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1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6.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drawings/drawing18.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0.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defaultThemeVersion="124226"/>
  <mc:AlternateContent xmlns:mc="http://schemas.openxmlformats.org/markup-compatibility/2006">
    <mc:Choice Requires="x15">
      <x15ac:absPath xmlns:x15ac="http://schemas.microsoft.com/office/spreadsheetml/2010/11/ac" url="D:\JTABARESM\Desktop\ACTUALIZACION PUBLICACION AGUAS 2023 - 19.05.2023\"/>
    </mc:Choice>
  </mc:AlternateContent>
  <xr:revisionPtr revIDLastSave="0" documentId="13_ncr:1_{17528D48-F2C5-48B1-A66E-9BC1534F0267}" xr6:coauthVersionLast="36" xr6:coauthVersionMax="36" xr10:uidLastSave="{00000000-0000-0000-0000-000000000000}"/>
  <bookViews>
    <workbookView xWindow="-120" yWindow="-120" windowWidth="20730" windowHeight="11160" firstSheet="5" activeTab="10" xr2:uid="{00000000-000D-0000-FFFF-FFFF00000000}"/>
  </bookViews>
  <sheets>
    <sheet name="VALLE DE ABURRA" sheetId="1" r:id="rId1"/>
    <sheet name="URABA " sheetId="2" r:id="rId2"/>
    <sheet name="NORTE " sheetId="3" r:id="rId3"/>
    <sheet name="OCCIDENTE " sheetId="4" r:id="rId4"/>
    <sheet name="SUROESTE " sheetId="5" r:id="rId5"/>
    <sheet name="BAJO CAUCA " sheetId="6" r:id="rId6"/>
    <sheet name="MAGDALENA MEDIO " sheetId="7" r:id="rId7"/>
    <sheet name="NORDESTE" sheetId="8" r:id="rId8"/>
    <sheet name="ORIENTE" sheetId="9" r:id="rId9"/>
    <sheet name="CONSOLIDADO-ACUEDUCTOSRURALES1" sheetId="10" r:id="rId10"/>
    <sheet name="CONSOLIDADO-ACUEDUCTOSRURALES2" sheetId="11" r:id="rId11"/>
  </sheets>
  <definedNames>
    <definedName name="_xlnm._FilterDatabase" localSheetId="5" hidden="1">'BAJO CAUCA '!$A$10:$W$63</definedName>
    <definedName name="_xlnm._FilterDatabase" localSheetId="6" hidden="1">'MAGDALENA MEDIO '!$A$10:$BR$79</definedName>
    <definedName name="_xlnm._FilterDatabase" localSheetId="7" hidden="1">NORDESTE!$A$11:$W$128</definedName>
    <definedName name="_xlnm._FilterDatabase" localSheetId="2" hidden="1">'NORTE '!$A$10:$W$264</definedName>
    <definedName name="_xlnm._FilterDatabase" localSheetId="3" hidden="1">'OCCIDENTE '!$A$10:$W$476</definedName>
    <definedName name="_xlnm._FilterDatabase" localSheetId="8" hidden="1">ORIENTE!$A$11:$W$561</definedName>
    <definedName name="_xlnm._FilterDatabase" localSheetId="4" hidden="1">'SUROESTE '!$A$10:$IV$513</definedName>
    <definedName name="_xlnm._FilterDatabase" localSheetId="1" hidden="1">'URABA '!$A$10:$W$113</definedName>
    <definedName name="_xlnm._FilterDatabase" localSheetId="0" hidden="1">'VALLE DE ABURRA'!$A$10:$W$199</definedName>
    <definedName name="solver_typ" localSheetId="5" hidden="1">2</definedName>
    <definedName name="solver_typ" localSheetId="6" hidden="1">2</definedName>
    <definedName name="solver_typ" localSheetId="7" hidden="1">2</definedName>
    <definedName name="solver_typ" localSheetId="2" hidden="1">2</definedName>
    <definedName name="solver_typ" localSheetId="3" hidden="1">2</definedName>
    <definedName name="solver_typ" localSheetId="8" hidden="1">2</definedName>
    <definedName name="solver_typ" localSheetId="4" hidden="1">2</definedName>
    <definedName name="solver_typ" localSheetId="1" hidden="1">2</definedName>
    <definedName name="solver_typ" localSheetId="0" hidden="1">2</definedName>
    <definedName name="solver_ver" localSheetId="5" hidden="1">17</definedName>
    <definedName name="solver_ver" localSheetId="6" hidden="1">17</definedName>
    <definedName name="solver_ver" localSheetId="7" hidden="1">17</definedName>
    <definedName name="solver_ver" localSheetId="2" hidden="1">17</definedName>
    <definedName name="solver_ver" localSheetId="3" hidden="1">17</definedName>
    <definedName name="solver_ver" localSheetId="8" hidden="1">17</definedName>
    <definedName name="solver_ver" localSheetId="4" hidden="1">17</definedName>
    <definedName name="solver_ver" localSheetId="1" hidden="1">17</definedName>
    <definedName name="solver_ver" localSheetId="0" hidden="1">17</definedName>
    <definedName name="_xlnm.Print_Titles" localSheetId="5">'BAJO CAUCA '!#REF!</definedName>
    <definedName name="_xlnm.Print_Titles" localSheetId="6">'MAGDALENA MEDIO '!$7:$7</definedName>
    <definedName name="_xlnm.Print_Titles" localSheetId="7">NORDESTE!#REF!</definedName>
    <definedName name="_xlnm.Print_Titles" localSheetId="2">'NORTE '!#REF!</definedName>
    <definedName name="_xlnm.Print_Titles" localSheetId="3">'OCCIDENTE '!#REF!</definedName>
    <definedName name="_xlnm.Print_Titles" localSheetId="8">ORIENTE!#REF!</definedName>
    <definedName name="_xlnm.Print_Titles" localSheetId="4">'SUROESTE '!#REF!</definedName>
    <definedName name="_xlnm.Print_Titles" localSheetId="1">'URABA '!#REF!</definedName>
    <definedName name="_xlnm.Print_Titles" localSheetId="0">'VALLE DE ABURRA'!#REF!</definedName>
    <definedName name="Z_0BC005E4_882D_482B_A17C_09999F9F8307_.wvu.FilterData" localSheetId="4" hidden="1">'SUROESTE '!$A$11:$W$107</definedName>
    <definedName name="Z_240BA642_90B5_4126_A4A9_99E737AC13D0_.wvu.FilterData" localSheetId="5" hidden="1">'BAJO CAUCA '!$A$10:$W$63</definedName>
    <definedName name="Z_240BA642_90B5_4126_A4A9_99E737AC13D0_.wvu.FilterData" localSheetId="6" hidden="1">'MAGDALENA MEDIO '!$A$10:$BR$79</definedName>
    <definedName name="Z_240BA642_90B5_4126_A4A9_99E737AC13D0_.wvu.FilterData" localSheetId="7" hidden="1">NORDESTE!$A$11:$W$127</definedName>
    <definedName name="Z_240BA642_90B5_4126_A4A9_99E737AC13D0_.wvu.FilterData" localSheetId="3" hidden="1">'OCCIDENTE '!$A$10:$W$476</definedName>
    <definedName name="Z_240BA642_90B5_4126_A4A9_99E737AC13D0_.wvu.FilterData" localSheetId="8" hidden="1">ORIENTE!$A$11:$W$554</definedName>
    <definedName name="Z_240BA642_90B5_4126_A4A9_99E737AC13D0_.wvu.FilterData" localSheetId="4" hidden="1">'SUROESTE '!$A$10:$IV$513</definedName>
    <definedName name="Z_240BA642_90B5_4126_A4A9_99E737AC13D0_.wvu.FilterData" localSheetId="0" hidden="1">'VALLE DE ABURRA'!$A$10:$W$198</definedName>
    <definedName name="Z_45AE7309_DF76_40FF_9BC6_30C0FE705437_.wvu.FilterData" localSheetId="4" hidden="1">'SUROESTE '!$A$11:$W$107</definedName>
    <definedName name="Z_45C8AF51_29EC_46A5_AB7F_1F0634E55D82_.wvu.Cols" localSheetId="5" hidden="1">'BAJO CAUCA '!$T:$XFD</definedName>
    <definedName name="Z_45C8AF51_29EC_46A5_AB7F_1F0634E55D82_.wvu.Cols" localSheetId="7" hidden="1">NORDESTE!$T:$XFD</definedName>
    <definedName name="Z_45C8AF51_29EC_46A5_AB7F_1F0634E55D82_.wvu.Cols" localSheetId="2" hidden="1">'NORTE '!$T:$XFD</definedName>
    <definedName name="Z_45C8AF51_29EC_46A5_AB7F_1F0634E55D82_.wvu.Cols" localSheetId="3" hidden="1">'OCCIDENTE '!$T:$XFD</definedName>
    <definedName name="Z_45C8AF51_29EC_46A5_AB7F_1F0634E55D82_.wvu.Cols" localSheetId="8" hidden="1">ORIENTE!$T:$XFD</definedName>
    <definedName name="Z_45C8AF51_29EC_46A5_AB7F_1F0634E55D82_.wvu.Cols" localSheetId="4" hidden="1">'SUROESTE '!$T:$XFD</definedName>
    <definedName name="Z_45C8AF51_29EC_46A5_AB7F_1F0634E55D82_.wvu.Cols" localSheetId="1" hidden="1">'URABA '!$T:$XFD</definedName>
    <definedName name="Z_45C8AF51_29EC_46A5_AB7F_1F0634E55D82_.wvu.Cols" localSheetId="0" hidden="1">'VALLE DE ABURRA'!$T:$XFD</definedName>
    <definedName name="Z_45C8AF51_29EC_46A5_AB7F_1F0634E55D82_.wvu.FilterData" localSheetId="5" hidden="1">'BAJO CAUCA '!$A$10:$W$63</definedName>
    <definedName name="Z_45C8AF51_29EC_46A5_AB7F_1F0634E55D82_.wvu.FilterData" localSheetId="6" hidden="1">'MAGDALENA MEDIO '!$A$10:$BR$79</definedName>
    <definedName name="Z_45C8AF51_29EC_46A5_AB7F_1F0634E55D82_.wvu.FilterData" localSheetId="7" hidden="1">NORDESTE!$A$11:$W$128</definedName>
    <definedName name="Z_45C8AF51_29EC_46A5_AB7F_1F0634E55D82_.wvu.FilterData" localSheetId="2" hidden="1">'NORTE '!$A$8:$S$264</definedName>
    <definedName name="Z_45C8AF51_29EC_46A5_AB7F_1F0634E55D82_.wvu.FilterData" localSheetId="3" hidden="1">'OCCIDENTE '!$A$10:$W$476</definedName>
    <definedName name="Z_45C8AF51_29EC_46A5_AB7F_1F0634E55D82_.wvu.FilterData" localSheetId="8" hidden="1">ORIENTE!$A$11:$W$554</definedName>
    <definedName name="Z_45C8AF51_29EC_46A5_AB7F_1F0634E55D82_.wvu.FilterData" localSheetId="4" hidden="1">'SUROESTE '!$A$10:$IV$513</definedName>
    <definedName name="Z_45C8AF51_29EC_46A5_AB7F_1F0634E55D82_.wvu.FilterData" localSheetId="1" hidden="1">'URABA '!$A$10:$W$107</definedName>
    <definedName name="Z_45C8AF51_29EC_46A5_AB7F_1F0634E55D82_.wvu.FilterData" localSheetId="0" hidden="1">'VALLE DE ABURRA'!$A$10:$W$198</definedName>
    <definedName name="Z_45C8AF51_29EC_46A5_AB7F_1F0634E55D82_.wvu.PrintTitles" localSheetId="6" hidden="1">'MAGDALENA MEDIO '!$7:$7</definedName>
    <definedName name="Z_45C8AF51_29EC_46A5_AB7F_1F0634E55D82_.wvu.Rows" localSheetId="5" hidden="1">'BAJO CAUCA '!$713:$1048576,'BAJO CAUCA '!$640:$687,'BAJO CAUCA '!$691:$712</definedName>
    <definedName name="Z_45C8AF51_29EC_46A5_AB7F_1F0634E55D82_.wvu.Rows" localSheetId="7" hidden="1">NORDESTE!$346:$1048576,NORDESTE!$331:$345</definedName>
    <definedName name="Z_45C8AF51_29EC_46A5_AB7F_1F0634E55D82_.wvu.Rows" localSheetId="2" hidden="1">'NORTE '!$734:$1048576,'NORTE '!$327:$481</definedName>
    <definedName name="Z_45C8AF51_29EC_46A5_AB7F_1F0634E55D82_.wvu.Rows" localSheetId="3" hidden="1">'OCCIDENTE '!$704:$1048576</definedName>
    <definedName name="Z_45C8AF51_29EC_46A5_AB7F_1F0634E55D82_.wvu.Rows" localSheetId="8" hidden="1">ORIENTE!$713:$1048576</definedName>
    <definedName name="Z_45C8AF51_29EC_46A5_AB7F_1F0634E55D82_.wvu.Rows" localSheetId="4" hidden="1">'SUROESTE '!$756:$1048576,'SUROESTE '!$597:$597,'SUROESTE '!$748:$749,'SUROESTE '!$751:$755</definedName>
    <definedName name="Z_45C8AF51_29EC_46A5_AB7F_1F0634E55D82_.wvu.Rows" localSheetId="1" hidden="1">'URABA '!$475:$1048576,'URABA '!$263:$418,'URABA '!$468:$473</definedName>
    <definedName name="Z_517032D9_A4B9_4DF6_AF6F_013B4C18FEE6_.wvu.FilterData" localSheetId="0" hidden="1">'VALLE DE ABURRA'!$A$10:$W$213</definedName>
    <definedName name="Z_64E98953_D9FC_418E_8635_8B1C17E32257_.wvu.FilterData" localSheetId="4" hidden="1">'SUROESTE '!$A$11:$W$107</definedName>
    <definedName name="Z_75DD7674_E7DE_4BB1_A36D_76AA33452CB3_.wvu.Cols" localSheetId="5" hidden="1">'BAJO CAUCA '!$T:$XFD</definedName>
    <definedName name="Z_75DD7674_E7DE_4BB1_A36D_76AA33452CB3_.wvu.Cols" localSheetId="7" hidden="1">NORDESTE!$T:$XFD</definedName>
    <definedName name="Z_75DD7674_E7DE_4BB1_A36D_76AA33452CB3_.wvu.Cols" localSheetId="2" hidden="1">'NORTE '!$T:$XFD</definedName>
    <definedName name="Z_75DD7674_E7DE_4BB1_A36D_76AA33452CB3_.wvu.Cols" localSheetId="3" hidden="1">'OCCIDENTE '!$T:$XFD</definedName>
    <definedName name="Z_75DD7674_E7DE_4BB1_A36D_76AA33452CB3_.wvu.Cols" localSheetId="8" hidden="1">ORIENTE!$T:$XFD</definedName>
    <definedName name="Z_75DD7674_E7DE_4BB1_A36D_76AA33452CB3_.wvu.Cols" localSheetId="4" hidden="1">'SUROESTE '!$T:$XFD</definedName>
    <definedName name="Z_75DD7674_E7DE_4BB1_A36D_76AA33452CB3_.wvu.Cols" localSheetId="1" hidden="1">'URABA '!$T:$XFD</definedName>
    <definedName name="Z_75DD7674_E7DE_4BB1_A36D_76AA33452CB3_.wvu.Cols" localSheetId="0" hidden="1">'VALLE DE ABURRA'!$T:$XFD</definedName>
    <definedName name="Z_75DD7674_E7DE_4BB1_A36D_76AA33452CB3_.wvu.FilterData" localSheetId="5" hidden="1">'BAJO CAUCA '!$A$10:$W$63</definedName>
    <definedName name="Z_75DD7674_E7DE_4BB1_A36D_76AA33452CB3_.wvu.FilterData" localSheetId="6" hidden="1">'MAGDALENA MEDIO '!$A$10:$BR$79</definedName>
    <definedName name="Z_75DD7674_E7DE_4BB1_A36D_76AA33452CB3_.wvu.FilterData" localSheetId="7" hidden="1">NORDESTE!$A$11:$W$128</definedName>
    <definedName name="Z_75DD7674_E7DE_4BB1_A36D_76AA33452CB3_.wvu.FilterData" localSheetId="2" hidden="1">'NORTE '!$A$10:$W$264</definedName>
    <definedName name="Z_75DD7674_E7DE_4BB1_A36D_76AA33452CB3_.wvu.FilterData" localSheetId="3" hidden="1">'OCCIDENTE '!$A$10:$W$476</definedName>
    <definedName name="Z_75DD7674_E7DE_4BB1_A36D_76AA33452CB3_.wvu.FilterData" localSheetId="8" hidden="1">ORIENTE!$A$11:$W$554</definedName>
    <definedName name="Z_75DD7674_E7DE_4BB1_A36D_76AA33452CB3_.wvu.FilterData" localSheetId="4" hidden="1">'SUROESTE '!$A$10:$IV$513</definedName>
    <definedName name="Z_75DD7674_E7DE_4BB1_A36D_76AA33452CB3_.wvu.FilterData" localSheetId="1" hidden="1">'URABA '!$A$10:$W$107</definedName>
    <definedName name="Z_75DD7674_E7DE_4BB1_A36D_76AA33452CB3_.wvu.FilterData" localSheetId="0" hidden="1">'VALLE DE ABURRA'!$A$10:$W$198</definedName>
    <definedName name="Z_75DD7674_E7DE_4BB1_A36D_76AA33452CB3_.wvu.PrintTitles" localSheetId="6" hidden="1">'MAGDALENA MEDIO '!$7:$7</definedName>
    <definedName name="Z_75DD7674_E7DE_4BB1_A36D_76AA33452CB3_.wvu.Rows" localSheetId="5" hidden="1">'BAJO CAUCA '!$713:$1048576,'BAJO CAUCA '!$688:$690</definedName>
    <definedName name="Z_75DD7674_E7DE_4BB1_A36D_76AA33452CB3_.wvu.Rows" localSheetId="7" hidden="1">NORDESTE!$346:$1048576,NORDESTE!$331:$345</definedName>
    <definedName name="Z_75DD7674_E7DE_4BB1_A36D_76AA33452CB3_.wvu.Rows" localSheetId="2" hidden="1">'NORTE '!$734:$1048576,'NORTE '!$327:$481,'NORTE '!$587:$733</definedName>
    <definedName name="Z_75DD7674_E7DE_4BB1_A36D_76AA33452CB3_.wvu.Rows" localSheetId="3" hidden="1">'OCCIDENTE '!$704:$1048576</definedName>
    <definedName name="Z_75DD7674_E7DE_4BB1_A36D_76AA33452CB3_.wvu.Rows" localSheetId="8" hidden="1">ORIENTE!$713:$1048576</definedName>
    <definedName name="Z_75DD7674_E7DE_4BB1_A36D_76AA33452CB3_.wvu.Rows" localSheetId="4" hidden="1">'SUROESTE '!$756:$1048576,'SUROESTE '!$597:$597,'SUROESTE '!$748:$755</definedName>
    <definedName name="Z_75DD7674_E7DE_4BB1_A36D_76AA33452CB3_.wvu.Rows" localSheetId="1" hidden="1">'URABA '!$475:$1048576,'URABA '!$263:$418,'URABA '!$468:$474</definedName>
    <definedName name="Z_A1AE07FC_EB65_433F_821D_BE06E92AB2D3_.wvu.FilterData" localSheetId="4" hidden="1">'SUROESTE '!$A$11:$W$107</definedName>
    <definedName name="Z_AEDE1BDB_8710_4CDA_8488_31F49D423ACE_.wvu.Cols" localSheetId="5" hidden="1">'BAJO CAUCA '!$T:$XFD</definedName>
    <definedName name="Z_AEDE1BDB_8710_4CDA_8488_31F49D423ACE_.wvu.Cols" localSheetId="7" hidden="1">NORDESTE!$T:$XFD</definedName>
    <definedName name="Z_AEDE1BDB_8710_4CDA_8488_31F49D423ACE_.wvu.Cols" localSheetId="2" hidden="1">'NORTE '!$T:$XFD</definedName>
    <definedName name="Z_AEDE1BDB_8710_4CDA_8488_31F49D423ACE_.wvu.Cols" localSheetId="4" hidden="1">'SUROESTE '!$T:$XFD</definedName>
    <definedName name="Z_AEDE1BDB_8710_4CDA_8488_31F49D423ACE_.wvu.Cols" localSheetId="1" hidden="1">'URABA '!$T:$XFD</definedName>
    <definedName name="Z_AEDE1BDB_8710_4CDA_8488_31F49D423ACE_.wvu.FilterData" localSheetId="5" hidden="1">'BAJO CAUCA '!$A$10:$W$22</definedName>
    <definedName name="Z_AEDE1BDB_8710_4CDA_8488_31F49D423ACE_.wvu.FilterData" localSheetId="6" hidden="1">'MAGDALENA MEDIO '!$A$8:$W$13</definedName>
    <definedName name="Z_AEDE1BDB_8710_4CDA_8488_31F49D423ACE_.wvu.FilterData" localSheetId="8" hidden="1">ORIENTE!$A$11:$W$554</definedName>
    <definedName name="Z_AEDE1BDB_8710_4CDA_8488_31F49D423ACE_.wvu.FilterData" localSheetId="4" hidden="1">'SUROESTE '!$A$11:$W$107</definedName>
    <definedName name="Z_AEDE1BDB_8710_4CDA_8488_31F49D423ACE_.wvu.FilterData" localSheetId="1" hidden="1">'URABA '!$A$10:$W$107</definedName>
    <definedName name="Z_AEDE1BDB_8710_4CDA_8488_31F49D423ACE_.wvu.FilterData" localSheetId="0" hidden="1">'VALLE DE ABURRA'!$A$10:$W$213</definedName>
    <definedName name="Z_AEDE1BDB_8710_4CDA_8488_31F49D423ACE_.wvu.PrintTitles" localSheetId="6" hidden="1">'MAGDALENA MEDIO '!$7:$7</definedName>
    <definedName name="Z_AEDE1BDB_8710_4CDA_8488_31F49D423ACE_.wvu.Rows" localSheetId="5" hidden="1">'BAJO CAUCA '!$640:$1048576</definedName>
    <definedName name="Z_AEDE1BDB_8710_4CDA_8488_31F49D423ACE_.wvu.Rows" localSheetId="7" hidden="1">NORDESTE!$331:$1048576</definedName>
    <definedName name="Z_AEDE1BDB_8710_4CDA_8488_31F49D423ACE_.wvu.Rows" localSheetId="2" hidden="1">'NORTE '!$587:$1048576,'NORTE '!$327:$481</definedName>
    <definedName name="Z_AEDE1BDB_8710_4CDA_8488_31F49D423ACE_.wvu.Rows" localSheetId="3" hidden="1">'OCCIDENTE '!$704:$1048576</definedName>
    <definedName name="Z_AEDE1BDB_8710_4CDA_8488_31F49D423ACE_.wvu.Rows" localSheetId="8" hidden="1">ORIENTE!$713:$1048576</definedName>
    <definedName name="Z_AEDE1BDB_8710_4CDA_8488_31F49D423ACE_.wvu.Rows" localSheetId="4" hidden="1">'SUROESTE '!$750:$1048576,'SUROESTE '!$597:$597,'SUROESTE '!$748:$749</definedName>
    <definedName name="Z_AEDE1BDB_8710_4CDA_8488_31F49D423ACE_.wvu.Rows" localSheetId="1" hidden="1">'URABA '!$474:$1048576,'URABA '!$263:$418,'URABA '!$468:$473</definedName>
    <definedName name="Z_BEFDC7EA_264B_417F_8BFF_45DAD338E7E1_.wvu.FilterData" localSheetId="4" hidden="1">'SUROESTE '!$A$11:$W$107</definedName>
    <definedName name="Z_C57B382E_2C58_4CC4_82F5_E09F3EEAA329_.wvu.FilterData" localSheetId="8" hidden="1">ORIENTE!$A$11:$W$554</definedName>
    <definedName name="Z_C57B382E_2C58_4CC4_82F5_E09F3EEAA329_.wvu.FilterData" localSheetId="4" hidden="1">'SUROESTE '!$A$11:$W$107</definedName>
    <definedName name="Z_F5D399BA_45A7_4E12_9AE4_6C6852B41446_.wvu.FilterData" localSheetId="2" hidden="1">'NORTE '!$A$10:$W$264</definedName>
    <definedName name="Z_FCC3B493_4306_43B2_9C73_76324485DD47_.wvu.Cols" localSheetId="5" hidden="1">'BAJO CAUCA '!$T:$XFD</definedName>
    <definedName name="Z_FCC3B493_4306_43B2_9C73_76324485DD47_.wvu.Cols" localSheetId="7" hidden="1">NORDESTE!$T:$XFD</definedName>
    <definedName name="Z_FCC3B493_4306_43B2_9C73_76324485DD47_.wvu.Cols" localSheetId="2" hidden="1">'NORTE '!$T:$XFD</definedName>
    <definedName name="Z_FCC3B493_4306_43B2_9C73_76324485DD47_.wvu.Cols" localSheetId="3" hidden="1">'OCCIDENTE '!$T:$XFD</definedName>
    <definedName name="Z_FCC3B493_4306_43B2_9C73_76324485DD47_.wvu.Cols" localSheetId="8" hidden="1">ORIENTE!$T:$XFD</definedName>
    <definedName name="Z_FCC3B493_4306_43B2_9C73_76324485DD47_.wvu.Cols" localSheetId="4" hidden="1">'SUROESTE '!$T:$XFD</definedName>
    <definedName name="Z_FCC3B493_4306_43B2_9C73_76324485DD47_.wvu.Cols" localSheetId="1" hidden="1">'URABA '!$T:$XFD</definedName>
    <definedName name="Z_FCC3B493_4306_43B2_9C73_76324485DD47_.wvu.Cols" localSheetId="0" hidden="1">'VALLE DE ABURRA'!$T:$XFD</definedName>
    <definedName name="Z_FCC3B493_4306_43B2_9C73_76324485DD47_.wvu.FilterData" localSheetId="5" hidden="1">'BAJO CAUCA '!$10:$63</definedName>
    <definedName name="Z_FCC3B493_4306_43B2_9C73_76324485DD47_.wvu.FilterData" localSheetId="6" hidden="1">'MAGDALENA MEDIO '!$A$10:$BR$79</definedName>
    <definedName name="Z_FCC3B493_4306_43B2_9C73_76324485DD47_.wvu.FilterData" localSheetId="7" hidden="1">NORDESTE!$A$11:$W$128</definedName>
    <definedName name="Z_FCC3B493_4306_43B2_9C73_76324485DD47_.wvu.FilterData" localSheetId="2" hidden="1">'NORTE '!$A$8:$S$264</definedName>
    <definedName name="Z_FCC3B493_4306_43B2_9C73_76324485DD47_.wvu.FilterData" localSheetId="3" hidden="1">'OCCIDENTE '!$A$10:$W$476</definedName>
    <definedName name="Z_FCC3B493_4306_43B2_9C73_76324485DD47_.wvu.FilterData" localSheetId="8" hidden="1">ORIENTE!$A$11:$W$554</definedName>
    <definedName name="Z_FCC3B493_4306_43B2_9C73_76324485DD47_.wvu.FilterData" localSheetId="4" hidden="1">'SUROESTE '!$A$10:$IV$513</definedName>
    <definedName name="Z_FCC3B493_4306_43B2_9C73_76324485DD47_.wvu.FilterData" localSheetId="1" hidden="1">'URABA '!$A$10:$W$107</definedName>
    <definedName name="Z_FCC3B493_4306_43B2_9C73_76324485DD47_.wvu.FilterData" localSheetId="0" hidden="1">'VALLE DE ABURRA'!$A$10:$W$198</definedName>
    <definedName name="Z_FCC3B493_4306_43B2_9C73_76324485DD47_.wvu.PrintTitles" localSheetId="6" hidden="1">'MAGDALENA MEDIO '!$7:$7</definedName>
    <definedName name="Z_FCC3B493_4306_43B2_9C73_76324485DD47_.wvu.Rows" localSheetId="5" hidden="1">'BAJO CAUCA '!$713:$1048576,'BAJO CAUCA '!$640:$712</definedName>
    <definedName name="Z_FCC3B493_4306_43B2_9C73_76324485DD47_.wvu.Rows" localSheetId="7" hidden="1">NORDESTE!$346:$1048576</definedName>
    <definedName name="Z_FCC3B493_4306_43B2_9C73_76324485DD47_.wvu.Rows" localSheetId="2" hidden="1">'NORTE '!$734:$1048576,'NORTE '!$327:$481,'NORTE '!$587:$733</definedName>
    <definedName name="Z_FCC3B493_4306_43B2_9C73_76324485DD47_.wvu.Rows" localSheetId="3" hidden="1">'OCCIDENTE '!$704:$1048576</definedName>
    <definedName name="Z_FCC3B493_4306_43B2_9C73_76324485DD47_.wvu.Rows" localSheetId="8" hidden="1">ORIENTE!$713:$1048576</definedName>
    <definedName name="Z_FCC3B493_4306_43B2_9C73_76324485DD47_.wvu.Rows" localSheetId="4" hidden="1">'SUROESTE '!$756:$1048576,'SUROESTE '!$597:$597,'SUROESTE '!$748:$750</definedName>
    <definedName name="Z_FCC3B493_4306_43B2_9C73_76324485DD47_.wvu.Rows" localSheetId="1" hidden="1">'URABA '!$475:$1048576,'URABA '!$263:$418,'URABA '!$468:$474</definedName>
  </definedNames>
  <calcPr calcId="191029"/>
  <customWorkbookViews>
    <customWorkbookView name="ROGELIO DE JESUS LOPEZ - Vista personalizada" guid="{45C8AF51-29EC-46A5-AB7F-1F0634E55D82}" mergeInterval="0" personalView="1" maximized="1" xWindow="-8" yWindow="-8" windowWidth="1616" windowHeight="876" tabRatio="690" activeSheetId="4"/>
    <customWorkbookView name="JOHN FERNANDO DIAZ HURTADO - Vista personalizada" guid="{FCC3B493-4306-43B2-9C73-76324485DD47}" mergeInterval="0" personalView="1" maximized="1" windowWidth="1436" windowHeight="675" tabRatio="690" activeSheetId="2"/>
    <customWorkbookView name="ERIKA MAYA CORTES - Vista personalizada" guid="{AEDE1BDB-8710-4CDA-8488-31F49D423ACE}" mergeInterval="0" personalView="1" maximized="1" windowWidth="1596" windowHeight="675" tabRatio="690" activeSheetId="11"/>
    <customWorkbookView name="JHON WILLIAM TABARES MORALES - Vista personalizada" guid="{75DD7674-E7DE-4BB1-A36D-76AA33452CB3}" mergeInterval="0" personalView="1" maximized="1" windowWidth="1596" windowHeight="609" tabRatio="686" activeSheetId="9"/>
  </customWorkbookViews>
</workbook>
</file>

<file path=xl/calcChain.xml><?xml version="1.0" encoding="utf-8"?>
<calcChain xmlns="http://schemas.openxmlformats.org/spreadsheetml/2006/main">
  <c r="B209" i="1" l="1"/>
  <c r="B208" i="1"/>
  <c r="B207" i="1"/>
  <c r="B205" i="1"/>
  <c r="B204" i="1"/>
  <c r="B122" i="2" l="1"/>
  <c r="Q125" i="1" l="1"/>
  <c r="Q126" i="1"/>
  <c r="Q107" i="1"/>
  <c r="Q119" i="1"/>
  <c r="Q118" i="1"/>
  <c r="Q120" i="1"/>
  <c r="Q121" i="1"/>
  <c r="Q122" i="1"/>
  <c r="Q123" i="1"/>
  <c r="Q124" i="1"/>
  <c r="Q127" i="1"/>
  <c r="Q128" i="1"/>
  <c r="Q129" i="1"/>
  <c r="Q130" i="1"/>
  <c r="Q131" i="1"/>
  <c r="I93" i="1"/>
  <c r="J93" i="1"/>
  <c r="B273" i="3"/>
  <c r="B87" i="7"/>
  <c r="B136" i="8"/>
  <c r="B135" i="8"/>
  <c r="B134" i="8"/>
  <c r="B133" i="8"/>
  <c r="B132" i="8"/>
  <c r="B131" i="8"/>
  <c r="B521" i="5"/>
  <c r="B520" i="5"/>
  <c r="B519" i="5"/>
  <c r="B518" i="5"/>
  <c r="B517" i="5"/>
  <c r="B484" i="4"/>
  <c r="B483" i="4"/>
  <c r="B482" i="4"/>
  <c r="B481" i="4"/>
  <c r="B480" i="4"/>
  <c r="B268" i="3"/>
  <c r="B274" i="3" s="1"/>
  <c r="B272" i="3"/>
  <c r="B271" i="3"/>
  <c r="J201" i="11" s="1"/>
  <c r="B270" i="3"/>
  <c r="B269" i="3"/>
  <c r="B117" i="2"/>
  <c r="B123" i="2" s="1"/>
  <c r="B121" i="2"/>
  <c r="B120" i="2"/>
  <c r="B119" i="2"/>
  <c r="B118" i="2"/>
  <c r="D199" i="11"/>
  <c r="L199" i="11"/>
  <c r="J199" i="11"/>
  <c r="B206" i="1"/>
  <c r="H199" i="11" s="1"/>
  <c r="F199" i="11"/>
  <c r="Q226" i="4"/>
  <c r="R226" i="4" s="1"/>
  <c r="Q207" i="4"/>
  <c r="Q147" i="9"/>
  <c r="Q146" i="9"/>
  <c r="Q144" i="9"/>
  <c r="Q133" i="9"/>
  <c r="Q131" i="9"/>
  <c r="Q447" i="9"/>
  <c r="R447" i="9" s="1"/>
  <c r="S447" i="9"/>
  <c r="Q448" i="9"/>
  <c r="R448" i="9"/>
  <c r="S448" i="9"/>
  <c r="Q449" i="9"/>
  <c r="Q450" i="9"/>
  <c r="R450" i="9"/>
  <c r="S450" i="9"/>
  <c r="Q451" i="9"/>
  <c r="R451" i="9" s="1"/>
  <c r="S451" i="9"/>
  <c r="Q452" i="9"/>
  <c r="Q453" i="9"/>
  <c r="R453" i="9" s="1"/>
  <c r="S453" i="9"/>
  <c r="Q454" i="9"/>
  <c r="R454" i="9"/>
  <c r="S454" i="9"/>
  <c r="Q455" i="9"/>
  <c r="R455" i="9" s="1"/>
  <c r="S455" i="9"/>
  <c r="Q456" i="9"/>
  <c r="Q457" i="9"/>
  <c r="R457" i="9" s="1"/>
  <c r="Q458" i="9"/>
  <c r="Q459" i="9"/>
  <c r="R459" i="9"/>
  <c r="S459" i="9"/>
  <c r="Q460" i="9"/>
  <c r="Q461" i="9"/>
  <c r="S461" i="9" s="1"/>
  <c r="R461" i="9"/>
  <c r="Q462" i="9"/>
  <c r="R462" i="9"/>
  <c r="S462" i="9"/>
  <c r="Q463" i="9"/>
  <c r="R463" i="9" s="1"/>
  <c r="Q465" i="9"/>
  <c r="Q466" i="9"/>
  <c r="S466" i="9" s="1"/>
  <c r="R466" i="9"/>
  <c r="Q467" i="9"/>
  <c r="R467" i="9"/>
  <c r="S467" i="9"/>
  <c r="Q468" i="9"/>
  <c r="R468" i="9" s="1"/>
  <c r="Q469" i="9"/>
  <c r="S469" i="9" s="1"/>
  <c r="R469" i="9"/>
  <c r="Q470" i="9"/>
  <c r="R470" i="9" s="1"/>
  <c r="Q471" i="9"/>
  <c r="Q472" i="9"/>
  <c r="R472" i="9" s="1"/>
  <c r="S472" i="9"/>
  <c r="Q473" i="9"/>
  <c r="S473" i="9" s="1"/>
  <c r="Q474" i="9"/>
  <c r="R474" i="9" s="1"/>
  <c r="Q475" i="9"/>
  <c r="S475" i="9" s="1"/>
  <c r="R475" i="9"/>
  <c r="Q476" i="9"/>
  <c r="R476" i="9" s="1"/>
  <c r="Q477" i="9"/>
  <c r="Q478" i="9"/>
  <c r="R478" i="9"/>
  <c r="S478" i="9"/>
  <c r="Q479" i="9"/>
  <c r="R479" i="9"/>
  <c r="S479" i="9"/>
  <c r="Q480" i="9"/>
  <c r="R480" i="9"/>
  <c r="S480" i="9"/>
  <c r="Q481" i="9"/>
  <c r="Q482" i="9"/>
  <c r="S482" i="9" s="1"/>
  <c r="Q483" i="9"/>
  <c r="R483" i="9"/>
  <c r="S483" i="9"/>
  <c r="Q484" i="9"/>
  <c r="R484" i="9" s="1"/>
  <c r="S484" i="9"/>
  <c r="Q485" i="9"/>
  <c r="R485" i="9"/>
  <c r="S485" i="9"/>
  <c r="Q486" i="9"/>
  <c r="R486" i="9"/>
  <c r="S486" i="9"/>
  <c r="Q487" i="9"/>
  <c r="S487" i="9" s="1"/>
  <c r="Q488" i="9"/>
  <c r="R488" i="9" s="1"/>
  <c r="S488" i="9"/>
  <c r="Q489" i="9"/>
  <c r="S489" i="9" s="1"/>
  <c r="R489" i="9"/>
  <c r="Q490" i="9"/>
  <c r="R490" i="9"/>
  <c r="S490" i="9"/>
  <c r="Q491" i="9"/>
  <c r="R491" i="9" s="1"/>
  <c r="S491" i="9"/>
  <c r="Q492" i="9"/>
  <c r="R492" i="9" s="1"/>
  <c r="S492" i="9"/>
  <c r="Q493" i="9"/>
  <c r="Q494" i="9"/>
  <c r="Q495" i="9"/>
  <c r="R495" i="9"/>
  <c r="S495" i="9"/>
  <c r="Q496" i="9"/>
  <c r="R496" i="9"/>
  <c r="S496" i="9"/>
  <c r="Q497" i="9"/>
  <c r="R497" i="9"/>
  <c r="S497" i="9"/>
  <c r="Q498" i="9"/>
  <c r="S498" i="9" s="1"/>
  <c r="R498" i="9"/>
  <c r="Q499" i="9"/>
  <c r="R499" i="9"/>
  <c r="S499" i="9"/>
  <c r="Q500" i="9"/>
  <c r="R500" i="9" s="1"/>
  <c r="S500" i="9"/>
  <c r="Q501" i="9"/>
  <c r="R501" i="9" s="1"/>
  <c r="S501" i="9"/>
  <c r="Q502" i="9"/>
  <c r="R502" i="9"/>
  <c r="S502" i="9"/>
  <c r="Q503" i="9"/>
  <c r="R503" i="9" s="1"/>
  <c r="S503" i="9"/>
  <c r="Q505" i="9"/>
  <c r="R505" i="9" s="1"/>
  <c r="S505" i="9"/>
  <c r="Q506" i="9"/>
  <c r="S506" i="9" s="1"/>
  <c r="Q508" i="9"/>
  <c r="Q509" i="9"/>
  <c r="R509" i="9" s="1"/>
  <c r="S509" i="9"/>
  <c r="Q510" i="9"/>
  <c r="R510" i="9"/>
  <c r="S510" i="9"/>
  <c r="Q511" i="9"/>
  <c r="Q512" i="9"/>
  <c r="Q513" i="9"/>
  <c r="R513" i="9"/>
  <c r="S513" i="9"/>
  <c r="Q514" i="9"/>
  <c r="Q515" i="9"/>
  <c r="R515" i="9" s="1"/>
  <c r="S515" i="9"/>
  <c r="Q516" i="9"/>
  <c r="S516" i="9" s="1"/>
  <c r="R516" i="9"/>
  <c r="Q517" i="9"/>
  <c r="R517" i="9"/>
  <c r="S517" i="9"/>
  <c r="Q518" i="9"/>
  <c r="Q519" i="9"/>
  <c r="Q520" i="9"/>
  <c r="Q522" i="9"/>
  <c r="R522" i="9" s="1"/>
  <c r="S522" i="9"/>
  <c r="Q523" i="9"/>
  <c r="R523" i="9" s="1"/>
  <c r="S523" i="9"/>
  <c r="Q524" i="9"/>
  <c r="S524" i="9" s="1"/>
  <c r="Q525" i="9"/>
  <c r="R525" i="9" s="1"/>
  <c r="S525" i="9"/>
  <c r="Q526" i="9"/>
  <c r="S526" i="9" s="1"/>
  <c r="R526" i="9"/>
  <c r="Q527" i="9"/>
  <c r="Q528" i="9"/>
  <c r="Q529" i="9"/>
  <c r="R529" i="9"/>
  <c r="S529" i="9"/>
  <c r="Q530" i="9"/>
  <c r="R530" i="9"/>
  <c r="S530" i="9"/>
  <c r="Q531" i="9"/>
  <c r="R531" i="9" s="1"/>
  <c r="S531" i="9"/>
  <c r="Q532" i="9"/>
  <c r="R532" i="9"/>
  <c r="S532" i="9"/>
  <c r="Q533" i="9"/>
  <c r="Q534" i="9"/>
  <c r="R534" i="9"/>
  <c r="S534" i="9"/>
  <c r="Q535" i="9"/>
  <c r="Q536" i="9"/>
  <c r="R536" i="9"/>
  <c r="S536" i="9"/>
  <c r="Q537" i="9"/>
  <c r="R537" i="9"/>
  <c r="S537" i="9"/>
  <c r="Q539" i="9"/>
  <c r="R539" i="9"/>
  <c r="S539" i="9"/>
  <c r="Q540" i="9"/>
  <c r="R540" i="9" s="1"/>
  <c r="S540" i="9"/>
  <c r="Q541" i="9"/>
  <c r="S541" i="9" s="1"/>
  <c r="Q542" i="9"/>
  <c r="R542" i="9"/>
  <c r="S542" i="9"/>
  <c r="Q543" i="9"/>
  <c r="R543" i="9"/>
  <c r="S543" i="9"/>
  <c r="Q544" i="9"/>
  <c r="R544" i="9" s="1"/>
  <c r="S544" i="9"/>
  <c r="Q545" i="9"/>
  <c r="Q546" i="9"/>
  <c r="R546" i="9"/>
  <c r="S546" i="9"/>
  <c r="Q547" i="9"/>
  <c r="R547" i="9"/>
  <c r="S547" i="9"/>
  <c r="Q548" i="9"/>
  <c r="R548" i="9"/>
  <c r="S548" i="9"/>
  <c r="Q549" i="9"/>
  <c r="R549" i="9"/>
  <c r="S549" i="9"/>
  <c r="Q550" i="9"/>
  <c r="S550" i="9" s="1"/>
  <c r="Q551" i="9"/>
  <c r="R551" i="9"/>
  <c r="S551" i="9"/>
  <c r="Q552" i="9"/>
  <c r="R552" i="9" s="1"/>
  <c r="Q553" i="9"/>
  <c r="R553" i="9"/>
  <c r="S553" i="9"/>
  <c r="Q554" i="9"/>
  <c r="R554" i="9"/>
  <c r="S554" i="9"/>
  <c r="Q555" i="9"/>
  <c r="R555" i="9"/>
  <c r="S555" i="9"/>
  <c r="Q556" i="9"/>
  <c r="R556" i="9" s="1"/>
  <c r="S556" i="9"/>
  <c r="Q557" i="9"/>
  <c r="S557" i="9" s="1"/>
  <c r="Q558" i="9"/>
  <c r="R558" i="9"/>
  <c r="S558" i="9"/>
  <c r="Q559" i="9"/>
  <c r="R559" i="9"/>
  <c r="S559" i="9"/>
  <c r="Q560" i="9"/>
  <c r="R560" i="9"/>
  <c r="S560" i="9"/>
  <c r="Q561" i="9"/>
  <c r="Q439" i="9"/>
  <c r="R439" i="9"/>
  <c r="S439" i="9"/>
  <c r="Q440" i="9"/>
  <c r="R440" i="9"/>
  <c r="S440" i="9"/>
  <c r="Q441" i="9"/>
  <c r="R441" i="9"/>
  <c r="S441" i="9"/>
  <c r="Q442" i="9"/>
  <c r="R442" i="9"/>
  <c r="S442" i="9"/>
  <c r="Q443" i="9"/>
  <c r="S443" i="9" s="1"/>
  <c r="R443" i="9"/>
  <c r="Q444" i="9"/>
  <c r="R444" i="9"/>
  <c r="S444" i="9"/>
  <c r="Q445" i="9"/>
  <c r="R445" i="9" s="1"/>
  <c r="Q446" i="9"/>
  <c r="R446" i="9"/>
  <c r="S446" i="9"/>
  <c r="Q421" i="9"/>
  <c r="R421" i="9"/>
  <c r="S421" i="9"/>
  <c r="Q422" i="9"/>
  <c r="R422" i="9"/>
  <c r="S422" i="9"/>
  <c r="Q423" i="9"/>
  <c r="R423" i="9" s="1"/>
  <c r="S423" i="9"/>
  <c r="Q424" i="9"/>
  <c r="S424" i="9" s="1"/>
  <c r="R424" i="9"/>
  <c r="Q425" i="9"/>
  <c r="R425" i="9"/>
  <c r="S425" i="9"/>
  <c r="Q426" i="9"/>
  <c r="R426" i="9"/>
  <c r="S426" i="9"/>
  <c r="Q427" i="9"/>
  <c r="R427" i="9"/>
  <c r="S427" i="9"/>
  <c r="Q428" i="9"/>
  <c r="Q429" i="9"/>
  <c r="Q430" i="9"/>
  <c r="R430" i="9"/>
  <c r="S430" i="9"/>
  <c r="Q431" i="9"/>
  <c r="R431" i="9"/>
  <c r="S431" i="9"/>
  <c r="Q432" i="9"/>
  <c r="R432" i="9" s="1"/>
  <c r="Q433" i="9"/>
  <c r="S433" i="9" s="1"/>
  <c r="Q434" i="9"/>
  <c r="R434" i="9"/>
  <c r="S434" i="9"/>
  <c r="Q435" i="9"/>
  <c r="R435" i="9" s="1"/>
  <c r="S435" i="9"/>
  <c r="Q436" i="9"/>
  <c r="R436" i="9"/>
  <c r="S436" i="9"/>
  <c r="Q437" i="9"/>
  <c r="R437" i="9"/>
  <c r="S437" i="9"/>
  <c r="Q438" i="9"/>
  <c r="R438" i="9" s="1"/>
  <c r="Q202" i="9"/>
  <c r="R202" i="9" s="1"/>
  <c r="S202" i="9"/>
  <c r="Q203" i="9"/>
  <c r="R203" i="9"/>
  <c r="S203" i="9"/>
  <c r="Q204" i="9"/>
  <c r="R204" i="9"/>
  <c r="S204" i="9"/>
  <c r="Q205" i="9"/>
  <c r="S205" i="9" s="1"/>
  <c r="R205" i="9"/>
  <c r="Q206" i="9"/>
  <c r="R206" i="9"/>
  <c r="S206" i="9"/>
  <c r="Q207" i="9"/>
  <c r="Q208" i="9"/>
  <c r="R208" i="9"/>
  <c r="S208" i="9"/>
  <c r="Q209" i="9"/>
  <c r="R209" i="9"/>
  <c r="S209" i="9"/>
  <c r="Q210" i="9"/>
  <c r="R210" i="9"/>
  <c r="S210" i="9"/>
  <c r="Q211" i="9"/>
  <c r="S211" i="9" s="1"/>
  <c r="R211" i="9"/>
  <c r="Q212" i="9"/>
  <c r="S212" i="9" s="1"/>
  <c r="R212" i="9"/>
  <c r="Q213" i="9"/>
  <c r="R213" i="9"/>
  <c r="S213" i="9"/>
  <c r="Q214" i="9"/>
  <c r="S214" i="9" s="1"/>
  <c r="Q215" i="9"/>
  <c r="Q216" i="9"/>
  <c r="R216" i="9" s="1"/>
  <c r="Q217" i="9"/>
  <c r="R217" i="9" s="1"/>
  <c r="S217" i="9"/>
  <c r="Q218" i="9"/>
  <c r="R218" i="9" s="1"/>
  <c r="S218" i="9"/>
  <c r="Q219" i="9"/>
  <c r="R219" i="9"/>
  <c r="S219" i="9"/>
  <c r="Q220" i="9"/>
  <c r="R220" i="9" s="1"/>
  <c r="Q221" i="9"/>
  <c r="R221" i="9" s="1"/>
  <c r="S221" i="9"/>
  <c r="Q222" i="9"/>
  <c r="R222" i="9"/>
  <c r="S222" i="9"/>
  <c r="Q223" i="9"/>
  <c r="Q224" i="9"/>
  <c r="R224" i="9" s="1"/>
  <c r="S224" i="9"/>
  <c r="Q225" i="9"/>
  <c r="S225" i="9" s="1"/>
  <c r="R225" i="9"/>
  <c r="Q226" i="9"/>
  <c r="R226" i="9" s="1"/>
  <c r="S226" i="9"/>
  <c r="Q227" i="9"/>
  <c r="R227" i="9" s="1"/>
  <c r="S227" i="9"/>
  <c r="Q228" i="9"/>
  <c r="S228" i="9" s="1"/>
  <c r="R228" i="9"/>
  <c r="Q229" i="9"/>
  <c r="R229" i="9"/>
  <c r="S229" i="9"/>
  <c r="Q230" i="9"/>
  <c r="R230" i="9"/>
  <c r="S230" i="9"/>
  <c r="Q231" i="9"/>
  <c r="R231" i="9" s="1"/>
  <c r="S231" i="9"/>
  <c r="Q232" i="9"/>
  <c r="R232" i="9"/>
  <c r="S232" i="9"/>
  <c r="Q233" i="9"/>
  <c r="R233" i="9"/>
  <c r="S233" i="9"/>
  <c r="Q234" i="9"/>
  <c r="R234" i="9" s="1"/>
  <c r="S234" i="9"/>
  <c r="Q235" i="9"/>
  <c r="R235" i="9"/>
  <c r="S235" i="9"/>
  <c r="Q236" i="9"/>
  <c r="R236" i="9" s="1"/>
  <c r="S236" i="9"/>
  <c r="Q237" i="9"/>
  <c r="S237" i="9" s="1"/>
  <c r="R237" i="9"/>
  <c r="Q238" i="9"/>
  <c r="Q239" i="9"/>
  <c r="Q240" i="9"/>
  <c r="R240" i="9"/>
  <c r="S240" i="9"/>
  <c r="Q241" i="9"/>
  <c r="R241" i="9"/>
  <c r="S241" i="9"/>
  <c r="Q242" i="9"/>
  <c r="R242" i="9"/>
  <c r="S242" i="9"/>
  <c r="Q243" i="9"/>
  <c r="Q244" i="9"/>
  <c r="Q245" i="9"/>
  <c r="R245" i="9"/>
  <c r="S245" i="9"/>
  <c r="Q246" i="9"/>
  <c r="R246" i="9" s="1"/>
  <c r="S246" i="9"/>
  <c r="Q247" i="9"/>
  <c r="R247" i="9" s="1"/>
  <c r="Q248" i="9"/>
  <c r="R248" i="9" s="1"/>
  <c r="S248" i="9"/>
  <c r="Q249" i="9"/>
  <c r="R249" i="9" s="1"/>
  <c r="S249" i="9"/>
  <c r="Q250" i="9"/>
  <c r="R250" i="9" s="1"/>
  <c r="S250" i="9"/>
  <c r="Q251" i="9"/>
  <c r="R251" i="9" s="1"/>
  <c r="S251" i="9"/>
  <c r="Q252" i="9"/>
  <c r="R252" i="9"/>
  <c r="S252" i="9"/>
  <c r="Q253" i="9"/>
  <c r="R253" i="9" s="1"/>
  <c r="Q254" i="9"/>
  <c r="S254" i="9" s="1"/>
  <c r="R254" i="9"/>
  <c r="Q255" i="9"/>
  <c r="Q256" i="9"/>
  <c r="Q257" i="9"/>
  <c r="Q258" i="9"/>
  <c r="R258" i="9" s="1"/>
  <c r="Q259" i="9"/>
  <c r="R259" i="9"/>
  <c r="S259" i="9"/>
  <c r="Q260" i="9"/>
  <c r="S260" i="9" s="1"/>
  <c r="Q261" i="9"/>
  <c r="R261" i="9"/>
  <c r="S261" i="9"/>
  <c r="Q262" i="9"/>
  <c r="R262" i="9" s="1"/>
  <c r="S262" i="9"/>
  <c r="Q263" i="9"/>
  <c r="R263" i="9"/>
  <c r="S263" i="9"/>
  <c r="Q264" i="9"/>
  <c r="R264" i="9" s="1"/>
  <c r="S264" i="9"/>
  <c r="Q265" i="9"/>
  <c r="R265" i="9"/>
  <c r="S265" i="9"/>
  <c r="Q266" i="9"/>
  <c r="R266" i="9" s="1"/>
  <c r="S266" i="9"/>
  <c r="Q267" i="9"/>
  <c r="R267" i="9"/>
  <c r="S267" i="9"/>
  <c r="Q268" i="9"/>
  <c r="R268" i="9"/>
  <c r="S268" i="9"/>
  <c r="Q269" i="9"/>
  <c r="R269" i="9" s="1"/>
  <c r="S269" i="9"/>
  <c r="Q270" i="9"/>
  <c r="S270" i="9" s="1"/>
  <c r="R270" i="9"/>
  <c r="Q271" i="9"/>
  <c r="Q272" i="9"/>
  <c r="R272" i="9"/>
  <c r="S272" i="9"/>
  <c r="Q273" i="9"/>
  <c r="R273" i="9"/>
  <c r="S273" i="9"/>
  <c r="Q274" i="9"/>
  <c r="R274" i="9"/>
  <c r="S274" i="9"/>
  <c r="Q275" i="9"/>
  <c r="R275" i="9" s="1"/>
  <c r="R144" i="9"/>
  <c r="S144" i="9"/>
  <c r="Q145" i="9"/>
  <c r="R145" i="9" s="1"/>
  <c r="S145" i="9"/>
  <c r="R146" i="9"/>
  <c r="S146" i="9"/>
  <c r="R147" i="9"/>
  <c r="S147" i="9"/>
  <c r="Q148" i="9"/>
  <c r="Q154" i="3"/>
  <c r="Q469" i="5"/>
  <c r="R469" i="5"/>
  <c r="T469" i="5" s="1"/>
  <c r="V469" i="5" s="1"/>
  <c r="S469" i="5"/>
  <c r="U469" i="5" s="1"/>
  <c r="W469" i="5" s="1"/>
  <c r="Y469" i="5" s="1"/>
  <c r="AA469" i="5" s="1"/>
  <c r="AC469" i="5" s="1"/>
  <c r="AE469" i="5" s="1"/>
  <c r="AG469" i="5" s="1"/>
  <c r="AI469" i="5" s="1"/>
  <c r="AK469" i="5" s="1"/>
  <c r="AM469" i="5" s="1"/>
  <c r="AO469" i="5" s="1"/>
  <c r="AQ469" i="5" s="1"/>
  <c r="AS469" i="5" s="1"/>
  <c r="AU469" i="5" s="1"/>
  <c r="AW469" i="5" s="1"/>
  <c r="AY469" i="5" s="1"/>
  <c r="BA469" i="5" s="1"/>
  <c r="BC469" i="5" s="1"/>
  <c r="BE469" i="5" s="1"/>
  <c r="BG469" i="5" s="1"/>
  <c r="BI469" i="5" s="1"/>
  <c r="BK469" i="5" s="1"/>
  <c r="BM469" i="5" s="1"/>
  <c r="BO469" i="5" s="1"/>
  <c r="BQ469" i="5" s="1"/>
  <c r="BS469" i="5" s="1"/>
  <c r="BU469" i="5" s="1"/>
  <c r="BW469" i="5" s="1"/>
  <c r="BY469" i="5" s="1"/>
  <c r="CA469" i="5" s="1"/>
  <c r="CC469" i="5" s="1"/>
  <c r="CE469" i="5" s="1"/>
  <c r="CG469" i="5" s="1"/>
  <c r="CI469" i="5" s="1"/>
  <c r="CK469" i="5" s="1"/>
  <c r="CM469" i="5" s="1"/>
  <c r="CO469" i="5" s="1"/>
  <c r="CQ469" i="5" s="1"/>
  <c r="CS469" i="5" s="1"/>
  <c r="CU469" i="5" s="1"/>
  <c r="CW469" i="5" s="1"/>
  <c r="CY469" i="5" s="1"/>
  <c r="DA469" i="5" s="1"/>
  <c r="DC469" i="5" s="1"/>
  <c r="DE469" i="5" s="1"/>
  <c r="DG469" i="5" s="1"/>
  <c r="DI469" i="5" s="1"/>
  <c r="DK469" i="5" s="1"/>
  <c r="DM469" i="5" s="1"/>
  <c r="DO469" i="5" s="1"/>
  <c r="DQ469" i="5" s="1"/>
  <c r="DS469" i="5" s="1"/>
  <c r="DU469" i="5" s="1"/>
  <c r="DW469" i="5" s="1"/>
  <c r="DY469" i="5" s="1"/>
  <c r="EA469" i="5" s="1"/>
  <c r="EC469" i="5" s="1"/>
  <c r="EE469" i="5" s="1"/>
  <c r="EG469" i="5" s="1"/>
  <c r="EI469" i="5" s="1"/>
  <c r="EK469" i="5" s="1"/>
  <c r="EM469" i="5" s="1"/>
  <c r="EO469" i="5" s="1"/>
  <c r="EQ469" i="5" s="1"/>
  <c r="ES469" i="5" s="1"/>
  <c r="EU469" i="5" s="1"/>
  <c r="EW469" i="5" s="1"/>
  <c r="EY469" i="5" s="1"/>
  <c r="FA469" i="5" s="1"/>
  <c r="FC469" i="5" s="1"/>
  <c r="FE469" i="5" s="1"/>
  <c r="FG469" i="5" s="1"/>
  <c r="FI469" i="5" s="1"/>
  <c r="FK469" i="5" s="1"/>
  <c r="FM469" i="5" s="1"/>
  <c r="FO469" i="5" s="1"/>
  <c r="FQ469" i="5" s="1"/>
  <c r="FS469" i="5" s="1"/>
  <c r="FU469" i="5" s="1"/>
  <c r="FW469" i="5" s="1"/>
  <c r="FY469" i="5" s="1"/>
  <c r="GA469" i="5" s="1"/>
  <c r="GC469" i="5" s="1"/>
  <c r="GE469" i="5" s="1"/>
  <c r="GG469" i="5" s="1"/>
  <c r="GI469" i="5" s="1"/>
  <c r="GK469" i="5" s="1"/>
  <c r="GM469" i="5" s="1"/>
  <c r="GO469" i="5" s="1"/>
  <c r="GQ469" i="5" s="1"/>
  <c r="GS469" i="5" s="1"/>
  <c r="GU469" i="5" s="1"/>
  <c r="GW469" i="5" s="1"/>
  <c r="GY469" i="5" s="1"/>
  <c r="HA469" i="5" s="1"/>
  <c r="HC469" i="5" s="1"/>
  <c r="HE469" i="5" s="1"/>
  <c r="HG469" i="5" s="1"/>
  <c r="HI469" i="5" s="1"/>
  <c r="HK469" i="5" s="1"/>
  <c r="HM469" i="5" s="1"/>
  <c r="HO469" i="5" s="1"/>
  <c r="HQ469" i="5" s="1"/>
  <c r="HS469" i="5" s="1"/>
  <c r="HU469" i="5" s="1"/>
  <c r="HW469" i="5" s="1"/>
  <c r="HY469" i="5" s="1"/>
  <c r="IA469" i="5" s="1"/>
  <c r="IC469" i="5" s="1"/>
  <c r="IE469" i="5" s="1"/>
  <c r="IG469" i="5" s="1"/>
  <c r="II469" i="5" s="1"/>
  <c r="IK469" i="5" s="1"/>
  <c r="IM469" i="5" s="1"/>
  <c r="IO469" i="5" s="1"/>
  <c r="IQ469" i="5" s="1"/>
  <c r="IS469" i="5" s="1"/>
  <c r="IU469" i="5" s="1"/>
  <c r="IW469" i="5" s="1"/>
  <c r="IY469" i="5" s="1"/>
  <c r="JA469" i="5" s="1"/>
  <c r="JC469" i="5" s="1"/>
  <c r="JE469" i="5" s="1"/>
  <c r="JG469" i="5" s="1"/>
  <c r="JI469" i="5" s="1"/>
  <c r="JK469" i="5" s="1"/>
  <c r="JM469" i="5" s="1"/>
  <c r="JO469" i="5" s="1"/>
  <c r="JQ469" i="5" s="1"/>
  <c r="JS469" i="5" s="1"/>
  <c r="JU469" i="5" s="1"/>
  <c r="JW469" i="5" s="1"/>
  <c r="JY469" i="5" s="1"/>
  <c r="KA469" i="5" s="1"/>
  <c r="KC469" i="5" s="1"/>
  <c r="KE469" i="5" s="1"/>
  <c r="KG469" i="5" s="1"/>
  <c r="KI469" i="5" s="1"/>
  <c r="KK469" i="5" s="1"/>
  <c r="KM469" i="5" s="1"/>
  <c r="KO469" i="5" s="1"/>
  <c r="KQ469" i="5" s="1"/>
  <c r="KS469" i="5" s="1"/>
  <c r="KU469" i="5" s="1"/>
  <c r="KW469" i="5" s="1"/>
  <c r="KY469" i="5" s="1"/>
  <c r="LA469" i="5" s="1"/>
  <c r="LC469" i="5" s="1"/>
  <c r="LE469" i="5" s="1"/>
  <c r="LG469" i="5" s="1"/>
  <c r="LI469" i="5" s="1"/>
  <c r="LK469" i="5" s="1"/>
  <c r="LM469" i="5" s="1"/>
  <c r="LO469" i="5" s="1"/>
  <c r="LQ469" i="5" s="1"/>
  <c r="LS469" i="5" s="1"/>
  <c r="LU469" i="5" s="1"/>
  <c r="LW469" i="5" s="1"/>
  <c r="LY469" i="5" s="1"/>
  <c r="MA469" i="5" s="1"/>
  <c r="MC469" i="5" s="1"/>
  <c r="ME469" i="5" s="1"/>
  <c r="MG469" i="5" s="1"/>
  <c r="MI469" i="5" s="1"/>
  <c r="MK469" i="5" s="1"/>
  <c r="MM469" i="5" s="1"/>
  <c r="MO469" i="5" s="1"/>
  <c r="MQ469" i="5" s="1"/>
  <c r="MS469" i="5" s="1"/>
  <c r="MU469" i="5" s="1"/>
  <c r="MW469" i="5" s="1"/>
  <c r="MY469" i="5" s="1"/>
  <c r="NA469" i="5" s="1"/>
  <c r="NC469" i="5" s="1"/>
  <c r="NE469" i="5" s="1"/>
  <c r="NG469" i="5" s="1"/>
  <c r="NI469" i="5" s="1"/>
  <c r="NK469" i="5" s="1"/>
  <c r="NM469" i="5" s="1"/>
  <c r="NO469" i="5" s="1"/>
  <c r="NQ469" i="5" s="1"/>
  <c r="NS469" i="5" s="1"/>
  <c r="NU469" i="5" s="1"/>
  <c r="NW469" i="5" s="1"/>
  <c r="NY469" i="5" s="1"/>
  <c r="OA469" i="5" s="1"/>
  <c r="OC469" i="5" s="1"/>
  <c r="OE469" i="5" s="1"/>
  <c r="OG469" i="5" s="1"/>
  <c r="OI469" i="5" s="1"/>
  <c r="OK469" i="5" s="1"/>
  <c r="OM469" i="5" s="1"/>
  <c r="OO469" i="5" s="1"/>
  <c r="OQ469" i="5" s="1"/>
  <c r="OS469" i="5" s="1"/>
  <c r="OU469" i="5" s="1"/>
  <c r="OW469" i="5" s="1"/>
  <c r="OY469" i="5" s="1"/>
  <c r="PA469" i="5" s="1"/>
  <c r="PC469" i="5" s="1"/>
  <c r="PE469" i="5" s="1"/>
  <c r="PG469" i="5" s="1"/>
  <c r="PI469" i="5" s="1"/>
  <c r="PK469" i="5" s="1"/>
  <c r="PM469" i="5" s="1"/>
  <c r="PO469" i="5" s="1"/>
  <c r="PQ469" i="5" s="1"/>
  <c r="PS469" i="5" s="1"/>
  <c r="PU469" i="5" s="1"/>
  <c r="PW469" i="5" s="1"/>
  <c r="PY469" i="5" s="1"/>
  <c r="QA469" i="5" s="1"/>
  <c r="QC469" i="5" s="1"/>
  <c r="QE469" i="5" s="1"/>
  <c r="QG469" i="5" s="1"/>
  <c r="QI469" i="5" s="1"/>
  <c r="QK469" i="5" s="1"/>
  <c r="QM469" i="5" s="1"/>
  <c r="QO469" i="5" s="1"/>
  <c r="QQ469" i="5" s="1"/>
  <c r="QS469" i="5" s="1"/>
  <c r="QU469" i="5" s="1"/>
  <c r="QW469" i="5" s="1"/>
  <c r="QY469" i="5" s="1"/>
  <c r="RA469" i="5" s="1"/>
  <c r="RC469" i="5" s="1"/>
  <c r="RE469" i="5" s="1"/>
  <c r="RG469" i="5" s="1"/>
  <c r="RI469" i="5" s="1"/>
  <c r="RK469" i="5" s="1"/>
  <c r="RM469" i="5" s="1"/>
  <c r="RO469" i="5" s="1"/>
  <c r="RQ469" i="5" s="1"/>
  <c r="RS469" i="5" s="1"/>
  <c r="RU469" i="5" s="1"/>
  <c r="RW469" i="5" s="1"/>
  <c r="RY469" i="5" s="1"/>
  <c r="SA469" i="5" s="1"/>
  <c r="SC469" i="5" s="1"/>
  <c r="SE469" i="5" s="1"/>
  <c r="SG469" i="5" s="1"/>
  <c r="SI469" i="5" s="1"/>
  <c r="SK469" i="5" s="1"/>
  <c r="SM469" i="5" s="1"/>
  <c r="SO469" i="5" s="1"/>
  <c r="SQ469" i="5" s="1"/>
  <c r="SS469" i="5" s="1"/>
  <c r="SU469" i="5" s="1"/>
  <c r="SW469" i="5" s="1"/>
  <c r="SY469" i="5" s="1"/>
  <c r="TA469" i="5" s="1"/>
  <c r="TC469" i="5" s="1"/>
  <c r="TE469" i="5" s="1"/>
  <c r="TG469" i="5" s="1"/>
  <c r="TI469" i="5" s="1"/>
  <c r="TK469" i="5" s="1"/>
  <c r="TM469" i="5" s="1"/>
  <c r="TO469" i="5" s="1"/>
  <c r="TQ469" i="5" s="1"/>
  <c r="TS469" i="5" s="1"/>
  <c r="TU469" i="5" s="1"/>
  <c r="TW469" i="5" s="1"/>
  <c r="TY469" i="5" s="1"/>
  <c r="UA469" i="5" s="1"/>
  <c r="UC469" i="5" s="1"/>
  <c r="UE469" i="5" s="1"/>
  <c r="UG469" i="5" s="1"/>
  <c r="UI469" i="5" s="1"/>
  <c r="UK469" i="5" s="1"/>
  <c r="UM469" i="5" s="1"/>
  <c r="UO469" i="5" s="1"/>
  <c r="UQ469" i="5" s="1"/>
  <c r="US469" i="5" s="1"/>
  <c r="UU469" i="5" s="1"/>
  <c r="UW469" i="5" s="1"/>
  <c r="UY469" i="5" s="1"/>
  <c r="VA469" i="5" s="1"/>
  <c r="VC469" i="5" s="1"/>
  <c r="VE469" i="5" s="1"/>
  <c r="VG469" i="5" s="1"/>
  <c r="VI469" i="5" s="1"/>
  <c r="VK469" i="5" s="1"/>
  <c r="VM469" i="5" s="1"/>
  <c r="VO469" i="5" s="1"/>
  <c r="VQ469" i="5" s="1"/>
  <c r="VS469" i="5" s="1"/>
  <c r="VU469" i="5" s="1"/>
  <c r="VW469" i="5" s="1"/>
  <c r="VY469" i="5" s="1"/>
  <c r="WA469" i="5" s="1"/>
  <c r="WC469" i="5" s="1"/>
  <c r="WE469" i="5" s="1"/>
  <c r="WG469" i="5" s="1"/>
  <c r="WI469" i="5" s="1"/>
  <c r="WK469" i="5" s="1"/>
  <c r="WM469" i="5" s="1"/>
  <c r="WO469" i="5" s="1"/>
  <c r="WQ469" i="5" s="1"/>
  <c r="WS469" i="5" s="1"/>
  <c r="WU469" i="5" s="1"/>
  <c r="WW469" i="5" s="1"/>
  <c r="WY469" i="5" s="1"/>
  <c r="XA469" i="5" s="1"/>
  <c r="XC469" i="5" s="1"/>
  <c r="XE469" i="5" s="1"/>
  <c r="XG469" i="5" s="1"/>
  <c r="XI469" i="5" s="1"/>
  <c r="XK469" i="5" s="1"/>
  <c r="XM469" i="5" s="1"/>
  <c r="XO469" i="5" s="1"/>
  <c r="XQ469" i="5" s="1"/>
  <c r="XS469" i="5" s="1"/>
  <c r="XU469" i="5" s="1"/>
  <c r="XW469" i="5" s="1"/>
  <c r="XY469" i="5" s="1"/>
  <c r="YA469" i="5" s="1"/>
  <c r="YC469" i="5" s="1"/>
  <c r="YE469" i="5" s="1"/>
  <c r="YG469" i="5" s="1"/>
  <c r="YI469" i="5" s="1"/>
  <c r="YK469" i="5" s="1"/>
  <c r="YM469" i="5" s="1"/>
  <c r="YO469" i="5" s="1"/>
  <c r="YQ469" i="5" s="1"/>
  <c r="YS469" i="5" s="1"/>
  <c r="YU469" i="5" s="1"/>
  <c r="YW469" i="5" s="1"/>
  <c r="YY469" i="5" s="1"/>
  <c r="ZA469" i="5" s="1"/>
  <c r="ZC469" i="5" s="1"/>
  <c r="ZE469" i="5" s="1"/>
  <c r="ZG469" i="5" s="1"/>
  <c r="ZI469" i="5" s="1"/>
  <c r="ZK469" i="5" s="1"/>
  <c r="ZM469" i="5" s="1"/>
  <c r="ZO469" i="5" s="1"/>
  <c r="ZQ469" i="5" s="1"/>
  <c r="ZS469" i="5" s="1"/>
  <c r="ZU469" i="5" s="1"/>
  <c r="ZW469" i="5" s="1"/>
  <c r="ZY469" i="5" s="1"/>
  <c r="AAA469" i="5" s="1"/>
  <c r="AAC469" i="5" s="1"/>
  <c r="AAE469" i="5" s="1"/>
  <c r="AAG469" i="5" s="1"/>
  <c r="AAI469" i="5" s="1"/>
  <c r="AAK469" i="5" s="1"/>
  <c r="AAM469" i="5" s="1"/>
  <c r="AAO469" i="5" s="1"/>
  <c r="AAQ469" i="5" s="1"/>
  <c r="AAS469" i="5" s="1"/>
  <c r="AAU469" i="5" s="1"/>
  <c r="AAW469" i="5" s="1"/>
  <c r="AAY469" i="5" s="1"/>
  <c r="ABA469" i="5" s="1"/>
  <c r="ABC469" i="5" s="1"/>
  <c r="ABE469" i="5" s="1"/>
  <c r="ABG469" i="5" s="1"/>
  <c r="ABI469" i="5" s="1"/>
  <c r="ABK469" i="5" s="1"/>
  <c r="ABM469" i="5" s="1"/>
  <c r="ABO469" i="5" s="1"/>
  <c r="ABQ469" i="5" s="1"/>
  <c r="ABS469" i="5" s="1"/>
  <c r="ABU469" i="5" s="1"/>
  <c r="ABW469" i="5" s="1"/>
  <c r="ABY469" i="5" s="1"/>
  <c r="ACA469" i="5" s="1"/>
  <c r="ACC469" i="5" s="1"/>
  <c r="ACE469" i="5" s="1"/>
  <c r="ACG469" i="5" s="1"/>
  <c r="ACI469" i="5" s="1"/>
  <c r="ACK469" i="5" s="1"/>
  <c r="ACM469" i="5" s="1"/>
  <c r="ACO469" i="5" s="1"/>
  <c r="ACQ469" i="5" s="1"/>
  <c r="ACS469" i="5" s="1"/>
  <c r="ACU469" i="5" s="1"/>
  <c r="ACW469" i="5" s="1"/>
  <c r="ACY469" i="5" s="1"/>
  <c r="ADA469" i="5" s="1"/>
  <c r="ADC469" i="5" s="1"/>
  <c r="ADE469" i="5" s="1"/>
  <c r="ADG469" i="5" s="1"/>
  <c r="ADI469" i="5" s="1"/>
  <c r="ADK469" i="5" s="1"/>
  <c r="ADM469" i="5" s="1"/>
  <c r="ADO469" i="5" s="1"/>
  <c r="ADQ469" i="5" s="1"/>
  <c r="ADS469" i="5" s="1"/>
  <c r="ADU469" i="5" s="1"/>
  <c r="ADW469" i="5" s="1"/>
  <c r="ADY469" i="5" s="1"/>
  <c r="AEA469" i="5" s="1"/>
  <c r="AEC469" i="5" s="1"/>
  <c r="AEE469" i="5" s="1"/>
  <c r="AEG469" i="5" s="1"/>
  <c r="AEI469" i="5" s="1"/>
  <c r="AEK469" i="5" s="1"/>
  <c r="AEM469" i="5" s="1"/>
  <c r="AEO469" i="5" s="1"/>
  <c r="AEQ469" i="5" s="1"/>
  <c r="AES469" i="5" s="1"/>
  <c r="AEU469" i="5" s="1"/>
  <c r="AEW469" i="5" s="1"/>
  <c r="AEY469" i="5" s="1"/>
  <c r="AFA469" i="5" s="1"/>
  <c r="AFC469" i="5" s="1"/>
  <c r="AFE469" i="5" s="1"/>
  <c r="AFG469" i="5" s="1"/>
  <c r="AFI469" i="5" s="1"/>
  <c r="AFK469" i="5" s="1"/>
  <c r="AFM469" i="5" s="1"/>
  <c r="AFO469" i="5" s="1"/>
  <c r="AFQ469" i="5" s="1"/>
  <c r="AFS469" i="5" s="1"/>
  <c r="AFU469" i="5" s="1"/>
  <c r="AFW469" i="5" s="1"/>
  <c r="AFY469" i="5" s="1"/>
  <c r="AGA469" i="5" s="1"/>
  <c r="AGC469" i="5" s="1"/>
  <c r="AGE469" i="5" s="1"/>
  <c r="AGG469" i="5" s="1"/>
  <c r="AGI469" i="5" s="1"/>
  <c r="AGK469" i="5" s="1"/>
  <c r="AGM469" i="5" s="1"/>
  <c r="AGO469" i="5" s="1"/>
  <c r="AGQ469" i="5" s="1"/>
  <c r="AGS469" i="5" s="1"/>
  <c r="AGU469" i="5" s="1"/>
  <c r="AGW469" i="5" s="1"/>
  <c r="AGY469" i="5" s="1"/>
  <c r="AHA469" i="5" s="1"/>
  <c r="AHC469" i="5" s="1"/>
  <c r="AHE469" i="5" s="1"/>
  <c r="AHG469" i="5" s="1"/>
  <c r="AHI469" i="5" s="1"/>
  <c r="AHK469" i="5" s="1"/>
  <c r="AHM469" i="5" s="1"/>
  <c r="AHO469" i="5" s="1"/>
  <c r="AHQ469" i="5" s="1"/>
  <c r="AHS469" i="5" s="1"/>
  <c r="AHU469" i="5" s="1"/>
  <c r="AHW469" i="5" s="1"/>
  <c r="AHY469" i="5" s="1"/>
  <c r="AIA469" i="5" s="1"/>
  <c r="AIC469" i="5" s="1"/>
  <c r="AIE469" i="5" s="1"/>
  <c r="AIG469" i="5" s="1"/>
  <c r="AII469" i="5" s="1"/>
  <c r="AIK469" i="5" s="1"/>
  <c r="AIM469" i="5" s="1"/>
  <c r="AIO469" i="5" s="1"/>
  <c r="AIQ469" i="5" s="1"/>
  <c r="AIS469" i="5" s="1"/>
  <c r="AIU469" i="5" s="1"/>
  <c r="AIW469" i="5" s="1"/>
  <c r="AIY469" i="5" s="1"/>
  <c r="AJA469" i="5" s="1"/>
  <c r="AJC469" i="5" s="1"/>
  <c r="AJE469" i="5" s="1"/>
  <c r="AJG469" i="5" s="1"/>
  <c r="AJI469" i="5" s="1"/>
  <c r="AJK469" i="5" s="1"/>
  <c r="AJM469" i="5" s="1"/>
  <c r="AJO469" i="5" s="1"/>
  <c r="AJQ469" i="5" s="1"/>
  <c r="AJS469" i="5" s="1"/>
  <c r="AJU469" i="5" s="1"/>
  <c r="AJW469" i="5" s="1"/>
  <c r="AJY469" i="5" s="1"/>
  <c r="AKA469" i="5" s="1"/>
  <c r="AKC469" i="5" s="1"/>
  <c r="AKE469" i="5" s="1"/>
  <c r="AKG469" i="5" s="1"/>
  <c r="AKI469" i="5" s="1"/>
  <c r="AKK469" i="5" s="1"/>
  <c r="AKM469" i="5" s="1"/>
  <c r="AKO469" i="5" s="1"/>
  <c r="AKQ469" i="5" s="1"/>
  <c r="AKS469" i="5" s="1"/>
  <c r="AKU469" i="5" s="1"/>
  <c r="AKW469" i="5" s="1"/>
  <c r="AKY469" i="5" s="1"/>
  <c r="ALA469" i="5" s="1"/>
  <c r="ALC469" i="5" s="1"/>
  <c r="ALE469" i="5" s="1"/>
  <c r="ALG469" i="5" s="1"/>
  <c r="ALI469" i="5" s="1"/>
  <c r="ALK469" i="5" s="1"/>
  <c r="ALM469" i="5" s="1"/>
  <c r="ALO469" i="5" s="1"/>
  <c r="ALQ469" i="5" s="1"/>
  <c r="ALS469" i="5" s="1"/>
  <c r="ALU469" i="5" s="1"/>
  <c r="ALW469" i="5" s="1"/>
  <c r="ALY469" i="5" s="1"/>
  <c r="AMA469" i="5" s="1"/>
  <c r="AMC469" i="5" s="1"/>
  <c r="AME469" i="5" s="1"/>
  <c r="AMG469" i="5" s="1"/>
  <c r="AMI469" i="5" s="1"/>
  <c r="AMK469" i="5" s="1"/>
  <c r="AMM469" i="5" s="1"/>
  <c r="AMO469" i="5" s="1"/>
  <c r="AMQ469" i="5" s="1"/>
  <c r="AMS469" i="5" s="1"/>
  <c r="AMU469" i="5" s="1"/>
  <c r="AMW469" i="5" s="1"/>
  <c r="AMY469" i="5" s="1"/>
  <c r="ANA469" i="5" s="1"/>
  <c r="ANC469" i="5" s="1"/>
  <c r="ANE469" i="5" s="1"/>
  <c r="ANG469" i="5" s="1"/>
  <c r="ANI469" i="5" s="1"/>
  <c r="ANK469" i="5" s="1"/>
  <c r="ANM469" i="5" s="1"/>
  <c r="ANO469" i="5" s="1"/>
  <c r="ANQ469" i="5" s="1"/>
  <c r="ANS469" i="5" s="1"/>
  <c r="ANU469" i="5" s="1"/>
  <c r="ANW469" i="5" s="1"/>
  <c r="ANY469" i="5" s="1"/>
  <c r="AOA469" i="5" s="1"/>
  <c r="AOC469" i="5" s="1"/>
  <c r="AOE469" i="5" s="1"/>
  <c r="AOG469" i="5" s="1"/>
  <c r="AOI469" i="5" s="1"/>
  <c r="AOK469" i="5" s="1"/>
  <c r="AOM469" i="5" s="1"/>
  <c r="AOO469" i="5" s="1"/>
  <c r="AOQ469" i="5" s="1"/>
  <c r="AOS469" i="5" s="1"/>
  <c r="AOU469" i="5" s="1"/>
  <c r="AOW469" i="5" s="1"/>
  <c r="AOY469" i="5" s="1"/>
  <c r="APA469" i="5" s="1"/>
  <c r="APC469" i="5" s="1"/>
  <c r="APE469" i="5" s="1"/>
  <c r="APG469" i="5" s="1"/>
  <c r="API469" i="5" s="1"/>
  <c r="APK469" i="5" s="1"/>
  <c r="APM469" i="5" s="1"/>
  <c r="APO469" i="5" s="1"/>
  <c r="APQ469" i="5" s="1"/>
  <c r="APS469" i="5" s="1"/>
  <c r="APU469" i="5" s="1"/>
  <c r="APW469" i="5" s="1"/>
  <c r="APY469" i="5" s="1"/>
  <c r="AQA469" i="5" s="1"/>
  <c r="AQC469" i="5" s="1"/>
  <c r="AQE469" i="5" s="1"/>
  <c r="AQG469" i="5" s="1"/>
  <c r="AQI469" i="5" s="1"/>
  <c r="AQK469" i="5" s="1"/>
  <c r="AQM469" i="5" s="1"/>
  <c r="AQO469" i="5" s="1"/>
  <c r="AQQ469" i="5" s="1"/>
  <c r="AQS469" i="5" s="1"/>
  <c r="AQU469" i="5" s="1"/>
  <c r="AQW469" i="5" s="1"/>
  <c r="AQY469" i="5" s="1"/>
  <c r="ARA469" i="5" s="1"/>
  <c r="ARC469" i="5" s="1"/>
  <c r="ARE469" i="5" s="1"/>
  <c r="ARG469" i="5" s="1"/>
  <c r="ARI469" i="5" s="1"/>
  <c r="ARK469" i="5" s="1"/>
  <c r="ARM469" i="5" s="1"/>
  <c r="ARO469" i="5" s="1"/>
  <c r="ARQ469" i="5" s="1"/>
  <c r="ARS469" i="5" s="1"/>
  <c r="ARU469" i="5" s="1"/>
  <c r="ARW469" i="5" s="1"/>
  <c r="ARY469" i="5" s="1"/>
  <c r="ASA469" i="5" s="1"/>
  <c r="ASC469" i="5" s="1"/>
  <c r="ASE469" i="5" s="1"/>
  <c r="ASG469" i="5" s="1"/>
  <c r="ASI469" i="5" s="1"/>
  <c r="ASK469" i="5" s="1"/>
  <c r="ASM469" i="5" s="1"/>
  <c r="ASO469" i="5" s="1"/>
  <c r="ASQ469" i="5" s="1"/>
  <c r="ASS469" i="5" s="1"/>
  <c r="ASU469" i="5" s="1"/>
  <c r="ASW469" i="5" s="1"/>
  <c r="ASY469" i="5" s="1"/>
  <c r="ATA469" i="5" s="1"/>
  <c r="ATC469" i="5" s="1"/>
  <c r="ATE469" i="5" s="1"/>
  <c r="ATG469" i="5" s="1"/>
  <c r="ATI469" i="5" s="1"/>
  <c r="ATK469" i="5" s="1"/>
  <c r="ATM469" i="5" s="1"/>
  <c r="ATO469" i="5" s="1"/>
  <c r="ATQ469" i="5" s="1"/>
  <c r="ATS469" i="5" s="1"/>
  <c r="ATU469" i="5" s="1"/>
  <c r="ATW469" i="5" s="1"/>
  <c r="ATY469" i="5" s="1"/>
  <c r="AUA469" i="5" s="1"/>
  <c r="AUC469" i="5" s="1"/>
  <c r="AUE469" i="5" s="1"/>
  <c r="AUG469" i="5" s="1"/>
  <c r="AUI469" i="5" s="1"/>
  <c r="AUK469" i="5" s="1"/>
  <c r="AUM469" i="5" s="1"/>
  <c r="AUO469" i="5" s="1"/>
  <c r="AUQ469" i="5" s="1"/>
  <c r="AUS469" i="5" s="1"/>
  <c r="AUU469" i="5" s="1"/>
  <c r="AUW469" i="5" s="1"/>
  <c r="AUY469" i="5" s="1"/>
  <c r="AVA469" i="5" s="1"/>
  <c r="AVC469" i="5" s="1"/>
  <c r="AVE469" i="5" s="1"/>
  <c r="AVG469" i="5" s="1"/>
  <c r="AVI469" i="5" s="1"/>
  <c r="AVK469" i="5" s="1"/>
  <c r="AVM469" i="5" s="1"/>
  <c r="AVO469" i="5" s="1"/>
  <c r="AVQ469" i="5" s="1"/>
  <c r="AVS469" i="5" s="1"/>
  <c r="AVU469" i="5" s="1"/>
  <c r="AVW469" i="5" s="1"/>
  <c r="AVY469" i="5" s="1"/>
  <c r="AWA469" i="5" s="1"/>
  <c r="AWC469" i="5" s="1"/>
  <c r="AWE469" i="5" s="1"/>
  <c r="AWG469" i="5" s="1"/>
  <c r="AWI469" i="5" s="1"/>
  <c r="AWK469" i="5" s="1"/>
  <c r="AWM469" i="5" s="1"/>
  <c r="AWO469" i="5" s="1"/>
  <c r="AWQ469" i="5" s="1"/>
  <c r="AWS469" i="5" s="1"/>
  <c r="AWU469" i="5" s="1"/>
  <c r="AWW469" i="5" s="1"/>
  <c r="AWY469" i="5" s="1"/>
  <c r="AXA469" i="5" s="1"/>
  <c r="AXC469" i="5" s="1"/>
  <c r="AXE469" i="5" s="1"/>
  <c r="AXG469" i="5" s="1"/>
  <c r="AXI469" i="5" s="1"/>
  <c r="AXK469" i="5" s="1"/>
  <c r="AXM469" i="5" s="1"/>
  <c r="AXO469" i="5" s="1"/>
  <c r="AXQ469" i="5" s="1"/>
  <c r="AXS469" i="5" s="1"/>
  <c r="AXU469" i="5" s="1"/>
  <c r="AXW469" i="5" s="1"/>
  <c r="AXY469" i="5" s="1"/>
  <c r="AYA469" i="5" s="1"/>
  <c r="AYC469" i="5" s="1"/>
  <c r="AYE469" i="5" s="1"/>
  <c r="AYG469" i="5" s="1"/>
  <c r="AYI469" i="5" s="1"/>
  <c r="AYK469" i="5" s="1"/>
  <c r="AYM469" i="5" s="1"/>
  <c r="AYO469" i="5" s="1"/>
  <c r="AYQ469" i="5" s="1"/>
  <c r="AYS469" i="5" s="1"/>
  <c r="AYU469" i="5" s="1"/>
  <c r="AYW469" i="5" s="1"/>
  <c r="AYY469" i="5" s="1"/>
  <c r="AZA469" i="5" s="1"/>
  <c r="AZC469" i="5" s="1"/>
  <c r="AZE469" i="5" s="1"/>
  <c r="AZG469" i="5" s="1"/>
  <c r="AZI469" i="5" s="1"/>
  <c r="AZK469" i="5" s="1"/>
  <c r="AZM469" i="5" s="1"/>
  <c r="AZO469" i="5" s="1"/>
  <c r="AZQ469" i="5" s="1"/>
  <c r="AZS469" i="5" s="1"/>
  <c r="AZU469" i="5" s="1"/>
  <c r="AZW469" i="5" s="1"/>
  <c r="AZY469" i="5" s="1"/>
  <c r="BAA469" i="5" s="1"/>
  <c r="BAC469" i="5" s="1"/>
  <c r="BAE469" i="5" s="1"/>
  <c r="BAG469" i="5" s="1"/>
  <c r="BAI469" i="5" s="1"/>
  <c r="BAK469" i="5" s="1"/>
  <c r="BAM469" i="5" s="1"/>
  <c r="BAO469" i="5" s="1"/>
  <c r="BAQ469" i="5" s="1"/>
  <c r="BAS469" i="5" s="1"/>
  <c r="BAU469" i="5" s="1"/>
  <c r="BAW469" i="5" s="1"/>
  <c r="BAY469" i="5" s="1"/>
  <c r="BBA469" i="5" s="1"/>
  <c r="BBC469" i="5" s="1"/>
  <c r="BBE469" i="5" s="1"/>
  <c r="BBG469" i="5" s="1"/>
  <c r="BBI469" i="5" s="1"/>
  <c r="BBK469" i="5" s="1"/>
  <c r="BBM469" i="5" s="1"/>
  <c r="BBO469" i="5" s="1"/>
  <c r="BBQ469" i="5" s="1"/>
  <c r="BBS469" i="5" s="1"/>
  <c r="BBU469" i="5" s="1"/>
  <c r="BBW469" i="5" s="1"/>
  <c r="BBY469" i="5" s="1"/>
  <c r="BCA469" i="5" s="1"/>
  <c r="BCC469" i="5" s="1"/>
  <c r="BCE469" i="5" s="1"/>
  <c r="BCG469" i="5" s="1"/>
  <c r="BCI469" i="5" s="1"/>
  <c r="BCK469" i="5" s="1"/>
  <c r="BCM469" i="5" s="1"/>
  <c r="BCO469" i="5" s="1"/>
  <c r="BCQ469" i="5" s="1"/>
  <c r="BCS469" i="5" s="1"/>
  <c r="BCU469" i="5" s="1"/>
  <c r="BCW469" i="5" s="1"/>
  <c r="BCY469" i="5" s="1"/>
  <c r="BDA469" i="5" s="1"/>
  <c r="BDC469" i="5" s="1"/>
  <c r="BDE469" i="5" s="1"/>
  <c r="BDG469" i="5" s="1"/>
  <c r="BDI469" i="5" s="1"/>
  <c r="BDK469" i="5" s="1"/>
  <c r="BDM469" i="5" s="1"/>
  <c r="BDO469" i="5" s="1"/>
  <c r="BDQ469" i="5" s="1"/>
  <c r="BDS469" i="5" s="1"/>
  <c r="BDU469" i="5" s="1"/>
  <c r="BDW469" i="5" s="1"/>
  <c r="BDY469" i="5" s="1"/>
  <c r="BEA469" i="5" s="1"/>
  <c r="BEC469" i="5" s="1"/>
  <c r="BEE469" i="5" s="1"/>
  <c r="BEG469" i="5" s="1"/>
  <c r="BEI469" i="5" s="1"/>
  <c r="BEK469" i="5" s="1"/>
  <c r="BEM469" i="5" s="1"/>
  <c r="BEO469" i="5" s="1"/>
  <c r="BEQ469" i="5" s="1"/>
  <c r="BES469" i="5" s="1"/>
  <c r="BEU469" i="5" s="1"/>
  <c r="BEW469" i="5" s="1"/>
  <c r="BEY469" i="5" s="1"/>
  <c r="BFA469" i="5" s="1"/>
  <c r="BFC469" i="5" s="1"/>
  <c r="BFE469" i="5" s="1"/>
  <c r="BFG469" i="5" s="1"/>
  <c r="BFI469" i="5" s="1"/>
  <c r="BFK469" i="5" s="1"/>
  <c r="BFM469" i="5" s="1"/>
  <c r="BFO469" i="5" s="1"/>
  <c r="BFQ469" i="5" s="1"/>
  <c r="BFS469" i="5" s="1"/>
  <c r="BFU469" i="5" s="1"/>
  <c r="BFW469" i="5" s="1"/>
  <c r="BFY469" i="5" s="1"/>
  <c r="BGA469" i="5" s="1"/>
  <c r="BGC469" i="5" s="1"/>
  <c r="BGE469" i="5" s="1"/>
  <c r="BGG469" i="5" s="1"/>
  <c r="BGI469" i="5" s="1"/>
  <c r="BGK469" i="5" s="1"/>
  <c r="BGM469" i="5" s="1"/>
  <c r="BGO469" i="5" s="1"/>
  <c r="BGQ469" i="5" s="1"/>
  <c r="BGS469" i="5" s="1"/>
  <c r="BGU469" i="5" s="1"/>
  <c r="BGW469" i="5" s="1"/>
  <c r="BGY469" i="5" s="1"/>
  <c r="BHA469" i="5" s="1"/>
  <c r="BHC469" i="5" s="1"/>
  <c r="BHE469" i="5" s="1"/>
  <c r="BHG469" i="5" s="1"/>
  <c r="BHI469" i="5" s="1"/>
  <c r="BHK469" i="5" s="1"/>
  <c r="BHM469" i="5" s="1"/>
  <c r="BHO469" i="5" s="1"/>
  <c r="BHQ469" i="5" s="1"/>
  <c r="BHS469" i="5" s="1"/>
  <c r="BHU469" i="5" s="1"/>
  <c r="BHW469" i="5" s="1"/>
  <c r="BHY469" i="5" s="1"/>
  <c r="BIA469" i="5" s="1"/>
  <c r="BIC469" i="5" s="1"/>
  <c r="BIE469" i="5" s="1"/>
  <c r="BIG469" i="5" s="1"/>
  <c r="BII469" i="5" s="1"/>
  <c r="BIK469" i="5" s="1"/>
  <c r="BIM469" i="5" s="1"/>
  <c r="BIO469" i="5" s="1"/>
  <c r="BIQ469" i="5" s="1"/>
  <c r="BIS469" i="5" s="1"/>
  <c r="BIU469" i="5" s="1"/>
  <c r="BIW469" i="5" s="1"/>
  <c r="BIY469" i="5" s="1"/>
  <c r="BJA469" i="5" s="1"/>
  <c r="BJC469" i="5" s="1"/>
  <c r="BJE469" i="5" s="1"/>
  <c r="BJG469" i="5" s="1"/>
  <c r="BJI469" i="5" s="1"/>
  <c r="BJK469" i="5" s="1"/>
  <c r="BJM469" i="5" s="1"/>
  <c r="BJO469" i="5" s="1"/>
  <c r="BJQ469" i="5" s="1"/>
  <c r="BJS469" i="5" s="1"/>
  <c r="BJU469" i="5" s="1"/>
  <c r="BJW469" i="5" s="1"/>
  <c r="BJY469" i="5" s="1"/>
  <c r="BKA469" i="5" s="1"/>
  <c r="BKC469" i="5" s="1"/>
  <c r="BKE469" i="5" s="1"/>
  <c r="BKG469" i="5" s="1"/>
  <c r="BKI469" i="5" s="1"/>
  <c r="BKK469" i="5" s="1"/>
  <c r="BKM469" i="5" s="1"/>
  <c r="BKO469" i="5" s="1"/>
  <c r="BKQ469" i="5" s="1"/>
  <c r="BKS469" i="5" s="1"/>
  <c r="BKU469" i="5" s="1"/>
  <c r="BKW469" i="5" s="1"/>
  <c r="BKY469" i="5" s="1"/>
  <c r="BLA469" i="5" s="1"/>
  <c r="BLC469" i="5" s="1"/>
  <c r="BLE469" i="5" s="1"/>
  <c r="BLG469" i="5" s="1"/>
  <c r="BLI469" i="5" s="1"/>
  <c r="BLK469" i="5" s="1"/>
  <c r="BLM469" i="5" s="1"/>
  <c r="BLO469" i="5" s="1"/>
  <c r="BLQ469" i="5" s="1"/>
  <c r="BLS469" i="5" s="1"/>
  <c r="BLU469" i="5" s="1"/>
  <c r="BLW469" i="5" s="1"/>
  <c r="BLY469" i="5" s="1"/>
  <c r="BMA469" i="5" s="1"/>
  <c r="BMC469" i="5" s="1"/>
  <c r="BME469" i="5" s="1"/>
  <c r="BMG469" i="5" s="1"/>
  <c r="BMI469" i="5" s="1"/>
  <c r="BMK469" i="5" s="1"/>
  <c r="BMM469" i="5" s="1"/>
  <c r="BMO469" i="5" s="1"/>
  <c r="BMQ469" i="5" s="1"/>
  <c r="BMS469" i="5" s="1"/>
  <c r="BMU469" i="5" s="1"/>
  <c r="BMW469" i="5" s="1"/>
  <c r="BMY469" i="5" s="1"/>
  <c r="BNA469" i="5" s="1"/>
  <c r="BNC469" i="5" s="1"/>
  <c r="BNE469" i="5" s="1"/>
  <c r="BNG469" i="5" s="1"/>
  <c r="BNI469" i="5" s="1"/>
  <c r="BNK469" i="5" s="1"/>
  <c r="BNM469" i="5" s="1"/>
  <c r="BNO469" i="5" s="1"/>
  <c r="BNQ469" i="5" s="1"/>
  <c r="BNS469" i="5" s="1"/>
  <c r="BNU469" i="5" s="1"/>
  <c r="BNW469" i="5" s="1"/>
  <c r="BNY469" i="5" s="1"/>
  <c r="BOA469" i="5" s="1"/>
  <c r="BOC469" i="5" s="1"/>
  <c r="BOE469" i="5" s="1"/>
  <c r="BOG469" i="5" s="1"/>
  <c r="BOI469" i="5" s="1"/>
  <c r="BOK469" i="5" s="1"/>
  <c r="BOM469" i="5" s="1"/>
  <c r="BOO469" i="5" s="1"/>
  <c r="BOQ469" i="5" s="1"/>
  <c r="BOS469" i="5" s="1"/>
  <c r="BOU469" i="5" s="1"/>
  <c r="BOW469" i="5" s="1"/>
  <c r="BOY469" i="5" s="1"/>
  <c r="BPA469" i="5" s="1"/>
  <c r="BPC469" i="5" s="1"/>
  <c r="BPE469" i="5" s="1"/>
  <c r="BPG469" i="5" s="1"/>
  <c r="BPI469" i="5" s="1"/>
  <c r="BPK469" i="5" s="1"/>
  <c r="BPM469" i="5" s="1"/>
  <c r="BPO469" i="5" s="1"/>
  <c r="BPQ469" i="5" s="1"/>
  <c r="BPS469" i="5" s="1"/>
  <c r="BPU469" i="5" s="1"/>
  <c r="BPW469" i="5" s="1"/>
  <c r="BPY469" i="5" s="1"/>
  <c r="BQA469" i="5" s="1"/>
  <c r="BQC469" i="5" s="1"/>
  <c r="BQE469" i="5" s="1"/>
  <c r="BQG469" i="5" s="1"/>
  <c r="BQI469" i="5" s="1"/>
  <c r="BQK469" i="5" s="1"/>
  <c r="BQM469" i="5" s="1"/>
  <c r="BQO469" i="5" s="1"/>
  <c r="BQQ469" i="5" s="1"/>
  <c r="BQS469" i="5" s="1"/>
  <c r="BQU469" i="5" s="1"/>
  <c r="BQW469" i="5" s="1"/>
  <c r="BQY469" i="5" s="1"/>
  <c r="BRA469" i="5" s="1"/>
  <c r="BRC469" i="5" s="1"/>
  <c r="BRE469" i="5" s="1"/>
  <c r="BRG469" i="5" s="1"/>
  <c r="BRI469" i="5" s="1"/>
  <c r="BRK469" i="5" s="1"/>
  <c r="BRM469" i="5" s="1"/>
  <c r="BRO469" i="5" s="1"/>
  <c r="BRQ469" i="5" s="1"/>
  <c r="BRS469" i="5" s="1"/>
  <c r="BRU469" i="5" s="1"/>
  <c r="BRW469" i="5" s="1"/>
  <c r="BRY469" i="5" s="1"/>
  <c r="BSA469" i="5" s="1"/>
  <c r="BSC469" i="5" s="1"/>
  <c r="BSE469" i="5" s="1"/>
  <c r="BSG469" i="5" s="1"/>
  <c r="BSI469" i="5" s="1"/>
  <c r="BSK469" i="5" s="1"/>
  <c r="BSM469" i="5" s="1"/>
  <c r="BSO469" i="5" s="1"/>
  <c r="BSQ469" i="5" s="1"/>
  <c r="BSS469" i="5" s="1"/>
  <c r="BSU469" i="5" s="1"/>
  <c r="BSW469" i="5" s="1"/>
  <c r="BSY469" i="5" s="1"/>
  <c r="BTA469" i="5" s="1"/>
  <c r="BTC469" i="5" s="1"/>
  <c r="BTE469" i="5" s="1"/>
  <c r="BTG469" i="5" s="1"/>
  <c r="BTI469" i="5" s="1"/>
  <c r="BTK469" i="5" s="1"/>
  <c r="BTM469" i="5" s="1"/>
  <c r="BTO469" i="5" s="1"/>
  <c r="BTQ469" i="5" s="1"/>
  <c r="BTS469" i="5" s="1"/>
  <c r="BTU469" i="5" s="1"/>
  <c r="BTW469" i="5" s="1"/>
  <c r="BTY469" i="5" s="1"/>
  <c r="BUA469" i="5" s="1"/>
  <c r="BUC469" i="5" s="1"/>
  <c r="BUE469" i="5" s="1"/>
  <c r="BUG469" i="5" s="1"/>
  <c r="BUI469" i="5" s="1"/>
  <c r="BUK469" i="5" s="1"/>
  <c r="BUM469" i="5" s="1"/>
  <c r="BUO469" i="5" s="1"/>
  <c r="BUQ469" i="5" s="1"/>
  <c r="BUS469" i="5" s="1"/>
  <c r="BUU469" i="5" s="1"/>
  <c r="BUW469" i="5" s="1"/>
  <c r="BUY469" i="5" s="1"/>
  <c r="BVA469" i="5" s="1"/>
  <c r="BVC469" i="5" s="1"/>
  <c r="BVE469" i="5" s="1"/>
  <c r="BVG469" i="5" s="1"/>
  <c r="BVI469" i="5" s="1"/>
  <c r="BVK469" i="5" s="1"/>
  <c r="BVM469" i="5" s="1"/>
  <c r="BVO469" i="5" s="1"/>
  <c r="BVQ469" i="5" s="1"/>
  <c r="BVS469" i="5" s="1"/>
  <c r="BVU469" i="5" s="1"/>
  <c r="BVW469" i="5" s="1"/>
  <c r="BVY469" i="5" s="1"/>
  <c r="BWA469" i="5" s="1"/>
  <c r="BWC469" i="5" s="1"/>
  <c r="BWE469" i="5" s="1"/>
  <c r="BWG469" i="5" s="1"/>
  <c r="BWI469" i="5" s="1"/>
  <c r="BWK469" i="5" s="1"/>
  <c r="BWM469" i="5" s="1"/>
  <c r="BWO469" i="5" s="1"/>
  <c r="BWQ469" i="5" s="1"/>
  <c r="BWS469" i="5" s="1"/>
  <c r="BWU469" i="5" s="1"/>
  <c r="BWW469" i="5" s="1"/>
  <c r="BWY469" i="5" s="1"/>
  <c r="BXA469" i="5" s="1"/>
  <c r="BXC469" i="5" s="1"/>
  <c r="BXE469" i="5" s="1"/>
  <c r="BXG469" i="5" s="1"/>
  <c r="BXI469" i="5" s="1"/>
  <c r="BXK469" i="5" s="1"/>
  <c r="BXM469" i="5" s="1"/>
  <c r="BXO469" i="5" s="1"/>
  <c r="BXQ469" i="5" s="1"/>
  <c r="BXS469" i="5" s="1"/>
  <c r="BXU469" i="5" s="1"/>
  <c r="BXW469" i="5" s="1"/>
  <c r="BXY469" i="5" s="1"/>
  <c r="BYA469" i="5" s="1"/>
  <c r="BYC469" i="5" s="1"/>
  <c r="BYE469" i="5" s="1"/>
  <c r="BYG469" i="5" s="1"/>
  <c r="BYI469" i="5" s="1"/>
  <c r="BYK469" i="5" s="1"/>
  <c r="BYM469" i="5" s="1"/>
  <c r="BYO469" i="5" s="1"/>
  <c r="BYQ469" i="5" s="1"/>
  <c r="BYS469" i="5" s="1"/>
  <c r="BYU469" i="5" s="1"/>
  <c r="BYW469" i="5" s="1"/>
  <c r="BYY469" i="5" s="1"/>
  <c r="BZA469" i="5" s="1"/>
  <c r="BZC469" i="5" s="1"/>
  <c r="BZE469" i="5" s="1"/>
  <c r="BZG469" i="5" s="1"/>
  <c r="BZI469" i="5" s="1"/>
  <c r="BZK469" i="5" s="1"/>
  <c r="BZM469" i="5" s="1"/>
  <c r="BZO469" i="5" s="1"/>
  <c r="BZQ469" i="5" s="1"/>
  <c r="BZS469" i="5" s="1"/>
  <c r="BZU469" i="5" s="1"/>
  <c r="BZW469" i="5" s="1"/>
  <c r="BZY469" i="5" s="1"/>
  <c r="CAA469" i="5" s="1"/>
  <c r="CAC469" i="5" s="1"/>
  <c r="CAE469" i="5" s="1"/>
  <c r="CAG469" i="5" s="1"/>
  <c r="CAI469" i="5" s="1"/>
  <c r="CAK469" i="5" s="1"/>
  <c r="CAM469" i="5" s="1"/>
  <c r="CAO469" i="5" s="1"/>
  <c r="CAQ469" i="5" s="1"/>
  <c r="CAS469" i="5" s="1"/>
  <c r="CAU469" i="5" s="1"/>
  <c r="CAW469" i="5" s="1"/>
  <c r="CAY469" i="5" s="1"/>
  <c r="CBA469" i="5" s="1"/>
  <c r="CBC469" i="5" s="1"/>
  <c r="CBE469" i="5" s="1"/>
  <c r="CBG469" i="5" s="1"/>
  <c r="CBI469" i="5" s="1"/>
  <c r="CBK469" i="5" s="1"/>
  <c r="CBM469" i="5" s="1"/>
  <c r="CBO469" i="5" s="1"/>
  <c r="CBQ469" i="5" s="1"/>
  <c r="CBS469" i="5" s="1"/>
  <c r="CBU469" i="5" s="1"/>
  <c r="CBW469" i="5" s="1"/>
  <c r="CBY469" i="5" s="1"/>
  <c r="CCA469" i="5" s="1"/>
  <c r="CCC469" i="5" s="1"/>
  <c r="CCE469" i="5" s="1"/>
  <c r="CCG469" i="5" s="1"/>
  <c r="CCI469" i="5" s="1"/>
  <c r="CCK469" i="5" s="1"/>
  <c r="CCM469" i="5" s="1"/>
  <c r="CCO469" i="5" s="1"/>
  <c r="CCQ469" i="5" s="1"/>
  <c r="CCS469" i="5" s="1"/>
  <c r="CCU469" i="5" s="1"/>
  <c r="CCW469" i="5" s="1"/>
  <c r="CCY469" i="5" s="1"/>
  <c r="CDA469" i="5" s="1"/>
  <c r="CDC469" i="5" s="1"/>
  <c r="CDE469" i="5" s="1"/>
  <c r="CDG469" i="5" s="1"/>
  <c r="CDI469" i="5" s="1"/>
  <c r="CDK469" i="5" s="1"/>
  <c r="CDM469" i="5" s="1"/>
  <c r="CDO469" i="5" s="1"/>
  <c r="CDQ469" i="5" s="1"/>
  <c r="CDS469" i="5" s="1"/>
  <c r="CDU469" i="5" s="1"/>
  <c r="CDW469" i="5" s="1"/>
  <c r="CDY469" i="5" s="1"/>
  <c r="CEA469" i="5" s="1"/>
  <c r="CEC469" i="5" s="1"/>
  <c r="CEE469" i="5" s="1"/>
  <c r="CEG469" i="5" s="1"/>
  <c r="CEI469" i="5" s="1"/>
  <c r="CEK469" i="5" s="1"/>
  <c r="CEM469" i="5" s="1"/>
  <c r="CEO469" i="5" s="1"/>
  <c r="CEQ469" i="5" s="1"/>
  <c r="CES469" i="5" s="1"/>
  <c r="CEU469" i="5" s="1"/>
  <c r="CEW469" i="5" s="1"/>
  <c r="CEY469" i="5" s="1"/>
  <c r="CFA469" i="5" s="1"/>
  <c r="CFC469" i="5" s="1"/>
  <c r="CFE469" i="5" s="1"/>
  <c r="CFG469" i="5" s="1"/>
  <c r="CFI469" i="5" s="1"/>
  <c r="CFK469" i="5" s="1"/>
  <c r="CFM469" i="5" s="1"/>
  <c r="CFO469" i="5" s="1"/>
  <c r="CFQ469" i="5" s="1"/>
  <c r="CFS469" i="5" s="1"/>
  <c r="CFU469" i="5" s="1"/>
  <c r="CFW469" i="5" s="1"/>
  <c r="CFY469" i="5" s="1"/>
  <c r="CGA469" i="5" s="1"/>
  <c r="CGC469" i="5" s="1"/>
  <c r="CGE469" i="5" s="1"/>
  <c r="CGG469" i="5" s="1"/>
  <c r="CGI469" i="5" s="1"/>
  <c r="CGK469" i="5" s="1"/>
  <c r="CGM469" i="5" s="1"/>
  <c r="CGO469" i="5" s="1"/>
  <c r="CGQ469" i="5" s="1"/>
  <c r="CGS469" i="5" s="1"/>
  <c r="CGU469" i="5" s="1"/>
  <c r="CGW469" i="5" s="1"/>
  <c r="CGY469" i="5" s="1"/>
  <c r="CHA469" i="5" s="1"/>
  <c r="CHC469" i="5" s="1"/>
  <c r="CHE469" i="5" s="1"/>
  <c r="CHG469" i="5" s="1"/>
  <c r="CHI469" i="5" s="1"/>
  <c r="CHK469" i="5" s="1"/>
  <c r="CHM469" i="5" s="1"/>
  <c r="CHO469" i="5" s="1"/>
  <c r="CHQ469" i="5" s="1"/>
  <c r="CHS469" i="5" s="1"/>
  <c r="CHU469" i="5" s="1"/>
  <c r="CHW469" i="5" s="1"/>
  <c r="CHY469" i="5" s="1"/>
  <c r="CIA469" i="5" s="1"/>
  <c r="CIC469" i="5" s="1"/>
  <c r="CIE469" i="5" s="1"/>
  <c r="CIG469" i="5" s="1"/>
  <c r="CII469" i="5" s="1"/>
  <c r="CIK469" i="5" s="1"/>
  <c r="CIM469" i="5" s="1"/>
  <c r="CIO469" i="5" s="1"/>
  <c r="CIQ469" i="5" s="1"/>
  <c r="CIS469" i="5" s="1"/>
  <c r="CIU469" i="5" s="1"/>
  <c r="CIW469" i="5" s="1"/>
  <c r="CIY469" i="5" s="1"/>
  <c r="CJA469" i="5" s="1"/>
  <c r="CJC469" i="5" s="1"/>
  <c r="CJE469" i="5" s="1"/>
  <c r="CJG469" i="5" s="1"/>
  <c r="CJI469" i="5" s="1"/>
  <c r="CJK469" i="5" s="1"/>
  <c r="CJM469" i="5" s="1"/>
  <c r="CJO469" i="5" s="1"/>
  <c r="CJQ469" i="5" s="1"/>
  <c r="CJS469" i="5" s="1"/>
  <c r="CJU469" i="5" s="1"/>
  <c r="CJW469" i="5" s="1"/>
  <c r="CJY469" i="5" s="1"/>
  <c r="CKA469" i="5" s="1"/>
  <c r="CKC469" i="5" s="1"/>
  <c r="CKE469" i="5" s="1"/>
  <c r="CKG469" i="5" s="1"/>
  <c r="CKI469" i="5" s="1"/>
  <c r="CKK469" i="5" s="1"/>
  <c r="CKM469" i="5" s="1"/>
  <c r="CKO469" i="5" s="1"/>
  <c r="CKQ469" i="5" s="1"/>
  <c r="CKS469" i="5" s="1"/>
  <c r="CKU469" i="5" s="1"/>
  <c r="CKW469" i="5" s="1"/>
  <c r="CKY469" i="5" s="1"/>
  <c r="CLA469" i="5" s="1"/>
  <c r="CLC469" i="5" s="1"/>
  <c r="CLE469" i="5" s="1"/>
  <c r="CLG469" i="5" s="1"/>
  <c r="CLI469" i="5" s="1"/>
  <c r="CLK469" i="5" s="1"/>
  <c r="CLM469" i="5" s="1"/>
  <c r="CLO469" i="5" s="1"/>
  <c r="CLQ469" i="5" s="1"/>
  <c r="CLS469" i="5" s="1"/>
  <c r="CLU469" i="5" s="1"/>
  <c r="CLW469" i="5" s="1"/>
  <c r="CLY469" i="5" s="1"/>
  <c r="CMA469" i="5" s="1"/>
  <c r="CMC469" i="5" s="1"/>
  <c r="CME469" i="5" s="1"/>
  <c r="CMG469" i="5" s="1"/>
  <c r="CMI469" i="5" s="1"/>
  <c r="CMK469" i="5" s="1"/>
  <c r="CMM469" i="5" s="1"/>
  <c r="CMO469" i="5" s="1"/>
  <c r="CMQ469" i="5" s="1"/>
  <c r="CMS469" i="5" s="1"/>
  <c r="CMU469" i="5" s="1"/>
  <c r="CMW469" i="5" s="1"/>
  <c r="CMY469" i="5" s="1"/>
  <c r="CNA469" i="5" s="1"/>
  <c r="CNC469" i="5" s="1"/>
  <c r="CNE469" i="5" s="1"/>
  <c r="CNG469" i="5" s="1"/>
  <c r="CNI469" i="5" s="1"/>
  <c r="CNK469" i="5" s="1"/>
  <c r="CNM469" i="5" s="1"/>
  <c r="CNO469" i="5" s="1"/>
  <c r="CNQ469" i="5" s="1"/>
  <c r="CNS469" i="5" s="1"/>
  <c r="CNU469" i="5" s="1"/>
  <c r="CNW469" i="5" s="1"/>
  <c r="CNY469" i="5" s="1"/>
  <c r="COA469" i="5" s="1"/>
  <c r="COC469" i="5" s="1"/>
  <c r="COE469" i="5" s="1"/>
  <c r="COG469" i="5" s="1"/>
  <c r="COI469" i="5" s="1"/>
  <c r="COK469" i="5" s="1"/>
  <c r="COM469" i="5" s="1"/>
  <c r="COO469" i="5" s="1"/>
  <c r="COQ469" i="5" s="1"/>
  <c r="COS469" i="5" s="1"/>
  <c r="COU469" i="5" s="1"/>
  <c r="COW469" i="5" s="1"/>
  <c r="COY469" i="5" s="1"/>
  <c r="CPA469" i="5" s="1"/>
  <c r="CPC469" i="5" s="1"/>
  <c r="CPE469" i="5" s="1"/>
  <c r="CPG469" i="5" s="1"/>
  <c r="CPI469" i="5" s="1"/>
  <c r="CPK469" i="5" s="1"/>
  <c r="CPM469" i="5" s="1"/>
  <c r="CPO469" i="5" s="1"/>
  <c r="CPQ469" i="5" s="1"/>
  <c r="CPS469" i="5" s="1"/>
  <c r="CPU469" i="5" s="1"/>
  <c r="CPW469" i="5" s="1"/>
  <c r="CPY469" i="5" s="1"/>
  <c r="CQA469" i="5" s="1"/>
  <c r="CQC469" i="5" s="1"/>
  <c r="CQE469" i="5" s="1"/>
  <c r="CQG469" i="5" s="1"/>
  <c r="CQI469" i="5" s="1"/>
  <c r="CQK469" i="5" s="1"/>
  <c r="CQM469" i="5" s="1"/>
  <c r="CQO469" i="5" s="1"/>
  <c r="CQQ469" i="5" s="1"/>
  <c r="CQS469" i="5" s="1"/>
  <c r="CQU469" i="5" s="1"/>
  <c r="CQW469" i="5" s="1"/>
  <c r="CQY469" i="5" s="1"/>
  <c r="CRA469" i="5" s="1"/>
  <c r="CRC469" i="5" s="1"/>
  <c r="CRE469" i="5" s="1"/>
  <c r="CRG469" i="5" s="1"/>
  <c r="CRI469" i="5" s="1"/>
  <c r="CRK469" i="5" s="1"/>
  <c r="CRM469" i="5" s="1"/>
  <c r="CRO469" i="5" s="1"/>
  <c r="CRQ469" i="5" s="1"/>
  <c r="CRS469" i="5" s="1"/>
  <c r="CRU469" i="5" s="1"/>
  <c r="CRW469" i="5" s="1"/>
  <c r="CRY469" i="5" s="1"/>
  <c r="CSA469" i="5" s="1"/>
  <c r="CSC469" i="5" s="1"/>
  <c r="CSE469" i="5" s="1"/>
  <c r="CSG469" i="5" s="1"/>
  <c r="CSI469" i="5" s="1"/>
  <c r="CSK469" i="5" s="1"/>
  <c r="CSM469" i="5" s="1"/>
  <c r="CSO469" i="5" s="1"/>
  <c r="CSQ469" i="5" s="1"/>
  <c r="CSS469" i="5" s="1"/>
  <c r="CSU469" i="5" s="1"/>
  <c r="CSW469" i="5" s="1"/>
  <c r="CSY469" i="5" s="1"/>
  <c r="CTA469" i="5" s="1"/>
  <c r="CTC469" i="5" s="1"/>
  <c r="CTE469" i="5" s="1"/>
  <c r="CTG469" i="5" s="1"/>
  <c r="CTI469" i="5" s="1"/>
  <c r="CTK469" i="5" s="1"/>
  <c r="CTM469" i="5" s="1"/>
  <c r="CTO469" i="5" s="1"/>
  <c r="CTQ469" i="5" s="1"/>
  <c r="CTS469" i="5" s="1"/>
  <c r="CTU469" i="5" s="1"/>
  <c r="CTW469" i="5" s="1"/>
  <c r="CTY469" i="5" s="1"/>
  <c r="CUA469" i="5" s="1"/>
  <c r="CUC469" i="5" s="1"/>
  <c r="CUE469" i="5" s="1"/>
  <c r="CUG469" i="5" s="1"/>
  <c r="CUI469" i="5" s="1"/>
  <c r="CUK469" i="5" s="1"/>
  <c r="CUM469" i="5" s="1"/>
  <c r="CUO469" i="5" s="1"/>
  <c r="CUQ469" i="5" s="1"/>
  <c r="CUS469" i="5" s="1"/>
  <c r="CUU469" i="5" s="1"/>
  <c r="CUW469" i="5" s="1"/>
  <c r="CUY469" i="5" s="1"/>
  <c r="CVA469" i="5" s="1"/>
  <c r="CVC469" i="5" s="1"/>
  <c r="CVE469" i="5" s="1"/>
  <c r="CVG469" i="5" s="1"/>
  <c r="CVI469" i="5" s="1"/>
  <c r="CVK469" i="5" s="1"/>
  <c r="CVM469" i="5" s="1"/>
  <c r="CVO469" i="5" s="1"/>
  <c r="CVQ469" i="5" s="1"/>
  <c r="CVS469" i="5" s="1"/>
  <c r="CVU469" i="5" s="1"/>
  <c r="CVW469" i="5" s="1"/>
  <c r="CVY469" i="5" s="1"/>
  <c r="CWA469" i="5" s="1"/>
  <c r="CWC469" i="5" s="1"/>
  <c r="CWE469" i="5" s="1"/>
  <c r="CWG469" i="5" s="1"/>
  <c r="CWI469" i="5" s="1"/>
  <c r="CWK469" i="5" s="1"/>
  <c r="CWM469" i="5" s="1"/>
  <c r="CWO469" i="5" s="1"/>
  <c r="CWQ469" i="5" s="1"/>
  <c r="CWS469" i="5" s="1"/>
  <c r="CWU469" i="5" s="1"/>
  <c r="CWW469" i="5" s="1"/>
  <c r="CWY469" i="5" s="1"/>
  <c r="CXA469" i="5" s="1"/>
  <c r="CXC469" i="5" s="1"/>
  <c r="CXE469" i="5" s="1"/>
  <c r="CXG469" i="5" s="1"/>
  <c r="CXI469" i="5" s="1"/>
  <c r="CXK469" i="5" s="1"/>
  <c r="CXM469" i="5" s="1"/>
  <c r="CXO469" i="5" s="1"/>
  <c r="CXQ469" i="5" s="1"/>
  <c r="CXS469" i="5" s="1"/>
  <c r="CXU469" i="5" s="1"/>
  <c r="CXW469" i="5" s="1"/>
  <c r="CXY469" i="5" s="1"/>
  <c r="CYA469" i="5" s="1"/>
  <c r="CYC469" i="5" s="1"/>
  <c r="CYE469" i="5" s="1"/>
  <c r="CYG469" i="5" s="1"/>
  <c r="CYI469" i="5" s="1"/>
  <c r="CYK469" i="5" s="1"/>
  <c r="CYM469" i="5" s="1"/>
  <c r="CYO469" i="5" s="1"/>
  <c r="CYQ469" i="5" s="1"/>
  <c r="CYS469" i="5" s="1"/>
  <c r="CYU469" i="5" s="1"/>
  <c r="CYW469" i="5" s="1"/>
  <c r="CYY469" i="5" s="1"/>
  <c r="CZA469" i="5" s="1"/>
  <c r="CZC469" i="5" s="1"/>
  <c r="CZE469" i="5" s="1"/>
  <c r="CZG469" i="5" s="1"/>
  <c r="CZI469" i="5" s="1"/>
  <c r="CZK469" i="5" s="1"/>
  <c r="CZM469" i="5" s="1"/>
  <c r="CZO469" i="5" s="1"/>
  <c r="CZQ469" i="5" s="1"/>
  <c r="CZS469" i="5" s="1"/>
  <c r="CZU469" i="5" s="1"/>
  <c r="CZW469" i="5" s="1"/>
  <c r="CZY469" i="5" s="1"/>
  <c r="DAA469" i="5" s="1"/>
  <c r="DAC469" i="5" s="1"/>
  <c r="DAE469" i="5" s="1"/>
  <c r="DAG469" i="5" s="1"/>
  <c r="DAI469" i="5" s="1"/>
  <c r="DAK469" i="5" s="1"/>
  <c r="DAM469" i="5" s="1"/>
  <c r="DAO469" i="5" s="1"/>
  <c r="DAQ469" i="5" s="1"/>
  <c r="DAS469" i="5" s="1"/>
  <c r="DAU469" i="5" s="1"/>
  <c r="DAW469" i="5" s="1"/>
  <c r="DAY469" i="5" s="1"/>
  <c r="DBA469" i="5" s="1"/>
  <c r="DBC469" i="5" s="1"/>
  <c r="DBE469" i="5" s="1"/>
  <c r="DBG469" i="5" s="1"/>
  <c r="DBI469" i="5" s="1"/>
  <c r="DBK469" i="5" s="1"/>
  <c r="DBM469" i="5" s="1"/>
  <c r="DBO469" i="5" s="1"/>
  <c r="DBQ469" i="5" s="1"/>
  <c r="DBS469" i="5" s="1"/>
  <c r="DBU469" i="5" s="1"/>
  <c r="DBW469" i="5" s="1"/>
  <c r="DBY469" i="5" s="1"/>
  <c r="DCA469" i="5" s="1"/>
  <c r="DCC469" i="5" s="1"/>
  <c r="DCE469" i="5" s="1"/>
  <c r="DCG469" i="5" s="1"/>
  <c r="DCI469" i="5" s="1"/>
  <c r="DCK469" i="5" s="1"/>
  <c r="DCM469" i="5" s="1"/>
  <c r="DCO469" i="5" s="1"/>
  <c r="DCQ469" i="5" s="1"/>
  <c r="DCS469" i="5" s="1"/>
  <c r="DCU469" i="5" s="1"/>
  <c r="DCW469" i="5" s="1"/>
  <c r="DCY469" i="5" s="1"/>
  <c r="DDA469" i="5" s="1"/>
  <c r="DDC469" i="5" s="1"/>
  <c r="DDE469" i="5" s="1"/>
  <c r="DDG469" i="5" s="1"/>
  <c r="DDI469" i="5" s="1"/>
  <c r="DDK469" i="5" s="1"/>
  <c r="DDM469" i="5" s="1"/>
  <c r="DDO469" i="5" s="1"/>
  <c r="DDQ469" i="5" s="1"/>
  <c r="DDS469" i="5" s="1"/>
  <c r="DDU469" i="5" s="1"/>
  <c r="DDW469" i="5" s="1"/>
  <c r="DDY469" i="5" s="1"/>
  <c r="DEA469" i="5" s="1"/>
  <c r="DEC469" i="5" s="1"/>
  <c r="DEE469" i="5" s="1"/>
  <c r="DEG469" i="5" s="1"/>
  <c r="DEI469" i="5" s="1"/>
  <c r="DEK469" i="5" s="1"/>
  <c r="DEM469" i="5" s="1"/>
  <c r="DEO469" i="5" s="1"/>
  <c r="DEQ469" i="5" s="1"/>
  <c r="DES469" i="5" s="1"/>
  <c r="DEU469" i="5" s="1"/>
  <c r="DEW469" i="5" s="1"/>
  <c r="DEY469" i="5" s="1"/>
  <c r="DFA469" i="5" s="1"/>
  <c r="DFC469" i="5" s="1"/>
  <c r="DFE469" i="5" s="1"/>
  <c r="DFG469" i="5" s="1"/>
  <c r="DFI469" i="5" s="1"/>
  <c r="DFK469" i="5" s="1"/>
  <c r="DFM469" i="5" s="1"/>
  <c r="DFO469" i="5" s="1"/>
  <c r="DFQ469" i="5" s="1"/>
  <c r="DFS469" i="5" s="1"/>
  <c r="DFU469" i="5" s="1"/>
  <c r="DFW469" i="5" s="1"/>
  <c r="DFY469" i="5" s="1"/>
  <c r="DGA469" i="5" s="1"/>
  <c r="DGC469" i="5" s="1"/>
  <c r="DGE469" i="5" s="1"/>
  <c r="DGG469" i="5" s="1"/>
  <c r="DGI469" i="5" s="1"/>
  <c r="DGK469" i="5" s="1"/>
  <c r="DGM469" i="5" s="1"/>
  <c r="DGO469" i="5" s="1"/>
  <c r="DGQ469" i="5" s="1"/>
  <c r="DGS469" i="5" s="1"/>
  <c r="DGU469" i="5" s="1"/>
  <c r="DGW469" i="5" s="1"/>
  <c r="DGY469" i="5" s="1"/>
  <c r="DHA469" i="5" s="1"/>
  <c r="DHC469" i="5" s="1"/>
  <c r="DHE469" i="5" s="1"/>
  <c r="DHG469" i="5" s="1"/>
  <c r="DHI469" i="5" s="1"/>
  <c r="DHK469" i="5" s="1"/>
  <c r="DHM469" i="5" s="1"/>
  <c r="DHO469" i="5" s="1"/>
  <c r="DHQ469" i="5" s="1"/>
  <c r="DHS469" i="5" s="1"/>
  <c r="DHU469" i="5" s="1"/>
  <c r="DHW469" i="5" s="1"/>
  <c r="DHY469" i="5" s="1"/>
  <c r="DIA469" i="5" s="1"/>
  <c r="DIC469" i="5" s="1"/>
  <c r="DIE469" i="5" s="1"/>
  <c r="DIG469" i="5" s="1"/>
  <c r="DII469" i="5" s="1"/>
  <c r="DIK469" i="5" s="1"/>
  <c r="DIM469" i="5" s="1"/>
  <c r="DIO469" i="5" s="1"/>
  <c r="DIQ469" i="5" s="1"/>
  <c r="DIS469" i="5" s="1"/>
  <c r="DIU469" i="5" s="1"/>
  <c r="DIW469" i="5" s="1"/>
  <c r="DIY469" i="5" s="1"/>
  <c r="DJA469" i="5" s="1"/>
  <c r="DJC469" i="5" s="1"/>
  <c r="DJE469" i="5" s="1"/>
  <c r="DJG469" i="5" s="1"/>
  <c r="DJI469" i="5" s="1"/>
  <c r="DJK469" i="5" s="1"/>
  <c r="DJM469" i="5" s="1"/>
  <c r="DJO469" i="5" s="1"/>
  <c r="DJQ469" i="5" s="1"/>
  <c r="DJS469" i="5" s="1"/>
  <c r="DJU469" i="5" s="1"/>
  <c r="DJW469" i="5" s="1"/>
  <c r="DJY469" i="5" s="1"/>
  <c r="DKA469" i="5" s="1"/>
  <c r="DKC469" i="5" s="1"/>
  <c r="DKE469" i="5" s="1"/>
  <c r="DKG469" i="5" s="1"/>
  <c r="DKI469" i="5" s="1"/>
  <c r="DKK469" i="5" s="1"/>
  <c r="DKM469" i="5" s="1"/>
  <c r="DKO469" i="5" s="1"/>
  <c r="DKQ469" i="5" s="1"/>
  <c r="DKS469" i="5" s="1"/>
  <c r="DKU469" i="5" s="1"/>
  <c r="DKW469" i="5" s="1"/>
  <c r="DKY469" i="5" s="1"/>
  <c r="DLA469" i="5" s="1"/>
  <c r="DLC469" i="5" s="1"/>
  <c r="DLE469" i="5" s="1"/>
  <c r="DLG469" i="5" s="1"/>
  <c r="DLI469" i="5" s="1"/>
  <c r="DLK469" i="5" s="1"/>
  <c r="DLM469" i="5" s="1"/>
  <c r="DLO469" i="5" s="1"/>
  <c r="DLQ469" i="5" s="1"/>
  <c r="DLS469" i="5" s="1"/>
  <c r="DLU469" i="5" s="1"/>
  <c r="DLW469" i="5" s="1"/>
  <c r="DLY469" i="5" s="1"/>
  <c r="DMA469" i="5" s="1"/>
  <c r="DMC469" i="5" s="1"/>
  <c r="DME469" i="5" s="1"/>
  <c r="DMG469" i="5" s="1"/>
  <c r="DMI469" i="5" s="1"/>
  <c r="DMK469" i="5" s="1"/>
  <c r="DMM469" i="5" s="1"/>
  <c r="DMO469" i="5" s="1"/>
  <c r="DMQ469" i="5" s="1"/>
  <c r="DMS469" i="5" s="1"/>
  <c r="DMU469" i="5" s="1"/>
  <c r="DMW469" i="5" s="1"/>
  <c r="DMY469" i="5" s="1"/>
  <c r="DNA469" i="5" s="1"/>
  <c r="DNC469" i="5" s="1"/>
  <c r="DNE469" i="5" s="1"/>
  <c r="DNG469" i="5" s="1"/>
  <c r="DNI469" i="5" s="1"/>
  <c r="DNK469" i="5" s="1"/>
  <c r="DNM469" i="5" s="1"/>
  <c r="DNO469" i="5" s="1"/>
  <c r="DNQ469" i="5" s="1"/>
  <c r="DNS469" i="5" s="1"/>
  <c r="DNU469" i="5" s="1"/>
  <c r="DNW469" i="5" s="1"/>
  <c r="DNY469" i="5" s="1"/>
  <c r="DOA469" i="5" s="1"/>
  <c r="DOC469" i="5" s="1"/>
  <c r="DOE469" i="5" s="1"/>
  <c r="DOG469" i="5" s="1"/>
  <c r="DOI469" i="5" s="1"/>
  <c r="DOK469" i="5" s="1"/>
  <c r="DOM469" i="5" s="1"/>
  <c r="DOO469" i="5" s="1"/>
  <c r="DOQ469" i="5" s="1"/>
  <c r="DOS469" i="5" s="1"/>
  <c r="DOU469" i="5" s="1"/>
  <c r="DOW469" i="5" s="1"/>
  <c r="DOY469" i="5" s="1"/>
  <c r="DPA469" i="5" s="1"/>
  <c r="DPC469" i="5" s="1"/>
  <c r="DPE469" i="5" s="1"/>
  <c r="DPG469" i="5" s="1"/>
  <c r="DPI469" i="5" s="1"/>
  <c r="DPK469" i="5" s="1"/>
  <c r="DPM469" i="5" s="1"/>
  <c r="DPO469" i="5" s="1"/>
  <c r="DPQ469" i="5" s="1"/>
  <c r="DPS469" i="5" s="1"/>
  <c r="DPU469" i="5" s="1"/>
  <c r="DPW469" i="5" s="1"/>
  <c r="DPY469" i="5" s="1"/>
  <c r="DQA469" i="5" s="1"/>
  <c r="DQC469" i="5" s="1"/>
  <c r="DQE469" i="5" s="1"/>
  <c r="DQG469" i="5" s="1"/>
  <c r="DQI469" i="5" s="1"/>
  <c r="DQK469" i="5" s="1"/>
  <c r="DQM469" i="5" s="1"/>
  <c r="DQO469" i="5" s="1"/>
  <c r="DQQ469" i="5" s="1"/>
  <c r="DQS469" i="5" s="1"/>
  <c r="DQU469" i="5" s="1"/>
  <c r="DQW469" i="5" s="1"/>
  <c r="DQY469" i="5" s="1"/>
  <c r="DRA469" i="5" s="1"/>
  <c r="DRC469" i="5" s="1"/>
  <c r="DRE469" i="5" s="1"/>
  <c r="DRG469" i="5" s="1"/>
  <c r="DRI469" i="5" s="1"/>
  <c r="DRK469" i="5" s="1"/>
  <c r="DRM469" i="5" s="1"/>
  <c r="DRO469" i="5" s="1"/>
  <c r="DRQ469" i="5" s="1"/>
  <c r="DRS469" i="5" s="1"/>
  <c r="DRU469" i="5" s="1"/>
  <c r="DRW469" i="5" s="1"/>
  <c r="DRY469" i="5" s="1"/>
  <c r="DSA469" i="5" s="1"/>
  <c r="DSC469" i="5" s="1"/>
  <c r="DSE469" i="5" s="1"/>
  <c r="DSG469" i="5" s="1"/>
  <c r="DSI469" i="5" s="1"/>
  <c r="DSK469" i="5" s="1"/>
  <c r="DSM469" i="5" s="1"/>
  <c r="DSO469" i="5" s="1"/>
  <c r="DSQ469" i="5" s="1"/>
  <c r="DSS469" i="5" s="1"/>
  <c r="DSU469" i="5" s="1"/>
  <c r="DSW469" i="5" s="1"/>
  <c r="DSY469" i="5" s="1"/>
  <c r="DTA469" i="5" s="1"/>
  <c r="DTC469" i="5" s="1"/>
  <c r="DTE469" i="5" s="1"/>
  <c r="DTG469" i="5" s="1"/>
  <c r="DTI469" i="5" s="1"/>
  <c r="DTK469" i="5" s="1"/>
  <c r="DTM469" i="5" s="1"/>
  <c r="DTO469" i="5" s="1"/>
  <c r="DTQ469" i="5" s="1"/>
  <c r="DTS469" i="5" s="1"/>
  <c r="DTU469" i="5" s="1"/>
  <c r="DTW469" i="5" s="1"/>
  <c r="DTY469" i="5" s="1"/>
  <c r="DUA469" i="5" s="1"/>
  <c r="DUC469" i="5" s="1"/>
  <c r="DUE469" i="5" s="1"/>
  <c r="DUG469" i="5" s="1"/>
  <c r="DUI469" i="5" s="1"/>
  <c r="DUK469" i="5" s="1"/>
  <c r="DUM469" i="5" s="1"/>
  <c r="DUO469" i="5" s="1"/>
  <c r="DUQ469" i="5" s="1"/>
  <c r="DUS469" i="5" s="1"/>
  <c r="DUU469" i="5" s="1"/>
  <c r="DUW469" i="5" s="1"/>
  <c r="DUY469" i="5" s="1"/>
  <c r="DVA469" i="5" s="1"/>
  <c r="DVC469" i="5" s="1"/>
  <c r="DVE469" i="5" s="1"/>
  <c r="DVG469" i="5" s="1"/>
  <c r="DVI469" i="5" s="1"/>
  <c r="DVK469" i="5" s="1"/>
  <c r="DVM469" i="5" s="1"/>
  <c r="DVO469" i="5" s="1"/>
  <c r="DVQ469" i="5" s="1"/>
  <c r="DVS469" i="5" s="1"/>
  <c r="DVU469" i="5" s="1"/>
  <c r="DVW469" i="5" s="1"/>
  <c r="DVY469" i="5" s="1"/>
  <c r="DWA469" i="5" s="1"/>
  <c r="DWC469" i="5" s="1"/>
  <c r="DWE469" i="5" s="1"/>
  <c r="DWG469" i="5" s="1"/>
  <c r="DWI469" i="5" s="1"/>
  <c r="DWK469" i="5" s="1"/>
  <c r="DWM469" i="5" s="1"/>
  <c r="DWO469" i="5" s="1"/>
  <c r="DWQ469" i="5" s="1"/>
  <c r="DWS469" i="5" s="1"/>
  <c r="DWU469" i="5" s="1"/>
  <c r="DWW469" i="5" s="1"/>
  <c r="DWY469" i="5" s="1"/>
  <c r="DXA469" i="5" s="1"/>
  <c r="DXC469" i="5" s="1"/>
  <c r="DXE469" i="5" s="1"/>
  <c r="DXG469" i="5" s="1"/>
  <c r="DXI469" i="5" s="1"/>
  <c r="DXK469" i="5" s="1"/>
  <c r="DXM469" i="5" s="1"/>
  <c r="DXO469" i="5" s="1"/>
  <c r="DXQ469" i="5" s="1"/>
  <c r="DXS469" i="5" s="1"/>
  <c r="DXU469" i="5" s="1"/>
  <c r="DXW469" i="5" s="1"/>
  <c r="DXY469" i="5" s="1"/>
  <c r="DYA469" i="5" s="1"/>
  <c r="DYC469" i="5" s="1"/>
  <c r="DYE469" i="5" s="1"/>
  <c r="DYG469" i="5" s="1"/>
  <c r="DYI469" i="5" s="1"/>
  <c r="DYK469" i="5" s="1"/>
  <c r="DYM469" i="5" s="1"/>
  <c r="DYO469" i="5" s="1"/>
  <c r="DYQ469" i="5" s="1"/>
  <c r="DYS469" i="5" s="1"/>
  <c r="DYU469" i="5" s="1"/>
  <c r="DYW469" i="5" s="1"/>
  <c r="DYY469" i="5" s="1"/>
  <c r="DZA469" i="5" s="1"/>
  <c r="DZC469" i="5" s="1"/>
  <c r="DZE469" i="5" s="1"/>
  <c r="DZG469" i="5" s="1"/>
  <c r="DZI469" i="5" s="1"/>
  <c r="DZK469" i="5" s="1"/>
  <c r="DZM469" i="5" s="1"/>
  <c r="DZO469" i="5" s="1"/>
  <c r="DZQ469" i="5" s="1"/>
  <c r="DZS469" i="5" s="1"/>
  <c r="DZU469" i="5" s="1"/>
  <c r="DZW469" i="5" s="1"/>
  <c r="DZY469" i="5" s="1"/>
  <c r="EAA469" i="5" s="1"/>
  <c r="EAC469" i="5" s="1"/>
  <c r="EAE469" i="5" s="1"/>
  <c r="EAG469" i="5" s="1"/>
  <c r="EAI469" i="5" s="1"/>
  <c r="EAK469" i="5" s="1"/>
  <c r="EAM469" i="5" s="1"/>
  <c r="EAO469" i="5" s="1"/>
  <c r="EAQ469" i="5" s="1"/>
  <c r="EAS469" i="5" s="1"/>
  <c r="EAU469" i="5" s="1"/>
  <c r="EAW469" i="5" s="1"/>
  <c r="EAY469" i="5" s="1"/>
  <c r="EBA469" i="5" s="1"/>
  <c r="EBC469" i="5" s="1"/>
  <c r="EBE469" i="5" s="1"/>
  <c r="EBG469" i="5" s="1"/>
  <c r="EBI469" i="5" s="1"/>
  <c r="EBK469" i="5" s="1"/>
  <c r="EBM469" i="5" s="1"/>
  <c r="EBO469" i="5" s="1"/>
  <c r="EBQ469" i="5" s="1"/>
  <c r="EBS469" i="5" s="1"/>
  <c r="EBU469" i="5" s="1"/>
  <c r="EBW469" i="5" s="1"/>
  <c r="EBY469" i="5" s="1"/>
  <c r="ECA469" i="5" s="1"/>
  <c r="ECC469" i="5" s="1"/>
  <c r="ECE469" i="5" s="1"/>
  <c r="ECG469" i="5" s="1"/>
  <c r="ECI469" i="5" s="1"/>
  <c r="ECK469" i="5" s="1"/>
  <c r="ECM469" i="5" s="1"/>
  <c r="ECO469" i="5" s="1"/>
  <c r="ECQ469" i="5" s="1"/>
  <c r="ECS469" i="5" s="1"/>
  <c r="ECU469" i="5" s="1"/>
  <c r="ECW469" i="5" s="1"/>
  <c r="ECY469" i="5" s="1"/>
  <c r="EDA469" i="5" s="1"/>
  <c r="EDC469" i="5" s="1"/>
  <c r="EDE469" i="5" s="1"/>
  <c r="EDG469" i="5" s="1"/>
  <c r="EDI469" i="5" s="1"/>
  <c r="EDK469" i="5" s="1"/>
  <c r="EDM469" i="5" s="1"/>
  <c r="EDO469" i="5" s="1"/>
  <c r="EDQ469" i="5" s="1"/>
  <c r="EDS469" i="5" s="1"/>
  <c r="EDU469" i="5" s="1"/>
  <c r="EDW469" i="5" s="1"/>
  <c r="EDY469" i="5" s="1"/>
  <c r="EEA469" i="5" s="1"/>
  <c r="EEC469" i="5" s="1"/>
  <c r="EEE469" i="5" s="1"/>
  <c r="EEG469" i="5" s="1"/>
  <c r="EEI469" i="5" s="1"/>
  <c r="EEK469" i="5" s="1"/>
  <c r="EEM469" i="5" s="1"/>
  <c r="EEO469" i="5" s="1"/>
  <c r="EEQ469" i="5" s="1"/>
  <c r="EES469" i="5" s="1"/>
  <c r="EEU469" i="5" s="1"/>
  <c r="EEW469" i="5" s="1"/>
  <c r="EEY469" i="5" s="1"/>
  <c r="EFA469" i="5" s="1"/>
  <c r="EFC469" i="5" s="1"/>
  <c r="EFE469" i="5" s="1"/>
  <c r="EFG469" i="5" s="1"/>
  <c r="EFI469" i="5" s="1"/>
  <c r="EFK469" i="5" s="1"/>
  <c r="EFM469" i="5" s="1"/>
  <c r="EFO469" i="5" s="1"/>
  <c r="EFQ469" i="5" s="1"/>
  <c r="EFS469" i="5" s="1"/>
  <c r="EFU469" i="5" s="1"/>
  <c r="EFW469" i="5" s="1"/>
  <c r="EFY469" i="5" s="1"/>
  <c r="EGA469" i="5" s="1"/>
  <c r="EGC469" i="5" s="1"/>
  <c r="EGE469" i="5" s="1"/>
  <c r="EGG469" i="5" s="1"/>
  <c r="EGI469" i="5" s="1"/>
  <c r="EGK469" i="5" s="1"/>
  <c r="EGM469" i="5" s="1"/>
  <c r="EGO469" i="5" s="1"/>
  <c r="EGQ469" i="5" s="1"/>
  <c r="EGS469" i="5" s="1"/>
  <c r="EGU469" i="5" s="1"/>
  <c r="EGW469" i="5" s="1"/>
  <c r="EGY469" i="5" s="1"/>
  <c r="EHA469" i="5" s="1"/>
  <c r="EHC469" i="5" s="1"/>
  <c r="EHE469" i="5" s="1"/>
  <c r="EHG469" i="5" s="1"/>
  <c r="EHI469" i="5" s="1"/>
  <c r="EHK469" i="5" s="1"/>
  <c r="EHM469" i="5" s="1"/>
  <c r="EHO469" i="5" s="1"/>
  <c r="EHQ469" i="5" s="1"/>
  <c r="EHS469" i="5" s="1"/>
  <c r="EHU469" i="5" s="1"/>
  <c r="EHW469" i="5" s="1"/>
  <c r="EHY469" i="5" s="1"/>
  <c r="EIA469" i="5" s="1"/>
  <c r="EIC469" i="5" s="1"/>
  <c r="EIE469" i="5" s="1"/>
  <c r="EIG469" i="5" s="1"/>
  <c r="EII469" i="5" s="1"/>
  <c r="EIK469" i="5" s="1"/>
  <c r="EIM469" i="5" s="1"/>
  <c r="EIO469" i="5" s="1"/>
  <c r="EIQ469" i="5" s="1"/>
  <c r="EIS469" i="5" s="1"/>
  <c r="EIU469" i="5" s="1"/>
  <c r="EIW469" i="5" s="1"/>
  <c r="EIY469" i="5" s="1"/>
  <c r="EJA469" i="5" s="1"/>
  <c r="EJC469" i="5" s="1"/>
  <c r="EJE469" i="5" s="1"/>
  <c r="EJG469" i="5" s="1"/>
  <c r="EJI469" i="5" s="1"/>
  <c r="EJK469" i="5" s="1"/>
  <c r="EJM469" i="5" s="1"/>
  <c r="EJO469" i="5" s="1"/>
  <c r="EJQ469" i="5" s="1"/>
  <c r="EJS469" i="5" s="1"/>
  <c r="EJU469" i="5" s="1"/>
  <c r="EJW469" i="5" s="1"/>
  <c r="EJY469" i="5" s="1"/>
  <c r="EKA469" i="5" s="1"/>
  <c r="EKC469" i="5" s="1"/>
  <c r="EKE469" i="5" s="1"/>
  <c r="EKG469" i="5" s="1"/>
  <c r="EKI469" i="5" s="1"/>
  <c r="EKK469" i="5" s="1"/>
  <c r="EKM469" i="5" s="1"/>
  <c r="EKO469" i="5" s="1"/>
  <c r="EKQ469" i="5" s="1"/>
  <c r="EKS469" i="5" s="1"/>
  <c r="EKU469" i="5" s="1"/>
  <c r="EKW469" i="5" s="1"/>
  <c r="EKY469" i="5" s="1"/>
  <c r="ELA469" i="5" s="1"/>
  <c r="ELC469" i="5" s="1"/>
  <c r="ELE469" i="5" s="1"/>
  <c r="ELG469" i="5" s="1"/>
  <c r="ELI469" i="5" s="1"/>
  <c r="ELK469" i="5" s="1"/>
  <c r="ELM469" i="5" s="1"/>
  <c r="ELO469" i="5" s="1"/>
  <c r="ELQ469" i="5" s="1"/>
  <c r="ELS469" i="5" s="1"/>
  <c r="ELU469" i="5" s="1"/>
  <c r="ELW469" i="5" s="1"/>
  <c r="ELY469" i="5" s="1"/>
  <c r="EMA469" i="5" s="1"/>
  <c r="EMC469" i="5" s="1"/>
  <c r="EME469" i="5" s="1"/>
  <c r="EMG469" i="5" s="1"/>
  <c r="EMI469" i="5" s="1"/>
  <c r="EMK469" i="5" s="1"/>
  <c r="EMM469" i="5" s="1"/>
  <c r="EMO469" i="5" s="1"/>
  <c r="EMQ469" i="5" s="1"/>
  <c r="EMS469" i="5" s="1"/>
  <c r="EMU469" i="5" s="1"/>
  <c r="EMW469" i="5" s="1"/>
  <c r="EMY469" i="5" s="1"/>
  <c r="ENA469" i="5" s="1"/>
  <c r="ENC469" i="5" s="1"/>
  <c r="ENE469" i="5" s="1"/>
  <c r="ENG469" i="5" s="1"/>
  <c r="ENI469" i="5" s="1"/>
  <c r="ENK469" i="5" s="1"/>
  <c r="ENM469" i="5" s="1"/>
  <c r="ENO469" i="5" s="1"/>
  <c r="ENQ469" i="5" s="1"/>
  <c r="ENS469" i="5" s="1"/>
  <c r="ENU469" i="5" s="1"/>
  <c r="ENW469" i="5" s="1"/>
  <c r="ENY469" i="5" s="1"/>
  <c r="EOA469" i="5" s="1"/>
  <c r="EOC469" i="5" s="1"/>
  <c r="EOE469" i="5" s="1"/>
  <c r="EOG469" i="5" s="1"/>
  <c r="EOI469" i="5" s="1"/>
  <c r="EOK469" i="5" s="1"/>
  <c r="EOM469" i="5" s="1"/>
  <c r="EOO469" i="5" s="1"/>
  <c r="EOQ469" i="5" s="1"/>
  <c r="EOS469" i="5" s="1"/>
  <c r="EOU469" i="5" s="1"/>
  <c r="EOW469" i="5" s="1"/>
  <c r="EOY469" i="5" s="1"/>
  <c r="EPA469" i="5" s="1"/>
  <c r="EPC469" i="5" s="1"/>
  <c r="EPE469" i="5" s="1"/>
  <c r="EPG469" i="5" s="1"/>
  <c r="EPI469" i="5" s="1"/>
  <c r="EPK469" i="5" s="1"/>
  <c r="EPM469" i="5" s="1"/>
  <c r="EPO469" i="5" s="1"/>
  <c r="EPQ469" i="5" s="1"/>
  <c r="EPS469" i="5" s="1"/>
  <c r="EPU469" i="5" s="1"/>
  <c r="EPW469" i="5" s="1"/>
  <c r="EPY469" i="5" s="1"/>
  <c r="EQA469" i="5" s="1"/>
  <c r="EQC469" i="5" s="1"/>
  <c r="EQE469" i="5" s="1"/>
  <c r="EQG469" i="5" s="1"/>
  <c r="EQI469" i="5" s="1"/>
  <c r="EQK469" i="5" s="1"/>
  <c r="EQM469" i="5" s="1"/>
  <c r="EQO469" i="5" s="1"/>
  <c r="EQQ469" i="5" s="1"/>
  <c r="EQS469" i="5" s="1"/>
  <c r="EQU469" i="5" s="1"/>
  <c r="EQW469" i="5" s="1"/>
  <c r="EQY469" i="5" s="1"/>
  <c r="ERA469" i="5" s="1"/>
  <c r="ERC469" i="5" s="1"/>
  <c r="ERE469" i="5" s="1"/>
  <c r="ERG469" i="5" s="1"/>
  <c r="ERI469" i="5" s="1"/>
  <c r="ERK469" i="5" s="1"/>
  <c r="ERM469" i="5" s="1"/>
  <c r="ERO469" i="5" s="1"/>
  <c r="ERQ469" i="5" s="1"/>
  <c r="ERS469" i="5" s="1"/>
  <c r="ERU469" i="5" s="1"/>
  <c r="ERW469" i="5" s="1"/>
  <c r="ERY469" i="5" s="1"/>
  <c r="ESA469" i="5" s="1"/>
  <c r="ESC469" i="5" s="1"/>
  <c r="ESE469" i="5" s="1"/>
  <c r="ESG469" i="5" s="1"/>
  <c r="ESI469" i="5" s="1"/>
  <c r="ESK469" i="5" s="1"/>
  <c r="ESM469" i="5" s="1"/>
  <c r="ESO469" i="5" s="1"/>
  <c r="ESQ469" i="5" s="1"/>
  <c r="ESS469" i="5" s="1"/>
  <c r="ESU469" i="5" s="1"/>
  <c r="ESW469" i="5" s="1"/>
  <c r="ESY469" i="5" s="1"/>
  <c r="ETA469" i="5" s="1"/>
  <c r="ETC469" i="5" s="1"/>
  <c r="ETE469" i="5" s="1"/>
  <c r="ETG469" i="5" s="1"/>
  <c r="ETI469" i="5" s="1"/>
  <c r="ETK469" i="5" s="1"/>
  <c r="ETM469" i="5" s="1"/>
  <c r="ETO469" i="5" s="1"/>
  <c r="ETQ469" i="5" s="1"/>
  <c r="ETS469" i="5" s="1"/>
  <c r="ETU469" i="5" s="1"/>
  <c r="ETW469" i="5" s="1"/>
  <c r="ETY469" i="5" s="1"/>
  <c r="EUA469" i="5" s="1"/>
  <c r="EUC469" i="5" s="1"/>
  <c r="EUE469" i="5" s="1"/>
  <c r="EUG469" i="5" s="1"/>
  <c r="EUI469" i="5" s="1"/>
  <c r="EUK469" i="5" s="1"/>
  <c r="EUM469" i="5" s="1"/>
  <c r="EUO469" i="5" s="1"/>
  <c r="EUQ469" i="5" s="1"/>
  <c r="EUS469" i="5" s="1"/>
  <c r="EUU469" i="5" s="1"/>
  <c r="EUW469" i="5" s="1"/>
  <c r="EUY469" i="5" s="1"/>
  <c r="EVA469" i="5" s="1"/>
  <c r="EVC469" i="5" s="1"/>
  <c r="EVE469" i="5" s="1"/>
  <c r="EVG469" i="5" s="1"/>
  <c r="EVI469" i="5" s="1"/>
  <c r="EVK469" i="5" s="1"/>
  <c r="EVM469" i="5" s="1"/>
  <c r="EVO469" i="5" s="1"/>
  <c r="EVQ469" i="5" s="1"/>
  <c r="EVS469" i="5" s="1"/>
  <c r="EVU469" i="5" s="1"/>
  <c r="EVW469" i="5" s="1"/>
  <c r="EVY469" i="5" s="1"/>
  <c r="EWA469" i="5" s="1"/>
  <c r="EWC469" i="5" s="1"/>
  <c r="EWE469" i="5" s="1"/>
  <c r="EWG469" i="5" s="1"/>
  <c r="EWI469" i="5" s="1"/>
  <c r="EWK469" i="5" s="1"/>
  <c r="EWM469" i="5" s="1"/>
  <c r="EWO469" i="5" s="1"/>
  <c r="EWQ469" i="5" s="1"/>
  <c r="EWS469" i="5" s="1"/>
  <c r="EWU469" i="5" s="1"/>
  <c r="EWW469" i="5" s="1"/>
  <c r="EWY469" i="5" s="1"/>
  <c r="EXA469" i="5" s="1"/>
  <c r="EXC469" i="5" s="1"/>
  <c r="EXE469" i="5" s="1"/>
  <c r="EXG469" i="5" s="1"/>
  <c r="EXI469" i="5" s="1"/>
  <c r="EXK469" i="5" s="1"/>
  <c r="EXM469" i="5" s="1"/>
  <c r="EXO469" i="5" s="1"/>
  <c r="EXQ469" i="5" s="1"/>
  <c r="EXS469" i="5" s="1"/>
  <c r="EXU469" i="5" s="1"/>
  <c r="EXW469" i="5" s="1"/>
  <c r="EXY469" i="5" s="1"/>
  <c r="EYA469" i="5" s="1"/>
  <c r="EYC469" i="5" s="1"/>
  <c r="EYE469" i="5" s="1"/>
  <c r="EYG469" i="5" s="1"/>
  <c r="EYI469" i="5" s="1"/>
  <c r="EYK469" i="5" s="1"/>
  <c r="EYM469" i="5" s="1"/>
  <c r="EYO469" i="5" s="1"/>
  <c r="EYQ469" i="5" s="1"/>
  <c r="EYS469" i="5" s="1"/>
  <c r="EYU469" i="5" s="1"/>
  <c r="EYW469" i="5" s="1"/>
  <c r="EYY469" i="5" s="1"/>
  <c r="EZA469" i="5" s="1"/>
  <c r="EZC469" i="5" s="1"/>
  <c r="EZE469" i="5" s="1"/>
  <c r="EZG469" i="5" s="1"/>
  <c r="EZI469" i="5" s="1"/>
  <c r="EZK469" i="5" s="1"/>
  <c r="EZM469" i="5" s="1"/>
  <c r="EZO469" i="5" s="1"/>
  <c r="EZQ469" i="5" s="1"/>
  <c r="EZS469" i="5" s="1"/>
  <c r="EZU469" i="5" s="1"/>
  <c r="EZW469" i="5" s="1"/>
  <c r="EZY469" i="5" s="1"/>
  <c r="FAA469" i="5" s="1"/>
  <c r="FAC469" i="5" s="1"/>
  <c r="FAE469" i="5" s="1"/>
  <c r="FAG469" i="5" s="1"/>
  <c r="FAI469" i="5" s="1"/>
  <c r="FAK469" i="5" s="1"/>
  <c r="FAM469" i="5" s="1"/>
  <c r="FAO469" i="5" s="1"/>
  <c r="FAQ469" i="5" s="1"/>
  <c r="FAS469" i="5" s="1"/>
  <c r="FAU469" i="5" s="1"/>
  <c r="FAW469" i="5" s="1"/>
  <c r="FAY469" i="5" s="1"/>
  <c r="FBA469" i="5" s="1"/>
  <c r="FBC469" i="5" s="1"/>
  <c r="FBE469" i="5" s="1"/>
  <c r="FBG469" i="5" s="1"/>
  <c r="FBI469" i="5" s="1"/>
  <c r="FBK469" i="5" s="1"/>
  <c r="FBM469" i="5" s="1"/>
  <c r="FBO469" i="5" s="1"/>
  <c r="FBQ469" i="5" s="1"/>
  <c r="FBS469" i="5" s="1"/>
  <c r="FBU469" i="5" s="1"/>
  <c r="FBW469" i="5" s="1"/>
  <c r="FBY469" i="5" s="1"/>
  <c r="FCA469" i="5" s="1"/>
  <c r="FCC469" i="5" s="1"/>
  <c r="FCE469" i="5" s="1"/>
  <c r="FCG469" i="5" s="1"/>
  <c r="FCI469" i="5" s="1"/>
  <c r="FCK469" i="5" s="1"/>
  <c r="FCM469" i="5" s="1"/>
  <c r="FCO469" i="5" s="1"/>
  <c r="FCQ469" i="5" s="1"/>
  <c r="FCS469" i="5" s="1"/>
  <c r="FCU469" i="5" s="1"/>
  <c r="FCW469" i="5" s="1"/>
  <c r="FCY469" i="5" s="1"/>
  <c r="FDA469" i="5" s="1"/>
  <c r="FDC469" i="5" s="1"/>
  <c r="FDE469" i="5" s="1"/>
  <c r="FDG469" i="5" s="1"/>
  <c r="FDI469" i="5" s="1"/>
  <c r="FDK469" i="5" s="1"/>
  <c r="FDM469" i="5" s="1"/>
  <c r="FDO469" i="5" s="1"/>
  <c r="FDQ469" i="5" s="1"/>
  <c r="FDS469" i="5" s="1"/>
  <c r="FDU469" i="5" s="1"/>
  <c r="FDW469" i="5" s="1"/>
  <c r="FDY469" i="5" s="1"/>
  <c r="FEA469" i="5" s="1"/>
  <c r="FEC469" i="5" s="1"/>
  <c r="FEE469" i="5" s="1"/>
  <c r="FEG469" i="5" s="1"/>
  <c r="FEI469" i="5" s="1"/>
  <c r="FEK469" i="5" s="1"/>
  <c r="FEM469" i="5" s="1"/>
  <c r="FEO469" i="5" s="1"/>
  <c r="FEQ469" i="5" s="1"/>
  <c r="FES469" i="5" s="1"/>
  <c r="FEU469" i="5" s="1"/>
  <c r="FEW469" i="5" s="1"/>
  <c r="FEY469" i="5" s="1"/>
  <c r="FFA469" i="5" s="1"/>
  <c r="FFC469" i="5" s="1"/>
  <c r="FFE469" i="5" s="1"/>
  <c r="FFG469" i="5" s="1"/>
  <c r="FFI469" i="5" s="1"/>
  <c r="FFK469" i="5" s="1"/>
  <c r="FFM469" i="5" s="1"/>
  <c r="FFO469" i="5" s="1"/>
  <c r="FFQ469" i="5" s="1"/>
  <c r="FFS469" i="5" s="1"/>
  <c r="FFU469" i="5" s="1"/>
  <c r="FFW469" i="5" s="1"/>
  <c r="FFY469" i="5" s="1"/>
  <c r="FGA469" i="5" s="1"/>
  <c r="FGC469" i="5" s="1"/>
  <c r="FGE469" i="5" s="1"/>
  <c r="FGG469" i="5" s="1"/>
  <c r="FGI469" i="5" s="1"/>
  <c r="FGK469" i="5" s="1"/>
  <c r="FGM469" i="5" s="1"/>
  <c r="FGO469" i="5" s="1"/>
  <c r="FGQ469" i="5" s="1"/>
  <c r="FGS469" i="5" s="1"/>
  <c r="FGU469" i="5" s="1"/>
  <c r="FGW469" i="5" s="1"/>
  <c r="FGY469" i="5" s="1"/>
  <c r="FHA469" i="5" s="1"/>
  <c r="FHC469" i="5" s="1"/>
  <c r="FHE469" i="5" s="1"/>
  <c r="FHG469" i="5" s="1"/>
  <c r="FHI469" i="5" s="1"/>
  <c r="FHK469" i="5" s="1"/>
  <c r="FHM469" i="5" s="1"/>
  <c r="FHO469" i="5" s="1"/>
  <c r="FHQ469" i="5" s="1"/>
  <c r="FHS469" i="5" s="1"/>
  <c r="FHU469" i="5" s="1"/>
  <c r="FHW469" i="5" s="1"/>
  <c r="FHY469" i="5" s="1"/>
  <c r="FIA469" i="5" s="1"/>
  <c r="FIC469" i="5" s="1"/>
  <c r="FIE469" i="5" s="1"/>
  <c r="FIG469" i="5" s="1"/>
  <c r="FII469" i="5" s="1"/>
  <c r="FIK469" i="5" s="1"/>
  <c r="FIM469" i="5" s="1"/>
  <c r="FIO469" i="5" s="1"/>
  <c r="FIQ469" i="5" s="1"/>
  <c r="FIS469" i="5" s="1"/>
  <c r="FIU469" i="5" s="1"/>
  <c r="FIW469" i="5" s="1"/>
  <c r="FIY469" i="5" s="1"/>
  <c r="FJA469" i="5" s="1"/>
  <c r="FJC469" i="5" s="1"/>
  <c r="FJE469" i="5" s="1"/>
  <c r="FJG469" i="5" s="1"/>
  <c r="FJI469" i="5" s="1"/>
  <c r="FJK469" i="5" s="1"/>
  <c r="FJM469" i="5" s="1"/>
  <c r="FJO469" i="5" s="1"/>
  <c r="FJQ469" i="5" s="1"/>
  <c r="FJS469" i="5" s="1"/>
  <c r="FJU469" i="5" s="1"/>
  <c r="FJW469" i="5" s="1"/>
  <c r="FJY469" i="5" s="1"/>
  <c r="FKA469" i="5" s="1"/>
  <c r="FKC469" i="5" s="1"/>
  <c r="FKE469" i="5" s="1"/>
  <c r="FKG469" i="5" s="1"/>
  <c r="FKI469" i="5" s="1"/>
  <c r="FKK469" i="5" s="1"/>
  <c r="FKM469" i="5" s="1"/>
  <c r="FKO469" i="5" s="1"/>
  <c r="FKQ469" i="5" s="1"/>
  <c r="FKS469" i="5" s="1"/>
  <c r="FKU469" i="5" s="1"/>
  <c r="FKW469" i="5" s="1"/>
  <c r="FKY469" i="5" s="1"/>
  <c r="FLA469" i="5" s="1"/>
  <c r="FLC469" i="5" s="1"/>
  <c r="FLE469" i="5" s="1"/>
  <c r="FLG469" i="5" s="1"/>
  <c r="FLI469" i="5" s="1"/>
  <c r="FLK469" i="5" s="1"/>
  <c r="FLM469" i="5" s="1"/>
  <c r="FLO469" i="5" s="1"/>
  <c r="FLQ469" i="5" s="1"/>
  <c r="FLS469" i="5" s="1"/>
  <c r="FLU469" i="5" s="1"/>
  <c r="FLW469" i="5" s="1"/>
  <c r="FLY469" i="5" s="1"/>
  <c r="FMA469" i="5" s="1"/>
  <c r="FMC469" i="5" s="1"/>
  <c r="FME469" i="5" s="1"/>
  <c r="FMG469" i="5" s="1"/>
  <c r="FMI469" i="5" s="1"/>
  <c r="FMK469" i="5" s="1"/>
  <c r="FMM469" i="5" s="1"/>
  <c r="FMO469" i="5" s="1"/>
  <c r="FMQ469" i="5" s="1"/>
  <c r="FMS469" i="5" s="1"/>
  <c r="FMU469" i="5" s="1"/>
  <c r="FMW469" i="5" s="1"/>
  <c r="FMY469" i="5" s="1"/>
  <c r="FNA469" i="5" s="1"/>
  <c r="FNC469" i="5" s="1"/>
  <c r="FNE469" i="5" s="1"/>
  <c r="FNG469" i="5" s="1"/>
  <c r="FNI469" i="5" s="1"/>
  <c r="FNK469" i="5" s="1"/>
  <c r="FNM469" i="5" s="1"/>
  <c r="FNO469" i="5" s="1"/>
  <c r="FNQ469" i="5" s="1"/>
  <c r="FNS469" i="5" s="1"/>
  <c r="FNU469" i="5" s="1"/>
  <c r="FNW469" i="5" s="1"/>
  <c r="FNY469" i="5" s="1"/>
  <c r="FOA469" i="5" s="1"/>
  <c r="FOC469" i="5" s="1"/>
  <c r="FOE469" i="5" s="1"/>
  <c r="FOG469" i="5" s="1"/>
  <c r="FOI469" i="5" s="1"/>
  <c r="FOK469" i="5" s="1"/>
  <c r="FOM469" i="5" s="1"/>
  <c r="FOO469" i="5" s="1"/>
  <c r="FOQ469" i="5" s="1"/>
  <c r="FOS469" i="5" s="1"/>
  <c r="FOU469" i="5" s="1"/>
  <c r="FOW469" i="5" s="1"/>
  <c r="FOY469" i="5" s="1"/>
  <c r="FPA469" i="5" s="1"/>
  <c r="FPC469" i="5" s="1"/>
  <c r="FPE469" i="5" s="1"/>
  <c r="FPG469" i="5" s="1"/>
  <c r="FPI469" i="5" s="1"/>
  <c r="FPK469" i="5" s="1"/>
  <c r="FPM469" i="5" s="1"/>
  <c r="FPO469" i="5" s="1"/>
  <c r="FPQ469" i="5" s="1"/>
  <c r="FPS469" i="5" s="1"/>
  <c r="FPU469" i="5" s="1"/>
  <c r="FPW469" i="5" s="1"/>
  <c r="FPY469" i="5" s="1"/>
  <c r="FQA469" i="5" s="1"/>
  <c r="FQC469" i="5" s="1"/>
  <c r="FQE469" i="5" s="1"/>
  <c r="FQG469" i="5" s="1"/>
  <c r="FQI469" i="5" s="1"/>
  <c r="FQK469" i="5" s="1"/>
  <c r="FQM469" i="5" s="1"/>
  <c r="FQO469" i="5" s="1"/>
  <c r="FQQ469" i="5" s="1"/>
  <c r="FQS469" i="5" s="1"/>
  <c r="FQU469" i="5" s="1"/>
  <c r="FQW469" i="5" s="1"/>
  <c r="FQY469" i="5" s="1"/>
  <c r="FRA469" i="5" s="1"/>
  <c r="FRC469" i="5" s="1"/>
  <c r="FRE469" i="5" s="1"/>
  <c r="FRG469" i="5" s="1"/>
  <c r="FRI469" i="5" s="1"/>
  <c r="FRK469" i="5" s="1"/>
  <c r="FRM469" i="5" s="1"/>
  <c r="FRO469" i="5" s="1"/>
  <c r="FRQ469" i="5" s="1"/>
  <c r="FRS469" i="5" s="1"/>
  <c r="FRU469" i="5" s="1"/>
  <c r="FRW469" i="5" s="1"/>
  <c r="FRY469" i="5" s="1"/>
  <c r="FSA469" i="5" s="1"/>
  <c r="FSC469" i="5" s="1"/>
  <c r="FSE469" i="5" s="1"/>
  <c r="FSG469" i="5" s="1"/>
  <c r="FSI469" i="5" s="1"/>
  <c r="FSK469" i="5" s="1"/>
  <c r="FSM469" i="5" s="1"/>
  <c r="FSO469" i="5" s="1"/>
  <c r="FSQ469" i="5" s="1"/>
  <c r="FSS469" i="5" s="1"/>
  <c r="FSU469" i="5" s="1"/>
  <c r="FSW469" i="5" s="1"/>
  <c r="FSY469" i="5" s="1"/>
  <c r="FTA469" i="5" s="1"/>
  <c r="FTC469" i="5" s="1"/>
  <c r="FTE469" i="5" s="1"/>
  <c r="FTG469" i="5" s="1"/>
  <c r="FTI469" i="5" s="1"/>
  <c r="FTK469" i="5" s="1"/>
  <c r="FTM469" i="5" s="1"/>
  <c r="FTO469" i="5" s="1"/>
  <c r="FTQ469" i="5" s="1"/>
  <c r="FTS469" i="5" s="1"/>
  <c r="FTU469" i="5" s="1"/>
  <c r="FTW469" i="5" s="1"/>
  <c r="FTY469" i="5" s="1"/>
  <c r="FUA469" i="5" s="1"/>
  <c r="FUC469" i="5" s="1"/>
  <c r="FUE469" i="5" s="1"/>
  <c r="FUG469" i="5" s="1"/>
  <c r="FUI469" i="5" s="1"/>
  <c r="FUK469" i="5" s="1"/>
  <c r="FUM469" i="5" s="1"/>
  <c r="FUO469" i="5" s="1"/>
  <c r="FUQ469" i="5" s="1"/>
  <c r="FUS469" i="5" s="1"/>
  <c r="FUU469" i="5" s="1"/>
  <c r="FUW469" i="5" s="1"/>
  <c r="FUY469" i="5" s="1"/>
  <c r="FVA469" i="5" s="1"/>
  <c r="FVC469" i="5" s="1"/>
  <c r="FVE469" i="5" s="1"/>
  <c r="FVG469" i="5" s="1"/>
  <c r="FVI469" i="5" s="1"/>
  <c r="FVK469" i="5" s="1"/>
  <c r="FVM469" i="5" s="1"/>
  <c r="FVO469" i="5" s="1"/>
  <c r="FVQ469" i="5" s="1"/>
  <c r="FVS469" i="5" s="1"/>
  <c r="FVU469" i="5" s="1"/>
  <c r="FVW469" i="5" s="1"/>
  <c r="FVY469" i="5" s="1"/>
  <c r="FWA469" i="5" s="1"/>
  <c r="FWC469" i="5" s="1"/>
  <c r="FWE469" i="5" s="1"/>
  <c r="FWG469" i="5" s="1"/>
  <c r="FWI469" i="5" s="1"/>
  <c r="FWK469" i="5" s="1"/>
  <c r="FWM469" i="5" s="1"/>
  <c r="FWO469" i="5" s="1"/>
  <c r="FWQ469" i="5" s="1"/>
  <c r="FWS469" i="5" s="1"/>
  <c r="FWU469" i="5" s="1"/>
  <c r="FWW469" i="5" s="1"/>
  <c r="FWY469" i="5" s="1"/>
  <c r="FXA469" i="5" s="1"/>
  <c r="FXC469" i="5" s="1"/>
  <c r="FXE469" i="5" s="1"/>
  <c r="FXG469" i="5" s="1"/>
  <c r="FXI469" i="5" s="1"/>
  <c r="FXK469" i="5" s="1"/>
  <c r="FXM469" i="5" s="1"/>
  <c r="FXO469" i="5" s="1"/>
  <c r="FXQ469" i="5" s="1"/>
  <c r="FXS469" i="5" s="1"/>
  <c r="FXU469" i="5" s="1"/>
  <c r="FXW469" i="5" s="1"/>
  <c r="FXY469" i="5" s="1"/>
  <c r="FYA469" i="5" s="1"/>
  <c r="FYC469" i="5" s="1"/>
  <c r="FYE469" i="5" s="1"/>
  <c r="FYG469" i="5" s="1"/>
  <c r="FYI469" i="5" s="1"/>
  <c r="FYK469" i="5" s="1"/>
  <c r="FYM469" i="5" s="1"/>
  <c r="FYO469" i="5" s="1"/>
  <c r="FYQ469" i="5" s="1"/>
  <c r="FYS469" i="5" s="1"/>
  <c r="FYU469" i="5" s="1"/>
  <c r="FYW469" i="5" s="1"/>
  <c r="FYY469" i="5" s="1"/>
  <c r="FZA469" i="5" s="1"/>
  <c r="FZC469" i="5" s="1"/>
  <c r="FZE469" i="5" s="1"/>
  <c r="FZG469" i="5" s="1"/>
  <c r="FZI469" i="5" s="1"/>
  <c r="FZK469" i="5" s="1"/>
  <c r="FZM469" i="5" s="1"/>
  <c r="FZO469" i="5" s="1"/>
  <c r="FZQ469" i="5" s="1"/>
  <c r="FZS469" i="5" s="1"/>
  <c r="FZU469" i="5" s="1"/>
  <c r="FZW469" i="5" s="1"/>
  <c r="FZY469" i="5" s="1"/>
  <c r="GAA469" i="5" s="1"/>
  <c r="GAC469" i="5" s="1"/>
  <c r="GAE469" i="5" s="1"/>
  <c r="GAG469" i="5" s="1"/>
  <c r="GAI469" i="5" s="1"/>
  <c r="GAK469" i="5" s="1"/>
  <c r="GAM469" i="5" s="1"/>
  <c r="GAO469" i="5" s="1"/>
  <c r="GAQ469" i="5" s="1"/>
  <c r="GAS469" i="5" s="1"/>
  <c r="GAU469" i="5" s="1"/>
  <c r="GAW469" i="5" s="1"/>
  <c r="GAY469" i="5" s="1"/>
  <c r="GBA469" i="5" s="1"/>
  <c r="GBC469" i="5" s="1"/>
  <c r="GBE469" i="5" s="1"/>
  <c r="GBG469" i="5" s="1"/>
  <c r="GBI469" i="5" s="1"/>
  <c r="GBK469" i="5" s="1"/>
  <c r="GBM469" i="5" s="1"/>
  <c r="GBO469" i="5" s="1"/>
  <c r="GBQ469" i="5" s="1"/>
  <c r="GBS469" i="5" s="1"/>
  <c r="GBU469" i="5" s="1"/>
  <c r="GBW469" i="5" s="1"/>
  <c r="GBY469" i="5" s="1"/>
  <c r="GCA469" i="5" s="1"/>
  <c r="GCC469" i="5" s="1"/>
  <c r="GCE469" i="5" s="1"/>
  <c r="GCG469" i="5" s="1"/>
  <c r="GCI469" i="5" s="1"/>
  <c r="GCK469" i="5" s="1"/>
  <c r="GCM469" i="5" s="1"/>
  <c r="GCO469" i="5" s="1"/>
  <c r="GCQ469" i="5" s="1"/>
  <c r="GCS469" i="5" s="1"/>
  <c r="GCU469" i="5" s="1"/>
  <c r="GCW469" i="5" s="1"/>
  <c r="GCY469" i="5" s="1"/>
  <c r="GDA469" i="5" s="1"/>
  <c r="GDC469" i="5" s="1"/>
  <c r="GDE469" i="5" s="1"/>
  <c r="GDG469" i="5" s="1"/>
  <c r="GDI469" i="5" s="1"/>
  <c r="GDK469" i="5" s="1"/>
  <c r="GDM469" i="5" s="1"/>
  <c r="GDO469" i="5" s="1"/>
  <c r="GDQ469" i="5" s="1"/>
  <c r="GDS469" i="5" s="1"/>
  <c r="GDU469" i="5" s="1"/>
  <c r="GDW469" i="5" s="1"/>
  <c r="GDY469" i="5" s="1"/>
  <c r="GEA469" i="5" s="1"/>
  <c r="GEC469" i="5" s="1"/>
  <c r="GEE469" i="5" s="1"/>
  <c r="GEG469" i="5" s="1"/>
  <c r="GEI469" i="5" s="1"/>
  <c r="GEK469" i="5" s="1"/>
  <c r="GEM469" i="5" s="1"/>
  <c r="GEO469" i="5" s="1"/>
  <c r="GEQ469" i="5" s="1"/>
  <c r="GES469" i="5" s="1"/>
  <c r="GEU469" i="5" s="1"/>
  <c r="GEW469" i="5" s="1"/>
  <c r="GEY469" i="5" s="1"/>
  <c r="GFA469" i="5" s="1"/>
  <c r="GFC469" i="5" s="1"/>
  <c r="GFE469" i="5" s="1"/>
  <c r="GFG469" i="5" s="1"/>
  <c r="GFI469" i="5" s="1"/>
  <c r="GFK469" i="5" s="1"/>
  <c r="GFM469" i="5" s="1"/>
  <c r="GFO469" i="5" s="1"/>
  <c r="GFQ469" i="5" s="1"/>
  <c r="GFS469" i="5" s="1"/>
  <c r="GFU469" i="5" s="1"/>
  <c r="GFW469" i="5" s="1"/>
  <c r="GFY469" i="5" s="1"/>
  <c r="GGA469" i="5" s="1"/>
  <c r="GGC469" i="5" s="1"/>
  <c r="GGE469" i="5" s="1"/>
  <c r="GGG469" i="5" s="1"/>
  <c r="GGI469" i="5" s="1"/>
  <c r="GGK469" i="5" s="1"/>
  <c r="GGM469" i="5" s="1"/>
  <c r="GGO469" i="5" s="1"/>
  <c r="GGQ469" i="5" s="1"/>
  <c r="GGS469" i="5" s="1"/>
  <c r="GGU469" i="5" s="1"/>
  <c r="GGW469" i="5" s="1"/>
  <c r="GGY469" i="5" s="1"/>
  <c r="GHA469" i="5" s="1"/>
  <c r="GHC469" i="5" s="1"/>
  <c r="GHE469" i="5" s="1"/>
  <c r="GHG469" i="5" s="1"/>
  <c r="GHI469" i="5" s="1"/>
  <c r="GHK469" i="5" s="1"/>
  <c r="GHM469" i="5" s="1"/>
  <c r="GHO469" i="5" s="1"/>
  <c r="GHQ469" i="5" s="1"/>
  <c r="GHS469" i="5" s="1"/>
  <c r="GHU469" i="5" s="1"/>
  <c r="GHW469" i="5" s="1"/>
  <c r="GHY469" i="5" s="1"/>
  <c r="GIA469" i="5" s="1"/>
  <c r="GIC469" i="5" s="1"/>
  <c r="GIE469" i="5" s="1"/>
  <c r="GIG469" i="5" s="1"/>
  <c r="GII469" i="5" s="1"/>
  <c r="GIK469" i="5" s="1"/>
  <c r="GIM469" i="5" s="1"/>
  <c r="GIO469" i="5" s="1"/>
  <c r="GIQ469" i="5" s="1"/>
  <c r="GIS469" i="5" s="1"/>
  <c r="GIU469" i="5" s="1"/>
  <c r="GIW469" i="5" s="1"/>
  <c r="GIY469" i="5" s="1"/>
  <c r="GJA469" i="5" s="1"/>
  <c r="GJC469" i="5" s="1"/>
  <c r="GJE469" i="5" s="1"/>
  <c r="GJG469" i="5" s="1"/>
  <c r="GJI469" i="5" s="1"/>
  <c r="GJK469" i="5" s="1"/>
  <c r="GJM469" i="5" s="1"/>
  <c r="GJO469" i="5" s="1"/>
  <c r="GJQ469" i="5" s="1"/>
  <c r="GJS469" i="5" s="1"/>
  <c r="GJU469" i="5" s="1"/>
  <c r="GJW469" i="5" s="1"/>
  <c r="GJY469" i="5" s="1"/>
  <c r="GKA469" i="5" s="1"/>
  <c r="GKC469" i="5" s="1"/>
  <c r="GKE469" i="5" s="1"/>
  <c r="GKG469" i="5" s="1"/>
  <c r="GKI469" i="5" s="1"/>
  <c r="GKK469" i="5" s="1"/>
  <c r="GKM469" i="5" s="1"/>
  <c r="GKO469" i="5" s="1"/>
  <c r="GKQ469" i="5" s="1"/>
  <c r="GKS469" i="5" s="1"/>
  <c r="GKU469" i="5" s="1"/>
  <c r="GKW469" i="5" s="1"/>
  <c r="GKY469" i="5" s="1"/>
  <c r="GLA469" i="5" s="1"/>
  <c r="GLC469" i="5" s="1"/>
  <c r="GLE469" i="5" s="1"/>
  <c r="GLG469" i="5" s="1"/>
  <c r="GLI469" i="5" s="1"/>
  <c r="GLK469" i="5" s="1"/>
  <c r="GLM469" i="5" s="1"/>
  <c r="GLO469" i="5" s="1"/>
  <c r="GLQ469" i="5" s="1"/>
  <c r="GLS469" i="5" s="1"/>
  <c r="GLU469" i="5" s="1"/>
  <c r="GLW469" i="5" s="1"/>
  <c r="GLY469" i="5" s="1"/>
  <c r="GMA469" i="5" s="1"/>
  <c r="GMC469" i="5" s="1"/>
  <c r="GME469" i="5" s="1"/>
  <c r="GMG469" i="5" s="1"/>
  <c r="GMI469" i="5" s="1"/>
  <c r="GMK469" i="5" s="1"/>
  <c r="GMM469" i="5" s="1"/>
  <c r="GMO469" i="5" s="1"/>
  <c r="GMQ469" i="5" s="1"/>
  <c r="GMS469" i="5" s="1"/>
  <c r="GMU469" i="5" s="1"/>
  <c r="GMW469" i="5" s="1"/>
  <c r="GMY469" i="5" s="1"/>
  <c r="GNA469" i="5" s="1"/>
  <c r="GNC469" i="5" s="1"/>
  <c r="GNE469" i="5" s="1"/>
  <c r="GNG469" i="5" s="1"/>
  <c r="GNI469" i="5" s="1"/>
  <c r="GNK469" i="5" s="1"/>
  <c r="GNM469" i="5" s="1"/>
  <c r="GNO469" i="5" s="1"/>
  <c r="GNQ469" i="5" s="1"/>
  <c r="GNS469" i="5" s="1"/>
  <c r="GNU469" i="5" s="1"/>
  <c r="GNW469" i="5" s="1"/>
  <c r="GNY469" i="5" s="1"/>
  <c r="GOA469" i="5" s="1"/>
  <c r="GOC469" i="5" s="1"/>
  <c r="GOE469" i="5" s="1"/>
  <c r="GOG469" i="5" s="1"/>
  <c r="GOI469" i="5" s="1"/>
  <c r="GOK469" i="5" s="1"/>
  <c r="GOM469" i="5" s="1"/>
  <c r="GOO469" i="5" s="1"/>
  <c r="GOQ469" i="5" s="1"/>
  <c r="GOS469" i="5" s="1"/>
  <c r="GOU469" i="5" s="1"/>
  <c r="GOW469" i="5" s="1"/>
  <c r="GOY469" i="5" s="1"/>
  <c r="GPA469" i="5" s="1"/>
  <c r="GPC469" i="5" s="1"/>
  <c r="GPE469" i="5" s="1"/>
  <c r="GPG469" i="5" s="1"/>
  <c r="GPI469" i="5" s="1"/>
  <c r="GPK469" i="5" s="1"/>
  <c r="GPM469" i="5" s="1"/>
  <c r="GPO469" i="5" s="1"/>
  <c r="GPQ469" i="5" s="1"/>
  <c r="GPS469" i="5" s="1"/>
  <c r="GPU469" i="5" s="1"/>
  <c r="GPW469" i="5" s="1"/>
  <c r="GPY469" i="5" s="1"/>
  <c r="GQA469" i="5" s="1"/>
  <c r="GQC469" i="5" s="1"/>
  <c r="GQE469" i="5" s="1"/>
  <c r="GQG469" i="5" s="1"/>
  <c r="GQI469" i="5" s="1"/>
  <c r="GQK469" i="5" s="1"/>
  <c r="GQM469" i="5" s="1"/>
  <c r="GQO469" i="5" s="1"/>
  <c r="GQQ469" i="5" s="1"/>
  <c r="GQS469" i="5" s="1"/>
  <c r="GQU469" i="5" s="1"/>
  <c r="GQW469" i="5" s="1"/>
  <c r="GQY469" i="5" s="1"/>
  <c r="GRA469" i="5" s="1"/>
  <c r="GRC469" i="5" s="1"/>
  <c r="GRE469" i="5" s="1"/>
  <c r="GRG469" i="5" s="1"/>
  <c r="GRI469" i="5" s="1"/>
  <c r="GRK469" i="5" s="1"/>
  <c r="GRM469" i="5" s="1"/>
  <c r="GRO469" i="5" s="1"/>
  <c r="GRQ469" i="5" s="1"/>
  <c r="GRS469" i="5" s="1"/>
  <c r="GRU469" i="5" s="1"/>
  <c r="GRW469" i="5" s="1"/>
  <c r="GRY469" i="5" s="1"/>
  <c r="GSA469" i="5" s="1"/>
  <c r="GSC469" i="5" s="1"/>
  <c r="GSE469" i="5" s="1"/>
  <c r="GSG469" i="5" s="1"/>
  <c r="GSI469" i="5" s="1"/>
  <c r="GSK469" i="5" s="1"/>
  <c r="GSM469" i="5" s="1"/>
  <c r="GSO469" i="5" s="1"/>
  <c r="GSQ469" i="5" s="1"/>
  <c r="GSS469" i="5" s="1"/>
  <c r="GSU469" i="5" s="1"/>
  <c r="GSW469" i="5" s="1"/>
  <c r="GSY469" i="5" s="1"/>
  <c r="GTA469" i="5" s="1"/>
  <c r="GTC469" i="5" s="1"/>
  <c r="GTE469" i="5" s="1"/>
  <c r="GTG469" i="5" s="1"/>
  <c r="GTI469" i="5" s="1"/>
  <c r="GTK469" i="5" s="1"/>
  <c r="GTM469" i="5" s="1"/>
  <c r="GTO469" i="5" s="1"/>
  <c r="GTQ469" i="5" s="1"/>
  <c r="GTS469" i="5" s="1"/>
  <c r="GTU469" i="5" s="1"/>
  <c r="GTW469" i="5" s="1"/>
  <c r="GTY469" i="5" s="1"/>
  <c r="GUA469" i="5" s="1"/>
  <c r="GUC469" i="5" s="1"/>
  <c r="GUE469" i="5" s="1"/>
  <c r="GUG469" i="5" s="1"/>
  <c r="GUI469" i="5" s="1"/>
  <c r="GUK469" i="5" s="1"/>
  <c r="GUM469" i="5" s="1"/>
  <c r="GUO469" i="5" s="1"/>
  <c r="GUQ469" i="5" s="1"/>
  <c r="GUS469" i="5" s="1"/>
  <c r="GUU469" i="5" s="1"/>
  <c r="GUW469" i="5" s="1"/>
  <c r="GUY469" i="5" s="1"/>
  <c r="GVA469" i="5" s="1"/>
  <c r="GVC469" i="5" s="1"/>
  <c r="GVE469" i="5" s="1"/>
  <c r="GVG469" i="5" s="1"/>
  <c r="GVI469" i="5" s="1"/>
  <c r="GVK469" i="5" s="1"/>
  <c r="GVM469" i="5" s="1"/>
  <c r="GVO469" i="5" s="1"/>
  <c r="GVQ469" i="5" s="1"/>
  <c r="GVS469" i="5" s="1"/>
  <c r="GVU469" i="5" s="1"/>
  <c r="GVW469" i="5" s="1"/>
  <c r="GVY469" i="5" s="1"/>
  <c r="GWA469" i="5" s="1"/>
  <c r="GWC469" i="5" s="1"/>
  <c r="GWE469" i="5" s="1"/>
  <c r="GWG469" i="5" s="1"/>
  <c r="GWI469" i="5" s="1"/>
  <c r="GWK469" i="5" s="1"/>
  <c r="GWM469" i="5" s="1"/>
  <c r="GWO469" i="5" s="1"/>
  <c r="GWQ469" i="5" s="1"/>
  <c r="GWS469" i="5" s="1"/>
  <c r="GWU469" i="5" s="1"/>
  <c r="GWW469" i="5" s="1"/>
  <c r="GWY469" i="5" s="1"/>
  <c r="GXA469" i="5" s="1"/>
  <c r="GXC469" i="5" s="1"/>
  <c r="GXE469" i="5" s="1"/>
  <c r="GXG469" i="5" s="1"/>
  <c r="GXI469" i="5" s="1"/>
  <c r="GXK469" i="5" s="1"/>
  <c r="GXM469" i="5" s="1"/>
  <c r="GXO469" i="5" s="1"/>
  <c r="GXQ469" i="5" s="1"/>
  <c r="GXS469" i="5" s="1"/>
  <c r="GXU469" i="5" s="1"/>
  <c r="GXW469" i="5" s="1"/>
  <c r="GXY469" i="5" s="1"/>
  <c r="GYA469" i="5" s="1"/>
  <c r="GYC469" i="5" s="1"/>
  <c r="GYE469" i="5" s="1"/>
  <c r="GYG469" i="5" s="1"/>
  <c r="GYI469" i="5" s="1"/>
  <c r="GYK469" i="5" s="1"/>
  <c r="GYM469" i="5" s="1"/>
  <c r="GYO469" i="5" s="1"/>
  <c r="GYQ469" i="5" s="1"/>
  <c r="GYS469" i="5" s="1"/>
  <c r="GYU469" i="5" s="1"/>
  <c r="GYW469" i="5" s="1"/>
  <c r="GYY469" i="5" s="1"/>
  <c r="GZA469" i="5" s="1"/>
  <c r="GZC469" i="5" s="1"/>
  <c r="GZE469" i="5" s="1"/>
  <c r="GZG469" i="5" s="1"/>
  <c r="GZI469" i="5" s="1"/>
  <c r="GZK469" i="5" s="1"/>
  <c r="GZM469" i="5" s="1"/>
  <c r="GZO469" i="5" s="1"/>
  <c r="GZQ469" i="5" s="1"/>
  <c r="GZS469" i="5" s="1"/>
  <c r="GZU469" i="5" s="1"/>
  <c r="GZW469" i="5" s="1"/>
  <c r="GZY469" i="5" s="1"/>
  <c r="HAA469" i="5" s="1"/>
  <c r="HAC469" i="5" s="1"/>
  <c r="HAE469" i="5" s="1"/>
  <c r="HAG469" i="5" s="1"/>
  <c r="HAI469" i="5" s="1"/>
  <c r="HAK469" i="5" s="1"/>
  <c r="HAM469" i="5" s="1"/>
  <c r="HAO469" i="5" s="1"/>
  <c r="HAQ469" i="5" s="1"/>
  <c r="HAS469" i="5" s="1"/>
  <c r="HAU469" i="5" s="1"/>
  <c r="HAW469" i="5" s="1"/>
  <c r="HAY469" i="5" s="1"/>
  <c r="HBA469" i="5" s="1"/>
  <c r="HBC469" i="5" s="1"/>
  <c r="HBE469" i="5" s="1"/>
  <c r="HBG469" i="5" s="1"/>
  <c r="HBI469" i="5" s="1"/>
  <c r="HBK469" i="5" s="1"/>
  <c r="HBM469" i="5" s="1"/>
  <c r="HBO469" i="5" s="1"/>
  <c r="HBQ469" i="5" s="1"/>
  <c r="HBS469" i="5" s="1"/>
  <c r="HBU469" i="5" s="1"/>
  <c r="HBW469" i="5" s="1"/>
  <c r="HBY469" i="5" s="1"/>
  <c r="HCA469" i="5" s="1"/>
  <c r="HCC469" i="5" s="1"/>
  <c r="HCE469" i="5" s="1"/>
  <c r="HCG469" i="5" s="1"/>
  <c r="HCI469" i="5" s="1"/>
  <c r="HCK469" i="5" s="1"/>
  <c r="HCM469" i="5" s="1"/>
  <c r="HCO469" i="5" s="1"/>
  <c r="HCQ469" i="5" s="1"/>
  <c r="HCS469" i="5" s="1"/>
  <c r="HCU469" i="5" s="1"/>
  <c r="HCW469" i="5" s="1"/>
  <c r="HCY469" i="5" s="1"/>
  <c r="HDA469" i="5" s="1"/>
  <c r="HDC469" i="5" s="1"/>
  <c r="HDE469" i="5" s="1"/>
  <c r="HDG469" i="5" s="1"/>
  <c r="HDI469" i="5" s="1"/>
  <c r="HDK469" i="5" s="1"/>
  <c r="HDM469" i="5" s="1"/>
  <c r="HDO469" i="5" s="1"/>
  <c r="HDQ469" i="5" s="1"/>
  <c r="HDS469" i="5" s="1"/>
  <c r="HDU469" i="5" s="1"/>
  <c r="HDW469" i="5" s="1"/>
  <c r="HDY469" i="5" s="1"/>
  <c r="HEA469" i="5" s="1"/>
  <c r="HEC469" i="5" s="1"/>
  <c r="HEE469" i="5" s="1"/>
  <c r="HEG469" i="5" s="1"/>
  <c r="HEI469" i="5" s="1"/>
  <c r="HEK469" i="5" s="1"/>
  <c r="HEM469" i="5" s="1"/>
  <c r="HEO469" i="5" s="1"/>
  <c r="HEQ469" i="5" s="1"/>
  <c r="HES469" i="5" s="1"/>
  <c r="HEU469" i="5" s="1"/>
  <c r="HEW469" i="5" s="1"/>
  <c r="HEY469" i="5" s="1"/>
  <c r="HFA469" i="5" s="1"/>
  <c r="HFC469" i="5" s="1"/>
  <c r="HFE469" i="5" s="1"/>
  <c r="HFG469" i="5" s="1"/>
  <c r="HFI469" i="5" s="1"/>
  <c r="HFK469" i="5" s="1"/>
  <c r="HFM469" i="5" s="1"/>
  <c r="HFO469" i="5" s="1"/>
  <c r="HFQ469" i="5" s="1"/>
  <c r="HFS469" i="5" s="1"/>
  <c r="HFU469" i="5" s="1"/>
  <c r="HFW469" i="5" s="1"/>
  <c r="HFY469" i="5" s="1"/>
  <c r="HGA469" i="5" s="1"/>
  <c r="HGC469" i="5" s="1"/>
  <c r="HGE469" i="5" s="1"/>
  <c r="HGG469" i="5" s="1"/>
  <c r="HGI469" i="5" s="1"/>
  <c r="HGK469" i="5" s="1"/>
  <c r="HGM469" i="5" s="1"/>
  <c r="HGO469" i="5" s="1"/>
  <c r="HGQ469" i="5" s="1"/>
  <c r="HGS469" i="5" s="1"/>
  <c r="HGU469" i="5" s="1"/>
  <c r="HGW469" i="5" s="1"/>
  <c r="HGY469" i="5" s="1"/>
  <c r="HHA469" i="5" s="1"/>
  <c r="HHC469" i="5" s="1"/>
  <c r="HHE469" i="5" s="1"/>
  <c r="HHG469" i="5" s="1"/>
  <c r="HHI469" i="5" s="1"/>
  <c r="HHK469" i="5" s="1"/>
  <c r="HHM469" i="5" s="1"/>
  <c r="HHO469" i="5" s="1"/>
  <c r="HHQ469" i="5" s="1"/>
  <c r="HHS469" i="5" s="1"/>
  <c r="HHU469" i="5" s="1"/>
  <c r="HHW469" i="5" s="1"/>
  <c r="HHY469" i="5" s="1"/>
  <c r="HIA469" i="5" s="1"/>
  <c r="HIC469" i="5" s="1"/>
  <c r="HIE469" i="5" s="1"/>
  <c r="HIG469" i="5" s="1"/>
  <c r="HII469" i="5" s="1"/>
  <c r="HIK469" i="5" s="1"/>
  <c r="HIM469" i="5" s="1"/>
  <c r="HIO469" i="5" s="1"/>
  <c r="HIQ469" i="5" s="1"/>
  <c r="HIS469" i="5" s="1"/>
  <c r="HIU469" i="5" s="1"/>
  <c r="HIW469" i="5" s="1"/>
  <c r="HIY469" i="5" s="1"/>
  <c r="HJA469" i="5" s="1"/>
  <c r="HJC469" i="5" s="1"/>
  <c r="HJE469" i="5" s="1"/>
  <c r="HJG469" i="5" s="1"/>
  <c r="HJI469" i="5" s="1"/>
  <c r="HJK469" i="5" s="1"/>
  <c r="HJM469" i="5" s="1"/>
  <c r="HJO469" i="5" s="1"/>
  <c r="HJQ469" i="5" s="1"/>
  <c r="HJS469" i="5" s="1"/>
  <c r="HJU469" i="5" s="1"/>
  <c r="HJW469" i="5" s="1"/>
  <c r="HJY469" i="5" s="1"/>
  <c r="HKA469" i="5" s="1"/>
  <c r="HKC469" i="5" s="1"/>
  <c r="HKE469" i="5" s="1"/>
  <c r="HKG469" i="5" s="1"/>
  <c r="HKI469" i="5" s="1"/>
  <c r="HKK469" i="5" s="1"/>
  <c r="HKM469" i="5" s="1"/>
  <c r="HKO469" i="5" s="1"/>
  <c r="HKQ469" i="5" s="1"/>
  <c r="HKS469" i="5" s="1"/>
  <c r="HKU469" i="5" s="1"/>
  <c r="HKW469" i="5" s="1"/>
  <c r="HKY469" i="5" s="1"/>
  <c r="HLA469" i="5" s="1"/>
  <c r="HLC469" i="5" s="1"/>
  <c r="HLE469" i="5" s="1"/>
  <c r="HLG469" i="5" s="1"/>
  <c r="HLI469" i="5" s="1"/>
  <c r="HLK469" i="5" s="1"/>
  <c r="HLM469" i="5" s="1"/>
  <c r="HLO469" i="5" s="1"/>
  <c r="HLQ469" i="5" s="1"/>
  <c r="HLS469" i="5" s="1"/>
  <c r="HLU469" i="5" s="1"/>
  <c r="HLW469" i="5" s="1"/>
  <c r="HLY469" i="5" s="1"/>
  <c r="HMA469" i="5" s="1"/>
  <c r="HMC469" i="5" s="1"/>
  <c r="HME469" i="5" s="1"/>
  <c r="HMG469" i="5" s="1"/>
  <c r="HMI469" i="5" s="1"/>
  <c r="HMK469" i="5" s="1"/>
  <c r="HMM469" i="5" s="1"/>
  <c r="HMO469" i="5" s="1"/>
  <c r="HMQ469" i="5" s="1"/>
  <c r="HMS469" i="5" s="1"/>
  <c r="HMU469" i="5" s="1"/>
  <c r="HMW469" i="5" s="1"/>
  <c r="HMY469" i="5" s="1"/>
  <c r="HNA469" i="5" s="1"/>
  <c r="HNC469" i="5" s="1"/>
  <c r="HNE469" i="5" s="1"/>
  <c r="HNG469" i="5" s="1"/>
  <c r="HNI469" i="5" s="1"/>
  <c r="HNK469" i="5" s="1"/>
  <c r="HNM469" i="5" s="1"/>
  <c r="HNO469" i="5" s="1"/>
  <c r="HNQ469" i="5" s="1"/>
  <c r="HNS469" i="5" s="1"/>
  <c r="HNU469" i="5" s="1"/>
  <c r="HNW469" i="5" s="1"/>
  <c r="HNY469" i="5" s="1"/>
  <c r="HOA469" i="5" s="1"/>
  <c r="HOC469" i="5" s="1"/>
  <c r="HOE469" i="5" s="1"/>
  <c r="HOG469" i="5" s="1"/>
  <c r="HOI469" i="5" s="1"/>
  <c r="HOK469" i="5" s="1"/>
  <c r="HOM469" i="5" s="1"/>
  <c r="HOO469" i="5" s="1"/>
  <c r="HOQ469" i="5" s="1"/>
  <c r="HOS469" i="5" s="1"/>
  <c r="HOU469" i="5" s="1"/>
  <c r="HOW469" i="5" s="1"/>
  <c r="HOY469" i="5" s="1"/>
  <c r="HPA469" i="5" s="1"/>
  <c r="HPC469" i="5" s="1"/>
  <c r="HPE469" i="5" s="1"/>
  <c r="HPG469" i="5" s="1"/>
  <c r="HPI469" i="5" s="1"/>
  <c r="HPK469" i="5" s="1"/>
  <c r="HPM469" i="5" s="1"/>
  <c r="HPO469" i="5" s="1"/>
  <c r="HPQ469" i="5" s="1"/>
  <c r="HPS469" i="5" s="1"/>
  <c r="HPU469" i="5" s="1"/>
  <c r="HPW469" i="5" s="1"/>
  <c r="HPY469" i="5" s="1"/>
  <c r="HQA469" i="5" s="1"/>
  <c r="HQC469" i="5" s="1"/>
  <c r="HQE469" i="5" s="1"/>
  <c r="HQG469" i="5" s="1"/>
  <c r="HQI469" i="5" s="1"/>
  <c r="HQK469" i="5" s="1"/>
  <c r="HQM469" i="5" s="1"/>
  <c r="HQO469" i="5" s="1"/>
  <c r="HQQ469" i="5" s="1"/>
  <c r="HQS469" i="5" s="1"/>
  <c r="HQU469" i="5" s="1"/>
  <c r="HQW469" i="5" s="1"/>
  <c r="HQY469" i="5" s="1"/>
  <c r="HRA469" i="5" s="1"/>
  <c r="HRC469" i="5" s="1"/>
  <c r="HRE469" i="5" s="1"/>
  <c r="HRG469" i="5" s="1"/>
  <c r="HRI469" i="5" s="1"/>
  <c r="HRK469" i="5" s="1"/>
  <c r="HRM469" i="5" s="1"/>
  <c r="HRO469" i="5" s="1"/>
  <c r="HRQ469" i="5" s="1"/>
  <c r="HRS469" i="5" s="1"/>
  <c r="HRU469" i="5" s="1"/>
  <c r="HRW469" i="5" s="1"/>
  <c r="HRY469" i="5" s="1"/>
  <c r="HSA469" i="5" s="1"/>
  <c r="HSC469" i="5" s="1"/>
  <c r="HSE469" i="5" s="1"/>
  <c r="HSG469" i="5" s="1"/>
  <c r="HSI469" i="5" s="1"/>
  <c r="HSK469" i="5" s="1"/>
  <c r="HSM469" i="5" s="1"/>
  <c r="HSO469" i="5" s="1"/>
  <c r="HSQ469" i="5" s="1"/>
  <c r="HSS469" i="5" s="1"/>
  <c r="HSU469" i="5" s="1"/>
  <c r="HSW469" i="5" s="1"/>
  <c r="HSY469" i="5" s="1"/>
  <c r="HTA469" i="5" s="1"/>
  <c r="HTC469" i="5" s="1"/>
  <c r="HTE469" i="5" s="1"/>
  <c r="HTG469" i="5" s="1"/>
  <c r="HTI469" i="5" s="1"/>
  <c r="HTK469" i="5" s="1"/>
  <c r="HTM469" i="5" s="1"/>
  <c r="HTO469" i="5" s="1"/>
  <c r="HTQ469" i="5" s="1"/>
  <c r="HTS469" i="5" s="1"/>
  <c r="HTU469" i="5" s="1"/>
  <c r="HTW469" i="5" s="1"/>
  <c r="HTY469" i="5" s="1"/>
  <c r="HUA469" i="5" s="1"/>
  <c r="HUC469" i="5" s="1"/>
  <c r="HUE469" i="5" s="1"/>
  <c r="HUG469" i="5" s="1"/>
  <c r="HUI469" i="5" s="1"/>
  <c r="HUK469" i="5" s="1"/>
  <c r="HUM469" i="5" s="1"/>
  <c r="HUO469" i="5" s="1"/>
  <c r="HUQ469" i="5" s="1"/>
  <c r="HUS469" i="5" s="1"/>
  <c r="HUU469" i="5" s="1"/>
  <c r="HUW469" i="5" s="1"/>
  <c r="HUY469" i="5" s="1"/>
  <c r="HVA469" i="5" s="1"/>
  <c r="HVC469" i="5" s="1"/>
  <c r="HVE469" i="5" s="1"/>
  <c r="HVG469" i="5" s="1"/>
  <c r="HVI469" i="5" s="1"/>
  <c r="HVK469" i="5" s="1"/>
  <c r="HVM469" i="5" s="1"/>
  <c r="HVO469" i="5" s="1"/>
  <c r="HVQ469" i="5" s="1"/>
  <c r="HVS469" i="5" s="1"/>
  <c r="HVU469" i="5" s="1"/>
  <c r="HVW469" i="5" s="1"/>
  <c r="HVY469" i="5" s="1"/>
  <c r="HWA469" i="5" s="1"/>
  <c r="HWC469" i="5" s="1"/>
  <c r="HWE469" i="5" s="1"/>
  <c r="HWG469" i="5" s="1"/>
  <c r="HWI469" i="5" s="1"/>
  <c r="HWK469" i="5" s="1"/>
  <c r="HWM469" i="5" s="1"/>
  <c r="HWO469" i="5" s="1"/>
  <c r="HWQ469" i="5" s="1"/>
  <c r="HWS469" i="5" s="1"/>
  <c r="HWU469" i="5" s="1"/>
  <c r="HWW469" i="5" s="1"/>
  <c r="HWY469" i="5" s="1"/>
  <c r="HXA469" i="5" s="1"/>
  <c r="HXC469" i="5" s="1"/>
  <c r="HXE469" i="5" s="1"/>
  <c r="HXG469" i="5" s="1"/>
  <c r="HXI469" i="5" s="1"/>
  <c r="HXK469" i="5" s="1"/>
  <c r="HXM469" i="5" s="1"/>
  <c r="HXO469" i="5" s="1"/>
  <c r="HXQ469" i="5" s="1"/>
  <c r="HXS469" i="5" s="1"/>
  <c r="HXU469" i="5" s="1"/>
  <c r="HXW469" i="5" s="1"/>
  <c r="HXY469" i="5" s="1"/>
  <c r="HYA469" i="5" s="1"/>
  <c r="HYC469" i="5" s="1"/>
  <c r="HYE469" i="5" s="1"/>
  <c r="HYG469" i="5" s="1"/>
  <c r="HYI469" i="5" s="1"/>
  <c r="HYK469" i="5" s="1"/>
  <c r="HYM469" i="5" s="1"/>
  <c r="HYO469" i="5" s="1"/>
  <c r="HYQ469" i="5" s="1"/>
  <c r="HYS469" i="5" s="1"/>
  <c r="HYU469" i="5" s="1"/>
  <c r="HYW469" i="5" s="1"/>
  <c r="HYY469" i="5" s="1"/>
  <c r="HZA469" i="5" s="1"/>
  <c r="HZC469" i="5" s="1"/>
  <c r="HZE469" i="5" s="1"/>
  <c r="HZG469" i="5" s="1"/>
  <c r="HZI469" i="5" s="1"/>
  <c r="HZK469" i="5" s="1"/>
  <c r="HZM469" i="5" s="1"/>
  <c r="HZO469" i="5" s="1"/>
  <c r="HZQ469" i="5" s="1"/>
  <c r="HZS469" i="5" s="1"/>
  <c r="HZU469" i="5" s="1"/>
  <c r="HZW469" i="5" s="1"/>
  <c r="HZY469" i="5" s="1"/>
  <c r="IAA469" i="5" s="1"/>
  <c r="IAC469" i="5" s="1"/>
  <c r="IAE469" i="5" s="1"/>
  <c r="IAG469" i="5" s="1"/>
  <c r="IAI469" i="5" s="1"/>
  <c r="IAK469" i="5" s="1"/>
  <c r="IAM469" i="5" s="1"/>
  <c r="IAO469" i="5" s="1"/>
  <c r="IAQ469" i="5" s="1"/>
  <c r="IAS469" i="5" s="1"/>
  <c r="IAU469" i="5" s="1"/>
  <c r="IAW469" i="5" s="1"/>
  <c r="IAY469" i="5" s="1"/>
  <c r="IBA469" i="5" s="1"/>
  <c r="IBC469" i="5" s="1"/>
  <c r="IBE469" i="5" s="1"/>
  <c r="IBG469" i="5" s="1"/>
  <c r="IBI469" i="5" s="1"/>
  <c r="IBK469" i="5" s="1"/>
  <c r="IBM469" i="5" s="1"/>
  <c r="IBO469" i="5" s="1"/>
  <c r="IBQ469" i="5" s="1"/>
  <c r="IBS469" i="5" s="1"/>
  <c r="IBU469" i="5" s="1"/>
  <c r="IBW469" i="5" s="1"/>
  <c r="IBY469" i="5" s="1"/>
  <c r="ICA469" i="5" s="1"/>
  <c r="ICC469" i="5" s="1"/>
  <c r="ICE469" i="5" s="1"/>
  <c r="ICG469" i="5" s="1"/>
  <c r="ICI469" i="5" s="1"/>
  <c r="ICK469" i="5" s="1"/>
  <c r="ICM469" i="5" s="1"/>
  <c r="ICO469" i="5" s="1"/>
  <c r="ICQ469" i="5" s="1"/>
  <c r="ICS469" i="5" s="1"/>
  <c r="ICU469" i="5" s="1"/>
  <c r="ICW469" i="5" s="1"/>
  <c r="ICY469" i="5" s="1"/>
  <c r="IDA469" i="5" s="1"/>
  <c r="IDC469" i="5" s="1"/>
  <c r="IDE469" i="5" s="1"/>
  <c r="IDG469" i="5" s="1"/>
  <c r="IDI469" i="5" s="1"/>
  <c r="IDK469" i="5" s="1"/>
  <c r="IDM469" i="5" s="1"/>
  <c r="IDO469" i="5" s="1"/>
  <c r="IDQ469" i="5" s="1"/>
  <c r="IDS469" i="5" s="1"/>
  <c r="IDU469" i="5" s="1"/>
  <c r="IDW469" i="5" s="1"/>
  <c r="IDY469" i="5" s="1"/>
  <c r="IEA469" i="5" s="1"/>
  <c r="IEC469" i="5" s="1"/>
  <c r="IEE469" i="5" s="1"/>
  <c r="IEG469" i="5" s="1"/>
  <c r="IEI469" i="5" s="1"/>
  <c r="IEK469" i="5" s="1"/>
  <c r="IEM469" i="5" s="1"/>
  <c r="IEO469" i="5" s="1"/>
  <c r="IEQ469" i="5" s="1"/>
  <c r="IES469" i="5" s="1"/>
  <c r="IEU469" i="5" s="1"/>
  <c r="IEW469" i="5" s="1"/>
  <c r="IEY469" i="5" s="1"/>
  <c r="IFA469" i="5" s="1"/>
  <c r="IFC469" i="5" s="1"/>
  <c r="IFE469" i="5" s="1"/>
  <c r="IFG469" i="5" s="1"/>
  <c r="IFI469" i="5" s="1"/>
  <c r="IFK469" i="5" s="1"/>
  <c r="IFM469" i="5" s="1"/>
  <c r="IFO469" i="5" s="1"/>
  <c r="IFQ469" i="5" s="1"/>
  <c r="IFS469" i="5" s="1"/>
  <c r="IFU469" i="5" s="1"/>
  <c r="IFW469" i="5" s="1"/>
  <c r="IFY469" i="5" s="1"/>
  <c r="IGA469" i="5" s="1"/>
  <c r="IGC469" i="5" s="1"/>
  <c r="IGE469" i="5" s="1"/>
  <c r="IGG469" i="5" s="1"/>
  <c r="IGI469" i="5" s="1"/>
  <c r="IGK469" i="5" s="1"/>
  <c r="IGM469" i="5" s="1"/>
  <c r="IGO469" i="5" s="1"/>
  <c r="IGQ469" i="5" s="1"/>
  <c r="IGS469" i="5" s="1"/>
  <c r="IGU469" i="5" s="1"/>
  <c r="IGW469" i="5" s="1"/>
  <c r="IGY469" i="5" s="1"/>
  <c r="IHA469" i="5" s="1"/>
  <c r="IHC469" i="5" s="1"/>
  <c r="IHE469" i="5" s="1"/>
  <c r="IHG469" i="5" s="1"/>
  <c r="IHI469" i="5" s="1"/>
  <c r="IHK469" i="5" s="1"/>
  <c r="IHM469" i="5" s="1"/>
  <c r="IHO469" i="5" s="1"/>
  <c r="IHQ469" i="5" s="1"/>
  <c r="IHS469" i="5" s="1"/>
  <c r="IHU469" i="5" s="1"/>
  <c r="IHW469" i="5" s="1"/>
  <c r="IHY469" i="5" s="1"/>
  <c r="IIA469" i="5" s="1"/>
  <c r="IIC469" i="5" s="1"/>
  <c r="IIE469" i="5" s="1"/>
  <c r="IIG469" i="5" s="1"/>
  <c r="III469" i="5" s="1"/>
  <c r="IIK469" i="5" s="1"/>
  <c r="IIM469" i="5" s="1"/>
  <c r="IIO469" i="5" s="1"/>
  <c r="IIQ469" i="5" s="1"/>
  <c r="IIS469" i="5" s="1"/>
  <c r="IIU469" i="5" s="1"/>
  <c r="IIW469" i="5" s="1"/>
  <c r="IIY469" i="5" s="1"/>
  <c r="IJA469" i="5" s="1"/>
  <c r="IJC469" i="5" s="1"/>
  <c r="IJE469" i="5" s="1"/>
  <c r="IJG469" i="5" s="1"/>
  <c r="IJI469" i="5" s="1"/>
  <c r="IJK469" i="5" s="1"/>
  <c r="IJM469" i="5" s="1"/>
  <c r="IJO469" i="5" s="1"/>
  <c r="IJQ469" i="5" s="1"/>
  <c r="IJS469" i="5" s="1"/>
  <c r="IJU469" i="5" s="1"/>
  <c r="IJW469" i="5" s="1"/>
  <c r="IJY469" i="5" s="1"/>
  <c r="IKA469" i="5" s="1"/>
  <c r="IKC469" i="5" s="1"/>
  <c r="IKE469" i="5" s="1"/>
  <c r="IKG469" i="5" s="1"/>
  <c r="IKI469" i="5" s="1"/>
  <c r="IKK469" i="5" s="1"/>
  <c r="IKM469" i="5" s="1"/>
  <c r="IKO469" i="5" s="1"/>
  <c r="IKQ469" i="5" s="1"/>
  <c r="IKS469" i="5" s="1"/>
  <c r="IKU469" i="5" s="1"/>
  <c r="IKW469" i="5" s="1"/>
  <c r="IKY469" i="5" s="1"/>
  <c r="ILA469" i="5" s="1"/>
  <c r="ILC469" i="5" s="1"/>
  <c r="ILE469" i="5" s="1"/>
  <c r="ILG469" i="5" s="1"/>
  <c r="ILI469" i="5" s="1"/>
  <c r="ILK469" i="5" s="1"/>
  <c r="ILM469" i="5" s="1"/>
  <c r="ILO469" i="5" s="1"/>
  <c r="ILQ469" i="5" s="1"/>
  <c r="ILS469" i="5" s="1"/>
  <c r="ILU469" i="5" s="1"/>
  <c r="ILW469" i="5" s="1"/>
  <c r="ILY469" i="5" s="1"/>
  <c r="IMA469" i="5" s="1"/>
  <c r="IMC469" i="5" s="1"/>
  <c r="IME469" i="5" s="1"/>
  <c r="IMG469" i="5" s="1"/>
  <c r="IMI469" i="5" s="1"/>
  <c r="IMK469" i="5" s="1"/>
  <c r="IMM469" i="5" s="1"/>
  <c r="IMO469" i="5" s="1"/>
  <c r="IMQ469" i="5" s="1"/>
  <c r="IMS469" i="5" s="1"/>
  <c r="IMU469" i="5" s="1"/>
  <c r="IMW469" i="5" s="1"/>
  <c r="IMY469" i="5" s="1"/>
  <c r="INA469" i="5" s="1"/>
  <c r="INC469" i="5" s="1"/>
  <c r="INE469" i="5" s="1"/>
  <c r="ING469" i="5" s="1"/>
  <c r="INI469" i="5" s="1"/>
  <c r="INK469" i="5" s="1"/>
  <c r="INM469" i="5" s="1"/>
  <c r="INO469" i="5" s="1"/>
  <c r="INQ469" i="5" s="1"/>
  <c r="INS469" i="5" s="1"/>
  <c r="INU469" i="5" s="1"/>
  <c r="INW469" i="5" s="1"/>
  <c r="INY469" i="5" s="1"/>
  <c r="IOA469" i="5" s="1"/>
  <c r="IOC469" i="5" s="1"/>
  <c r="IOE469" i="5" s="1"/>
  <c r="IOG469" i="5" s="1"/>
  <c r="IOI469" i="5" s="1"/>
  <c r="IOK469" i="5" s="1"/>
  <c r="IOM469" i="5" s="1"/>
  <c r="IOO469" i="5" s="1"/>
  <c r="IOQ469" i="5" s="1"/>
  <c r="IOS469" i="5" s="1"/>
  <c r="IOU469" i="5" s="1"/>
  <c r="IOW469" i="5" s="1"/>
  <c r="IOY469" i="5" s="1"/>
  <c r="IPA469" i="5" s="1"/>
  <c r="IPC469" i="5" s="1"/>
  <c r="IPE469" i="5" s="1"/>
  <c r="IPG469" i="5" s="1"/>
  <c r="IPI469" i="5" s="1"/>
  <c r="IPK469" i="5" s="1"/>
  <c r="IPM469" i="5" s="1"/>
  <c r="IPO469" i="5" s="1"/>
  <c r="IPQ469" i="5" s="1"/>
  <c r="IPS469" i="5" s="1"/>
  <c r="IPU469" i="5" s="1"/>
  <c r="IPW469" i="5" s="1"/>
  <c r="IPY469" i="5" s="1"/>
  <c r="IQA469" i="5" s="1"/>
  <c r="IQC469" i="5" s="1"/>
  <c r="IQE469" i="5" s="1"/>
  <c r="IQG469" i="5" s="1"/>
  <c r="IQI469" i="5" s="1"/>
  <c r="IQK469" i="5" s="1"/>
  <c r="IQM469" i="5" s="1"/>
  <c r="IQO469" i="5" s="1"/>
  <c r="IQQ469" i="5" s="1"/>
  <c r="IQS469" i="5" s="1"/>
  <c r="IQU469" i="5" s="1"/>
  <c r="IQW469" i="5" s="1"/>
  <c r="IQY469" i="5" s="1"/>
  <c r="IRA469" i="5" s="1"/>
  <c r="IRC469" i="5" s="1"/>
  <c r="IRE469" i="5" s="1"/>
  <c r="IRG469" i="5" s="1"/>
  <c r="IRI469" i="5" s="1"/>
  <c r="IRK469" i="5" s="1"/>
  <c r="IRM469" i="5" s="1"/>
  <c r="IRO469" i="5" s="1"/>
  <c r="IRQ469" i="5" s="1"/>
  <c r="IRS469" i="5" s="1"/>
  <c r="IRU469" i="5" s="1"/>
  <c r="IRW469" i="5" s="1"/>
  <c r="IRY469" i="5" s="1"/>
  <c r="ISA469" i="5" s="1"/>
  <c r="ISC469" i="5" s="1"/>
  <c r="ISE469" i="5" s="1"/>
  <c r="ISG469" i="5" s="1"/>
  <c r="ISI469" i="5" s="1"/>
  <c r="ISK469" i="5" s="1"/>
  <c r="ISM469" i="5" s="1"/>
  <c r="ISO469" i="5" s="1"/>
  <c r="ISQ469" i="5" s="1"/>
  <c r="ISS469" i="5" s="1"/>
  <c r="ISU469" i="5" s="1"/>
  <c r="ISW469" i="5" s="1"/>
  <c r="ISY469" i="5" s="1"/>
  <c r="ITA469" i="5" s="1"/>
  <c r="ITC469" i="5" s="1"/>
  <c r="ITE469" i="5" s="1"/>
  <c r="ITG469" i="5" s="1"/>
  <c r="ITI469" i="5" s="1"/>
  <c r="ITK469" i="5" s="1"/>
  <c r="ITM469" i="5" s="1"/>
  <c r="ITO469" i="5" s="1"/>
  <c r="ITQ469" i="5" s="1"/>
  <c r="ITS469" i="5" s="1"/>
  <c r="ITU469" i="5" s="1"/>
  <c r="ITW469" i="5" s="1"/>
  <c r="ITY469" i="5" s="1"/>
  <c r="IUA469" i="5" s="1"/>
  <c r="IUC469" i="5" s="1"/>
  <c r="IUE469" i="5" s="1"/>
  <c r="IUG469" i="5" s="1"/>
  <c r="IUI469" i="5" s="1"/>
  <c r="IUK469" i="5" s="1"/>
  <c r="IUM469" i="5" s="1"/>
  <c r="IUO469" i="5" s="1"/>
  <c r="IUQ469" i="5" s="1"/>
  <c r="IUS469" i="5" s="1"/>
  <c r="IUU469" i="5" s="1"/>
  <c r="IUW469" i="5" s="1"/>
  <c r="IUY469" i="5" s="1"/>
  <c r="IVA469" i="5" s="1"/>
  <c r="IVC469" i="5" s="1"/>
  <c r="IVE469" i="5" s="1"/>
  <c r="IVG469" i="5" s="1"/>
  <c r="IVI469" i="5" s="1"/>
  <c r="IVK469" i="5" s="1"/>
  <c r="IVM469" i="5" s="1"/>
  <c r="IVO469" i="5" s="1"/>
  <c r="IVQ469" i="5" s="1"/>
  <c r="IVS469" i="5" s="1"/>
  <c r="IVU469" i="5" s="1"/>
  <c r="IVW469" i="5" s="1"/>
  <c r="IVY469" i="5" s="1"/>
  <c r="IWA469" i="5" s="1"/>
  <c r="IWC469" i="5" s="1"/>
  <c r="IWE469" i="5" s="1"/>
  <c r="IWG469" i="5" s="1"/>
  <c r="IWI469" i="5" s="1"/>
  <c r="IWK469" i="5" s="1"/>
  <c r="IWM469" i="5" s="1"/>
  <c r="IWO469" i="5" s="1"/>
  <c r="IWQ469" i="5" s="1"/>
  <c r="IWS469" i="5" s="1"/>
  <c r="IWU469" i="5" s="1"/>
  <c r="IWW469" i="5" s="1"/>
  <c r="IWY469" i="5" s="1"/>
  <c r="IXA469" i="5" s="1"/>
  <c r="IXC469" i="5" s="1"/>
  <c r="IXE469" i="5" s="1"/>
  <c r="IXG469" i="5" s="1"/>
  <c r="IXI469" i="5" s="1"/>
  <c r="IXK469" i="5" s="1"/>
  <c r="IXM469" i="5" s="1"/>
  <c r="IXO469" i="5" s="1"/>
  <c r="IXQ469" i="5" s="1"/>
  <c r="IXS469" i="5" s="1"/>
  <c r="IXU469" i="5" s="1"/>
  <c r="IXW469" i="5" s="1"/>
  <c r="IXY469" i="5" s="1"/>
  <c r="IYA469" i="5" s="1"/>
  <c r="IYC469" i="5" s="1"/>
  <c r="IYE469" i="5" s="1"/>
  <c r="IYG469" i="5" s="1"/>
  <c r="IYI469" i="5" s="1"/>
  <c r="IYK469" i="5" s="1"/>
  <c r="IYM469" i="5" s="1"/>
  <c r="IYO469" i="5" s="1"/>
  <c r="IYQ469" i="5" s="1"/>
  <c r="IYS469" i="5" s="1"/>
  <c r="IYU469" i="5" s="1"/>
  <c r="IYW469" i="5" s="1"/>
  <c r="IYY469" i="5" s="1"/>
  <c r="IZA469" i="5" s="1"/>
  <c r="IZC469" i="5" s="1"/>
  <c r="IZE469" i="5" s="1"/>
  <c r="IZG469" i="5" s="1"/>
  <c r="IZI469" i="5" s="1"/>
  <c r="IZK469" i="5" s="1"/>
  <c r="IZM469" i="5" s="1"/>
  <c r="IZO469" i="5" s="1"/>
  <c r="IZQ469" i="5" s="1"/>
  <c r="IZS469" i="5" s="1"/>
  <c r="IZU469" i="5" s="1"/>
  <c r="IZW469" i="5" s="1"/>
  <c r="IZY469" i="5" s="1"/>
  <c r="JAA469" i="5" s="1"/>
  <c r="JAC469" i="5" s="1"/>
  <c r="JAE469" i="5" s="1"/>
  <c r="JAG469" i="5" s="1"/>
  <c r="JAI469" i="5" s="1"/>
  <c r="JAK469" i="5" s="1"/>
  <c r="JAM469" i="5" s="1"/>
  <c r="JAO469" i="5" s="1"/>
  <c r="JAQ469" i="5" s="1"/>
  <c r="JAS469" i="5" s="1"/>
  <c r="JAU469" i="5" s="1"/>
  <c r="JAW469" i="5" s="1"/>
  <c r="JAY469" i="5" s="1"/>
  <c r="JBA469" i="5" s="1"/>
  <c r="JBC469" i="5" s="1"/>
  <c r="JBE469" i="5" s="1"/>
  <c r="JBG469" i="5" s="1"/>
  <c r="JBI469" i="5" s="1"/>
  <c r="JBK469" i="5" s="1"/>
  <c r="JBM469" i="5" s="1"/>
  <c r="JBO469" i="5" s="1"/>
  <c r="JBQ469" i="5" s="1"/>
  <c r="JBS469" i="5" s="1"/>
  <c r="JBU469" i="5" s="1"/>
  <c r="JBW469" i="5" s="1"/>
  <c r="JBY469" i="5" s="1"/>
  <c r="JCA469" i="5" s="1"/>
  <c r="JCC469" i="5" s="1"/>
  <c r="JCE469" i="5" s="1"/>
  <c r="JCG469" i="5" s="1"/>
  <c r="JCI469" i="5" s="1"/>
  <c r="JCK469" i="5" s="1"/>
  <c r="JCM469" i="5" s="1"/>
  <c r="JCO469" i="5" s="1"/>
  <c r="JCQ469" i="5" s="1"/>
  <c r="JCS469" i="5" s="1"/>
  <c r="JCU469" i="5" s="1"/>
  <c r="JCW469" i="5" s="1"/>
  <c r="JCY469" i="5" s="1"/>
  <c r="JDA469" i="5" s="1"/>
  <c r="JDC469" i="5" s="1"/>
  <c r="JDE469" i="5" s="1"/>
  <c r="JDG469" i="5" s="1"/>
  <c r="JDI469" i="5" s="1"/>
  <c r="JDK469" i="5" s="1"/>
  <c r="JDM469" i="5" s="1"/>
  <c r="JDO469" i="5" s="1"/>
  <c r="JDQ469" i="5" s="1"/>
  <c r="JDS469" i="5" s="1"/>
  <c r="JDU469" i="5" s="1"/>
  <c r="JDW469" i="5" s="1"/>
  <c r="JDY469" i="5" s="1"/>
  <c r="JEA469" i="5" s="1"/>
  <c r="JEC469" i="5" s="1"/>
  <c r="JEE469" i="5" s="1"/>
  <c r="JEG469" i="5" s="1"/>
  <c r="JEI469" i="5" s="1"/>
  <c r="JEK469" i="5" s="1"/>
  <c r="JEM469" i="5" s="1"/>
  <c r="JEO469" i="5" s="1"/>
  <c r="JEQ469" i="5" s="1"/>
  <c r="JES469" i="5" s="1"/>
  <c r="JEU469" i="5" s="1"/>
  <c r="JEW469" i="5" s="1"/>
  <c r="JEY469" i="5" s="1"/>
  <c r="JFA469" i="5" s="1"/>
  <c r="JFC469" i="5" s="1"/>
  <c r="JFE469" i="5" s="1"/>
  <c r="JFG469" i="5" s="1"/>
  <c r="JFI469" i="5" s="1"/>
  <c r="JFK469" i="5" s="1"/>
  <c r="JFM469" i="5" s="1"/>
  <c r="JFO469" i="5" s="1"/>
  <c r="JFQ469" i="5" s="1"/>
  <c r="JFS469" i="5" s="1"/>
  <c r="JFU469" i="5" s="1"/>
  <c r="JFW469" i="5" s="1"/>
  <c r="JFY469" i="5" s="1"/>
  <c r="JGA469" i="5" s="1"/>
  <c r="JGC469" i="5" s="1"/>
  <c r="JGE469" i="5" s="1"/>
  <c r="JGG469" i="5" s="1"/>
  <c r="JGI469" i="5" s="1"/>
  <c r="JGK469" i="5" s="1"/>
  <c r="JGM469" i="5" s="1"/>
  <c r="JGO469" i="5" s="1"/>
  <c r="JGQ469" i="5" s="1"/>
  <c r="JGS469" i="5" s="1"/>
  <c r="JGU469" i="5" s="1"/>
  <c r="JGW469" i="5" s="1"/>
  <c r="JGY469" i="5" s="1"/>
  <c r="JHA469" i="5" s="1"/>
  <c r="JHC469" i="5" s="1"/>
  <c r="JHE469" i="5" s="1"/>
  <c r="JHG469" i="5" s="1"/>
  <c r="JHI469" i="5" s="1"/>
  <c r="JHK469" i="5" s="1"/>
  <c r="JHM469" i="5" s="1"/>
  <c r="JHO469" i="5" s="1"/>
  <c r="JHQ469" i="5" s="1"/>
  <c r="JHS469" i="5" s="1"/>
  <c r="JHU469" i="5" s="1"/>
  <c r="JHW469" i="5" s="1"/>
  <c r="JHY469" i="5" s="1"/>
  <c r="JIA469" i="5" s="1"/>
  <c r="JIC469" i="5" s="1"/>
  <c r="JIE469" i="5" s="1"/>
  <c r="JIG469" i="5" s="1"/>
  <c r="JII469" i="5" s="1"/>
  <c r="JIK469" i="5" s="1"/>
  <c r="JIM469" i="5" s="1"/>
  <c r="JIO469" i="5" s="1"/>
  <c r="JIQ469" i="5" s="1"/>
  <c r="JIS469" i="5" s="1"/>
  <c r="JIU469" i="5" s="1"/>
  <c r="JIW469" i="5" s="1"/>
  <c r="JIY469" i="5" s="1"/>
  <c r="JJA469" i="5" s="1"/>
  <c r="JJC469" i="5" s="1"/>
  <c r="JJE469" i="5" s="1"/>
  <c r="JJG469" i="5" s="1"/>
  <c r="JJI469" i="5" s="1"/>
  <c r="JJK469" i="5" s="1"/>
  <c r="JJM469" i="5" s="1"/>
  <c r="JJO469" i="5" s="1"/>
  <c r="JJQ469" i="5" s="1"/>
  <c r="JJS469" i="5" s="1"/>
  <c r="JJU469" i="5" s="1"/>
  <c r="JJW469" i="5" s="1"/>
  <c r="JJY469" i="5" s="1"/>
  <c r="JKA469" i="5" s="1"/>
  <c r="JKC469" i="5" s="1"/>
  <c r="JKE469" i="5" s="1"/>
  <c r="JKG469" i="5" s="1"/>
  <c r="JKI469" i="5" s="1"/>
  <c r="JKK469" i="5" s="1"/>
  <c r="JKM469" i="5" s="1"/>
  <c r="JKO469" i="5" s="1"/>
  <c r="JKQ469" i="5" s="1"/>
  <c r="JKS469" i="5" s="1"/>
  <c r="JKU469" i="5" s="1"/>
  <c r="JKW469" i="5" s="1"/>
  <c r="JKY469" i="5" s="1"/>
  <c r="JLA469" i="5" s="1"/>
  <c r="JLC469" i="5" s="1"/>
  <c r="JLE469" i="5" s="1"/>
  <c r="JLG469" i="5" s="1"/>
  <c r="JLI469" i="5" s="1"/>
  <c r="JLK469" i="5" s="1"/>
  <c r="JLM469" i="5" s="1"/>
  <c r="JLO469" i="5" s="1"/>
  <c r="JLQ469" i="5" s="1"/>
  <c r="JLS469" i="5" s="1"/>
  <c r="JLU469" i="5" s="1"/>
  <c r="JLW469" i="5" s="1"/>
  <c r="JLY469" i="5" s="1"/>
  <c r="JMA469" i="5" s="1"/>
  <c r="JMC469" i="5" s="1"/>
  <c r="JME469" i="5" s="1"/>
  <c r="JMG469" i="5" s="1"/>
  <c r="JMI469" i="5" s="1"/>
  <c r="JMK469" i="5" s="1"/>
  <c r="JMM469" i="5" s="1"/>
  <c r="JMO469" i="5" s="1"/>
  <c r="JMQ469" i="5" s="1"/>
  <c r="JMS469" i="5" s="1"/>
  <c r="JMU469" i="5" s="1"/>
  <c r="JMW469" i="5" s="1"/>
  <c r="JMY469" i="5" s="1"/>
  <c r="JNA469" i="5" s="1"/>
  <c r="JNC469" i="5" s="1"/>
  <c r="JNE469" i="5" s="1"/>
  <c r="JNG469" i="5" s="1"/>
  <c r="JNI469" i="5" s="1"/>
  <c r="JNK469" i="5" s="1"/>
  <c r="JNM469" i="5" s="1"/>
  <c r="JNO469" i="5" s="1"/>
  <c r="JNQ469" i="5" s="1"/>
  <c r="JNS469" i="5" s="1"/>
  <c r="JNU469" i="5" s="1"/>
  <c r="JNW469" i="5" s="1"/>
  <c r="JNY469" i="5" s="1"/>
  <c r="JOA469" i="5" s="1"/>
  <c r="JOC469" i="5" s="1"/>
  <c r="JOE469" i="5" s="1"/>
  <c r="JOG469" i="5" s="1"/>
  <c r="JOI469" i="5" s="1"/>
  <c r="JOK469" i="5" s="1"/>
  <c r="JOM469" i="5" s="1"/>
  <c r="JOO469" i="5" s="1"/>
  <c r="JOQ469" i="5" s="1"/>
  <c r="JOS469" i="5" s="1"/>
  <c r="JOU469" i="5" s="1"/>
  <c r="JOW469" i="5" s="1"/>
  <c r="JOY469" i="5" s="1"/>
  <c r="JPA469" i="5" s="1"/>
  <c r="JPC469" i="5" s="1"/>
  <c r="JPE469" i="5" s="1"/>
  <c r="JPG469" i="5" s="1"/>
  <c r="JPI469" i="5" s="1"/>
  <c r="JPK469" i="5" s="1"/>
  <c r="JPM469" i="5" s="1"/>
  <c r="JPO469" i="5" s="1"/>
  <c r="JPQ469" i="5" s="1"/>
  <c r="JPS469" i="5" s="1"/>
  <c r="JPU469" i="5" s="1"/>
  <c r="JPW469" i="5" s="1"/>
  <c r="JPY469" i="5" s="1"/>
  <c r="JQA469" i="5" s="1"/>
  <c r="JQC469" i="5" s="1"/>
  <c r="JQE469" i="5" s="1"/>
  <c r="JQG469" i="5" s="1"/>
  <c r="JQI469" i="5" s="1"/>
  <c r="JQK469" i="5" s="1"/>
  <c r="JQM469" i="5" s="1"/>
  <c r="JQO469" i="5" s="1"/>
  <c r="JQQ469" i="5" s="1"/>
  <c r="JQS469" i="5" s="1"/>
  <c r="JQU469" i="5" s="1"/>
  <c r="JQW469" i="5" s="1"/>
  <c r="JQY469" i="5" s="1"/>
  <c r="JRA469" i="5" s="1"/>
  <c r="JRC469" i="5" s="1"/>
  <c r="JRE469" i="5" s="1"/>
  <c r="JRG469" i="5" s="1"/>
  <c r="JRI469" i="5" s="1"/>
  <c r="JRK469" i="5" s="1"/>
  <c r="JRM469" i="5" s="1"/>
  <c r="JRO469" i="5" s="1"/>
  <c r="JRQ469" i="5" s="1"/>
  <c r="JRS469" i="5" s="1"/>
  <c r="JRU469" i="5" s="1"/>
  <c r="JRW469" i="5" s="1"/>
  <c r="JRY469" i="5" s="1"/>
  <c r="JSA469" i="5" s="1"/>
  <c r="JSC469" i="5" s="1"/>
  <c r="JSE469" i="5" s="1"/>
  <c r="JSG469" i="5" s="1"/>
  <c r="JSI469" i="5" s="1"/>
  <c r="JSK469" i="5" s="1"/>
  <c r="JSM469" i="5" s="1"/>
  <c r="JSO469" i="5" s="1"/>
  <c r="JSQ469" i="5" s="1"/>
  <c r="JSS469" i="5" s="1"/>
  <c r="JSU469" i="5" s="1"/>
  <c r="JSW469" i="5" s="1"/>
  <c r="JSY469" i="5" s="1"/>
  <c r="JTA469" i="5" s="1"/>
  <c r="JTC469" i="5" s="1"/>
  <c r="JTE469" i="5" s="1"/>
  <c r="JTG469" i="5" s="1"/>
  <c r="JTI469" i="5" s="1"/>
  <c r="JTK469" i="5" s="1"/>
  <c r="JTM469" i="5" s="1"/>
  <c r="JTO469" i="5" s="1"/>
  <c r="JTQ469" i="5" s="1"/>
  <c r="JTS469" i="5" s="1"/>
  <c r="JTU469" i="5" s="1"/>
  <c r="JTW469" i="5" s="1"/>
  <c r="JTY469" i="5" s="1"/>
  <c r="JUA469" i="5" s="1"/>
  <c r="JUC469" i="5" s="1"/>
  <c r="JUE469" i="5" s="1"/>
  <c r="JUG469" i="5" s="1"/>
  <c r="JUI469" i="5" s="1"/>
  <c r="JUK469" i="5" s="1"/>
  <c r="JUM469" i="5" s="1"/>
  <c r="JUO469" i="5" s="1"/>
  <c r="JUQ469" i="5" s="1"/>
  <c r="JUS469" i="5" s="1"/>
  <c r="JUU469" i="5" s="1"/>
  <c r="JUW469" i="5" s="1"/>
  <c r="JUY469" i="5" s="1"/>
  <c r="JVA469" i="5" s="1"/>
  <c r="JVC469" i="5" s="1"/>
  <c r="JVE469" i="5" s="1"/>
  <c r="JVG469" i="5" s="1"/>
  <c r="JVI469" i="5" s="1"/>
  <c r="JVK469" i="5" s="1"/>
  <c r="JVM469" i="5" s="1"/>
  <c r="JVO469" i="5" s="1"/>
  <c r="JVQ469" i="5" s="1"/>
  <c r="JVS469" i="5" s="1"/>
  <c r="JVU469" i="5" s="1"/>
  <c r="JVW469" i="5" s="1"/>
  <c r="JVY469" i="5" s="1"/>
  <c r="JWA469" i="5" s="1"/>
  <c r="JWC469" i="5" s="1"/>
  <c r="JWE469" i="5" s="1"/>
  <c r="JWG469" i="5" s="1"/>
  <c r="JWI469" i="5" s="1"/>
  <c r="JWK469" i="5" s="1"/>
  <c r="JWM469" i="5" s="1"/>
  <c r="JWO469" i="5" s="1"/>
  <c r="JWQ469" i="5" s="1"/>
  <c r="JWS469" i="5" s="1"/>
  <c r="JWU469" i="5" s="1"/>
  <c r="JWW469" i="5" s="1"/>
  <c r="JWY469" i="5" s="1"/>
  <c r="JXA469" i="5" s="1"/>
  <c r="JXC469" i="5" s="1"/>
  <c r="JXE469" i="5" s="1"/>
  <c r="JXG469" i="5" s="1"/>
  <c r="JXI469" i="5" s="1"/>
  <c r="JXK469" i="5" s="1"/>
  <c r="JXM469" i="5" s="1"/>
  <c r="JXO469" i="5" s="1"/>
  <c r="JXQ469" i="5" s="1"/>
  <c r="JXS469" i="5" s="1"/>
  <c r="JXU469" i="5" s="1"/>
  <c r="JXW469" i="5" s="1"/>
  <c r="JXY469" i="5" s="1"/>
  <c r="JYA469" i="5" s="1"/>
  <c r="JYC469" i="5" s="1"/>
  <c r="JYE469" i="5" s="1"/>
  <c r="JYG469" i="5" s="1"/>
  <c r="JYI469" i="5" s="1"/>
  <c r="JYK469" i="5" s="1"/>
  <c r="JYM469" i="5" s="1"/>
  <c r="JYO469" i="5" s="1"/>
  <c r="JYQ469" i="5" s="1"/>
  <c r="JYS469" i="5" s="1"/>
  <c r="JYU469" i="5" s="1"/>
  <c r="JYW469" i="5" s="1"/>
  <c r="JYY469" i="5" s="1"/>
  <c r="JZA469" i="5" s="1"/>
  <c r="JZC469" i="5" s="1"/>
  <c r="JZE469" i="5" s="1"/>
  <c r="JZG469" i="5" s="1"/>
  <c r="JZI469" i="5" s="1"/>
  <c r="JZK469" i="5" s="1"/>
  <c r="JZM469" i="5" s="1"/>
  <c r="JZO469" i="5" s="1"/>
  <c r="JZQ469" i="5" s="1"/>
  <c r="JZS469" i="5" s="1"/>
  <c r="JZU469" i="5" s="1"/>
  <c r="JZW469" i="5" s="1"/>
  <c r="JZY469" i="5" s="1"/>
  <c r="KAA469" i="5" s="1"/>
  <c r="KAC469" i="5" s="1"/>
  <c r="KAE469" i="5" s="1"/>
  <c r="KAG469" i="5" s="1"/>
  <c r="KAI469" i="5" s="1"/>
  <c r="KAK469" i="5" s="1"/>
  <c r="KAM469" i="5" s="1"/>
  <c r="KAO469" i="5" s="1"/>
  <c r="KAQ469" i="5" s="1"/>
  <c r="KAS469" i="5" s="1"/>
  <c r="KAU469" i="5" s="1"/>
  <c r="KAW469" i="5" s="1"/>
  <c r="KAY469" i="5" s="1"/>
  <c r="KBA469" i="5" s="1"/>
  <c r="KBC469" i="5" s="1"/>
  <c r="KBE469" i="5" s="1"/>
  <c r="KBG469" i="5" s="1"/>
  <c r="KBI469" i="5" s="1"/>
  <c r="KBK469" i="5" s="1"/>
  <c r="KBM469" i="5" s="1"/>
  <c r="KBO469" i="5" s="1"/>
  <c r="KBQ469" i="5" s="1"/>
  <c r="KBS469" i="5" s="1"/>
  <c r="KBU469" i="5" s="1"/>
  <c r="KBW469" i="5" s="1"/>
  <c r="KBY469" i="5" s="1"/>
  <c r="KCA469" i="5" s="1"/>
  <c r="KCC469" i="5" s="1"/>
  <c r="KCE469" i="5" s="1"/>
  <c r="KCG469" i="5" s="1"/>
  <c r="KCI469" i="5" s="1"/>
  <c r="KCK469" i="5" s="1"/>
  <c r="KCM469" i="5" s="1"/>
  <c r="KCO469" i="5" s="1"/>
  <c r="KCQ469" i="5" s="1"/>
  <c r="KCS469" i="5" s="1"/>
  <c r="KCU469" i="5" s="1"/>
  <c r="KCW469" i="5" s="1"/>
  <c r="KCY469" i="5" s="1"/>
  <c r="KDA469" i="5" s="1"/>
  <c r="KDC469" i="5" s="1"/>
  <c r="KDE469" i="5" s="1"/>
  <c r="KDG469" i="5" s="1"/>
  <c r="KDI469" i="5" s="1"/>
  <c r="KDK469" i="5" s="1"/>
  <c r="KDM469" i="5" s="1"/>
  <c r="KDO469" i="5" s="1"/>
  <c r="KDQ469" i="5" s="1"/>
  <c r="KDS469" i="5" s="1"/>
  <c r="KDU469" i="5" s="1"/>
  <c r="KDW469" i="5" s="1"/>
  <c r="KDY469" i="5" s="1"/>
  <c r="KEA469" i="5" s="1"/>
  <c r="KEC469" i="5" s="1"/>
  <c r="KEE469" i="5" s="1"/>
  <c r="KEG469" i="5" s="1"/>
  <c r="KEI469" i="5" s="1"/>
  <c r="KEK469" i="5" s="1"/>
  <c r="KEM469" i="5" s="1"/>
  <c r="KEO469" i="5" s="1"/>
  <c r="KEQ469" i="5" s="1"/>
  <c r="KES469" i="5" s="1"/>
  <c r="KEU469" i="5" s="1"/>
  <c r="KEW469" i="5" s="1"/>
  <c r="KEY469" i="5" s="1"/>
  <c r="KFA469" i="5" s="1"/>
  <c r="KFC469" i="5" s="1"/>
  <c r="KFE469" i="5" s="1"/>
  <c r="KFG469" i="5" s="1"/>
  <c r="KFI469" i="5" s="1"/>
  <c r="KFK469" i="5" s="1"/>
  <c r="KFM469" i="5" s="1"/>
  <c r="KFO469" i="5" s="1"/>
  <c r="KFQ469" i="5" s="1"/>
  <c r="KFS469" i="5" s="1"/>
  <c r="KFU469" i="5" s="1"/>
  <c r="KFW469" i="5" s="1"/>
  <c r="KFY469" i="5" s="1"/>
  <c r="KGA469" i="5" s="1"/>
  <c r="KGC469" i="5" s="1"/>
  <c r="KGE469" i="5" s="1"/>
  <c r="KGG469" i="5" s="1"/>
  <c r="KGI469" i="5" s="1"/>
  <c r="KGK469" i="5" s="1"/>
  <c r="KGM469" i="5" s="1"/>
  <c r="KGO469" i="5" s="1"/>
  <c r="KGQ469" i="5" s="1"/>
  <c r="KGS469" i="5" s="1"/>
  <c r="KGU469" i="5" s="1"/>
  <c r="KGW469" i="5" s="1"/>
  <c r="KGY469" i="5" s="1"/>
  <c r="KHA469" i="5" s="1"/>
  <c r="KHC469" i="5" s="1"/>
  <c r="KHE469" i="5" s="1"/>
  <c r="KHG469" i="5" s="1"/>
  <c r="KHI469" i="5" s="1"/>
  <c r="KHK469" i="5" s="1"/>
  <c r="KHM469" i="5" s="1"/>
  <c r="KHO469" i="5" s="1"/>
  <c r="KHQ469" i="5" s="1"/>
  <c r="KHS469" i="5" s="1"/>
  <c r="KHU469" i="5" s="1"/>
  <c r="KHW469" i="5" s="1"/>
  <c r="KHY469" i="5" s="1"/>
  <c r="KIA469" i="5" s="1"/>
  <c r="KIC469" i="5" s="1"/>
  <c r="KIE469" i="5" s="1"/>
  <c r="KIG469" i="5" s="1"/>
  <c r="KII469" i="5" s="1"/>
  <c r="KIK469" i="5" s="1"/>
  <c r="KIM469" i="5" s="1"/>
  <c r="KIO469" i="5" s="1"/>
  <c r="KIQ469" i="5" s="1"/>
  <c r="KIS469" i="5" s="1"/>
  <c r="KIU469" i="5" s="1"/>
  <c r="KIW469" i="5" s="1"/>
  <c r="KIY469" i="5" s="1"/>
  <c r="KJA469" i="5" s="1"/>
  <c r="KJC469" i="5" s="1"/>
  <c r="KJE469" i="5" s="1"/>
  <c r="KJG469" i="5" s="1"/>
  <c r="KJI469" i="5" s="1"/>
  <c r="KJK469" i="5" s="1"/>
  <c r="KJM469" i="5" s="1"/>
  <c r="KJO469" i="5" s="1"/>
  <c r="KJQ469" i="5" s="1"/>
  <c r="KJS469" i="5" s="1"/>
  <c r="KJU469" i="5" s="1"/>
  <c r="KJW469" i="5" s="1"/>
  <c r="KJY469" i="5" s="1"/>
  <c r="KKA469" i="5" s="1"/>
  <c r="KKC469" i="5" s="1"/>
  <c r="KKE469" i="5" s="1"/>
  <c r="KKG469" i="5" s="1"/>
  <c r="KKI469" i="5" s="1"/>
  <c r="KKK469" i="5" s="1"/>
  <c r="KKM469" i="5" s="1"/>
  <c r="KKO469" i="5" s="1"/>
  <c r="KKQ469" i="5" s="1"/>
  <c r="KKS469" i="5" s="1"/>
  <c r="KKU469" i="5" s="1"/>
  <c r="KKW469" i="5" s="1"/>
  <c r="KKY469" i="5" s="1"/>
  <c r="KLA469" i="5" s="1"/>
  <c r="KLC469" i="5" s="1"/>
  <c r="KLE469" i="5" s="1"/>
  <c r="KLG469" i="5" s="1"/>
  <c r="KLI469" i="5" s="1"/>
  <c r="KLK469" i="5" s="1"/>
  <c r="KLM469" i="5" s="1"/>
  <c r="KLO469" i="5" s="1"/>
  <c r="KLQ469" i="5" s="1"/>
  <c r="KLS469" i="5" s="1"/>
  <c r="KLU469" i="5" s="1"/>
  <c r="KLW469" i="5" s="1"/>
  <c r="KLY469" i="5" s="1"/>
  <c r="KMA469" i="5" s="1"/>
  <c r="KMC469" i="5" s="1"/>
  <c r="KME469" i="5" s="1"/>
  <c r="KMG469" i="5" s="1"/>
  <c r="KMI469" i="5" s="1"/>
  <c r="KMK469" i="5" s="1"/>
  <c r="KMM469" i="5" s="1"/>
  <c r="KMO469" i="5" s="1"/>
  <c r="KMQ469" i="5" s="1"/>
  <c r="KMS469" i="5" s="1"/>
  <c r="KMU469" i="5" s="1"/>
  <c r="KMW469" i="5" s="1"/>
  <c r="KMY469" i="5" s="1"/>
  <c r="KNA469" i="5" s="1"/>
  <c r="KNC469" i="5" s="1"/>
  <c r="KNE469" i="5" s="1"/>
  <c r="KNG469" i="5" s="1"/>
  <c r="KNI469" i="5" s="1"/>
  <c r="KNK469" i="5" s="1"/>
  <c r="KNM469" i="5" s="1"/>
  <c r="KNO469" i="5" s="1"/>
  <c r="KNQ469" i="5" s="1"/>
  <c r="KNS469" i="5" s="1"/>
  <c r="KNU469" i="5" s="1"/>
  <c r="KNW469" i="5" s="1"/>
  <c r="KNY469" i="5" s="1"/>
  <c r="KOA469" i="5" s="1"/>
  <c r="KOC469" i="5" s="1"/>
  <c r="KOE469" i="5" s="1"/>
  <c r="KOG469" i="5" s="1"/>
  <c r="KOI469" i="5" s="1"/>
  <c r="KOK469" i="5" s="1"/>
  <c r="KOM469" i="5" s="1"/>
  <c r="KOO469" i="5" s="1"/>
  <c r="KOQ469" i="5" s="1"/>
  <c r="KOS469" i="5" s="1"/>
  <c r="KOU469" i="5" s="1"/>
  <c r="KOW469" i="5" s="1"/>
  <c r="KOY469" i="5" s="1"/>
  <c r="KPA469" i="5" s="1"/>
  <c r="KPC469" i="5" s="1"/>
  <c r="KPE469" i="5" s="1"/>
  <c r="KPG469" i="5" s="1"/>
  <c r="KPI469" i="5" s="1"/>
  <c r="KPK469" i="5" s="1"/>
  <c r="KPM469" i="5" s="1"/>
  <c r="KPO469" i="5" s="1"/>
  <c r="KPQ469" i="5" s="1"/>
  <c r="KPS469" i="5" s="1"/>
  <c r="KPU469" i="5" s="1"/>
  <c r="KPW469" i="5" s="1"/>
  <c r="KPY469" i="5" s="1"/>
  <c r="KQA469" i="5" s="1"/>
  <c r="KQC469" i="5" s="1"/>
  <c r="KQE469" i="5" s="1"/>
  <c r="KQG469" i="5" s="1"/>
  <c r="KQI469" i="5" s="1"/>
  <c r="KQK469" i="5" s="1"/>
  <c r="KQM469" i="5" s="1"/>
  <c r="KQO469" i="5" s="1"/>
  <c r="KQQ469" i="5" s="1"/>
  <c r="KQS469" i="5" s="1"/>
  <c r="KQU469" i="5" s="1"/>
  <c r="KQW469" i="5" s="1"/>
  <c r="KQY469" i="5" s="1"/>
  <c r="KRA469" i="5" s="1"/>
  <c r="KRC469" i="5" s="1"/>
  <c r="KRE469" i="5" s="1"/>
  <c r="KRG469" i="5" s="1"/>
  <c r="KRI469" i="5" s="1"/>
  <c r="KRK469" i="5" s="1"/>
  <c r="KRM469" i="5" s="1"/>
  <c r="KRO469" i="5" s="1"/>
  <c r="KRQ469" i="5" s="1"/>
  <c r="KRS469" i="5" s="1"/>
  <c r="KRU469" i="5" s="1"/>
  <c r="KRW469" i="5" s="1"/>
  <c r="KRY469" i="5" s="1"/>
  <c r="KSA469" i="5" s="1"/>
  <c r="KSC469" i="5" s="1"/>
  <c r="KSE469" i="5" s="1"/>
  <c r="KSG469" i="5" s="1"/>
  <c r="KSI469" i="5" s="1"/>
  <c r="KSK469" i="5" s="1"/>
  <c r="KSM469" i="5" s="1"/>
  <c r="KSO469" i="5" s="1"/>
  <c r="KSQ469" i="5" s="1"/>
  <c r="KSS469" i="5" s="1"/>
  <c r="KSU469" i="5" s="1"/>
  <c r="KSW469" i="5" s="1"/>
  <c r="KSY469" i="5" s="1"/>
  <c r="KTA469" i="5" s="1"/>
  <c r="KTC469" i="5" s="1"/>
  <c r="KTE469" i="5" s="1"/>
  <c r="KTG469" i="5" s="1"/>
  <c r="KTI469" i="5" s="1"/>
  <c r="KTK469" i="5" s="1"/>
  <c r="KTM469" i="5" s="1"/>
  <c r="KTO469" i="5" s="1"/>
  <c r="KTQ469" i="5" s="1"/>
  <c r="KTS469" i="5" s="1"/>
  <c r="KTU469" i="5" s="1"/>
  <c r="KTW469" i="5" s="1"/>
  <c r="KTY469" i="5" s="1"/>
  <c r="KUA469" i="5" s="1"/>
  <c r="KUC469" i="5" s="1"/>
  <c r="KUE469" i="5" s="1"/>
  <c r="KUG469" i="5" s="1"/>
  <c r="KUI469" i="5" s="1"/>
  <c r="KUK469" i="5" s="1"/>
  <c r="KUM469" i="5" s="1"/>
  <c r="KUO469" i="5" s="1"/>
  <c r="KUQ469" i="5" s="1"/>
  <c r="KUS469" i="5" s="1"/>
  <c r="KUU469" i="5" s="1"/>
  <c r="KUW469" i="5" s="1"/>
  <c r="KUY469" i="5" s="1"/>
  <c r="KVA469" i="5" s="1"/>
  <c r="KVC469" i="5" s="1"/>
  <c r="KVE469" i="5" s="1"/>
  <c r="KVG469" i="5" s="1"/>
  <c r="KVI469" i="5" s="1"/>
  <c r="KVK469" i="5" s="1"/>
  <c r="KVM469" i="5" s="1"/>
  <c r="KVO469" i="5" s="1"/>
  <c r="KVQ469" i="5" s="1"/>
  <c r="KVS469" i="5" s="1"/>
  <c r="KVU469" i="5" s="1"/>
  <c r="KVW469" i="5" s="1"/>
  <c r="KVY469" i="5" s="1"/>
  <c r="KWA469" i="5" s="1"/>
  <c r="KWC469" i="5" s="1"/>
  <c r="KWE469" i="5" s="1"/>
  <c r="KWG469" i="5" s="1"/>
  <c r="KWI469" i="5" s="1"/>
  <c r="KWK469" i="5" s="1"/>
  <c r="KWM469" i="5" s="1"/>
  <c r="KWO469" i="5" s="1"/>
  <c r="KWQ469" i="5" s="1"/>
  <c r="KWS469" i="5" s="1"/>
  <c r="KWU469" i="5" s="1"/>
  <c r="KWW469" i="5" s="1"/>
  <c r="KWY469" i="5" s="1"/>
  <c r="KXA469" i="5" s="1"/>
  <c r="KXC469" i="5" s="1"/>
  <c r="KXE469" i="5" s="1"/>
  <c r="KXG469" i="5" s="1"/>
  <c r="KXI469" i="5" s="1"/>
  <c r="KXK469" i="5" s="1"/>
  <c r="KXM469" i="5" s="1"/>
  <c r="KXO469" i="5" s="1"/>
  <c r="KXQ469" i="5" s="1"/>
  <c r="KXS469" i="5" s="1"/>
  <c r="KXU469" i="5" s="1"/>
  <c r="KXW469" i="5" s="1"/>
  <c r="KXY469" i="5" s="1"/>
  <c r="KYA469" i="5" s="1"/>
  <c r="KYC469" i="5" s="1"/>
  <c r="KYE469" i="5" s="1"/>
  <c r="KYG469" i="5" s="1"/>
  <c r="KYI469" i="5" s="1"/>
  <c r="KYK469" i="5" s="1"/>
  <c r="KYM469" i="5" s="1"/>
  <c r="KYO469" i="5" s="1"/>
  <c r="KYQ469" i="5" s="1"/>
  <c r="KYS469" i="5" s="1"/>
  <c r="KYU469" i="5" s="1"/>
  <c r="KYW469" i="5" s="1"/>
  <c r="KYY469" i="5" s="1"/>
  <c r="KZA469" i="5" s="1"/>
  <c r="KZC469" i="5" s="1"/>
  <c r="KZE469" i="5" s="1"/>
  <c r="KZG469" i="5" s="1"/>
  <c r="KZI469" i="5" s="1"/>
  <c r="KZK469" i="5" s="1"/>
  <c r="KZM469" i="5" s="1"/>
  <c r="KZO469" i="5" s="1"/>
  <c r="KZQ469" i="5" s="1"/>
  <c r="KZS469" i="5" s="1"/>
  <c r="KZU469" i="5" s="1"/>
  <c r="KZW469" i="5" s="1"/>
  <c r="KZY469" i="5" s="1"/>
  <c r="LAA469" i="5" s="1"/>
  <c r="LAC469" i="5" s="1"/>
  <c r="LAE469" i="5" s="1"/>
  <c r="LAG469" i="5" s="1"/>
  <c r="LAI469" i="5" s="1"/>
  <c r="LAK469" i="5" s="1"/>
  <c r="LAM469" i="5" s="1"/>
  <c r="LAO469" i="5" s="1"/>
  <c r="LAQ469" i="5" s="1"/>
  <c r="LAS469" i="5" s="1"/>
  <c r="LAU469" i="5" s="1"/>
  <c r="LAW469" i="5" s="1"/>
  <c r="LAY469" i="5" s="1"/>
  <c r="LBA469" i="5" s="1"/>
  <c r="LBC469" i="5" s="1"/>
  <c r="LBE469" i="5" s="1"/>
  <c r="LBG469" i="5" s="1"/>
  <c r="LBI469" i="5" s="1"/>
  <c r="LBK469" i="5" s="1"/>
  <c r="LBM469" i="5" s="1"/>
  <c r="LBO469" i="5" s="1"/>
  <c r="LBQ469" i="5" s="1"/>
  <c r="LBS469" i="5" s="1"/>
  <c r="LBU469" i="5" s="1"/>
  <c r="LBW469" i="5" s="1"/>
  <c r="LBY469" i="5" s="1"/>
  <c r="LCA469" i="5" s="1"/>
  <c r="LCC469" i="5" s="1"/>
  <c r="LCE469" i="5" s="1"/>
  <c r="LCG469" i="5" s="1"/>
  <c r="LCI469" i="5" s="1"/>
  <c r="LCK469" i="5" s="1"/>
  <c r="LCM469" i="5" s="1"/>
  <c r="LCO469" i="5" s="1"/>
  <c r="LCQ469" i="5" s="1"/>
  <c r="LCS469" i="5" s="1"/>
  <c r="LCU469" i="5" s="1"/>
  <c r="LCW469" i="5" s="1"/>
  <c r="LCY469" i="5" s="1"/>
  <c r="LDA469" i="5" s="1"/>
  <c r="LDC469" i="5" s="1"/>
  <c r="LDE469" i="5" s="1"/>
  <c r="LDG469" i="5" s="1"/>
  <c r="LDI469" i="5" s="1"/>
  <c r="LDK469" i="5" s="1"/>
  <c r="LDM469" i="5" s="1"/>
  <c r="LDO469" i="5" s="1"/>
  <c r="LDQ469" i="5" s="1"/>
  <c r="LDS469" i="5" s="1"/>
  <c r="LDU469" i="5" s="1"/>
  <c r="LDW469" i="5" s="1"/>
  <c r="LDY469" i="5" s="1"/>
  <c r="LEA469" i="5" s="1"/>
  <c r="LEC469" i="5" s="1"/>
  <c r="LEE469" i="5" s="1"/>
  <c r="LEG469" i="5" s="1"/>
  <c r="LEI469" i="5" s="1"/>
  <c r="LEK469" i="5" s="1"/>
  <c r="LEM469" i="5" s="1"/>
  <c r="LEO469" i="5" s="1"/>
  <c r="LEQ469" i="5" s="1"/>
  <c r="LES469" i="5" s="1"/>
  <c r="LEU469" i="5" s="1"/>
  <c r="LEW469" i="5" s="1"/>
  <c r="LEY469" i="5" s="1"/>
  <c r="LFA469" i="5" s="1"/>
  <c r="LFC469" i="5" s="1"/>
  <c r="LFE469" i="5" s="1"/>
  <c r="LFG469" i="5" s="1"/>
  <c r="LFI469" i="5" s="1"/>
  <c r="LFK469" i="5" s="1"/>
  <c r="LFM469" i="5" s="1"/>
  <c r="LFO469" i="5" s="1"/>
  <c r="LFQ469" i="5" s="1"/>
  <c r="LFS469" i="5" s="1"/>
  <c r="LFU469" i="5" s="1"/>
  <c r="LFW469" i="5" s="1"/>
  <c r="LFY469" i="5" s="1"/>
  <c r="LGA469" i="5" s="1"/>
  <c r="LGC469" i="5" s="1"/>
  <c r="LGE469" i="5" s="1"/>
  <c r="LGG469" i="5" s="1"/>
  <c r="LGI469" i="5" s="1"/>
  <c r="LGK469" i="5" s="1"/>
  <c r="LGM469" i="5" s="1"/>
  <c r="LGO469" i="5" s="1"/>
  <c r="LGQ469" i="5" s="1"/>
  <c r="LGS469" i="5" s="1"/>
  <c r="LGU469" i="5" s="1"/>
  <c r="LGW469" i="5" s="1"/>
  <c r="LGY469" i="5" s="1"/>
  <c r="LHA469" i="5" s="1"/>
  <c r="LHC469" i="5" s="1"/>
  <c r="LHE469" i="5" s="1"/>
  <c r="LHG469" i="5" s="1"/>
  <c r="LHI469" i="5" s="1"/>
  <c r="LHK469" i="5" s="1"/>
  <c r="LHM469" i="5" s="1"/>
  <c r="LHO469" i="5" s="1"/>
  <c r="LHQ469" i="5" s="1"/>
  <c r="LHS469" i="5" s="1"/>
  <c r="LHU469" i="5" s="1"/>
  <c r="LHW469" i="5" s="1"/>
  <c r="LHY469" i="5" s="1"/>
  <c r="LIA469" i="5" s="1"/>
  <c r="LIC469" i="5" s="1"/>
  <c r="LIE469" i="5" s="1"/>
  <c r="LIG469" i="5" s="1"/>
  <c r="LII469" i="5" s="1"/>
  <c r="LIK469" i="5" s="1"/>
  <c r="LIM469" i="5" s="1"/>
  <c r="LIO469" i="5" s="1"/>
  <c r="LIQ469" i="5" s="1"/>
  <c r="LIS469" i="5" s="1"/>
  <c r="LIU469" i="5" s="1"/>
  <c r="LIW469" i="5" s="1"/>
  <c r="LIY469" i="5" s="1"/>
  <c r="LJA469" i="5" s="1"/>
  <c r="LJC469" i="5" s="1"/>
  <c r="LJE469" i="5" s="1"/>
  <c r="LJG469" i="5" s="1"/>
  <c r="LJI469" i="5" s="1"/>
  <c r="LJK469" i="5" s="1"/>
  <c r="LJM469" i="5" s="1"/>
  <c r="LJO469" i="5" s="1"/>
  <c r="LJQ469" i="5" s="1"/>
  <c r="LJS469" i="5" s="1"/>
  <c r="LJU469" i="5" s="1"/>
  <c r="LJW469" i="5" s="1"/>
  <c r="LJY469" i="5" s="1"/>
  <c r="LKA469" i="5" s="1"/>
  <c r="LKC469" i="5" s="1"/>
  <c r="LKE469" i="5" s="1"/>
  <c r="LKG469" i="5" s="1"/>
  <c r="LKI469" i="5" s="1"/>
  <c r="LKK469" i="5" s="1"/>
  <c r="LKM469" i="5" s="1"/>
  <c r="LKO469" i="5" s="1"/>
  <c r="LKQ469" i="5" s="1"/>
  <c r="LKS469" i="5" s="1"/>
  <c r="LKU469" i="5" s="1"/>
  <c r="LKW469" i="5" s="1"/>
  <c r="LKY469" i="5" s="1"/>
  <c r="LLA469" i="5" s="1"/>
  <c r="LLC469" i="5" s="1"/>
  <c r="LLE469" i="5" s="1"/>
  <c r="LLG469" i="5" s="1"/>
  <c r="LLI469" i="5" s="1"/>
  <c r="LLK469" i="5" s="1"/>
  <c r="LLM469" i="5" s="1"/>
  <c r="LLO469" i="5" s="1"/>
  <c r="LLQ469" i="5" s="1"/>
  <c r="LLS469" i="5" s="1"/>
  <c r="LLU469" i="5" s="1"/>
  <c r="LLW469" i="5" s="1"/>
  <c r="LLY469" i="5" s="1"/>
  <c r="LMA469" i="5" s="1"/>
  <c r="LMC469" i="5" s="1"/>
  <c r="LME469" i="5" s="1"/>
  <c r="LMG469" i="5" s="1"/>
  <c r="LMI469" i="5" s="1"/>
  <c r="LMK469" i="5" s="1"/>
  <c r="LMM469" i="5" s="1"/>
  <c r="LMO469" i="5" s="1"/>
  <c r="LMQ469" i="5" s="1"/>
  <c r="LMS469" i="5" s="1"/>
  <c r="LMU469" i="5" s="1"/>
  <c r="LMW469" i="5" s="1"/>
  <c r="LMY469" i="5" s="1"/>
  <c r="LNA469" i="5" s="1"/>
  <c r="LNC469" i="5" s="1"/>
  <c r="LNE469" i="5" s="1"/>
  <c r="LNG469" i="5" s="1"/>
  <c r="LNI469" i="5" s="1"/>
  <c r="LNK469" i="5" s="1"/>
  <c r="LNM469" i="5" s="1"/>
  <c r="LNO469" i="5" s="1"/>
  <c r="LNQ469" i="5" s="1"/>
  <c r="LNS469" i="5" s="1"/>
  <c r="LNU469" i="5" s="1"/>
  <c r="LNW469" i="5" s="1"/>
  <c r="LNY469" i="5" s="1"/>
  <c r="LOA469" i="5" s="1"/>
  <c r="LOC469" i="5" s="1"/>
  <c r="LOE469" i="5" s="1"/>
  <c r="LOG469" i="5" s="1"/>
  <c r="LOI469" i="5" s="1"/>
  <c r="LOK469" i="5" s="1"/>
  <c r="LOM469" i="5" s="1"/>
  <c r="LOO469" i="5" s="1"/>
  <c r="LOQ469" i="5" s="1"/>
  <c r="LOS469" i="5" s="1"/>
  <c r="LOU469" i="5" s="1"/>
  <c r="LOW469" i="5" s="1"/>
  <c r="LOY469" i="5" s="1"/>
  <c r="LPA469" i="5" s="1"/>
  <c r="LPC469" i="5" s="1"/>
  <c r="LPE469" i="5" s="1"/>
  <c r="LPG469" i="5" s="1"/>
  <c r="LPI469" i="5" s="1"/>
  <c r="LPK469" i="5" s="1"/>
  <c r="LPM469" i="5" s="1"/>
  <c r="LPO469" i="5" s="1"/>
  <c r="LPQ469" i="5" s="1"/>
  <c r="LPS469" i="5" s="1"/>
  <c r="LPU469" i="5" s="1"/>
  <c r="LPW469" i="5" s="1"/>
  <c r="LPY469" i="5" s="1"/>
  <c r="LQA469" i="5" s="1"/>
  <c r="LQC469" i="5" s="1"/>
  <c r="LQE469" i="5" s="1"/>
  <c r="LQG469" i="5" s="1"/>
  <c r="LQI469" i="5" s="1"/>
  <c r="LQK469" i="5" s="1"/>
  <c r="LQM469" i="5" s="1"/>
  <c r="LQO469" i="5" s="1"/>
  <c r="LQQ469" i="5" s="1"/>
  <c r="LQS469" i="5" s="1"/>
  <c r="LQU469" i="5" s="1"/>
  <c r="LQW469" i="5" s="1"/>
  <c r="LQY469" i="5" s="1"/>
  <c r="LRA469" i="5" s="1"/>
  <c r="LRC469" i="5" s="1"/>
  <c r="LRE469" i="5" s="1"/>
  <c r="LRG469" i="5" s="1"/>
  <c r="LRI469" i="5" s="1"/>
  <c r="LRK469" i="5" s="1"/>
  <c r="LRM469" i="5" s="1"/>
  <c r="LRO469" i="5" s="1"/>
  <c r="LRQ469" i="5" s="1"/>
  <c r="LRS469" i="5" s="1"/>
  <c r="LRU469" i="5" s="1"/>
  <c r="LRW469" i="5" s="1"/>
  <c r="LRY469" i="5" s="1"/>
  <c r="LSA469" i="5" s="1"/>
  <c r="LSC469" i="5" s="1"/>
  <c r="LSE469" i="5" s="1"/>
  <c r="LSG469" i="5" s="1"/>
  <c r="LSI469" i="5" s="1"/>
  <c r="LSK469" i="5" s="1"/>
  <c r="LSM469" i="5" s="1"/>
  <c r="LSO469" i="5" s="1"/>
  <c r="LSQ469" i="5" s="1"/>
  <c r="LSS469" i="5" s="1"/>
  <c r="LSU469" i="5" s="1"/>
  <c r="LSW469" i="5" s="1"/>
  <c r="LSY469" i="5" s="1"/>
  <c r="LTA469" i="5" s="1"/>
  <c r="LTC469" i="5" s="1"/>
  <c r="LTE469" i="5" s="1"/>
  <c r="LTG469" i="5" s="1"/>
  <c r="LTI469" i="5" s="1"/>
  <c r="LTK469" i="5" s="1"/>
  <c r="LTM469" i="5" s="1"/>
  <c r="LTO469" i="5" s="1"/>
  <c r="LTQ469" i="5" s="1"/>
  <c r="LTS469" i="5" s="1"/>
  <c r="LTU469" i="5" s="1"/>
  <c r="LTW469" i="5" s="1"/>
  <c r="LTY469" i="5" s="1"/>
  <c r="LUA469" i="5" s="1"/>
  <c r="LUC469" i="5" s="1"/>
  <c r="LUE469" i="5" s="1"/>
  <c r="LUG469" i="5" s="1"/>
  <c r="LUI469" i="5" s="1"/>
  <c r="LUK469" i="5" s="1"/>
  <c r="LUM469" i="5" s="1"/>
  <c r="LUO469" i="5" s="1"/>
  <c r="LUQ469" i="5" s="1"/>
  <c r="LUS469" i="5" s="1"/>
  <c r="LUU469" i="5" s="1"/>
  <c r="LUW469" i="5" s="1"/>
  <c r="LUY469" i="5" s="1"/>
  <c r="LVA469" i="5" s="1"/>
  <c r="LVC469" i="5" s="1"/>
  <c r="LVE469" i="5" s="1"/>
  <c r="LVG469" i="5" s="1"/>
  <c r="LVI469" i="5" s="1"/>
  <c r="LVK469" i="5" s="1"/>
  <c r="LVM469" i="5" s="1"/>
  <c r="LVO469" i="5" s="1"/>
  <c r="LVQ469" i="5" s="1"/>
  <c r="LVS469" i="5" s="1"/>
  <c r="LVU469" i="5" s="1"/>
  <c r="LVW469" i="5" s="1"/>
  <c r="LVY469" i="5" s="1"/>
  <c r="LWA469" i="5" s="1"/>
  <c r="LWC469" i="5" s="1"/>
  <c r="LWE469" i="5" s="1"/>
  <c r="LWG469" i="5" s="1"/>
  <c r="LWI469" i="5" s="1"/>
  <c r="LWK469" i="5" s="1"/>
  <c r="LWM469" i="5" s="1"/>
  <c r="LWO469" i="5" s="1"/>
  <c r="LWQ469" i="5" s="1"/>
  <c r="LWS469" i="5" s="1"/>
  <c r="LWU469" i="5" s="1"/>
  <c r="LWW469" i="5" s="1"/>
  <c r="LWY469" i="5" s="1"/>
  <c r="LXA469" i="5" s="1"/>
  <c r="LXC469" i="5" s="1"/>
  <c r="LXE469" i="5" s="1"/>
  <c r="LXG469" i="5" s="1"/>
  <c r="LXI469" i="5" s="1"/>
  <c r="LXK469" i="5" s="1"/>
  <c r="LXM469" i="5" s="1"/>
  <c r="LXO469" i="5" s="1"/>
  <c r="LXQ469" i="5" s="1"/>
  <c r="LXS469" i="5" s="1"/>
  <c r="LXU469" i="5" s="1"/>
  <c r="LXW469" i="5" s="1"/>
  <c r="LXY469" i="5" s="1"/>
  <c r="LYA469" i="5" s="1"/>
  <c r="LYC469" i="5" s="1"/>
  <c r="LYE469" i="5" s="1"/>
  <c r="LYG469" i="5" s="1"/>
  <c r="LYI469" i="5" s="1"/>
  <c r="LYK469" i="5" s="1"/>
  <c r="LYM469" i="5" s="1"/>
  <c r="LYO469" i="5" s="1"/>
  <c r="LYQ469" i="5" s="1"/>
  <c r="LYS469" i="5" s="1"/>
  <c r="LYU469" i="5" s="1"/>
  <c r="LYW469" i="5" s="1"/>
  <c r="LYY469" i="5" s="1"/>
  <c r="LZA469" i="5" s="1"/>
  <c r="LZC469" i="5" s="1"/>
  <c r="LZE469" i="5" s="1"/>
  <c r="LZG469" i="5" s="1"/>
  <c r="LZI469" i="5" s="1"/>
  <c r="LZK469" i="5" s="1"/>
  <c r="LZM469" i="5" s="1"/>
  <c r="LZO469" i="5" s="1"/>
  <c r="LZQ469" i="5" s="1"/>
  <c r="LZS469" i="5" s="1"/>
  <c r="LZU469" i="5" s="1"/>
  <c r="LZW469" i="5" s="1"/>
  <c r="LZY469" i="5" s="1"/>
  <c r="MAA469" i="5" s="1"/>
  <c r="MAC469" i="5" s="1"/>
  <c r="MAE469" i="5" s="1"/>
  <c r="MAG469" i="5" s="1"/>
  <c r="MAI469" i="5" s="1"/>
  <c r="MAK469" i="5" s="1"/>
  <c r="MAM469" i="5" s="1"/>
  <c r="MAO469" i="5" s="1"/>
  <c r="MAQ469" i="5" s="1"/>
  <c r="MAS469" i="5" s="1"/>
  <c r="MAU469" i="5" s="1"/>
  <c r="MAW469" i="5" s="1"/>
  <c r="MAY469" i="5" s="1"/>
  <c r="MBA469" i="5" s="1"/>
  <c r="MBC469" i="5" s="1"/>
  <c r="MBE469" i="5" s="1"/>
  <c r="MBG469" i="5" s="1"/>
  <c r="MBI469" i="5" s="1"/>
  <c r="MBK469" i="5" s="1"/>
  <c r="MBM469" i="5" s="1"/>
  <c r="MBO469" i="5" s="1"/>
  <c r="MBQ469" i="5" s="1"/>
  <c r="MBS469" i="5" s="1"/>
  <c r="MBU469" i="5" s="1"/>
  <c r="MBW469" i="5" s="1"/>
  <c r="MBY469" i="5" s="1"/>
  <c r="MCA469" i="5" s="1"/>
  <c r="MCC469" i="5" s="1"/>
  <c r="MCE469" i="5" s="1"/>
  <c r="MCG469" i="5" s="1"/>
  <c r="MCI469" i="5" s="1"/>
  <c r="MCK469" i="5" s="1"/>
  <c r="MCM469" i="5" s="1"/>
  <c r="MCO469" i="5" s="1"/>
  <c r="MCQ469" i="5" s="1"/>
  <c r="MCS469" i="5" s="1"/>
  <c r="MCU469" i="5" s="1"/>
  <c r="MCW469" i="5" s="1"/>
  <c r="MCY469" i="5" s="1"/>
  <c r="MDA469" i="5" s="1"/>
  <c r="MDC469" i="5" s="1"/>
  <c r="MDE469" i="5" s="1"/>
  <c r="MDG469" i="5" s="1"/>
  <c r="MDI469" i="5" s="1"/>
  <c r="MDK469" i="5" s="1"/>
  <c r="MDM469" i="5" s="1"/>
  <c r="MDO469" i="5" s="1"/>
  <c r="MDQ469" i="5" s="1"/>
  <c r="MDS469" i="5" s="1"/>
  <c r="MDU469" i="5" s="1"/>
  <c r="MDW469" i="5" s="1"/>
  <c r="MDY469" i="5" s="1"/>
  <c r="MEA469" i="5" s="1"/>
  <c r="MEC469" i="5" s="1"/>
  <c r="MEE469" i="5" s="1"/>
  <c r="MEG469" i="5" s="1"/>
  <c r="MEI469" i="5" s="1"/>
  <c r="MEK469" i="5" s="1"/>
  <c r="MEM469" i="5" s="1"/>
  <c r="MEO469" i="5" s="1"/>
  <c r="MEQ469" i="5" s="1"/>
  <c r="MES469" i="5" s="1"/>
  <c r="MEU469" i="5" s="1"/>
  <c r="MEW469" i="5" s="1"/>
  <c r="MEY469" i="5" s="1"/>
  <c r="MFA469" i="5" s="1"/>
  <c r="MFC469" i="5" s="1"/>
  <c r="MFE469" i="5" s="1"/>
  <c r="MFG469" i="5" s="1"/>
  <c r="MFI469" i="5" s="1"/>
  <c r="MFK469" i="5" s="1"/>
  <c r="MFM469" i="5" s="1"/>
  <c r="MFO469" i="5" s="1"/>
  <c r="MFQ469" i="5" s="1"/>
  <c r="MFS469" i="5" s="1"/>
  <c r="MFU469" i="5" s="1"/>
  <c r="MFW469" i="5" s="1"/>
  <c r="MFY469" i="5" s="1"/>
  <c r="MGA469" i="5" s="1"/>
  <c r="MGC469" i="5" s="1"/>
  <c r="MGE469" i="5" s="1"/>
  <c r="MGG469" i="5" s="1"/>
  <c r="MGI469" i="5" s="1"/>
  <c r="MGK469" i="5" s="1"/>
  <c r="MGM469" i="5" s="1"/>
  <c r="MGO469" i="5" s="1"/>
  <c r="MGQ469" i="5" s="1"/>
  <c r="MGS469" i="5" s="1"/>
  <c r="MGU469" i="5" s="1"/>
  <c r="MGW469" i="5" s="1"/>
  <c r="MGY469" i="5" s="1"/>
  <c r="MHA469" i="5" s="1"/>
  <c r="MHC469" i="5" s="1"/>
  <c r="MHE469" i="5" s="1"/>
  <c r="MHG469" i="5" s="1"/>
  <c r="MHI469" i="5" s="1"/>
  <c r="MHK469" i="5" s="1"/>
  <c r="MHM469" i="5" s="1"/>
  <c r="MHO469" i="5" s="1"/>
  <c r="MHQ469" i="5" s="1"/>
  <c r="MHS469" i="5" s="1"/>
  <c r="MHU469" i="5" s="1"/>
  <c r="MHW469" i="5" s="1"/>
  <c r="MHY469" i="5" s="1"/>
  <c r="MIA469" i="5" s="1"/>
  <c r="MIC469" i="5" s="1"/>
  <c r="MIE469" i="5" s="1"/>
  <c r="MIG469" i="5" s="1"/>
  <c r="MII469" i="5" s="1"/>
  <c r="MIK469" i="5" s="1"/>
  <c r="MIM469" i="5" s="1"/>
  <c r="MIO469" i="5" s="1"/>
  <c r="MIQ469" i="5" s="1"/>
  <c r="MIS469" i="5" s="1"/>
  <c r="MIU469" i="5" s="1"/>
  <c r="MIW469" i="5" s="1"/>
  <c r="MIY469" i="5" s="1"/>
  <c r="MJA469" i="5" s="1"/>
  <c r="MJC469" i="5" s="1"/>
  <c r="MJE469" i="5" s="1"/>
  <c r="MJG469" i="5" s="1"/>
  <c r="MJI469" i="5" s="1"/>
  <c r="MJK469" i="5" s="1"/>
  <c r="MJM469" i="5" s="1"/>
  <c r="MJO469" i="5" s="1"/>
  <c r="MJQ469" i="5" s="1"/>
  <c r="MJS469" i="5" s="1"/>
  <c r="MJU469" i="5" s="1"/>
  <c r="MJW469" i="5" s="1"/>
  <c r="MJY469" i="5" s="1"/>
  <c r="MKA469" i="5" s="1"/>
  <c r="MKC469" i="5" s="1"/>
  <c r="MKE469" i="5" s="1"/>
  <c r="MKG469" i="5" s="1"/>
  <c r="MKI469" i="5" s="1"/>
  <c r="MKK469" i="5" s="1"/>
  <c r="MKM469" i="5" s="1"/>
  <c r="MKO469" i="5" s="1"/>
  <c r="MKQ469" i="5" s="1"/>
  <c r="MKS469" i="5" s="1"/>
  <c r="MKU469" i="5" s="1"/>
  <c r="MKW469" i="5" s="1"/>
  <c r="MKY469" i="5" s="1"/>
  <c r="MLA469" i="5" s="1"/>
  <c r="MLC469" i="5" s="1"/>
  <c r="MLE469" i="5" s="1"/>
  <c r="MLG469" i="5" s="1"/>
  <c r="MLI469" i="5" s="1"/>
  <c r="MLK469" i="5" s="1"/>
  <c r="MLM469" i="5" s="1"/>
  <c r="MLO469" i="5" s="1"/>
  <c r="MLQ469" i="5" s="1"/>
  <c r="MLS469" i="5" s="1"/>
  <c r="MLU469" i="5" s="1"/>
  <c r="MLW469" i="5" s="1"/>
  <c r="MLY469" i="5" s="1"/>
  <c r="MMA469" i="5" s="1"/>
  <c r="MMC469" i="5" s="1"/>
  <c r="MME469" i="5" s="1"/>
  <c r="MMG469" i="5" s="1"/>
  <c r="MMI469" i="5" s="1"/>
  <c r="MMK469" i="5" s="1"/>
  <c r="MMM469" i="5" s="1"/>
  <c r="MMO469" i="5" s="1"/>
  <c r="MMQ469" i="5" s="1"/>
  <c r="MMS469" i="5" s="1"/>
  <c r="MMU469" i="5" s="1"/>
  <c r="MMW469" i="5" s="1"/>
  <c r="MMY469" i="5" s="1"/>
  <c r="MNA469" i="5" s="1"/>
  <c r="MNC469" i="5" s="1"/>
  <c r="MNE469" i="5" s="1"/>
  <c r="MNG469" i="5" s="1"/>
  <c r="MNI469" i="5" s="1"/>
  <c r="MNK469" i="5" s="1"/>
  <c r="MNM469" i="5" s="1"/>
  <c r="MNO469" i="5" s="1"/>
  <c r="MNQ469" i="5" s="1"/>
  <c r="MNS469" i="5" s="1"/>
  <c r="MNU469" i="5" s="1"/>
  <c r="MNW469" i="5" s="1"/>
  <c r="MNY469" i="5" s="1"/>
  <c r="MOA469" i="5" s="1"/>
  <c r="MOC469" i="5" s="1"/>
  <c r="MOE469" i="5" s="1"/>
  <c r="MOG469" i="5" s="1"/>
  <c r="MOI469" i="5" s="1"/>
  <c r="MOK469" i="5" s="1"/>
  <c r="MOM469" i="5" s="1"/>
  <c r="MOO469" i="5" s="1"/>
  <c r="MOQ469" i="5" s="1"/>
  <c r="MOS469" i="5" s="1"/>
  <c r="MOU469" i="5" s="1"/>
  <c r="MOW469" i="5" s="1"/>
  <c r="MOY469" i="5" s="1"/>
  <c r="MPA469" i="5" s="1"/>
  <c r="MPC469" i="5" s="1"/>
  <c r="MPE469" i="5" s="1"/>
  <c r="MPG469" i="5" s="1"/>
  <c r="MPI469" i="5" s="1"/>
  <c r="MPK469" i="5" s="1"/>
  <c r="MPM469" i="5" s="1"/>
  <c r="MPO469" i="5" s="1"/>
  <c r="MPQ469" i="5" s="1"/>
  <c r="MPS469" i="5" s="1"/>
  <c r="MPU469" i="5" s="1"/>
  <c r="MPW469" i="5" s="1"/>
  <c r="MPY469" i="5" s="1"/>
  <c r="MQA469" i="5" s="1"/>
  <c r="MQC469" i="5" s="1"/>
  <c r="MQE469" i="5" s="1"/>
  <c r="MQG469" i="5" s="1"/>
  <c r="MQI469" i="5" s="1"/>
  <c r="MQK469" i="5" s="1"/>
  <c r="MQM469" i="5" s="1"/>
  <c r="MQO469" i="5" s="1"/>
  <c r="MQQ469" i="5" s="1"/>
  <c r="MQS469" i="5" s="1"/>
  <c r="MQU469" i="5" s="1"/>
  <c r="MQW469" i="5" s="1"/>
  <c r="MQY469" i="5" s="1"/>
  <c r="MRA469" i="5" s="1"/>
  <c r="MRC469" i="5" s="1"/>
  <c r="MRE469" i="5" s="1"/>
  <c r="MRG469" i="5" s="1"/>
  <c r="MRI469" i="5" s="1"/>
  <c r="MRK469" i="5" s="1"/>
  <c r="MRM469" i="5" s="1"/>
  <c r="MRO469" i="5" s="1"/>
  <c r="MRQ469" i="5" s="1"/>
  <c r="MRS469" i="5" s="1"/>
  <c r="MRU469" i="5" s="1"/>
  <c r="MRW469" i="5" s="1"/>
  <c r="MRY469" i="5" s="1"/>
  <c r="MSA469" i="5" s="1"/>
  <c r="MSC469" i="5" s="1"/>
  <c r="MSE469" i="5" s="1"/>
  <c r="MSG469" i="5" s="1"/>
  <c r="MSI469" i="5" s="1"/>
  <c r="MSK469" i="5" s="1"/>
  <c r="MSM469" i="5" s="1"/>
  <c r="MSO469" i="5" s="1"/>
  <c r="MSQ469" i="5" s="1"/>
  <c r="MSS469" i="5" s="1"/>
  <c r="MSU469" i="5" s="1"/>
  <c r="MSW469" i="5" s="1"/>
  <c r="MSY469" i="5" s="1"/>
  <c r="MTA469" i="5" s="1"/>
  <c r="MTC469" i="5" s="1"/>
  <c r="MTE469" i="5" s="1"/>
  <c r="MTG469" i="5" s="1"/>
  <c r="MTI469" i="5" s="1"/>
  <c r="MTK469" i="5" s="1"/>
  <c r="MTM469" i="5" s="1"/>
  <c r="MTO469" i="5" s="1"/>
  <c r="MTQ469" i="5" s="1"/>
  <c r="MTS469" i="5" s="1"/>
  <c r="MTU469" i="5" s="1"/>
  <c r="MTW469" i="5" s="1"/>
  <c r="MTY469" i="5" s="1"/>
  <c r="MUA469" i="5" s="1"/>
  <c r="MUC469" i="5" s="1"/>
  <c r="MUE469" i="5" s="1"/>
  <c r="MUG469" i="5" s="1"/>
  <c r="MUI469" i="5" s="1"/>
  <c r="MUK469" i="5" s="1"/>
  <c r="MUM469" i="5" s="1"/>
  <c r="MUO469" i="5" s="1"/>
  <c r="MUQ469" i="5" s="1"/>
  <c r="MUS469" i="5" s="1"/>
  <c r="MUU469" i="5" s="1"/>
  <c r="MUW469" i="5" s="1"/>
  <c r="MUY469" i="5" s="1"/>
  <c r="MVA469" i="5" s="1"/>
  <c r="MVC469" i="5" s="1"/>
  <c r="MVE469" i="5" s="1"/>
  <c r="MVG469" i="5" s="1"/>
  <c r="MVI469" i="5" s="1"/>
  <c r="MVK469" i="5" s="1"/>
  <c r="MVM469" i="5" s="1"/>
  <c r="MVO469" i="5" s="1"/>
  <c r="MVQ469" i="5" s="1"/>
  <c r="MVS469" i="5" s="1"/>
  <c r="MVU469" i="5" s="1"/>
  <c r="MVW469" i="5" s="1"/>
  <c r="MVY469" i="5" s="1"/>
  <c r="MWA469" i="5" s="1"/>
  <c r="MWC469" i="5" s="1"/>
  <c r="MWE469" i="5" s="1"/>
  <c r="MWG469" i="5" s="1"/>
  <c r="MWI469" i="5" s="1"/>
  <c r="MWK469" i="5" s="1"/>
  <c r="MWM469" i="5" s="1"/>
  <c r="MWO469" i="5" s="1"/>
  <c r="MWQ469" i="5" s="1"/>
  <c r="MWS469" i="5" s="1"/>
  <c r="MWU469" i="5" s="1"/>
  <c r="MWW469" i="5" s="1"/>
  <c r="MWY469" i="5" s="1"/>
  <c r="MXA469" i="5" s="1"/>
  <c r="MXC469" i="5" s="1"/>
  <c r="MXE469" i="5" s="1"/>
  <c r="MXG469" i="5" s="1"/>
  <c r="MXI469" i="5" s="1"/>
  <c r="MXK469" i="5" s="1"/>
  <c r="MXM469" i="5" s="1"/>
  <c r="MXO469" i="5" s="1"/>
  <c r="MXQ469" i="5" s="1"/>
  <c r="MXS469" i="5" s="1"/>
  <c r="MXU469" i="5" s="1"/>
  <c r="MXW469" i="5" s="1"/>
  <c r="MXY469" i="5" s="1"/>
  <c r="MYA469" i="5" s="1"/>
  <c r="MYC469" i="5" s="1"/>
  <c r="MYE469" i="5" s="1"/>
  <c r="MYG469" i="5" s="1"/>
  <c r="MYI469" i="5" s="1"/>
  <c r="MYK469" i="5" s="1"/>
  <c r="MYM469" i="5" s="1"/>
  <c r="MYO469" i="5" s="1"/>
  <c r="MYQ469" i="5" s="1"/>
  <c r="MYS469" i="5" s="1"/>
  <c r="MYU469" i="5" s="1"/>
  <c r="MYW469" i="5" s="1"/>
  <c r="MYY469" i="5" s="1"/>
  <c r="MZA469" i="5" s="1"/>
  <c r="MZC469" i="5" s="1"/>
  <c r="MZE469" i="5" s="1"/>
  <c r="MZG469" i="5" s="1"/>
  <c r="MZI469" i="5" s="1"/>
  <c r="MZK469" i="5" s="1"/>
  <c r="MZM469" i="5" s="1"/>
  <c r="MZO469" i="5" s="1"/>
  <c r="MZQ469" i="5" s="1"/>
  <c r="MZS469" i="5" s="1"/>
  <c r="MZU469" i="5" s="1"/>
  <c r="MZW469" i="5" s="1"/>
  <c r="MZY469" i="5" s="1"/>
  <c r="NAA469" i="5" s="1"/>
  <c r="NAC469" i="5" s="1"/>
  <c r="NAE469" i="5" s="1"/>
  <c r="NAG469" i="5" s="1"/>
  <c r="NAI469" i="5" s="1"/>
  <c r="NAK469" i="5" s="1"/>
  <c r="NAM469" i="5" s="1"/>
  <c r="NAO469" i="5" s="1"/>
  <c r="NAQ469" i="5" s="1"/>
  <c r="NAS469" i="5" s="1"/>
  <c r="NAU469" i="5" s="1"/>
  <c r="NAW469" i="5" s="1"/>
  <c r="NAY469" i="5" s="1"/>
  <c r="NBA469" i="5" s="1"/>
  <c r="NBC469" i="5" s="1"/>
  <c r="NBE469" i="5" s="1"/>
  <c r="NBG469" i="5" s="1"/>
  <c r="NBI469" i="5" s="1"/>
  <c r="NBK469" i="5" s="1"/>
  <c r="NBM469" i="5" s="1"/>
  <c r="NBO469" i="5" s="1"/>
  <c r="NBQ469" i="5" s="1"/>
  <c r="NBS469" i="5" s="1"/>
  <c r="NBU469" i="5" s="1"/>
  <c r="NBW469" i="5" s="1"/>
  <c r="NBY469" i="5" s="1"/>
  <c r="NCA469" i="5" s="1"/>
  <c r="NCC469" i="5" s="1"/>
  <c r="NCE469" i="5" s="1"/>
  <c r="NCG469" i="5" s="1"/>
  <c r="NCI469" i="5" s="1"/>
  <c r="NCK469" i="5" s="1"/>
  <c r="NCM469" i="5" s="1"/>
  <c r="NCO469" i="5" s="1"/>
  <c r="NCQ469" i="5" s="1"/>
  <c r="NCS469" i="5" s="1"/>
  <c r="NCU469" i="5" s="1"/>
  <c r="NCW469" i="5" s="1"/>
  <c r="NCY469" i="5" s="1"/>
  <c r="NDA469" i="5" s="1"/>
  <c r="NDC469" i="5" s="1"/>
  <c r="NDE469" i="5" s="1"/>
  <c r="NDG469" i="5" s="1"/>
  <c r="NDI469" i="5" s="1"/>
  <c r="NDK469" i="5" s="1"/>
  <c r="NDM469" i="5" s="1"/>
  <c r="NDO469" i="5" s="1"/>
  <c r="NDQ469" i="5" s="1"/>
  <c r="NDS469" i="5" s="1"/>
  <c r="NDU469" i="5" s="1"/>
  <c r="NDW469" i="5" s="1"/>
  <c r="NDY469" i="5" s="1"/>
  <c r="NEA469" i="5" s="1"/>
  <c r="NEC469" i="5" s="1"/>
  <c r="NEE469" i="5" s="1"/>
  <c r="NEG469" i="5" s="1"/>
  <c r="NEI469" i="5" s="1"/>
  <c r="NEK469" i="5" s="1"/>
  <c r="NEM469" i="5" s="1"/>
  <c r="NEO469" i="5" s="1"/>
  <c r="NEQ469" i="5" s="1"/>
  <c r="NES469" i="5" s="1"/>
  <c r="NEU469" i="5" s="1"/>
  <c r="NEW469" i="5" s="1"/>
  <c r="NEY469" i="5" s="1"/>
  <c r="NFA469" i="5" s="1"/>
  <c r="NFC469" i="5" s="1"/>
  <c r="NFE469" i="5" s="1"/>
  <c r="NFG469" i="5" s="1"/>
  <c r="NFI469" i="5" s="1"/>
  <c r="NFK469" i="5" s="1"/>
  <c r="NFM469" i="5" s="1"/>
  <c r="NFO469" i="5" s="1"/>
  <c r="NFQ469" i="5" s="1"/>
  <c r="NFS469" i="5" s="1"/>
  <c r="NFU469" i="5" s="1"/>
  <c r="NFW469" i="5" s="1"/>
  <c r="NFY469" i="5" s="1"/>
  <c r="NGA469" i="5" s="1"/>
  <c r="NGC469" i="5" s="1"/>
  <c r="NGE469" i="5" s="1"/>
  <c r="NGG469" i="5" s="1"/>
  <c r="NGI469" i="5" s="1"/>
  <c r="NGK469" i="5" s="1"/>
  <c r="NGM469" i="5" s="1"/>
  <c r="NGO469" i="5" s="1"/>
  <c r="NGQ469" i="5" s="1"/>
  <c r="NGS469" i="5" s="1"/>
  <c r="NGU469" i="5" s="1"/>
  <c r="NGW469" i="5" s="1"/>
  <c r="NGY469" i="5" s="1"/>
  <c r="NHA469" i="5" s="1"/>
  <c r="NHC469" i="5" s="1"/>
  <c r="NHE469" i="5" s="1"/>
  <c r="NHG469" i="5" s="1"/>
  <c r="NHI469" i="5" s="1"/>
  <c r="NHK469" i="5" s="1"/>
  <c r="NHM469" i="5" s="1"/>
  <c r="NHO469" i="5" s="1"/>
  <c r="NHQ469" i="5" s="1"/>
  <c r="NHS469" i="5" s="1"/>
  <c r="NHU469" i="5" s="1"/>
  <c r="NHW469" i="5" s="1"/>
  <c r="NHY469" i="5" s="1"/>
  <c r="NIA469" i="5" s="1"/>
  <c r="NIC469" i="5" s="1"/>
  <c r="NIE469" i="5" s="1"/>
  <c r="NIG469" i="5" s="1"/>
  <c r="NII469" i="5" s="1"/>
  <c r="NIK469" i="5" s="1"/>
  <c r="NIM469" i="5" s="1"/>
  <c r="NIO469" i="5" s="1"/>
  <c r="NIQ469" i="5" s="1"/>
  <c r="NIS469" i="5" s="1"/>
  <c r="NIU469" i="5" s="1"/>
  <c r="NIW469" i="5" s="1"/>
  <c r="NIY469" i="5" s="1"/>
  <c r="NJA469" i="5" s="1"/>
  <c r="NJC469" i="5" s="1"/>
  <c r="NJE469" i="5" s="1"/>
  <c r="NJG469" i="5" s="1"/>
  <c r="NJI469" i="5" s="1"/>
  <c r="NJK469" i="5" s="1"/>
  <c r="NJM469" i="5" s="1"/>
  <c r="NJO469" i="5" s="1"/>
  <c r="NJQ469" i="5" s="1"/>
  <c r="NJS469" i="5" s="1"/>
  <c r="NJU469" i="5" s="1"/>
  <c r="NJW469" i="5" s="1"/>
  <c r="NJY469" i="5" s="1"/>
  <c r="NKA469" i="5" s="1"/>
  <c r="NKC469" i="5" s="1"/>
  <c r="NKE469" i="5" s="1"/>
  <c r="NKG469" i="5" s="1"/>
  <c r="NKI469" i="5" s="1"/>
  <c r="NKK469" i="5" s="1"/>
  <c r="NKM469" i="5" s="1"/>
  <c r="NKO469" i="5" s="1"/>
  <c r="NKQ469" i="5" s="1"/>
  <c r="NKS469" i="5" s="1"/>
  <c r="NKU469" i="5" s="1"/>
  <c r="NKW469" i="5" s="1"/>
  <c r="NKY469" i="5" s="1"/>
  <c r="NLA469" i="5" s="1"/>
  <c r="NLC469" i="5" s="1"/>
  <c r="NLE469" i="5" s="1"/>
  <c r="NLG469" i="5" s="1"/>
  <c r="NLI469" i="5" s="1"/>
  <c r="NLK469" i="5" s="1"/>
  <c r="NLM469" i="5" s="1"/>
  <c r="NLO469" i="5" s="1"/>
  <c r="NLQ469" i="5" s="1"/>
  <c r="NLS469" i="5" s="1"/>
  <c r="NLU469" i="5" s="1"/>
  <c r="NLW469" i="5" s="1"/>
  <c r="NLY469" i="5" s="1"/>
  <c r="NMA469" i="5" s="1"/>
  <c r="NMC469" i="5" s="1"/>
  <c r="NME469" i="5" s="1"/>
  <c r="NMG469" i="5" s="1"/>
  <c r="NMI469" i="5" s="1"/>
  <c r="NMK469" i="5" s="1"/>
  <c r="NMM469" i="5" s="1"/>
  <c r="NMO469" i="5" s="1"/>
  <c r="NMQ469" i="5" s="1"/>
  <c r="NMS469" i="5" s="1"/>
  <c r="NMU469" i="5" s="1"/>
  <c r="NMW469" i="5" s="1"/>
  <c r="NMY469" i="5" s="1"/>
  <c r="NNA469" i="5" s="1"/>
  <c r="NNC469" i="5" s="1"/>
  <c r="NNE469" i="5" s="1"/>
  <c r="NNG469" i="5" s="1"/>
  <c r="NNI469" i="5" s="1"/>
  <c r="NNK469" i="5" s="1"/>
  <c r="NNM469" i="5" s="1"/>
  <c r="NNO469" i="5" s="1"/>
  <c r="NNQ469" i="5" s="1"/>
  <c r="NNS469" i="5" s="1"/>
  <c r="NNU469" i="5" s="1"/>
  <c r="NNW469" i="5" s="1"/>
  <c r="NNY469" i="5" s="1"/>
  <c r="NOA469" i="5" s="1"/>
  <c r="NOC469" i="5" s="1"/>
  <c r="NOE469" i="5" s="1"/>
  <c r="NOG469" i="5" s="1"/>
  <c r="NOI469" i="5" s="1"/>
  <c r="NOK469" i="5" s="1"/>
  <c r="NOM469" i="5" s="1"/>
  <c r="NOO469" i="5" s="1"/>
  <c r="NOQ469" i="5" s="1"/>
  <c r="NOS469" i="5" s="1"/>
  <c r="NOU469" i="5" s="1"/>
  <c r="NOW469" i="5" s="1"/>
  <c r="NOY469" i="5" s="1"/>
  <c r="NPA469" i="5" s="1"/>
  <c r="NPC469" i="5" s="1"/>
  <c r="NPE469" i="5" s="1"/>
  <c r="NPG469" i="5" s="1"/>
  <c r="NPI469" i="5" s="1"/>
  <c r="NPK469" i="5" s="1"/>
  <c r="NPM469" i="5" s="1"/>
  <c r="NPO469" i="5" s="1"/>
  <c r="NPQ469" i="5" s="1"/>
  <c r="NPS469" i="5" s="1"/>
  <c r="NPU469" i="5" s="1"/>
  <c r="NPW469" i="5" s="1"/>
  <c r="NPY469" i="5" s="1"/>
  <c r="NQA469" i="5" s="1"/>
  <c r="NQC469" i="5" s="1"/>
  <c r="NQE469" i="5" s="1"/>
  <c r="NQG469" i="5" s="1"/>
  <c r="NQI469" i="5" s="1"/>
  <c r="NQK469" i="5" s="1"/>
  <c r="NQM469" i="5" s="1"/>
  <c r="NQO469" i="5" s="1"/>
  <c r="NQQ469" i="5" s="1"/>
  <c r="NQS469" i="5" s="1"/>
  <c r="NQU469" i="5" s="1"/>
  <c r="NQW469" i="5" s="1"/>
  <c r="NQY469" i="5" s="1"/>
  <c r="NRA469" i="5" s="1"/>
  <c r="NRC469" i="5" s="1"/>
  <c r="NRE469" i="5" s="1"/>
  <c r="NRG469" i="5" s="1"/>
  <c r="NRI469" i="5" s="1"/>
  <c r="NRK469" i="5" s="1"/>
  <c r="NRM469" i="5" s="1"/>
  <c r="NRO469" i="5" s="1"/>
  <c r="NRQ469" i="5" s="1"/>
  <c r="NRS469" i="5" s="1"/>
  <c r="NRU469" i="5" s="1"/>
  <c r="NRW469" i="5" s="1"/>
  <c r="NRY469" i="5" s="1"/>
  <c r="NSA469" i="5" s="1"/>
  <c r="NSC469" i="5" s="1"/>
  <c r="NSE469" i="5" s="1"/>
  <c r="NSG469" i="5" s="1"/>
  <c r="NSI469" i="5" s="1"/>
  <c r="NSK469" i="5" s="1"/>
  <c r="NSM469" i="5" s="1"/>
  <c r="NSO469" i="5" s="1"/>
  <c r="NSQ469" i="5" s="1"/>
  <c r="NSS469" i="5" s="1"/>
  <c r="NSU469" i="5" s="1"/>
  <c r="NSW469" i="5" s="1"/>
  <c r="NSY469" i="5" s="1"/>
  <c r="NTA469" i="5" s="1"/>
  <c r="NTC469" i="5" s="1"/>
  <c r="NTE469" i="5" s="1"/>
  <c r="NTG469" i="5" s="1"/>
  <c r="NTI469" i="5" s="1"/>
  <c r="NTK469" i="5" s="1"/>
  <c r="NTM469" i="5" s="1"/>
  <c r="NTO469" i="5" s="1"/>
  <c r="NTQ469" i="5" s="1"/>
  <c r="NTS469" i="5" s="1"/>
  <c r="NTU469" i="5" s="1"/>
  <c r="NTW469" i="5" s="1"/>
  <c r="NTY469" i="5" s="1"/>
  <c r="NUA469" i="5" s="1"/>
  <c r="NUC469" i="5" s="1"/>
  <c r="NUE469" i="5" s="1"/>
  <c r="NUG469" i="5" s="1"/>
  <c r="NUI469" i="5" s="1"/>
  <c r="NUK469" i="5" s="1"/>
  <c r="NUM469" i="5" s="1"/>
  <c r="NUO469" i="5" s="1"/>
  <c r="NUQ469" i="5" s="1"/>
  <c r="NUS469" i="5" s="1"/>
  <c r="NUU469" i="5" s="1"/>
  <c r="NUW469" i="5" s="1"/>
  <c r="NUY469" i="5" s="1"/>
  <c r="NVA469" i="5" s="1"/>
  <c r="NVC469" i="5" s="1"/>
  <c r="NVE469" i="5" s="1"/>
  <c r="NVG469" i="5" s="1"/>
  <c r="NVI469" i="5" s="1"/>
  <c r="NVK469" i="5" s="1"/>
  <c r="NVM469" i="5" s="1"/>
  <c r="NVO469" i="5" s="1"/>
  <c r="NVQ469" i="5" s="1"/>
  <c r="NVS469" i="5" s="1"/>
  <c r="NVU469" i="5" s="1"/>
  <c r="NVW469" i="5" s="1"/>
  <c r="NVY469" i="5" s="1"/>
  <c r="NWA469" i="5" s="1"/>
  <c r="NWC469" i="5" s="1"/>
  <c r="NWE469" i="5" s="1"/>
  <c r="NWG469" i="5" s="1"/>
  <c r="NWI469" i="5" s="1"/>
  <c r="NWK469" i="5" s="1"/>
  <c r="NWM469" i="5" s="1"/>
  <c r="NWO469" i="5" s="1"/>
  <c r="NWQ469" i="5" s="1"/>
  <c r="NWS469" i="5" s="1"/>
  <c r="NWU469" i="5" s="1"/>
  <c r="NWW469" i="5" s="1"/>
  <c r="NWY469" i="5" s="1"/>
  <c r="NXA469" i="5" s="1"/>
  <c r="NXC469" i="5" s="1"/>
  <c r="NXE469" i="5" s="1"/>
  <c r="NXG469" i="5" s="1"/>
  <c r="NXI469" i="5" s="1"/>
  <c r="NXK469" i="5" s="1"/>
  <c r="NXM469" i="5" s="1"/>
  <c r="NXO469" i="5" s="1"/>
  <c r="NXQ469" i="5" s="1"/>
  <c r="NXS469" i="5" s="1"/>
  <c r="NXU469" i="5" s="1"/>
  <c r="NXW469" i="5" s="1"/>
  <c r="NXY469" i="5" s="1"/>
  <c r="NYA469" i="5" s="1"/>
  <c r="NYC469" i="5" s="1"/>
  <c r="NYE469" i="5" s="1"/>
  <c r="NYG469" i="5" s="1"/>
  <c r="NYI469" i="5" s="1"/>
  <c r="NYK469" i="5" s="1"/>
  <c r="NYM469" i="5" s="1"/>
  <c r="NYO469" i="5" s="1"/>
  <c r="NYQ469" i="5" s="1"/>
  <c r="NYS469" i="5" s="1"/>
  <c r="NYU469" i="5" s="1"/>
  <c r="NYW469" i="5" s="1"/>
  <c r="NYY469" i="5" s="1"/>
  <c r="NZA469" i="5" s="1"/>
  <c r="NZC469" i="5" s="1"/>
  <c r="NZE469" i="5" s="1"/>
  <c r="NZG469" i="5" s="1"/>
  <c r="NZI469" i="5" s="1"/>
  <c r="NZK469" i="5" s="1"/>
  <c r="NZM469" i="5" s="1"/>
  <c r="NZO469" i="5" s="1"/>
  <c r="NZQ469" i="5" s="1"/>
  <c r="NZS469" i="5" s="1"/>
  <c r="NZU469" i="5" s="1"/>
  <c r="NZW469" i="5" s="1"/>
  <c r="NZY469" i="5" s="1"/>
  <c r="OAA469" i="5" s="1"/>
  <c r="OAC469" i="5" s="1"/>
  <c r="OAE469" i="5" s="1"/>
  <c r="OAG469" i="5" s="1"/>
  <c r="OAI469" i="5" s="1"/>
  <c r="OAK469" i="5" s="1"/>
  <c r="OAM469" i="5" s="1"/>
  <c r="OAO469" i="5" s="1"/>
  <c r="OAQ469" i="5" s="1"/>
  <c r="OAS469" i="5" s="1"/>
  <c r="OAU469" i="5" s="1"/>
  <c r="OAW469" i="5" s="1"/>
  <c r="OAY469" i="5" s="1"/>
  <c r="OBA469" i="5" s="1"/>
  <c r="OBC469" i="5" s="1"/>
  <c r="OBE469" i="5" s="1"/>
  <c r="OBG469" i="5" s="1"/>
  <c r="OBI469" i="5" s="1"/>
  <c r="OBK469" i="5" s="1"/>
  <c r="OBM469" i="5" s="1"/>
  <c r="OBO469" i="5" s="1"/>
  <c r="OBQ469" i="5" s="1"/>
  <c r="OBS469" i="5" s="1"/>
  <c r="OBU469" i="5" s="1"/>
  <c r="OBW469" i="5" s="1"/>
  <c r="OBY469" i="5" s="1"/>
  <c r="OCA469" i="5" s="1"/>
  <c r="OCC469" i="5" s="1"/>
  <c r="OCE469" i="5" s="1"/>
  <c r="OCG469" i="5" s="1"/>
  <c r="OCI469" i="5" s="1"/>
  <c r="OCK469" i="5" s="1"/>
  <c r="OCM469" i="5" s="1"/>
  <c r="OCO469" i="5" s="1"/>
  <c r="OCQ469" i="5" s="1"/>
  <c r="OCS469" i="5" s="1"/>
  <c r="OCU469" i="5" s="1"/>
  <c r="OCW469" i="5" s="1"/>
  <c r="OCY469" i="5" s="1"/>
  <c r="ODA469" i="5" s="1"/>
  <c r="ODC469" i="5" s="1"/>
  <c r="ODE469" i="5" s="1"/>
  <c r="ODG469" i="5" s="1"/>
  <c r="ODI469" i="5" s="1"/>
  <c r="ODK469" i="5" s="1"/>
  <c r="ODM469" i="5" s="1"/>
  <c r="ODO469" i="5" s="1"/>
  <c r="ODQ469" i="5" s="1"/>
  <c r="ODS469" i="5" s="1"/>
  <c r="ODU469" i="5" s="1"/>
  <c r="ODW469" i="5" s="1"/>
  <c r="ODY469" i="5" s="1"/>
  <c r="OEA469" i="5" s="1"/>
  <c r="OEC469" i="5" s="1"/>
  <c r="OEE469" i="5" s="1"/>
  <c r="OEG469" i="5" s="1"/>
  <c r="OEI469" i="5" s="1"/>
  <c r="OEK469" i="5" s="1"/>
  <c r="OEM469" i="5" s="1"/>
  <c r="OEO469" i="5" s="1"/>
  <c r="OEQ469" i="5" s="1"/>
  <c r="OES469" i="5" s="1"/>
  <c r="OEU469" i="5" s="1"/>
  <c r="OEW469" i="5" s="1"/>
  <c r="OEY469" i="5" s="1"/>
  <c r="OFA469" i="5" s="1"/>
  <c r="OFC469" i="5" s="1"/>
  <c r="OFE469" i="5" s="1"/>
  <c r="OFG469" i="5" s="1"/>
  <c r="OFI469" i="5" s="1"/>
  <c r="OFK469" i="5" s="1"/>
  <c r="OFM469" i="5" s="1"/>
  <c r="OFO469" i="5" s="1"/>
  <c r="OFQ469" i="5" s="1"/>
  <c r="OFS469" i="5" s="1"/>
  <c r="OFU469" i="5" s="1"/>
  <c r="OFW469" i="5" s="1"/>
  <c r="OFY469" i="5" s="1"/>
  <c r="OGA469" i="5" s="1"/>
  <c r="OGC469" i="5" s="1"/>
  <c r="OGE469" i="5" s="1"/>
  <c r="OGG469" i="5" s="1"/>
  <c r="OGI469" i="5" s="1"/>
  <c r="OGK469" i="5" s="1"/>
  <c r="OGM469" i="5" s="1"/>
  <c r="OGO469" i="5" s="1"/>
  <c r="OGQ469" i="5" s="1"/>
  <c r="OGS469" i="5" s="1"/>
  <c r="OGU469" i="5" s="1"/>
  <c r="OGW469" i="5" s="1"/>
  <c r="OGY469" i="5" s="1"/>
  <c r="OHA469" i="5" s="1"/>
  <c r="OHC469" i="5" s="1"/>
  <c r="OHE469" i="5" s="1"/>
  <c r="OHG469" i="5" s="1"/>
  <c r="OHI469" i="5" s="1"/>
  <c r="OHK469" i="5" s="1"/>
  <c r="OHM469" i="5" s="1"/>
  <c r="OHO469" i="5" s="1"/>
  <c r="OHQ469" i="5" s="1"/>
  <c r="OHS469" i="5" s="1"/>
  <c r="OHU469" i="5" s="1"/>
  <c r="OHW469" i="5" s="1"/>
  <c r="OHY469" i="5" s="1"/>
  <c r="OIA469" i="5" s="1"/>
  <c r="OIC469" i="5" s="1"/>
  <c r="OIE469" i="5" s="1"/>
  <c r="OIG469" i="5" s="1"/>
  <c r="OII469" i="5" s="1"/>
  <c r="OIK469" i="5" s="1"/>
  <c r="OIM469" i="5" s="1"/>
  <c r="OIO469" i="5" s="1"/>
  <c r="OIQ469" i="5" s="1"/>
  <c r="OIS469" i="5" s="1"/>
  <c r="OIU469" i="5" s="1"/>
  <c r="OIW469" i="5" s="1"/>
  <c r="OIY469" i="5" s="1"/>
  <c r="OJA469" i="5" s="1"/>
  <c r="OJC469" i="5" s="1"/>
  <c r="OJE469" i="5" s="1"/>
  <c r="OJG469" i="5" s="1"/>
  <c r="OJI469" i="5" s="1"/>
  <c r="OJK469" i="5" s="1"/>
  <c r="OJM469" i="5" s="1"/>
  <c r="OJO469" i="5" s="1"/>
  <c r="OJQ469" i="5" s="1"/>
  <c r="OJS469" i="5" s="1"/>
  <c r="OJU469" i="5" s="1"/>
  <c r="OJW469" i="5" s="1"/>
  <c r="OJY469" i="5" s="1"/>
  <c r="OKA469" i="5" s="1"/>
  <c r="OKC469" i="5" s="1"/>
  <c r="OKE469" i="5" s="1"/>
  <c r="OKG469" i="5" s="1"/>
  <c r="OKI469" i="5" s="1"/>
  <c r="OKK469" i="5" s="1"/>
  <c r="OKM469" i="5" s="1"/>
  <c r="OKO469" i="5" s="1"/>
  <c r="OKQ469" i="5" s="1"/>
  <c r="OKS469" i="5" s="1"/>
  <c r="OKU469" i="5" s="1"/>
  <c r="OKW469" i="5" s="1"/>
  <c r="OKY469" i="5" s="1"/>
  <c r="OLA469" i="5" s="1"/>
  <c r="OLC469" i="5" s="1"/>
  <c r="OLE469" i="5" s="1"/>
  <c r="OLG469" i="5" s="1"/>
  <c r="OLI469" i="5" s="1"/>
  <c r="OLK469" i="5" s="1"/>
  <c r="OLM469" i="5" s="1"/>
  <c r="OLO469" i="5" s="1"/>
  <c r="OLQ469" i="5" s="1"/>
  <c r="OLS469" i="5" s="1"/>
  <c r="OLU469" i="5" s="1"/>
  <c r="OLW469" i="5" s="1"/>
  <c r="OLY469" i="5" s="1"/>
  <c r="OMA469" i="5" s="1"/>
  <c r="OMC469" i="5" s="1"/>
  <c r="OME469" i="5" s="1"/>
  <c r="OMG469" i="5" s="1"/>
  <c r="OMI469" i="5" s="1"/>
  <c r="OMK469" i="5" s="1"/>
  <c r="OMM469" i="5" s="1"/>
  <c r="OMO469" i="5" s="1"/>
  <c r="OMQ469" i="5" s="1"/>
  <c r="OMS469" i="5" s="1"/>
  <c r="OMU469" i="5" s="1"/>
  <c r="OMW469" i="5" s="1"/>
  <c r="OMY469" i="5" s="1"/>
  <c r="ONA469" i="5" s="1"/>
  <c r="ONC469" i="5" s="1"/>
  <c r="ONE469" i="5" s="1"/>
  <c r="ONG469" i="5" s="1"/>
  <c r="ONI469" i="5" s="1"/>
  <c r="ONK469" i="5" s="1"/>
  <c r="ONM469" i="5" s="1"/>
  <c r="ONO469" i="5" s="1"/>
  <c r="ONQ469" i="5" s="1"/>
  <c r="ONS469" i="5" s="1"/>
  <c r="ONU469" i="5" s="1"/>
  <c r="ONW469" i="5" s="1"/>
  <c r="ONY469" i="5" s="1"/>
  <c r="OOA469" i="5" s="1"/>
  <c r="OOC469" i="5" s="1"/>
  <c r="OOE469" i="5" s="1"/>
  <c r="OOG469" i="5" s="1"/>
  <c r="OOI469" i="5" s="1"/>
  <c r="OOK469" i="5" s="1"/>
  <c r="OOM469" i="5" s="1"/>
  <c r="OOO469" i="5" s="1"/>
  <c r="OOQ469" i="5" s="1"/>
  <c r="OOS469" i="5" s="1"/>
  <c r="OOU469" i="5" s="1"/>
  <c r="OOW469" i="5" s="1"/>
  <c r="OOY469" i="5" s="1"/>
  <c r="OPA469" i="5" s="1"/>
  <c r="OPC469" i="5" s="1"/>
  <c r="OPE469" i="5" s="1"/>
  <c r="OPG469" i="5" s="1"/>
  <c r="OPI469" i="5" s="1"/>
  <c r="OPK469" i="5" s="1"/>
  <c r="OPM469" i="5" s="1"/>
  <c r="OPO469" i="5" s="1"/>
  <c r="OPQ469" i="5" s="1"/>
  <c r="OPS469" i="5" s="1"/>
  <c r="OPU469" i="5" s="1"/>
  <c r="OPW469" i="5" s="1"/>
  <c r="OPY469" i="5" s="1"/>
  <c r="OQA469" i="5" s="1"/>
  <c r="OQC469" i="5" s="1"/>
  <c r="OQE469" i="5" s="1"/>
  <c r="OQG469" i="5" s="1"/>
  <c r="OQI469" i="5" s="1"/>
  <c r="OQK469" i="5" s="1"/>
  <c r="OQM469" i="5" s="1"/>
  <c r="OQO469" i="5" s="1"/>
  <c r="OQQ469" i="5" s="1"/>
  <c r="OQS469" i="5" s="1"/>
  <c r="OQU469" i="5" s="1"/>
  <c r="OQW469" i="5" s="1"/>
  <c r="OQY469" i="5" s="1"/>
  <c r="ORA469" i="5" s="1"/>
  <c r="ORC469" i="5" s="1"/>
  <c r="ORE469" i="5" s="1"/>
  <c r="ORG469" i="5" s="1"/>
  <c r="ORI469" i="5" s="1"/>
  <c r="ORK469" i="5" s="1"/>
  <c r="ORM469" i="5" s="1"/>
  <c r="ORO469" i="5" s="1"/>
  <c r="ORQ469" i="5" s="1"/>
  <c r="ORS469" i="5" s="1"/>
  <c r="ORU469" i="5" s="1"/>
  <c r="ORW469" i="5" s="1"/>
  <c r="ORY469" i="5" s="1"/>
  <c r="OSA469" i="5" s="1"/>
  <c r="OSC469" i="5" s="1"/>
  <c r="OSE469" i="5" s="1"/>
  <c r="OSG469" i="5" s="1"/>
  <c r="OSI469" i="5" s="1"/>
  <c r="OSK469" i="5" s="1"/>
  <c r="OSM469" i="5" s="1"/>
  <c r="OSO469" i="5" s="1"/>
  <c r="OSQ469" i="5" s="1"/>
  <c r="OSS469" i="5" s="1"/>
  <c r="OSU469" i="5" s="1"/>
  <c r="OSW469" i="5" s="1"/>
  <c r="OSY469" i="5" s="1"/>
  <c r="OTA469" i="5" s="1"/>
  <c r="OTC469" i="5" s="1"/>
  <c r="OTE469" i="5" s="1"/>
  <c r="OTG469" i="5" s="1"/>
  <c r="OTI469" i="5" s="1"/>
  <c r="OTK469" i="5" s="1"/>
  <c r="OTM469" i="5" s="1"/>
  <c r="OTO469" i="5" s="1"/>
  <c r="OTQ469" i="5" s="1"/>
  <c r="OTS469" i="5" s="1"/>
  <c r="OTU469" i="5" s="1"/>
  <c r="OTW469" i="5" s="1"/>
  <c r="OTY469" i="5" s="1"/>
  <c r="OUA469" i="5" s="1"/>
  <c r="OUC469" i="5" s="1"/>
  <c r="OUE469" i="5" s="1"/>
  <c r="OUG469" i="5" s="1"/>
  <c r="OUI469" i="5" s="1"/>
  <c r="OUK469" i="5" s="1"/>
  <c r="OUM469" i="5" s="1"/>
  <c r="OUO469" i="5" s="1"/>
  <c r="OUQ469" i="5" s="1"/>
  <c r="OUS469" i="5" s="1"/>
  <c r="OUU469" i="5" s="1"/>
  <c r="OUW469" i="5" s="1"/>
  <c r="OUY469" i="5" s="1"/>
  <c r="OVA469" i="5" s="1"/>
  <c r="OVC469" i="5" s="1"/>
  <c r="OVE469" i="5" s="1"/>
  <c r="OVG469" i="5" s="1"/>
  <c r="OVI469" i="5" s="1"/>
  <c r="OVK469" i="5" s="1"/>
  <c r="OVM469" i="5" s="1"/>
  <c r="OVO469" i="5" s="1"/>
  <c r="OVQ469" i="5" s="1"/>
  <c r="OVS469" i="5" s="1"/>
  <c r="OVU469" i="5" s="1"/>
  <c r="OVW469" i="5" s="1"/>
  <c r="OVY469" i="5" s="1"/>
  <c r="OWA469" i="5" s="1"/>
  <c r="OWC469" i="5" s="1"/>
  <c r="OWE469" i="5" s="1"/>
  <c r="OWG469" i="5" s="1"/>
  <c r="OWI469" i="5" s="1"/>
  <c r="OWK469" i="5" s="1"/>
  <c r="OWM469" i="5" s="1"/>
  <c r="OWO469" i="5" s="1"/>
  <c r="OWQ469" i="5" s="1"/>
  <c r="OWS469" i="5" s="1"/>
  <c r="OWU469" i="5" s="1"/>
  <c r="OWW469" i="5" s="1"/>
  <c r="OWY469" i="5" s="1"/>
  <c r="OXA469" i="5" s="1"/>
  <c r="OXC469" i="5" s="1"/>
  <c r="OXE469" i="5" s="1"/>
  <c r="OXG469" i="5" s="1"/>
  <c r="OXI469" i="5" s="1"/>
  <c r="OXK469" i="5" s="1"/>
  <c r="OXM469" i="5" s="1"/>
  <c r="OXO469" i="5" s="1"/>
  <c r="OXQ469" i="5" s="1"/>
  <c r="OXS469" i="5" s="1"/>
  <c r="OXU469" i="5" s="1"/>
  <c r="OXW469" i="5" s="1"/>
  <c r="OXY469" i="5" s="1"/>
  <c r="OYA469" i="5" s="1"/>
  <c r="OYC469" i="5" s="1"/>
  <c r="OYE469" i="5" s="1"/>
  <c r="OYG469" i="5" s="1"/>
  <c r="OYI469" i="5" s="1"/>
  <c r="OYK469" i="5" s="1"/>
  <c r="OYM469" i="5" s="1"/>
  <c r="OYO469" i="5" s="1"/>
  <c r="OYQ469" i="5" s="1"/>
  <c r="OYS469" i="5" s="1"/>
  <c r="OYU469" i="5" s="1"/>
  <c r="OYW469" i="5" s="1"/>
  <c r="OYY469" i="5" s="1"/>
  <c r="OZA469" i="5" s="1"/>
  <c r="OZC469" i="5" s="1"/>
  <c r="OZE469" i="5" s="1"/>
  <c r="OZG469" i="5" s="1"/>
  <c r="OZI469" i="5" s="1"/>
  <c r="OZK469" i="5" s="1"/>
  <c r="OZM469" i="5" s="1"/>
  <c r="OZO469" i="5" s="1"/>
  <c r="OZQ469" i="5" s="1"/>
  <c r="OZS469" i="5" s="1"/>
  <c r="OZU469" i="5" s="1"/>
  <c r="OZW469" i="5" s="1"/>
  <c r="OZY469" i="5" s="1"/>
  <c r="PAA469" i="5" s="1"/>
  <c r="PAC469" i="5" s="1"/>
  <c r="PAE469" i="5" s="1"/>
  <c r="PAG469" i="5" s="1"/>
  <c r="PAI469" i="5" s="1"/>
  <c r="PAK469" i="5" s="1"/>
  <c r="PAM469" i="5" s="1"/>
  <c r="PAO469" i="5" s="1"/>
  <c r="PAQ469" i="5" s="1"/>
  <c r="PAS469" i="5" s="1"/>
  <c r="PAU469" i="5" s="1"/>
  <c r="PAW469" i="5" s="1"/>
  <c r="PAY469" i="5" s="1"/>
  <c r="PBA469" i="5" s="1"/>
  <c r="PBC469" i="5" s="1"/>
  <c r="PBE469" i="5" s="1"/>
  <c r="PBG469" i="5" s="1"/>
  <c r="PBI469" i="5" s="1"/>
  <c r="PBK469" i="5" s="1"/>
  <c r="PBM469" i="5" s="1"/>
  <c r="PBO469" i="5" s="1"/>
  <c r="PBQ469" i="5" s="1"/>
  <c r="PBS469" i="5" s="1"/>
  <c r="PBU469" i="5" s="1"/>
  <c r="PBW469" i="5" s="1"/>
  <c r="PBY469" i="5" s="1"/>
  <c r="PCA469" i="5" s="1"/>
  <c r="PCC469" i="5" s="1"/>
  <c r="PCE469" i="5" s="1"/>
  <c r="PCG469" i="5" s="1"/>
  <c r="PCI469" i="5" s="1"/>
  <c r="PCK469" i="5" s="1"/>
  <c r="PCM469" i="5" s="1"/>
  <c r="PCO469" i="5" s="1"/>
  <c r="PCQ469" i="5" s="1"/>
  <c r="PCS469" i="5" s="1"/>
  <c r="PCU469" i="5" s="1"/>
  <c r="PCW469" i="5" s="1"/>
  <c r="PCY469" i="5" s="1"/>
  <c r="PDA469" i="5" s="1"/>
  <c r="PDC469" i="5" s="1"/>
  <c r="PDE469" i="5" s="1"/>
  <c r="PDG469" i="5" s="1"/>
  <c r="PDI469" i="5" s="1"/>
  <c r="PDK469" i="5" s="1"/>
  <c r="PDM469" i="5" s="1"/>
  <c r="PDO469" i="5" s="1"/>
  <c r="PDQ469" i="5" s="1"/>
  <c r="PDS469" i="5" s="1"/>
  <c r="PDU469" i="5" s="1"/>
  <c r="PDW469" i="5" s="1"/>
  <c r="PDY469" i="5" s="1"/>
  <c r="PEA469" i="5" s="1"/>
  <c r="PEC469" i="5" s="1"/>
  <c r="PEE469" i="5" s="1"/>
  <c r="PEG469" i="5" s="1"/>
  <c r="PEI469" i="5" s="1"/>
  <c r="PEK469" i="5" s="1"/>
  <c r="PEM469" i="5" s="1"/>
  <c r="PEO469" i="5" s="1"/>
  <c r="PEQ469" i="5" s="1"/>
  <c r="PES469" i="5" s="1"/>
  <c r="PEU469" i="5" s="1"/>
  <c r="PEW469" i="5" s="1"/>
  <c r="PEY469" i="5" s="1"/>
  <c r="PFA469" i="5" s="1"/>
  <c r="PFC469" i="5" s="1"/>
  <c r="PFE469" i="5" s="1"/>
  <c r="PFG469" i="5" s="1"/>
  <c r="PFI469" i="5" s="1"/>
  <c r="PFK469" i="5" s="1"/>
  <c r="PFM469" i="5" s="1"/>
  <c r="PFO469" i="5" s="1"/>
  <c r="PFQ469" i="5" s="1"/>
  <c r="PFS469" i="5" s="1"/>
  <c r="PFU469" i="5" s="1"/>
  <c r="PFW469" i="5" s="1"/>
  <c r="PFY469" i="5" s="1"/>
  <c r="PGA469" i="5" s="1"/>
  <c r="PGC469" i="5" s="1"/>
  <c r="PGE469" i="5" s="1"/>
  <c r="PGG469" i="5" s="1"/>
  <c r="PGI469" i="5" s="1"/>
  <c r="PGK469" i="5" s="1"/>
  <c r="PGM469" i="5" s="1"/>
  <c r="PGO469" i="5" s="1"/>
  <c r="PGQ469" i="5" s="1"/>
  <c r="PGS469" i="5" s="1"/>
  <c r="PGU469" i="5" s="1"/>
  <c r="PGW469" i="5" s="1"/>
  <c r="PGY469" i="5" s="1"/>
  <c r="PHA469" i="5" s="1"/>
  <c r="PHC469" i="5" s="1"/>
  <c r="PHE469" i="5" s="1"/>
  <c r="PHG469" i="5" s="1"/>
  <c r="PHI469" i="5" s="1"/>
  <c r="PHK469" i="5" s="1"/>
  <c r="PHM469" i="5" s="1"/>
  <c r="PHO469" i="5" s="1"/>
  <c r="PHQ469" i="5" s="1"/>
  <c r="PHS469" i="5" s="1"/>
  <c r="PHU469" i="5" s="1"/>
  <c r="PHW469" i="5" s="1"/>
  <c r="PHY469" i="5" s="1"/>
  <c r="PIA469" i="5" s="1"/>
  <c r="PIC469" i="5" s="1"/>
  <c r="PIE469" i="5" s="1"/>
  <c r="PIG469" i="5" s="1"/>
  <c r="PII469" i="5" s="1"/>
  <c r="PIK469" i="5" s="1"/>
  <c r="PIM469" i="5" s="1"/>
  <c r="PIO469" i="5" s="1"/>
  <c r="PIQ469" i="5" s="1"/>
  <c r="PIS469" i="5" s="1"/>
  <c r="PIU469" i="5" s="1"/>
  <c r="PIW469" i="5" s="1"/>
  <c r="PIY469" i="5" s="1"/>
  <c r="PJA469" i="5" s="1"/>
  <c r="PJC469" i="5" s="1"/>
  <c r="PJE469" i="5" s="1"/>
  <c r="PJG469" i="5" s="1"/>
  <c r="PJI469" i="5" s="1"/>
  <c r="PJK469" i="5" s="1"/>
  <c r="PJM469" i="5" s="1"/>
  <c r="PJO469" i="5" s="1"/>
  <c r="PJQ469" i="5" s="1"/>
  <c r="PJS469" i="5" s="1"/>
  <c r="PJU469" i="5" s="1"/>
  <c r="PJW469" i="5" s="1"/>
  <c r="PJY469" i="5" s="1"/>
  <c r="PKA469" i="5" s="1"/>
  <c r="PKC469" i="5" s="1"/>
  <c r="PKE469" i="5" s="1"/>
  <c r="PKG469" i="5" s="1"/>
  <c r="PKI469" i="5" s="1"/>
  <c r="PKK469" i="5" s="1"/>
  <c r="PKM469" i="5" s="1"/>
  <c r="PKO469" i="5" s="1"/>
  <c r="PKQ469" i="5" s="1"/>
  <c r="PKS469" i="5" s="1"/>
  <c r="PKU469" i="5" s="1"/>
  <c r="PKW469" i="5" s="1"/>
  <c r="PKY469" i="5" s="1"/>
  <c r="PLA469" i="5" s="1"/>
  <c r="PLC469" i="5" s="1"/>
  <c r="PLE469" i="5" s="1"/>
  <c r="PLG469" i="5" s="1"/>
  <c r="PLI469" i="5" s="1"/>
  <c r="PLK469" i="5" s="1"/>
  <c r="PLM469" i="5" s="1"/>
  <c r="PLO469" i="5" s="1"/>
  <c r="PLQ469" i="5" s="1"/>
  <c r="PLS469" i="5" s="1"/>
  <c r="PLU469" i="5" s="1"/>
  <c r="PLW469" i="5" s="1"/>
  <c r="PLY469" i="5" s="1"/>
  <c r="PMA469" i="5" s="1"/>
  <c r="PMC469" i="5" s="1"/>
  <c r="PME469" i="5" s="1"/>
  <c r="PMG469" i="5" s="1"/>
  <c r="PMI469" i="5" s="1"/>
  <c r="PMK469" i="5" s="1"/>
  <c r="PMM469" i="5" s="1"/>
  <c r="PMO469" i="5" s="1"/>
  <c r="PMQ469" i="5" s="1"/>
  <c r="PMS469" i="5" s="1"/>
  <c r="PMU469" i="5" s="1"/>
  <c r="PMW469" i="5" s="1"/>
  <c r="PMY469" i="5" s="1"/>
  <c r="PNA469" i="5" s="1"/>
  <c r="PNC469" i="5" s="1"/>
  <c r="PNE469" i="5" s="1"/>
  <c r="PNG469" i="5" s="1"/>
  <c r="PNI469" i="5" s="1"/>
  <c r="PNK469" i="5" s="1"/>
  <c r="PNM469" i="5" s="1"/>
  <c r="PNO469" i="5" s="1"/>
  <c r="PNQ469" i="5" s="1"/>
  <c r="PNS469" i="5" s="1"/>
  <c r="PNU469" i="5" s="1"/>
  <c r="PNW469" i="5" s="1"/>
  <c r="PNY469" i="5" s="1"/>
  <c r="POA469" i="5" s="1"/>
  <c r="POC469" i="5" s="1"/>
  <c r="POE469" i="5" s="1"/>
  <c r="POG469" i="5" s="1"/>
  <c r="POI469" i="5" s="1"/>
  <c r="POK469" i="5" s="1"/>
  <c r="POM469" i="5" s="1"/>
  <c r="POO469" i="5" s="1"/>
  <c r="POQ469" i="5" s="1"/>
  <c r="POS469" i="5" s="1"/>
  <c r="POU469" i="5" s="1"/>
  <c r="POW469" i="5" s="1"/>
  <c r="POY469" i="5" s="1"/>
  <c r="PPA469" i="5" s="1"/>
  <c r="PPC469" i="5" s="1"/>
  <c r="PPE469" i="5" s="1"/>
  <c r="PPG469" i="5" s="1"/>
  <c r="PPI469" i="5" s="1"/>
  <c r="PPK469" i="5" s="1"/>
  <c r="PPM469" i="5" s="1"/>
  <c r="PPO469" i="5" s="1"/>
  <c r="PPQ469" i="5" s="1"/>
  <c r="PPS469" i="5" s="1"/>
  <c r="PPU469" i="5" s="1"/>
  <c r="PPW469" i="5" s="1"/>
  <c r="PPY469" i="5" s="1"/>
  <c r="PQA469" i="5" s="1"/>
  <c r="PQC469" i="5" s="1"/>
  <c r="PQE469" i="5" s="1"/>
  <c r="PQG469" i="5" s="1"/>
  <c r="PQI469" i="5" s="1"/>
  <c r="PQK469" i="5" s="1"/>
  <c r="PQM469" i="5" s="1"/>
  <c r="PQO469" i="5" s="1"/>
  <c r="PQQ469" i="5" s="1"/>
  <c r="PQS469" i="5" s="1"/>
  <c r="PQU469" i="5" s="1"/>
  <c r="PQW469" i="5" s="1"/>
  <c r="PQY469" i="5" s="1"/>
  <c r="PRA469" i="5" s="1"/>
  <c r="PRC469" i="5" s="1"/>
  <c r="PRE469" i="5" s="1"/>
  <c r="PRG469" i="5" s="1"/>
  <c r="PRI469" i="5" s="1"/>
  <c r="PRK469" i="5" s="1"/>
  <c r="PRM469" i="5" s="1"/>
  <c r="PRO469" i="5" s="1"/>
  <c r="PRQ469" i="5" s="1"/>
  <c r="PRS469" i="5" s="1"/>
  <c r="PRU469" i="5" s="1"/>
  <c r="PRW469" i="5" s="1"/>
  <c r="PRY469" i="5" s="1"/>
  <c r="PSA469" i="5" s="1"/>
  <c r="PSC469" i="5" s="1"/>
  <c r="PSE469" i="5" s="1"/>
  <c r="PSG469" i="5" s="1"/>
  <c r="PSI469" i="5" s="1"/>
  <c r="PSK469" i="5" s="1"/>
  <c r="PSM469" i="5" s="1"/>
  <c r="PSO469" i="5" s="1"/>
  <c r="PSQ469" i="5" s="1"/>
  <c r="PSS469" i="5" s="1"/>
  <c r="PSU469" i="5" s="1"/>
  <c r="PSW469" i="5" s="1"/>
  <c r="PSY469" i="5" s="1"/>
  <c r="PTA469" i="5" s="1"/>
  <c r="PTC469" i="5" s="1"/>
  <c r="PTE469" i="5" s="1"/>
  <c r="PTG469" i="5" s="1"/>
  <c r="PTI469" i="5" s="1"/>
  <c r="PTK469" i="5" s="1"/>
  <c r="PTM469" i="5" s="1"/>
  <c r="PTO469" i="5" s="1"/>
  <c r="PTQ469" i="5" s="1"/>
  <c r="PTS469" i="5" s="1"/>
  <c r="PTU469" i="5" s="1"/>
  <c r="PTW469" i="5" s="1"/>
  <c r="PTY469" i="5" s="1"/>
  <c r="PUA469" i="5" s="1"/>
  <c r="PUC469" i="5" s="1"/>
  <c r="PUE469" i="5" s="1"/>
  <c r="PUG469" i="5" s="1"/>
  <c r="PUI469" i="5" s="1"/>
  <c r="PUK469" i="5" s="1"/>
  <c r="PUM469" i="5" s="1"/>
  <c r="PUO469" i="5" s="1"/>
  <c r="PUQ469" i="5" s="1"/>
  <c r="PUS469" i="5" s="1"/>
  <c r="PUU469" i="5" s="1"/>
  <c r="PUW469" i="5" s="1"/>
  <c r="PUY469" i="5" s="1"/>
  <c r="PVA469" i="5" s="1"/>
  <c r="PVC469" i="5" s="1"/>
  <c r="PVE469" i="5" s="1"/>
  <c r="PVG469" i="5" s="1"/>
  <c r="PVI469" i="5" s="1"/>
  <c r="PVK469" i="5" s="1"/>
  <c r="PVM469" i="5" s="1"/>
  <c r="PVO469" i="5" s="1"/>
  <c r="PVQ469" i="5" s="1"/>
  <c r="PVS469" i="5" s="1"/>
  <c r="PVU469" i="5" s="1"/>
  <c r="PVW469" i="5" s="1"/>
  <c r="PVY469" i="5" s="1"/>
  <c r="PWA469" i="5" s="1"/>
  <c r="PWC469" i="5" s="1"/>
  <c r="PWE469" i="5" s="1"/>
  <c r="PWG469" i="5" s="1"/>
  <c r="PWI469" i="5" s="1"/>
  <c r="PWK469" i="5" s="1"/>
  <c r="PWM469" i="5" s="1"/>
  <c r="PWO469" i="5" s="1"/>
  <c r="PWQ469" i="5" s="1"/>
  <c r="PWS469" i="5" s="1"/>
  <c r="PWU469" i="5" s="1"/>
  <c r="PWW469" i="5" s="1"/>
  <c r="PWY469" i="5" s="1"/>
  <c r="PXA469" i="5" s="1"/>
  <c r="PXC469" i="5" s="1"/>
  <c r="PXE469" i="5" s="1"/>
  <c r="PXG469" i="5" s="1"/>
  <c r="PXI469" i="5" s="1"/>
  <c r="PXK469" i="5" s="1"/>
  <c r="PXM469" i="5" s="1"/>
  <c r="PXO469" i="5" s="1"/>
  <c r="PXQ469" i="5" s="1"/>
  <c r="PXS469" i="5" s="1"/>
  <c r="PXU469" i="5" s="1"/>
  <c r="PXW469" i="5" s="1"/>
  <c r="PXY469" i="5" s="1"/>
  <c r="PYA469" i="5" s="1"/>
  <c r="PYC469" i="5" s="1"/>
  <c r="PYE469" i="5" s="1"/>
  <c r="PYG469" i="5" s="1"/>
  <c r="PYI469" i="5" s="1"/>
  <c r="PYK469" i="5" s="1"/>
  <c r="PYM469" i="5" s="1"/>
  <c r="PYO469" i="5" s="1"/>
  <c r="PYQ469" i="5" s="1"/>
  <c r="PYS469" i="5" s="1"/>
  <c r="PYU469" i="5" s="1"/>
  <c r="PYW469" i="5" s="1"/>
  <c r="PYY469" i="5" s="1"/>
  <c r="PZA469" i="5" s="1"/>
  <c r="PZC469" i="5" s="1"/>
  <c r="PZE469" i="5" s="1"/>
  <c r="PZG469" i="5" s="1"/>
  <c r="PZI469" i="5" s="1"/>
  <c r="PZK469" i="5" s="1"/>
  <c r="PZM469" i="5" s="1"/>
  <c r="PZO469" i="5" s="1"/>
  <c r="PZQ469" i="5" s="1"/>
  <c r="PZS469" i="5" s="1"/>
  <c r="PZU469" i="5" s="1"/>
  <c r="PZW469" i="5" s="1"/>
  <c r="PZY469" i="5" s="1"/>
  <c r="QAA469" i="5" s="1"/>
  <c r="QAC469" i="5" s="1"/>
  <c r="QAE469" i="5" s="1"/>
  <c r="QAG469" i="5" s="1"/>
  <c r="QAI469" i="5" s="1"/>
  <c r="QAK469" i="5" s="1"/>
  <c r="QAM469" i="5" s="1"/>
  <c r="QAO469" i="5" s="1"/>
  <c r="QAQ469" i="5" s="1"/>
  <c r="QAS469" i="5" s="1"/>
  <c r="QAU469" i="5" s="1"/>
  <c r="QAW469" i="5" s="1"/>
  <c r="QAY469" i="5" s="1"/>
  <c r="QBA469" i="5" s="1"/>
  <c r="QBC469" i="5" s="1"/>
  <c r="QBE469" i="5" s="1"/>
  <c r="QBG469" i="5" s="1"/>
  <c r="QBI469" i="5" s="1"/>
  <c r="QBK469" i="5" s="1"/>
  <c r="QBM469" i="5" s="1"/>
  <c r="QBO469" i="5" s="1"/>
  <c r="QBQ469" i="5" s="1"/>
  <c r="QBS469" i="5" s="1"/>
  <c r="QBU469" i="5" s="1"/>
  <c r="QBW469" i="5" s="1"/>
  <c r="QBY469" i="5" s="1"/>
  <c r="QCA469" i="5" s="1"/>
  <c r="QCC469" i="5" s="1"/>
  <c r="QCE469" i="5" s="1"/>
  <c r="QCG469" i="5" s="1"/>
  <c r="QCI469" i="5" s="1"/>
  <c r="QCK469" i="5" s="1"/>
  <c r="QCM469" i="5" s="1"/>
  <c r="QCO469" i="5" s="1"/>
  <c r="QCQ469" i="5" s="1"/>
  <c r="QCS469" i="5" s="1"/>
  <c r="QCU469" i="5" s="1"/>
  <c r="QCW469" i="5" s="1"/>
  <c r="QCY469" i="5" s="1"/>
  <c r="QDA469" i="5" s="1"/>
  <c r="QDC469" i="5" s="1"/>
  <c r="QDE469" i="5" s="1"/>
  <c r="QDG469" i="5" s="1"/>
  <c r="QDI469" i="5" s="1"/>
  <c r="QDK469" i="5" s="1"/>
  <c r="QDM469" i="5" s="1"/>
  <c r="QDO469" i="5" s="1"/>
  <c r="QDQ469" i="5" s="1"/>
  <c r="QDS469" i="5" s="1"/>
  <c r="QDU469" i="5" s="1"/>
  <c r="QDW469" i="5" s="1"/>
  <c r="QDY469" i="5" s="1"/>
  <c r="QEA469" i="5" s="1"/>
  <c r="QEC469" i="5" s="1"/>
  <c r="QEE469" i="5" s="1"/>
  <c r="QEG469" i="5" s="1"/>
  <c r="QEI469" i="5" s="1"/>
  <c r="QEK469" i="5" s="1"/>
  <c r="QEM469" i="5" s="1"/>
  <c r="QEO469" i="5" s="1"/>
  <c r="QEQ469" i="5" s="1"/>
  <c r="QES469" i="5" s="1"/>
  <c r="QEU469" i="5" s="1"/>
  <c r="QEW469" i="5" s="1"/>
  <c r="QEY469" i="5" s="1"/>
  <c r="QFA469" i="5" s="1"/>
  <c r="QFC469" i="5" s="1"/>
  <c r="QFE469" i="5" s="1"/>
  <c r="QFG469" i="5" s="1"/>
  <c r="QFI469" i="5" s="1"/>
  <c r="QFK469" i="5" s="1"/>
  <c r="QFM469" i="5" s="1"/>
  <c r="QFO469" i="5" s="1"/>
  <c r="QFQ469" i="5" s="1"/>
  <c r="QFS469" i="5" s="1"/>
  <c r="QFU469" i="5" s="1"/>
  <c r="QFW469" i="5" s="1"/>
  <c r="QFY469" i="5" s="1"/>
  <c r="QGA469" i="5" s="1"/>
  <c r="QGC469" i="5" s="1"/>
  <c r="QGE469" i="5" s="1"/>
  <c r="QGG469" i="5" s="1"/>
  <c r="QGI469" i="5" s="1"/>
  <c r="QGK469" i="5" s="1"/>
  <c r="QGM469" i="5" s="1"/>
  <c r="QGO469" i="5" s="1"/>
  <c r="QGQ469" i="5" s="1"/>
  <c r="QGS469" i="5" s="1"/>
  <c r="QGU469" i="5" s="1"/>
  <c r="QGW469" i="5" s="1"/>
  <c r="QGY469" i="5" s="1"/>
  <c r="QHA469" i="5" s="1"/>
  <c r="QHC469" i="5" s="1"/>
  <c r="QHE469" i="5" s="1"/>
  <c r="QHG469" i="5" s="1"/>
  <c r="QHI469" i="5" s="1"/>
  <c r="QHK469" i="5" s="1"/>
  <c r="QHM469" i="5" s="1"/>
  <c r="QHO469" i="5" s="1"/>
  <c r="QHQ469" i="5" s="1"/>
  <c r="QHS469" i="5" s="1"/>
  <c r="QHU469" i="5" s="1"/>
  <c r="QHW469" i="5" s="1"/>
  <c r="QHY469" i="5" s="1"/>
  <c r="QIA469" i="5" s="1"/>
  <c r="QIC469" i="5" s="1"/>
  <c r="QIE469" i="5" s="1"/>
  <c r="QIG469" i="5" s="1"/>
  <c r="QII469" i="5" s="1"/>
  <c r="QIK469" i="5" s="1"/>
  <c r="QIM469" i="5" s="1"/>
  <c r="QIO469" i="5" s="1"/>
  <c r="QIQ469" i="5" s="1"/>
  <c r="QIS469" i="5" s="1"/>
  <c r="QIU469" i="5" s="1"/>
  <c r="QIW469" i="5" s="1"/>
  <c r="QIY469" i="5" s="1"/>
  <c r="QJA469" i="5" s="1"/>
  <c r="QJC469" i="5" s="1"/>
  <c r="QJE469" i="5" s="1"/>
  <c r="QJG469" i="5" s="1"/>
  <c r="QJI469" i="5" s="1"/>
  <c r="QJK469" i="5" s="1"/>
  <c r="QJM469" i="5" s="1"/>
  <c r="QJO469" i="5" s="1"/>
  <c r="QJQ469" i="5" s="1"/>
  <c r="QJS469" i="5" s="1"/>
  <c r="QJU469" i="5" s="1"/>
  <c r="QJW469" i="5" s="1"/>
  <c r="QJY469" i="5" s="1"/>
  <c r="QKA469" i="5" s="1"/>
  <c r="QKC469" i="5" s="1"/>
  <c r="QKE469" i="5" s="1"/>
  <c r="QKG469" i="5" s="1"/>
  <c r="QKI469" i="5" s="1"/>
  <c r="QKK469" i="5" s="1"/>
  <c r="QKM469" i="5" s="1"/>
  <c r="QKO469" i="5" s="1"/>
  <c r="QKQ469" i="5" s="1"/>
  <c r="QKS469" i="5" s="1"/>
  <c r="QKU469" i="5" s="1"/>
  <c r="QKW469" i="5" s="1"/>
  <c r="QKY469" i="5" s="1"/>
  <c r="QLA469" i="5" s="1"/>
  <c r="QLC469" i="5" s="1"/>
  <c r="QLE469" i="5" s="1"/>
  <c r="QLG469" i="5" s="1"/>
  <c r="QLI469" i="5" s="1"/>
  <c r="QLK469" i="5" s="1"/>
  <c r="QLM469" i="5" s="1"/>
  <c r="QLO469" i="5" s="1"/>
  <c r="QLQ469" i="5" s="1"/>
  <c r="QLS469" i="5" s="1"/>
  <c r="QLU469" i="5" s="1"/>
  <c r="QLW469" i="5" s="1"/>
  <c r="QLY469" i="5" s="1"/>
  <c r="QMA469" i="5" s="1"/>
  <c r="QMC469" i="5" s="1"/>
  <c r="QME469" i="5" s="1"/>
  <c r="QMG469" i="5" s="1"/>
  <c r="QMI469" i="5" s="1"/>
  <c r="QMK469" i="5" s="1"/>
  <c r="QMM469" i="5" s="1"/>
  <c r="QMO469" i="5" s="1"/>
  <c r="QMQ469" i="5" s="1"/>
  <c r="QMS469" i="5" s="1"/>
  <c r="QMU469" i="5" s="1"/>
  <c r="QMW469" i="5" s="1"/>
  <c r="QMY469" i="5" s="1"/>
  <c r="QNA469" i="5" s="1"/>
  <c r="QNC469" i="5" s="1"/>
  <c r="QNE469" i="5" s="1"/>
  <c r="QNG469" i="5" s="1"/>
  <c r="QNI469" i="5" s="1"/>
  <c r="QNK469" i="5" s="1"/>
  <c r="QNM469" i="5" s="1"/>
  <c r="QNO469" i="5" s="1"/>
  <c r="QNQ469" i="5" s="1"/>
  <c r="QNS469" i="5" s="1"/>
  <c r="QNU469" i="5" s="1"/>
  <c r="QNW469" i="5" s="1"/>
  <c r="QNY469" i="5" s="1"/>
  <c r="QOA469" i="5" s="1"/>
  <c r="QOC469" i="5" s="1"/>
  <c r="QOE469" i="5" s="1"/>
  <c r="QOG469" i="5" s="1"/>
  <c r="QOI469" i="5" s="1"/>
  <c r="QOK469" i="5" s="1"/>
  <c r="QOM469" i="5" s="1"/>
  <c r="QOO469" i="5" s="1"/>
  <c r="QOQ469" i="5" s="1"/>
  <c r="QOS469" i="5" s="1"/>
  <c r="QOU469" i="5" s="1"/>
  <c r="QOW469" i="5" s="1"/>
  <c r="QOY469" i="5" s="1"/>
  <c r="QPA469" i="5" s="1"/>
  <c r="QPC469" i="5" s="1"/>
  <c r="QPE469" i="5" s="1"/>
  <c r="QPG469" i="5" s="1"/>
  <c r="QPI469" i="5" s="1"/>
  <c r="QPK469" i="5" s="1"/>
  <c r="QPM469" i="5" s="1"/>
  <c r="QPO469" i="5" s="1"/>
  <c r="QPQ469" i="5" s="1"/>
  <c r="QPS469" i="5" s="1"/>
  <c r="QPU469" i="5" s="1"/>
  <c r="QPW469" i="5" s="1"/>
  <c r="QPY469" i="5" s="1"/>
  <c r="QQA469" i="5" s="1"/>
  <c r="QQC469" i="5" s="1"/>
  <c r="QQE469" i="5" s="1"/>
  <c r="QQG469" i="5" s="1"/>
  <c r="QQI469" i="5" s="1"/>
  <c r="QQK469" i="5" s="1"/>
  <c r="QQM469" i="5" s="1"/>
  <c r="QQO469" i="5" s="1"/>
  <c r="QQQ469" i="5" s="1"/>
  <c r="QQS469" i="5" s="1"/>
  <c r="QQU469" i="5" s="1"/>
  <c r="QQW469" i="5" s="1"/>
  <c r="QQY469" i="5" s="1"/>
  <c r="QRA469" i="5" s="1"/>
  <c r="QRC469" i="5" s="1"/>
  <c r="QRE469" i="5" s="1"/>
  <c r="QRG469" i="5" s="1"/>
  <c r="QRI469" i="5" s="1"/>
  <c r="QRK469" i="5" s="1"/>
  <c r="QRM469" i="5" s="1"/>
  <c r="QRO469" i="5" s="1"/>
  <c r="QRQ469" i="5" s="1"/>
  <c r="QRS469" i="5" s="1"/>
  <c r="QRU469" i="5" s="1"/>
  <c r="QRW469" i="5" s="1"/>
  <c r="QRY469" i="5" s="1"/>
  <c r="QSA469" i="5" s="1"/>
  <c r="QSC469" i="5" s="1"/>
  <c r="QSE469" i="5" s="1"/>
  <c r="QSG469" i="5" s="1"/>
  <c r="QSI469" i="5" s="1"/>
  <c r="QSK469" i="5" s="1"/>
  <c r="QSM469" i="5" s="1"/>
  <c r="QSO469" i="5" s="1"/>
  <c r="QSQ469" i="5" s="1"/>
  <c r="QSS469" i="5" s="1"/>
  <c r="QSU469" i="5" s="1"/>
  <c r="QSW469" i="5" s="1"/>
  <c r="QSY469" i="5" s="1"/>
  <c r="QTA469" i="5" s="1"/>
  <c r="QTC469" i="5" s="1"/>
  <c r="QTE469" i="5" s="1"/>
  <c r="QTG469" i="5" s="1"/>
  <c r="QTI469" i="5" s="1"/>
  <c r="QTK469" i="5" s="1"/>
  <c r="QTM469" i="5" s="1"/>
  <c r="QTO469" i="5" s="1"/>
  <c r="QTQ469" i="5" s="1"/>
  <c r="QTS469" i="5" s="1"/>
  <c r="QTU469" i="5" s="1"/>
  <c r="QTW469" i="5" s="1"/>
  <c r="QTY469" i="5" s="1"/>
  <c r="QUA469" i="5" s="1"/>
  <c r="QUC469" i="5" s="1"/>
  <c r="QUE469" i="5" s="1"/>
  <c r="QUG469" i="5" s="1"/>
  <c r="QUI469" i="5" s="1"/>
  <c r="QUK469" i="5" s="1"/>
  <c r="QUM469" i="5" s="1"/>
  <c r="QUO469" i="5" s="1"/>
  <c r="QUQ469" i="5" s="1"/>
  <c r="QUS469" i="5" s="1"/>
  <c r="QUU469" i="5" s="1"/>
  <c r="QUW469" i="5" s="1"/>
  <c r="QUY469" i="5" s="1"/>
  <c r="QVA469" i="5" s="1"/>
  <c r="QVC469" i="5" s="1"/>
  <c r="QVE469" i="5" s="1"/>
  <c r="QVG469" i="5" s="1"/>
  <c r="QVI469" i="5" s="1"/>
  <c r="QVK469" i="5" s="1"/>
  <c r="QVM469" i="5" s="1"/>
  <c r="QVO469" i="5" s="1"/>
  <c r="QVQ469" i="5" s="1"/>
  <c r="QVS469" i="5" s="1"/>
  <c r="QVU469" i="5" s="1"/>
  <c r="QVW469" i="5" s="1"/>
  <c r="QVY469" i="5" s="1"/>
  <c r="QWA469" i="5" s="1"/>
  <c r="QWC469" i="5" s="1"/>
  <c r="QWE469" i="5" s="1"/>
  <c r="QWG469" i="5" s="1"/>
  <c r="QWI469" i="5" s="1"/>
  <c r="QWK469" i="5" s="1"/>
  <c r="QWM469" i="5" s="1"/>
  <c r="QWO469" i="5" s="1"/>
  <c r="QWQ469" i="5" s="1"/>
  <c r="QWS469" i="5" s="1"/>
  <c r="QWU469" i="5" s="1"/>
  <c r="QWW469" i="5" s="1"/>
  <c r="QWY469" i="5" s="1"/>
  <c r="QXA469" i="5" s="1"/>
  <c r="QXC469" i="5" s="1"/>
  <c r="QXE469" i="5" s="1"/>
  <c r="QXG469" i="5" s="1"/>
  <c r="QXI469" i="5" s="1"/>
  <c r="QXK469" i="5" s="1"/>
  <c r="QXM469" i="5" s="1"/>
  <c r="QXO469" i="5" s="1"/>
  <c r="QXQ469" i="5" s="1"/>
  <c r="QXS469" i="5" s="1"/>
  <c r="QXU469" i="5" s="1"/>
  <c r="QXW469" i="5" s="1"/>
  <c r="QXY469" i="5" s="1"/>
  <c r="QYA469" i="5" s="1"/>
  <c r="QYC469" i="5" s="1"/>
  <c r="QYE469" i="5" s="1"/>
  <c r="QYG469" i="5" s="1"/>
  <c r="QYI469" i="5" s="1"/>
  <c r="QYK469" i="5" s="1"/>
  <c r="QYM469" i="5" s="1"/>
  <c r="QYO469" i="5" s="1"/>
  <c r="QYQ469" i="5" s="1"/>
  <c r="QYS469" i="5" s="1"/>
  <c r="QYU469" i="5" s="1"/>
  <c r="QYW469" i="5" s="1"/>
  <c r="QYY469" i="5" s="1"/>
  <c r="QZA469" i="5" s="1"/>
  <c r="QZC469" i="5" s="1"/>
  <c r="QZE469" i="5" s="1"/>
  <c r="QZG469" i="5" s="1"/>
  <c r="QZI469" i="5" s="1"/>
  <c r="QZK469" i="5" s="1"/>
  <c r="QZM469" i="5" s="1"/>
  <c r="QZO469" i="5" s="1"/>
  <c r="QZQ469" i="5" s="1"/>
  <c r="QZS469" i="5" s="1"/>
  <c r="QZU469" i="5" s="1"/>
  <c r="QZW469" i="5" s="1"/>
  <c r="QZY469" i="5" s="1"/>
  <c r="RAA469" i="5" s="1"/>
  <c r="RAC469" i="5" s="1"/>
  <c r="RAE469" i="5" s="1"/>
  <c r="RAG469" i="5" s="1"/>
  <c r="RAI469" i="5" s="1"/>
  <c r="RAK469" i="5" s="1"/>
  <c r="RAM469" i="5" s="1"/>
  <c r="RAO469" i="5" s="1"/>
  <c r="RAQ469" i="5" s="1"/>
  <c r="RAS469" i="5" s="1"/>
  <c r="RAU469" i="5" s="1"/>
  <c r="RAW469" i="5" s="1"/>
  <c r="RAY469" i="5" s="1"/>
  <c r="RBA469" i="5" s="1"/>
  <c r="RBC469" i="5" s="1"/>
  <c r="RBE469" i="5" s="1"/>
  <c r="RBG469" i="5" s="1"/>
  <c r="RBI469" i="5" s="1"/>
  <c r="RBK469" i="5" s="1"/>
  <c r="RBM469" i="5" s="1"/>
  <c r="RBO469" i="5" s="1"/>
  <c r="RBQ469" i="5" s="1"/>
  <c r="RBS469" i="5" s="1"/>
  <c r="RBU469" i="5" s="1"/>
  <c r="RBW469" i="5" s="1"/>
  <c r="RBY469" i="5" s="1"/>
  <c r="RCA469" i="5" s="1"/>
  <c r="RCC469" i="5" s="1"/>
  <c r="RCE469" i="5" s="1"/>
  <c r="RCG469" i="5" s="1"/>
  <c r="RCI469" i="5" s="1"/>
  <c r="RCK469" i="5" s="1"/>
  <c r="RCM469" i="5" s="1"/>
  <c r="RCO469" i="5" s="1"/>
  <c r="RCQ469" i="5" s="1"/>
  <c r="RCS469" i="5" s="1"/>
  <c r="RCU469" i="5" s="1"/>
  <c r="RCW469" i="5" s="1"/>
  <c r="RCY469" i="5" s="1"/>
  <c r="RDA469" i="5" s="1"/>
  <c r="RDC469" i="5" s="1"/>
  <c r="RDE469" i="5" s="1"/>
  <c r="RDG469" i="5" s="1"/>
  <c r="RDI469" i="5" s="1"/>
  <c r="RDK469" i="5" s="1"/>
  <c r="RDM469" i="5" s="1"/>
  <c r="RDO469" i="5" s="1"/>
  <c r="RDQ469" i="5" s="1"/>
  <c r="RDS469" i="5" s="1"/>
  <c r="RDU469" i="5" s="1"/>
  <c r="RDW469" i="5" s="1"/>
  <c r="RDY469" i="5" s="1"/>
  <c r="REA469" i="5" s="1"/>
  <c r="REC469" i="5" s="1"/>
  <c r="REE469" i="5" s="1"/>
  <c r="REG469" i="5" s="1"/>
  <c r="REI469" i="5" s="1"/>
  <c r="REK469" i="5" s="1"/>
  <c r="REM469" i="5" s="1"/>
  <c r="REO469" i="5" s="1"/>
  <c r="REQ469" i="5" s="1"/>
  <c r="RES469" i="5" s="1"/>
  <c r="REU469" i="5" s="1"/>
  <c r="REW469" i="5" s="1"/>
  <c r="REY469" i="5" s="1"/>
  <c r="RFA469" i="5" s="1"/>
  <c r="RFC469" i="5" s="1"/>
  <c r="RFE469" i="5" s="1"/>
  <c r="RFG469" i="5" s="1"/>
  <c r="RFI469" i="5" s="1"/>
  <c r="RFK469" i="5" s="1"/>
  <c r="RFM469" i="5" s="1"/>
  <c r="RFO469" i="5" s="1"/>
  <c r="RFQ469" i="5" s="1"/>
  <c r="RFS469" i="5" s="1"/>
  <c r="RFU469" i="5" s="1"/>
  <c r="RFW469" i="5" s="1"/>
  <c r="RFY469" i="5" s="1"/>
  <c r="RGA469" i="5" s="1"/>
  <c r="RGC469" i="5" s="1"/>
  <c r="RGE469" i="5" s="1"/>
  <c r="RGG469" i="5" s="1"/>
  <c r="RGI469" i="5" s="1"/>
  <c r="RGK469" i="5" s="1"/>
  <c r="RGM469" i="5" s="1"/>
  <c r="RGO469" i="5" s="1"/>
  <c r="RGQ469" i="5" s="1"/>
  <c r="RGS469" i="5" s="1"/>
  <c r="RGU469" i="5" s="1"/>
  <c r="RGW469" i="5" s="1"/>
  <c r="RGY469" i="5" s="1"/>
  <c r="RHA469" i="5" s="1"/>
  <c r="RHC469" i="5" s="1"/>
  <c r="RHE469" i="5" s="1"/>
  <c r="RHG469" i="5" s="1"/>
  <c r="RHI469" i="5" s="1"/>
  <c r="RHK469" i="5" s="1"/>
  <c r="RHM469" i="5" s="1"/>
  <c r="RHO469" i="5" s="1"/>
  <c r="RHQ469" i="5" s="1"/>
  <c r="RHS469" i="5" s="1"/>
  <c r="RHU469" i="5" s="1"/>
  <c r="RHW469" i="5" s="1"/>
  <c r="RHY469" i="5" s="1"/>
  <c r="RIA469" i="5" s="1"/>
  <c r="RIC469" i="5" s="1"/>
  <c r="RIE469" i="5" s="1"/>
  <c r="RIG469" i="5" s="1"/>
  <c r="RII469" i="5" s="1"/>
  <c r="RIK469" i="5" s="1"/>
  <c r="RIM469" i="5" s="1"/>
  <c r="RIO469" i="5" s="1"/>
  <c r="RIQ469" i="5" s="1"/>
  <c r="RIS469" i="5" s="1"/>
  <c r="RIU469" i="5" s="1"/>
  <c r="RIW469" i="5" s="1"/>
  <c r="RIY469" i="5" s="1"/>
  <c r="RJA469" i="5" s="1"/>
  <c r="RJC469" i="5" s="1"/>
  <c r="RJE469" i="5" s="1"/>
  <c r="RJG469" i="5" s="1"/>
  <c r="RJI469" i="5" s="1"/>
  <c r="RJK469" i="5" s="1"/>
  <c r="RJM469" i="5" s="1"/>
  <c r="RJO469" i="5" s="1"/>
  <c r="RJQ469" i="5" s="1"/>
  <c r="RJS469" i="5" s="1"/>
  <c r="RJU469" i="5" s="1"/>
  <c r="RJW469" i="5" s="1"/>
  <c r="RJY469" i="5" s="1"/>
  <c r="RKA469" i="5" s="1"/>
  <c r="RKC469" i="5" s="1"/>
  <c r="RKE469" i="5" s="1"/>
  <c r="RKG469" i="5" s="1"/>
  <c r="RKI469" i="5" s="1"/>
  <c r="RKK469" i="5" s="1"/>
  <c r="RKM469" i="5" s="1"/>
  <c r="RKO469" i="5" s="1"/>
  <c r="RKQ469" i="5" s="1"/>
  <c r="RKS469" i="5" s="1"/>
  <c r="RKU469" i="5" s="1"/>
  <c r="RKW469" i="5" s="1"/>
  <c r="RKY469" i="5" s="1"/>
  <c r="RLA469" i="5" s="1"/>
  <c r="RLC469" i="5" s="1"/>
  <c r="RLE469" i="5" s="1"/>
  <c r="RLG469" i="5" s="1"/>
  <c r="RLI469" i="5" s="1"/>
  <c r="RLK469" i="5" s="1"/>
  <c r="RLM469" i="5" s="1"/>
  <c r="RLO469" i="5" s="1"/>
  <c r="RLQ469" i="5" s="1"/>
  <c r="RLS469" i="5" s="1"/>
  <c r="RLU469" i="5" s="1"/>
  <c r="RLW469" i="5" s="1"/>
  <c r="RLY469" i="5" s="1"/>
  <c r="RMA469" i="5" s="1"/>
  <c r="RMC469" i="5" s="1"/>
  <c r="RME469" i="5" s="1"/>
  <c r="RMG469" i="5" s="1"/>
  <c r="RMI469" i="5" s="1"/>
  <c r="RMK469" i="5" s="1"/>
  <c r="RMM469" i="5" s="1"/>
  <c r="RMO469" i="5" s="1"/>
  <c r="RMQ469" i="5" s="1"/>
  <c r="RMS469" i="5" s="1"/>
  <c r="RMU469" i="5" s="1"/>
  <c r="RMW469" i="5" s="1"/>
  <c r="RMY469" i="5" s="1"/>
  <c r="RNA469" i="5" s="1"/>
  <c r="RNC469" i="5" s="1"/>
  <c r="RNE469" i="5" s="1"/>
  <c r="RNG469" i="5" s="1"/>
  <c r="RNI469" i="5" s="1"/>
  <c r="RNK469" i="5" s="1"/>
  <c r="RNM469" i="5" s="1"/>
  <c r="RNO469" i="5" s="1"/>
  <c r="RNQ469" i="5" s="1"/>
  <c r="RNS469" i="5" s="1"/>
  <c r="RNU469" i="5" s="1"/>
  <c r="RNW469" i="5" s="1"/>
  <c r="RNY469" i="5" s="1"/>
  <c r="ROA469" i="5" s="1"/>
  <c r="ROC469" i="5" s="1"/>
  <c r="ROE469" i="5" s="1"/>
  <c r="ROG469" i="5" s="1"/>
  <c r="ROI469" i="5" s="1"/>
  <c r="ROK469" i="5" s="1"/>
  <c r="ROM469" i="5" s="1"/>
  <c r="ROO469" i="5" s="1"/>
  <c r="ROQ469" i="5" s="1"/>
  <c r="ROS469" i="5" s="1"/>
  <c r="ROU469" i="5" s="1"/>
  <c r="ROW469" i="5" s="1"/>
  <c r="ROY469" i="5" s="1"/>
  <c r="RPA469" i="5" s="1"/>
  <c r="RPC469" i="5" s="1"/>
  <c r="RPE469" i="5" s="1"/>
  <c r="RPG469" i="5" s="1"/>
  <c r="RPI469" i="5" s="1"/>
  <c r="RPK469" i="5" s="1"/>
  <c r="RPM469" i="5" s="1"/>
  <c r="RPO469" i="5" s="1"/>
  <c r="RPQ469" i="5" s="1"/>
  <c r="RPS469" i="5" s="1"/>
  <c r="RPU469" i="5" s="1"/>
  <c r="RPW469" i="5" s="1"/>
  <c r="RPY469" i="5" s="1"/>
  <c r="RQA469" i="5" s="1"/>
  <c r="RQC469" i="5" s="1"/>
  <c r="RQE469" i="5" s="1"/>
  <c r="RQG469" i="5" s="1"/>
  <c r="RQI469" i="5" s="1"/>
  <c r="RQK469" i="5" s="1"/>
  <c r="RQM469" i="5" s="1"/>
  <c r="RQO469" i="5" s="1"/>
  <c r="RQQ469" i="5" s="1"/>
  <c r="RQS469" i="5" s="1"/>
  <c r="RQU469" i="5" s="1"/>
  <c r="RQW469" i="5" s="1"/>
  <c r="RQY469" i="5" s="1"/>
  <c r="RRA469" i="5" s="1"/>
  <c r="RRC469" i="5" s="1"/>
  <c r="RRE469" i="5" s="1"/>
  <c r="RRG469" i="5" s="1"/>
  <c r="RRI469" i="5" s="1"/>
  <c r="RRK469" i="5" s="1"/>
  <c r="RRM469" i="5" s="1"/>
  <c r="RRO469" i="5" s="1"/>
  <c r="RRQ469" i="5" s="1"/>
  <c r="RRS469" i="5" s="1"/>
  <c r="RRU469" i="5" s="1"/>
  <c r="RRW469" i="5" s="1"/>
  <c r="RRY469" i="5" s="1"/>
  <c r="RSA469" i="5" s="1"/>
  <c r="RSC469" i="5" s="1"/>
  <c r="RSE469" i="5" s="1"/>
  <c r="RSG469" i="5" s="1"/>
  <c r="RSI469" i="5" s="1"/>
  <c r="RSK469" i="5" s="1"/>
  <c r="RSM469" i="5" s="1"/>
  <c r="RSO469" i="5" s="1"/>
  <c r="RSQ469" i="5" s="1"/>
  <c r="RSS469" i="5" s="1"/>
  <c r="RSU469" i="5" s="1"/>
  <c r="RSW469" i="5" s="1"/>
  <c r="RSY469" i="5" s="1"/>
  <c r="RTA469" i="5" s="1"/>
  <c r="RTC469" i="5" s="1"/>
  <c r="RTE469" i="5" s="1"/>
  <c r="RTG469" i="5" s="1"/>
  <c r="RTI469" i="5" s="1"/>
  <c r="RTK469" i="5" s="1"/>
  <c r="RTM469" i="5" s="1"/>
  <c r="RTO469" i="5" s="1"/>
  <c r="RTQ469" i="5" s="1"/>
  <c r="RTS469" i="5" s="1"/>
  <c r="RTU469" i="5" s="1"/>
  <c r="RTW469" i="5" s="1"/>
  <c r="RTY469" i="5" s="1"/>
  <c r="RUA469" i="5" s="1"/>
  <c r="RUC469" i="5" s="1"/>
  <c r="RUE469" i="5" s="1"/>
  <c r="RUG469" i="5" s="1"/>
  <c r="RUI469" i="5" s="1"/>
  <c r="RUK469" i="5" s="1"/>
  <c r="RUM469" i="5" s="1"/>
  <c r="RUO469" i="5" s="1"/>
  <c r="RUQ469" i="5" s="1"/>
  <c r="RUS469" i="5" s="1"/>
  <c r="RUU469" i="5" s="1"/>
  <c r="RUW469" i="5" s="1"/>
  <c r="RUY469" i="5" s="1"/>
  <c r="RVA469" i="5" s="1"/>
  <c r="RVC469" i="5" s="1"/>
  <c r="RVE469" i="5" s="1"/>
  <c r="RVG469" i="5" s="1"/>
  <c r="RVI469" i="5" s="1"/>
  <c r="RVK469" i="5" s="1"/>
  <c r="RVM469" i="5" s="1"/>
  <c r="RVO469" i="5" s="1"/>
  <c r="RVQ469" i="5" s="1"/>
  <c r="RVS469" i="5" s="1"/>
  <c r="RVU469" i="5" s="1"/>
  <c r="RVW469" i="5" s="1"/>
  <c r="RVY469" i="5" s="1"/>
  <c r="RWA469" i="5" s="1"/>
  <c r="RWC469" i="5" s="1"/>
  <c r="RWE469" i="5" s="1"/>
  <c r="RWG469" i="5" s="1"/>
  <c r="RWI469" i="5" s="1"/>
  <c r="RWK469" i="5" s="1"/>
  <c r="RWM469" i="5" s="1"/>
  <c r="RWO469" i="5" s="1"/>
  <c r="RWQ469" i="5" s="1"/>
  <c r="RWS469" i="5" s="1"/>
  <c r="RWU469" i="5" s="1"/>
  <c r="RWW469" i="5" s="1"/>
  <c r="RWY469" i="5" s="1"/>
  <c r="RXA469" i="5" s="1"/>
  <c r="RXC469" i="5" s="1"/>
  <c r="RXE469" i="5" s="1"/>
  <c r="RXG469" i="5" s="1"/>
  <c r="RXI469" i="5" s="1"/>
  <c r="RXK469" i="5" s="1"/>
  <c r="RXM469" i="5" s="1"/>
  <c r="RXO469" i="5" s="1"/>
  <c r="RXQ469" i="5" s="1"/>
  <c r="RXS469" i="5" s="1"/>
  <c r="RXU469" i="5" s="1"/>
  <c r="RXW469" i="5" s="1"/>
  <c r="RXY469" i="5" s="1"/>
  <c r="RYA469" i="5" s="1"/>
  <c r="RYC469" i="5" s="1"/>
  <c r="RYE469" i="5" s="1"/>
  <c r="RYG469" i="5" s="1"/>
  <c r="RYI469" i="5" s="1"/>
  <c r="RYK469" i="5" s="1"/>
  <c r="RYM469" i="5" s="1"/>
  <c r="RYO469" i="5" s="1"/>
  <c r="RYQ469" i="5" s="1"/>
  <c r="RYS469" i="5" s="1"/>
  <c r="RYU469" i="5" s="1"/>
  <c r="RYW469" i="5" s="1"/>
  <c r="RYY469" i="5" s="1"/>
  <c r="RZA469" i="5" s="1"/>
  <c r="RZC469" i="5" s="1"/>
  <c r="RZE469" i="5" s="1"/>
  <c r="RZG469" i="5" s="1"/>
  <c r="RZI469" i="5" s="1"/>
  <c r="RZK469" i="5" s="1"/>
  <c r="RZM469" i="5" s="1"/>
  <c r="RZO469" i="5" s="1"/>
  <c r="RZQ469" i="5" s="1"/>
  <c r="RZS469" i="5" s="1"/>
  <c r="RZU469" i="5" s="1"/>
  <c r="RZW469" i="5" s="1"/>
  <c r="RZY469" i="5" s="1"/>
  <c r="SAA469" i="5" s="1"/>
  <c r="SAC469" i="5" s="1"/>
  <c r="SAE469" i="5" s="1"/>
  <c r="SAG469" i="5" s="1"/>
  <c r="SAI469" i="5" s="1"/>
  <c r="SAK469" i="5" s="1"/>
  <c r="SAM469" i="5" s="1"/>
  <c r="SAO469" i="5" s="1"/>
  <c r="SAQ469" i="5" s="1"/>
  <c r="SAS469" i="5" s="1"/>
  <c r="SAU469" i="5" s="1"/>
  <c r="SAW469" i="5" s="1"/>
  <c r="SAY469" i="5" s="1"/>
  <c r="SBA469" i="5" s="1"/>
  <c r="SBC469" i="5" s="1"/>
  <c r="SBE469" i="5" s="1"/>
  <c r="SBG469" i="5" s="1"/>
  <c r="SBI469" i="5" s="1"/>
  <c r="SBK469" i="5" s="1"/>
  <c r="SBM469" i="5" s="1"/>
  <c r="SBO469" i="5" s="1"/>
  <c r="SBQ469" i="5" s="1"/>
  <c r="SBS469" i="5" s="1"/>
  <c r="SBU469" i="5" s="1"/>
  <c r="SBW469" i="5" s="1"/>
  <c r="SBY469" i="5" s="1"/>
  <c r="SCA469" i="5" s="1"/>
  <c r="SCC469" i="5" s="1"/>
  <c r="SCE469" i="5" s="1"/>
  <c r="SCG469" i="5" s="1"/>
  <c r="SCI469" i="5" s="1"/>
  <c r="SCK469" i="5" s="1"/>
  <c r="SCM469" i="5" s="1"/>
  <c r="SCO469" i="5" s="1"/>
  <c r="SCQ469" i="5" s="1"/>
  <c r="SCS469" i="5" s="1"/>
  <c r="SCU469" i="5" s="1"/>
  <c r="SCW469" i="5" s="1"/>
  <c r="SCY469" i="5" s="1"/>
  <c r="SDA469" i="5" s="1"/>
  <c r="SDC469" i="5" s="1"/>
  <c r="SDE469" i="5" s="1"/>
  <c r="SDG469" i="5" s="1"/>
  <c r="SDI469" i="5" s="1"/>
  <c r="SDK469" i="5" s="1"/>
  <c r="SDM469" i="5" s="1"/>
  <c r="SDO469" i="5" s="1"/>
  <c r="SDQ469" i="5" s="1"/>
  <c r="SDS469" i="5" s="1"/>
  <c r="SDU469" i="5" s="1"/>
  <c r="SDW469" i="5" s="1"/>
  <c r="SDY469" i="5" s="1"/>
  <c r="SEA469" i="5" s="1"/>
  <c r="SEC469" i="5" s="1"/>
  <c r="SEE469" i="5" s="1"/>
  <c r="SEG469" i="5" s="1"/>
  <c r="SEI469" i="5" s="1"/>
  <c r="SEK469" i="5" s="1"/>
  <c r="SEM469" i="5" s="1"/>
  <c r="SEO469" i="5" s="1"/>
  <c r="SEQ469" i="5" s="1"/>
  <c r="SES469" i="5" s="1"/>
  <c r="SEU469" i="5" s="1"/>
  <c r="SEW469" i="5" s="1"/>
  <c r="SEY469" i="5" s="1"/>
  <c r="SFA469" i="5" s="1"/>
  <c r="SFC469" i="5" s="1"/>
  <c r="SFE469" i="5" s="1"/>
  <c r="SFG469" i="5" s="1"/>
  <c r="SFI469" i="5" s="1"/>
  <c r="SFK469" i="5" s="1"/>
  <c r="SFM469" i="5" s="1"/>
  <c r="SFO469" i="5" s="1"/>
  <c r="SFQ469" i="5" s="1"/>
  <c r="SFS469" i="5" s="1"/>
  <c r="SFU469" i="5" s="1"/>
  <c r="SFW469" i="5" s="1"/>
  <c r="SFY469" i="5" s="1"/>
  <c r="SGA469" i="5" s="1"/>
  <c r="SGC469" i="5" s="1"/>
  <c r="SGE469" i="5" s="1"/>
  <c r="SGG469" i="5" s="1"/>
  <c r="SGI469" i="5" s="1"/>
  <c r="SGK469" i="5" s="1"/>
  <c r="SGM469" i="5" s="1"/>
  <c r="SGO469" i="5" s="1"/>
  <c r="SGQ469" i="5" s="1"/>
  <c r="SGS469" i="5" s="1"/>
  <c r="SGU469" i="5" s="1"/>
  <c r="SGW469" i="5" s="1"/>
  <c r="SGY469" i="5" s="1"/>
  <c r="SHA469" i="5" s="1"/>
  <c r="SHC469" i="5" s="1"/>
  <c r="SHE469" i="5" s="1"/>
  <c r="SHG469" i="5" s="1"/>
  <c r="SHI469" i="5" s="1"/>
  <c r="SHK469" i="5" s="1"/>
  <c r="SHM469" i="5" s="1"/>
  <c r="SHO469" i="5" s="1"/>
  <c r="SHQ469" i="5" s="1"/>
  <c r="SHS469" i="5" s="1"/>
  <c r="SHU469" i="5" s="1"/>
  <c r="SHW469" i="5" s="1"/>
  <c r="SHY469" i="5" s="1"/>
  <c r="SIA469" i="5" s="1"/>
  <c r="SIC469" i="5" s="1"/>
  <c r="SIE469" i="5" s="1"/>
  <c r="SIG469" i="5" s="1"/>
  <c r="SII469" i="5" s="1"/>
  <c r="SIK469" i="5" s="1"/>
  <c r="SIM469" i="5" s="1"/>
  <c r="SIO469" i="5" s="1"/>
  <c r="SIQ469" i="5" s="1"/>
  <c r="SIS469" i="5" s="1"/>
  <c r="SIU469" i="5" s="1"/>
  <c r="SIW469" i="5" s="1"/>
  <c r="SIY469" i="5" s="1"/>
  <c r="SJA469" i="5" s="1"/>
  <c r="SJC469" i="5" s="1"/>
  <c r="SJE469" i="5" s="1"/>
  <c r="SJG469" i="5" s="1"/>
  <c r="SJI469" i="5" s="1"/>
  <c r="SJK469" i="5" s="1"/>
  <c r="SJM469" i="5" s="1"/>
  <c r="SJO469" i="5" s="1"/>
  <c r="SJQ469" i="5" s="1"/>
  <c r="SJS469" i="5" s="1"/>
  <c r="SJU469" i="5" s="1"/>
  <c r="SJW469" i="5" s="1"/>
  <c r="SJY469" i="5" s="1"/>
  <c r="SKA469" i="5" s="1"/>
  <c r="SKC469" i="5" s="1"/>
  <c r="SKE469" i="5" s="1"/>
  <c r="SKG469" i="5" s="1"/>
  <c r="SKI469" i="5" s="1"/>
  <c r="SKK469" i="5" s="1"/>
  <c r="SKM469" i="5" s="1"/>
  <c r="SKO469" i="5" s="1"/>
  <c r="SKQ469" i="5" s="1"/>
  <c r="SKS469" i="5" s="1"/>
  <c r="SKU469" i="5" s="1"/>
  <c r="SKW469" i="5" s="1"/>
  <c r="SKY469" i="5" s="1"/>
  <c r="SLA469" i="5" s="1"/>
  <c r="SLC469" i="5" s="1"/>
  <c r="SLE469" i="5" s="1"/>
  <c r="SLG469" i="5" s="1"/>
  <c r="SLI469" i="5" s="1"/>
  <c r="SLK469" i="5" s="1"/>
  <c r="SLM469" i="5" s="1"/>
  <c r="SLO469" i="5" s="1"/>
  <c r="SLQ469" i="5" s="1"/>
  <c r="SLS469" i="5" s="1"/>
  <c r="SLU469" i="5" s="1"/>
  <c r="SLW469" i="5" s="1"/>
  <c r="SLY469" i="5" s="1"/>
  <c r="SMA469" i="5" s="1"/>
  <c r="SMC469" i="5" s="1"/>
  <c r="SME469" i="5" s="1"/>
  <c r="SMG469" i="5" s="1"/>
  <c r="SMI469" i="5" s="1"/>
  <c r="SMK469" i="5" s="1"/>
  <c r="SMM469" i="5" s="1"/>
  <c r="SMO469" i="5" s="1"/>
  <c r="SMQ469" i="5" s="1"/>
  <c r="SMS469" i="5" s="1"/>
  <c r="SMU469" i="5" s="1"/>
  <c r="SMW469" i="5" s="1"/>
  <c r="SMY469" i="5" s="1"/>
  <c r="SNA469" i="5" s="1"/>
  <c r="SNC469" i="5" s="1"/>
  <c r="SNE469" i="5" s="1"/>
  <c r="SNG469" i="5" s="1"/>
  <c r="SNI469" i="5" s="1"/>
  <c r="SNK469" i="5" s="1"/>
  <c r="SNM469" i="5" s="1"/>
  <c r="SNO469" i="5" s="1"/>
  <c r="SNQ469" i="5" s="1"/>
  <c r="SNS469" i="5" s="1"/>
  <c r="SNU469" i="5" s="1"/>
  <c r="SNW469" i="5" s="1"/>
  <c r="SNY469" i="5" s="1"/>
  <c r="SOA469" i="5" s="1"/>
  <c r="SOC469" i="5" s="1"/>
  <c r="SOE469" i="5" s="1"/>
  <c r="SOG469" i="5" s="1"/>
  <c r="SOI469" i="5" s="1"/>
  <c r="SOK469" i="5" s="1"/>
  <c r="SOM469" i="5" s="1"/>
  <c r="SOO469" i="5" s="1"/>
  <c r="SOQ469" i="5" s="1"/>
  <c r="SOS469" i="5" s="1"/>
  <c r="SOU469" i="5" s="1"/>
  <c r="SOW469" i="5" s="1"/>
  <c r="SOY469" i="5" s="1"/>
  <c r="SPA469" i="5" s="1"/>
  <c r="SPC469" i="5" s="1"/>
  <c r="SPE469" i="5" s="1"/>
  <c r="SPG469" i="5" s="1"/>
  <c r="SPI469" i="5" s="1"/>
  <c r="SPK469" i="5" s="1"/>
  <c r="SPM469" i="5" s="1"/>
  <c r="SPO469" i="5" s="1"/>
  <c r="SPQ469" i="5" s="1"/>
  <c r="SPS469" i="5" s="1"/>
  <c r="SPU469" i="5" s="1"/>
  <c r="SPW469" i="5" s="1"/>
  <c r="SPY469" i="5" s="1"/>
  <c r="SQA469" i="5" s="1"/>
  <c r="SQC469" i="5" s="1"/>
  <c r="SQE469" i="5" s="1"/>
  <c r="SQG469" i="5" s="1"/>
  <c r="SQI469" i="5" s="1"/>
  <c r="SQK469" i="5" s="1"/>
  <c r="SQM469" i="5" s="1"/>
  <c r="SQO469" i="5" s="1"/>
  <c r="SQQ469" i="5" s="1"/>
  <c r="SQS469" i="5" s="1"/>
  <c r="SQU469" i="5" s="1"/>
  <c r="SQW469" i="5" s="1"/>
  <c r="SQY469" i="5" s="1"/>
  <c r="SRA469" i="5" s="1"/>
  <c r="SRC469" i="5" s="1"/>
  <c r="SRE469" i="5" s="1"/>
  <c r="SRG469" i="5" s="1"/>
  <c r="SRI469" i="5" s="1"/>
  <c r="SRK469" i="5" s="1"/>
  <c r="SRM469" i="5" s="1"/>
  <c r="SRO469" i="5" s="1"/>
  <c r="SRQ469" i="5" s="1"/>
  <c r="SRS469" i="5" s="1"/>
  <c r="SRU469" i="5" s="1"/>
  <c r="SRW469" i="5" s="1"/>
  <c r="SRY469" i="5" s="1"/>
  <c r="SSA469" i="5" s="1"/>
  <c r="SSC469" i="5" s="1"/>
  <c r="SSE469" i="5" s="1"/>
  <c r="SSG469" i="5" s="1"/>
  <c r="SSI469" i="5" s="1"/>
  <c r="SSK469" i="5" s="1"/>
  <c r="SSM469" i="5" s="1"/>
  <c r="SSO469" i="5" s="1"/>
  <c r="SSQ469" i="5" s="1"/>
  <c r="SSS469" i="5" s="1"/>
  <c r="SSU469" i="5" s="1"/>
  <c r="SSW469" i="5" s="1"/>
  <c r="SSY469" i="5" s="1"/>
  <c r="STA469" i="5" s="1"/>
  <c r="STC469" i="5" s="1"/>
  <c r="STE469" i="5" s="1"/>
  <c r="STG469" i="5" s="1"/>
  <c r="STI469" i="5" s="1"/>
  <c r="STK469" i="5" s="1"/>
  <c r="STM469" i="5" s="1"/>
  <c r="STO469" i="5" s="1"/>
  <c r="STQ469" i="5" s="1"/>
  <c r="STS469" i="5" s="1"/>
  <c r="STU469" i="5" s="1"/>
  <c r="STW469" i="5" s="1"/>
  <c r="STY469" i="5" s="1"/>
  <c r="SUA469" i="5" s="1"/>
  <c r="SUC469" i="5" s="1"/>
  <c r="SUE469" i="5" s="1"/>
  <c r="SUG469" i="5" s="1"/>
  <c r="SUI469" i="5" s="1"/>
  <c r="SUK469" i="5" s="1"/>
  <c r="SUM469" i="5" s="1"/>
  <c r="SUO469" i="5" s="1"/>
  <c r="SUQ469" i="5" s="1"/>
  <c r="SUS469" i="5" s="1"/>
  <c r="SUU469" i="5" s="1"/>
  <c r="SUW469" i="5" s="1"/>
  <c r="SUY469" i="5" s="1"/>
  <c r="SVA469" i="5" s="1"/>
  <c r="SVC469" i="5" s="1"/>
  <c r="SVE469" i="5" s="1"/>
  <c r="SVG469" i="5" s="1"/>
  <c r="SVI469" i="5" s="1"/>
  <c r="SVK469" i="5" s="1"/>
  <c r="SVM469" i="5" s="1"/>
  <c r="SVO469" i="5" s="1"/>
  <c r="SVQ469" i="5" s="1"/>
  <c r="SVS469" i="5" s="1"/>
  <c r="SVU469" i="5" s="1"/>
  <c r="SVW469" i="5" s="1"/>
  <c r="SVY469" i="5" s="1"/>
  <c r="SWA469" i="5" s="1"/>
  <c r="SWC469" i="5" s="1"/>
  <c r="SWE469" i="5" s="1"/>
  <c r="SWG469" i="5" s="1"/>
  <c r="SWI469" i="5" s="1"/>
  <c r="SWK469" i="5" s="1"/>
  <c r="SWM469" i="5" s="1"/>
  <c r="SWO469" i="5" s="1"/>
  <c r="SWQ469" i="5" s="1"/>
  <c r="SWS469" i="5" s="1"/>
  <c r="SWU469" i="5" s="1"/>
  <c r="SWW469" i="5" s="1"/>
  <c r="SWY469" i="5" s="1"/>
  <c r="SXA469" i="5" s="1"/>
  <c r="SXC469" i="5" s="1"/>
  <c r="SXE469" i="5" s="1"/>
  <c r="SXG469" i="5" s="1"/>
  <c r="SXI469" i="5" s="1"/>
  <c r="SXK469" i="5" s="1"/>
  <c r="SXM469" i="5" s="1"/>
  <c r="SXO469" i="5" s="1"/>
  <c r="SXQ469" i="5" s="1"/>
  <c r="SXS469" i="5" s="1"/>
  <c r="SXU469" i="5" s="1"/>
  <c r="SXW469" i="5" s="1"/>
  <c r="SXY469" i="5" s="1"/>
  <c r="SYA469" i="5" s="1"/>
  <c r="SYC469" i="5" s="1"/>
  <c r="SYE469" i="5" s="1"/>
  <c r="SYG469" i="5" s="1"/>
  <c r="SYI469" i="5" s="1"/>
  <c r="SYK469" i="5" s="1"/>
  <c r="SYM469" i="5" s="1"/>
  <c r="SYO469" i="5" s="1"/>
  <c r="SYQ469" i="5" s="1"/>
  <c r="SYS469" i="5" s="1"/>
  <c r="SYU469" i="5" s="1"/>
  <c r="SYW469" i="5" s="1"/>
  <c r="SYY469" i="5" s="1"/>
  <c r="SZA469" i="5" s="1"/>
  <c r="SZC469" i="5" s="1"/>
  <c r="SZE469" i="5" s="1"/>
  <c r="SZG469" i="5" s="1"/>
  <c r="SZI469" i="5" s="1"/>
  <c r="SZK469" i="5" s="1"/>
  <c r="SZM469" i="5" s="1"/>
  <c r="SZO469" i="5" s="1"/>
  <c r="SZQ469" i="5" s="1"/>
  <c r="SZS469" i="5" s="1"/>
  <c r="SZU469" i="5" s="1"/>
  <c r="SZW469" i="5" s="1"/>
  <c r="SZY469" i="5" s="1"/>
  <c r="TAA469" i="5" s="1"/>
  <c r="TAC469" i="5" s="1"/>
  <c r="TAE469" i="5" s="1"/>
  <c r="TAG469" i="5" s="1"/>
  <c r="TAI469" i="5" s="1"/>
  <c r="TAK469" i="5" s="1"/>
  <c r="TAM469" i="5" s="1"/>
  <c r="TAO469" i="5" s="1"/>
  <c r="TAQ469" i="5" s="1"/>
  <c r="TAS469" i="5" s="1"/>
  <c r="TAU469" i="5" s="1"/>
  <c r="TAW469" i="5" s="1"/>
  <c r="TAY469" i="5" s="1"/>
  <c r="TBA469" i="5" s="1"/>
  <c r="TBC469" i="5" s="1"/>
  <c r="TBE469" i="5" s="1"/>
  <c r="TBG469" i="5" s="1"/>
  <c r="TBI469" i="5" s="1"/>
  <c r="TBK469" i="5" s="1"/>
  <c r="TBM469" i="5" s="1"/>
  <c r="TBO469" i="5" s="1"/>
  <c r="TBQ469" i="5" s="1"/>
  <c r="TBS469" i="5" s="1"/>
  <c r="TBU469" i="5" s="1"/>
  <c r="TBW469" i="5" s="1"/>
  <c r="TBY469" i="5" s="1"/>
  <c r="TCA469" i="5" s="1"/>
  <c r="TCC469" i="5" s="1"/>
  <c r="TCE469" i="5" s="1"/>
  <c r="TCG469" i="5" s="1"/>
  <c r="TCI469" i="5" s="1"/>
  <c r="TCK469" i="5" s="1"/>
  <c r="TCM469" i="5" s="1"/>
  <c r="TCO469" i="5" s="1"/>
  <c r="TCQ469" i="5" s="1"/>
  <c r="TCS469" i="5" s="1"/>
  <c r="TCU469" i="5" s="1"/>
  <c r="TCW469" i="5" s="1"/>
  <c r="TCY469" i="5" s="1"/>
  <c r="TDA469" i="5" s="1"/>
  <c r="TDC469" i="5" s="1"/>
  <c r="TDE469" i="5" s="1"/>
  <c r="TDG469" i="5" s="1"/>
  <c r="TDI469" i="5" s="1"/>
  <c r="TDK469" i="5" s="1"/>
  <c r="TDM469" i="5" s="1"/>
  <c r="TDO469" i="5" s="1"/>
  <c r="TDQ469" i="5" s="1"/>
  <c r="TDS469" i="5" s="1"/>
  <c r="TDU469" i="5" s="1"/>
  <c r="TDW469" i="5" s="1"/>
  <c r="TDY469" i="5" s="1"/>
  <c r="TEA469" i="5" s="1"/>
  <c r="TEC469" i="5" s="1"/>
  <c r="TEE469" i="5" s="1"/>
  <c r="TEG469" i="5" s="1"/>
  <c r="TEI469" i="5" s="1"/>
  <c r="TEK469" i="5" s="1"/>
  <c r="TEM469" i="5" s="1"/>
  <c r="TEO469" i="5" s="1"/>
  <c r="TEQ469" i="5" s="1"/>
  <c r="TES469" i="5" s="1"/>
  <c r="TEU469" i="5" s="1"/>
  <c r="TEW469" i="5" s="1"/>
  <c r="TEY469" i="5" s="1"/>
  <c r="TFA469" i="5" s="1"/>
  <c r="TFC469" i="5" s="1"/>
  <c r="TFE469" i="5" s="1"/>
  <c r="TFG469" i="5" s="1"/>
  <c r="TFI469" i="5" s="1"/>
  <c r="TFK469" i="5" s="1"/>
  <c r="TFM469" i="5" s="1"/>
  <c r="TFO469" i="5" s="1"/>
  <c r="TFQ469" i="5" s="1"/>
  <c r="TFS469" i="5" s="1"/>
  <c r="TFU469" i="5" s="1"/>
  <c r="TFW469" i="5" s="1"/>
  <c r="TFY469" i="5" s="1"/>
  <c r="TGA469" i="5" s="1"/>
  <c r="TGC469" i="5" s="1"/>
  <c r="TGE469" i="5" s="1"/>
  <c r="TGG469" i="5" s="1"/>
  <c r="TGI469" i="5" s="1"/>
  <c r="TGK469" i="5" s="1"/>
  <c r="TGM469" i="5" s="1"/>
  <c r="TGO469" i="5" s="1"/>
  <c r="TGQ469" i="5" s="1"/>
  <c r="TGS469" i="5" s="1"/>
  <c r="TGU469" i="5" s="1"/>
  <c r="TGW469" i="5" s="1"/>
  <c r="TGY469" i="5" s="1"/>
  <c r="THA469" i="5" s="1"/>
  <c r="THC469" i="5" s="1"/>
  <c r="THE469" i="5" s="1"/>
  <c r="THG469" i="5" s="1"/>
  <c r="THI469" i="5" s="1"/>
  <c r="THK469" i="5" s="1"/>
  <c r="THM469" i="5" s="1"/>
  <c r="THO469" i="5" s="1"/>
  <c r="THQ469" i="5" s="1"/>
  <c r="THS469" i="5" s="1"/>
  <c r="THU469" i="5" s="1"/>
  <c r="THW469" i="5" s="1"/>
  <c r="THY469" i="5" s="1"/>
  <c r="TIA469" i="5" s="1"/>
  <c r="TIC469" i="5" s="1"/>
  <c r="TIE469" i="5" s="1"/>
  <c r="TIG469" i="5" s="1"/>
  <c r="TII469" i="5" s="1"/>
  <c r="TIK469" i="5" s="1"/>
  <c r="TIM469" i="5" s="1"/>
  <c r="TIO469" i="5" s="1"/>
  <c r="TIQ469" i="5" s="1"/>
  <c r="TIS469" i="5" s="1"/>
  <c r="TIU469" i="5" s="1"/>
  <c r="TIW469" i="5" s="1"/>
  <c r="TIY469" i="5" s="1"/>
  <c r="TJA469" i="5" s="1"/>
  <c r="TJC469" i="5" s="1"/>
  <c r="TJE469" i="5" s="1"/>
  <c r="TJG469" i="5" s="1"/>
  <c r="TJI469" i="5" s="1"/>
  <c r="TJK469" i="5" s="1"/>
  <c r="TJM469" i="5" s="1"/>
  <c r="TJO469" i="5" s="1"/>
  <c r="TJQ469" i="5" s="1"/>
  <c r="TJS469" i="5" s="1"/>
  <c r="TJU469" i="5" s="1"/>
  <c r="TJW469" i="5" s="1"/>
  <c r="TJY469" i="5" s="1"/>
  <c r="TKA469" i="5" s="1"/>
  <c r="TKC469" i="5" s="1"/>
  <c r="TKE469" i="5" s="1"/>
  <c r="TKG469" i="5" s="1"/>
  <c r="TKI469" i="5" s="1"/>
  <c r="TKK469" i="5" s="1"/>
  <c r="TKM469" i="5" s="1"/>
  <c r="TKO469" i="5" s="1"/>
  <c r="TKQ469" i="5" s="1"/>
  <c r="TKS469" i="5" s="1"/>
  <c r="TKU469" i="5" s="1"/>
  <c r="TKW469" i="5" s="1"/>
  <c r="TKY469" i="5" s="1"/>
  <c r="TLA469" i="5" s="1"/>
  <c r="TLC469" i="5" s="1"/>
  <c r="TLE469" i="5" s="1"/>
  <c r="TLG469" i="5" s="1"/>
  <c r="TLI469" i="5" s="1"/>
  <c r="TLK469" i="5" s="1"/>
  <c r="TLM469" i="5" s="1"/>
  <c r="TLO469" i="5" s="1"/>
  <c r="TLQ469" i="5" s="1"/>
  <c r="TLS469" i="5" s="1"/>
  <c r="TLU469" i="5" s="1"/>
  <c r="TLW469" i="5" s="1"/>
  <c r="TLY469" i="5" s="1"/>
  <c r="TMA469" i="5" s="1"/>
  <c r="TMC469" i="5" s="1"/>
  <c r="TME469" i="5" s="1"/>
  <c r="TMG469" i="5" s="1"/>
  <c r="TMI469" i="5" s="1"/>
  <c r="TMK469" i="5" s="1"/>
  <c r="TMM469" i="5" s="1"/>
  <c r="TMO469" i="5" s="1"/>
  <c r="TMQ469" i="5" s="1"/>
  <c r="TMS469" i="5" s="1"/>
  <c r="TMU469" i="5" s="1"/>
  <c r="TMW469" i="5" s="1"/>
  <c r="TMY469" i="5" s="1"/>
  <c r="TNA469" i="5" s="1"/>
  <c r="TNC469" i="5" s="1"/>
  <c r="TNE469" i="5" s="1"/>
  <c r="TNG469" i="5" s="1"/>
  <c r="TNI469" i="5" s="1"/>
  <c r="TNK469" i="5" s="1"/>
  <c r="TNM469" i="5" s="1"/>
  <c r="TNO469" i="5" s="1"/>
  <c r="TNQ469" i="5" s="1"/>
  <c r="TNS469" i="5" s="1"/>
  <c r="TNU469" i="5" s="1"/>
  <c r="TNW469" i="5" s="1"/>
  <c r="TNY469" i="5" s="1"/>
  <c r="TOA469" i="5" s="1"/>
  <c r="TOC469" i="5" s="1"/>
  <c r="TOE469" i="5" s="1"/>
  <c r="TOG469" i="5" s="1"/>
  <c r="TOI469" i="5" s="1"/>
  <c r="TOK469" i="5" s="1"/>
  <c r="TOM469" i="5" s="1"/>
  <c r="TOO469" i="5" s="1"/>
  <c r="TOQ469" i="5" s="1"/>
  <c r="TOS469" i="5" s="1"/>
  <c r="TOU469" i="5" s="1"/>
  <c r="TOW469" i="5" s="1"/>
  <c r="TOY469" i="5" s="1"/>
  <c r="TPA469" i="5" s="1"/>
  <c r="TPC469" i="5" s="1"/>
  <c r="TPE469" i="5" s="1"/>
  <c r="TPG469" i="5" s="1"/>
  <c r="TPI469" i="5" s="1"/>
  <c r="TPK469" i="5" s="1"/>
  <c r="TPM469" i="5" s="1"/>
  <c r="TPO469" i="5" s="1"/>
  <c r="TPQ469" i="5" s="1"/>
  <c r="TPS469" i="5" s="1"/>
  <c r="TPU469" i="5" s="1"/>
  <c r="TPW469" i="5" s="1"/>
  <c r="TPY469" i="5" s="1"/>
  <c r="TQA469" i="5" s="1"/>
  <c r="TQC469" i="5" s="1"/>
  <c r="TQE469" i="5" s="1"/>
  <c r="TQG469" i="5" s="1"/>
  <c r="TQI469" i="5" s="1"/>
  <c r="TQK469" i="5" s="1"/>
  <c r="TQM469" i="5" s="1"/>
  <c r="TQO469" i="5" s="1"/>
  <c r="TQQ469" i="5" s="1"/>
  <c r="TQS469" i="5" s="1"/>
  <c r="TQU469" i="5" s="1"/>
  <c r="TQW469" i="5" s="1"/>
  <c r="TQY469" i="5" s="1"/>
  <c r="TRA469" i="5" s="1"/>
  <c r="TRC469" i="5" s="1"/>
  <c r="TRE469" i="5" s="1"/>
  <c r="TRG469" i="5" s="1"/>
  <c r="TRI469" i="5" s="1"/>
  <c r="TRK469" i="5" s="1"/>
  <c r="TRM469" i="5" s="1"/>
  <c r="TRO469" i="5" s="1"/>
  <c r="TRQ469" i="5" s="1"/>
  <c r="TRS469" i="5" s="1"/>
  <c r="TRU469" i="5" s="1"/>
  <c r="TRW469" i="5" s="1"/>
  <c r="TRY469" i="5" s="1"/>
  <c r="TSA469" i="5" s="1"/>
  <c r="TSC469" i="5" s="1"/>
  <c r="TSE469" i="5" s="1"/>
  <c r="TSG469" i="5" s="1"/>
  <c r="TSI469" i="5" s="1"/>
  <c r="TSK469" i="5" s="1"/>
  <c r="TSM469" i="5" s="1"/>
  <c r="TSO469" i="5" s="1"/>
  <c r="TSQ469" i="5" s="1"/>
  <c r="TSS469" i="5" s="1"/>
  <c r="TSU469" i="5" s="1"/>
  <c r="TSW469" i="5" s="1"/>
  <c r="TSY469" i="5" s="1"/>
  <c r="TTA469" i="5" s="1"/>
  <c r="TTC469" i="5" s="1"/>
  <c r="TTE469" i="5" s="1"/>
  <c r="TTG469" i="5" s="1"/>
  <c r="TTI469" i="5" s="1"/>
  <c r="TTK469" i="5" s="1"/>
  <c r="TTM469" i="5" s="1"/>
  <c r="TTO469" i="5" s="1"/>
  <c r="TTQ469" i="5" s="1"/>
  <c r="TTS469" i="5" s="1"/>
  <c r="TTU469" i="5" s="1"/>
  <c r="TTW469" i="5" s="1"/>
  <c r="TTY469" i="5" s="1"/>
  <c r="TUA469" i="5" s="1"/>
  <c r="TUC469" i="5" s="1"/>
  <c r="TUE469" i="5" s="1"/>
  <c r="TUG469" i="5" s="1"/>
  <c r="TUI469" i="5" s="1"/>
  <c r="TUK469" i="5" s="1"/>
  <c r="TUM469" i="5" s="1"/>
  <c r="TUO469" i="5" s="1"/>
  <c r="TUQ469" i="5" s="1"/>
  <c r="TUS469" i="5" s="1"/>
  <c r="TUU469" i="5" s="1"/>
  <c r="TUW469" i="5" s="1"/>
  <c r="TUY469" i="5" s="1"/>
  <c r="TVA469" i="5" s="1"/>
  <c r="TVC469" i="5" s="1"/>
  <c r="TVE469" i="5" s="1"/>
  <c r="TVG469" i="5" s="1"/>
  <c r="TVI469" i="5" s="1"/>
  <c r="TVK469" i="5" s="1"/>
  <c r="TVM469" i="5" s="1"/>
  <c r="TVO469" i="5" s="1"/>
  <c r="TVQ469" i="5" s="1"/>
  <c r="TVS469" i="5" s="1"/>
  <c r="TVU469" i="5" s="1"/>
  <c r="TVW469" i="5" s="1"/>
  <c r="TVY469" i="5" s="1"/>
  <c r="TWA469" i="5" s="1"/>
  <c r="TWC469" i="5" s="1"/>
  <c r="TWE469" i="5" s="1"/>
  <c r="TWG469" i="5" s="1"/>
  <c r="TWI469" i="5" s="1"/>
  <c r="TWK469" i="5" s="1"/>
  <c r="TWM469" i="5" s="1"/>
  <c r="TWO469" i="5" s="1"/>
  <c r="TWQ469" i="5" s="1"/>
  <c r="TWS469" i="5" s="1"/>
  <c r="TWU469" i="5" s="1"/>
  <c r="TWW469" i="5" s="1"/>
  <c r="TWY469" i="5" s="1"/>
  <c r="TXA469" i="5" s="1"/>
  <c r="TXC469" i="5" s="1"/>
  <c r="TXE469" i="5" s="1"/>
  <c r="TXG469" i="5" s="1"/>
  <c r="TXI469" i="5" s="1"/>
  <c r="TXK469" i="5" s="1"/>
  <c r="TXM469" i="5" s="1"/>
  <c r="TXO469" i="5" s="1"/>
  <c r="TXQ469" i="5" s="1"/>
  <c r="TXS469" i="5" s="1"/>
  <c r="TXU469" i="5" s="1"/>
  <c r="TXW469" i="5" s="1"/>
  <c r="TXY469" i="5" s="1"/>
  <c r="TYA469" i="5" s="1"/>
  <c r="TYC469" i="5" s="1"/>
  <c r="TYE469" i="5" s="1"/>
  <c r="TYG469" i="5" s="1"/>
  <c r="TYI469" i="5" s="1"/>
  <c r="TYK469" i="5" s="1"/>
  <c r="TYM469" i="5" s="1"/>
  <c r="TYO469" i="5" s="1"/>
  <c r="TYQ469" i="5" s="1"/>
  <c r="TYS469" i="5" s="1"/>
  <c r="TYU469" i="5" s="1"/>
  <c r="TYW469" i="5" s="1"/>
  <c r="TYY469" i="5" s="1"/>
  <c r="TZA469" i="5" s="1"/>
  <c r="TZC469" i="5" s="1"/>
  <c r="TZE469" i="5" s="1"/>
  <c r="TZG469" i="5" s="1"/>
  <c r="TZI469" i="5" s="1"/>
  <c r="TZK469" i="5" s="1"/>
  <c r="TZM469" i="5" s="1"/>
  <c r="TZO469" i="5" s="1"/>
  <c r="TZQ469" i="5" s="1"/>
  <c r="TZS469" i="5" s="1"/>
  <c r="TZU469" i="5" s="1"/>
  <c r="TZW469" i="5" s="1"/>
  <c r="TZY469" i="5" s="1"/>
  <c r="UAA469" i="5" s="1"/>
  <c r="UAC469" i="5" s="1"/>
  <c r="UAE469" i="5" s="1"/>
  <c r="UAG469" i="5" s="1"/>
  <c r="UAI469" i="5" s="1"/>
  <c r="UAK469" i="5" s="1"/>
  <c r="UAM469" i="5" s="1"/>
  <c r="UAO469" i="5" s="1"/>
  <c r="UAQ469" i="5" s="1"/>
  <c r="UAS469" i="5" s="1"/>
  <c r="UAU469" i="5" s="1"/>
  <c r="UAW469" i="5" s="1"/>
  <c r="UAY469" i="5" s="1"/>
  <c r="UBA469" i="5" s="1"/>
  <c r="UBC469" i="5" s="1"/>
  <c r="UBE469" i="5" s="1"/>
  <c r="UBG469" i="5" s="1"/>
  <c r="UBI469" i="5" s="1"/>
  <c r="UBK469" i="5" s="1"/>
  <c r="UBM469" i="5" s="1"/>
  <c r="UBO469" i="5" s="1"/>
  <c r="UBQ469" i="5" s="1"/>
  <c r="UBS469" i="5" s="1"/>
  <c r="UBU469" i="5" s="1"/>
  <c r="UBW469" i="5" s="1"/>
  <c r="UBY469" i="5" s="1"/>
  <c r="UCA469" i="5" s="1"/>
  <c r="UCC469" i="5" s="1"/>
  <c r="UCE469" i="5" s="1"/>
  <c r="UCG469" i="5" s="1"/>
  <c r="UCI469" i="5" s="1"/>
  <c r="UCK469" i="5" s="1"/>
  <c r="UCM469" i="5" s="1"/>
  <c r="UCO469" i="5" s="1"/>
  <c r="UCQ469" i="5" s="1"/>
  <c r="UCS469" i="5" s="1"/>
  <c r="UCU469" i="5" s="1"/>
  <c r="UCW469" i="5" s="1"/>
  <c r="UCY469" i="5" s="1"/>
  <c r="UDA469" i="5" s="1"/>
  <c r="UDC469" i="5" s="1"/>
  <c r="UDE469" i="5" s="1"/>
  <c r="UDG469" i="5" s="1"/>
  <c r="UDI469" i="5" s="1"/>
  <c r="UDK469" i="5" s="1"/>
  <c r="UDM469" i="5" s="1"/>
  <c r="UDO469" i="5" s="1"/>
  <c r="UDQ469" i="5" s="1"/>
  <c r="UDS469" i="5" s="1"/>
  <c r="UDU469" i="5" s="1"/>
  <c r="UDW469" i="5" s="1"/>
  <c r="UDY469" i="5" s="1"/>
  <c r="UEA469" i="5" s="1"/>
  <c r="UEC469" i="5" s="1"/>
  <c r="UEE469" i="5" s="1"/>
  <c r="UEG469" i="5" s="1"/>
  <c r="UEI469" i="5" s="1"/>
  <c r="UEK469" i="5" s="1"/>
  <c r="UEM469" i="5" s="1"/>
  <c r="UEO469" i="5" s="1"/>
  <c r="UEQ469" i="5" s="1"/>
  <c r="UES469" i="5" s="1"/>
  <c r="UEU469" i="5" s="1"/>
  <c r="UEW469" i="5" s="1"/>
  <c r="UEY469" i="5" s="1"/>
  <c r="UFA469" i="5" s="1"/>
  <c r="UFC469" i="5" s="1"/>
  <c r="UFE469" i="5" s="1"/>
  <c r="UFG469" i="5" s="1"/>
  <c r="UFI469" i="5" s="1"/>
  <c r="UFK469" i="5" s="1"/>
  <c r="UFM469" i="5" s="1"/>
  <c r="UFO469" i="5" s="1"/>
  <c r="UFQ469" i="5" s="1"/>
  <c r="UFS469" i="5" s="1"/>
  <c r="UFU469" i="5" s="1"/>
  <c r="UFW469" i="5" s="1"/>
  <c r="UFY469" i="5" s="1"/>
  <c r="UGA469" i="5" s="1"/>
  <c r="UGC469" i="5" s="1"/>
  <c r="UGE469" i="5" s="1"/>
  <c r="UGG469" i="5" s="1"/>
  <c r="UGI469" i="5" s="1"/>
  <c r="UGK469" i="5" s="1"/>
  <c r="UGM469" i="5" s="1"/>
  <c r="UGO469" i="5" s="1"/>
  <c r="UGQ469" i="5" s="1"/>
  <c r="UGS469" i="5" s="1"/>
  <c r="UGU469" i="5" s="1"/>
  <c r="UGW469" i="5" s="1"/>
  <c r="UGY469" i="5" s="1"/>
  <c r="UHA469" i="5" s="1"/>
  <c r="UHC469" i="5" s="1"/>
  <c r="UHE469" i="5" s="1"/>
  <c r="UHG469" i="5" s="1"/>
  <c r="UHI469" i="5" s="1"/>
  <c r="UHK469" i="5" s="1"/>
  <c r="UHM469" i="5" s="1"/>
  <c r="UHO469" i="5" s="1"/>
  <c r="UHQ469" i="5" s="1"/>
  <c r="UHS469" i="5" s="1"/>
  <c r="UHU469" i="5" s="1"/>
  <c r="UHW469" i="5" s="1"/>
  <c r="UHY469" i="5" s="1"/>
  <c r="UIA469" i="5" s="1"/>
  <c r="UIC469" i="5" s="1"/>
  <c r="UIE469" i="5" s="1"/>
  <c r="UIG469" i="5" s="1"/>
  <c r="UII469" i="5" s="1"/>
  <c r="UIK469" i="5" s="1"/>
  <c r="UIM469" i="5" s="1"/>
  <c r="UIO469" i="5" s="1"/>
  <c r="UIQ469" i="5" s="1"/>
  <c r="UIS469" i="5" s="1"/>
  <c r="UIU469" i="5" s="1"/>
  <c r="UIW469" i="5" s="1"/>
  <c r="UIY469" i="5" s="1"/>
  <c r="UJA469" i="5" s="1"/>
  <c r="UJC469" i="5" s="1"/>
  <c r="UJE469" i="5" s="1"/>
  <c r="UJG469" i="5" s="1"/>
  <c r="UJI469" i="5" s="1"/>
  <c r="UJK469" i="5" s="1"/>
  <c r="UJM469" i="5" s="1"/>
  <c r="UJO469" i="5" s="1"/>
  <c r="UJQ469" i="5" s="1"/>
  <c r="UJS469" i="5" s="1"/>
  <c r="UJU469" i="5" s="1"/>
  <c r="UJW469" i="5" s="1"/>
  <c r="UJY469" i="5" s="1"/>
  <c r="UKA469" i="5" s="1"/>
  <c r="UKC469" i="5" s="1"/>
  <c r="UKE469" i="5" s="1"/>
  <c r="UKG469" i="5" s="1"/>
  <c r="UKI469" i="5" s="1"/>
  <c r="UKK469" i="5" s="1"/>
  <c r="UKM469" i="5" s="1"/>
  <c r="UKO469" i="5" s="1"/>
  <c r="UKQ469" i="5" s="1"/>
  <c r="UKS469" i="5" s="1"/>
  <c r="UKU469" i="5" s="1"/>
  <c r="UKW469" i="5" s="1"/>
  <c r="UKY469" i="5" s="1"/>
  <c r="ULA469" i="5" s="1"/>
  <c r="ULC469" i="5" s="1"/>
  <c r="ULE469" i="5" s="1"/>
  <c r="ULG469" i="5" s="1"/>
  <c r="ULI469" i="5" s="1"/>
  <c r="ULK469" i="5" s="1"/>
  <c r="ULM469" i="5" s="1"/>
  <c r="ULO469" i="5" s="1"/>
  <c r="ULQ469" i="5" s="1"/>
  <c r="ULS469" i="5" s="1"/>
  <c r="ULU469" i="5" s="1"/>
  <c r="ULW469" i="5" s="1"/>
  <c r="ULY469" i="5" s="1"/>
  <c r="UMA469" i="5" s="1"/>
  <c r="UMC469" i="5" s="1"/>
  <c r="UME469" i="5" s="1"/>
  <c r="UMG469" i="5" s="1"/>
  <c r="UMI469" i="5" s="1"/>
  <c r="UMK469" i="5" s="1"/>
  <c r="UMM469" i="5" s="1"/>
  <c r="UMO469" i="5" s="1"/>
  <c r="UMQ469" i="5" s="1"/>
  <c r="UMS469" i="5" s="1"/>
  <c r="UMU469" i="5" s="1"/>
  <c r="UMW469" i="5" s="1"/>
  <c r="UMY469" i="5" s="1"/>
  <c r="UNA469" i="5" s="1"/>
  <c r="UNC469" i="5" s="1"/>
  <c r="UNE469" i="5" s="1"/>
  <c r="UNG469" i="5" s="1"/>
  <c r="UNI469" i="5" s="1"/>
  <c r="UNK469" i="5" s="1"/>
  <c r="UNM469" i="5" s="1"/>
  <c r="UNO469" i="5" s="1"/>
  <c r="UNQ469" i="5" s="1"/>
  <c r="UNS469" i="5" s="1"/>
  <c r="UNU469" i="5" s="1"/>
  <c r="UNW469" i="5" s="1"/>
  <c r="UNY469" i="5" s="1"/>
  <c r="UOA469" i="5" s="1"/>
  <c r="UOC469" i="5" s="1"/>
  <c r="UOE469" i="5" s="1"/>
  <c r="UOG469" i="5" s="1"/>
  <c r="UOI469" i="5" s="1"/>
  <c r="UOK469" i="5" s="1"/>
  <c r="UOM469" i="5" s="1"/>
  <c r="UOO469" i="5" s="1"/>
  <c r="UOQ469" i="5" s="1"/>
  <c r="UOS469" i="5" s="1"/>
  <c r="UOU469" i="5" s="1"/>
  <c r="UOW469" i="5" s="1"/>
  <c r="UOY469" i="5" s="1"/>
  <c r="UPA469" i="5" s="1"/>
  <c r="UPC469" i="5" s="1"/>
  <c r="UPE469" i="5" s="1"/>
  <c r="UPG469" i="5" s="1"/>
  <c r="UPI469" i="5" s="1"/>
  <c r="UPK469" i="5" s="1"/>
  <c r="UPM469" i="5" s="1"/>
  <c r="UPO469" i="5" s="1"/>
  <c r="UPQ469" i="5" s="1"/>
  <c r="UPS469" i="5" s="1"/>
  <c r="UPU469" i="5" s="1"/>
  <c r="UPW469" i="5" s="1"/>
  <c r="UPY469" i="5" s="1"/>
  <c r="UQA469" i="5" s="1"/>
  <c r="UQC469" i="5" s="1"/>
  <c r="UQE469" i="5" s="1"/>
  <c r="UQG469" i="5" s="1"/>
  <c r="UQI469" i="5" s="1"/>
  <c r="UQK469" i="5" s="1"/>
  <c r="UQM469" i="5" s="1"/>
  <c r="UQO469" i="5" s="1"/>
  <c r="UQQ469" i="5" s="1"/>
  <c r="UQS469" i="5" s="1"/>
  <c r="UQU469" i="5" s="1"/>
  <c r="UQW469" i="5" s="1"/>
  <c r="UQY469" i="5" s="1"/>
  <c r="URA469" i="5" s="1"/>
  <c r="URC469" i="5" s="1"/>
  <c r="URE469" i="5" s="1"/>
  <c r="URG469" i="5" s="1"/>
  <c r="URI469" i="5" s="1"/>
  <c r="URK469" i="5" s="1"/>
  <c r="URM469" i="5" s="1"/>
  <c r="URO469" i="5" s="1"/>
  <c r="URQ469" i="5" s="1"/>
  <c r="URS469" i="5" s="1"/>
  <c r="URU469" i="5" s="1"/>
  <c r="URW469" i="5" s="1"/>
  <c r="URY469" i="5" s="1"/>
  <c r="USA469" i="5" s="1"/>
  <c r="USC469" i="5" s="1"/>
  <c r="USE469" i="5" s="1"/>
  <c r="USG469" i="5" s="1"/>
  <c r="USI469" i="5" s="1"/>
  <c r="USK469" i="5" s="1"/>
  <c r="USM469" i="5" s="1"/>
  <c r="USO469" i="5" s="1"/>
  <c r="USQ469" i="5" s="1"/>
  <c r="USS469" i="5" s="1"/>
  <c r="USU469" i="5" s="1"/>
  <c r="USW469" i="5" s="1"/>
  <c r="USY469" i="5" s="1"/>
  <c r="UTA469" i="5" s="1"/>
  <c r="UTC469" i="5" s="1"/>
  <c r="UTE469" i="5" s="1"/>
  <c r="UTG469" i="5" s="1"/>
  <c r="UTI469" i="5" s="1"/>
  <c r="UTK469" i="5" s="1"/>
  <c r="UTM469" i="5" s="1"/>
  <c r="UTO469" i="5" s="1"/>
  <c r="UTQ469" i="5" s="1"/>
  <c r="UTS469" i="5" s="1"/>
  <c r="UTU469" i="5" s="1"/>
  <c r="UTW469" i="5" s="1"/>
  <c r="UTY469" i="5" s="1"/>
  <c r="UUA469" i="5" s="1"/>
  <c r="UUC469" i="5" s="1"/>
  <c r="UUE469" i="5" s="1"/>
  <c r="UUG469" i="5" s="1"/>
  <c r="UUI469" i="5" s="1"/>
  <c r="UUK469" i="5" s="1"/>
  <c r="UUM469" i="5" s="1"/>
  <c r="UUO469" i="5" s="1"/>
  <c r="UUQ469" i="5" s="1"/>
  <c r="UUS469" i="5" s="1"/>
  <c r="UUU469" i="5" s="1"/>
  <c r="UUW469" i="5" s="1"/>
  <c r="UUY469" i="5" s="1"/>
  <c r="UVA469" i="5" s="1"/>
  <c r="UVC469" i="5" s="1"/>
  <c r="UVE469" i="5" s="1"/>
  <c r="UVG469" i="5" s="1"/>
  <c r="UVI469" i="5" s="1"/>
  <c r="UVK469" i="5" s="1"/>
  <c r="UVM469" i="5" s="1"/>
  <c r="UVO469" i="5" s="1"/>
  <c r="UVQ469" i="5" s="1"/>
  <c r="UVS469" i="5" s="1"/>
  <c r="UVU469" i="5" s="1"/>
  <c r="UVW469" i="5" s="1"/>
  <c r="UVY469" i="5" s="1"/>
  <c r="UWA469" i="5" s="1"/>
  <c r="UWC469" i="5" s="1"/>
  <c r="UWE469" i="5" s="1"/>
  <c r="UWG469" i="5" s="1"/>
  <c r="UWI469" i="5" s="1"/>
  <c r="UWK469" i="5" s="1"/>
  <c r="UWM469" i="5" s="1"/>
  <c r="UWO469" i="5" s="1"/>
  <c r="UWQ469" i="5" s="1"/>
  <c r="UWS469" i="5" s="1"/>
  <c r="UWU469" i="5" s="1"/>
  <c r="UWW469" i="5" s="1"/>
  <c r="UWY469" i="5" s="1"/>
  <c r="UXA469" i="5" s="1"/>
  <c r="UXC469" i="5" s="1"/>
  <c r="UXE469" i="5" s="1"/>
  <c r="UXG469" i="5" s="1"/>
  <c r="UXI469" i="5" s="1"/>
  <c r="UXK469" i="5" s="1"/>
  <c r="UXM469" i="5" s="1"/>
  <c r="UXO469" i="5" s="1"/>
  <c r="UXQ469" i="5" s="1"/>
  <c r="UXS469" i="5" s="1"/>
  <c r="UXU469" i="5" s="1"/>
  <c r="UXW469" i="5" s="1"/>
  <c r="UXY469" i="5" s="1"/>
  <c r="UYA469" i="5" s="1"/>
  <c r="UYC469" i="5" s="1"/>
  <c r="UYE469" i="5" s="1"/>
  <c r="UYG469" i="5" s="1"/>
  <c r="UYI469" i="5" s="1"/>
  <c r="UYK469" i="5" s="1"/>
  <c r="UYM469" i="5" s="1"/>
  <c r="UYO469" i="5" s="1"/>
  <c r="UYQ469" i="5" s="1"/>
  <c r="UYS469" i="5" s="1"/>
  <c r="UYU469" i="5" s="1"/>
  <c r="UYW469" i="5" s="1"/>
  <c r="UYY469" i="5" s="1"/>
  <c r="UZA469" i="5" s="1"/>
  <c r="UZC469" i="5" s="1"/>
  <c r="UZE469" i="5" s="1"/>
  <c r="UZG469" i="5" s="1"/>
  <c r="UZI469" i="5" s="1"/>
  <c r="UZK469" i="5" s="1"/>
  <c r="UZM469" i="5" s="1"/>
  <c r="UZO469" i="5" s="1"/>
  <c r="UZQ469" i="5" s="1"/>
  <c r="UZS469" i="5" s="1"/>
  <c r="UZU469" i="5" s="1"/>
  <c r="UZW469" i="5" s="1"/>
  <c r="UZY469" i="5" s="1"/>
  <c r="VAA469" i="5" s="1"/>
  <c r="VAC469" i="5" s="1"/>
  <c r="VAE469" i="5" s="1"/>
  <c r="VAG469" i="5" s="1"/>
  <c r="VAI469" i="5" s="1"/>
  <c r="VAK469" i="5" s="1"/>
  <c r="VAM469" i="5" s="1"/>
  <c r="VAO469" i="5" s="1"/>
  <c r="VAQ469" i="5" s="1"/>
  <c r="VAS469" i="5" s="1"/>
  <c r="VAU469" i="5" s="1"/>
  <c r="VAW469" i="5" s="1"/>
  <c r="VAY469" i="5" s="1"/>
  <c r="VBA469" i="5" s="1"/>
  <c r="VBC469" i="5" s="1"/>
  <c r="VBE469" i="5" s="1"/>
  <c r="VBG469" i="5" s="1"/>
  <c r="VBI469" i="5" s="1"/>
  <c r="VBK469" i="5" s="1"/>
  <c r="VBM469" i="5" s="1"/>
  <c r="VBO469" i="5" s="1"/>
  <c r="VBQ469" i="5" s="1"/>
  <c r="VBS469" i="5" s="1"/>
  <c r="VBU469" i="5" s="1"/>
  <c r="VBW469" i="5" s="1"/>
  <c r="VBY469" i="5" s="1"/>
  <c r="VCA469" i="5" s="1"/>
  <c r="VCC469" i="5" s="1"/>
  <c r="VCE469" i="5" s="1"/>
  <c r="VCG469" i="5" s="1"/>
  <c r="VCI469" i="5" s="1"/>
  <c r="VCK469" i="5" s="1"/>
  <c r="VCM469" i="5" s="1"/>
  <c r="VCO469" i="5" s="1"/>
  <c r="VCQ469" i="5" s="1"/>
  <c r="VCS469" i="5" s="1"/>
  <c r="VCU469" i="5" s="1"/>
  <c r="VCW469" i="5" s="1"/>
  <c r="VCY469" i="5" s="1"/>
  <c r="VDA469" i="5" s="1"/>
  <c r="VDC469" i="5" s="1"/>
  <c r="VDE469" i="5" s="1"/>
  <c r="VDG469" i="5" s="1"/>
  <c r="VDI469" i="5" s="1"/>
  <c r="VDK469" i="5" s="1"/>
  <c r="VDM469" i="5" s="1"/>
  <c r="VDO469" i="5" s="1"/>
  <c r="VDQ469" i="5" s="1"/>
  <c r="VDS469" i="5" s="1"/>
  <c r="VDU469" i="5" s="1"/>
  <c r="VDW469" i="5" s="1"/>
  <c r="VDY469" i="5" s="1"/>
  <c r="VEA469" i="5" s="1"/>
  <c r="VEC469" i="5" s="1"/>
  <c r="VEE469" i="5" s="1"/>
  <c r="VEG469" i="5" s="1"/>
  <c r="VEI469" i="5" s="1"/>
  <c r="VEK469" i="5" s="1"/>
  <c r="VEM469" i="5" s="1"/>
  <c r="VEO469" i="5" s="1"/>
  <c r="VEQ469" i="5" s="1"/>
  <c r="VES469" i="5" s="1"/>
  <c r="VEU469" i="5" s="1"/>
  <c r="VEW469" i="5" s="1"/>
  <c r="VEY469" i="5" s="1"/>
  <c r="VFA469" i="5" s="1"/>
  <c r="VFC469" i="5" s="1"/>
  <c r="VFE469" i="5" s="1"/>
  <c r="VFG469" i="5" s="1"/>
  <c r="VFI469" i="5" s="1"/>
  <c r="VFK469" i="5" s="1"/>
  <c r="VFM469" i="5" s="1"/>
  <c r="VFO469" i="5" s="1"/>
  <c r="VFQ469" i="5" s="1"/>
  <c r="VFS469" i="5" s="1"/>
  <c r="VFU469" i="5" s="1"/>
  <c r="VFW469" i="5" s="1"/>
  <c r="VFY469" i="5" s="1"/>
  <c r="VGA469" i="5" s="1"/>
  <c r="VGC469" i="5" s="1"/>
  <c r="VGE469" i="5" s="1"/>
  <c r="VGG469" i="5" s="1"/>
  <c r="VGI469" i="5" s="1"/>
  <c r="VGK469" i="5" s="1"/>
  <c r="VGM469" i="5" s="1"/>
  <c r="VGO469" i="5" s="1"/>
  <c r="VGQ469" i="5" s="1"/>
  <c r="VGS469" i="5" s="1"/>
  <c r="VGU469" i="5" s="1"/>
  <c r="VGW469" i="5" s="1"/>
  <c r="VGY469" i="5" s="1"/>
  <c r="VHA469" i="5" s="1"/>
  <c r="VHC469" i="5" s="1"/>
  <c r="VHE469" i="5" s="1"/>
  <c r="VHG469" i="5" s="1"/>
  <c r="VHI469" i="5" s="1"/>
  <c r="VHK469" i="5" s="1"/>
  <c r="VHM469" i="5" s="1"/>
  <c r="VHO469" i="5" s="1"/>
  <c r="VHQ469" i="5" s="1"/>
  <c r="VHS469" i="5" s="1"/>
  <c r="VHU469" i="5" s="1"/>
  <c r="VHW469" i="5" s="1"/>
  <c r="VHY469" i="5" s="1"/>
  <c r="VIA469" i="5" s="1"/>
  <c r="VIC469" i="5" s="1"/>
  <c r="VIE469" i="5" s="1"/>
  <c r="VIG469" i="5" s="1"/>
  <c r="VII469" i="5" s="1"/>
  <c r="VIK469" i="5" s="1"/>
  <c r="VIM469" i="5" s="1"/>
  <c r="VIO469" i="5" s="1"/>
  <c r="VIQ469" i="5" s="1"/>
  <c r="VIS469" i="5" s="1"/>
  <c r="VIU469" i="5" s="1"/>
  <c r="VIW469" i="5" s="1"/>
  <c r="VIY469" i="5" s="1"/>
  <c r="VJA469" i="5" s="1"/>
  <c r="VJC469" i="5" s="1"/>
  <c r="VJE469" i="5" s="1"/>
  <c r="VJG469" i="5" s="1"/>
  <c r="VJI469" i="5" s="1"/>
  <c r="VJK469" i="5" s="1"/>
  <c r="VJM469" i="5" s="1"/>
  <c r="VJO469" i="5" s="1"/>
  <c r="VJQ469" i="5" s="1"/>
  <c r="VJS469" i="5" s="1"/>
  <c r="VJU469" i="5" s="1"/>
  <c r="VJW469" i="5" s="1"/>
  <c r="VJY469" i="5" s="1"/>
  <c r="VKA469" i="5" s="1"/>
  <c r="VKC469" i="5" s="1"/>
  <c r="VKE469" i="5" s="1"/>
  <c r="VKG469" i="5" s="1"/>
  <c r="VKI469" i="5" s="1"/>
  <c r="VKK469" i="5" s="1"/>
  <c r="VKM469" i="5" s="1"/>
  <c r="VKO469" i="5" s="1"/>
  <c r="VKQ469" i="5" s="1"/>
  <c r="VKS469" i="5" s="1"/>
  <c r="VKU469" i="5" s="1"/>
  <c r="VKW469" i="5" s="1"/>
  <c r="VKY469" i="5" s="1"/>
  <c r="VLA469" i="5" s="1"/>
  <c r="VLC469" i="5" s="1"/>
  <c r="VLE469" i="5" s="1"/>
  <c r="VLG469" i="5" s="1"/>
  <c r="VLI469" i="5" s="1"/>
  <c r="VLK469" i="5" s="1"/>
  <c r="VLM469" i="5" s="1"/>
  <c r="VLO469" i="5" s="1"/>
  <c r="VLQ469" i="5" s="1"/>
  <c r="VLS469" i="5" s="1"/>
  <c r="VLU469" i="5" s="1"/>
  <c r="VLW469" i="5" s="1"/>
  <c r="VLY469" i="5" s="1"/>
  <c r="VMA469" i="5" s="1"/>
  <c r="VMC469" i="5" s="1"/>
  <c r="VME469" i="5" s="1"/>
  <c r="VMG469" i="5" s="1"/>
  <c r="VMI469" i="5" s="1"/>
  <c r="VMK469" i="5" s="1"/>
  <c r="VMM469" i="5" s="1"/>
  <c r="VMO469" i="5" s="1"/>
  <c r="VMQ469" i="5" s="1"/>
  <c r="VMS469" i="5" s="1"/>
  <c r="VMU469" i="5" s="1"/>
  <c r="VMW469" i="5" s="1"/>
  <c r="VMY469" i="5" s="1"/>
  <c r="VNA469" i="5" s="1"/>
  <c r="VNC469" i="5" s="1"/>
  <c r="VNE469" i="5" s="1"/>
  <c r="VNG469" i="5" s="1"/>
  <c r="VNI469" i="5" s="1"/>
  <c r="VNK469" i="5" s="1"/>
  <c r="VNM469" i="5" s="1"/>
  <c r="VNO469" i="5" s="1"/>
  <c r="VNQ469" i="5" s="1"/>
  <c r="VNS469" i="5" s="1"/>
  <c r="VNU469" i="5" s="1"/>
  <c r="VNW469" i="5" s="1"/>
  <c r="VNY469" i="5" s="1"/>
  <c r="VOA469" i="5" s="1"/>
  <c r="VOC469" i="5" s="1"/>
  <c r="VOE469" i="5" s="1"/>
  <c r="VOG469" i="5" s="1"/>
  <c r="VOI469" i="5" s="1"/>
  <c r="VOK469" i="5" s="1"/>
  <c r="VOM469" i="5" s="1"/>
  <c r="VOO469" i="5" s="1"/>
  <c r="VOQ469" i="5" s="1"/>
  <c r="VOS469" i="5" s="1"/>
  <c r="VOU469" i="5" s="1"/>
  <c r="VOW469" i="5" s="1"/>
  <c r="VOY469" i="5" s="1"/>
  <c r="VPA469" i="5" s="1"/>
  <c r="VPC469" i="5" s="1"/>
  <c r="VPE469" i="5" s="1"/>
  <c r="VPG469" i="5" s="1"/>
  <c r="VPI469" i="5" s="1"/>
  <c r="VPK469" i="5" s="1"/>
  <c r="VPM469" i="5" s="1"/>
  <c r="VPO469" i="5" s="1"/>
  <c r="VPQ469" i="5" s="1"/>
  <c r="VPS469" i="5" s="1"/>
  <c r="VPU469" i="5" s="1"/>
  <c r="VPW469" i="5" s="1"/>
  <c r="VPY469" i="5" s="1"/>
  <c r="VQA469" i="5" s="1"/>
  <c r="VQC469" i="5" s="1"/>
  <c r="VQE469" i="5" s="1"/>
  <c r="VQG469" i="5" s="1"/>
  <c r="VQI469" i="5" s="1"/>
  <c r="VQK469" i="5" s="1"/>
  <c r="VQM469" i="5" s="1"/>
  <c r="VQO469" i="5" s="1"/>
  <c r="VQQ469" i="5" s="1"/>
  <c r="VQS469" i="5" s="1"/>
  <c r="VQU469" i="5" s="1"/>
  <c r="VQW469" i="5" s="1"/>
  <c r="VQY469" i="5" s="1"/>
  <c r="VRA469" i="5" s="1"/>
  <c r="VRC469" i="5" s="1"/>
  <c r="VRE469" i="5" s="1"/>
  <c r="VRG469" i="5" s="1"/>
  <c r="VRI469" i="5" s="1"/>
  <c r="VRK469" i="5" s="1"/>
  <c r="VRM469" i="5" s="1"/>
  <c r="VRO469" i="5" s="1"/>
  <c r="VRQ469" i="5" s="1"/>
  <c r="VRS469" i="5" s="1"/>
  <c r="VRU469" i="5" s="1"/>
  <c r="VRW469" i="5" s="1"/>
  <c r="VRY469" i="5" s="1"/>
  <c r="VSA469" i="5" s="1"/>
  <c r="VSC469" i="5" s="1"/>
  <c r="VSE469" i="5" s="1"/>
  <c r="VSG469" i="5" s="1"/>
  <c r="VSI469" i="5" s="1"/>
  <c r="VSK469" i="5" s="1"/>
  <c r="VSM469" i="5" s="1"/>
  <c r="VSO469" i="5" s="1"/>
  <c r="VSQ469" i="5" s="1"/>
  <c r="VSS469" i="5" s="1"/>
  <c r="VSU469" i="5" s="1"/>
  <c r="VSW469" i="5" s="1"/>
  <c r="VSY469" i="5" s="1"/>
  <c r="VTA469" i="5" s="1"/>
  <c r="VTC469" i="5" s="1"/>
  <c r="VTE469" i="5" s="1"/>
  <c r="VTG469" i="5" s="1"/>
  <c r="VTI469" i="5" s="1"/>
  <c r="VTK469" i="5" s="1"/>
  <c r="VTM469" i="5" s="1"/>
  <c r="VTO469" i="5" s="1"/>
  <c r="VTQ469" i="5" s="1"/>
  <c r="VTS469" i="5" s="1"/>
  <c r="VTU469" i="5" s="1"/>
  <c r="VTW469" i="5" s="1"/>
  <c r="VTY469" i="5" s="1"/>
  <c r="VUA469" i="5" s="1"/>
  <c r="VUC469" i="5" s="1"/>
  <c r="VUE469" i="5" s="1"/>
  <c r="VUG469" i="5" s="1"/>
  <c r="VUI469" i="5" s="1"/>
  <c r="VUK469" i="5" s="1"/>
  <c r="VUM469" i="5" s="1"/>
  <c r="VUO469" i="5" s="1"/>
  <c r="VUQ469" i="5" s="1"/>
  <c r="VUS469" i="5" s="1"/>
  <c r="VUU469" i="5" s="1"/>
  <c r="VUW469" i="5" s="1"/>
  <c r="VUY469" i="5" s="1"/>
  <c r="VVA469" i="5" s="1"/>
  <c r="VVC469" i="5" s="1"/>
  <c r="VVE469" i="5" s="1"/>
  <c r="VVG469" i="5" s="1"/>
  <c r="VVI469" i="5" s="1"/>
  <c r="VVK469" i="5" s="1"/>
  <c r="VVM469" i="5" s="1"/>
  <c r="VVO469" i="5" s="1"/>
  <c r="VVQ469" i="5" s="1"/>
  <c r="VVS469" i="5" s="1"/>
  <c r="VVU469" i="5" s="1"/>
  <c r="VVW469" i="5" s="1"/>
  <c r="VVY469" i="5" s="1"/>
  <c r="VWA469" i="5" s="1"/>
  <c r="VWC469" i="5" s="1"/>
  <c r="VWE469" i="5" s="1"/>
  <c r="VWG469" i="5" s="1"/>
  <c r="VWI469" i="5" s="1"/>
  <c r="VWK469" i="5" s="1"/>
  <c r="VWM469" i="5" s="1"/>
  <c r="VWO469" i="5" s="1"/>
  <c r="VWQ469" i="5" s="1"/>
  <c r="VWS469" i="5" s="1"/>
  <c r="VWU469" i="5" s="1"/>
  <c r="VWW469" i="5" s="1"/>
  <c r="VWY469" i="5" s="1"/>
  <c r="VXA469" i="5" s="1"/>
  <c r="VXC469" i="5" s="1"/>
  <c r="VXE469" i="5" s="1"/>
  <c r="VXG469" i="5" s="1"/>
  <c r="VXI469" i="5" s="1"/>
  <c r="VXK469" i="5" s="1"/>
  <c r="VXM469" i="5" s="1"/>
  <c r="VXO469" i="5" s="1"/>
  <c r="VXQ469" i="5" s="1"/>
  <c r="VXS469" i="5" s="1"/>
  <c r="VXU469" i="5" s="1"/>
  <c r="VXW469" i="5" s="1"/>
  <c r="VXY469" i="5" s="1"/>
  <c r="VYA469" i="5" s="1"/>
  <c r="VYC469" i="5" s="1"/>
  <c r="VYE469" i="5" s="1"/>
  <c r="VYG469" i="5" s="1"/>
  <c r="VYI469" i="5" s="1"/>
  <c r="VYK469" i="5" s="1"/>
  <c r="VYM469" i="5" s="1"/>
  <c r="VYO469" i="5" s="1"/>
  <c r="VYQ469" i="5" s="1"/>
  <c r="VYS469" i="5" s="1"/>
  <c r="VYU469" i="5" s="1"/>
  <c r="VYW469" i="5" s="1"/>
  <c r="VYY469" i="5" s="1"/>
  <c r="VZA469" i="5" s="1"/>
  <c r="VZC469" i="5" s="1"/>
  <c r="VZE469" i="5" s="1"/>
  <c r="VZG469" i="5" s="1"/>
  <c r="VZI469" i="5" s="1"/>
  <c r="VZK469" i="5" s="1"/>
  <c r="VZM469" i="5" s="1"/>
  <c r="VZO469" i="5" s="1"/>
  <c r="VZQ469" i="5" s="1"/>
  <c r="VZS469" i="5" s="1"/>
  <c r="VZU469" i="5" s="1"/>
  <c r="VZW469" i="5" s="1"/>
  <c r="VZY469" i="5" s="1"/>
  <c r="WAA469" i="5" s="1"/>
  <c r="WAC469" i="5" s="1"/>
  <c r="WAE469" i="5" s="1"/>
  <c r="WAG469" i="5" s="1"/>
  <c r="WAI469" i="5" s="1"/>
  <c r="WAK469" i="5" s="1"/>
  <c r="WAM469" i="5" s="1"/>
  <c r="WAO469" i="5" s="1"/>
  <c r="WAQ469" i="5" s="1"/>
  <c r="WAS469" i="5" s="1"/>
  <c r="WAU469" i="5" s="1"/>
  <c r="WAW469" i="5" s="1"/>
  <c r="WAY469" i="5" s="1"/>
  <c r="WBA469" i="5" s="1"/>
  <c r="WBC469" i="5" s="1"/>
  <c r="WBE469" i="5" s="1"/>
  <c r="WBG469" i="5" s="1"/>
  <c r="WBI469" i="5" s="1"/>
  <c r="WBK469" i="5" s="1"/>
  <c r="WBM469" i="5" s="1"/>
  <c r="WBO469" i="5" s="1"/>
  <c r="WBQ469" i="5" s="1"/>
  <c r="WBS469" i="5" s="1"/>
  <c r="WBU469" i="5" s="1"/>
  <c r="WBW469" i="5" s="1"/>
  <c r="WBY469" i="5" s="1"/>
  <c r="WCA469" i="5" s="1"/>
  <c r="WCC469" i="5" s="1"/>
  <c r="WCE469" i="5" s="1"/>
  <c r="WCG469" i="5" s="1"/>
  <c r="WCI469" i="5" s="1"/>
  <c r="WCK469" i="5" s="1"/>
  <c r="WCM469" i="5" s="1"/>
  <c r="WCO469" i="5" s="1"/>
  <c r="WCQ469" i="5" s="1"/>
  <c r="WCS469" i="5" s="1"/>
  <c r="WCU469" i="5" s="1"/>
  <c r="WCW469" i="5" s="1"/>
  <c r="WCY469" i="5" s="1"/>
  <c r="WDA469" i="5" s="1"/>
  <c r="WDC469" i="5" s="1"/>
  <c r="WDE469" i="5" s="1"/>
  <c r="WDG469" i="5" s="1"/>
  <c r="WDI469" i="5" s="1"/>
  <c r="WDK469" i="5" s="1"/>
  <c r="WDM469" i="5" s="1"/>
  <c r="WDO469" i="5" s="1"/>
  <c r="WDQ469" i="5" s="1"/>
  <c r="WDS469" i="5" s="1"/>
  <c r="WDU469" i="5" s="1"/>
  <c r="WDW469" i="5" s="1"/>
  <c r="WDY469" i="5" s="1"/>
  <c r="WEA469" i="5" s="1"/>
  <c r="WEC469" i="5" s="1"/>
  <c r="WEE469" i="5" s="1"/>
  <c r="WEG469" i="5" s="1"/>
  <c r="WEI469" i="5" s="1"/>
  <c r="WEK469" i="5" s="1"/>
  <c r="WEM469" i="5" s="1"/>
  <c r="WEO469" i="5" s="1"/>
  <c r="WEQ469" i="5" s="1"/>
  <c r="WES469" i="5" s="1"/>
  <c r="WEU469" i="5" s="1"/>
  <c r="WEW469" i="5" s="1"/>
  <c r="WEY469" i="5" s="1"/>
  <c r="WFA469" i="5" s="1"/>
  <c r="WFC469" i="5" s="1"/>
  <c r="WFE469" i="5" s="1"/>
  <c r="WFG469" i="5" s="1"/>
  <c r="WFI469" i="5" s="1"/>
  <c r="WFK469" i="5" s="1"/>
  <c r="WFM469" i="5" s="1"/>
  <c r="WFO469" i="5" s="1"/>
  <c r="WFQ469" i="5" s="1"/>
  <c r="WFS469" i="5" s="1"/>
  <c r="WFU469" i="5" s="1"/>
  <c r="WFW469" i="5" s="1"/>
  <c r="WFY469" i="5" s="1"/>
  <c r="WGA469" i="5" s="1"/>
  <c r="WGC469" i="5" s="1"/>
  <c r="WGE469" i="5" s="1"/>
  <c r="WGG469" i="5" s="1"/>
  <c r="WGI469" i="5" s="1"/>
  <c r="WGK469" i="5" s="1"/>
  <c r="WGM469" i="5" s="1"/>
  <c r="WGO469" i="5" s="1"/>
  <c r="WGQ469" i="5" s="1"/>
  <c r="WGS469" i="5" s="1"/>
  <c r="WGU469" i="5" s="1"/>
  <c r="WGW469" i="5" s="1"/>
  <c r="WGY469" i="5" s="1"/>
  <c r="WHA469" i="5" s="1"/>
  <c r="WHC469" i="5" s="1"/>
  <c r="WHE469" i="5" s="1"/>
  <c r="WHG469" i="5" s="1"/>
  <c r="WHI469" i="5" s="1"/>
  <c r="WHK469" i="5" s="1"/>
  <c r="WHM469" i="5" s="1"/>
  <c r="WHO469" i="5" s="1"/>
  <c r="WHQ469" i="5" s="1"/>
  <c r="WHS469" i="5" s="1"/>
  <c r="WHU469" i="5" s="1"/>
  <c r="WHW469" i="5" s="1"/>
  <c r="WHY469" i="5" s="1"/>
  <c r="WIA469" i="5" s="1"/>
  <c r="WIC469" i="5" s="1"/>
  <c r="WIE469" i="5" s="1"/>
  <c r="WIG469" i="5" s="1"/>
  <c r="WII469" i="5" s="1"/>
  <c r="WIK469" i="5" s="1"/>
  <c r="WIM469" i="5" s="1"/>
  <c r="WIO469" i="5" s="1"/>
  <c r="WIQ469" i="5" s="1"/>
  <c r="WIS469" i="5" s="1"/>
  <c r="WIU469" i="5" s="1"/>
  <c r="WIW469" i="5" s="1"/>
  <c r="WIY469" i="5" s="1"/>
  <c r="WJA469" i="5" s="1"/>
  <c r="WJC469" i="5" s="1"/>
  <c r="WJE469" i="5" s="1"/>
  <c r="WJG469" i="5" s="1"/>
  <c r="WJI469" i="5" s="1"/>
  <c r="WJK469" i="5" s="1"/>
  <c r="WJM469" i="5" s="1"/>
  <c r="WJO469" i="5" s="1"/>
  <c r="WJQ469" i="5" s="1"/>
  <c r="WJS469" i="5" s="1"/>
  <c r="WJU469" i="5" s="1"/>
  <c r="WJW469" i="5" s="1"/>
  <c r="WJY469" i="5" s="1"/>
  <c r="WKA469" i="5" s="1"/>
  <c r="WKC469" i="5" s="1"/>
  <c r="WKE469" i="5" s="1"/>
  <c r="WKG469" i="5" s="1"/>
  <c r="WKI469" i="5" s="1"/>
  <c r="WKK469" i="5" s="1"/>
  <c r="WKM469" i="5" s="1"/>
  <c r="WKO469" i="5" s="1"/>
  <c r="WKQ469" i="5" s="1"/>
  <c r="WKS469" i="5" s="1"/>
  <c r="WKU469" i="5" s="1"/>
  <c r="WKW469" i="5" s="1"/>
  <c r="WKY469" i="5" s="1"/>
  <c r="WLA469" i="5" s="1"/>
  <c r="WLC469" i="5" s="1"/>
  <c r="WLE469" i="5" s="1"/>
  <c r="WLG469" i="5" s="1"/>
  <c r="WLI469" i="5" s="1"/>
  <c r="WLK469" i="5" s="1"/>
  <c r="WLM469" i="5" s="1"/>
  <c r="WLO469" i="5" s="1"/>
  <c r="WLQ469" i="5" s="1"/>
  <c r="WLS469" i="5" s="1"/>
  <c r="WLU469" i="5" s="1"/>
  <c r="WLW469" i="5" s="1"/>
  <c r="WLY469" i="5" s="1"/>
  <c r="WMA469" i="5" s="1"/>
  <c r="WMC469" i="5" s="1"/>
  <c r="WME469" i="5" s="1"/>
  <c r="WMG469" i="5" s="1"/>
  <c r="WMI469" i="5" s="1"/>
  <c r="WMK469" i="5" s="1"/>
  <c r="WMM469" i="5" s="1"/>
  <c r="WMO469" i="5" s="1"/>
  <c r="WMQ469" i="5" s="1"/>
  <c r="WMS469" i="5" s="1"/>
  <c r="WMU469" i="5" s="1"/>
  <c r="WMW469" i="5" s="1"/>
  <c r="WMY469" i="5" s="1"/>
  <c r="WNA469" i="5" s="1"/>
  <c r="WNC469" i="5" s="1"/>
  <c r="WNE469" i="5" s="1"/>
  <c r="WNG469" i="5" s="1"/>
  <c r="WNI469" i="5" s="1"/>
  <c r="WNK469" i="5" s="1"/>
  <c r="WNM469" i="5" s="1"/>
  <c r="WNO469" i="5" s="1"/>
  <c r="WNQ469" i="5" s="1"/>
  <c r="WNS469" i="5" s="1"/>
  <c r="WNU469" i="5" s="1"/>
  <c r="WNW469" i="5" s="1"/>
  <c r="WNY469" i="5" s="1"/>
  <c r="WOA469" i="5" s="1"/>
  <c r="WOC469" i="5" s="1"/>
  <c r="WOE469" i="5" s="1"/>
  <c r="WOG469" i="5" s="1"/>
  <c r="WOI469" i="5" s="1"/>
  <c r="WOK469" i="5" s="1"/>
  <c r="WOM469" i="5" s="1"/>
  <c r="WOO469" i="5" s="1"/>
  <c r="WOQ469" i="5" s="1"/>
  <c r="WOS469" i="5" s="1"/>
  <c r="WOU469" i="5" s="1"/>
  <c r="WOW469" i="5" s="1"/>
  <c r="WOY469" i="5" s="1"/>
  <c r="WPA469" i="5" s="1"/>
  <c r="WPC469" i="5" s="1"/>
  <c r="WPE469" i="5" s="1"/>
  <c r="WPG469" i="5" s="1"/>
  <c r="WPI469" i="5" s="1"/>
  <c r="WPK469" i="5" s="1"/>
  <c r="WPM469" i="5" s="1"/>
  <c r="WPO469" i="5" s="1"/>
  <c r="WPQ469" i="5" s="1"/>
  <c r="WPS469" i="5" s="1"/>
  <c r="WPU469" i="5" s="1"/>
  <c r="WPW469" i="5" s="1"/>
  <c r="WPY469" i="5" s="1"/>
  <c r="WQA469" i="5" s="1"/>
  <c r="WQC469" i="5" s="1"/>
  <c r="WQE469" i="5" s="1"/>
  <c r="WQG469" i="5" s="1"/>
  <c r="WQI469" i="5" s="1"/>
  <c r="WQK469" i="5" s="1"/>
  <c r="WQM469" i="5" s="1"/>
  <c r="WQO469" i="5" s="1"/>
  <c r="WQQ469" i="5" s="1"/>
  <c r="WQS469" i="5" s="1"/>
  <c r="WQU469" i="5" s="1"/>
  <c r="WQW469" i="5" s="1"/>
  <c r="WQY469" i="5" s="1"/>
  <c r="WRA469" i="5" s="1"/>
  <c r="WRC469" i="5" s="1"/>
  <c r="WRE469" i="5" s="1"/>
  <c r="WRG469" i="5" s="1"/>
  <c r="WRI469" i="5" s="1"/>
  <c r="WRK469" i="5" s="1"/>
  <c r="WRM469" i="5" s="1"/>
  <c r="WRO469" i="5" s="1"/>
  <c r="WRQ469" i="5" s="1"/>
  <c r="WRS469" i="5" s="1"/>
  <c r="WRU469" i="5" s="1"/>
  <c r="WRW469" i="5" s="1"/>
  <c r="WRY469" i="5" s="1"/>
  <c r="WSA469" i="5" s="1"/>
  <c r="WSC469" i="5" s="1"/>
  <c r="WSE469" i="5" s="1"/>
  <c r="WSG469" i="5" s="1"/>
  <c r="WSI469" i="5" s="1"/>
  <c r="WSK469" i="5" s="1"/>
  <c r="WSM469" i="5" s="1"/>
  <c r="WSO469" i="5" s="1"/>
  <c r="WSQ469" i="5" s="1"/>
  <c r="WSS469" i="5" s="1"/>
  <c r="WSU469" i="5" s="1"/>
  <c r="WSW469" i="5" s="1"/>
  <c r="WSY469" i="5" s="1"/>
  <c r="WTA469" i="5" s="1"/>
  <c r="WTC469" i="5" s="1"/>
  <c r="WTE469" i="5" s="1"/>
  <c r="WTG469" i="5" s="1"/>
  <c r="WTI469" i="5" s="1"/>
  <c r="WTK469" i="5" s="1"/>
  <c r="WTM469" i="5" s="1"/>
  <c r="WTO469" i="5" s="1"/>
  <c r="WTQ469" i="5" s="1"/>
  <c r="WTS469" i="5" s="1"/>
  <c r="WTU469" i="5" s="1"/>
  <c r="WTW469" i="5" s="1"/>
  <c r="WTY469" i="5" s="1"/>
  <c r="WUA469" i="5" s="1"/>
  <c r="WUC469" i="5" s="1"/>
  <c r="WUE469" i="5" s="1"/>
  <c r="WUG469" i="5" s="1"/>
  <c r="WUI469" i="5" s="1"/>
  <c r="WUK469" i="5" s="1"/>
  <c r="WUM469" i="5" s="1"/>
  <c r="WUO469" i="5" s="1"/>
  <c r="WUQ469" i="5" s="1"/>
  <c r="WUS469" i="5" s="1"/>
  <c r="WUU469" i="5" s="1"/>
  <c r="WUW469" i="5" s="1"/>
  <c r="WUY469" i="5" s="1"/>
  <c r="WVA469" i="5" s="1"/>
  <c r="WVC469" i="5" s="1"/>
  <c r="WVE469" i="5" s="1"/>
  <c r="WVG469" i="5" s="1"/>
  <c r="WVI469" i="5" s="1"/>
  <c r="WVK469" i="5" s="1"/>
  <c r="WVM469" i="5" s="1"/>
  <c r="WVO469" i="5" s="1"/>
  <c r="WVQ469" i="5" s="1"/>
  <c r="WVS469" i="5" s="1"/>
  <c r="WVU469" i="5" s="1"/>
  <c r="WVW469" i="5" s="1"/>
  <c r="WVY469" i="5" s="1"/>
  <c r="WWA469" i="5" s="1"/>
  <c r="WWC469" i="5" s="1"/>
  <c r="WWE469" i="5" s="1"/>
  <c r="WWG469" i="5" s="1"/>
  <c r="WWI469" i="5" s="1"/>
  <c r="WWK469" i="5" s="1"/>
  <c r="WWM469" i="5" s="1"/>
  <c r="WWO469" i="5" s="1"/>
  <c r="WWQ469" i="5" s="1"/>
  <c r="WWS469" i="5" s="1"/>
  <c r="WWU469" i="5" s="1"/>
  <c r="WWW469" i="5" s="1"/>
  <c r="WWY469" i="5" s="1"/>
  <c r="WXA469" i="5" s="1"/>
  <c r="WXC469" i="5" s="1"/>
  <c r="WXE469" i="5" s="1"/>
  <c r="WXG469" i="5" s="1"/>
  <c r="WXI469" i="5" s="1"/>
  <c r="WXK469" i="5" s="1"/>
  <c r="WXM469" i="5" s="1"/>
  <c r="WXO469" i="5" s="1"/>
  <c r="WXQ469" i="5" s="1"/>
  <c r="WXS469" i="5" s="1"/>
  <c r="WXU469" i="5" s="1"/>
  <c r="WXW469" i="5" s="1"/>
  <c r="WXY469" i="5" s="1"/>
  <c r="WYA469" i="5" s="1"/>
  <c r="WYC469" i="5" s="1"/>
  <c r="WYE469" i="5" s="1"/>
  <c r="WYG469" i="5" s="1"/>
  <c r="WYI469" i="5" s="1"/>
  <c r="WYK469" i="5" s="1"/>
  <c r="WYM469" i="5" s="1"/>
  <c r="WYO469" i="5" s="1"/>
  <c r="WYQ469" i="5" s="1"/>
  <c r="WYS469" i="5" s="1"/>
  <c r="WYU469" i="5" s="1"/>
  <c r="WYW469" i="5" s="1"/>
  <c r="WYY469" i="5" s="1"/>
  <c r="WZA469" i="5" s="1"/>
  <c r="WZC469" i="5" s="1"/>
  <c r="WZE469" i="5" s="1"/>
  <c r="WZG469" i="5" s="1"/>
  <c r="WZI469" i="5" s="1"/>
  <c r="WZK469" i="5" s="1"/>
  <c r="WZM469" i="5" s="1"/>
  <c r="WZO469" i="5" s="1"/>
  <c r="WZQ469" i="5" s="1"/>
  <c r="WZS469" i="5" s="1"/>
  <c r="WZU469" i="5" s="1"/>
  <c r="WZW469" i="5" s="1"/>
  <c r="WZY469" i="5" s="1"/>
  <c r="XAA469" i="5" s="1"/>
  <c r="XAC469" i="5" s="1"/>
  <c r="XAE469" i="5" s="1"/>
  <c r="XAG469" i="5" s="1"/>
  <c r="XAI469" i="5" s="1"/>
  <c r="XAK469" i="5" s="1"/>
  <c r="XAM469" i="5" s="1"/>
  <c r="XAO469" i="5" s="1"/>
  <c r="XAQ469" i="5" s="1"/>
  <c r="XAS469" i="5" s="1"/>
  <c r="XAU469" i="5" s="1"/>
  <c r="XAW469" i="5" s="1"/>
  <c r="XAY469" i="5" s="1"/>
  <c r="XBA469" i="5" s="1"/>
  <c r="XBC469" i="5" s="1"/>
  <c r="XBE469" i="5" s="1"/>
  <c r="XBG469" i="5" s="1"/>
  <c r="XBI469" i="5" s="1"/>
  <c r="XBK469" i="5" s="1"/>
  <c r="XBM469" i="5" s="1"/>
  <c r="XBO469" i="5" s="1"/>
  <c r="XBQ469" i="5" s="1"/>
  <c r="XBS469" i="5" s="1"/>
  <c r="XBU469" i="5" s="1"/>
  <c r="XBW469" i="5" s="1"/>
  <c r="XBY469" i="5" s="1"/>
  <c r="XCA469" i="5" s="1"/>
  <c r="XCC469" i="5" s="1"/>
  <c r="XCE469" i="5" s="1"/>
  <c r="XCG469" i="5" s="1"/>
  <c r="XCI469" i="5" s="1"/>
  <c r="XCK469" i="5" s="1"/>
  <c r="XCM469" i="5" s="1"/>
  <c r="XCO469" i="5" s="1"/>
  <c r="XCQ469" i="5" s="1"/>
  <c r="XCS469" i="5" s="1"/>
  <c r="XCU469" i="5" s="1"/>
  <c r="XCW469" i="5" s="1"/>
  <c r="XCY469" i="5" s="1"/>
  <c r="XDA469" i="5" s="1"/>
  <c r="XDC469" i="5" s="1"/>
  <c r="XDE469" i="5" s="1"/>
  <c r="XDG469" i="5" s="1"/>
  <c r="XDI469" i="5" s="1"/>
  <c r="XDK469" i="5" s="1"/>
  <c r="XDM469" i="5" s="1"/>
  <c r="XDO469" i="5" s="1"/>
  <c r="XDQ469" i="5" s="1"/>
  <c r="XDS469" i="5" s="1"/>
  <c r="XDU469" i="5" s="1"/>
  <c r="XDW469" i="5" s="1"/>
  <c r="XDY469" i="5" s="1"/>
  <c r="XEA469" i="5" s="1"/>
  <c r="XEC469" i="5" s="1"/>
  <c r="XEE469" i="5" s="1"/>
  <c r="XEG469" i="5" s="1"/>
  <c r="XEI469" i="5" s="1"/>
  <c r="XEK469" i="5" s="1"/>
  <c r="XEM469" i="5" s="1"/>
  <c r="XEO469" i="5" s="1"/>
  <c r="XEQ469" i="5" s="1"/>
  <c r="XES469" i="5" s="1"/>
  <c r="XEU469" i="5" s="1"/>
  <c r="XEW469" i="5" s="1"/>
  <c r="XEY469" i="5" s="1"/>
  <c r="XFA469" i="5" s="1"/>
  <c r="XFC469" i="5" s="1"/>
  <c r="X469" i="5"/>
  <c r="Z469" i="5"/>
  <c r="AB469" i="5" s="1"/>
  <c r="AD469" i="5" s="1"/>
  <c r="AF469" i="5" s="1"/>
  <c r="AH469" i="5" s="1"/>
  <c r="AJ469" i="5" s="1"/>
  <c r="AL469" i="5" s="1"/>
  <c r="AN469" i="5" s="1"/>
  <c r="AP469" i="5" s="1"/>
  <c r="AR469" i="5" s="1"/>
  <c r="AT469" i="5" s="1"/>
  <c r="AV469" i="5" s="1"/>
  <c r="AX469" i="5" s="1"/>
  <c r="AZ469" i="5" s="1"/>
  <c r="BB469" i="5" s="1"/>
  <c r="BD469" i="5" s="1"/>
  <c r="BF469" i="5" s="1"/>
  <c r="BH469" i="5" s="1"/>
  <c r="BJ469" i="5" s="1"/>
  <c r="BL469" i="5" s="1"/>
  <c r="BN469" i="5" s="1"/>
  <c r="BP469" i="5" s="1"/>
  <c r="BR469" i="5" s="1"/>
  <c r="BT469" i="5" s="1"/>
  <c r="BV469" i="5" s="1"/>
  <c r="BX469" i="5" s="1"/>
  <c r="BZ469" i="5" s="1"/>
  <c r="CB469" i="5" s="1"/>
  <c r="CD469" i="5" s="1"/>
  <c r="CF469" i="5" s="1"/>
  <c r="CH469" i="5" s="1"/>
  <c r="CJ469" i="5" s="1"/>
  <c r="CL469" i="5" s="1"/>
  <c r="CN469" i="5" s="1"/>
  <c r="CP469" i="5" s="1"/>
  <c r="CR469" i="5" s="1"/>
  <c r="CT469" i="5"/>
  <c r="CV469" i="5" s="1"/>
  <c r="CX469" i="5" s="1"/>
  <c r="CZ469" i="5" s="1"/>
  <c r="DB469" i="5" s="1"/>
  <c r="DD469" i="5" s="1"/>
  <c r="DF469" i="5" s="1"/>
  <c r="DH469" i="5" s="1"/>
  <c r="DJ469" i="5" s="1"/>
  <c r="DL469" i="5" s="1"/>
  <c r="DN469" i="5" s="1"/>
  <c r="DP469" i="5" s="1"/>
  <c r="DR469" i="5" s="1"/>
  <c r="DT469" i="5" s="1"/>
  <c r="DV469" i="5" s="1"/>
  <c r="DX469" i="5" s="1"/>
  <c r="DZ469" i="5" s="1"/>
  <c r="EB469" i="5" s="1"/>
  <c r="ED469" i="5" s="1"/>
  <c r="EF469" i="5" s="1"/>
  <c r="EH469" i="5" s="1"/>
  <c r="EJ469" i="5" s="1"/>
  <c r="EL469" i="5" s="1"/>
  <c r="EN469" i="5" s="1"/>
  <c r="EP469" i="5" s="1"/>
  <c r="ER469" i="5" s="1"/>
  <c r="ET469" i="5" s="1"/>
  <c r="EV469" i="5" s="1"/>
  <c r="EX469" i="5" s="1"/>
  <c r="EZ469" i="5" s="1"/>
  <c r="FB469" i="5" s="1"/>
  <c r="FD469" i="5" s="1"/>
  <c r="FF469" i="5" s="1"/>
  <c r="FH469" i="5" s="1"/>
  <c r="FJ469" i="5" s="1"/>
  <c r="FL469" i="5" s="1"/>
  <c r="FN469" i="5" s="1"/>
  <c r="FP469" i="5" s="1"/>
  <c r="FR469" i="5" s="1"/>
  <c r="FT469" i="5" s="1"/>
  <c r="FV469" i="5" s="1"/>
  <c r="FX469" i="5" s="1"/>
  <c r="FZ469" i="5" s="1"/>
  <c r="GB469" i="5" s="1"/>
  <c r="GD469" i="5" s="1"/>
  <c r="GF469" i="5" s="1"/>
  <c r="GH469" i="5" s="1"/>
  <c r="GJ469" i="5" s="1"/>
  <c r="GL469" i="5" s="1"/>
  <c r="GN469" i="5" s="1"/>
  <c r="GP469" i="5" s="1"/>
  <c r="GR469" i="5" s="1"/>
  <c r="GT469" i="5" s="1"/>
  <c r="GV469" i="5" s="1"/>
  <c r="GX469" i="5" s="1"/>
  <c r="GZ469" i="5" s="1"/>
  <c r="HB469" i="5" s="1"/>
  <c r="HD469" i="5" s="1"/>
  <c r="HF469" i="5" s="1"/>
  <c r="HH469" i="5" s="1"/>
  <c r="HJ469" i="5" s="1"/>
  <c r="HL469" i="5" s="1"/>
  <c r="HN469" i="5" s="1"/>
  <c r="HP469" i="5" s="1"/>
  <c r="HR469" i="5" s="1"/>
  <c r="HT469" i="5" s="1"/>
  <c r="HV469" i="5" s="1"/>
  <c r="HX469" i="5" s="1"/>
  <c r="HZ469" i="5" s="1"/>
  <c r="IB469" i="5" s="1"/>
  <c r="ID469" i="5" s="1"/>
  <c r="IF469" i="5" s="1"/>
  <c r="IH469" i="5" s="1"/>
  <c r="IJ469" i="5" s="1"/>
  <c r="IL469" i="5" s="1"/>
  <c r="IN469" i="5" s="1"/>
  <c r="IP469" i="5" s="1"/>
  <c r="IR469" i="5" s="1"/>
  <c r="IT469" i="5" s="1"/>
  <c r="IV469" i="5" s="1"/>
  <c r="IX469" i="5" s="1"/>
  <c r="IZ469" i="5" s="1"/>
  <c r="JB469" i="5" s="1"/>
  <c r="JD469" i="5" s="1"/>
  <c r="JF469" i="5" s="1"/>
  <c r="JH469" i="5" s="1"/>
  <c r="JJ469" i="5" s="1"/>
  <c r="JL469" i="5" s="1"/>
  <c r="JN469" i="5" s="1"/>
  <c r="JP469" i="5" s="1"/>
  <c r="JR469" i="5" s="1"/>
  <c r="JT469" i="5" s="1"/>
  <c r="JV469" i="5" s="1"/>
  <c r="JX469" i="5" s="1"/>
  <c r="JZ469" i="5" s="1"/>
  <c r="KB469" i="5" s="1"/>
  <c r="KD469" i="5" s="1"/>
  <c r="KF469" i="5" s="1"/>
  <c r="KH469" i="5" s="1"/>
  <c r="KJ469" i="5" s="1"/>
  <c r="KL469" i="5" s="1"/>
  <c r="KN469" i="5" s="1"/>
  <c r="KP469" i="5" s="1"/>
  <c r="KR469" i="5" s="1"/>
  <c r="KT469" i="5" s="1"/>
  <c r="KV469" i="5" s="1"/>
  <c r="KX469" i="5" s="1"/>
  <c r="KZ469" i="5" s="1"/>
  <c r="LB469" i="5" s="1"/>
  <c r="LD469" i="5" s="1"/>
  <c r="LF469" i="5" s="1"/>
  <c r="LH469" i="5" s="1"/>
  <c r="LJ469" i="5" s="1"/>
  <c r="LL469" i="5" s="1"/>
  <c r="LN469" i="5" s="1"/>
  <c r="LP469" i="5" s="1"/>
  <c r="LR469" i="5" s="1"/>
  <c r="LT469" i="5" s="1"/>
  <c r="LV469" i="5" s="1"/>
  <c r="LX469" i="5" s="1"/>
  <c r="LZ469" i="5" s="1"/>
  <c r="MB469" i="5" s="1"/>
  <c r="MD469" i="5" s="1"/>
  <c r="MF469" i="5" s="1"/>
  <c r="MH469" i="5" s="1"/>
  <c r="MJ469" i="5" s="1"/>
  <c r="ML469" i="5" s="1"/>
  <c r="MN469" i="5" s="1"/>
  <c r="MP469" i="5" s="1"/>
  <c r="MR469" i="5" s="1"/>
  <c r="MT469" i="5" s="1"/>
  <c r="MV469" i="5" s="1"/>
  <c r="MX469" i="5" s="1"/>
  <c r="MZ469" i="5" s="1"/>
  <c r="NB469" i="5" s="1"/>
  <c r="ND469" i="5" s="1"/>
  <c r="NF469" i="5" s="1"/>
  <c r="NH469" i="5" s="1"/>
  <c r="NJ469" i="5" s="1"/>
  <c r="NL469" i="5" s="1"/>
  <c r="NN469" i="5" s="1"/>
  <c r="NP469" i="5" s="1"/>
  <c r="NR469" i="5" s="1"/>
  <c r="NT469" i="5" s="1"/>
  <c r="NV469" i="5" s="1"/>
  <c r="NX469" i="5" s="1"/>
  <c r="NZ469" i="5" s="1"/>
  <c r="OB469" i="5" s="1"/>
  <c r="OD469" i="5" s="1"/>
  <c r="OF469" i="5" s="1"/>
  <c r="OH469" i="5" s="1"/>
  <c r="OJ469" i="5" s="1"/>
  <c r="OL469" i="5" s="1"/>
  <c r="ON469" i="5" s="1"/>
  <c r="OP469" i="5" s="1"/>
  <c r="OR469" i="5" s="1"/>
  <c r="OT469" i="5" s="1"/>
  <c r="OV469" i="5" s="1"/>
  <c r="OX469" i="5" s="1"/>
  <c r="OZ469" i="5" s="1"/>
  <c r="PB469" i="5" s="1"/>
  <c r="PD469" i="5" s="1"/>
  <c r="PF469" i="5" s="1"/>
  <c r="PH469" i="5" s="1"/>
  <c r="PJ469" i="5" s="1"/>
  <c r="PL469" i="5" s="1"/>
  <c r="PN469" i="5" s="1"/>
  <c r="PP469" i="5" s="1"/>
  <c r="PR469" i="5" s="1"/>
  <c r="PT469" i="5" s="1"/>
  <c r="PV469" i="5" s="1"/>
  <c r="PX469" i="5" s="1"/>
  <c r="PZ469" i="5" s="1"/>
  <c r="QB469" i="5" s="1"/>
  <c r="QD469" i="5" s="1"/>
  <c r="QF469" i="5" s="1"/>
  <c r="QH469" i="5" s="1"/>
  <c r="QJ469" i="5" s="1"/>
  <c r="QL469" i="5" s="1"/>
  <c r="QN469" i="5" s="1"/>
  <c r="QP469" i="5" s="1"/>
  <c r="QR469" i="5" s="1"/>
  <c r="QT469" i="5" s="1"/>
  <c r="QV469" i="5" s="1"/>
  <c r="QX469" i="5" s="1"/>
  <c r="QZ469" i="5" s="1"/>
  <c r="RB469" i="5" s="1"/>
  <c r="RD469" i="5" s="1"/>
  <c r="RF469" i="5" s="1"/>
  <c r="RH469" i="5" s="1"/>
  <c r="RJ469" i="5" s="1"/>
  <c r="RL469" i="5" s="1"/>
  <c r="RN469" i="5" s="1"/>
  <c r="RP469" i="5" s="1"/>
  <c r="RR469" i="5" s="1"/>
  <c r="RT469" i="5" s="1"/>
  <c r="RV469" i="5" s="1"/>
  <c r="RX469" i="5" s="1"/>
  <c r="RZ469" i="5" s="1"/>
  <c r="SB469" i="5" s="1"/>
  <c r="SD469" i="5" s="1"/>
  <c r="SF469" i="5" s="1"/>
  <c r="SH469" i="5" s="1"/>
  <c r="SJ469" i="5" s="1"/>
  <c r="SL469" i="5" s="1"/>
  <c r="SN469" i="5" s="1"/>
  <c r="SP469" i="5" s="1"/>
  <c r="SR469" i="5" s="1"/>
  <c r="ST469" i="5" s="1"/>
  <c r="SV469" i="5" s="1"/>
  <c r="SX469" i="5" s="1"/>
  <c r="SZ469" i="5" s="1"/>
  <c r="TB469" i="5" s="1"/>
  <c r="TD469" i="5" s="1"/>
  <c r="TF469" i="5" s="1"/>
  <c r="TH469" i="5" s="1"/>
  <c r="TJ469" i="5" s="1"/>
  <c r="TL469" i="5" s="1"/>
  <c r="TN469" i="5" s="1"/>
  <c r="TP469" i="5" s="1"/>
  <c r="TR469" i="5" s="1"/>
  <c r="TT469" i="5" s="1"/>
  <c r="TV469" i="5" s="1"/>
  <c r="TX469" i="5" s="1"/>
  <c r="TZ469" i="5" s="1"/>
  <c r="UB469" i="5" s="1"/>
  <c r="UD469" i="5" s="1"/>
  <c r="UF469" i="5" s="1"/>
  <c r="UH469" i="5" s="1"/>
  <c r="UJ469" i="5" s="1"/>
  <c r="UL469" i="5" s="1"/>
  <c r="UN469" i="5" s="1"/>
  <c r="UP469" i="5" s="1"/>
  <c r="UR469" i="5" s="1"/>
  <c r="UT469" i="5" s="1"/>
  <c r="UV469" i="5" s="1"/>
  <c r="UX469" i="5" s="1"/>
  <c r="UZ469" i="5" s="1"/>
  <c r="VB469" i="5" s="1"/>
  <c r="VD469" i="5" s="1"/>
  <c r="VF469" i="5" s="1"/>
  <c r="VH469" i="5" s="1"/>
  <c r="VJ469" i="5" s="1"/>
  <c r="VL469" i="5" s="1"/>
  <c r="VN469" i="5" s="1"/>
  <c r="VP469" i="5" s="1"/>
  <c r="VR469" i="5" s="1"/>
  <c r="VT469" i="5" s="1"/>
  <c r="VV469" i="5" s="1"/>
  <c r="VX469" i="5" s="1"/>
  <c r="VZ469" i="5" s="1"/>
  <c r="WB469" i="5" s="1"/>
  <c r="WD469" i="5" s="1"/>
  <c r="WF469" i="5" s="1"/>
  <c r="WH469" i="5" s="1"/>
  <c r="WJ469" i="5" s="1"/>
  <c r="WL469" i="5" s="1"/>
  <c r="WN469" i="5" s="1"/>
  <c r="WP469" i="5" s="1"/>
  <c r="WR469" i="5" s="1"/>
  <c r="WT469" i="5" s="1"/>
  <c r="WV469" i="5" s="1"/>
  <c r="WX469" i="5" s="1"/>
  <c r="WZ469" i="5" s="1"/>
  <c r="XB469" i="5" s="1"/>
  <c r="XD469" i="5" s="1"/>
  <c r="XF469" i="5" s="1"/>
  <c r="XH469" i="5" s="1"/>
  <c r="XJ469" i="5" s="1"/>
  <c r="XL469" i="5" s="1"/>
  <c r="XN469" i="5" s="1"/>
  <c r="XP469" i="5" s="1"/>
  <c r="XR469" i="5" s="1"/>
  <c r="XT469" i="5" s="1"/>
  <c r="XV469" i="5" s="1"/>
  <c r="XX469" i="5" s="1"/>
  <c r="XZ469" i="5" s="1"/>
  <c r="YB469" i="5" s="1"/>
  <c r="YD469" i="5" s="1"/>
  <c r="YF469" i="5" s="1"/>
  <c r="YH469" i="5" s="1"/>
  <c r="YJ469" i="5" s="1"/>
  <c r="YL469" i="5" s="1"/>
  <c r="YN469" i="5" s="1"/>
  <c r="YP469" i="5" s="1"/>
  <c r="YR469" i="5" s="1"/>
  <c r="YT469" i="5" s="1"/>
  <c r="YV469" i="5" s="1"/>
  <c r="YX469" i="5" s="1"/>
  <c r="YZ469" i="5" s="1"/>
  <c r="ZB469" i="5" s="1"/>
  <c r="ZD469" i="5" s="1"/>
  <c r="ZF469" i="5" s="1"/>
  <c r="ZH469" i="5" s="1"/>
  <c r="ZJ469" i="5" s="1"/>
  <c r="ZL469" i="5" s="1"/>
  <c r="ZN469" i="5" s="1"/>
  <c r="ZP469" i="5" s="1"/>
  <c r="ZR469" i="5" s="1"/>
  <c r="ZT469" i="5" s="1"/>
  <c r="ZV469" i="5" s="1"/>
  <c r="ZX469" i="5" s="1"/>
  <c r="ZZ469" i="5" s="1"/>
  <c r="AAB469" i="5" s="1"/>
  <c r="AAD469" i="5" s="1"/>
  <c r="AAF469" i="5" s="1"/>
  <c r="AAH469" i="5" s="1"/>
  <c r="AAJ469" i="5" s="1"/>
  <c r="AAL469" i="5" s="1"/>
  <c r="AAN469" i="5" s="1"/>
  <c r="AAP469" i="5" s="1"/>
  <c r="AAR469" i="5" s="1"/>
  <c r="AAT469" i="5" s="1"/>
  <c r="AAV469" i="5" s="1"/>
  <c r="AAX469" i="5" s="1"/>
  <c r="AAZ469" i="5" s="1"/>
  <c r="ABB469" i="5" s="1"/>
  <c r="ABD469" i="5" s="1"/>
  <c r="ABF469" i="5" s="1"/>
  <c r="ABH469" i="5" s="1"/>
  <c r="ABJ469" i="5" s="1"/>
  <c r="ABL469" i="5" s="1"/>
  <c r="ABN469" i="5" s="1"/>
  <c r="ABP469" i="5" s="1"/>
  <c r="ABR469" i="5" s="1"/>
  <c r="ABT469" i="5" s="1"/>
  <c r="ABV469" i="5" s="1"/>
  <c r="ABX469" i="5" s="1"/>
  <c r="ABZ469" i="5" s="1"/>
  <c r="ACB469" i="5" s="1"/>
  <c r="ACD469" i="5" s="1"/>
  <c r="ACF469" i="5" s="1"/>
  <c r="ACH469" i="5" s="1"/>
  <c r="ACJ469" i="5" s="1"/>
  <c r="ACL469" i="5" s="1"/>
  <c r="ACN469" i="5" s="1"/>
  <c r="ACP469" i="5" s="1"/>
  <c r="ACR469" i="5" s="1"/>
  <c r="ACT469" i="5" s="1"/>
  <c r="ACV469" i="5" s="1"/>
  <c r="ACX469" i="5" s="1"/>
  <c r="ACZ469" i="5" s="1"/>
  <c r="ADB469" i="5" s="1"/>
  <c r="ADD469" i="5" s="1"/>
  <c r="ADF469" i="5" s="1"/>
  <c r="ADH469" i="5" s="1"/>
  <c r="ADJ469" i="5" s="1"/>
  <c r="ADL469" i="5" s="1"/>
  <c r="ADN469" i="5" s="1"/>
  <c r="ADP469" i="5" s="1"/>
  <c r="ADR469" i="5" s="1"/>
  <c r="ADT469" i="5" s="1"/>
  <c r="ADV469" i="5" s="1"/>
  <c r="ADX469" i="5" s="1"/>
  <c r="ADZ469" i="5" s="1"/>
  <c r="AEB469" i="5" s="1"/>
  <c r="AED469" i="5" s="1"/>
  <c r="AEF469" i="5" s="1"/>
  <c r="AEH469" i="5" s="1"/>
  <c r="AEJ469" i="5" s="1"/>
  <c r="AEL469" i="5" s="1"/>
  <c r="AEN469" i="5" s="1"/>
  <c r="AEP469" i="5" s="1"/>
  <c r="AER469" i="5" s="1"/>
  <c r="AET469" i="5" s="1"/>
  <c r="AEV469" i="5" s="1"/>
  <c r="AEX469" i="5" s="1"/>
  <c r="AEZ469" i="5" s="1"/>
  <c r="AFB469" i="5" s="1"/>
  <c r="AFD469" i="5" s="1"/>
  <c r="AFF469" i="5" s="1"/>
  <c r="AFH469" i="5" s="1"/>
  <c r="AFJ469" i="5" s="1"/>
  <c r="AFL469" i="5" s="1"/>
  <c r="AFN469" i="5" s="1"/>
  <c r="AFP469" i="5" s="1"/>
  <c r="AFR469" i="5" s="1"/>
  <c r="AFT469" i="5" s="1"/>
  <c r="AFV469" i="5" s="1"/>
  <c r="AFX469" i="5" s="1"/>
  <c r="AFZ469" i="5" s="1"/>
  <c r="AGB469" i="5" s="1"/>
  <c r="AGD469" i="5" s="1"/>
  <c r="AGF469" i="5" s="1"/>
  <c r="AGH469" i="5" s="1"/>
  <c r="AGJ469" i="5" s="1"/>
  <c r="AGL469" i="5" s="1"/>
  <c r="AGN469" i="5" s="1"/>
  <c r="AGP469" i="5" s="1"/>
  <c r="AGR469" i="5" s="1"/>
  <c r="AGT469" i="5" s="1"/>
  <c r="AGV469" i="5" s="1"/>
  <c r="AGX469" i="5" s="1"/>
  <c r="AGZ469" i="5" s="1"/>
  <c r="AHB469" i="5" s="1"/>
  <c r="AHD469" i="5" s="1"/>
  <c r="AHF469" i="5" s="1"/>
  <c r="AHH469" i="5" s="1"/>
  <c r="AHJ469" i="5" s="1"/>
  <c r="AHL469" i="5" s="1"/>
  <c r="AHN469" i="5" s="1"/>
  <c r="AHP469" i="5" s="1"/>
  <c r="AHR469" i="5" s="1"/>
  <c r="AHT469" i="5" s="1"/>
  <c r="AHV469" i="5" s="1"/>
  <c r="AHX469" i="5" s="1"/>
  <c r="AHZ469" i="5" s="1"/>
  <c r="AIB469" i="5" s="1"/>
  <c r="AID469" i="5" s="1"/>
  <c r="AIF469" i="5" s="1"/>
  <c r="AIH469" i="5" s="1"/>
  <c r="AIJ469" i="5" s="1"/>
  <c r="AIL469" i="5" s="1"/>
  <c r="AIN469" i="5" s="1"/>
  <c r="AIP469" i="5" s="1"/>
  <c r="AIR469" i="5" s="1"/>
  <c r="AIT469" i="5" s="1"/>
  <c r="AIV469" i="5" s="1"/>
  <c r="AIX469" i="5" s="1"/>
  <c r="AIZ469" i="5" s="1"/>
  <c r="AJB469" i="5" s="1"/>
  <c r="AJD469" i="5" s="1"/>
  <c r="AJF469" i="5" s="1"/>
  <c r="AJH469" i="5" s="1"/>
  <c r="AJJ469" i="5" s="1"/>
  <c r="AJL469" i="5" s="1"/>
  <c r="AJN469" i="5" s="1"/>
  <c r="AJP469" i="5" s="1"/>
  <c r="AJR469" i="5" s="1"/>
  <c r="AJT469" i="5" s="1"/>
  <c r="AJV469" i="5" s="1"/>
  <c r="AJX469" i="5" s="1"/>
  <c r="AJZ469" i="5" s="1"/>
  <c r="AKB469" i="5" s="1"/>
  <c r="AKD469" i="5" s="1"/>
  <c r="AKF469" i="5" s="1"/>
  <c r="AKH469" i="5" s="1"/>
  <c r="AKJ469" i="5" s="1"/>
  <c r="AKL469" i="5" s="1"/>
  <c r="AKN469" i="5" s="1"/>
  <c r="AKP469" i="5" s="1"/>
  <c r="AKR469" i="5" s="1"/>
  <c r="AKT469" i="5" s="1"/>
  <c r="AKV469" i="5" s="1"/>
  <c r="AKX469" i="5" s="1"/>
  <c r="AKZ469" i="5" s="1"/>
  <c r="ALB469" i="5" s="1"/>
  <c r="ALD469" i="5" s="1"/>
  <c r="ALF469" i="5" s="1"/>
  <c r="ALH469" i="5" s="1"/>
  <c r="ALJ469" i="5" s="1"/>
  <c r="ALL469" i="5" s="1"/>
  <c r="ALN469" i="5" s="1"/>
  <c r="ALP469" i="5" s="1"/>
  <c r="ALR469" i="5" s="1"/>
  <c r="ALT469" i="5" s="1"/>
  <c r="ALV469" i="5" s="1"/>
  <c r="ALX469" i="5" s="1"/>
  <c r="ALZ469" i="5" s="1"/>
  <c r="AMB469" i="5" s="1"/>
  <c r="AMD469" i="5" s="1"/>
  <c r="AMF469" i="5" s="1"/>
  <c r="AMH469" i="5" s="1"/>
  <c r="AMJ469" i="5" s="1"/>
  <c r="AML469" i="5" s="1"/>
  <c r="AMN469" i="5" s="1"/>
  <c r="AMP469" i="5" s="1"/>
  <c r="AMR469" i="5" s="1"/>
  <c r="AMT469" i="5" s="1"/>
  <c r="AMV469" i="5" s="1"/>
  <c r="AMX469" i="5" s="1"/>
  <c r="AMZ469" i="5" s="1"/>
  <c r="ANB469" i="5" s="1"/>
  <c r="AND469" i="5" s="1"/>
  <c r="ANF469" i="5" s="1"/>
  <c r="ANH469" i="5" s="1"/>
  <c r="ANJ469" i="5" s="1"/>
  <c r="ANL469" i="5" s="1"/>
  <c r="ANN469" i="5" s="1"/>
  <c r="ANP469" i="5" s="1"/>
  <c r="ANR469" i="5" s="1"/>
  <c r="ANT469" i="5" s="1"/>
  <c r="ANV469" i="5" s="1"/>
  <c r="ANX469" i="5" s="1"/>
  <c r="ANZ469" i="5" s="1"/>
  <c r="AOB469" i="5" s="1"/>
  <c r="AOD469" i="5" s="1"/>
  <c r="AOF469" i="5" s="1"/>
  <c r="AOH469" i="5" s="1"/>
  <c r="AOJ469" i="5" s="1"/>
  <c r="AOL469" i="5" s="1"/>
  <c r="AON469" i="5" s="1"/>
  <c r="AOP469" i="5" s="1"/>
  <c r="AOR469" i="5" s="1"/>
  <c r="AOT469" i="5" s="1"/>
  <c r="AOV469" i="5" s="1"/>
  <c r="AOX469" i="5" s="1"/>
  <c r="AOZ469" i="5" s="1"/>
  <c r="APB469" i="5" s="1"/>
  <c r="APD469" i="5" s="1"/>
  <c r="APF469" i="5" s="1"/>
  <c r="APH469" i="5" s="1"/>
  <c r="APJ469" i="5" s="1"/>
  <c r="APL469" i="5" s="1"/>
  <c r="APN469" i="5" s="1"/>
  <c r="APP469" i="5" s="1"/>
  <c r="APR469" i="5" s="1"/>
  <c r="APT469" i="5" s="1"/>
  <c r="APV469" i="5" s="1"/>
  <c r="APX469" i="5" s="1"/>
  <c r="APZ469" i="5" s="1"/>
  <c r="AQB469" i="5" s="1"/>
  <c r="AQD469" i="5" s="1"/>
  <c r="AQF469" i="5" s="1"/>
  <c r="AQH469" i="5" s="1"/>
  <c r="AQJ469" i="5" s="1"/>
  <c r="AQL469" i="5" s="1"/>
  <c r="AQN469" i="5" s="1"/>
  <c r="AQP469" i="5" s="1"/>
  <c r="AQR469" i="5" s="1"/>
  <c r="AQT469" i="5" s="1"/>
  <c r="AQV469" i="5" s="1"/>
  <c r="AQX469" i="5" s="1"/>
  <c r="AQZ469" i="5" s="1"/>
  <c r="ARB469" i="5" s="1"/>
  <c r="ARD469" i="5" s="1"/>
  <c r="ARF469" i="5" s="1"/>
  <c r="ARH469" i="5" s="1"/>
  <c r="ARJ469" i="5" s="1"/>
  <c r="ARL469" i="5" s="1"/>
  <c r="ARN469" i="5" s="1"/>
  <c r="ARP469" i="5" s="1"/>
  <c r="ARR469" i="5" s="1"/>
  <c r="ART469" i="5" s="1"/>
  <c r="ARV469" i="5" s="1"/>
  <c r="ARX469" i="5" s="1"/>
  <c r="ARZ469" i="5" s="1"/>
  <c r="ASB469" i="5" s="1"/>
  <c r="ASD469" i="5" s="1"/>
  <c r="ASF469" i="5" s="1"/>
  <c r="ASH469" i="5" s="1"/>
  <c r="ASJ469" i="5" s="1"/>
  <c r="ASL469" i="5" s="1"/>
  <c r="ASN469" i="5" s="1"/>
  <c r="ASP469" i="5" s="1"/>
  <c r="ASR469" i="5" s="1"/>
  <c r="AST469" i="5" s="1"/>
  <c r="ASV469" i="5" s="1"/>
  <c r="ASX469" i="5" s="1"/>
  <c r="ASZ469" i="5" s="1"/>
  <c r="ATB469" i="5" s="1"/>
  <c r="ATD469" i="5" s="1"/>
  <c r="ATF469" i="5" s="1"/>
  <c r="ATH469" i="5" s="1"/>
  <c r="ATJ469" i="5" s="1"/>
  <c r="ATL469" i="5" s="1"/>
  <c r="ATN469" i="5" s="1"/>
  <c r="ATP469" i="5" s="1"/>
  <c r="ATR469" i="5" s="1"/>
  <c r="ATT469" i="5" s="1"/>
  <c r="ATV469" i="5" s="1"/>
  <c r="ATX469" i="5" s="1"/>
  <c r="ATZ469" i="5" s="1"/>
  <c r="AUB469" i="5" s="1"/>
  <c r="AUD469" i="5" s="1"/>
  <c r="AUF469" i="5" s="1"/>
  <c r="AUH469" i="5" s="1"/>
  <c r="AUJ469" i="5" s="1"/>
  <c r="AUL469" i="5" s="1"/>
  <c r="AUN469" i="5" s="1"/>
  <c r="AUP469" i="5" s="1"/>
  <c r="AUR469" i="5" s="1"/>
  <c r="AUT469" i="5" s="1"/>
  <c r="AUV469" i="5" s="1"/>
  <c r="AUX469" i="5" s="1"/>
  <c r="AUZ469" i="5" s="1"/>
  <c r="AVB469" i="5" s="1"/>
  <c r="AVD469" i="5" s="1"/>
  <c r="AVF469" i="5" s="1"/>
  <c r="AVH469" i="5" s="1"/>
  <c r="AVJ469" i="5" s="1"/>
  <c r="AVL469" i="5" s="1"/>
  <c r="AVN469" i="5" s="1"/>
  <c r="AVP469" i="5" s="1"/>
  <c r="AVR469" i="5" s="1"/>
  <c r="AVT469" i="5" s="1"/>
  <c r="AVV469" i="5" s="1"/>
  <c r="AVX469" i="5" s="1"/>
  <c r="AVZ469" i="5" s="1"/>
  <c r="AWB469" i="5" s="1"/>
  <c r="AWD469" i="5" s="1"/>
  <c r="AWF469" i="5" s="1"/>
  <c r="AWH469" i="5" s="1"/>
  <c r="AWJ469" i="5" s="1"/>
  <c r="AWL469" i="5" s="1"/>
  <c r="AWN469" i="5" s="1"/>
  <c r="AWP469" i="5" s="1"/>
  <c r="AWR469" i="5" s="1"/>
  <c r="AWT469" i="5" s="1"/>
  <c r="AWV469" i="5" s="1"/>
  <c r="AWX469" i="5" s="1"/>
  <c r="AWZ469" i="5" s="1"/>
  <c r="AXB469" i="5" s="1"/>
  <c r="AXD469" i="5" s="1"/>
  <c r="AXF469" i="5" s="1"/>
  <c r="AXH469" i="5" s="1"/>
  <c r="AXJ469" i="5" s="1"/>
  <c r="AXL469" i="5" s="1"/>
  <c r="AXN469" i="5" s="1"/>
  <c r="AXP469" i="5" s="1"/>
  <c r="AXR469" i="5" s="1"/>
  <c r="AXT469" i="5" s="1"/>
  <c r="AXV469" i="5" s="1"/>
  <c r="AXX469" i="5" s="1"/>
  <c r="AXZ469" i="5" s="1"/>
  <c r="AYB469" i="5" s="1"/>
  <c r="AYD469" i="5" s="1"/>
  <c r="AYF469" i="5" s="1"/>
  <c r="AYH469" i="5" s="1"/>
  <c r="AYJ469" i="5" s="1"/>
  <c r="AYL469" i="5" s="1"/>
  <c r="AYN469" i="5" s="1"/>
  <c r="AYP469" i="5" s="1"/>
  <c r="AYR469" i="5" s="1"/>
  <c r="AYT469" i="5" s="1"/>
  <c r="AYV469" i="5" s="1"/>
  <c r="AYX469" i="5" s="1"/>
  <c r="AYZ469" i="5" s="1"/>
  <c r="AZB469" i="5" s="1"/>
  <c r="AZD469" i="5" s="1"/>
  <c r="AZF469" i="5" s="1"/>
  <c r="AZH469" i="5" s="1"/>
  <c r="AZJ469" i="5" s="1"/>
  <c r="AZL469" i="5" s="1"/>
  <c r="AZN469" i="5" s="1"/>
  <c r="AZP469" i="5" s="1"/>
  <c r="AZR469" i="5" s="1"/>
  <c r="AZT469" i="5" s="1"/>
  <c r="AZV469" i="5" s="1"/>
  <c r="AZX469" i="5" s="1"/>
  <c r="AZZ469" i="5" s="1"/>
  <c r="BAB469" i="5" s="1"/>
  <c r="BAD469" i="5" s="1"/>
  <c r="BAF469" i="5" s="1"/>
  <c r="BAH469" i="5" s="1"/>
  <c r="BAJ469" i="5" s="1"/>
  <c r="BAL469" i="5" s="1"/>
  <c r="BAN469" i="5" s="1"/>
  <c r="BAP469" i="5" s="1"/>
  <c r="BAR469" i="5" s="1"/>
  <c r="BAT469" i="5" s="1"/>
  <c r="BAV469" i="5" s="1"/>
  <c r="BAX469" i="5" s="1"/>
  <c r="BAZ469" i="5" s="1"/>
  <c r="BBB469" i="5" s="1"/>
  <c r="BBD469" i="5" s="1"/>
  <c r="BBF469" i="5" s="1"/>
  <c r="BBH469" i="5" s="1"/>
  <c r="BBJ469" i="5" s="1"/>
  <c r="BBL469" i="5" s="1"/>
  <c r="BBN469" i="5" s="1"/>
  <c r="BBP469" i="5" s="1"/>
  <c r="BBR469" i="5" s="1"/>
  <c r="BBT469" i="5" s="1"/>
  <c r="BBV469" i="5" s="1"/>
  <c r="BBX469" i="5" s="1"/>
  <c r="BBZ469" i="5" s="1"/>
  <c r="BCB469" i="5" s="1"/>
  <c r="BCD469" i="5" s="1"/>
  <c r="BCF469" i="5" s="1"/>
  <c r="BCH469" i="5" s="1"/>
  <c r="BCJ469" i="5" s="1"/>
  <c r="BCL469" i="5" s="1"/>
  <c r="BCN469" i="5" s="1"/>
  <c r="BCP469" i="5" s="1"/>
  <c r="BCR469" i="5" s="1"/>
  <c r="BCT469" i="5" s="1"/>
  <c r="BCV469" i="5" s="1"/>
  <c r="BCX469" i="5" s="1"/>
  <c r="BCZ469" i="5" s="1"/>
  <c r="BDB469" i="5" s="1"/>
  <c r="BDD469" i="5" s="1"/>
  <c r="BDF469" i="5" s="1"/>
  <c r="BDH469" i="5" s="1"/>
  <c r="BDJ469" i="5" s="1"/>
  <c r="BDL469" i="5" s="1"/>
  <c r="BDN469" i="5" s="1"/>
  <c r="BDP469" i="5" s="1"/>
  <c r="BDR469" i="5" s="1"/>
  <c r="BDT469" i="5" s="1"/>
  <c r="BDV469" i="5" s="1"/>
  <c r="BDX469" i="5" s="1"/>
  <c r="BDZ469" i="5" s="1"/>
  <c r="BEB469" i="5" s="1"/>
  <c r="BED469" i="5" s="1"/>
  <c r="BEF469" i="5" s="1"/>
  <c r="BEH469" i="5" s="1"/>
  <c r="BEJ469" i="5" s="1"/>
  <c r="BEL469" i="5" s="1"/>
  <c r="BEN469" i="5" s="1"/>
  <c r="BEP469" i="5" s="1"/>
  <c r="BER469" i="5" s="1"/>
  <c r="BET469" i="5" s="1"/>
  <c r="BEV469" i="5" s="1"/>
  <c r="BEX469" i="5" s="1"/>
  <c r="BEZ469" i="5" s="1"/>
  <c r="BFB469" i="5" s="1"/>
  <c r="BFD469" i="5" s="1"/>
  <c r="BFF469" i="5" s="1"/>
  <c r="BFH469" i="5" s="1"/>
  <c r="BFJ469" i="5" s="1"/>
  <c r="BFL469" i="5" s="1"/>
  <c r="BFN469" i="5" s="1"/>
  <c r="BFP469" i="5" s="1"/>
  <c r="BFR469" i="5" s="1"/>
  <c r="BFT469" i="5" s="1"/>
  <c r="BFV469" i="5" s="1"/>
  <c r="BFX469" i="5" s="1"/>
  <c r="BFZ469" i="5" s="1"/>
  <c r="BGB469" i="5" s="1"/>
  <c r="BGD469" i="5" s="1"/>
  <c r="BGF469" i="5" s="1"/>
  <c r="BGH469" i="5" s="1"/>
  <c r="BGJ469" i="5" s="1"/>
  <c r="BGL469" i="5" s="1"/>
  <c r="BGN469" i="5" s="1"/>
  <c r="BGP469" i="5" s="1"/>
  <c r="BGR469" i="5" s="1"/>
  <c r="BGT469" i="5" s="1"/>
  <c r="BGV469" i="5" s="1"/>
  <c r="BGX469" i="5" s="1"/>
  <c r="BGZ469" i="5" s="1"/>
  <c r="BHB469" i="5" s="1"/>
  <c r="BHD469" i="5" s="1"/>
  <c r="BHF469" i="5" s="1"/>
  <c r="BHH469" i="5" s="1"/>
  <c r="BHJ469" i="5" s="1"/>
  <c r="BHL469" i="5" s="1"/>
  <c r="BHN469" i="5" s="1"/>
  <c r="BHP469" i="5" s="1"/>
  <c r="BHR469" i="5" s="1"/>
  <c r="BHT469" i="5" s="1"/>
  <c r="BHV469" i="5" s="1"/>
  <c r="BHX469" i="5" s="1"/>
  <c r="BHZ469" i="5" s="1"/>
  <c r="BIB469" i="5" s="1"/>
  <c r="BID469" i="5" s="1"/>
  <c r="BIF469" i="5" s="1"/>
  <c r="BIH469" i="5" s="1"/>
  <c r="BIJ469" i="5" s="1"/>
  <c r="BIL469" i="5" s="1"/>
  <c r="BIN469" i="5" s="1"/>
  <c r="BIP469" i="5" s="1"/>
  <c r="BIR469" i="5" s="1"/>
  <c r="BIT469" i="5" s="1"/>
  <c r="BIV469" i="5" s="1"/>
  <c r="BIX469" i="5" s="1"/>
  <c r="BIZ469" i="5" s="1"/>
  <c r="BJB469" i="5" s="1"/>
  <c r="BJD469" i="5" s="1"/>
  <c r="BJF469" i="5" s="1"/>
  <c r="BJH469" i="5" s="1"/>
  <c r="BJJ469" i="5" s="1"/>
  <c r="BJL469" i="5" s="1"/>
  <c r="BJN469" i="5" s="1"/>
  <c r="BJP469" i="5" s="1"/>
  <c r="BJR469" i="5" s="1"/>
  <c r="BJT469" i="5" s="1"/>
  <c r="BJV469" i="5" s="1"/>
  <c r="BJX469" i="5" s="1"/>
  <c r="BJZ469" i="5" s="1"/>
  <c r="BKB469" i="5" s="1"/>
  <c r="BKD469" i="5" s="1"/>
  <c r="BKF469" i="5" s="1"/>
  <c r="BKH469" i="5" s="1"/>
  <c r="BKJ469" i="5" s="1"/>
  <c r="BKL469" i="5" s="1"/>
  <c r="BKN469" i="5" s="1"/>
  <c r="BKP469" i="5" s="1"/>
  <c r="BKR469" i="5" s="1"/>
  <c r="BKT469" i="5" s="1"/>
  <c r="BKV469" i="5" s="1"/>
  <c r="BKX469" i="5" s="1"/>
  <c r="BKZ469" i="5" s="1"/>
  <c r="BLB469" i="5" s="1"/>
  <c r="BLD469" i="5" s="1"/>
  <c r="BLF469" i="5" s="1"/>
  <c r="BLH469" i="5" s="1"/>
  <c r="BLJ469" i="5" s="1"/>
  <c r="BLL469" i="5" s="1"/>
  <c r="BLN469" i="5" s="1"/>
  <c r="BLP469" i="5" s="1"/>
  <c r="BLR469" i="5" s="1"/>
  <c r="BLT469" i="5" s="1"/>
  <c r="BLV469" i="5" s="1"/>
  <c r="BLX469" i="5" s="1"/>
  <c r="BLZ469" i="5" s="1"/>
  <c r="BMB469" i="5" s="1"/>
  <c r="BMD469" i="5" s="1"/>
  <c r="BMF469" i="5" s="1"/>
  <c r="BMH469" i="5" s="1"/>
  <c r="BMJ469" i="5" s="1"/>
  <c r="BML469" i="5" s="1"/>
  <c r="BMN469" i="5" s="1"/>
  <c r="BMP469" i="5" s="1"/>
  <c r="BMR469" i="5" s="1"/>
  <c r="BMT469" i="5" s="1"/>
  <c r="BMV469" i="5" s="1"/>
  <c r="BMX469" i="5" s="1"/>
  <c r="BMZ469" i="5" s="1"/>
  <c r="BNB469" i="5" s="1"/>
  <c r="BND469" i="5" s="1"/>
  <c r="BNF469" i="5" s="1"/>
  <c r="BNH469" i="5" s="1"/>
  <c r="BNJ469" i="5" s="1"/>
  <c r="BNL469" i="5" s="1"/>
  <c r="BNN469" i="5" s="1"/>
  <c r="BNP469" i="5" s="1"/>
  <c r="BNR469" i="5" s="1"/>
  <c r="BNT469" i="5" s="1"/>
  <c r="BNV469" i="5" s="1"/>
  <c r="BNX469" i="5" s="1"/>
  <c r="BNZ469" i="5" s="1"/>
  <c r="BOB469" i="5" s="1"/>
  <c r="BOD469" i="5" s="1"/>
  <c r="BOF469" i="5" s="1"/>
  <c r="BOH469" i="5" s="1"/>
  <c r="BOJ469" i="5" s="1"/>
  <c r="BOL469" i="5" s="1"/>
  <c r="BON469" i="5" s="1"/>
  <c r="BOP469" i="5" s="1"/>
  <c r="BOR469" i="5" s="1"/>
  <c r="BOT469" i="5" s="1"/>
  <c r="BOV469" i="5" s="1"/>
  <c r="BOX469" i="5" s="1"/>
  <c r="BOZ469" i="5" s="1"/>
  <c r="BPB469" i="5" s="1"/>
  <c r="BPD469" i="5" s="1"/>
  <c r="BPF469" i="5" s="1"/>
  <c r="BPH469" i="5" s="1"/>
  <c r="BPJ469" i="5" s="1"/>
  <c r="BPL469" i="5" s="1"/>
  <c r="BPN469" i="5" s="1"/>
  <c r="BPP469" i="5" s="1"/>
  <c r="BPR469" i="5" s="1"/>
  <c r="BPT469" i="5" s="1"/>
  <c r="BPV469" i="5" s="1"/>
  <c r="BPX469" i="5" s="1"/>
  <c r="BPZ469" i="5" s="1"/>
  <c r="BQB469" i="5" s="1"/>
  <c r="BQD469" i="5" s="1"/>
  <c r="BQF469" i="5" s="1"/>
  <c r="BQH469" i="5" s="1"/>
  <c r="BQJ469" i="5" s="1"/>
  <c r="BQL469" i="5" s="1"/>
  <c r="BQN469" i="5" s="1"/>
  <c r="BQP469" i="5" s="1"/>
  <c r="BQR469" i="5" s="1"/>
  <c r="BQT469" i="5" s="1"/>
  <c r="BQV469" i="5" s="1"/>
  <c r="BQX469" i="5" s="1"/>
  <c r="BQZ469" i="5" s="1"/>
  <c r="BRB469" i="5" s="1"/>
  <c r="BRD469" i="5" s="1"/>
  <c r="BRF469" i="5" s="1"/>
  <c r="BRH469" i="5" s="1"/>
  <c r="BRJ469" i="5" s="1"/>
  <c r="BRL469" i="5" s="1"/>
  <c r="BRN469" i="5" s="1"/>
  <c r="BRP469" i="5" s="1"/>
  <c r="BRR469" i="5" s="1"/>
  <c r="BRT469" i="5" s="1"/>
  <c r="BRV469" i="5" s="1"/>
  <c r="BRX469" i="5" s="1"/>
  <c r="BRZ469" i="5" s="1"/>
  <c r="BSB469" i="5" s="1"/>
  <c r="BSD469" i="5" s="1"/>
  <c r="BSF469" i="5" s="1"/>
  <c r="BSH469" i="5" s="1"/>
  <c r="BSJ469" i="5" s="1"/>
  <c r="BSL469" i="5" s="1"/>
  <c r="BSN469" i="5" s="1"/>
  <c r="BSP469" i="5" s="1"/>
  <c r="BSR469" i="5" s="1"/>
  <c r="BST469" i="5" s="1"/>
  <c r="BSV469" i="5" s="1"/>
  <c r="BSX469" i="5" s="1"/>
  <c r="BSZ469" i="5" s="1"/>
  <c r="BTB469" i="5" s="1"/>
  <c r="BTD469" i="5" s="1"/>
  <c r="BTF469" i="5" s="1"/>
  <c r="BTH469" i="5" s="1"/>
  <c r="BTJ469" i="5" s="1"/>
  <c r="BTL469" i="5" s="1"/>
  <c r="BTN469" i="5" s="1"/>
  <c r="BTP469" i="5" s="1"/>
  <c r="BTR469" i="5" s="1"/>
  <c r="BTT469" i="5" s="1"/>
  <c r="BTV469" i="5" s="1"/>
  <c r="BTX469" i="5" s="1"/>
  <c r="BTZ469" i="5" s="1"/>
  <c r="BUB469" i="5" s="1"/>
  <c r="BUD469" i="5" s="1"/>
  <c r="BUF469" i="5" s="1"/>
  <c r="BUH469" i="5" s="1"/>
  <c r="BUJ469" i="5" s="1"/>
  <c r="BUL469" i="5" s="1"/>
  <c r="BUN469" i="5" s="1"/>
  <c r="BUP469" i="5" s="1"/>
  <c r="BUR469" i="5" s="1"/>
  <c r="BUT469" i="5" s="1"/>
  <c r="BUV469" i="5" s="1"/>
  <c r="BUX469" i="5" s="1"/>
  <c r="BUZ469" i="5" s="1"/>
  <c r="BVB469" i="5" s="1"/>
  <c r="BVD469" i="5" s="1"/>
  <c r="BVF469" i="5" s="1"/>
  <c r="BVH469" i="5" s="1"/>
  <c r="BVJ469" i="5" s="1"/>
  <c r="BVL469" i="5" s="1"/>
  <c r="BVN469" i="5" s="1"/>
  <c r="BVP469" i="5" s="1"/>
  <c r="BVR469" i="5" s="1"/>
  <c r="BVT469" i="5" s="1"/>
  <c r="BVV469" i="5" s="1"/>
  <c r="BVX469" i="5" s="1"/>
  <c r="BVZ469" i="5" s="1"/>
  <c r="BWB469" i="5" s="1"/>
  <c r="BWD469" i="5" s="1"/>
  <c r="BWF469" i="5" s="1"/>
  <c r="BWH469" i="5" s="1"/>
  <c r="BWJ469" i="5" s="1"/>
  <c r="BWL469" i="5" s="1"/>
  <c r="BWN469" i="5" s="1"/>
  <c r="BWP469" i="5" s="1"/>
  <c r="BWR469" i="5" s="1"/>
  <c r="BWT469" i="5" s="1"/>
  <c r="BWV469" i="5" s="1"/>
  <c r="BWX469" i="5" s="1"/>
  <c r="BWZ469" i="5" s="1"/>
  <c r="BXB469" i="5" s="1"/>
  <c r="BXD469" i="5" s="1"/>
  <c r="BXF469" i="5" s="1"/>
  <c r="BXH469" i="5" s="1"/>
  <c r="BXJ469" i="5" s="1"/>
  <c r="BXL469" i="5" s="1"/>
  <c r="BXN469" i="5" s="1"/>
  <c r="BXP469" i="5" s="1"/>
  <c r="BXR469" i="5" s="1"/>
  <c r="BXT469" i="5" s="1"/>
  <c r="BXV469" i="5" s="1"/>
  <c r="BXX469" i="5" s="1"/>
  <c r="BXZ469" i="5" s="1"/>
  <c r="BYB469" i="5" s="1"/>
  <c r="BYD469" i="5" s="1"/>
  <c r="BYF469" i="5" s="1"/>
  <c r="BYH469" i="5" s="1"/>
  <c r="BYJ469" i="5" s="1"/>
  <c r="BYL469" i="5" s="1"/>
  <c r="BYN469" i="5" s="1"/>
  <c r="BYP469" i="5" s="1"/>
  <c r="BYR469" i="5" s="1"/>
  <c r="BYT469" i="5" s="1"/>
  <c r="BYV469" i="5" s="1"/>
  <c r="BYX469" i="5" s="1"/>
  <c r="BYZ469" i="5" s="1"/>
  <c r="BZB469" i="5" s="1"/>
  <c r="BZD469" i="5" s="1"/>
  <c r="BZF469" i="5" s="1"/>
  <c r="BZH469" i="5" s="1"/>
  <c r="BZJ469" i="5" s="1"/>
  <c r="BZL469" i="5" s="1"/>
  <c r="BZN469" i="5" s="1"/>
  <c r="BZP469" i="5" s="1"/>
  <c r="BZR469" i="5" s="1"/>
  <c r="BZT469" i="5" s="1"/>
  <c r="BZV469" i="5" s="1"/>
  <c r="BZX469" i="5" s="1"/>
  <c r="BZZ469" i="5" s="1"/>
  <c r="CAB469" i="5" s="1"/>
  <c r="CAD469" i="5" s="1"/>
  <c r="CAF469" i="5" s="1"/>
  <c r="CAH469" i="5" s="1"/>
  <c r="CAJ469" i="5" s="1"/>
  <c r="CAL469" i="5" s="1"/>
  <c r="CAN469" i="5" s="1"/>
  <c r="CAP469" i="5" s="1"/>
  <c r="CAR469" i="5" s="1"/>
  <c r="CAT469" i="5" s="1"/>
  <c r="CAV469" i="5" s="1"/>
  <c r="CAX469" i="5" s="1"/>
  <c r="CAZ469" i="5" s="1"/>
  <c r="CBB469" i="5" s="1"/>
  <c r="CBD469" i="5" s="1"/>
  <c r="CBF469" i="5" s="1"/>
  <c r="CBH469" i="5" s="1"/>
  <c r="CBJ469" i="5" s="1"/>
  <c r="CBL469" i="5" s="1"/>
  <c r="CBN469" i="5" s="1"/>
  <c r="CBP469" i="5" s="1"/>
  <c r="CBR469" i="5" s="1"/>
  <c r="CBT469" i="5" s="1"/>
  <c r="CBV469" i="5" s="1"/>
  <c r="CBX469" i="5" s="1"/>
  <c r="CBZ469" i="5" s="1"/>
  <c r="CCB469" i="5" s="1"/>
  <c r="CCD469" i="5" s="1"/>
  <c r="CCF469" i="5" s="1"/>
  <c r="CCH469" i="5" s="1"/>
  <c r="CCJ469" i="5" s="1"/>
  <c r="CCL469" i="5" s="1"/>
  <c r="CCN469" i="5" s="1"/>
  <c r="CCP469" i="5" s="1"/>
  <c r="CCR469" i="5" s="1"/>
  <c r="CCT469" i="5" s="1"/>
  <c r="CCV469" i="5" s="1"/>
  <c r="CCX469" i="5" s="1"/>
  <c r="CCZ469" i="5" s="1"/>
  <c r="CDB469" i="5" s="1"/>
  <c r="CDD469" i="5" s="1"/>
  <c r="CDF469" i="5" s="1"/>
  <c r="CDH469" i="5" s="1"/>
  <c r="CDJ469" i="5" s="1"/>
  <c r="CDL469" i="5" s="1"/>
  <c r="CDN469" i="5" s="1"/>
  <c r="CDP469" i="5" s="1"/>
  <c r="CDR469" i="5" s="1"/>
  <c r="CDT469" i="5" s="1"/>
  <c r="CDV469" i="5" s="1"/>
  <c r="CDX469" i="5" s="1"/>
  <c r="CDZ469" i="5" s="1"/>
  <c r="CEB469" i="5" s="1"/>
  <c r="CED469" i="5" s="1"/>
  <c r="CEF469" i="5" s="1"/>
  <c r="CEH469" i="5" s="1"/>
  <c r="CEJ469" i="5" s="1"/>
  <c r="CEL469" i="5" s="1"/>
  <c r="CEN469" i="5" s="1"/>
  <c r="CEP469" i="5" s="1"/>
  <c r="CER469" i="5" s="1"/>
  <c r="CET469" i="5" s="1"/>
  <c r="CEV469" i="5" s="1"/>
  <c r="CEX469" i="5" s="1"/>
  <c r="CEZ469" i="5" s="1"/>
  <c r="CFB469" i="5" s="1"/>
  <c r="CFD469" i="5" s="1"/>
  <c r="CFF469" i="5" s="1"/>
  <c r="CFH469" i="5" s="1"/>
  <c r="CFJ469" i="5" s="1"/>
  <c r="CFL469" i="5" s="1"/>
  <c r="CFN469" i="5" s="1"/>
  <c r="CFP469" i="5" s="1"/>
  <c r="CFR469" i="5" s="1"/>
  <c r="CFT469" i="5" s="1"/>
  <c r="CFV469" i="5" s="1"/>
  <c r="CFX469" i="5" s="1"/>
  <c r="CFZ469" i="5" s="1"/>
  <c r="CGB469" i="5" s="1"/>
  <c r="CGD469" i="5" s="1"/>
  <c r="CGF469" i="5" s="1"/>
  <c r="CGH469" i="5" s="1"/>
  <c r="CGJ469" i="5" s="1"/>
  <c r="CGL469" i="5" s="1"/>
  <c r="CGN469" i="5" s="1"/>
  <c r="CGP469" i="5" s="1"/>
  <c r="CGR469" i="5" s="1"/>
  <c r="CGT469" i="5" s="1"/>
  <c r="CGV469" i="5" s="1"/>
  <c r="CGX469" i="5" s="1"/>
  <c r="CGZ469" i="5" s="1"/>
  <c r="CHB469" i="5" s="1"/>
  <c r="CHD469" i="5" s="1"/>
  <c r="CHF469" i="5" s="1"/>
  <c r="CHH469" i="5" s="1"/>
  <c r="CHJ469" i="5" s="1"/>
  <c r="CHL469" i="5" s="1"/>
  <c r="CHN469" i="5" s="1"/>
  <c r="CHP469" i="5" s="1"/>
  <c r="CHR469" i="5" s="1"/>
  <c r="CHT469" i="5" s="1"/>
  <c r="CHV469" i="5" s="1"/>
  <c r="CHX469" i="5" s="1"/>
  <c r="CHZ469" i="5" s="1"/>
  <c r="CIB469" i="5" s="1"/>
  <c r="CID469" i="5" s="1"/>
  <c r="CIF469" i="5" s="1"/>
  <c r="CIH469" i="5" s="1"/>
  <c r="CIJ469" i="5" s="1"/>
  <c r="CIL469" i="5" s="1"/>
  <c r="CIN469" i="5" s="1"/>
  <c r="CIP469" i="5" s="1"/>
  <c r="CIR469" i="5" s="1"/>
  <c r="CIT469" i="5" s="1"/>
  <c r="CIV469" i="5" s="1"/>
  <c r="CIX469" i="5" s="1"/>
  <c r="CIZ469" i="5" s="1"/>
  <c r="CJB469" i="5" s="1"/>
  <c r="CJD469" i="5" s="1"/>
  <c r="CJF469" i="5" s="1"/>
  <c r="CJH469" i="5" s="1"/>
  <c r="CJJ469" i="5" s="1"/>
  <c r="CJL469" i="5" s="1"/>
  <c r="CJN469" i="5" s="1"/>
  <c r="CJP469" i="5" s="1"/>
  <c r="CJR469" i="5" s="1"/>
  <c r="CJT469" i="5" s="1"/>
  <c r="CJV469" i="5" s="1"/>
  <c r="CJX469" i="5" s="1"/>
  <c r="CJZ469" i="5" s="1"/>
  <c r="CKB469" i="5" s="1"/>
  <c r="CKD469" i="5" s="1"/>
  <c r="CKF469" i="5" s="1"/>
  <c r="CKH469" i="5" s="1"/>
  <c r="CKJ469" i="5" s="1"/>
  <c r="CKL469" i="5" s="1"/>
  <c r="CKN469" i="5" s="1"/>
  <c r="CKP469" i="5" s="1"/>
  <c r="CKR469" i="5" s="1"/>
  <c r="CKT469" i="5" s="1"/>
  <c r="CKV469" i="5" s="1"/>
  <c r="CKX469" i="5" s="1"/>
  <c r="CKZ469" i="5" s="1"/>
  <c r="CLB469" i="5" s="1"/>
  <c r="CLD469" i="5" s="1"/>
  <c r="CLF469" i="5" s="1"/>
  <c r="CLH469" i="5" s="1"/>
  <c r="CLJ469" i="5" s="1"/>
  <c r="CLL469" i="5" s="1"/>
  <c r="CLN469" i="5" s="1"/>
  <c r="CLP469" i="5" s="1"/>
  <c r="CLR469" i="5" s="1"/>
  <c r="CLT469" i="5" s="1"/>
  <c r="CLV469" i="5" s="1"/>
  <c r="CLX469" i="5" s="1"/>
  <c r="CLZ469" i="5" s="1"/>
  <c r="CMB469" i="5" s="1"/>
  <c r="CMD469" i="5" s="1"/>
  <c r="CMF469" i="5" s="1"/>
  <c r="CMH469" i="5" s="1"/>
  <c r="CMJ469" i="5" s="1"/>
  <c r="CML469" i="5" s="1"/>
  <c r="CMN469" i="5" s="1"/>
  <c r="CMP469" i="5" s="1"/>
  <c r="CMR469" i="5" s="1"/>
  <c r="CMT469" i="5" s="1"/>
  <c r="CMV469" i="5" s="1"/>
  <c r="CMX469" i="5" s="1"/>
  <c r="CMZ469" i="5" s="1"/>
  <c r="CNB469" i="5" s="1"/>
  <c r="CND469" i="5" s="1"/>
  <c r="CNF469" i="5" s="1"/>
  <c r="CNH469" i="5" s="1"/>
  <c r="CNJ469" i="5" s="1"/>
  <c r="CNL469" i="5" s="1"/>
  <c r="CNN469" i="5" s="1"/>
  <c r="CNP469" i="5" s="1"/>
  <c r="CNR469" i="5" s="1"/>
  <c r="CNT469" i="5" s="1"/>
  <c r="CNV469" i="5" s="1"/>
  <c r="CNX469" i="5" s="1"/>
  <c r="CNZ469" i="5" s="1"/>
  <c r="COB469" i="5" s="1"/>
  <c r="COD469" i="5" s="1"/>
  <c r="COF469" i="5" s="1"/>
  <c r="COH469" i="5" s="1"/>
  <c r="COJ469" i="5" s="1"/>
  <c r="COL469" i="5" s="1"/>
  <c r="CON469" i="5" s="1"/>
  <c r="COP469" i="5" s="1"/>
  <c r="COR469" i="5" s="1"/>
  <c r="COT469" i="5" s="1"/>
  <c r="COV469" i="5" s="1"/>
  <c r="COX469" i="5" s="1"/>
  <c r="COZ469" i="5" s="1"/>
  <c r="CPB469" i="5" s="1"/>
  <c r="CPD469" i="5" s="1"/>
  <c r="CPF469" i="5" s="1"/>
  <c r="CPH469" i="5" s="1"/>
  <c r="CPJ469" i="5" s="1"/>
  <c r="CPL469" i="5" s="1"/>
  <c r="CPN469" i="5" s="1"/>
  <c r="CPP469" i="5" s="1"/>
  <c r="CPR469" i="5" s="1"/>
  <c r="CPT469" i="5" s="1"/>
  <c r="CPV469" i="5" s="1"/>
  <c r="CPX469" i="5" s="1"/>
  <c r="CPZ469" i="5" s="1"/>
  <c r="CQB469" i="5" s="1"/>
  <c r="CQD469" i="5" s="1"/>
  <c r="CQF469" i="5" s="1"/>
  <c r="CQH469" i="5" s="1"/>
  <c r="CQJ469" i="5" s="1"/>
  <c r="CQL469" i="5" s="1"/>
  <c r="CQN469" i="5" s="1"/>
  <c r="CQP469" i="5" s="1"/>
  <c r="CQR469" i="5" s="1"/>
  <c r="CQT469" i="5" s="1"/>
  <c r="CQV469" i="5" s="1"/>
  <c r="CQX469" i="5" s="1"/>
  <c r="CQZ469" i="5" s="1"/>
  <c r="CRB469" i="5" s="1"/>
  <c r="CRD469" i="5" s="1"/>
  <c r="CRF469" i="5" s="1"/>
  <c r="CRH469" i="5" s="1"/>
  <c r="CRJ469" i="5" s="1"/>
  <c r="CRL469" i="5" s="1"/>
  <c r="CRN469" i="5" s="1"/>
  <c r="CRP469" i="5" s="1"/>
  <c r="CRR469" i="5" s="1"/>
  <c r="CRT469" i="5" s="1"/>
  <c r="CRV469" i="5" s="1"/>
  <c r="CRX469" i="5" s="1"/>
  <c r="CRZ469" i="5" s="1"/>
  <c r="CSB469" i="5" s="1"/>
  <c r="CSD469" i="5" s="1"/>
  <c r="CSF469" i="5" s="1"/>
  <c r="CSH469" i="5" s="1"/>
  <c r="CSJ469" i="5" s="1"/>
  <c r="CSL469" i="5" s="1"/>
  <c r="CSN469" i="5" s="1"/>
  <c r="CSP469" i="5" s="1"/>
  <c r="CSR469" i="5" s="1"/>
  <c r="CST469" i="5" s="1"/>
  <c r="CSV469" i="5" s="1"/>
  <c r="CSX469" i="5" s="1"/>
  <c r="CSZ469" i="5" s="1"/>
  <c r="CTB469" i="5" s="1"/>
  <c r="CTD469" i="5" s="1"/>
  <c r="CTF469" i="5" s="1"/>
  <c r="CTH469" i="5" s="1"/>
  <c r="CTJ469" i="5" s="1"/>
  <c r="CTL469" i="5" s="1"/>
  <c r="CTN469" i="5" s="1"/>
  <c r="CTP469" i="5" s="1"/>
  <c r="CTR469" i="5" s="1"/>
  <c r="CTT469" i="5" s="1"/>
  <c r="CTV469" i="5" s="1"/>
  <c r="CTX469" i="5" s="1"/>
  <c r="CTZ469" i="5" s="1"/>
  <c r="CUB469" i="5" s="1"/>
  <c r="CUD469" i="5" s="1"/>
  <c r="CUF469" i="5" s="1"/>
  <c r="CUH469" i="5" s="1"/>
  <c r="CUJ469" i="5" s="1"/>
  <c r="CUL469" i="5" s="1"/>
  <c r="CUN469" i="5" s="1"/>
  <c r="CUP469" i="5" s="1"/>
  <c r="CUR469" i="5" s="1"/>
  <c r="CUT469" i="5" s="1"/>
  <c r="CUV469" i="5" s="1"/>
  <c r="CUX469" i="5" s="1"/>
  <c r="CUZ469" i="5" s="1"/>
  <c r="CVB469" i="5" s="1"/>
  <c r="CVD469" i="5" s="1"/>
  <c r="CVF469" i="5" s="1"/>
  <c r="CVH469" i="5" s="1"/>
  <c r="CVJ469" i="5" s="1"/>
  <c r="CVL469" i="5" s="1"/>
  <c r="CVN469" i="5" s="1"/>
  <c r="CVP469" i="5" s="1"/>
  <c r="CVR469" i="5" s="1"/>
  <c r="CVT469" i="5" s="1"/>
  <c r="CVV469" i="5" s="1"/>
  <c r="CVX469" i="5" s="1"/>
  <c r="CVZ469" i="5" s="1"/>
  <c r="CWB469" i="5" s="1"/>
  <c r="CWD469" i="5" s="1"/>
  <c r="CWF469" i="5" s="1"/>
  <c r="CWH469" i="5" s="1"/>
  <c r="CWJ469" i="5" s="1"/>
  <c r="CWL469" i="5" s="1"/>
  <c r="CWN469" i="5" s="1"/>
  <c r="CWP469" i="5" s="1"/>
  <c r="CWR469" i="5" s="1"/>
  <c r="CWT469" i="5" s="1"/>
  <c r="CWV469" i="5" s="1"/>
  <c r="CWX469" i="5" s="1"/>
  <c r="CWZ469" i="5" s="1"/>
  <c r="CXB469" i="5" s="1"/>
  <c r="CXD469" i="5" s="1"/>
  <c r="CXF469" i="5" s="1"/>
  <c r="CXH469" i="5" s="1"/>
  <c r="CXJ469" i="5" s="1"/>
  <c r="CXL469" i="5" s="1"/>
  <c r="CXN469" i="5" s="1"/>
  <c r="CXP469" i="5" s="1"/>
  <c r="CXR469" i="5" s="1"/>
  <c r="CXT469" i="5" s="1"/>
  <c r="CXV469" i="5" s="1"/>
  <c r="CXX469" i="5" s="1"/>
  <c r="CXZ469" i="5" s="1"/>
  <c r="CYB469" i="5" s="1"/>
  <c r="CYD469" i="5" s="1"/>
  <c r="CYF469" i="5" s="1"/>
  <c r="CYH469" i="5" s="1"/>
  <c r="CYJ469" i="5" s="1"/>
  <c r="CYL469" i="5" s="1"/>
  <c r="CYN469" i="5" s="1"/>
  <c r="CYP469" i="5" s="1"/>
  <c r="CYR469" i="5" s="1"/>
  <c r="CYT469" i="5" s="1"/>
  <c r="CYV469" i="5" s="1"/>
  <c r="CYX469" i="5" s="1"/>
  <c r="CYZ469" i="5" s="1"/>
  <c r="CZB469" i="5" s="1"/>
  <c r="CZD469" i="5" s="1"/>
  <c r="CZF469" i="5" s="1"/>
  <c r="CZH469" i="5" s="1"/>
  <c r="CZJ469" i="5" s="1"/>
  <c r="CZL469" i="5" s="1"/>
  <c r="CZN469" i="5" s="1"/>
  <c r="CZP469" i="5" s="1"/>
  <c r="CZR469" i="5" s="1"/>
  <c r="CZT469" i="5" s="1"/>
  <c r="CZV469" i="5" s="1"/>
  <c r="CZX469" i="5" s="1"/>
  <c r="CZZ469" i="5" s="1"/>
  <c r="DAB469" i="5" s="1"/>
  <c r="DAD469" i="5" s="1"/>
  <c r="DAF469" i="5" s="1"/>
  <c r="DAH469" i="5" s="1"/>
  <c r="DAJ469" i="5" s="1"/>
  <c r="DAL469" i="5" s="1"/>
  <c r="DAN469" i="5" s="1"/>
  <c r="DAP469" i="5" s="1"/>
  <c r="DAR469" i="5" s="1"/>
  <c r="DAT469" i="5" s="1"/>
  <c r="DAV469" i="5" s="1"/>
  <c r="DAX469" i="5" s="1"/>
  <c r="DAZ469" i="5" s="1"/>
  <c r="DBB469" i="5" s="1"/>
  <c r="DBD469" i="5" s="1"/>
  <c r="DBF469" i="5" s="1"/>
  <c r="DBH469" i="5" s="1"/>
  <c r="DBJ469" i="5" s="1"/>
  <c r="DBL469" i="5" s="1"/>
  <c r="DBN469" i="5" s="1"/>
  <c r="DBP469" i="5" s="1"/>
  <c r="DBR469" i="5" s="1"/>
  <c r="DBT469" i="5" s="1"/>
  <c r="DBV469" i="5" s="1"/>
  <c r="DBX469" i="5" s="1"/>
  <c r="DBZ469" i="5" s="1"/>
  <c r="DCB469" i="5" s="1"/>
  <c r="DCD469" i="5" s="1"/>
  <c r="DCF469" i="5" s="1"/>
  <c r="DCH469" i="5" s="1"/>
  <c r="DCJ469" i="5" s="1"/>
  <c r="DCL469" i="5" s="1"/>
  <c r="DCN469" i="5" s="1"/>
  <c r="DCP469" i="5" s="1"/>
  <c r="DCR469" i="5" s="1"/>
  <c r="DCT469" i="5" s="1"/>
  <c r="DCV469" i="5" s="1"/>
  <c r="DCX469" i="5" s="1"/>
  <c r="DCZ469" i="5" s="1"/>
  <c r="DDB469" i="5" s="1"/>
  <c r="DDD469" i="5" s="1"/>
  <c r="DDF469" i="5" s="1"/>
  <c r="DDH469" i="5" s="1"/>
  <c r="DDJ469" i="5" s="1"/>
  <c r="DDL469" i="5" s="1"/>
  <c r="DDN469" i="5" s="1"/>
  <c r="DDP469" i="5" s="1"/>
  <c r="DDR469" i="5" s="1"/>
  <c r="DDT469" i="5" s="1"/>
  <c r="DDV469" i="5" s="1"/>
  <c r="DDX469" i="5" s="1"/>
  <c r="DDZ469" i="5" s="1"/>
  <c r="DEB469" i="5" s="1"/>
  <c r="DED469" i="5" s="1"/>
  <c r="DEF469" i="5" s="1"/>
  <c r="DEH469" i="5" s="1"/>
  <c r="DEJ469" i="5" s="1"/>
  <c r="DEL469" i="5" s="1"/>
  <c r="DEN469" i="5" s="1"/>
  <c r="DEP469" i="5" s="1"/>
  <c r="DER469" i="5" s="1"/>
  <c r="DET469" i="5" s="1"/>
  <c r="DEV469" i="5" s="1"/>
  <c r="DEX469" i="5" s="1"/>
  <c r="DEZ469" i="5" s="1"/>
  <c r="DFB469" i="5" s="1"/>
  <c r="DFD469" i="5" s="1"/>
  <c r="DFF469" i="5" s="1"/>
  <c r="DFH469" i="5" s="1"/>
  <c r="DFJ469" i="5" s="1"/>
  <c r="DFL469" i="5" s="1"/>
  <c r="DFN469" i="5" s="1"/>
  <c r="DFP469" i="5" s="1"/>
  <c r="DFR469" i="5" s="1"/>
  <c r="DFT469" i="5" s="1"/>
  <c r="DFV469" i="5" s="1"/>
  <c r="DFX469" i="5" s="1"/>
  <c r="DFZ469" i="5" s="1"/>
  <c r="DGB469" i="5" s="1"/>
  <c r="DGD469" i="5" s="1"/>
  <c r="DGF469" i="5" s="1"/>
  <c r="DGH469" i="5" s="1"/>
  <c r="DGJ469" i="5" s="1"/>
  <c r="DGL469" i="5" s="1"/>
  <c r="DGN469" i="5" s="1"/>
  <c r="DGP469" i="5" s="1"/>
  <c r="DGR469" i="5" s="1"/>
  <c r="DGT469" i="5" s="1"/>
  <c r="DGV469" i="5" s="1"/>
  <c r="DGX469" i="5" s="1"/>
  <c r="DGZ469" i="5" s="1"/>
  <c r="DHB469" i="5" s="1"/>
  <c r="DHD469" i="5" s="1"/>
  <c r="DHF469" i="5" s="1"/>
  <c r="DHH469" i="5" s="1"/>
  <c r="DHJ469" i="5" s="1"/>
  <c r="DHL469" i="5" s="1"/>
  <c r="DHN469" i="5" s="1"/>
  <c r="DHP469" i="5" s="1"/>
  <c r="DHR469" i="5" s="1"/>
  <c r="DHT469" i="5" s="1"/>
  <c r="DHV469" i="5" s="1"/>
  <c r="DHX469" i="5" s="1"/>
  <c r="DHZ469" i="5" s="1"/>
  <c r="DIB469" i="5" s="1"/>
  <c r="DID469" i="5" s="1"/>
  <c r="DIF469" i="5" s="1"/>
  <c r="DIH469" i="5" s="1"/>
  <c r="DIJ469" i="5" s="1"/>
  <c r="DIL469" i="5" s="1"/>
  <c r="DIN469" i="5" s="1"/>
  <c r="DIP469" i="5" s="1"/>
  <c r="DIR469" i="5" s="1"/>
  <c r="DIT469" i="5" s="1"/>
  <c r="DIV469" i="5" s="1"/>
  <c r="DIX469" i="5" s="1"/>
  <c r="DIZ469" i="5" s="1"/>
  <c r="DJB469" i="5" s="1"/>
  <c r="DJD469" i="5" s="1"/>
  <c r="DJF469" i="5" s="1"/>
  <c r="DJH469" i="5" s="1"/>
  <c r="DJJ469" i="5" s="1"/>
  <c r="DJL469" i="5" s="1"/>
  <c r="DJN469" i="5" s="1"/>
  <c r="DJP469" i="5" s="1"/>
  <c r="DJR469" i="5" s="1"/>
  <c r="DJT469" i="5" s="1"/>
  <c r="DJV469" i="5" s="1"/>
  <c r="DJX469" i="5" s="1"/>
  <c r="DJZ469" i="5" s="1"/>
  <c r="DKB469" i="5" s="1"/>
  <c r="DKD469" i="5" s="1"/>
  <c r="DKF469" i="5" s="1"/>
  <c r="DKH469" i="5" s="1"/>
  <c r="DKJ469" i="5" s="1"/>
  <c r="DKL469" i="5" s="1"/>
  <c r="DKN469" i="5" s="1"/>
  <c r="DKP469" i="5" s="1"/>
  <c r="DKR469" i="5" s="1"/>
  <c r="DKT469" i="5" s="1"/>
  <c r="DKV469" i="5" s="1"/>
  <c r="DKX469" i="5" s="1"/>
  <c r="DKZ469" i="5" s="1"/>
  <c r="DLB469" i="5" s="1"/>
  <c r="DLD469" i="5" s="1"/>
  <c r="DLF469" i="5" s="1"/>
  <c r="DLH469" i="5" s="1"/>
  <c r="DLJ469" i="5" s="1"/>
  <c r="DLL469" i="5" s="1"/>
  <c r="DLN469" i="5" s="1"/>
  <c r="DLP469" i="5" s="1"/>
  <c r="DLR469" i="5" s="1"/>
  <c r="DLT469" i="5" s="1"/>
  <c r="DLV469" i="5" s="1"/>
  <c r="DLX469" i="5" s="1"/>
  <c r="DLZ469" i="5" s="1"/>
  <c r="DMB469" i="5" s="1"/>
  <c r="DMD469" i="5" s="1"/>
  <c r="DMF469" i="5" s="1"/>
  <c r="DMH469" i="5" s="1"/>
  <c r="DMJ469" i="5" s="1"/>
  <c r="DML469" i="5" s="1"/>
  <c r="DMN469" i="5" s="1"/>
  <c r="DMP469" i="5" s="1"/>
  <c r="DMR469" i="5" s="1"/>
  <c r="DMT469" i="5" s="1"/>
  <c r="DMV469" i="5" s="1"/>
  <c r="DMX469" i="5" s="1"/>
  <c r="DMZ469" i="5" s="1"/>
  <c r="DNB469" i="5" s="1"/>
  <c r="DND469" i="5" s="1"/>
  <c r="DNF469" i="5" s="1"/>
  <c r="DNH469" i="5" s="1"/>
  <c r="DNJ469" i="5" s="1"/>
  <c r="DNL469" i="5" s="1"/>
  <c r="DNN469" i="5" s="1"/>
  <c r="DNP469" i="5" s="1"/>
  <c r="DNR469" i="5" s="1"/>
  <c r="DNT469" i="5" s="1"/>
  <c r="DNV469" i="5" s="1"/>
  <c r="DNX469" i="5" s="1"/>
  <c r="DNZ469" i="5" s="1"/>
  <c r="DOB469" i="5" s="1"/>
  <c r="DOD469" i="5" s="1"/>
  <c r="DOF469" i="5" s="1"/>
  <c r="DOH469" i="5" s="1"/>
  <c r="DOJ469" i="5" s="1"/>
  <c r="DOL469" i="5" s="1"/>
  <c r="DON469" i="5" s="1"/>
  <c r="DOP469" i="5" s="1"/>
  <c r="DOR469" i="5" s="1"/>
  <c r="DOT469" i="5" s="1"/>
  <c r="DOV469" i="5" s="1"/>
  <c r="DOX469" i="5" s="1"/>
  <c r="DOZ469" i="5" s="1"/>
  <c r="DPB469" i="5" s="1"/>
  <c r="DPD469" i="5" s="1"/>
  <c r="DPF469" i="5" s="1"/>
  <c r="DPH469" i="5" s="1"/>
  <c r="DPJ469" i="5" s="1"/>
  <c r="DPL469" i="5" s="1"/>
  <c r="DPN469" i="5" s="1"/>
  <c r="DPP469" i="5" s="1"/>
  <c r="DPR469" i="5" s="1"/>
  <c r="DPT469" i="5" s="1"/>
  <c r="DPV469" i="5" s="1"/>
  <c r="DPX469" i="5" s="1"/>
  <c r="DPZ469" i="5" s="1"/>
  <c r="DQB469" i="5" s="1"/>
  <c r="DQD469" i="5" s="1"/>
  <c r="DQF469" i="5" s="1"/>
  <c r="DQH469" i="5" s="1"/>
  <c r="DQJ469" i="5" s="1"/>
  <c r="DQL469" i="5" s="1"/>
  <c r="DQN469" i="5" s="1"/>
  <c r="DQP469" i="5" s="1"/>
  <c r="DQR469" i="5" s="1"/>
  <c r="DQT469" i="5" s="1"/>
  <c r="DQV469" i="5" s="1"/>
  <c r="DQX469" i="5" s="1"/>
  <c r="DQZ469" i="5" s="1"/>
  <c r="DRB469" i="5" s="1"/>
  <c r="DRD469" i="5" s="1"/>
  <c r="DRF469" i="5" s="1"/>
  <c r="DRH469" i="5" s="1"/>
  <c r="DRJ469" i="5" s="1"/>
  <c r="DRL469" i="5" s="1"/>
  <c r="DRN469" i="5" s="1"/>
  <c r="DRP469" i="5" s="1"/>
  <c r="DRR469" i="5" s="1"/>
  <c r="DRT469" i="5" s="1"/>
  <c r="DRV469" i="5" s="1"/>
  <c r="DRX469" i="5" s="1"/>
  <c r="DRZ469" i="5" s="1"/>
  <c r="DSB469" i="5" s="1"/>
  <c r="DSD469" i="5" s="1"/>
  <c r="DSF469" i="5" s="1"/>
  <c r="DSH469" i="5" s="1"/>
  <c r="DSJ469" i="5" s="1"/>
  <c r="DSL469" i="5" s="1"/>
  <c r="DSN469" i="5" s="1"/>
  <c r="DSP469" i="5" s="1"/>
  <c r="DSR469" i="5" s="1"/>
  <c r="DST469" i="5" s="1"/>
  <c r="DSV469" i="5" s="1"/>
  <c r="DSX469" i="5" s="1"/>
  <c r="DSZ469" i="5" s="1"/>
  <c r="DTB469" i="5" s="1"/>
  <c r="DTD469" i="5" s="1"/>
  <c r="DTF469" i="5" s="1"/>
  <c r="DTH469" i="5" s="1"/>
  <c r="DTJ469" i="5" s="1"/>
  <c r="DTL469" i="5" s="1"/>
  <c r="DTN469" i="5" s="1"/>
  <c r="DTP469" i="5" s="1"/>
  <c r="DTR469" i="5" s="1"/>
  <c r="DTT469" i="5" s="1"/>
  <c r="DTV469" i="5" s="1"/>
  <c r="DTX469" i="5" s="1"/>
  <c r="DTZ469" i="5" s="1"/>
  <c r="DUB469" i="5" s="1"/>
  <c r="DUD469" i="5" s="1"/>
  <c r="DUF469" i="5" s="1"/>
  <c r="DUH469" i="5" s="1"/>
  <c r="DUJ469" i="5" s="1"/>
  <c r="DUL469" i="5" s="1"/>
  <c r="DUN469" i="5" s="1"/>
  <c r="DUP469" i="5" s="1"/>
  <c r="DUR469" i="5" s="1"/>
  <c r="DUT469" i="5" s="1"/>
  <c r="DUV469" i="5" s="1"/>
  <c r="DUX469" i="5" s="1"/>
  <c r="DUZ469" i="5" s="1"/>
  <c r="DVB469" i="5" s="1"/>
  <c r="DVD469" i="5" s="1"/>
  <c r="DVF469" i="5" s="1"/>
  <c r="DVH469" i="5" s="1"/>
  <c r="DVJ469" i="5" s="1"/>
  <c r="DVL469" i="5" s="1"/>
  <c r="DVN469" i="5" s="1"/>
  <c r="DVP469" i="5" s="1"/>
  <c r="DVR469" i="5" s="1"/>
  <c r="DVT469" i="5" s="1"/>
  <c r="DVV469" i="5" s="1"/>
  <c r="DVX469" i="5" s="1"/>
  <c r="DVZ469" i="5" s="1"/>
  <c r="DWB469" i="5" s="1"/>
  <c r="DWD469" i="5" s="1"/>
  <c r="DWF469" i="5" s="1"/>
  <c r="DWH469" i="5" s="1"/>
  <c r="DWJ469" i="5" s="1"/>
  <c r="DWL469" i="5" s="1"/>
  <c r="DWN469" i="5" s="1"/>
  <c r="DWP469" i="5" s="1"/>
  <c r="DWR469" i="5" s="1"/>
  <c r="DWT469" i="5" s="1"/>
  <c r="DWV469" i="5" s="1"/>
  <c r="DWX469" i="5" s="1"/>
  <c r="DWZ469" i="5" s="1"/>
  <c r="DXB469" i="5" s="1"/>
  <c r="DXD469" i="5" s="1"/>
  <c r="DXF469" i="5" s="1"/>
  <c r="DXH469" i="5" s="1"/>
  <c r="DXJ469" i="5" s="1"/>
  <c r="DXL469" i="5" s="1"/>
  <c r="DXN469" i="5" s="1"/>
  <c r="DXP469" i="5" s="1"/>
  <c r="DXR469" i="5" s="1"/>
  <c r="DXT469" i="5" s="1"/>
  <c r="DXV469" i="5" s="1"/>
  <c r="DXX469" i="5" s="1"/>
  <c r="DXZ469" i="5" s="1"/>
  <c r="DYB469" i="5" s="1"/>
  <c r="DYD469" i="5" s="1"/>
  <c r="DYF469" i="5" s="1"/>
  <c r="DYH469" i="5" s="1"/>
  <c r="DYJ469" i="5" s="1"/>
  <c r="DYL469" i="5" s="1"/>
  <c r="DYN469" i="5" s="1"/>
  <c r="DYP469" i="5" s="1"/>
  <c r="DYR469" i="5" s="1"/>
  <c r="DYT469" i="5" s="1"/>
  <c r="DYV469" i="5" s="1"/>
  <c r="DYX469" i="5" s="1"/>
  <c r="DYZ469" i="5" s="1"/>
  <c r="DZB469" i="5" s="1"/>
  <c r="DZD469" i="5" s="1"/>
  <c r="DZF469" i="5" s="1"/>
  <c r="DZH469" i="5" s="1"/>
  <c r="DZJ469" i="5" s="1"/>
  <c r="DZL469" i="5" s="1"/>
  <c r="DZN469" i="5" s="1"/>
  <c r="DZP469" i="5" s="1"/>
  <c r="DZR469" i="5" s="1"/>
  <c r="DZT469" i="5" s="1"/>
  <c r="DZV469" i="5" s="1"/>
  <c r="DZX469" i="5" s="1"/>
  <c r="DZZ469" i="5" s="1"/>
  <c r="EAB469" i="5" s="1"/>
  <c r="EAD469" i="5" s="1"/>
  <c r="EAF469" i="5" s="1"/>
  <c r="EAH469" i="5" s="1"/>
  <c r="EAJ469" i="5" s="1"/>
  <c r="EAL469" i="5" s="1"/>
  <c r="EAN469" i="5" s="1"/>
  <c r="EAP469" i="5" s="1"/>
  <c r="EAR469" i="5" s="1"/>
  <c r="EAT469" i="5" s="1"/>
  <c r="EAV469" i="5" s="1"/>
  <c r="EAX469" i="5" s="1"/>
  <c r="EAZ469" i="5" s="1"/>
  <c r="EBB469" i="5" s="1"/>
  <c r="EBD469" i="5" s="1"/>
  <c r="EBF469" i="5" s="1"/>
  <c r="EBH469" i="5" s="1"/>
  <c r="EBJ469" i="5" s="1"/>
  <c r="EBL469" i="5" s="1"/>
  <c r="EBN469" i="5" s="1"/>
  <c r="EBP469" i="5" s="1"/>
  <c r="EBR469" i="5" s="1"/>
  <c r="EBT469" i="5" s="1"/>
  <c r="EBV469" i="5" s="1"/>
  <c r="EBX469" i="5" s="1"/>
  <c r="EBZ469" i="5" s="1"/>
  <c r="ECB469" i="5" s="1"/>
  <c r="ECD469" i="5" s="1"/>
  <c r="ECF469" i="5" s="1"/>
  <c r="ECH469" i="5" s="1"/>
  <c r="ECJ469" i="5" s="1"/>
  <c r="ECL469" i="5" s="1"/>
  <c r="ECN469" i="5" s="1"/>
  <c r="ECP469" i="5" s="1"/>
  <c r="ECR469" i="5" s="1"/>
  <c r="ECT469" i="5" s="1"/>
  <c r="ECV469" i="5" s="1"/>
  <c r="ECX469" i="5" s="1"/>
  <c r="ECZ469" i="5" s="1"/>
  <c r="EDB469" i="5" s="1"/>
  <c r="EDD469" i="5" s="1"/>
  <c r="EDF469" i="5" s="1"/>
  <c r="EDH469" i="5" s="1"/>
  <c r="EDJ469" i="5" s="1"/>
  <c r="EDL469" i="5" s="1"/>
  <c r="EDN469" i="5" s="1"/>
  <c r="EDP469" i="5" s="1"/>
  <c r="EDR469" i="5" s="1"/>
  <c r="EDT469" i="5" s="1"/>
  <c r="EDV469" i="5" s="1"/>
  <c r="EDX469" i="5" s="1"/>
  <c r="EDZ469" i="5" s="1"/>
  <c r="EEB469" i="5" s="1"/>
  <c r="EED469" i="5" s="1"/>
  <c r="EEF469" i="5" s="1"/>
  <c r="EEH469" i="5" s="1"/>
  <c r="EEJ469" i="5" s="1"/>
  <c r="EEL469" i="5" s="1"/>
  <c r="EEN469" i="5" s="1"/>
  <c r="EEP469" i="5" s="1"/>
  <c r="EER469" i="5" s="1"/>
  <c r="EET469" i="5" s="1"/>
  <c r="EEV469" i="5" s="1"/>
  <c r="EEX469" i="5" s="1"/>
  <c r="EEZ469" i="5" s="1"/>
  <c r="EFB469" i="5" s="1"/>
  <c r="EFD469" i="5" s="1"/>
  <c r="EFF469" i="5" s="1"/>
  <c r="EFH469" i="5" s="1"/>
  <c r="EFJ469" i="5" s="1"/>
  <c r="EFL469" i="5" s="1"/>
  <c r="EFN469" i="5" s="1"/>
  <c r="EFP469" i="5" s="1"/>
  <c r="EFR469" i="5" s="1"/>
  <c r="EFT469" i="5" s="1"/>
  <c r="EFV469" i="5" s="1"/>
  <c r="EFX469" i="5" s="1"/>
  <c r="EFZ469" i="5" s="1"/>
  <c r="EGB469" i="5" s="1"/>
  <c r="EGD469" i="5" s="1"/>
  <c r="EGF469" i="5" s="1"/>
  <c r="EGH469" i="5" s="1"/>
  <c r="EGJ469" i="5" s="1"/>
  <c r="EGL469" i="5" s="1"/>
  <c r="EGN469" i="5" s="1"/>
  <c r="EGP469" i="5" s="1"/>
  <c r="EGR469" i="5" s="1"/>
  <c r="EGT469" i="5" s="1"/>
  <c r="EGV469" i="5" s="1"/>
  <c r="EGX469" i="5" s="1"/>
  <c r="EGZ469" i="5" s="1"/>
  <c r="EHB469" i="5" s="1"/>
  <c r="EHD469" i="5" s="1"/>
  <c r="EHF469" i="5" s="1"/>
  <c r="EHH469" i="5" s="1"/>
  <c r="EHJ469" i="5" s="1"/>
  <c r="EHL469" i="5" s="1"/>
  <c r="EHN469" i="5" s="1"/>
  <c r="EHP469" i="5" s="1"/>
  <c r="EHR469" i="5" s="1"/>
  <c r="EHT469" i="5" s="1"/>
  <c r="EHV469" i="5" s="1"/>
  <c r="EHX469" i="5" s="1"/>
  <c r="EHZ469" i="5" s="1"/>
  <c r="EIB469" i="5" s="1"/>
  <c r="EID469" i="5" s="1"/>
  <c r="EIF469" i="5" s="1"/>
  <c r="EIH469" i="5" s="1"/>
  <c r="EIJ469" i="5" s="1"/>
  <c r="EIL469" i="5" s="1"/>
  <c r="EIN469" i="5" s="1"/>
  <c r="EIP469" i="5" s="1"/>
  <c r="EIR469" i="5" s="1"/>
  <c r="EIT469" i="5" s="1"/>
  <c r="EIV469" i="5" s="1"/>
  <c r="EIX469" i="5" s="1"/>
  <c r="EIZ469" i="5" s="1"/>
  <c r="EJB469" i="5" s="1"/>
  <c r="EJD469" i="5" s="1"/>
  <c r="EJF469" i="5" s="1"/>
  <c r="EJH469" i="5" s="1"/>
  <c r="EJJ469" i="5" s="1"/>
  <c r="EJL469" i="5" s="1"/>
  <c r="EJN469" i="5" s="1"/>
  <c r="EJP469" i="5" s="1"/>
  <c r="EJR469" i="5" s="1"/>
  <c r="EJT469" i="5" s="1"/>
  <c r="EJV469" i="5" s="1"/>
  <c r="EJX469" i="5" s="1"/>
  <c r="EJZ469" i="5" s="1"/>
  <c r="EKB469" i="5" s="1"/>
  <c r="EKD469" i="5" s="1"/>
  <c r="EKF469" i="5" s="1"/>
  <c r="EKH469" i="5" s="1"/>
  <c r="EKJ469" i="5" s="1"/>
  <c r="EKL469" i="5" s="1"/>
  <c r="EKN469" i="5" s="1"/>
  <c r="EKP469" i="5" s="1"/>
  <c r="EKR469" i="5" s="1"/>
  <c r="EKT469" i="5" s="1"/>
  <c r="EKV469" i="5" s="1"/>
  <c r="EKX469" i="5" s="1"/>
  <c r="EKZ469" i="5" s="1"/>
  <c r="ELB469" i="5" s="1"/>
  <c r="ELD469" i="5" s="1"/>
  <c r="ELF469" i="5" s="1"/>
  <c r="ELH469" i="5" s="1"/>
  <c r="ELJ469" i="5" s="1"/>
  <c r="ELL469" i="5" s="1"/>
  <c r="ELN469" i="5" s="1"/>
  <c r="ELP469" i="5" s="1"/>
  <c r="ELR469" i="5" s="1"/>
  <c r="ELT469" i="5" s="1"/>
  <c r="ELV469" i="5" s="1"/>
  <c r="ELX469" i="5" s="1"/>
  <c r="ELZ469" i="5" s="1"/>
  <c r="EMB469" i="5" s="1"/>
  <c r="EMD469" i="5" s="1"/>
  <c r="EMF469" i="5" s="1"/>
  <c r="EMH469" i="5" s="1"/>
  <c r="EMJ469" i="5" s="1"/>
  <c r="EML469" i="5" s="1"/>
  <c r="EMN469" i="5" s="1"/>
  <c r="EMP469" i="5" s="1"/>
  <c r="EMR469" i="5" s="1"/>
  <c r="EMT469" i="5" s="1"/>
  <c r="EMV469" i="5" s="1"/>
  <c r="EMX469" i="5" s="1"/>
  <c r="EMZ469" i="5" s="1"/>
  <c r="ENB469" i="5" s="1"/>
  <c r="END469" i="5" s="1"/>
  <c r="ENF469" i="5" s="1"/>
  <c r="ENH469" i="5" s="1"/>
  <c r="ENJ469" i="5" s="1"/>
  <c r="ENL469" i="5" s="1"/>
  <c r="ENN469" i="5" s="1"/>
  <c r="ENP469" i="5" s="1"/>
  <c r="ENR469" i="5" s="1"/>
  <c r="ENT469" i="5" s="1"/>
  <c r="ENV469" i="5" s="1"/>
  <c r="ENX469" i="5" s="1"/>
  <c r="ENZ469" i="5" s="1"/>
  <c r="EOB469" i="5" s="1"/>
  <c r="EOD469" i="5" s="1"/>
  <c r="EOF469" i="5" s="1"/>
  <c r="EOH469" i="5" s="1"/>
  <c r="EOJ469" i="5" s="1"/>
  <c r="EOL469" i="5" s="1"/>
  <c r="EON469" i="5" s="1"/>
  <c r="EOP469" i="5" s="1"/>
  <c r="EOR469" i="5" s="1"/>
  <c r="EOT469" i="5" s="1"/>
  <c r="EOV469" i="5" s="1"/>
  <c r="EOX469" i="5" s="1"/>
  <c r="EOZ469" i="5" s="1"/>
  <c r="EPB469" i="5" s="1"/>
  <c r="EPD469" i="5" s="1"/>
  <c r="EPF469" i="5" s="1"/>
  <c r="EPH469" i="5" s="1"/>
  <c r="EPJ469" i="5" s="1"/>
  <c r="EPL469" i="5" s="1"/>
  <c r="EPN469" i="5" s="1"/>
  <c r="EPP469" i="5" s="1"/>
  <c r="EPR469" i="5" s="1"/>
  <c r="EPT469" i="5" s="1"/>
  <c r="EPV469" i="5" s="1"/>
  <c r="EPX469" i="5" s="1"/>
  <c r="EPZ469" i="5" s="1"/>
  <c r="EQB469" i="5" s="1"/>
  <c r="EQD469" i="5" s="1"/>
  <c r="EQF469" i="5" s="1"/>
  <c r="EQH469" i="5" s="1"/>
  <c r="EQJ469" i="5" s="1"/>
  <c r="EQL469" i="5" s="1"/>
  <c r="EQN469" i="5" s="1"/>
  <c r="EQP469" i="5" s="1"/>
  <c r="EQR469" i="5" s="1"/>
  <c r="EQT469" i="5" s="1"/>
  <c r="EQV469" i="5" s="1"/>
  <c r="EQX469" i="5" s="1"/>
  <c r="EQZ469" i="5" s="1"/>
  <c r="ERB469" i="5" s="1"/>
  <c r="ERD469" i="5" s="1"/>
  <c r="ERF469" i="5" s="1"/>
  <c r="ERH469" i="5" s="1"/>
  <c r="ERJ469" i="5" s="1"/>
  <c r="ERL469" i="5" s="1"/>
  <c r="ERN469" i="5" s="1"/>
  <c r="ERP469" i="5" s="1"/>
  <c r="ERR469" i="5" s="1"/>
  <c r="ERT469" i="5" s="1"/>
  <c r="ERV469" i="5" s="1"/>
  <c r="ERX469" i="5" s="1"/>
  <c r="ERZ469" i="5" s="1"/>
  <c r="ESB469" i="5" s="1"/>
  <c r="ESD469" i="5" s="1"/>
  <c r="ESF469" i="5" s="1"/>
  <c r="ESH469" i="5" s="1"/>
  <c r="ESJ469" i="5" s="1"/>
  <c r="ESL469" i="5" s="1"/>
  <c r="ESN469" i="5" s="1"/>
  <c r="ESP469" i="5" s="1"/>
  <c r="ESR469" i="5" s="1"/>
  <c r="EST469" i="5" s="1"/>
  <c r="ESV469" i="5" s="1"/>
  <c r="ESX469" i="5" s="1"/>
  <c r="ESZ469" i="5" s="1"/>
  <c r="ETB469" i="5" s="1"/>
  <c r="ETD469" i="5" s="1"/>
  <c r="ETF469" i="5" s="1"/>
  <c r="ETH469" i="5" s="1"/>
  <c r="ETJ469" i="5" s="1"/>
  <c r="ETL469" i="5" s="1"/>
  <c r="ETN469" i="5" s="1"/>
  <c r="ETP469" i="5" s="1"/>
  <c r="ETR469" i="5" s="1"/>
  <c r="ETT469" i="5" s="1"/>
  <c r="ETV469" i="5" s="1"/>
  <c r="ETX469" i="5" s="1"/>
  <c r="ETZ469" i="5" s="1"/>
  <c r="EUB469" i="5" s="1"/>
  <c r="EUD469" i="5" s="1"/>
  <c r="EUF469" i="5" s="1"/>
  <c r="EUH469" i="5" s="1"/>
  <c r="EUJ469" i="5" s="1"/>
  <c r="EUL469" i="5" s="1"/>
  <c r="EUN469" i="5" s="1"/>
  <c r="EUP469" i="5" s="1"/>
  <c r="EUR469" i="5" s="1"/>
  <c r="EUT469" i="5" s="1"/>
  <c r="EUV469" i="5" s="1"/>
  <c r="EUX469" i="5" s="1"/>
  <c r="EUZ469" i="5" s="1"/>
  <c r="EVB469" i="5" s="1"/>
  <c r="EVD469" i="5" s="1"/>
  <c r="EVF469" i="5" s="1"/>
  <c r="EVH469" i="5" s="1"/>
  <c r="EVJ469" i="5" s="1"/>
  <c r="EVL469" i="5" s="1"/>
  <c r="EVN469" i="5" s="1"/>
  <c r="EVP469" i="5" s="1"/>
  <c r="EVR469" i="5" s="1"/>
  <c r="EVT469" i="5" s="1"/>
  <c r="EVV469" i="5" s="1"/>
  <c r="EVX469" i="5" s="1"/>
  <c r="EVZ469" i="5" s="1"/>
  <c r="EWB469" i="5" s="1"/>
  <c r="EWD469" i="5" s="1"/>
  <c r="EWF469" i="5" s="1"/>
  <c r="EWH469" i="5" s="1"/>
  <c r="EWJ469" i="5" s="1"/>
  <c r="EWL469" i="5" s="1"/>
  <c r="EWN469" i="5" s="1"/>
  <c r="EWP469" i="5" s="1"/>
  <c r="EWR469" i="5" s="1"/>
  <c r="EWT469" i="5" s="1"/>
  <c r="EWV469" i="5" s="1"/>
  <c r="EWX469" i="5" s="1"/>
  <c r="EWZ469" i="5" s="1"/>
  <c r="EXB469" i="5" s="1"/>
  <c r="EXD469" i="5" s="1"/>
  <c r="EXF469" i="5" s="1"/>
  <c r="EXH469" i="5" s="1"/>
  <c r="EXJ469" i="5" s="1"/>
  <c r="EXL469" i="5" s="1"/>
  <c r="EXN469" i="5" s="1"/>
  <c r="EXP469" i="5" s="1"/>
  <c r="EXR469" i="5" s="1"/>
  <c r="EXT469" i="5" s="1"/>
  <c r="EXV469" i="5" s="1"/>
  <c r="EXX469" i="5" s="1"/>
  <c r="EXZ469" i="5" s="1"/>
  <c r="EYB469" i="5" s="1"/>
  <c r="EYD469" i="5" s="1"/>
  <c r="EYF469" i="5" s="1"/>
  <c r="EYH469" i="5" s="1"/>
  <c r="EYJ469" i="5" s="1"/>
  <c r="EYL469" i="5" s="1"/>
  <c r="EYN469" i="5" s="1"/>
  <c r="EYP469" i="5" s="1"/>
  <c r="EYR469" i="5" s="1"/>
  <c r="EYT469" i="5" s="1"/>
  <c r="EYV469" i="5" s="1"/>
  <c r="EYX469" i="5" s="1"/>
  <c r="EYZ469" i="5" s="1"/>
  <c r="EZB469" i="5" s="1"/>
  <c r="EZD469" i="5" s="1"/>
  <c r="EZF469" i="5" s="1"/>
  <c r="EZH469" i="5" s="1"/>
  <c r="EZJ469" i="5" s="1"/>
  <c r="EZL469" i="5" s="1"/>
  <c r="EZN469" i="5" s="1"/>
  <c r="EZP469" i="5" s="1"/>
  <c r="EZR469" i="5" s="1"/>
  <c r="EZT469" i="5" s="1"/>
  <c r="EZV469" i="5" s="1"/>
  <c r="EZX469" i="5" s="1"/>
  <c r="EZZ469" i="5" s="1"/>
  <c r="FAB469" i="5" s="1"/>
  <c r="FAD469" i="5" s="1"/>
  <c r="FAF469" i="5" s="1"/>
  <c r="FAH469" i="5" s="1"/>
  <c r="FAJ469" i="5" s="1"/>
  <c r="FAL469" i="5" s="1"/>
  <c r="FAN469" i="5" s="1"/>
  <c r="FAP469" i="5" s="1"/>
  <c r="FAR469" i="5" s="1"/>
  <c r="FAT469" i="5" s="1"/>
  <c r="FAV469" i="5" s="1"/>
  <c r="FAX469" i="5" s="1"/>
  <c r="FAZ469" i="5" s="1"/>
  <c r="FBB469" i="5" s="1"/>
  <c r="FBD469" i="5" s="1"/>
  <c r="FBF469" i="5" s="1"/>
  <c r="FBH469" i="5" s="1"/>
  <c r="FBJ469" i="5" s="1"/>
  <c r="FBL469" i="5" s="1"/>
  <c r="FBN469" i="5" s="1"/>
  <c r="FBP469" i="5" s="1"/>
  <c r="FBR469" i="5" s="1"/>
  <c r="FBT469" i="5" s="1"/>
  <c r="FBV469" i="5" s="1"/>
  <c r="FBX469" i="5" s="1"/>
  <c r="FBZ469" i="5" s="1"/>
  <c r="FCB469" i="5" s="1"/>
  <c r="FCD469" i="5" s="1"/>
  <c r="FCF469" i="5" s="1"/>
  <c r="FCH469" i="5" s="1"/>
  <c r="FCJ469" i="5" s="1"/>
  <c r="FCL469" i="5" s="1"/>
  <c r="FCN469" i="5" s="1"/>
  <c r="FCP469" i="5" s="1"/>
  <c r="FCR469" i="5" s="1"/>
  <c r="FCT469" i="5" s="1"/>
  <c r="FCV469" i="5" s="1"/>
  <c r="FCX469" i="5" s="1"/>
  <c r="FCZ469" i="5" s="1"/>
  <c r="FDB469" i="5" s="1"/>
  <c r="FDD469" i="5" s="1"/>
  <c r="FDF469" i="5" s="1"/>
  <c r="FDH469" i="5" s="1"/>
  <c r="FDJ469" i="5" s="1"/>
  <c r="FDL469" i="5" s="1"/>
  <c r="FDN469" i="5" s="1"/>
  <c r="FDP469" i="5" s="1"/>
  <c r="FDR469" i="5" s="1"/>
  <c r="FDT469" i="5" s="1"/>
  <c r="FDV469" i="5" s="1"/>
  <c r="FDX469" i="5" s="1"/>
  <c r="FDZ469" i="5" s="1"/>
  <c r="FEB469" i="5" s="1"/>
  <c r="FED469" i="5" s="1"/>
  <c r="FEF469" i="5" s="1"/>
  <c r="FEH469" i="5" s="1"/>
  <c r="FEJ469" i="5" s="1"/>
  <c r="FEL469" i="5" s="1"/>
  <c r="FEN469" i="5" s="1"/>
  <c r="FEP469" i="5" s="1"/>
  <c r="FER469" i="5" s="1"/>
  <c r="FET469" i="5" s="1"/>
  <c r="FEV469" i="5" s="1"/>
  <c r="FEX469" i="5" s="1"/>
  <c r="FEZ469" i="5" s="1"/>
  <c r="FFB469" i="5" s="1"/>
  <c r="FFD469" i="5" s="1"/>
  <c r="FFF469" i="5" s="1"/>
  <c r="FFH469" i="5" s="1"/>
  <c r="FFJ469" i="5" s="1"/>
  <c r="FFL469" i="5" s="1"/>
  <c r="FFN469" i="5" s="1"/>
  <c r="FFP469" i="5" s="1"/>
  <c r="FFR469" i="5" s="1"/>
  <c r="FFT469" i="5" s="1"/>
  <c r="FFV469" i="5" s="1"/>
  <c r="FFX469" i="5" s="1"/>
  <c r="FFZ469" i="5" s="1"/>
  <c r="FGB469" i="5" s="1"/>
  <c r="FGD469" i="5" s="1"/>
  <c r="FGF469" i="5" s="1"/>
  <c r="FGH469" i="5" s="1"/>
  <c r="FGJ469" i="5" s="1"/>
  <c r="FGL469" i="5" s="1"/>
  <c r="FGN469" i="5" s="1"/>
  <c r="FGP469" i="5" s="1"/>
  <c r="FGR469" i="5" s="1"/>
  <c r="FGT469" i="5" s="1"/>
  <c r="FGV469" i="5" s="1"/>
  <c r="FGX469" i="5" s="1"/>
  <c r="FGZ469" i="5" s="1"/>
  <c r="FHB469" i="5" s="1"/>
  <c r="FHD469" i="5" s="1"/>
  <c r="FHF469" i="5" s="1"/>
  <c r="FHH469" i="5" s="1"/>
  <c r="FHJ469" i="5" s="1"/>
  <c r="FHL469" i="5" s="1"/>
  <c r="FHN469" i="5" s="1"/>
  <c r="FHP469" i="5" s="1"/>
  <c r="FHR469" i="5" s="1"/>
  <c r="FHT469" i="5" s="1"/>
  <c r="FHV469" i="5" s="1"/>
  <c r="FHX469" i="5" s="1"/>
  <c r="FHZ469" i="5" s="1"/>
  <c r="FIB469" i="5" s="1"/>
  <c r="FID469" i="5" s="1"/>
  <c r="FIF469" i="5" s="1"/>
  <c r="FIH469" i="5" s="1"/>
  <c r="FIJ469" i="5" s="1"/>
  <c r="FIL469" i="5" s="1"/>
  <c r="FIN469" i="5" s="1"/>
  <c r="FIP469" i="5" s="1"/>
  <c r="FIR469" i="5" s="1"/>
  <c r="FIT469" i="5" s="1"/>
  <c r="FIV469" i="5" s="1"/>
  <c r="FIX469" i="5" s="1"/>
  <c r="FIZ469" i="5" s="1"/>
  <c r="FJB469" i="5" s="1"/>
  <c r="FJD469" i="5" s="1"/>
  <c r="FJF469" i="5" s="1"/>
  <c r="FJH469" i="5" s="1"/>
  <c r="FJJ469" i="5" s="1"/>
  <c r="FJL469" i="5" s="1"/>
  <c r="FJN469" i="5" s="1"/>
  <c r="FJP469" i="5" s="1"/>
  <c r="FJR469" i="5" s="1"/>
  <c r="FJT469" i="5" s="1"/>
  <c r="FJV469" i="5" s="1"/>
  <c r="FJX469" i="5" s="1"/>
  <c r="FJZ469" i="5" s="1"/>
  <c r="FKB469" i="5" s="1"/>
  <c r="FKD469" i="5" s="1"/>
  <c r="FKF469" i="5" s="1"/>
  <c r="FKH469" i="5" s="1"/>
  <c r="FKJ469" i="5" s="1"/>
  <c r="FKL469" i="5" s="1"/>
  <c r="FKN469" i="5" s="1"/>
  <c r="FKP469" i="5" s="1"/>
  <c r="FKR469" i="5" s="1"/>
  <c r="FKT469" i="5" s="1"/>
  <c r="FKV469" i="5" s="1"/>
  <c r="FKX469" i="5" s="1"/>
  <c r="FKZ469" i="5" s="1"/>
  <c r="FLB469" i="5" s="1"/>
  <c r="FLD469" i="5" s="1"/>
  <c r="FLF469" i="5" s="1"/>
  <c r="FLH469" i="5" s="1"/>
  <c r="FLJ469" i="5" s="1"/>
  <c r="FLL469" i="5" s="1"/>
  <c r="FLN469" i="5" s="1"/>
  <c r="FLP469" i="5" s="1"/>
  <c r="FLR469" i="5" s="1"/>
  <c r="FLT469" i="5" s="1"/>
  <c r="FLV469" i="5" s="1"/>
  <c r="FLX469" i="5" s="1"/>
  <c r="FLZ469" i="5" s="1"/>
  <c r="FMB469" i="5" s="1"/>
  <c r="FMD469" i="5" s="1"/>
  <c r="FMF469" i="5" s="1"/>
  <c r="FMH469" i="5" s="1"/>
  <c r="FMJ469" i="5" s="1"/>
  <c r="FML469" i="5" s="1"/>
  <c r="FMN469" i="5" s="1"/>
  <c r="FMP469" i="5" s="1"/>
  <c r="FMR469" i="5" s="1"/>
  <c r="FMT469" i="5" s="1"/>
  <c r="FMV469" i="5" s="1"/>
  <c r="FMX469" i="5" s="1"/>
  <c r="FMZ469" i="5" s="1"/>
  <c r="FNB469" i="5" s="1"/>
  <c r="FND469" i="5" s="1"/>
  <c r="FNF469" i="5" s="1"/>
  <c r="FNH469" i="5" s="1"/>
  <c r="FNJ469" i="5" s="1"/>
  <c r="FNL469" i="5" s="1"/>
  <c r="FNN469" i="5" s="1"/>
  <c r="FNP469" i="5" s="1"/>
  <c r="FNR469" i="5" s="1"/>
  <c r="FNT469" i="5" s="1"/>
  <c r="FNV469" i="5" s="1"/>
  <c r="FNX469" i="5" s="1"/>
  <c r="FNZ469" i="5" s="1"/>
  <c r="FOB469" i="5" s="1"/>
  <c r="FOD469" i="5" s="1"/>
  <c r="FOF469" i="5" s="1"/>
  <c r="FOH469" i="5" s="1"/>
  <c r="FOJ469" i="5" s="1"/>
  <c r="FOL469" i="5" s="1"/>
  <c r="FON469" i="5" s="1"/>
  <c r="FOP469" i="5" s="1"/>
  <c r="FOR469" i="5" s="1"/>
  <c r="FOT469" i="5" s="1"/>
  <c r="FOV469" i="5" s="1"/>
  <c r="FOX469" i="5" s="1"/>
  <c r="FOZ469" i="5" s="1"/>
  <c r="FPB469" i="5" s="1"/>
  <c r="FPD469" i="5" s="1"/>
  <c r="FPF469" i="5" s="1"/>
  <c r="FPH469" i="5" s="1"/>
  <c r="FPJ469" i="5" s="1"/>
  <c r="FPL469" i="5" s="1"/>
  <c r="FPN469" i="5" s="1"/>
  <c r="FPP469" i="5" s="1"/>
  <c r="FPR469" i="5" s="1"/>
  <c r="FPT469" i="5" s="1"/>
  <c r="FPV469" i="5" s="1"/>
  <c r="FPX469" i="5" s="1"/>
  <c r="FPZ469" i="5" s="1"/>
  <c r="FQB469" i="5" s="1"/>
  <c r="FQD469" i="5" s="1"/>
  <c r="FQF469" i="5" s="1"/>
  <c r="FQH469" i="5" s="1"/>
  <c r="FQJ469" i="5" s="1"/>
  <c r="FQL469" i="5" s="1"/>
  <c r="FQN469" i="5" s="1"/>
  <c r="FQP469" i="5" s="1"/>
  <c r="FQR469" i="5" s="1"/>
  <c r="FQT469" i="5" s="1"/>
  <c r="FQV469" i="5" s="1"/>
  <c r="FQX469" i="5" s="1"/>
  <c r="FQZ469" i="5" s="1"/>
  <c r="FRB469" i="5" s="1"/>
  <c r="FRD469" i="5" s="1"/>
  <c r="FRF469" i="5" s="1"/>
  <c r="FRH469" i="5" s="1"/>
  <c r="FRJ469" i="5" s="1"/>
  <c r="FRL469" i="5" s="1"/>
  <c r="FRN469" i="5" s="1"/>
  <c r="FRP469" i="5" s="1"/>
  <c r="FRR469" i="5" s="1"/>
  <c r="FRT469" i="5" s="1"/>
  <c r="FRV469" i="5" s="1"/>
  <c r="FRX469" i="5" s="1"/>
  <c r="FRZ469" i="5" s="1"/>
  <c r="FSB469" i="5" s="1"/>
  <c r="FSD469" i="5" s="1"/>
  <c r="FSF469" i="5" s="1"/>
  <c r="FSH469" i="5" s="1"/>
  <c r="FSJ469" i="5" s="1"/>
  <c r="FSL469" i="5" s="1"/>
  <c r="FSN469" i="5" s="1"/>
  <c r="FSP469" i="5" s="1"/>
  <c r="FSR469" i="5" s="1"/>
  <c r="FST469" i="5" s="1"/>
  <c r="FSV469" i="5" s="1"/>
  <c r="FSX469" i="5" s="1"/>
  <c r="FSZ469" i="5" s="1"/>
  <c r="FTB469" i="5" s="1"/>
  <c r="FTD469" i="5" s="1"/>
  <c r="FTF469" i="5" s="1"/>
  <c r="FTH469" i="5" s="1"/>
  <c r="FTJ469" i="5" s="1"/>
  <c r="FTL469" i="5" s="1"/>
  <c r="FTN469" i="5" s="1"/>
  <c r="FTP469" i="5" s="1"/>
  <c r="FTR469" i="5" s="1"/>
  <c r="FTT469" i="5" s="1"/>
  <c r="FTV469" i="5" s="1"/>
  <c r="FTX469" i="5" s="1"/>
  <c r="FTZ469" i="5" s="1"/>
  <c r="FUB469" i="5" s="1"/>
  <c r="FUD469" i="5" s="1"/>
  <c r="FUF469" i="5" s="1"/>
  <c r="FUH469" i="5" s="1"/>
  <c r="FUJ469" i="5" s="1"/>
  <c r="FUL469" i="5" s="1"/>
  <c r="FUN469" i="5" s="1"/>
  <c r="FUP469" i="5" s="1"/>
  <c r="FUR469" i="5" s="1"/>
  <c r="FUT469" i="5" s="1"/>
  <c r="FUV469" i="5" s="1"/>
  <c r="FUX469" i="5" s="1"/>
  <c r="FUZ469" i="5" s="1"/>
  <c r="FVB469" i="5" s="1"/>
  <c r="FVD469" i="5" s="1"/>
  <c r="FVF469" i="5" s="1"/>
  <c r="FVH469" i="5" s="1"/>
  <c r="FVJ469" i="5" s="1"/>
  <c r="FVL469" i="5" s="1"/>
  <c r="FVN469" i="5" s="1"/>
  <c r="FVP469" i="5" s="1"/>
  <c r="FVR469" i="5" s="1"/>
  <c r="FVT469" i="5" s="1"/>
  <c r="FVV469" i="5" s="1"/>
  <c r="FVX469" i="5" s="1"/>
  <c r="FVZ469" i="5" s="1"/>
  <c r="FWB469" i="5" s="1"/>
  <c r="FWD469" i="5" s="1"/>
  <c r="FWF469" i="5" s="1"/>
  <c r="FWH469" i="5" s="1"/>
  <c r="FWJ469" i="5" s="1"/>
  <c r="FWL469" i="5" s="1"/>
  <c r="FWN469" i="5" s="1"/>
  <c r="FWP469" i="5" s="1"/>
  <c r="FWR469" i="5" s="1"/>
  <c r="FWT469" i="5" s="1"/>
  <c r="FWV469" i="5" s="1"/>
  <c r="FWX469" i="5" s="1"/>
  <c r="FWZ469" i="5" s="1"/>
  <c r="FXB469" i="5" s="1"/>
  <c r="FXD469" i="5" s="1"/>
  <c r="FXF469" i="5" s="1"/>
  <c r="FXH469" i="5" s="1"/>
  <c r="FXJ469" i="5" s="1"/>
  <c r="FXL469" i="5" s="1"/>
  <c r="FXN469" i="5" s="1"/>
  <c r="FXP469" i="5" s="1"/>
  <c r="FXR469" i="5" s="1"/>
  <c r="FXT469" i="5" s="1"/>
  <c r="FXV469" i="5" s="1"/>
  <c r="FXX469" i="5" s="1"/>
  <c r="FXZ469" i="5" s="1"/>
  <c r="FYB469" i="5" s="1"/>
  <c r="FYD469" i="5" s="1"/>
  <c r="FYF469" i="5" s="1"/>
  <c r="FYH469" i="5" s="1"/>
  <c r="FYJ469" i="5" s="1"/>
  <c r="FYL469" i="5" s="1"/>
  <c r="FYN469" i="5" s="1"/>
  <c r="FYP469" i="5" s="1"/>
  <c r="FYR469" i="5" s="1"/>
  <c r="FYT469" i="5" s="1"/>
  <c r="FYV469" i="5" s="1"/>
  <c r="FYX469" i="5" s="1"/>
  <c r="FYZ469" i="5" s="1"/>
  <c r="FZB469" i="5" s="1"/>
  <c r="FZD469" i="5" s="1"/>
  <c r="FZF469" i="5" s="1"/>
  <c r="FZH469" i="5" s="1"/>
  <c r="FZJ469" i="5" s="1"/>
  <c r="FZL469" i="5" s="1"/>
  <c r="FZN469" i="5" s="1"/>
  <c r="FZP469" i="5" s="1"/>
  <c r="FZR469" i="5" s="1"/>
  <c r="FZT469" i="5" s="1"/>
  <c r="FZV469" i="5" s="1"/>
  <c r="FZX469" i="5" s="1"/>
  <c r="FZZ469" i="5" s="1"/>
  <c r="GAB469" i="5" s="1"/>
  <c r="GAD469" i="5" s="1"/>
  <c r="GAF469" i="5" s="1"/>
  <c r="GAH469" i="5" s="1"/>
  <c r="GAJ469" i="5" s="1"/>
  <c r="GAL469" i="5" s="1"/>
  <c r="GAN469" i="5" s="1"/>
  <c r="GAP469" i="5" s="1"/>
  <c r="GAR469" i="5" s="1"/>
  <c r="GAT469" i="5" s="1"/>
  <c r="GAV469" i="5" s="1"/>
  <c r="GAX469" i="5" s="1"/>
  <c r="GAZ469" i="5" s="1"/>
  <c r="GBB469" i="5" s="1"/>
  <c r="GBD469" i="5" s="1"/>
  <c r="GBF469" i="5" s="1"/>
  <c r="GBH469" i="5" s="1"/>
  <c r="GBJ469" i="5" s="1"/>
  <c r="GBL469" i="5" s="1"/>
  <c r="GBN469" i="5" s="1"/>
  <c r="GBP469" i="5" s="1"/>
  <c r="GBR469" i="5" s="1"/>
  <c r="GBT469" i="5" s="1"/>
  <c r="GBV469" i="5" s="1"/>
  <c r="GBX469" i="5" s="1"/>
  <c r="GBZ469" i="5" s="1"/>
  <c r="GCB469" i="5" s="1"/>
  <c r="GCD469" i="5" s="1"/>
  <c r="GCF469" i="5" s="1"/>
  <c r="GCH469" i="5" s="1"/>
  <c r="GCJ469" i="5" s="1"/>
  <c r="GCL469" i="5" s="1"/>
  <c r="GCN469" i="5" s="1"/>
  <c r="GCP469" i="5" s="1"/>
  <c r="GCR469" i="5" s="1"/>
  <c r="GCT469" i="5" s="1"/>
  <c r="GCV469" i="5" s="1"/>
  <c r="GCX469" i="5" s="1"/>
  <c r="GCZ469" i="5" s="1"/>
  <c r="GDB469" i="5" s="1"/>
  <c r="GDD469" i="5" s="1"/>
  <c r="GDF469" i="5" s="1"/>
  <c r="GDH469" i="5" s="1"/>
  <c r="GDJ469" i="5" s="1"/>
  <c r="GDL469" i="5" s="1"/>
  <c r="GDN469" i="5" s="1"/>
  <c r="GDP469" i="5" s="1"/>
  <c r="GDR469" i="5" s="1"/>
  <c r="GDT469" i="5" s="1"/>
  <c r="GDV469" i="5" s="1"/>
  <c r="GDX469" i="5" s="1"/>
  <c r="GDZ469" i="5" s="1"/>
  <c r="GEB469" i="5" s="1"/>
  <c r="GED469" i="5" s="1"/>
  <c r="GEF469" i="5" s="1"/>
  <c r="GEH469" i="5" s="1"/>
  <c r="GEJ469" i="5" s="1"/>
  <c r="GEL469" i="5" s="1"/>
  <c r="GEN469" i="5" s="1"/>
  <c r="GEP469" i="5" s="1"/>
  <c r="GER469" i="5" s="1"/>
  <c r="GET469" i="5" s="1"/>
  <c r="GEV469" i="5" s="1"/>
  <c r="GEX469" i="5" s="1"/>
  <c r="GEZ469" i="5" s="1"/>
  <c r="GFB469" i="5" s="1"/>
  <c r="GFD469" i="5" s="1"/>
  <c r="GFF469" i="5" s="1"/>
  <c r="GFH469" i="5" s="1"/>
  <c r="GFJ469" i="5" s="1"/>
  <c r="GFL469" i="5" s="1"/>
  <c r="GFN469" i="5" s="1"/>
  <c r="GFP469" i="5" s="1"/>
  <c r="GFR469" i="5" s="1"/>
  <c r="GFT469" i="5" s="1"/>
  <c r="GFV469" i="5" s="1"/>
  <c r="GFX469" i="5" s="1"/>
  <c r="GFZ469" i="5" s="1"/>
  <c r="GGB469" i="5" s="1"/>
  <c r="GGD469" i="5" s="1"/>
  <c r="GGF469" i="5" s="1"/>
  <c r="GGH469" i="5" s="1"/>
  <c r="GGJ469" i="5" s="1"/>
  <c r="GGL469" i="5" s="1"/>
  <c r="GGN469" i="5" s="1"/>
  <c r="GGP469" i="5" s="1"/>
  <c r="GGR469" i="5" s="1"/>
  <c r="GGT469" i="5" s="1"/>
  <c r="GGV469" i="5" s="1"/>
  <c r="GGX469" i="5" s="1"/>
  <c r="GGZ469" i="5" s="1"/>
  <c r="GHB469" i="5" s="1"/>
  <c r="GHD469" i="5" s="1"/>
  <c r="GHF469" i="5" s="1"/>
  <c r="GHH469" i="5" s="1"/>
  <c r="GHJ469" i="5" s="1"/>
  <c r="GHL469" i="5" s="1"/>
  <c r="GHN469" i="5" s="1"/>
  <c r="GHP469" i="5" s="1"/>
  <c r="GHR469" i="5" s="1"/>
  <c r="GHT469" i="5" s="1"/>
  <c r="GHV469" i="5" s="1"/>
  <c r="GHX469" i="5" s="1"/>
  <c r="GHZ469" i="5" s="1"/>
  <c r="GIB469" i="5" s="1"/>
  <c r="GID469" i="5" s="1"/>
  <c r="GIF469" i="5" s="1"/>
  <c r="GIH469" i="5" s="1"/>
  <c r="GIJ469" i="5" s="1"/>
  <c r="GIL469" i="5" s="1"/>
  <c r="GIN469" i="5" s="1"/>
  <c r="GIP469" i="5" s="1"/>
  <c r="GIR469" i="5" s="1"/>
  <c r="GIT469" i="5" s="1"/>
  <c r="GIV469" i="5" s="1"/>
  <c r="GIX469" i="5" s="1"/>
  <c r="GIZ469" i="5" s="1"/>
  <c r="GJB469" i="5" s="1"/>
  <c r="GJD469" i="5" s="1"/>
  <c r="GJF469" i="5" s="1"/>
  <c r="GJH469" i="5" s="1"/>
  <c r="GJJ469" i="5" s="1"/>
  <c r="GJL469" i="5" s="1"/>
  <c r="GJN469" i="5" s="1"/>
  <c r="GJP469" i="5" s="1"/>
  <c r="GJR469" i="5" s="1"/>
  <c r="GJT469" i="5" s="1"/>
  <c r="GJV469" i="5" s="1"/>
  <c r="GJX469" i="5" s="1"/>
  <c r="GJZ469" i="5" s="1"/>
  <c r="GKB469" i="5" s="1"/>
  <c r="GKD469" i="5" s="1"/>
  <c r="GKF469" i="5" s="1"/>
  <c r="GKH469" i="5" s="1"/>
  <c r="GKJ469" i="5" s="1"/>
  <c r="GKL469" i="5" s="1"/>
  <c r="GKN469" i="5" s="1"/>
  <c r="GKP469" i="5" s="1"/>
  <c r="GKR469" i="5" s="1"/>
  <c r="GKT469" i="5" s="1"/>
  <c r="GKV469" i="5" s="1"/>
  <c r="GKX469" i="5" s="1"/>
  <c r="GKZ469" i="5" s="1"/>
  <c r="GLB469" i="5" s="1"/>
  <c r="GLD469" i="5" s="1"/>
  <c r="GLF469" i="5" s="1"/>
  <c r="GLH469" i="5" s="1"/>
  <c r="GLJ469" i="5" s="1"/>
  <c r="GLL469" i="5" s="1"/>
  <c r="GLN469" i="5" s="1"/>
  <c r="GLP469" i="5" s="1"/>
  <c r="GLR469" i="5" s="1"/>
  <c r="GLT469" i="5" s="1"/>
  <c r="GLV469" i="5" s="1"/>
  <c r="GLX469" i="5" s="1"/>
  <c r="GLZ469" i="5" s="1"/>
  <c r="GMB469" i="5" s="1"/>
  <c r="GMD469" i="5" s="1"/>
  <c r="GMF469" i="5" s="1"/>
  <c r="GMH469" i="5" s="1"/>
  <c r="GMJ469" i="5" s="1"/>
  <c r="GML469" i="5" s="1"/>
  <c r="GMN469" i="5" s="1"/>
  <c r="GMP469" i="5" s="1"/>
  <c r="GMR469" i="5" s="1"/>
  <c r="GMT469" i="5" s="1"/>
  <c r="GMV469" i="5" s="1"/>
  <c r="GMX469" i="5" s="1"/>
  <c r="GMZ469" i="5" s="1"/>
  <c r="GNB469" i="5" s="1"/>
  <c r="GND469" i="5" s="1"/>
  <c r="GNF469" i="5" s="1"/>
  <c r="GNH469" i="5" s="1"/>
  <c r="GNJ469" i="5" s="1"/>
  <c r="GNL469" i="5" s="1"/>
  <c r="GNN469" i="5" s="1"/>
  <c r="GNP469" i="5" s="1"/>
  <c r="GNR469" i="5" s="1"/>
  <c r="GNT469" i="5" s="1"/>
  <c r="GNV469" i="5" s="1"/>
  <c r="GNX469" i="5" s="1"/>
  <c r="GNZ469" i="5" s="1"/>
  <c r="GOB469" i="5" s="1"/>
  <c r="GOD469" i="5" s="1"/>
  <c r="GOF469" i="5" s="1"/>
  <c r="GOH469" i="5" s="1"/>
  <c r="GOJ469" i="5" s="1"/>
  <c r="GOL469" i="5" s="1"/>
  <c r="GON469" i="5" s="1"/>
  <c r="GOP469" i="5" s="1"/>
  <c r="GOR469" i="5" s="1"/>
  <c r="GOT469" i="5" s="1"/>
  <c r="GOV469" i="5" s="1"/>
  <c r="GOX469" i="5" s="1"/>
  <c r="GOZ469" i="5" s="1"/>
  <c r="GPB469" i="5" s="1"/>
  <c r="GPD469" i="5" s="1"/>
  <c r="GPF469" i="5" s="1"/>
  <c r="GPH469" i="5" s="1"/>
  <c r="GPJ469" i="5" s="1"/>
  <c r="GPL469" i="5" s="1"/>
  <c r="GPN469" i="5" s="1"/>
  <c r="GPP469" i="5" s="1"/>
  <c r="GPR469" i="5" s="1"/>
  <c r="GPT469" i="5" s="1"/>
  <c r="GPV469" i="5" s="1"/>
  <c r="GPX469" i="5" s="1"/>
  <c r="GPZ469" i="5" s="1"/>
  <c r="GQB469" i="5" s="1"/>
  <c r="GQD469" i="5" s="1"/>
  <c r="GQF469" i="5" s="1"/>
  <c r="GQH469" i="5" s="1"/>
  <c r="GQJ469" i="5" s="1"/>
  <c r="GQL469" i="5" s="1"/>
  <c r="GQN469" i="5" s="1"/>
  <c r="GQP469" i="5" s="1"/>
  <c r="GQR469" i="5" s="1"/>
  <c r="GQT469" i="5" s="1"/>
  <c r="GQV469" i="5" s="1"/>
  <c r="GQX469" i="5" s="1"/>
  <c r="GQZ469" i="5" s="1"/>
  <c r="GRB469" i="5" s="1"/>
  <c r="GRD469" i="5" s="1"/>
  <c r="GRF469" i="5" s="1"/>
  <c r="GRH469" i="5" s="1"/>
  <c r="GRJ469" i="5" s="1"/>
  <c r="GRL469" i="5" s="1"/>
  <c r="GRN469" i="5" s="1"/>
  <c r="GRP469" i="5" s="1"/>
  <c r="GRR469" i="5" s="1"/>
  <c r="GRT469" i="5" s="1"/>
  <c r="GRV469" i="5" s="1"/>
  <c r="GRX469" i="5" s="1"/>
  <c r="GRZ469" i="5" s="1"/>
  <c r="GSB469" i="5" s="1"/>
  <c r="GSD469" i="5" s="1"/>
  <c r="GSF469" i="5" s="1"/>
  <c r="GSH469" i="5" s="1"/>
  <c r="GSJ469" i="5" s="1"/>
  <c r="GSL469" i="5" s="1"/>
  <c r="GSN469" i="5" s="1"/>
  <c r="GSP469" i="5" s="1"/>
  <c r="GSR469" i="5" s="1"/>
  <c r="GST469" i="5" s="1"/>
  <c r="GSV469" i="5" s="1"/>
  <c r="GSX469" i="5" s="1"/>
  <c r="GSZ469" i="5" s="1"/>
  <c r="GTB469" i="5" s="1"/>
  <c r="GTD469" i="5" s="1"/>
  <c r="GTF469" i="5" s="1"/>
  <c r="GTH469" i="5" s="1"/>
  <c r="GTJ469" i="5" s="1"/>
  <c r="GTL469" i="5" s="1"/>
  <c r="GTN469" i="5" s="1"/>
  <c r="GTP469" i="5" s="1"/>
  <c r="GTR469" i="5" s="1"/>
  <c r="GTT469" i="5" s="1"/>
  <c r="GTV469" i="5" s="1"/>
  <c r="GTX469" i="5" s="1"/>
  <c r="GTZ469" i="5" s="1"/>
  <c r="GUB469" i="5" s="1"/>
  <c r="GUD469" i="5" s="1"/>
  <c r="GUF469" i="5" s="1"/>
  <c r="GUH469" i="5" s="1"/>
  <c r="GUJ469" i="5" s="1"/>
  <c r="GUL469" i="5" s="1"/>
  <c r="GUN469" i="5" s="1"/>
  <c r="GUP469" i="5" s="1"/>
  <c r="GUR469" i="5" s="1"/>
  <c r="GUT469" i="5" s="1"/>
  <c r="GUV469" i="5" s="1"/>
  <c r="GUX469" i="5" s="1"/>
  <c r="GUZ469" i="5" s="1"/>
  <c r="GVB469" i="5" s="1"/>
  <c r="GVD469" i="5" s="1"/>
  <c r="GVF469" i="5" s="1"/>
  <c r="GVH469" i="5" s="1"/>
  <c r="GVJ469" i="5" s="1"/>
  <c r="GVL469" i="5" s="1"/>
  <c r="GVN469" i="5" s="1"/>
  <c r="GVP469" i="5" s="1"/>
  <c r="GVR469" i="5" s="1"/>
  <c r="GVT469" i="5" s="1"/>
  <c r="GVV469" i="5" s="1"/>
  <c r="GVX469" i="5" s="1"/>
  <c r="GVZ469" i="5" s="1"/>
  <c r="GWB469" i="5" s="1"/>
  <c r="GWD469" i="5" s="1"/>
  <c r="GWF469" i="5" s="1"/>
  <c r="GWH469" i="5" s="1"/>
  <c r="GWJ469" i="5" s="1"/>
  <c r="GWL469" i="5" s="1"/>
  <c r="GWN469" i="5" s="1"/>
  <c r="GWP469" i="5" s="1"/>
  <c r="GWR469" i="5" s="1"/>
  <c r="GWT469" i="5" s="1"/>
  <c r="GWV469" i="5" s="1"/>
  <c r="GWX469" i="5" s="1"/>
  <c r="GWZ469" i="5" s="1"/>
  <c r="GXB469" i="5" s="1"/>
  <c r="GXD469" i="5" s="1"/>
  <c r="GXF469" i="5" s="1"/>
  <c r="GXH469" i="5" s="1"/>
  <c r="GXJ469" i="5" s="1"/>
  <c r="GXL469" i="5" s="1"/>
  <c r="GXN469" i="5" s="1"/>
  <c r="GXP469" i="5" s="1"/>
  <c r="GXR469" i="5" s="1"/>
  <c r="GXT469" i="5" s="1"/>
  <c r="GXV469" i="5" s="1"/>
  <c r="GXX469" i="5" s="1"/>
  <c r="GXZ469" i="5" s="1"/>
  <c r="GYB469" i="5" s="1"/>
  <c r="GYD469" i="5" s="1"/>
  <c r="GYF469" i="5" s="1"/>
  <c r="GYH469" i="5" s="1"/>
  <c r="GYJ469" i="5" s="1"/>
  <c r="GYL469" i="5" s="1"/>
  <c r="GYN469" i="5" s="1"/>
  <c r="GYP469" i="5" s="1"/>
  <c r="GYR469" i="5" s="1"/>
  <c r="GYT469" i="5" s="1"/>
  <c r="GYV469" i="5" s="1"/>
  <c r="GYX469" i="5" s="1"/>
  <c r="GYZ469" i="5" s="1"/>
  <c r="GZB469" i="5" s="1"/>
  <c r="GZD469" i="5" s="1"/>
  <c r="GZF469" i="5" s="1"/>
  <c r="GZH469" i="5" s="1"/>
  <c r="GZJ469" i="5" s="1"/>
  <c r="GZL469" i="5" s="1"/>
  <c r="GZN469" i="5" s="1"/>
  <c r="GZP469" i="5" s="1"/>
  <c r="GZR469" i="5" s="1"/>
  <c r="GZT469" i="5" s="1"/>
  <c r="GZV469" i="5" s="1"/>
  <c r="GZX469" i="5" s="1"/>
  <c r="GZZ469" i="5" s="1"/>
  <c r="HAB469" i="5" s="1"/>
  <c r="HAD469" i="5" s="1"/>
  <c r="HAF469" i="5" s="1"/>
  <c r="HAH469" i="5" s="1"/>
  <c r="HAJ469" i="5" s="1"/>
  <c r="HAL469" i="5" s="1"/>
  <c r="HAN469" i="5" s="1"/>
  <c r="HAP469" i="5" s="1"/>
  <c r="HAR469" i="5" s="1"/>
  <c r="HAT469" i="5" s="1"/>
  <c r="HAV469" i="5" s="1"/>
  <c r="HAX469" i="5" s="1"/>
  <c r="HAZ469" i="5" s="1"/>
  <c r="HBB469" i="5" s="1"/>
  <c r="HBD469" i="5" s="1"/>
  <c r="HBF469" i="5" s="1"/>
  <c r="HBH469" i="5" s="1"/>
  <c r="HBJ469" i="5" s="1"/>
  <c r="HBL469" i="5" s="1"/>
  <c r="HBN469" i="5" s="1"/>
  <c r="HBP469" i="5" s="1"/>
  <c r="HBR469" i="5" s="1"/>
  <c r="HBT469" i="5" s="1"/>
  <c r="HBV469" i="5" s="1"/>
  <c r="HBX469" i="5" s="1"/>
  <c r="HBZ469" i="5" s="1"/>
  <c r="HCB469" i="5" s="1"/>
  <c r="HCD469" i="5" s="1"/>
  <c r="HCF469" i="5" s="1"/>
  <c r="HCH469" i="5" s="1"/>
  <c r="HCJ469" i="5" s="1"/>
  <c r="HCL469" i="5" s="1"/>
  <c r="HCN469" i="5" s="1"/>
  <c r="HCP469" i="5" s="1"/>
  <c r="HCR469" i="5" s="1"/>
  <c r="HCT469" i="5" s="1"/>
  <c r="HCV469" i="5" s="1"/>
  <c r="HCX469" i="5" s="1"/>
  <c r="HCZ469" i="5" s="1"/>
  <c r="HDB469" i="5" s="1"/>
  <c r="HDD469" i="5" s="1"/>
  <c r="HDF469" i="5" s="1"/>
  <c r="HDH469" i="5" s="1"/>
  <c r="HDJ469" i="5" s="1"/>
  <c r="HDL469" i="5" s="1"/>
  <c r="HDN469" i="5" s="1"/>
  <c r="HDP469" i="5" s="1"/>
  <c r="HDR469" i="5" s="1"/>
  <c r="HDT469" i="5" s="1"/>
  <c r="HDV469" i="5" s="1"/>
  <c r="HDX469" i="5" s="1"/>
  <c r="HDZ469" i="5" s="1"/>
  <c r="HEB469" i="5" s="1"/>
  <c r="HED469" i="5" s="1"/>
  <c r="HEF469" i="5" s="1"/>
  <c r="HEH469" i="5" s="1"/>
  <c r="HEJ469" i="5" s="1"/>
  <c r="HEL469" i="5" s="1"/>
  <c r="HEN469" i="5" s="1"/>
  <c r="HEP469" i="5" s="1"/>
  <c r="HER469" i="5" s="1"/>
  <c r="HET469" i="5" s="1"/>
  <c r="HEV469" i="5" s="1"/>
  <c r="HEX469" i="5" s="1"/>
  <c r="HEZ469" i="5" s="1"/>
  <c r="HFB469" i="5" s="1"/>
  <c r="HFD469" i="5" s="1"/>
  <c r="HFF469" i="5" s="1"/>
  <c r="HFH469" i="5" s="1"/>
  <c r="HFJ469" i="5" s="1"/>
  <c r="HFL469" i="5" s="1"/>
  <c r="HFN469" i="5" s="1"/>
  <c r="HFP469" i="5" s="1"/>
  <c r="HFR469" i="5" s="1"/>
  <c r="HFT469" i="5" s="1"/>
  <c r="HFV469" i="5" s="1"/>
  <c r="HFX469" i="5" s="1"/>
  <c r="HFZ469" i="5" s="1"/>
  <c r="HGB469" i="5" s="1"/>
  <c r="HGD469" i="5" s="1"/>
  <c r="HGF469" i="5" s="1"/>
  <c r="HGH469" i="5" s="1"/>
  <c r="HGJ469" i="5" s="1"/>
  <c r="HGL469" i="5" s="1"/>
  <c r="HGN469" i="5" s="1"/>
  <c r="HGP469" i="5" s="1"/>
  <c r="HGR469" i="5" s="1"/>
  <c r="HGT469" i="5" s="1"/>
  <c r="HGV469" i="5" s="1"/>
  <c r="HGX469" i="5" s="1"/>
  <c r="HGZ469" i="5" s="1"/>
  <c r="HHB469" i="5" s="1"/>
  <c r="HHD469" i="5" s="1"/>
  <c r="HHF469" i="5" s="1"/>
  <c r="HHH469" i="5" s="1"/>
  <c r="HHJ469" i="5" s="1"/>
  <c r="HHL469" i="5" s="1"/>
  <c r="HHN469" i="5" s="1"/>
  <c r="HHP469" i="5" s="1"/>
  <c r="HHR469" i="5" s="1"/>
  <c r="HHT469" i="5" s="1"/>
  <c r="HHV469" i="5" s="1"/>
  <c r="HHX469" i="5" s="1"/>
  <c r="HHZ469" i="5" s="1"/>
  <c r="HIB469" i="5" s="1"/>
  <c r="HID469" i="5" s="1"/>
  <c r="HIF469" i="5" s="1"/>
  <c r="HIH469" i="5" s="1"/>
  <c r="HIJ469" i="5" s="1"/>
  <c r="HIL469" i="5" s="1"/>
  <c r="HIN469" i="5" s="1"/>
  <c r="HIP469" i="5" s="1"/>
  <c r="HIR469" i="5" s="1"/>
  <c r="HIT469" i="5" s="1"/>
  <c r="HIV469" i="5" s="1"/>
  <c r="HIX469" i="5" s="1"/>
  <c r="HIZ469" i="5" s="1"/>
  <c r="HJB469" i="5" s="1"/>
  <c r="HJD469" i="5" s="1"/>
  <c r="HJF469" i="5" s="1"/>
  <c r="HJH469" i="5" s="1"/>
  <c r="HJJ469" i="5" s="1"/>
  <c r="HJL469" i="5" s="1"/>
  <c r="HJN469" i="5" s="1"/>
  <c r="HJP469" i="5" s="1"/>
  <c r="HJR469" i="5" s="1"/>
  <c r="HJT469" i="5" s="1"/>
  <c r="HJV469" i="5" s="1"/>
  <c r="HJX469" i="5" s="1"/>
  <c r="HJZ469" i="5" s="1"/>
  <c r="HKB469" i="5" s="1"/>
  <c r="HKD469" i="5" s="1"/>
  <c r="HKF469" i="5" s="1"/>
  <c r="HKH469" i="5" s="1"/>
  <c r="HKJ469" i="5" s="1"/>
  <c r="HKL469" i="5" s="1"/>
  <c r="HKN469" i="5" s="1"/>
  <c r="HKP469" i="5" s="1"/>
  <c r="HKR469" i="5" s="1"/>
  <c r="HKT469" i="5" s="1"/>
  <c r="HKV469" i="5" s="1"/>
  <c r="HKX469" i="5" s="1"/>
  <c r="HKZ469" i="5" s="1"/>
  <c r="HLB469" i="5" s="1"/>
  <c r="HLD469" i="5" s="1"/>
  <c r="HLF469" i="5" s="1"/>
  <c r="HLH469" i="5" s="1"/>
  <c r="HLJ469" i="5" s="1"/>
  <c r="HLL469" i="5" s="1"/>
  <c r="HLN469" i="5" s="1"/>
  <c r="HLP469" i="5" s="1"/>
  <c r="HLR469" i="5" s="1"/>
  <c r="HLT469" i="5" s="1"/>
  <c r="HLV469" i="5" s="1"/>
  <c r="HLX469" i="5" s="1"/>
  <c r="HLZ469" i="5" s="1"/>
  <c r="HMB469" i="5" s="1"/>
  <c r="HMD469" i="5" s="1"/>
  <c r="HMF469" i="5" s="1"/>
  <c r="HMH469" i="5" s="1"/>
  <c r="HMJ469" i="5" s="1"/>
  <c r="HML469" i="5" s="1"/>
  <c r="HMN469" i="5" s="1"/>
  <c r="HMP469" i="5" s="1"/>
  <c r="HMR469" i="5" s="1"/>
  <c r="HMT469" i="5" s="1"/>
  <c r="HMV469" i="5" s="1"/>
  <c r="HMX469" i="5" s="1"/>
  <c r="HMZ469" i="5" s="1"/>
  <c r="HNB469" i="5" s="1"/>
  <c r="HND469" i="5" s="1"/>
  <c r="HNF469" i="5" s="1"/>
  <c r="HNH469" i="5" s="1"/>
  <c r="HNJ469" i="5" s="1"/>
  <c r="HNL469" i="5" s="1"/>
  <c r="HNN469" i="5" s="1"/>
  <c r="HNP469" i="5" s="1"/>
  <c r="HNR469" i="5" s="1"/>
  <c r="HNT469" i="5" s="1"/>
  <c r="HNV469" i="5" s="1"/>
  <c r="HNX469" i="5" s="1"/>
  <c r="HNZ469" i="5" s="1"/>
  <c r="HOB469" i="5" s="1"/>
  <c r="HOD469" i="5" s="1"/>
  <c r="HOF469" i="5" s="1"/>
  <c r="HOH469" i="5" s="1"/>
  <c r="HOJ469" i="5" s="1"/>
  <c r="HOL469" i="5" s="1"/>
  <c r="HON469" i="5" s="1"/>
  <c r="HOP469" i="5" s="1"/>
  <c r="HOR469" i="5" s="1"/>
  <c r="HOT469" i="5" s="1"/>
  <c r="HOV469" i="5" s="1"/>
  <c r="HOX469" i="5" s="1"/>
  <c r="HOZ469" i="5" s="1"/>
  <c r="HPB469" i="5" s="1"/>
  <c r="HPD469" i="5" s="1"/>
  <c r="HPF469" i="5" s="1"/>
  <c r="HPH469" i="5" s="1"/>
  <c r="HPJ469" i="5" s="1"/>
  <c r="HPL469" i="5" s="1"/>
  <c r="HPN469" i="5" s="1"/>
  <c r="HPP469" i="5" s="1"/>
  <c r="HPR469" i="5" s="1"/>
  <c r="HPT469" i="5" s="1"/>
  <c r="HPV469" i="5" s="1"/>
  <c r="HPX469" i="5" s="1"/>
  <c r="HPZ469" i="5" s="1"/>
  <c r="HQB469" i="5" s="1"/>
  <c r="HQD469" i="5" s="1"/>
  <c r="HQF469" i="5" s="1"/>
  <c r="HQH469" i="5" s="1"/>
  <c r="HQJ469" i="5" s="1"/>
  <c r="HQL469" i="5" s="1"/>
  <c r="HQN469" i="5" s="1"/>
  <c r="HQP469" i="5" s="1"/>
  <c r="HQR469" i="5" s="1"/>
  <c r="HQT469" i="5" s="1"/>
  <c r="HQV469" i="5" s="1"/>
  <c r="HQX469" i="5" s="1"/>
  <c r="HQZ469" i="5" s="1"/>
  <c r="HRB469" i="5" s="1"/>
  <c r="HRD469" i="5" s="1"/>
  <c r="HRF469" i="5" s="1"/>
  <c r="HRH469" i="5" s="1"/>
  <c r="HRJ469" i="5" s="1"/>
  <c r="HRL469" i="5" s="1"/>
  <c r="HRN469" i="5" s="1"/>
  <c r="HRP469" i="5" s="1"/>
  <c r="HRR469" i="5" s="1"/>
  <c r="HRT469" i="5" s="1"/>
  <c r="HRV469" i="5" s="1"/>
  <c r="HRX469" i="5" s="1"/>
  <c r="HRZ469" i="5" s="1"/>
  <c r="HSB469" i="5" s="1"/>
  <c r="HSD469" i="5" s="1"/>
  <c r="HSF469" i="5" s="1"/>
  <c r="HSH469" i="5" s="1"/>
  <c r="HSJ469" i="5" s="1"/>
  <c r="HSL469" i="5" s="1"/>
  <c r="HSN469" i="5" s="1"/>
  <c r="HSP469" i="5" s="1"/>
  <c r="HSR469" i="5" s="1"/>
  <c r="HST469" i="5" s="1"/>
  <c r="HSV469" i="5" s="1"/>
  <c r="HSX469" i="5" s="1"/>
  <c r="HSZ469" i="5" s="1"/>
  <c r="HTB469" i="5" s="1"/>
  <c r="HTD469" i="5" s="1"/>
  <c r="HTF469" i="5" s="1"/>
  <c r="HTH469" i="5" s="1"/>
  <c r="HTJ469" i="5" s="1"/>
  <c r="HTL469" i="5" s="1"/>
  <c r="HTN469" i="5" s="1"/>
  <c r="HTP469" i="5" s="1"/>
  <c r="HTR469" i="5" s="1"/>
  <c r="HTT469" i="5" s="1"/>
  <c r="HTV469" i="5" s="1"/>
  <c r="HTX469" i="5" s="1"/>
  <c r="HTZ469" i="5" s="1"/>
  <c r="HUB469" i="5" s="1"/>
  <c r="HUD469" i="5" s="1"/>
  <c r="HUF469" i="5" s="1"/>
  <c r="HUH469" i="5" s="1"/>
  <c r="HUJ469" i="5" s="1"/>
  <c r="HUL469" i="5" s="1"/>
  <c r="HUN469" i="5" s="1"/>
  <c r="HUP469" i="5" s="1"/>
  <c r="HUR469" i="5" s="1"/>
  <c r="HUT469" i="5" s="1"/>
  <c r="HUV469" i="5" s="1"/>
  <c r="HUX469" i="5" s="1"/>
  <c r="HUZ469" i="5" s="1"/>
  <c r="HVB469" i="5" s="1"/>
  <c r="HVD469" i="5" s="1"/>
  <c r="HVF469" i="5" s="1"/>
  <c r="HVH469" i="5" s="1"/>
  <c r="HVJ469" i="5" s="1"/>
  <c r="HVL469" i="5" s="1"/>
  <c r="HVN469" i="5" s="1"/>
  <c r="HVP469" i="5" s="1"/>
  <c r="HVR469" i="5" s="1"/>
  <c r="HVT469" i="5" s="1"/>
  <c r="HVV469" i="5" s="1"/>
  <c r="HVX469" i="5" s="1"/>
  <c r="HVZ469" i="5" s="1"/>
  <c r="HWB469" i="5" s="1"/>
  <c r="HWD469" i="5" s="1"/>
  <c r="HWF469" i="5" s="1"/>
  <c r="HWH469" i="5" s="1"/>
  <c r="HWJ469" i="5" s="1"/>
  <c r="HWL469" i="5" s="1"/>
  <c r="HWN469" i="5" s="1"/>
  <c r="HWP469" i="5" s="1"/>
  <c r="HWR469" i="5" s="1"/>
  <c r="HWT469" i="5" s="1"/>
  <c r="HWV469" i="5" s="1"/>
  <c r="HWX469" i="5" s="1"/>
  <c r="HWZ469" i="5" s="1"/>
  <c r="HXB469" i="5" s="1"/>
  <c r="HXD469" i="5" s="1"/>
  <c r="HXF469" i="5" s="1"/>
  <c r="HXH469" i="5" s="1"/>
  <c r="HXJ469" i="5" s="1"/>
  <c r="HXL469" i="5" s="1"/>
  <c r="HXN469" i="5" s="1"/>
  <c r="HXP469" i="5" s="1"/>
  <c r="HXR469" i="5" s="1"/>
  <c r="HXT469" i="5" s="1"/>
  <c r="HXV469" i="5" s="1"/>
  <c r="HXX469" i="5" s="1"/>
  <c r="HXZ469" i="5" s="1"/>
  <c r="HYB469" i="5" s="1"/>
  <c r="HYD469" i="5" s="1"/>
  <c r="HYF469" i="5" s="1"/>
  <c r="HYH469" i="5" s="1"/>
  <c r="HYJ469" i="5" s="1"/>
  <c r="HYL469" i="5" s="1"/>
  <c r="HYN469" i="5" s="1"/>
  <c r="HYP469" i="5" s="1"/>
  <c r="HYR469" i="5" s="1"/>
  <c r="HYT469" i="5" s="1"/>
  <c r="HYV469" i="5" s="1"/>
  <c r="HYX469" i="5" s="1"/>
  <c r="HYZ469" i="5" s="1"/>
  <c r="HZB469" i="5" s="1"/>
  <c r="HZD469" i="5" s="1"/>
  <c r="HZF469" i="5" s="1"/>
  <c r="HZH469" i="5" s="1"/>
  <c r="HZJ469" i="5" s="1"/>
  <c r="HZL469" i="5" s="1"/>
  <c r="HZN469" i="5" s="1"/>
  <c r="HZP469" i="5" s="1"/>
  <c r="HZR469" i="5" s="1"/>
  <c r="HZT469" i="5" s="1"/>
  <c r="HZV469" i="5" s="1"/>
  <c r="HZX469" i="5" s="1"/>
  <c r="HZZ469" i="5" s="1"/>
  <c r="IAB469" i="5" s="1"/>
  <c r="IAD469" i="5" s="1"/>
  <c r="IAF469" i="5" s="1"/>
  <c r="IAH469" i="5" s="1"/>
  <c r="IAJ469" i="5" s="1"/>
  <c r="IAL469" i="5" s="1"/>
  <c r="IAN469" i="5" s="1"/>
  <c r="IAP469" i="5" s="1"/>
  <c r="IAR469" i="5" s="1"/>
  <c r="IAT469" i="5" s="1"/>
  <c r="IAV469" i="5" s="1"/>
  <c r="IAX469" i="5" s="1"/>
  <c r="IAZ469" i="5" s="1"/>
  <c r="IBB469" i="5" s="1"/>
  <c r="IBD469" i="5" s="1"/>
  <c r="IBF469" i="5" s="1"/>
  <c r="IBH469" i="5" s="1"/>
  <c r="IBJ469" i="5" s="1"/>
  <c r="IBL469" i="5" s="1"/>
  <c r="IBN469" i="5" s="1"/>
  <c r="IBP469" i="5" s="1"/>
  <c r="IBR469" i="5" s="1"/>
  <c r="IBT469" i="5" s="1"/>
  <c r="IBV469" i="5" s="1"/>
  <c r="IBX469" i="5" s="1"/>
  <c r="IBZ469" i="5" s="1"/>
  <c r="ICB469" i="5" s="1"/>
  <c r="ICD469" i="5" s="1"/>
  <c r="ICF469" i="5" s="1"/>
  <c r="ICH469" i="5" s="1"/>
  <c r="ICJ469" i="5" s="1"/>
  <c r="ICL469" i="5" s="1"/>
  <c r="ICN469" i="5" s="1"/>
  <c r="ICP469" i="5" s="1"/>
  <c r="ICR469" i="5" s="1"/>
  <c r="ICT469" i="5" s="1"/>
  <c r="ICV469" i="5" s="1"/>
  <c r="ICX469" i="5" s="1"/>
  <c r="ICZ469" i="5" s="1"/>
  <c r="IDB469" i="5" s="1"/>
  <c r="IDD469" i="5" s="1"/>
  <c r="IDF469" i="5" s="1"/>
  <c r="IDH469" i="5" s="1"/>
  <c r="IDJ469" i="5" s="1"/>
  <c r="IDL469" i="5" s="1"/>
  <c r="IDN469" i="5" s="1"/>
  <c r="IDP469" i="5" s="1"/>
  <c r="IDR469" i="5" s="1"/>
  <c r="IDT469" i="5" s="1"/>
  <c r="IDV469" i="5" s="1"/>
  <c r="IDX469" i="5" s="1"/>
  <c r="IDZ469" i="5" s="1"/>
  <c r="IEB469" i="5" s="1"/>
  <c r="IED469" i="5" s="1"/>
  <c r="IEF469" i="5" s="1"/>
  <c r="IEH469" i="5" s="1"/>
  <c r="IEJ469" i="5" s="1"/>
  <c r="IEL469" i="5" s="1"/>
  <c r="IEN469" i="5" s="1"/>
  <c r="IEP469" i="5" s="1"/>
  <c r="IER469" i="5" s="1"/>
  <c r="IET469" i="5" s="1"/>
  <c r="IEV469" i="5" s="1"/>
  <c r="IEX469" i="5" s="1"/>
  <c r="IEZ469" i="5" s="1"/>
  <c r="IFB469" i="5" s="1"/>
  <c r="IFD469" i="5" s="1"/>
  <c r="IFF469" i="5" s="1"/>
  <c r="IFH469" i="5" s="1"/>
  <c r="IFJ469" i="5" s="1"/>
  <c r="IFL469" i="5" s="1"/>
  <c r="IFN469" i="5" s="1"/>
  <c r="IFP469" i="5" s="1"/>
  <c r="IFR469" i="5" s="1"/>
  <c r="IFT469" i="5" s="1"/>
  <c r="IFV469" i="5" s="1"/>
  <c r="IFX469" i="5" s="1"/>
  <c r="IFZ469" i="5" s="1"/>
  <c r="IGB469" i="5" s="1"/>
  <c r="IGD469" i="5" s="1"/>
  <c r="IGF469" i="5" s="1"/>
  <c r="IGH469" i="5" s="1"/>
  <c r="IGJ469" i="5" s="1"/>
  <c r="IGL469" i="5" s="1"/>
  <c r="IGN469" i="5" s="1"/>
  <c r="IGP469" i="5" s="1"/>
  <c r="IGR469" i="5" s="1"/>
  <c r="IGT469" i="5" s="1"/>
  <c r="IGV469" i="5" s="1"/>
  <c r="IGX469" i="5" s="1"/>
  <c r="IGZ469" i="5" s="1"/>
  <c r="IHB469" i="5" s="1"/>
  <c r="IHD469" i="5" s="1"/>
  <c r="IHF469" i="5" s="1"/>
  <c r="IHH469" i="5" s="1"/>
  <c r="IHJ469" i="5" s="1"/>
  <c r="IHL469" i="5" s="1"/>
  <c r="IHN469" i="5" s="1"/>
  <c r="IHP469" i="5" s="1"/>
  <c r="IHR469" i="5" s="1"/>
  <c r="IHT469" i="5" s="1"/>
  <c r="IHV469" i="5" s="1"/>
  <c r="IHX469" i="5" s="1"/>
  <c r="IHZ469" i="5" s="1"/>
  <c r="IIB469" i="5" s="1"/>
  <c r="IID469" i="5" s="1"/>
  <c r="IIF469" i="5" s="1"/>
  <c r="IIH469" i="5" s="1"/>
  <c r="IIJ469" i="5" s="1"/>
  <c r="IIL469" i="5" s="1"/>
  <c r="IIN469" i="5" s="1"/>
  <c r="IIP469" i="5" s="1"/>
  <c r="IIR469" i="5" s="1"/>
  <c r="IIT469" i="5" s="1"/>
  <c r="IIV469" i="5" s="1"/>
  <c r="IIX469" i="5" s="1"/>
  <c r="IIZ469" i="5" s="1"/>
  <c r="IJB469" i="5" s="1"/>
  <c r="IJD469" i="5" s="1"/>
  <c r="IJF469" i="5" s="1"/>
  <c r="IJH469" i="5" s="1"/>
  <c r="IJJ469" i="5" s="1"/>
  <c r="IJL469" i="5" s="1"/>
  <c r="IJN469" i="5" s="1"/>
  <c r="IJP469" i="5" s="1"/>
  <c r="IJR469" i="5" s="1"/>
  <c r="IJT469" i="5" s="1"/>
  <c r="IJV469" i="5" s="1"/>
  <c r="IJX469" i="5" s="1"/>
  <c r="IJZ469" i="5" s="1"/>
  <c r="IKB469" i="5" s="1"/>
  <c r="IKD469" i="5" s="1"/>
  <c r="IKF469" i="5" s="1"/>
  <c r="IKH469" i="5" s="1"/>
  <c r="IKJ469" i="5" s="1"/>
  <c r="IKL469" i="5" s="1"/>
  <c r="IKN469" i="5" s="1"/>
  <c r="IKP469" i="5" s="1"/>
  <c r="IKR469" i="5" s="1"/>
  <c r="IKT469" i="5" s="1"/>
  <c r="IKV469" i="5" s="1"/>
  <c r="IKX469" i="5" s="1"/>
  <c r="IKZ469" i="5" s="1"/>
  <c r="ILB469" i="5" s="1"/>
  <c r="ILD469" i="5" s="1"/>
  <c r="ILF469" i="5" s="1"/>
  <c r="ILH469" i="5" s="1"/>
  <c r="ILJ469" i="5" s="1"/>
  <c r="ILL469" i="5" s="1"/>
  <c r="ILN469" i="5" s="1"/>
  <c r="ILP469" i="5" s="1"/>
  <c r="ILR469" i="5" s="1"/>
  <c r="ILT469" i="5" s="1"/>
  <c r="ILV469" i="5" s="1"/>
  <c r="ILX469" i="5" s="1"/>
  <c r="ILZ469" i="5" s="1"/>
  <c r="IMB469" i="5" s="1"/>
  <c r="IMD469" i="5" s="1"/>
  <c r="IMF469" i="5" s="1"/>
  <c r="IMH469" i="5" s="1"/>
  <c r="IMJ469" i="5" s="1"/>
  <c r="IML469" i="5" s="1"/>
  <c r="IMN469" i="5" s="1"/>
  <c r="IMP469" i="5" s="1"/>
  <c r="IMR469" i="5" s="1"/>
  <c r="IMT469" i="5" s="1"/>
  <c r="IMV469" i="5" s="1"/>
  <c r="IMX469" i="5" s="1"/>
  <c r="IMZ469" i="5" s="1"/>
  <c r="INB469" i="5" s="1"/>
  <c r="IND469" i="5" s="1"/>
  <c r="INF469" i="5" s="1"/>
  <c r="INH469" i="5" s="1"/>
  <c r="INJ469" i="5" s="1"/>
  <c r="INL469" i="5" s="1"/>
  <c r="INN469" i="5" s="1"/>
  <c r="INP469" i="5" s="1"/>
  <c r="INR469" i="5" s="1"/>
  <c r="INT469" i="5" s="1"/>
  <c r="INV469" i="5" s="1"/>
  <c r="INX469" i="5" s="1"/>
  <c r="INZ469" i="5" s="1"/>
  <c r="IOB469" i="5" s="1"/>
  <c r="IOD469" i="5" s="1"/>
  <c r="IOF469" i="5" s="1"/>
  <c r="IOH469" i="5" s="1"/>
  <c r="IOJ469" i="5" s="1"/>
  <c r="IOL469" i="5" s="1"/>
  <c r="ION469" i="5" s="1"/>
  <c r="IOP469" i="5" s="1"/>
  <c r="IOR469" i="5" s="1"/>
  <c r="IOT469" i="5" s="1"/>
  <c r="IOV469" i="5" s="1"/>
  <c r="IOX469" i="5" s="1"/>
  <c r="IOZ469" i="5" s="1"/>
  <c r="IPB469" i="5" s="1"/>
  <c r="IPD469" i="5" s="1"/>
  <c r="IPF469" i="5" s="1"/>
  <c r="IPH469" i="5" s="1"/>
  <c r="IPJ469" i="5" s="1"/>
  <c r="IPL469" i="5" s="1"/>
  <c r="IPN469" i="5" s="1"/>
  <c r="IPP469" i="5" s="1"/>
  <c r="IPR469" i="5" s="1"/>
  <c r="IPT469" i="5" s="1"/>
  <c r="IPV469" i="5" s="1"/>
  <c r="IPX469" i="5" s="1"/>
  <c r="IPZ469" i="5" s="1"/>
  <c r="IQB469" i="5" s="1"/>
  <c r="IQD469" i="5" s="1"/>
  <c r="IQF469" i="5" s="1"/>
  <c r="IQH469" i="5" s="1"/>
  <c r="IQJ469" i="5" s="1"/>
  <c r="IQL469" i="5" s="1"/>
  <c r="IQN469" i="5" s="1"/>
  <c r="IQP469" i="5" s="1"/>
  <c r="IQR469" i="5" s="1"/>
  <c r="IQT469" i="5" s="1"/>
  <c r="IQV469" i="5" s="1"/>
  <c r="IQX469" i="5" s="1"/>
  <c r="IQZ469" i="5" s="1"/>
  <c r="IRB469" i="5" s="1"/>
  <c r="IRD469" i="5" s="1"/>
  <c r="IRF469" i="5" s="1"/>
  <c r="IRH469" i="5" s="1"/>
  <c r="IRJ469" i="5" s="1"/>
  <c r="IRL469" i="5" s="1"/>
  <c r="IRN469" i="5" s="1"/>
  <c r="IRP469" i="5" s="1"/>
  <c r="IRR469" i="5" s="1"/>
  <c r="IRT469" i="5" s="1"/>
  <c r="IRV469" i="5" s="1"/>
  <c r="IRX469" i="5" s="1"/>
  <c r="IRZ469" i="5" s="1"/>
  <c r="ISB469" i="5" s="1"/>
  <c r="ISD469" i="5" s="1"/>
  <c r="ISF469" i="5" s="1"/>
  <c r="ISH469" i="5" s="1"/>
  <c r="ISJ469" i="5" s="1"/>
  <c r="ISL469" i="5" s="1"/>
  <c r="ISN469" i="5" s="1"/>
  <c r="ISP469" i="5" s="1"/>
  <c r="ISR469" i="5" s="1"/>
  <c r="IST469" i="5" s="1"/>
  <c r="ISV469" i="5" s="1"/>
  <c r="ISX469" i="5" s="1"/>
  <c r="ISZ469" i="5" s="1"/>
  <c r="ITB469" i="5" s="1"/>
  <c r="ITD469" i="5" s="1"/>
  <c r="ITF469" i="5" s="1"/>
  <c r="ITH469" i="5" s="1"/>
  <c r="ITJ469" i="5" s="1"/>
  <c r="ITL469" i="5" s="1"/>
  <c r="ITN469" i="5" s="1"/>
  <c r="ITP469" i="5" s="1"/>
  <c r="ITR469" i="5" s="1"/>
  <c r="ITT469" i="5" s="1"/>
  <c r="ITV469" i="5" s="1"/>
  <c r="ITX469" i="5" s="1"/>
  <c r="ITZ469" i="5" s="1"/>
  <c r="IUB469" i="5" s="1"/>
  <c r="IUD469" i="5" s="1"/>
  <c r="IUF469" i="5" s="1"/>
  <c r="IUH469" i="5" s="1"/>
  <c r="IUJ469" i="5" s="1"/>
  <c r="IUL469" i="5" s="1"/>
  <c r="IUN469" i="5" s="1"/>
  <c r="IUP469" i="5" s="1"/>
  <c r="IUR469" i="5" s="1"/>
  <c r="IUT469" i="5" s="1"/>
  <c r="IUV469" i="5" s="1"/>
  <c r="IUX469" i="5" s="1"/>
  <c r="IUZ469" i="5" s="1"/>
  <c r="IVB469" i="5" s="1"/>
  <c r="IVD469" i="5" s="1"/>
  <c r="IVF469" i="5" s="1"/>
  <c r="IVH469" i="5" s="1"/>
  <c r="IVJ469" i="5" s="1"/>
  <c r="IVL469" i="5" s="1"/>
  <c r="IVN469" i="5" s="1"/>
  <c r="IVP469" i="5" s="1"/>
  <c r="IVR469" i="5" s="1"/>
  <c r="IVT469" i="5" s="1"/>
  <c r="IVV469" i="5" s="1"/>
  <c r="IVX469" i="5" s="1"/>
  <c r="IVZ469" i="5" s="1"/>
  <c r="IWB469" i="5" s="1"/>
  <c r="IWD469" i="5" s="1"/>
  <c r="IWF469" i="5" s="1"/>
  <c r="IWH469" i="5" s="1"/>
  <c r="IWJ469" i="5" s="1"/>
  <c r="IWL469" i="5" s="1"/>
  <c r="IWN469" i="5" s="1"/>
  <c r="IWP469" i="5" s="1"/>
  <c r="IWR469" i="5" s="1"/>
  <c r="IWT469" i="5" s="1"/>
  <c r="IWV469" i="5" s="1"/>
  <c r="IWX469" i="5" s="1"/>
  <c r="IWZ469" i="5" s="1"/>
  <c r="IXB469" i="5" s="1"/>
  <c r="IXD469" i="5" s="1"/>
  <c r="IXF469" i="5" s="1"/>
  <c r="IXH469" i="5" s="1"/>
  <c r="IXJ469" i="5" s="1"/>
  <c r="IXL469" i="5" s="1"/>
  <c r="IXN469" i="5" s="1"/>
  <c r="IXP469" i="5" s="1"/>
  <c r="IXR469" i="5" s="1"/>
  <c r="IXT469" i="5" s="1"/>
  <c r="IXV469" i="5" s="1"/>
  <c r="IXX469" i="5" s="1"/>
  <c r="IXZ469" i="5" s="1"/>
  <c r="IYB469" i="5" s="1"/>
  <c r="IYD469" i="5" s="1"/>
  <c r="IYF469" i="5" s="1"/>
  <c r="IYH469" i="5" s="1"/>
  <c r="IYJ469" i="5" s="1"/>
  <c r="IYL469" i="5" s="1"/>
  <c r="IYN469" i="5" s="1"/>
  <c r="IYP469" i="5" s="1"/>
  <c r="IYR469" i="5" s="1"/>
  <c r="IYT469" i="5" s="1"/>
  <c r="IYV469" i="5" s="1"/>
  <c r="IYX469" i="5" s="1"/>
  <c r="IYZ469" i="5" s="1"/>
  <c r="IZB469" i="5" s="1"/>
  <c r="IZD469" i="5" s="1"/>
  <c r="IZF469" i="5" s="1"/>
  <c r="IZH469" i="5" s="1"/>
  <c r="IZJ469" i="5" s="1"/>
  <c r="IZL469" i="5" s="1"/>
  <c r="IZN469" i="5" s="1"/>
  <c r="IZP469" i="5" s="1"/>
  <c r="IZR469" i="5" s="1"/>
  <c r="IZT469" i="5" s="1"/>
  <c r="IZV469" i="5" s="1"/>
  <c r="IZX469" i="5" s="1"/>
  <c r="IZZ469" i="5" s="1"/>
  <c r="JAB469" i="5" s="1"/>
  <c r="JAD469" i="5" s="1"/>
  <c r="JAF469" i="5" s="1"/>
  <c r="JAH469" i="5" s="1"/>
  <c r="JAJ469" i="5" s="1"/>
  <c r="JAL469" i="5" s="1"/>
  <c r="JAN469" i="5" s="1"/>
  <c r="JAP469" i="5" s="1"/>
  <c r="JAR469" i="5" s="1"/>
  <c r="JAT469" i="5" s="1"/>
  <c r="JAV469" i="5" s="1"/>
  <c r="JAX469" i="5" s="1"/>
  <c r="JAZ469" i="5" s="1"/>
  <c r="JBB469" i="5" s="1"/>
  <c r="JBD469" i="5" s="1"/>
  <c r="JBF469" i="5" s="1"/>
  <c r="JBH469" i="5" s="1"/>
  <c r="JBJ469" i="5" s="1"/>
  <c r="JBL469" i="5" s="1"/>
  <c r="JBN469" i="5" s="1"/>
  <c r="JBP469" i="5" s="1"/>
  <c r="JBR469" i="5" s="1"/>
  <c r="JBT469" i="5" s="1"/>
  <c r="JBV469" i="5" s="1"/>
  <c r="JBX469" i="5" s="1"/>
  <c r="JBZ469" i="5" s="1"/>
  <c r="JCB469" i="5" s="1"/>
  <c r="JCD469" i="5" s="1"/>
  <c r="JCF469" i="5" s="1"/>
  <c r="JCH469" i="5" s="1"/>
  <c r="JCJ469" i="5" s="1"/>
  <c r="JCL469" i="5" s="1"/>
  <c r="JCN469" i="5" s="1"/>
  <c r="JCP469" i="5" s="1"/>
  <c r="JCR469" i="5" s="1"/>
  <c r="JCT469" i="5" s="1"/>
  <c r="JCV469" i="5" s="1"/>
  <c r="JCX469" i="5" s="1"/>
  <c r="JCZ469" i="5" s="1"/>
  <c r="JDB469" i="5" s="1"/>
  <c r="JDD469" i="5" s="1"/>
  <c r="JDF469" i="5" s="1"/>
  <c r="JDH469" i="5" s="1"/>
  <c r="JDJ469" i="5" s="1"/>
  <c r="JDL469" i="5" s="1"/>
  <c r="JDN469" i="5" s="1"/>
  <c r="JDP469" i="5" s="1"/>
  <c r="JDR469" i="5" s="1"/>
  <c r="JDT469" i="5" s="1"/>
  <c r="JDV469" i="5" s="1"/>
  <c r="JDX469" i="5" s="1"/>
  <c r="JDZ469" i="5" s="1"/>
  <c r="JEB469" i="5" s="1"/>
  <c r="JED469" i="5" s="1"/>
  <c r="JEF469" i="5" s="1"/>
  <c r="JEH469" i="5" s="1"/>
  <c r="JEJ469" i="5" s="1"/>
  <c r="JEL469" i="5" s="1"/>
  <c r="JEN469" i="5" s="1"/>
  <c r="JEP469" i="5" s="1"/>
  <c r="JER469" i="5" s="1"/>
  <c r="JET469" i="5" s="1"/>
  <c r="JEV469" i="5" s="1"/>
  <c r="JEX469" i="5" s="1"/>
  <c r="JEZ469" i="5" s="1"/>
  <c r="JFB469" i="5" s="1"/>
  <c r="JFD469" i="5" s="1"/>
  <c r="JFF469" i="5" s="1"/>
  <c r="JFH469" i="5" s="1"/>
  <c r="JFJ469" i="5" s="1"/>
  <c r="JFL469" i="5" s="1"/>
  <c r="JFN469" i="5" s="1"/>
  <c r="JFP469" i="5" s="1"/>
  <c r="JFR469" i="5" s="1"/>
  <c r="JFT469" i="5" s="1"/>
  <c r="JFV469" i="5" s="1"/>
  <c r="JFX469" i="5" s="1"/>
  <c r="JFZ469" i="5" s="1"/>
  <c r="JGB469" i="5" s="1"/>
  <c r="JGD469" i="5" s="1"/>
  <c r="JGF469" i="5" s="1"/>
  <c r="JGH469" i="5" s="1"/>
  <c r="JGJ469" i="5" s="1"/>
  <c r="JGL469" i="5" s="1"/>
  <c r="JGN469" i="5" s="1"/>
  <c r="JGP469" i="5" s="1"/>
  <c r="JGR469" i="5" s="1"/>
  <c r="JGT469" i="5" s="1"/>
  <c r="JGV469" i="5" s="1"/>
  <c r="JGX469" i="5" s="1"/>
  <c r="JGZ469" i="5" s="1"/>
  <c r="JHB469" i="5" s="1"/>
  <c r="JHD469" i="5" s="1"/>
  <c r="JHF469" i="5" s="1"/>
  <c r="JHH469" i="5" s="1"/>
  <c r="JHJ469" i="5" s="1"/>
  <c r="JHL469" i="5" s="1"/>
  <c r="JHN469" i="5" s="1"/>
  <c r="JHP469" i="5" s="1"/>
  <c r="JHR469" i="5" s="1"/>
  <c r="JHT469" i="5" s="1"/>
  <c r="JHV469" i="5" s="1"/>
  <c r="JHX469" i="5" s="1"/>
  <c r="JHZ469" i="5" s="1"/>
  <c r="JIB469" i="5" s="1"/>
  <c r="JID469" i="5" s="1"/>
  <c r="JIF469" i="5" s="1"/>
  <c r="JIH469" i="5" s="1"/>
  <c r="JIJ469" i="5" s="1"/>
  <c r="JIL469" i="5" s="1"/>
  <c r="JIN469" i="5" s="1"/>
  <c r="JIP469" i="5" s="1"/>
  <c r="JIR469" i="5" s="1"/>
  <c r="JIT469" i="5" s="1"/>
  <c r="JIV469" i="5" s="1"/>
  <c r="JIX469" i="5" s="1"/>
  <c r="JIZ469" i="5" s="1"/>
  <c r="JJB469" i="5" s="1"/>
  <c r="JJD469" i="5" s="1"/>
  <c r="JJF469" i="5" s="1"/>
  <c r="JJH469" i="5" s="1"/>
  <c r="JJJ469" i="5" s="1"/>
  <c r="JJL469" i="5" s="1"/>
  <c r="JJN469" i="5" s="1"/>
  <c r="JJP469" i="5" s="1"/>
  <c r="JJR469" i="5" s="1"/>
  <c r="JJT469" i="5" s="1"/>
  <c r="JJV469" i="5" s="1"/>
  <c r="JJX469" i="5" s="1"/>
  <c r="JJZ469" i="5" s="1"/>
  <c r="JKB469" i="5" s="1"/>
  <c r="JKD469" i="5" s="1"/>
  <c r="JKF469" i="5" s="1"/>
  <c r="JKH469" i="5" s="1"/>
  <c r="JKJ469" i="5" s="1"/>
  <c r="JKL469" i="5" s="1"/>
  <c r="JKN469" i="5" s="1"/>
  <c r="JKP469" i="5" s="1"/>
  <c r="JKR469" i="5" s="1"/>
  <c r="JKT469" i="5" s="1"/>
  <c r="JKV469" i="5" s="1"/>
  <c r="JKX469" i="5" s="1"/>
  <c r="JKZ469" i="5" s="1"/>
  <c r="JLB469" i="5" s="1"/>
  <c r="JLD469" i="5" s="1"/>
  <c r="JLF469" i="5" s="1"/>
  <c r="JLH469" i="5" s="1"/>
  <c r="JLJ469" i="5" s="1"/>
  <c r="JLL469" i="5" s="1"/>
  <c r="JLN469" i="5" s="1"/>
  <c r="JLP469" i="5" s="1"/>
  <c r="JLR469" i="5" s="1"/>
  <c r="JLT469" i="5" s="1"/>
  <c r="JLV469" i="5" s="1"/>
  <c r="JLX469" i="5" s="1"/>
  <c r="JLZ469" i="5" s="1"/>
  <c r="JMB469" i="5" s="1"/>
  <c r="JMD469" i="5" s="1"/>
  <c r="JMF469" i="5" s="1"/>
  <c r="JMH469" i="5" s="1"/>
  <c r="JMJ469" i="5" s="1"/>
  <c r="JML469" i="5" s="1"/>
  <c r="JMN469" i="5" s="1"/>
  <c r="JMP469" i="5" s="1"/>
  <c r="JMR469" i="5" s="1"/>
  <c r="JMT469" i="5" s="1"/>
  <c r="JMV469" i="5" s="1"/>
  <c r="JMX469" i="5" s="1"/>
  <c r="JMZ469" i="5" s="1"/>
  <c r="JNB469" i="5" s="1"/>
  <c r="JND469" i="5" s="1"/>
  <c r="JNF469" i="5" s="1"/>
  <c r="JNH469" i="5" s="1"/>
  <c r="JNJ469" i="5" s="1"/>
  <c r="JNL469" i="5" s="1"/>
  <c r="JNN469" i="5" s="1"/>
  <c r="JNP469" i="5" s="1"/>
  <c r="JNR469" i="5" s="1"/>
  <c r="JNT469" i="5" s="1"/>
  <c r="JNV469" i="5" s="1"/>
  <c r="JNX469" i="5" s="1"/>
  <c r="JNZ469" i="5" s="1"/>
  <c r="JOB469" i="5" s="1"/>
  <c r="JOD469" i="5" s="1"/>
  <c r="JOF469" i="5" s="1"/>
  <c r="JOH469" i="5" s="1"/>
  <c r="JOJ469" i="5" s="1"/>
  <c r="JOL469" i="5" s="1"/>
  <c r="JON469" i="5" s="1"/>
  <c r="JOP469" i="5" s="1"/>
  <c r="JOR469" i="5" s="1"/>
  <c r="JOT469" i="5" s="1"/>
  <c r="JOV469" i="5" s="1"/>
  <c r="JOX469" i="5" s="1"/>
  <c r="JOZ469" i="5" s="1"/>
  <c r="JPB469" i="5" s="1"/>
  <c r="JPD469" i="5" s="1"/>
  <c r="JPF469" i="5" s="1"/>
  <c r="JPH469" i="5" s="1"/>
  <c r="JPJ469" i="5" s="1"/>
  <c r="JPL469" i="5" s="1"/>
  <c r="JPN469" i="5" s="1"/>
  <c r="JPP469" i="5" s="1"/>
  <c r="JPR469" i="5" s="1"/>
  <c r="JPT469" i="5" s="1"/>
  <c r="JPV469" i="5" s="1"/>
  <c r="JPX469" i="5" s="1"/>
  <c r="JPZ469" i="5" s="1"/>
  <c r="JQB469" i="5" s="1"/>
  <c r="JQD469" i="5" s="1"/>
  <c r="JQF469" i="5" s="1"/>
  <c r="JQH469" i="5" s="1"/>
  <c r="JQJ469" i="5" s="1"/>
  <c r="JQL469" i="5" s="1"/>
  <c r="JQN469" i="5" s="1"/>
  <c r="JQP469" i="5" s="1"/>
  <c r="JQR469" i="5" s="1"/>
  <c r="JQT469" i="5" s="1"/>
  <c r="JQV469" i="5" s="1"/>
  <c r="JQX469" i="5" s="1"/>
  <c r="JQZ469" i="5" s="1"/>
  <c r="JRB469" i="5" s="1"/>
  <c r="JRD469" i="5" s="1"/>
  <c r="JRF469" i="5" s="1"/>
  <c r="JRH469" i="5" s="1"/>
  <c r="JRJ469" i="5" s="1"/>
  <c r="JRL469" i="5" s="1"/>
  <c r="JRN469" i="5" s="1"/>
  <c r="JRP469" i="5" s="1"/>
  <c r="JRR469" i="5" s="1"/>
  <c r="JRT469" i="5" s="1"/>
  <c r="JRV469" i="5" s="1"/>
  <c r="JRX469" i="5" s="1"/>
  <c r="JRZ469" i="5" s="1"/>
  <c r="JSB469" i="5" s="1"/>
  <c r="JSD469" i="5" s="1"/>
  <c r="JSF469" i="5" s="1"/>
  <c r="JSH469" i="5" s="1"/>
  <c r="JSJ469" i="5" s="1"/>
  <c r="JSL469" i="5" s="1"/>
  <c r="JSN469" i="5" s="1"/>
  <c r="JSP469" i="5" s="1"/>
  <c r="JSR469" i="5" s="1"/>
  <c r="JST469" i="5" s="1"/>
  <c r="JSV469" i="5" s="1"/>
  <c r="JSX469" i="5" s="1"/>
  <c r="JSZ469" i="5" s="1"/>
  <c r="JTB469" i="5" s="1"/>
  <c r="JTD469" i="5" s="1"/>
  <c r="JTF469" i="5" s="1"/>
  <c r="JTH469" i="5" s="1"/>
  <c r="JTJ469" i="5" s="1"/>
  <c r="JTL469" i="5" s="1"/>
  <c r="JTN469" i="5" s="1"/>
  <c r="JTP469" i="5" s="1"/>
  <c r="JTR469" i="5" s="1"/>
  <c r="JTT469" i="5" s="1"/>
  <c r="JTV469" i="5" s="1"/>
  <c r="JTX469" i="5" s="1"/>
  <c r="JTZ469" i="5" s="1"/>
  <c r="JUB469" i="5" s="1"/>
  <c r="JUD469" i="5" s="1"/>
  <c r="JUF469" i="5" s="1"/>
  <c r="JUH469" i="5" s="1"/>
  <c r="JUJ469" i="5" s="1"/>
  <c r="JUL469" i="5" s="1"/>
  <c r="JUN469" i="5" s="1"/>
  <c r="JUP469" i="5" s="1"/>
  <c r="JUR469" i="5" s="1"/>
  <c r="JUT469" i="5" s="1"/>
  <c r="JUV469" i="5" s="1"/>
  <c r="JUX469" i="5" s="1"/>
  <c r="JUZ469" i="5" s="1"/>
  <c r="JVB469" i="5" s="1"/>
  <c r="JVD469" i="5" s="1"/>
  <c r="JVF469" i="5" s="1"/>
  <c r="JVH469" i="5" s="1"/>
  <c r="JVJ469" i="5" s="1"/>
  <c r="JVL469" i="5" s="1"/>
  <c r="JVN469" i="5" s="1"/>
  <c r="JVP469" i="5" s="1"/>
  <c r="JVR469" i="5" s="1"/>
  <c r="JVT469" i="5" s="1"/>
  <c r="JVV469" i="5" s="1"/>
  <c r="JVX469" i="5" s="1"/>
  <c r="JVZ469" i="5" s="1"/>
  <c r="JWB469" i="5" s="1"/>
  <c r="JWD469" i="5" s="1"/>
  <c r="JWF469" i="5" s="1"/>
  <c r="JWH469" i="5" s="1"/>
  <c r="JWJ469" i="5" s="1"/>
  <c r="JWL469" i="5" s="1"/>
  <c r="JWN469" i="5" s="1"/>
  <c r="JWP469" i="5" s="1"/>
  <c r="JWR469" i="5" s="1"/>
  <c r="JWT469" i="5" s="1"/>
  <c r="JWV469" i="5" s="1"/>
  <c r="JWX469" i="5" s="1"/>
  <c r="JWZ469" i="5" s="1"/>
  <c r="JXB469" i="5" s="1"/>
  <c r="JXD469" i="5" s="1"/>
  <c r="JXF469" i="5" s="1"/>
  <c r="JXH469" i="5" s="1"/>
  <c r="JXJ469" i="5" s="1"/>
  <c r="JXL469" i="5" s="1"/>
  <c r="JXN469" i="5" s="1"/>
  <c r="JXP469" i="5" s="1"/>
  <c r="JXR469" i="5" s="1"/>
  <c r="JXT469" i="5" s="1"/>
  <c r="JXV469" i="5" s="1"/>
  <c r="JXX469" i="5" s="1"/>
  <c r="JXZ469" i="5" s="1"/>
  <c r="JYB469" i="5" s="1"/>
  <c r="JYD469" i="5" s="1"/>
  <c r="JYF469" i="5" s="1"/>
  <c r="JYH469" i="5" s="1"/>
  <c r="JYJ469" i="5" s="1"/>
  <c r="JYL469" i="5" s="1"/>
  <c r="JYN469" i="5" s="1"/>
  <c r="JYP469" i="5" s="1"/>
  <c r="JYR469" i="5" s="1"/>
  <c r="JYT469" i="5" s="1"/>
  <c r="JYV469" i="5" s="1"/>
  <c r="JYX469" i="5" s="1"/>
  <c r="JYZ469" i="5" s="1"/>
  <c r="JZB469" i="5" s="1"/>
  <c r="JZD469" i="5" s="1"/>
  <c r="JZF469" i="5" s="1"/>
  <c r="JZH469" i="5" s="1"/>
  <c r="JZJ469" i="5" s="1"/>
  <c r="JZL469" i="5" s="1"/>
  <c r="JZN469" i="5" s="1"/>
  <c r="JZP469" i="5" s="1"/>
  <c r="JZR469" i="5" s="1"/>
  <c r="JZT469" i="5" s="1"/>
  <c r="JZV469" i="5" s="1"/>
  <c r="JZX469" i="5" s="1"/>
  <c r="JZZ469" i="5" s="1"/>
  <c r="KAB469" i="5" s="1"/>
  <c r="KAD469" i="5" s="1"/>
  <c r="KAF469" i="5" s="1"/>
  <c r="KAH469" i="5" s="1"/>
  <c r="KAJ469" i="5" s="1"/>
  <c r="KAL469" i="5" s="1"/>
  <c r="KAN469" i="5" s="1"/>
  <c r="KAP469" i="5" s="1"/>
  <c r="KAR469" i="5" s="1"/>
  <c r="KAT469" i="5" s="1"/>
  <c r="KAV469" i="5" s="1"/>
  <c r="KAX469" i="5" s="1"/>
  <c r="KAZ469" i="5" s="1"/>
  <c r="KBB469" i="5" s="1"/>
  <c r="KBD469" i="5" s="1"/>
  <c r="KBF469" i="5" s="1"/>
  <c r="KBH469" i="5" s="1"/>
  <c r="KBJ469" i="5" s="1"/>
  <c r="KBL469" i="5" s="1"/>
  <c r="KBN469" i="5" s="1"/>
  <c r="KBP469" i="5" s="1"/>
  <c r="KBR469" i="5" s="1"/>
  <c r="KBT469" i="5" s="1"/>
  <c r="KBV469" i="5" s="1"/>
  <c r="KBX469" i="5" s="1"/>
  <c r="KBZ469" i="5" s="1"/>
  <c r="KCB469" i="5" s="1"/>
  <c r="KCD469" i="5" s="1"/>
  <c r="KCF469" i="5" s="1"/>
  <c r="KCH469" i="5" s="1"/>
  <c r="KCJ469" i="5" s="1"/>
  <c r="KCL469" i="5" s="1"/>
  <c r="KCN469" i="5" s="1"/>
  <c r="KCP469" i="5" s="1"/>
  <c r="KCR469" i="5" s="1"/>
  <c r="KCT469" i="5" s="1"/>
  <c r="KCV469" i="5" s="1"/>
  <c r="KCX469" i="5" s="1"/>
  <c r="KCZ469" i="5" s="1"/>
  <c r="KDB469" i="5" s="1"/>
  <c r="KDD469" i="5" s="1"/>
  <c r="KDF469" i="5" s="1"/>
  <c r="KDH469" i="5" s="1"/>
  <c r="KDJ469" i="5" s="1"/>
  <c r="KDL469" i="5" s="1"/>
  <c r="KDN469" i="5" s="1"/>
  <c r="KDP469" i="5" s="1"/>
  <c r="KDR469" i="5" s="1"/>
  <c r="KDT469" i="5" s="1"/>
  <c r="KDV469" i="5" s="1"/>
  <c r="KDX469" i="5" s="1"/>
  <c r="KDZ469" i="5" s="1"/>
  <c r="KEB469" i="5" s="1"/>
  <c r="KED469" i="5" s="1"/>
  <c r="KEF469" i="5" s="1"/>
  <c r="KEH469" i="5" s="1"/>
  <c r="KEJ469" i="5" s="1"/>
  <c r="KEL469" i="5" s="1"/>
  <c r="KEN469" i="5" s="1"/>
  <c r="KEP469" i="5" s="1"/>
  <c r="KER469" i="5" s="1"/>
  <c r="KET469" i="5" s="1"/>
  <c r="KEV469" i="5" s="1"/>
  <c r="KEX469" i="5" s="1"/>
  <c r="KEZ469" i="5" s="1"/>
  <c r="KFB469" i="5" s="1"/>
  <c r="KFD469" i="5" s="1"/>
  <c r="KFF469" i="5" s="1"/>
  <c r="KFH469" i="5" s="1"/>
  <c r="KFJ469" i="5" s="1"/>
  <c r="KFL469" i="5" s="1"/>
  <c r="KFN469" i="5" s="1"/>
  <c r="KFP469" i="5" s="1"/>
  <c r="KFR469" i="5" s="1"/>
  <c r="KFT469" i="5" s="1"/>
  <c r="KFV469" i="5" s="1"/>
  <c r="KFX469" i="5" s="1"/>
  <c r="KFZ469" i="5" s="1"/>
  <c r="KGB469" i="5" s="1"/>
  <c r="KGD469" i="5" s="1"/>
  <c r="KGF469" i="5" s="1"/>
  <c r="KGH469" i="5" s="1"/>
  <c r="KGJ469" i="5" s="1"/>
  <c r="KGL469" i="5" s="1"/>
  <c r="KGN469" i="5" s="1"/>
  <c r="KGP469" i="5" s="1"/>
  <c r="KGR469" i="5" s="1"/>
  <c r="KGT469" i="5" s="1"/>
  <c r="KGV469" i="5" s="1"/>
  <c r="KGX469" i="5" s="1"/>
  <c r="KGZ469" i="5" s="1"/>
  <c r="KHB469" i="5" s="1"/>
  <c r="KHD469" i="5" s="1"/>
  <c r="KHF469" i="5" s="1"/>
  <c r="KHH469" i="5" s="1"/>
  <c r="KHJ469" i="5" s="1"/>
  <c r="KHL469" i="5" s="1"/>
  <c r="KHN469" i="5" s="1"/>
  <c r="KHP469" i="5" s="1"/>
  <c r="KHR469" i="5" s="1"/>
  <c r="KHT469" i="5" s="1"/>
  <c r="KHV469" i="5" s="1"/>
  <c r="KHX469" i="5" s="1"/>
  <c r="KHZ469" i="5" s="1"/>
  <c r="KIB469" i="5" s="1"/>
  <c r="KID469" i="5" s="1"/>
  <c r="KIF469" i="5" s="1"/>
  <c r="KIH469" i="5" s="1"/>
  <c r="KIJ469" i="5" s="1"/>
  <c r="KIL469" i="5" s="1"/>
  <c r="KIN469" i="5" s="1"/>
  <c r="KIP469" i="5" s="1"/>
  <c r="KIR469" i="5" s="1"/>
  <c r="KIT469" i="5" s="1"/>
  <c r="KIV469" i="5" s="1"/>
  <c r="KIX469" i="5" s="1"/>
  <c r="KIZ469" i="5" s="1"/>
  <c r="KJB469" i="5" s="1"/>
  <c r="KJD469" i="5" s="1"/>
  <c r="KJF469" i="5" s="1"/>
  <c r="KJH469" i="5" s="1"/>
  <c r="KJJ469" i="5" s="1"/>
  <c r="KJL469" i="5" s="1"/>
  <c r="KJN469" i="5" s="1"/>
  <c r="KJP469" i="5" s="1"/>
  <c r="KJR469" i="5" s="1"/>
  <c r="KJT469" i="5" s="1"/>
  <c r="KJV469" i="5" s="1"/>
  <c r="KJX469" i="5" s="1"/>
  <c r="KJZ469" i="5" s="1"/>
  <c r="KKB469" i="5" s="1"/>
  <c r="KKD469" i="5" s="1"/>
  <c r="KKF469" i="5" s="1"/>
  <c r="KKH469" i="5" s="1"/>
  <c r="KKJ469" i="5" s="1"/>
  <c r="KKL469" i="5" s="1"/>
  <c r="KKN469" i="5" s="1"/>
  <c r="KKP469" i="5" s="1"/>
  <c r="KKR469" i="5" s="1"/>
  <c r="KKT469" i="5" s="1"/>
  <c r="KKV469" i="5" s="1"/>
  <c r="KKX469" i="5" s="1"/>
  <c r="KKZ469" i="5" s="1"/>
  <c r="KLB469" i="5" s="1"/>
  <c r="KLD469" i="5" s="1"/>
  <c r="KLF469" i="5" s="1"/>
  <c r="KLH469" i="5" s="1"/>
  <c r="KLJ469" i="5" s="1"/>
  <c r="KLL469" i="5" s="1"/>
  <c r="KLN469" i="5" s="1"/>
  <c r="KLP469" i="5" s="1"/>
  <c r="KLR469" i="5" s="1"/>
  <c r="KLT469" i="5" s="1"/>
  <c r="KLV469" i="5" s="1"/>
  <c r="KLX469" i="5" s="1"/>
  <c r="KLZ469" i="5" s="1"/>
  <c r="KMB469" i="5" s="1"/>
  <c r="KMD469" i="5" s="1"/>
  <c r="KMF469" i="5" s="1"/>
  <c r="KMH469" i="5" s="1"/>
  <c r="KMJ469" i="5" s="1"/>
  <c r="KML469" i="5" s="1"/>
  <c r="KMN469" i="5" s="1"/>
  <c r="KMP469" i="5" s="1"/>
  <c r="KMR469" i="5" s="1"/>
  <c r="KMT469" i="5" s="1"/>
  <c r="KMV469" i="5" s="1"/>
  <c r="KMX469" i="5" s="1"/>
  <c r="KMZ469" i="5" s="1"/>
  <c r="KNB469" i="5" s="1"/>
  <c r="KND469" i="5" s="1"/>
  <c r="KNF469" i="5" s="1"/>
  <c r="KNH469" i="5" s="1"/>
  <c r="KNJ469" i="5" s="1"/>
  <c r="KNL469" i="5" s="1"/>
  <c r="KNN469" i="5" s="1"/>
  <c r="KNP469" i="5" s="1"/>
  <c r="KNR469" i="5" s="1"/>
  <c r="KNT469" i="5" s="1"/>
  <c r="KNV469" i="5" s="1"/>
  <c r="KNX469" i="5" s="1"/>
  <c r="KNZ469" i="5" s="1"/>
  <c r="KOB469" i="5" s="1"/>
  <c r="KOD469" i="5" s="1"/>
  <c r="KOF469" i="5" s="1"/>
  <c r="KOH469" i="5" s="1"/>
  <c r="KOJ469" i="5" s="1"/>
  <c r="KOL469" i="5" s="1"/>
  <c r="KON469" i="5" s="1"/>
  <c r="KOP469" i="5" s="1"/>
  <c r="KOR469" i="5" s="1"/>
  <c r="KOT469" i="5" s="1"/>
  <c r="KOV469" i="5" s="1"/>
  <c r="KOX469" i="5" s="1"/>
  <c r="KOZ469" i="5" s="1"/>
  <c r="KPB469" i="5" s="1"/>
  <c r="KPD469" i="5" s="1"/>
  <c r="KPF469" i="5" s="1"/>
  <c r="KPH469" i="5" s="1"/>
  <c r="KPJ469" i="5" s="1"/>
  <c r="KPL469" i="5" s="1"/>
  <c r="KPN469" i="5" s="1"/>
  <c r="KPP469" i="5" s="1"/>
  <c r="KPR469" i="5" s="1"/>
  <c r="KPT469" i="5" s="1"/>
  <c r="KPV469" i="5" s="1"/>
  <c r="KPX469" i="5" s="1"/>
  <c r="KPZ469" i="5" s="1"/>
  <c r="KQB469" i="5" s="1"/>
  <c r="KQD469" i="5" s="1"/>
  <c r="KQF469" i="5" s="1"/>
  <c r="KQH469" i="5" s="1"/>
  <c r="KQJ469" i="5" s="1"/>
  <c r="KQL469" i="5" s="1"/>
  <c r="KQN469" i="5" s="1"/>
  <c r="KQP469" i="5" s="1"/>
  <c r="KQR469" i="5" s="1"/>
  <c r="KQT469" i="5" s="1"/>
  <c r="KQV469" i="5" s="1"/>
  <c r="KQX469" i="5" s="1"/>
  <c r="KQZ469" i="5" s="1"/>
  <c r="KRB469" i="5" s="1"/>
  <c r="KRD469" i="5" s="1"/>
  <c r="KRF469" i="5" s="1"/>
  <c r="KRH469" i="5" s="1"/>
  <c r="KRJ469" i="5" s="1"/>
  <c r="KRL469" i="5" s="1"/>
  <c r="KRN469" i="5" s="1"/>
  <c r="KRP469" i="5" s="1"/>
  <c r="KRR469" i="5" s="1"/>
  <c r="KRT469" i="5" s="1"/>
  <c r="KRV469" i="5" s="1"/>
  <c r="KRX469" i="5" s="1"/>
  <c r="KRZ469" i="5" s="1"/>
  <c r="KSB469" i="5" s="1"/>
  <c r="KSD469" i="5" s="1"/>
  <c r="KSF469" i="5" s="1"/>
  <c r="KSH469" i="5" s="1"/>
  <c r="KSJ469" i="5" s="1"/>
  <c r="KSL469" i="5" s="1"/>
  <c r="KSN469" i="5" s="1"/>
  <c r="KSP469" i="5" s="1"/>
  <c r="KSR469" i="5" s="1"/>
  <c r="KST469" i="5" s="1"/>
  <c r="KSV469" i="5" s="1"/>
  <c r="KSX469" i="5" s="1"/>
  <c r="KSZ469" i="5" s="1"/>
  <c r="KTB469" i="5" s="1"/>
  <c r="KTD469" i="5" s="1"/>
  <c r="KTF469" i="5" s="1"/>
  <c r="KTH469" i="5" s="1"/>
  <c r="KTJ469" i="5" s="1"/>
  <c r="KTL469" i="5" s="1"/>
  <c r="KTN469" i="5" s="1"/>
  <c r="KTP469" i="5" s="1"/>
  <c r="KTR469" i="5" s="1"/>
  <c r="KTT469" i="5" s="1"/>
  <c r="KTV469" i="5" s="1"/>
  <c r="KTX469" i="5" s="1"/>
  <c r="KTZ469" i="5" s="1"/>
  <c r="KUB469" i="5" s="1"/>
  <c r="KUD469" i="5" s="1"/>
  <c r="KUF469" i="5" s="1"/>
  <c r="KUH469" i="5" s="1"/>
  <c r="KUJ469" i="5" s="1"/>
  <c r="KUL469" i="5" s="1"/>
  <c r="KUN469" i="5" s="1"/>
  <c r="KUP469" i="5" s="1"/>
  <c r="KUR469" i="5" s="1"/>
  <c r="KUT469" i="5" s="1"/>
  <c r="KUV469" i="5" s="1"/>
  <c r="KUX469" i="5" s="1"/>
  <c r="KUZ469" i="5" s="1"/>
  <c r="KVB469" i="5" s="1"/>
  <c r="KVD469" i="5" s="1"/>
  <c r="KVF469" i="5" s="1"/>
  <c r="KVH469" i="5" s="1"/>
  <c r="KVJ469" i="5" s="1"/>
  <c r="KVL469" i="5" s="1"/>
  <c r="KVN469" i="5" s="1"/>
  <c r="KVP469" i="5" s="1"/>
  <c r="KVR469" i="5" s="1"/>
  <c r="KVT469" i="5" s="1"/>
  <c r="KVV469" i="5" s="1"/>
  <c r="KVX469" i="5" s="1"/>
  <c r="KVZ469" i="5" s="1"/>
  <c r="KWB469" i="5" s="1"/>
  <c r="KWD469" i="5" s="1"/>
  <c r="KWF469" i="5" s="1"/>
  <c r="KWH469" i="5" s="1"/>
  <c r="KWJ469" i="5" s="1"/>
  <c r="KWL469" i="5" s="1"/>
  <c r="KWN469" i="5" s="1"/>
  <c r="KWP469" i="5" s="1"/>
  <c r="KWR469" i="5" s="1"/>
  <c r="KWT469" i="5" s="1"/>
  <c r="KWV469" i="5" s="1"/>
  <c r="KWX469" i="5" s="1"/>
  <c r="KWZ469" i="5" s="1"/>
  <c r="KXB469" i="5" s="1"/>
  <c r="KXD469" i="5" s="1"/>
  <c r="KXF469" i="5" s="1"/>
  <c r="KXH469" i="5" s="1"/>
  <c r="KXJ469" i="5" s="1"/>
  <c r="KXL469" i="5" s="1"/>
  <c r="KXN469" i="5" s="1"/>
  <c r="KXP469" i="5" s="1"/>
  <c r="KXR469" i="5" s="1"/>
  <c r="KXT469" i="5" s="1"/>
  <c r="KXV469" i="5" s="1"/>
  <c r="KXX469" i="5" s="1"/>
  <c r="KXZ469" i="5" s="1"/>
  <c r="KYB469" i="5" s="1"/>
  <c r="KYD469" i="5" s="1"/>
  <c r="KYF469" i="5" s="1"/>
  <c r="KYH469" i="5" s="1"/>
  <c r="KYJ469" i="5" s="1"/>
  <c r="KYL469" i="5" s="1"/>
  <c r="KYN469" i="5" s="1"/>
  <c r="KYP469" i="5" s="1"/>
  <c r="KYR469" i="5" s="1"/>
  <c r="KYT469" i="5" s="1"/>
  <c r="KYV469" i="5" s="1"/>
  <c r="KYX469" i="5" s="1"/>
  <c r="KYZ469" i="5" s="1"/>
  <c r="KZB469" i="5" s="1"/>
  <c r="KZD469" i="5" s="1"/>
  <c r="KZF469" i="5" s="1"/>
  <c r="KZH469" i="5" s="1"/>
  <c r="KZJ469" i="5" s="1"/>
  <c r="KZL469" i="5" s="1"/>
  <c r="KZN469" i="5" s="1"/>
  <c r="KZP469" i="5" s="1"/>
  <c r="KZR469" i="5" s="1"/>
  <c r="KZT469" i="5" s="1"/>
  <c r="KZV469" i="5" s="1"/>
  <c r="KZX469" i="5" s="1"/>
  <c r="KZZ469" i="5" s="1"/>
  <c r="LAB469" i="5" s="1"/>
  <c r="LAD469" i="5" s="1"/>
  <c r="LAF469" i="5" s="1"/>
  <c r="LAH469" i="5" s="1"/>
  <c r="LAJ469" i="5" s="1"/>
  <c r="LAL469" i="5" s="1"/>
  <c r="LAN469" i="5" s="1"/>
  <c r="LAP469" i="5" s="1"/>
  <c r="LAR469" i="5" s="1"/>
  <c r="LAT469" i="5" s="1"/>
  <c r="LAV469" i="5" s="1"/>
  <c r="LAX469" i="5" s="1"/>
  <c r="LAZ469" i="5" s="1"/>
  <c r="LBB469" i="5" s="1"/>
  <c r="LBD469" i="5" s="1"/>
  <c r="LBF469" i="5" s="1"/>
  <c r="LBH469" i="5" s="1"/>
  <c r="LBJ469" i="5" s="1"/>
  <c r="LBL469" i="5" s="1"/>
  <c r="LBN469" i="5" s="1"/>
  <c r="LBP469" i="5" s="1"/>
  <c r="LBR469" i="5" s="1"/>
  <c r="LBT469" i="5" s="1"/>
  <c r="LBV469" i="5" s="1"/>
  <c r="LBX469" i="5" s="1"/>
  <c r="LBZ469" i="5" s="1"/>
  <c r="LCB469" i="5" s="1"/>
  <c r="LCD469" i="5" s="1"/>
  <c r="LCF469" i="5" s="1"/>
  <c r="LCH469" i="5" s="1"/>
  <c r="LCJ469" i="5" s="1"/>
  <c r="LCL469" i="5" s="1"/>
  <c r="LCN469" i="5" s="1"/>
  <c r="LCP469" i="5" s="1"/>
  <c r="LCR469" i="5" s="1"/>
  <c r="LCT469" i="5" s="1"/>
  <c r="LCV469" i="5" s="1"/>
  <c r="LCX469" i="5" s="1"/>
  <c r="LCZ469" i="5" s="1"/>
  <c r="LDB469" i="5" s="1"/>
  <c r="LDD469" i="5" s="1"/>
  <c r="LDF469" i="5" s="1"/>
  <c r="LDH469" i="5" s="1"/>
  <c r="LDJ469" i="5" s="1"/>
  <c r="LDL469" i="5" s="1"/>
  <c r="LDN469" i="5" s="1"/>
  <c r="LDP469" i="5" s="1"/>
  <c r="LDR469" i="5" s="1"/>
  <c r="LDT469" i="5" s="1"/>
  <c r="LDV469" i="5" s="1"/>
  <c r="LDX469" i="5" s="1"/>
  <c r="LDZ469" i="5" s="1"/>
  <c r="LEB469" i="5" s="1"/>
  <c r="LED469" i="5" s="1"/>
  <c r="LEF469" i="5" s="1"/>
  <c r="LEH469" i="5" s="1"/>
  <c r="LEJ469" i="5" s="1"/>
  <c r="LEL469" i="5" s="1"/>
  <c r="LEN469" i="5" s="1"/>
  <c r="LEP469" i="5" s="1"/>
  <c r="LER469" i="5" s="1"/>
  <c r="LET469" i="5" s="1"/>
  <c r="LEV469" i="5" s="1"/>
  <c r="LEX469" i="5" s="1"/>
  <c r="LEZ469" i="5" s="1"/>
  <c r="LFB469" i="5" s="1"/>
  <c r="LFD469" i="5" s="1"/>
  <c r="LFF469" i="5" s="1"/>
  <c r="LFH469" i="5" s="1"/>
  <c r="LFJ469" i="5" s="1"/>
  <c r="LFL469" i="5" s="1"/>
  <c r="LFN469" i="5" s="1"/>
  <c r="LFP469" i="5" s="1"/>
  <c r="LFR469" i="5" s="1"/>
  <c r="LFT469" i="5" s="1"/>
  <c r="LFV469" i="5" s="1"/>
  <c r="LFX469" i="5" s="1"/>
  <c r="LFZ469" i="5" s="1"/>
  <c r="LGB469" i="5" s="1"/>
  <c r="LGD469" i="5" s="1"/>
  <c r="LGF469" i="5" s="1"/>
  <c r="LGH469" i="5" s="1"/>
  <c r="LGJ469" i="5" s="1"/>
  <c r="LGL469" i="5" s="1"/>
  <c r="LGN469" i="5" s="1"/>
  <c r="LGP469" i="5" s="1"/>
  <c r="LGR469" i="5" s="1"/>
  <c r="LGT469" i="5" s="1"/>
  <c r="LGV469" i="5" s="1"/>
  <c r="LGX469" i="5" s="1"/>
  <c r="LGZ469" i="5" s="1"/>
  <c r="LHB469" i="5" s="1"/>
  <c r="LHD469" i="5" s="1"/>
  <c r="LHF469" i="5" s="1"/>
  <c r="LHH469" i="5" s="1"/>
  <c r="LHJ469" i="5" s="1"/>
  <c r="LHL469" i="5" s="1"/>
  <c r="LHN469" i="5" s="1"/>
  <c r="LHP469" i="5" s="1"/>
  <c r="LHR469" i="5" s="1"/>
  <c r="LHT469" i="5" s="1"/>
  <c r="LHV469" i="5" s="1"/>
  <c r="LHX469" i="5" s="1"/>
  <c r="LHZ469" i="5" s="1"/>
  <c r="LIB469" i="5" s="1"/>
  <c r="LID469" i="5" s="1"/>
  <c r="LIF469" i="5" s="1"/>
  <c r="LIH469" i="5" s="1"/>
  <c r="LIJ469" i="5" s="1"/>
  <c r="LIL469" i="5" s="1"/>
  <c r="LIN469" i="5" s="1"/>
  <c r="LIP469" i="5" s="1"/>
  <c r="LIR469" i="5" s="1"/>
  <c r="LIT469" i="5" s="1"/>
  <c r="LIV469" i="5" s="1"/>
  <c r="LIX469" i="5" s="1"/>
  <c r="LIZ469" i="5" s="1"/>
  <c r="LJB469" i="5" s="1"/>
  <c r="LJD469" i="5" s="1"/>
  <c r="LJF469" i="5" s="1"/>
  <c r="LJH469" i="5" s="1"/>
  <c r="LJJ469" i="5" s="1"/>
  <c r="LJL469" i="5" s="1"/>
  <c r="LJN469" i="5" s="1"/>
  <c r="LJP469" i="5" s="1"/>
  <c r="LJR469" i="5" s="1"/>
  <c r="LJT469" i="5" s="1"/>
  <c r="LJV469" i="5" s="1"/>
  <c r="LJX469" i="5" s="1"/>
  <c r="LJZ469" i="5" s="1"/>
  <c r="LKB469" i="5" s="1"/>
  <c r="LKD469" i="5" s="1"/>
  <c r="LKF469" i="5" s="1"/>
  <c r="LKH469" i="5" s="1"/>
  <c r="LKJ469" i="5" s="1"/>
  <c r="LKL469" i="5" s="1"/>
  <c r="LKN469" i="5" s="1"/>
  <c r="LKP469" i="5" s="1"/>
  <c r="LKR469" i="5" s="1"/>
  <c r="LKT469" i="5" s="1"/>
  <c r="LKV469" i="5" s="1"/>
  <c r="LKX469" i="5" s="1"/>
  <c r="LKZ469" i="5" s="1"/>
  <c r="LLB469" i="5" s="1"/>
  <c r="LLD469" i="5" s="1"/>
  <c r="LLF469" i="5" s="1"/>
  <c r="LLH469" i="5" s="1"/>
  <c r="LLJ469" i="5" s="1"/>
  <c r="LLL469" i="5" s="1"/>
  <c r="LLN469" i="5" s="1"/>
  <c r="LLP469" i="5" s="1"/>
  <c r="LLR469" i="5" s="1"/>
  <c r="LLT469" i="5" s="1"/>
  <c r="LLV469" i="5" s="1"/>
  <c r="LLX469" i="5" s="1"/>
  <c r="LLZ469" i="5" s="1"/>
  <c r="LMB469" i="5" s="1"/>
  <c r="LMD469" i="5" s="1"/>
  <c r="LMF469" i="5" s="1"/>
  <c r="LMH469" i="5" s="1"/>
  <c r="LMJ469" i="5" s="1"/>
  <c r="LML469" i="5" s="1"/>
  <c r="LMN469" i="5" s="1"/>
  <c r="LMP469" i="5" s="1"/>
  <c r="LMR469" i="5" s="1"/>
  <c r="LMT469" i="5" s="1"/>
  <c r="LMV469" i="5" s="1"/>
  <c r="LMX469" i="5" s="1"/>
  <c r="LMZ469" i="5" s="1"/>
  <c r="LNB469" i="5" s="1"/>
  <c r="LND469" i="5" s="1"/>
  <c r="LNF469" i="5" s="1"/>
  <c r="LNH469" i="5" s="1"/>
  <c r="LNJ469" i="5" s="1"/>
  <c r="LNL469" i="5" s="1"/>
  <c r="LNN469" i="5" s="1"/>
  <c r="LNP469" i="5" s="1"/>
  <c r="LNR469" i="5" s="1"/>
  <c r="LNT469" i="5" s="1"/>
  <c r="LNV469" i="5" s="1"/>
  <c r="LNX469" i="5" s="1"/>
  <c r="LNZ469" i="5" s="1"/>
  <c r="LOB469" i="5" s="1"/>
  <c r="LOD469" i="5" s="1"/>
  <c r="LOF469" i="5" s="1"/>
  <c r="LOH469" i="5" s="1"/>
  <c r="LOJ469" i="5" s="1"/>
  <c r="LOL469" i="5" s="1"/>
  <c r="LON469" i="5" s="1"/>
  <c r="LOP469" i="5" s="1"/>
  <c r="LOR469" i="5" s="1"/>
  <c r="LOT469" i="5" s="1"/>
  <c r="LOV469" i="5" s="1"/>
  <c r="LOX469" i="5" s="1"/>
  <c r="LOZ469" i="5" s="1"/>
  <c r="LPB469" i="5" s="1"/>
  <c r="LPD469" i="5" s="1"/>
  <c r="LPF469" i="5" s="1"/>
  <c r="LPH469" i="5" s="1"/>
  <c r="LPJ469" i="5" s="1"/>
  <c r="LPL469" i="5" s="1"/>
  <c r="LPN469" i="5" s="1"/>
  <c r="LPP469" i="5" s="1"/>
  <c r="LPR469" i="5" s="1"/>
  <c r="LPT469" i="5" s="1"/>
  <c r="LPV469" i="5" s="1"/>
  <c r="LPX469" i="5" s="1"/>
  <c r="LPZ469" i="5" s="1"/>
  <c r="LQB469" i="5" s="1"/>
  <c r="LQD469" i="5" s="1"/>
  <c r="LQF469" i="5" s="1"/>
  <c r="LQH469" i="5" s="1"/>
  <c r="LQJ469" i="5" s="1"/>
  <c r="LQL469" i="5" s="1"/>
  <c r="LQN469" i="5" s="1"/>
  <c r="LQP469" i="5" s="1"/>
  <c r="LQR469" i="5" s="1"/>
  <c r="LQT469" i="5" s="1"/>
  <c r="LQV469" i="5" s="1"/>
  <c r="LQX469" i="5" s="1"/>
  <c r="LQZ469" i="5" s="1"/>
  <c r="LRB469" i="5" s="1"/>
  <c r="LRD469" i="5" s="1"/>
  <c r="LRF469" i="5" s="1"/>
  <c r="LRH469" i="5" s="1"/>
  <c r="LRJ469" i="5" s="1"/>
  <c r="LRL469" i="5" s="1"/>
  <c r="LRN469" i="5" s="1"/>
  <c r="LRP469" i="5" s="1"/>
  <c r="LRR469" i="5" s="1"/>
  <c r="LRT469" i="5" s="1"/>
  <c r="LRV469" i="5" s="1"/>
  <c r="LRX469" i="5" s="1"/>
  <c r="LRZ469" i="5" s="1"/>
  <c r="LSB469" i="5" s="1"/>
  <c r="LSD469" i="5" s="1"/>
  <c r="LSF469" i="5" s="1"/>
  <c r="LSH469" i="5" s="1"/>
  <c r="LSJ469" i="5" s="1"/>
  <c r="LSL469" i="5" s="1"/>
  <c r="LSN469" i="5" s="1"/>
  <c r="LSP469" i="5" s="1"/>
  <c r="LSR469" i="5" s="1"/>
  <c r="LST469" i="5" s="1"/>
  <c r="LSV469" i="5" s="1"/>
  <c r="LSX469" i="5" s="1"/>
  <c r="LSZ469" i="5" s="1"/>
  <c r="LTB469" i="5" s="1"/>
  <c r="LTD469" i="5" s="1"/>
  <c r="LTF469" i="5" s="1"/>
  <c r="LTH469" i="5" s="1"/>
  <c r="LTJ469" i="5" s="1"/>
  <c r="LTL469" i="5" s="1"/>
  <c r="LTN469" i="5" s="1"/>
  <c r="LTP469" i="5" s="1"/>
  <c r="LTR469" i="5" s="1"/>
  <c r="LTT469" i="5" s="1"/>
  <c r="LTV469" i="5" s="1"/>
  <c r="LTX469" i="5" s="1"/>
  <c r="LTZ469" i="5" s="1"/>
  <c r="LUB469" i="5" s="1"/>
  <c r="LUD469" i="5" s="1"/>
  <c r="LUF469" i="5" s="1"/>
  <c r="LUH469" i="5" s="1"/>
  <c r="LUJ469" i="5" s="1"/>
  <c r="LUL469" i="5" s="1"/>
  <c r="LUN469" i="5" s="1"/>
  <c r="LUP469" i="5" s="1"/>
  <c r="LUR469" i="5" s="1"/>
  <c r="LUT469" i="5" s="1"/>
  <c r="LUV469" i="5" s="1"/>
  <c r="LUX469" i="5" s="1"/>
  <c r="LUZ469" i="5" s="1"/>
  <c r="LVB469" i="5" s="1"/>
  <c r="LVD469" i="5" s="1"/>
  <c r="LVF469" i="5" s="1"/>
  <c r="LVH469" i="5" s="1"/>
  <c r="LVJ469" i="5" s="1"/>
  <c r="LVL469" i="5" s="1"/>
  <c r="LVN469" i="5" s="1"/>
  <c r="LVP469" i="5" s="1"/>
  <c r="LVR469" i="5" s="1"/>
  <c r="LVT469" i="5" s="1"/>
  <c r="LVV469" i="5" s="1"/>
  <c r="LVX469" i="5" s="1"/>
  <c r="LVZ469" i="5" s="1"/>
  <c r="LWB469" i="5" s="1"/>
  <c r="LWD469" i="5" s="1"/>
  <c r="LWF469" i="5" s="1"/>
  <c r="LWH469" i="5" s="1"/>
  <c r="LWJ469" i="5" s="1"/>
  <c r="LWL469" i="5" s="1"/>
  <c r="LWN469" i="5" s="1"/>
  <c r="LWP469" i="5" s="1"/>
  <c r="LWR469" i="5" s="1"/>
  <c r="LWT469" i="5" s="1"/>
  <c r="LWV469" i="5" s="1"/>
  <c r="LWX469" i="5" s="1"/>
  <c r="LWZ469" i="5" s="1"/>
  <c r="LXB469" i="5" s="1"/>
  <c r="LXD469" i="5" s="1"/>
  <c r="LXF469" i="5" s="1"/>
  <c r="LXH469" i="5" s="1"/>
  <c r="LXJ469" i="5" s="1"/>
  <c r="LXL469" i="5" s="1"/>
  <c r="LXN469" i="5" s="1"/>
  <c r="LXP469" i="5" s="1"/>
  <c r="LXR469" i="5" s="1"/>
  <c r="LXT469" i="5" s="1"/>
  <c r="LXV469" i="5" s="1"/>
  <c r="LXX469" i="5" s="1"/>
  <c r="LXZ469" i="5" s="1"/>
  <c r="LYB469" i="5" s="1"/>
  <c r="LYD469" i="5" s="1"/>
  <c r="LYF469" i="5" s="1"/>
  <c r="LYH469" i="5" s="1"/>
  <c r="LYJ469" i="5" s="1"/>
  <c r="LYL469" i="5" s="1"/>
  <c r="LYN469" i="5" s="1"/>
  <c r="LYP469" i="5" s="1"/>
  <c r="LYR469" i="5" s="1"/>
  <c r="LYT469" i="5" s="1"/>
  <c r="LYV469" i="5" s="1"/>
  <c r="LYX469" i="5" s="1"/>
  <c r="LYZ469" i="5" s="1"/>
  <c r="LZB469" i="5" s="1"/>
  <c r="LZD469" i="5" s="1"/>
  <c r="LZF469" i="5" s="1"/>
  <c r="LZH469" i="5" s="1"/>
  <c r="LZJ469" i="5" s="1"/>
  <c r="LZL469" i="5" s="1"/>
  <c r="LZN469" i="5" s="1"/>
  <c r="LZP469" i="5" s="1"/>
  <c r="LZR469" i="5" s="1"/>
  <c r="LZT469" i="5" s="1"/>
  <c r="LZV469" i="5" s="1"/>
  <c r="LZX469" i="5" s="1"/>
  <c r="LZZ469" i="5" s="1"/>
  <c r="MAB469" i="5" s="1"/>
  <c r="MAD469" i="5" s="1"/>
  <c r="MAF469" i="5" s="1"/>
  <c r="MAH469" i="5" s="1"/>
  <c r="MAJ469" i="5" s="1"/>
  <c r="MAL469" i="5" s="1"/>
  <c r="MAN469" i="5" s="1"/>
  <c r="MAP469" i="5" s="1"/>
  <c r="MAR469" i="5" s="1"/>
  <c r="MAT469" i="5" s="1"/>
  <c r="MAV469" i="5" s="1"/>
  <c r="MAX469" i="5" s="1"/>
  <c r="MAZ469" i="5" s="1"/>
  <c r="MBB469" i="5" s="1"/>
  <c r="MBD469" i="5" s="1"/>
  <c r="MBF469" i="5" s="1"/>
  <c r="MBH469" i="5" s="1"/>
  <c r="MBJ469" i="5" s="1"/>
  <c r="MBL469" i="5" s="1"/>
  <c r="MBN469" i="5" s="1"/>
  <c r="MBP469" i="5" s="1"/>
  <c r="MBR469" i="5" s="1"/>
  <c r="MBT469" i="5" s="1"/>
  <c r="MBV469" i="5" s="1"/>
  <c r="MBX469" i="5" s="1"/>
  <c r="MBZ469" i="5" s="1"/>
  <c r="MCB469" i="5" s="1"/>
  <c r="MCD469" i="5" s="1"/>
  <c r="MCF469" i="5" s="1"/>
  <c r="MCH469" i="5" s="1"/>
  <c r="MCJ469" i="5" s="1"/>
  <c r="MCL469" i="5" s="1"/>
  <c r="MCN469" i="5" s="1"/>
  <c r="MCP469" i="5" s="1"/>
  <c r="MCR469" i="5" s="1"/>
  <c r="MCT469" i="5" s="1"/>
  <c r="MCV469" i="5" s="1"/>
  <c r="MCX469" i="5" s="1"/>
  <c r="MCZ469" i="5" s="1"/>
  <c r="MDB469" i="5" s="1"/>
  <c r="MDD469" i="5" s="1"/>
  <c r="MDF469" i="5" s="1"/>
  <c r="MDH469" i="5" s="1"/>
  <c r="MDJ469" i="5" s="1"/>
  <c r="MDL469" i="5" s="1"/>
  <c r="MDN469" i="5" s="1"/>
  <c r="MDP469" i="5" s="1"/>
  <c r="MDR469" i="5" s="1"/>
  <c r="MDT469" i="5" s="1"/>
  <c r="MDV469" i="5" s="1"/>
  <c r="MDX469" i="5" s="1"/>
  <c r="MDZ469" i="5" s="1"/>
  <c r="MEB469" i="5" s="1"/>
  <c r="MED469" i="5" s="1"/>
  <c r="MEF469" i="5" s="1"/>
  <c r="MEH469" i="5" s="1"/>
  <c r="MEJ469" i="5" s="1"/>
  <c r="MEL469" i="5" s="1"/>
  <c r="MEN469" i="5" s="1"/>
  <c r="MEP469" i="5" s="1"/>
  <c r="MER469" i="5" s="1"/>
  <c r="MET469" i="5" s="1"/>
  <c r="MEV469" i="5" s="1"/>
  <c r="MEX469" i="5" s="1"/>
  <c r="MEZ469" i="5" s="1"/>
  <c r="MFB469" i="5" s="1"/>
  <c r="MFD469" i="5" s="1"/>
  <c r="MFF469" i="5" s="1"/>
  <c r="MFH469" i="5" s="1"/>
  <c r="MFJ469" i="5" s="1"/>
  <c r="MFL469" i="5" s="1"/>
  <c r="MFN469" i="5" s="1"/>
  <c r="MFP469" i="5" s="1"/>
  <c r="MFR469" i="5" s="1"/>
  <c r="MFT469" i="5" s="1"/>
  <c r="MFV469" i="5" s="1"/>
  <c r="MFX469" i="5" s="1"/>
  <c r="MFZ469" i="5" s="1"/>
  <c r="MGB469" i="5" s="1"/>
  <c r="MGD469" i="5" s="1"/>
  <c r="MGF469" i="5" s="1"/>
  <c r="MGH469" i="5" s="1"/>
  <c r="MGJ469" i="5" s="1"/>
  <c r="MGL469" i="5" s="1"/>
  <c r="MGN469" i="5" s="1"/>
  <c r="MGP469" i="5" s="1"/>
  <c r="MGR469" i="5" s="1"/>
  <c r="MGT469" i="5" s="1"/>
  <c r="MGV469" i="5" s="1"/>
  <c r="MGX469" i="5" s="1"/>
  <c r="MGZ469" i="5" s="1"/>
  <c r="MHB469" i="5" s="1"/>
  <c r="MHD469" i="5" s="1"/>
  <c r="MHF469" i="5" s="1"/>
  <c r="MHH469" i="5" s="1"/>
  <c r="MHJ469" i="5" s="1"/>
  <c r="MHL469" i="5" s="1"/>
  <c r="MHN469" i="5" s="1"/>
  <c r="MHP469" i="5" s="1"/>
  <c r="MHR469" i="5" s="1"/>
  <c r="MHT469" i="5" s="1"/>
  <c r="MHV469" i="5" s="1"/>
  <c r="MHX469" i="5" s="1"/>
  <c r="MHZ469" i="5" s="1"/>
  <c r="MIB469" i="5" s="1"/>
  <c r="MID469" i="5" s="1"/>
  <c r="MIF469" i="5" s="1"/>
  <c r="MIH469" i="5" s="1"/>
  <c r="MIJ469" i="5" s="1"/>
  <c r="MIL469" i="5" s="1"/>
  <c r="MIN469" i="5" s="1"/>
  <c r="MIP469" i="5" s="1"/>
  <c r="MIR469" i="5" s="1"/>
  <c r="MIT469" i="5" s="1"/>
  <c r="MIV469" i="5" s="1"/>
  <c r="MIX469" i="5" s="1"/>
  <c r="MIZ469" i="5" s="1"/>
  <c r="MJB469" i="5" s="1"/>
  <c r="MJD469" i="5" s="1"/>
  <c r="MJF469" i="5" s="1"/>
  <c r="MJH469" i="5" s="1"/>
  <c r="MJJ469" i="5" s="1"/>
  <c r="MJL469" i="5" s="1"/>
  <c r="MJN469" i="5" s="1"/>
  <c r="MJP469" i="5" s="1"/>
  <c r="MJR469" i="5" s="1"/>
  <c r="MJT469" i="5" s="1"/>
  <c r="MJV469" i="5" s="1"/>
  <c r="MJX469" i="5" s="1"/>
  <c r="MJZ469" i="5" s="1"/>
  <c r="MKB469" i="5" s="1"/>
  <c r="MKD469" i="5" s="1"/>
  <c r="MKF469" i="5" s="1"/>
  <c r="MKH469" i="5" s="1"/>
  <c r="MKJ469" i="5" s="1"/>
  <c r="MKL469" i="5" s="1"/>
  <c r="MKN469" i="5" s="1"/>
  <c r="MKP469" i="5" s="1"/>
  <c r="MKR469" i="5" s="1"/>
  <c r="MKT469" i="5" s="1"/>
  <c r="MKV469" i="5" s="1"/>
  <c r="MKX469" i="5" s="1"/>
  <c r="MKZ469" i="5" s="1"/>
  <c r="MLB469" i="5" s="1"/>
  <c r="MLD469" i="5" s="1"/>
  <c r="MLF469" i="5" s="1"/>
  <c r="MLH469" i="5" s="1"/>
  <c r="MLJ469" i="5" s="1"/>
  <c r="MLL469" i="5" s="1"/>
  <c r="MLN469" i="5" s="1"/>
  <c r="MLP469" i="5" s="1"/>
  <c r="MLR469" i="5" s="1"/>
  <c r="MLT469" i="5" s="1"/>
  <c r="MLV469" i="5" s="1"/>
  <c r="MLX469" i="5" s="1"/>
  <c r="MLZ469" i="5" s="1"/>
  <c r="MMB469" i="5" s="1"/>
  <c r="MMD469" i="5" s="1"/>
  <c r="MMF469" i="5" s="1"/>
  <c r="MMH469" i="5" s="1"/>
  <c r="MMJ469" i="5" s="1"/>
  <c r="MML469" i="5" s="1"/>
  <c r="MMN469" i="5" s="1"/>
  <c r="MMP469" i="5" s="1"/>
  <c r="MMR469" i="5" s="1"/>
  <c r="MMT469" i="5" s="1"/>
  <c r="MMV469" i="5" s="1"/>
  <c r="MMX469" i="5" s="1"/>
  <c r="MMZ469" i="5" s="1"/>
  <c r="MNB469" i="5" s="1"/>
  <c r="MND469" i="5" s="1"/>
  <c r="MNF469" i="5" s="1"/>
  <c r="MNH469" i="5" s="1"/>
  <c r="MNJ469" i="5" s="1"/>
  <c r="MNL469" i="5" s="1"/>
  <c r="MNN469" i="5" s="1"/>
  <c r="MNP469" i="5" s="1"/>
  <c r="MNR469" i="5" s="1"/>
  <c r="MNT469" i="5" s="1"/>
  <c r="MNV469" i="5" s="1"/>
  <c r="MNX469" i="5" s="1"/>
  <c r="MNZ469" i="5" s="1"/>
  <c r="MOB469" i="5" s="1"/>
  <c r="MOD469" i="5" s="1"/>
  <c r="MOF469" i="5" s="1"/>
  <c r="MOH469" i="5" s="1"/>
  <c r="MOJ469" i="5" s="1"/>
  <c r="MOL469" i="5" s="1"/>
  <c r="MON469" i="5" s="1"/>
  <c r="MOP469" i="5" s="1"/>
  <c r="MOR469" i="5" s="1"/>
  <c r="MOT469" i="5" s="1"/>
  <c r="MOV469" i="5" s="1"/>
  <c r="MOX469" i="5" s="1"/>
  <c r="MOZ469" i="5" s="1"/>
  <c r="MPB469" i="5" s="1"/>
  <c r="MPD469" i="5" s="1"/>
  <c r="MPF469" i="5" s="1"/>
  <c r="MPH469" i="5" s="1"/>
  <c r="MPJ469" i="5" s="1"/>
  <c r="MPL469" i="5" s="1"/>
  <c r="MPN469" i="5" s="1"/>
  <c r="MPP469" i="5" s="1"/>
  <c r="MPR469" i="5" s="1"/>
  <c r="MPT469" i="5" s="1"/>
  <c r="MPV469" i="5" s="1"/>
  <c r="MPX469" i="5" s="1"/>
  <c r="MPZ469" i="5" s="1"/>
  <c r="MQB469" i="5" s="1"/>
  <c r="MQD469" i="5" s="1"/>
  <c r="MQF469" i="5" s="1"/>
  <c r="MQH469" i="5" s="1"/>
  <c r="MQJ469" i="5" s="1"/>
  <c r="MQL469" i="5" s="1"/>
  <c r="MQN469" i="5" s="1"/>
  <c r="MQP469" i="5" s="1"/>
  <c r="MQR469" i="5" s="1"/>
  <c r="MQT469" i="5" s="1"/>
  <c r="MQV469" i="5" s="1"/>
  <c r="MQX469" i="5" s="1"/>
  <c r="MQZ469" i="5" s="1"/>
  <c r="MRB469" i="5" s="1"/>
  <c r="MRD469" i="5" s="1"/>
  <c r="MRF469" i="5" s="1"/>
  <c r="MRH469" i="5" s="1"/>
  <c r="MRJ469" i="5" s="1"/>
  <c r="MRL469" i="5" s="1"/>
  <c r="MRN469" i="5" s="1"/>
  <c r="MRP469" i="5" s="1"/>
  <c r="MRR469" i="5" s="1"/>
  <c r="MRT469" i="5" s="1"/>
  <c r="MRV469" i="5" s="1"/>
  <c r="MRX469" i="5" s="1"/>
  <c r="MRZ469" i="5" s="1"/>
  <c r="MSB469" i="5" s="1"/>
  <c r="MSD469" i="5" s="1"/>
  <c r="MSF469" i="5" s="1"/>
  <c r="MSH469" i="5" s="1"/>
  <c r="MSJ469" i="5" s="1"/>
  <c r="MSL469" i="5" s="1"/>
  <c r="MSN469" i="5" s="1"/>
  <c r="MSP469" i="5" s="1"/>
  <c r="MSR469" i="5" s="1"/>
  <c r="MST469" i="5" s="1"/>
  <c r="MSV469" i="5" s="1"/>
  <c r="MSX469" i="5" s="1"/>
  <c r="MSZ469" i="5" s="1"/>
  <c r="MTB469" i="5" s="1"/>
  <c r="MTD469" i="5" s="1"/>
  <c r="MTF469" i="5" s="1"/>
  <c r="MTH469" i="5" s="1"/>
  <c r="MTJ469" i="5" s="1"/>
  <c r="MTL469" i="5" s="1"/>
  <c r="MTN469" i="5" s="1"/>
  <c r="MTP469" i="5" s="1"/>
  <c r="MTR469" i="5" s="1"/>
  <c r="MTT469" i="5" s="1"/>
  <c r="MTV469" i="5" s="1"/>
  <c r="MTX469" i="5" s="1"/>
  <c r="MTZ469" i="5" s="1"/>
  <c r="MUB469" i="5" s="1"/>
  <c r="MUD469" i="5" s="1"/>
  <c r="MUF469" i="5" s="1"/>
  <c r="MUH469" i="5" s="1"/>
  <c r="MUJ469" i="5" s="1"/>
  <c r="MUL469" i="5" s="1"/>
  <c r="MUN469" i="5" s="1"/>
  <c r="MUP469" i="5" s="1"/>
  <c r="MUR469" i="5" s="1"/>
  <c r="MUT469" i="5" s="1"/>
  <c r="MUV469" i="5" s="1"/>
  <c r="MUX469" i="5" s="1"/>
  <c r="MUZ469" i="5" s="1"/>
  <c r="MVB469" i="5" s="1"/>
  <c r="MVD469" i="5" s="1"/>
  <c r="MVF469" i="5" s="1"/>
  <c r="MVH469" i="5" s="1"/>
  <c r="MVJ469" i="5" s="1"/>
  <c r="MVL469" i="5" s="1"/>
  <c r="MVN469" i="5" s="1"/>
  <c r="MVP469" i="5" s="1"/>
  <c r="MVR469" i="5" s="1"/>
  <c r="MVT469" i="5" s="1"/>
  <c r="MVV469" i="5" s="1"/>
  <c r="MVX469" i="5" s="1"/>
  <c r="MVZ469" i="5" s="1"/>
  <c r="MWB469" i="5" s="1"/>
  <c r="MWD469" i="5" s="1"/>
  <c r="MWF469" i="5" s="1"/>
  <c r="MWH469" i="5" s="1"/>
  <c r="MWJ469" i="5" s="1"/>
  <c r="MWL469" i="5" s="1"/>
  <c r="MWN469" i="5" s="1"/>
  <c r="MWP469" i="5" s="1"/>
  <c r="MWR469" i="5" s="1"/>
  <c r="MWT469" i="5" s="1"/>
  <c r="MWV469" i="5" s="1"/>
  <c r="MWX469" i="5" s="1"/>
  <c r="MWZ469" i="5" s="1"/>
  <c r="MXB469" i="5" s="1"/>
  <c r="MXD469" i="5" s="1"/>
  <c r="MXF469" i="5" s="1"/>
  <c r="MXH469" i="5" s="1"/>
  <c r="MXJ469" i="5" s="1"/>
  <c r="MXL469" i="5" s="1"/>
  <c r="MXN469" i="5" s="1"/>
  <c r="MXP469" i="5" s="1"/>
  <c r="MXR469" i="5" s="1"/>
  <c r="MXT469" i="5" s="1"/>
  <c r="MXV469" i="5" s="1"/>
  <c r="MXX469" i="5" s="1"/>
  <c r="MXZ469" i="5" s="1"/>
  <c r="MYB469" i="5" s="1"/>
  <c r="MYD469" i="5" s="1"/>
  <c r="MYF469" i="5" s="1"/>
  <c r="MYH469" i="5" s="1"/>
  <c r="MYJ469" i="5" s="1"/>
  <c r="MYL469" i="5" s="1"/>
  <c r="MYN469" i="5" s="1"/>
  <c r="MYP469" i="5" s="1"/>
  <c r="MYR469" i="5" s="1"/>
  <c r="MYT469" i="5" s="1"/>
  <c r="MYV469" i="5" s="1"/>
  <c r="MYX469" i="5" s="1"/>
  <c r="MYZ469" i="5" s="1"/>
  <c r="MZB469" i="5" s="1"/>
  <c r="MZD469" i="5" s="1"/>
  <c r="MZF469" i="5" s="1"/>
  <c r="MZH469" i="5" s="1"/>
  <c r="MZJ469" i="5" s="1"/>
  <c r="MZL469" i="5" s="1"/>
  <c r="MZN469" i="5" s="1"/>
  <c r="MZP469" i="5" s="1"/>
  <c r="MZR469" i="5" s="1"/>
  <c r="MZT469" i="5" s="1"/>
  <c r="MZV469" i="5" s="1"/>
  <c r="MZX469" i="5" s="1"/>
  <c r="MZZ469" i="5" s="1"/>
  <c r="NAB469" i="5" s="1"/>
  <c r="NAD469" i="5" s="1"/>
  <c r="NAF469" i="5" s="1"/>
  <c r="NAH469" i="5" s="1"/>
  <c r="NAJ469" i="5" s="1"/>
  <c r="NAL469" i="5" s="1"/>
  <c r="NAN469" i="5" s="1"/>
  <c r="NAP469" i="5" s="1"/>
  <c r="NAR469" i="5" s="1"/>
  <c r="NAT469" i="5" s="1"/>
  <c r="NAV469" i="5" s="1"/>
  <c r="NAX469" i="5" s="1"/>
  <c r="NAZ469" i="5" s="1"/>
  <c r="NBB469" i="5" s="1"/>
  <c r="NBD469" i="5" s="1"/>
  <c r="NBF469" i="5" s="1"/>
  <c r="NBH469" i="5" s="1"/>
  <c r="NBJ469" i="5" s="1"/>
  <c r="NBL469" i="5" s="1"/>
  <c r="NBN469" i="5" s="1"/>
  <c r="NBP469" i="5" s="1"/>
  <c r="NBR469" i="5" s="1"/>
  <c r="NBT469" i="5" s="1"/>
  <c r="NBV469" i="5" s="1"/>
  <c r="NBX469" i="5" s="1"/>
  <c r="NBZ469" i="5" s="1"/>
  <c r="NCB469" i="5" s="1"/>
  <c r="NCD469" i="5" s="1"/>
  <c r="NCF469" i="5" s="1"/>
  <c r="NCH469" i="5" s="1"/>
  <c r="NCJ469" i="5" s="1"/>
  <c r="NCL469" i="5" s="1"/>
  <c r="NCN469" i="5" s="1"/>
  <c r="NCP469" i="5" s="1"/>
  <c r="NCR469" i="5" s="1"/>
  <c r="NCT469" i="5" s="1"/>
  <c r="NCV469" i="5" s="1"/>
  <c r="NCX469" i="5" s="1"/>
  <c r="NCZ469" i="5" s="1"/>
  <c r="NDB469" i="5" s="1"/>
  <c r="NDD469" i="5" s="1"/>
  <c r="NDF469" i="5" s="1"/>
  <c r="NDH469" i="5" s="1"/>
  <c r="NDJ469" i="5" s="1"/>
  <c r="NDL469" i="5" s="1"/>
  <c r="NDN469" i="5" s="1"/>
  <c r="NDP469" i="5" s="1"/>
  <c r="NDR469" i="5" s="1"/>
  <c r="NDT469" i="5" s="1"/>
  <c r="NDV469" i="5" s="1"/>
  <c r="NDX469" i="5" s="1"/>
  <c r="NDZ469" i="5" s="1"/>
  <c r="NEB469" i="5" s="1"/>
  <c r="NED469" i="5" s="1"/>
  <c r="NEF469" i="5" s="1"/>
  <c r="NEH469" i="5" s="1"/>
  <c r="NEJ469" i="5" s="1"/>
  <c r="NEL469" i="5" s="1"/>
  <c r="NEN469" i="5" s="1"/>
  <c r="NEP469" i="5" s="1"/>
  <c r="NER469" i="5" s="1"/>
  <c r="NET469" i="5" s="1"/>
  <c r="NEV469" i="5" s="1"/>
  <c r="NEX469" i="5" s="1"/>
  <c r="NEZ469" i="5" s="1"/>
  <c r="NFB469" i="5" s="1"/>
  <c r="NFD469" i="5" s="1"/>
  <c r="NFF469" i="5" s="1"/>
  <c r="NFH469" i="5" s="1"/>
  <c r="NFJ469" i="5" s="1"/>
  <c r="NFL469" i="5" s="1"/>
  <c r="NFN469" i="5" s="1"/>
  <c r="NFP469" i="5" s="1"/>
  <c r="NFR469" i="5" s="1"/>
  <c r="NFT469" i="5" s="1"/>
  <c r="NFV469" i="5" s="1"/>
  <c r="NFX469" i="5" s="1"/>
  <c r="NFZ469" i="5" s="1"/>
  <c r="NGB469" i="5" s="1"/>
  <c r="NGD469" i="5" s="1"/>
  <c r="NGF469" i="5" s="1"/>
  <c r="NGH469" i="5" s="1"/>
  <c r="NGJ469" i="5" s="1"/>
  <c r="NGL469" i="5" s="1"/>
  <c r="NGN469" i="5" s="1"/>
  <c r="NGP469" i="5" s="1"/>
  <c r="NGR469" i="5" s="1"/>
  <c r="NGT469" i="5" s="1"/>
  <c r="NGV469" i="5" s="1"/>
  <c r="NGX469" i="5" s="1"/>
  <c r="NGZ469" i="5" s="1"/>
  <c r="NHB469" i="5" s="1"/>
  <c r="NHD469" i="5" s="1"/>
  <c r="NHF469" i="5" s="1"/>
  <c r="NHH469" i="5" s="1"/>
  <c r="NHJ469" i="5" s="1"/>
  <c r="NHL469" i="5" s="1"/>
  <c r="NHN469" i="5" s="1"/>
  <c r="NHP469" i="5" s="1"/>
  <c r="NHR469" i="5" s="1"/>
  <c r="NHT469" i="5" s="1"/>
  <c r="NHV469" i="5" s="1"/>
  <c r="NHX469" i="5" s="1"/>
  <c r="NHZ469" i="5" s="1"/>
  <c r="NIB469" i="5" s="1"/>
  <c r="NID469" i="5" s="1"/>
  <c r="NIF469" i="5" s="1"/>
  <c r="NIH469" i="5" s="1"/>
  <c r="NIJ469" i="5" s="1"/>
  <c r="NIL469" i="5" s="1"/>
  <c r="NIN469" i="5" s="1"/>
  <c r="NIP469" i="5" s="1"/>
  <c r="NIR469" i="5" s="1"/>
  <c r="NIT469" i="5" s="1"/>
  <c r="NIV469" i="5" s="1"/>
  <c r="NIX469" i="5" s="1"/>
  <c r="NIZ469" i="5" s="1"/>
  <c r="NJB469" i="5" s="1"/>
  <c r="NJD469" i="5" s="1"/>
  <c r="NJF469" i="5" s="1"/>
  <c r="NJH469" i="5" s="1"/>
  <c r="NJJ469" i="5" s="1"/>
  <c r="NJL469" i="5" s="1"/>
  <c r="NJN469" i="5" s="1"/>
  <c r="NJP469" i="5" s="1"/>
  <c r="NJR469" i="5" s="1"/>
  <c r="NJT469" i="5" s="1"/>
  <c r="NJV469" i="5" s="1"/>
  <c r="NJX469" i="5" s="1"/>
  <c r="NJZ469" i="5" s="1"/>
  <c r="NKB469" i="5" s="1"/>
  <c r="NKD469" i="5" s="1"/>
  <c r="NKF469" i="5" s="1"/>
  <c r="NKH469" i="5" s="1"/>
  <c r="NKJ469" i="5" s="1"/>
  <c r="NKL469" i="5" s="1"/>
  <c r="NKN469" i="5" s="1"/>
  <c r="NKP469" i="5" s="1"/>
  <c r="NKR469" i="5" s="1"/>
  <c r="NKT469" i="5" s="1"/>
  <c r="NKV469" i="5" s="1"/>
  <c r="NKX469" i="5" s="1"/>
  <c r="NKZ469" i="5" s="1"/>
  <c r="NLB469" i="5" s="1"/>
  <c r="NLD469" i="5" s="1"/>
  <c r="NLF469" i="5" s="1"/>
  <c r="NLH469" i="5" s="1"/>
  <c r="NLJ469" i="5" s="1"/>
  <c r="NLL469" i="5" s="1"/>
  <c r="NLN469" i="5" s="1"/>
  <c r="NLP469" i="5" s="1"/>
  <c r="NLR469" i="5" s="1"/>
  <c r="NLT469" i="5" s="1"/>
  <c r="NLV469" i="5" s="1"/>
  <c r="NLX469" i="5" s="1"/>
  <c r="NLZ469" i="5" s="1"/>
  <c r="NMB469" i="5" s="1"/>
  <c r="NMD469" i="5" s="1"/>
  <c r="NMF469" i="5" s="1"/>
  <c r="NMH469" i="5" s="1"/>
  <c r="NMJ469" i="5" s="1"/>
  <c r="NML469" i="5" s="1"/>
  <c r="NMN469" i="5" s="1"/>
  <c r="NMP469" i="5" s="1"/>
  <c r="NMR469" i="5" s="1"/>
  <c r="NMT469" i="5" s="1"/>
  <c r="NMV469" i="5" s="1"/>
  <c r="NMX469" i="5" s="1"/>
  <c r="NMZ469" i="5" s="1"/>
  <c r="NNB469" i="5" s="1"/>
  <c r="NND469" i="5" s="1"/>
  <c r="NNF469" i="5" s="1"/>
  <c r="NNH469" i="5" s="1"/>
  <c r="NNJ469" i="5" s="1"/>
  <c r="NNL469" i="5" s="1"/>
  <c r="NNN469" i="5" s="1"/>
  <c r="NNP469" i="5" s="1"/>
  <c r="NNR469" i="5" s="1"/>
  <c r="NNT469" i="5" s="1"/>
  <c r="NNV469" i="5" s="1"/>
  <c r="NNX469" i="5" s="1"/>
  <c r="NNZ469" i="5" s="1"/>
  <c r="NOB469" i="5" s="1"/>
  <c r="NOD469" i="5" s="1"/>
  <c r="NOF469" i="5" s="1"/>
  <c r="NOH469" i="5" s="1"/>
  <c r="NOJ469" i="5" s="1"/>
  <c r="NOL469" i="5" s="1"/>
  <c r="NON469" i="5" s="1"/>
  <c r="NOP469" i="5" s="1"/>
  <c r="NOR469" i="5" s="1"/>
  <c r="NOT469" i="5" s="1"/>
  <c r="NOV469" i="5" s="1"/>
  <c r="NOX469" i="5" s="1"/>
  <c r="NOZ469" i="5" s="1"/>
  <c r="NPB469" i="5" s="1"/>
  <c r="NPD469" i="5" s="1"/>
  <c r="NPF469" i="5" s="1"/>
  <c r="NPH469" i="5" s="1"/>
  <c r="NPJ469" i="5" s="1"/>
  <c r="NPL469" i="5" s="1"/>
  <c r="NPN469" i="5" s="1"/>
  <c r="NPP469" i="5" s="1"/>
  <c r="NPR469" i="5" s="1"/>
  <c r="NPT469" i="5" s="1"/>
  <c r="NPV469" i="5" s="1"/>
  <c r="NPX469" i="5" s="1"/>
  <c r="NPZ469" i="5" s="1"/>
  <c r="NQB469" i="5" s="1"/>
  <c r="NQD469" i="5" s="1"/>
  <c r="NQF469" i="5" s="1"/>
  <c r="NQH469" i="5" s="1"/>
  <c r="NQJ469" i="5" s="1"/>
  <c r="NQL469" i="5" s="1"/>
  <c r="NQN469" i="5" s="1"/>
  <c r="NQP469" i="5" s="1"/>
  <c r="NQR469" i="5" s="1"/>
  <c r="NQT469" i="5" s="1"/>
  <c r="NQV469" i="5" s="1"/>
  <c r="NQX469" i="5" s="1"/>
  <c r="NQZ469" i="5" s="1"/>
  <c r="NRB469" i="5" s="1"/>
  <c r="NRD469" i="5" s="1"/>
  <c r="NRF469" i="5" s="1"/>
  <c r="NRH469" i="5" s="1"/>
  <c r="NRJ469" i="5" s="1"/>
  <c r="NRL469" i="5" s="1"/>
  <c r="NRN469" i="5" s="1"/>
  <c r="NRP469" i="5" s="1"/>
  <c r="NRR469" i="5" s="1"/>
  <c r="NRT469" i="5" s="1"/>
  <c r="NRV469" i="5" s="1"/>
  <c r="NRX469" i="5" s="1"/>
  <c r="NRZ469" i="5" s="1"/>
  <c r="NSB469" i="5" s="1"/>
  <c r="NSD469" i="5" s="1"/>
  <c r="NSF469" i="5" s="1"/>
  <c r="NSH469" i="5" s="1"/>
  <c r="NSJ469" i="5" s="1"/>
  <c r="NSL469" i="5" s="1"/>
  <c r="NSN469" i="5" s="1"/>
  <c r="NSP469" i="5" s="1"/>
  <c r="NSR469" i="5" s="1"/>
  <c r="NST469" i="5" s="1"/>
  <c r="NSV469" i="5" s="1"/>
  <c r="NSX469" i="5" s="1"/>
  <c r="NSZ469" i="5" s="1"/>
  <c r="NTB469" i="5" s="1"/>
  <c r="NTD469" i="5" s="1"/>
  <c r="NTF469" i="5" s="1"/>
  <c r="NTH469" i="5" s="1"/>
  <c r="NTJ469" i="5" s="1"/>
  <c r="NTL469" i="5" s="1"/>
  <c r="NTN469" i="5" s="1"/>
  <c r="NTP469" i="5" s="1"/>
  <c r="NTR469" i="5" s="1"/>
  <c r="NTT469" i="5" s="1"/>
  <c r="NTV469" i="5" s="1"/>
  <c r="NTX469" i="5" s="1"/>
  <c r="NTZ469" i="5" s="1"/>
  <c r="NUB469" i="5" s="1"/>
  <c r="NUD469" i="5" s="1"/>
  <c r="NUF469" i="5" s="1"/>
  <c r="NUH469" i="5" s="1"/>
  <c r="NUJ469" i="5" s="1"/>
  <c r="NUL469" i="5" s="1"/>
  <c r="NUN469" i="5" s="1"/>
  <c r="NUP469" i="5" s="1"/>
  <c r="NUR469" i="5" s="1"/>
  <c r="NUT469" i="5" s="1"/>
  <c r="NUV469" i="5" s="1"/>
  <c r="NUX469" i="5" s="1"/>
  <c r="NUZ469" i="5" s="1"/>
  <c r="NVB469" i="5" s="1"/>
  <c r="NVD469" i="5" s="1"/>
  <c r="NVF469" i="5" s="1"/>
  <c r="NVH469" i="5" s="1"/>
  <c r="NVJ469" i="5" s="1"/>
  <c r="NVL469" i="5" s="1"/>
  <c r="NVN469" i="5" s="1"/>
  <c r="NVP469" i="5" s="1"/>
  <c r="NVR469" i="5" s="1"/>
  <c r="NVT469" i="5" s="1"/>
  <c r="NVV469" i="5" s="1"/>
  <c r="NVX469" i="5" s="1"/>
  <c r="NVZ469" i="5" s="1"/>
  <c r="NWB469" i="5" s="1"/>
  <c r="NWD469" i="5" s="1"/>
  <c r="NWF469" i="5" s="1"/>
  <c r="NWH469" i="5" s="1"/>
  <c r="NWJ469" i="5" s="1"/>
  <c r="NWL469" i="5" s="1"/>
  <c r="NWN469" i="5" s="1"/>
  <c r="NWP469" i="5" s="1"/>
  <c r="NWR469" i="5" s="1"/>
  <c r="NWT469" i="5" s="1"/>
  <c r="NWV469" i="5" s="1"/>
  <c r="NWX469" i="5" s="1"/>
  <c r="NWZ469" i="5" s="1"/>
  <c r="NXB469" i="5" s="1"/>
  <c r="NXD469" i="5" s="1"/>
  <c r="NXF469" i="5" s="1"/>
  <c r="NXH469" i="5" s="1"/>
  <c r="NXJ469" i="5" s="1"/>
  <c r="NXL469" i="5" s="1"/>
  <c r="NXN469" i="5" s="1"/>
  <c r="NXP469" i="5" s="1"/>
  <c r="NXR469" i="5" s="1"/>
  <c r="NXT469" i="5" s="1"/>
  <c r="NXV469" i="5" s="1"/>
  <c r="NXX469" i="5" s="1"/>
  <c r="NXZ469" i="5" s="1"/>
  <c r="NYB469" i="5" s="1"/>
  <c r="NYD469" i="5" s="1"/>
  <c r="NYF469" i="5" s="1"/>
  <c r="NYH469" i="5" s="1"/>
  <c r="NYJ469" i="5" s="1"/>
  <c r="NYL469" i="5" s="1"/>
  <c r="NYN469" i="5" s="1"/>
  <c r="NYP469" i="5" s="1"/>
  <c r="NYR469" i="5" s="1"/>
  <c r="NYT469" i="5" s="1"/>
  <c r="NYV469" i="5" s="1"/>
  <c r="NYX469" i="5" s="1"/>
  <c r="NYZ469" i="5" s="1"/>
  <c r="NZB469" i="5" s="1"/>
  <c r="NZD469" i="5" s="1"/>
  <c r="NZF469" i="5" s="1"/>
  <c r="NZH469" i="5" s="1"/>
  <c r="NZJ469" i="5" s="1"/>
  <c r="NZL469" i="5" s="1"/>
  <c r="NZN469" i="5" s="1"/>
  <c r="NZP469" i="5" s="1"/>
  <c r="NZR469" i="5" s="1"/>
  <c r="NZT469" i="5" s="1"/>
  <c r="NZV469" i="5" s="1"/>
  <c r="NZX469" i="5" s="1"/>
  <c r="NZZ469" i="5" s="1"/>
  <c r="OAB469" i="5" s="1"/>
  <c r="OAD469" i="5" s="1"/>
  <c r="OAF469" i="5" s="1"/>
  <c r="OAH469" i="5" s="1"/>
  <c r="OAJ469" i="5" s="1"/>
  <c r="OAL469" i="5" s="1"/>
  <c r="OAN469" i="5" s="1"/>
  <c r="OAP469" i="5" s="1"/>
  <c r="OAR469" i="5" s="1"/>
  <c r="OAT469" i="5" s="1"/>
  <c r="OAV469" i="5" s="1"/>
  <c r="OAX469" i="5" s="1"/>
  <c r="OAZ469" i="5" s="1"/>
  <c r="OBB469" i="5" s="1"/>
  <c r="OBD469" i="5" s="1"/>
  <c r="OBF469" i="5" s="1"/>
  <c r="OBH469" i="5" s="1"/>
  <c r="OBJ469" i="5" s="1"/>
  <c r="OBL469" i="5" s="1"/>
  <c r="OBN469" i="5" s="1"/>
  <c r="OBP469" i="5" s="1"/>
  <c r="OBR469" i="5" s="1"/>
  <c r="OBT469" i="5" s="1"/>
  <c r="OBV469" i="5" s="1"/>
  <c r="OBX469" i="5" s="1"/>
  <c r="OBZ469" i="5" s="1"/>
  <c r="OCB469" i="5" s="1"/>
  <c r="OCD469" i="5" s="1"/>
  <c r="OCF469" i="5" s="1"/>
  <c r="OCH469" i="5" s="1"/>
  <c r="OCJ469" i="5" s="1"/>
  <c r="OCL469" i="5" s="1"/>
  <c r="OCN469" i="5" s="1"/>
  <c r="OCP469" i="5" s="1"/>
  <c r="OCR469" i="5" s="1"/>
  <c r="OCT469" i="5" s="1"/>
  <c r="OCV469" i="5" s="1"/>
  <c r="OCX469" i="5" s="1"/>
  <c r="OCZ469" i="5" s="1"/>
  <c r="ODB469" i="5" s="1"/>
  <c r="ODD469" i="5" s="1"/>
  <c r="ODF469" i="5" s="1"/>
  <c r="ODH469" i="5" s="1"/>
  <c r="ODJ469" i="5" s="1"/>
  <c r="ODL469" i="5" s="1"/>
  <c r="ODN469" i="5" s="1"/>
  <c r="ODP469" i="5" s="1"/>
  <c r="ODR469" i="5" s="1"/>
  <c r="ODT469" i="5" s="1"/>
  <c r="ODV469" i="5" s="1"/>
  <c r="ODX469" i="5" s="1"/>
  <c r="ODZ469" i="5" s="1"/>
  <c r="OEB469" i="5" s="1"/>
  <c r="OED469" i="5" s="1"/>
  <c r="OEF469" i="5" s="1"/>
  <c r="OEH469" i="5" s="1"/>
  <c r="OEJ469" i="5" s="1"/>
  <c r="OEL469" i="5" s="1"/>
  <c r="OEN469" i="5" s="1"/>
  <c r="OEP469" i="5" s="1"/>
  <c r="OER469" i="5" s="1"/>
  <c r="OET469" i="5" s="1"/>
  <c r="OEV469" i="5" s="1"/>
  <c r="OEX469" i="5" s="1"/>
  <c r="OEZ469" i="5" s="1"/>
  <c r="OFB469" i="5" s="1"/>
  <c r="OFD469" i="5" s="1"/>
  <c r="OFF469" i="5" s="1"/>
  <c r="OFH469" i="5" s="1"/>
  <c r="OFJ469" i="5" s="1"/>
  <c r="OFL469" i="5" s="1"/>
  <c r="OFN469" i="5" s="1"/>
  <c r="OFP469" i="5" s="1"/>
  <c r="OFR469" i="5" s="1"/>
  <c r="OFT469" i="5" s="1"/>
  <c r="OFV469" i="5" s="1"/>
  <c r="OFX469" i="5" s="1"/>
  <c r="OFZ469" i="5" s="1"/>
  <c r="OGB469" i="5" s="1"/>
  <c r="OGD469" i="5" s="1"/>
  <c r="OGF469" i="5" s="1"/>
  <c r="OGH469" i="5" s="1"/>
  <c r="OGJ469" i="5" s="1"/>
  <c r="OGL469" i="5" s="1"/>
  <c r="OGN469" i="5" s="1"/>
  <c r="OGP469" i="5" s="1"/>
  <c r="OGR469" i="5" s="1"/>
  <c r="OGT469" i="5" s="1"/>
  <c r="OGV469" i="5" s="1"/>
  <c r="OGX469" i="5" s="1"/>
  <c r="OGZ469" i="5" s="1"/>
  <c r="OHB469" i="5" s="1"/>
  <c r="OHD469" i="5" s="1"/>
  <c r="OHF469" i="5" s="1"/>
  <c r="OHH469" i="5" s="1"/>
  <c r="OHJ469" i="5" s="1"/>
  <c r="OHL469" i="5" s="1"/>
  <c r="OHN469" i="5" s="1"/>
  <c r="OHP469" i="5" s="1"/>
  <c r="OHR469" i="5" s="1"/>
  <c r="OHT469" i="5" s="1"/>
  <c r="OHV469" i="5" s="1"/>
  <c r="OHX469" i="5" s="1"/>
  <c r="OHZ469" i="5" s="1"/>
  <c r="OIB469" i="5" s="1"/>
  <c r="OID469" i="5" s="1"/>
  <c r="OIF469" i="5" s="1"/>
  <c r="OIH469" i="5" s="1"/>
  <c r="OIJ469" i="5" s="1"/>
  <c r="OIL469" i="5" s="1"/>
  <c r="OIN469" i="5" s="1"/>
  <c r="OIP469" i="5" s="1"/>
  <c r="OIR469" i="5" s="1"/>
  <c r="OIT469" i="5" s="1"/>
  <c r="OIV469" i="5" s="1"/>
  <c r="OIX469" i="5" s="1"/>
  <c r="OIZ469" i="5" s="1"/>
  <c r="OJB469" i="5" s="1"/>
  <c r="OJD469" i="5" s="1"/>
  <c r="OJF469" i="5" s="1"/>
  <c r="OJH469" i="5" s="1"/>
  <c r="OJJ469" i="5" s="1"/>
  <c r="OJL469" i="5" s="1"/>
  <c r="OJN469" i="5" s="1"/>
  <c r="OJP469" i="5" s="1"/>
  <c r="OJR469" i="5" s="1"/>
  <c r="OJT469" i="5" s="1"/>
  <c r="OJV469" i="5" s="1"/>
  <c r="OJX469" i="5" s="1"/>
  <c r="OJZ469" i="5" s="1"/>
  <c r="OKB469" i="5" s="1"/>
  <c r="OKD469" i="5" s="1"/>
  <c r="OKF469" i="5" s="1"/>
  <c r="OKH469" i="5" s="1"/>
  <c r="OKJ469" i="5" s="1"/>
  <c r="OKL469" i="5" s="1"/>
  <c r="OKN469" i="5" s="1"/>
  <c r="OKP469" i="5" s="1"/>
  <c r="OKR469" i="5" s="1"/>
  <c r="OKT469" i="5" s="1"/>
  <c r="OKV469" i="5" s="1"/>
  <c r="OKX469" i="5" s="1"/>
  <c r="OKZ469" i="5" s="1"/>
  <c r="OLB469" i="5" s="1"/>
  <c r="OLD469" i="5" s="1"/>
  <c r="OLF469" i="5" s="1"/>
  <c r="OLH469" i="5" s="1"/>
  <c r="OLJ469" i="5" s="1"/>
  <c r="OLL469" i="5" s="1"/>
  <c r="OLN469" i="5" s="1"/>
  <c r="OLP469" i="5" s="1"/>
  <c r="OLR469" i="5" s="1"/>
  <c r="OLT469" i="5" s="1"/>
  <c r="OLV469" i="5" s="1"/>
  <c r="OLX469" i="5" s="1"/>
  <c r="OLZ469" i="5" s="1"/>
  <c r="OMB469" i="5" s="1"/>
  <c r="OMD469" i="5" s="1"/>
  <c r="OMF469" i="5" s="1"/>
  <c r="OMH469" i="5" s="1"/>
  <c r="OMJ469" i="5" s="1"/>
  <c r="OML469" i="5" s="1"/>
  <c r="OMN469" i="5" s="1"/>
  <c r="OMP469" i="5" s="1"/>
  <c r="OMR469" i="5" s="1"/>
  <c r="OMT469" i="5" s="1"/>
  <c r="OMV469" i="5" s="1"/>
  <c r="OMX469" i="5" s="1"/>
  <c r="OMZ469" i="5" s="1"/>
  <c r="ONB469" i="5" s="1"/>
  <c r="OND469" i="5" s="1"/>
  <c r="ONF469" i="5" s="1"/>
  <c r="ONH469" i="5" s="1"/>
  <c r="ONJ469" i="5" s="1"/>
  <c r="ONL469" i="5" s="1"/>
  <c r="ONN469" i="5" s="1"/>
  <c r="ONP469" i="5" s="1"/>
  <c r="ONR469" i="5" s="1"/>
  <c r="ONT469" i="5" s="1"/>
  <c r="ONV469" i="5" s="1"/>
  <c r="ONX469" i="5" s="1"/>
  <c r="ONZ469" i="5" s="1"/>
  <c r="OOB469" i="5" s="1"/>
  <c r="OOD469" i="5" s="1"/>
  <c r="OOF469" i="5" s="1"/>
  <c r="OOH469" i="5" s="1"/>
  <c r="OOJ469" i="5" s="1"/>
  <c r="OOL469" i="5" s="1"/>
  <c r="OON469" i="5" s="1"/>
  <c r="OOP469" i="5" s="1"/>
  <c r="OOR469" i="5" s="1"/>
  <c r="OOT469" i="5" s="1"/>
  <c r="OOV469" i="5" s="1"/>
  <c r="OOX469" i="5" s="1"/>
  <c r="OOZ469" i="5" s="1"/>
  <c r="OPB469" i="5" s="1"/>
  <c r="OPD469" i="5" s="1"/>
  <c r="OPF469" i="5" s="1"/>
  <c r="OPH469" i="5" s="1"/>
  <c r="OPJ469" i="5" s="1"/>
  <c r="OPL469" i="5" s="1"/>
  <c r="OPN469" i="5" s="1"/>
  <c r="OPP469" i="5" s="1"/>
  <c r="OPR469" i="5" s="1"/>
  <c r="OPT469" i="5" s="1"/>
  <c r="OPV469" i="5" s="1"/>
  <c r="OPX469" i="5" s="1"/>
  <c r="OPZ469" i="5" s="1"/>
  <c r="OQB469" i="5" s="1"/>
  <c r="OQD469" i="5" s="1"/>
  <c r="OQF469" i="5" s="1"/>
  <c r="OQH469" i="5" s="1"/>
  <c r="OQJ469" i="5" s="1"/>
  <c r="OQL469" i="5" s="1"/>
  <c r="OQN469" i="5" s="1"/>
  <c r="OQP469" i="5" s="1"/>
  <c r="OQR469" i="5" s="1"/>
  <c r="OQT469" i="5" s="1"/>
  <c r="OQV469" i="5" s="1"/>
  <c r="OQX469" i="5" s="1"/>
  <c r="OQZ469" i="5" s="1"/>
  <c r="ORB469" i="5" s="1"/>
  <c r="ORD469" i="5" s="1"/>
  <c r="ORF469" i="5" s="1"/>
  <c r="ORH469" i="5" s="1"/>
  <c r="ORJ469" i="5" s="1"/>
  <c r="ORL469" i="5" s="1"/>
  <c r="ORN469" i="5" s="1"/>
  <c r="ORP469" i="5" s="1"/>
  <c r="ORR469" i="5" s="1"/>
  <c r="ORT469" i="5" s="1"/>
  <c r="ORV469" i="5" s="1"/>
  <c r="ORX469" i="5" s="1"/>
  <c r="ORZ469" i="5" s="1"/>
  <c r="OSB469" i="5" s="1"/>
  <c r="OSD469" i="5" s="1"/>
  <c r="OSF469" i="5" s="1"/>
  <c r="OSH469" i="5" s="1"/>
  <c r="OSJ469" i="5" s="1"/>
  <c r="OSL469" i="5" s="1"/>
  <c r="OSN469" i="5" s="1"/>
  <c r="OSP469" i="5" s="1"/>
  <c r="OSR469" i="5" s="1"/>
  <c r="OST469" i="5" s="1"/>
  <c r="OSV469" i="5" s="1"/>
  <c r="OSX469" i="5" s="1"/>
  <c r="OSZ469" i="5" s="1"/>
  <c r="OTB469" i="5" s="1"/>
  <c r="OTD469" i="5" s="1"/>
  <c r="OTF469" i="5" s="1"/>
  <c r="OTH469" i="5" s="1"/>
  <c r="OTJ469" i="5" s="1"/>
  <c r="OTL469" i="5" s="1"/>
  <c r="OTN469" i="5" s="1"/>
  <c r="OTP469" i="5" s="1"/>
  <c r="OTR469" i="5" s="1"/>
  <c r="OTT469" i="5" s="1"/>
  <c r="OTV469" i="5" s="1"/>
  <c r="OTX469" i="5" s="1"/>
  <c r="OTZ469" i="5" s="1"/>
  <c r="OUB469" i="5" s="1"/>
  <c r="OUD469" i="5" s="1"/>
  <c r="OUF469" i="5" s="1"/>
  <c r="OUH469" i="5" s="1"/>
  <c r="OUJ469" i="5" s="1"/>
  <c r="OUL469" i="5" s="1"/>
  <c r="OUN469" i="5" s="1"/>
  <c r="OUP469" i="5" s="1"/>
  <c r="OUR469" i="5" s="1"/>
  <c r="OUT469" i="5" s="1"/>
  <c r="OUV469" i="5" s="1"/>
  <c r="OUX469" i="5" s="1"/>
  <c r="OUZ469" i="5" s="1"/>
  <c r="OVB469" i="5" s="1"/>
  <c r="OVD469" i="5" s="1"/>
  <c r="OVF469" i="5" s="1"/>
  <c r="OVH469" i="5" s="1"/>
  <c r="OVJ469" i="5" s="1"/>
  <c r="OVL469" i="5" s="1"/>
  <c r="OVN469" i="5" s="1"/>
  <c r="OVP469" i="5" s="1"/>
  <c r="OVR469" i="5" s="1"/>
  <c r="OVT469" i="5" s="1"/>
  <c r="OVV469" i="5" s="1"/>
  <c r="OVX469" i="5" s="1"/>
  <c r="OVZ469" i="5" s="1"/>
  <c r="OWB469" i="5" s="1"/>
  <c r="OWD469" i="5" s="1"/>
  <c r="OWF469" i="5" s="1"/>
  <c r="OWH469" i="5" s="1"/>
  <c r="OWJ469" i="5" s="1"/>
  <c r="OWL469" i="5" s="1"/>
  <c r="OWN469" i="5" s="1"/>
  <c r="OWP469" i="5" s="1"/>
  <c r="OWR469" i="5" s="1"/>
  <c r="OWT469" i="5" s="1"/>
  <c r="OWV469" i="5" s="1"/>
  <c r="OWX469" i="5" s="1"/>
  <c r="OWZ469" i="5" s="1"/>
  <c r="OXB469" i="5" s="1"/>
  <c r="OXD469" i="5" s="1"/>
  <c r="OXF469" i="5" s="1"/>
  <c r="OXH469" i="5" s="1"/>
  <c r="OXJ469" i="5" s="1"/>
  <c r="OXL469" i="5" s="1"/>
  <c r="OXN469" i="5" s="1"/>
  <c r="OXP469" i="5" s="1"/>
  <c r="OXR469" i="5" s="1"/>
  <c r="OXT469" i="5" s="1"/>
  <c r="OXV469" i="5" s="1"/>
  <c r="OXX469" i="5" s="1"/>
  <c r="OXZ469" i="5" s="1"/>
  <c r="OYB469" i="5" s="1"/>
  <c r="OYD469" i="5" s="1"/>
  <c r="OYF469" i="5" s="1"/>
  <c r="OYH469" i="5" s="1"/>
  <c r="OYJ469" i="5" s="1"/>
  <c r="OYL469" i="5" s="1"/>
  <c r="OYN469" i="5" s="1"/>
  <c r="OYP469" i="5" s="1"/>
  <c r="OYR469" i="5" s="1"/>
  <c r="OYT469" i="5" s="1"/>
  <c r="OYV469" i="5" s="1"/>
  <c r="OYX469" i="5" s="1"/>
  <c r="OYZ469" i="5" s="1"/>
  <c r="OZB469" i="5" s="1"/>
  <c r="OZD469" i="5" s="1"/>
  <c r="OZF469" i="5" s="1"/>
  <c r="OZH469" i="5" s="1"/>
  <c r="OZJ469" i="5" s="1"/>
  <c r="OZL469" i="5" s="1"/>
  <c r="OZN469" i="5" s="1"/>
  <c r="OZP469" i="5" s="1"/>
  <c r="OZR469" i="5" s="1"/>
  <c r="OZT469" i="5" s="1"/>
  <c r="OZV469" i="5" s="1"/>
  <c r="OZX469" i="5" s="1"/>
  <c r="OZZ469" i="5" s="1"/>
  <c r="PAB469" i="5" s="1"/>
  <c r="PAD469" i="5" s="1"/>
  <c r="PAF469" i="5" s="1"/>
  <c r="PAH469" i="5" s="1"/>
  <c r="PAJ469" i="5" s="1"/>
  <c r="PAL469" i="5" s="1"/>
  <c r="PAN469" i="5" s="1"/>
  <c r="PAP469" i="5" s="1"/>
  <c r="PAR469" i="5" s="1"/>
  <c r="PAT469" i="5" s="1"/>
  <c r="PAV469" i="5" s="1"/>
  <c r="PAX469" i="5" s="1"/>
  <c r="PAZ469" i="5" s="1"/>
  <c r="PBB469" i="5" s="1"/>
  <c r="PBD469" i="5" s="1"/>
  <c r="PBF469" i="5" s="1"/>
  <c r="PBH469" i="5" s="1"/>
  <c r="PBJ469" i="5" s="1"/>
  <c r="PBL469" i="5" s="1"/>
  <c r="PBN469" i="5" s="1"/>
  <c r="PBP469" i="5" s="1"/>
  <c r="PBR469" i="5" s="1"/>
  <c r="PBT469" i="5" s="1"/>
  <c r="PBV469" i="5" s="1"/>
  <c r="PBX469" i="5" s="1"/>
  <c r="PBZ469" i="5" s="1"/>
  <c r="PCB469" i="5" s="1"/>
  <c r="PCD469" i="5" s="1"/>
  <c r="PCF469" i="5" s="1"/>
  <c r="PCH469" i="5" s="1"/>
  <c r="PCJ469" i="5" s="1"/>
  <c r="PCL469" i="5" s="1"/>
  <c r="PCN469" i="5" s="1"/>
  <c r="PCP469" i="5" s="1"/>
  <c r="PCR469" i="5" s="1"/>
  <c r="PCT469" i="5" s="1"/>
  <c r="PCV469" i="5" s="1"/>
  <c r="PCX469" i="5" s="1"/>
  <c r="PCZ469" i="5" s="1"/>
  <c r="PDB469" i="5" s="1"/>
  <c r="PDD469" i="5" s="1"/>
  <c r="PDF469" i="5" s="1"/>
  <c r="PDH469" i="5" s="1"/>
  <c r="PDJ469" i="5" s="1"/>
  <c r="PDL469" i="5" s="1"/>
  <c r="PDN469" i="5" s="1"/>
  <c r="PDP469" i="5" s="1"/>
  <c r="PDR469" i="5" s="1"/>
  <c r="PDT469" i="5" s="1"/>
  <c r="PDV469" i="5" s="1"/>
  <c r="PDX469" i="5" s="1"/>
  <c r="PDZ469" i="5" s="1"/>
  <c r="PEB469" i="5" s="1"/>
  <c r="PED469" i="5" s="1"/>
  <c r="PEF469" i="5" s="1"/>
  <c r="PEH469" i="5" s="1"/>
  <c r="PEJ469" i="5" s="1"/>
  <c r="PEL469" i="5" s="1"/>
  <c r="PEN469" i="5" s="1"/>
  <c r="PEP469" i="5" s="1"/>
  <c r="PER469" i="5" s="1"/>
  <c r="PET469" i="5" s="1"/>
  <c r="PEV469" i="5" s="1"/>
  <c r="PEX469" i="5" s="1"/>
  <c r="PEZ469" i="5" s="1"/>
  <c r="PFB469" i="5" s="1"/>
  <c r="PFD469" i="5" s="1"/>
  <c r="PFF469" i="5" s="1"/>
  <c r="PFH469" i="5" s="1"/>
  <c r="PFJ469" i="5" s="1"/>
  <c r="PFL469" i="5" s="1"/>
  <c r="PFN469" i="5" s="1"/>
  <c r="PFP469" i="5" s="1"/>
  <c r="PFR469" i="5" s="1"/>
  <c r="PFT469" i="5" s="1"/>
  <c r="PFV469" i="5" s="1"/>
  <c r="PFX469" i="5" s="1"/>
  <c r="PFZ469" i="5" s="1"/>
  <c r="PGB469" i="5" s="1"/>
  <c r="PGD469" i="5" s="1"/>
  <c r="PGF469" i="5" s="1"/>
  <c r="PGH469" i="5" s="1"/>
  <c r="PGJ469" i="5" s="1"/>
  <c r="PGL469" i="5" s="1"/>
  <c r="PGN469" i="5" s="1"/>
  <c r="PGP469" i="5" s="1"/>
  <c r="PGR469" i="5" s="1"/>
  <c r="PGT469" i="5" s="1"/>
  <c r="PGV469" i="5" s="1"/>
  <c r="PGX469" i="5" s="1"/>
  <c r="PGZ469" i="5" s="1"/>
  <c r="PHB469" i="5" s="1"/>
  <c r="PHD469" i="5" s="1"/>
  <c r="PHF469" i="5" s="1"/>
  <c r="PHH469" i="5" s="1"/>
  <c r="PHJ469" i="5" s="1"/>
  <c r="PHL469" i="5" s="1"/>
  <c r="PHN469" i="5" s="1"/>
  <c r="PHP469" i="5" s="1"/>
  <c r="PHR469" i="5" s="1"/>
  <c r="PHT469" i="5" s="1"/>
  <c r="PHV469" i="5" s="1"/>
  <c r="PHX469" i="5" s="1"/>
  <c r="PHZ469" i="5" s="1"/>
  <c r="PIB469" i="5" s="1"/>
  <c r="PID469" i="5" s="1"/>
  <c r="PIF469" i="5" s="1"/>
  <c r="PIH469" i="5" s="1"/>
  <c r="PIJ469" i="5" s="1"/>
  <c r="PIL469" i="5" s="1"/>
  <c r="PIN469" i="5" s="1"/>
  <c r="PIP469" i="5" s="1"/>
  <c r="PIR469" i="5" s="1"/>
  <c r="PIT469" i="5" s="1"/>
  <c r="PIV469" i="5" s="1"/>
  <c r="PIX469" i="5" s="1"/>
  <c r="PIZ469" i="5" s="1"/>
  <c r="PJB469" i="5" s="1"/>
  <c r="PJD469" i="5" s="1"/>
  <c r="PJF469" i="5" s="1"/>
  <c r="PJH469" i="5" s="1"/>
  <c r="PJJ469" i="5" s="1"/>
  <c r="PJL469" i="5" s="1"/>
  <c r="PJN469" i="5" s="1"/>
  <c r="PJP469" i="5" s="1"/>
  <c r="PJR469" i="5" s="1"/>
  <c r="PJT469" i="5" s="1"/>
  <c r="PJV469" i="5" s="1"/>
  <c r="PJX469" i="5" s="1"/>
  <c r="PJZ469" i="5" s="1"/>
  <c r="PKB469" i="5" s="1"/>
  <c r="PKD469" i="5" s="1"/>
  <c r="PKF469" i="5" s="1"/>
  <c r="PKH469" i="5" s="1"/>
  <c r="PKJ469" i="5" s="1"/>
  <c r="PKL469" i="5" s="1"/>
  <c r="PKN469" i="5" s="1"/>
  <c r="PKP469" i="5" s="1"/>
  <c r="PKR469" i="5" s="1"/>
  <c r="PKT469" i="5" s="1"/>
  <c r="PKV469" i="5" s="1"/>
  <c r="PKX469" i="5" s="1"/>
  <c r="PKZ469" i="5" s="1"/>
  <c r="PLB469" i="5" s="1"/>
  <c r="PLD469" i="5" s="1"/>
  <c r="PLF469" i="5" s="1"/>
  <c r="PLH469" i="5" s="1"/>
  <c r="PLJ469" i="5" s="1"/>
  <c r="PLL469" i="5" s="1"/>
  <c r="PLN469" i="5" s="1"/>
  <c r="PLP469" i="5" s="1"/>
  <c r="PLR469" i="5" s="1"/>
  <c r="PLT469" i="5" s="1"/>
  <c r="PLV469" i="5" s="1"/>
  <c r="PLX469" i="5" s="1"/>
  <c r="PLZ469" i="5" s="1"/>
  <c r="PMB469" i="5" s="1"/>
  <c r="PMD469" i="5" s="1"/>
  <c r="PMF469" i="5" s="1"/>
  <c r="PMH469" i="5" s="1"/>
  <c r="PMJ469" i="5" s="1"/>
  <c r="PML469" i="5" s="1"/>
  <c r="PMN469" i="5" s="1"/>
  <c r="PMP469" i="5" s="1"/>
  <c r="PMR469" i="5" s="1"/>
  <c r="PMT469" i="5" s="1"/>
  <c r="PMV469" i="5" s="1"/>
  <c r="PMX469" i="5" s="1"/>
  <c r="PMZ469" i="5" s="1"/>
  <c r="PNB469" i="5" s="1"/>
  <c r="PND469" i="5" s="1"/>
  <c r="PNF469" i="5" s="1"/>
  <c r="PNH469" i="5" s="1"/>
  <c r="PNJ469" i="5" s="1"/>
  <c r="PNL469" i="5" s="1"/>
  <c r="PNN469" i="5" s="1"/>
  <c r="PNP469" i="5" s="1"/>
  <c r="PNR469" i="5" s="1"/>
  <c r="PNT469" i="5" s="1"/>
  <c r="PNV469" i="5" s="1"/>
  <c r="PNX469" i="5" s="1"/>
  <c r="PNZ469" i="5" s="1"/>
  <c r="POB469" i="5" s="1"/>
  <c r="POD469" i="5" s="1"/>
  <c r="POF469" i="5" s="1"/>
  <c r="POH469" i="5" s="1"/>
  <c r="POJ469" i="5" s="1"/>
  <c r="POL469" i="5" s="1"/>
  <c r="PON469" i="5" s="1"/>
  <c r="POP469" i="5" s="1"/>
  <c r="POR469" i="5" s="1"/>
  <c r="POT469" i="5" s="1"/>
  <c r="POV469" i="5" s="1"/>
  <c r="POX469" i="5" s="1"/>
  <c r="POZ469" i="5" s="1"/>
  <c r="PPB469" i="5" s="1"/>
  <c r="PPD469" i="5" s="1"/>
  <c r="PPF469" i="5" s="1"/>
  <c r="PPH469" i="5" s="1"/>
  <c r="PPJ469" i="5" s="1"/>
  <c r="PPL469" i="5" s="1"/>
  <c r="PPN469" i="5" s="1"/>
  <c r="PPP469" i="5" s="1"/>
  <c r="PPR469" i="5" s="1"/>
  <c r="PPT469" i="5" s="1"/>
  <c r="PPV469" i="5" s="1"/>
  <c r="PPX469" i="5" s="1"/>
  <c r="PPZ469" i="5" s="1"/>
  <c r="PQB469" i="5" s="1"/>
  <c r="PQD469" i="5" s="1"/>
  <c r="PQF469" i="5" s="1"/>
  <c r="PQH469" i="5" s="1"/>
  <c r="PQJ469" i="5" s="1"/>
  <c r="PQL469" i="5" s="1"/>
  <c r="PQN469" i="5" s="1"/>
  <c r="PQP469" i="5" s="1"/>
  <c r="PQR469" i="5" s="1"/>
  <c r="PQT469" i="5" s="1"/>
  <c r="PQV469" i="5" s="1"/>
  <c r="PQX469" i="5" s="1"/>
  <c r="PQZ469" i="5" s="1"/>
  <c r="PRB469" i="5" s="1"/>
  <c r="PRD469" i="5" s="1"/>
  <c r="PRF469" i="5" s="1"/>
  <c r="PRH469" i="5" s="1"/>
  <c r="PRJ469" i="5" s="1"/>
  <c r="PRL469" i="5" s="1"/>
  <c r="PRN469" i="5" s="1"/>
  <c r="PRP469" i="5" s="1"/>
  <c r="PRR469" i="5" s="1"/>
  <c r="PRT469" i="5" s="1"/>
  <c r="PRV469" i="5" s="1"/>
  <c r="PRX469" i="5" s="1"/>
  <c r="PRZ469" i="5" s="1"/>
  <c r="PSB469" i="5" s="1"/>
  <c r="PSD469" i="5" s="1"/>
  <c r="PSF469" i="5" s="1"/>
  <c r="PSH469" i="5" s="1"/>
  <c r="PSJ469" i="5" s="1"/>
  <c r="PSL469" i="5" s="1"/>
  <c r="PSN469" i="5" s="1"/>
  <c r="PSP469" i="5" s="1"/>
  <c r="PSR469" i="5" s="1"/>
  <c r="PST469" i="5" s="1"/>
  <c r="PSV469" i="5" s="1"/>
  <c r="PSX469" i="5" s="1"/>
  <c r="PSZ469" i="5" s="1"/>
  <c r="PTB469" i="5" s="1"/>
  <c r="PTD469" i="5" s="1"/>
  <c r="PTF469" i="5" s="1"/>
  <c r="PTH469" i="5" s="1"/>
  <c r="PTJ469" i="5" s="1"/>
  <c r="PTL469" i="5" s="1"/>
  <c r="PTN469" i="5" s="1"/>
  <c r="PTP469" i="5" s="1"/>
  <c r="PTR469" i="5" s="1"/>
  <c r="PTT469" i="5" s="1"/>
  <c r="PTV469" i="5" s="1"/>
  <c r="PTX469" i="5" s="1"/>
  <c r="PTZ469" i="5" s="1"/>
  <c r="PUB469" i="5" s="1"/>
  <c r="PUD469" i="5" s="1"/>
  <c r="PUF469" i="5" s="1"/>
  <c r="PUH469" i="5" s="1"/>
  <c r="PUJ469" i="5" s="1"/>
  <c r="PUL469" i="5" s="1"/>
  <c r="PUN469" i="5" s="1"/>
  <c r="PUP469" i="5" s="1"/>
  <c r="PUR469" i="5" s="1"/>
  <c r="PUT469" i="5" s="1"/>
  <c r="PUV469" i="5" s="1"/>
  <c r="PUX469" i="5" s="1"/>
  <c r="PUZ469" i="5" s="1"/>
  <c r="PVB469" i="5" s="1"/>
  <c r="PVD469" i="5" s="1"/>
  <c r="PVF469" i="5" s="1"/>
  <c r="PVH469" i="5" s="1"/>
  <c r="PVJ469" i="5" s="1"/>
  <c r="PVL469" i="5" s="1"/>
  <c r="PVN469" i="5" s="1"/>
  <c r="PVP469" i="5" s="1"/>
  <c r="PVR469" i="5" s="1"/>
  <c r="PVT469" i="5" s="1"/>
  <c r="PVV469" i="5" s="1"/>
  <c r="PVX469" i="5" s="1"/>
  <c r="PVZ469" i="5" s="1"/>
  <c r="PWB469" i="5" s="1"/>
  <c r="PWD469" i="5" s="1"/>
  <c r="PWF469" i="5" s="1"/>
  <c r="PWH469" i="5" s="1"/>
  <c r="PWJ469" i="5" s="1"/>
  <c r="PWL469" i="5" s="1"/>
  <c r="PWN469" i="5" s="1"/>
  <c r="PWP469" i="5" s="1"/>
  <c r="PWR469" i="5" s="1"/>
  <c r="PWT469" i="5" s="1"/>
  <c r="PWV469" i="5" s="1"/>
  <c r="PWX469" i="5" s="1"/>
  <c r="PWZ469" i="5" s="1"/>
  <c r="PXB469" i="5" s="1"/>
  <c r="PXD469" i="5" s="1"/>
  <c r="PXF469" i="5" s="1"/>
  <c r="PXH469" i="5" s="1"/>
  <c r="PXJ469" i="5" s="1"/>
  <c r="PXL469" i="5" s="1"/>
  <c r="PXN469" i="5" s="1"/>
  <c r="PXP469" i="5" s="1"/>
  <c r="PXR469" i="5" s="1"/>
  <c r="PXT469" i="5" s="1"/>
  <c r="PXV469" i="5" s="1"/>
  <c r="PXX469" i="5" s="1"/>
  <c r="PXZ469" i="5" s="1"/>
  <c r="PYB469" i="5" s="1"/>
  <c r="PYD469" i="5" s="1"/>
  <c r="PYF469" i="5" s="1"/>
  <c r="PYH469" i="5" s="1"/>
  <c r="PYJ469" i="5" s="1"/>
  <c r="PYL469" i="5" s="1"/>
  <c r="PYN469" i="5" s="1"/>
  <c r="PYP469" i="5" s="1"/>
  <c r="PYR469" i="5" s="1"/>
  <c r="PYT469" i="5" s="1"/>
  <c r="PYV469" i="5" s="1"/>
  <c r="PYX469" i="5" s="1"/>
  <c r="PYZ469" i="5" s="1"/>
  <c r="PZB469" i="5" s="1"/>
  <c r="PZD469" i="5" s="1"/>
  <c r="PZF469" i="5" s="1"/>
  <c r="PZH469" i="5" s="1"/>
  <c r="PZJ469" i="5" s="1"/>
  <c r="PZL469" i="5" s="1"/>
  <c r="PZN469" i="5" s="1"/>
  <c r="PZP469" i="5" s="1"/>
  <c r="PZR469" i="5" s="1"/>
  <c r="PZT469" i="5" s="1"/>
  <c r="PZV469" i="5" s="1"/>
  <c r="PZX469" i="5" s="1"/>
  <c r="PZZ469" i="5" s="1"/>
  <c r="QAB469" i="5" s="1"/>
  <c r="QAD469" i="5" s="1"/>
  <c r="QAF469" i="5" s="1"/>
  <c r="QAH469" i="5" s="1"/>
  <c r="QAJ469" i="5" s="1"/>
  <c r="QAL469" i="5" s="1"/>
  <c r="QAN469" i="5" s="1"/>
  <c r="QAP469" i="5" s="1"/>
  <c r="QAR469" i="5" s="1"/>
  <c r="QAT469" i="5" s="1"/>
  <c r="QAV469" i="5" s="1"/>
  <c r="QAX469" i="5" s="1"/>
  <c r="QAZ469" i="5" s="1"/>
  <c r="QBB469" i="5" s="1"/>
  <c r="QBD469" i="5" s="1"/>
  <c r="QBF469" i="5" s="1"/>
  <c r="QBH469" i="5" s="1"/>
  <c r="QBJ469" i="5" s="1"/>
  <c r="QBL469" i="5" s="1"/>
  <c r="QBN469" i="5" s="1"/>
  <c r="QBP469" i="5" s="1"/>
  <c r="QBR469" i="5" s="1"/>
  <c r="QBT469" i="5" s="1"/>
  <c r="QBV469" i="5" s="1"/>
  <c r="QBX469" i="5" s="1"/>
  <c r="QBZ469" i="5" s="1"/>
  <c r="QCB469" i="5" s="1"/>
  <c r="QCD469" i="5" s="1"/>
  <c r="QCF469" i="5" s="1"/>
  <c r="QCH469" i="5" s="1"/>
  <c r="QCJ469" i="5" s="1"/>
  <c r="QCL469" i="5" s="1"/>
  <c r="QCN469" i="5" s="1"/>
  <c r="QCP469" i="5" s="1"/>
  <c r="QCR469" i="5" s="1"/>
  <c r="QCT469" i="5" s="1"/>
  <c r="QCV469" i="5" s="1"/>
  <c r="QCX469" i="5" s="1"/>
  <c r="QCZ469" i="5" s="1"/>
  <c r="QDB469" i="5" s="1"/>
  <c r="QDD469" i="5" s="1"/>
  <c r="QDF469" i="5" s="1"/>
  <c r="QDH469" i="5" s="1"/>
  <c r="QDJ469" i="5" s="1"/>
  <c r="QDL469" i="5" s="1"/>
  <c r="QDN469" i="5" s="1"/>
  <c r="QDP469" i="5" s="1"/>
  <c r="QDR469" i="5" s="1"/>
  <c r="QDT469" i="5" s="1"/>
  <c r="QDV469" i="5" s="1"/>
  <c r="QDX469" i="5" s="1"/>
  <c r="QDZ469" i="5" s="1"/>
  <c r="QEB469" i="5" s="1"/>
  <c r="QED469" i="5" s="1"/>
  <c r="QEF469" i="5" s="1"/>
  <c r="QEH469" i="5" s="1"/>
  <c r="QEJ469" i="5" s="1"/>
  <c r="QEL469" i="5" s="1"/>
  <c r="QEN469" i="5" s="1"/>
  <c r="QEP469" i="5" s="1"/>
  <c r="QER469" i="5" s="1"/>
  <c r="QET469" i="5" s="1"/>
  <c r="QEV469" i="5" s="1"/>
  <c r="QEX469" i="5" s="1"/>
  <c r="QEZ469" i="5" s="1"/>
  <c r="QFB469" i="5" s="1"/>
  <c r="QFD469" i="5" s="1"/>
  <c r="QFF469" i="5" s="1"/>
  <c r="QFH469" i="5" s="1"/>
  <c r="QFJ469" i="5" s="1"/>
  <c r="QFL469" i="5" s="1"/>
  <c r="QFN469" i="5" s="1"/>
  <c r="QFP469" i="5" s="1"/>
  <c r="QFR469" i="5" s="1"/>
  <c r="QFT469" i="5" s="1"/>
  <c r="QFV469" i="5" s="1"/>
  <c r="QFX469" i="5" s="1"/>
  <c r="QFZ469" i="5" s="1"/>
  <c r="QGB469" i="5" s="1"/>
  <c r="QGD469" i="5" s="1"/>
  <c r="QGF469" i="5" s="1"/>
  <c r="QGH469" i="5" s="1"/>
  <c r="QGJ469" i="5" s="1"/>
  <c r="QGL469" i="5" s="1"/>
  <c r="QGN469" i="5" s="1"/>
  <c r="QGP469" i="5" s="1"/>
  <c r="QGR469" i="5" s="1"/>
  <c r="QGT469" i="5" s="1"/>
  <c r="QGV469" i="5" s="1"/>
  <c r="QGX469" i="5" s="1"/>
  <c r="QGZ469" i="5" s="1"/>
  <c r="QHB469" i="5" s="1"/>
  <c r="QHD469" i="5" s="1"/>
  <c r="QHF469" i="5" s="1"/>
  <c r="QHH469" i="5" s="1"/>
  <c r="QHJ469" i="5" s="1"/>
  <c r="QHL469" i="5" s="1"/>
  <c r="QHN469" i="5" s="1"/>
  <c r="QHP469" i="5" s="1"/>
  <c r="QHR469" i="5" s="1"/>
  <c r="QHT469" i="5" s="1"/>
  <c r="QHV469" i="5" s="1"/>
  <c r="QHX469" i="5" s="1"/>
  <c r="QHZ469" i="5" s="1"/>
  <c r="QIB469" i="5" s="1"/>
  <c r="QID469" i="5" s="1"/>
  <c r="QIF469" i="5" s="1"/>
  <c r="QIH469" i="5" s="1"/>
  <c r="QIJ469" i="5" s="1"/>
  <c r="QIL469" i="5" s="1"/>
  <c r="QIN469" i="5" s="1"/>
  <c r="QIP469" i="5" s="1"/>
  <c r="QIR469" i="5" s="1"/>
  <c r="QIT469" i="5" s="1"/>
  <c r="QIV469" i="5" s="1"/>
  <c r="QIX469" i="5" s="1"/>
  <c r="QIZ469" i="5" s="1"/>
  <c r="QJB469" i="5" s="1"/>
  <c r="QJD469" i="5" s="1"/>
  <c r="QJF469" i="5" s="1"/>
  <c r="QJH469" i="5" s="1"/>
  <c r="QJJ469" i="5" s="1"/>
  <c r="QJL469" i="5" s="1"/>
  <c r="QJN469" i="5" s="1"/>
  <c r="QJP469" i="5" s="1"/>
  <c r="QJR469" i="5" s="1"/>
  <c r="QJT469" i="5" s="1"/>
  <c r="QJV469" i="5" s="1"/>
  <c r="QJX469" i="5" s="1"/>
  <c r="QJZ469" i="5" s="1"/>
  <c r="QKB469" i="5" s="1"/>
  <c r="QKD469" i="5" s="1"/>
  <c r="QKF469" i="5" s="1"/>
  <c r="QKH469" i="5" s="1"/>
  <c r="QKJ469" i="5" s="1"/>
  <c r="QKL469" i="5" s="1"/>
  <c r="QKN469" i="5" s="1"/>
  <c r="QKP469" i="5" s="1"/>
  <c r="QKR469" i="5" s="1"/>
  <c r="QKT469" i="5" s="1"/>
  <c r="QKV469" i="5" s="1"/>
  <c r="QKX469" i="5" s="1"/>
  <c r="QKZ469" i="5" s="1"/>
  <c r="QLB469" i="5" s="1"/>
  <c r="QLD469" i="5" s="1"/>
  <c r="QLF469" i="5" s="1"/>
  <c r="QLH469" i="5" s="1"/>
  <c r="QLJ469" i="5" s="1"/>
  <c r="QLL469" i="5" s="1"/>
  <c r="QLN469" i="5" s="1"/>
  <c r="QLP469" i="5" s="1"/>
  <c r="QLR469" i="5" s="1"/>
  <c r="QLT469" i="5" s="1"/>
  <c r="QLV469" i="5" s="1"/>
  <c r="QLX469" i="5" s="1"/>
  <c r="QLZ469" i="5" s="1"/>
  <c r="QMB469" i="5" s="1"/>
  <c r="QMD469" i="5" s="1"/>
  <c r="QMF469" i="5" s="1"/>
  <c r="QMH469" i="5" s="1"/>
  <c r="QMJ469" i="5" s="1"/>
  <c r="QML469" i="5" s="1"/>
  <c r="QMN469" i="5" s="1"/>
  <c r="QMP469" i="5" s="1"/>
  <c r="QMR469" i="5" s="1"/>
  <c r="QMT469" i="5" s="1"/>
  <c r="QMV469" i="5" s="1"/>
  <c r="QMX469" i="5" s="1"/>
  <c r="QMZ469" i="5" s="1"/>
  <c r="QNB469" i="5" s="1"/>
  <c r="QND469" i="5" s="1"/>
  <c r="QNF469" i="5" s="1"/>
  <c r="QNH469" i="5" s="1"/>
  <c r="QNJ469" i="5" s="1"/>
  <c r="QNL469" i="5" s="1"/>
  <c r="QNN469" i="5" s="1"/>
  <c r="QNP469" i="5" s="1"/>
  <c r="QNR469" i="5" s="1"/>
  <c r="QNT469" i="5" s="1"/>
  <c r="QNV469" i="5" s="1"/>
  <c r="QNX469" i="5" s="1"/>
  <c r="QNZ469" i="5" s="1"/>
  <c r="QOB469" i="5" s="1"/>
  <c r="QOD469" i="5" s="1"/>
  <c r="QOF469" i="5" s="1"/>
  <c r="QOH469" i="5" s="1"/>
  <c r="QOJ469" i="5" s="1"/>
  <c r="QOL469" i="5" s="1"/>
  <c r="QON469" i="5" s="1"/>
  <c r="QOP469" i="5" s="1"/>
  <c r="QOR469" i="5" s="1"/>
  <c r="QOT469" i="5" s="1"/>
  <c r="QOV469" i="5" s="1"/>
  <c r="QOX469" i="5" s="1"/>
  <c r="QOZ469" i="5" s="1"/>
  <c r="QPB469" i="5" s="1"/>
  <c r="QPD469" i="5" s="1"/>
  <c r="QPF469" i="5" s="1"/>
  <c r="QPH469" i="5" s="1"/>
  <c r="QPJ469" i="5" s="1"/>
  <c r="QPL469" i="5" s="1"/>
  <c r="QPN469" i="5" s="1"/>
  <c r="QPP469" i="5" s="1"/>
  <c r="QPR469" i="5" s="1"/>
  <c r="QPT469" i="5" s="1"/>
  <c r="QPV469" i="5" s="1"/>
  <c r="QPX469" i="5" s="1"/>
  <c r="QPZ469" i="5" s="1"/>
  <c r="QQB469" i="5" s="1"/>
  <c r="QQD469" i="5" s="1"/>
  <c r="QQF469" i="5" s="1"/>
  <c r="QQH469" i="5" s="1"/>
  <c r="QQJ469" i="5" s="1"/>
  <c r="QQL469" i="5" s="1"/>
  <c r="QQN469" i="5" s="1"/>
  <c r="QQP469" i="5" s="1"/>
  <c r="QQR469" i="5" s="1"/>
  <c r="QQT469" i="5" s="1"/>
  <c r="QQV469" i="5" s="1"/>
  <c r="QQX469" i="5" s="1"/>
  <c r="QQZ469" i="5" s="1"/>
  <c r="QRB469" i="5" s="1"/>
  <c r="QRD469" i="5" s="1"/>
  <c r="QRF469" i="5" s="1"/>
  <c r="QRH469" i="5" s="1"/>
  <c r="QRJ469" i="5" s="1"/>
  <c r="QRL469" i="5" s="1"/>
  <c r="QRN469" i="5" s="1"/>
  <c r="QRP469" i="5" s="1"/>
  <c r="QRR469" i="5" s="1"/>
  <c r="QRT469" i="5" s="1"/>
  <c r="QRV469" i="5" s="1"/>
  <c r="QRX469" i="5" s="1"/>
  <c r="QRZ469" i="5" s="1"/>
  <c r="QSB469" i="5" s="1"/>
  <c r="QSD469" i="5" s="1"/>
  <c r="QSF469" i="5" s="1"/>
  <c r="QSH469" i="5" s="1"/>
  <c r="QSJ469" i="5" s="1"/>
  <c r="QSL469" i="5" s="1"/>
  <c r="QSN469" i="5" s="1"/>
  <c r="QSP469" i="5" s="1"/>
  <c r="QSR469" i="5" s="1"/>
  <c r="QST469" i="5" s="1"/>
  <c r="QSV469" i="5" s="1"/>
  <c r="QSX469" i="5" s="1"/>
  <c r="QSZ469" i="5" s="1"/>
  <c r="QTB469" i="5" s="1"/>
  <c r="QTD469" i="5" s="1"/>
  <c r="QTF469" i="5" s="1"/>
  <c r="QTH469" i="5" s="1"/>
  <c r="QTJ469" i="5" s="1"/>
  <c r="QTL469" i="5" s="1"/>
  <c r="QTN469" i="5" s="1"/>
  <c r="QTP469" i="5" s="1"/>
  <c r="QTR469" i="5" s="1"/>
  <c r="QTT469" i="5" s="1"/>
  <c r="QTV469" i="5" s="1"/>
  <c r="QTX469" i="5" s="1"/>
  <c r="QTZ469" i="5" s="1"/>
  <c r="QUB469" i="5" s="1"/>
  <c r="QUD469" i="5" s="1"/>
  <c r="QUF469" i="5" s="1"/>
  <c r="QUH469" i="5" s="1"/>
  <c r="QUJ469" i="5" s="1"/>
  <c r="QUL469" i="5" s="1"/>
  <c r="QUN469" i="5" s="1"/>
  <c r="QUP469" i="5" s="1"/>
  <c r="QUR469" i="5" s="1"/>
  <c r="QUT469" i="5" s="1"/>
  <c r="QUV469" i="5" s="1"/>
  <c r="QUX469" i="5" s="1"/>
  <c r="QUZ469" i="5" s="1"/>
  <c r="QVB469" i="5" s="1"/>
  <c r="QVD469" i="5" s="1"/>
  <c r="QVF469" i="5" s="1"/>
  <c r="QVH469" i="5" s="1"/>
  <c r="QVJ469" i="5" s="1"/>
  <c r="QVL469" i="5" s="1"/>
  <c r="QVN469" i="5" s="1"/>
  <c r="QVP469" i="5" s="1"/>
  <c r="QVR469" i="5" s="1"/>
  <c r="QVT469" i="5" s="1"/>
  <c r="QVV469" i="5" s="1"/>
  <c r="QVX469" i="5" s="1"/>
  <c r="QVZ469" i="5" s="1"/>
  <c r="QWB469" i="5" s="1"/>
  <c r="QWD469" i="5" s="1"/>
  <c r="QWF469" i="5" s="1"/>
  <c r="QWH469" i="5" s="1"/>
  <c r="QWJ469" i="5" s="1"/>
  <c r="QWL469" i="5" s="1"/>
  <c r="QWN469" i="5" s="1"/>
  <c r="QWP469" i="5" s="1"/>
  <c r="QWR469" i="5" s="1"/>
  <c r="QWT469" i="5" s="1"/>
  <c r="QWV469" i="5" s="1"/>
  <c r="QWX469" i="5" s="1"/>
  <c r="QWZ469" i="5" s="1"/>
  <c r="QXB469" i="5" s="1"/>
  <c r="QXD469" i="5" s="1"/>
  <c r="QXF469" i="5" s="1"/>
  <c r="QXH469" i="5" s="1"/>
  <c r="QXJ469" i="5" s="1"/>
  <c r="QXL469" i="5" s="1"/>
  <c r="QXN469" i="5" s="1"/>
  <c r="QXP469" i="5" s="1"/>
  <c r="QXR469" i="5" s="1"/>
  <c r="QXT469" i="5" s="1"/>
  <c r="QXV469" i="5" s="1"/>
  <c r="QXX469" i="5" s="1"/>
  <c r="QXZ469" i="5" s="1"/>
  <c r="QYB469" i="5" s="1"/>
  <c r="QYD469" i="5" s="1"/>
  <c r="QYF469" i="5" s="1"/>
  <c r="QYH469" i="5" s="1"/>
  <c r="QYJ469" i="5" s="1"/>
  <c r="QYL469" i="5" s="1"/>
  <c r="QYN469" i="5" s="1"/>
  <c r="QYP469" i="5" s="1"/>
  <c r="QYR469" i="5" s="1"/>
  <c r="QYT469" i="5" s="1"/>
  <c r="QYV469" i="5" s="1"/>
  <c r="QYX469" i="5" s="1"/>
  <c r="QYZ469" i="5" s="1"/>
  <c r="QZB469" i="5" s="1"/>
  <c r="QZD469" i="5" s="1"/>
  <c r="QZF469" i="5" s="1"/>
  <c r="QZH469" i="5" s="1"/>
  <c r="QZJ469" i="5" s="1"/>
  <c r="QZL469" i="5" s="1"/>
  <c r="QZN469" i="5" s="1"/>
  <c r="QZP469" i="5" s="1"/>
  <c r="QZR469" i="5" s="1"/>
  <c r="QZT469" i="5" s="1"/>
  <c r="QZV469" i="5" s="1"/>
  <c r="QZX469" i="5" s="1"/>
  <c r="QZZ469" i="5" s="1"/>
  <c r="RAB469" i="5" s="1"/>
  <c r="RAD469" i="5" s="1"/>
  <c r="RAF469" i="5" s="1"/>
  <c r="RAH469" i="5" s="1"/>
  <c r="RAJ469" i="5" s="1"/>
  <c r="RAL469" i="5" s="1"/>
  <c r="RAN469" i="5" s="1"/>
  <c r="RAP469" i="5" s="1"/>
  <c r="RAR469" i="5" s="1"/>
  <c r="RAT469" i="5" s="1"/>
  <c r="RAV469" i="5" s="1"/>
  <c r="RAX469" i="5" s="1"/>
  <c r="RAZ469" i="5" s="1"/>
  <c r="RBB469" i="5" s="1"/>
  <c r="RBD469" i="5" s="1"/>
  <c r="RBF469" i="5" s="1"/>
  <c r="RBH469" i="5" s="1"/>
  <c r="RBJ469" i="5" s="1"/>
  <c r="RBL469" i="5" s="1"/>
  <c r="RBN469" i="5" s="1"/>
  <c r="RBP469" i="5" s="1"/>
  <c r="RBR469" i="5" s="1"/>
  <c r="RBT469" i="5" s="1"/>
  <c r="RBV469" i="5" s="1"/>
  <c r="RBX469" i="5" s="1"/>
  <c r="RBZ469" i="5" s="1"/>
  <c r="RCB469" i="5" s="1"/>
  <c r="RCD469" i="5" s="1"/>
  <c r="RCF469" i="5" s="1"/>
  <c r="RCH469" i="5" s="1"/>
  <c r="RCJ469" i="5" s="1"/>
  <c r="RCL469" i="5" s="1"/>
  <c r="RCN469" i="5" s="1"/>
  <c r="RCP469" i="5" s="1"/>
  <c r="RCR469" i="5" s="1"/>
  <c r="RCT469" i="5" s="1"/>
  <c r="RCV469" i="5" s="1"/>
  <c r="RCX469" i="5" s="1"/>
  <c r="RCZ469" i="5" s="1"/>
  <c r="RDB469" i="5" s="1"/>
  <c r="RDD469" i="5" s="1"/>
  <c r="RDF469" i="5" s="1"/>
  <c r="RDH469" i="5" s="1"/>
  <c r="RDJ469" i="5" s="1"/>
  <c r="RDL469" i="5" s="1"/>
  <c r="RDN469" i="5" s="1"/>
  <c r="RDP469" i="5" s="1"/>
  <c r="RDR469" i="5" s="1"/>
  <c r="RDT469" i="5" s="1"/>
  <c r="RDV469" i="5" s="1"/>
  <c r="RDX469" i="5" s="1"/>
  <c r="RDZ469" i="5" s="1"/>
  <c r="REB469" i="5" s="1"/>
  <c r="RED469" i="5" s="1"/>
  <c r="REF469" i="5" s="1"/>
  <c r="REH469" i="5" s="1"/>
  <c r="REJ469" i="5" s="1"/>
  <c r="REL469" i="5" s="1"/>
  <c r="REN469" i="5" s="1"/>
  <c r="REP469" i="5" s="1"/>
  <c r="RER469" i="5" s="1"/>
  <c r="RET469" i="5" s="1"/>
  <c r="REV469" i="5" s="1"/>
  <c r="REX469" i="5" s="1"/>
  <c r="REZ469" i="5" s="1"/>
  <c r="RFB469" i="5" s="1"/>
  <c r="RFD469" i="5" s="1"/>
  <c r="RFF469" i="5" s="1"/>
  <c r="RFH469" i="5" s="1"/>
  <c r="RFJ469" i="5" s="1"/>
  <c r="RFL469" i="5" s="1"/>
  <c r="RFN469" i="5" s="1"/>
  <c r="RFP469" i="5" s="1"/>
  <c r="RFR469" i="5" s="1"/>
  <c r="RFT469" i="5" s="1"/>
  <c r="RFV469" i="5" s="1"/>
  <c r="RFX469" i="5" s="1"/>
  <c r="RFZ469" i="5" s="1"/>
  <c r="RGB469" i="5" s="1"/>
  <c r="RGD469" i="5" s="1"/>
  <c r="RGF469" i="5" s="1"/>
  <c r="RGH469" i="5" s="1"/>
  <c r="RGJ469" i="5" s="1"/>
  <c r="RGL469" i="5" s="1"/>
  <c r="RGN469" i="5" s="1"/>
  <c r="RGP469" i="5" s="1"/>
  <c r="RGR469" i="5" s="1"/>
  <c r="RGT469" i="5" s="1"/>
  <c r="RGV469" i="5" s="1"/>
  <c r="RGX469" i="5" s="1"/>
  <c r="RGZ469" i="5" s="1"/>
  <c r="RHB469" i="5" s="1"/>
  <c r="RHD469" i="5" s="1"/>
  <c r="RHF469" i="5" s="1"/>
  <c r="RHH469" i="5" s="1"/>
  <c r="RHJ469" i="5" s="1"/>
  <c r="RHL469" i="5" s="1"/>
  <c r="RHN469" i="5" s="1"/>
  <c r="RHP469" i="5" s="1"/>
  <c r="RHR469" i="5" s="1"/>
  <c r="RHT469" i="5" s="1"/>
  <c r="RHV469" i="5" s="1"/>
  <c r="RHX469" i="5" s="1"/>
  <c r="RHZ469" i="5" s="1"/>
  <c r="RIB469" i="5" s="1"/>
  <c r="RID469" i="5" s="1"/>
  <c r="RIF469" i="5" s="1"/>
  <c r="RIH469" i="5" s="1"/>
  <c r="RIJ469" i="5" s="1"/>
  <c r="RIL469" i="5" s="1"/>
  <c r="RIN469" i="5" s="1"/>
  <c r="RIP469" i="5" s="1"/>
  <c r="RIR469" i="5" s="1"/>
  <c r="RIT469" i="5" s="1"/>
  <c r="RIV469" i="5" s="1"/>
  <c r="RIX469" i="5" s="1"/>
  <c r="RIZ469" i="5" s="1"/>
  <c r="RJB469" i="5" s="1"/>
  <c r="RJD469" i="5" s="1"/>
  <c r="RJF469" i="5" s="1"/>
  <c r="RJH469" i="5" s="1"/>
  <c r="RJJ469" i="5" s="1"/>
  <c r="RJL469" i="5" s="1"/>
  <c r="RJN469" i="5" s="1"/>
  <c r="RJP469" i="5" s="1"/>
  <c r="RJR469" i="5" s="1"/>
  <c r="RJT469" i="5" s="1"/>
  <c r="RJV469" i="5" s="1"/>
  <c r="RJX469" i="5" s="1"/>
  <c r="RJZ469" i="5" s="1"/>
  <c r="RKB469" i="5" s="1"/>
  <c r="RKD469" i="5" s="1"/>
  <c r="RKF469" i="5" s="1"/>
  <c r="RKH469" i="5" s="1"/>
  <c r="RKJ469" i="5" s="1"/>
  <c r="RKL469" i="5" s="1"/>
  <c r="RKN469" i="5" s="1"/>
  <c r="RKP469" i="5" s="1"/>
  <c r="RKR469" i="5" s="1"/>
  <c r="RKT469" i="5" s="1"/>
  <c r="RKV469" i="5" s="1"/>
  <c r="RKX469" i="5" s="1"/>
  <c r="RKZ469" i="5" s="1"/>
  <c r="RLB469" i="5" s="1"/>
  <c r="RLD469" i="5" s="1"/>
  <c r="RLF469" i="5" s="1"/>
  <c r="RLH469" i="5" s="1"/>
  <c r="RLJ469" i="5" s="1"/>
  <c r="RLL469" i="5" s="1"/>
  <c r="RLN469" i="5" s="1"/>
  <c r="RLP469" i="5" s="1"/>
  <c r="RLR469" i="5" s="1"/>
  <c r="RLT469" i="5" s="1"/>
  <c r="RLV469" i="5" s="1"/>
  <c r="RLX469" i="5" s="1"/>
  <c r="RLZ469" i="5" s="1"/>
  <c r="RMB469" i="5" s="1"/>
  <c r="RMD469" i="5" s="1"/>
  <c r="RMF469" i="5" s="1"/>
  <c r="RMH469" i="5" s="1"/>
  <c r="RMJ469" i="5" s="1"/>
  <c r="RML469" i="5" s="1"/>
  <c r="RMN469" i="5" s="1"/>
  <c r="RMP469" i="5" s="1"/>
  <c r="RMR469" i="5" s="1"/>
  <c r="RMT469" i="5" s="1"/>
  <c r="RMV469" i="5" s="1"/>
  <c r="RMX469" i="5" s="1"/>
  <c r="RMZ469" i="5" s="1"/>
  <c r="RNB469" i="5" s="1"/>
  <c r="RND469" i="5" s="1"/>
  <c r="RNF469" i="5" s="1"/>
  <c r="RNH469" i="5" s="1"/>
  <c r="RNJ469" i="5" s="1"/>
  <c r="RNL469" i="5" s="1"/>
  <c r="RNN469" i="5" s="1"/>
  <c r="RNP469" i="5" s="1"/>
  <c r="RNR469" i="5" s="1"/>
  <c r="RNT469" i="5" s="1"/>
  <c r="RNV469" i="5" s="1"/>
  <c r="RNX469" i="5" s="1"/>
  <c r="RNZ469" i="5" s="1"/>
  <c r="ROB469" i="5" s="1"/>
  <c r="ROD469" i="5" s="1"/>
  <c r="ROF469" i="5" s="1"/>
  <c r="ROH469" i="5" s="1"/>
  <c r="ROJ469" i="5" s="1"/>
  <c r="ROL469" i="5" s="1"/>
  <c r="RON469" i="5" s="1"/>
  <c r="ROP469" i="5" s="1"/>
  <c r="ROR469" i="5" s="1"/>
  <c r="ROT469" i="5" s="1"/>
  <c r="ROV469" i="5" s="1"/>
  <c r="ROX469" i="5" s="1"/>
  <c r="ROZ469" i="5" s="1"/>
  <c r="RPB469" i="5" s="1"/>
  <c r="RPD469" i="5" s="1"/>
  <c r="RPF469" i="5" s="1"/>
  <c r="RPH469" i="5" s="1"/>
  <c r="RPJ469" i="5" s="1"/>
  <c r="RPL469" i="5" s="1"/>
  <c r="RPN469" i="5" s="1"/>
  <c r="RPP469" i="5" s="1"/>
  <c r="RPR469" i="5" s="1"/>
  <c r="RPT469" i="5" s="1"/>
  <c r="RPV469" i="5" s="1"/>
  <c r="RPX469" i="5" s="1"/>
  <c r="RPZ469" i="5" s="1"/>
  <c r="RQB469" i="5" s="1"/>
  <c r="RQD469" i="5" s="1"/>
  <c r="RQF469" i="5" s="1"/>
  <c r="RQH469" i="5" s="1"/>
  <c r="RQJ469" i="5" s="1"/>
  <c r="RQL469" i="5" s="1"/>
  <c r="RQN469" i="5" s="1"/>
  <c r="RQP469" i="5" s="1"/>
  <c r="RQR469" i="5" s="1"/>
  <c r="RQT469" i="5" s="1"/>
  <c r="RQV469" i="5" s="1"/>
  <c r="RQX469" i="5" s="1"/>
  <c r="RQZ469" i="5" s="1"/>
  <c r="RRB469" i="5" s="1"/>
  <c r="RRD469" i="5" s="1"/>
  <c r="RRF469" i="5" s="1"/>
  <c r="RRH469" i="5" s="1"/>
  <c r="RRJ469" i="5" s="1"/>
  <c r="RRL469" i="5" s="1"/>
  <c r="RRN469" i="5" s="1"/>
  <c r="RRP469" i="5" s="1"/>
  <c r="RRR469" i="5" s="1"/>
  <c r="RRT469" i="5" s="1"/>
  <c r="RRV469" i="5" s="1"/>
  <c r="RRX469" i="5" s="1"/>
  <c r="RRZ469" i="5" s="1"/>
  <c r="RSB469" i="5" s="1"/>
  <c r="RSD469" i="5" s="1"/>
  <c r="RSF469" i="5" s="1"/>
  <c r="RSH469" i="5" s="1"/>
  <c r="RSJ469" i="5" s="1"/>
  <c r="RSL469" i="5" s="1"/>
  <c r="RSN469" i="5" s="1"/>
  <c r="RSP469" i="5" s="1"/>
  <c r="RSR469" i="5" s="1"/>
  <c r="RST469" i="5" s="1"/>
  <c r="RSV469" i="5" s="1"/>
  <c r="RSX469" i="5" s="1"/>
  <c r="RSZ469" i="5" s="1"/>
  <c r="RTB469" i="5" s="1"/>
  <c r="RTD469" i="5" s="1"/>
  <c r="RTF469" i="5" s="1"/>
  <c r="RTH469" i="5" s="1"/>
  <c r="RTJ469" i="5" s="1"/>
  <c r="RTL469" i="5" s="1"/>
  <c r="RTN469" i="5" s="1"/>
  <c r="RTP469" i="5" s="1"/>
  <c r="RTR469" i="5" s="1"/>
  <c r="RTT469" i="5" s="1"/>
  <c r="RTV469" i="5" s="1"/>
  <c r="RTX469" i="5" s="1"/>
  <c r="RTZ469" i="5" s="1"/>
  <c r="RUB469" i="5" s="1"/>
  <c r="RUD469" i="5" s="1"/>
  <c r="RUF469" i="5" s="1"/>
  <c r="RUH469" i="5" s="1"/>
  <c r="RUJ469" i="5" s="1"/>
  <c r="RUL469" i="5" s="1"/>
  <c r="RUN469" i="5" s="1"/>
  <c r="RUP469" i="5" s="1"/>
  <c r="RUR469" i="5" s="1"/>
  <c r="RUT469" i="5" s="1"/>
  <c r="RUV469" i="5" s="1"/>
  <c r="RUX469" i="5" s="1"/>
  <c r="RUZ469" i="5" s="1"/>
  <c r="RVB469" i="5" s="1"/>
  <c r="RVD469" i="5" s="1"/>
  <c r="RVF469" i="5" s="1"/>
  <c r="RVH469" i="5" s="1"/>
  <c r="RVJ469" i="5" s="1"/>
  <c r="RVL469" i="5" s="1"/>
  <c r="RVN469" i="5" s="1"/>
  <c r="RVP469" i="5" s="1"/>
  <c r="RVR469" i="5" s="1"/>
  <c r="RVT469" i="5" s="1"/>
  <c r="RVV469" i="5" s="1"/>
  <c r="RVX469" i="5" s="1"/>
  <c r="RVZ469" i="5" s="1"/>
  <c r="RWB469" i="5" s="1"/>
  <c r="RWD469" i="5" s="1"/>
  <c r="RWF469" i="5" s="1"/>
  <c r="RWH469" i="5" s="1"/>
  <c r="RWJ469" i="5" s="1"/>
  <c r="RWL469" i="5" s="1"/>
  <c r="RWN469" i="5" s="1"/>
  <c r="RWP469" i="5" s="1"/>
  <c r="RWR469" i="5" s="1"/>
  <c r="RWT469" i="5" s="1"/>
  <c r="RWV469" i="5" s="1"/>
  <c r="RWX469" i="5" s="1"/>
  <c r="RWZ469" i="5" s="1"/>
  <c r="RXB469" i="5" s="1"/>
  <c r="RXD469" i="5" s="1"/>
  <c r="RXF469" i="5" s="1"/>
  <c r="RXH469" i="5" s="1"/>
  <c r="RXJ469" i="5" s="1"/>
  <c r="RXL469" i="5" s="1"/>
  <c r="RXN469" i="5" s="1"/>
  <c r="RXP469" i="5" s="1"/>
  <c r="RXR469" i="5" s="1"/>
  <c r="RXT469" i="5" s="1"/>
  <c r="RXV469" i="5" s="1"/>
  <c r="RXX469" i="5" s="1"/>
  <c r="RXZ469" i="5" s="1"/>
  <c r="RYB469" i="5" s="1"/>
  <c r="RYD469" i="5" s="1"/>
  <c r="RYF469" i="5" s="1"/>
  <c r="RYH469" i="5" s="1"/>
  <c r="RYJ469" i="5" s="1"/>
  <c r="RYL469" i="5" s="1"/>
  <c r="RYN469" i="5" s="1"/>
  <c r="RYP469" i="5" s="1"/>
  <c r="RYR469" i="5" s="1"/>
  <c r="RYT469" i="5" s="1"/>
  <c r="RYV469" i="5" s="1"/>
  <c r="RYX469" i="5" s="1"/>
  <c r="RYZ469" i="5" s="1"/>
  <c r="RZB469" i="5" s="1"/>
  <c r="RZD469" i="5" s="1"/>
  <c r="RZF469" i="5" s="1"/>
  <c r="RZH469" i="5" s="1"/>
  <c r="RZJ469" i="5" s="1"/>
  <c r="RZL469" i="5" s="1"/>
  <c r="RZN469" i="5" s="1"/>
  <c r="RZP469" i="5" s="1"/>
  <c r="RZR469" i="5" s="1"/>
  <c r="RZT469" i="5" s="1"/>
  <c r="RZV469" i="5" s="1"/>
  <c r="RZX469" i="5" s="1"/>
  <c r="RZZ469" i="5" s="1"/>
  <c r="SAB469" i="5" s="1"/>
  <c r="SAD469" i="5" s="1"/>
  <c r="SAF469" i="5" s="1"/>
  <c r="SAH469" i="5" s="1"/>
  <c r="SAJ469" i="5" s="1"/>
  <c r="SAL469" i="5" s="1"/>
  <c r="SAN469" i="5" s="1"/>
  <c r="SAP469" i="5" s="1"/>
  <c r="SAR469" i="5" s="1"/>
  <c r="SAT469" i="5" s="1"/>
  <c r="SAV469" i="5" s="1"/>
  <c r="SAX469" i="5" s="1"/>
  <c r="SAZ469" i="5" s="1"/>
  <c r="SBB469" i="5" s="1"/>
  <c r="SBD469" i="5" s="1"/>
  <c r="SBF469" i="5" s="1"/>
  <c r="SBH469" i="5" s="1"/>
  <c r="SBJ469" i="5" s="1"/>
  <c r="SBL469" i="5" s="1"/>
  <c r="SBN469" i="5" s="1"/>
  <c r="SBP469" i="5" s="1"/>
  <c r="SBR469" i="5" s="1"/>
  <c r="SBT469" i="5" s="1"/>
  <c r="SBV469" i="5" s="1"/>
  <c r="SBX469" i="5" s="1"/>
  <c r="SBZ469" i="5" s="1"/>
  <c r="SCB469" i="5" s="1"/>
  <c r="SCD469" i="5" s="1"/>
  <c r="SCF469" i="5" s="1"/>
  <c r="SCH469" i="5" s="1"/>
  <c r="SCJ469" i="5" s="1"/>
  <c r="SCL469" i="5" s="1"/>
  <c r="SCN469" i="5" s="1"/>
  <c r="SCP469" i="5" s="1"/>
  <c r="SCR469" i="5" s="1"/>
  <c r="SCT469" i="5" s="1"/>
  <c r="SCV469" i="5" s="1"/>
  <c r="SCX469" i="5" s="1"/>
  <c r="SCZ469" i="5" s="1"/>
  <c r="SDB469" i="5" s="1"/>
  <c r="SDD469" i="5" s="1"/>
  <c r="SDF469" i="5" s="1"/>
  <c r="SDH469" i="5" s="1"/>
  <c r="SDJ469" i="5" s="1"/>
  <c r="SDL469" i="5" s="1"/>
  <c r="SDN469" i="5" s="1"/>
  <c r="SDP469" i="5" s="1"/>
  <c r="SDR469" i="5" s="1"/>
  <c r="SDT469" i="5" s="1"/>
  <c r="SDV469" i="5" s="1"/>
  <c r="SDX469" i="5" s="1"/>
  <c r="SDZ469" i="5" s="1"/>
  <c r="SEB469" i="5" s="1"/>
  <c r="SED469" i="5" s="1"/>
  <c r="SEF469" i="5" s="1"/>
  <c r="SEH469" i="5" s="1"/>
  <c r="SEJ469" i="5" s="1"/>
  <c r="SEL469" i="5" s="1"/>
  <c r="SEN469" i="5" s="1"/>
  <c r="SEP469" i="5" s="1"/>
  <c r="SER469" i="5" s="1"/>
  <c r="SET469" i="5" s="1"/>
  <c r="SEV469" i="5" s="1"/>
  <c r="SEX469" i="5" s="1"/>
  <c r="SEZ469" i="5" s="1"/>
  <c r="SFB469" i="5" s="1"/>
  <c r="SFD469" i="5" s="1"/>
  <c r="SFF469" i="5" s="1"/>
  <c r="SFH469" i="5" s="1"/>
  <c r="SFJ469" i="5" s="1"/>
  <c r="SFL469" i="5" s="1"/>
  <c r="SFN469" i="5" s="1"/>
  <c r="SFP469" i="5" s="1"/>
  <c r="SFR469" i="5" s="1"/>
  <c r="SFT469" i="5" s="1"/>
  <c r="SFV469" i="5" s="1"/>
  <c r="SFX469" i="5" s="1"/>
  <c r="SFZ469" i="5" s="1"/>
  <c r="SGB469" i="5" s="1"/>
  <c r="SGD469" i="5" s="1"/>
  <c r="SGF469" i="5" s="1"/>
  <c r="SGH469" i="5" s="1"/>
  <c r="SGJ469" i="5" s="1"/>
  <c r="SGL469" i="5" s="1"/>
  <c r="SGN469" i="5" s="1"/>
  <c r="SGP469" i="5" s="1"/>
  <c r="SGR469" i="5" s="1"/>
  <c r="SGT469" i="5" s="1"/>
  <c r="SGV469" i="5" s="1"/>
  <c r="SGX469" i="5" s="1"/>
  <c r="SGZ469" i="5" s="1"/>
  <c r="SHB469" i="5" s="1"/>
  <c r="SHD469" i="5" s="1"/>
  <c r="SHF469" i="5" s="1"/>
  <c r="SHH469" i="5" s="1"/>
  <c r="SHJ469" i="5" s="1"/>
  <c r="SHL469" i="5" s="1"/>
  <c r="SHN469" i="5" s="1"/>
  <c r="SHP469" i="5" s="1"/>
  <c r="SHR469" i="5" s="1"/>
  <c r="SHT469" i="5" s="1"/>
  <c r="SHV469" i="5" s="1"/>
  <c r="SHX469" i="5" s="1"/>
  <c r="SHZ469" i="5" s="1"/>
  <c r="SIB469" i="5" s="1"/>
  <c r="SID469" i="5" s="1"/>
  <c r="SIF469" i="5" s="1"/>
  <c r="SIH469" i="5" s="1"/>
  <c r="SIJ469" i="5" s="1"/>
  <c r="SIL469" i="5" s="1"/>
  <c r="SIN469" i="5" s="1"/>
  <c r="SIP469" i="5" s="1"/>
  <c r="SIR469" i="5" s="1"/>
  <c r="SIT469" i="5" s="1"/>
  <c r="SIV469" i="5" s="1"/>
  <c r="SIX469" i="5" s="1"/>
  <c r="SIZ469" i="5" s="1"/>
  <c r="SJB469" i="5" s="1"/>
  <c r="SJD469" i="5" s="1"/>
  <c r="SJF469" i="5" s="1"/>
  <c r="SJH469" i="5" s="1"/>
  <c r="SJJ469" i="5" s="1"/>
  <c r="SJL469" i="5" s="1"/>
  <c r="SJN469" i="5" s="1"/>
  <c r="SJP469" i="5" s="1"/>
  <c r="SJR469" i="5" s="1"/>
  <c r="SJT469" i="5" s="1"/>
  <c r="SJV469" i="5" s="1"/>
  <c r="SJX469" i="5" s="1"/>
  <c r="SJZ469" i="5" s="1"/>
  <c r="SKB469" i="5" s="1"/>
  <c r="SKD469" i="5" s="1"/>
  <c r="SKF469" i="5" s="1"/>
  <c r="SKH469" i="5" s="1"/>
  <c r="SKJ469" i="5" s="1"/>
  <c r="SKL469" i="5" s="1"/>
  <c r="SKN469" i="5" s="1"/>
  <c r="SKP469" i="5" s="1"/>
  <c r="SKR469" i="5" s="1"/>
  <c r="SKT469" i="5" s="1"/>
  <c r="SKV469" i="5" s="1"/>
  <c r="SKX469" i="5" s="1"/>
  <c r="SKZ469" i="5" s="1"/>
  <c r="SLB469" i="5" s="1"/>
  <c r="SLD469" i="5" s="1"/>
  <c r="SLF469" i="5" s="1"/>
  <c r="SLH469" i="5" s="1"/>
  <c r="SLJ469" i="5" s="1"/>
  <c r="SLL469" i="5" s="1"/>
  <c r="SLN469" i="5" s="1"/>
  <c r="SLP469" i="5" s="1"/>
  <c r="SLR469" i="5" s="1"/>
  <c r="SLT469" i="5" s="1"/>
  <c r="SLV469" i="5" s="1"/>
  <c r="SLX469" i="5" s="1"/>
  <c r="SLZ469" i="5" s="1"/>
  <c r="SMB469" i="5" s="1"/>
  <c r="SMD469" i="5" s="1"/>
  <c r="SMF469" i="5" s="1"/>
  <c r="SMH469" i="5" s="1"/>
  <c r="SMJ469" i="5" s="1"/>
  <c r="SML469" i="5" s="1"/>
  <c r="SMN469" i="5" s="1"/>
  <c r="SMP469" i="5" s="1"/>
  <c r="SMR469" i="5" s="1"/>
  <c r="SMT469" i="5" s="1"/>
  <c r="SMV469" i="5" s="1"/>
  <c r="SMX469" i="5" s="1"/>
  <c r="SMZ469" i="5" s="1"/>
  <c r="SNB469" i="5" s="1"/>
  <c r="SND469" i="5" s="1"/>
  <c r="SNF469" i="5" s="1"/>
  <c r="SNH469" i="5" s="1"/>
  <c r="SNJ469" i="5" s="1"/>
  <c r="SNL469" i="5" s="1"/>
  <c r="SNN469" i="5" s="1"/>
  <c r="SNP469" i="5" s="1"/>
  <c r="SNR469" i="5" s="1"/>
  <c r="SNT469" i="5" s="1"/>
  <c r="SNV469" i="5" s="1"/>
  <c r="SNX469" i="5" s="1"/>
  <c r="SNZ469" i="5" s="1"/>
  <c r="SOB469" i="5" s="1"/>
  <c r="SOD469" i="5" s="1"/>
  <c r="SOF469" i="5" s="1"/>
  <c r="SOH469" i="5" s="1"/>
  <c r="SOJ469" i="5" s="1"/>
  <c r="SOL469" i="5" s="1"/>
  <c r="SON469" i="5" s="1"/>
  <c r="SOP469" i="5" s="1"/>
  <c r="SOR469" i="5" s="1"/>
  <c r="SOT469" i="5" s="1"/>
  <c r="SOV469" i="5" s="1"/>
  <c r="SOX469" i="5" s="1"/>
  <c r="SOZ469" i="5" s="1"/>
  <c r="SPB469" i="5" s="1"/>
  <c r="SPD469" i="5" s="1"/>
  <c r="SPF469" i="5" s="1"/>
  <c r="SPH469" i="5" s="1"/>
  <c r="SPJ469" i="5" s="1"/>
  <c r="SPL469" i="5" s="1"/>
  <c r="SPN469" i="5" s="1"/>
  <c r="SPP469" i="5" s="1"/>
  <c r="SPR469" i="5" s="1"/>
  <c r="SPT469" i="5" s="1"/>
  <c r="SPV469" i="5" s="1"/>
  <c r="SPX469" i="5" s="1"/>
  <c r="SPZ469" i="5" s="1"/>
  <c r="SQB469" i="5" s="1"/>
  <c r="SQD469" i="5" s="1"/>
  <c r="SQF469" i="5" s="1"/>
  <c r="SQH469" i="5" s="1"/>
  <c r="SQJ469" i="5" s="1"/>
  <c r="SQL469" i="5" s="1"/>
  <c r="SQN469" i="5" s="1"/>
  <c r="SQP469" i="5" s="1"/>
  <c r="SQR469" i="5" s="1"/>
  <c r="SQT469" i="5" s="1"/>
  <c r="SQV469" i="5" s="1"/>
  <c r="SQX469" i="5" s="1"/>
  <c r="SQZ469" i="5" s="1"/>
  <c r="SRB469" i="5" s="1"/>
  <c r="SRD469" i="5" s="1"/>
  <c r="SRF469" i="5" s="1"/>
  <c r="SRH469" i="5" s="1"/>
  <c r="SRJ469" i="5" s="1"/>
  <c r="SRL469" i="5" s="1"/>
  <c r="SRN469" i="5" s="1"/>
  <c r="SRP469" i="5" s="1"/>
  <c r="SRR469" i="5" s="1"/>
  <c r="SRT469" i="5" s="1"/>
  <c r="SRV469" i="5" s="1"/>
  <c r="SRX469" i="5" s="1"/>
  <c r="SRZ469" i="5" s="1"/>
  <c r="SSB469" i="5" s="1"/>
  <c r="SSD469" i="5" s="1"/>
  <c r="SSF469" i="5" s="1"/>
  <c r="SSH469" i="5" s="1"/>
  <c r="SSJ469" i="5" s="1"/>
  <c r="SSL469" i="5" s="1"/>
  <c r="SSN469" i="5" s="1"/>
  <c r="SSP469" i="5" s="1"/>
  <c r="SSR469" i="5" s="1"/>
  <c r="SST469" i="5" s="1"/>
  <c r="SSV469" i="5" s="1"/>
  <c r="SSX469" i="5" s="1"/>
  <c r="SSZ469" i="5" s="1"/>
  <c r="STB469" i="5" s="1"/>
  <c r="STD469" i="5" s="1"/>
  <c r="STF469" i="5" s="1"/>
  <c r="STH469" i="5" s="1"/>
  <c r="STJ469" i="5" s="1"/>
  <c r="STL469" i="5" s="1"/>
  <c r="STN469" i="5" s="1"/>
  <c r="STP469" i="5" s="1"/>
  <c r="STR469" i="5" s="1"/>
  <c r="STT469" i="5" s="1"/>
  <c r="STV469" i="5" s="1"/>
  <c r="STX469" i="5" s="1"/>
  <c r="STZ469" i="5" s="1"/>
  <c r="SUB469" i="5" s="1"/>
  <c r="SUD469" i="5" s="1"/>
  <c r="SUF469" i="5" s="1"/>
  <c r="SUH469" i="5" s="1"/>
  <c r="SUJ469" i="5" s="1"/>
  <c r="SUL469" i="5" s="1"/>
  <c r="SUN469" i="5" s="1"/>
  <c r="SUP469" i="5" s="1"/>
  <c r="SUR469" i="5" s="1"/>
  <c r="SUT469" i="5" s="1"/>
  <c r="SUV469" i="5" s="1"/>
  <c r="SUX469" i="5" s="1"/>
  <c r="SUZ469" i="5" s="1"/>
  <c r="SVB469" i="5" s="1"/>
  <c r="SVD469" i="5" s="1"/>
  <c r="SVF469" i="5" s="1"/>
  <c r="SVH469" i="5" s="1"/>
  <c r="SVJ469" i="5" s="1"/>
  <c r="SVL469" i="5" s="1"/>
  <c r="SVN469" i="5" s="1"/>
  <c r="SVP469" i="5" s="1"/>
  <c r="SVR469" i="5" s="1"/>
  <c r="SVT469" i="5" s="1"/>
  <c r="SVV469" i="5" s="1"/>
  <c r="SVX469" i="5" s="1"/>
  <c r="SVZ469" i="5" s="1"/>
  <c r="SWB469" i="5" s="1"/>
  <c r="SWD469" i="5" s="1"/>
  <c r="SWF469" i="5" s="1"/>
  <c r="SWH469" i="5" s="1"/>
  <c r="SWJ469" i="5" s="1"/>
  <c r="SWL469" i="5" s="1"/>
  <c r="SWN469" i="5" s="1"/>
  <c r="SWP469" i="5" s="1"/>
  <c r="SWR469" i="5" s="1"/>
  <c r="SWT469" i="5" s="1"/>
  <c r="SWV469" i="5" s="1"/>
  <c r="SWX469" i="5" s="1"/>
  <c r="SWZ469" i="5" s="1"/>
  <c r="SXB469" i="5" s="1"/>
  <c r="SXD469" i="5" s="1"/>
  <c r="SXF469" i="5" s="1"/>
  <c r="SXH469" i="5" s="1"/>
  <c r="SXJ469" i="5" s="1"/>
  <c r="SXL469" i="5" s="1"/>
  <c r="SXN469" i="5" s="1"/>
  <c r="SXP469" i="5" s="1"/>
  <c r="SXR469" i="5" s="1"/>
  <c r="SXT469" i="5" s="1"/>
  <c r="SXV469" i="5" s="1"/>
  <c r="SXX469" i="5" s="1"/>
  <c r="SXZ469" i="5" s="1"/>
  <c r="SYB469" i="5" s="1"/>
  <c r="SYD469" i="5" s="1"/>
  <c r="SYF469" i="5" s="1"/>
  <c r="SYH469" i="5" s="1"/>
  <c r="SYJ469" i="5" s="1"/>
  <c r="SYL469" i="5" s="1"/>
  <c r="SYN469" i="5" s="1"/>
  <c r="SYP469" i="5" s="1"/>
  <c r="SYR469" i="5" s="1"/>
  <c r="SYT469" i="5" s="1"/>
  <c r="SYV469" i="5" s="1"/>
  <c r="SYX469" i="5" s="1"/>
  <c r="SYZ469" i="5" s="1"/>
  <c r="SZB469" i="5" s="1"/>
  <c r="SZD469" i="5" s="1"/>
  <c r="SZF469" i="5" s="1"/>
  <c r="SZH469" i="5" s="1"/>
  <c r="SZJ469" i="5" s="1"/>
  <c r="SZL469" i="5" s="1"/>
  <c r="SZN469" i="5" s="1"/>
  <c r="SZP469" i="5" s="1"/>
  <c r="SZR469" i="5" s="1"/>
  <c r="SZT469" i="5" s="1"/>
  <c r="SZV469" i="5" s="1"/>
  <c r="SZX469" i="5" s="1"/>
  <c r="SZZ469" i="5" s="1"/>
  <c r="TAB469" i="5" s="1"/>
  <c r="TAD469" i="5" s="1"/>
  <c r="TAF469" i="5" s="1"/>
  <c r="TAH469" i="5" s="1"/>
  <c r="TAJ469" i="5" s="1"/>
  <c r="TAL469" i="5" s="1"/>
  <c r="TAN469" i="5" s="1"/>
  <c r="TAP469" i="5" s="1"/>
  <c r="TAR469" i="5" s="1"/>
  <c r="TAT469" i="5" s="1"/>
  <c r="TAV469" i="5" s="1"/>
  <c r="TAX469" i="5" s="1"/>
  <c r="TAZ469" i="5" s="1"/>
  <c r="TBB469" i="5" s="1"/>
  <c r="TBD469" i="5" s="1"/>
  <c r="TBF469" i="5" s="1"/>
  <c r="TBH469" i="5" s="1"/>
  <c r="TBJ469" i="5" s="1"/>
  <c r="TBL469" i="5" s="1"/>
  <c r="TBN469" i="5" s="1"/>
  <c r="TBP469" i="5" s="1"/>
  <c r="TBR469" i="5" s="1"/>
  <c r="TBT469" i="5" s="1"/>
  <c r="TBV469" i="5" s="1"/>
  <c r="TBX469" i="5" s="1"/>
  <c r="TBZ469" i="5" s="1"/>
  <c r="TCB469" i="5" s="1"/>
  <c r="TCD469" i="5" s="1"/>
  <c r="TCF469" i="5" s="1"/>
  <c r="TCH469" i="5" s="1"/>
  <c r="TCJ469" i="5" s="1"/>
  <c r="TCL469" i="5" s="1"/>
  <c r="TCN469" i="5" s="1"/>
  <c r="TCP469" i="5" s="1"/>
  <c r="TCR469" i="5" s="1"/>
  <c r="TCT469" i="5" s="1"/>
  <c r="TCV469" i="5" s="1"/>
  <c r="TCX469" i="5" s="1"/>
  <c r="TCZ469" i="5" s="1"/>
  <c r="TDB469" i="5" s="1"/>
  <c r="TDD469" i="5" s="1"/>
  <c r="TDF469" i="5" s="1"/>
  <c r="TDH469" i="5" s="1"/>
  <c r="TDJ469" i="5" s="1"/>
  <c r="TDL469" i="5" s="1"/>
  <c r="TDN469" i="5" s="1"/>
  <c r="TDP469" i="5" s="1"/>
  <c r="TDR469" i="5" s="1"/>
  <c r="TDT469" i="5" s="1"/>
  <c r="TDV469" i="5" s="1"/>
  <c r="TDX469" i="5" s="1"/>
  <c r="TDZ469" i="5" s="1"/>
  <c r="TEB469" i="5" s="1"/>
  <c r="TED469" i="5" s="1"/>
  <c r="TEF469" i="5" s="1"/>
  <c r="TEH469" i="5" s="1"/>
  <c r="TEJ469" i="5" s="1"/>
  <c r="TEL469" i="5" s="1"/>
  <c r="TEN469" i="5" s="1"/>
  <c r="TEP469" i="5" s="1"/>
  <c r="TER469" i="5" s="1"/>
  <c r="TET469" i="5" s="1"/>
  <c r="TEV469" i="5" s="1"/>
  <c r="TEX469" i="5" s="1"/>
  <c r="TEZ469" i="5" s="1"/>
  <c r="TFB469" i="5" s="1"/>
  <c r="TFD469" i="5" s="1"/>
  <c r="TFF469" i="5" s="1"/>
  <c r="TFH469" i="5" s="1"/>
  <c r="TFJ469" i="5" s="1"/>
  <c r="TFL469" i="5" s="1"/>
  <c r="TFN469" i="5" s="1"/>
  <c r="TFP469" i="5" s="1"/>
  <c r="TFR469" i="5" s="1"/>
  <c r="TFT469" i="5" s="1"/>
  <c r="TFV469" i="5" s="1"/>
  <c r="TFX469" i="5" s="1"/>
  <c r="TFZ469" i="5" s="1"/>
  <c r="TGB469" i="5" s="1"/>
  <c r="TGD469" i="5" s="1"/>
  <c r="TGF469" i="5" s="1"/>
  <c r="TGH469" i="5" s="1"/>
  <c r="TGJ469" i="5" s="1"/>
  <c r="TGL469" i="5" s="1"/>
  <c r="TGN469" i="5" s="1"/>
  <c r="TGP469" i="5" s="1"/>
  <c r="TGR469" i="5" s="1"/>
  <c r="TGT469" i="5" s="1"/>
  <c r="TGV469" i="5" s="1"/>
  <c r="TGX469" i="5" s="1"/>
  <c r="TGZ469" i="5" s="1"/>
  <c r="THB469" i="5" s="1"/>
  <c r="THD469" i="5" s="1"/>
  <c r="THF469" i="5" s="1"/>
  <c r="THH469" i="5" s="1"/>
  <c r="THJ469" i="5" s="1"/>
  <c r="THL469" i="5" s="1"/>
  <c r="THN469" i="5" s="1"/>
  <c r="THP469" i="5" s="1"/>
  <c r="THR469" i="5" s="1"/>
  <c r="THT469" i="5" s="1"/>
  <c r="THV469" i="5" s="1"/>
  <c r="THX469" i="5" s="1"/>
  <c r="THZ469" i="5" s="1"/>
  <c r="TIB469" i="5" s="1"/>
  <c r="TID469" i="5" s="1"/>
  <c r="TIF469" i="5" s="1"/>
  <c r="TIH469" i="5" s="1"/>
  <c r="TIJ469" i="5" s="1"/>
  <c r="TIL469" i="5" s="1"/>
  <c r="TIN469" i="5" s="1"/>
  <c r="TIP469" i="5" s="1"/>
  <c r="TIR469" i="5" s="1"/>
  <c r="TIT469" i="5" s="1"/>
  <c r="TIV469" i="5" s="1"/>
  <c r="TIX469" i="5" s="1"/>
  <c r="TIZ469" i="5" s="1"/>
  <c r="TJB469" i="5" s="1"/>
  <c r="TJD469" i="5" s="1"/>
  <c r="TJF469" i="5" s="1"/>
  <c r="TJH469" i="5" s="1"/>
  <c r="TJJ469" i="5" s="1"/>
  <c r="TJL469" i="5" s="1"/>
  <c r="TJN469" i="5" s="1"/>
  <c r="TJP469" i="5" s="1"/>
  <c r="TJR469" i="5" s="1"/>
  <c r="TJT469" i="5" s="1"/>
  <c r="TJV469" i="5" s="1"/>
  <c r="TJX469" i="5" s="1"/>
  <c r="TJZ469" i="5" s="1"/>
  <c r="TKB469" i="5" s="1"/>
  <c r="TKD469" i="5" s="1"/>
  <c r="TKF469" i="5" s="1"/>
  <c r="TKH469" i="5" s="1"/>
  <c r="TKJ469" i="5" s="1"/>
  <c r="TKL469" i="5" s="1"/>
  <c r="TKN469" i="5" s="1"/>
  <c r="TKP469" i="5" s="1"/>
  <c r="TKR469" i="5" s="1"/>
  <c r="TKT469" i="5" s="1"/>
  <c r="TKV469" i="5" s="1"/>
  <c r="TKX469" i="5" s="1"/>
  <c r="TKZ469" i="5" s="1"/>
  <c r="TLB469" i="5" s="1"/>
  <c r="TLD469" i="5" s="1"/>
  <c r="TLF469" i="5" s="1"/>
  <c r="TLH469" i="5" s="1"/>
  <c r="TLJ469" i="5" s="1"/>
  <c r="TLL469" i="5" s="1"/>
  <c r="TLN469" i="5" s="1"/>
  <c r="TLP469" i="5" s="1"/>
  <c r="TLR469" i="5" s="1"/>
  <c r="TLT469" i="5" s="1"/>
  <c r="TLV469" i="5" s="1"/>
  <c r="TLX469" i="5" s="1"/>
  <c r="TLZ469" i="5" s="1"/>
  <c r="TMB469" i="5" s="1"/>
  <c r="TMD469" i="5" s="1"/>
  <c r="TMF469" i="5" s="1"/>
  <c r="TMH469" i="5" s="1"/>
  <c r="TMJ469" i="5" s="1"/>
  <c r="TML469" i="5" s="1"/>
  <c r="TMN469" i="5" s="1"/>
  <c r="TMP469" i="5" s="1"/>
  <c r="TMR469" i="5" s="1"/>
  <c r="TMT469" i="5" s="1"/>
  <c r="TMV469" i="5" s="1"/>
  <c r="TMX469" i="5" s="1"/>
  <c r="TMZ469" i="5" s="1"/>
  <c r="TNB469" i="5" s="1"/>
  <c r="TND469" i="5" s="1"/>
  <c r="TNF469" i="5" s="1"/>
  <c r="TNH469" i="5" s="1"/>
  <c r="TNJ469" i="5" s="1"/>
  <c r="TNL469" i="5" s="1"/>
  <c r="TNN469" i="5" s="1"/>
  <c r="TNP469" i="5" s="1"/>
  <c r="TNR469" i="5" s="1"/>
  <c r="TNT469" i="5" s="1"/>
  <c r="TNV469" i="5" s="1"/>
  <c r="TNX469" i="5" s="1"/>
  <c r="TNZ469" i="5" s="1"/>
  <c r="TOB469" i="5" s="1"/>
  <c r="TOD469" i="5" s="1"/>
  <c r="TOF469" i="5" s="1"/>
  <c r="TOH469" i="5" s="1"/>
  <c r="TOJ469" i="5" s="1"/>
  <c r="TOL469" i="5" s="1"/>
  <c r="TON469" i="5" s="1"/>
  <c r="TOP469" i="5" s="1"/>
  <c r="TOR469" i="5" s="1"/>
  <c r="TOT469" i="5" s="1"/>
  <c r="TOV469" i="5" s="1"/>
  <c r="TOX469" i="5" s="1"/>
  <c r="TOZ469" i="5" s="1"/>
  <c r="TPB469" i="5" s="1"/>
  <c r="TPD469" i="5" s="1"/>
  <c r="TPF469" i="5" s="1"/>
  <c r="TPH469" i="5" s="1"/>
  <c r="TPJ469" i="5" s="1"/>
  <c r="TPL469" i="5" s="1"/>
  <c r="TPN469" i="5" s="1"/>
  <c r="TPP469" i="5" s="1"/>
  <c r="TPR469" i="5" s="1"/>
  <c r="TPT469" i="5" s="1"/>
  <c r="TPV469" i="5" s="1"/>
  <c r="TPX469" i="5" s="1"/>
  <c r="TPZ469" i="5" s="1"/>
  <c r="TQB469" i="5" s="1"/>
  <c r="TQD469" i="5" s="1"/>
  <c r="TQF469" i="5" s="1"/>
  <c r="TQH469" i="5" s="1"/>
  <c r="TQJ469" i="5" s="1"/>
  <c r="TQL469" i="5" s="1"/>
  <c r="TQN469" i="5" s="1"/>
  <c r="TQP469" i="5" s="1"/>
  <c r="TQR469" i="5" s="1"/>
  <c r="TQT469" i="5" s="1"/>
  <c r="TQV469" i="5" s="1"/>
  <c r="TQX469" i="5" s="1"/>
  <c r="TQZ469" i="5" s="1"/>
  <c r="TRB469" i="5" s="1"/>
  <c r="TRD469" i="5" s="1"/>
  <c r="TRF469" i="5" s="1"/>
  <c r="TRH469" i="5" s="1"/>
  <c r="TRJ469" i="5" s="1"/>
  <c r="TRL469" i="5" s="1"/>
  <c r="TRN469" i="5" s="1"/>
  <c r="TRP469" i="5" s="1"/>
  <c r="TRR469" i="5" s="1"/>
  <c r="TRT469" i="5" s="1"/>
  <c r="TRV469" i="5" s="1"/>
  <c r="TRX469" i="5" s="1"/>
  <c r="TRZ469" i="5" s="1"/>
  <c r="TSB469" i="5" s="1"/>
  <c r="TSD469" i="5" s="1"/>
  <c r="TSF469" i="5" s="1"/>
  <c r="TSH469" i="5" s="1"/>
  <c r="TSJ469" i="5" s="1"/>
  <c r="TSL469" i="5" s="1"/>
  <c r="TSN469" i="5" s="1"/>
  <c r="TSP469" i="5" s="1"/>
  <c r="TSR469" i="5" s="1"/>
  <c r="TST469" i="5" s="1"/>
  <c r="TSV469" i="5" s="1"/>
  <c r="TSX469" i="5" s="1"/>
  <c r="TSZ469" i="5" s="1"/>
  <c r="TTB469" i="5" s="1"/>
  <c r="TTD469" i="5" s="1"/>
  <c r="TTF469" i="5" s="1"/>
  <c r="TTH469" i="5" s="1"/>
  <c r="TTJ469" i="5" s="1"/>
  <c r="TTL469" i="5" s="1"/>
  <c r="TTN469" i="5" s="1"/>
  <c r="TTP469" i="5" s="1"/>
  <c r="TTR469" i="5" s="1"/>
  <c r="TTT469" i="5" s="1"/>
  <c r="TTV469" i="5" s="1"/>
  <c r="TTX469" i="5" s="1"/>
  <c r="TTZ469" i="5" s="1"/>
  <c r="TUB469" i="5" s="1"/>
  <c r="TUD469" i="5" s="1"/>
  <c r="TUF469" i="5" s="1"/>
  <c r="TUH469" i="5" s="1"/>
  <c r="TUJ469" i="5" s="1"/>
  <c r="TUL469" i="5" s="1"/>
  <c r="TUN469" i="5" s="1"/>
  <c r="TUP469" i="5" s="1"/>
  <c r="TUR469" i="5" s="1"/>
  <c r="TUT469" i="5" s="1"/>
  <c r="TUV469" i="5" s="1"/>
  <c r="TUX469" i="5" s="1"/>
  <c r="TUZ469" i="5" s="1"/>
  <c r="TVB469" i="5" s="1"/>
  <c r="TVD469" i="5" s="1"/>
  <c r="TVF469" i="5" s="1"/>
  <c r="TVH469" i="5" s="1"/>
  <c r="TVJ469" i="5" s="1"/>
  <c r="TVL469" i="5" s="1"/>
  <c r="TVN469" i="5" s="1"/>
  <c r="TVP469" i="5" s="1"/>
  <c r="TVR469" i="5" s="1"/>
  <c r="TVT469" i="5" s="1"/>
  <c r="TVV469" i="5" s="1"/>
  <c r="TVX469" i="5" s="1"/>
  <c r="TVZ469" i="5" s="1"/>
  <c r="TWB469" i="5" s="1"/>
  <c r="TWD469" i="5" s="1"/>
  <c r="TWF469" i="5" s="1"/>
  <c r="TWH469" i="5" s="1"/>
  <c r="TWJ469" i="5" s="1"/>
  <c r="TWL469" i="5" s="1"/>
  <c r="TWN469" i="5" s="1"/>
  <c r="TWP469" i="5" s="1"/>
  <c r="TWR469" i="5" s="1"/>
  <c r="TWT469" i="5" s="1"/>
  <c r="TWV469" i="5" s="1"/>
  <c r="TWX469" i="5" s="1"/>
  <c r="TWZ469" i="5" s="1"/>
  <c r="TXB469" i="5" s="1"/>
  <c r="TXD469" i="5" s="1"/>
  <c r="TXF469" i="5" s="1"/>
  <c r="TXH469" i="5" s="1"/>
  <c r="TXJ469" i="5" s="1"/>
  <c r="TXL469" i="5" s="1"/>
  <c r="TXN469" i="5" s="1"/>
  <c r="TXP469" i="5" s="1"/>
  <c r="TXR469" i="5" s="1"/>
  <c r="TXT469" i="5" s="1"/>
  <c r="TXV469" i="5" s="1"/>
  <c r="TXX469" i="5" s="1"/>
  <c r="TXZ469" i="5" s="1"/>
  <c r="TYB469" i="5" s="1"/>
  <c r="TYD469" i="5" s="1"/>
  <c r="TYF469" i="5" s="1"/>
  <c r="TYH469" i="5" s="1"/>
  <c r="TYJ469" i="5" s="1"/>
  <c r="TYL469" i="5" s="1"/>
  <c r="TYN469" i="5" s="1"/>
  <c r="TYP469" i="5" s="1"/>
  <c r="TYR469" i="5" s="1"/>
  <c r="TYT469" i="5" s="1"/>
  <c r="TYV469" i="5" s="1"/>
  <c r="TYX469" i="5" s="1"/>
  <c r="TYZ469" i="5" s="1"/>
  <c r="TZB469" i="5" s="1"/>
  <c r="TZD469" i="5" s="1"/>
  <c r="TZF469" i="5" s="1"/>
  <c r="TZH469" i="5" s="1"/>
  <c r="TZJ469" i="5" s="1"/>
  <c r="TZL469" i="5" s="1"/>
  <c r="TZN469" i="5" s="1"/>
  <c r="TZP469" i="5" s="1"/>
  <c r="TZR469" i="5" s="1"/>
  <c r="TZT469" i="5" s="1"/>
  <c r="TZV469" i="5" s="1"/>
  <c r="TZX469" i="5" s="1"/>
  <c r="TZZ469" i="5" s="1"/>
  <c r="UAB469" i="5" s="1"/>
  <c r="UAD469" i="5" s="1"/>
  <c r="UAF469" i="5" s="1"/>
  <c r="UAH469" i="5" s="1"/>
  <c r="UAJ469" i="5" s="1"/>
  <c r="UAL469" i="5" s="1"/>
  <c r="UAN469" i="5" s="1"/>
  <c r="UAP469" i="5" s="1"/>
  <c r="UAR469" i="5" s="1"/>
  <c r="UAT469" i="5" s="1"/>
  <c r="UAV469" i="5" s="1"/>
  <c r="UAX469" i="5" s="1"/>
  <c r="UAZ469" i="5" s="1"/>
  <c r="UBB469" i="5" s="1"/>
  <c r="UBD469" i="5" s="1"/>
  <c r="UBF469" i="5" s="1"/>
  <c r="UBH469" i="5" s="1"/>
  <c r="UBJ469" i="5" s="1"/>
  <c r="UBL469" i="5" s="1"/>
  <c r="UBN469" i="5" s="1"/>
  <c r="UBP469" i="5" s="1"/>
  <c r="UBR469" i="5" s="1"/>
  <c r="UBT469" i="5" s="1"/>
  <c r="UBV469" i="5" s="1"/>
  <c r="UBX469" i="5" s="1"/>
  <c r="UBZ469" i="5" s="1"/>
  <c r="UCB469" i="5" s="1"/>
  <c r="UCD469" i="5" s="1"/>
  <c r="UCF469" i="5" s="1"/>
  <c r="UCH469" i="5" s="1"/>
  <c r="UCJ469" i="5" s="1"/>
  <c r="UCL469" i="5" s="1"/>
  <c r="UCN469" i="5" s="1"/>
  <c r="UCP469" i="5" s="1"/>
  <c r="UCR469" i="5" s="1"/>
  <c r="UCT469" i="5" s="1"/>
  <c r="UCV469" i="5" s="1"/>
  <c r="UCX469" i="5" s="1"/>
  <c r="UCZ469" i="5" s="1"/>
  <c r="UDB469" i="5" s="1"/>
  <c r="UDD469" i="5" s="1"/>
  <c r="UDF469" i="5" s="1"/>
  <c r="UDH469" i="5" s="1"/>
  <c r="UDJ469" i="5" s="1"/>
  <c r="UDL469" i="5" s="1"/>
  <c r="UDN469" i="5" s="1"/>
  <c r="UDP469" i="5" s="1"/>
  <c r="UDR469" i="5" s="1"/>
  <c r="UDT469" i="5" s="1"/>
  <c r="UDV469" i="5" s="1"/>
  <c r="UDX469" i="5" s="1"/>
  <c r="UDZ469" i="5" s="1"/>
  <c r="UEB469" i="5" s="1"/>
  <c r="UED469" i="5" s="1"/>
  <c r="UEF469" i="5" s="1"/>
  <c r="UEH469" i="5" s="1"/>
  <c r="UEJ469" i="5" s="1"/>
  <c r="UEL469" i="5" s="1"/>
  <c r="UEN469" i="5" s="1"/>
  <c r="UEP469" i="5" s="1"/>
  <c r="UER469" i="5" s="1"/>
  <c r="UET469" i="5" s="1"/>
  <c r="UEV469" i="5" s="1"/>
  <c r="UEX469" i="5" s="1"/>
  <c r="UEZ469" i="5" s="1"/>
  <c r="UFB469" i="5" s="1"/>
  <c r="UFD469" i="5" s="1"/>
  <c r="UFF469" i="5" s="1"/>
  <c r="UFH469" i="5" s="1"/>
  <c r="UFJ469" i="5" s="1"/>
  <c r="UFL469" i="5" s="1"/>
  <c r="UFN469" i="5" s="1"/>
  <c r="UFP469" i="5" s="1"/>
  <c r="UFR469" i="5" s="1"/>
  <c r="UFT469" i="5" s="1"/>
  <c r="UFV469" i="5" s="1"/>
  <c r="UFX469" i="5" s="1"/>
  <c r="UFZ469" i="5" s="1"/>
  <c r="UGB469" i="5" s="1"/>
  <c r="UGD469" i="5" s="1"/>
  <c r="UGF469" i="5" s="1"/>
  <c r="UGH469" i="5" s="1"/>
  <c r="UGJ469" i="5" s="1"/>
  <c r="UGL469" i="5" s="1"/>
  <c r="UGN469" i="5" s="1"/>
  <c r="UGP469" i="5" s="1"/>
  <c r="UGR469" i="5" s="1"/>
  <c r="UGT469" i="5" s="1"/>
  <c r="UGV469" i="5" s="1"/>
  <c r="UGX469" i="5" s="1"/>
  <c r="UGZ469" i="5" s="1"/>
  <c r="UHB469" i="5" s="1"/>
  <c r="UHD469" i="5" s="1"/>
  <c r="UHF469" i="5" s="1"/>
  <c r="UHH469" i="5" s="1"/>
  <c r="UHJ469" i="5" s="1"/>
  <c r="UHL469" i="5" s="1"/>
  <c r="UHN469" i="5" s="1"/>
  <c r="UHP469" i="5" s="1"/>
  <c r="UHR469" i="5" s="1"/>
  <c r="UHT469" i="5" s="1"/>
  <c r="UHV469" i="5" s="1"/>
  <c r="UHX469" i="5" s="1"/>
  <c r="UHZ469" i="5" s="1"/>
  <c r="UIB469" i="5" s="1"/>
  <c r="UID469" i="5" s="1"/>
  <c r="UIF469" i="5" s="1"/>
  <c r="UIH469" i="5" s="1"/>
  <c r="UIJ469" i="5" s="1"/>
  <c r="UIL469" i="5" s="1"/>
  <c r="UIN469" i="5" s="1"/>
  <c r="UIP469" i="5" s="1"/>
  <c r="UIR469" i="5" s="1"/>
  <c r="UIT469" i="5" s="1"/>
  <c r="UIV469" i="5" s="1"/>
  <c r="UIX469" i="5" s="1"/>
  <c r="UIZ469" i="5" s="1"/>
  <c r="UJB469" i="5" s="1"/>
  <c r="UJD469" i="5" s="1"/>
  <c r="UJF469" i="5" s="1"/>
  <c r="UJH469" i="5" s="1"/>
  <c r="UJJ469" i="5" s="1"/>
  <c r="UJL469" i="5" s="1"/>
  <c r="UJN469" i="5" s="1"/>
  <c r="UJP469" i="5" s="1"/>
  <c r="UJR469" i="5" s="1"/>
  <c r="UJT469" i="5" s="1"/>
  <c r="UJV469" i="5" s="1"/>
  <c r="UJX469" i="5" s="1"/>
  <c r="UJZ469" i="5" s="1"/>
  <c r="UKB469" i="5" s="1"/>
  <c r="UKD469" i="5" s="1"/>
  <c r="UKF469" i="5" s="1"/>
  <c r="UKH469" i="5" s="1"/>
  <c r="UKJ469" i="5" s="1"/>
  <c r="UKL469" i="5" s="1"/>
  <c r="UKN469" i="5" s="1"/>
  <c r="UKP469" i="5" s="1"/>
  <c r="UKR469" i="5" s="1"/>
  <c r="UKT469" i="5" s="1"/>
  <c r="UKV469" i="5" s="1"/>
  <c r="UKX469" i="5" s="1"/>
  <c r="UKZ469" i="5" s="1"/>
  <c r="ULB469" i="5" s="1"/>
  <c r="ULD469" i="5" s="1"/>
  <c r="ULF469" i="5" s="1"/>
  <c r="ULH469" i="5" s="1"/>
  <c r="ULJ469" i="5" s="1"/>
  <c r="ULL469" i="5" s="1"/>
  <c r="ULN469" i="5" s="1"/>
  <c r="ULP469" i="5" s="1"/>
  <c r="ULR469" i="5" s="1"/>
  <c r="ULT469" i="5" s="1"/>
  <c r="ULV469" i="5" s="1"/>
  <c r="ULX469" i="5" s="1"/>
  <c r="ULZ469" i="5" s="1"/>
  <c r="UMB469" i="5" s="1"/>
  <c r="UMD469" i="5" s="1"/>
  <c r="UMF469" i="5" s="1"/>
  <c r="UMH469" i="5" s="1"/>
  <c r="UMJ469" i="5" s="1"/>
  <c r="UML469" i="5" s="1"/>
  <c r="UMN469" i="5" s="1"/>
  <c r="UMP469" i="5" s="1"/>
  <c r="UMR469" i="5" s="1"/>
  <c r="UMT469" i="5" s="1"/>
  <c r="UMV469" i="5" s="1"/>
  <c r="UMX469" i="5" s="1"/>
  <c r="UMZ469" i="5" s="1"/>
  <c r="UNB469" i="5" s="1"/>
  <c r="UND469" i="5" s="1"/>
  <c r="UNF469" i="5" s="1"/>
  <c r="UNH469" i="5" s="1"/>
  <c r="UNJ469" i="5" s="1"/>
  <c r="UNL469" i="5" s="1"/>
  <c r="UNN469" i="5" s="1"/>
  <c r="UNP469" i="5" s="1"/>
  <c r="UNR469" i="5" s="1"/>
  <c r="UNT469" i="5" s="1"/>
  <c r="UNV469" i="5" s="1"/>
  <c r="UNX469" i="5" s="1"/>
  <c r="UNZ469" i="5" s="1"/>
  <c r="UOB469" i="5" s="1"/>
  <c r="UOD469" i="5" s="1"/>
  <c r="UOF469" i="5" s="1"/>
  <c r="UOH469" i="5" s="1"/>
  <c r="UOJ469" i="5" s="1"/>
  <c r="UOL469" i="5" s="1"/>
  <c r="UON469" i="5" s="1"/>
  <c r="UOP469" i="5" s="1"/>
  <c r="UOR469" i="5" s="1"/>
  <c r="UOT469" i="5" s="1"/>
  <c r="UOV469" i="5" s="1"/>
  <c r="UOX469" i="5" s="1"/>
  <c r="UOZ469" i="5" s="1"/>
  <c r="UPB469" i="5" s="1"/>
  <c r="UPD469" i="5" s="1"/>
  <c r="UPF469" i="5" s="1"/>
  <c r="UPH469" i="5" s="1"/>
  <c r="UPJ469" i="5" s="1"/>
  <c r="UPL469" i="5" s="1"/>
  <c r="UPN469" i="5" s="1"/>
  <c r="UPP469" i="5" s="1"/>
  <c r="UPR469" i="5" s="1"/>
  <c r="UPT469" i="5" s="1"/>
  <c r="UPV469" i="5" s="1"/>
  <c r="UPX469" i="5" s="1"/>
  <c r="UPZ469" i="5" s="1"/>
  <c r="UQB469" i="5" s="1"/>
  <c r="UQD469" i="5" s="1"/>
  <c r="UQF469" i="5" s="1"/>
  <c r="UQH469" i="5" s="1"/>
  <c r="UQJ469" i="5" s="1"/>
  <c r="UQL469" i="5" s="1"/>
  <c r="UQN469" i="5" s="1"/>
  <c r="UQP469" i="5" s="1"/>
  <c r="UQR469" i="5" s="1"/>
  <c r="UQT469" i="5" s="1"/>
  <c r="UQV469" i="5" s="1"/>
  <c r="UQX469" i="5" s="1"/>
  <c r="UQZ469" i="5" s="1"/>
  <c r="URB469" i="5" s="1"/>
  <c r="URD469" i="5" s="1"/>
  <c r="URF469" i="5" s="1"/>
  <c r="URH469" i="5" s="1"/>
  <c r="URJ469" i="5" s="1"/>
  <c r="URL469" i="5" s="1"/>
  <c r="URN469" i="5" s="1"/>
  <c r="URP469" i="5" s="1"/>
  <c r="URR469" i="5" s="1"/>
  <c r="URT469" i="5" s="1"/>
  <c r="URV469" i="5" s="1"/>
  <c r="URX469" i="5" s="1"/>
  <c r="URZ469" i="5" s="1"/>
  <c r="USB469" i="5" s="1"/>
  <c r="USD469" i="5" s="1"/>
  <c r="USF469" i="5" s="1"/>
  <c r="USH469" i="5" s="1"/>
  <c r="USJ469" i="5" s="1"/>
  <c r="USL469" i="5" s="1"/>
  <c r="USN469" i="5" s="1"/>
  <c r="USP469" i="5" s="1"/>
  <c r="USR469" i="5" s="1"/>
  <c r="UST469" i="5" s="1"/>
  <c r="USV469" i="5" s="1"/>
  <c r="USX469" i="5" s="1"/>
  <c r="USZ469" i="5" s="1"/>
  <c r="UTB469" i="5" s="1"/>
  <c r="UTD469" i="5" s="1"/>
  <c r="UTF469" i="5" s="1"/>
  <c r="UTH469" i="5" s="1"/>
  <c r="UTJ469" i="5" s="1"/>
  <c r="UTL469" i="5" s="1"/>
  <c r="UTN469" i="5" s="1"/>
  <c r="UTP469" i="5" s="1"/>
  <c r="UTR469" i="5" s="1"/>
  <c r="UTT469" i="5" s="1"/>
  <c r="UTV469" i="5" s="1"/>
  <c r="UTX469" i="5" s="1"/>
  <c r="UTZ469" i="5" s="1"/>
  <c r="UUB469" i="5" s="1"/>
  <c r="UUD469" i="5" s="1"/>
  <c r="UUF469" i="5" s="1"/>
  <c r="UUH469" i="5" s="1"/>
  <c r="UUJ469" i="5" s="1"/>
  <c r="UUL469" i="5" s="1"/>
  <c r="UUN469" i="5" s="1"/>
  <c r="UUP469" i="5" s="1"/>
  <c r="UUR469" i="5" s="1"/>
  <c r="UUT469" i="5" s="1"/>
  <c r="UUV469" i="5" s="1"/>
  <c r="UUX469" i="5" s="1"/>
  <c r="UUZ469" i="5" s="1"/>
  <c r="UVB469" i="5" s="1"/>
  <c r="UVD469" i="5" s="1"/>
  <c r="UVF469" i="5" s="1"/>
  <c r="UVH469" i="5" s="1"/>
  <c r="UVJ469" i="5" s="1"/>
  <c r="UVL469" i="5" s="1"/>
  <c r="UVN469" i="5" s="1"/>
  <c r="UVP469" i="5" s="1"/>
  <c r="UVR469" i="5" s="1"/>
  <c r="UVT469" i="5" s="1"/>
  <c r="UVV469" i="5" s="1"/>
  <c r="UVX469" i="5" s="1"/>
  <c r="UVZ469" i="5" s="1"/>
  <c r="UWB469" i="5" s="1"/>
  <c r="UWD469" i="5" s="1"/>
  <c r="UWF469" i="5" s="1"/>
  <c r="UWH469" i="5" s="1"/>
  <c r="UWJ469" i="5" s="1"/>
  <c r="UWL469" i="5" s="1"/>
  <c r="UWN469" i="5" s="1"/>
  <c r="UWP469" i="5" s="1"/>
  <c r="UWR469" i="5" s="1"/>
  <c r="UWT469" i="5" s="1"/>
  <c r="UWV469" i="5" s="1"/>
  <c r="UWX469" i="5" s="1"/>
  <c r="UWZ469" i="5" s="1"/>
  <c r="UXB469" i="5" s="1"/>
  <c r="UXD469" i="5" s="1"/>
  <c r="UXF469" i="5" s="1"/>
  <c r="UXH469" i="5" s="1"/>
  <c r="UXJ469" i="5" s="1"/>
  <c r="UXL469" i="5" s="1"/>
  <c r="UXN469" i="5" s="1"/>
  <c r="UXP469" i="5" s="1"/>
  <c r="UXR469" i="5" s="1"/>
  <c r="UXT469" i="5" s="1"/>
  <c r="UXV469" i="5" s="1"/>
  <c r="UXX469" i="5" s="1"/>
  <c r="UXZ469" i="5" s="1"/>
  <c r="UYB469" i="5" s="1"/>
  <c r="UYD469" i="5" s="1"/>
  <c r="UYF469" i="5" s="1"/>
  <c r="UYH469" i="5" s="1"/>
  <c r="UYJ469" i="5" s="1"/>
  <c r="UYL469" i="5" s="1"/>
  <c r="UYN469" i="5" s="1"/>
  <c r="UYP469" i="5" s="1"/>
  <c r="UYR469" i="5" s="1"/>
  <c r="UYT469" i="5" s="1"/>
  <c r="UYV469" i="5" s="1"/>
  <c r="UYX469" i="5" s="1"/>
  <c r="UYZ469" i="5" s="1"/>
  <c r="UZB469" i="5" s="1"/>
  <c r="UZD469" i="5" s="1"/>
  <c r="UZF469" i="5" s="1"/>
  <c r="UZH469" i="5" s="1"/>
  <c r="UZJ469" i="5" s="1"/>
  <c r="UZL469" i="5" s="1"/>
  <c r="UZN469" i="5" s="1"/>
  <c r="UZP469" i="5" s="1"/>
  <c r="UZR469" i="5" s="1"/>
  <c r="UZT469" i="5" s="1"/>
  <c r="UZV469" i="5" s="1"/>
  <c r="UZX469" i="5" s="1"/>
  <c r="UZZ469" i="5" s="1"/>
  <c r="VAB469" i="5" s="1"/>
  <c r="VAD469" i="5" s="1"/>
  <c r="VAF469" i="5" s="1"/>
  <c r="VAH469" i="5" s="1"/>
  <c r="VAJ469" i="5" s="1"/>
  <c r="VAL469" i="5" s="1"/>
  <c r="VAN469" i="5" s="1"/>
  <c r="VAP469" i="5" s="1"/>
  <c r="VAR469" i="5" s="1"/>
  <c r="VAT469" i="5" s="1"/>
  <c r="VAV469" i="5" s="1"/>
  <c r="VAX469" i="5" s="1"/>
  <c r="VAZ469" i="5" s="1"/>
  <c r="VBB469" i="5" s="1"/>
  <c r="VBD469" i="5" s="1"/>
  <c r="VBF469" i="5" s="1"/>
  <c r="VBH469" i="5" s="1"/>
  <c r="VBJ469" i="5" s="1"/>
  <c r="VBL469" i="5" s="1"/>
  <c r="VBN469" i="5" s="1"/>
  <c r="VBP469" i="5" s="1"/>
  <c r="VBR469" i="5" s="1"/>
  <c r="VBT469" i="5" s="1"/>
  <c r="VBV469" i="5" s="1"/>
  <c r="VBX469" i="5" s="1"/>
  <c r="VBZ469" i="5" s="1"/>
  <c r="VCB469" i="5" s="1"/>
  <c r="VCD469" i="5" s="1"/>
  <c r="VCF469" i="5" s="1"/>
  <c r="VCH469" i="5" s="1"/>
  <c r="VCJ469" i="5" s="1"/>
  <c r="VCL469" i="5" s="1"/>
  <c r="VCN469" i="5" s="1"/>
  <c r="VCP469" i="5" s="1"/>
  <c r="VCR469" i="5" s="1"/>
  <c r="VCT469" i="5" s="1"/>
  <c r="VCV469" i="5" s="1"/>
  <c r="VCX469" i="5" s="1"/>
  <c r="VCZ469" i="5" s="1"/>
  <c r="VDB469" i="5" s="1"/>
  <c r="VDD469" i="5" s="1"/>
  <c r="VDF469" i="5" s="1"/>
  <c r="VDH469" i="5" s="1"/>
  <c r="VDJ469" i="5" s="1"/>
  <c r="VDL469" i="5" s="1"/>
  <c r="VDN469" i="5" s="1"/>
  <c r="VDP469" i="5" s="1"/>
  <c r="VDR469" i="5" s="1"/>
  <c r="VDT469" i="5" s="1"/>
  <c r="VDV469" i="5" s="1"/>
  <c r="VDX469" i="5" s="1"/>
  <c r="VDZ469" i="5" s="1"/>
  <c r="VEB469" i="5" s="1"/>
  <c r="VED469" i="5" s="1"/>
  <c r="VEF469" i="5" s="1"/>
  <c r="VEH469" i="5" s="1"/>
  <c r="VEJ469" i="5" s="1"/>
  <c r="VEL469" i="5" s="1"/>
  <c r="VEN469" i="5" s="1"/>
  <c r="VEP469" i="5" s="1"/>
  <c r="VER469" i="5" s="1"/>
  <c r="VET469" i="5" s="1"/>
  <c r="VEV469" i="5" s="1"/>
  <c r="VEX469" i="5" s="1"/>
  <c r="VEZ469" i="5" s="1"/>
  <c r="VFB469" i="5" s="1"/>
  <c r="VFD469" i="5" s="1"/>
  <c r="VFF469" i="5" s="1"/>
  <c r="VFH469" i="5" s="1"/>
  <c r="VFJ469" i="5" s="1"/>
  <c r="VFL469" i="5" s="1"/>
  <c r="VFN469" i="5" s="1"/>
  <c r="VFP469" i="5" s="1"/>
  <c r="VFR469" i="5" s="1"/>
  <c r="VFT469" i="5" s="1"/>
  <c r="VFV469" i="5" s="1"/>
  <c r="VFX469" i="5" s="1"/>
  <c r="VFZ469" i="5" s="1"/>
  <c r="VGB469" i="5" s="1"/>
  <c r="VGD469" i="5" s="1"/>
  <c r="VGF469" i="5" s="1"/>
  <c r="VGH469" i="5" s="1"/>
  <c r="VGJ469" i="5" s="1"/>
  <c r="VGL469" i="5" s="1"/>
  <c r="VGN469" i="5" s="1"/>
  <c r="VGP469" i="5" s="1"/>
  <c r="VGR469" i="5" s="1"/>
  <c r="VGT469" i="5" s="1"/>
  <c r="VGV469" i="5" s="1"/>
  <c r="VGX469" i="5" s="1"/>
  <c r="VGZ469" i="5" s="1"/>
  <c r="VHB469" i="5" s="1"/>
  <c r="VHD469" i="5" s="1"/>
  <c r="VHF469" i="5" s="1"/>
  <c r="VHH469" i="5" s="1"/>
  <c r="VHJ469" i="5" s="1"/>
  <c r="VHL469" i="5" s="1"/>
  <c r="VHN469" i="5" s="1"/>
  <c r="VHP469" i="5" s="1"/>
  <c r="VHR469" i="5" s="1"/>
  <c r="VHT469" i="5" s="1"/>
  <c r="VHV469" i="5" s="1"/>
  <c r="VHX469" i="5" s="1"/>
  <c r="VHZ469" i="5" s="1"/>
  <c r="VIB469" i="5" s="1"/>
  <c r="VID469" i="5" s="1"/>
  <c r="VIF469" i="5" s="1"/>
  <c r="VIH469" i="5" s="1"/>
  <c r="VIJ469" i="5" s="1"/>
  <c r="VIL469" i="5" s="1"/>
  <c r="VIN469" i="5" s="1"/>
  <c r="VIP469" i="5" s="1"/>
  <c r="VIR469" i="5" s="1"/>
  <c r="VIT469" i="5" s="1"/>
  <c r="VIV469" i="5" s="1"/>
  <c r="VIX469" i="5" s="1"/>
  <c r="VIZ469" i="5" s="1"/>
  <c r="VJB469" i="5" s="1"/>
  <c r="VJD469" i="5" s="1"/>
  <c r="VJF469" i="5" s="1"/>
  <c r="VJH469" i="5" s="1"/>
  <c r="VJJ469" i="5" s="1"/>
  <c r="VJL469" i="5" s="1"/>
  <c r="VJN469" i="5" s="1"/>
  <c r="VJP469" i="5" s="1"/>
  <c r="VJR469" i="5" s="1"/>
  <c r="VJT469" i="5" s="1"/>
  <c r="VJV469" i="5" s="1"/>
  <c r="VJX469" i="5" s="1"/>
  <c r="VJZ469" i="5" s="1"/>
  <c r="VKB469" i="5" s="1"/>
  <c r="VKD469" i="5" s="1"/>
  <c r="VKF469" i="5" s="1"/>
  <c r="VKH469" i="5" s="1"/>
  <c r="VKJ469" i="5" s="1"/>
  <c r="VKL469" i="5" s="1"/>
  <c r="VKN469" i="5" s="1"/>
  <c r="VKP469" i="5" s="1"/>
  <c r="VKR469" i="5" s="1"/>
  <c r="VKT469" i="5" s="1"/>
  <c r="VKV469" i="5" s="1"/>
  <c r="VKX469" i="5" s="1"/>
  <c r="VKZ469" i="5" s="1"/>
  <c r="VLB469" i="5" s="1"/>
  <c r="VLD469" i="5" s="1"/>
  <c r="VLF469" i="5" s="1"/>
  <c r="VLH469" i="5" s="1"/>
  <c r="VLJ469" i="5" s="1"/>
  <c r="VLL469" i="5" s="1"/>
  <c r="VLN469" i="5" s="1"/>
  <c r="VLP469" i="5" s="1"/>
  <c r="VLR469" i="5" s="1"/>
  <c r="VLT469" i="5" s="1"/>
  <c r="VLV469" i="5" s="1"/>
  <c r="VLX469" i="5" s="1"/>
  <c r="VLZ469" i="5" s="1"/>
  <c r="VMB469" i="5" s="1"/>
  <c r="VMD469" i="5" s="1"/>
  <c r="VMF469" i="5" s="1"/>
  <c r="VMH469" i="5" s="1"/>
  <c r="VMJ469" i="5" s="1"/>
  <c r="VML469" i="5" s="1"/>
  <c r="VMN469" i="5" s="1"/>
  <c r="VMP469" i="5" s="1"/>
  <c r="VMR469" i="5" s="1"/>
  <c r="VMT469" i="5" s="1"/>
  <c r="VMV469" i="5" s="1"/>
  <c r="VMX469" i="5" s="1"/>
  <c r="VMZ469" i="5" s="1"/>
  <c r="VNB469" i="5" s="1"/>
  <c r="VND469" i="5" s="1"/>
  <c r="VNF469" i="5" s="1"/>
  <c r="VNH469" i="5" s="1"/>
  <c r="VNJ469" i="5" s="1"/>
  <c r="VNL469" i="5" s="1"/>
  <c r="VNN469" i="5" s="1"/>
  <c r="VNP469" i="5" s="1"/>
  <c r="VNR469" i="5" s="1"/>
  <c r="VNT469" i="5" s="1"/>
  <c r="VNV469" i="5" s="1"/>
  <c r="VNX469" i="5" s="1"/>
  <c r="VNZ469" i="5" s="1"/>
  <c r="VOB469" i="5" s="1"/>
  <c r="VOD469" i="5" s="1"/>
  <c r="VOF469" i="5" s="1"/>
  <c r="VOH469" i="5" s="1"/>
  <c r="VOJ469" i="5" s="1"/>
  <c r="VOL469" i="5" s="1"/>
  <c r="VON469" i="5" s="1"/>
  <c r="VOP469" i="5" s="1"/>
  <c r="VOR469" i="5" s="1"/>
  <c r="VOT469" i="5" s="1"/>
  <c r="VOV469" i="5" s="1"/>
  <c r="VOX469" i="5" s="1"/>
  <c r="VOZ469" i="5" s="1"/>
  <c r="VPB469" i="5" s="1"/>
  <c r="VPD469" i="5" s="1"/>
  <c r="VPF469" i="5" s="1"/>
  <c r="VPH469" i="5" s="1"/>
  <c r="VPJ469" i="5" s="1"/>
  <c r="VPL469" i="5" s="1"/>
  <c r="VPN469" i="5" s="1"/>
  <c r="VPP469" i="5" s="1"/>
  <c r="VPR469" i="5" s="1"/>
  <c r="VPT469" i="5" s="1"/>
  <c r="VPV469" i="5" s="1"/>
  <c r="VPX469" i="5" s="1"/>
  <c r="VPZ469" i="5" s="1"/>
  <c r="VQB469" i="5" s="1"/>
  <c r="VQD469" i="5" s="1"/>
  <c r="VQF469" i="5" s="1"/>
  <c r="VQH469" i="5" s="1"/>
  <c r="VQJ469" i="5" s="1"/>
  <c r="VQL469" i="5" s="1"/>
  <c r="VQN469" i="5" s="1"/>
  <c r="VQP469" i="5" s="1"/>
  <c r="VQR469" i="5" s="1"/>
  <c r="VQT469" i="5" s="1"/>
  <c r="VQV469" i="5" s="1"/>
  <c r="VQX469" i="5" s="1"/>
  <c r="VQZ469" i="5" s="1"/>
  <c r="VRB469" i="5" s="1"/>
  <c r="VRD469" i="5" s="1"/>
  <c r="VRF469" i="5" s="1"/>
  <c r="VRH469" i="5" s="1"/>
  <c r="VRJ469" i="5" s="1"/>
  <c r="VRL469" i="5" s="1"/>
  <c r="VRN469" i="5" s="1"/>
  <c r="VRP469" i="5" s="1"/>
  <c r="VRR469" i="5" s="1"/>
  <c r="VRT469" i="5" s="1"/>
  <c r="VRV469" i="5" s="1"/>
  <c r="VRX469" i="5" s="1"/>
  <c r="VRZ469" i="5" s="1"/>
  <c r="VSB469" i="5" s="1"/>
  <c r="VSD469" i="5" s="1"/>
  <c r="VSF469" i="5" s="1"/>
  <c r="VSH469" i="5" s="1"/>
  <c r="VSJ469" i="5" s="1"/>
  <c r="VSL469" i="5" s="1"/>
  <c r="VSN469" i="5" s="1"/>
  <c r="VSP469" i="5" s="1"/>
  <c r="VSR469" i="5" s="1"/>
  <c r="VST469" i="5" s="1"/>
  <c r="VSV469" i="5" s="1"/>
  <c r="VSX469" i="5" s="1"/>
  <c r="VSZ469" i="5" s="1"/>
  <c r="VTB469" i="5" s="1"/>
  <c r="VTD469" i="5" s="1"/>
  <c r="VTF469" i="5" s="1"/>
  <c r="VTH469" i="5" s="1"/>
  <c r="VTJ469" i="5" s="1"/>
  <c r="VTL469" i="5" s="1"/>
  <c r="VTN469" i="5" s="1"/>
  <c r="VTP469" i="5" s="1"/>
  <c r="VTR469" i="5" s="1"/>
  <c r="VTT469" i="5" s="1"/>
  <c r="VTV469" i="5" s="1"/>
  <c r="VTX469" i="5" s="1"/>
  <c r="VTZ469" i="5" s="1"/>
  <c r="VUB469" i="5" s="1"/>
  <c r="VUD469" i="5" s="1"/>
  <c r="VUF469" i="5" s="1"/>
  <c r="VUH469" i="5" s="1"/>
  <c r="VUJ469" i="5" s="1"/>
  <c r="VUL469" i="5" s="1"/>
  <c r="VUN469" i="5" s="1"/>
  <c r="VUP469" i="5" s="1"/>
  <c r="VUR469" i="5" s="1"/>
  <c r="VUT469" i="5" s="1"/>
  <c r="VUV469" i="5" s="1"/>
  <c r="VUX469" i="5" s="1"/>
  <c r="VUZ469" i="5" s="1"/>
  <c r="VVB469" i="5" s="1"/>
  <c r="VVD469" i="5" s="1"/>
  <c r="VVF469" i="5" s="1"/>
  <c r="VVH469" i="5" s="1"/>
  <c r="VVJ469" i="5" s="1"/>
  <c r="VVL469" i="5" s="1"/>
  <c r="VVN469" i="5" s="1"/>
  <c r="VVP469" i="5" s="1"/>
  <c r="VVR469" i="5" s="1"/>
  <c r="VVT469" i="5" s="1"/>
  <c r="VVV469" i="5" s="1"/>
  <c r="VVX469" i="5" s="1"/>
  <c r="VVZ469" i="5" s="1"/>
  <c r="VWB469" i="5" s="1"/>
  <c r="VWD469" i="5" s="1"/>
  <c r="VWF469" i="5" s="1"/>
  <c r="VWH469" i="5" s="1"/>
  <c r="VWJ469" i="5" s="1"/>
  <c r="VWL469" i="5" s="1"/>
  <c r="VWN469" i="5" s="1"/>
  <c r="VWP469" i="5" s="1"/>
  <c r="VWR469" i="5" s="1"/>
  <c r="VWT469" i="5" s="1"/>
  <c r="VWV469" i="5" s="1"/>
  <c r="VWX469" i="5" s="1"/>
  <c r="VWZ469" i="5" s="1"/>
  <c r="VXB469" i="5" s="1"/>
  <c r="VXD469" i="5" s="1"/>
  <c r="VXF469" i="5" s="1"/>
  <c r="VXH469" i="5" s="1"/>
  <c r="VXJ469" i="5" s="1"/>
  <c r="VXL469" i="5" s="1"/>
  <c r="VXN469" i="5" s="1"/>
  <c r="VXP469" i="5" s="1"/>
  <c r="VXR469" i="5" s="1"/>
  <c r="VXT469" i="5" s="1"/>
  <c r="VXV469" i="5" s="1"/>
  <c r="VXX469" i="5" s="1"/>
  <c r="VXZ469" i="5" s="1"/>
  <c r="VYB469" i="5" s="1"/>
  <c r="VYD469" i="5" s="1"/>
  <c r="VYF469" i="5" s="1"/>
  <c r="VYH469" i="5" s="1"/>
  <c r="VYJ469" i="5" s="1"/>
  <c r="VYL469" i="5" s="1"/>
  <c r="VYN469" i="5" s="1"/>
  <c r="VYP469" i="5" s="1"/>
  <c r="VYR469" i="5" s="1"/>
  <c r="VYT469" i="5" s="1"/>
  <c r="VYV469" i="5" s="1"/>
  <c r="VYX469" i="5" s="1"/>
  <c r="VYZ469" i="5" s="1"/>
  <c r="VZB469" i="5" s="1"/>
  <c r="VZD469" i="5" s="1"/>
  <c r="VZF469" i="5" s="1"/>
  <c r="VZH469" i="5" s="1"/>
  <c r="VZJ469" i="5" s="1"/>
  <c r="VZL469" i="5" s="1"/>
  <c r="VZN469" i="5" s="1"/>
  <c r="VZP469" i="5" s="1"/>
  <c r="VZR469" i="5" s="1"/>
  <c r="VZT469" i="5" s="1"/>
  <c r="VZV469" i="5" s="1"/>
  <c r="VZX469" i="5" s="1"/>
  <c r="VZZ469" i="5" s="1"/>
  <c r="WAB469" i="5" s="1"/>
  <c r="WAD469" i="5" s="1"/>
  <c r="WAF469" i="5" s="1"/>
  <c r="WAH469" i="5" s="1"/>
  <c r="WAJ469" i="5" s="1"/>
  <c r="WAL469" i="5" s="1"/>
  <c r="WAN469" i="5" s="1"/>
  <c r="WAP469" i="5" s="1"/>
  <c r="WAR469" i="5" s="1"/>
  <c r="WAT469" i="5" s="1"/>
  <c r="WAV469" i="5" s="1"/>
  <c r="WAX469" i="5" s="1"/>
  <c r="WAZ469" i="5" s="1"/>
  <c r="WBB469" i="5" s="1"/>
  <c r="WBD469" i="5" s="1"/>
  <c r="WBF469" i="5" s="1"/>
  <c r="WBH469" i="5" s="1"/>
  <c r="WBJ469" i="5" s="1"/>
  <c r="WBL469" i="5" s="1"/>
  <c r="WBN469" i="5" s="1"/>
  <c r="WBP469" i="5" s="1"/>
  <c r="WBR469" i="5" s="1"/>
  <c r="WBT469" i="5" s="1"/>
  <c r="WBV469" i="5" s="1"/>
  <c r="WBX469" i="5" s="1"/>
  <c r="WBZ469" i="5" s="1"/>
  <c r="WCB469" i="5" s="1"/>
  <c r="WCD469" i="5" s="1"/>
  <c r="WCF469" i="5" s="1"/>
  <c r="WCH469" i="5" s="1"/>
  <c r="WCJ469" i="5" s="1"/>
  <c r="WCL469" i="5" s="1"/>
  <c r="WCN469" i="5" s="1"/>
  <c r="WCP469" i="5" s="1"/>
  <c r="WCR469" i="5" s="1"/>
  <c r="WCT469" i="5" s="1"/>
  <c r="WCV469" i="5" s="1"/>
  <c r="WCX469" i="5" s="1"/>
  <c r="WCZ469" i="5" s="1"/>
  <c r="WDB469" i="5" s="1"/>
  <c r="WDD469" i="5" s="1"/>
  <c r="WDF469" i="5" s="1"/>
  <c r="WDH469" i="5" s="1"/>
  <c r="WDJ469" i="5" s="1"/>
  <c r="WDL469" i="5" s="1"/>
  <c r="WDN469" i="5" s="1"/>
  <c r="WDP469" i="5" s="1"/>
  <c r="WDR469" i="5" s="1"/>
  <c r="WDT469" i="5" s="1"/>
  <c r="WDV469" i="5" s="1"/>
  <c r="WDX469" i="5" s="1"/>
  <c r="WDZ469" i="5" s="1"/>
  <c r="WEB469" i="5" s="1"/>
  <c r="WED469" i="5" s="1"/>
  <c r="WEF469" i="5" s="1"/>
  <c r="WEH469" i="5" s="1"/>
  <c r="WEJ469" i="5" s="1"/>
  <c r="WEL469" i="5" s="1"/>
  <c r="WEN469" i="5" s="1"/>
  <c r="WEP469" i="5" s="1"/>
  <c r="WER469" i="5" s="1"/>
  <c r="WET469" i="5" s="1"/>
  <c r="WEV469" i="5" s="1"/>
  <c r="WEX469" i="5" s="1"/>
  <c r="WEZ469" i="5" s="1"/>
  <c r="WFB469" i="5" s="1"/>
  <c r="WFD469" i="5" s="1"/>
  <c r="WFF469" i="5" s="1"/>
  <c r="WFH469" i="5" s="1"/>
  <c r="WFJ469" i="5" s="1"/>
  <c r="WFL469" i="5" s="1"/>
  <c r="WFN469" i="5" s="1"/>
  <c r="WFP469" i="5" s="1"/>
  <c r="WFR469" i="5" s="1"/>
  <c r="WFT469" i="5" s="1"/>
  <c r="WFV469" i="5" s="1"/>
  <c r="WFX469" i="5" s="1"/>
  <c r="WFZ469" i="5" s="1"/>
  <c r="WGB469" i="5" s="1"/>
  <c r="WGD469" i="5" s="1"/>
  <c r="WGF469" i="5" s="1"/>
  <c r="WGH469" i="5" s="1"/>
  <c r="WGJ469" i="5" s="1"/>
  <c r="WGL469" i="5" s="1"/>
  <c r="WGN469" i="5" s="1"/>
  <c r="WGP469" i="5" s="1"/>
  <c r="WGR469" i="5" s="1"/>
  <c r="WGT469" i="5" s="1"/>
  <c r="WGV469" i="5" s="1"/>
  <c r="WGX469" i="5" s="1"/>
  <c r="WGZ469" i="5" s="1"/>
  <c r="WHB469" i="5" s="1"/>
  <c r="WHD469" i="5" s="1"/>
  <c r="WHF469" i="5" s="1"/>
  <c r="WHH469" i="5" s="1"/>
  <c r="WHJ469" i="5" s="1"/>
  <c r="WHL469" i="5" s="1"/>
  <c r="WHN469" i="5" s="1"/>
  <c r="WHP469" i="5" s="1"/>
  <c r="WHR469" i="5" s="1"/>
  <c r="WHT469" i="5" s="1"/>
  <c r="WHV469" i="5" s="1"/>
  <c r="WHX469" i="5" s="1"/>
  <c r="WHZ469" i="5" s="1"/>
  <c r="WIB469" i="5" s="1"/>
  <c r="WID469" i="5" s="1"/>
  <c r="WIF469" i="5" s="1"/>
  <c r="WIH469" i="5" s="1"/>
  <c r="WIJ469" i="5" s="1"/>
  <c r="WIL469" i="5" s="1"/>
  <c r="WIN469" i="5" s="1"/>
  <c r="WIP469" i="5" s="1"/>
  <c r="WIR469" i="5" s="1"/>
  <c r="WIT469" i="5" s="1"/>
  <c r="WIV469" i="5" s="1"/>
  <c r="WIX469" i="5" s="1"/>
  <c r="WIZ469" i="5" s="1"/>
  <c r="WJB469" i="5" s="1"/>
  <c r="WJD469" i="5" s="1"/>
  <c r="WJF469" i="5" s="1"/>
  <c r="WJH469" i="5" s="1"/>
  <c r="WJJ469" i="5" s="1"/>
  <c r="WJL469" i="5" s="1"/>
  <c r="WJN469" i="5" s="1"/>
  <c r="WJP469" i="5" s="1"/>
  <c r="WJR469" i="5" s="1"/>
  <c r="WJT469" i="5" s="1"/>
  <c r="WJV469" i="5" s="1"/>
  <c r="WJX469" i="5" s="1"/>
  <c r="WJZ469" i="5" s="1"/>
  <c r="WKB469" i="5" s="1"/>
  <c r="WKD469" i="5" s="1"/>
  <c r="WKF469" i="5" s="1"/>
  <c r="WKH469" i="5" s="1"/>
  <c r="WKJ469" i="5" s="1"/>
  <c r="WKL469" i="5" s="1"/>
  <c r="WKN469" i="5" s="1"/>
  <c r="WKP469" i="5" s="1"/>
  <c r="WKR469" i="5" s="1"/>
  <c r="WKT469" i="5" s="1"/>
  <c r="WKV469" i="5" s="1"/>
  <c r="WKX469" i="5" s="1"/>
  <c r="WKZ469" i="5" s="1"/>
  <c r="WLB469" i="5" s="1"/>
  <c r="WLD469" i="5" s="1"/>
  <c r="WLF469" i="5" s="1"/>
  <c r="WLH469" i="5" s="1"/>
  <c r="WLJ469" i="5" s="1"/>
  <c r="WLL469" i="5" s="1"/>
  <c r="WLN469" i="5" s="1"/>
  <c r="WLP469" i="5" s="1"/>
  <c r="WLR469" i="5" s="1"/>
  <c r="WLT469" i="5" s="1"/>
  <c r="WLV469" i="5" s="1"/>
  <c r="WLX469" i="5" s="1"/>
  <c r="WLZ469" i="5" s="1"/>
  <c r="WMB469" i="5" s="1"/>
  <c r="WMD469" i="5" s="1"/>
  <c r="WMF469" i="5" s="1"/>
  <c r="WMH469" i="5" s="1"/>
  <c r="WMJ469" i="5" s="1"/>
  <c r="WML469" i="5" s="1"/>
  <c r="WMN469" i="5" s="1"/>
  <c r="WMP469" i="5" s="1"/>
  <c r="WMR469" i="5" s="1"/>
  <c r="WMT469" i="5" s="1"/>
  <c r="WMV469" i="5" s="1"/>
  <c r="WMX469" i="5" s="1"/>
  <c r="WMZ469" i="5" s="1"/>
  <c r="WNB469" i="5" s="1"/>
  <c r="WND469" i="5" s="1"/>
  <c r="WNF469" i="5" s="1"/>
  <c r="WNH469" i="5" s="1"/>
  <c r="WNJ469" i="5" s="1"/>
  <c r="WNL469" i="5" s="1"/>
  <c r="WNN469" i="5" s="1"/>
  <c r="WNP469" i="5" s="1"/>
  <c r="WNR469" i="5" s="1"/>
  <c r="WNT469" i="5" s="1"/>
  <c r="WNV469" i="5" s="1"/>
  <c r="WNX469" i="5" s="1"/>
  <c r="WNZ469" i="5" s="1"/>
  <c r="WOB469" i="5" s="1"/>
  <c r="WOD469" i="5" s="1"/>
  <c r="WOF469" i="5" s="1"/>
  <c r="WOH469" i="5" s="1"/>
  <c r="WOJ469" i="5" s="1"/>
  <c r="WOL469" i="5" s="1"/>
  <c r="WON469" i="5" s="1"/>
  <c r="WOP469" i="5" s="1"/>
  <c r="WOR469" i="5" s="1"/>
  <c r="WOT469" i="5" s="1"/>
  <c r="WOV469" i="5" s="1"/>
  <c r="WOX469" i="5" s="1"/>
  <c r="WOZ469" i="5" s="1"/>
  <c r="WPB469" i="5" s="1"/>
  <c r="WPD469" i="5" s="1"/>
  <c r="WPF469" i="5" s="1"/>
  <c r="WPH469" i="5" s="1"/>
  <c r="WPJ469" i="5" s="1"/>
  <c r="WPL469" i="5" s="1"/>
  <c r="WPN469" i="5" s="1"/>
  <c r="WPP469" i="5" s="1"/>
  <c r="WPR469" i="5" s="1"/>
  <c r="WPT469" i="5" s="1"/>
  <c r="WPV469" i="5" s="1"/>
  <c r="WPX469" i="5" s="1"/>
  <c r="WPZ469" i="5" s="1"/>
  <c r="WQB469" i="5" s="1"/>
  <c r="WQD469" i="5" s="1"/>
  <c r="WQF469" i="5" s="1"/>
  <c r="WQH469" i="5" s="1"/>
  <c r="WQJ469" i="5" s="1"/>
  <c r="WQL469" i="5" s="1"/>
  <c r="WQN469" i="5" s="1"/>
  <c r="WQP469" i="5" s="1"/>
  <c r="WQR469" i="5" s="1"/>
  <c r="WQT469" i="5" s="1"/>
  <c r="WQV469" i="5" s="1"/>
  <c r="WQX469" i="5" s="1"/>
  <c r="WQZ469" i="5" s="1"/>
  <c r="WRB469" i="5" s="1"/>
  <c r="WRD469" i="5" s="1"/>
  <c r="WRF469" i="5" s="1"/>
  <c r="WRH469" i="5" s="1"/>
  <c r="WRJ469" i="5" s="1"/>
  <c r="WRL469" i="5" s="1"/>
  <c r="WRN469" i="5" s="1"/>
  <c r="WRP469" i="5" s="1"/>
  <c r="WRR469" i="5" s="1"/>
  <c r="WRT469" i="5" s="1"/>
  <c r="WRV469" i="5" s="1"/>
  <c r="WRX469" i="5" s="1"/>
  <c r="WRZ469" i="5" s="1"/>
  <c r="WSB469" i="5" s="1"/>
  <c r="WSD469" i="5" s="1"/>
  <c r="WSF469" i="5" s="1"/>
  <c r="WSH469" i="5" s="1"/>
  <c r="WSJ469" i="5" s="1"/>
  <c r="WSL469" i="5" s="1"/>
  <c r="WSN469" i="5" s="1"/>
  <c r="WSP469" i="5" s="1"/>
  <c r="WSR469" i="5" s="1"/>
  <c r="WST469" i="5" s="1"/>
  <c r="WSV469" i="5" s="1"/>
  <c r="WSX469" i="5" s="1"/>
  <c r="WSZ469" i="5" s="1"/>
  <c r="WTB469" i="5" s="1"/>
  <c r="WTD469" i="5" s="1"/>
  <c r="WTF469" i="5" s="1"/>
  <c r="WTH469" i="5" s="1"/>
  <c r="WTJ469" i="5" s="1"/>
  <c r="WTL469" i="5" s="1"/>
  <c r="WTN469" i="5" s="1"/>
  <c r="WTP469" i="5" s="1"/>
  <c r="WTR469" i="5" s="1"/>
  <c r="WTT469" i="5" s="1"/>
  <c r="WTV469" i="5" s="1"/>
  <c r="WTX469" i="5" s="1"/>
  <c r="WTZ469" i="5" s="1"/>
  <c r="WUB469" i="5" s="1"/>
  <c r="WUD469" i="5" s="1"/>
  <c r="WUF469" i="5" s="1"/>
  <c r="WUH469" i="5" s="1"/>
  <c r="WUJ469" i="5" s="1"/>
  <c r="WUL469" i="5" s="1"/>
  <c r="WUN469" i="5" s="1"/>
  <c r="WUP469" i="5" s="1"/>
  <c r="WUR469" i="5" s="1"/>
  <c r="WUT469" i="5" s="1"/>
  <c r="WUV469" i="5" s="1"/>
  <c r="WUX469" i="5" s="1"/>
  <c r="WUZ469" i="5" s="1"/>
  <c r="WVB469" i="5" s="1"/>
  <c r="WVD469" i="5" s="1"/>
  <c r="WVF469" i="5" s="1"/>
  <c r="WVH469" i="5" s="1"/>
  <c r="WVJ469" i="5" s="1"/>
  <c r="WVL469" i="5" s="1"/>
  <c r="WVN469" i="5" s="1"/>
  <c r="WVP469" i="5" s="1"/>
  <c r="WVR469" i="5" s="1"/>
  <c r="WVT469" i="5" s="1"/>
  <c r="WVV469" i="5" s="1"/>
  <c r="WVX469" i="5" s="1"/>
  <c r="WVZ469" i="5" s="1"/>
  <c r="WWB469" i="5" s="1"/>
  <c r="WWD469" i="5" s="1"/>
  <c r="WWF469" i="5" s="1"/>
  <c r="WWH469" i="5" s="1"/>
  <c r="WWJ469" i="5" s="1"/>
  <c r="WWL469" i="5" s="1"/>
  <c r="WWN469" i="5" s="1"/>
  <c r="WWP469" i="5" s="1"/>
  <c r="WWR469" i="5" s="1"/>
  <c r="WWT469" i="5" s="1"/>
  <c r="WWV469" i="5" s="1"/>
  <c r="WWX469" i="5" s="1"/>
  <c r="WWZ469" i="5" s="1"/>
  <c r="WXB469" i="5" s="1"/>
  <c r="WXD469" i="5" s="1"/>
  <c r="WXF469" i="5" s="1"/>
  <c r="WXH469" i="5" s="1"/>
  <c r="WXJ469" i="5" s="1"/>
  <c r="WXL469" i="5" s="1"/>
  <c r="WXN469" i="5" s="1"/>
  <c r="WXP469" i="5" s="1"/>
  <c r="WXR469" i="5" s="1"/>
  <c r="WXT469" i="5" s="1"/>
  <c r="WXV469" i="5" s="1"/>
  <c r="WXX469" i="5" s="1"/>
  <c r="WXZ469" i="5" s="1"/>
  <c r="WYB469" i="5" s="1"/>
  <c r="WYD469" i="5" s="1"/>
  <c r="WYF469" i="5" s="1"/>
  <c r="WYH469" i="5" s="1"/>
  <c r="WYJ469" i="5" s="1"/>
  <c r="WYL469" i="5" s="1"/>
  <c r="WYN469" i="5" s="1"/>
  <c r="WYP469" i="5" s="1"/>
  <c r="WYR469" i="5" s="1"/>
  <c r="WYT469" i="5" s="1"/>
  <c r="WYV469" i="5" s="1"/>
  <c r="WYX469" i="5" s="1"/>
  <c r="WYZ469" i="5" s="1"/>
  <c r="WZB469" i="5" s="1"/>
  <c r="WZD469" i="5" s="1"/>
  <c r="WZF469" i="5" s="1"/>
  <c r="WZH469" i="5" s="1"/>
  <c r="WZJ469" i="5" s="1"/>
  <c r="WZL469" i="5" s="1"/>
  <c r="WZN469" i="5" s="1"/>
  <c r="WZP469" i="5" s="1"/>
  <c r="WZR469" i="5" s="1"/>
  <c r="WZT469" i="5" s="1"/>
  <c r="WZV469" i="5" s="1"/>
  <c r="WZX469" i="5" s="1"/>
  <c r="WZZ469" i="5" s="1"/>
  <c r="XAB469" i="5" s="1"/>
  <c r="XAD469" i="5" s="1"/>
  <c r="XAF469" i="5" s="1"/>
  <c r="XAH469" i="5" s="1"/>
  <c r="XAJ469" i="5" s="1"/>
  <c r="XAL469" i="5" s="1"/>
  <c r="XAN469" i="5" s="1"/>
  <c r="XAP469" i="5" s="1"/>
  <c r="XAR469" i="5" s="1"/>
  <c r="XAT469" i="5" s="1"/>
  <c r="XAV469" i="5" s="1"/>
  <c r="XAX469" i="5" s="1"/>
  <c r="XAZ469" i="5" s="1"/>
  <c r="XBB469" i="5" s="1"/>
  <c r="XBD469" i="5" s="1"/>
  <c r="XBF469" i="5" s="1"/>
  <c r="XBH469" i="5" s="1"/>
  <c r="XBJ469" i="5" s="1"/>
  <c r="XBL469" i="5" s="1"/>
  <c r="XBN469" i="5" s="1"/>
  <c r="XBP469" i="5" s="1"/>
  <c r="XBR469" i="5" s="1"/>
  <c r="XBT469" i="5" s="1"/>
  <c r="XBV469" i="5" s="1"/>
  <c r="XBX469" i="5" s="1"/>
  <c r="XBZ469" i="5" s="1"/>
  <c r="XCB469" i="5" s="1"/>
  <c r="XCD469" i="5" s="1"/>
  <c r="XCF469" i="5" s="1"/>
  <c r="XCH469" i="5" s="1"/>
  <c r="XCJ469" i="5" s="1"/>
  <c r="XCL469" i="5" s="1"/>
  <c r="XCN469" i="5" s="1"/>
  <c r="XCP469" i="5" s="1"/>
  <c r="XCR469" i="5" s="1"/>
  <c r="XCT469" i="5" s="1"/>
  <c r="XCV469" i="5" s="1"/>
  <c r="XCX469" i="5" s="1"/>
  <c r="XCZ469" i="5" s="1"/>
  <c r="XDB469" i="5" s="1"/>
  <c r="XDD469" i="5" s="1"/>
  <c r="XDF469" i="5" s="1"/>
  <c r="XDH469" i="5" s="1"/>
  <c r="XDJ469" i="5" s="1"/>
  <c r="XDL469" i="5" s="1"/>
  <c r="XDN469" i="5" s="1"/>
  <c r="XDP469" i="5" s="1"/>
  <c r="XDR469" i="5" s="1"/>
  <c r="XDT469" i="5" s="1"/>
  <c r="XDV469" i="5" s="1"/>
  <c r="XDX469" i="5" s="1"/>
  <c r="XDZ469" i="5" s="1"/>
  <c r="XEB469" i="5" s="1"/>
  <c r="XED469" i="5" s="1"/>
  <c r="XEF469" i="5" s="1"/>
  <c r="XEH469" i="5" s="1"/>
  <c r="XEJ469" i="5" s="1"/>
  <c r="XEL469" i="5" s="1"/>
  <c r="XEN469" i="5" s="1"/>
  <c r="XEP469" i="5" s="1"/>
  <c r="XER469" i="5" s="1"/>
  <c r="XET469" i="5" s="1"/>
  <c r="XEV469" i="5" s="1"/>
  <c r="XEX469" i="5" s="1"/>
  <c r="XEZ469" i="5" s="1"/>
  <c r="XFB469" i="5" s="1"/>
  <c r="XFD469" i="5" s="1"/>
  <c r="Q470" i="5"/>
  <c r="R470" i="5" s="1"/>
  <c r="T470" i="5" s="1"/>
  <c r="V470" i="5" s="1"/>
  <c r="X470" i="5" s="1"/>
  <c r="Z470" i="5" s="1"/>
  <c r="AB470" i="5" s="1"/>
  <c r="AD470" i="5" s="1"/>
  <c r="AF470" i="5" s="1"/>
  <c r="AH470" i="5" s="1"/>
  <c r="AJ470" i="5" s="1"/>
  <c r="AL470" i="5" s="1"/>
  <c r="AN470" i="5" s="1"/>
  <c r="AP470" i="5" s="1"/>
  <c r="AR470" i="5" s="1"/>
  <c r="AT470" i="5" s="1"/>
  <c r="AV470" i="5" s="1"/>
  <c r="AX470" i="5" s="1"/>
  <c r="AZ470" i="5" s="1"/>
  <c r="BB470" i="5" s="1"/>
  <c r="BD470" i="5" s="1"/>
  <c r="BF470" i="5" s="1"/>
  <c r="BH470" i="5" s="1"/>
  <c r="BJ470" i="5" s="1"/>
  <c r="BL470" i="5" s="1"/>
  <c r="BN470" i="5" s="1"/>
  <c r="BP470" i="5" s="1"/>
  <c r="BR470" i="5" s="1"/>
  <c r="BT470" i="5" s="1"/>
  <c r="BV470" i="5" s="1"/>
  <c r="BX470" i="5" s="1"/>
  <c r="BZ470" i="5" s="1"/>
  <c r="CB470" i="5" s="1"/>
  <c r="CD470" i="5" s="1"/>
  <c r="CF470" i="5" s="1"/>
  <c r="CH470" i="5" s="1"/>
  <c r="CJ470" i="5" s="1"/>
  <c r="CL470" i="5" s="1"/>
  <c r="CN470" i="5" s="1"/>
  <c r="CP470" i="5" s="1"/>
  <c r="CR470" i="5" s="1"/>
  <c r="CT470" i="5" s="1"/>
  <c r="CV470" i="5" s="1"/>
  <c r="CX470" i="5" s="1"/>
  <c r="CZ470" i="5" s="1"/>
  <c r="DB470" i="5" s="1"/>
  <c r="DD470" i="5" s="1"/>
  <c r="DF470" i="5" s="1"/>
  <c r="DH470" i="5" s="1"/>
  <c r="DJ470" i="5" s="1"/>
  <c r="DL470" i="5" s="1"/>
  <c r="DN470" i="5" s="1"/>
  <c r="DP470" i="5" s="1"/>
  <c r="DR470" i="5" s="1"/>
  <c r="DT470" i="5" s="1"/>
  <c r="DV470" i="5" s="1"/>
  <c r="DX470" i="5" s="1"/>
  <c r="DZ470" i="5" s="1"/>
  <c r="EB470" i="5" s="1"/>
  <c r="ED470" i="5" s="1"/>
  <c r="EF470" i="5" s="1"/>
  <c r="EH470" i="5" s="1"/>
  <c r="EJ470" i="5" s="1"/>
  <c r="EL470" i="5" s="1"/>
  <c r="EN470" i="5" s="1"/>
  <c r="EP470" i="5" s="1"/>
  <c r="ER470" i="5" s="1"/>
  <c r="ET470" i="5" s="1"/>
  <c r="EV470" i="5" s="1"/>
  <c r="EX470" i="5" s="1"/>
  <c r="EZ470" i="5" s="1"/>
  <c r="FB470" i="5" s="1"/>
  <c r="FD470" i="5" s="1"/>
  <c r="FF470" i="5" s="1"/>
  <c r="FH470" i="5" s="1"/>
  <c r="FJ470" i="5" s="1"/>
  <c r="FL470" i="5" s="1"/>
  <c r="FN470" i="5" s="1"/>
  <c r="FP470" i="5" s="1"/>
  <c r="FR470" i="5" s="1"/>
  <c r="FT470" i="5" s="1"/>
  <c r="FV470" i="5" s="1"/>
  <c r="FX470" i="5" s="1"/>
  <c r="FZ470" i="5" s="1"/>
  <c r="GB470" i="5" s="1"/>
  <c r="GD470" i="5" s="1"/>
  <c r="GF470" i="5" s="1"/>
  <c r="GH470" i="5" s="1"/>
  <c r="GJ470" i="5" s="1"/>
  <c r="GL470" i="5" s="1"/>
  <c r="GN470" i="5" s="1"/>
  <c r="GP470" i="5" s="1"/>
  <c r="GR470" i="5" s="1"/>
  <c r="GT470" i="5" s="1"/>
  <c r="GV470" i="5" s="1"/>
  <c r="GX470" i="5" s="1"/>
  <c r="GZ470" i="5" s="1"/>
  <c r="HB470" i="5" s="1"/>
  <c r="HD470" i="5" s="1"/>
  <c r="HF470" i="5" s="1"/>
  <c r="HH470" i="5" s="1"/>
  <c r="HJ470" i="5" s="1"/>
  <c r="HL470" i="5" s="1"/>
  <c r="HN470" i="5" s="1"/>
  <c r="HP470" i="5" s="1"/>
  <c r="HR470" i="5" s="1"/>
  <c r="HT470" i="5" s="1"/>
  <c r="HV470" i="5" s="1"/>
  <c r="HX470" i="5" s="1"/>
  <c r="HZ470" i="5" s="1"/>
  <c r="IB470" i="5" s="1"/>
  <c r="ID470" i="5" s="1"/>
  <c r="IF470" i="5" s="1"/>
  <c r="IH470" i="5" s="1"/>
  <c r="IJ470" i="5" s="1"/>
  <c r="IL470" i="5" s="1"/>
  <c r="IN470" i="5" s="1"/>
  <c r="IP470" i="5" s="1"/>
  <c r="IR470" i="5" s="1"/>
  <c r="IT470" i="5" s="1"/>
  <c r="IV470" i="5" s="1"/>
  <c r="IX470" i="5" s="1"/>
  <c r="IZ470" i="5" s="1"/>
  <c r="JB470" i="5" s="1"/>
  <c r="JD470" i="5" s="1"/>
  <c r="JF470" i="5" s="1"/>
  <c r="JH470" i="5" s="1"/>
  <c r="JJ470" i="5" s="1"/>
  <c r="JL470" i="5" s="1"/>
  <c r="JN470" i="5" s="1"/>
  <c r="JP470" i="5" s="1"/>
  <c r="JR470" i="5" s="1"/>
  <c r="JT470" i="5" s="1"/>
  <c r="JV470" i="5" s="1"/>
  <c r="JX470" i="5" s="1"/>
  <c r="JZ470" i="5" s="1"/>
  <c r="KB470" i="5" s="1"/>
  <c r="KD470" i="5" s="1"/>
  <c r="KF470" i="5" s="1"/>
  <c r="KH470" i="5" s="1"/>
  <c r="KJ470" i="5" s="1"/>
  <c r="KL470" i="5" s="1"/>
  <c r="KN470" i="5" s="1"/>
  <c r="KP470" i="5" s="1"/>
  <c r="KR470" i="5" s="1"/>
  <c r="KT470" i="5" s="1"/>
  <c r="KV470" i="5" s="1"/>
  <c r="KX470" i="5" s="1"/>
  <c r="KZ470" i="5" s="1"/>
  <c r="LB470" i="5" s="1"/>
  <c r="LD470" i="5" s="1"/>
  <c r="LF470" i="5" s="1"/>
  <c r="LH470" i="5" s="1"/>
  <c r="LJ470" i="5" s="1"/>
  <c r="LL470" i="5" s="1"/>
  <c r="LN470" i="5" s="1"/>
  <c r="LP470" i="5" s="1"/>
  <c r="LR470" i="5" s="1"/>
  <c r="LT470" i="5" s="1"/>
  <c r="LV470" i="5" s="1"/>
  <c r="LX470" i="5" s="1"/>
  <c r="LZ470" i="5" s="1"/>
  <c r="MB470" i="5" s="1"/>
  <c r="MD470" i="5" s="1"/>
  <c r="MF470" i="5" s="1"/>
  <c r="MH470" i="5" s="1"/>
  <c r="MJ470" i="5" s="1"/>
  <c r="ML470" i="5" s="1"/>
  <c r="MN470" i="5" s="1"/>
  <c r="MP470" i="5" s="1"/>
  <c r="MR470" i="5" s="1"/>
  <c r="MT470" i="5" s="1"/>
  <c r="MV470" i="5" s="1"/>
  <c r="MX470" i="5" s="1"/>
  <c r="MZ470" i="5" s="1"/>
  <c r="NB470" i="5" s="1"/>
  <c r="ND470" i="5" s="1"/>
  <c r="NF470" i="5" s="1"/>
  <c r="NH470" i="5" s="1"/>
  <c r="NJ470" i="5" s="1"/>
  <c r="NL470" i="5" s="1"/>
  <c r="NN470" i="5" s="1"/>
  <c r="NP470" i="5" s="1"/>
  <c r="NR470" i="5" s="1"/>
  <c r="NT470" i="5" s="1"/>
  <c r="NV470" i="5" s="1"/>
  <c r="NX470" i="5" s="1"/>
  <c r="NZ470" i="5" s="1"/>
  <c r="OB470" i="5" s="1"/>
  <c r="OD470" i="5" s="1"/>
  <c r="OF470" i="5" s="1"/>
  <c r="OH470" i="5" s="1"/>
  <c r="OJ470" i="5" s="1"/>
  <c r="OL470" i="5" s="1"/>
  <c r="ON470" i="5" s="1"/>
  <c r="OP470" i="5" s="1"/>
  <c r="OR470" i="5" s="1"/>
  <c r="OT470" i="5" s="1"/>
  <c r="OV470" i="5" s="1"/>
  <c r="OX470" i="5" s="1"/>
  <c r="OZ470" i="5" s="1"/>
  <c r="PB470" i="5" s="1"/>
  <c r="PD470" i="5" s="1"/>
  <c r="PF470" i="5" s="1"/>
  <c r="PH470" i="5" s="1"/>
  <c r="PJ470" i="5" s="1"/>
  <c r="PL470" i="5" s="1"/>
  <c r="PN470" i="5" s="1"/>
  <c r="PP470" i="5" s="1"/>
  <c r="PR470" i="5" s="1"/>
  <c r="PT470" i="5" s="1"/>
  <c r="PV470" i="5" s="1"/>
  <c r="PX470" i="5" s="1"/>
  <c r="PZ470" i="5" s="1"/>
  <c r="QB470" i="5" s="1"/>
  <c r="QD470" i="5" s="1"/>
  <c r="QF470" i="5" s="1"/>
  <c r="QH470" i="5" s="1"/>
  <c r="QJ470" i="5" s="1"/>
  <c r="QL470" i="5" s="1"/>
  <c r="QN470" i="5" s="1"/>
  <c r="QP470" i="5" s="1"/>
  <c r="QR470" i="5" s="1"/>
  <c r="QT470" i="5" s="1"/>
  <c r="QV470" i="5" s="1"/>
  <c r="QX470" i="5" s="1"/>
  <c r="QZ470" i="5" s="1"/>
  <c r="RB470" i="5" s="1"/>
  <c r="RD470" i="5" s="1"/>
  <c r="RF470" i="5" s="1"/>
  <c r="RH470" i="5" s="1"/>
  <c r="RJ470" i="5" s="1"/>
  <c r="RL470" i="5" s="1"/>
  <c r="RN470" i="5" s="1"/>
  <c r="RP470" i="5" s="1"/>
  <c r="RR470" i="5" s="1"/>
  <c r="RT470" i="5" s="1"/>
  <c r="RV470" i="5" s="1"/>
  <c r="RX470" i="5" s="1"/>
  <c r="RZ470" i="5" s="1"/>
  <c r="SB470" i="5" s="1"/>
  <c r="SD470" i="5" s="1"/>
  <c r="SF470" i="5" s="1"/>
  <c r="SH470" i="5" s="1"/>
  <c r="SJ470" i="5" s="1"/>
  <c r="SL470" i="5" s="1"/>
  <c r="SN470" i="5" s="1"/>
  <c r="SP470" i="5" s="1"/>
  <c r="SR470" i="5" s="1"/>
  <c r="ST470" i="5" s="1"/>
  <c r="SV470" i="5" s="1"/>
  <c r="SX470" i="5" s="1"/>
  <c r="SZ470" i="5" s="1"/>
  <c r="TB470" i="5" s="1"/>
  <c r="TD470" i="5" s="1"/>
  <c r="TF470" i="5" s="1"/>
  <c r="TH470" i="5" s="1"/>
  <c r="TJ470" i="5" s="1"/>
  <c r="TL470" i="5" s="1"/>
  <c r="TN470" i="5" s="1"/>
  <c r="TP470" i="5" s="1"/>
  <c r="TR470" i="5" s="1"/>
  <c r="TT470" i="5" s="1"/>
  <c r="TV470" i="5" s="1"/>
  <c r="TX470" i="5" s="1"/>
  <c r="TZ470" i="5" s="1"/>
  <c r="UB470" i="5" s="1"/>
  <c r="UD470" i="5" s="1"/>
  <c r="UF470" i="5" s="1"/>
  <c r="UH470" i="5" s="1"/>
  <c r="UJ470" i="5" s="1"/>
  <c r="UL470" i="5" s="1"/>
  <c r="UN470" i="5" s="1"/>
  <c r="UP470" i="5" s="1"/>
  <c r="UR470" i="5" s="1"/>
  <c r="UT470" i="5" s="1"/>
  <c r="UV470" i="5" s="1"/>
  <c r="UX470" i="5" s="1"/>
  <c r="UZ470" i="5" s="1"/>
  <c r="VB470" i="5" s="1"/>
  <c r="VD470" i="5" s="1"/>
  <c r="VF470" i="5" s="1"/>
  <c r="VH470" i="5" s="1"/>
  <c r="VJ470" i="5" s="1"/>
  <c r="VL470" i="5" s="1"/>
  <c r="VN470" i="5" s="1"/>
  <c r="VP470" i="5" s="1"/>
  <c r="VR470" i="5" s="1"/>
  <c r="VT470" i="5" s="1"/>
  <c r="VV470" i="5" s="1"/>
  <c r="VX470" i="5" s="1"/>
  <c r="VZ470" i="5" s="1"/>
  <c r="WB470" i="5" s="1"/>
  <c r="WD470" i="5" s="1"/>
  <c r="WF470" i="5" s="1"/>
  <c r="WH470" i="5" s="1"/>
  <c r="WJ470" i="5" s="1"/>
  <c r="WL470" i="5" s="1"/>
  <c r="WN470" i="5" s="1"/>
  <c r="WP470" i="5" s="1"/>
  <c r="WR470" i="5" s="1"/>
  <c r="WT470" i="5" s="1"/>
  <c r="WV470" i="5" s="1"/>
  <c r="WX470" i="5" s="1"/>
  <c r="WZ470" i="5" s="1"/>
  <c r="XB470" i="5" s="1"/>
  <c r="XD470" i="5" s="1"/>
  <c r="XF470" i="5" s="1"/>
  <c r="XH470" i="5" s="1"/>
  <c r="XJ470" i="5" s="1"/>
  <c r="XL470" i="5" s="1"/>
  <c r="XN470" i="5" s="1"/>
  <c r="XP470" i="5" s="1"/>
  <c r="XR470" i="5" s="1"/>
  <c r="XT470" i="5" s="1"/>
  <c r="XV470" i="5" s="1"/>
  <c r="XX470" i="5" s="1"/>
  <c r="XZ470" i="5" s="1"/>
  <c r="YB470" i="5" s="1"/>
  <c r="YD470" i="5" s="1"/>
  <c r="YF470" i="5" s="1"/>
  <c r="YH470" i="5" s="1"/>
  <c r="YJ470" i="5" s="1"/>
  <c r="YL470" i="5" s="1"/>
  <c r="YN470" i="5" s="1"/>
  <c r="YP470" i="5" s="1"/>
  <c r="YR470" i="5" s="1"/>
  <c r="YT470" i="5" s="1"/>
  <c r="YV470" i="5" s="1"/>
  <c r="YX470" i="5" s="1"/>
  <c r="YZ470" i="5" s="1"/>
  <c r="ZB470" i="5" s="1"/>
  <c r="ZD470" i="5" s="1"/>
  <c r="ZF470" i="5" s="1"/>
  <c r="ZH470" i="5" s="1"/>
  <c r="ZJ470" i="5" s="1"/>
  <c r="ZL470" i="5" s="1"/>
  <c r="ZN470" i="5" s="1"/>
  <c r="ZP470" i="5" s="1"/>
  <c r="ZR470" i="5" s="1"/>
  <c r="ZT470" i="5" s="1"/>
  <c r="ZV470" i="5" s="1"/>
  <c r="ZX470" i="5" s="1"/>
  <c r="ZZ470" i="5" s="1"/>
  <c r="AAB470" i="5" s="1"/>
  <c r="AAD470" i="5" s="1"/>
  <c r="AAF470" i="5" s="1"/>
  <c r="AAH470" i="5" s="1"/>
  <c r="AAJ470" i="5" s="1"/>
  <c r="AAL470" i="5" s="1"/>
  <c r="AAN470" i="5" s="1"/>
  <c r="AAP470" i="5" s="1"/>
  <c r="AAR470" i="5" s="1"/>
  <c r="AAT470" i="5" s="1"/>
  <c r="AAV470" i="5" s="1"/>
  <c r="AAX470" i="5" s="1"/>
  <c r="AAZ470" i="5" s="1"/>
  <c r="ABB470" i="5" s="1"/>
  <c r="ABD470" i="5" s="1"/>
  <c r="ABF470" i="5" s="1"/>
  <c r="ABH470" i="5" s="1"/>
  <c r="ABJ470" i="5" s="1"/>
  <c r="ABL470" i="5" s="1"/>
  <c r="ABN470" i="5" s="1"/>
  <c r="ABP470" i="5" s="1"/>
  <c r="ABR470" i="5" s="1"/>
  <c r="ABT470" i="5" s="1"/>
  <c r="ABV470" i="5" s="1"/>
  <c r="ABX470" i="5" s="1"/>
  <c r="ABZ470" i="5" s="1"/>
  <c r="ACB470" i="5" s="1"/>
  <c r="ACD470" i="5" s="1"/>
  <c r="ACF470" i="5" s="1"/>
  <c r="ACH470" i="5" s="1"/>
  <c r="ACJ470" i="5" s="1"/>
  <c r="ACL470" i="5" s="1"/>
  <c r="ACN470" i="5" s="1"/>
  <c r="ACP470" i="5" s="1"/>
  <c r="ACR470" i="5" s="1"/>
  <c r="ACT470" i="5" s="1"/>
  <c r="ACV470" i="5" s="1"/>
  <c r="ACX470" i="5" s="1"/>
  <c r="ACZ470" i="5" s="1"/>
  <c r="ADB470" i="5" s="1"/>
  <c r="ADD470" i="5" s="1"/>
  <c r="ADF470" i="5" s="1"/>
  <c r="ADH470" i="5" s="1"/>
  <c r="ADJ470" i="5" s="1"/>
  <c r="ADL470" i="5" s="1"/>
  <c r="ADN470" i="5" s="1"/>
  <c r="ADP470" i="5" s="1"/>
  <c r="ADR470" i="5" s="1"/>
  <c r="ADT470" i="5" s="1"/>
  <c r="ADV470" i="5" s="1"/>
  <c r="ADX470" i="5" s="1"/>
  <c r="ADZ470" i="5" s="1"/>
  <c r="AEB470" i="5" s="1"/>
  <c r="AED470" i="5" s="1"/>
  <c r="AEF470" i="5" s="1"/>
  <c r="AEH470" i="5" s="1"/>
  <c r="AEJ470" i="5" s="1"/>
  <c r="AEL470" i="5" s="1"/>
  <c r="AEN470" i="5" s="1"/>
  <c r="AEP470" i="5" s="1"/>
  <c r="AER470" i="5" s="1"/>
  <c r="AET470" i="5" s="1"/>
  <c r="AEV470" i="5" s="1"/>
  <c r="AEX470" i="5" s="1"/>
  <c r="AEZ470" i="5" s="1"/>
  <c r="AFB470" i="5" s="1"/>
  <c r="AFD470" i="5" s="1"/>
  <c r="AFF470" i="5" s="1"/>
  <c r="AFH470" i="5" s="1"/>
  <c r="AFJ470" i="5" s="1"/>
  <c r="AFL470" i="5" s="1"/>
  <c r="AFN470" i="5" s="1"/>
  <c r="AFP470" i="5" s="1"/>
  <c r="AFR470" i="5" s="1"/>
  <c r="AFT470" i="5" s="1"/>
  <c r="AFV470" i="5" s="1"/>
  <c r="AFX470" i="5" s="1"/>
  <c r="AFZ470" i="5" s="1"/>
  <c r="AGB470" i="5" s="1"/>
  <c r="AGD470" i="5" s="1"/>
  <c r="AGF470" i="5" s="1"/>
  <c r="AGH470" i="5" s="1"/>
  <c r="AGJ470" i="5" s="1"/>
  <c r="AGL470" i="5" s="1"/>
  <c r="AGN470" i="5" s="1"/>
  <c r="AGP470" i="5" s="1"/>
  <c r="AGR470" i="5" s="1"/>
  <c r="AGT470" i="5" s="1"/>
  <c r="AGV470" i="5" s="1"/>
  <c r="AGX470" i="5" s="1"/>
  <c r="AGZ470" i="5" s="1"/>
  <c r="AHB470" i="5" s="1"/>
  <c r="AHD470" i="5" s="1"/>
  <c r="AHF470" i="5" s="1"/>
  <c r="AHH470" i="5" s="1"/>
  <c r="AHJ470" i="5" s="1"/>
  <c r="AHL470" i="5" s="1"/>
  <c r="AHN470" i="5" s="1"/>
  <c r="AHP470" i="5" s="1"/>
  <c r="AHR470" i="5" s="1"/>
  <c r="AHT470" i="5" s="1"/>
  <c r="AHV470" i="5" s="1"/>
  <c r="AHX470" i="5" s="1"/>
  <c r="AHZ470" i="5" s="1"/>
  <c r="AIB470" i="5" s="1"/>
  <c r="AID470" i="5" s="1"/>
  <c r="AIF470" i="5" s="1"/>
  <c r="AIH470" i="5" s="1"/>
  <c r="AIJ470" i="5" s="1"/>
  <c r="AIL470" i="5" s="1"/>
  <c r="AIN470" i="5" s="1"/>
  <c r="AIP470" i="5" s="1"/>
  <c r="AIR470" i="5" s="1"/>
  <c r="AIT470" i="5" s="1"/>
  <c r="AIV470" i="5" s="1"/>
  <c r="AIX470" i="5" s="1"/>
  <c r="AIZ470" i="5" s="1"/>
  <c r="AJB470" i="5" s="1"/>
  <c r="AJD470" i="5" s="1"/>
  <c r="AJF470" i="5" s="1"/>
  <c r="AJH470" i="5" s="1"/>
  <c r="AJJ470" i="5" s="1"/>
  <c r="AJL470" i="5" s="1"/>
  <c r="AJN470" i="5" s="1"/>
  <c r="AJP470" i="5" s="1"/>
  <c r="AJR470" i="5" s="1"/>
  <c r="AJT470" i="5" s="1"/>
  <c r="AJV470" i="5" s="1"/>
  <c r="AJX470" i="5" s="1"/>
  <c r="AJZ470" i="5" s="1"/>
  <c r="AKB470" i="5" s="1"/>
  <c r="AKD470" i="5" s="1"/>
  <c r="AKF470" i="5" s="1"/>
  <c r="AKH470" i="5" s="1"/>
  <c r="AKJ470" i="5" s="1"/>
  <c r="AKL470" i="5" s="1"/>
  <c r="AKN470" i="5" s="1"/>
  <c r="AKP470" i="5" s="1"/>
  <c r="AKR470" i="5" s="1"/>
  <c r="AKT470" i="5" s="1"/>
  <c r="AKV470" i="5" s="1"/>
  <c r="AKX470" i="5" s="1"/>
  <c r="AKZ470" i="5" s="1"/>
  <c r="ALB470" i="5" s="1"/>
  <c r="ALD470" i="5" s="1"/>
  <c r="ALF470" i="5" s="1"/>
  <c r="ALH470" i="5" s="1"/>
  <c r="ALJ470" i="5" s="1"/>
  <c r="ALL470" i="5" s="1"/>
  <c r="ALN470" i="5" s="1"/>
  <c r="ALP470" i="5" s="1"/>
  <c r="ALR470" i="5" s="1"/>
  <c r="ALT470" i="5" s="1"/>
  <c r="ALV470" i="5" s="1"/>
  <c r="ALX470" i="5" s="1"/>
  <c r="ALZ470" i="5" s="1"/>
  <c r="AMB470" i="5" s="1"/>
  <c r="AMD470" i="5" s="1"/>
  <c r="AMF470" i="5" s="1"/>
  <c r="AMH470" i="5" s="1"/>
  <c r="AMJ470" i="5" s="1"/>
  <c r="AML470" i="5" s="1"/>
  <c r="AMN470" i="5" s="1"/>
  <c r="AMP470" i="5" s="1"/>
  <c r="AMR470" i="5" s="1"/>
  <c r="AMT470" i="5" s="1"/>
  <c r="AMV470" i="5" s="1"/>
  <c r="AMX470" i="5" s="1"/>
  <c r="AMZ470" i="5" s="1"/>
  <c r="ANB470" i="5" s="1"/>
  <c r="AND470" i="5" s="1"/>
  <c r="ANF470" i="5" s="1"/>
  <c r="ANH470" i="5" s="1"/>
  <c r="ANJ470" i="5" s="1"/>
  <c r="ANL470" i="5" s="1"/>
  <c r="ANN470" i="5" s="1"/>
  <c r="ANP470" i="5" s="1"/>
  <c r="ANR470" i="5" s="1"/>
  <c r="ANT470" i="5" s="1"/>
  <c r="ANV470" i="5" s="1"/>
  <c r="ANX470" i="5" s="1"/>
  <c r="ANZ470" i="5" s="1"/>
  <c r="AOB470" i="5" s="1"/>
  <c r="AOD470" i="5" s="1"/>
  <c r="AOF470" i="5" s="1"/>
  <c r="AOH470" i="5" s="1"/>
  <c r="AOJ470" i="5" s="1"/>
  <c r="AOL470" i="5" s="1"/>
  <c r="AON470" i="5" s="1"/>
  <c r="AOP470" i="5" s="1"/>
  <c r="AOR470" i="5" s="1"/>
  <c r="AOT470" i="5" s="1"/>
  <c r="AOV470" i="5" s="1"/>
  <c r="AOX470" i="5" s="1"/>
  <c r="AOZ470" i="5" s="1"/>
  <c r="APB470" i="5" s="1"/>
  <c r="APD470" i="5" s="1"/>
  <c r="APF470" i="5" s="1"/>
  <c r="APH470" i="5" s="1"/>
  <c r="APJ470" i="5" s="1"/>
  <c r="APL470" i="5" s="1"/>
  <c r="APN470" i="5" s="1"/>
  <c r="APP470" i="5" s="1"/>
  <c r="APR470" i="5" s="1"/>
  <c r="APT470" i="5" s="1"/>
  <c r="APV470" i="5" s="1"/>
  <c r="APX470" i="5" s="1"/>
  <c r="APZ470" i="5" s="1"/>
  <c r="AQB470" i="5" s="1"/>
  <c r="AQD470" i="5" s="1"/>
  <c r="AQF470" i="5" s="1"/>
  <c r="AQH470" i="5" s="1"/>
  <c r="AQJ470" i="5" s="1"/>
  <c r="AQL470" i="5" s="1"/>
  <c r="AQN470" i="5" s="1"/>
  <c r="AQP470" i="5" s="1"/>
  <c r="AQR470" i="5" s="1"/>
  <c r="AQT470" i="5" s="1"/>
  <c r="AQV470" i="5" s="1"/>
  <c r="AQX470" i="5" s="1"/>
  <c r="AQZ470" i="5" s="1"/>
  <c r="ARB470" i="5" s="1"/>
  <c r="ARD470" i="5" s="1"/>
  <c r="ARF470" i="5" s="1"/>
  <c r="ARH470" i="5" s="1"/>
  <c r="ARJ470" i="5" s="1"/>
  <c r="ARL470" i="5" s="1"/>
  <c r="ARN470" i="5" s="1"/>
  <c r="ARP470" i="5" s="1"/>
  <c r="ARR470" i="5" s="1"/>
  <c r="ART470" i="5" s="1"/>
  <c r="ARV470" i="5" s="1"/>
  <c r="ARX470" i="5" s="1"/>
  <c r="ARZ470" i="5" s="1"/>
  <c r="ASB470" i="5" s="1"/>
  <c r="ASD470" i="5" s="1"/>
  <c r="ASF470" i="5" s="1"/>
  <c r="ASH470" i="5" s="1"/>
  <c r="ASJ470" i="5" s="1"/>
  <c r="ASL470" i="5" s="1"/>
  <c r="ASN470" i="5" s="1"/>
  <c r="ASP470" i="5" s="1"/>
  <c r="ASR470" i="5" s="1"/>
  <c r="AST470" i="5" s="1"/>
  <c r="ASV470" i="5" s="1"/>
  <c r="ASX470" i="5" s="1"/>
  <c r="ASZ470" i="5" s="1"/>
  <c r="ATB470" i="5" s="1"/>
  <c r="ATD470" i="5" s="1"/>
  <c r="ATF470" i="5" s="1"/>
  <c r="ATH470" i="5" s="1"/>
  <c r="ATJ470" i="5" s="1"/>
  <c r="ATL470" i="5" s="1"/>
  <c r="ATN470" i="5" s="1"/>
  <c r="ATP470" i="5" s="1"/>
  <c r="ATR470" i="5" s="1"/>
  <c r="ATT470" i="5" s="1"/>
  <c r="ATV470" i="5" s="1"/>
  <c r="ATX470" i="5" s="1"/>
  <c r="ATZ470" i="5" s="1"/>
  <c r="AUB470" i="5" s="1"/>
  <c r="AUD470" i="5" s="1"/>
  <c r="AUF470" i="5" s="1"/>
  <c r="AUH470" i="5" s="1"/>
  <c r="AUJ470" i="5" s="1"/>
  <c r="AUL470" i="5" s="1"/>
  <c r="AUN470" i="5" s="1"/>
  <c r="AUP470" i="5" s="1"/>
  <c r="AUR470" i="5" s="1"/>
  <c r="AUT470" i="5" s="1"/>
  <c r="AUV470" i="5" s="1"/>
  <c r="AUX470" i="5" s="1"/>
  <c r="AUZ470" i="5" s="1"/>
  <c r="AVB470" i="5" s="1"/>
  <c r="AVD470" i="5" s="1"/>
  <c r="AVF470" i="5" s="1"/>
  <c r="AVH470" i="5" s="1"/>
  <c r="AVJ470" i="5" s="1"/>
  <c r="AVL470" i="5" s="1"/>
  <c r="AVN470" i="5" s="1"/>
  <c r="AVP470" i="5" s="1"/>
  <c r="AVR470" i="5" s="1"/>
  <c r="AVT470" i="5" s="1"/>
  <c r="AVV470" i="5" s="1"/>
  <c r="AVX470" i="5" s="1"/>
  <c r="AVZ470" i="5" s="1"/>
  <c r="AWB470" i="5" s="1"/>
  <c r="AWD470" i="5" s="1"/>
  <c r="AWF470" i="5" s="1"/>
  <c r="AWH470" i="5" s="1"/>
  <c r="AWJ470" i="5" s="1"/>
  <c r="AWL470" i="5" s="1"/>
  <c r="AWN470" i="5" s="1"/>
  <c r="AWP470" i="5" s="1"/>
  <c r="AWR470" i="5" s="1"/>
  <c r="AWT470" i="5" s="1"/>
  <c r="AWV470" i="5" s="1"/>
  <c r="AWX470" i="5" s="1"/>
  <c r="AWZ470" i="5" s="1"/>
  <c r="AXB470" i="5" s="1"/>
  <c r="AXD470" i="5" s="1"/>
  <c r="AXF470" i="5" s="1"/>
  <c r="AXH470" i="5" s="1"/>
  <c r="AXJ470" i="5" s="1"/>
  <c r="AXL470" i="5" s="1"/>
  <c r="AXN470" i="5" s="1"/>
  <c r="AXP470" i="5" s="1"/>
  <c r="AXR470" i="5" s="1"/>
  <c r="AXT470" i="5" s="1"/>
  <c r="AXV470" i="5" s="1"/>
  <c r="AXX470" i="5" s="1"/>
  <c r="AXZ470" i="5" s="1"/>
  <c r="AYB470" i="5" s="1"/>
  <c r="AYD470" i="5" s="1"/>
  <c r="AYF470" i="5" s="1"/>
  <c r="AYH470" i="5" s="1"/>
  <c r="AYJ470" i="5" s="1"/>
  <c r="AYL470" i="5" s="1"/>
  <c r="AYN470" i="5" s="1"/>
  <c r="AYP470" i="5" s="1"/>
  <c r="AYR470" i="5" s="1"/>
  <c r="AYT470" i="5" s="1"/>
  <c r="AYV470" i="5" s="1"/>
  <c r="AYX470" i="5" s="1"/>
  <c r="AYZ470" i="5" s="1"/>
  <c r="AZB470" i="5" s="1"/>
  <c r="AZD470" i="5" s="1"/>
  <c r="AZF470" i="5" s="1"/>
  <c r="AZH470" i="5" s="1"/>
  <c r="AZJ470" i="5" s="1"/>
  <c r="AZL470" i="5" s="1"/>
  <c r="AZN470" i="5" s="1"/>
  <c r="AZP470" i="5" s="1"/>
  <c r="AZR470" i="5" s="1"/>
  <c r="AZT470" i="5" s="1"/>
  <c r="AZV470" i="5" s="1"/>
  <c r="AZX470" i="5" s="1"/>
  <c r="AZZ470" i="5" s="1"/>
  <c r="BAB470" i="5" s="1"/>
  <c r="BAD470" i="5" s="1"/>
  <c r="BAF470" i="5" s="1"/>
  <c r="BAH470" i="5" s="1"/>
  <c r="BAJ470" i="5" s="1"/>
  <c r="BAL470" i="5" s="1"/>
  <c r="BAN470" i="5" s="1"/>
  <c r="BAP470" i="5" s="1"/>
  <c r="BAR470" i="5" s="1"/>
  <c r="BAT470" i="5" s="1"/>
  <c r="BAV470" i="5" s="1"/>
  <c r="BAX470" i="5" s="1"/>
  <c r="BAZ470" i="5" s="1"/>
  <c r="BBB470" i="5" s="1"/>
  <c r="BBD470" i="5" s="1"/>
  <c r="BBF470" i="5" s="1"/>
  <c r="BBH470" i="5" s="1"/>
  <c r="BBJ470" i="5" s="1"/>
  <c r="BBL470" i="5" s="1"/>
  <c r="BBN470" i="5" s="1"/>
  <c r="BBP470" i="5" s="1"/>
  <c r="BBR470" i="5" s="1"/>
  <c r="BBT470" i="5" s="1"/>
  <c r="BBV470" i="5" s="1"/>
  <c r="BBX470" i="5" s="1"/>
  <c r="BBZ470" i="5" s="1"/>
  <c r="BCB470" i="5" s="1"/>
  <c r="BCD470" i="5" s="1"/>
  <c r="BCF470" i="5" s="1"/>
  <c r="BCH470" i="5" s="1"/>
  <c r="BCJ470" i="5" s="1"/>
  <c r="BCL470" i="5" s="1"/>
  <c r="BCN470" i="5" s="1"/>
  <c r="BCP470" i="5" s="1"/>
  <c r="BCR470" i="5" s="1"/>
  <c r="BCT470" i="5" s="1"/>
  <c r="BCV470" i="5" s="1"/>
  <c r="BCX470" i="5" s="1"/>
  <c r="BCZ470" i="5" s="1"/>
  <c r="BDB470" i="5" s="1"/>
  <c r="BDD470" i="5" s="1"/>
  <c r="BDF470" i="5" s="1"/>
  <c r="BDH470" i="5" s="1"/>
  <c r="BDJ470" i="5" s="1"/>
  <c r="BDL470" i="5" s="1"/>
  <c r="BDN470" i="5" s="1"/>
  <c r="BDP470" i="5" s="1"/>
  <c r="BDR470" i="5" s="1"/>
  <c r="BDT470" i="5" s="1"/>
  <c r="BDV470" i="5" s="1"/>
  <c r="BDX470" i="5" s="1"/>
  <c r="BDZ470" i="5" s="1"/>
  <c r="BEB470" i="5" s="1"/>
  <c r="BED470" i="5" s="1"/>
  <c r="BEF470" i="5" s="1"/>
  <c r="BEH470" i="5" s="1"/>
  <c r="BEJ470" i="5" s="1"/>
  <c r="BEL470" i="5" s="1"/>
  <c r="BEN470" i="5" s="1"/>
  <c r="BEP470" i="5" s="1"/>
  <c r="BER470" i="5" s="1"/>
  <c r="BET470" i="5" s="1"/>
  <c r="BEV470" i="5" s="1"/>
  <c r="BEX470" i="5" s="1"/>
  <c r="BEZ470" i="5" s="1"/>
  <c r="BFB470" i="5" s="1"/>
  <c r="BFD470" i="5" s="1"/>
  <c r="BFF470" i="5" s="1"/>
  <c r="BFH470" i="5" s="1"/>
  <c r="BFJ470" i="5" s="1"/>
  <c r="BFL470" i="5" s="1"/>
  <c r="BFN470" i="5" s="1"/>
  <c r="BFP470" i="5" s="1"/>
  <c r="BFR470" i="5" s="1"/>
  <c r="BFT470" i="5" s="1"/>
  <c r="BFV470" i="5" s="1"/>
  <c r="BFX470" i="5" s="1"/>
  <c r="BFZ470" i="5" s="1"/>
  <c r="BGB470" i="5" s="1"/>
  <c r="BGD470" i="5" s="1"/>
  <c r="BGF470" i="5" s="1"/>
  <c r="BGH470" i="5" s="1"/>
  <c r="BGJ470" i="5" s="1"/>
  <c r="BGL470" i="5" s="1"/>
  <c r="BGN470" i="5" s="1"/>
  <c r="BGP470" i="5" s="1"/>
  <c r="BGR470" i="5" s="1"/>
  <c r="BGT470" i="5" s="1"/>
  <c r="BGV470" i="5" s="1"/>
  <c r="BGX470" i="5" s="1"/>
  <c r="BGZ470" i="5" s="1"/>
  <c r="BHB470" i="5" s="1"/>
  <c r="BHD470" i="5" s="1"/>
  <c r="BHF470" i="5" s="1"/>
  <c r="BHH470" i="5" s="1"/>
  <c r="BHJ470" i="5" s="1"/>
  <c r="BHL470" i="5" s="1"/>
  <c r="BHN470" i="5" s="1"/>
  <c r="BHP470" i="5" s="1"/>
  <c r="BHR470" i="5" s="1"/>
  <c r="BHT470" i="5" s="1"/>
  <c r="BHV470" i="5" s="1"/>
  <c r="BHX470" i="5" s="1"/>
  <c r="BHZ470" i="5" s="1"/>
  <c r="BIB470" i="5" s="1"/>
  <c r="BID470" i="5" s="1"/>
  <c r="BIF470" i="5" s="1"/>
  <c r="BIH470" i="5" s="1"/>
  <c r="BIJ470" i="5" s="1"/>
  <c r="BIL470" i="5" s="1"/>
  <c r="BIN470" i="5" s="1"/>
  <c r="BIP470" i="5" s="1"/>
  <c r="BIR470" i="5" s="1"/>
  <c r="BIT470" i="5" s="1"/>
  <c r="BIV470" i="5" s="1"/>
  <c r="BIX470" i="5" s="1"/>
  <c r="BIZ470" i="5" s="1"/>
  <c r="BJB470" i="5" s="1"/>
  <c r="BJD470" i="5" s="1"/>
  <c r="BJF470" i="5" s="1"/>
  <c r="BJH470" i="5" s="1"/>
  <c r="BJJ470" i="5" s="1"/>
  <c r="BJL470" i="5" s="1"/>
  <c r="BJN470" i="5" s="1"/>
  <c r="BJP470" i="5" s="1"/>
  <c r="BJR470" i="5" s="1"/>
  <c r="BJT470" i="5" s="1"/>
  <c r="BJV470" i="5" s="1"/>
  <c r="BJX470" i="5" s="1"/>
  <c r="BJZ470" i="5" s="1"/>
  <c r="BKB470" i="5" s="1"/>
  <c r="BKD470" i="5" s="1"/>
  <c r="BKF470" i="5" s="1"/>
  <c r="BKH470" i="5" s="1"/>
  <c r="BKJ470" i="5" s="1"/>
  <c r="BKL470" i="5" s="1"/>
  <c r="BKN470" i="5" s="1"/>
  <c r="BKP470" i="5" s="1"/>
  <c r="BKR470" i="5" s="1"/>
  <c r="BKT470" i="5" s="1"/>
  <c r="BKV470" i="5" s="1"/>
  <c r="BKX470" i="5" s="1"/>
  <c r="BKZ470" i="5" s="1"/>
  <c r="BLB470" i="5" s="1"/>
  <c r="BLD470" i="5" s="1"/>
  <c r="BLF470" i="5" s="1"/>
  <c r="BLH470" i="5" s="1"/>
  <c r="BLJ470" i="5" s="1"/>
  <c r="BLL470" i="5" s="1"/>
  <c r="BLN470" i="5" s="1"/>
  <c r="BLP470" i="5" s="1"/>
  <c r="BLR470" i="5" s="1"/>
  <c r="BLT470" i="5" s="1"/>
  <c r="BLV470" i="5" s="1"/>
  <c r="BLX470" i="5" s="1"/>
  <c r="BLZ470" i="5" s="1"/>
  <c r="BMB470" i="5" s="1"/>
  <c r="BMD470" i="5" s="1"/>
  <c r="BMF470" i="5" s="1"/>
  <c r="BMH470" i="5" s="1"/>
  <c r="BMJ470" i="5" s="1"/>
  <c r="BML470" i="5" s="1"/>
  <c r="BMN470" i="5" s="1"/>
  <c r="BMP470" i="5" s="1"/>
  <c r="BMR470" i="5" s="1"/>
  <c r="BMT470" i="5" s="1"/>
  <c r="BMV470" i="5" s="1"/>
  <c r="BMX470" i="5" s="1"/>
  <c r="BMZ470" i="5" s="1"/>
  <c r="BNB470" i="5" s="1"/>
  <c r="BND470" i="5" s="1"/>
  <c r="BNF470" i="5" s="1"/>
  <c r="BNH470" i="5" s="1"/>
  <c r="BNJ470" i="5" s="1"/>
  <c r="BNL470" i="5" s="1"/>
  <c r="BNN470" i="5" s="1"/>
  <c r="BNP470" i="5" s="1"/>
  <c r="BNR470" i="5" s="1"/>
  <c r="BNT470" i="5" s="1"/>
  <c r="BNV470" i="5" s="1"/>
  <c r="BNX470" i="5" s="1"/>
  <c r="BNZ470" i="5" s="1"/>
  <c r="BOB470" i="5" s="1"/>
  <c r="BOD470" i="5" s="1"/>
  <c r="BOF470" i="5" s="1"/>
  <c r="BOH470" i="5" s="1"/>
  <c r="BOJ470" i="5" s="1"/>
  <c r="BOL470" i="5" s="1"/>
  <c r="BON470" i="5" s="1"/>
  <c r="BOP470" i="5" s="1"/>
  <c r="BOR470" i="5" s="1"/>
  <c r="BOT470" i="5" s="1"/>
  <c r="BOV470" i="5" s="1"/>
  <c r="BOX470" i="5" s="1"/>
  <c r="BOZ470" i="5" s="1"/>
  <c r="BPB470" i="5" s="1"/>
  <c r="BPD470" i="5" s="1"/>
  <c r="BPF470" i="5" s="1"/>
  <c r="BPH470" i="5" s="1"/>
  <c r="BPJ470" i="5" s="1"/>
  <c r="BPL470" i="5" s="1"/>
  <c r="BPN470" i="5" s="1"/>
  <c r="BPP470" i="5" s="1"/>
  <c r="BPR470" i="5" s="1"/>
  <c r="BPT470" i="5" s="1"/>
  <c r="BPV470" i="5" s="1"/>
  <c r="BPX470" i="5" s="1"/>
  <c r="BPZ470" i="5" s="1"/>
  <c r="BQB470" i="5" s="1"/>
  <c r="BQD470" i="5" s="1"/>
  <c r="BQF470" i="5" s="1"/>
  <c r="BQH470" i="5" s="1"/>
  <c r="BQJ470" i="5" s="1"/>
  <c r="BQL470" i="5" s="1"/>
  <c r="BQN470" i="5" s="1"/>
  <c r="BQP470" i="5" s="1"/>
  <c r="BQR470" i="5" s="1"/>
  <c r="BQT470" i="5" s="1"/>
  <c r="BQV470" i="5" s="1"/>
  <c r="BQX470" i="5" s="1"/>
  <c r="BQZ470" i="5" s="1"/>
  <c r="BRB470" i="5" s="1"/>
  <c r="BRD470" i="5" s="1"/>
  <c r="BRF470" i="5" s="1"/>
  <c r="BRH470" i="5" s="1"/>
  <c r="BRJ470" i="5" s="1"/>
  <c r="BRL470" i="5" s="1"/>
  <c r="BRN470" i="5" s="1"/>
  <c r="BRP470" i="5" s="1"/>
  <c r="BRR470" i="5" s="1"/>
  <c r="BRT470" i="5" s="1"/>
  <c r="BRV470" i="5" s="1"/>
  <c r="BRX470" i="5" s="1"/>
  <c r="BRZ470" i="5" s="1"/>
  <c r="BSB470" i="5" s="1"/>
  <c r="BSD470" i="5" s="1"/>
  <c r="BSF470" i="5" s="1"/>
  <c r="BSH470" i="5" s="1"/>
  <c r="BSJ470" i="5" s="1"/>
  <c r="BSL470" i="5" s="1"/>
  <c r="BSN470" i="5" s="1"/>
  <c r="BSP470" i="5" s="1"/>
  <c r="BSR470" i="5" s="1"/>
  <c r="BST470" i="5" s="1"/>
  <c r="BSV470" i="5" s="1"/>
  <c r="BSX470" i="5" s="1"/>
  <c r="BSZ470" i="5" s="1"/>
  <c r="BTB470" i="5" s="1"/>
  <c r="BTD470" i="5" s="1"/>
  <c r="BTF470" i="5" s="1"/>
  <c r="BTH470" i="5" s="1"/>
  <c r="BTJ470" i="5" s="1"/>
  <c r="BTL470" i="5" s="1"/>
  <c r="BTN470" i="5" s="1"/>
  <c r="BTP470" i="5" s="1"/>
  <c r="BTR470" i="5" s="1"/>
  <c r="BTT470" i="5" s="1"/>
  <c r="BTV470" i="5" s="1"/>
  <c r="BTX470" i="5" s="1"/>
  <c r="BTZ470" i="5" s="1"/>
  <c r="BUB470" i="5" s="1"/>
  <c r="BUD470" i="5" s="1"/>
  <c r="BUF470" i="5" s="1"/>
  <c r="BUH470" i="5" s="1"/>
  <c r="BUJ470" i="5" s="1"/>
  <c r="BUL470" i="5" s="1"/>
  <c r="BUN470" i="5" s="1"/>
  <c r="BUP470" i="5" s="1"/>
  <c r="BUR470" i="5" s="1"/>
  <c r="BUT470" i="5" s="1"/>
  <c r="BUV470" i="5" s="1"/>
  <c r="BUX470" i="5" s="1"/>
  <c r="BUZ470" i="5" s="1"/>
  <c r="BVB470" i="5" s="1"/>
  <c r="BVD470" i="5" s="1"/>
  <c r="BVF470" i="5" s="1"/>
  <c r="BVH470" i="5" s="1"/>
  <c r="BVJ470" i="5" s="1"/>
  <c r="BVL470" i="5" s="1"/>
  <c r="BVN470" i="5" s="1"/>
  <c r="BVP470" i="5" s="1"/>
  <c r="BVR470" i="5" s="1"/>
  <c r="BVT470" i="5" s="1"/>
  <c r="BVV470" i="5" s="1"/>
  <c r="BVX470" i="5" s="1"/>
  <c r="BVZ470" i="5" s="1"/>
  <c r="BWB470" i="5" s="1"/>
  <c r="BWD470" i="5" s="1"/>
  <c r="BWF470" i="5" s="1"/>
  <c r="BWH470" i="5" s="1"/>
  <c r="BWJ470" i="5" s="1"/>
  <c r="BWL470" i="5" s="1"/>
  <c r="BWN470" i="5" s="1"/>
  <c r="BWP470" i="5" s="1"/>
  <c r="BWR470" i="5" s="1"/>
  <c r="BWT470" i="5" s="1"/>
  <c r="BWV470" i="5" s="1"/>
  <c r="BWX470" i="5" s="1"/>
  <c r="BWZ470" i="5" s="1"/>
  <c r="BXB470" i="5" s="1"/>
  <c r="BXD470" i="5" s="1"/>
  <c r="BXF470" i="5" s="1"/>
  <c r="BXH470" i="5" s="1"/>
  <c r="BXJ470" i="5" s="1"/>
  <c r="BXL470" i="5" s="1"/>
  <c r="BXN470" i="5" s="1"/>
  <c r="BXP470" i="5" s="1"/>
  <c r="BXR470" i="5" s="1"/>
  <c r="BXT470" i="5" s="1"/>
  <c r="BXV470" i="5" s="1"/>
  <c r="BXX470" i="5" s="1"/>
  <c r="BXZ470" i="5" s="1"/>
  <c r="BYB470" i="5" s="1"/>
  <c r="BYD470" i="5" s="1"/>
  <c r="BYF470" i="5" s="1"/>
  <c r="BYH470" i="5" s="1"/>
  <c r="BYJ470" i="5" s="1"/>
  <c r="BYL470" i="5" s="1"/>
  <c r="BYN470" i="5" s="1"/>
  <c r="BYP470" i="5" s="1"/>
  <c r="BYR470" i="5" s="1"/>
  <c r="BYT470" i="5" s="1"/>
  <c r="BYV470" i="5" s="1"/>
  <c r="BYX470" i="5" s="1"/>
  <c r="BYZ470" i="5" s="1"/>
  <c r="BZB470" i="5" s="1"/>
  <c r="BZD470" i="5" s="1"/>
  <c r="BZF470" i="5" s="1"/>
  <c r="BZH470" i="5" s="1"/>
  <c r="BZJ470" i="5" s="1"/>
  <c r="BZL470" i="5" s="1"/>
  <c r="BZN470" i="5" s="1"/>
  <c r="BZP470" i="5" s="1"/>
  <c r="BZR470" i="5" s="1"/>
  <c r="BZT470" i="5" s="1"/>
  <c r="BZV470" i="5" s="1"/>
  <c r="BZX470" i="5" s="1"/>
  <c r="BZZ470" i="5" s="1"/>
  <c r="CAB470" i="5" s="1"/>
  <c r="CAD470" i="5" s="1"/>
  <c r="CAF470" i="5" s="1"/>
  <c r="CAH470" i="5" s="1"/>
  <c r="CAJ470" i="5" s="1"/>
  <c r="CAL470" i="5" s="1"/>
  <c r="CAN470" i="5" s="1"/>
  <c r="CAP470" i="5" s="1"/>
  <c r="CAR470" i="5" s="1"/>
  <c r="CAT470" i="5" s="1"/>
  <c r="CAV470" i="5" s="1"/>
  <c r="CAX470" i="5" s="1"/>
  <c r="CAZ470" i="5" s="1"/>
  <c r="CBB470" i="5" s="1"/>
  <c r="CBD470" i="5" s="1"/>
  <c r="CBF470" i="5" s="1"/>
  <c r="CBH470" i="5" s="1"/>
  <c r="CBJ470" i="5" s="1"/>
  <c r="CBL470" i="5" s="1"/>
  <c r="CBN470" i="5" s="1"/>
  <c r="CBP470" i="5" s="1"/>
  <c r="CBR470" i="5" s="1"/>
  <c r="CBT470" i="5" s="1"/>
  <c r="CBV470" i="5" s="1"/>
  <c r="CBX470" i="5" s="1"/>
  <c r="CBZ470" i="5" s="1"/>
  <c r="CCB470" i="5" s="1"/>
  <c r="CCD470" i="5" s="1"/>
  <c r="CCF470" i="5" s="1"/>
  <c r="CCH470" i="5" s="1"/>
  <c r="CCJ470" i="5" s="1"/>
  <c r="CCL470" i="5" s="1"/>
  <c r="CCN470" i="5" s="1"/>
  <c r="CCP470" i="5" s="1"/>
  <c r="CCR470" i="5" s="1"/>
  <c r="CCT470" i="5" s="1"/>
  <c r="CCV470" i="5" s="1"/>
  <c r="CCX470" i="5" s="1"/>
  <c r="CCZ470" i="5" s="1"/>
  <c r="CDB470" i="5" s="1"/>
  <c r="CDD470" i="5" s="1"/>
  <c r="CDF470" i="5" s="1"/>
  <c r="CDH470" i="5" s="1"/>
  <c r="CDJ470" i="5" s="1"/>
  <c r="CDL470" i="5" s="1"/>
  <c r="CDN470" i="5" s="1"/>
  <c r="CDP470" i="5" s="1"/>
  <c r="CDR470" i="5" s="1"/>
  <c r="CDT470" i="5" s="1"/>
  <c r="CDV470" i="5" s="1"/>
  <c r="CDX470" i="5" s="1"/>
  <c r="CDZ470" i="5" s="1"/>
  <c r="CEB470" i="5" s="1"/>
  <c r="CED470" i="5" s="1"/>
  <c r="CEF470" i="5" s="1"/>
  <c r="CEH470" i="5" s="1"/>
  <c r="CEJ470" i="5" s="1"/>
  <c r="CEL470" i="5" s="1"/>
  <c r="CEN470" i="5" s="1"/>
  <c r="CEP470" i="5" s="1"/>
  <c r="CER470" i="5" s="1"/>
  <c r="CET470" i="5" s="1"/>
  <c r="CEV470" i="5" s="1"/>
  <c r="CEX470" i="5" s="1"/>
  <c r="CEZ470" i="5" s="1"/>
  <c r="CFB470" i="5" s="1"/>
  <c r="CFD470" i="5" s="1"/>
  <c r="CFF470" i="5" s="1"/>
  <c r="CFH470" i="5" s="1"/>
  <c r="CFJ470" i="5" s="1"/>
  <c r="CFL470" i="5" s="1"/>
  <c r="CFN470" i="5" s="1"/>
  <c r="CFP470" i="5" s="1"/>
  <c r="CFR470" i="5" s="1"/>
  <c r="CFT470" i="5" s="1"/>
  <c r="CFV470" i="5" s="1"/>
  <c r="CFX470" i="5" s="1"/>
  <c r="CFZ470" i="5" s="1"/>
  <c r="CGB470" i="5" s="1"/>
  <c r="CGD470" i="5" s="1"/>
  <c r="CGF470" i="5" s="1"/>
  <c r="CGH470" i="5" s="1"/>
  <c r="CGJ470" i="5" s="1"/>
  <c r="CGL470" i="5" s="1"/>
  <c r="CGN470" i="5" s="1"/>
  <c r="CGP470" i="5" s="1"/>
  <c r="CGR470" i="5" s="1"/>
  <c r="CGT470" i="5" s="1"/>
  <c r="CGV470" i="5" s="1"/>
  <c r="CGX470" i="5" s="1"/>
  <c r="CGZ470" i="5" s="1"/>
  <c r="CHB470" i="5" s="1"/>
  <c r="CHD470" i="5" s="1"/>
  <c r="CHF470" i="5" s="1"/>
  <c r="CHH470" i="5" s="1"/>
  <c r="CHJ470" i="5" s="1"/>
  <c r="CHL470" i="5" s="1"/>
  <c r="CHN470" i="5" s="1"/>
  <c r="CHP470" i="5" s="1"/>
  <c r="CHR470" i="5" s="1"/>
  <c r="CHT470" i="5" s="1"/>
  <c r="CHV470" i="5" s="1"/>
  <c r="CHX470" i="5" s="1"/>
  <c r="CHZ470" i="5" s="1"/>
  <c r="CIB470" i="5" s="1"/>
  <c r="CID470" i="5" s="1"/>
  <c r="CIF470" i="5" s="1"/>
  <c r="CIH470" i="5" s="1"/>
  <c r="CIJ470" i="5" s="1"/>
  <c r="CIL470" i="5" s="1"/>
  <c r="CIN470" i="5" s="1"/>
  <c r="CIP470" i="5" s="1"/>
  <c r="CIR470" i="5" s="1"/>
  <c r="CIT470" i="5" s="1"/>
  <c r="CIV470" i="5" s="1"/>
  <c r="CIX470" i="5" s="1"/>
  <c r="CIZ470" i="5" s="1"/>
  <c r="CJB470" i="5" s="1"/>
  <c r="CJD470" i="5" s="1"/>
  <c r="CJF470" i="5" s="1"/>
  <c r="CJH470" i="5" s="1"/>
  <c r="CJJ470" i="5" s="1"/>
  <c r="CJL470" i="5" s="1"/>
  <c r="CJN470" i="5" s="1"/>
  <c r="CJP470" i="5" s="1"/>
  <c r="CJR470" i="5" s="1"/>
  <c r="CJT470" i="5" s="1"/>
  <c r="CJV470" i="5" s="1"/>
  <c r="CJX470" i="5" s="1"/>
  <c r="CJZ470" i="5" s="1"/>
  <c r="CKB470" i="5" s="1"/>
  <c r="CKD470" i="5" s="1"/>
  <c r="CKF470" i="5" s="1"/>
  <c r="CKH470" i="5" s="1"/>
  <c r="CKJ470" i="5" s="1"/>
  <c r="CKL470" i="5" s="1"/>
  <c r="CKN470" i="5" s="1"/>
  <c r="CKP470" i="5" s="1"/>
  <c r="CKR470" i="5" s="1"/>
  <c r="CKT470" i="5" s="1"/>
  <c r="CKV470" i="5" s="1"/>
  <c r="CKX470" i="5" s="1"/>
  <c r="CKZ470" i="5" s="1"/>
  <c r="CLB470" i="5" s="1"/>
  <c r="CLD470" i="5" s="1"/>
  <c r="CLF470" i="5" s="1"/>
  <c r="CLH470" i="5" s="1"/>
  <c r="CLJ470" i="5" s="1"/>
  <c r="CLL470" i="5" s="1"/>
  <c r="CLN470" i="5" s="1"/>
  <c r="CLP470" i="5" s="1"/>
  <c r="CLR470" i="5" s="1"/>
  <c r="CLT470" i="5" s="1"/>
  <c r="CLV470" i="5" s="1"/>
  <c r="CLX470" i="5" s="1"/>
  <c r="CLZ470" i="5" s="1"/>
  <c r="CMB470" i="5" s="1"/>
  <c r="CMD470" i="5" s="1"/>
  <c r="CMF470" i="5" s="1"/>
  <c r="CMH470" i="5" s="1"/>
  <c r="CMJ470" i="5" s="1"/>
  <c r="CML470" i="5" s="1"/>
  <c r="CMN470" i="5" s="1"/>
  <c r="CMP470" i="5" s="1"/>
  <c r="CMR470" i="5" s="1"/>
  <c r="CMT470" i="5" s="1"/>
  <c r="CMV470" i="5" s="1"/>
  <c r="CMX470" i="5" s="1"/>
  <c r="CMZ470" i="5" s="1"/>
  <c r="CNB470" i="5" s="1"/>
  <c r="CND470" i="5" s="1"/>
  <c r="CNF470" i="5" s="1"/>
  <c r="CNH470" i="5" s="1"/>
  <c r="CNJ470" i="5" s="1"/>
  <c r="CNL470" i="5" s="1"/>
  <c r="CNN470" i="5" s="1"/>
  <c r="CNP470" i="5" s="1"/>
  <c r="CNR470" i="5" s="1"/>
  <c r="CNT470" i="5" s="1"/>
  <c r="CNV470" i="5" s="1"/>
  <c r="CNX470" i="5" s="1"/>
  <c r="CNZ470" i="5" s="1"/>
  <c r="COB470" i="5" s="1"/>
  <c r="COD470" i="5" s="1"/>
  <c r="COF470" i="5" s="1"/>
  <c r="COH470" i="5" s="1"/>
  <c r="COJ470" i="5" s="1"/>
  <c r="COL470" i="5" s="1"/>
  <c r="CON470" i="5" s="1"/>
  <c r="COP470" i="5" s="1"/>
  <c r="COR470" i="5" s="1"/>
  <c r="COT470" i="5" s="1"/>
  <c r="COV470" i="5" s="1"/>
  <c r="COX470" i="5" s="1"/>
  <c r="COZ470" i="5" s="1"/>
  <c r="CPB470" i="5" s="1"/>
  <c r="CPD470" i="5" s="1"/>
  <c r="CPF470" i="5" s="1"/>
  <c r="CPH470" i="5" s="1"/>
  <c r="CPJ470" i="5" s="1"/>
  <c r="CPL470" i="5" s="1"/>
  <c r="CPN470" i="5" s="1"/>
  <c r="CPP470" i="5" s="1"/>
  <c r="CPR470" i="5" s="1"/>
  <c r="CPT470" i="5" s="1"/>
  <c r="CPV470" i="5" s="1"/>
  <c r="CPX470" i="5" s="1"/>
  <c r="CPZ470" i="5" s="1"/>
  <c r="CQB470" i="5" s="1"/>
  <c r="CQD470" i="5" s="1"/>
  <c r="CQF470" i="5" s="1"/>
  <c r="CQH470" i="5" s="1"/>
  <c r="CQJ470" i="5" s="1"/>
  <c r="CQL470" i="5" s="1"/>
  <c r="CQN470" i="5" s="1"/>
  <c r="CQP470" i="5" s="1"/>
  <c r="CQR470" i="5" s="1"/>
  <c r="CQT470" i="5" s="1"/>
  <c r="CQV470" i="5" s="1"/>
  <c r="CQX470" i="5" s="1"/>
  <c r="CQZ470" i="5" s="1"/>
  <c r="CRB470" i="5" s="1"/>
  <c r="CRD470" i="5" s="1"/>
  <c r="CRF470" i="5" s="1"/>
  <c r="CRH470" i="5" s="1"/>
  <c r="CRJ470" i="5" s="1"/>
  <c r="CRL470" i="5" s="1"/>
  <c r="CRN470" i="5" s="1"/>
  <c r="CRP470" i="5" s="1"/>
  <c r="CRR470" i="5" s="1"/>
  <c r="CRT470" i="5" s="1"/>
  <c r="CRV470" i="5" s="1"/>
  <c r="CRX470" i="5" s="1"/>
  <c r="CRZ470" i="5" s="1"/>
  <c r="CSB470" i="5" s="1"/>
  <c r="CSD470" i="5" s="1"/>
  <c r="CSF470" i="5" s="1"/>
  <c r="CSH470" i="5" s="1"/>
  <c r="CSJ470" i="5" s="1"/>
  <c r="CSL470" i="5" s="1"/>
  <c r="CSN470" i="5" s="1"/>
  <c r="CSP470" i="5" s="1"/>
  <c r="CSR470" i="5" s="1"/>
  <c r="CST470" i="5" s="1"/>
  <c r="CSV470" i="5" s="1"/>
  <c r="CSX470" i="5" s="1"/>
  <c r="CSZ470" i="5" s="1"/>
  <c r="CTB470" i="5" s="1"/>
  <c r="CTD470" i="5" s="1"/>
  <c r="CTF470" i="5" s="1"/>
  <c r="CTH470" i="5" s="1"/>
  <c r="CTJ470" i="5" s="1"/>
  <c r="CTL470" i="5" s="1"/>
  <c r="CTN470" i="5" s="1"/>
  <c r="CTP470" i="5" s="1"/>
  <c r="CTR470" i="5" s="1"/>
  <c r="CTT470" i="5" s="1"/>
  <c r="CTV470" i="5" s="1"/>
  <c r="CTX470" i="5" s="1"/>
  <c r="CTZ470" i="5" s="1"/>
  <c r="CUB470" i="5" s="1"/>
  <c r="CUD470" i="5" s="1"/>
  <c r="CUF470" i="5" s="1"/>
  <c r="CUH470" i="5" s="1"/>
  <c r="CUJ470" i="5" s="1"/>
  <c r="CUL470" i="5" s="1"/>
  <c r="CUN470" i="5" s="1"/>
  <c r="CUP470" i="5" s="1"/>
  <c r="CUR470" i="5" s="1"/>
  <c r="CUT470" i="5" s="1"/>
  <c r="CUV470" i="5" s="1"/>
  <c r="CUX470" i="5" s="1"/>
  <c r="CUZ470" i="5" s="1"/>
  <c r="CVB470" i="5" s="1"/>
  <c r="CVD470" i="5" s="1"/>
  <c r="CVF470" i="5" s="1"/>
  <c r="CVH470" i="5" s="1"/>
  <c r="CVJ470" i="5" s="1"/>
  <c r="CVL470" i="5" s="1"/>
  <c r="CVN470" i="5" s="1"/>
  <c r="CVP470" i="5" s="1"/>
  <c r="CVR470" i="5" s="1"/>
  <c r="CVT470" i="5" s="1"/>
  <c r="CVV470" i="5" s="1"/>
  <c r="CVX470" i="5" s="1"/>
  <c r="CVZ470" i="5" s="1"/>
  <c r="CWB470" i="5" s="1"/>
  <c r="CWD470" i="5" s="1"/>
  <c r="CWF470" i="5" s="1"/>
  <c r="CWH470" i="5" s="1"/>
  <c r="CWJ470" i="5" s="1"/>
  <c r="CWL470" i="5" s="1"/>
  <c r="CWN470" i="5" s="1"/>
  <c r="CWP470" i="5" s="1"/>
  <c r="CWR470" i="5" s="1"/>
  <c r="CWT470" i="5" s="1"/>
  <c r="CWV470" i="5" s="1"/>
  <c r="CWX470" i="5" s="1"/>
  <c r="CWZ470" i="5" s="1"/>
  <c r="CXB470" i="5" s="1"/>
  <c r="CXD470" i="5" s="1"/>
  <c r="CXF470" i="5" s="1"/>
  <c r="CXH470" i="5" s="1"/>
  <c r="CXJ470" i="5" s="1"/>
  <c r="CXL470" i="5" s="1"/>
  <c r="CXN470" i="5" s="1"/>
  <c r="CXP470" i="5" s="1"/>
  <c r="CXR470" i="5" s="1"/>
  <c r="CXT470" i="5" s="1"/>
  <c r="CXV470" i="5" s="1"/>
  <c r="CXX470" i="5" s="1"/>
  <c r="CXZ470" i="5" s="1"/>
  <c r="CYB470" i="5" s="1"/>
  <c r="CYD470" i="5" s="1"/>
  <c r="CYF470" i="5" s="1"/>
  <c r="CYH470" i="5" s="1"/>
  <c r="CYJ470" i="5" s="1"/>
  <c r="CYL470" i="5" s="1"/>
  <c r="CYN470" i="5" s="1"/>
  <c r="CYP470" i="5" s="1"/>
  <c r="CYR470" i="5" s="1"/>
  <c r="CYT470" i="5" s="1"/>
  <c r="CYV470" i="5" s="1"/>
  <c r="CYX470" i="5" s="1"/>
  <c r="CYZ470" i="5" s="1"/>
  <c r="CZB470" i="5" s="1"/>
  <c r="CZD470" i="5" s="1"/>
  <c r="CZF470" i="5" s="1"/>
  <c r="CZH470" i="5" s="1"/>
  <c r="CZJ470" i="5" s="1"/>
  <c r="CZL470" i="5" s="1"/>
  <c r="CZN470" i="5" s="1"/>
  <c r="CZP470" i="5" s="1"/>
  <c r="CZR470" i="5" s="1"/>
  <c r="CZT470" i="5" s="1"/>
  <c r="CZV470" i="5" s="1"/>
  <c r="CZX470" i="5" s="1"/>
  <c r="CZZ470" i="5" s="1"/>
  <c r="DAB470" i="5" s="1"/>
  <c r="DAD470" i="5" s="1"/>
  <c r="DAF470" i="5" s="1"/>
  <c r="DAH470" i="5" s="1"/>
  <c r="DAJ470" i="5" s="1"/>
  <c r="DAL470" i="5" s="1"/>
  <c r="DAN470" i="5" s="1"/>
  <c r="DAP470" i="5" s="1"/>
  <c r="DAR470" i="5" s="1"/>
  <c r="DAT470" i="5" s="1"/>
  <c r="DAV470" i="5" s="1"/>
  <c r="DAX470" i="5" s="1"/>
  <c r="DAZ470" i="5" s="1"/>
  <c r="DBB470" i="5" s="1"/>
  <c r="DBD470" i="5" s="1"/>
  <c r="DBF470" i="5" s="1"/>
  <c r="DBH470" i="5" s="1"/>
  <c r="DBJ470" i="5" s="1"/>
  <c r="DBL470" i="5" s="1"/>
  <c r="DBN470" i="5" s="1"/>
  <c r="DBP470" i="5" s="1"/>
  <c r="DBR470" i="5" s="1"/>
  <c r="DBT470" i="5" s="1"/>
  <c r="DBV470" i="5" s="1"/>
  <c r="DBX470" i="5" s="1"/>
  <c r="DBZ470" i="5" s="1"/>
  <c r="DCB470" i="5" s="1"/>
  <c r="DCD470" i="5" s="1"/>
  <c r="DCF470" i="5" s="1"/>
  <c r="DCH470" i="5" s="1"/>
  <c r="DCJ470" i="5" s="1"/>
  <c r="DCL470" i="5" s="1"/>
  <c r="DCN470" i="5" s="1"/>
  <c r="DCP470" i="5" s="1"/>
  <c r="DCR470" i="5" s="1"/>
  <c r="DCT470" i="5" s="1"/>
  <c r="DCV470" i="5" s="1"/>
  <c r="DCX470" i="5" s="1"/>
  <c r="DCZ470" i="5" s="1"/>
  <c r="DDB470" i="5" s="1"/>
  <c r="DDD470" i="5" s="1"/>
  <c r="DDF470" i="5" s="1"/>
  <c r="DDH470" i="5" s="1"/>
  <c r="DDJ470" i="5" s="1"/>
  <c r="DDL470" i="5" s="1"/>
  <c r="DDN470" i="5" s="1"/>
  <c r="DDP470" i="5" s="1"/>
  <c r="DDR470" i="5" s="1"/>
  <c r="DDT470" i="5" s="1"/>
  <c r="DDV470" i="5" s="1"/>
  <c r="DDX470" i="5" s="1"/>
  <c r="DDZ470" i="5" s="1"/>
  <c r="DEB470" i="5" s="1"/>
  <c r="DED470" i="5" s="1"/>
  <c r="DEF470" i="5" s="1"/>
  <c r="DEH470" i="5" s="1"/>
  <c r="DEJ470" i="5" s="1"/>
  <c r="DEL470" i="5" s="1"/>
  <c r="DEN470" i="5" s="1"/>
  <c r="DEP470" i="5" s="1"/>
  <c r="DER470" i="5" s="1"/>
  <c r="DET470" i="5" s="1"/>
  <c r="DEV470" i="5" s="1"/>
  <c r="DEX470" i="5" s="1"/>
  <c r="DEZ470" i="5" s="1"/>
  <c r="DFB470" i="5" s="1"/>
  <c r="DFD470" i="5" s="1"/>
  <c r="DFF470" i="5" s="1"/>
  <c r="DFH470" i="5" s="1"/>
  <c r="DFJ470" i="5" s="1"/>
  <c r="DFL470" i="5" s="1"/>
  <c r="DFN470" i="5" s="1"/>
  <c r="DFP470" i="5" s="1"/>
  <c r="DFR470" i="5" s="1"/>
  <c r="DFT470" i="5" s="1"/>
  <c r="DFV470" i="5" s="1"/>
  <c r="DFX470" i="5" s="1"/>
  <c r="DFZ470" i="5" s="1"/>
  <c r="DGB470" i="5" s="1"/>
  <c r="DGD470" i="5" s="1"/>
  <c r="DGF470" i="5" s="1"/>
  <c r="DGH470" i="5" s="1"/>
  <c r="DGJ470" i="5" s="1"/>
  <c r="DGL470" i="5" s="1"/>
  <c r="DGN470" i="5" s="1"/>
  <c r="DGP470" i="5" s="1"/>
  <c r="DGR470" i="5" s="1"/>
  <c r="DGT470" i="5" s="1"/>
  <c r="DGV470" i="5" s="1"/>
  <c r="DGX470" i="5" s="1"/>
  <c r="DGZ470" i="5" s="1"/>
  <c r="DHB470" i="5" s="1"/>
  <c r="DHD470" i="5" s="1"/>
  <c r="DHF470" i="5" s="1"/>
  <c r="DHH470" i="5" s="1"/>
  <c r="DHJ470" i="5" s="1"/>
  <c r="DHL470" i="5" s="1"/>
  <c r="DHN470" i="5" s="1"/>
  <c r="DHP470" i="5" s="1"/>
  <c r="DHR470" i="5" s="1"/>
  <c r="DHT470" i="5" s="1"/>
  <c r="DHV470" i="5" s="1"/>
  <c r="DHX470" i="5" s="1"/>
  <c r="DHZ470" i="5" s="1"/>
  <c r="DIB470" i="5" s="1"/>
  <c r="DID470" i="5" s="1"/>
  <c r="DIF470" i="5" s="1"/>
  <c r="DIH470" i="5" s="1"/>
  <c r="DIJ470" i="5" s="1"/>
  <c r="DIL470" i="5" s="1"/>
  <c r="DIN470" i="5" s="1"/>
  <c r="DIP470" i="5" s="1"/>
  <c r="DIR470" i="5" s="1"/>
  <c r="DIT470" i="5" s="1"/>
  <c r="DIV470" i="5" s="1"/>
  <c r="DIX470" i="5" s="1"/>
  <c r="DIZ470" i="5" s="1"/>
  <c r="DJB470" i="5" s="1"/>
  <c r="DJD470" i="5" s="1"/>
  <c r="DJF470" i="5" s="1"/>
  <c r="DJH470" i="5" s="1"/>
  <c r="DJJ470" i="5" s="1"/>
  <c r="DJL470" i="5" s="1"/>
  <c r="DJN470" i="5" s="1"/>
  <c r="DJP470" i="5" s="1"/>
  <c r="DJR470" i="5" s="1"/>
  <c r="DJT470" i="5" s="1"/>
  <c r="DJV470" i="5" s="1"/>
  <c r="DJX470" i="5" s="1"/>
  <c r="DJZ470" i="5" s="1"/>
  <c r="DKB470" i="5" s="1"/>
  <c r="DKD470" i="5" s="1"/>
  <c r="DKF470" i="5" s="1"/>
  <c r="DKH470" i="5" s="1"/>
  <c r="DKJ470" i="5" s="1"/>
  <c r="DKL470" i="5" s="1"/>
  <c r="DKN470" i="5" s="1"/>
  <c r="DKP470" i="5" s="1"/>
  <c r="DKR470" i="5" s="1"/>
  <c r="DKT470" i="5" s="1"/>
  <c r="DKV470" i="5" s="1"/>
  <c r="DKX470" i="5" s="1"/>
  <c r="DKZ470" i="5" s="1"/>
  <c r="DLB470" i="5" s="1"/>
  <c r="DLD470" i="5" s="1"/>
  <c r="DLF470" i="5" s="1"/>
  <c r="DLH470" i="5" s="1"/>
  <c r="DLJ470" i="5" s="1"/>
  <c r="DLL470" i="5" s="1"/>
  <c r="DLN470" i="5" s="1"/>
  <c r="DLP470" i="5" s="1"/>
  <c r="DLR470" i="5" s="1"/>
  <c r="DLT470" i="5" s="1"/>
  <c r="DLV470" i="5" s="1"/>
  <c r="DLX470" i="5" s="1"/>
  <c r="DLZ470" i="5" s="1"/>
  <c r="DMB470" i="5" s="1"/>
  <c r="DMD470" i="5" s="1"/>
  <c r="DMF470" i="5" s="1"/>
  <c r="DMH470" i="5" s="1"/>
  <c r="DMJ470" i="5" s="1"/>
  <c r="DML470" i="5" s="1"/>
  <c r="DMN470" i="5" s="1"/>
  <c r="DMP470" i="5" s="1"/>
  <c r="DMR470" i="5" s="1"/>
  <c r="DMT470" i="5" s="1"/>
  <c r="DMV470" i="5" s="1"/>
  <c r="DMX470" i="5" s="1"/>
  <c r="DMZ470" i="5" s="1"/>
  <c r="DNB470" i="5" s="1"/>
  <c r="DND470" i="5" s="1"/>
  <c r="DNF470" i="5" s="1"/>
  <c r="DNH470" i="5" s="1"/>
  <c r="DNJ470" i="5" s="1"/>
  <c r="DNL470" i="5" s="1"/>
  <c r="DNN470" i="5" s="1"/>
  <c r="DNP470" i="5" s="1"/>
  <c r="DNR470" i="5" s="1"/>
  <c r="DNT470" i="5" s="1"/>
  <c r="DNV470" i="5" s="1"/>
  <c r="DNX470" i="5" s="1"/>
  <c r="DNZ470" i="5" s="1"/>
  <c r="DOB470" i="5" s="1"/>
  <c r="DOD470" i="5" s="1"/>
  <c r="DOF470" i="5" s="1"/>
  <c r="DOH470" i="5" s="1"/>
  <c r="DOJ470" i="5" s="1"/>
  <c r="DOL470" i="5" s="1"/>
  <c r="DON470" i="5" s="1"/>
  <c r="DOP470" i="5" s="1"/>
  <c r="DOR470" i="5" s="1"/>
  <c r="DOT470" i="5" s="1"/>
  <c r="DOV470" i="5" s="1"/>
  <c r="DOX470" i="5" s="1"/>
  <c r="DOZ470" i="5" s="1"/>
  <c r="DPB470" i="5" s="1"/>
  <c r="DPD470" i="5" s="1"/>
  <c r="DPF470" i="5" s="1"/>
  <c r="DPH470" i="5" s="1"/>
  <c r="DPJ470" i="5" s="1"/>
  <c r="DPL470" i="5" s="1"/>
  <c r="DPN470" i="5" s="1"/>
  <c r="DPP470" i="5" s="1"/>
  <c r="DPR470" i="5" s="1"/>
  <c r="DPT470" i="5" s="1"/>
  <c r="DPV470" i="5" s="1"/>
  <c r="DPX470" i="5" s="1"/>
  <c r="DPZ470" i="5" s="1"/>
  <c r="DQB470" i="5" s="1"/>
  <c r="DQD470" i="5" s="1"/>
  <c r="DQF470" i="5" s="1"/>
  <c r="DQH470" i="5" s="1"/>
  <c r="DQJ470" i="5" s="1"/>
  <c r="DQL470" i="5" s="1"/>
  <c r="DQN470" i="5" s="1"/>
  <c r="DQP470" i="5" s="1"/>
  <c r="DQR470" i="5" s="1"/>
  <c r="DQT470" i="5" s="1"/>
  <c r="DQV470" i="5" s="1"/>
  <c r="DQX470" i="5" s="1"/>
  <c r="DQZ470" i="5" s="1"/>
  <c r="DRB470" i="5" s="1"/>
  <c r="DRD470" i="5" s="1"/>
  <c r="DRF470" i="5" s="1"/>
  <c r="DRH470" i="5" s="1"/>
  <c r="DRJ470" i="5" s="1"/>
  <c r="DRL470" i="5" s="1"/>
  <c r="DRN470" i="5" s="1"/>
  <c r="DRP470" i="5" s="1"/>
  <c r="DRR470" i="5" s="1"/>
  <c r="DRT470" i="5" s="1"/>
  <c r="DRV470" i="5" s="1"/>
  <c r="DRX470" i="5" s="1"/>
  <c r="DRZ470" i="5" s="1"/>
  <c r="DSB470" i="5" s="1"/>
  <c r="DSD470" i="5" s="1"/>
  <c r="DSF470" i="5" s="1"/>
  <c r="DSH470" i="5" s="1"/>
  <c r="DSJ470" i="5" s="1"/>
  <c r="DSL470" i="5" s="1"/>
  <c r="DSN470" i="5" s="1"/>
  <c r="DSP470" i="5" s="1"/>
  <c r="DSR470" i="5" s="1"/>
  <c r="DST470" i="5" s="1"/>
  <c r="DSV470" i="5" s="1"/>
  <c r="DSX470" i="5" s="1"/>
  <c r="DSZ470" i="5" s="1"/>
  <c r="DTB470" i="5" s="1"/>
  <c r="DTD470" i="5" s="1"/>
  <c r="DTF470" i="5" s="1"/>
  <c r="DTH470" i="5" s="1"/>
  <c r="DTJ470" i="5" s="1"/>
  <c r="DTL470" i="5" s="1"/>
  <c r="DTN470" i="5" s="1"/>
  <c r="DTP470" i="5" s="1"/>
  <c r="DTR470" i="5" s="1"/>
  <c r="DTT470" i="5" s="1"/>
  <c r="DTV470" i="5" s="1"/>
  <c r="DTX470" i="5" s="1"/>
  <c r="DTZ470" i="5" s="1"/>
  <c r="DUB470" i="5" s="1"/>
  <c r="DUD470" i="5" s="1"/>
  <c r="DUF470" i="5" s="1"/>
  <c r="DUH470" i="5" s="1"/>
  <c r="DUJ470" i="5" s="1"/>
  <c r="DUL470" i="5" s="1"/>
  <c r="DUN470" i="5" s="1"/>
  <c r="DUP470" i="5" s="1"/>
  <c r="DUR470" i="5" s="1"/>
  <c r="DUT470" i="5" s="1"/>
  <c r="DUV470" i="5" s="1"/>
  <c r="DUX470" i="5" s="1"/>
  <c r="DUZ470" i="5" s="1"/>
  <c r="DVB470" i="5" s="1"/>
  <c r="DVD470" i="5" s="1"/>
  <c r="DVF470" i="5" s="1"/>
  <c r="DVH470" i="5" s="1"/>
  <c r="DVJ470" i="5" s="1"/>
  <c r="DVL470" i="5" s="1"/>
  <c r="DVN470" i="5" s="1"/>
  <c r="DVP470" i="5" s="1"/>
  <c r="DVR470" i="5" s="1"/>
  <c r="DVT470" i="5" s="1"/>
  <c r="DVV470" i="5" s="1"/>
  <c r="DVX470" i="5" s="1"/>
  <c r="DVZ470" i="5" s="1"/>
  <c r="DWB470" i="5" s="1"/>
  <c r="DWD470" i="5" s="1"/>
  <c r="DWF470" i="5" s="1"/>
  <c r="DWH470" i="5" s="1"/>
  <c r="DWJ470" i="5" s="1"/>
  <c r="DWL470" i="5" s="1"/>
  <c r="DWN470" i="5" s="1"/>
  <c r="DWP470" i="5" s="1"/>
  <c r="DWR470" i="5" s="1"/>
  <c r="DWT470" i="5" s="1"/>
  <c r="DWV470" i="5" s="1"/>
  <c r="DWX470" i="5" s="1"/>
  <c r="DWZ470" i="5" s="1"/>
  <c r="DXB470" i="5" s="1"/>
  <c r="DXD470" i="5" s="1"/>
  <c r="DXF470" i="5" s="1"/>
  <c r="DXH470" i="5" s="1"/>
  <c r="DXJ470" i="5" s="1"/>
  <c r="DXL470" i="5" s="1"/>
  <c r="DXN470" i="5" s="1"/>
  <c r="DXP470" i="5" s="1"/>
  <c r="DXR470" i="5" s="1"/>
  <c r="DXT470" i="5" s="1"/>
  <c r="DXV470" i="5" s="1"/>
  <c r="DXX470" i="5" s="1"/>
  <c r="DXZ470" i="5" s="1"/>
  <c r="DYB470" i="5" s="1"/>
  <c r="DYD470" i="5" s="1"/>
  <c r="DYF470" i="5" s="1"/>
  <c r="DYH470" i="5" s="1"/>
  <c r="DYJ470" i="5" s="1"/>
  <c r="DYL470" i="5" s="1"/>
  <c r="DYN470" i="5" s="1"/>
  <c r="DYP470" i="5" s="1"/>
  <c r="DYR470" i="5" s="1"/>
  <c r="DYT470" i="5" s="1"/>
  <c r="DYV470" i="5" s="1"/>
  <c r="DYX470" i="5" s="1"/>
  <c r="DYZ470" i="5" s="1"/>
  <c r="DZB470" i="5" s="1"/>
  <c r="DZD470" i="5" s="1"/>
  <c r="DZF470" i="5" s="1"/>
  <c r="DZH470" i="5" s="1"/>
  <c r="DZJ470" i="5" s="1"/>
  <c r="DZL470" i="5" s="1"/>
  <c r="DZN470" i="5" s="1"/>
  <c r="DZP470" i="5" s="1"/>
  <c r="DZR470" i="5" s="1"/>
  <c r="DZT470" i="5" s="1"/>
  <c r="DZV470" i="5" s="1"/>
  <c r="DZX470" i="5" s="1"/>
  <c r="DZZ470" i="5" s="1"/>
  <c r="EAB470" i="5" s="1"/>
  <c r="EAD470" i="5" s="1"/>
  <c r="EAF470" i="5" s="1"/>
  <c r="EAH470" i="5" s="1"/>
  <c r="EAJ470" i="5" s="1"/>
  <c r="EAL470" i="5" s="1"/>
  <c r="EAN470" i="5" s="1"/>
  <c r="EAP470" i="5" s="1"/>
  <c r="EAR470" i="5" s="1"/>
  <c r="EAT470" i="5" s="1"/>
  <c r="EAV470" i="5" s="1"/>
  <c r="EAX470" i="5" s="1"/>
  <c r="EAZ470" i="5" s="1"/>
  <c r="EBB470" i="5" s="1"/>
  <c r="EBD470" i="5" s="1"/>
  <c r="EBF470" i="5" s="1"/>
  <c r="EBH470" i="5" s="1"/>
  <c r="EBJ470" i="5" s="1"/>
  <c r="EBL470" i="5" s="1"/>
  <c r="EBN470" i="5" s="1"/>
  <c r="EBP470" i="5" s="1"/>
  <c r="EBR470" i="5" s="1"/>
  <c r="EBT470" i="5" s="1"/>
  <c r="EBV470" i="5" s="1"/>
  <c r="EBX470" i="5" s="1"/>
  <c r="EBZ470" i="5" s="1"/>
  <c r="ECB470" i="5" s="1"/>
  <c r="ECD470" i="5" s="1"/>
  <c r="ECF470" i="5" s="1"/>
  <c r="ECH470" i="5" s="1"/>
  <c r="ECJ470" i="5" s="1"/>
  <c r="ECL470" i="5" s="1"/>
  <c r="ECN470" i="5" s="1"/>
  <c r="ECP470" i="5" s="1"/>
  <c r="ECR470" i="5" s="1"/>
  <c r="ECT470" i="5" s="1"/>
  <c r="ECV470" i="5" s="1"/>
  <c r="ECX470" i="5" s="1"/>
  <c r="ECZ470" i="5" s="1"/>
  <c r="EDB470" i="5" s="1"/>
  <c r="EDD470" i="5" s="1"/>
  <c r="EDF470" i="5" s="1"/>
  <c r="EDH470" i="5" s="1"/>
  <c r="EDJ470" i="5" s="1"/>
  <c r="EDL470" i="5" s="1"/>
  <c r="EDN470" i="5" s="1"/>
  <c r="EDP470" i="5" s="1"/>
  <c r="EDR470" i="5" s="1"/>
  <c r="EDT470" i="5" s="1"/>
  <c r="EDV470" i="5" s="1"/>
  <c r="EDX470" i="5" s="1"/>
  <c r="EDZ470" i="5" s="1"/>
  <c r="EEB470" i="5" s="1"/>
  <c r="EED470" i="5" s="1"/>
  <c r="EEF470" i="5" s="1"/>
  <c r="EEH470" i="5" s="1"/>
  <c r="EEJ470" i="5" s="1"/>
  <c r="EEL470" i="5" s="1"/>
  <c r="EEN470" i="5" s="1"/>
  <c r="EEP470" i="5" s="1"/>
  <c r="EER470" i="5" s="1"/>
  <c r="EET470" i="5" s="1"/>
  <c r="EEV470" i="5" s="1"/>
  <c r="EEX470" i="5" s="1"/>
  <c r="EEZ470" i="5" s="1"/>
  <c r="EFB470" i="5" s="1"/>
  <c r="EFD470" i="5" s="1"/>
  <c r="EFF470" i="5" s="1"/>
  <c r="EFH470" i="5" s="1"/>
  <c r="EFJ470" i="5" s="1"/>
  <c r="EFL470" i="5" s="1"/>
  <c r="EFN470" i="5" s="1"/>
  <c r="EFP470" i="5" s="1"/>
  <c r="EFR470" i="5" s="1"/>
  <c r="EFT470" i="5" s="1"/>
  <c r="EFV470" i="5" s="1"/>
  <c r="EFX470" i="5" s="1"/>
  <c r="EFZ470" i="5" s="1"/>
  <c r="EGB470" i="5" s="1"/>
  <c r="EGD470" i="5" s="1"/>
  <c r="EGF470" i="5" s="1"/>
  <c r="EGH470" i="5" s="1"/>
  <c r="EGJ470" i="5" s="1"/>
  <c r="EGL470" i="5" s="1"/>
  <c r="EGN470" i="5" s="1"/>
  <c r="EGP470" i="5" s="1"/>
  <c r="EGR470" i="5" s="1"/>
  <c r="EGT470" i="5" s="1"/>
  <c r="EGV470" i="5" s="1"/>
  <c r="EGX470" i="5" s="1"/>
  <c r="EGZ470" i="5" s="1"/>
  <c r="EHB470" i="5" s="1"/>
  <c r="EHD470" i="5" s="1"/>
  <c r="EHF470" i="5" s="1"/>
  <c r="EHH470" i="5" s="1"/>
  <c r="EHJ470" i="5" s="1"/>
  <c r="EHL470" i="5" s="1"/>
  <c r="EHN470" i="5" s="1"/>
  <c r="EHP470" i="5" s="1"/>
  <c r="EHR470" i="5" s="1"/>
  <c r="EHT470" i="5" s="1"/>
  <c r="EHV470" i="5" s="1"/>
  <c r="EHX470" i="5" s="1"/>
  <c r="EHZ470" i="5" s="1"/>
  <c r="EIB470" i="5" s="1"/>
  <c r="EID470" i="5" s="1"/>
  <c r="EIF470" i="5" s="1"/>
  <c r="EIH470" i="5" s="1"/>
  <c r="EIJ470" i="5" s="1"/>
  <c r="EIL470" i="5" s="1"/>
  <c r="EIN470" i="5" s="1"/>
  <c r="EIP470" i="5" s="1"/>
  <c r="EIR470" i="5" s="1"/>
  <c r="EIT470" i="5" s="1"/>
  <c r="EIV470" i="5" s="1"/>
  <c r="EIX470" i="5" s="1"/>
  <c r="EIZ470" i="5" s="1"/>
  <c r="EJB470" i="5" s="1"/>
  <c r="EJD470" i="5" s="1"/>
  <c r="EJF470" i="5" s="1"/>
  <c r="EJH470" i="5" s="1"/>
  <c r="EJJ470" i="5" s="1"/>
  <c r="EJL470" i="5" s="1"/>
  <c r="EJN470" i="5" s="1"/>
  <c r="EJP470" i="5" s="1"/>
  <c r="EJR470" i="5" s="1"/>
  <c r="EJT470" i="5" s="1"/>
  <c r="EJV470" i="5" s="1"/>
  <c r="EJX470" i="5" s="1"/>
  <c r="EJZ470" i="5" s="1"/>
  <c r="EKB470" i="5" s="1"/>
  <c r="EKD470" i="5" s="1"/>
  <c r="EKF470" i="5" s="1"/>
  <c r="EKH470" i="5" s="1"/>
  <c r="EKJ470" i="5" s="1"/>
  <c r="EKL470" i="5" s="1"/>
  <c r="EKN470" i="5" s="1"/>
  <c r="EKP470" i="5" s="1"/>
  <c r="EKR470" i="5" s="1"/>
  <c r="EKT470" i="5" s="1"/>
  <c r="EKV470" i="5" s="1"/>
  <c r="EKX470" i="5" s="1"/>
  <c r="EKZ470" i="5" s="1"/>
  <c r="ELB470" i="5" s="1"/>
  <c r="ELD470" i="5" s="1"/>
  <c r="ELF470" i="5" s="1"/>
  <c r="ELH470" i="5" s="1"/>
  <c r="ELJ470" i="5" s="1"/>
  <c r="ELL470" i="5" s="1"/>
  <c r="ELN470" i="5" s="1"/>
  <c r="ELP470" i="5" s="1"/>
  <c r="ELR470" i="5" s="1"/>
  <c r="ELT470" i="5" s="1"/>
  <c r="ELV470" i="5" s="1"/>
  <c r="ELX470" i="5" s="1"/>
  <c r="ELZ470" i="5" s="1"/>
  <c r="EMB470" i="5" s="1"/>
  <c r="EMD470" i="5" s="1"/>
  <c r="EMF470" i="5" s="1"/>
  <c r="EMH470" i="5" s="1"/>
  <c r="EMJ470" i="5" s="1"/>
  <c r="EML470" i="5" s="1"/>
  <c r="EMN470" i="5" s="1"/>
  <c r="EMP470" i="5" s="1"/>
  <c r="EMR470" i="5" s="1"/>
  <c r="EMT470" i="5" s="1"/>
  <c r="EMV470" i="5" s="1"/>
  <c r="EMX470" i="5" s="1"/>
  <c r="EMZ470" i="5" s="1"/>
  <c r="ENB470" i="5" s="1"/>
  <c r="END470" i="5" s="1"/>
  <c r="ENF470" i="5" s="1"/>
  <c r="ENH470" i="5" s="1"/>
  <c r="ENJ470" i="5" s="1"/>
  <c r="ENL470" i="5" s="1"/>
  <c r="ENN470" i="5" s="1"/>
  <c r="ENP470" i="5" s="1"/>
  <c r="ENR470" i="5" s="1"/>
  <c r="ENT470" i="5" s="1"/>
  <c r="ENV470" i="5" s="1"/>
  <c r="ENX470" i="5" s="1"/>
  <c r="ENZ470" i="5" s="1"/>
  <c r="EOB470" i="5" s="1"/>
  <c r="EOD470" i="5" s="1"/>
  <c r="EOF470" i="5" s="1"/>
  <c r="EOH470" i="5" s="1"/>
  <c r="EOJ470" i="5" s="1"/>
  <c r="EOL470" i="5" s="1"/>
  <c r="EON470" i="5" s="1"/>
  <c r="EOP470" i="5" s="1"/>
  <c r="EOR470" i="5" s="1"/>
  <c r="EOT470" i="5" s="1"/>
  <c r="EOV470" i="5" s="1"/>
  <c r="EOX470" i="5" s="1"/>
  <c r="EOZ470" i="5" s="1"/>
  <c r="EPB470" i="5" s="1"/>
  <c r="EPD470" i="5" s="1"/>
  <c r="EPF470" i="5" s="1"/>
  <c r="EPH470" i="5" s="1"/>
  <c r="EPJ470" i="5" s="1"/>
  <c r="EPL470" i="5" s="1"/>
  <c r="EPN470" i="5" s="1"/>
  <c r="EPP470" i="5" s="1"/>
  <c r="EPR470" i="5" s="1"/>
  <c r="EPT470" i="5" s="1"/>
  <c r="EPV470" i="5" s="1"/>
  <c r="EPX470" i="5" s="1"/>
  <c r="EPZ470" i="5" s="1"/>
  <c r="EQB470" i="5" s="1"/>
  <c r="EQD470" i="5" s="1"/>
  <c r="EQF470" i="5" s="1"/>
  <c r="EQH470" i="5" s="1"/>
  <c r="EQJ470" i="5" s="1"/>
  <c r="EQL470" i="5" s="1"/>
  <c r="EQN470" i="5" s="1"/>
  <c r="EQP470" i="5" s="1"/>
  <c r="EQR470" i="5" s="1"/>
  <c r="EQT470" i="5" s="1"/>
  <c r="EQV470" i="5" s="1"/>
  <c r="EQX470" i="5" s="1"/>
  <c r="EQZ470" i="5" s="1"/>
  <c r="ERB470" i="5" s="1"/>
  <c r="ERD470" i="5" s="1"/>
  <c r="ERF470" i="5" s="1"/>
  <c r="ERH470" i="5" s="1"/>
  <c r="ERJ470" i="5" s="1"/>
  <c r="ERL470" i="5" s="1"/>
  <c r="ERN470" i="5" s="1"/>
  <c r="ERP470" i="5" s="1"/>
  <c r="ERR470" i="5" s="1"/>
  <c r="ERT470" i="5" s="1"/>
  <c r="ERV470" i="5" s="1"/>
  <c r="ERX470" i="5" s="1"/>
  <c r="ERZ470" i="5" s="1"/>
  <c r="ESB470" i="5" s="1"/>
  <c r="ESD470" i="5" s="1"/>
  <c r="ESF470" i="5" s="1"/>
  <c r="ESH470" i="5" s="1"/>
  <c r="ESJ470" i="5" s="1"/>
  <c r="ESL470" i="5" s="1"/>
  <c r="ESN470" i="5" s="1"/>
  <c r="ESP470" i="5" s="1"/>
  <c r="ESR470" i="5" s="1"/>
  <c r="EST470" i="5" s="1"/>
  <c r="ESV470" i="5" s="1"/>
  <c r="ESX470" i="5" s="1"/>
  <c r="ESZ470" i="5" s="1"/>
  <c r="ETB470" i="5" s="1"/>
  <c r="ETD470" i="5" s="1"/>
  <c r="ETF470" i="5" s="1"/>
  <c r="ETH470" i="5" s="1"/>
  <c r="ETJ470" i="5" s="1"/>
  <c r="ETL470" i="5" s="1"/>
  <c r="ETN470" i="5" s="1"/>
  <c r="ETP470" i="5" s="1"/>
  <c r="ETR470" i="5" s="1"/>
  <c r="ETT470" i="5" s="1"/>
  <c r="ETV470" i="5" s="1"/>
  <c r="ETX470" i="5" s="1"/>
  <c r="ETZ470" i="5" s="1"/>
  <c r="EUB470" i="5" s="1"/>
  <c r="EUD470" i="5" s="1"/>
  <c r="EUF470" i="5" s="1"/>
  <c r="EUH470" i="5" s="1"/>
  <c r="EUJ470" i="5" s="1"/>
  <c r="EUL470" i="5" s="1"/>
  <c r="EUN470" i="5" s="1"/>
  <c r="EUP470" i="5" s="1"/>
  <c r="EUR470" i="5" s="1"/>
  <c r="EUT470" i="5" s="1"/>
  <c r="EUV470" i="5" s="1"/>
  <c r="EUX470" i="5" s="1"/>
  <c r="EUZ470" i="5" s="1"/>
  <c r="EVB470" i="5" s="1"/>
  <c r="EVD470" i="5" s="1"/>
  <c r="EVF470" i="5" s="1"/>
  <c r="EVH470" i="5" s="1"/>
  <c r="EVJ470" i="5" s="1"/>
  <c r="EVL470" i="5" s="1"/>
  <c r="EVN470" i="5" s="1"/>
  <c r="EVP470" i="5" s="1"/>
  <c r="EVR470" i="5" s="1"/>
  <c r="EVT470" i="5" s="1"/>
  <c r="EVV470" i="5" s="1"/>
  <c r="EVX470" i="5" s="1"/>
  <c r="EVZ470" i="5" s="1"/>
  <c r="EWB470" i="5" s="1"/>
  <c r="EWD470" i="5" s="1"/>
  <c r="EWF470" i="5" s="1"/>
  <c r="EWH470" i="5" s="1"/>
  <c r="EWJ470" i="5" s="1"/>
  <c r="EWL470" i="5" s="1"/>
  <c r="EWN470" i="5" s="1"/>
  <c r="EWP470" i="5" s="1"/>
  <c r="EWR470" i="5" s="1"/>
  <c r="EWT470" i="5" s="1"/>
  <c r="EWV470" i="5" s="1"/>
  <c r="EWX470" i="5" s="1"/>
  <c r="EWZ470" i="5" s="1"/>
  <c r="EXB470" i="5" s="1"/>
  <c r="EXD470" i="5" s="1"/>
  <c r="EXF470" i="5" s="1"/>
  <c r="EXH470" i="5" s="1"/>
  <c r="EXJ470" i="5" s="1"/>
  <c r="EXL470" i="5" s="1"/>
  <c r="EXN470" i="5" s="1"/>
  <c r="EXP470" i="5" s="1"/>
  <c r="EXR470" i="5" s="1"/>
  <c r="EXT470" i="5" s="1"/>
  <c r="EXV470" i="5" s="1"/>
  <c r="EXX470" i="5" s="1"/>
  <c r="EXZ470" i="5" s="1"/>
  <c r="EYB470" i="5" s="1"/>
  <c r="EYD470" i="5" s="1"/>
  <c r="EYF470" i="5" s="1"/>
  <c r="EYH470" i="5" s="1"/>
  <c r="EYJ470" i="5" s="1"/>
  <c r="EYL470" i="5" s="1"/>
  <c r="EYN470" i="5" s="1"/>
  <c r="EYP470" i="5" s="1"/>
  <c r="EYR470" i="5" s="1"/>
  <c r="EYT470" i="5" s="1"/>
  <c r="EYV470" i="5" s="1"/>
  <c r="EYX470" i="5" s="1"/>
  <c r="EYZ470" i="5" s="1"/>
  <c r="EZB470" i="5" s="1"/>
  <c r="EZD470" i="5" s="1"/>
  <c r="EZF470" i="5" s="1"/>
  <c r="EZH470" i="5" s="1"/>
  <c r="EZJ470" i="5" s="1"/>
  <c r="EZL470" i="5" s="1"/>
  <c r="EZN470" i="5" s="1"/>
  <c r="EZP470" i="5" s="1"/>
  <c r="EZR470" i="5" s="1"/>
  <c r="EZT470" i="5" s="1"/>
  <c r="EZV470" i="5" s="1"/>
  <c r="EZX470" i="5" s="1"/>
  <c r="EZZ470" i="5" s="1"/>
  <c r="FAB470" i="5" s="1"/>
  <c r="FAD470" i="5" s="1"/>
  <c r="FAF470" i="5" s="1"/>
  <c r="FAH470" i="5" s="1"/>
  <c r="FAJ470" i="5" s="1"/>
  <c r="FAL470" i="5" s="1"/>
  <c r="FAN470" i="5" s="1"/>
  <c r="FAP470" i="5" s="1"/>
  <c r="FAR470" i="5" s="1"/>
  <c r="FAT470" i="5" s="1"/>
  <c r="FAV470" i="5" s="1"/>
  <c r="FAX470" i="5" s="1"/>
  <c r="FAZ470" i="5" s="1"/>
  <c r="FBB470" i="5" s="1"/>
  <c r="FBD470" i="5" s="1"/>
  <c r="FBF470" i="5" s="1"/>
  <c r="FBH470" i="5" s="1"/>
  <c r="FBJ470" i="5" s="1"/>
  <c r="FBL470" i="5" s="1"/>
  <c r="FBN470" i="5" s="1"/>
  <c r="FBP470" i="5" s="1"/>
  <c r="FBR470" i="5" s="1"/>
  <c r="FBT470" i="5" s="1"/>
  <c r="FBV470" i="5" s="1"/>
  <c r="FBX470" i="5" s="1"/>
  <c r="FBZ470" i="5" s="1"/>
  <c r="FCB470" i="5" s="1"/>
  <c r="FCD470" i="5" s="1"/>
  <c r="FCF470" i="5" s="1"/>
  <c r="FCH470" i="5" s="1"/>
  <c r="FCJ470" i="5" s="1"/>
  <c r="FCL470" i="5" s="1"/>
  <c r="FCN470" i="5" s="1"/>
  <c r="FCP470" i="5" s="1"/>
  <c r="FCR470" i="5" s="1"/>
  <c r="FCT470" i="5" s="1"/>
  <c r="FCV470" i="5" s="1"/>
  <c r="FCX470" i="5" s="1"/>
  <c r="FCZ470" i="5" s="1"/>
  <c r="FDB470" i="5" s="1"/>
  <c r="FDD470" i="5" s="1"/>
  <c r="FDF470" i="5" s="1"/>
  <c r="FDH470" i="5" s="1"/>
  <c r="FDJ470" i="5" s="1"/>
  <c r="FDL470" i="5" s="1"/>
  <c r="FDN470" i="5" s="1"/>
  <c r="FDP470" i="5" s="1"/>
  <c r="FDR470" i="5" s="1"/>
  <c r="FDT470" i="5" s="1"/>
  <c r="FDV470" i="5" s="1"/>
  <c r="FDX470" i="5" s="1"/>
  <c r="FDZ470" i="5" s="1"/>
  <c r="FEB470" i="5" s="1"/>
  <c r="FED470" i="5" s="1"/>
  <c r="FEF470" i="5" s="1"/>
  <c r="FEH470" i="5" s="1"/>
  <c r="FEJ470" i="5" s="1"/>
  <c r="FEL470" i="5" s="1"/>
  <c r="FEN470" i="5" s="1"/>
  <c r="FEP470" i="5" s="1"/>
  <c r="FER470" i="5" s="1"/>
  <c r="FET470" i="5" s="1"/>
  <c r="FEV470" i="5" s="1"/>
  <c r="FEX470" i="5" s="1"/>
  <c r="FEZ470" i="5" s="1"/>
  <c r="FFB470" i="5" s="1"/>
  <c r="FFD470" i="5" s="1"/>
  <c r="FFF470" i="5" s="1"/>
  <c r="FFH470" i="5" s="1"/>
  <c r="FFJ470" i="5" s="1"/>
  <c r="FFL470" i="5" s="1"/>
  <c r="FFN470" i="5" s="1"/>
  <c r="FFP470" i="5" s="1"/>
  <c r="FFR470" i="5" s="1"/>
  <c r="FFT470" i="5" s="1"/>
  <c r="FFV470" i="5" s="1"/>
  <c r="FFX470" i="5" s="1"/>
  <c r="FFZ470" i="5" s="1"/>
  <c r="FGB470" i="5" s="1"/>
  <c r="FGD470" i="5" s="1"/>
  <c r="FGF470" i="5" s="1"/>
  <c r="FGH470" i="5" s="1"/>
  <c r="FGJ470" i="5" s="1"/>
  <c r="FGL470" i="5" s="1"/>
  <c r="FGN470" i="5" s="1"/>
  <c r="FGP470" i="5" s="1"/>
  <c r="FGR470" i="5" s="1"/>
  <c r="FGT470" i="5" s="1"/>
  <c r="FGV470" i="5" s="1"/>
  <c r="FGX470" i="5" s="1"/>
  <c r="FGZ470" i="5" s="1"/>
  <c r="FHB470" i="5" s="1"/>
  <c r="FHD470" i="5" s="1"/>
  <c r="FHF470" i="5" s="1"/>
  <c r="FHH470" i="5" s="1"/>
  <c r="FHJ470" i="5" s="1"/>
  <c r="FHL470" i="5" s="1"/>
  <c r="FHN470" i="5" s="1"/>
  <c r="FHP470" i="5" s="1"/>
  <c r="FHR470" i="5" s="1"/>
  <c r="FHT470" i="5" s="1"/>
  <c r="FHV470" i="5" s="1"/>
  <c r="FHX470" i="5" s="1"/>
  <c r="FHZ470" i="5" s="1"/>
  <c r="FIB470" i="5" s="1"/>
  <c r="FID470" i="5" s="1"/>
  <c r="FIF470" i="5" s="1"/>
  <c r="FIH470" i="5" s="1"/>
  <c r="FIJ470" i="5" s="1"/>
  <c r="FIL470" i="5" s="1"/>
  <c r="FIN470" i="5" s="1"/>
  <c r="FIP470" i="5" s="1"/>
  <c r="FIR470" i="5" s="1"/>
  <c r="FIT470" i="5" s="1"/>
  <c r="FIV470" i="5" s="1"/>
  <c r="FIX470" i="5" s="1"/>
  <c r="FIZ470" i="5" s="1"/>
  <c r="FJB470" i="5" s="1"/>
  <c r="FJD470" i="5" s="1"/>
  <c r="FJF470" i="5" s="1"/>
  <c r="FJH470" i="5" s="1"/>
  <c r="FJJ470" i="5" s="1"/>
  <c r="FJL470" i="5" s="1"/>
  <c r="FJN470" i="5" s="1"/>
  <c r="FJP470" i="5" s="1"/>
  <c r="FJR470" i="5" s="1"/>
  <c r="FJT470" i="5" s="1"/>
  <c r="FJV470" i="5" s="1"/>
  <c r="FJX470" i="5" s="1"/>
  <c r="FJZ470" i="5" s="1"/>
  <c r="FKB470" i="5" s="1"/>
  <c r="FKD470" i="5" s="1"/>
  <c r="FKF470" i="5" s="1"/>
  <c r="FKH470" i="5" s="1"/>
  <c r="FKJ470" i="5" s="1"/>
  <c r="FKL470" i="5" s="1"/>
  <c r="FKN470" i="5" s="1"/>
  <c r="FKP470" i="5" s="1"/>
  <c r="FKR470" i="5" s="1"/>
  <c r="FKT470" i="5" s="1"/>
  <c r="FKV470" i="5" s="1"/>
  <c r="FKX470" i="5" s="1"/>
  <c r="FKZ470" i="5" s="1"/>
  <c r="FLB470" i="5" s="1"/>
  <c r="FLD470" i="5" s="1"/>
  <c r="FLF470" i="5" s="1"/>
  <c r="FLH470" i="5" s="1"/>
  <c r="FLJ470" i="5" s="1"/>
  <c r="FLL470" i="5" s="1"/>
  <c r="FLN470" i="5" s="1"/>
  <c r="FLP470" i="5" s="1"/>
  <c r="FLR470" i="5" s="1"/>
  <c r="FLT470" i="5" s="1"/>
  <c r="FLV470" i="5" s="1"/>
  <c r="FLX470" i="5" s="1"/>
  <c r="FLZ470" i="5" s="1"/>
  <c r="FMB470" i="5" s="1"/>
  <c r="FMD470" i="5" s="1"/>
  <c r="FMF470" i="5" s="1"/>
  <c r="FMH470" i="5" s="1"/>
  <c r="FMJ470" i="5" s="1"/>
  <c r="FML470" i="5" s="1"/>
  <c r="FMN470" i="5" s="1"/>
  <c r="FMP470" i="5" s="1"/>
  <c r="FMR470" i="5" s="1"/>
  <c r="FMT470" i="5" s="1"/>
  <c r="FMV470" i="5" s="1"/>
  <c r="FMX470" i="5" s="1"/>
  <c r="FMZ470" i="5" s="1"/>
  <c r="FNB470" i="5" s="1"/>
  <c r="FND470" i="5" s="1"/>
  <c r="FNF470" i="5" s="1"/>
  <c r="FNH470" i="5" s="1"/>
  <c r="FNJ470" i="5" s="1"/>
  <c r="FNL470" i="5" s="1"/>
  <c r="FNN470" i="5" s="1"/>
  <c r="FNP470" i="5" s="1"/>
  <c r="FNR470" i="5" s="1"/>
  <c r="FNT470" i="5" s="1"/>
  <c r="FNV470" i="5" s="1"/>
  <c r="FNX470" i="5" s="1"/>
  <c r="FNZ470" i="5" s="1"/>
  <c r="FOB470" i="5" s="1"/>
  <c r="FOD470" i="5" s="1"/>
  <c r="FOF470" i="5" s="1"/>
  <c r="FOH470" i="5" s="1"/>
  <c r="FOJ470" i="5" s="1"/>
  <c r="FOL470" i="5" s="1"/>
  <c r="FON470" i="5" s="1"/>
  <c r="FOP470" i="5" s="1"/>
  <c r="FOR470" i="5" s="1"/>
  <c r="FOT470" i="5" s="1"/>
  <c r="FOV470" i="5" s="1"/>
  <c r="FOX470" i="5" s="1"/>
  <c r="FOZ470" i="5" s="1"/>
  <c r="FPB470" i="5" s="1"/>
  <c r="FPD470" i="5" s="1"/>
  <c r="FPF470" i="5" s="1"/>
  <c r="FPH470" i="5" s="1"/>
  <c r="FPJ470" i="5" s="1"/>
  <c r="FPL470" i="5" s="1"/>
  <c r="FPN470" i="5" s="1"/>
  <c r="FPP470" i="5" s="1"/>
  <c r="FPR470" i="5" s="1"/>
  <c r="FPT470" i="5" s="1"/>
  <c r="FPV470" i="5" s="1"/>
  <c r="FPX470" i="5" s="1"/>
  <c r="FPZ470" i="5" s="1"/>
  <c r="FQB470" i="5" s="1"/>
  <c r="FQD470" i="5" s="1"/>
  <c r="FQF470" i="5" s="1"/>
  <c r="FQH470" i="5" s="1"/>
  <c r="FQJ470" i="5" s="1"/>
  <c r="FQL470" i="5" s="1"/>
  <c r="FQN470" i="5" s="1"/>
  <c r="FQP470" i="5" s="1"/>
  <c r="FQR470" i="5" s="1"/>
  <c r="FQT470" i="5" s="1"/>
  <c r="FQV470" i="5" s="1"/>
  <c r="FQX470" i="5" s="1"/>
  <c r="FQZ470" i="5" s="1"/>
  <c r="FRB470" i="5" s="1"/>
  <c r="FRD470" i="5" s="1"/>
  <c r="FRF470" i="5" s="1"/>
  <c r="FRH470" i="5" s="1"/>
  <c r="FRJ470" i="5" s="1"/>
  <c r="FRL470" i="5" s="1"/>
  <c r="FRN470" i="5" s="1"/>
  <c r="FRP470" i="5" s="1"/>
  <c r="FRR470" i="5" s="1"/>
  <c r="FRT470" i="5" s="1"/>
  <c r="FRV470" i="5" s="1"/>
  <c r="FRX470" i="5" s="1"/>
  <c r="FRZ470" i="5" s="1"/>
  <c r="FSB470" i="5" s="1"/>
  <c r="FSD470" i="5" s="1"/>
  <c r="FSF470" i="5" s="1"/>
  <c r="FSH470" i="5" s="1"/>
  <c r="FSJ470" i="5" s="1"/>
  <c r="FSL470" i="5" s="1"/>
  <c r="FSN470" i="5" s="1"/>
  <c r="FSP470" i="5" s="1"/>
  <c r="FSR470" i="5" s="1"/>
  <c r="FST470" i="5" s="1"/>
  <c r="FSV470" i="5" s="1"/>
  <c r="FSX470" i="5" s="1"/>
  <c r="FSZ470" i="5" s="1"/>
  <c r="FTB470" i="5" s="1"/>
  <c r="FTD470" i="5" s="1"/>
  <c r="FTF470" i="5" s="1"/>
  <c r="FTH470" i="5" s="1"/>
  <c r="FTJ470" i="5" s="1"/>
  <c r="FTL470" i="5" s="1"/>
  <c r="FTN470" i="5" s="1"/>
  <c r="FTP470" i="5" s="1"/>
  <c r="FTR470" i="5" s="1"/>
  <c r="FTT470" i="5" s="1"/>
  <c r="FTV470" i="5" s="1"/>
  <c r="FTX470" i="5" s="1"/>
  <c r="FTZ470" i="5" s="1"/>
  <c r="FUB470" i="5" s="1"/>
  <c r="FUD470" i="5" s="1"/>
  <c r="FUF470" i="5" s="1"/>
  <c r="FUH470" i="5" s="1"/>
  <c r="FUJ470" i="5" s="1"/>
  <c r="FUL470" i="5" s="1"/>
  <c r="FUN470" i="5" s="1"/>
  <c r="FUP470" i="5" s="1"/>
  <c r="FUR470" i="5" s="1"/>
  <c r="FUT470" i="5" s="1"/>
  <c r="FUV470" i="5" s="1"/>
  <c r="FUX470" i="5" s="1"/>
  <c r="FUZ470" i="5" s="1"/>
  <c r="FVB470" i="5" s="1"/>
  <c r="FVD470" i="5" s="1"/>
  <c r="FVF470" i="5" s="1"/>
  <c r="FVH470" i="5" s="1"/>
  <c r="FVJ470" i="5" s="1"/>
  <c r="FVL470" i="5" s="1"/>
  <c r="FVN470" i="5" s="1"/>
  <c r="FVP470" i="5" s="1"/>
  <c r="FVR470" i="5" s="1"/>
  <c r="FVT470" i="5" s="1"/>
  <c r="FVV470" i="5" s="1"/>
  <c r="FVX470" i="5" s="1"/>
  <c r="FVZ470" i="5" s="1"/>
  <c r="FWB470" i="5" s="1"/>
  <c r="FWD470" i="5" s="1"/>
  <c r="FWF470" i="5" s="1"/>
  <c r="FWH470" i="5" s="1"/>
  <c r="FWJ470" i="5" s="1"/>
  <c r="FWL470" i="5" s="1"/>
  <c r="FWN470" i="5" s="1"/>
  <c r="FWP470" i="5" s="1"/>
  <c r="FWR470" i="5" s="1"/>
  <c r="FWT470" i="5" s="1"/>
  <c r="FWV470" i="5" s="1"/>
  <c r="FWX470" i="5" s="1"/>
  <c r="FWZ470" i="5" s="1"/>
  <c r="FXB470" i="5" s="1"/>
  <c r="FXD470" i="5" s="1"/>
  <c r="FXF470" i="5" s="1"/>
  <c r="FXH470" i="5" s="1"/>
  <c r="FXJ470" i="5" s="1"/>
  <c r="FXL470" i="5" s="1"/>
  <c r="FXN470" i="5" s="1"/>
  <c r="FXP470" i="5" s="1"/>
  <c r="FXR470" i="5" s="1"/>
  <c r="FXT470" i="5" s="1"/>
  <c r="FXV470" i="5" s="1"/>
  <c r="FXX470" i="5" s="1"/>
  <c r="FXZ470" i="5" s="1"/>
  <c r="FYB470" i="5" s="1"/>
  <c r="FYD470" i="5" s="1"/>
  <c r="FYF470" i="5" s="1"/>
  <c r="FYH470" i="5" s="1"/>
  <c r="FYJ470" i="5" s="1"/>
  <c r="FYL470" i="5" s="1"/>
  <c r="FYN470" i="5" s="1"/>
  <c r="FYP470" i="5" s="1"/>
  <c r="FYR470" i="5" s="1"/>
  <c r="FYT470" i="5" s="1"/>
  <c r="FYV470" i="5" s="1"/>
  <c r="FYX470" i="5" s="1"/>
  <c r="FYZ470" i="5" s="1"/>
  <c r="FZB470" i="5" s="1"/>
  <c r="FZD470" i="5" s="1"/>
  <c r="FZF470" i="5" s="1"/>
  <c r="FZH470" i="5" s="1"/>
  <c r="FZJ470" i="5" s="1"/>
  <c r="FZL470" i="5" s="1"/>
  <c r="FZN470" i="5" s="1"/>
  <c r="FZP470" i="5" s="1"/>
  <c r="FZR470" i="5" s="1"/>
  <c r="FZT470" i="5" s="1"/>
  <c r="FZV470" i="5" s="1"/>
  <c r="FZX470" i="5" s="1"/>
  <c r="FZZ470" i="5" s="1"/>
  <c r="GAB470" i="5" s="1"/>
  <c r="GAD470" i="5" s="1"/>
  <c r="GAF470" i="5" s="1"/>
  <c r="GAH470" i="5" s="1"/>
  <c r="GAJ470" i="5" s="1"/>
  <c r="GAL470" i="5" s="1"/>
  <c r="GAN470" i="5" s="1"/>
  <c r="GAP470" i="5" s="1"/>
  <c r="GAR470" i="5" s="1"/>
  <c r="GAT470" i="5" s="1"/>
  <c r="GAV470" i="5" s="1"/>
  <c r="GAX470" i="5" s="1"/>
  <c r="GAZ470" i="5" s="1"/>
  <c r="GBB470" i="5" s="1"/>
  <c r="GBD470" i="5" s="1"/>
  <c r="GBF470" i="5" s="1"/>
  <c r="GBH470" i="5" s="1"/>
  <c r="GBJ470" i="5" s="1"/>
  <c r="GBL470" i="5" s="1"/>
  <c r="GBN470" i="5" s="1"/>
  <c r="GBP470" i="5" s="1"/>
  <c r="GBR470" i="5" s="1"/>
  <c r="GBT470" i="5" s="1"/>
  <c r="GBV470" i="5" s="1"/>
  <c r="GBX470" i="5" s="1"/>
  <c r="GBZ470" i="5" s="1"/>
  <c r="GCB470" i="5" s="1"/>
  <c r="GCD470" i="5" s="1"/>
  <c r="GCF470" i="5" s="1"/>
  <c r="GCH470" i="5" s="1"/>
  <c r="GCJ470" i="5" s="1"/>
  <c r="GCL470" i="5" s="1"/>
  <c r="GCN470" i="5" s="1"/>
  <c r="GCP470" i="5" s="1"/>
  <c r="GCR470" i="5" s="1"/>
  <c r="GCT470" i="5" s="1"/>
  <c r="GCV470" i="5" s="1"/>
  <c r="GCX470" i="5" s="1"/>
  <c r="GCZ470" i="5" s="1"/>
  <c r="GDB470" i="5" s="1"/>
  <c r="GDD470" i="5" s="1"/>
  <c r="GDF470" i="5" s="1"/>
  <c r="GDH470" i="5" s="1"/>
  <c r="GDJ470" i="5" s="1"/>
  <c r="GDL470" i="5" s="1"/>
  <c r="GDN470" i="5" s="1"/>
  <c r="GDP470" i="5" s="1"/>
  <c r="GDR470" i="5" s="1"/>
  <c r="GDT470" i="5" s="1"/>
  <c r="GDV470" i="5" s="1"/>
  <c r="GDX470" i="5" s="1"/>
  <c r="GDZ470" i="5" s="1"/>
  <c r="GEB470" i="5" s="1"/>
  <c r="GED470" i="5" s="1"/>
  <c r="GEF470" i="5" s="1"/>
  <c r="GEH470" i="5" s="1"/>
  <c r="GEJ470" i="5" s="1"/>
  <c r="GEL470" i="5" s="1"/>
  <c r="GEN470" i="5" s="1"/>
  <c r="GEP470" i="5" s="1"/>
  <c r="GER470" i="5" s="1"/>
  <c r="GET470" i="5" s="1"/>
  <c r="GEV470" i="5" s="1"/>
  <c r="GEX470" i="5" s="1"/>
  <c r="GEZ470" i="5" s="1"/>
  <c r="GFB470" i="5" s="1"/>
  <c r="GFD470" i="5" s="1"/>
  <c r="GFF470" i="5" s="1"/>
  <c r="GFH470" i="5" s="1"/>
  <c r="GFJ470" i="5" s="1"/>
  <c r="GFL470" i="5" s="1"/>
  <c r="GFN470" i="5" s="1"/>
  <c r="GFP470" i="5" s="1"/>
  <c r="GFR470" i="5" s="1"/>
  <c r="GFT470" i="5" s="1"/>
  <c r="GFV470" i="5" s="1"/>
  <c r="GFX470" i="5" s="1"/>
  <c r="GFZ470" i="5" s="1"/>
  <c r="GGB470" i="5" s="1"/>
  <c r="GGD470" i="5" s="1"/>
  <c r="GGF470" i="5" s="1"/>
  <c r="GGH470" i="5" s="1"/>
  <c r="GGJ470" i="5" s="1"/>
  <c r="GGL470" i="5" s="1"/>
  <c r="GGN470" i="5" s="1"/>
  <c r="GGP470" i="5" s="1"/>
  <c r="GGR470" i="5" s="1"/>
  <c r="GGT470" i="5" s="1"/>
  <c r="GGV470" i="5" s="1"/>
  <c r="GGX470" i="5" s="1"/>
  <c r="GGZ470" i="5" s="1"/>
  <c r="GHB470" i="5" s="1"/>
  <c r="GHD470" i="5" s="1"/>
  <c r="GHF470" i="5" s="1"/>
  <c r="GHH470" i="5" s="1"/>
  <c r="GHJ470" i="5" s="1"/>
  <c r="GHL470" i="5" s="1"/>
  <c r="GHN470" i="5" s="1"/>
  <c r="GHP470" i="5" s="1"/>
  <c r="GHR470" i="5" s="1"/>
  <c r="GHT470" i="5" s="1"/>
  <c r="GHV470" i="5" s="1"/>
  <c r="GHX470" i="5" s="1"/>
  <c r="GHZ470" i="5" s="1"/>
  <c r="GIB470" i="5" s="1"/>
  <c r="GID470" i="5" s="1"/>
  <c r="GIF470" i="5" s="1"/>
  <c r="GIH470" i="5" s="1"/>
  <c r="GIJ470" i="5" s="1"/>
  <c r="GIL470" i="5" s="1"/>
  <c r="GIN470" i="5" s="1"/>
  <c r="GIP470" i="5" s="1"/>
  <c r="GIR470" i="5" s="1"/>
  <c r="GIT470" i="5" s="1"/>
  <c r="GIV470" i="5" s="1"/>
  <c r="GIX470" i="5" s="1"/>
  <c r="GIZ470" i="5" s="1"/>
  <c r="GJB470" i="5" s="1"/>
  <c r="GJD470" i="5" s="1"/>
  <c r="GJF470" i="5" s="1"/>
  <c r="GJH470" i="5" s="1"/>
  <c r="GJJ470" i="5" s="1"/>
  <c r="GJL470" i="5" s="1"/>
  <c r="GJN470" i="5" s="1"/>
  <c r="GJP470" i="5" s="1"/>
  <c r="GJR470" i="5" s="1"/>
  <c r="GJT470" i="5" s="1"/>
  <c r="GJV470" i="5" s="1"/>
  <c r="GJX470" i="5" s="1"/>
  <c r="GJZ470" i="5" s="1"/>
  <c r="GKB470" i="5" s="1"/>
  <c r="GKD470" i="5" s="1"/>
  <c r="GKF470" i="5" s="1"/>
  <c r="GKH470" i="5" s="1"/>
  <c r="GKJ470" i="5" s="1"/>
  <c r="GKL470" i="5" s="1"/>
  <c r="GKN470" i="5" s="1"/>
  <c r="GKP470" i="5" s="1"/>
  <c r="GKR470" i="5" s="1"/>
  <c r="GKT470" i="5" s="1"/>
  <c r="GKV470" i="5" s="1"/>
  <c r="GKX470" i="5" s="1"/>
  <c r="GKZ470" i="5" s="1"/>
  <c r="GLB470" i="5" s="1"/>
  <c r="GLD470" i="5" s="1"/>
  <c r="GLF470" i="5" s="1"/>
  <c r="GLH470" i="5" s="1"/>
  <c r="GLJ470" i="5" s="1"/>
  <c r="GLL470" i="5" s="1"/>
  <c r="GLN470" i="5" s="1"/>
  <c r="GLP470" i="5" s="1"/>
  <c r="GLR470" i="5" s="1"/>
  <c r="GLT470" i="5" s="1"/>
  <c r="GLV470" i="5" s="1"/>
  <c r="GLX470" i="5" s="1"/>
  <c r="GLZ470" i="5" s="1"/>
  <c r="GMB470" i="5" s="1"/>
  <c r="GMD470" i="5" s="1"/>
  <c r="GMF470" i="5" s="1"/>
  <c r="GMH470" i="5" s="1"/>
  <c r="GMJ470" i="5" s="1"/>
  <c r="GML470" i="5" s="1"/>
  <c r="GMN470" i="5" s="1"/>
  <c r="GMP470" i="5" s="1"/>
  <c r="GMR470" i="5" s="1"/>
  <c r="GMT470" i="5" s="1"/>
  <c r="GMV470" i="5" s="1"/>
  <c r="GMX470" i="5" s="1"/>
  <c r="GMZ470" i="5" s="1"/>
  <c r="GNB470" i="5" s="1"/>
  <c r="GND470" i="5" s="1"/>
  <c r="GNF470" i="5" s="1"/>
  <c r="GNH470" i="5" s="1"/>
  <c r="GNJ470" i="5" s="1"/>
  <c r="GNL470" i="5" s="1"/>
  <c r="GNN470" i="5" s="1"/>
  <c r="GNP470" i="5" s="1"/>
  <c r="GNR470" i="5" s="1"/>
  <c r="GNT470" i="5" s="1"/>
  <c r="GNV470" i="5" s="1"/>
  <c r="GNX470" i="5" s="1"/>
  <c r="GNZ470" i="5" s="1"/>
  <c r="GOB470" i="5" s="1"/>
  <c r="GOD470" i="5" s="1"/>
  <c r="GOF470" i="5" s="1"/>
  <c r="GOH470" i="5" s="1"/>
  <c r="GOJ470" i="5" s="1"/>
  <c r="GOL470" i="5" s="1"/>
  <c r="GON470" i="5" s="1"/>
  <c r="GOP470" i="5" s="1"/>
  <c r="GOR470" i="5" s="1"/>
  <c r="GOT470" i="5" s="1"/>
  <c r="GOV470" i="5" s="1"/>
  <c r="GOX470" i="5" s="1"/>
  <c r="GOZ470" i="5" s="1"/>
  <c r="GPB470" i="5" s="1"/>
  <c r="GPD470" i="5" s="1"/>
  <c r="GPF470" i="5" s="1"/>
  <c r="GPH470" i="5" s="1"/>
  <c r="GPJ470" i="5" s="1"/>
  <c r="GPL470" i="5" s="1"/>
  <c r="GPN470" i="5" s="1"/>
  <c r="GPP470" i="5" s="1"/>
  <c r="GPR470" i="5" s="1"/>
  <c r="GPT470" i="5" s="1"/>
  <c r="GPV470" i="5" s="1"/>
  <c r="GPX470" i="5" s="1"/>
  <c r="GPZ470" i="5" s="1"/>
  <c r="GQB470" i="5" s="1"/>
  <c r="GQD470" i="5" s="1"/>
  <c r="GQF470" i="5" s="1"/>
  <c r="GQH470" i="5" s="1"/>
  <c r="GQJ470" i="5" s="1"/>
  <c r="GQL470" i="5" s="1"/>
  <c r="GQN470" i="5" s="1"/>
  <c r="GQP470" i="5" s="1"/>
  <c r="GQR470" i="5" s="1"/>
  <c r="GQT470" i="5" s="1"/>
  <c r="GQV470" i="5" s="1"/>
  <c r="GQX470" i="5" s="1"/>
  <c r="GQZ470" i="5" s="1"/>
  <c r="GRB470" i="5" s="1"/>
  <c r="GRD470" i="5" s="1"/>
  <c r="GRF470" i="5" s="1"/>
  <c r="GRH470" i="5" s="1"/>
  <c r="GRJ470" i="5" s="1"/>
  <c r="GRL470" i="5" s="1"/>
  <c r="GRN470" i="5" s="1"/>
  <c r="GRP470" i="5" s="1"/>
  <c r="GRR470" i="5" s="1"/>
  <c r="GRT470" i="5" s="1"/>
  <c r="GRV470" i="5" s="1"/>
  <c r="GRX470" i="5" s="1"/>
  <c r="GRZ470" i="5" s="1"/>
  <c r="GSB470" i="5" s="1"/>
  <c r="GSD470" i="5" s="1"/>
  <c r="GSF470" i="5" s="1"/>
  <c r="GSH470" i="5" s="1"/>
  <c r="GSJ470" i="5" s="1"/>
  <c r="GSL470" i="5" s="1"/>
  <c r="GSN470" i="5" s="1"/>
  <c r="GSP470" i="5" s="1"/>
  <c r="GSR470" i="5" s="1"/>
  <c r="GST470" i="5" s="1"/>
  <c r="GSV470" i="5" s="1"/>
  <c r="GSX470" i="5" s="1"/>
  <c r="GSZ470" i="5" s="1"/>
  <c r="GTB470" i="5" s="1"/>
  <c r="GTD470" i="5" s="1"/>
  <c r="GTF470" i="5" s="1"/>
  <c r="GTH470" i="5" s="1"/>
  <c r="GTJ470" i="5" s="1"/>
  <c r="GTL470" i="5" s="1"/>
  <c r="GTN470" i="5" s="1"/>
  <c r="GTP470" i="5" s="1"/>
  <c r="GTR470" i="5" s="1"/>
  <c r="GTT470" i="5" s="1"/>
  <c r="GTV470" i="5" s="1"/>
  <c r="GTX470" i="5" s="1"/>
  <c r="GTZ470" i="5" s="1"/>
  <c r="GUB470" i="5" s="1"/>
  <c r="GUD470" i="5" s="1"/>
  <c r="GUF470" i="5" s="1"/>
  <c r="GUH470" i="5" s="1"/>
  <c r="GUJ470" i="5" s="1"/>
  <c r="GUL470" i="5" s="1"/>
  <c r="GUN470" i="5" s="1"/>
  <c r="GUP470" i="5" s="1"/>
  <c r="GUR470" i="5" s="1"/>
  <c r="GUT470" i="5" s="1"/>
  <c r="GUV470" i="5" s="1"/>
  <c r="GUX470" i="5" s="1"/>
  <c r="GUZ470" i="5" s="1"/>
  <c r="GVB470" i="5" s="1"/>
  <c r="GVD470" i="5" s="1"/>
  <c r="GVF470" i="5" s="1"/>
  <c r="GVH470" i="5" s="1"/>
  <c r="GVJ470" i="5" s="1"/>
  <c r="GVL470" i="5" s="1"/>
  <c r="GVN470" i="5" s="1"/>
  <c r="GVP470" i="5" s="1"/>
  <c r="GVR470" i="5" s="1"/>
  <c r="GVT470" i="5" s="1"/>
  <c r="GVV470" i="5" s="1"/>
  <c r="GVX470" i="5" s="1"/>
  <c r="GVZ470" i="5" s="1"/>
  <c r="GWB470" i="5" s="1"/>
  <c r="GWD470" i="5" s="1"/>
  <c r="GWF470" i="5" s="1"/>
  <c r="GWH470" i="5" s="1"/>
  <c r="GWJ470" i="5" s="1"/>
  <c r="GWL470" i="5" s="1"/>
  <c r="GWN470" i="5" s="1"/>
  <c r="GWP470" i="5" s="1"/>
  <c r="GWR470" i="5" s="1"/>
  <c r="GWT470" i="5" s="1"/>
  <c r="GWV470" i="5" s="1"/>
  <c r="GWX470" i="5" s="1"/>
  <c r="GWZ470" i="5" s="1"/>
  <c r="GXB470" i="5" s="1"/>
  <c r="GXD470" i="5" s="1"/>
  <c r="GXF470" i="5" s="1"/>
  <c r="GXH470" i="5" s="1"/>
  <c r="GXJ470" i="5" s="1"/>
  <c r="GXL470" i="5" s="1"/>
  <c r="GXN470" i="5" s="1"/>
  <c r="GXP470" i="5" s="1"/>
  <c r="GXR470" i="5" s="1"/>
  <c r="GXT470" i="5" s="1"/>
  <c r="GXV470" i="5" s="1"/>
  <c r="GXX470" i="5" s="1"/>
  <c r="GXZ470" i="5" s="1"/>
  <c r="GYB470" i="5" s="1"/>
  <c r="GYD470" i="5" s="1"/>
  <c r="GYF470" i="5" s="1"/>
  <c r="GYH470" i="5" s="1"/>
  <c r="GYJ470" i="5" s="1"/>
  <c r="GYL470" i="5" s="1"/>
  <c r="GYN470" i="5" s="1"/>
  <c r="GYP470" i="5" s="1"/>
  <c r="GYR470" i="5" s="1"/>
  <c r="GYT470" i="5" s="1"/>
  <c r="GYV470" i="5" s="1"/>
  <c r="GYX470" i="5" s="1"/>
  <c r="GYZ470" i="5" s="1"/>
  <c r="GZB470" i="5" s="1"/>
  <c r="GZD470" i="5" s="1"/>
  <c r="GZF470" i="5" s="1"/>
  <c r="GZH470" i="5" s="1"/>
  <c r="GZJ470" i="5" s="1"/>
  <c r="GZL470" i="5" s="1"/>
  <c r="GZN470" i="5" s="1"/>
  <c r="GZP470" i="5" s="1"/>
  <c r="GZR470" i="5" s="1"/>
  <c r="GZT470" i="5" s="1"/>
  <c r="GZV470" i="5" s="1"/>
  <c r="GZX470" i="5" s="1"/>
  <c r="GZZ470" i="5" s="1"/>
  <c r="HAB470" i="5" s="1"/>
  <c r="HAD470" i="5" s="1"/>
  <c r="HAF470" i="5" s="1"/>
  <c r="HAH470" i="5" s="1"/>
  <c r="HAJ470" i="5" s="1"/>
  <c r="HAL470" i="5" s="1"/>
  <c r="HAN470" i="5" s="1"/>
  <c r="HAP470" i="5" s="1"/>
  <c r="HAR470" i="5" s="1"/>
  <c r="HAT470" i="5" s="1"/>
  <c r="HAV470" i="5" s="1"/>
  <c r="HAX470" i="5" s="1"/>
  <c r="HAZ470" i="5" s="1"/>
  <c r="HBB470" i="5" s="1"/>
  <c r="HBD470" i="5" s="1"/>
  <c r="HBF470" i="5" s="1"/>
  <c r="HBH470" i="5" s="1"/>
  <c r="HBJ470" i="5" s="1"/>
  <c r="HBL470" i="5" s="1"/>
  <c r="HBN470" i="5" s="1"/>
  <c r="HBP470" i="5" s="1"/>
  <c r="HBR470" i="5" s="1"/>
  <c r="HBT470" i="5" s="1"/>
  <c r="HBV470" i="5" s="1"/>
  <c r="HBX470" i="5" s="1"/>
  <c r="HBZ470" i="5" s="1"/>
  <c r="HCB470" i="5" s="1"/>
  <c r="HCD470" i="5" s="1"/>
  <c r="HCF470" i="5" s="1"/>
  <c r="HCH470" i="5" s="1"/>
  <c r="HCJ470" i="5" s="1"/>
  <c r="HCL470" i="5" s="1"/>
  <c r="HCN470" i="5" s="1"/>
  <c r="HCP470" i="5" s="1"/>
  <c r="HCR470" i="5" s="1"/>
  <c r="HCT470" i="5" s="1"/>
  <c r="HCV470" i="5" s="1"/>
  <c r="HCX470" i="5" s="1"/>
  <c r="HCZ470" i="5" s="1"/>
  <c r="HDB470" i="5" s="1"/>
  <c r="HDD470" i="5" s="1"/>
  <c r="HDF470" i="5" s="1"/>
  <c r="HDH470" i="5" s="1"/>
  <c r="HDJ470" i="5" s="1"/>
  <c r="HDL470" i="5" s="1"/>
  <c r="HDN470" i="5" s="1"/>
  <c r="HDP470" i="5" s="1"/>
  <c r="HDR470" i="5" s="1"/>
  <c r="HDT470" i="5" s="1"/>
  <c r="HDV470" i="5" s="1"/>
  <c r="HDX470" i="5" s="1"/>
  <c r="HDZ470" i="5" s="1"/>
  <c r="HEB470" i="5" s="1"/>
  <c r="HED470" i="5" s="1"/>
  <c r="HEF470" i="5" s="1"/>
  <c r="HEH470" i="5" s="1"/>
  <c r="HEJ470" i="5" s="1"/>
  <c r="HEL470" i="5" s="1"/>
  <c r="HEN470" i="5" s="1"/>
  <c r="HEP470" i="5" s="1"/>
  <c r="HER470" i="5" s="1"/>
  <c r="HET470" i="5" s="1"/>
  <c r="HEV470" i="5" s="1"/>
  <c r="HEX470" i="5" s="1"/>
  <c r="HEZ470" i="5" s="1"/>
  <c r="HFB470" i="5" s="1"/>
  <c r="HFD470" i="5" s="1"/>
  <c r="HFF470" i="5" s="1"/>
  <c r="HFH470" i="5" s="1"/>
  <c r="HFJ470" i="5" s="1"/>
  <c r="HFL470" i="5" s="1"/>
  <c r="HFN470" i="5" s="1"/>
  <c r="HFP470" i="5" s="1"/>
  <c r="HFR470" i="5" s="1"/>
  <c r="HFT470" i="5" s="1"/>
  <c r="HFV470" i="5" s="1"/>
  <c r="HFX470" i="5" s="1"/>
  <c r="HFZ470" i="5" s="1"/>
  <c r="HGB470" i="5" s="1"/>
  <c r="HGD470" i="5" s="1"/>
  <c r="HGF470" i="5" s="1"/>
  <c r="HGH470" i="5" s="1"/>
  <c r="HGJ470" i="5" s="1"/>
  <c r="HGL470" i="5" s="1"/>
  <c r="HGN470" i="5" s="1"/>
  <c r="HGP470" i="5" s="1"/>
  <c r="HGR470" i="5" s="1"/>
  <c r="HGT470" i="5" s="1"/>
  <c r="HGV470" i="5" s="1"/>
  <c r="HGX470" i="5" s="1"/>
  <c r="HGZ470" i="5" s="1"/>
  <c r="HHB470" i="5" s="1"/>
  <c r="HHD470" i="5" s="1"/>
  <c r="HHF470" i="5" s="1"/>
  <c r="HHH470" i="5" s="1"/>
  <c r="HHJ470" i="5" s="1"/>
  <c r="HHL470" i="5" s="1"/>
  <c r="HHN470" i="5" s="1"/>
  <c r="HHP470" i="5" s="1"/>
  <c r="HHR470" i="5" s="1"/>
  <c r="HHT470" i="5" s="1"/>
  <c r="HHV470" i="5" s="1"/>
  <c r="HHX470" i="5" s="1"/>
  <c r="HHZ470" i="5" s="1"/>
  <c r="HIB470" i="5" s="1"/>
  <c r="HID470" i="5" s="1"/>
  <c r="HIF470" i="5" s="1"/>
  <c r="HIH470" i="5" s="1"/>
  <c r="HIJ470" i="5" s="1"/>
  <c r="HIL470" i="5" s="1"/>
  <c r="HIN470" i="5" s="1"/>
  <c r="HIP470" i="5" s="1"/>
  <c r="HIR470" i="5" s="1"/>
  <c r="HIT470" i="5" s="1"/>
  <c r="HIV470" i="5" s="1"/>
  <c r="HIX470" i="5" s="1"/>
  <c r="HIZ470" i="5" s="1"/>
  <c r="HJB470" i="5" s="1"/>
  <c r="HJD470" i="5" s="1"/>
  <c r="HJF470" i="5" s="1"/>
  <c r="HJH470" i="5" s="1"/>
  <c r="HJJ470" i="5" s="1"/>
  <c r="HJL470" i="5" s="1"/>
  <c r="HJN470" i="5" s="1"/>
  <c r="HJP470" i="5" s="1"/>
  <c r="HJR470" i="5" s="1"/>
  <c r="HJT470" i="5" s="1"/>
  <c r="HJV470" i="5" s="1"/>
  <c r="HJX470" i="5" s="1"/>
  <c r="HJZ470" i="5" s="1"/>
  <c r="HKB470" i="5" s="1"/>
  <c r="HKD470" i="5" s="1"/>
  <c r="HKF470" i="5" s="1"/>
  <c r="HKH470" i="5" s="1"/>
  <c r="HKJ470" i="5" s="1"/>
  <c r="HKL470" i="5" s="1"/>
  <c r="HKN470" i="5" s="1"/>
  <c r="HKP470" i="5" s="1"/>
  <c r="HKR470" i="5" s="1"/>
  <c r="HKT470" i="5" s="1"/>
  <c r="HKV470" i="5" s="1"/>
  <c r="HKX470" i="5" s="1"/>
  <c r="HKZ470" i="5" s="1"/>
  <c r="HLB470" i="5" s="1"/>
  <c r="HLD470" i="5" s="1"/>
  <c r="HLF470" i="5" s="1"/>
  <c r="HLH470" i="5" s="1"/>
  <c r="HLJ470" i="5" s="1"/>
  <c r="HLL470" i="5" s="1"/>
  <c r="HLN470" i="5" s="1"/>
  <c r="HLP470" i="5" s="1"/>
  <c r="HLR470" i="5" s="1"/>
  <c r="HLT470" i="5" s="1"/>
  <c r="HLV470" i="5" s="1"/>
  <c r="HLX470" i="5" s="1"/>
  <c r="HLZ470" i="5" s="1"/>
  <c r="HMB470" i="5" s="1"/>
  <c r="HMD470" i="5" s="1"/>
  <c r="HMF470" i="5" s="1"/>
  <c r="HMH470" i="5" s="1"/>
  <c r="HMJ470" i="5" s="1"/>
  <c r="HML470" i="5" s="1"/>
  <c r="HMN470" i="5" s="1"/>
  <c r="HMP470" i="5" s="1"/>
  <c r="HMR470" i="5" s="1"/>
  <c r="HMT470" i="5" s="1"/>
  <c r="HMV470" i="5" s="1"/>
  <c r="HMX470" i="5" s="1"/>
  <c r="HMZ470" i="5" s="1"/>
  <c r="HNB470" i="5" s="1"/>
  <c r="HND470" i="5" s="1"/>
  <c r="HNF470" i="5" s="1"/>
  <c r="HNH470" i="5" s="1"/>
  <c r="HNJ470" i="5" s="1"/>
  <c r="HNL470" i="5" s="1"/>
  <c r="HNN470" i="5" s="1"/>
  <c r="HNP470" i="5" s="1"/>
  <c r="HNR470" i="5" s="1"/>
  <c r="HNT470" i="5" s="1"/>
  <c r="HNV470" i="5" s="1"/>
  <c r="HNX470" i="5" s="1"/>
  <c r="HNZ470" i="5" s="1"/>
  <c r="HOB470" i="5" s="1"/>
  <c r="HOD470" i="5" s="1"/>
  <c r="HOF470" i="5" s="1"/>
  <c r="HOH470" i="5" s="1"/>
  <c r="HOJ470" i="5" s="1"/>
  <c r="HOL470" i="5" s="1"/>
  <c r="HON470" i="5" s="1"/>
  <c r="HOP470" i="5" s="1"/>
  <c r="HOR470" i="5" s="1"/>
  <c r="HOT470" i="5" s="1"/>
  <c r="HOV470" i="5" s="1"/>
  <c r="HOX470" i="5" s="1"/>
  <c r="HOZ470" i="5" s="1"/>
  <c r="HPB470" i="5" s="1"/>
  <c r="HPD470" i="5" s="1"/>
  <c r="HPF470" i="5" s="1"/>
  <c r="HPH470" i="5" s="1"/>
  <c r="HPJ470" i="5" s="1"/>
  <c r="HPL470" i="5" s="1"/>
  <c r="HPN470" i="5" s="1"/>
  <c r="HPP470" i="5" s="1"/>
  <c r="HPR470" i="5" s="1"/>
  <c r="HPT470" i="5" s="1"/>
  <c r="HPV470" i="5" s="1"/>
  <c r="HPX470" i="5" s="1"/>
  <c r="HPZ470" i="5" s="1"/>
  <c r="HQB470" i="5" s="1"/>
  <c r="HQD470" i="5" s="1"/>
  <c r="HQF470" i="5" s="1"/>
  <c r="HQH470" i="5" s="1"/>
  <c r="HQJ470" i="5" s="1"/>
  <c r="HQL470" i="5" s="1"/>
  <c r="HQN470" i="5" s="1"/>
  <c r="HQP470" i="5" s="1"/>
  <c r="HQR470" i="5" s="1"/>
  <c r="HQT470" i="5" s="1"/>
  <c r="HQV470" i="5" s="1"/>
  <c r="HQX470" i="5" s="1"/>
  <c r="HQZ470" i="5" s="1"/>
  <c r="HRB470" i="5" s="1"/>
  <c r="HRD470" i="5" s="1"/>
  <c r="HRF470" i="5" s="1"/>
  <c r="HRH470" i="5" s="1"/>
  <c r="HRJ470" i="5" s="1"/>
  <c r="HRL470" i="5" s="1"/>
  <c r="HRN470" i="5" s="1"/>
  <c r="HRP470" i="5" s="1"/>
  <c r="HRR470" i="5" s="1"/>
  <c r="HRT470" i="5" s="1"/>
  <c r="HRV470" i="5" s="1"/>
  <c r="HRX470" i="5" s="1"/>
  <c r="HRZ470" i="5" s="1"/>
  <c r="HSB470" i="5" s="1"/>
  <c r="HSD470" i="5" s="1"/>
  <c r="HSF470" i="5" s="1"/>
  <c r="HSH470" i="5" s="1"/>
  <c r="HSJ470" i="5" s="1"/>
  <c r="HSL470" i="5" s="1"/>
  <c r="HSN470" i="5" s="1"/>
  <c r="HSP470" i="5" s="1"/>
  <c r="HSR470" i="5" s="1"/>
  <c r="HST470" i="5" s="1"/>
  <c r="HSV470" i="5" s="1"/>
  <c r="HSX470" i="5" s="1"/>
  <c r="HSZ470" i="5" s="1"/>
  <c r="HTB470" i="5" s="1"/>
  <c r="HTD470" i="5" s="1"/>
  <c r="HTF470" i="5" s="1"/>
  <c r="HTH470" i="5" s="1"/>
  <c r="HTJ470" i="5" s="1"/>
  <c r="HTL470" i="5" s="1"/>
  <c r="HTN470" i="5" s="1"/>
  <c r="HTP470" i="5" s="1"/>
  <c r="HTR470" i="5" s="1"/>
  <c r="HTT470" i="5" s="1"/>
  <c r="HTV470" i="5" s="1"/>
  <c r="HTX470" i="5" s="1"/>
  <c r="HTZ470" i="5" s="1"/>
  <c r="HUB470" i="5" s="1"/>
  <c r="HUD470" i="5" s="1"/>
  <c r="HUF470" i="5" s="1"/>
  <c r="HUH470" i="5" s="1"/>
  <c r="HUJ470" i="5" s="1"/>
  <c r="HUL470" i="5" s="1"/>
  <c r="HUN470" i="5" s="1"/>
  <c r="HUP470" i="5" s="1"/>
  <c r="HUR470" i="5" s="1"/>
  <c r="HUT470" i="5" s="1"/>
  <c r="HUV470" i="5" s="1"/>
  <c r="HUX470" i="5" s="1"/>
  <c r="HUZ470" i="5" s="1"/>
  <c r="HVB470" i="5" s="1"/>
  <c r="HVD470" i="5" s="1"/>
  <c r="HVF470" i="5" s="1"/>
  <c r="HVH470" i="5" s="1"/>
  <c r="HVJ470" i="5" s="1"/>
  <c r="HVL470" i="5" s="1"/>
  <c r="HVN470" i="5" s="1"/>
  <c r="HVP470" i="5" s="1"/>
  <c r="HVR470" i="5" s="1"/>
  <c r="HVT470" i="5" s="1"/>
  <c r="HVV470" i="5" s="1"/>
  <c r="HVX470" i="5" s="1"/>
  <c r="HVZ470" i="5" s="1"/>
  <c r="HWB470" i="5" s="1"/>
  <c r="HWD470" i="5" s="1"/>
  <c r="HWF470" i="5" s="1"/>
  <c r="HWH470" i="5" s="1"/>
  <c r="HWJ470" i="5" s="1"/>
  <c r="HWL470" i="5" s="1"/>
  <c r="HWN470" i="5" s="1"/>
  <c r="HWP470" i="5" s="1"/>
  <c r="HWR470" i="5" s="1"/>
  <c r="HWT470" i="5" s="1"/>
  <c r="HWV470" i="5" s="1"/>
  <c r="HWX470" i="5" s="1"/>
  <c r="HWZ470" i="5" s="1"/>
  <c r="HXB470" i="5" s="1"/>
  <c r="HXD470" i="5" s="1"/>
  <c r="HXF470" i="5" s="1"/>
  <c r="HXH470" i="5" s="1"/>
  <c r="HXJ470" i="5" s="1"/>
  <c r="HXL470" i="5" s="1"/>
  <c r="HXN470" i="5" s="1"/>
  <c r="HXP470" i="5" s="1"/>
  <c r="HXR470" i="5" s="1"/>
  <c r="HXT470" i="5" s="1"/>
  <c r="HXV470" i="5" s="1"/>
  <c r="HXX470" i="5" s="1"/>
  <c r="HXZ470" i="5" s="1"/>
  <c r="HYB470" i="5" s="1"/>
  <c r="HYD470" i="5" s="1"/>
  <c r="HYF470" i="5" s="1"/>
  <c r="HYH470" i="5" s="1"/>
  <c r="HYJ470" i="5" s="1"/>
  <c r="HYL470" i="5" s="1"/>
  <c r="HYN470" i="5" s="1"/>
  <c r="HYP470" i="5" s="1"/>
  <c r="HYR470" i="5" s="1"/>
  <c r="HYT470" i="5" s="1"/>
  <c r="HYV470" i="5" s="1"/>
  <c r="HYX470" i="5" s="1"/>
  <c r="HYZ470" i="5" s="1"/>
  <c r="HZB470" i="5" s="1"/>
  <c r="HZD470" i="5" s="1"/>
  <c r="HZF470" i="5" s="1"/>
  <c r="HZH470" i="5" s="1"/>
  <c r="HZJ470" i="5" s="1"/>
  <c r="HZL470" i="5" s="1"/>
  <c r="HZN470" i="5" s="1"/>
  <c r="HZP470" i="5" s="1"/>
  <c r="HZR470" i="5" s="1"/>
  <c r="HZT470" i="5" s="1"/>
  <c r="HZV470" i="5" s="1"/>
  <c r="HZX470" i="5" s="1"/>
  <c r="HZZ470" i="5" s="1"/>
  <c r="IAB470" i="5" s="1"/>
  <c r="IAD470" i="5" s="1"/>
  <c r="IAF470" i="5" s="1"/>
  <c r="IAH470" i="5" s="1"/>
  <c r="IAJ470" i="5" s="1"/>
  <c r="IAL470" i="5" s="1"/>
  <c r="IAN470" i="5" s="1"/>
  <c r="IAP470" i="5" s="1"/>
  <c r="IAR470" i="5" s="1"/>
  <c r="IAT470" i="5" s="1"/>
  <c r="IAV470" i="5" s="1"/>
  <c r="IAX470" i="5" s="1"/>
  <c r="IAZ470" i="5" s="1"/>
  <c r="IBB470" i="5" s="1"/>
  <c r="IBD470" i="5" s="1"/>
  <c r="IBF470" i="5" s="1"/>
  <c r="IBH470" i="5" s="1"/>
  <c r="IBJ470" i="5" s="1"/>
  <c r="IBL470" i="5" s="1"/>
  <c r="IBN470" i="5" s="1"/>
  <c r="IBP470" i="5" s="1"/>
  <c r="IBR470" i="5" s="1"/>
  <c r="IBT470" i="5" s="1"/>
  <c r="IBV470" i="5" s="1"/>
  <c r="IBX470" i="5" s="1"/>
  <c r="IBZ470" i="5" s="1"/>
  <c r="ICB470" i="5" s="1"/>
  <c r="ICD470" i="5" s="1"/>
  <c r="ICF470" i="5" s="1"/>
  <c r="ICH470" i="5" s="1"/>
  <c r="ICJ470" i="5" s="1"/>
  <c r="ICL470" i="5" s="1"/>
  <c r="ICN470" i="5" s="1"/>
  <c r="ICP470" i="5" s="1"/>
  <c r="ICR470" i="5" s="1"/>
  <c r="ICT470" i="5" s="1"/>
  <c r="ICV470" i="5" s="1"/>
  <c r="ICX470" i="5" s="1"/>
  <c r="ICZ470" i="5" s="1"/>
  <c r="IDB470" i="5" s="1"/>
  <c r="IDD470" i="5" s="1"/>
  <c r="IDF470" i="5" s="1"/>
  <c r="IDH470" i="5" s="1"/>
  <c r="IDJ470" i="5" s="1"/>
  <c r="IDL470" i="5" s="1"/>
  <c r="IDN470" i="5" s="1"/>
  <c r="IDP470" i="5" s="1"/>
  <c r="IDR470" i="5" s="1"/>
  <c r="IDT470" i="5" s="1"/>
  <c r="IDV470" i="5" s="1"/>
  <c r="IDX470" i="5" s="1"/>
  <c r="IDZ470" i="5" s="1"/>
  <c r="IEB470" i="5" s="1"/>
  <c r="IED470" i="5" s="1"/>
  <c r="IEF470" i="5" s="1"/>
  <c r="IEH470" i="5" s="1"/>
  <c r="IEJ470" i="5" s="1"/>
  <c r="IEL470" i="5" s="1"/>
  <c r="IEN470" i="5" s="1"/>
  <c r="IEP470" i="5" s="1"/>
  <c r="IER470" i="5" s="1"/>
  <c r="IET470" i="5" s="1"/>
  <c r="IEV470" i="5" s="1"/>
  <c r="IEX470" i="5" s="1"/>
  <c r="IEZ470" i="5" s="1"/>
  <c r="IFB470" i="5" s="1"/>
  <c r="IFD470" i="5" s="1"/>
  <c r="IFF470" i="5" s="1"/>
  <c r="IFH470" i="5" s="1"/>
  <c r="IFJ470" i="5" s="1"/>
  <c r="IFL470" i="5" s="1"/>
  <c r="IFN470" i="5" s="1"/>
  <c r="IFP470" i="5" s="1"/>
  <c r="IFR470" i="5" s="1"/>
  <c r="IFT470" i="5" s="1"/>
  <c r="IFV470" i="5" s="1"/>
  <c r="IFX470" i="5" s="1"/>
  <c r="IFZ470" i="5" s="1"/>
  <c r="IGB470" i="5" s="1"/>
  <c r="IGD470" i="5" s="1"/>
  <c r="IGF470" i="5" s="1"/>
  <c r="IGH470" i="5" s="1"/>
  <c r="IGJ470" i="5" s="1"/>
  <c r="IGL470" i="5" s="1"/>
  <c r="IGN470" i="5" s="1"/>
  <c r="IGP470" i="5" s="1"/>
  <c r="IGR470" i="5" s="1"/>
  <c r="IGT470" i="5" s="1"/>
  <c r="IGV470" i="5" s="1"/>
  <c r="IGX470" i="5" s="1"/>
  <c r="IGZ470" i="5" s="1"/>
  <c r="IHB470" i="5" s="1"/>
  <c r="IHD470" i="5" s="1"/>
  <c r="IHF470" i="5" s="1"/>
  <c r="IHH470" i="5" s="1"/>
  <c r="IHJ470" i="5" s="1"/>
  <c r="IHL470" i="5" s="1"/>
  <c r="IHN470" i="5" s="1"/>
  <c r="IHP470" i="5" s="1"/>
  <c r="IHR470" i="5" s="1"/>
  <c r="IHT470" i="5" s="1"/>
  <c r="IHV470" i="5" s="1"/>
  <c r="IHX470" i="5" s="1"/>
  <c r="IHZ470" i="5" s="1"/>
  <c r="IIB470" i="5" s="1"/>
  <c r="IID470" i="5" s="1"/>
  <c r="IIF470" i="5" s="1"/>
  <c r="IIH470" i="5" s="1"/>
  <c r="IIJ470" i="5" s="1"/>
  <c r="IIL470" i="5" s="1"/>
  <c r="IIN470" i="5" s="1"/>
  <c r="IIP470" i="5" s="1"/>
  <c r="IIR470" i="5" s="1"/>
  <c r="IIT470" i="5" s="1"/>
  <c r="IIV470" i="5" s="1"/>
  <c r="IIX470" i="5" s="1"/>
  <c r="IIZ470" i="5" s="1"/>
  <c r="IJB470" i="5" s="1"/>
  <c r="IJD470" i="5" s="1"/>
  <c r="IJF470" i="5" s="1"/>
  <c r="IJH470" i="5" s="1"/>
  <c r="IJJ470" i="5" s="1"/>
  <c r="IJL470" i="5" s="1"/>
  <c r="IJN470" i="5" s="1"/>
  <c r="IJP470" i="5" s="1"/>
  <c r="IJR470" i="5" s="1"/>
  <c r="IJT470" i="5" s="1"/>
  <c r="IJV470" i="5" s="1"/>
  <c r="IJX470" i="5" s="1"/>
  <c r="IJZ470" i="5" s="1"/>
  <c r="IKB470" i="5" s="1"/>
  <c r="IKD470" i="5" s="1"/>
  <c r="IKF470" i="5" s="1"/>
  <c r="IKH470" i="5" s="1"/>
  <c r="IKJ470" i="5" s="1"/>
  <c r="IKL470" i="5" s="1"/>
  <c r="IKN470" i="5" s="1"/>
  <c r="IKP470" i="5" s="1"/>
  <c r="IKR470" i="5" s="1"/>
  <c r="IKT470" i="5" s="1"/>
  <c r="IKV470" i="5" s="1"/>
  <c r="IKX470" i="5" s="1"/>
  <c r="IKZ470" i="5" s="1"/>
  <c r="ILB470" i="5" s="1"/>
  <c r="ILD470" i="5" s="1"/>
  <c r="ILF470" i="5" s="1"/>
  <c r="ILH470" i="5" s="1"/>
  <c r="ILJ470" i="5" s="1"/>
  <c r="ILL470" i="5" s="1"/>
  <c r="ILN470" i="5" s="1"/>
  <c r="ILP470" i="5" s="1"/>
  <c r="ILR470" i="5" s="1"/>
  <c r="ILT470" i="5" s="1"/>
  <c r="ILV470" i="5" s="1"/>
  <c r="ILX470" i="5" s="1"/>
  <c r="ILZ470" i="5" s="1"/>
  <c r="IMB470" i="5" s="1"/>
  <c r="IMD470" i="5" s="1"/>
  <c r="IMF470" i="5" s="1"/>
  <c r="IMH470" i="5" s="1"/>
  <c r="IMJ470" i="5" s="1"/>
  <c r="IML470" i="5" s="1"/>
  <c r="IMN470" i="5" s="1"/>
  <c r="IMP470" i="5" s="1"/>
  <c r="IMR470" i="5" s="1"/>
  <c r="IMT470" i="5" s="1"/>
  <c r="IMV470" i="5" s="1"/>
  <c r="IMX470" i="5" s="1"/>
  <c r="IMZ470" i="5" s="1"/>
  <c r="INB470" i="5" s="1"/>
  <c r="IND470" i="5" s="1"/>
  <c r="INF470" i="5" s="1"/>
  <c r="INH470" i="5" s="1"/>
  <c r="INJ470" i="5" s="1"/>
  <c r="INL470" i="5" s="1"/>
  <c r="INN470" i="5" s="1"/>
  <c r="INP470" i="5" s="1"/>
  <c r="INR470" i="5" s="1"/>
  <c r="INT470" i="5" s="1"/>
  <c r="INV470" i="5" s="1"/>
  <c r="INX470" i="5" s="1"/>
  <c r="INZ470" i="5" s="1"/>
  <c r="IOB470" i="5" s="1"/>
  <c r="IOD470" i="5" s="1"/>
  <c r="IOF470" i="5" s="1"/>
  <c r="IOH470" i="5" s="1"/>
  <c r="IOJ470" i="5" s="1"/>
  <c r="IOL470" i="5" s="1"/>
  <c r="ION470" i="5" s="1"/>
  <c r="IOP470" i="5" s="1"/>
  <c r="IOR470" i="5" s="1"/>
  <c r="IOT470" i="5" s="1"/>
  <c r="IOV470" i="5" s="1"/>
  <c r="IOX470" i="5" s="1"/>
  <c r="IOZ470" i="5" s="1"/>
  <c r="IPB470" i="5" s="1"/>
  <c r="IPD470" i="5" s="1"/>
  <c r="IPF470" i="5" s="1"/>
  <c r="IPH470" i="5" s="1"/>
  <c r="IPJ470" i="5" s="1"/>
  <c r="IPL470" i="5" s="1"/>
  <c r="IPN470" i="5" s="1"/>
  <c r="IPP470" i="5" s="1"/>
  <c r="IPR470" i="5" s="1"/>
  <c r="IPT470" i="5" s="1"/>
  <c r="IPV470" i="5" s="1"/>
  <c r="IPX470" i="5" s="1"/>
  <c r="IPZ470" i="5" s="1"/>
  <c r="IQB470" i="5" s="1"/>
  <c r="IQD470" i="5" s="1"/>
  <c r="IQF470" i="5" s="1"/>
  <c r="IQH470" i="5" s="1"/>
  <c r="IQJ470" i="5" s="1"/>
  <c r="IQL470" i="5" s="1"/>
  <c r="IQN470" i="5" s="1"/>
  <c r="IQP470" i="5" s="1"/>
  <c r="IQR470" i="5" s="1"/>
  <c r="IQT470" i="5" s="1"/>
  <c r="IQV470" i="5" s="1"/>
  <c r="IQX470" i="5" s="1"/>
  <c r="IQZ470" i="5" s="1"/>
  <c r="IRB470" i="5" s="1"/>
  <c r="IRD470" i="5" s="1"/>
  <c r="IRF470" i="5" s="1"/>
  <c r="IRH470" i="5" s="1"/>
  <c r="IRJ470" i="5" s="1"/>
  <c r="IRL470" i="5" s="1"/>
  <c r="IRN470" i="5" s="1"/>
  <c r="IRP470" i="5" s="1"/>
  <c r="IRR470" i="5" s="1"/>
  <c r="IRT470" i="5" s="1"/>
  <c r="IRV470" i="5" s="1"/>
  <c r="IRX470" i="5" s="1"/>
  <c r="IRZ470" i="5" s="1"/>
  <c r="ISB470" i="5" s="1"/>
  <c r="ISD470" i="5" s="1"/>
  <c r="ISF470" i="5" s="1"/>
  <c r="ISH470" i="5" s="1"/>
  <c r="ISJ470" i="5" s="1"/>
  <c r="ISL470" i="5" s="1"/>
  <c r="ISN470" i="5" s="1"/>
  <c r="ISP470" i="5" s="1"/>
  <c r="ISR470" i="5" s="1"/>
  <c r="IST470" i="5" s="1"/>
  <c r="ISV470" i="5" s="1"/>
  <c r="ISX470" i="5" s="1"/>
  <c r="ISZ470" i="5" s="1"/>
  <c r="ITB470" i="5" s="1"/>
  <c r="ITD470" i="5" s="1"/>
  <c r="ITF470" i="5" s="1"/>
  <c r="ITH470" i="5" s="1"/>
  <c r="ITJ470" i="5" s="1"/>
  <c r="ITL470" i="5" s="1"/>
  <c r="ITN470" i="5" s="1"/>
  <c r="ITP470" i="5" s="1"/>
  <c r="ITR470" i="5" s="1"/>
  <c r="ITT470" i="5" s="1"/>
  <c r="ITV470" i="5" s="1"/>
  <c r="ITX470" i="5" s="1"/>
  <c r="ITZ470" i="5" s="1"/>
  <c r="IUB470" i="5" s="1"/>
  <c r="IUD470" i="5" s="1"/>
  <c r="IUF470" i="5" s="1"/>
  <c r="IUH470" i="5" s="1"/>
  <c r="IUJ470" i="5" s="1"/>
  <c r="IUL470" i="5" s="1"/>
  <c r="IUN470" i="5" s="1"/>
  <c r="IUP470" i="5" s="1"/>
  <c r="IUR470" i="5" s="1"/>
  <c r="IUT470" i="5" s="1"/>
  <c r="IUV470" i="5" s="1"/>
  <c r="IUX470" i="5" s="1"/>
  <c r="IUZ470" i="5" s="1"/>
  <c r="IVB470" i="5" s="1"/>
  <c r="IVD470" i="5" s="1"/>
  <c r="IVF470" i="5" s="1"/>
  <c r="IVH470" i="5" s="1"/>
  <c r="IVJ470" i="5" s="1"/>
  <c r="IVL470" i="5" s="1"/>
  <c r="IVN470" i="5" s="1"/>
  <c r="IVP470" i="5" s="1"/>
  <c r="IVR470" i="5" s="1"/>
  <c r="IVT470" i="5" s="1"/>
  <c r="IVV470" i="5" s="1"/>
  <c r="IVX470" i="5" s="1"/>
  <c r="IVZ470" i="5" s="1"/>
  <c r="IWB470" i="5" s="1"/>
  <c r="IWD470" i="5" s="1"/>
  <c r="IWF470" i="5" s="1"/>
  <c r="IWH470" i="5" s="1"/>
  <c r="IWJ470" i="5" s="1"/>
  <c r="IWL470" i="5" s="1"/>
  <c r="IWN470" i="5" s="1"/>
  <c r="IWP470" i="5" s="1"/>
  <c r="IWR470" i="5" s="1"/>
  <c r="IWT470" i="5" s="1"/>
  <c r="IWV470" i="5" s="1"/>
  <c r="IWX470" i="5" s="1"/>
  <c r="IWZ470" i="5" s="1"/>
  <c r="IXB470" i="5" s="1"/>
  <c r="IXD470" i="5" s="1"/>
  <c r="IXF470" i="5" s="1"/>
  <c r="IXH470" i="5" s="1"/>
  <c r="IXJ470" i="5" s="1"/>
  <c r="IXL470" i="5" s="1"/>
  <c r="IXN470" i="5" s="1"/>
  <c r="IXP470" i="5" s="1"/>
  <c r="IXR470" i="5" s="1"/>
  <c r="IXT470" i="5" s="1"/>
  <c r="IXV470" i="5" s="1"/>
  <c r="IXX470" i="5" s="1"/>
  <c r="IXZ470" i="5" s="1"/>
  <c r="IYB470" i="5" s="1"/>
  <c r="IYD470" i="5" s="1"/>
  <c r="IYF470" i="5" s="1"/>
  <c r="IYH470" i="5" s="1"/>
  <c r="IYJ470" i="5" s="1"/>
  <c r="IYL470" i="5" s="1"/>
  <c r="IYN470" i="5" s="1"/>
  <c r="IYP470" i="5" s="1"/>
  <c r="IYR470" i="5" s="1"/>
  <c r="IYT470" i="5" s="1"/>
  <c r="IYV470" i="5" s="1"/>
  <c r="IYX470" i="5" s="1"/>
  <c r="IYZ470" i="5" s="1"/>
  <c r="IZB470" i="5" s="1"/>
  <c r="IZD470" i="5" s="1"/>
  <c r="IZF470" i="5" s="1"/>
  <c r="IZH470" i="5" s="1"/>
  <c r="IZJ470" i="5" s="1"/>
  <c r="IZL470" i="5" s="1"/>
  <c r="IZN470" i="5" s="1"/>
  <c r="IZP470" i="5" s="1"/>
  <c r="IZR470" i="5" s="1"/>
  <c r="IZT470" i="5" s="1"/>
  <c r="IZV470" i="5" s="1"/>
  <c r="IZX470" i="5" s="1"/>
  <c r="IZZ470" i="5" s="1"/>
  <c r="JAB470" i="5" s="1"/>
  <c r="JAD470" i="5" s="1"/>
  <c r="JAF470" i="5" s="1"/>
  <c r="JAH470" i="5" s="1"/>
  <c r="JAJ470" i="5" s="1"/>
  <c r="JAL470" i="5" s="1"/>
  <c r="JAN470" i="5" s="1"/>
  <c r="JAP470" i="5" s="1"/>
  <c r="JAR470" i="5" s="1"/>
  <c r="JAT470" i="5" s="1"/>
  <c r="JAV470" i="5" s="1"/>
  <c r="JAX470" i="5" s="1"/>
  <c r="JAZ470" i="5" s="1"/>
  <c r="JBB470" i="5" s="1"/>
  <c r="JBD470" i="5" s="1"/>
  <c r="JBF470" i="5" s="1"/>
  <c r="JBH470" i="5" s="1"/>
  <c r="JBJ470" i="5" s="1"/>
  <c r="JBL470" i="5" s="1"/>
  <c r="JBN470" i="5" s="1"/>
  <c r="JBP470" i="5" s="1"/>
  <c r="JBR470" i="5" s="1"/>
  <c r="JBT470" i="5" s="1"/>
  <c r="JBV470" i="5" s="1"/>
  <c r="JBX470" i="5" s="1"/>
  <c r="JBZ470" i="5" s="1"/>
  <c r="JCB470" i="5" s="1"/>
  <c r="JCD470" i="5" s="1"/>
  <c r="JCF470" i="5" s="1"/>
  <c r="JCH470" i="5" s="1"/>
  <c r="JCJ470" i="5" s="1"/>
  <c r="JCL470" i="5" s="1"/>
  <c r="JCN470" i="5" s="1"/>
  <c r="JCP470" i="5" s="1"/>
  <c r="JCR470" i="5" s="1"/>
  <c r="JCT470" i="5" s="1"/>
  <c r="JCV470" i="5" s="1"/>
  <c r="JCX470" i="5" s="1"/>
  <c r="JCZ470" i="5" s="1"/>
  <c r="JDB470" i="5" s="1"/>
  <c r="JDD470" i="5" s="1"/>
  <c r="JDF470" i="5" s="1"/>
  <c r="JDH470" i="5" s="1"/>
  <c r="JDJ470" i="5" s="1"/>
  <c r="JDL470" i="5" s="1"/>
  <c r="JDN470" i="5" s="1"/>
  <c r="JDP470" i="5" s="1"/>
  <c r="JDR470" i="5" s="1"/>
  <c r="JDT470" i="5" s="1"/>
  <c r="JDV470" i="5" s="1"/>
  <c r="JDX470" i="5" s="1"/>
  <c r="JDZ470" i="5" s="1"/>
  <c r="JEB470" i="5" s="1"/>
  <c r="JED470" i="5" s="1"/>
  <c r="JEF470" i="5" s="1"/>
  <c r="JEH470" i="5" s="1"/>
  <c r="JEJ470" i="5" s="1"/>
  <c r="JEL470" i="5" s="1"/>
  <c r="JEN470" i="5" s="1"/>
  <c r="JEP470" i="5" s="1"/>
  <c r="JER470" i="5" s="1"/>
  <c r="JET470" i="5" s="1"/>
  <c r="JEV470" i="5" s="1"/>
  <c r="JEX470" i="5" s="1"/>
  <c r="JEZ470" i="5" s="1"/>
  <c r="JFB470" i="5" s="1"/>
  <c r="JFD470" i="5" s="1"/>
  <c r="JFF470" i="5" s="1"/>
  <c r="JFH470" i="5" s="1"/>
  <c r="JFJ470" i="5" s="1"/>
  <c r="JFL470" i="5" s="1"/>
  <c r="JFN470" i="5" s="1"/>
  <c r="JFP470" i="5" s="1"/>
  <c r="JFR470" i="5" s="1"/>
  <c r="JFT470" i="5" s="1"/>
  <c r="JFV470" i="5" s="1"/>
  <c r="JFX470" i="5" s="1"/>
  <c r="JFZ470" i="5" s="1"/>
  <c r="JGB470" i="5" s="1"/>
  <c r="JGD470" i="5" s="1"/>
  <c r="JGF470" i="5" s="1"/>
  <c r="JGH470" i="5" s="1"/>
  <c r="JGJ470" i="5" s="1"/>
  <c r="JGL470" i="5" s="1"/>
  <c r="JGN470" i="5" s="1"/>
  <c r="JGP470" i="5" s="1"/>
  <c r="JGR470" i="5" s="1"/>
  <c r="JGT470" i="5" s="1"/>
  <c r="JGV470" i="5" s="1"/>
  <c r="JGX470" i="5" s="1"/>
  <c r="JGZ470" i="5" s="1"/>
  <c r="JHB470" i="5" s="1"/>
  <c r="JHD470" i="5" s="1"/>
  <c r="JHF470" i="5" s="1"/>
  <c r="JHH470" i="5" s="1"/>
  <c r="JHJ470" i="5" s="1"/>
  <c r="JHL470" i="5" s="1"/>
  <c r="JHN470" i="5" s="1"/>
  <c r="JHP470" i="5" s="1"/>
  <c r="JHR470" i="5" s="1"/>
  <c r="JHT470" i="5" s="1"/>
  <c r="JHV470" i="5" s="1"/>
  <c r="JHX470" i="5" s="1"/>
  <c r="JHZ470" i="5" s="1"/>
  <c r="JIB470" i="5" s="1"/>
  <c r="JID470" i="5" s="1"/>
  <c r="JIF470" i="5" s="1"/>
  <c r="JIH470" i="5" s="1"/>
  <c r="JIJ470" i="5" s="1"/>
  <c r="JIL470" i="5" s="1"/>
  <c r="JIN470" i="5" s="1"/>
  <c r="JIP470" i="5" s="1"/>
  <c r="JIR470" i="5" s="1"/>
  <c r="JIT470" i="5" s="1"/>
  <c r="JIV470" i="5" s="1"/>
  <c r="JIX470" i="5" s="1"/>
  <c r="JIZ470" i="5" s="1"/>
  <c r="JJB470" i="5" s="1"/>
  <c r="JJD470" i="5" s="1"/>
  <c r="JJF470" i="5" s="1"/>
  <c r="JJH470" i="5" s="1"/>
  <c r="JJJ470" i="5" s="1"/>
  <c r="JJL470" i="5" s="1"/>
  <c r="JJN470" i="5" s="1"/>
  <c r="JJP470" i="5" s="1"/>
  <c r="JJR470" i="5" s="1"/>
  <c r="JJT470" i="5" s="1"/>
  <c r="JJV470" i="5" s="1"/>
  <c r="JJX470" i="5" s="1"/>
  <c r="JJZ470" i="5" s="1"/>
  <c r="JKB470" i="5" s="1"/>
  <c r="JKD470" i="5" s="1"/>
  <c r="JKF470" i="5" s="1"/>
  <c r="JKH470" i="5" s="1"/>
  <c r="JKJ470" i="5" s="1"/>
  <c r="JKL470" i="5" s="1"/>
  <c r="JKN470" i="5" s="1"/>
  <c r="JKP470" i="5" s="1"/>
  <c r="JKR470" i="5" s="1"/>
  <c r="JKT470" i="5" s="1"/>
  <c r="JKV470" i="5" s="1"/>
  <c r="JKX470" i="5" s="1"/>
  <c r="JKZ470" i="5" s="1"/>
  <c r="JLB470" i="5" s="1"/>
  <c r="JLD470" i="5" s="1"/>
  <c r="JLF470" i="5" s="1"/>
  <c r="JLH470" i="5" s="1"/>
  <c r="JLJ470" i="5" s="1"/>
  <c r="JLL470" i="5" s="1"/>
  <c r="JLN470" i="5" s="1"/>
  <c r="JLP470" i="5" s="1"/>
  <c r="JLR470" i="5" s="1"/>
  <c r="JLT470" i="5" s="1"/>
  <c r="JLV470" i="5" s="1"/>
  <c r="JLX470" i="5" s="1"/>
  <c r="JLZ470" i="5" s="1"/>
  <c r="JMB470" i="5" s="1"/>
  <c r="JMD470" i="5" s="1"/>
  <c r="JMF470" i="5" s="1"/>
  <c r="JMH470" i="5" s="1"/>
  <c r="JMJ470" i="5" s="1"/>
  <c r="JML470" i="5" s="1"/>
  <c r="JMN470" i="5" s="1"/>
  <c r="JMP470" i="5" s="1"/>
  <c r="JMR470" i="5" s="1"/>
  <c r="JMT470" i="5" s="1"/>
  <c r="JMV470" i="5" s="1"/>
  <c r="JMX470" i="5" s="1"/>
  <c r="JMZ470" i="5" s="1"/>
  <c r="JNB470" i="5" s="1"/>
  <c r="JND470" i="5" s="1"/>
  <c r="JNF470" i="5" s="1"/>
  <c r="JNH470" i="5" s="1"/>
  <c r="JNJ470" i="5" s="1"/>
  <c r="JNL470" i="5" s="1"/>
  <c r="JNN470" i="5" s="1"/>
  <c r="JNP470" i="5" s="1"/>
  <c r="JNR470" i="5" s="1"/>
  <c r="JNT470" i="5" s="1"/>
  <c r="JNV470" i="5" s="1"/>
  <c r="JNX470" i="5" s="1"/>
  <c r="JNZ470" i="5" s="1"/>
  <c r="JOB470" i="5" s="1"/>
  <c r="JOD470" i="5" s="1"/>
  <c r="JOF470" i="5" s="1"/>
  <c r="JOH470" i="5" s="1"/>
  <c r="JOJ470" i="5" s="1"/>
  <c r="JOL470" i="5" s="1"/>
  <c r="JON470" i="5" s="1"/>
  <c r="JOP470" i="5" s="1"/>
  <c r="JOR470" i="5" s="1"/>
  <c r="JOT470" i="5" s="1"/>
  <c r="JOV470" i="5" s="1"/>
  <c r="JOX470" i="5" s="1"/>
  <c r="JOZ470" i="5" s="1"/>
  <c r="JPB470" i="5" s="1"/>
  <c r="JPD470" i="5" s="1"/>
  <c r="JPF470" i="5" s="1"/>
  <c r="JPH470" i="5" s="1"/>
  <c r="JPJ470" i="5" s="1"/>
  <c r="JPL470" i="5" s="1"/>
  <c r="JPN470" i="5" s="1"/>
  <c r="JPP470" i="5" s="1"/>
  <c r="JPR470" i="5" s="1"/>
  <c r="JPT470" i="5" s="1"/>
  <c r="JPV470" i="5" s="1"/>
  <c r="JPX470" i="5" s="1"/>
  <c r="JPZ470" i="5" s="1"/>
  <c r="JQB470" i="5" s="1"/>
  <c r="JQD470" i="5" s="1"/>
  <c r="JQF470" i="5" s="1"/>
  <c r="JQH470" i="5" s="1"/>
  <c r="JQJ470" i="5" s="1"/>
  <c r="JQL470" i="5" s="1"/>
  <c r="JQN470" i="5" s="1"/>
  <c r="JQP470" i="5" s="1"/>
  <c r="JQR470" i="5" s="1"/>
  <c r="JQT470" i="5" s="1"/>
  <c r="JQV470" i="5" s="1"/>
  <c r="JQX470" i="5" s="1"/>
  <c r="JQZ470" i="5" s="1"/>
  <c r="JRB470" i="5" s="1"/>
  <c r="JRD470" i="5" s="1"/>
  <c r="JRF470" i="5" s="1"/>
  <c r="JRH470" i="5" s="1"/>
  <c r="JRJ470" i="5" s="1"/>
  <c r="JRL470" i="5" s="1"/>
  <c r="JRN470" i="5" s="1"/>
  <c r="JRP470" i="5" s="1"/>
  <c r="JRR470" i="5" s="1"/>
  <c r="JRT470" i="5" s="1"/>
  <c r="JRV470" i="5" s="1"/>
  <c r="JRX470" i="5" s="1"/>
  <c r="JRZ470" i="5" s="1"/>
  <c r="JSB470" i="5" s="1"/>
  <c r="JSD470" i="5" s="1"/>
  <c r="JSF470" i="5" s="1"/>
  <c r="JSH470" i="5" s="1"/>
  <c r="JSJ470" i="5" s="1"/>
  <c r="JSL470" i="5" s="1"/>
  <c r="JSN470" i="5" s="1"/>
  <c r="JSP470" i="5" s="1"/>
  <c r="JSR470" i="5" s="1"/>
  <c r="JST470" i="5" s="1"/>
  <c r="JSV470" i="5" s="1"/>
  <c r="JSX470" i="5" s="1"/>
  <c r="JSZ470" i="5" s="1"/>
  <c r="JTB470" i="5" s="1"/>
  <c r="JTD470" i="5" s="1"/>
  <c r="JTF470" i="5" s="1"/>
  <c r="JTH470" i="5" s="1"/>
  <c r="JTJ470" i="5" s="1"/>
  <c r="JTL470" i="5" s="1"/>
  <c r="JTN470" i="5" s="1"/>
  <c r="JTP470" i="5" s="1"/>
  <c r="JTR470" i="5" s="1"/>
  <c r="JTT470" i="5" s="1"/>
  <c r="JTV470" i="5" s="1"/>
  <c r="JTX470" i="5" s="1"/>
  <c r="JTZ470" i="5" s="1"/>
  <c r="JUB470" i="5" s="1"/>
  <c r="JUD470" i="5" s="1"/>
  <c r="JUF470" i="5" s="1"/>
  <c r="JUH470" i="5" s="1"/>
  <c r="JUJ470" i="5" s="1"/>
  <c r="JUL470" i="5" s="1"/>
  <c r="JUN470" i="5" s="1"/>
  <c r="JUP470" i="5" s="1"/>
  <c r="JUR470" i="5" s="1"/>
  <c r="JUT470" i="5" s="1"/>
  <c r="JUV470" i="5" s="1"/>
  <c r="JUX470" i="5" s="1"/>
  <c r="JUZ470" i="5" s="1"/>
  <c r="JVB470" i="5" s="1"/>
  <c r="JVD470" i="5" s="1"/>
  <c r="JVF470" i="5" s="1"/>
  <c r="JVH470" i="5" s="1"/>
  <c r="JVJ470" i="5" s="1"/>
  <c r="JVL470" i="5" s="1"/>
  <c r="JVN470" i="5" s="1"/>
  <c r="JVP470" i="5" s="1"/>
  <c r="JVR470" i="5" s="1"/>
  <c r="JVT470" i="5" s="1"/>
  <c r="JVV470" i="5" s="1"/>
  <c r="JVX470" i="5" s="1"/>
  <c r="JVZ470" i="5" s="1"/>
  <c r="JWB470" i="5" s="1"/>
  <c r="JWD470" i="5" s="1"/>
  <c r="JWF470" i="5" s="1"/>
  <c r="JWH470" i="5" s="1"/>
  <c r="JWJ470" i="5" s="1"/>
  <c r="JWL470" i="5" s="1"/>
  <c r="JWN470" i="5" s="1"/>
  <c r="JWP470" i="5" s="1"/>
  <c r="JWR470" i="5" s="1"/>
  <c r="JWT470" i="5" s="1"/>
  <c r="JWV470" i="5" s="1"/>
  <c r="JWX470" i="5" s="1"/>
  <c r="JWZ470" i="5" s="1"/>
  <c r="JXB470" i="5" s="1"/>
  <c r="JXD470" i="5" s="1"/>
  <c r="JXF470" i="5" s="1"/>
  <c r="JXH470" i="5" s="1"/>
  <c r="JXJ470" i="5" s="1"/>
  <c r="JXL470" i="5" s="1"/>
  <c r="JXN470" i="5" s="1"/>
  <c r="JXP470" i="5" s="1"/>
  <c r="JXR470" i="5" s="1"/>
  <c r="JXT470" i="5" s="1"/>
  <c r="JXV470" i="5" s="1"/>
  <c r="JXX470" i="5" s="1"/>
  <c r="JXZ470" i="5" s="1"/>
  <c r="JYB470" i="5" s="1"/>
  <c r="JYD470" i="5" s="1"/>
  <c r="JYF470" i="5" s="1"/>
  <c r="JYH470" i="5" s="1"/>
  <c r="JYJ470" i="5" s="1"/>
  <c r="JYL470" i="5" s="1"/>
  <c r="JYN470" i="5" s="1"/>
  <c r="JYP470" i="5" s="1"/>
  <c r="JYR470" i="5" s="1"/>
  <c r="JYT470" i="5" s="1"/>
  <c r="JYV470" i="5" s="1"/>
  <c r="JYX470" i="5" s="1"/>
  <c r="JYZ470" i="5" s="1"/>
  <c r="JZB470" i="5" s="1"/>
  <c r="JZD470" i="5" s="1"/>
  <c r="JZF470" i="5" s="1"/>
  <c r="JZH470" i="5" s="1"/>
  <c r="JZJ470" i="5" s="1"/>
  <c r="JZL470" i="5" s="1"/>
  <c r="JZN470" i="5" s="1"/>
  <c r="JZP470" i="5" s="1"/>
  <c r="JZR470" i="5" s="1"/>
  <c r="JZT470" i="5" s="1"/>
  <c r="JZV470" i="5" s="1"/>
  <c r="JZX470" i="5" s="1"/>
  <c r="JZZ470" i="5" s="1"/>
  <c r="KAB470" i="5" s="1"/>
  <c r="KAD470" i="5" s="1"/>
  <c r="KAF470" i="5" s="1"/>
  <c r="KAH470" i="5" s="1"/>
  <c r="KAJ470" i="5" s="1"/>
  <c r="KAL470" i="5" s="1"/>
  <c r="KAN470" i="5" s="1"/>
  <c r="KAP470" i="5" s="1"/>
  <c r="KAR470" i="5" s="1"/>
  <c r="KAT470" i="5" s="1"/>
  <c r="KAV470" i="5" s="1"/>
  <c r="KAX470" i="5" s="1"/>
  <c r="KAZ470" i="5" s="1"/>
  <c r="KBB470" i="5" s="1"/>
  <c r="KBD470" i="5" s="1"/>
  <c r="KBF470" i="5" s="1"/>
  <c r="KBH470" i="5" s="1"/>
  <c r="KBJ470" i="5" s="1"/>
  <c r="KBL470" i="5" s="1"/>
  <c r="KBN470" i="5" s="1"/>
  <c r="KBP470" i="5" s="1"/>
  <c r="KBR470" i="5" s="1"/>
  <c r="KBT470" i="5" s="1"/>
  <c r="KBV470" i="5" s="1"/>
  <c r="KBX470" i="5" s="1"/>
  <c r="KBZ470" i="5" s="1"/>
  <c r="KCB470" i="5" s="1"/>
  <c r="KCD470" i="5" s="1"/>
  <c r="KCF470" i="5" s="1"/>
  <c r="KCH470" i="5" s="1"/>
  <c r="KCJ470" i="5" s="1"/>
  <c r="KCL470" i="5" s="1"/>
  <c r="KCN470" i="5" s="1"/>
  <c r="KCP470" i="5" s="1"/>
  <c r="KCR470" i="5" s="1"/>
  <c r="KCT470" i="5" s="1"/>
  <c r="KCV470" i="5" s="1"/>
  <c r="KCX470" i="5" s="1"/>
  <c r="KCZ470" i="5" s="1"/>
  <c r="KDB470" i="5" s="1"/>
  <c r="KDD470" i="5" s="1"/>
  <c r="KDF470" i="5" s="1"/>
  <c r="KDH470" i="5" s="1"/>
  <c r="KDJ470" i="5" s="1"/>
  <c r="KDL470" i="5" s="1"/>
  <c r="KDN470" i="5" s="1"/>
  <c r="KDP470" i="5" s="1"/>
  <c r="KDR470" i="5" s="1"/>
  <c r="KDT470" i="5" s="1"/>
  <c r="KDV470" i="5" s="1"/>
  <c r="KDX470" i="5" s="1"/>
  <c r="KDZ470" i="5" s="1"/>
  <c r="KEB470" i="5" s="1"/>
  <c r="KED470" i="5" s="1"/>
  <c r="KEF470" i="5" s="1"/>
  <c r="KEH470" i="5" s="1"/>
  <c r="KEJ470" i="5" s="1"/>
  <c r="KEL470" i="5" s="1"/>
  <c r="KEN470" i="5" s="1"/>
  <c r="KEP470" i="5" s="1"/>
  <c r="KER470" i="5" s="1"/>
  <c r="KET470" i="5" s="1"/>
  <c r="KEV470" i="5" s="1"/>
  <c r="KEX470" i="5" s="1"/>
  <c r="KEZ470" i="5" s="1"/>
  <c r="KFB470" i="5" s="1"/>
  <c r="KFD470" i="5" s="1"/>
  <c r="KFF470" i="5" s="1"/>
  <c r="KFH470" i="5" s="1"/>
  <c r="KFJ470" i="5" s="1"/>
  <c r="KFL470" i="5" s="1"/>
  <c r="KFN470" i="5" s="1"/>
  <c r="KFP470" i="5" s="1"/>
  <c r="KFR470" i="5" s="1"/>
  <c r="KFT470" i="5" s="1"/>
  <c r="KFV470" i="5" s="1"/>
  <c r="KFX470" i="5" s="1"/>
  <c r="KFZ470" i="5" s="1"/>
  <c r="KGB470" i="5" s="1"/>
  <c r="KGD470" i="5" s="1"/>
  <c r="KGF470" i="5" s="1"/>
  <c r="KGH470" i="5" s="1"/>
  <c r="KGJ470" i="5" s="1"/>
  <c r="KGL470" i="5" s="1"/>
  <c r="KGN470" i="5" s="1"/>
  <c r="KGP470" i="5" s="1"/>
  <c r="KGR470" i="5" s="1"/>
  <c r="KGT470" i="5" s="1"/>
  <c r="KGV470" i="5" s="1"/>
  <c r="KGX470" i="5" s="1"/>
  <c r="KGZ470" i="5" s="1"/>
  <c r="KHB470" i="5" s="1"/>
  <c r="KHD470" i="5" s="1"/>
  <c r="KHF470" i="5" s="1"/>
  <c r="KHH470" i="5" s="1"/>
  <c r="KHJ470" i="5" s="1"/>
  <c r="KHL470" i="5" s="1"/>
  <c r="KHN470" i="5" s="1"/>
  <c r="KHP470" i="5" s="1"/>
  <c r="KHR470" i="5" s="1"/>
  <c r="KHT470" i="5" s="1"/>
  <c r="KHV470" i="5" s="1"/>
  <c r="KHX470" i="5" s="1"/>
  <c r="KHZ470" i="5" s="1"/>
  <c r="KIB470" i="5" s="1"/>
  <c r="KID470" i="5" s="1"/>
  <c r="KIF470" i="5" s="1"/>
  <c r="KIH470" i="5" s="1"/>
  <c r="KIJ470" i="5" s="1"/>
  <c r="KIL470" i="5" s="1"/>
  <c r="KIN470" i="5" s="1"/>
  <c r="KIP470" i="5" s="1"/>
  <c r="KIR470" i="5" s="1"/>
  <c r="KIT470" i="5" s="1"/>
  <c r="KIV470" i="5" s="1"/>
  <c r="KIX470" i="5" s="1"/>
  <c r="KIZ470" i="5" s="1"/>
  <c r="KJB470" i="5" s="1"/>
  <c r="KJD470" i="5" s="1"/>
  <c r="KJF470" i="5" s="1"/>
  <c r="KJH470" i="5" s="1"/>
  <c r="KJJ470" i="5" s="1"/>
  <c r="KJL470" i="5" s="1"/>
  <c r="KJN470" i="5" s="1"/>
  <c r="KJP470" i="5" s="1"/>
  <c r="KJR470" i="5" s="1"/>
  <c r="KJT470" i="5" s="1"/>
  <c r="KJV470" i="5" s="1"/>
  <c r="KJX470" i="5" s="1"/>
  <c r="KJZ470" i="5" s="1"/>
  <c r="KKB470" i="5" s="1"/>
  <c r="KKD470" i="5" s="1"/>
  <c r="KKF470" i="5" s="1"/>
  <c r="KKH470" i="5" s="1"/>
  <c r="KKJ470" i="5" s="1"/>
  <c r="KKL470" i="5" s="1"/>
  <c r="KKN470" i="5" s="1"/>
  <c r="KKP470" i="5" s="1"/>
  <c r="KKR470" i="5" s="1"/>
  <c r="KKT470" i="5" s="1"/>
  <c r="KKV470" i="5" s="1"/>
  <c r="KKX470" i="5" s="1"/>
  <c r="KKZ470" i="5" s="1"/>
  <c r="KLB470" i="5" s="1"/>
  <c r="KLD470" i="5" s="1"/>
  <c r="KLF470" i="5" s="1"/>
  <c r="KLH470" i="5" s="1"/>
  <c r="KLJ470" i="5" s="1"/>
  <c r="KLL470" i="5" s="1"/>
  <c r="KLN470" i="5" s="1"/>
  <c r="KLP470" i="5" s="1"/>
  <c r="KLR470" i="5" s="1"/>
  <c r="KLT470" i="5" s="1"/>
  <c r="KLV470" i="5" s="1"/>
  <c r="KLX470" i="5" s="1"/>
  <c r="KLZ470" i="5" s="1"/>
  <c r="KMB470" i="5" s="1"/>
  <c r="KMD470" i="5" s="1"/>
  <c r="KMF470" i="5" s="1"/>
  <c r="KMH470" i="5" s="1"/>
  <c r="KMJ470" i="5" s="1"/>
  <c r="KML470" i="5" s="1"/>
  <c r="KMN470" i="5" s="1"/>
  <c r="KMP470" i="5" s="1"/>
  <c r="KMR470" i="5" s="1"/>
  <c r="KMT470" i="5" s="1"/>
  <c r="KMV470" i="5" s="1"/>
  <c r="KMX470" i="5" s="1"/>
  <c r="KMZ470" i="5" s="1"/>
  <c r="KNB470" i="5" s="1"/>
  <c r="KND470" i="5" s="1"/>
  <c r="KNF470" i="5" s="1"/>
  <c r="KNH470" i="5" s="1"/>
  <c r="KNJ470" i="5" s="1"/>
  <c r="KNL470" i="5" s="1"/>
  <c r="KNN470" i="5" s="1"/>
  <c r="KNP470" i="5" s="1"/>
  <c r="KNR470" i="5" s="1"/>
  <c r="KNT470" i="5" s="1"/>
  <c r="KNV470" i="5" s="1"/>
  <c r="KNX470" i="5" s="1"/>
  <c r="KNZ470" i="5" s="1"/>
  <c r="KOB470" i="5" s="1"/>
  <c r="KOD470" i="5" s="1"/>
  <c r="KOF470" i="5" s="1"/>
  <c r="KOH470" i="5" s="1"/>
  <c r="KOJ470" i="5" s="1"/>
  <c r="KOL470" i="5" s="1"/>
  <c r="KON470" i="5" s="1"/>
  <c r="KOP470" i="5" s="1"/>
  <c r="KOR470" i="5" s="1"/>
  <c r="KOT470" i="5" s="1"/>
  <c r="KOV470" i="5" s="1"/>
  <c r="KOX470" i="5" s="1"/>
  <c r="KOZ470" i="5" s="1"/>
  <c r="KPB470" i="5" s="1"/>
  <c r="KPD470" i="5" s="1"/>
  <c r="KPF470" i="5" s="1"/>
  <c r="KPH470" i="5" s="1"/>
  <c r="KPJ470" i="5" s="1"/>
  <c r="KPL470" i="5" s="1"/>
  <c r="KPN470" i="5" s="1"/>
  <c r="KPP470" i="5" s="1"/>
  <c r="KPR470" i="5" s="1"/>
  <c r="KPT470" i="5" s="1"/>
  <c r="KPV470" i="5" s="1"/>
  <c r="KPX470" i="5" s="1"/>
  <c r="KPZ470" i="5" s="1"/>
  <c r="KQB470" i="5" s="1"/>
  <c r="KQD470" i="5" s="1"/>
  <c r="KQF470" i="5" s="1"/>
  <c r="KQH470" i="5" s="1"/>
  <c r="KQJ470" i="5" s="1"/>
  <c r="KQL470" i="5" s="1"/>
  <c r="KQN470" i="5" s="1"/>
  <c r="KQP470" i="5" s="1"/>
  <c r="KQR470" i="5" s="1"/>
  <c r="KQT470" i="5" s="1"/>
  <c r="KQV470" i="5" s="1"/>
  <c r="KQX470" i="5" s="1"/>
  <c r="KQZ470" i="5" s="1"/>
  <c r="KRB470" i="5" s="1"/>
  <c r="KRD470" i="5" s="1"/>
  <c r="KRF470" i="5" s="1"/>
  <c r="KRH470" i="5" s="1"/>
  <c r="KRJ470" i="5" s="1"/>
  <c r="KRL470" i="5" s="1"/>
  <c r="KRN470" i="5" s="1"/>
  <c r="KRP470" i="5" s="1"/>
  <c r="KRR470" i="5" s="1"/>
  <c r="KRT470" i="5" s="1"/>
  <c r="KRV470" i="5" s="1"/>
  <c r="KRX470" i="5" s="1"/>
  <c r="KRZ470" i="5" s="1"/>
  <c r="KSB470" i="5" s="1"/>
  <c r="KSD470" i="5" s="1"/>
  <c r="KSF470" i="5" s="1"/>
  <c r="KSH470" i="5" s="1"/>
  <c r="KSJ470" i="5" s="1"/>
  <c r="KSL470" i="5" s="1"/>
  <c r="KSN470" i="5" s="1"/>
  <c r="KSP470" i="5" s="1"/>
  <c r="KSR470" i="5" s="1"/>
  <c r="KST470" i="5" s="1"/>
  <c r="KSV470" i="5" s="1"/>
  <c r="KSX470" i="5" s="1"/>
  <c r="KSZ470" i="5" s="1"/>
  <c r="KTB470" i="5" s="1"/>
  <c r="KTD470" i="5" s="1"/>
  <c r="KTF470" i="5" s="1"/>
  <c r="KTH470" i="5" s="1"/>
  <c r="KTJ470" i="5" s="1"/>
  <c r="KTL470" i="5" s="1"/>
  <c r="KTN470" i="5" s="1"/>
  <c r="KTP470" i="5" s="1"/>
  <c r="KTR470" i="5" s="1"/>
  <c r="KTT470" i="5" s="1"/>
  <c r="KTV470" i="5" s="1"/>
  <c r="KTX470" i="5" s="1"/>
  <c r="KTZ470" i="5" s="1"/>
  <c r="KUB470" i="5" s="1"/>
  <c r="KUD470" i="5" s="1"/>
  <c r="KUF470" i="5" s="1"/>
  <c r="KUH470" i="5" s="1"/>
  <c r="KUJ470" i="5" s="1"/>
  <c r="KUL470" i="5" s="1"/>
  <c r="KUN470" i="5" s="1"/>
  <c r="KUP470" i="5" s="1"/>
  <c r="KUR470" i="5" s="1"/>
  <c r="KUT470" i="5" s="1"/>
  <c r="KUV470" i="5" s="1"/>
  <c r="KUX470" i="5" s="1"/>
  <c r="KUZ470" i="5" s="1"/>
  <c r="KVB470" i="5" s="1"/>
  <c r="KVD470" i="5" s="1"/>
  <c r="KVF470" i="5" s="1"/>
  <c r="KVH470" i="5" s="1"/>
  <c r="KVJ470" i="5" s="1"/>
  <c r="KVL470" i="5" s="1"/>
  <c r="KVN470" i="5" s="1"/>
  <c r="KVP470" i="5" s="1"/>
  <c r="KVR470" i="5" s="1"/>
  <c r="KVT470" i="5" s="1"/>
  <c r="KVV470" i="5" s="1"/>
  <c r="KVX470" i="5" s="1"/>
  <c r="KVZ470" i="5" s="1"/>
  <c r="KWB470" i="5" s="1"/>
  <c r="KWD470" i="5" s="1"/>
  <c r="KWF470" i="5" s="1"/>
  <c r="KWH470" i="5" s="1"/>
  <c r="KWJ470" i="5" s="1"/>
  <c r="KWL470" i="5" s="1"/>
  <c r="KWN470" i="5" s="1"/>
  <c r="KWP470" i="5" s="1"/>
  <c r="KWR470" i="5" s="1"/>
  <c r="KWT470" i="5" s="1"/>
  <c r="KWV470" i="5" s="1"/>
  <c r="KWX470" i="5" s="1"/>
  <c r="KWZ470" i="5" s="1"/>
  <c r="KXB470" i="5" s="1"/>
  <c r="KXD470" i="5" s="1"/>
  <c r="KXF470" i="5" s="1"/>
  <c r="KXH470" i="5" s="1"/>
  <c r="KXJ470" i="5" s="1"/>
  <c r="KXL470" i="5" s="1"/>
  <c r="KXN470" i="5" s="1"/>
  <c r="KXP470" i="5" s="1"/>
  <c r="KXR470" i="5" s="1"/>
  <c r="KXT470" i="5" s="1"/>
  <c r="KXV470" i="5" s="1"/>
  <c r="KXX470" i="5" s="1"/>
  <c r="KXZ470" i="5" s="1"/>
  <c r="KYB470" i="5" s="1"/>
  <c r="KYD470" i="5" s="1"/>
  <c r="KYF470" i="5" s="1"/>
  <c r="KYH470" i="5" s="1"/>
  <c r="KYJ470" i="5" s="1"/>
  <c r="KYL470" i="5" s="1"/>
  <c r="KYN470" i="5" s="1"/>
  <c r="KYP470" i="5" s="1"/>
  <c r="KYR470" i="5" s="1"/>
  <c r="KYT470" i="5" s="1"/>
  <c r="KYV470" i="5" s="1"/>
  <c r="KYX470" i="5" s="1"/>
  <c r="KYZ470" i="5" s="1"/>
  <c r="KZB470" i="5" s="1"/>
  <c r="KZD470" i="5" s="1"/>
  <c r="KZF470" i="5" s="1"/>
  <c r="KZH470" i="5" s="1"/>
  <c r="KZJ470" i="5" s="1"/>
  <c r="KZL470" i="5" s="1"/>
  <c r="KZN470" i="5" s="1"/>
  <c r="KZP470" i="5" s="1"/>
  <c r="KZR470" i="5" s="1"/>
  <c r="KZT470" i="5" s="1"/>
  <c r="KZV470" i="5" s="1"/>
  <c r="KZX470" i="5" s="1"/>
  <c r="KZZ470" i="5" s="1"/>
  <c r="LAB470" i="5" s="1"/>
  <c r="LAD470" i="5" s="1"/>
  <c r="LAF470" i="5" s="1"/>
  <c r="LAH470" i="5" s="1"/>
  <c r="LAJ470" i="5" s="1"/>
  <c r="LAL470" i="5" s="1"/>
  <c r="LAN470" i="5" s="1"/>
  <c r="LAP470" i="5" s="1"/>
  <c r="LAR470" i="5" s="1"/>
  <c r="LAT470" i="5" s="1"/>
  <c r="LAV470" i="5" s="1"/>
  <c r="LAX470" i="5" s="1"/>
  <c r="LAZ470" i="5" s="1"/>
  <c r="LBB470" i="5" s="1"/>
  <c r="LBD470" i="5" s="1"/>
  <c r="LBF470" i="5" s="1"/>
  <c r="LBH470" i="5" s="1"/>
  <c r="LBJ470" i="5" s="1"/>
  <c r="LBL470" i="5" s="1"/>
  <c r="LBN470" i="5" s="1"/>
  <c r="LBP470" i="5" s="1"/>
  <c r="LBR470" i="5" s="1"/>
  <c r="LBT470" i="5" s="1"/>
  <c r="LBV470" i="5" s="1"/>
  <c r="LBX470" i="5" s="1"/>
  <c r="LBZ470" i="5" s="1"/>
  <c r="LCB470" i="5" s="1"/>
  <c r="LCD470" i="5" s="1"/>
  <c r="LCF470" i="5" s="1"/>
  <c r="LCH470" i="5" s="1"/>
  <c r="LCJ470" i="5" s="1"/>
  <c r="LCL470" i="5" s="1"/>
  <c r="LCN470" i="5" s="1"/>
  <c r="LCP470" i="5" s="1"/>
  <c r="LCR470" i="5" s="1"/>
  <c r="LCT470" i="5" s="1"/>
  <c r="LCV470" i="5" s="1"/>
  <c r="LCX470" i="5" s="1"/>
  <c r="LCZ470" i="5" s="1"/>
  <c r="LDB470" i="5" s="1"/>
  <c r="LDD470" i="5" s="1"/>
  <c r="LDF470" i="5" s="1"/>
  <c r="LDH470" i="5" s="1"/>
  <c r="LDJ470" i="5" s="1"/>
  <c r="LDL470" i="5" s="1"/>
  <c r="LDN470" i="5" s="1"/>
  <c r="LDP470" i="5" s="1"/>
  <c r="LDR470" i="5" s="1"/>
  <c r="LDT470" i="5" s="1"/>
  <c r="LDV470" i="5" s="1"/>
  <c r="LDX470" i="5" s="1"/>
  <c r="LDZ470" i="5" s="1"/>
  <c r="LEB470" i="5" s="1"/>
  <c r="LED470" i="5" s="1"/>
  <c r="LEF470" i="5" s="1"/>
  <c r="LEH470" i="5" s="1"/>
  <c r="LEJ470" i="5" s="1"/>
  <c r="LEL470" i="5" s="1"/>
  <c r="LEN470" i="5" s="1"/>
  <c r="LEP470" i="5" s="1"/>
  <c r="LER470" i="5" s="1"/>
  <c r="LET470" i="5" s="1"/>
  <c r="LEV470" i="5" s="1"/>
  <c r="LEX470" i="5" s="1"/>
  <c r="LEZ470" i="5" s="1"/>
  <c r="LFB470" i="5" s="1"/>
  <c r="LFD470" i="5" s="1"/>
  <c r="LFF470" i="5" s="1"/>
  <c r="LFH470" i="5" s="1"/>
  <c r="LFJ470" i="5" s="1"/>
  <c r="LFL470" i="5" s="1"/>
  <c r="LFN470" i="5" s="1"/>
  <c r="LFP470" i="5" s="1"/>
  <c r="LFR470" i="5" s="1"/>
  <c r="LFT470" i="5" s="1"/>
  <c r="LFV470" i="5" s="1"/>
  <c r="LFX470" i="5" s="1"/>
  <c r="LFZ470" i="5" s="1"/>
  <c r="LGB470" i="5" s="1"/>
  <c r="LGD470" i="5" s="1"/>
  <c r="LGF470" i="5" s="1"/>
  <c r="LGH470" i="5" s="1"/>
  <c r="LGJ470" i="5" s="1"/>
  <c r="LGL470" i="5" s="1"/>
  <c r="LGN470" i="5" s="1"/>
  <c r="LGP470" i="5" s="1"/>
  <c r="LGR470" i="5" s="1"/>
  <c r="LGT470" i="5" s="1"/>
  <c r="LGV470" i="5" s="1"/>
  <c r="LGX470" i="5" s="1"/>
  <c r="LGZ470" i="5" s="1"/>
  <c r="LHB470" i="5" s="1"/>
  <c r="LHD470" i="5" s="1"/>
  <c r="LHF470" i="5" s="1"/>
  <c r="LHH470" i="5" s="1"/>
  <c r="LHJ470" i="5" s="1"/>
  <c r="LHL470" i="5" s="1"/>
  <c r="LHN470" i="5" s="1"/>
  <c r="LHP470" i="5" s="1"/>
  <c r="LHR470" i="5" s="1"/>
  <c r="LHT470" i="5" s="1"/>
  <c r="LHV470" i="5" s="1"/>
  <c r="LHX470" i="5" s="1"/>
  <c r="LHZ470" i="5" s="1"/>
  <c r="LIB470" i="5" s="1"/>
  <c r="LID470" i="5" s="1"/>
  <c r="LIF470" i="5" s="1"/>
  <c r="LIH470" i="5" s="1"/>
  <c r="LIJ470" i="5" s="1"/>
  <c r="LIL470" i="5" s="1"/>
  <c r="LIN470" i="5" s="1"/>
  <c r="LIP470" i="5" s="1"/>
  <c r="LIR470" i="5" s="1"/>
  <c r="LIT470" i="5" s="1"/>
  <c r="LIV470" i="5" s="1"/>
  <c r="LIX470" i="5" s="1"/>
  <c r="LIZ470" i="5" s="1"/>
  <c r="LJB470" i="5" s="1"/>
  <c r="LJD470" i="5" s="1"/>
  <c r="LJF470" i="5" s="1"/>
  <c r="LJH470" i="5" s="1"/>
  <c r="LJJ470" i="5" s="1"/>
  <c r="LJL470" i="5" s="1"/>
  <c r="LJN470" i="5" s="1"/>
  <c r="LJP470" i="5" s="1"/>
  <c r="LJR470" i="5" s="1"/>
  <c r="LJT470" i="5" s="1"/>
  <c r="LJV470" i="5" s="1"/>
  <c r="LJX470" i="5" s="1"/>
  <c r="LJZ470" i="5" s="1"/>
  <c r="LKB470" i="5" s="1"/>
  <c r="LKD470" i="5" s="1"/>
  <c r="LKF470" i="5" s="1"/>
  <c r="LKH470" i="5" s="1"/>
  <c r="LKJ470" i="5" s="1"/>
  <c r="LKL470" i="5" s="1"/>
  <c r="LKN470" i="5" s="1"/>
  <c r="LKP470" i="5" s="1"/>
  <c r="LKR470" i="5" s="1"/>
  <c r="LKT470" i="5" s="1"/>
  <c r="LKV470" i="5" s="1"/>
  <c r="LKX470" i="5" s="1"/>
  <c r="LKZ470" i="5" s="1"/>
  <c r="LLB470" i="5" s="1"/>
  <c r="LLD470" i="5" s="1"/>
  <c r="LLF470" i="5" s="1"/>
  <c r="LLH470" i="5" s="1"/>
  <c r="LLJ470" i="5" s="1"/>
  <c r="LLL470" i="5" s="1"/>
  <c r="LLN470" i="5" s="1"/>
  <c r="LLP470" i="5" s="1"/>
  <c r="LLR470" i="5" s="1"/>
  <c r="LLT470" i="5" s="1"/>
  <c r="LLV470" i="5" s="1"/>
  <c r="LLX470" i="5" s="1"/>
  <c r="LLZ470" i="5" s="1"/>
  <c r="LMB470" i="5" s="1"/>
  <c r="LMD470" i="5" s="1"/>
  <c r="LMF470" i="5" s="1"/>
  <c r="LMH470" i="5" s="1"/>
  <c r="LMJ470" i="5" s="1"/>
  <c r="LML470" i="5" s="1"/>
  <c r="LMN470" i="5" s="1"/>
  <c r="LMP470" i="5" s="1"/>
  <c r="LMR470" i="5" s="1"/>
  <c r="LMT470" i="5" s="1"/>
  <c r="LMV470" i="5" s="1"/>
  <c r="LMX470" i="5" s="1"/>
  <c r="LMZ470" i="5" s="1"/>
  <c r="LNB470" i="5" s="1"/>
  <c r="LND470" i="5" s="1"/>
  <c r="LNF470" i="5" s="1"/>
  <c r="LNH470" i="5" s="1"/>
  <c r="LNJ470" i="5" s="1"/>
  <c r="LNL470" i="5" s="1"/>
  <c r="LNN470" i="5" s="1"/>
  <c r="LNP470" i="5" s="1"/>
  <c r="LNR470" i="5" s="1"/>
  <c r="LNT470" i="5" s="1"/>
  <c r="LNV470" i="5" s="1"/>
  <c r="LNX470" i="5" s="1"/>
  <c r="LNZ470" i="5" s="1"/>
  <c r="LOB470" i="5" s="1"/>
  <c r="LOD470" i="5" s="1"/>
  <c r="LOF470" i="5" s="1"/>
  <c r="LOH470" i="5" s="1"/>
  <c r="LOJ470" i="5" s="1"/>
  <c r="LOL470" i="5" s="1"/>
  <c r="LON470" i="5" s="1"/>
  <c r="LOP470" i="5" s="1"/>
  <c r="LOR470" i="5" s="1"/>
  <c r="LOT470" i="5" s="1"/>
  <c r="LOV470" i="5" s="1"/>
  <c r="LOX470" i="5" s="1"/>
  <c r="LOZ470" i="5" s="1"/>
  <c r="LPB470" i="5" s="1"/>
  <c r="LPD470" i="5" s="1"/>
  <c r="LPF470" i="5" s="1"/>
  <c r="LPH470" i="5" s="1"/>
  <c r="LPJ470" i="5" s="1"/>
  <c r="LPL470" i="5" s="1"/>
  <c r="LPN470" i="5" s="1"/>
  <c r="LPP470" i="5" s="1"/>
  <c r="LPR470" i="5" s="1"/>
  <c r="LPT470" i="5" s="1"/>
  <c r="LPV470" i="5" s="1"/>
  <c r="LPX470" i="5" s="1"/>
  <c r="LPZ470" i="5" s="1"/>
  <c r="LQB470" i="5" s="1"/>
  <c r="LQD470" i="5" s="1"/>
  <c r="LQF470" i="5" s="1"/>
  <c r="LQH470" i="5" s="1"/>
  <c r="LQJ470" i="5" s="1"/>
  <c r="LQL470" i="5" s="1"/>
  <c r="LQN470" i="5" s="1"/>
  <c r="LQP470" i="5" s="1"/>
  <c r="LQR470" i="5" s="1"/>
  <c r="LQT470" i="5" s="1"/>
  <c r="LQV470" i="5" s="1"/>
  <c r="LQX470" i="5" s="1"/>
  <c r="LQZ470" i="5" s="1"/>
  <c r="LRB470" i="5" s="1"/>
  <c r="LRD470" i="5" s="1"/>
  <c r="LRF470" i="5" s="1"/>
  <c r="LRH470" i="5" s="1"/>
  <c r="LRJ470" i="5" s="1"/>
  <c r="LRL470" i="5" s="1"/>
  <c r="LRN470" i="5" s="1"/>
  <c r="LRP470" i="5" s="1"/>
  <c r="LRR470" i="5" s="1"/>
  <c r="LRT470" i="5" s="1"/>
  <c r="LRV470" i="5" s="1"/>
  <c r="LRX470" i="5" s="1"/>
  <c r="LRZ470" i="5" s="1"/>
  <c r="LSB470" i="5" s="1"/>
  <c r="LSD470" i="5" s="1"/>
  <c r="LSF470" i="5" s="1"/>
  <c r="LSH470" i="5" s="1"/>
  <c r="LSJ470" i="5" s="1"/>
  <c r="LSL470" i="5" s="1"/>
  <c r="LSN470" i="5" s="1"/>
  <c r="LSP470" i="5" s="1"/>
  <c r="LSR470" i="5" s="1"/>
  <c r="LST470" i="5" s="1"/>
  <c r="LSV470" i="5" s="1"/>
  <c r="LSX470" i="5" s="1"/>
  <c r="LSZ470" i="5" s="1"/>
  <c r="LTB470" i="5" s="1"/>
  <c r="LTD470" i="5" s="1"/>
  <c r="LTF470" i="5" s="1"/>
  <c r="LTH470" i="5" s="1"/>
  <c r="LTJ470" i="5" s="1"/>
  <c r="LTL470" i="5" s="1"/>
  <c r="LTN470" i="5" s="1"/>
  <c r="LTP470" i="5" s="1"/>
  <c r="LTR470" i="5" s="1"/>
  <c r="LTT470" i="5" s="1"/>
  <c r="LTV470" i="5" s="1"/>
  <c r="LTX470" i="5" s="1"/>
  <c r="LTZ470" i="5" s="1"/>
  <c r="LUB470" i="5" s="1"/>
  <c r="LUD470" i="5" s="1"/>
  <c r="LUF470" i="5" s="1"/>
  <c r="LUH470" i="5" s="1"/>
  <c r="LUJ470" i="5" s="1"/>
  <c r="LUL470" i="5" s="1"/>
  <c r="LUN470" i="5" s="1"/>
  <c r="LUP470" i="5" s="1"/>
  <c r="LUR470" i="5" s="1"/>
  <c r="LUT470" i="5" s="1"/>
  <c r="LUV470" i="5" s="1"/>
  <c r="LUX470" i="5" s="1"/>
  <c r="LUZ470" i="5" s="1"/>
  <c r="LVB470" i="5" s="1"/>
  <c r="LVD470" i="5" s="1"/>
  <c r="LVF470" i="5" s="1"/>
  <c r="LVH470" i="5" s="1"/>
  <c r="LVJ470" i="5" s="1"/>
  <c r="LVL470" i="5" s="1"/>
  <c r="LVN470" i="5" s="1"/>
  <c r="LVP470" i="5" s="1"/>
  <c r="LVR470" i="5" s="1"/>
  <c r="LVT470" i="5" s="1"/>
  <c r="LVV470" i="5" s="1"/>
  <c r="LVX470" i="5" s="1"/>
  <c r="LVZ470" i="5" s="1"/>
  <c r="LWB470" i="5" s="1"/>
  <c r="LWD470" i="5" s="1"/>
  <c r="LWF470" i="5" s="1"/>
  <c r="LWH470" i="5" s="1"/>
  <c r="LWJ470" i="5" s="1"/>
  <c r="LWL470" i="5" s="1"/>
  <c r="LWN470" i="5" s="1"/>
  <c r="LWP470" i="5" s="1"/>
  <c r="LWR470" i="5" s="1"/>
  <c r="LWT470" i="5" s="1"/>
  <c r="LWV470" i="5" s="1"/>
  <c r="LWX470" i="5" s="1"/>
  <c r="LWZ470" i="5" s="1"/>
  <c r="LXB470" i="5" s="1"/>
  <c r="LXD470" i="5" s="1"/>
  <c r="LXF470" i="5" s="1"/>
  <c r="LXH470" i="5" s="1"/>
  <c r="LXJ470" i="5" s="1"/>
  <c r="LXL470" i="5" s="1"/>
  <c r="LXN470" i="5" s="1"/>
  <c r="LXP470" i="5" s="1"/>
  <c r="LXR470" i="5" s="1"/>
  <c r="LXT470" i="5" s="1"/>
  <c r="LXV470" i="5" s="1"/>
  <c r="LXX470" i="5" s="1"/>
  <c r="LXZ470" i="5" s="1"/>
  <c r="LYB470" i="5" s="1"/>
  <c r="LYD470" i="5" s="1"/>
  <c r="LYF470" i="5" s="1"/>
  <c r="LYH470" i="5" s="1"/>
  <c r="LYJ470" i="5" s="1"/>
  <c r="LYL470" i="5" s="1"/>
  <c r="LYN470" i="5" s="1"/>
  <c r="LYP470" i="5" s="1"/>
  <c r="LYR470" i="5" s="1"/>
  <c r="LYT470" i="5" s="1"/>
  <c r="LYV470" i="5" s="1"/>
  <c r="LYX470" i="5" s="1"/>
  <c r="LYZ470" i="5" s="1"/>
  <c r="LZB470" i="5" s="1"/>
  <c r="LZD470" i="5" s="1"/>
  <c r="LZF470" i="5" s="1"/>
  <c r="LZH470" i="5" s="1"/>
  <c r="LZJ470" i="5" s="1"/>
  <c r="LZL470" i="5" s="1"/>
  <c r="LZN470" i="5" s="1"/>
  <c r="LZP470" i="5" s="1"/>
  <c r="LZR470" i="5" s="1"/>
  <c r="LZT470" i="5" s="1"/>
  <c r="LZV470" i="5" s="1"/>
  <c r="LZX470" i="5" s="1"/>
  <c r="LZZ470" i="5" s="1"/>
  <c r="MAB470" i="5" s="1"/>
  <c r="MAD470" i="5" s="1"/>
  <c r="MAF470" i="5" s="1"/>
  <c r="MAH470" i="5" s="1"/>
  <c r="MAJ470" i="5" s="1"/>
  <c r="MAL470" i="5" s="1"/>
  <c r="MAN470" i="5" s="1"/>
  <c r="MAP470" i="5" s="1"/>
  <c r="MAR470" i="5" s="1"/>
  <c r="MAT470" i="5" s="1"/>
  <c r="MAV470" i="5" s="1"/>
  <c r="MAX470" i="5" s="1"/>
  <c r="MAZ470" i="5" s="1"/>
  <c r="MBB470" i="5" s="1"/>
  <c r="MBD470" i="5" s="1"/>
  <c r="MBF470" i="5" s="1"/>
  <c r="MBH470" i="5" s="1"/>
  <c r="MBJ470" i="5" s="1"/>
  <c r="MBL470" i="5" s="1"/>
  <c r="MBN470" i="5" s="1"/>
  <c r="MBP470" i="5" s="1"/>
  <c r="MBR470" i="5" s="1"/>
  <c r="MBT470" i="5" s="1"/>
  <c r="MBV470" i="5" s="1"/>
  <c r="MBX470" i="5" s="1"/>
  <c r="MBZ470" i="5" s="1"/>
  <c r="MCB470" i="5" s="1"/>
  <c r="MCD470" i="5" s="1"/>
  <c r="MCF470" i="5" s="1"/>
  <c r="MCH470" i="5" s="1"/>
  <c r="MCJ470" i="5" s="1"/>
  <c r="MCL470" i="5" s="1"/>
  <c r="MCN470" i="5" s="1"/>
  <c r="MCP470" i="5" s="1"/>
  <c r="MCR470" i="5" s="1"/>
  <c r="MCT470" i="5" s="1"/>
  <c r="MCV470" i="5" s="1"/>
  <c r="MCX470" i="5" s="1"/>
  <c r="MCZ470" i="5" s="1"/>
  <c r="MDB470" i="5" s="1"/>
  <c r="MDD470" i="5" s="1"/>
  <c r="MDF470" i="5" s="1"/>
  <c r="MDH470" i="5" s="1"/>
  <c r="MDJ470" i="5" s="1"/>
  <c r="MDL470" i="5" s="1"/>
  <c r="MDN470" i="5" s="1"/>
  <c r="MDP470" i="5" s="1"/>
  <c r="MDR470" i="5" s="1"/>
  <c r="MDT470" i="5" s="1"/>
  <c r="MDV470" i="5" s="1"/>
  <c r="MDX470" i="5" s="1"/>
  <c r="MDZ470" i="5" s="1"/>
  <c r="MEB470" i="5" s="1"/>
  <c r="MED470" i="5" s="1"/>
  <c r="MEF470" i="5" s="1"/>
  <c r="MEH470" i="5" s="1"/>
  <c r="MEJ470" i="5" s="1"/>
  <c r="MEL470" i="5" s="1"/>
  <c r="MEN470" i="5" s="1"/>
  <c r="MEP470" i="5" s="1"/>
  <c r="MER470" i="5" s="1"/>
  <c r="MET470" i="5" s="1"/>
  <c r="MEV470" i="5" s="1"/>
  <c r="MEX470" i="5" s="1"/>
  <c r="MEZ470" i="5" s="1"/>
  <c r="MFB470" i="5" s="1"/>
  <c r="MFD470" i="5" s="1"/>
  <c r="MFF470" i="5" s="1"/>
  <c r="MFH470" i="5" s="1"/>
  <c r="MFJ470" i="5" s="1"/>
  <c r="MFL470" i="5" s="1"/>
  <c r="MFN470" i="5" s="1"/>
  <c r="MFP470" i="5" s="1"/>
  <c r="MFR470" i="5" s="1"/>
  <c r="MFT470" i="5" s="1"/>
  <c r="MFV470" i="5" s="1"/>
  <c r="MFX470" i="5" s="1"/>
  <c r="MFZ470" i="5" s="1"/>
  <c r="MGB470" i="5" s="1"/>
  <c r="MGD470" i="5" s="1"/>
  <c r="MGF470" i="5" s="1"/>
  <c r="MGH470" i="5" s="1"/>
  <c r="MGJ470" i="5" s="1"/>
  <c r="MGL470" i="5" s="1"/>
  <c r="MGN470" i="5" s="1"/>
  <c r="MGP470" i="5" s="1"/>
  <c r="MGR470" i="5" s="1"/>
  <c r="MGT470" i="5" s="1"/>
  <c r="MGV470" i="5" s="1"/>
  <c r="MGX470" i="5" s="1"/>
  <c r="MGZ470" i="5" s="1"/>
  <c r="MHB470" i="5" s="1"/>
  <c r="MHD470" i="5" s="1"/>
  <c r="MHF470" i="5" s="1"/>
  <c r="MHH470" i="5" s="1"/>
  <c r="MHJ470" i="5" s="1"/>
  <c r="MHL470" i="5" s="1"/>
  <c r="MHN470" i="5" s="1"/>
  <c r="MHP470" i="5" s="1"/>
  <c r="MHR470" i="5" s="1"/>
  <c r="MHT470" i="5" s="1"/>
  <c r="MHV470" i="5" s="1"/>
  <c r="MHX470" i="5" s="1"/>
  <c r="MHZ470" i="5" s="1"/>
  <c r="MIB470" i="5" s="1"/>
  <c r="MID470" i="5" s="1"/>
  <c r="MIF470" i="5" s="1"/>
  <c r="MIH470" i="5" s="1"/>
  <c r="MIJ470" i="5" s="1"/>
  <c r="MIL470" i="5" s="1"/>
  <c r="MIN470" i="5" s="1"/>
  <c r="MIP470" i="5" s="1"/>
  <c r="MIR470" i="5" s="1"/>
  <c r="MIT470" i="5" s="1"/>
  <c r="MIV470" i="5" s="1"/>
  <c r="MIX470" i="5" s="1"/>
  <c r="MIZ470" i="5" s="1"/>
  <c r="MJB470" i="5" s="1"/>
  <c r="MJD470" i="5" s="1"/>
  <c r="MJF470" i="5" s="1"/>
  <c r="MJH470" i="5" s="1"/>
  <c r="MJJ470" i="5" s="1"/>
  <c r="MJL470" i="5" s="1"/>
  <c r="MJN470" i="5" s="1"/>
  <c r="MJP470" i="5" s="1"/>
  <c r="MJR470" i="5" s="1"/>
  <c r="MJT470" i="5" s="1"/>
  <c r="MJV470" i="5" s="1"/>
  <c r="MJX470" i="5" s="1"/>
  <c r="MJZ470" i="5" s="1"/>
  <c r="MKB470" i="5" s="1"/>
  <c r="MKD470" i="5" s="1"/>
  <c r="MKF470" i="5" s="1"/>
  <c r="MKH470" i="5" s="1"/>
  <c r="MKJ470" i="5" s="1"/>
  <c r="MKL470" i="5" s="1"/>
  <c r="MKN470" i="5" s="1"/>
  <c r="MKP470" i="5" s="1"/>
  <c r="MKR470" i="5" s="1"/>
  <c r="MKT470" i="5" s="1"/>
  <c r="MKV470" i="5" s="1"/>
  <c r="MKX470" i="5" s="1"/>
  <c r="MKZ470" i="5" s="1"/>
  <c r="MLB470" i="5" s="1"/>
  <c r="MLD470" i="5" s="1"/>
  <c r="MLF470" i="5" s="1"/>
  <c r="MLH470" i="5" s="1"/>
  <c r="MLJ470" i="5" s="1"/>
  <c r="MLL470" i="5" s="1"/>
  <c r="MLN470" i="5" s="1"/>
  <c r="MLP470" i="5" s="1"/>
  <c r="MLR470" i="5" s="1"/>
  <c r="MLT470" i="5" s="1"/>
  <c r="MLV470" i="5" s="1"/>
  <c r="MLX470" i="5" s="1"/>
  <c r="MLZ470" i="5" s="1"/>
  <c r="MMB470" i="5" s="1"/>
  <c r="MMD470" i="5" s="1"/>
  <c r="MMF470" i="5" s="1"/>
  <c r="MMH470" i="5" s="1"/>
  <c r="MMJ470" i="5" s="1"/>
  <c r="MML470" i="5" s="1"/>
  <c r="MMN470" i="5" s="1"/>
  <c r="MMP470" i="5" s="1"/>
  <c r="MMR470" i="5" s="1"/>
  <c r="MMT470" i="5" s="1"/>
  <c r="MMV470" i="5" s="1"/>
  <c r="MMX470" i="5" s="1"/>
  <c r="MMZ470" i="5" s="1"/>
  <c r="MNB470" i="5" s="1"/>
  <c r="MND470" i="5" s="1"/>
  <c r="MNF470" i="5" s="1"/>
  <c r="MNH470" i="5" s="1"/>
  <c r="MNJ470" i="5" s="1"/>
  <c r="MNL470" i="5" s="1"/>
  <c r="MNN470" i="5" s="1"/>
  <c r="MNP470" i="5" s="1"/>
  <c r="MNR470" i="5" s="1"/>
  <c r="MNT470" i="5" s="1"/>
  <c r="MNV470" i="5" s="1"/>
  <c r="MNX470" i="5" s="1"/>
  <c r="MNZ470" i="5" s="1"/>
  <c r="MOB470" i="5" s="1"/>
  <c r="MOD470" i="5" s="1"/>
  <c r="MOF470" i="5" s="1"/>
  <c r="MOH470" i="5" s="1"/>
  <c r="MOJ470" i="5" s="1"/>
  <c r="MOL470" i="5" s="1"/>
  <c r="MON470" i="5" s="1"/>
  <c r="MOP470" i="5" s="1"/>
  <c r="MOR470" i="5" s="1"/>
  <c r="MOT470" i="5" s="1"/>
  <c r="MOV470" i="5" s="1"/>
  <c r="MOX470" i="5" s="1"/>
  <c r="MOZ470" i="5" s="1"/>
  <c r="MPB470" i="5" s="1"/>
  <c r="MPD470" i="5" s="1"/>
  <c r="MPF470" i="5" s="1"/>
  <c r="MPH470" i="5" s="1"/>
  <c r="MPJ470" i="5" s="1"/>
  <c r="MPL470" i="5" s="1"/>
  <c r="MPN470" i="5" s="1"/>
  <c r="MPP470" i="5" s="1"/>
  <c r="MPR470" i="5" s="1"/>
  <c r="MPT470" i="5" s="1"/>
  <c r="MPV470" i="5" s="1"/>
  <c r="MPX470" i="5" s="1"/>
  <c r="MPZ470" i="5" s="1"/>
  <c r="MQB470" i="5" s="1"/>
  <c r="MQD470" i="5" s="1"/>
  <c r="MQF470" i="5" s="1"/>
  <c r="MQH470" i="5" s="1"/>
  <c r="MQJ470" i="5" s="1"/>
  <c r="MQL470" i="5" s="1"/>
  <c r="MQN470" i="5" s="1"/>
  <c r="MQP470" i="5" s="1"/>
  <c r="MQR470" i="5" s="1"/>
  <c r="MQT470" i="5" s="1"/>
  <c r="MQV470" i="5" s="1"/>
  <c r="MQX470" i="5" s="1"/>
  <c r="MQZ470" i="5" s="1"/>
  <c r="MRB470" i="5" s="1"/>
  <c r="MRD470" i="5" s="1"/>
  <c r="MRF470" i="5" s="1"/>
  <c r="MRH470" i="5" s="1"/>
  <c r="MRJ470" i="5" s="1"/>
  <c r="MRL470" i="5" s="1"/>
  <c r="MRN470" i="5" s="1"/>
  <c r="MRP470" i="5" s="1"/>
  <c r="MRR470" i="5" s="1"/>
  <c r="MRT470" i="5" s="1"/>
  <c r="MRV470" i="5" s="1"/>
  <c r="MRX470" i="5" s="1"/>
  <c r="MRZ470" i="5" s="1"/>
  <c r="MSB470" i="5" s="1"/>
  <c r="MSD470" i="5" s="1"/>
  <c r="MSF470" i="5" s="1"/>
  <c r="MSH470" i="5" s="1"/>
  <c r="MSJ470" i="5" s="1"/>
  <c r="MSL470" i="5" s="1"/>
  <c r="MSN470" i="5" s="1"/>
  <c r="MSP470" i="5" s="1"/>
  <c r="MSR470" i="5" s="1"/>
  <c r="MST470" i="5" s="1"/>
  <c r="MSV470" i="5" s="1"/>
  <c r="MSX470" i="5" s="1"/>
  <c r="MSZ470" i="5" s="1"/>
  <c r="MTB470" i="5" s="1"/>
  <c r="MTD470" i="5" s="1"/>
  <c r="MTF470" i="5" s="1"/>
  <c r="MTH470" i="5" s="1"/>
  <c r="MTJ470" i="5" s="1"/>
  <c r="MTL470" i="5" s="1"/>
  <c r="MTN470" i="5" s="1"/>
  <c r="MTP470" i="5" s="1"/>
  <c r="MTR470" i="5" s="1"/>
  <c r="MTT470" i="5" s="1"/>
  <c r="MTV470" i="5" s="1"/>
  <c r="MTX470" i="5" s="1"/>
  <c r="MTZ470" i="5" s="1"/>
  <c r="MUB470" i="5" s="1"/>
  <c r="MUD470" i="5" s="1"/>
  <c r="MUF470" i="5" s="1"/>
  <c r="MUH470" i="5" s="1"/>
  <c r="MUJ470" i="5" s="1"/>
  <c r="MUL470" i="5" s="1"/>
  <c r="MUN470" i="5" s="1"/>
  <c r="MUP470" i="5" s="1"/>
  <c r="MUR470" i="5" s="1"/>
  <c r="MUT470" i="5" s="1"/>
  <c r="MUV470" i="5" s="1"/>
  <c r="MUX470" i="5" s="1"/>
  <c r="MUZ470" i="5" s="1"/>
  <c r="MVB470" i="5" s="1"/>
  <c r="MVD470" i="5" s="1"/>
  <c r="MVF470" i="5" s="1"/>
  <c r="MVH470" i="5" s="1"/>
  <c r="MVJ470" i="5" s="1"/>
  <c r="MVL470" i="5" s="1"/>
  <c r="MVN470" i="5" s="1"/>
  <c r="MVP470" i="5" s="1"/>
  <c r="MVR470" i="5" s="1"/>
  <c r="MVT470" i="5" s="1"/>
  <c r="MVV470" i="5" s="1"/>
  <c r="MVX470" i="5" s="1"/>
  <c r="MVZ470" i="5" s="1"/>
  <c r="MWB470" i="5" s="1"/>
  <c r="MWD470" i="5" s="1"/>
  <c r="MWF470" i="5" s="1"/>
  <c r="MWH470" i="5" s="1"/>
  <c r="MWJ470" i="5" s="1"/>
  <c r="MWL470" i="5" s="1"/>
  <c r="MWN470" i="5" s="1"/>
  <c r="MWP470" i="5" s="1"/>
  <c r="MWR470" i="5" s="1"/>
  <c r="MWT470" i="5" s="1"/>
  <c r="MWV470" i="5" s="1"/>
  <c r="MWX470" i="5" s="1"/>
  <c r="MWZ470" i="5" s="1"/>
  <c r="MXB470" i="5" s="1"/>
  <c r="MXD470" i="5" s="1"/>
  <c r="MXF470" i="5" s="1"/>
  <c r="MXH470" i="5" s="1"/>
  <c r="MXJ470" i="5" s="1"/>
  <c r="MXL470" i="5" s="1"/>
  <c r="MXN470" i="5" s="1"/>
  <c r="MXP470" i="5" s="1"/>
  <c r="MXR470" i="5" s="1"/>
  <c r="MXT470" i="5" s="1"/>
  <c r="MXV470" i="5" s="1"/>
  <c r="MXX470" i="5" s="1"/>
  <c r="MXZ470" i="5" s="1"/>
  <c r="MYB470" i="5" s="1"/>
  <c r="MYD470" i="5" s="1"/>
  <c r="MYF470" i="5" s="1"/>
  <c r="MYH470" i="5" s="1"/>
  <c r="MYJ470" i="5" s="1"/>
  <c r="MYL470" i="5" s="1"/>
  <c r="MYN470" i="5" s="1"/>
  <c r="MYP470" i="5" s="1"/>
  <c r="MYR470" i="5" s="1"/>
  <c r="MYT470" i="5" s="1"/>
  <c r="MYV470" i="5" s="1"/>
  <c r="MYX470" i="5" s="1"/>
  <c r="MYZ470" i="5" s="1"/>
  <c r="MZB470" i="5" s="1"/>
  <c r="MZD470" i="5" s="1"/>
  <c r="MZF470" i="5" s="1"/>
  <c r="MZH470" i="5" s="1"/>
  <c r="MZJ470" i="5" s="1"/>
  <c r="MZL470" i="5" s="1"/>
  <c r="MZN470" i="5" s="1"/>
  <c r="MZP470" i="5" s="1"/>
  <c r="MZR470" i="5" s="1"/>
  <c r="MZT470" i="5" s="1"/>
  <c r="MZV470" i="5" s="1"/>
  <c r="MZX470" i="5" s="1"/>
  <c r="MZZ470" i="5" s="1"/>
  <c r="NAB470" i="5" s="1"/>
  <c r="NAD470" i="5" s="1"/>
  <c r="NAF470" i="5" s="1"/>
  <c r="NAH470" i="5" s="1"/>
  <c r="NAJ470" i="5" s="1"/>
  <c r="NAL470" i="5" s="1"/>
  <c r="NAN470" i="5" s="1"/>
  <c r="NAP470" i="5" s="1"/>
  <c r="NAR470" i="5" s="1"/>
  <c r="NAT470" i="5" s="1"/>
  <c r="NAV470" i="5" s="1"/>
  <c r="NAX470" i="5" s="1"/>
  <c r="NAZ470" i="5" s="1"/>
  <c r="NBB470" i="5" s="1"/>
  <c r="NBD470" i="5" s="1"/>
  <c r="NBF470" i="5" s="1"/>
  <c r="NBH470" i="5" s="1"/>
  <c r="NBJ470" i="5" s="1"/>
  <c r="NBL470" i="5" s="1"/>
  <c r="NBN470" i="5" s="1"/>
  <c r="NBP470" i="5" s="1"/>
  <c r="NBR470" i="5" s="1"/>
  <c r="NBT470" i="5" s="1"/>
  <c r="NBV470" i="5" s="1"/>
  <c r="NBX470" i="5" s="1"/>
  <c r="NBZ470" i="5" s="1"/>
  <c r="NCB470" i="5" s="1"/>
  <c r="NCD470" i="5" s="1"/>
  <c r="NCF470" i="5" s="1"/>
  <c r="NCH470" i="5" s="1"/>
  <c r="NCJ470" i="5" s="1"/>
  <c r="NCL470" i="5" s="1"/>
  <c r="NCN470" i="5" s="1"/>
  <c r="NCP470" i="5" s="1"/>
  <c r="NCR470" i="5" s="1"/>
  <c r="NCT470" i="5" s="1"/>
  <c r="NCV470" i="5" s="1"/>
  <c r="NCX470" i="5" s="1"/>
  <c r="NCZ470" i="5" s="1"/>
  <c r="NDB470" i="5" s="1"/>
  <c r="NDD470" i="5" s="1"/>
  <c r="NDF470" i="5" s="1"/>
  <c r="NDH470" i="5" s="1"/>
  <c r="NDJ470" i="5" s="1"/>
  <c r="NDL470" i="5" s="1"/>
  <c r="NDN470" i="5" s="1"/>
  <c r="NDP470" i="5" s="1"/>
  <c r="NDR470" i="5" s="1"/>
  <c r="NDT470" i="5" s="1"/>
  <c r="NDV470" i="5" s="1"/>
  <c r="NDX470" i="5" s="1"/>
  <c r="NDZ470" i="5" s="1"/>
  <c r="NEB470" i="5" s="1"/>
  <c r="NED470" i="5" s="1"/>
  <c r="NEF470" i="5" s="1"/>
  <c r="NEH470" i="5" s="1"/>
  <c r="NEJ470" i="5" s="1"/>
  <c r="NEL470" i="5" s="1"/>
  <c r="NEN470" i="5" s="1"/>
  <c r="NEP470" i="5" s="1"/>
  <c r="NER470" i="5" s="1"/>
  <c r="NET470" i="5" s="1"/>
  <c r="NEV470" i="5" s="1"/>
  <c r="NEX470" i="5" s="1"/>
  <c r="NEZ470" i="5" s="1"/>
  <c r="NFB470" i="5" s="1"/>
  <c r="NFD470" i="5" s="1"/>
  <c r="NFF470" i="5" s="1"/>
  <c r="NFH470" i="5" s="1"/>
  <c r="NFJ470" i="5" s="1"/>
  <c r="NFL470" i="5" s="1"/>
  <c r="NFN470" i="5" s="1"/>
  <c r="NFP470" i="5" s="1"/>
  <c r="NFR470" i="5" s="1"/>
  <c r="NFT470" i="5" s="1"/>
  <c r="NFV470" i="5" s="1"/>
  <c r="NFX470" i="5" s="1"/>
  <c r="NFZ470" i="5" s="1"/>
  <c r="NGB470" i="5" s="1"/>
  <c r="NGD470" i="5" s="1"/>
  <c r="NGF470" i="5" s="1"/>
  <c r="NGH470" i="5" s="1"/>
  <c r="NGJ470" i="5" s="1"/>
  <c r="NGL470" i="5" s="1"/>
  <c r="NGN470" i="5" s="1"/>
  <c r="NGP470" i="5" s="1"/>
  <c r="NGR470" i="5" s="1"/>
  <c r="NGT470" i="5" s="1"/>
  <c r="NGV470" i="5" s="1"/>
  <c r="NGX470" i="5" s="1"/>
  <c r="NGZ470" i="5" s="1"/>
  <c r="NHB470" i="5" s="1"/>
  <c r="NHD470" i="5" s="1"/>
  <c r="NHF470" i="5" s="1"/>
  <c r="NHH470" i="5" s="1"/>
  <c r="NHJ470" i="5" s="1"/>
  <c r="NHL470" i="5" s="1"/>
  <c r="NHN470" i="5" s="1"/>
  <c r="NHP470" i="5" s="1"/>
  <c r="NHR470" i="5" s="1"/>
  <c r="NHT470" i="5" s="1"/>
  <c r="NHV470" i="5" s="1"/>
  <c r="NHX470" i="5" s="1"/>
  <c r="NHZ470" i="5" s="1"/>
  <c r="NIB470" i="5" s="1"/>
  <c r="NID470" i="5" s="1"/>
  <c r="NIF470" i="5" s="1"/>
  <c r="NIH470" i="5" s="1"/>
  <c r="NIJ470" i="5" s="1"/>
  <c r="NIL470" i="5" s="1"/>
  <c r="NIN470" i="5" s="1"/>
  <c r="NIP470" i="5" s="1"/>
  <c r="NIR470" i="5" s="1"/>
  <c r="NIT470" i="5" s="1"/>
  <c r="NIV470" i="5" s="1"/>
  <c r="NIX470" i="5" s="1"/>
  <c r="NIZ470" i="5" s="1"/>
  <c r="NJB470" i="5" s="1"/>
  <c r="NJD470" i="5" s="1"/>
  <c r="NJF470" i="5" s="1"/>
  <c r="NJH470" i="5" s="1"/>
  <c r="NJJ470" i="5" s="1"/>
  <c r="NJL470" i="5" s="1"/>
  <c r="NJN470" i="5" s="1"/>
  <c r="NJP470" i="5" s="1"/>
  <c r="NJR470" i="5" s="1"/>
  <c r="NJT470" i="5" s="1"/>
  <c r="NJV470" i="5" s="1"/>
  <c r="NJX470" i="5" s="1"/>
  <c r="NJZ470" i="5" s="1"/>
  <c r="NKB470" i="5" s="1"/>
  <c r="NKD470" i="5" s="1"/>
  <c r="NKF470" i="5" s="1"/>
  <c r="NKH470" i="5" s="1"/>
  <c r="NKJ470" i="5" s="1"/>
  <c r="NKL470" i="5" s="1"/>
  <c r="NKN470" i="5" s="1"/>
  <c r="NKP470" i="5" s="1"/>
  <c r="NKR470" i="5" s="1"/>
  <c r="NKT470" i="5" s="1"/>
  <c r="NKV470" i="5" s="1"/>
  <c r="NKX470" i="5" s="1"/>
  <c r="NKZ470" i="5" s="1"/>
  <c r="NLB470" i="5" s="1"/>
  <c r="NLD470" i="5" s="1"/>
  <c r="NLF470" i="5" s="1"/>
  <c r="NLH470" i="5" s="1"/>
  <c r="NLJ470" i="5" s="1"/>
  <c r="NLL470" i="5" s="1"/>
  <c r="NLN470" i="5" s="1"/>
  <c r="NLP470" i="5" s="1"/>
  <c r="NLR470" i="5" s="1"/>
  <c r="NLT470" i="5" s="1"/>
  <c r="NLV470" i="5" s="1"/>
  <c r="NLX470" i="5" s="1"/>
  <c r="NLZ470" i="5" s="1"/>
  <c r="NMB470" i="5" s="1"/>
  <c r="NMD470" i="5" s="1"/>
  <c r="NMF470" i="5" s="1"/>
  <c r="NMH470" i="5" s="1"/>
  <c r="NMJ470" i="5" s="1"/>
  <c r="NML470" i="5" s="1"/>
  <c r="NMN470" i="5" s="1"/>
  <c r="NMP470" i="5" s="1"/>
  <c r="NMR470" i="5" s="1"/>
  <c r="NMT470" i="5" s="1"/>
  <c r="NMV470" i="5" s="1"/>
  <c r="NMX470" i="5" s="1"/>
  <c r="NMZ470" i="5" s="1"/>
  <c r="NNB470" i="5" s="1"/>
  <c r="NND470" i="5" s="1"/>
  <c r="NNF470" i="5" s="1"/>
  <c r="NNH470" i="5" s="1"/>
  <c r="NNJ470" i="5" s="1"/>
  <c r="NNL470" i="5" s="1"/>
  <c r="NNN470" i="5" s="1"/>
  <c r="NNP470" i="5" s="1"/>
  <c r="NNR470" i="5" s="1"/>
  <c r="NNT470" i="5" s="1"/>
  <c r="NNV470" i="5" s="1"/>
  <c r="NNX470" i="5" s="1"/>
  <c r="NNZ470" i="5" s="1"/>
  <c r="NOB470" i="5" s="1"/>
  <c r="NOD470" i="5" s="1"/>
  <c r="NOF470" i="5" s="1"/>
  <c r="NOH470" i="5" s="1"/>
  <c r="NOJ470" i="5" s="1"/>
  <c r="NOL470" i="5" s="1"/>
  <c r="NON470" i="5" s="1"/>
  <c r="NOP470" i="5" s="1"/>
  <c r="NOR470" i="5" s="1"/>
  <c r="NOT470" i="5" s="1"/>
  <c r="NOV470" i="5" s="1"/>
  <c r="NOX470" i="5" s="1"/>
  <c r="NOZ470" i="5" s="1"/>
  <c r="NPB470" i="5" s="1"/>
  <c r="NPD470" i="5" s="1"/>
  <c r="NPF470" i="5" s="1"/>
  <c r="NPH470" i="5" s="1"/>
  <c r="NPJ470" i="5" s="1"/>
  <c r="NPL470" i="5" s="1"/>
  <c r="NPN470" i="5" s="1"/>
  <c r="NPP470" i="5" s="1"/>
  <c r="NPR470" i="5" s="1"/>
  <c r="NPT470" i="5" s="1"/>
  <c r="NPV470" i="5" s="1"/>
  <c r="NPX470" i="5" s="1"/>
  <c r="NPZ470" i="5" s="1"/>
  <c r="NQB470" i="5" s="1"/>
  <c r="NQD470" i="5" s="1"/>
  <c r="NQF470" i="5" s="1"/>
  <c r="NQH470" i="5" s="1"/>
  <c r="NQJ470" i="5" s="1"/>
  <c r="NQL470" i="5" s="1"/>
  <c r="NQN470" i="5" s="1"/>
  <c r="NQP470" i="5" s="1"/>
  <c r="NQR470" i="5" s="1"/>
  <c r="NQT470" i="5" s="1"/>
  <c r="NQV470" i="5" s="1"/>
  <c r="NQX470" i="5" s="1"/>
  <c r="NQZ470" i="5" s="1"/>
  <c r="NRB470" i="5" s="1"/>
  <c r="NRD470" i="5" s="1"/>
  <c r="NRF470" i="5" s="1"/>
  <c r="NRH470" i="5" s="1"/>
  <c r="NRJ470" i="5" s="1"/>
  <c r="NRL470" i="5" s="1"/>
  <c r="NRN470" i="5" s="1"/>
  <c r="NRP470" i="5" s="1"/>
  <c r="NRR470" i="5" s="1"/>
  <c r="NRT470" i="5" s="1"/>
  <c r="NRV470" i="5" s="1"/>
  <c r="NRX470" i="5" s="1"/>
  <c r="NRZ470" i="5" s="1"/>
  <c r="NSB470" i="5" s="1"/>
  <c r="NSD470" i="5" s="1"/>
  <c r="NSF470" i="5" s="1"/>
  <c r="NSH470" i="5" s="1"/>
  <c r="NSJ470" i="5" s="1"/>
  <c r="NSL470" i="5" s="1"/>
  <c r="NSN470" i="5" s="1"/>
  <c r="NSP470" i="5" s="1"/>
  <c r="NSR470" i="5" s="1"/>
  <c r="NST470" i="5" s="1"/>
  <c r="NSV470" i="5" s="1"/>
  <c r="NSX470" i="5" s="1"/>
  <c r="NSZ470" i="5" s="1"/>
  <c r="NTB470" i="5" s="1"/>
  <c r="NTD470" i="5" s="1"/>
  <c r="NTF470" i="5" s="1"/>
  <c r="NTH470" i="5" s="1"/>
  <c r="NTJ470" i="5" s="1"/>
  <c r="NTL470" i="5" s="1"/>
  <c r="NTN470" i="5" s="1"/>
  <c r="NTP470" i="5" s="1"/>
  <c r="NTR470" i="5" s="1"/>
  <c r="NTT470" i="5" s="1"/>
  <c r="NTV470" i="5" s="1"/>
  <c r="NTX470" i="5" s="1"/>
  <c r="NTZ470" i="5" s="1"/>
  <c r="NUB470" i="5" s="1"/>
  <c r="NUD470" i="5" s="1"/>
  <c r="NUF470" i="5" s="1"/>
  <c r="NUH470" i="5" s="1"/>
  <c r="NUJ470" i="5" s="1"/>
  <c r="NUL470" i="5" s="1"/>
  <c r="NUN470" i="5" s="1"/>
  <c r="NUP470" i="5" s="1"/>
  <c r="NUR470" i="5" s="1"/>
  <c r="NUT470" i="5" s="1"/>
  <c r="NUV470" i="5" s="1"/>
  <c r="NUX470" i="5" s="1"/>
  <c r="NUZ470" i="5" s="1"/>
  <c r="NVB470" i="5" s="1"/>
  <c r="NVD470" i="5" s="1"/>
  <c r="NVF470" i="5" s="1"/>
  <c r="NVH470" i="5" s="1"/>
  <c r="NVJ470" i="5" s="1"/>
  <c r="NVL470" i="5" s="1"/>
  <c r="NVN470" i="5" s="1"/>
  <c r="NVP470" i="5" s="1"/>
  <c r="NVR470" i="5" s="1"/>
  <c r="NVT470" i="5" s="1"/>
  <c r="NVV470" i="5" s="1"/>
  <c r="NVX470" i="5" s="1"/>
  <c r="NVZ470" i="5" s="1"/>
  <c r="NWB470" i="5" s="1"/>
  <c r="NWD470" i="5" s="1"/>
  <c r="NWF470" i="5" s="1"/>
  <c r="NWH470" i="5" s="1"/>
  <c r="NWJ470" i="5" s="1"/>
  <c r="NWL470" i="5" s="1"/>
  <c r="NWN470" i="5" s="1"/>
  <c r="NWP470" i="5" s="1"/>
  <c r="NWR470" i="5" s="1"/>
  <c r="NWT470" i="5" s="1"/>
  <c r="NWV470" i="5" s="1"/>
  <c r="NWX470" i="5" s="1"/>
  <c r="NWZ470" i="5" s="1"/>
  <c r="NXB470" i="5" s="1"/>
  <c r="NXD470" i="5" s="1"/>
  <c r="NXF470" i="5" s="1"/>
  <c r="NXH470" i="5" s="1"/>
  <c r="NXJ470" i="5" s="1"/>
  <c r="NXL470" i="5" s="1"/>
  <c r="NXN470" i="5" s="1"/>
  <c r="NXP470" i="5" s="1"/>
  <c r="NXR470" i="5" s="1"/>
  <c r="NXT470" i="5" s="1"/>
  <c r="NXV470" i="5" s="1"/>
  <c r="NXX470" i="5" s="1"/>
  <c r="NXZ470" i="5" s="1"/>
  <c r="NYB470" i="5" s="1"/>
  <c r="NYD470" i="5" s="1"/>
  <c r="NYF470" i="5" s="1"/>
  <c r="NYH470" i="5" s="1"/>
  <c r="NYJ470" i="5" s="1"/>
  <c r="NYL470" i="5" s="1"/>
  <c r="NYN470" i="5" s="1"/>
  <c r="NYP470" i="5" s="1"/>
  <c r="NYR470" i="5" s="1"/>
  <c r="NYT470" i="5" s="1"/>
  <c r="NYV470" i="5" s="1"/>
  <c r="NYX470" i="5" s="1"/>
  <c r="NYZ470" i="5" s="1"/>
  <c r="NZB470" i="5" s="1"/>
  <c r="NZD470" i="5" s="1"/>
  <c r="NZF470" i="5" s="1"/>
  <c r="NZH470" i="5" s="1"/>
  <c r="NZJ470" i="5" s="1"/>
  <c r="NZL470" i="5" s="1"/>
  <c r="NZN470" i="5" s="1"/>
  <c r="NZP470" i="5" s="1"/>
  <c r="NZR470" i="5" s="1"/>
  <c r="NZT470" i="5" s="1"/>
  <c r="NZV470" i="5" s="1"/>
  <c r="NZX470" i="5" s="1"/>
  <c r="NZZ470" i="5" s="1"/>
  <c r="OAB470" i="5" s="1"/>
  <c r="OAD470" i="5" s="1"/>
  <c r="OAF470" i="5" s="1"/>
  <c r="OAH470" i="5" s="1"/>
  <c r="OAJ470" i="5" s="1"/>
  <c r="OAL470" i="5" s="1"/>
  <c r="OAN470" i="5" s="1"/>
  <c r="OAP470" i="5" s="1"/>
  <c r="OAR470" i="5" s="1"/>
  <c r="OAT470" i="5" s="1"/>
  <c r="OAV470" i="5" s="1"/>
  <c r="OAX470" i="5" s="1"/>
  <c r="OAZ470" i="5" s="1"/>
  <c r="OBB470" i="5" s="1"/>
  <c r="OBD470" i="5" s="1"/>
  <c r="OBF470" i="5" s="1"/>
  <c r="OBH470" i="5" s="1"/>
  <c r="OBJ470" i="5" s="1"/>
  <c r="OBL470" i="5" s="1"/>
  <c r="OBN470" i="5" s="1"/>
  <c r="OBP470" i="5" s="1"/>
  <c r="OBR470" i="5" s="1"/>
  <c r="OBT470" i="5" s="1"/>
  <c r="OBV470" i="5" s="1"/>
  <c r="OBX470" i="5" s="1"/>
  <c r="OBZ470" i="5" s="1"/>
  <c r="OCB470" i="5" s="1"/>
  <c r="OCD470" i="5" s="1"/>
  <c r="OCF470" i="5" s="1"/>
  <c r="OCH470" i="5" s="1"/>
  <c r="OCJ470" i="5" s="1"/>
  <c r="OCL470" i="5" s="1"/>
  <c r="OCN470" i="5" s="1"/>
  <c r="OCP470" i="5" s="1"/>
  <c r="OCR470" i="5" s="1"/>
  <c r="OCT470" i="5" s="1"/>
  <c r="OCV470" i="5" s="1"/>
  <c r="OCX470" i="5" s="1"/>
  <c r="OCZ470" i="5" s="1"/>
  <c r="ODB470" i="5" s="1"/>
  <c r="ODD470" i="5" s="1"/>
  <c r="ODF470" i="5" s="1"/>
  <c r="ODH470" i="5" s="1"/>
  <c r="ODJ470" i="5" s="1"/>
  <c r="ODL470" i="5" s="1"/>
  <c r="ODN470" i="5" s="1"/>
  <c r="ODP470" i="5" s="1"/>
  <c r="ODR470" i="5" s="1"/>
  <c r="ODT470" i="5" s="1"/>
  <c r="ODV470" i="5" s="1"/>
  <c r="ODX470" i="5" s="1"/>
  <c r="ODZ470" i="5" s="1"/>
  <c r="OEB470" i="5" s="1"/>
  <c r="OED470" i="5" s="1"/>
  <c r="OEF470" i="5" s="1"/>
  <c r="OEH470" i="5" s="1"/>
  <c r="OEJ470" i="5" s="1"/>
  <c r="OEL470" i="5" s="1"/>
  <c r="OEN470" i="5" s="1"/>
  <c r="OEP470" i="5" s="1"/>
  <c r="OER470" i="5" s="1"/>
  <c r="OET470" i="5" s="1"/>
  <c r="OEV470" i="5" s="1"/>
  <c r="OEX470" i="5" s="1"/>
  <c r="OEZ470" i="5" s="1"/>
  <c r="OFB470" i="5" s="1"/>
  <c r="OFD470" i="5" s="1"/>
  <c r="OFF470" i="5" s="1"/>
  <c r="OFH470" i="5" s="1"/>
  <c r="OFJ470" i="5" s="1"/>
  <c r="OFL470" i="5" s="1"/>
  <c r="OFN470" i="5" s="1"/>
  <c r="OFP470" i="5" s="1"/>
  <c r="OFR470" i="5" s="1"/>
  <c r="OFT470" i="5" s="1"/>
  <c r="OFV470" i="5" s="1"/>
  <c r="OFX470" i="5" s="1"/>
  <c r="OFZ470" i="5" s="1"/>
  <c r="OGB470" i="5" s="1"/>
  <c r="OGD470" i="5" s="1"/>
  <c r="OGF470" i="5" s="1"/>
  <c r="OGH470" i="5" s="1"/>
  <c r="OGJ470" i="5" s="1"/>
  <c r="OGL470" i="5" s="1"/>
  <c r="OGN470" i="5" s="1"/>
  <c r="OGP470" i="5" s="1"/>
  <c r="OGR470" i="5" s="1"/>
  <c r="OGT470" i="5" s="1"/>
  <c r="OGV470" i="5" s="1"/>
  <c r="OGX470" i="5" s="1"/>
  <c r="OGZ470" i="5" s="1"/>
  <c r="OHB470" i="5" s="1"/>
  <c r="OHD470" i="5" s="1"/>
  <c r="OHF470" i="5" s="1"/>
  <c r="OHH470" i="5" s="1"/>
  <c r="OHJ470" i="5" s="1"/>
  <c r="OHL470" i="5" s="1"/>
  <c r="OHN470" i="5" s="1"/>
  <c r="OHP470" i="5" s="1"/>
  <c r="OHR470" i="5" s="1"/>
  <c r="OHT470" i="5" s="1"/>
  <c r="OHV470" i="5" s="1"/>
  <c r="OHX470" i="5" s="1"/>
  <c r="OHZ470" i="5" s="1"/>
  <c r="OIB470" i="5" s="1"/>
  <c r="OID470" i="5" s="1"/>
  <c r="OIF470" i="5" s="1"/>
  <c r="OIH470" i="5" s="1"/>
  <c r="OIJ470" i="5" s="1"/>
  <c r="OIL470" i="5" s="1"/>
  <c r="OIN470" i="5" s="1"/>
  <c r="OIP470" i="5" s="1"/>
  <c r="OIR470" i="5" s="1"/>
  <c r="OIT470" i="5" s="1"/>
  <c r="OIV470" i="5" s="1"/>
  <c r="OIX470" i="5" s="1"/>
  <c r="OIZ470" i="5" s="1"/>
  <c r="OJB470" i="5" s="1"/>
  <c r="OJD470" i="5" s="1"/>
  <c r="OJF470" i="5" s="1"/>
  <c r="OJH470" i="5" s="1"/>
  <c r="OJJ470" i="5" s="1"/>
  <c r="OJL470" i="5" s="1"/>
  <c r="OJN470" i="5" s="1"/>
  <c r="OJP470" i="5" s="1"/>
  <c r="OJR470" i="5" s="1"/>
  <c r="OJT470" i="5" s="1"/>
  <c r="OJV470" i="5" s="1"/>
  <c r="OJX470" i="5" s="1"/>
  <c r="OJZ470" i="5" s="1"/>
  <c r="OKB470" i="5" s="1"/>
  <c r="OKD470" i="5" s="1"/>
  <c r="OKF470" i="5" s="1"/>
  <c r="OKH470" i="5" s="1"/>
  <c r="OKJ470" i="5" s="1"/>
  <c r="OKL470" i="5" s="1"/>
  <c r="OKN470" i="5" s="1"/>
  <c r="OKP470" i="5" s="1"/>
  <c r="OKR470" i="5" s="1"/>
  <c r="OKT470" i="5" s="1"/>
  <c r="OKV470" i="5" s="1"/>
  <c r="OKX470" i="5" s="1"/>
  <c r="OKZ470" i="5" s="1"/>
  <c r="OLB470" i="5" s="1"/>
  <c r="OLD470" i="5" s="1"/>
  <c r="OLF470" i="5" s="1"/>
  <c r="OLH470" i="5" s="1"/>
  <c r="OLJ470" i="5" s="1"/>
  <c r="OLL470" i="5" s="1"/>
  <c r="OLN470" i="5" s="1"/>
  <c r="OLP470" i="5" s="1"/>
  <c r="OLR470" i="5" s="1"/>
  <c r="OLT470" i="5" s="1"/>
  <c r="OLV470" i="5" s="1"/>
  <c r="OLX470" i="5" s="1"/>
  <c r="OLZ470" i="5" s="1"/>
  <c r="OMB470" i="5" s="1"/>
  <c r="OMD470" i="5" s="1"/>
  <c r="OMF470" i="5" s="1"/>
  <c r="OMH470" i="5" s="1"/>
  <c r="OMJ470" i="5" s="1"/>
  <c r="OML470" i="5" s="1"/>
  <c r="OMN470" i="5" s="1"/>
  <c r="OMP470" i="5" s="1"/>
  <c r="OMR470" i="5" s="1"/>
  <c r="OMT470" i="5" s="1"/>
  <c r="OMV470" i="5" s="1"/>
  <c r="OMX470" i="5" s="1"/>
  <c r="OMZ470" i="5" s="1"/>
  <c r="ONB470" i="5" s="1"/>
  <c r="OND470" i="5" s="1"/>
  <c r="ONF470" i="5" s="1"/>
  <c r="ONH470" i="5" s="1"/>
  <c r="ONJ470" i="5" s="1"/>
  <c r="ONL470" i="5" s="1"/>
  <c r="ONN470" i="5" s="1"/>
  <c r="ONP470" i="5" s="1"/>
  <c r="ONR470" i="5" s="1"/>
  <c r="ONT470" i="5" s="1"/>
  <c r="ONV470" i="5" s="1"/>
  <c r="ONX470" i="5" s="1"/>
  <c r="ONZ470" i="5" s="1"/>
  <c r="OOB470" i="5" s="1"/>
  <c r="OOD470" i="5" s="1"/>
  <c r="OOF470" i="5" s="1"/>
  <c r="OOH470" i="5" s="1"/>
  <c r="OOJ470" i="5" s="1"/>
  <c r="OOL470" i="5" s="1"/>
  <c r="OON470" i="5" s="1"/>
  <c r="OOP470" i="5" s="1"/>
  <c r="OOR470" i="5" s="1"/>
  <c r="OOT470" i="5" s="1"/>
  <c r="OOV470" i="5" s="1"/>
  <c r="OOX470" i="5" s="1"/>
  <c r="OOZ470" i="5" s="1"/>
  <c r="OPB470" i="5" s="1"/>
  <c r="OPD470" i="5" s="1"/>
  <c r="OPF470" i="5" s="1"/>
  <c r="OPH470" i="5" s="1"/>
  <c r="OPJ470" i="5" s="1"/>
  <c r="OPL470" i="5" s="1"/>
  <c r="OPN470" i="5" s="1"/>
  <c r="OPP470" i="5" s="1"/>
  <c r="OPR470" i="5" s="1"/>
  <c r="OPT470" i="5" s="1"/>
  <c r="OPV470" i="5" s="1"/>
  <c r="OPX470" i="5" s="1"/>
  <c r="OPZ470" i="5" s="1"/>
  <c r="OQB470" i="5" s="1"/>
  <c r="OQD470" i="5" s="1"/>
  <c r="OQF470" i="5" s="1"/>
  <c r="OQH470" i="5" s="1"/>
  <c r="OQJ470" i="5" s="1"/>
  <c r="OQL470" i="5" s="1"/>
  <c r="OQN470" i="5" s="1"/>
  <c r="OQP470" i="5" s="1"/>
  <c r="OQR470" i="5" s="1"/>
  <c r="OQT470" i="5" s="1"/>
  <c r="OQV470" i="5" s="1"/>
  <c r="OQX470" i="5" s="1"/>
  <c r="OQZ470" i="5" s="1"/>
  <c r="ORB470" i="5" s="1"/>
  <c r="ORD470" i="5" s="1"/>
  <c r="ORF470" i="5" s="1"/>
  <c r="ORH470" i="5" s="1"/>
  <c r="ORJ470" i="5" s="1"/>
  <c r="ORL470" i="5" s="1"/>
  <c r="ORN470" i="5" s="1"/>
  <c r="ORP470" i="5" s="1"/>
  <c r="ORR470" i="5" s="1"/>
  <c r="ORT470" i="5" s="1"/>
  <c r="ORV470" i="5" s="1"/>
  <c r="ORX470" i="5" s="1"/>
  <c r="ORZ470" i="5" s="1"/>
  <c r="OSB470" i="5" s="1"/>
  <c r="OSD470" i="5" s="1"/>
  <c r="OSF470" i="5" s="1"/>
  <c r="OSH470" i="5" s="1"/>
  <c r="OSJ470" i="5" s="1"/>
  <c r="OSL470" i="5" s="1"/>
  <c r="OSN470" i="5" s="1"/>
  <c r="OSP470" i="5" s="1"/>
  <c r="OSR470" i="5" s="1"/>
  <c r="OST470" i="5" s="1"/>
  <c r="OSV470" i="5" s="1"/>
  <c r="OSX470" i="5" s="1"/>
  <c r="OSZ470" i="5" s="1"/>
  <c r="OTB470" i="5" s="1"/>
  <c r="OTD470" i="5" s="1"/>
  <c r="OTF470" i="5" s="1"/>
  <c r="OTH470" i="5" s="1"/>
  <c r="OTJ470" i="5" s="1"/>
  <c r="OTL470" i="5" s="1"/>
  <c r="OTN470" i="5" s="1"/>
  <c r="OTP470" i="5" s="1"/>
  <c r="OTR470" i="5" s="1"/>
  <c r="OTT470" i="5" s="1"/>
  <c r="OTV470" i="5" s="1"/>
  <c r="OTX470" i="5" s="1"/>
  <c r="OTZ470" i="5" s="1"/>
  <c r="OUB470" i="5" s="1"/>
  <c r="OUD470" i="5" s="1"/>
  <c r="OUF470" i="5" s="1"/>
  <c r="OUH470" i="5" s="1"/>
  <c r="OUJ470" i="5" s="1"/>
  <c r="OUL470" i="5" s="1"/>
  <c r="OUN470" i="5" s="1"/>
  <c r="OUP470" i="5" s="1"/>
  <c r="OUR470" i="5" s="1"/>
  <c r="OUT470" i="5" s="1"/>
  <c r="OUV470" i="5" s="1"/>
  <c r="OUX470" i="5" s="1"/>
  <c r="OUZ470" i="5" s="1"/>
  <c r="OVB470" i="5" s="1"/>
  <c r="OVD470" i="5" s="1"/>
  <c r="OVF470" i="5" s="1"/>
  <c r="OVH470" i="5" s="1"/>
  <c r="OVJ470" i="5" s="1"/>
  <c r="OVL470" i="5" s="1"/>
  <c r="OVN470" i="5" s="1"/>
  <c r="OVP470" i="5" s="1"/>
  <c r="OVR470" i="5" s="1"/>
  <c r="OVT470" i="5" s="1"/>
  <c r="OVV470" i="5" s="1"/>
  <c r="OVX470" i="5" s="1"/>
  <c r="OVZ470" i="5" s="1"/>
  <c r="OWB470" i="5" s="1"/>
  <c r="OWD470" i="5" s="1"/>
  <c r="OWF470" i="5" s="1"/>
  <c r="OWH470" i="5" s="1"/>
  <c r="OWJ470" i="5" s="1"/>
  <c r="OWL470" i="5" s="1"/>
  <c r="OWN470" i="5" s="1"/>
  <c r="OWP470" i="5" s="1"/>
  <c r="OWR470" i="5" s="1"/>
  <c r="OWT470" i="5" s="1"/>
  <c r="OWV470" i="5" s="1"/>
  <c r="OWX470" i="5" s="1"/>
  <c r="OWZ470" i="5" s="1"/>
  <c r="OXB470" i="5" s="1"/>
  <c r="OXD470" i="5" s="1"/>
  <c r="OXF470" i="5" s="1"/>
  <c r="OXH470" i="5" s="1"/>
  <c r="OXJ470" i="5" s="1"/>
  <c r="OXL470" i="5" s="1"/>
  <c r="OXN470" i="5" s="1"/>
  <c r="OXP470" i="5" s="1"/>
  <c r="OXR470" i="5" s="1"/>
  <c r="OXT470" i="5" s="1"/>
  <c r="OXV470" i="5" s="1"/>
  <c r="OXX470" i="5" s="1"/>
  <c r="OXZ470" i="5" s="1"/>
  <c r="OYB470" i="5" s="1"/>
  <c r="OYD470" i="5" s="1"/>
  <c r="OYF470" i="5" s="1"/>
  <c r="OYH470" i="5" s="1"/>
  <c r="OYJ470" i="5" s="1"/>
  <c r="OYL470" i="5" s="1"/>
  <c r="OYN470" i="5" s="1"/>
  <c r="OYP470" i="5" s="1"/>
  <c r="OYR470" i="5" s="1"/>
  <c r="OYT470" i="5" s="1"/>
  <c r="OYV470" i="5" s="1"/>
  <c r="OYX470" i="5" s="1"/>
  <c r="OYZ470" i="5" s="1"/>
  <c r="OZB470" i="5" s="1"/>
  <c r="OZD470" i="5" s="1"/>
  <c r="OZF470" i="5" s="1"/>
  <c r="OZH470" i="5" s="1"/>
  <c r="OZJ470" i="5" s="1"/>
  <c r="OZL470" i="5" s="1"/>
  <c r="OZN470" i="5" s="1"/>
  <c r="OZP470" i="5" s="1"/>
  <c r="OZR470" i="5" s="1"/>
  <c r="OZT470" i="5" s="1"/>
  <c r="OZV470" i="5" s="1"/>
  <c r="OZX470" i="5" s="1"/>
  <c r="OZZ470" i="5" s="1"/>
  <c r="PAB470" i="5" s="1"/>
  <c r="PAD470" i="5" s="1"/>
  <c r="PAF470" i="5" s="1"/>
  <c r="PAH470" i="5" s="1"/>
  <c r="PAJ470" i="5" s="1"/>
  <c r="PAL470" i="5" s="1"/>
  <c r="PAN470" i="5" s="1"/>
  <c r="PAP470" i="5" s="1"/>
  <c r="PAR470" i="5" s="1"/>
  <c r="PAT470" i="5" s="1"/>
  <c r="PAV470" i="5" s="1"/>
  <c r="PAX470" i="5" s="1"/>
  <c r="PAZ470" i="5" s="1"/>
  <c r="PBB470" i="5" s="1"/>
  <c r="PBD470" i="5" s="1"/>
  <c r="PBF470" i="5" s="1"/>
  <c r="PBH470" i="5" s="1"/>
  <c r="PBJ470" i="5" s="1"/>
  <c r="PBL470" i="5" s="1"/>
  <c r="PBN470" i="5" s="1"/>
  <c r="PBP470" i="5" s="1"/>
  <c r="PBR470" i="5" s="1"/>
  <c r="PBT470" i="5" s="1"/>
  <c r="PBV470" i="5" s="1"/>
  <c r="PBX470" i="5" s="1"/>
  <c r="PBZ470" i="5" s="1"/>
  <c r="PCB470" i="5" s="1"/>
  <c r="PCD470" i="5" s="1"/>
  <c r="PCF470" i="5" s="1"/>
  <c r="PCH470" i="5" s="1"/>
  <c r="PCJ470" i="5" s="1"/>
  <c r="PCL470" i="5" s="1"/>
  <c r="PCN470" i="5" s="1"/>
  <c r="PCP470" i="5" s="1"/>
  <c r="PCR470" i="5" s="1"/>
  <c r="PCT470" i="5" s="1"/>
  <c r="PCV470" i="5" s="1"/>
  <c r="PCX470" i="5" s="1"/>
  <c r="PCZ470" i="5" s="1"/>
  <c r="PDB470" i="5" s="1"/>
  <c r="PDD470" i="5" s="1"/>
  <c r="PDF470" i="5" s="1"/>
  <c r="PDH470" i="5" s="1"/>
  <c r="PDJ470" i="5" s="1"/>
  <c r="PDL470" i="5" s="1"/>
  <c r="PDN470" i="5" s="1"/>
  <c r="PDP470" i="5" s="1"/>
  <c r="PDR470" i="5" s="1"/>
  <c r="PDT470" i="5" s="1"/>
  <c r="PDV470" i="5" s="1"/>
  <c r="PDX470" i="5" s="1"/>
  <c r="PDZ470" i="5" s="1"/>
  <c r="PEB470" i="5" s="1"/>
  <c r="PED470" i="5" s="1"/>
  <c r="PEF470" i="5" s="1"/>
  <c r="PEH470" i="5" s="1"/>
  <c r="PEJ470" i="5" s="1"/>
  <c r="PEL470" i="5" s="1"/>
  <c r="PEN470" i="5" s="1"/>
  <c r="PEP470" i="5" s="1"/>
  <c r="PER470" i="5" s="1"/>
  <c r="PET470" i="5" s="1"/>
  <c r="PEV470" i="5" s="1"/>
  <c r="PEX470" i="5" s="1"/>
  <c r="PEZ470" i="5" s="1"/>
  <c r="PFB470" i="5" s="1"/>
  <c r="PFD470" i="5" s="1"/>
  <c r="PFF470" i="5" s="1"/>
  <c r="PFH470" i="5" s="1"/>
  <c r="PFJ470" i="5" s="1"/>
  <c r="PFL470" i="5" s="1"/>
  <c r="PFN470" i="5" s="1"/>
  <c r="PFP470" i="5" s="1"/>
  <c r="PFR470" i="5" s="1"/>
  <c r="PFT470" i="5" s="1"/>
  <c r="PFV470" i="5" s="1"/>
  <c r="PFX470" i="5" s="1"/>
  <c r="PFZ470" i="5" s="1"/>
  <c r="PGB470" i="5" s="1"/>
  <c r="PGD470" i="5" s="1"/>
  <c r="PGF470" i="5" s="1"/>
  <c r="PGH470" i="5" s="1"/>
  <c r="PGJ470" i="5" s="1"/>
  <c r="PGL470" i="5" s="1"/>
  <c r="PGN470" i="5" s="1"/>
  <c r="PGP470" i="5" s="1"/>
  <c r="PGR470" i="5" s="1"/>
  <c r="PGT470" i="5" s="1"/>
  <c r="PGV470" i="5" s="1"/>
  <c r="PGX470" i="5" s="1"/>
  <c r="PGZ470" i="5" s="1"/>
  <c r="PHB470" i="5" s="1"/>
  <c r="PHD470" i="5" s="1"/>
  <c r="PHF470" i="5" s="1"/>
  <c r="PHH470" i="5" s="1"/>
  <c r="PHJ470" i="5" s="1"/>
  <c r="PHL470" i="5" s="1"/>
  <c r="PHN470" i="5" s="1"/>
  <c r="PHP470" i="5" s="1"/>
  <c r="PHR470" i="5" s="1"/>
  <c r="PHT470" i="5" s="1"/>
  <c r="PHV470" i="5" s="1"/>
  <c r="PHX470" i="5" s="1"/>
  <c r="PHZ470" i="5" s="1"/>
  <c r="PIB470" i="5" s="1"/>
  <c r="PID470" i="5" s="1"/>
  <c r="PIF470" i="5" s="1"/>
  <c r="PIH470" i="5" s="1"/>
  <c r="PIJ470" i="5" s="1"/>
  <c r="PIL470" i="5" s="1"/>
  <c r="PIN470" i="5" s="1"/>
  <c r="PIP470" i="5" s="1"/>
  <c r="PIR470" i="5" s="1"/>
  <c r="PIT470" i="5" s="1"/>
  <c r="PIV470" i="5" s="1"/>
  <c r="PIX470" i="5" s="1"/>
  <c r="PIZ470" i="5" s="1"/>
  <c r="PJB470" i="5" s="1"/>
  <c r="PJD470" i="5" s="1"/>
  <c r="PJF470" i="5" s="1"/>
  <c r="PJH470" i="5" s="1"/>
  <c r="PJJ470" i="5" s="1"/>
  <c r="PJL470" i="5" s="1"/>
  <c r="PJN470" i="5" s="1"/>
  <c r="PJP470" i="5" s="1"/>
  <c r="PJR470" i="5" s="1"/>
  <c r="PJT470" i="5" s="1"/>
  <c r="PJV470" i="5" s="1"/>
  <c r="PJX470" i="5" s="1"/>
  <c r="PJZ470" i="5" s="1"/>
  <c r="PKB470" i="5" s="1"/>
  <c r="PKD470" i="5" s="1"/>
  <c r="PKF470" i="5" s="1"/>
  <c r="PKH470" i="5" s="1"/>
  <c r="PKJ470" i="5" s="1"/>
  <c r="PKL470" i="5" s="1"/>
  <c r="PKN470" i="5" s="1"/>
  <c r="PKP470" i="5" s="1"/>
  <c r="PKR470" i="5" s="1"/>
  <c r="PKT470" i="5" s="1"/>
  <c r="PKV470" i="5" s="1"/>
  <c r="PKX470" i="5" s="1"/>
  <c r="PKZ470" i="5" s="1"/>
  <c r="PLB470" i="5" s="1"/>
  <c r="PLD470" i="5" s="1"/>
  <c r="PLF470" i="5" s="1"/>
  <c r="PLH470" i="5" s="1"/>
  <c r="PLJ470" i="5" s="1"/>
  <c r="PLL470" i="5" s="1"/>
  <c r="PLN470" i="5" s="1"/>
  <c r="PLP470" i="5" s="1"/>
  <c r="PLR470" i="5" s="1"/>
  <c r="PLT470" i="5" s="1"/>
  <c r="PLV470" i="5" s="1"/>
  <c r="PLX470" i="5" s="1"/>
  <c r="PLZ470" i="5" s="1"/>
  <c r="PMB470" i="5" s="1"/>
  <c r="PMD470" i="5" s="1"/>
  <c r="PMF470" i="5" s="1"/>
  <c r="PMH470" i="5" s="1"/>
  <c r="PMJ470" i="5" s="1"/>
  <c r="PML470" i="5" s="1"/>
  <c r="PMN470" i="5" s="1"/>
  <c r="PMP470" i="5" s="1"/>
  <c r="PMR470" i="5" s="1"/>
  <c r="PMT470" i="5" s="1"/>
  <c r="PMV470" i="5" s="1"/>
  <c r="PMX470" i="5" s="1"/>
  <c r="PMZ470" i="5" s="1"/>
  <c r="PNB470" i="5" s="1"/>
  <c r="PND470" i="5" s="1"/>
  <c r="PNF470" i="5" s="1"/>
  <c r="PNH470" i="5" s="1"/>
  <c r="PNJ470" i="5" s="1"/>
  <c r="PNL470" i="5" s="1"/>
  <c r="PNN470" i="5" s="1"/>
  <c r="PNP470" i="5" s="1"/>
  <c r="PNR470" i="5" s="1"/>
  <c r="PNT470" i="5" s="1"/>
  <c r="PNV470" i="5" s="1"/>
  <c r="PNX470" i="5" s="1"/>
  <c r="PNZ470" i="5" s="1"/>
  <c r="POB470" i="5" s="1"/>
  <c r="POD470" i="5" s="1"/>
  <c r="POF470" i="5" s="1"/>
  <c r="POH470" i="5" s="1"/>
  <c r="POJ470" i="5" s="1"/>
  <c r="POL470" i="5" s="1"/>
  <c r="PON470" i="5" s="1"/>
  <c r="POP470" i="5" s="1"/>
  <c r="POR470" i="5" s="1"/>
  <c r="POT470" i="5" s="1"/>
  <c r="POV470" i="5" s="1"/>
  <c r="POX470" i="5" s="1"/>
  <c r="POZ470" i="5" s="1"/>
  <c r="PPB470" i="5" s="1"/>
  <c r="PPD470" i="5" s="1"/>
  <c r="PPF470" i="5" s="1"/>
  <c r="PPH470" i="5" s="1"/>
  <c r="PPJ470" i="5" s="1"/>
  <c r="PPL470" i="5" s="1"/>
  <c r="PPN470" i="5" s="1"/>
  <c r="PPP470" i="5" s="1"/>
  <c r="PPR470" i="5" s="1"/>
  <c r="PPT470" i="5" s="1"/>
  <c r="PPV470" i="5" s="1"/>
  <c r="PPX470" i="5" s="1"/>
  <c r="PPZ470" i="5" s="1"/>
  <c r="PQB470" i="5" s="1"/>
  <c r="PQD470" i="5" s="1"/>
  <c r="PQF470" i="5" s="1"/>
  <c r="PQH470" i="5" s="1"/>
  <c r="PQJ470" i="5" s="1"/>
  <c r="PQL470" i="5" s="1"/>
  <c r="PQN470" i="5" s="1"/>
  <c r="PQP470" i="5" s="1"/>
  <c r="PQR470" i="5" s="1"/>
  <c r="PQT470" i="5" s="1"/>
  <c r="PQV470" i="5" s="1"/>
  <c r="PQX470" i="5" s="1"/>
  <c r="PQZ470" i="5" s="1"/>
  <c r="PRB470" i="5" s="1"/>
  <c r="PRD470" i="5" s="1"/>
  <c r="PRF470" i="5" s="1"/>
  <c r="PRH470" i="5" s="1"/>
  <c r="PRJ470" i="5" s="1"/>
  <c r="PRL470" i="5" s="1"/>
  <c r="PRN470" i="5" s="1"/>
  <c r="PRP470" i="5" s="1"/>
  <c r="PRR470" i="5" s="1"/>
  <c r="PRT470" i="5" s="1"/>
  <c r="PRV470" i="5" s="1"/>
  <c r="PRX470" i="5" s="1"/>
  <c r="PRZ470" i="5" s="1"/>
  <c r="PSB470" i="5" s="1"/>
  <c r="PSD470" i="5" s="1"/>
  <c r="PSF470" i="5" s="1"/>
  <c r="PSH470" i="5" s="1"/>
  <c r="PSJ470" i="5" s="1"/>
  <c r="PSL470" i="5" s="1"/>
  <c r="PSN470" i="5" s="1"/>
  <c r="PSP470" i="5" s="1"/>
  <c r="PSR470" i="5" s="1"/>
  <c r="PST470" i="5" s="1"/>
  <c r="PSV470" i="5" s="1"/>
  <c r="PSX470" i="5" s="1"/>
  <c r="PSZ470" i="5" s="1"/>
  <c r="PTB470" i="5" s="1"/>
  <c r="PTD470" i="5" s="1"/>
  <c r="PTF470" i="5" s="1"/>
  <c r="PTH470" i="5" s="1"/>
  <c r="PTJ470" i="5" s="1"/>
  <c r="PTL470" i="5" s="1"/>
  <c r="PTN470" i="5" s="1"/>
  <c r="PTP470" i="5" s="1"/>
  <c r="PTR470" i="5" s="1"/>
  <c r="PTT470" i="5" s="1"/>
  <c r="PTV470" i="5" s="1"/>
  <c r="PTX470" i="5" s="1"/>
  <c r="PTZ470" i="5" s="1"/>
  <c r="PUB470" i="5" s="1"/>
  <c r="PUD470" i="5" s="1"/>
  <c r="PUF470" i="5" s="1"/>
  <c r="PUH470" i="5" s="1"/>
  <c r="PUJ470" i="5" s="1"/>
  <c r="PUL470" i="5" s="1"/>
  <c r="PUN470" i="5" s="1"/>
  <c r="PUP470" i="5" s="1"/>
  <c r="PUR470" i="5" s="1"/>
  <c r="PUT470" i="5" s="1"/>
  <c r="PUV470" i="5" s="1"/>
  <c r="PUX470" i="5" s="1"/>
  <c r="PUZ470" i="5" s="1"/>
  <c r="PVB470" i="5" s="1"/>
  <c r="PVD470" i="5" s="1"/>
  <c r="PVF470" i="5" s="1"/>
  <c r="PVH470" i="5" s="1"/>
  <c r="PVJ470" i="5" s="1"/>
  <c r="PVL470" i="5" s="1"/>
  <c r="PVN470" i="5" s="1"/>
  <c r="PVP470" i="5" s="1"/>
  <c r="PVR470" i="5" s="1"/>
  <c r="PVT470" i="5" s="1"/>
  <c r="PVV470" i="5" s="1"/>
  <c r="PVX470" i="5" s="1"/>
  <c r="PVZ470" i="5" s="1"/>
  <c r="PWB470" i="5" s="1"/>
  <c r="PWD470" i="5" s="1"/>
  <c r="PWF470" i="5" s="1"/>
  <c r="PWH470" i="5" s="1"/>
  <c r="PWJ470" i="5" s="1"/>
  <c r="PWL470" i="5" s="1"/>
  <c r="PWN470" i="5" s="1"/>
  <c r="PWP470" i="5" s="1"/>
  <c r="PWR470" i="5" s="1"/>
  <c r="PWT470" i="5" s="1"/>
  <c r="PWV470" i="5" s="1"/>
  <c r="PWX470" i="5" s="1"/>
  <c r="PWZ470" i="5" s="1"/>
  <c r="PXB470" i="5" s="1"/>
  <c r="PXD470" i="5" s="1"/>
  <c r="PXF470" i="5" s="1"/>
  <c r="PXH470" i="5" s="1"/>
  <c r="PXJ470" i="5" s="1"/>
  <c r="PXL470" i="5" s="1"/>
  <c r="PXN470" i="5" s="1"/>
  <c r="PXP470" i="5" s="1"/>
  <c r="PXR470" i="5" s="1"/>
  <c r="PXT470" i="5" s="1"/>
  <c r="PXV470" i="5" s="1"/>
  <c r="PXX470" i="5" s="1"/>
  <c r="PXZ470" i="5" s="1"/>
  <c r="PYB470" i="5" s="1"/>
  <c r="PYD470" i="5" s="1"/>
  <c r="PYF470" i="5" s="1"/>
  <c r="PYH470" i="5" s="1"/>
  <c r="PYJ470" i="5" s="1"/>
  <c r="PYL470" i="5" s="1"/>
  <c r="PYN470" i="5" s="1"/>
  <c r="PYP470" i="5" s="1"/>
  <c r="PYR470" i="5" s="1"/>
  <c r="PYT470" i="5" s="1"/>
  <c r="PYV470" i="5" s="1"/>
  <c r="PYX470" i="5" s="1"/>
  <c r="PYZ470" i="5" s="1"/>
  <c r="PZB470" i="5" s="1"/>
  <c r="PZD470" i="5" s="1"/>
  <c r="PZF470" i="5" s="1"/>
  <c r="PZH470" i="5" s="1"/>
  <c r="PZJ470" i="5" s="1"/>
  <c r="PZL470" i="5" s="1"/>
  <c r="PZN470" i="5" s="1"/>
  <c r="PZP470" i="5" s="1"/>
  <c r="PZR470" i="5" s="1"/>
  <c r="PZT470" i="5" s="1"/>
  <c r="PZV470" i="5" s="1"/>
  <c r="PZX470" i="5" s="1"/>
  <c r="PZZ470" i="5" s="1"/>
  <c r="QAB470" i="5" s="1"/>
  <c r="QAD470" i="5" s="1"/>
  <c r="QAF470" i="5" s="1"/>
  <c r="QAH470" i="5" s="1"/>
  <c r="QAJ470" i="5" s="1"/>
  <c r="QAL470" i="5" s="1"/>
  <c r="QAN470" i="5" s="1"/>
  <c r="QAP470" i="5" s="1"/>
  <c r="QAR470" i="5" s="1"/>
  <c r="QAT470" i="5" s="1"/>
  <c r="QAV470" i="5" s="1"/>
  <c r="QAX470" i="5" s="1"/>
  <c r="QAZ470" i="5" s="1"/>
  <c r="QBB470" i="5" s="1"/>
  <c r="QBD470" i="5" s="1"/>
  <c r="QBF470" i="5" s="1"/>
  <c r="QBH470" i="5" s="1"/>
  <c r="QBJ470" i="5" s="1"/>
  <c r="QBL470" i="5" s="1"/>
  <c r="QBN470" i="5" s="1"/>
  <c r="QBP470" i="5" s="1"/>
  <c r="QBR470" i="5" s="1"/>
  <c r="QBT470" i="5" s="1"/>
  <c r="QBV470" i="5" s="1"/>
  <c r="QBX470" i="5" s="1"/>
  <c r="QBZ470" i="5" s="1"/>
  <c r="QCB470" i="5" s="1"/>
  <c r="QCD470" i="5" s="1"/>
  <c r="QCF470" i="5" s="1"/>
  <c r="QCH470" i="5" s="1"/>
  <c r="QCJ470" i="5" s="1"/>
  <c r="QCL470" i="5" s="1"/>
  <c r="QCN470" i="5" s="1"/>
  <c r="QCP470" i="5" s="1"/>
  <c r="QCR470" i="5" s="1"/>
  <c r="QCT470" i="5" s="1"/>
  <c r="QCV470" i="5" s="1"/>
  <c r="QCX470" i="5" s="1"/>
  <c r="QCZ470" i="5" s="1"/>
  <c r="QDB470" i="5" s="1"/>
  <c r="QDD470" i="5" s="1"/>
  <c r="QDF470" i="5" s="1"/>
  <c r="QDH470" i="5" s="1"/>
  <c r="QDJ470" i="5" s="1"/>
  <c r="QDL470" i="5" s="1"/>
  <c r="QDN470" i="5" s="1"/>
  <c r="QDP470" i="5" s="1"/>
  <c r="QDR470" i="5" s="1"/>
  <c r="QDT470" i="5" s="1"/>
  <c r="QDV470" i="5" s="1"/>
  <c r="QDX470" i="5" s="1"/>
  <c r="QDZ470" i="5" s="1"/>
  <c r="QEB470" i="5" s="1"/>
  <c r="QED470" i="5" s="1"/>
  <c r="QEF470" i="5" s="1"/>
  <c r="QEH470" i="5" s="1"/>
  <c r="QEJ470" i="5" s="1"/>
  <c r="QEL470" i="5" s="1"/>
  <c r="QEN470" i="5" s="1"/>
  <c r="QEP470" i="5" s="1"/>
  <c r="QER470" i="5" s="1"/>
  <c r="QET470" i="5" s="1"/>
  <c r="QEV470" i="5" s="1"/>
  <c r="QEX470" i="5" s="1"/>
  <c r="QEZ470" i="5" s="1"/>
  <c r="QFB470" i="5" s="1"/>
  <c r="QFD470" i="5" s="1"/>
  <c r="QFF470" i="5" s="1"/>
  <c r="QFH470" i="5" s="1"/>
  <c r="QFJ470" i="5" s="1"/>
  <c r="QFL470" i="5" s="1"/>
  <c r="QFN470" i="5" s="1"/>
  <c r="QFP470" i="5" s="1"/>
  <c r="QFR470" i="5" s="1"/>
  <c r="QFT470" i="5" s="1"/>
  <c r="QFV470" i="5" s="1"/>
  <c r="QFX470" i="5" s="1"/>
  <c r="QFZ470" i="5" s="1"/>
  <c r="QGB470" i="5" s="1"/>
  <c r="QGD470" i="5" s="1"/>
  <c r="QGF470" i="5" s="1"/>
  <c r="QGH470" i="5" s="1"/>
  <c r="QGJ470" i="5" s="1"/>
  <c r="QGL470" i="5" s="1"/>
  <c r="QGN470" i="5" s="1"/>
  <c r="QGP470" i="5" s="1"/>
  <c r="QGR470" i="5" s="1"/>
  <c r="QGT470" i="5" s="1"/>
  <c r="QGV470" i="5" s="1"/>
  <c r="QGX470" i="5" s="1"/>
  <c r="QGZ470" i="5" s="1"/>
  <c r="QHB470" i="5" s="1"/>
  <c r="QHD470" i="5" s="1"/>
  <c r="QHF470" i="5" s="1"/>
  <c r="QHH470" i="5" s="1"/>
  <c r="QHJ470" i="5" s="1"/>
  <c r="QHL470" i="5" s="1"/>
  <c r="QHN470" i="5" s="1"/>
  <c r="QHP470" i="5" s="1"/>
  <c r="QHR470" i="5" s="1"/>
  <c r="QHT470" i="5" s="1"/>
  <c r="QHV470" i="5" s="1"/>
  <c r="QHX470" i="5" s="1"/>
  <c r="QHZ470" i="5" s="1"/>
  <c r="QIB470" i="5" s="1"/>
  <c r="QID470" i="5" s="1"/>
  <c r="QIF470" i="5" s="1"/>
  <c r="QIH470" i="5" s="1"/>
  <c r="QIJ470" i="5" s="1"/>
  <c r="QIL470" i="5" s="1"/>
  <c r="QIN470" i="5" s="1"/>
  <c r="QIP470" i="5" s="1"/>
  <c r="QIR470" i="5" s="1"/>
  <c r="QIT470" i="5" s="1"/>
  <c r="QIV470" i="5" s="1"/>
  <c r="QIX470" i="5" s="1"/>
  <c r="QIZ470" i="5" s="1"/>
  <c r="QJB470" i="5" s="1"/>
  <c r="QJD470" i="5" s="1"/>
  <c r="QJF470" i="5" s="1"/>
  <c r="QJH470" i="5" s="1"/>
  <c r="QJJ470" i="5" s="1"/>
  <c r="QJL470" i="5" s="1"/>
  <c r="QJN470" i="5" s="1"/>
  <c r="QJP470" i="5" s="1"/>
  <c r="QJR470" i="5" s="1"/>
  <c r="QJT470" i="5" s="1"/>
  <c r="QJV470" i="5" s="1"/>
  <c r="QJX470" i="5" s="1"/>
  <c r="QJZ470" i="5" s="1"/>
  <c r="QKB470" i="5" s="1"/>
  <c r="QKD470" i="5" s="1"/>
  <c r="QKF470" i="5" s="1"/>
  <c r="QKH470" i="5" s="1"/>
  <c r="QKJ470" i="5" s="1"/>
  <c r="QKL470" i="5" s="1"/>
  <c r="QKN470" i="5" s="1"/>
  <c r="QKP470" i="5" s="1"/>
  <c r="QKR470" i="5" s="1"/>
  <c r="QKT470" i="5" s="1"/>
  <c r="QKV470" i="5" s="1"/>
  <c r="QKX470" i="5" s="1"/>
  <c r="QKZ470" i="5" s="1"/>
  <c r="QLB470" i="5" s="1"/>
  <c r="QLD470" i="5" s="1"/>
  <c r="QLF470" i="5" s="1"/>
  <c r="QLH470" i="5" s="1"/>
  <c r="QLJ470" i="5" s="1"/>
  <c r="QLL470" i="5" s="1"/>
  <c r="QLN470" i="5" s="1"/>
  <c r="QLP470" i="5" s="1"/>
  <c r="QLR470" i="5" s="1"/>
  <c r="QLT470" i="5" s="1"/>
  <c r="QLV470" i="5" s="1"/>
  <c r="QLX470" i="5" s="1"/>
  <c r="QLZ470" i="5" s="1"/>
  <c r="QMB470" i="5" s="1"/>
  <c r="QMD470" i="5" s="1"/>
  <c r="QMF470" i="5" s="1"/>
  <c r="QMH470" i="5" s="1"/>
  <c r="QMJ470" i="5" s="1"/>
  <c r="QML470" i="5" s="1"/>
  <c r="QMN470" i="5" s="1"/>
  <c r="QMP470" i="5" s="1"/>
  <c r="QMR470" i="5" s="1"/>
  <c r="QMT470" i="5" s="1"/>
  <c r="QMV470" i="5" s="1"/>
  <c r="QMX470" i="5" s="1"/>
  <c r="QMZ470" i="5" s="1"/>
  <c r="QNB470" i="5" s="1"/>
  <c r="QND470" i="5" s="1"/>
  <c r="QNF470" i="5" s="1"/>
  <c r="QNH470" i="5" s="1"/>
  <c r="QNJ470" i="5" s="1"/>
  <c r="QNL470" i="5" s="1"/>
  <c r="QNN470" i="5" s="1"/>
  <c r="QNP470" i="5" s="1"/>
  <c r="QNR470" i="5" s="1"/>
  <c r="QNT470" i="5" s="1"/>
  <c r="QNV470" i="5" s="1"/>
  <c r="QNX470" i="5" s="1"/>
  <c r="QNZ470" i="5" s="1"/>
  <c r="QOB470" i="5" s="1"/>
  <c r="QOD470" i="5" s="1"/>
  <c r="QOF470" i="5" s="1"/>
  <c r="QOH470" i="5" s="1"/>
  <c r="QOJ470" i="5" s="1"/>
  <c r="QOL470" i="5" s="1"/>
  <c r="QON470" i="5" s="1"/>
  <c r="QOP470" i="5" s="1"/>
  <c r="QOR470" i="5" s="1"/>
  <c r="QOT470" i="5" s="1"/>
  <c r="QOV470" i="5" s="1"/>
  <c r="QOX470" i="5" s="1"/>
  <c r="QOZ470" i="5" s="1"/>
  <c r="QPB470" i="5" s="1"/>
  <c r="QPD470" i="5" s="1"/>
  <c r="QPF470" i="5" s="1"/>
  <c r="QPH470" i="5" s="1"/>
  <c r="QPJ470" i="5" s="1"/>
  <c r="QPL470" i="5" s="1"/>
  <c r="QPN470" i="5" s="1"/>
  <c r="QPP470" i="5" s="1"/>
  <c r="QPR470" i="5" s="1"/>
  <c r="QPT470" i="5" s="1"/>
  <c r="QPV470" i="5" s="1"/>
  <c r="QPX470" i="5" s="1"/>
  <c r="QPZ470" i="5" s="1"/>
  <c r="QQB470" i="5" s="1"/>
  <c r="QQD470" i="5" s="1"/>
  <c r="QQF470" i="5" s="1"/>
  <c r="QQH470" i="5" s="1"/>
  <c r="QQJ470" i="5" s="1"/>
  <c r="QQL470" i="5" s="1"/>
  <c r="QQN470" i="5" s="1"/>
  <c r="QQP470" i="5" s="1"/>
  <c r="QQR470" i="5" s="1"/>
  <c r="QQT470" i="5" s="1"/>
  <c r="QQV470" i="5" s="1"/>
  <c r="QQX470" i="5" s="1"/>
  <c r="QQZ470" i="5" s="1"/>
  <c r="QRB470" i="5" s="1"/>
  <c r="QRD470" i="5" s="1"/>
  <c r="QRF470" i="5" s="1"/>
  <c r="QRH470" i="5" s="1"/>
  <c r="QRJ470" i="5" s="1"/>
  <c r="QRL470" i="5" s="1"/>
  <c r="QRN470" i="5" s="1"/>
  <c r="QRP470" i="5" s="1"/>
  <c r="QRR470" i="5" s="1"/>
  <c r="QRT470" i="5" s="1"/>
  <c r="QRV470" i="5" s="1"/>
  <c r="QRX470" i="5" s="1"/>
  <c r="QRZ470" i="5" s="1"/>
  <c r="QSB470" i="5" s="1"/>
  <c r="QSD470" i="5" s="1"/>
  <c r="QSF470" i="5" s="1"/>
  <c r="QSH470" i="5" s="1"/>
  <c r="QSJ470" i="5" s="1"/>
  <c r="QSL470" i="5" s="1"/>
  <c r="QSN470" i="5" s="1"/>
  <c r="QSP470" i="5" s="1"/>
  <c r="QSR470" i="5" s="1"/>
  <c r="QST470" i="5" s="1"/>
  <c r="QSV470" i="5" s="1"/>
  <c r="QSX470" i="5" s="1"/>
  <c r="QSZ470" i="5" s="1"/>
  <c r="QTB470" i="5" s="1"/>
  <c r="QTD470" i="5" s="1"/>
  <c r="QTF470" i="5" s="1"/>
  <c r="QTH470" i="5" s="1"/>
  <c r="QTJ470" i="5" s="1"/>
  <c r="QTL470" i="5" s="1"/>
  <c r="QTN470" i="5" s="1"/>
  <c r="QTP470" i="5" s="1"/>
  <c r="QTR470" i="5" s="1"/>
  <c r="QTT470" i="5" s="1"/>
  <c r="QTV470" i="5" s="1"/>
  <c r="QTX470" i="5" s="1"/>
  <c r="QTZ470" i="5" s="1"/>
  <c r="QUB470" i="5" s="1"/>
  <c r="QUD470" i="5" s="1"/>
  <c r="QUF470" i="5" s="1"/>
  <c r="QUH470" i="5" s="1"/>
  <c r="QUJ470" i="5" s="1"/>
  <c r="QUL470" i="5" s="1"/>
  <c r="QUN470" i="5" s="1"/>
  <c r="QUP470" i="5" s="1"/>
  <c r="QUR470" i="5" s="1"/>
  <c r="QUT470" i="5" s="1"/>
  <c r="QUV470" i="5" s="1"/>
  <c r="QUX470" i="5" s="1"/>
  <c r="QUZ470" i="5" s="1"/>
  <c r="QVB470" i="5" s="1"/>
  <c r="QVD470" i="5" s="1"/>
  <c r="QVF470" i="5" s="1"/>
  <c r="QVH470" i="5" s="1"/>
  <c r="QVJ470" i="5" s="1"/>
  <c r="QVL470" i="5" s="1"/>
  <c r="QVN470" i="5" s="1"/>
  <c r="QVP470" i="5" s="1"/>
  <c r="QVR470" i="5" s="1"/>
  <c r="QVT470" i="5" s="1"/>
  <c r="QVV470" i="5" s="1"/>
  <c r="QVX470" i="5" s="1"/>
  <c r="QVZ470" i="5" s="1"/>
  <c r="QWB470" i="5" s="1"/>
  <c r="QWD470" i="5" s="1"/>
  <c r="QWF470" i="5" s="1"/>
  <c r="QWH470" i="5" s="1"/>
  <c r="QWJ470" i="5" s="1"/>
  <c r="QWL470" i="5" s="1"/>
  <c r="QWN470" i="5" s="1"/>
  <c r="QWP470" i="5" s="1"/>
  <c r="QWR470" i="5" s="1"/>
  <c r="QWT470" i="5" s="1"/>
  <c r="QWV470" i="5" s="1"/>
  <c r="QWX470" i="5" s="1"/>
  <c r="QWZ470" i="5" s="1"/>
  <c r="QXB470" i="5" s="1"/>
  <c r="QXD470" i="5" s="1"/>
  <c r="QXF470" i="5" s="1"/>
  <c r="QXH470" i="5" s="1"/>
  <c r="QXJ470" i="5" s="1"/>
  <c r="QXL470" i="5" s="1"/>
  <c r="QXN470" i="5" s="1"/>
  <c r="QXP470" i="5" s="1"/>
  <c r="QXR470" i="5" s="1"/>
  <c r="QXT470" i="5" s="1"/>
  <c r="QXV470" i="5" s="1"/>
  <c r="QXX470" i="5" s="1"/>
  <c r="QXZ470" i="5" s="1"/>
  <c r="QYB470" i="5" s="1"/>
  <c r="QYD470" i="5" s="1"/>
  <c r="QYF470" i="5" s="1"/>
  <c r="QYH470" i="5" s="1"/>
  <c r="QYJ470" i="5" s="1"/>
  <c r="QYL470" i="5" s="1"/>
  <c r="QYN470" i="5" s="1"/>
  <c r="QYP470" i="5" s="1"/>
  <c r="QYR470" i="5" s="1"/>
  <c r="QYT470" i="5" s="1"/>
  <c r="QYV470" i="5" s="1"/>
  <c r="QYX470" i="5" s="1"/>
  <c r="QYZ470" i="5" s="1"/>
  <c r="QZB470" i="5" s="1"/>
  <c r="QZD470" i="5" s="1"/>
  <c r="QZF470" i="5" s="1"/>
  <c r="QZH470" i="5" s="1"/>
  <c r="QZJ470" i="5" s="1"/>
  <c r="QZL470" i="5" s="1"/>
  <c r="QZN470" i="5" s="1"/>
  <c r="QZP470" i="5" s="1"/>
  <c r="QZR470" i="5" s="1"/>
  <c r="QZT470" i="5" s="1"/>
  <c r="QZV470" i="5" s="1"/>
  <c r="QZX470" i="5" s="1"/>
  <c r="QZZ470" i="5" s="1"/>
  <c r="RAB470" i="5" s="1"/>
  <c r="RAD470" i="5" s="1"/>
  <c r="RAF470" i="5" s="1"/>
  <c r="RAH470" i="5" s="1"/>
  <c r="RAJ470" i="5" s="1"/>
  <c r="RAL470" i="5" s="1"/>
  <c r="RAN470" i="5" s="1"/>
  <c r="RAP470" i="5" s="1"/>
  <c r="RAR470" i="5" s="1"/>
  <c r="RAT470" i="5" s="1"/>
  <c r="RAV470" i="5" s="1"/>
  <c r="RAX470" i="5" s="1"/>
  <c r="RAZ470" i="5" s="1"/>
  <c r="RBB470" i="5" s="1"/>
  <c r="RBD470" i="5" s="1"/>
  <c r="RBF470" i="5" s="1"/>
  <c r="RBH470" i="5" s="1"/>
  <c r="RBJ470" i="5" s="1"/>
  <c r="RBL470" i="5" s="1"/>
  <c r="RBN470" i="5" s="1"/>
  <c r="RBP470" i="5" s="1"/>
  <c r="RBR470" i="5" s="1"/>
  <c r="RBT470" i="5" s="1"/>
  <c r="RBV470" i="5" s="1"/>
  <c r="RBX470" i="5" s="1"/>
  <c r="RBZ470" i="5" s="1"/>
  <c r="RCB470" i="5" s="1"/>
  <c r="RCD470" i="5" s="1"/>
  <c r="RCF470" i="5" s="1"/>
  <c r="RCH470" i="5" s="1"/>
  <c r="RCJ470" i="5" s="1"/>
  <c r="RCL470" i="5" s="1"/>
  <c r="RCN470" i="5" s="1"/>
  <c r="RCP470" i="5" s="1"/>
  <c r="RCR470" i="5" s="1"/>
  <c r="RCT470" i="5" s="1"/>
  <c r="RCV470" i="5" s="1"/>
  <c r="RCX470" i="5" s="1"/>
  <c r="RCZ470" i="5" s="1"/>
  <c r="RDB470" i="5" s="1"/>
  <c r="RDD470" i="5" s="1"/>
  <c r="RDF470" i="5" s="1"/>
  <c r="RDH470" i="5" s="1"/>
  <c r="RDJ470" i="5" s="1"/>
  <c r="RDL470" i="5" s="1"/>
  <c r="RDN470" i="5" s="1"/>
  <c r="RDP470" i="5" s="1"/>
  <c r="RDR470" i="5" s="1"/>
  <c r="RDT470" i="5" s="1"/>
  <c r="RDV470" i="5" s="1"/>
  <c r="RDX470" i="5" s="1"/>
  <c r="RDZ470" i="5" s="1"/>
  <c r="REB470" i="5" s="1"/>
  <c r="RED470" i="5" s="1"/>
  <c r="REF470" i="5" s="1"/>
  <c r="REH470" i="5" s="1"/>
  <c r="REJ470" i="5" s="1"/>
  <c r="REL470" i="5" s="1"/>
  <c r="REN470" i="5" s="1"/>
  <c r="REP470" i="5" s="1"/>
  <c r="RER470" i="5" s="1"/>
  <c r="RET470" i="5" s="1"/>
  <c r="REV470" i="5" s="1"/>
  <c r="REX470" i="5" s="1"/>
  <c r="REZ470" i="5" s="1"/>
  <c r="RFB470" i="5" s="1"/>
  <c r="RFD470" i="5" s="1"/>
  <c r="RFF470" i="5" s="1"/>
  <c r="RFH470" i="5" s="1"/>
  <c r="RFJ470" i="5" s="1"/>
  <c r="RFL470" i="5" s="1"/>
  <c r="RFN470" i="5" s="1"/>
  <c r="RFP470" i="5" s="1"/>
  <c r="RFR470" i="5" s="1"/>
  <c r="RFT470" i="5" s="1"/>
  <c r="RFV470" i="5" s="1"/>
  <c r="RFX470" i="5" s="1"/>
  <c r="RFZ470" i="5" s="1"/>
  <c r="RGB470" i="5" s="1"/>
  <c r="RGD470" i="5" s="1"/>
  <c r="RGF470" i="5" s="1"/>
  <c r="RGH470" i="5" s="1"/>
  <c r="RGJ470" i="5" s="1"/>
  <c r="RGL470" i="5" s="1"/>
  <c r="RGN470" i="5" s="1"/>
  <c r="RGP470" i="5" s="1"/>
  <c r="RGR470" i="5" s="1"/>
  <c r="RGT470" i="5" s="1"/>
  <c r="RGV470" i="5" s="1"/>
  <c r="RGX470" i="5" s="1"/>
  <c r="RGZ470" i="5" s="1"/>
  <c r="RHB470" i="5" s="1"/>
  <c r="RHD470" i="5" s="1"/>
  <c r="RHF470" i="5" s="1"/>
  <c r="RHH470" i="5" s="1"/>
  <c r="RHJ470" i="5" s="1"/>
  <c r="RHL470" i="5" s="1"/>
  <c r="RHN470" i="5" s="1"/>
  <c r="RHP470" i="5" s="1"/>
  <c r="RHR470" i="5" s="1"/>
  <c r="RHT470" i="5" s="1"/>
  <c r="RHV470" i="5" s="1"/>
  <c r="RHX470" i="5" s="1"/>
  <c r="RHZ470" i="5" s="1"/>
  <c r="RIB470" i="5" s="1"/>
  <c r="RID470" i="5" s="1"/>
  <c r="RIF470" i="5" s="1"/>
  <c r="RIH470" i="5" s="1"/>
  <c r="RIJ470" i="5" s="1"/>
  <c r="RIL470" i="5" s="1"/>
  <c r="RIN470" i="5" s="1"/>
  <c r="RIP470" i="5" s="1"/>
  <c r="RIR470" i="5" s="1"/>
  <c r="RIT470" i="5" s="1"/>
  <c r="RIV470" i="5" s="1"/>
  <c r="RIX470" i="5" s="1"/>
  <c r="RIZ470" i="5" s="1"/>
  <c r="RJB470" i="5" s="1"/>
  <c r="RJD470" i="5" s="1"/>
  <c r="RJF470" i="5" s="1"/>
  <c r="RJH470" i="5" s="1"/>
  <c r="RJJ470" i="5" s="1"/>
  <c r="RJL470" i="5" s="1"/>
  <c r="RJN470" i="5" s="1"/>
  <c r="RJP470" i="5" s="1"/>
  <c r="RJR470" i="5" s="1"/>
  <c r="RJT470" i="5" s="1"/>
  <c r="RJV470" i="5" s="1"/>
  <c r="RJX470" i="5" s="1"/>
  <c r="RJZ470" i="5" s="1"/>
  <c r="RKB470" i="5" s="1"/>
  <c r="RKD470" i="5" s="1"/>
  <c r="RKF470" i="5" s="1"/>
  <c r="RKH470" i="5" s="1"/>
  <c r="RKJ470" i="5" s="1"/>
  <c r="RKL470" i="5" s="1"/>
  <c r="RKN470" i="5" s="1"/>
  <c r="RKP470" i="5" s="1"/>
  <c r="RKR470" i="5" s="1"/>
  <c r="RKT470" i="5" s="1"/>
  <c r="RKV470" i="5" s="1"/>
  <c r="RKX470" i="5" s="1"/>
  <c r="RKZ470" i="5" s="1"/>
  <c r="RLB470" i="5" s="1"/>
  <c r="RLD470" i="5" s="1"/>
  <c r="RLF470" i="5" s="1"/>
  <c r="RLH470" i="5" s="1"/>
  <c r="RLJ470" i="5" s="1"/>
  <c r="RLL470" i="5" s="1"/>
  <c r="RLN470" i="5" s="1"/>
  <c r="RLP470" i="5" s="1"/>
  <c r="RLR470" i="5" s="1"/>
  <c r="RLT470" i="5" s="1"/>
  <c r="RLV470" i="5" s="1"/>
  <c r="RLX470" i="5" s="1"/>
  <c r="RLZ470" i="5" s="1"/>
  <c r="RMB470" i="5" s="1"/>
  <c r="RMD470" i="5" s="1"/>
  <c r="RMF470" i="5" s="1"/>
  <c r="RMH470" i="5" s="1"/>
  <c r="RMJ470" i="5" s="1"/>
  <c r="RML470" i="5" s="1"/>
  <c r="RMN470" i="5" s="1"/>
  <c r="RMP470" i="5" s="1"/>
  <c r="RMR470" i="5" s="1"/>
  <c r="RMT470" i="5" s="1"/>
  <c r="RMV470" i="5" s="1"/>
  <c r="RMX470" i="5" s="1"/>
  <c r="RMZ470" i="5" s="1"/>
  <c r="RNB470" i="5" s="1"/>
  <c r="RND470" i="5" s="1"/>
  <c r="RNF470" i="5" s="1"/>
  <c r="RNH470" i="5" s="1"/>
  <c r="RNJ470" i="5" s="1"/>
  <c r="RNL470" i="5" s="1"/>
  <c r="RNN470" i="5" s="1"/>
  <c r="RNP470" i="5" s="1"/>
  <c r="RNR470" i="5" s="1"/>
  <c r="RNT470" i="5" s="1"/>
  <c r="RNV470" i="5" s="1"/>
  <c r="RNX470" i="5" s="1"/>
  <c r="RNZ470" i="5" s="1"/>
  <c r="ROB470" i="5" s="1"/>
  <c r="ROD470" i="5" s="1"/>
  <c r="ROF470" i="5" s="1"/>
  <c r="ROH470" i="5" s="1"/>
  <c r="ROJ470" i="5" s="1"/>
  <c r="ROL470" i="5" s="1"/>
  <c r="RON470" i="5" s="1"/>
  <c r="ROP470" i="5" s="1"/>
  <c r="ROR470" i="5" s="1"/>
  <c r="ROT470" i="5" s="1"/>
  <c r="ROV470" i="5" s="1"/>
  <c r="ROX470" i="5" s="1"/>
  <c r="ROZ470" i="5" s="1"/>
  <c r="RPB470" i="5" s="1"/>
  <c r="RPD470" i="5" s="1"/>
  <c r="RPF470" i="5" s="1"/>
  <c r="RPH470" i="5" s="1"/>
  <c r="RPJ470" i="5" s="1"/>
  <c r="RPL470" i="5" s="1"/>
  <c r="RPN470" i="5" s="1"/>
  <c r="RPP470" i="5" s="1"/>
  <c r="RPR470" i="5" s="1"/>
  <c r="RPT470" i="5" s="1"/>
  <c r="RPV470" i="5" s="1"/>
  <c r="RPX470" i="5" s="1"/>
  <c r="RPZ470" i="5" s="1"/>
  <c r="RQB470" i="5" s="1"/>
  <c r="RQD470" i="5" s="1"/>
  <c r="RQF470" i="5" s="1"/>
  <c r="RQH470" i="5" s="1"/>
  <c r="RQJ470" i="5" s="1"/>
  <c r="RQL470" i="5" s="1"/>
  <c r="RQN470" i="5" s="1"/>
  <c r="RQP470" i="5" s="1"/>
  <c r="RQR470" i="5" s="1"/>
  <c r="RQT470" i="5" s="1"/>
  <c r="RQV470" i="5" s="1"/>
  <c r="RQX470" i="5" s="1"/>
  <c r="RQZ470" i="5" s="1"/>
  <c r="RRB470" i="5" s="1"/>
  <c r="RRD470" i="5" s="1"/>
  <c r="RRF470" i="5" s="1"/>
  <c r="RRH470" i="5" s="1"/>
  <c r="RRJ470" i="5" s="1"/>
  <c r="RRL470" i="5" s="1"/>
  <c r="RRN470" i="5" s="1"/>
  <c r="RRP470" i="5" s="1"/>
  <c r="RRR470" i="5" s="1"/>
  <c r="RRT470" i="5" s="1"/>
  <c r="RRV470" i="5" s="1"/>
  <c r="RRX470" i="5" s="1"/>
  <c r="RRZ470" i="5" s="1"/>
  <c r="RSB470" i="5" s="1"/>
  <c r="RSD470" i="5" s="1"/>
  <c r="RSF470" i="5" s="1"/>
  <c r="RSH470" i="5" s="1"/>
  <c r="RSJ470" i="5" s="1"/>
  <c r="RSL470" i="5" s="1"/>
  <c r="RSN470" i="5" s="1"/>
  <c r="RSP470" i="5" s="1"/>
  <c r="RSR470" i="5" s="1"/>
  <c r="RST470" i="5" s="1"/>
  <c r="RSV470" i="5" s="1"/>
  <c r="RSX470" i="5" s="1"/>
  <c r="RSZ470" i="5" s="1"/>
  <c r="RTB470" i="5" s="1"/>
  <c r="RTD470" i="5" s="1"/>
  <c r="RTF470" i="5" s="1"/>
  <c r="RTH470" i="5" s="1"/>
  <c r="RTJ470" i="5" s="1"/>
  <c r="RTL470" i="5" s="1"/>
  <c r="RTN470" i="5" s="1"/>
  <c r="RTP470" i="5" s="1"/>
  <c r="RTR470" i="5" s="1"/>
  <c r="RTT470" i="5" s="1"/>
  <c r="RTV470" i="5" s="1"/>
  <c r="RTX470" i="5" s="1"/>
  <c r="RTZ470" i="5" s="1"/>
  <c r="RUB470" i="5" s="1"/>
  <c r="RUD470" i="5" s="1"/>
  <c r="RUF470" i="5" s="1"/>
  <c r="RUH470" i="5" s="1"/>
  <c r="RUJ470" i="5" s="1"/>
  <c r="RUL470" i="5" s="1"/>
  <c r="RUN470" i="5" s="1"/>
  <c r="RUP470" i="5" s="1"/>
  <c r="RUR470" i="5" s="1"/>
  <c r="RUT470" i="5" s="1"/>
  <c r="RUV470" i="5" s="1"/>
  <c r="RUX470" i="5" s="1"/>
  <c r="RUZ470" i="5" s="1"/>
  <c r="RVB470" i="5" s="1"/>
  <c r="RVD470" i="5" s="1"/>
  <c r="RVF470" i="5" s="1"/>
  <c r="RVH470" i="5" s="1"/>
  <c r="RVJ470" i="5" s="1"/>
  <c r="RVL470" i="5" s="1"/>
  <c r="RVN470" i="5" s="1"/>
  <c r="RVP470" i="5" s="1"/>
  <c r="RVR470" i="5" s="1"/>
  <c r="RVT470" i="5" s="1"/>
  <c r="RVV470" i="5" s="1"/>
  <c r="RVX470" i="5" s="1"/>
  <c r="RVZ470" i="5" s="1"/>
  <c r="RWB470" i="5" s="1"/>
  <c r="RWD470" i="5" s="1"/>
  <c r="RWF470" i="5" s="1"/>
  <c r="RWH470" i="5" s="1"/>
  <c r="RWJ470" i="5" s="1"/>
  <c r="RWL470" i="5" s="1"/>
  <c r="RWN470" i="5" s="1"/>
  <c r="RWP470" i="5" s="1"/>
  <c r="RWR470" i="5" s="1"/>
  <c r="RWT470" i="5" s="1"/>
  <c r="RWV470" i="5" s="1"/>
  <c r="RWX470" i="5" s="1"/>
  <c r="RWZ470" i="5" s="1"/>
  <c r="RXB470" i="5" s="1"/>
  <c r="RXD470" i="5" s="1"/>
  <c r="RXF470" i="5" s="1"/>
  <c r="RXH470" i="5" s="1"/>
  <c r="RXJ470" i="5" s="1"/>
  <c r="RXL470" i="5" s="1"/>
  <c r="RXN470" i="5" s="1"/>
  <c r="RXP470" i="5" s="1"/>
  <c r="RXR470" i="5" s="1"/>
  <c r="RXT470" i="5" s="1"/>
  <c r="RXV470" i="5" s="1"/>
  <c r="RXX470" i="5" s="1"/>
  <c r="RXZ470" i="5" s="1"/>
  <c r="RYB470" i="5" s="1"/>
  <c r="RYD470" i="5" s="1"/>
  <c r="RYF470" i="5" s="1"/>
  <c r="RYH470" i="5" s="1"/>
  <c r="RYJ470" i="5" s="1"/>
  <c r="RYL470" i="5" s="1"/>
  <c r="RYN470" i="5" s="1"/>
  <c r="RYP470" i="5" s="1"/>
  <c r="RYR470" i="5" s="1"/>
  <c r="RYT470" i="5" s="1"/>
  <c r="RYV470" i="5" s="1"/>
  <c r="RYX470" i="5" s="1"/>
  <c r="RYZ470" i="5" s="1"/>
  <c r="RZB470" i="5" s="1"/>
  <c r="RZD470" i="5" s="1"/>
  <c r="RZF470" i="5" s="1"/>
  <c r="RZH470" i="5" s="1"/>
  <c r="RZJ470" i="5" s="1"/>
  <c r="RZL470" i="5" s="1"/>
  <c r="RZN470" i="5" s="1"/>
  <c r="RZP470" i="5" s="1"/>
  <c r="RZR470" i="5" s="1"/>
  <c r="RZT470" i="5" s="1"/>
  <c r="RZV470" i="5" s="1"/>
  <c r="RZX470" i="5" s="1"/>
  <c r="RZZ470" i="5" s="1"/>
  <c r="SAB470" i="5" s="1"/>
  <c r="SAD470" i="5" s="1"/>
  <c r="SAF470" i="5" s="1"/>
  <c r="SAH470" i="5" s="1"/>
  <c r="SAJ470" i="5" s="1"/>
  <c r="SAL470" i="5" s="1"/>
  <c r="SAN470" i="5" s="1"/>
  <c r="SAP470" i="5" s="1"/>
  <c r="SAR470" i="5" s="1"/>
  <c r="SAT470" i="5" s="1"/>
  <c r="SAV470" i="5" s="1"/>
  <c r="SAX470" i="5" s="1"/>
  <c r="SAZ470" i="5" s="1"/>
  <c r="SBB470" i="5" s="1"/>
  <c r="SBD470" i="5" s="1"/>
  <c r="SBF470" i="5" s="1"/>
  <c r="SBH470" i="5" s="1"/>
  <c r="SBJ470" i="5" s="1"/>
  <c r="SBL470" i="5" s="1"/>
  <c r="SBN470" i="5" s="1"/>
  <c r="SBP470" i="5" s="1"/>
  <c r="SBR470" i="5" s="1"/>
  <c r="SBT470" i="5" s="1"/>
  <c r="SBV470" i="5" s="1"/>
  <c r="SBX470" i="5" s="1"/>
  <c r="SBZ470" i="5" s="1"/>
  <c r="SCB470" i="5" s="1"/>
  <c r="SCD470" i="5" s="1"/>
  <c r="SCF470" i="5" s="1"/>
  <c r="SCH470" i="5" s="1"/>
  <c r="SCJ470" i="5" s="1"/>
  <c r="SCL470" i="5" s="1"/>
  <c r="SCN470" i="5" s="1"/>
  <c r="SCP470" i="5" s="1"/>
  <c r="SCR470" i="5" s="1"/>
  <c r="SCT470" i="5" s="1"/>
  <c r="SCV470" i="5" s="1"/>
  <c r="SCX470" i="5" s="1"/>
  <c r="SCZ470" i="5" s="1"/>
  <c r="SDB470" i="5" s="1"/>
  <c r="SDD470" i="5" s="1"/>
  <c r="SDF470" i="5" s="1"/>
  <c r="SDH470" i="5" s="1"/>
  <c r="SDJ470" i="5" s="1"/>
  <c r="SDL470" i="5" s="1"/>
  <c r="SDN470" i="5" s="1"/>
  <c r="SDP470" i="5" s="1"/>
  <c r="SDR470" i="5" s="1"/>
  <c r="SDT470" i="5" s="1"/>
  <c r="SDV470" i="5" s="1"/>
  <c r="SDX470" i="5" s="1"/>
  <c r="SDZ470" i="5" s="1"/>
  <c r="SEB470" i="5" s="1"/>
  <c r="SED470" i="5" s="1"/>
  <c r="SEF470" i="5" s="1"/>
  <c r="SEH470" i="5" s="1"/>
  <c r="SEJ470" i="5" s="1"/>
  <c r="SEL470" i="5" s="1"/>
  <c r="SEN470" i="5" s="1"/>
  <c r="SEP470" i="5" s="1"/>
  <c r="SER470" i="5" s="1"/>
  <c r="SET470" i="5" s="1"/>
  <c r="SEV470" i="5" s="1"/>
  <c r="SEX470" i="5" s="1"/>
  <c r="SEZ470" i="5" s="1"/>
  <c r="SFB470" i="5" s="1"/>
  <c r="SFD470" i="5" s="1"/>
  <c r="SFF470" i="5" s="1"/>
  <c r="SFH470" i="5" s="1"/>
  <c r="SFJ470" i="5" s="1"/>
  <c r="SFL470" i="5" s="1"/>
  <c r="SFN470" i="5" s="1"/>
  <c r="SFP470" i="5" s="1"/>
  <c r="SFR470" i="5" s="1"/>
  <c r="SFT470" i="5" s="1"/>
  <c r="SFV470" i="5" s="1"/>
  <c r="SFX470" i="5" s="1"/>
  <c r="SFZ470" i="5" s="1"/>
  <c r="SGB470" i="5" s="1"/>
  <c r="SGD470" i="5" s="1"/>
  <c r="SGF470" i="5" s="1"/>
  <c r="SGH470" i="5" s="1"/>
  <c r="SGJ470" i="5" s="1"/>
  <c r="SGL470" i="5" s="1"/>
  <c r="SGN470" i="5" s="1"/>
  <c r="SGP470" i="5" s="1"/>
  <c r="SGR470" i="5" s="1"/>
  <c r="SGT470" i="5" s="1"/>
  <c r="SGV470" i="5" s="1"/>
  <c r="SGX470" i="5" s="1"/>
  <c r="SGZ470" i="5" s="1"/>
  <c r="SHB470" i="5" s="1"/>
  <c r="SHD470" i="5" s="1"/>
  <c r="SHF470" i="5" s="1"/>
  <c r="SHH470" i="5" s="1"/>
  <c r="SHJ470" i="5" s="1"/>
  <c r="SHL470" i="5" s="1"/>
  <c r="SHN470" i="5" s="1"/>
  <c r="SHP470" i="5" s="1"/>
  <c r="SHR470" i="5" s="1"/>
  <c r="SHT470" i="5" s="1"/>
  <c r="SHV470" i="5" s="1"/>
  <c r="SHX470" i="5" s="1"/>
  <c r="SHZ470" i="5" s="1"/>
  <c r="SIB470" i="5" s="1"/>
  <c r="SID470" i="5" s="1"/>
  <c r="SIF470" i="5" s="1"/>
  <c r="SIH470" i="5" s="1"/>
  <c r="SIJ470" i="5" s="1"/>
  <c r="SIL470" i="5" s="1"/>
  <c r="SIN470" i="5" s="1"/>
  <c r="SIP470" i="5" s="1"/>
  <c r="SIR470" i="5" s="1"/>
  <c r="SIT470" i="5" s="1"/>
  <c r="SIV470" i="5" s="1"/>
  <c r="SIX470" i="5" s="1"/>
  <c r="SIZ470" i="5" s="1"/>
  <c r="SJB470" i="5" s="1"/>
  <c r="SJD470" i="5" s="1"/>
  <c r="SJF470" i="5" s="1"/>
  <c r="SJH470" i="5" s="1"/>
  <c r="SJJ470" i="5" s="1"/>
  <c r="SJL470" i="5" s="1"/>
  <c r="SJN470" i="5" s="1"/>
  <c r="SJP470" i="5" s="1"/>
  <c r="SJR470" i="5" s="1"/>
  <c r="SJT470" i="5" s="1"/>
  <c r="SJV470" i="5" s="1"/>
  <c r="SJX470" i="5" s="1"/>
  <c r="SJZ470" i="5" s="1"/>
  <c r="SKB470" i="5" s="1"/>
  <c r="SKD470" i="5" s="1"/>
  <c r="SKF470" i="5" s="1"/>
  <c r="SKH470" i="5" s="1"/>
  <c r="SKJ470" i="5" s="1"/>
  <c r="SKL470" i="5" s="1"/>
  <c r="SKN470" i="5" s="1"/>
  <c r="SKP470" i="5" s="1"/>
  <c r="SKR470" i="5" s="1"/>
  <c r="SKT470" i="5" s="1"/>
  <c r="SKV470" i="5" s="1"/>
  <c r="SKX470" i="5" s="1"/>
  <c r="SKZ470" i="5" s="1"/>
  <c r="SLB470" i="5" s="1"/>
  <c r="SLD470" i="5" s="1"/>
  <c r="SLF470" i="5" s="1"/>
  <c r="SLH470" i="5" s="1"/>
  <c r="SLJ470" i="5" s="1"/>
  <c r="SLL470" i="5" s="1"/>
  <c r="SLN470" i="5" s="1"/>
  <c r="SLP470" i="5" s="1"/>
  <c r="SLR470" i="5" s="1"/>
  <c r="SLT470" i="5" s="1"/>
  <c r="SLV470" i="5" s="1"/>
  <c r="SLX470" i="5" s="1"/>
  <c r="SLZ470" i="5" s="1"/>
  <c r="SMB470" i="5" s="1"/>
  <c r="SMD470" i="5" s="1"/>
  <c r="SMF470" i="5" s="1"/>
  <c r="SMH470" i="5" s="1"/>
  <c r="SMJ470" i="5" s="1"/>
  <c r="SML470" i="5" s="1"/>
  <c r="SMN470" i="5" s="1"/>
  <c r="SMP470" i="5" s="1"/>
  <c r="SMR470" i="5" s="1"/>
  <c r="SMT470" i="5" s="1"/>
  <c r="SMV470" i="5" s="1"/>
  <c r="SMX470" i="5" s="1"/>
  <c r="SMZ470" i="5" s="1"/>
  <c r="SNB470" i="5" s="1"/>
  <c r="SND470" i="5" s="1"/>
  <c r="SNF470" i="5" s="1"/>
  <c r="SNH470" i="5" s="1"/>
  <c r="SNJ470" i="5" s="1"/>
  <c r="SNL470" i="5" s="1"/>
  <c r="SNN470" i="5" s="1"/>
  <c r="SNP470" i="5" s="1"/>
  <c r="SNR470" i="5" s="1"/>
  <c r="SNT470" i="5" s="1"/>
  <c r="SNV470" i="5" s="1"/>
  <c r="SNX470" i="5" s="1"/>
  <c r="SNZ470" i="5" s="1"/>
  <c r="SOB470" i="5" s="1"/>
  <c r="SOD470" i="5" s="1"/>
  <c r="SOF470" i="5" s="1"/>
  <c r="SOH470" i="5" s="1"/>
  <c r="SOJ470" i="5" s="1"/>
  <c r="SOL470" i="5" s="1"/>
  <c r="SON470" i="5" s="1"/>
  <c r="SOP470" i="5" s="1"/>
  <c r="SOR470" i="5" s="1"/>
  <c r="SOT470" i="5" s="1"/>
  <c r="SOV470" i="5" s="1"/>
  <c r="SOX470" i="5" s="1"/>
  <c r="SOZ470" i="5" s="1"/>
  <c r="SPB470" i="5" s="1"/>
  <c r="SPD470" i="5" s="1"/>
  <c r="SPF470" i="5" s="1"/>
  <c r="SPH470" i="5" s="1"/>
  <c r="SPJ470" i="5" s="1"/>
  <c r="SPL470" i="5" s="1"/>
  <c r="SPN470" i="5" s="1"/>
  <c r="SPP470" i="5" s="1"/>
  <c r="SPR470" i="5" s="1"/>
  <c r="SPT470" i="5" s="1"/>
  <c r="SPV470" i="5" s="1"/>
  <c r="SPX470" i="5" s="1"/>
  <c r="SPZ470" i="5" s="1"/>
  <c r="SQB470" i="5" s="1"/>
  <c r="SQD470" i="5" s="1"/>
  <c r="SQF470" i="5" s="1"/>
  <c r="SQH470" i="5" s="1"/>
  <c r="SQJ470" i="5" s="1"/>
  <c r="SQL470" i="5" s="1"/>
  <c r="SQN470" i="5" s="1"/>
  <c r="SQP470" i="5" s="1"/>
  <c r="SQR470" i="5" s="1"/>
  <c r="SQT470" i="5" s="1"/>
  <c r="SQV470" i="5" s="1"/>
  <c r="SQX470" i="5" s="1"/>
  <c r="SQZ470" i="5" s="1"/>
  <c r="SRB470" i="5" s="1"/>
  <c r="SRD470" i="5" s="1"/>
  <c r="SRF470" i="5" s="1"/>
  <c r="SRH470" i="5" s="1"/>
  <c r="SRJ470" i="5" s="1"/>
  <c r="SRL470" i="5" s="1"/>
  <c r="SRN470" i="5" s="1"/>
  <c r="SRP470" i="5" s="1"/>
  <c r="SRR470" i="5" s="1"/>
  <c r="SRT470" i="5" s="1"/>
  <c r="SRV470" i="5" s="1"/>
  <c r="SRX470" i="5" s="1"/>
  <c r="SRZ470" i="5" s="1"/>
  <c r="SSB470" i="5" s="1"/>
  <c r="SSD470" i="5" s="1"/>
  <c r="SSF470" i="5" s="1"/>
  <c r="SSH470" i="5" s="1"/>
  <c r="SSJ470" i="5" s="1"/>
  <c r="SSL470" i="5" s="1"/>
  <c r="SSN470" i="5" s="1"/>
  <c r="SSP470" i="5" s="1"/>
  <c r="SSR470" i="5" s="1"/>
  <c r="SST470" i="5" s="1"/>
  <c r="SSV470" i="5" s="1"/>
  <c r="SSX470" i="5" s="1"/>
  <c r="SSZ470" i="5" s="1"/>
  <c r="STB470" i="5" s="1"/>
  <c r="STD470" i="5" s="1"/>
  <c r="STF470" i="5" s="1"/>
  <c r="STH470" i="5" s="1"/>
  <c r="STJ470" i="5" s="1"/>
  <c r="STL470" i="5" s="1"/>
  <c r="STN470" i="5" s="1"/>
  <c r="STP470" i="5" s="1"/>
  <c r="STR470" i="5" s="1"/>
  <c r="STT470" i="5" s="1"/>
  <c r="STV470" i="5" s="1"/>
  <c r="STX470" i="5" s="1"/>
  <c r="STZ470" i="5" s="1"/>
  <c r="SUB470" i="5" s="1"/>
  <c r="SUD470" i="5" s="1"/>
  <c r="SUF470" i="5" s="1"/>
  <c r="SUH470" i="5" s="1"/>
  <c r="SUJ470" i="5" s="1"/>
  <c r="SUL470" i="5" s="1"/>
  <c r="SUN470" i="5" s="1"/>
  <c r="SUP470" i="5" s="1"/>
  <c r="SUR470" i="5" s="1"/>
  <c r="SUT470" i="5" s="1"/>
  <c r="SUV470" i="5" s="1"/>
  <c r="SUX470" i="5" s="1"/>
  <c r="SUZ470" i="5" s="1"/>
  <c r="SVB470" i="5" s="1"/>
  <c r="SVD470" i="5" s="1"/>
  <c r="SVF470" i="5" s="1"/>
  <c r="SVH470" i="5" s="1"/>
  <c r="SVJ470" i="5" s="1"/>
  <c r="SVL470" i="5" s="1"/>
  <c r="SVN470" i="5" s="1"/>
  <c r="SVP470" i="5" s="1"/>
  <c r="SVR470" i="5" s="1"/>
  <c r="SVT470" i="5" s="1"/>
  <c r="SVV470" i="5" s="1"/>
  <c r="SVX470" i="5" s="1"/>
  <c r="SVZ470" i="5" s="1"/>
  <c r="SWB470" i="5" s="1"/>
  <c r="SWD470" i="5" s="1"/>
  <c r="SWF470" i="5" s="1"/>
  <c r="SWH470" i="5" s="1"/>
  <c r="SWJ470" i="5" s="1"/>
  <c r="SWL470" i="5" s="1"/>
  <c r="SWN470" i="5" s="1"/>
  <c r="SWP470" i="5" s="1"/>
  <c r="SWR470" i="5" s="1"/>
  <c r="SWT470" i="5" s="1"/>
  <c r="SWV470" i="5" s="1"/>
  <c r="SWX470" i="5" s="1"/>
  <c r="SWZ470" i="5" s="1"/>
  <c r="SXB470" i="5" s="1"/>
  <c r="SXD470" i="5" s="1"/>
  <c r="SXF470" i="5" s="1"/>
  <c r="SXH470" i="5" s="1"/>
  <c r="SXJ470" i="5" s="1"/>
  <c r="SXL470" i="5" s="1"/>
  <c r="SXN470" i="5" s="1"/>
  <c r="SXP470" i="5" s="1"/>
  <c r="SXR470" i="5" s="1"/>
  <c r="SXT470" i="5" s="1"/>
  <c r="SXV470" i="5" s="1"/>
  <c r="SXX470" i="5" s="1"/>
  <c r="SXZ470" i="5" s="1"/>
  <c r="SYB470" i="5" s="1"/>
  <c r="SYD470" i="5" s="1"/>
  <c r="SYF470" i="5" s="1"/>
  <c r="SYH470" i="5" s="1"/>
  <c r="SYJ470" i="5" s="1"/>
  <c r="SYL470" i="5" s="1"/>
  <c r="SYN470" i="5" s="1"/>
  <c r="SYP470" i="5" s="1"/>
  <c r="SYR470" i="5" s="1"/>
  <c r="SYT470" i="5" s="1"/>
  <c r="SYV470" i="5" s="1"/>
  <c r="SYX470" i="5" s="1"/>
  <c r="SYZ470" i="5" s="1"/>
  <c r="SZB470" i="5" s="1"/>
  <c r="SZD470" i="5" s="1"/>
  <c r="SZF470" i="5" s="1"/>
  <c r="SZH470" i="5" s="1"/>
  <c r="SZJ470" i="5" s="1"/>
  <c r="SZL470" i="5" s="1"/>
  <c r="SZN470" i="5" s="1"/>
  <c r="SZP470" i="5" s="1"/>
  <c r="SZR470" i="5" s="1"/>
  <c r="SZT470" i="5" s="1"/>
  <c r="SZV470" i="5" s="1"/>
  <c r="SZX470" i="5" s="1"/>
  <c r="SZZ470" i="5" s="1"/>
  <c r="TAB470" i="5" s="1"/>
  <c r="TAD470" i="5" s="1"/>
  <c r="TAF470" i="5" s="1"/>
  <c r="TAH470" i="5" s="1"/>
  <c r="TAJ470" i="5" s="1"/>
  <c r="TAL470" i="5" s="1"/>
  <c r="TAN470" i="5" s="1"/>
  <c r="TAP470" i="5" s="1"/>
  <c r="TAR470" i="5" s="1"/>
  <c r="TAT470" i="5" s="1"/>
  <c r="TAV470" i="5" s="1"/>
  <c r="TAX470" i="5" s="1"/>
  <c r="TAZ470" i="5" s="1"/>
  <c r="TBB470" i="5" s="1"/>
  <c r="TBD470" i="5" s="1"/>
  <c r="TBF470" i="5" s="1"/>
  <c r="TBH470" i="5" s="1"/>
  <c r="TBJ470" i="5" s="1"/>
  <c r="TBL470" i="5" s="1"/>
  <c r="TBN470" i="5" s="1"/>
  <c r="TBP470" i="5" s="1"/>
  <c r="TBR470" i="5" s="1"/>
  <c r="TBT470" i="5" s="1"/>
  <c r="TBV470" i="5" s="1"/>
  <c r="TBX470" i="5" s="1"/>
  <c r="TBZ470" i="5" s="1"/>
  <c r="TCB470" i="5" s="1"/>
  <c r="TCD470" i="5" s="1"/>
  <c r="TCF470" i="5" s="1"/>
  <c r="TCH470" i="5" s="1"/>
  <c r="TCJ470" i="5" s="1"/>
  <c r="TCL470" i="5" s="1"/>
  <c r="TCN470" i="5" s="1"/>
  <c r="TCP470" i="5" s="1"/>
  <c r="TCR470" i="5" s="1"/>
  <c r="TCT470" i="5" s="1"/>
  <c r="TCV470" i="5" s="1"/>
  <c r="TCX470" i="5" s="1"/>
  <c r="TCZ470" i="5" s="1"/>
  <c r="TDB470" i="5" s="1"/>
  <c r="TDD470" i="5" s="1"/>
  <c r="TDF470" i="5" s="1"/>
  <c r="TDH470" i="5" s="1"/>
  <c r="TDJ470" i="5" s="1"/>
  <c r="TDL470" i="5" s="1"/>
  <c r="TDN470" i="5" s="1"/>
  <c r="TDP470" i="5" s="1"/>
  <c r="TDR470" i="5" s="1"/>
  <c r="TDT470" i="5" s="1"/>
  <c r="TDV470" i="5" s="1"/>
  <c r="TDX470" i="5" s="1"/>
  <c r="TDZ470" i="5" s="1"/>
  <c r="TEB470" i="5" s="1"/>
  <c r="TED470" i="5" s="1"/>
  <c r="TEF470" i="5" s="1"/>
  <c r="TEH470" i="5" s="1"/>
  <c r="TEJ470" i="5" s="1"/>
  <c r="TEL470" i="5" s="1"/>
  <c r="TEN470" i="5" s="1"/>
  <c r="TEP470" i="5" s="1"/>
  <c r="TER470" i="5" s="1"/>
  <c r="TET470" i="5" s="1"/>
  <c r="TEV470" i="5" s="1"/>
  <c r="TEX470" i="5" s="1"/>
  <c r="TEZ470" i="5" s="1"/>
  <c r="TFB470" i="5" s="1"/>
  <c r="TFD470" i="5" s="1"/>
  <c r="TFF470" i="5" s="1"/>
  <c r="TFH470" i="5" s="1"/>
  <c r="TFJ470" i="5" s="1"/>
  <c r="TFL470" i="5" s="1"/>
  <c r="TFN470" i="5" s="1"/>
  <c r="TFP470" i="5" s="1"/>
  <c r="TFR470" i="5" s="1"/>
  <c r="TFT470" i="5" s="1"/>
  <c r="TFV470" i="5" s="1"/>
  <c r="TFX470" i="5" s="1"/>
  <c r="TFZ470" i="5" s="1"/>
  <c r="TGB470" i="5" s="1"/>
  <c r="TGD470" i="5" s="1"/>
  <c r="TGF470" i="5" s="1"/>
  <c r="TGH470" i="5" s="1"/>
  <c r="TGJ470" i="5" s="1"/>
  <c r="TGL470" i="5" s="1"/>
  <c r="TGN470" i="5" s="1"/>
  <c r="TGP470" i="5" s="1"/>
  <c r="TGR470" i="5" s="1"/>
  <c r="TGT470" i="5" s="1"/>
  <c r="TGV470" i="5" s="1"/>
  <c r="TGX470" i="5" s="1"/>
  <c r="TGZ470" i="5" s="1"/>
  <c r="THB470" i="5" s="1"/>
  <c r="THD470" i="5" s="1"/>
  <c r="THF470" i="5" s="1"/>
  <c r="THH470" i="5" s="1"/>
  <c r="THJ470" i="5" s="1"/>
  <c r="THL470" i="5" s="1"/>
  <c r="THN470" i="5" s="1"/>
  <c r="THP470" i="5" s="1"/>
  <c r="THR470" i="5" s="1"/>
  <c r="THT470" i="5" s="1"/>
  <c r="THV470" i="5" s="1"/>
  <c r="THX470" i="5" s="1"/>
  <c r="THZ470" i="5" s="1"/>
  <c r="TIB470" i="5" s="1"/>
  <c r="TID470" i="5" s="1"/>
  <c r="TIF470" i="5" s="1"/>
  <c r="TIH470" i="5" s="1"/>
  <c r="TIJ470" i="5" s="1"/>
  <c r="TIL470" i="5" s="1"/>
  <c r="TIN470" i="5" s="1"/>
  <c r="TIP470" i="5" s="1"/>
  <c r="TIR470" i="5" s="1"/>
  <c r="TIT470" i="5" s="1"/>
  <c r="TIV470" i="5" s="1"/>
  <c r="TIX470" i="5" s="1"/>
  <c r="TIZ470" i="5" s="1"/>
  <c r="TJB470" i="5" s="1"/>
  <c r="TJD470" i="5" s="1"/>
  <c r="TJF470" i="5" s="1"/>
  <c r="TJH470" i="5" s="1"/>
  <c r="TJJ470" i="5" s="1"/>
  <c r="TJL470" i="5" s="1"/>
  <c r="TJN470" i="5" s="1"/>
  <c r="TJP470" i="5" s="1"/>
  <c r="TJR470" i="5" s="1"/>
  <c r="TJT470" i="5" s="1"/>
  <c r="TJV470" i="5" s="1"/>
  <c r="TJX470" i="5" s="1"/>
  <c r="TJZ470" i="5" s="1"/>
  <c r="TKB470" i="5" s="1"/>
  <c r="TKD470" i="5" s="1"/>
  <c r="TKF470" i="5" s="1"/>
  <c r="TKH470" i="5" s="1"/>
  <c r="TKJ470" i="5" s="1"/>
  <c r="TKL470" i="5" s="1"/>
  <c r="TKN470" i="5" s="1"/>
  <c r="TKP470" i="5" s="1"/>
  <c r="TKR470" i="5" s="1"/>
  <c r="TKT470" i="5" s="1"/>
  <c r="TKV470" i="5" s="1"/>
  <c r="TKX470" i="5" s="1"/>
  <c r="TKZ470" i="5" s="1"/>
  <c r="TLB470" i="5" s="1"/>
  <c r="TLD470" i="5" s="1"/>
  <c r="TLF470" i="5" s="1"/>
  <c r="TLH470" i="5" s="1"/>
  <c r="TLJ470" i="5" s="1"/>
  <c r="TLL470" i="5" s="1"/>
  <c r="TLN470" i="5" s="1"/>
  <c r="TLP470" i="5" s="1"/>
  <c r="TLR470" i="5" s="1"/>
  <c r="TLT470" i="5" s="1"/>
  <c r="TLV470" i="5" s="1"/>
  <c r="TLX470" i="5" s="1"/>
  <c r="TLZ470" i="5" s="1"/>
  <c r="TMB470" i="5" s="1"/>
  <c r="TMD470" i="5" s="1"/>
  <c r="TMF470" i="5" s="1"/>
  <c r="TMH470" i="5" s="1"/>
  <c r="TMJ470" i="5" s="1"/>
  <c r="TML470" i="5" s="1"/>
  <c r="TMN470" i="5" s="1"/>
  <c r="TMP470" i="5" s="1"/>
  <c r="TMR470" i="5" s="1"/>
  <c r="TMT470" i="5" s="1"/>
  <c r="TMV470" i="5" s="1"/>
  <c r="TMX470" i="5" s="1"/>
  <c r="TMZ470" i="5" s="1"/>
  <c r="TNB470" i="5" s="1"/>
  <c r="TND470" i="5" s="1"/>
  <c r="TNF470" i="5" s="1"/>
  <c r="TNH470" i="5" s="1"/>
  <c r="TNJ470" i="5" s="1"/>
  <c r="TNL470" i="5" s="1"/>
  <c r="TNN470" i="5" s="1"/>
  <c r="TNP470" i="5" s="1"/>
  <c r="TNR470" i="5" s="1"/>
  <c r="TNT470" i="5" s="1"/>
  <c r="TNV470" i="5" s="1"/>
  <c r="TNX470" i="5" s="1"/>
  <c r="TNZ470" i="5" s="1"/>
  <c r="TOB470" i="5" s="1"/>
  <c r="TOD470" i="5" s="1"/>
  <c r="TOF470" i="5" s="1"/>
  <c r="TOH470" i="5" s="1"/>
  <c r="TOJ470" i="5" s="1"/>
  <c r="TOL470" i="5" s="1"/>
  <c r="TON470" i="5" s="1"/>
  <c r="TOP470" i="5" s="1"/>
  <c r="TOR470" i="5" s="1"/>
  <c r="TOT470" i="5" s="1"/>
  <c r="TOV470" i="5" s="1"/>
  <c r="TOX470" i="5" s="1"/>
  <c r="TOZ470" i="5" s="1"/>
  <c r="TPB470" i="5" s="1"/>
  <c r="TPD470" i="5" s="1"/>
  <c r="TPF470" i="5" s="1"/>
  <c r="TPH470" i="5" s="1"/>
  <c r="TPJ470" i="5" s="1"/>
  <c r="TPL470" i="5" s="1"/>
  <c r="TPN470" i="5" s="1"/>
  <c r="TPP470" i="5" s="1"/>
  <c r="TPR470" i="5" s="1"/>
  <c r="TPT470" i="5" s="1"/>
  <c r="TPV470" i="5" s="1"/>
  <c r="TPX470" i="5" s="1"/>
  <c r="TPZ470" i="5" s="1"/>
  <c r="TQB470" i="5" s="1"/>
  <c r="TQD470" i="5" s="1"/>
  <c r="TQF470" i="5" s="1"/>
  <c r="TQH470" i="5" s="1"/>
  <c r="TQJ470" i="5" s="1"/>
  <c r="TQL470" i="5" s="1"/>
  <c r="TQN470" i="5" s="1"/>
  <c r="TQP470" i="5" s="1"/>
  <c r="TQR470" i="5" s="1"/>
  <c r="TQT470" i="5" s="1"/>
  <c r="TQV470" i="5" s="1"/>
  <c r="TQX470" i="5" s="1"/>
  <c r="TQZ470" i="5" s="1"/>
  <c r="TRB470" i="5" s="1"/>
  <c r="TRD470" i="5" s="1"/>
  <c r="TRF470" i="5" s="1"/>
  <c r="TRH470" i="5" s="1"/>
  <c r="TRJ470" i="5" s="1"/>
  <c r="TRL470" i="5" s="1"/>
  <c r="TRN470" i="5" s="1"/>
  <c r="TRP470" i="5" s="1"/>
  <c r="TRR470" i="5" s="1"/>
  <c r="TRT470" i="5" s="1"/>
  <c r="TRV470" i="5" s="1"/>
  <c r="TRX470" i="5" s="1"/>
  <c r="TRZ470" i="5" s="1"/>
  <c r="TSB470" i="5" s="1"/>
  <c r="TSD470" i="5" s="1"/>
  <c r="TSF470" i="5" s="1"/>
  <c r="TSH470" i="5" s="1"/>
  <c r="TSJ470" i="5" s="1"/>
  <c r="TSL470" i="5" s="1"/>
  <c r="TSN470" i="5" s="1"/>
  <c r="TSP470" i="5" s="1"/>
  <c r="TSR470" i="5" s="1"/>
  <c r="TST470" i="5" s="1"/>
  <c r="TSV470" i="5" s="1"/>
  <c r="TSX470" i="5" s="1"/>
  <c r="TSZ470" i="5" s="1"/>
  <c r="TTB470" i="5" s="1"/>
  <c r="TTD470" i="5" s="1"/>
  <c r="TTF470" i="5" s="1"/>
  <c r="TTH470" i="5" s="1"/>
  <c r="TTJ470" i="5" s="1"/>
  <c r="TTL470" i="5" s="1"/>
  <c r="TTN470" i="5" s="1"/>
  <c r="TTP470" i="5" s="1"/>
  <c r="TTR470" i="5" s="1"/>
  <c r="TTT470" i="5" s="1"/>
  <c r="TTV470" i="5" s="1"/>
  <c r="TTX470" i="5" s="1"/>
  <c r="TTZ470" i="5" s="1"/>
  <c r="TUB470" i="5" s="1"/>
  <c r="TUD470" i="5" s="1"/>
  <c r="TUF470" i="5" s="1"/>
  <c r="TUH470" i="5" s="1"/>
  <c r="TUJ470" i="5" s="1"/>
  <c r="TUL470" i="5" s="1"/>
  <c r="TUN470" i="5" s="1"/>
  <c r="TUP470" i="5" s="1"/>
  <c r="TUR470" i="5" s="1"/>
  <c r="TUT470" i="5" s="1"/>
  <c r="TUV470" i="5" s="1"/>
  <c r="TUX470" i="5" s="1"/>
  <c r="TUZ470" i="5" s="1"/>
  <c r="TVB470" i="5" s="1"/>
  <c r="TVD470" i="5" s="1"/>
  <c r="TVF470" i="5" s="1"/>
  <c r="TVH470" i="5" s="1"/>
  <c r="TVJ470" i="5" s="1"/>
  <c r="TVL470" i="5" s="1"/>
  <c r="TVN470" i="5" s="1"/>
  <c r="TVP470" i="5" s="1"/>
  <c r="TVR470" i="5" s="1"/>
  <c r="TVT470" i="5" s="1"/>
  <c r="TVV470" i="5" s="1"/>
  <c r="TVX470" i="5" s="1"/>
  <c r="TVZ470" i="5" s="1"/>
  <c r="TWB470" i="5" s="1"/>
  <c r="TWD470" i="5" s="1"/>
  <c r="TWF470" i="5" s="1"/>
  <c r="TWH470" i="5" s="1"/>
  <c r="TWJ470" i="5" s="1"/>
  <c r="TWL470" i="5" s="1"/>
  <c r="TWN470" i="5" s="1"/>
  <c r="TWP470" i="5" s="1"/>
  <c r="TWR470" i="5" s="1"/>
  <c r="TWT470" i="5" s="1"/>
  <c r="TWV470" i="5" s="1"/>
  <c r="TWX470" i="5" s="1"/>
  <c r="TWZ470" i="5" s="1"/>
  <c r="TXB470" i="5" s="1"/>
  <c r="TXD470" i="5" s="1"/>
  <c r="TXF470" i="5" s="1"/>
  <c r="TXH470" i="5" s="1"/>
  <c r="TXJ470" i="5" s="1"/>
  <c r="TXL470" i="5" s="1"/>
  <c r="TXN470" i="5" s="1"/>
  <c r="TXP470" i="5" s="1"/>
  <c r="TXR470" i="5" s="1"/>
  <c r="TXT470" i="5" s="1"/>
  <c r="TXV470" i="5" s="1"/>
  <c r="TXX470" i="5" s="1"/>
  <c r="TXZ470" i="5" s="1"/>
  <c r="TYB470" i="5" s="1"/>
  <c r="TYD470" i="5" s="1"/>
  <c r="TYF470" i="5" s="1"/>
  <c r="TYH470" i="5" s="1"/>
  <c r="TYJ470" i="5" s="1"/>
  <c r="TYL470" i="5" s="1"/>
  <c r="TYN470" i="5" s="1"/>
  <c r="TYP470" i="5" s="1"/>
  <c r="TYR470" i="5" s="1"/>
  <c r="TYT470" i="5" s="1"/>
  <c r="TYV470" i="5" s="1"/>
  <c r="TYX470" i="5" s="1"/>
  <c r="TYZ470" i="5" s="1"/>
  <c r="TZB470" i="5" s="1"/>
  <c r="TZD470" i="5" s="1"/>
  <c r="TZF470" i="5" s="1"/>
  <c r="TZH470" i="5" s="1"/>
  <c r="TZJ470" i="5" s="1"/>
  <c r="TZL470" i="5" s="1"/>
  <c r="TZN470" i="5" s="1"/>
  <c r="TZP470" i="5" s="1"/>
  <c r="TZR470" i="5" s="1"/>
  <c r="TZT470" i="5" s="1"/>
  <c r="TZV470" i="5" s="1"/>
  <c r="TZX470" i="5" s="1"/>
  <c r="TZZ470" i="5" s="1"/>
  <c r="UAB470" i="5" s="1"/>
  <c r="UAD470" i="5" s="1"/>
  <c r="UAF470" i="5" s="1"/>
  <c r="UAH470" i="5" s="1"/>
  <c r="UAJ470" i="5" s="1"/>
  <c r="UAL470" i="5" s="1"/>
  <c r="UAN470" i="5" s="1"/>
  <c r="UAP470" i="5" s="1"/>
  <c r="UAR470" i="5" s="1"/>
  <c r="UAT470" i="5" s="1"/>
  <c r="UAV470" i="5" s="1"/>
  <c r="UAX470" i="5" s="1"/>
  <c r="UAZ470" i="5" s="1"/>
  <c r="UBB470" i="5" s="1"/>
  <c r="UBD470" i="5" s="1"/>
  <c r="UBF470" i="5" s="1"/>
  <c r="UBH470" i="5" s="1"/>
  <c r="UBJ470" i="5" s="1"/>
  <c r="UBL470" i="5" s="1"/>
  <c r="UBN470" i="5" s="1"/>
  <c r="UBP470" i="5" s="1"/>
  <c r="UBR470" i="5" s="1"/>
  <c r="UBT470" i="5" s="1"/>
  <c r="UBV470" i="5" s="1"/>
  <c r="UBX470" i="5" s="1"/>
  <c r="UBZ470" i="5" s="1"/>
  <c r="UCB470" i="5" s="1"/>
  <c r="UCD470" i="5" s="1"/>
  <c r="UCF470" i="5" s="1"/>
  <c r="UCH470" i="5" s="1"/>
  <c r="UCJ470" i="5" s="1"/>
  <c r="UCL470" i="5" s="1"/>
  <c r="UCN470" i="5" s="1"/>
  <c r="UCP470" i="5" s="1"/>
  <c r="UCR470" i="5" s="1"/>
  <c r="UCT470" i="5" s="1"/>
  <c r="UCV470" i="5" s="1"/>
  <c r="UCX470" i="5" s="1"/>
  <c r="UCZ470" i="5" s="1"/>
  <c r="UDB470" i="5" s="1"/>
  <c r="UDD470" i="5" s="1"/>
  <c r="UDF470" i="5" s="1"/>
  <c r="UDH470" i="5" s="1"/>
  <c r="UDJ470" i="5" s="1"/>
  <c r="UDL470" i="5" s="1"/>
  <c r="UDN470" i="5" s="1"/>
  <c r="UDP470" i="5" s="1"/>
  <c r="UDR470" i="5" s="1"/>
  <c r="UDT470" i="5" s="1"/>
  <c r="UDV470" i="5" s="1"/>
  <c r="UDX470" i="5" s="1"/>
  <c r="UDZ470" i="5" s="1"/>
  <c r="UEB470" i="5" s="1"/>
  <c r="UED470" i="5" s="1"/>
  <c r="UEF470" i="5" s="1"/>
  <c r="UEH470" i="5" s="1"/>
  <c r="UEJ470" i="5" s="1"/>
  <c r="UEL470" i="5" s="1"/>
  <c r="UEN470" i="5" s="1"/>
  <c r="UEP470" i="5" s="1"/>
  <c r="UER470" i="5" s="1"/>
  <c r="UET470" i="5" s="1"/>
  <c r="UEV470" i="5" s="1"/>
  <c r="UEX470" i="5" s="1"/>
  <c r="UEZ470" i="5" s="1"/>
  <c r="UFB470" i="5" s="1"/>
  <c r="UFD470" i="5" s="1"/>
  <c r="UFF470" i="5" s="1"/>
  <c r="UFH470" i="5" s="1"/>
  <c r="UFJ470" i="5" s="1"/>
  <c r="UFL470" i="5" s="1"/>
  <c r="UFN470" i="5" s="1"/>
  <c r="UFP470" i="5" s="1"/>
  <c r="UFR470" i="5" s="1"/>
  <c r="UFT470" i="5" s="1"/>
  <c r="UFV470" i="5" s="1"/>
  <c r="UFX470" i="5" s="1"/>
  <c r="UFZ470" i="5" s="1"/>
  <c r="UGB470" i="5" s="1"/>
  <c r="UGD470" i="5" s="1"/>
  <c r="UGF470" i="5" s="1"/>
  <c r="UGH470" i="5" s="1"/>
  <c r="UGJ470" i="5" s="1"/>
  <c r="UGL470" i="5" s="1"/>
  <c r="UGN470" i="5" s="1"/>
  <c r="UGP470" i="5" s="1"/>
  <c r="UGR470" i="5" s="1"/>
  <c r="UGT470" i="5" s="1"/>
  <c r="UGV470" i="5" s="1"/>
  <c r="UGX470" i="5" s="1"/>
  <c r="UGZ470" i="5" s="1"/>
  <c r="UHB470" i="5" s="1"/>
  <c r="UHD470" i="5" s="1"/>
  <c r="UHF470" i="5" s="1"/>
  <c r="UHH470" i="5" s="1"/>
  <c r="UHJ470" i="5" s="1"/>
  <c r="UHL470" i="5" s="1"/>
  <c r="UHN470" i="5" s="1"/>
  <c r="UHP470" i="5" s="1"/>
  <c r="UHR470" i="5" s="1"/>
  <c r="UHT470" i="5" s="1"/>
  <c r="UHV470" i="5" s="1"/>
  <c r="UHX470" i="5" s="1"/>
  <c r="UHZ470" i="5" s="1"/>
  <c r="UIB470" i="5" s="1"/>
  <c r="UID470" i="5" s="1"/>
  <c r="UIF470" i="5" s="1"/>
  <c r="UIH470" i="5" s="1"/>
  <c r="UIJ470" i="5" s="1"/>
  <c r="UIL470" i="5" s="1"/>
  <c r="UIN470" i="5" s="1"/>
  <c r="UIP470" i="5" s="1"/>
  <c r="UIR470" i="5" s="1"/>
  <c r="UIT470" i="5" s="1"/>
  <c r="UIV470" i="5" s="1"/>
  <c r="UIX470" i="5" s="1"/>
  <c r="UIZ470" i="5" s="1"/>
  <c r="UJB470" i="5" s="1"/>
  <c r="UJD470" i="5" s="1"/>
  <c r="UJF470" i="5" s="1"/>
  <c r="UJH470" i="5" s="1"/>
  <c r="UJJ470" i="5" s="1"/>
  <c r="UJL470" i="5" s="1"/>
  <c r="UJN470" i="5" s="1"/>
  <c r="UJP470" i="5" s="1"/>
  <c r="UJR470" i="5" s="1"/>
  <c r="UJT470" i="5" s="1"/>
  <c r="UJV470" i="5" s="1"/>
  <c r="UJX470" i="5" s="1"/>
  <c r="UJZ470" i="5" s="1"/>
  <c r="UKB470" i="5" s="1"/>
  <c r="UKD470" i="5" s="1"/>
  <c r="UKF470" i="5" s="1"/>
  <c r="UKH470" i="5" s="1"/>
  <c r="UKJ470" i="5" s="1"/>
  <c r="UKL470" i="5" s="1"/>
  <c r="UKN470" i="5" s="1"/>
  <c r="UKP470" i="5" s="1"/>
  <c r="UKR470" i="5" s="1"/>
  <c r="UKT470" i="5" s="1"/>
  <c r="UKV470" i="5" s="1"/>
  <c r="UKX470" i="5" s="1"/>
  <c r="UKZ470" i="5" s="1"/>
  <c r="ULB470" i="5" s="1"/>
  <c r="ULD470" i="5" s="1"/>
  <c r="ULF470" i="5" s="1"/>
  <c r="ULH470" i="5" s="1"/>
  <c r="ULJ470" i="5" s="1"/>
  <c r="ULL470" i="5" s="1"/>
  <c r="ULN470" i="5" s="1"/>
  <c r="ULP470" i="5" s="1"/>
  <c r="ULR470" i="5" s="1"/>
  <c r="ULT470" i="5" s="1"/>
  <c r="ULV470" i="5" s="1"/>
  <c r="ULX470" i="5" s="1"/>
  <c r="ULZ470" i="5" s="1"/>
  <c r="UMB470" i="5" s="1"/>
  <c r="UMD470" i="5" s="1"/>
  <c r="UMF470" i="5" s="1"/>
  <c r="UMH470" i="5" s="1"/>
  <c r="UMJ470" i="5" s="1"/>
  <c r="UML470" i="5" s="1"/>
  <c r="UMN470" i="5" s="1"/>
  <c r="UMP470" i="5" s="1"/>
  <c r="UMR470" i="5" s="1"/>
  <c r="UMT470" i="5" s="1"/>
  <c r="UMV470" i="5" s="1"/>
  <c r="UMX470" i="5" s="1"/>
  <c r="UMZ470" i="5" s="1"/>
  <c r="UNB470" i="5" s="1"/>
  <c r="UND470" i="5" s="1"/>
  <c r="UNF470" i="5" s="1"/>
  <c r="UNH470" i="5" s="1"/>
  <c r="UNJ470" i="5" s="1"/>
  <c r="UNL470" i="5" s="1"/>
  <c r="UNN470" i="5" s="1"/>
  <c r="UNP470" i="5" s="1"/>
  <c r="UNR470" i="5" s="1"/>
  <c r="UNT470" i="5" s="1"/>
  <c r="UNV470" i="5" s="1"/>
  <c r="UNX470" i="5" s="1"/>
  <c r="UNZ470" i="5" s="1"/>
  <c r="UOB470" i="5" s="1"/>
  <c r="UOD470" i="5" s="1"/>
  <c r="UOF470" i="5" s="1"/>
  <c r="UOH470" i="5" s="1"/>
  <c r="UOJ470" i="5" s="1"/>
  <c r="UOL470" i="5" s="1"/>
  <c r="UON470" i="5" s="1"/>
  <c r="UOP470" i="5" s="1"/>
  <c r="UOR470" i="5" s="1"/>
  <c r="UOT470" i="5" s="1"/>
  <c r="UOV470" i="5" s="1"/>
  <c r="UOX470" i="5" s="1"/>
  <c r="UOZ470" i="5" s="1"/>
  <c r="UPB470" i="5" s="1"/>
  <c r="UPD470" i="5" s="1"/>
  <c r="UPF470" i="5" s="1"/>
  <c r="UPH470" i="5" s="1"/>
  <c r="UPJ470" i="5" s="1"/>
  <c r="UPL470" i="5" s="1"/>
  <c r="UPN470" i="5" s="1"/>
  <c r="UPP470" i="5" s="1"/>
  <c r="UPR470" i="5" s="1"/>
  <c r="UPT470" i="5" s="1"/>
  <c r="UPV470" i="5" s="1"/>
  <c r="UPX470" i="5" s="1"/>
  <c r="UPZ470" i="5" s="1"/>
  <c r="UQB470" i="5" s="1"/>
  <c r="UQD470" i="5" s="1"/>
  <c r="UQF470" i="5" s="1"/>
  <c r="UQH470" i="5" s="1"/>
  <c r="UQJ470" i="5" s="1"/>
  <c r="UQL470" i="5" s="1"/>
  <c r="UQN470" i="5" s="1"/>
  <c r="UQP470" i="5" s="1"/>
  <c r="UQR470" i="5" s="1"/>
  <c r="UQT470" i="5" s="1"/>
  <c r="UQV470" i="5" s="1"/>
  <c r="UQX470" i="5" s="1"/>
  <c r="UQZ470" i="5" s="1"/>
  <c r="URB470" i="5" s="1"/>
  <c r="URD470" i="5" s="1"/>
  <c r="URF470" i="5" s="1"/>
  <c r="URH470" i="5" s="1"/>
  <c r="URJ470" i="5" s="1"/>
  <c r="URL470" i="5" s="1"/>
  <c r="URN470" i="5" s="1"/>
  <c r="URP470" i="5" s="1"/>
  <c r="URR470" i="5" s="1"/>
  <c r="URT470" i="5" s="1"/>
  <c r="URV470" i="5" s="1"/>
  <c r="URX470" i="5" s="1"/>
  <c r="URZ470" i="5" s="1"/>
  <c r="USB470" i="5" s="1"/>
  <c r="USD470" i="5" s="1"/>
  <c r="USF470" i="5" s="1"/>
  <c r="USH470" i="5" s="1"/>
  <c r="USJ470" i="5" s="1"/>
  <c r="USL470" i="5" s="1"/>
  <c r="USN470" i="5" s="1"/>
  <c r="USP470" i="5" s="1"/>
  <c r="USR470" i="5" s="1"/>
  <c r="UST470" i="5" s="1"/>
  <c r="USV470" i="5" s="1"/>
  <c r="USX470" i="5" s="1"/>
  <c r="USZ470" i="5" s="1"/>
  <c r="UTB470" i="5" s="1"/>
  <c r="UTD470" i="5" s="1"/>
  <c r="UTF470" i="5" s="1"/>
  <c r="UTH470" i="5" s="1"/>
  <c r="UTJ470" i="5" s="1"/>
  <c r="UTL470" i="5" s="1"/>
  <c r="UTN470" i="5" s="1"/>
  <c r="UTP470" i="5" s="1"/>
  <c r="UTR470" i="5" s="1"/>
  <c r="UTT470" i="5" s="1"/>
  <c r="UTV470" i="5" s="1"/>
  <c r="UTX470" i="5" s="1"/>
  <c r="UTZ470" i="5" s="1"/>
  <c r="UUB470" i="5" s="1"/>
  <c r="UUD470" i="5" s="1"/>
  <c r="UUF470" i="5" s="1"/>
  <c r="UUH470" i="5" s="1"/>
  <c r="UUJ470" i="5" s="1"/>
  <c r="UUL470" i="5" s="1"/>
  <c r="UUN470" i="5" s="1"/>
  <c r="UUP470" i="5" s="1"/>
  <c r="UUR470" i="5" s="1"/>
  <c r="UUT470" i="5" s="1"/>
  <c r="UUV470" i="5" s="1"/>
  <c r="UUX470" i="5" s="1"/>
  <c r="UUZ470" i="5" s="1"/>
  <c r="UVB470" i="5" s="1"/>
  <c r="UVD470" i="5" s="1"/>
  <c r="UVF470" i="5" s="1"/>
  <c r="UVH470" i="5" s="1"/>
  <c r="UVJ470" i="5" s="1"/>
  <c r="UVL470" i="5" s="1"/>
  <c r="UVN470" i="5" s="1"/>
  <c r="UVP470" i="5" s="1"/>
  <c r="UVR470" i="5" s="1"/>
  <c r="UVT470" i="5" s="1"/>
  <c r="UVV470" i="5" s="1"/>
  <c r="UVX470" i="5" s="1"/>
  <c r="UVZ470" i="5" s="1"/>
  <c r="UWB470" i="5" s="1"/>
  <c r="UWD470" i="5" s="1"/>
  <c r="UWF470" i="5" s="1"/>
  <c r="UWH470" i="5" s="1"/>
  <c r="UWJ470" i="5" s="1"/>
  <c r="UWL470" i="5" s="1"/>
  <c r="UWN470" i="5" s="1"/>
  <c r="UWP470" i="5" s="1"/>
  <c r="UWR470" i="5" s="1"/>
  <c r="UWT470" i="5" s="1"/>
  <c r="UWV470" i="5" s="1"/>
  <c r="UWX470" i="5" s="1"/>
  <c r="UWZ470" i="5" s="1"/>
  <c r="UXB470" i="5" s="1"/>
  <c r="UXD470" i="5" s="1"/>
  <c r="UXF470" i="5" s="1"/>
  <c r="UXH470" i="5" s="1"/>
  <c r="UXJ470" i="5" s="1"/>
  <c r="UXL470" i="5" s="1"/>
  <c r="UXN470" i="5" s="1"/>
  <c r="UXP470" i="5" s="1"/>
  <c r="UXR470" i="5" s="1"/>
  <c r="UXT470" i="5" s="1"/>
  <c r="UXV470" i="5" s="1"/>
  <c r="UXX470" i="5" s="1"/>
  <c r="UXZ470" i="5" s="1"/>
  <c r="UYB470" i="5" s="1"/>
  <c r="UYD470" i="5" s="1"/>
  <c r="UYF470" i="5" s="1"/>
  <c r="UYH470" i="5" s="1"/>
  <c r="UYJ470" i="5" s="1"/>
  <c r="UYL470" i="5" s="1"/>
  <c r="UYN470" i="5" s="1"/>
  <c r="UYP470" i="5" s="1"/>
  <c r="UYR470" i="5" s="1"/>
  <c r="UYT470" i="5" s="1"/>
  <c r="UYV470" i="5" s="1"/>
  <c r="UYX470" i="5" s="1"/>
  <c r="UYZ470" i="5" s="1"/>
  <c r="UZB470" i="5" s="1"/>
  <c r="UZD470" i="5" s="1"/>
  <c r="UZF470" i="5" s="1"/>
  <c r="UZH470" i="5" s="1"/>
  <c r="UZJ470" i="5" s="1"/>
  <c r="UZL470" i="5" s="1"/>
  <c r="UZN470" i="5" s="1"/>
  <c r="UZP470" i="5" s="1"/>
  <c r="UZR470" i="5" s="1"/>
  <c r="UZT470" i="5" s="1"/>
  <c r="UZV470" i="5" s="1"/>
  <c r="UZX470" i="5" s="1"/>
  <c r="UZZ470" i="5" s="1"/>
  <c r="VAB470" i="5" s="1"/>
  <c r="VAD470" i="5" s="1"/>
  <c r="VAF470" i="5" s="1"/>
  <c r="VAH470" i="5" s="1"/>
  <c r="VAJ470" i="5" s="1"/>
  <c r="VAL470" i="5" s="1"/>
  <c r="VAN470" i="5" s="1"/>
  <c r="VAP470" i="5" s="1"/>
  <c r="VAR470" i="5" s="1"/>
  <c r="VAT470" i="5" s="1"/>
  <c r="VAV470" i="5" s="1"/>
  <c r="VAX470" i="5" s="1"/>
  <c r="VAZ470" i="5" s="1"/>
  <c r="VBB470" i="5" s="1"/>
  <c r="VBD470" i="5" s="1"/>
  <c r="VBF470" i="5" s="1"/>
  <c r="VBH470" i="5" s="1"/>
  <c r="VBJ470" i="5" s="1"/>
  <c r="VBL470" i="5" s="1"/>
  <c r="VBN470" i="5" s="1"/>
  <c r="VBP470" i="5" s="1"/>
  <c r="VBR470" i="5" s="1"/>
  <c r="VBT470" i="5" s="1"/>
  <c r="VBV470" i="5" s="1"/>
  <c r="VBX470" i="5" s="1"/>
  <c r="VBZ470" i="5" s="1"/>
  <c r="VCB470" i="5" s="1"/>
  <c r="VCD470" i="5" s="1"/>
  <c r="VCF470" i="5" s="1"/>
  <c r="VCH470" i="5" s="1"/>
  <c r="VCJ470" i="5" s="1"/>
  <c r="VCL470" i="5" s="1"/>
  <c r="VCN470" i="5" s="1"/>
  <c r="VCP470" i="5" s="1"/>
  <c r="VCR470" i="5" s="1"/>
  <c r="VCT470" i="5" s="1"/>
  <c r="VCV470" i="5" s="1"/>
  <c r="VCX470" i="5" s="1"/>
  <c r="VCZ470" i="5" s="1"/>
  <c r="VDB470" i="5" s="1"/>
  <c r="VDD470" i="5" s="1"/>
  <c r="VDF470" i="5" s="1"/>
  <c r="VDH470" i="5" s="1"/>
  <c r="VDJ470" i="5" s="1"/>
  <c r="VDL470" i="5" s="1"/>
  <c r="VDN470" i="5" s="1"/>
  <c r="VDP470" i="5" s="1"/>
  <c r="VDR470" i="5" s="1"/>
  <c r="VDT470" i="5" s="1"/>
  <c r="VDV470" i="5" s="1"/>
  <c r="VDX470" i="5" s="1"/>
  <c r="VDZ470" i="5" s="1"/>
  <c r="VEB470" i="5" s="1"/>
  <c r="VED470" i="5" s="1"/>
  <c r="VEF470" i="5" s="1"/>
  <c r="VEH470" i="5" s="1"/>
  <c r="VEJ470" i="5" s="1"/>
  <c r="VEL470" i="5" s="1"/>
  <c r="VEN470" i="5" s="1"/>
  <c r="VEP470" i="5" s="1"/>
  <c r="VER470" i="5" s="1"/>
  <c r="VET470" i="5" s="1"/>
  <c r="VEV470" i="5" s="1"/>
  <c r="VEX470" i="5" s="1"/>
  <c r="VEZ470" i="5" s="1"/>
  <c r="VFB470" i="5" s="1"/>
  <c r="VFD470" i="5" s="1"/>
  <c r="VFF470" i="5" s="1"/>
  <c r="VFH470" i="5" s="1"/>
  <c r="VFJ470" i="5" s="1"/>
  <c r="VFL470" i="5" s="1"/>
  <c r="VFN470" i="5" s="1"/>
  <c r="VFP470" i="5" s="1"/>
  <c r="VFR470" i="5" s="1"/>
  <c r="VFT470" i="5" s="1"/>
  <c r="VFV470" i="5" s="1"/>
  <c r="VFX470" i="5" s="1"/>
  <c r="VFZ470" i="5" s="1"/>
  <c r="VGB470" i="5" s="1"/>
  <c r="VGD470" i="5" s="1"/>
  <c r="VGF470" i="5" s="1"/>
  <c r="VGH470" i="5" s="1"/>
  <c r="VGJ470" i="5" s="1"/>
  <c r="VGL470" i="5" s="1"/>
  <c r="VGN470" i="5" s="1"/>
  <c r="VGP470" i="5" s="1"/>
  <c r="VGR470" i="5" s="1"/>
  <c r="VGT470" i="5" s="1"/>
  <c r="VGV470" i="5" s="1"/>
  <c r="VGX470" i="5" s="1"/>
  <c r="VGZ470" i="5" s="1"/>
  <c r="VHB470" i="5" s="1"/>
  <c r="VHD470" i="5" s="1"/>
  <c r="VHF470" i="5" s="1"/>
  <c r="VHH470" i="5" s="1"/>
  <c r="VHJ470" i="5" s="1"/>
  <c r="VHL470" i="5" s="1"/>
  <c r="VHN470" i="5" s="1"/>
  <c r="VHP470" i="5" s="1"/>
  <c r="VHR470" i="5" s="1"/>
  <c r="VHT470" i="5" s="1"/>
  <c r="VHV470" i="5" s="1"/>
  <c r="VHX470" i="5" s="1"/>
  <c r="VHZ470" i="5" s="1"/>
  <c r="VIB470" i="5" s="1"/>
  <c r="VID470" i="5" s="1"/>
  <c r="VIF470" i="5" s="1"/>
  <c r="VIH470" i="5" s="1"/>
  <c r="VIJ470" i="5" s="1"/>
  <c r="VIL470" i="5" s="1"/>
  <c r="VIN470" i="5" s="1"/>
  <c r="VIP470" i="5" s="1"/>
  <c r="VIR470" i="5" s="1"/>
  <c r="VIT470" i="5" s="1"/>
  <c r="VIV470" i="5" s="1"/>
  <c r="VIX470" i="5" s="1"/>
  <c r="VIZ470" i="5" s="1"/>
  <c r="VJB470" i="5" s="1"/>
  <c r="VJD470" i="5" s="1"/>
  <c r="VJF470" i="5" s="1"/>
  <c r="VJH470" i="5" s="1"/>
  <c r="VJJ470" i="5" s="1"/>
  <c r="VJL470" i="5" s="1"/>
  <c r="VJN470" i="5" s="1"/>
  <c r="VJP470" i="5" s="1"/>
  <c r="VJR470" i="5" s="1"/>
  <c r="VJT470" i="5" s="1"/>
  <c r="VJV470" i="5" s="1"/>
  <c r="VJX470" i="5" s="1"/>
  <c r="VJZ470" i="5" s="1"/>
  <c r="VKB470" i="5" s="1"/>
  <c r="VKD470" i="5" s="1"/>
  <c r="VKF470" i="5" s="1"/>
  <c r="VKH470" i="5" s="1"/>
  <c r="VKJ470" i="5" s="1"/>
  <c r="VKL470" i="5" s="1"/>
  <c r="VKN470" i="5" s="1"/>
  <c r="VKP470" i="5" s="1"/>
  <c r="VKR470" i="5" s="1"/>
  <c r="VKT470" i="5" s="1"/>
  <c r="VKV470" i="5" s="1"/>
  <c r="VKX470" i="5" s="1"/>
  <c r="VKZ470" i="5" s="1"/>
  <c r="VLB470" i="5" s="1"/>
  <c r="VLD470" i="5" s="1"/>
  <c r="VLF470" i="5" s="1"/>
  <c r="VLH470" i="5" s="1"/>
  <c r="VLJ470" i="5" s="1"/>
  <c r="VLL470" i="5" s="1"/>
  <c r="VLN470" i="5" s="1"/>
  <c r="VLP470" i="5" s="1"/>
  <c r="VLR470" i="5" s="1"/>
  <c r="VLT470" i="5" s="1"/>
  <c r="VLV470" i="5" s="1"/>
  <c r="VLX470" i="5" s="1"/>
  <c r="VLZ470" i="5" s="1"/>
  <c r="VMB470" i="5" s="1"/>
  <c r="VMD470" i="5" s="1"/>
  <c r="VMF470" i="5" s="1"/>
  <c r="VMH470" i="5" s="1"/>
  <c r="VMJ470" i="5" s="1"/>
  <c r="VML470" i="5" s="1"/>
  <c r="VMN470" i="5" s="1"/>
  <c r="VMP470" i="5" s="1"/>
  <c r="VMR470" i="5" s="1"/>
  <c r="VMT470" i="5" s="1"/>
  <c r="VMV470" i="5" s="1"/>
  <c r="VMX470" i="5" s="1"/>
  <c r="VMZ470" i="5" s="1"/>
  <c r="VNB470" i="5" s="1"/>
  <c r="VND470" i="5" s="1"/>
  <c r="VNF470" i="5" s="1"/>
  <c r="VNH470" i="5" s="1"/>
  <c r="VNJ470" i="5" s="1"/>
  <c r="VNL470" i="5" s="1"/>
  <c r="VNN470" i="5" s="1"/>
  <c r="VNP470" i="5" s="1"/>
  <c r="VNR470" i="5" s="1"/>
  <c r="VNT470" i="5" s="1"/>
  <c r="VNV470" i="5" s="1"/>
  <c r="VNX470" i="5" s="1"/>
  <c r="VNZ470" i="5" s="1"/>
  <c r="VOB470" i="5" s="1"/>
  <c r="VOD470" i="5" s="1"/>
  <c r="VOF470" i="5" s="1"/>
  <c r="VOH470" i="5" s="1"/>
  <c r="VOJ470" i="5" s="1"/>
  <c r="VOL470" i="5" s="1"/>
  <c r="VON470" i="5" s="1"/>
  <c r="VOP470" i="5" s="1"/>
  <c r="VOR470" i="5" s="1"/>
  <c r="VOT470" i="5" s="1"/>
  <c r="VOV470" i="5" s="1"/>
  <c r="VOX470" i="5" s="1"/>
  <c r="VOZ470" i="5" s="1"/>
  <c r="VPB470" i="5" s="1"/>
  <c r="VPD470" i="5" s="1"/>
  <c r="VPF470" i="5" s="1"/>
  <c r="VPH470" i="5" s="1"/>
  <c r="VPJ470" i="5" s="1"/>
  <c r="VPL470" i="5" s="1"/>
  <c r="VPN470" i="5" s="1"/>
  <c r="VPP470" i="5" s="1"/>
  <c r="VPR470" i="5" s="1"/>
  <c r="VPT470" i="5" s="1"/>
  <c r="VPV470" i="5" s="1"/>
  <c r="VPX470" i="5" s="1"/>
  <c r="VPZ470" i="5" s="1"/>
  <c r="VQB470" i="5" s="1"/>
  <c r="VQD470" i="5" s="1"/>
  <c r="VQF470" i="5" s="1"/>
  <c r="VQH470" i="5" s="1"/>
  <c r="VQJ470" i="5" s="1"/>
  <c r="VQL470" i="5" s="1"/>
  <c r="VQN470" i="5" s="1"/>
  <c r="VQP470" i="5" s="1"/>
  <c r="VQR470" i="5" s="1"/>
  <c r="VQT470" i="5" s="1"/>
  <c r="VQV470" i="5" s="1"/>
  <c r="VQX470" i="5" s="1"/>
  <c r="VQZ470" i="5" s="1"/>
  <c r="VRB470" i="5" s="1"/>
  <c r="VRD470" i="5" s="1"/>
  <c r="VRF470" i="5" s="1"/>
  <c r="VRH470" i="5" s="1"/>
  <c r="VRJ470" i="5" s="1"/>
  <c r="VRL470" i="5" s="1"/>
  <c r="VRN470" i="5" s="1"/>
  <c r="VRP470" i="5" s="1"/>
  <c r="VRR470" i="5" s="1"/>
  <c r="VRT470" i="5" s="1"/>
  <c r="VRV470" i="5" s="1"/>
  <c r="VRX470" i="5" s="1"/>
  <c r="VRZ470" i="5" s="1"/>
  <c r="VSB470" i="5" s="1"/>
  <c r="VSD470" i="5" s="1"/>
  <c r="VSF470" i="5" s="1"/>
  <c r="VSH470" i="5" s="1"/>
  <c r="VSJ470" i="5" s="1"/>
  <c r="VSL470" i="5" s="1"/>
  <c r="VSN470" i="5" s="1"/>
  <c r="VSP470" i="5" s="1"/>
  <c r="VSR470" i="5" s="1"/>
  <c r="VST470" i="5" s="1"/>
  <c r="VSV470" i="5" s="1"/>
  <c r="VSX470" i="5" s="1"/>
  <c r="VSZ470" i="5" s="1"/>
  <c r="VTB470" i="5" s="1"/>
  <c r="VTD470" i="5" s="1"/>
  <c r="VTF470" i="5" s="1"/>
  <c r="VTH470" i="5" s="1"/>
  <c r="VTJ470" i="5" s="1"/>
  <c r="VTL470" i="5" s="1"/>
  <c r="VTN470" i="5" s="1"/>
  <c r="VTP470" i="5" s="1"/>
  <c r="VTR470" i="5" s="1"/>
  <c r="VTT470" i="5" s="1"/>
  <c r="VTV470" i="5" s="1"/>
  <c r="VTX470" i="5" s="1"/>
  <c r="VTZ470" i="5" s="1"/>
  <c r="VUB470" i="5" s="1"/>
  <c r="VUD470" i="5" s="1"/>
  <c r="VUF470" i="5" s="1"/>
  <c r="VUH470" i="5" s="1"/>
  <c r="VUJ470" i="5" s="1"/>
  <c r="VUL470" i="5" s="1"/>
  <c r="VUN470" i="5" s="1"/>
  <c r="VUP470" i="5" s="1"/>
  <c r="VUR470" i="5" s="1"/>
  <c r="VUT470" i="5" s="1"/>
  <c r="VUV470" i="5" s="1"/>
  <c r="VUX470" i="5" s="1"/>
  <c r="VUZ470" i="5" s="1"/>
  <c r="VVB470" i="5" s="1"/>
  <c r="VVD470" i="5" s="1"/>
  <c r="VVF470" i="5" s="1"/>
  <c r="VVH470" i="5" s="1"/>
  <c r="VVJ470" i="5" s="1"/>
  <c r="VVL470" i="5" s="1"/>
  <c r="VVN470" i="5" s="1"/>
  <c r="VVP470" i="5" s="1"/>
  <c r="VVR470" i="5" s="1"/>
  <c r="VVT470" i="5" s="1"/>
  <c r="VVV470" i="5" s="1"/>
  <c r="VVX470" i="5" s="1"/>
  <c r="VVZ470" i="5" s="1"/>
  <c r="VWB470" i="5" s="1"/>
  <c r="VWD470" i="5" s="1"/>
  <c r="VWF470" i="5" s="1"/>
  <c r="VWH470" i="5" s="1"/>
  <c r="VWJ470" i="5" s="1"/>
  <c r="VWL470" i="5" s="1"/>
  <c r="VWN470" i="5" s="1"/>
  <c r="VWP470" i="5" s="1"/>
  <c r="VWR470" i="5" s="1"/>
  <c r="VWT470" i="5" s="1"/>
  <c r="VWV470" i="5" s="1"/>
  <c r="VWX470" i="5" s="1"/>
  <c r="VWZ470" i="5" s="1"/>
  <c r="VXB470" i="5" s="1"/>
  <c r="VXD470" i="5" s="1"/>
  <c r="VXF470" i="5" s="1"/>
  <c r="VXH470" i="5" s="1"/>
  <c r="VXJ470" i="5" s="1"/>
  <c r="VXL470" i="5" s="1"/>
  <c r="VXN470" i="5" s="1"/>
  <c r="VXP470" i="5" s="1"/>
  <c r="VXR470" i="5" s="1"/>
  <c r="VXT470" i="5" s="1"/>
  <c r="VXV470" i="5" s="1"/>
  <c r="VXX470" i="5" s="1"/>
  <c r="VXZ470" i="5" s="1"/>
  <c r="VYB470" i="5" s="1"/>
  <c r="VYD470" i="5" s="1"/>
  <c r="VYF470" i="5" s="1"/>
  <c r="VYH470" i="5" s="1"/>
  <c r="VYJ470" i="5" s="1"/>
  <c r="VYL470" i="5" s="1"/>
  <c r="VYN470" i="5" s="1"/>
  <c r="VYP470" i="5" s="1"/>
  <c r="VYR470" i="5" s="1"/>
  <c r="VYT470" i="5" s="1"/>
  <c r="VYV470" i="5" s="1"/>
  <c r="VYX470" i="5" s="1"/>
  <c r="VYZ470" i="5" s="1"/>
  <c r="VZB470" i="5" s="1"/>
  <c r="VZD470" i="5" s="1"/>
  <c r="VZF470" i="5" s="1"/>
  <c r="VZH470" i="5" s="1"/>
  <c r="VZJ470" i="5" s="1"/>
  <c r="VZL470" i="5" s="1"/>
  <c r="VZN470" i="5" s="1"/>
  <c r="VZP470" i="5" s="1"/>
  <c r="VZR470" i="5" s="1"/>
  <c r="VZT470" i="5" s="1"/>
  <c r="VZV470" i="5" s="1"/>
  <c r="VZX470" i="5" s="1"/>
  <c r="VZZ470" i="5" s="1"/>
  <c r="WAB470" i="5" s="1"/>
  <c r="WAD470" i="5" s="1"/>
  <c r="WAF470" i="5" s="1"/>
  <c r="WAH470" i="5" s="1"/>
  <c r="WAJ470" i="5" s="1"/>
  <c r="WAL470" i="5" s="1"/>
  <c r="WAN470" i="5" s="1"/>
  <c r="WAP470" i="5" s="1"/>
  <c r="WAR470" i="5" s="1"/>
  <c r="WAT470" i="5" s="1"/>
  <c r="WAV470" i="5" s="1"/>
  <c r="WAX470" i="5" s="1"/>
  <c r="WAZ470" i="5" s="1"/>
  <c r="WBB470" i="5" s="1"/>
  <c r="WBD470" i="5" s="1"/>
  <c r="WBF470" i="5" s="1"/>
  <c r="WBH470" i="5" s="1"/>
  <c r="WBJ470" i="5" s="1"/>
  <c r="WBL470" i="5" s="1"/>
  <c r="WBN470" i="5" s="1"/>
  <c r="WBP470" i="5" s="1"/>
  <c r="WBR470" i="5" s="1"/>
  <c r="WBT470" i="5" s="1"/>
  <c r="WBV470" i="5" s="1"/>
  <c r="WBX470" i="5" s="1"/>
  <c r="WBZ470" i="5" s="1"/>
  <c r="WCB470" i="5" s="1"/>
  <c r="WCD470" i="5" s="1"/>
  <c r="WCF470" i="5" s="1"/>
  <c r="WCH470" i="5" s="1"/>
  <c r="WCJ470" i="5" s="1"/>
  <c r="WCL470" i="5" s="1"/>
  <c r="WCN470" i="5" s="1"/>
  <c r="WCP470" i="5" s="1"/>
  <c r="WCR470" i="5" s="1"/>
  <c r="WCT470" i="5" s="1"/>
  <c r="WCV470" i="5" s="1"/>
  <c r="WCX470" i="5" s="1"/>
  <c r="WCZ470" i="5" s="1"/>
  <c r="WDB470" i="5" s="1"/>
  <c r="WDD470" i="5" s="1"/>
  <c r="WDF470" i="5" s="1"/>
  <c r="WDH470" i="5" s="1"/>
  <c r="WDJ470" i="5" s="1"/>
  <c r="WDL470" i="5" s="1"/>
  <c r="WDN470" i="5" s="1"/>
  <c r="WDP470" i="5" s="1"/>
  <c r="WDR470" i="5" s="1"/>
  <c r="WDT470" i="5" s="1"/>
  <c r="WDV470" i="5" s="1"/>
  <c r="WDX470" i="5" s="1"/>
  <c r="WDZ470" i="5" s="1"/>
  <c r="WEB470" i="5" s="1"/>
  <c r="WED470" i="5" s="1"/>
  <c r="WEF470" i="5" s="1"/>
  <c r="WEH470" i="5" s="1"/>
  <c r="WEJ470" i="5" s="1"/>
  <c r="WEL470" i="5" s="1"/>
  <c r="WEN470" i="5" s="1"/>
  <c r="WEP470" i="5" s="1"/>
  <c r="WER470" i="5" s="1"/>
  <c r="WET470" i="5" s="1"/>
  <c r="WEV470" i="5" s="1"/>
  <c r="WEX470" i="5" s="1"/>
  <c r="WEZ470" i="5" s="1"/>
  <c r="WFB470" i="5" s="1"/>
  <c r="WFD470" i="5" s="1"/>
  <c r="WFF470" i="5" s="1"/>
  <c r="WFH470" i="5" s="1"/>
  <c r="WFJ470" i="5" s="1"/>
  <c r="WFL470" i="5" s="1"/>
  <c r="WFN470" i="5" s="1"/>
  <c r="WFP470" i="5" s="1"/>
  <c r="WFR470" i="5" s="1"/>
  <c r="WFT470" i="5" s="1"/>
  <c r="WFV470" i="5" s="1"/>
  <c r="WFX470" i="5" s="1"/>
  <c r="WFZ470" i="5" s="1"/>
  <c r="WGB470" i="5" s="1"/>
  <c r="WGD470" i="5" s="1"/>
  <c r="WGF470" i="5" s="1"/>
  <c r="WGH470" i="5" s="1"/>
  <c r="WGJ470" i="5" s="1"/>
  <c r="WGL470" i="5" s="1"/>
  <c r="WGN470" i="5" s="1"/>
  <c r="WGP470" i="5" s="1"/>
  <c r="WGR470" i="5" s="1"/>
  <c r="WGT470" i="5" s="1"/>
  <c r="WGV470" i="5" s="1"/>
  <c r="WGX470" i="5" s="1"/>
  <c r="WGZ470" i="5" s="1"/>
  <c r="WHB470" i="5" s="1"/>
  <c r="WHD470" i="5" s="1"/>
  <c r="WHF470" i="5" s="1"/>
  <c r="WHH470" i="5" s="1"/>
  <c r="WHJ470" i="5" s="1"/>
  <c r="WHL470" i="5" s="1"/>
  <c r="WHN470" i="5" s="1"/>
  <c r="WHP470" i="5" s="1"/>
  <c r="WHR470" i="5" s="1"/>
  <c r="WHT470" i="5" s="1"/>
  <c r="WHV470" i="5" s="1"/>
  <c r="WHX470" i="5" s="1"/>
  <c r="WHZ470" i="5" s="1"/>
  <c r="WIB470" i="5" s="1"/>
  <c r="WID470" i="5" s="1"/>
  <c r="WIF470" i="5" s="1"/>
  <c r="WIH470" i="5" s="1"/>
  <c r="WIJ470" i="5" s="1"/>
  <c r="WIL470" i="5" s="1"/>
  <c r="WIN470" i="5" s="1"/>
  <c r="WIP470" i="5" s="1"/>
  <c r="WIR470" i="5" s="1"/>
  <c r="WIT470" i="5" s="1"/>
  <c r="WIV470" i="5" s="1"/>
  <c r="WIX470" i="5" s="1"/>
  <c r="WIZ470" i="5" s="1"/>
  <c r="WJB470" i="5" s="1"/>
  <c r="WJD470" i="5" s="1"/>
  <c r="WJF470" i="5" s="1"/>
  <c r="WJH470" i="5" s="1"/>
  <c r="WJJ470" i="5" s="1"/>
  <c r="WJL470" i="5" s="1"/>
  <c r="WJN470" i="5" s="1"/>
  <c r="WJP470" i="5" s="1"/>
  <c r="WJR470" i="5" s="1"/>
  <c r="WJT470" i="5" s="1"/>
  <c r="WJV470" i="5" s="1"/>
  <c r="WJX470" i="5" s="1"/>
  <c r="WJZ470" i="5" s="1"/>
  <c r="WKB470" i="5" s="1"/>
  <c r="WKD470" i="5" s="1"/>
  <c r="WKF470" i="5" s="1"/>
  <c r="WKH470" i="5" s="1"/>
  <c r="WKJ470" i="5" s="1"/>
  <c r="WKL470" i="5" s="1"/>
  <c r="WKN470" i="5" s="1"/>
  <c r="WKP470" i="5" s="1"/>
  <c r="WKR470" i="5" s="1"/>
  <c r="WKT470" i="5" s="1"/>
  <c r="WKV470" i="5" s="1"/>
  <c r="WKX470" i="5" s="1"/>
  <c r="WKZ470" i="5" s="1"/>
  <c r="WLB470" i="5" s="1"/>
  <c r="WLD470" i="5" s="1"/>
  <c r="WLF470" i="5" s="1"/>
  <c r="WLH470" i="5" s="1"/>
  <c r="WLJ470" i="5" s="1"/>
  <c r="WLL470" i="5" s="1"/>
  <c r="WLN470" i="5" s="1"/>
  <c r="WLP470" i="5" s="1"/>
  <c r="WLR470" i="5" s="1"/>
  <c r="WLT470" i="5" s="1"/>
  <c r="WLV470" i="5" s="1"/>
  <c r="WLX470" i="5" s="1"/>
  <c r="WLZ470" i="5" s="1"/>
  <c r="WMB470" i="5" s="1"/>
  <c r="WMD470" i="5" s="1"/>
  <c r="WMF470" i="5" s="1"/>
  <c r="WMH470" i="5" s="1"/>
  <c r="WMJ470" i="5" s="1"/>
  <c r="WML470" i="5" s="1"/>
  <c r="WMN470" i="5" s="1"/>
  <c r="WMP470" i="5" s="1"/>
  <c r="WMR470" i="5" s="1"/>
  <c r="WMT470" i="5" s="1"/>
  <c r="WMV470" i="5" s="1"/>
  <c r="WMX470" i="5" s="1"/>
  <c r="WMZ470" i="5" s="1"/>
  <c r="WNB470" i="5" s="1"/>
  <c r="WND470" i="5" s="1"/>
  <c r="WNF470" i="5" s="1"/>
  <c r="WNH470" i="5" s="1"/>
  <c r="WNJ470" i="5" s="1"/>
  <c r="WNL470" i="5" s="1"/>
  <c r="WNN470" i="5" s="1"/>
  <c r="WNP470" i="5" s="1"/>
  <c r="WNR470" i="5" s="1"/>
  <c r="WNT470" i="5" s="1"/>
  <c r="WNV470" i="5" s="1"/>
  <c r="WNX470" i="5" s="1"/>
  <c r="WNZ470" i="5" s="1"/>
  <c r="WOB470" i="5" s="1"/>
  <c r="WOD470" i="5" s="1"/>
  <c r="WOF470" i="5" s="1"/>
  <c r="WOH470" i="5" s="1"/>
  <c r="WOJ470" i="5" s="1"/>
  <c r="WOL470" i="5" s="1"/>
  <c r="WON470" i="5" s="1"/>
  <c r="WOP470" i="5" s="1"/>
  <c r="WOR470" i="5" s="1"/>
  <c r="WOT470" i="5" s="1"/>
  <c r="WOV470" i="5" s="1"/>
  <c r="WOX470" i="5" s="1"/>
  <c r="WOZ470" i="5" s="1"/>
  <c r="WPB470" i="5" s="1"/>
  <c r="WPD470" i="5" s="1"/>
  <c r="WPF470" i="5" s="1"/>
  <c r="WPH470" i="5" s="1"/>
  <c r="WPJ470" i="5" s="1"/>
  <c r="WPL470" i="5" s="1"/>
  <c r="WPN470" i="5" s="1"/>
  <c r="WPP470" i="5" s="1"/>
  <c r="WPR470" i="5" s="1"/>
  <c r="WPT470" i="5" s="1"/>
  <c r="WPV470" i="5" s="1"/>
  <c r="WPX470" i="5" s="1"/>
  <c r="WPZ470" i="5" s="1"/>
  <c r="WQB470" i="5" s="1"/>
  <c r="WQD470" i="5" s="1"/>
  <c r="WQF470" i="5" s="1"/>
  <c r="WQH470" i="5" s="1"/>
  <c r="WQJ470" i="5" s="1"/>
  <c r="WQL470" i="5" s="1"/>
  <c r="WQN470" i="5" s="1"/>
  <c r="WQP470" i="5" s="1"/>
  <c r="WQR470" i="5" s="1"/>
  <c r="WQT470" i="5" s="1"/>
  <c r="WQV470" i="5" s="1"/>
  <c r="WQX470" i="5" s="1"/>
  <c r="WQZ470" i="5" s="1"/>
  <c r="WRB470" i="5" s="1"/>
  <c r="WRD470" i="5" s="1"/>
  <c r="WRF470" i="5" s="1"/>
  <c r="WRH470" i="5" s="1"/>
  <c r="WRJ470" i="5" s="1"/>
  <c r="WRL470" i="5" s="1"/>
  <c r="WRN470" i="5" s="1"/>
  <c r="WRP470" i="5" s="1"/>
  <c r="WRR470" i="5" s="1"/>
  <c r="WRT470" i="5" s="1"/>
  <c r="WRV470" i="5" s="1"/>
  <c r="WRX470" i="5" s="1"/>
  <c r="WRZ470" i="5" s="1"/>
  <c r="WSB470" i="5" s="1"/>
  <c r="WSD470" i="5" s="1"/>
  <c r="WSF470" i="5" s="1"/>
  <c r="WSH470" i="5" s="1"/>
  <c r="WSJ470" i="5" s="1"/>
  <c r="WSL470" i="5" s="1"/>
  <c r="WSN470" i="5" s="1"/>
  <c r="WSP470" i="5" s="1"/>
  <c r="WSR470" i="5" s="1"/>
  <c r="WST470" i="5" s="1"/>
  <c r="WSV470" i="5" s="1"/>
  <c r="WSX470" i="5" s="1"/>
  <c r="WSZ470" i="5" s="1"/>
  <c r="WTB470" i="5" s="1"/>
  <c r="WTD470" i="5" s="1"/>
  <c r="WTF470" i="5" s="1"/>
  <c r="WTH470" i="5" s="1"/>
  <c r="WTJ470" i="5" s="1"/>
  <c r="WTL470" i="5" s="1"/>
  <c r="WTN470" i="5" s="1"/>
  <c r="WTP470" i="5" s="1"/>
  <c r="WTR470" i="5" s="1"/>
  <c r="WTT470" i="5" s="1"/>
  <c r="WTV470" i="5" s="1"/>
  <c r="WTX470" i="5" s="1"/>
  <c r="WTZ470" i="5" s="1"/>
  <c r="WUB470" i="5" s="1"/>
  <c r="WUD470" i="5" s="1"/>
  <c r="WUF470" i="5" s="1"/>
  <c r="WUH470" i="5" s="1"/>
  <c r="WUJ470" i="5" s="1"/>
  <c r="WUL470" i="5" s="1"/>
  <c r="WUN470" i="5" s="1"/>
  <c r="WUP470" i="5" s="1"/>
  <c r="WUR470" i="5" s="1"/>
  <c r="WUT470" i="5" s="1"/>
  <c r="WUV470" i="5" s="1"/>
  <c r="WUX470" i="5" s="1"/>
  <c r="WUZ470" i="5" s="1"/>
  <c r="WVB470" i="5" s="1"/>
  <c r="WVD470" i="5" s="1"/>
  <c r="WVF470" i="5" s="1"/>
  <c r="WVH470" i="5" s="1"/>
  <c r="WVJ470" i="5" s="1"/>
  <c r="WVL470" i="5" s="1"/>
  <c r="WVN470" i="5" s="1"/>
  <c r="WVP470" i="5" s="1"/>
  <c r="WVR470" i="5" s="1"/>
  <c r="WVT470" i="5" s="1"/>
  <c r="WVV470" i="5" s="1"/>
  <c r="WVX470" i="5" s="1"/>
  <c r="WVZ470" i="5" s="1"/>
  <c r="WWB470" i="5" s="1"/>
  <c r="WWD470" i="5" s="1"/>
  <c r="WWF470" i="5" s="1"/>
  <c r="WWH470" i="5" s="1"/>
  <c r="WWJ470" i="5" s="1"/>
  <c r="WWL470" i="5" s="1"/>
  <c r="WWN470" i="5" s="1"/>
  <c r="WWP470" i="5" s="1"/>
  <c r="WWR470" i="5" s="1"/>
  <c r="WWT470" i="5" s="1"/>
  <c r="WWV470" i="5" s="1"/>
  <c r="WWX470" i="5" s="1"/>
  <c r="WWZ470" i="5" s="1"/>
  <c r="WXB470" i="5" s="1"/>
  <c r="WXD470" i="5" s="1"/>
  <c r="WXF470" i="5" s="1"/>
  <c r="WXH470" i="5" s="1"/>
  <c r="WXJ470" i="5" s="1"/>
  <c r="WXL470" i="5" s="1"/>
  <c r="WXN470" i="5" s="1"/>
  <c r="WXP470" i="5" s="1"/>
  <c r="WXR470" i="5" s="1"/>
  <c r="WXT470" i="5" s="1"/>
  <c r="WXV470" i="5" s="1"/>
  <c r="WXX470" i="5" s="1"/>
  <c r="WXZ470" i="5" s="1"/>
  <c r="WYB470" i="5" s="1"/>
  <c r="WYD470" i="5" s="1"/>
  <c r="WYF470" i="5" s="1"/>
  <c r="WYH470" i="5" s="1"/>
  <c r="WYJ470" i="5" s="1"/>
  <c r="WYL470" i="5" s="1"/>
  <c r="WYN470" i="5" s="1"/>
  <c r="WYP470" i="5" s="1"/>
  <c r="WYR470" i="5" s="1"/>
  <c r="WYT470" i="5" s="1"/>
  <c r="WYV470" i="5" s="1"/>
  <c r="WYX470" i="5" s="1"/>
  <c r="WYZ470" i="5" s="1"/>
  <c r="WZB470" i="5" s="1"/>
  <c r="WZD470" i="5" s="1"/>
  <c r="WZF470" i="5" s="1"/>
  <c r="WZH470" i="5" s="1"/>
  <c r="WZJ470" i="5" s="1"/>
  <c r="WZL470" i="5" s="1"/>
  <c r="WZN470" i="5" s="1"/>
  <c r="WZP470" i="5" s="1"/>
  <c r="WZR470" i="5" s="1"/>
  <c r="WZT470" i="5" s="1"/>
  <c r="WZV470" i="5" s="1"/>
  <c r="WZX470" i="5" s="1"/>
  <c r="WZZ470" i="5" s="1"/>
  <c r="XAB470" i="5" s="1"/>
  <c r="XAD470" i="5" s="1"/>
  <c r="XAF470" i="5" s="1"/>
  <c r="XAH470" i="5" s="1"/>
  <c r="XAJ470" i="5" s="1"/>
  <c r="XAL470" i="5" s="1"/>
  <c r="XAN470" i="5" s="1"/>
  <c r="XAP470" i="5" s="1"/>
  <c r="XAR470" i="5" s="1"/>
  <c r="XAT470" i="5" s="1"/>
  <c r="XAV470" i="5" s="1"/>
  <c r="XAX470" i="5" s="1"/>
  <c r="XAZ470" i="5" s="1"/>
  <c r="XBB470" i="5" s="1"/>
  <c r="XBD470" i="5" s="1"/>
  <c r="XBF470" i="5" s="1"/>
  <c r="XBH470" i="5" s="1"/>
  <c r="XBJ470" i="5" s="1"/>
  <c r="XBL470" i="5" s="1"/>
  <c r="XBN470" i="5" s="1"/>
  <c r="XBP470" i="5" s="1"/>
  <c r="XBR470" i="5" s="1"/>
  <c r="XBT470" i="5" s="1"/>
  <c r="XBV470" i="5" s="1"/>
  <c r="XBX470" i="5" s="1"/>
  <c r="XBZ470" i="5" s="1"/>
  <c r="XCB470" i="5" s="1"/>
  <c r="XCD470" i="5" s="1"/>
  <c r="XCF470" i="5" s="1"/>
  <c r="XCH470" i="5" s="1"/>
  <c r="XCJ470" i="5" s="1"/>
  <c r="XCL470" i="5" s="1"/>
  <c r="XCN470" i="5" s="1"/>
  <c r="XCP470" i="5" s="1"/>
  <c r="XCR470" i="5" s="1"/>
  <c r="XCT470" i="5" s="1"/>
  <c r="XCV470" i="5" s="1"/>
  <c r="XCX470" i="5" s="1"/>
  <c r="XCZ470" i="5" s="1"/>
  <c r="XDB470" i="5" s="1"/>
  <c r="XDD470" i="5" s="1"/>
  <c r="XDF470" i="5" s="1"/>
  <c r="XDH470" i="5" s="1"/>
  <c r="XDJ470" i="5" s="1"/>
  <c r="XDL470" i="5" s="1"/>
  <c r="XDN470" i="5" s="1"/>
  <c r="XDP470" i="5" s="1"/>
  <c r="XDR470" i="5" s="1"/>
  <c r="XDT470" i="5" s="1"/>
  <c r="XDV470" i="5" s="1"/>
  <c r="XDX470" i="5" s="1"/>
  <c r="XDZ470" i="5" s="1"/>
  <c r="XEB470" i="5" s="1"/>
  <c r="XED470" i="5" s="1"/>
  <c r="XEF470" i="5" s="1"/>
  <c r="XEH470" i="5" s="1"/>
  <c r="XEJ470" i="5" s="1"/>
  <c r="XEL470" i="5" s="1"/>
  <c r="XEN470" i="5" s="1"/>
  <c r="XEP470" i="5" s="1"/>
  <c r="XER470" i="5" s="1"/>
  <c r="XET470" i="5" s="1"/>
  <c r="XEV470" i="5" s="1"/>
  <c r="XEX470" i="5" s="1"/>
  <c r="XEZ470" i="5" s="1"/>
  <c r="XFB470" i="5" s="1"/>
  <c r="XFD470" i="5" s="1"/>
  <c r="S470" i="5"/>
  <c r="U470" i="5" s="1"/>
  <c r="W470" i="5" s="1"/>
  <c r="Y470" i="5" s="1"/>
  <c r="AA470" i="5" s="1"/>
  <c r="AC470" i="5" s="1"/>
  <c r="AE470" i="5" s="1"/>
  <c r="AG470" i="5" s="1"/>
  <c r="AI470" i="5" s="1"/>
  <c r="AK470" i="5" s="1"/>
  <c r="AM470" i="5" s="1"/>
  <c r="AO470" i="5" s="1"/>
  <c r="AQ470" i="5" s="1"/>
  <c r="AS470" i="5" s="1"/>
  <c r="AU470" i="5" s="1"/>
  <c r="AW470" i="5" s="1"/>
  <c r="AY470" i="5" s="1"/>
  <c r="BA470" i="5" s="1"/>
  <c r="BC470" i="5" s="1"/>
  <c r="BE470" i="5" s="1"/>
  <c r="BG470" i="5" s="1"/>
  <c r="BI470" i="5" s="1"/>
  <c r="BK470" i="5" s="1"/>
  <c r="BM470" i="5" s="1"/>
  <c r="BO470" i="5" s="1"/>
  <c r="BQ470" i="5" s="1"/>
  <c r="BS470" i="5" s="1"/>
  <c r="BU470" i="5" s="1"/>
  <c r="BW470" i="5" s="1"/>
  <c r="BY470" i="5" s="1"/>
  <c r="CA470" i="5" s="1"/>
  <c r="CC470" i="5" s="1"/>
  <c r="CE470" i="5" s="1"/>
  <c r="CG470" i="5" s="1"/>
  <c r="CI470" i="5" s="1"/>
  <c r="CK470" i="5" s="1"/>
  <c r="CM470" i="5" s="1"/>
  <c r="CO470" i="5" s="1"/>
  <c r="CQ470" i="5" s="1"/>
  <c r="CS470" i="5" s="1"/>
  <c r="CU470" i="5" s="1"/>
  <c r="CW470" i="5" s="1"/>
  <c r="CY470" i="5" s="1"/>
  <c r="DA470" i="5" s="1"/>
  <c r="DC470" i="5"/>
  <c r="DE470" i="5" s="1"/>
  <c r="DG470" i="5" s="1"/>
  <c r="DI470" i="5" s="1"/>
  <c r="DK470" i="5" s="1"/>
  <c r="DM470" i="5" s="1"/>
  <c r="DO470" i="5" s="1"/>
  <c r="DQ470" i="5" s="1"/>
  <c r="DS470" i="5" s="1"/>
  <c r="DU470" i="5" s="1"/>
  <c r="DW470" i="5" s="1"/>
  <c r="DY470" i="5" s="1"/>
  <c r="EA470" i="5" s="1"/>
  <c r="EC470" i="5" s="1"/>
  <c r="EE470" i="5" s="1"/>
  <c r="EG470" i="5" s="1"/>
  <c r="EI470" i="5" s="1"/>
  <c r="EK470" i="5" s="1"/>
  <c r="EM470" i="5" s="1"/>
  <c r="EO470" i="5" s="1"/>
  <c r="EQ470" i="5" s="1"/>
  <c r="ES470" i="5" s="1"/>
  <c r="EU470" i="5" s="1"/>
  <c r="EW470" i="5" s="1"/>
  <c r="EY470" i="5" s="1"/>
  <c r="FA470" i="5" s="1"/>
  <c r="FC470" i="5" s="1"/>
  <c r="FE470" i="5" s="1"/>
  <c r="FG470" i="5" s="1"/>
  <c r="FI470" i="5" s="1"/>
  <c r="FK470" i="5" s="1"/>
  <c r="FM470" i="5" s="1"/>
  <c r="FO470" i="5" s="1"/>
  <c r="FQ470" i="5" s="1"/>
  <c r="FS470" i="5" s="1"/>
  <c r="FU470" i="5" s="1"/>
  <c r="FW470" i="5" s="1"/>
  <c r="FY470" i="5" s="1"/>
  <c r="GA470" i="5" s="1"/>
  <c r="GC470" i="5" s="1"/>
  <c r="GE470" i="5" s="1"/>
  <c r="GG470" i="5" s="1"/>
  <c r="GI470" i="5" s="1"/>
  <c r="GK470" i="5" s="1"/>
  <c r="GM470" i="5" s="1"/>
  <c r="GO470" i="5" s="1"/>
  <c r="GQ470" i="5" s="1"/>
  <c r="GS470" i="5" s="1"/>
  <c r="GU470" i="5" s="1"/>
  <c r="GW470" i="5" s="1"/>
  <c r="GY470" i="5" s="1"/>
  <c r="HA470" i="5" s="1"/>
  <c r="HC470" i="5" s="1"/>
  <c r="HE470" i="5" s="1"/>
  <c r="HG470" i="5" s="1"/>
  <c r="HI470" i="5" s="1"/>
  <c r="HK470" i="5" s="1"/>
  <c r="HM470" i="5" s="1"/>
  <c r="HO470" i="5" s="1"/>
  <c r="HQ470" i="5" s="1"/>
  <c r="HS470" i="5" s="1"/>
  <c r="HU470" i="5" s="1"/>
  <c r="HW470" i="5" s="1"/>
  <c r="HY470" i="5" s="1"/>
  <c r="IA470" i="5" s="1"/>
  <c r="IC470" i="5" s="1"/>
  <c r="IE470" i="5" s="1"/>
  <c r="IG470" i="5" s="1"/>
  <c r="II470" i="5" s="1"/>
  <c r="IK470" i="5" s="1"/>
  <c r="IM470" i="5" s="1"/>
  <c r="IO470" i="5" s="1"/>
  <c r="IQ470" i="5" s="1"/>
  <c r="IS470" i="5" s="1"/>
  <c r="IU470" i="5" s="1"/>
  <c r="IW470" i="5" s="1"/>
  <c r="IY470" i="5" s="1"/>
  <c r="JA470" i="5" s="1"/>
  <c r="JC470" i="5" s="1"/>
  <c r="JE470" i="5" s="1"/>
  <c r="JG470" i="5" s="1"/>
  <c r="JI470" i="5" s="1"/>
  <c r="JK470" i="5" s="1"/>
  <c r="JM470" i="5" s="1"/>
  <c r="JO470" i="5" s="1"/>
  <c r="JQ470" i="5" s="1"/>
  <c r="JS470" i="5" s="1"/>
  <c r="JU470" i="5" s="1"/>
  <c r="JW470" i="5" s="1"/>
  <c r="JY470" i="5" s="1"/>
  <c r="KA470" i="5" s="1"/>
  <c r="KC470" i="5" s="1"/>
  <c r="KE470" i="5" s="1"/>
  <c r="KG470" i="5" s="1"/>
  <c r="KI470" i="5" s="1"/>
  <c r="KK470" i="5" s="1"/>
  <c r="KM470" i="5" s="1"/>
  <c r="KO470" i="5" s="1"/>
  <c r="KQ470" i="5" s="1"/>
  <c r="KS470" i="5" s="1"/>
  <c r="KU470" i="5" s="1"/>
  <c r="KW470" i="5" s="1"/>
  <c r="KY470" i="5" s="1"/>
  <c r="LA470" i="5" s="1"/>
  <c r="LC470" i="5" s="1"/>
  <c r="LE470" i="5" s="1"/>
  <c r="LG470" i="5" s="1"/>
  <c r="LI470" i="5" s="1"/>
  <c r="LK470" i="5" s="1"/>
  <c r="LM470" i="5" s="1"/>
  <c r="LO470" i="5" s="1"/>
  <c r="LQ470" i="5" s="1"/>
  <c r="LS470" i="5" s="1"/>
  <c r="LU470" i="5" s="1"/>
  <c r="LW470" i="5" s="1"/>
  <c r="LY470" i="5" s="1"/>
  <c r="MA470" i="5" s="1"/>
  <c r="MC470" i="5" s="1"/>
  <c r="ME470" i="5" s="1"/>
  <c r="MG470" i="5" s="1"/>
  <c r="MI470" i="5" s="1"/>
  <c r="MK470" i="5" s="1"/>
  <c r="MM470" i="5" s="1"/>
  <c r="MO470" i="5" s="1"/>
  <c r="MQ470" i="5" s="1"/>
  <c r="MS470" i="5" s="1"/>
  <c r="MU470" i="5" s="1"/>
  <c r="MW470" i="5" s="1"/>
  <c r="MY470" i="5" s="1"/>
  <c r="NA470" i="5" s="1"/>
  <c r="NC470" i="5" s="1"/>
  <c r="NE470" i="5" s="1"/>
  <c r="NG470" i="5" s="1"/>
  <c r="NI470" i="5" s="1"/>
  <c r="NK470" i="5" s="1"/>
  <c r="NM470" i="5" s="1"/>
  <c r="NO470" i="5" s="1"/>
  <c r="NQ470" i="5" s="1"/>
  <c r="NS470" i="5" s="1"/>
  <c r="NU470" i="5" s="1"/>
  <c r="NW470" i="5" s="1"/>
  <c r="NY470" i="5" s="1"/>
  <c r="OA470" i="5" s="1"/>
  <c r="OC470" i="5" s="1"/>
  <c r="OE470" i="5" s="1"/>
  <c r="OG470" i="5" s="1"/>
  <c r="OI470" i="5" s="1"/>
  <c r="OK470" i="5" s="1"/>
  <c r="OM470" i="5" s="1"/>
  <c r="OO470" i="5" s="1"/>
  <c r="OQ470" i="5" s="1"/>
  <c r="OS470" i="5" s="1"/>
  <c r="OU470" i="5" s="1"/>
  <c r="OW470" i="5" s="1"/>
  <c r="OY470" i="5" s="1"/>
  <c r="PA470" i="5" s="1"/>
  <c r="PC470" i="5" s="1"/>
  <c r="PE470" i="5" s="1"/>
  <c r="PG470" i="5" s="1"/>
  <c r="PI470" i="5" s="1"/>
  <c r="PK470" i="5" s="1"/>
  <c r="PM470" i="5" s="1"/>
  <c r="PO470" i="5" s="1"/>
  <c r="PQ470" i="5" s="1"/>
  <c r="PS470" i="5" s="1"/>
  <c r="PU470" i="5" s="1"/>
  <c r="PW470" i="5" s="1"/>
  <c r="PY470" i="5" s="1"/>
  <c r="QA470" i="5" s="1"/>
  <c r="QC470" i="5" s="1"/>
  <c r="QE470" i="5" s="1"/>
  <c r="QG470" i="5" s="1"/>
  <c r="QI470" i="5" s="1"/>
  <c r="QK470" i="5" s="1"/>
  <c r="QM470" i="5" s="1"/>
  <c r="QO470" i="5" s="1"/>
  <c r="QQ470" i="5" s="1"/>
  <c r="QS470" i="5" s="1"/>
  <c r="QU470" i="5" s="1"/>
  <c r="QW470" i="5" s="1"/>
  <c r="QY470" i="5" s="1"/>
  <c r="RA470" i="5" s="1"/>
  <c r="RC470" i="5" s="1"/>
  <c r="RE470" i="5" s="1"/>
  <c r="RG470" i="5" s="1"/>
  <c r="RI470" i="5" s="1"/>
  <c r="RK470" i="5" s="1"/>
  <c r="RM470" i="5" s="1"/>
  <c r="RO470" i="5" s="1"/>
  <c r="RQ470" i="5" s="1"/>
  <c r="RS470" i="5" s="1"/>
  <c r="RU470" i="5" s="1"/>
  <c r="RW470" i="5" s="1"/>
  <c r="RY470" i="5" s="1"/>
  <c r="SA470" i="5" s="1"/>
  <c r="SC470" i="5" s="1"/>
  <c r="SE470" i="5" s="1"/>
  <c r="SG470" i="5" s="1"/>
  <c r="SI470" i="5" s="1"/>
  <c r="SK470" i="5" s="1"/>
  <c r="SM470" i="5" s="1"/>
  <c r="SO470" i="5" s="1"/>
  <c r="SQ470" i="5" s="1"/>
  <c r="SS470" i="5" s="1"/>
  <c r="SU470" i="5" s="1"/>
  <c r="SW470" i="5" s="1"/>
  <c r="SY470" i="5" s="1"/>
  <c r="TA470" i="5" s="1"/>
  <c r="TC470" i="5" s="1"/>
  <c r="TE470" i="5" s="1"/>
  <c r="TG470" i="5" s="1"/>
  <c r="TI470" i="5" s="1"/>
  <c r="TK470" i="5" s="1"/>
  <c r="TM470" i="5" s="1"/>
  <c r="TO470" i="5" s="1"/>
  <c r="TQ470" i="5" s="1"/>
  <c r="TS470" i="5" s="1"/>
  <c r="TU470" i="5" s="1"/>
  <c r="TW470" i="5" s="1"/>
  <c r="TY470" i="5" s="1"/>
  <c r="UA470" i="5" s="1"/>
  <c r="UC470" i="5" s="1"/>
  <c r="UE470" i="5" s="1"/>
  <c r="UG470" i="5" s="1"/>
  <c r="UI470" i="5" s="1"/>
  <c r="UK470" i="5" s="1"/>
  <c r="UM470" i="5" s="1"/>
  <c r="UO470" i="5" s="1"/>
  <c r="UQ470" i="5" s="1"/>
  <c r="US470" i="5" s="1"/>
  <c r="UU470" i="5" s="1"/>
  <c r="UW470" i="5" s="1"/>
  <c r="UY470" i="5" s="1"/>
  <c r="VA470" i="5" s="1"/>
  <c r="VC470" i="5" s="1"/>
  <c r="VE470" i="5" s="1"/>
  <c r="VG470" i="5" s="1"/>
  <c r="VI470" i="5" s="1"/>
  <c r="VK470" i="5" s="1"/>
  <c r="VM470" i="5" s="1"/>
  <c r="VO470" i="5" s="1"/>
  <c r="VQ470" i="5" s="1"/>
  <c r="VS470" i="5" s="1"/>
  <c r="VU470" i="5" s="1"/>
  <c r="VW470" i="5" s="1"/>
  <c r="VY470" i="5" s="1"/>
  <c r="WA470" i="5" s="1"/>
  <c r="WC470" i="5" s="1"/>
  <c r="WE470" i="5" s="1"/>
  <c r="WG470" i="5" s="1"/>
  <c r="WI470" i="5" s="1"/>
  <c r="WK470" i="5" s="1"/>
  <c r="WM470" i="5" s="1"/>
  <c r="WO470" i="5" s="1"/>
  <c r="WQ470" i="5" s="1"/>
  <c r="WS470" i="5" s="1"/>
  <c r="WU470" i="5" s="1"/>
  <c r="WW470" i="5" s="1"/>
  <c r="WY470" i="5" s="1"/>
  <c r="XA470" i="5" s="1"/>
  <c r="XC470" i="5" s="1"/>
  <c r="XE470" i="5" s="1"/>
  <c r="XG470" i="5" s="1"/>
  <c r="XI470" i="5" s="1"/>
  <c r="XK470" i="5" s="1"/>
  <c r="XM470" i="5" s="1"/>
  <c r="XO470" i="5" s="1"/>
  <c r="XQ470" i="5" s="1"/>
  <c r="XS470" i="5" s="1"/>
  <c r="XU470" i="5" s="1"/>
  <c r="XW470" i="5" s="1"/>
  <c r="XY470" i="5" s="1"/>
  <c r="YA470" i="5" s="1"/>
  <c r="YC470" i="5" s="1"/>
  <c r="YE470" i="5" s="1"/>
  <c r="YG470" i="5" s="1"/>
  <c r="YI470" i="5" s="1"/>
  <c r="YK470" i="5" s="1"/>
  <c r="YM470" i="5" s="1"/>
  <c r="YO470" i="5" s="1"/>
  <c r="YQ470" i="5" s="1"/>
  <c r="YS470" i="5" s="1"/>
  <c r="YU470" i="5" s="1"/>
  <c r="YW470" i="5" s="1"/>
  <c r="YY470" i="5" s="1"/>
  <c r="ZA470" i="5" s="1"/>
  <c r="ZC470" i="5" s="1"/>
  <c r="ZE470" i="5" s="1"/>
  <c r="ZG470" i="5" s="1"/>
  <c r="ZI470" i="5" s="1"/>
  <c r="ZK470" i="5" s="1"/>
  <c r="ZM470" i="5" s="1"/>
  <c r="ZO470" i="5" s="1"/>
  <c r="ZQ470" i="5" s="1"/>
  <c r="ZS470" i="5" s="1"/>
  <c r="ZU470" i="5" s="1"/>
  <c r="ZW470" i="5" s="1"/>
  <c r="ZY470" i="5" s="1"/>
  <c r="AAA470" i="5" s="1"/>
  <c r="AAC470" i="5" s="1"/>
  <c r="AAE470" i="5" s="1"/>
  <c r="AAG470" i="5" s="1"/>
  <c r="AAI470" i="5" s="1"/>
  <c r="AAK470" i="5" s="1"/>
  <c r="AAM470" i="5" s="1"/>
  <c r="AAO470" i="5" s="1"/>
  <c r="AAQ470" i="5" s="1"/>
  <c r="AAS470" i="5" s="1"/>
  <c r="AAU470" i="5" s="1"/>
  <c r="AAW470" i="5" s="1"/>
  <c r="AAY470" i="5" s="1"/>
  <c r="ABA470" i="5" s="1"/>
  <c r="ABC470" i="5" s="1"/>
  <c r="ABE470" i="5" s="1"/>
  <c r="ABG470" i="5" s="1"/>
  <c r="ABI470" i="5" s="1"/>
  <c r="ABK470" i="5" s="1"/>
  <c r="ABM470" i="5" s="1"/>
  <c r="ABO470" i="5" s="1"/>
  <c r="ABQ470" i="5" s="1"/>
  <c r="ABS470" i="5" s="1"/>
  <c r="ABU470" i="5" s="1"/>
  <c r="ABW470" i="5" s="1"/>
  <c r="ABY470" i="5" s="1"/>
  <c r="ACA470" i="5" s="1"/>
  <c r="ACC470" i="5" s="1"/>
  <c r="ACE470" i="5" s="1"/>
  <c r="ACG470" i="5" s="1"/>
  <c r="ACI470" i="5" s="1"/>
  <c r="ACK470" i="5" s="1"/>
  <c r="ACM470" i="5" s="1"/>
  <c r="ACO470" i="5" s="1"/>
  <c r="ACQ470" i="5" s="1"/>
  <c r="ACS470" i="5" s="1"/>
  <c r="ACU470" i="5" s="1"/>
  <c r="ACW470" i="5" s="1"/>
  <c r="ACY470" i="5" s="1"/>
  <c r="ADA470" i="5" s="1"/>
  <c r="ADC470" i="5" s="1"/>
  <c r="ADE470" i="5" s="1"/>
  <c r="ADG470" i="5" s="1"/>
  <c r="ADI470" i="5" s="1"/>
  <c r="ADK470" i="5" s="1"/>
  <c r="ADM470" i="5" s="1"/>
  <c r="ADO470" i="5" s="1"/>
  <c r="ADQ470" i="5" s="1"/>
  <c r="ADS470" i="5" s="1"/>
  <c r="ADU470" i="5" s="1"/>
  <c r="ADW470" i="5" s="1"/>
  <c r="ADY470" i="5" s="1"/>
  <c r="AEA470" i="5" s="1"/>
  <c r="AEC470" i="5" s="1"/>
  <c r="AEE470" i="5" s="1"/>
  <c r="AEG470" i="5" s="1"/>
  <c r="AEI470" i="5" s="1"/>
  <c r="AEK470" i="5" s="1"/>
  <c r="AEM470" i="5" s="1"/>
  <c r="AEO470" i="5" s="1"/>
  <c r="AEQ470" i="5" s="1"/>
  <c r="AES470" i="5" s="1"/>
  <c r="AEU470" i="5" s="1"/>
  <c r="AEW470" i="5" s="1"/>
  <c r="AEY470" i="5" s="1"/>
  <c r="AFA470" i="5" s="1"/>
  <c r="AFC470" i="5" s="1"/>
  <c r="AFE470" i="5" s="1"/>
  <c r="AFG470" i="5" s="1"/>
  <c r="AFI470" i="5" s="1"/>
  <c r="AFK470" i="5" s="1"/>
  <c r="AFM470" i="5" s="1"/>
  <c r="AFO470" i="5" s="1"/>
  <c r="AFQ470" i="5" s="1"/>
  <c r="AFS470" i="5" s="1"/>
  <c r="AFU470" i="5" s="1"/>
  <c r="AFW470" i="5" s="1"/>
  <c r="AFY470" i="5" s="1"/>
  <c r="AGA470" i="5" s="1"/>
  <c r="AGC470" i="5" s="1"/>
  <c r="AGE470" i="5" s="1"/>
  <c r="AGG470" i="5" s="1"/>
  <c r="AGI470" i="5" s="1"/>
  <c r="AGK470" i="5" s="1"/>
  <c r="AGM470" i="5" s="1"/>
  <c r="AGO470" i="5" s="1"/>
  <c r="AGQ470" i="5" s="1"/>
  <c r="AGS470" i="5" s="1"/>
  <c r="AGU470" i="5" s="1"/>
  <c r="AGW470" i="5" s="1"/>
  <c r="AGY470" i="5" s="1"/>
  <c r="AHA470" i="5" s="1"/>
  <c r="AHC470" i="5" s="1"/>
  <c r="AHE470" i="5" s="1"/>
  <c r="AHG470" i="5" s="1"/>
  <c r="AHI470" i="5" s="1"/>
  <c r="AHK470" i="5" s="1"/>
  <c r="AHM470" i="5" s="1"/>
  <c r="AHO470" i="5" s="1"/>
  <c r="AHQ470" i="5" s="1"/>
  <c r="AHS470" i="5" s="1"/>
  <c r="AHU470" i="5" s="1"/>
  <c r="AHW470" i="5" s="1"/>
  <c r="AHY470" i="5" s="1"/>
  <c r="AIA470" i="5" s="1"/>
  <c r="AIC470" i="5" s="1"/>
  <c r="AIE470" i="5" s="1"/>
  <c r="AIG470" i="5" s="1"/>
  <c r="AII470" i="5" s="1"/>
  <c r="AIK470" i="5" s="1"/>
  <c r="AIM470" i="5" s="1"/>
  <c r="AIO470" i="5" s="1"/>
  <c r="AIQ470" i="5" s="1"/>
  <c r="AIS470" i="5" s="1"/>
  <c r="AIU470" i="5" s="1"/>
  <c r="AIW470" i="5" s="1"/>
  <c r="AIY470" i="5" s="1"/>
  <c r="AJA470" i="5" s="1"/>
  <c r="AJC470" i="5" s="1"/>
  <c r="AJE470" i="5" s="1"/>
  <c r="AJG470" i="5" s="1"/>
  <c r="AJI470" i="5" s="1"/>
  <c r="AJK470" i="5" s="1"/>
  <c r="AJM470" i="5" s="1"/>
  <c r="AJO470" i="5" s="1"/>
  <c r="AJQ470" i="5" s="1"/>
  <c r="AJS470" i="5" s="1"/>
  <c r="AJU470" i="5" s="1"/>
  <c r="AJW470" i="5" s="1"/>
  <c r="AJY470" i="5" s="1"/>
  <c r="AKA470" i="5" s="1"/>
  <c r="AKC470" i="5" s="1"/>
  <c r="AKE470" i="5" s="1"/>
  <c r="AKG470" i="5" s="1"/>
  <c r="AKI470" i="5" s="1"/>
  <c r="AKK470" i="5" s="1"/>
  <c r="AKM470" i="5" s="1"/>
  <c r="AKO470" i="5" s="1"/>
  <c r="AKQ470" i="5" s="1"/>
  <c r="AKS470" i="5" s="1"/>
  <c r="AKU470" i="5" s="1"/>
  <c r="AKW470" i="5" s="1"/>
  <c r="AKY470" i="5" s="1"/>
  <c r="ALA470" i="5" s="1"/>
  <c r="ALC470" i="5" s="1"/>
  <c r="ALE470" i="5" s="1"/>
  <c r="ALG470" i="5" s="1"/>
  <c r="ALI470" i="5" s="1"/>
  <c r="ALK470" i="5" s="1"/>
  <c r="ALM470" i="5" s="1"/>
  <c r="ALO470" i="5" s="1"/>
  <c r="ALQ470" i="5" s="1"/>
  <c r="ALS470" i="5" s="1"/>
  <c r="ALU470" i="5" s="1"/>
  <c r="ALW470" i="5" s="1"/>
  <c r="ALY470" i="5" s="1"/>
  <c r="AMA470" i="5" s="1"/>
  <c r="AMC470" i="5" s="1"/>
  <c r="AME470" i="5" s="1"/>
  <c r="AMG470" i="5" s="1"/>
  <c r="AMI470" i="5" s="1"/>
  <c r="AMK470" i="5" s="1"/>
  <c r="AMM470" i="5" s="1"/>
  <c r="AMO470" i="5" s="1"/>
  <c r="AMQ470" i="5" s="1"/>
  <c r="AMS470" i="5" s="1"/>
  <c r="AMU470" i="5" s="1"/>
  <c r="AMW470" i="5" s="1"/>
  <c r="AMY470" i="5" s="1"/>
  <c r="ANA470" i="5" s="1"/>
  <c r="ANC470" i="5" s="1"/>
  <c r="ANE470" i="5" s="1"/>
  <c r="ANG470" i="5" s="1"/>
  <c r="ANI470" i="5" s="1"/>
  <c r="ANK470" i="5" s="1"/>
  <c r="ANM470" i="5" s="1"/>
  <c r="ANO470" i="5" s="1"/>
  <c r="ANQ470" i="5" s="1"/>
  <c r="ANS470" i="5" s="1"/>
  <c r="ANU470" i="5" s="1"/>
  <c r="ANW470" i="5" s="1"/>
  <c r="ANY470" i="5" s="1"/>
  <c r="AOA470" i="5" s="1"/>
  <c r="AOC470" i="5" s="1"/>
  <c r="AOE470" i="5" s="1"/>
  <c r="AOG470" i="5" s="1"/>
  <c r="AOI470" i="5" s="1"/>
  <c r="AOK470" i="5" s="1"/>
  <c r="AOM470" i="5" s="1"/>
  <c r="AOO470" i="5" s="1"/>
  <c r="AOQ470" i="5" s="1"/>
  <c r="AOS470" i="5" s="1"/>
  <c r="AOU470" i="5" s="1"/>
  <c r="AOW470" i="5" s="1"/>
  <c r="AOY470" i="5" s="1"/>
  <c r="APA470" i="5" s="1"/>
  <c r="APC470" i="5" s="1"/>
  <c r="APE470" i="5" s="1"/>
  <c r="APG470" i="5" s="1"/>
  <c r="API470" i="5" s="1"/>
  <c r="APK470" i="5" s="1"/>
  <c r="APM470" i="5" s="1"/>
  <c r="APO470" i="5" s="1"/>
  <c r="APQ470" i="5" s="1"/>
  <c r="APS470" i="5" s="1"/>
  <c r="APU470" i="5" s="1"/>
  <c r="APW470" i="5" s="1"/>
  <c r="APY470" i="5" s="1"/>
  <c r="AQA470" i="5" s="1"/>
  <c r="AQC470" i="5" s="1"/>
  <c r="AQE470" i="5" s="1"/>
  <c r="AQG470" i="5" s="1"/>
  <c r="AQI470" i="5" s="1"/>
  <c r="AQK470" i="5" s="1"/>
  <c r="AQM470" i="5" s="1"/>
  <c r="AQO470" i="5" s="1"/>
  <c r="AQQ470" i="5" s="1"/>
  <c r="AQS470" i="5" s="1"/>
  <c r="AQU470" i="5" s="1"/>
  <c r="AQW470" i="5" s="1"/>
  <c r="AQY470" i="5" s="1"/>
  <c r="ARA470" i="5" s="1"/>
  <c r="ARC470" i="5" s="1"/>
  <c r="ARE470" i="5" s="1"/>
  <c r="ARG470" i="5" s="1"/>
  <c r="ARI470" i="5" s="1"/>
  <c r="ARK470" i="5" s="1"/>
  <c r="ARM470" i="5" s="1"/>
  <c r="ARO470" i="5" s="1"/>
  <c r="ARQ470" i="5" s="1"/>
  <c r="ARS470" i="5" s="1"/>
  <c r="ARU470" i="5" s="1"/>
  <c r="ARW470" i="5" s="1"/>
  <c r="ARY470" i="5" s="1"/>
  <c r="ASA470" i="5" s="1"/>
  <c r="ASC470" i="5" s="1"/>
  <c r="ASE470" i="5" s="1"/>
  <c r="ASG470" i="5" s="1"/>
  <c r="ASI470" i="5" s="1"/>
  <c r="ASK470" i="5" s="1"/>
  <c r="ASM470" i="5" s="1"/>
  <c r="ASO470" i="5" s="1"/>
  <c r="ASQ470" i="5" s="1"/>
  <c r="ASS470" i="5" s="1"/>
  <c r="ASU470" i="5" s="1"/>
  <c r="ASW470" i="5" s="1"/>
  <c r="ASY470" i="5" s="1"/>
  <c r="ATA470" i="5" s="1"/>
  <c r="ATC470" i="5" s="1"/>
  <c r="ATE470" i="5" s="1"/>
  <c r="ATG470" i="5" s="1"/>
  <c r="ATI470" i="5" s="1"/>
  <c r="ATK470" i="5" s="1"/>
  <c r="ATM470" i="5" s="1"/>
  <c r="ATO470" i="5" s="1"/>
  <c r="ATQ470" i="5" s="1"/>
  <c r="ATS470" i="5" s="1"/>
  <c r="ATU470" i="5" s="1"/>
  <c r="ATW470" i="5" s="1"/>
  <c r="ATY470" i="5" s="1"/>
  <c r="AUA470" i="5" s="1"/>
  <c r="AUC470" i="5" s="1"/>
  <c r="AUE470" i="5" s="1"/>
  <c r="AUG470" i="5" s="1"/>
  <c r="AUI470" i="5" s="1"/>
  <c r="AUK470" i="5" s="1"/>
  <c r="AUM470" i="5" s="1"/>
  <c r="AUO470" i="5" s="1"/>
  <c r="AUQ470" i="5" s="1"/>
  <c r="AUS470" i="5" s="1"/>
  <c r="AUU470" i="5" s="1"/>
  <c r="AUW470" i="5" s="1"/>
  <c r="AUY470" i="5" s="1"/>
  <c r="AVA470" i="5" s="1"/>
  <c r="AVC470" i="5" s="1"/>
  <c r="AVE470" i="5" s="1"/>
  <c r="AVG470" i="5" s="1"/>
  <c r="AVI470" i="5" s="1"/>
  <c r="AVK470" i="5" s="1"/>
  <c r="AVM470" i="5" s="1"/>
  <c r="AVO470" i="5" s="1"/>
  <c r="AVQ470" i="5" s="1"/>
  <c r="AVS470" i="5" s="1"/>
  <c r="AVU470" i="5" s="1"/>
  <c r="AVW470" i="5" s="1"/>
  <c r="AVY470" i="5" s="1"/>
  <c r="AWA470" i="5" s="1"/>
  <c r="AWC470" i="5" s="1"/>
  <c r="AWE470" i="5" s="1"/>
  <c r="AWG470" i="5" s="1"/>
  <c r="AWI470" i="5" s="1"/>
  <c r="AWK470" i="5" s="1"/>
  <c r="AWM470" i="5" s="1"/>
  <c r="AWO470" i="5" s="1"/>
  <c r="AWQ470" i="5" s="1"/>
  <c r="AWS470" i="5" s="1"/>
  <c r="AWU470" i="5" s="1"/>
  <c r="AWW470" i="5" s="1"/>
  <c r="AWY470" i="5" s="1"/>
  <c r="AXA470" i="5" s="1"/>
  <c r="AXC470" i="5" s="1"/>
  <c r="AXE470" i="5" s="1"/>
  <c r="AXG470" i="5" s="1"/>
  <c r="AXI470" i="5" s="1"/>
  <c r="AXK470" i="5" s="1"/>
  <c r="AXM470" i="5" s="1"/>
  <c r="AXO470" i="5" s="1"/>
  <c r="AXQ470" i="5" s="1"/>
  <c r="AXS470" i="5" s="1"/>
  <c r="AXU470" i="5" s="1"/>
  <c r="AXW470" i="5" s="1"/>
  <c r="AXY470" i="5" s="1"/>
  <c r="AYA470" i="5" s="1"/>
  <c r="AYC470" i="5" s="1"/>
  <c r="AYE470" i="5" s="1"/>
  <c r="AYG470" i="5" s="1"/>
  <c r="AYI470" i="5" s="1"/>
  <c r="AYK470" i="5" s="1"/>
  <c r="AYM470" i="5" s="1"/>
  <c r="AYO470" i="5" s="1"/>
  <c r="AYQ470" i="5" s="1"/>
  <c r="AYS470" i="5" s="1"/>
  <c r="AYU470" i="5" s="1"/>
  <c r="AYW470" i="5" s="1"/>
  <c r="AYY470" i="5" s="1"/>
  <c r="AZA470" i="5" s="1"/>
  <c r="AZC470" i="5" s="1"/>
  <c r="AZE470" i="5" s="1"/>
  <c r="AZG470" i="5" s="1"/>
  <c r="AZI470" i="5" s="1"/>
  <c r="AZK470" i="5" s="1"/>
  <c r="AZM470" i="5" s="1"/>
  <c r="AZO470" i="5" s="1"/>
  <c r="AZQ470" i="5" s="1"/>
  <c r="AZS470" i="5" s="1"/>
  <c r="AZU470" i="5" s="1"/>
  <c r="AZW470" i="5" s="1"/>
  <c r="AZY470" i="5" s="1"/>
  <c r="BAA470" i="5" s="1"/>
  <c r="BAC470" i="5" s="1"/>
  <c r="BAE470" i="5" s="1"/>
  <c r="BAG470" i="5" s="1"/>
  <c r="BAI470" i="5" s="1"/>
  <c r="BAK470" i="5" s="1"/>
  <c r="BAM470" i="5" s="1"/>
  <c r="BAO470" i="5" s="1"/>
  <c r="BAQ470" i="5" s="1"/>
  <c r="BAS470" i="5" s="1"/>
  <c r="BAU470" i="5" s="1"/>
  <c r="BAW470" i="5" s="1"/>
  <c r="BAY470" i="5" s="1"/>
  <c r="BBA470" i="5" s="1"/>
  <c r="BBC470" i="5" s="1"/>
  <c r="BBE470" i="5" s="1"/>
  <c r="BBG470" i="5" s="1"/>
  <c r="BBI470" i="5" s="1"/>
  <c r="BBK470" i="5" s="1"/>
  <c r="BBM470" i="5" s="1"/>
  <c r="BBO470" i="5" s="1"/>
  <c r="BBQ470" i="5" s="1"/>
  <c r="BBS470" i="5" s="1"/>
  <c r="BBU470" i="5" s="1"/>
  <c r="BBW470" i="5" s="1"/>
  <c r="BBY470" i="5" s="1"/>
  <c r="BCA470" i="5" s="1"/>
  <c r="BCC470" i="5" s="1"/>
  <c r="BCE470" i="5" s="1"/>
  <c r="BCG470" i="5" s="1"/>
  <c r="BCI470" i="5" s="1"/>
  <c r="BCK470" i="5" s="1"/>
  <c r="BCM470" i="5" s="1"/>
  <c r="BCO470" i="5" s="1"/>
  <c r="BCQ470" i="5" s="1"/>
  <c r="BCS470" i="5" s="1"/>
  <c r="BCU470" i="5" s="1"/>
  <c r="BCW470" i="5" s="1"/>
  <c r="BCY470" i="5" s="1"/>
  <c r="BDA470" i="5" s="1"/>
  <c r="BDC470" i="5" s="1"/>
  <c r="BDE470" i="5" s="1"/>
  <c r="BDG470" i="5" s="1"/>
  <c r="BDI470" i="5" s="1"/>
  <c r="BDK470" i="5" s="1"/>
  <c r="BDM470" i="5" s="1"/>
  <c r="BDO470" i="5" s="1"/>
  <c r="BDQ470" i="5" s="1"/>
  <c r="BDS470" i="5" s="1"/>
  <c r="BDU470" i="5" s="1"/>
  <c r="BDW470" i="5" s="1"/>
  <c r="BDY470" i="5" s="1"/>
  <c r="BEA470" i="5" s="1"/>
  <c r="BEC470" i="5" s="1"/>
  <c r="BEE470" i="5" s="1"/>
  <c r="BEG470" i="5" s="1"/>
  <c r="BEI470" i="5" s="1"/>
  <c r="BEK470" i="5" s="1"/>
  <c r="BEM470" i="5" s="1"/>
  <c r="BEO470" i="5" s="1"/>
  <c r="BEQ470" i="5" s="1"/>
  <c r="BES470" i="5" s="1"/>
  <c r="BEU470" i="5" s="1"/>
  <c r="BEW470" i="5" s="1"/>
  <c r="BEY470" i="5" s="1"/>
  <c r="BFA470" i="5" s="1"/>
  <c r="BFC470" i="5" s="1"/>
  <c r="BFE470" i="5" s="1"/>
  <c r="BFG470" i="5" s="1"/>
  <c r="BFI470" i="5" s="1"/>
  <c r="BFK470" i="5" s="1"/>
  <c r="BFM470" i="5" s="1"/>
  <c r="BFO470" i="5" s="1"/>
  <c r="BFQ470" i="5" s="1"/>
  <c r="BFS470" i="5" s="1"/>
  <c r="BFU470" i="5" s="1"/>
  <c r="BFW470" i="5" s="1"/>
  <c r="BFY470" i="5" s="1"/>
  <c r="BGA470" i="5" s="1"/>
  <c r="BGC470" i="5" s="1"/>
  <c r="BGE470" i="5" s="1"/>
  <c r="BGG470" i="5" s="1"/>
  <c r="BGI470" i="5" s="1"/>
  <c r="BGK470" i="5" s="1"/>
  <c r="BGM470" i="5" s="1"/>
  <c r="BGO470" i="5" s="1"/>
  <c r="BGQ470" i="5" s="1"/>
  <c r="BGS470" i="5" s="1"/>
  <c r="BGU470" i="5" s="1"/>
  <c r="BGW470" i="5" s="1"/>
  <c r="BGY470" i="5" s="1"/>
  <c r="BHA470" i="5" s="1"/>
  <c r="BHC470" i="5" s="1"/>
  <c r="BHE470" i="5" s="1"/>
  <c r="BHG470" i="5" s="1"/>
  <c r="BHI470" i="5" s="1"/>
  <c r="BHK470" i="5" s="1"/>
  <c r="BHM470" i="5" s="1"/>
  <c r="BHO470" i="5" s="1"/>
  <c r="BHQ470" i="5" s="1"/>
  <c r="BHS470" i="5" s="1"/>
  <c r="BHU470" i="5" s="1"/>
  <c r="BHW470" i="5" s="1"/>
  <c r="BHY470" i="5" s="1"/>
  <c r="BIA470" i="5" s="1"/>
  <c r="BIC470" i="5" s="1"/>
  <c r="BIE470" i="5" s="1"/>
  <c r="BIG470" i="5" s="1"/>
  <c r="BII470" i="5" s="1"/>
  <c r="BIK470" i="5" s="1"/>
  <c r="BIM470" i="5" s="1"/>
  <c r="BIO470" i="5" s="1"/>
  <c r="BIQ470" i="5" s="1"/>
  <c r="BIS470" i="5" s="1"/>
  <c r="BIU470" i="5" s="1"/>
  <c r="BIW470" i="5" s="1"/>
  <c r="BIY470" i="5" s="1"/>
  <c r="BJA470" i="5" s="1"/>
  <c r="BJC470" i="5" s="1"/>
  <c r="BJE470" i="5" s="1"/>
  <c r="BJG470" i="5" s="1"/>
  <c r="BJI470" i="5" s="1"/>
  <c r="BJK470" i="5" s="1"/>
  <c r="BJM470" i="5" s="1"/>
  <c r="BJO470" i="5" s="1"/>
  <c r="BJQ470" i="5" s="1"/>
  <c r="BJS470" i="5" s="1"/>
  <c r="BJU470" i="5" s="1"/>
  <c r="BJW470" i="5" s="1"/>
  <c r="BJY470" i="5" s="1"/>
  <c r="BKA470" i="5" s="1"/>
  <c r="BKC470" i="5" s="1"/>
  <c r="BKE470" i="5" s="1"/>
  <c r="BKG470" i="5" s="1"/>
  <c r="BKI470" i="5" s="1"/>
  <c r="BKK470" i="5" s="1"/>
  <c r="BKM470" i="5" s="1"/>
  <c r="BKO470" i="5" s="1"/>
  <c r="BKQ470" i="5" s="1"/>
  <c r="BKS470" i="5" s="1"/>
  <c r="BKU470" i="5" s="1"/>
  <c r="BKW470" i="5" s="1"/>
  <c r="BKY470" i="5" s="1"/>
  <c r="BLA470" i="5" s="1"/>
  <c r="BLC470" i="5" s="1"/>
  <c r="BLE470" i="5" s="1"/>
  <c r="BLG470" i="5" s="1"/>
  <c r="BLI470" i="5" s="1"/>
  <c r="BLK470" i="5" s="1"/>
  <c r="BLM470" i="5" s="1"/>
  <c r="BLO470" i="5" s="1"/>
  <c r="BLQ470" i="5" s="1"/>
  <c r="BLS470" i="5" s="1"/>
  <c r="BLU470" i="5" s="1"/>
  <c r="BLW470" i="5" s="1"/>
  <c r="BLY470" i="5" s="1"/>
  <c r="BMA470" i="5" s="1"/>
  <c r="BMC470" i="5" s="1"/>
  <c r="BME470" i="5" s="1"/>
  <c r="BMG470" i="5" s="1"/>
  <c r="BMI470" i="5" s="1"/>
  <c r="BMK470" i="5" s="1"/>
  <c r="BMM470" i="5" s="1"/>
  <c r="BMO470" i="5" s="1"/>
  <c r="BMQ470" i="5" s="1"/>
  <c r="BMS470" i="5" s="1"/>
  <c r="BMU470" i="5" s="1"/>
  <c r="BMW470" i="5" s="1"/>
  <c r="BMY470" i="5" s="1"/>
  <c r="BNA470" i="5" s="1"/>
  <c r="BNC470" i="5" s="1"/>
  <c r="BNE470" i="5" s="1"/>
  <c r="BNG470" i="5" s="1"/>
  <c r="BNI470" i="5" s="1"/>
  <c r="BNK470" i="5" s="1"/>
  <c r="BNM470" i="5" s="1"/>
  <c r="BNO470" i="5" s="1"/>
  <c r="BNQ470" i="5" s="1"/>
  <c r="BNS470" i="5" s="1"/>
  <c r="BNU470" i="5" s="1"/>
  <c r="BNW470" i="5" s="1"/>
  <c r="BNY470" i="5" s="1"/>
  <c r="BOA470" i="5" s="1"/>
  <c r="BOC470" i="5" s="1"/>
  <c r="BOE470" i="5" s="1"/>
  <c r="BOG470" i="5" s="1"/>
  <c r="BOI470" i="5" s="1"/>
  <c r="BOK470" i="5" s="1"/>
  <c r="BOM470" i="5" s="1"/>
  <c r="BOO470" i="5" s="1"/>
  <c r="BOQ470" i="5" s="1"/>
  <c r="BOS470" i="5" s="1"/>
  <c r="BOU470" i="5" s="1"/>
  <c r="BOW470" i="5" s="1"/>
  <c r="BOY470" i="5" s="1"/>
  <c r="BPA470" i="5" s="1"/>
  <c r="BPC470" i="5" s="1"/>
  <c r="BPE470" i="5" s="1"/>
  <c r="BPG470" i="5" s="1"/>
  <c r="BPI470" i="5" s="1"/>
  <c r="BPK470" i="5" s="1"/>
  <c r="BPM470" i="5" s="1"/>
  <c r="BPO470" i="5" s="1"/>
  <c r="BPQ470" i="5" s="1"/>
  <c r="BPS470" i="5" s="1"/>
  <c r="BPU470" i="5" s="1"/>
  <c r="BPW470" i="5" s="1"/>
  <c r="BPY470" i="5" s="1"/>
  <c r="BQA470" i="5" s="1"/>
  <c r="BQC470" i="5" s="1"/>
  <c r="BQE470" i="5" s="1"/>
  <c r="BQG470" i="5" s="1"/>
  <c r="BQI470" i="5" s="1"/>
  <c r="BQK470" i="5" s="1"/>
  <c r="BQM470" i="5" s="1"/>
  <c r="BQO470" i="5" s="1"/>
  <c r="BQQ470" i="5" s="1"/>
  <c r="BQS470" i="5" s="1"/>
  <c r="BQU470" i="5" s="1"/>
  <c r="BQW470" i="5" s="1"/>
  <c r="BQY470" i="5" s="1"/>
  <c r="BRA470" i="5" s="1"/>
  <c r="BRC470" i="5" s="1"/>
  <c r="BRE470" i="5" s="1"/>
  <c r="BRG470" i="5" s="1"/>
  <c r="BRI470" i="5" s="1"/>
  <c r="BRK470" i="5" s="1"/>
  <c r="BRM470" i="5" s="1"/>
  <c r="BRO470" i="5" s="1"/>
  <c r="BRQ470" i="5" s="1"/>
  <c r="BRS470" i="5" s="1"/>
  <c r="BRU470" i="5" s="1"/>
  <c r="BRW470" i="5" s="1"/>
  <c r="BRY470" i="5" s="1"/>
  <c r="BSA470" i="5" s="1"/>
  <c r="BSC470" i="5" s="1"/>
  <c r="BSE470" i="5" s="1"/>
  <c r="BSG470" i="5" s="1"/>
  <c r="BSI470" i="5" s="1"/>
  <c r="BSK470" i="5" s="1"/>
  <c r="BSM470" i="5" s="1"/>
  <c r="BSO470" i="5" s="1"/>
  <c r="BSQ470" i="5" s="1"/>
  <c r="BSS470" i="5" s="1"/>
  <c r="BSU470" i="5" s="1"/>
  <c r="BSW470" i="5" s="1"/>
  <c r="BSY470" i="5" s="1"/>
  <c r="BTA470" i="5" s="1"/>
  <c r="BTC470" i="5" s="1"/>
  <c r="BTE470" i="5" s="1"/>
  <c r="BTG470" i="5" s="1"/>
  <c r="BTI470" i="5" s="1"/>
  <c r="BTK470" i="5" s="1"/>
  <c r="BTM470" i="5" s="1"/>
  <c r="BTO470" i="5" s="1"/>
  <c r="BTQ470" i="5" s="1"/>
  <c r="BTS470" i="5" s="1"/>
  <c r="BTU470" i="5" s="1"/>
  <c r="BTW470" i="5" s="1"/>
  <c r="BTY470" i="5" s="1"/>
  <c r="BUA470" i="5" s="1"/>
  <c r="BUC470" i="5" s="1"/>
  <c r="BUE470" i="5" s="1"/>
  <c r="BUG470" i="5" s="1"/>
  <c r="BUI470" i="5" s="1"/>
  <c r="BUK470" i="5" s="1"/>
  <c r="BUM470" i="5" s="1"/>
  <c r="BUO470" i="5" s="1"/>
  <c r="BUQ470" i="5" s="1"/>
  <c r="BUS470" i="5" s="1"/>
  <c r="BUU470" i="5" s="1"/>
  <c r="BUW470" i="5" s="1"/>
  <c r="BUY470" i="5" s="1"/>
  <c r="BVA470" i="5" s="1"/>
  <c r="BVC470" i="5" s="1"/>
  <c r="BVE470" i="5" s="1"/>
  <c r="BVG470" i="5" s="1"/>
  <c r="BVI470" i="5" s="1"/>
  <c r="BVK470" i="5" s="1"/>
  <c r="BVM470" i="5" s="1"/>
  <c r="BVO470" i="5" s="1"/>
  <c r="BVQ470" i="5" s="1"/>
  <c r="BVS470" i="5" s="1"/>
  <c r="BVU470" i="5" s="1"/>
  <c r="BVW470" i="5" s="1"/>
  <c r="BVY470" i="5" s="1"/>
  <c r="BWA470" i="5" s="1"/>
  <c r="BWC470" i="5" s="1"/>
  <c r="BWE470" i="5" s="1"/>
  <c r="BWG470" i="5" s="1"/>
  <c r="BWI470" i="5" s="1"/>
  <c r="BWK470" i="5" s="1"/>
  <c r="BWM470" i="5" s="1"/>
  <c r="BWO470" i="5" s="1"/>
  <c r="BWQ470" i="5" s="1"/>
  <c r="BWS470" i="5" s="1"/>
  <c r="BWU470" i="5" s="1"/>
  <c r="BWW470" i="5" s="1"/>
  <c r="BWY470" i="5" s="1"/>
  <c r="BXA470" i="5" s="1"/>
  <c r="BXC470" i="5" s="1"/>
  <c r="BXE470" i="5" s="1"/>
  <c r="BXG470" i="5" s="1"/>
  <c r="BXI470" i="5" s="1"/>
  <c r="BXK470" i="5" s="1"/>
  <c r="BXM470" i="5" s="1"/>
  <c r="BXO470" i="5" s="1"/>
  <c r="BXQ470" i="5" s="1"/>
  <c r="BXS470" i="5" s="1"/>
  <c r="BXU470" i="5" s="1"/>
  <c r="BXW470" i="5" s="1"/>
  <c r="BXY470" i="5" s="1"/>
  <c r="BYA470" i="5" s="1"/>
  <c r="BYC470" i="5" s="1"/>
  <c r="BYE470" i="5" s="1"/>
  <c r="BYG470" i="5" s="1"/>
  <c r="BYI470" i="5" s="1"/>
  <c r="BYK470" i="5" s="1"/>
  <c r="BYM470" i="5" s="1"/>
  <c r="BYO470" i="5" s="1"/>
  <c r="BYQ470" i="5" s="1"/>
  <c r="BYS470" i="5" s="1"/>
  <c r="BYU470" i="5" s="1"/>
  <c r="BYW470" i="5" s="1"/>
  <c r="BYY470" i="5" s="1"/>
  <c r="BZA470" i="5" s="1"/>
  <c r="BZC470" i="5" s="1"/>
  <c r="BZE470" i="5" s="1"/>
  <c r="BZG470" i="5" s="1"/>
  <c r="BZI470" i="5" s="1"/>
  <c r="BZK470" i="5" s="1"/>
  <c r="BZM470" i="5" s="1"/>
  <c r="BZO470" i="5" s="1"/>
  <c r="BZQ470" i="5" s="1"/>
  <c r="BZS470" i="5" s="1"/>
  <c r="BZU470" i="5" s="1"/>
  <c r="BZW470" i="5" s="1"/>
  <c r="BZY470" i="5" s="1"/>
  <c r="CAA470" i="5" s="1"/>
  <c r="CAC470" i="5" s="1"/>
  <c r="CAE470" i="5" s="1"/>
  <c r="CAG470" i="5" s="1"/>
  <c r="CAI470" i="5" s="1"/>
  <c r="CAK470" i="5" s="1"/>
  <c r="CAM470" i="5" s="1"/>
  <c r="CAO470" i="5" s="1"/>
  <c r="CAQ470" i="5" s="1"/>
  <c r="CAS470" i="5" s="1"/>
  <c r="CAU470" i="5" s="1"/>
  <c r="CAW470" i="5" s="1"/>
  <c r="CAY470" i="5" s="1"/>
  <c r="CBA470" i="5" s="1"/>
  <c r="CBC470" i="5" s="1"/>
  <c r="CBE470" i="5" s="1"/>
  <c r="CBG470" i="5" s="1"/>
  <c r="CBI470" i="5" s="1"/>
  <c r="CBK470" i="5" s="1"/>
  <c r="CBM470" i="5" s="1"/>
  <c r="CBO470" i="5" s="1"/>
  <c r="CBQ470" i="5" s="1"/>
  <c r="CBS470" i="5" s="1"/>
  <c r="CBU470" i="5" s="1"/>
  <c r="CBW470" i="5" s="1"/>
  <c r="CBY470" i="5" s="1"/>
  <c r="CCA470" i="5" s="1"/>
  <c r="CCC470" i="5" s="1"/>
  <c r="CCE470" i="5" s="1"/>
  <c r="CCG470" i="5" s="1"/>
  <c r="CCI470" i="5" s="1"/>
  <c r="CCK470" i="5" s="1"/>
  <c r="CCM470" i="5" s="1"/>
  <c r="CCO470" i="5" s="1"/>
  <c r="CCQ470" i="5" s="1"/>
  <c r="CCS470" i="5" s="1"/>
  <c r="CCU470" i="5" s="1"/>
  <c r="CCW470" i="5" s="1"/>
  <c r="CCY470" i="5" s="1"/>
  <c r="CDA470" i="5" s="1"/>
  <c r="CDC470" i="5" s="1"/>
  <c r="CDE470" i="5" s="1"/>
  <c r="CDG470" i="5" s="1"/>
  <c r="CDI470" i="5" s="1"/>
  <c r="CDK470" i="5" s="1"/>
  <c r="CDM470" i="5" s="1"/>
  <c r="CDO470" i="5" s="1"/>
  <c r="CDQ470" i="5" s="1"/>
  <c r="CDS470" i="5" s="1"/>
  <c r="CDU470" i="5" s="1"/>
  <c r="CDW470" i="5" s="1"/>
  <c r="CDY470" i="5" s="1"/>
  <c r="CEA470" i="5" s="1"/>
  <c r="CEC470" i="5" s="1"/>
  <c r="CEE470" i="5" s="1"/>
  <c r="CEG470" i="5" s="1"/>
  <c r="CEI470" i="5" s="1"/>
  <c r="CEK470" i="5" s="1"/>
  <c r="CEM470" i="5" s="1"/>
  <c r="CEO470" i="5" s="1"/>
  <c r="CEQ470" i="5" s="1"/>
  <c r="CES470" i="5" s="1"/>
  <c r="CEU470" i="5" s="1"/>
  <c r="CEW470" i="5" s="1"/>
  <c r="CEY470" i="5" s="1"/>
  <c r="CFA470" i="5" s="1"/>
  <c r="CFC470" i="5" s="1"/>
  <c r="CFE470" i="5" s="1"/>
  <c r="CFG470" i="5" s="1"/>
  <c r="CFI470" i="5" s="1"/>
  <c r="CFK470" i="5" s="1"/>
  <c r="CFM470" i="5" s="1"/>
  <c r="CFO470" i="5" s="1"/>
  <c r="CFQ470" i="5" s="1"/>
  <c r="CFS470" i="5" s="1"/>
  <c r="CFU470" i="5" s="1"/>
  <c r="CFW470" i="5" s="1"/>
  <c r="CFY470" i="5" s="1"/>
  <c r="CGA470" i="5" s="1"/>
  <c r="CGC470" i="5" s="1"/>
  <c r="CGE470" i="5" s="1"/>
  <c r="CGG470" i="5" s="1"/>
  <c r="CGI470" i="5" s="1"/>
  <c r="CGK470" i="5" s="1"/>
  <c r="CGM470" i="5" s="1"/>
  <c r="CGO470" i="5" s="1"/>
  <c r="CGQ470" i="5" s="1"/>
  <c r="CGS470" i="5" s="1"/>
  <c r="CGU470" i="5" s="1"/>
  <c r="CGW470" i="5" s="1"/>
  <c r="CGY470" i="5" s="1"/>
  <c r="CHA470" i="5" s="1"/>
  <c r="CHC470" i="5" s="1"/>
  <c r="CHE470" i="5" s="1"/>
  <c r="CHG470" i="5" s="1"/>
  <c r="CHI470" i="5" s="1"/>
  <c r="CHK470" i="5" s="1"/>
  <c r="CHM470" i="5" s="1"/>
  <c r="CHO470" i="5" s="1"/>
  <c r="CHQ470" i="5" s="1"/>
  <c r="CHS470" i="5" s="1"/>
  <c r="CHU470" i="5" s="1"/>
  <c r="CHW470" i="5" s="1"/>
  <c r="CHY470" i="5" s="1"/>
  <c r="CIA470" i="5" s="1"/>
  <c r="CIC470" i="5" s="1"/>
  <c r="CIE470" i="5" s="1"/>
  <c r="CIG470" i="5" s="1"/>
  <c r="CII470" i="5" s="1"/>
  <c r="CIK470" i="5" s="1"/>
  <c r="CIM470" i="5" s="1"/>
  <c r="CIO470" i="5" s="1"/>
  <c r="CIQ470" i="5" s="1"/>
  <c r="CIS470" i="5" s="1"/>
  <c r="CIU470" i="5" s="1"/>
  <c r="CIW470" i="5" s="1"/>
  <c r="CIY470" i="5" s="1"/>
  <c r="CJA470" i="5" s="1"/>
  <c r="CJC470" i="5" s="1"/>
  <c r="CJE470" i="5" s="1"/>
  <c r="CJG470" i="5" s="1"/>
  <c r="CJI470" i="5" s="1"/>
  <c r="CJK470" i="5" s="1"/>
  <c r="CJM470" i="5" s="1"/>
  <c r="CJO470" i="5" s="1"/>
  <c r="CJQ470" i="5" s="1"/>
  <c r="CJS470" i="5" s="1"/>
  <c r="CJU470" i="5" s="1"/>
  <c r="CJW470" i="5" s="1"/>
  <c r="CJY470" i="5" s="1"/>
  <c r="CKA470" i="5" s="1"/>
  <c r="CKC470" i="5" s="1"/>
  <c r="CKE470" i="5" s="1"/>
  <c r="CKG470" i="5" s="1"/>
  <c r="CKI470" i="5" s="1"/>
  <c r="CKK470" i="5" s="1"/>
  <c r="CKM470" i="5" s="1"/>
  <c r="CKO470" i="5" s="1"/>
  <c r="CKQ470" i="5" s="1"/>
  <c r="CKS470" i="5" s="1"/>
  <c r="CKU470" i="5" s="1"/>
  <c r="CKW470" i="5" s="1"/>
  <c r="CKY470" i="5" s="1"/>
  <c r="CLA470" i="5" s="1"/>
  <c r="CLC470" i="5" s="1"/>
  <c r="CLE470" i="5" s="1"/>
  <c r="CLG470" i="5" s="1"/>
  <c r="CLI470" i="5" s="1"/>
  <c r="CLK470" i="5" s="1"/>
  <c r="CLM470" i="5" s="1"/>
  <c r="CLO470" i="5" s="1"/>
  <c r="CLQ470" i="5" s="1"/>
  <c r="CLS470" i="5" s="1"/>
  <c r="CLU470" i="5" s="1"/>
  <c r="CLW470" i="5" s="1"/>
  <c r="CLY470" i="5" s="1"/>
  <c r="CMA470" i="5" s="1"/>
  <c r="CMC470" i="5" s="1"/>
  <c r="CME470" i="5" s="1"/>
  <c r="CMG470" i="5" s="1"/>
  <c r="CMI470" i="5" s="1"/>
  <c r="CMK470" i="5" s="1"/>
  <c r="CMM470" i="5" s="1"/>
  <c r="CMO470" i="5" s="1"/>
  <c r="CMQ470" i="5" s="1"/>
  <c r="CMS470" i="5" s="1"/>
  <c r="CMU470" i="5" s="1"/>
  <c r="CMW470" i="5" s="1"/>
  <c r="CMY470" i="5" s="1"/>
  <c r="CNA470" i="5" s="1"/>
  <c r="CNC470" i="5" s="1"/>
  <c r="CNE470" i="5" s="1"/>
  <c r="CNG470" i="5" s="1"/>
  <c r="CNI470" i="5" s="1"/>
  <c r="CNK470" i="5" s="1"/>
  <c r="CNM470" i="5" s="1"/>
  <c r="CNO470" i="5" s="1"/>
  <c r="CNQ470" i="5" s="1"/>
  <c r="CNS470" i="5" s="1"/>
  <c r="CNU470" i="5" s="1"/>
  <c r="CNW470" i="5" s="1"/>
  <c r="CNY470" i="5" s="1"/>
  <c r="COA470" i="5" s="1"/>
  <c r="COC470" i="5" s="1"/>
  <c r="COE470" i="5" s="1"/>
  <c r="COG470" i="5" s="1"/>
  <c r="COI470" i="5" s="1"/>
  <c r="COK470" i="5" s="1"/>
  <c r="COM470" i="5" s="1"/>
  <c r="COO470" i="5" s="1"/>
  <c r="COQ470" i="5" s="1"/>
  <c r="COS470" i="5" s="1"/>
  <c r="COU470" i="5" s="1"/>
  <c r="COW470" i="5" s="1"/>
  <c r="COY470" i="5" s="1"/>
  <c r="CPA470" i="5" s="1"/>
  <c r="CPC470" i="5" s="1"/>
  <c r="CPE470" i="5" s="1"/>
  <c r="CPG470" i="5" s="1"/>
  <c r="CPI470" i="5" s="1"/>
  <c r="CPK470" i="5" s="1"/>
  <c r="CPM470" i="5" s="1"/>
  <c r="CPO470" i="5" s="1"/>
  <c r="CPQ470" i="5" s="1"/>
  <c r="CPS470" i="5" s="1"/>
  <c r="CPU470" i="5" s="1"/>
  <c r="CPW470" i="5" s="1"/>
  <c r="CPY470" i="5" s="1"/>
  <c r="CQA470" i="5" s="1"/>
  <c r="CQC470" i="5" s="1"/>
  <c r="CQE470" i="5" s="1"/>
  <c r="CQG470" i="5" s="1"/>
  <c r="CQI470" i="5" s="1"/>
  <c r="CQK470" i="5" s="1"/>
  <c r="CQM470" i="5" s="1"/>
  <c r="CQO470" i="5" s="1"/>
  <c r="CQQ470" i="5" s="1"/>
  <c r="CQS470" i="5" s="1"/>
  <c r="CQU470" i="5" s="1"/>
  <c r="CQW470" i="5" s="1"/>
  <c r="CQY470" i="5" s="1"/>
  <c r="CRA470" i="5" s="1"/>
  <c r="CRC470" i="5" s="1"/>
  <c r="CRE470" i="5" s="1"/>
  <c r="CRG470" i="5" s="1"/>
  <c r="CRI470" i="5" s="1"/>
  <c r="CRK470" i="5" s="1"/>
  <c r="CRM470" i="5" s="1"/>
  <c r="CRO470" i="5" s="1"/>
  <c r="CRQ470" i="5" s="1"/>
  <c r="CRS470" i="5" s="1"/>
  <c r="CRU470" i="5" s="1"/>
  <c r="CRW470" i="5" s="1"/>
  <c r="CRY470" i="5" s="1"/>
  <c r="CSA470" i="5" s="1"/>
  <c r="CSC470" i="5" s="1"/>
  <c r="CSE470" i="5" s="1"/>
  <c r="CSG470" i="5" s="1"/>
  <c r="CSI470" i="5" s="1"/>
  <c r="CSK470" i="5" s="1"/>
  <c r="CSM470" i="5" s="1"/>
  <c r="CSO470" i="5" s="1"/>
  <c r="CSQ470" i="5" s="1"/>
  <c r="CSS470" i="5" s="1"/>
  <c r="CSU470" i="5" s="1"/>
  <c r="CSW470" i="5" s="1"/>
  <c r="CSY470" i="5" s="1"/>
  <c r="CTA470" i="5" s="1"/>
  <c r="CTC470" i="5" s="1"/>
  <c r="CTE470" i="5" s="1"/>
  <c r="CTG470" i="5" s="1"/>
  <c r="CTI470" i="5" s="1"/>
  <c r="CTK470" i="5" s="1"/>
  <c r="CTM470" i="5" s="1"/>
  <c r="CTO470" i="5" s="1"/>
  <c r="CTQ470" i="5" s="1"/>
  <c r="CTS470" i="5" s="1"/>
  <c r="CTU470" i="5" s="1"/>
  <c r="CTW470" i="5" s="1"/>
  <c r="CTY470" i="5" s="1"/>
  <c r="CUA470" i="5" s="1"/>
  <c r="CUC470" i="5" s="1"/>
  <c r="CUE470" i="5" s="1"/>
  <c r="CUG470" i="5" s="1"/>
  <c r="CUI470" i="5" s="1"/>
  <c r="CUK470" i="5" s="1"/>
  <c r="CUM470" i="5" s="1"/>
  <c r="CUO470" i="5" s="1"/>
  <c r="CUQ470" i="5" s="1"/>
  <c r="CUS470" i="5" s="1"/>
  <c r="CUU470" i="5" s="1"/>
  <c r="CUW470" i="5" s="1"/>
  <c r="CUY470" i="5" s="1"/>
  <c r="CVA470" i="5" s="1"/>
  <c r="CVC470" i="5" s="1"/>
  <c r="CVE470" i="5" s="1"/>
  <c r="CVG470" i="5" s="1"/>
  <c r="CVI470" i="5" s="1"/>
  <c r="CVK470" i="5" s="1"/>
  <c r="CVM470" i="5" s="1"/>
  <c r="CVO470" i="5" s="1"/>
  <c r="CVQ470" i="5" s="1"/>
  <c r="CVS470" i="5" s="1"/>
  <c r="CVU470" i="5" s="1"/>
  <c r="CVW470" i="5" s="1"/>
  <c r="CVY470" i="5" s="1"/>
  <c r="CWA470" i="5" s="1"/>
  <c r="CWC470" i="5" s="1"/>
  <c r="CWE470" i="5" s="1"/>
  <c r="CWG470" i="5" s="1"/>
  <c r="CWI470" i="5" s="1"/>
  <c r="CWK470" i="5" s="1"/>
  <c r="CWM470" i="5" s="1"/>
  <c r="CWO470" i="5" s="1"/>
  <c r="CWQ470" i="5" s="1"/>
  <c r="CWS470" i="5" s="1"/>
  <c r="CWU470" i="5" s="1"/>
  <c r="CWW470" i="5" s="1"/>
  <c r="CWY470" i="5" s="1"/>
  <c r="CXA470" i="5" s="1"/>
  <c r="CXC470" i="5" s="1"/>
  <c r="CXE470" i="5" s="1"/>
  <c r="CXG470" i="5" s="1"/>
  <c r="CXI470" i="5" s="1"/>
  <c r="CXK470" i="5" s="1"/>
  <c r="CXM470" i="5" s="1"/>
  <c r="CXO470" i="5" s="1"/>
  <c r="CXQ470" i="5" s="1"/>
  <c r="CXS470" i="5" s="1"/>
  <c r="CXU470" i="5" s="1"/>
  <c r="CXW470" i="5" s="1"/>
  <c r="CXY470" i="5" s="1"/>
  <c r="CYA470" i="5" s="1"/>
  <c r="CYC470" i="5" s="1"/>
  <c r="CYE470" i="5" s="1"/>
  <c r="CYG470" i="5" s="1"/>
  <c r="CYI470" i="5" s="1"/>
  <c r="CYK470" i="5" s="1"/>
  <c r="CYM470" i="5" s="1"/>
  <c r="CYO470" i="5" s="1"/>
  <c r="CYQ470" i="5" s="1"/>
  <c r="CYS470" i="5" s="1"/>
  <c r="CYU470" i="5" s="1"/>
  <c r="CYW470" i="5" s="1"/>
  <c r="CYY470" i="5" s="1"/>
  <c r="CZA470" i="5" s="1"/>
  <c r="CZC470" i="5" s="1"/>
  <c r="CZE470" i="5" s="1"/>
  <c r="CZG470" i="5" s="1"/>
  <c r="CZI470" i="5" s="1"/>
  <c r="CZK470" i="5" s="1"/>
  <c r="CZM470" i="5" s="1"/>
  <c r="CZO470" i="5" s="1"/>
  <c r="CZQ470" i="5" s="1"/>
  <c r="CZS470" i="5" s="1"/>
  <c r="CZU470" i="5" s="1"/>
  <c r="CZW470" i="5" s="1"/>
  <c r="CZY470" i="5" s="1"/>
  <c r="DAA470" i="5" s="1"/>
  <c r="DAC470" i="5" s="1"/>
  <c r="DAE470" i="5" s="1"/>
  <c r="DAG470" i="5" s="1"/>
  <c r="DAI470" i="5" s="1"/>
  <c r="DAK470" i="5" s="1"/>
  <c r="DAM470" i="5" s="1"/>
  <c r="DAO470" i="5" s="1"/>
  <c r="DAQ470" i="5" s="1"/>
  <c r="DAS470" i="5" s="1"/>
  <c r="DAU470" i="5" s="1"/>
  <c r="DAW470" i="5" s="1"/>
  <c r="DAY470" i="5" s="1"/>
  <c r="DBA470" i="5" s="1"/>
  <c r="DBC470" i="5" s="1"/>
  <c r="DBE470" i="5" s="1"/>
  <c r="DBG470" i="5" s="1"/>
  <c r="DBI470" i="5" s="1"/>
  <c r="DBK470" i="5" s="1"/>
  <c r="DBM470" i="5" s="1"/>
  <c r="DBO470" i="5" s="1"/>
  <c r="DBQ470" i="5" s="1"/>
  <c r="DBS470" i="5" s="1"/>
  <c r="DBU470" i="5" s="1"/>
  <c r="DBW470" i="5" s="1"/>
  <c r="DBY470" i="5" s="1"/>
  <c r="DCA470" i="5" s="1"/>
  <c r="DCC470" i="5" s="1"/>
  <c r="DCE470" i="5" s="1"/>
  <c r="DCG470" i="5" s="1"/>
  <c r="DCI470" i="5" s="1"/>
  <c r="DCK470" i="5" s="1"/>
  <c r="DCM470" i="5" s="1"/>
  <c r="DCO470" i="5" s="1"/>
  <c r="DCQ470" i="5" s="1"/>
  <c r="DCS470" i="5" s="1"/>
  <c r="DCU470" i="5" s="1"/>
  <c r="DCW470" i="5" s="1"/>
  <c r="DCY470" i="5" s="1"/>
  <c r="DDA470" i="5" s="1"/>
  <c r="DDC470" i="5" s="1"/>
  <c r="DDE470" i="5" s="1"/>
  <c r="DDG470" i="5" s="1"/>
  <c r="DDI470" i="5" s="1"/>
  <c r="DDK470" i="5" s="1"/>
  <c r="DDM470" i="5" s="1"/>
  <c r="DDO470" i="5" s="1"/>
  <c r="DDQ470" i="5" s="1"/>
  <c r="DDS470" i="5" s="1"/>
  <c r="DDU470" i="5" s="1"/>
  <c r="DDW470" i="5" s="1"/>
  <c r="DDY470" i="5" s="1"/>
  <c r="DEA470" i="5" s="1"/>
  <c r="DEC470" i="5" s="1"/>
  <c r="DEE470" i="5" s="1"/>
  <c r="DEG470" i="5" s="1"/>
  <c r="DEI470" i="5" s="1"/>
  <c r="DEK470" i="5" s="1"/>
  <c r="DEM470" i="5" s="1"/>
  <c r="DEO470" i="5" s="1"/>
  <c r="DEQ470" i="5" s="1"/>
  <c r="DES470" i="5" s="1"/>
  <c r="DEU470" i="5" s="1"/>
  <c r="DEW470" i="5" s="1"/>
  <c r="DEY470" i="5" s="1"/>
  <c r="DFA470" i="5" s="1"/>
  <c r="DFC470" i="5" s="1"/>
  <c r="DFE470" i="5" s="1"/>
  <c r="DFG470" i="5" s="1"/>
  <c r="DFI470" i="5" s="1"/>
  <c r="DFK470" i="5" s="1"/>
  <c r="DFM470" i="5" s="1"/>
  <c r="DFO470" i="5" s="1"/>
  <c r="DFQ470" i="5" s="1"/>
  <c r="DFS470" i="5" s="1"/>
  <c r="DFU470" i="5" s="1"/>
  <c r="DFW470" i="5" s="1"/>
  <c r="DFY470" i="5" s="1"/>
  <c r="DGA470" i="5" s="1"/>
  <c r="DGC470" i="5" s="1"/>
  <c r="DGE470" i="5" s="1"/>
  <c r="DGG470" i="5" s="1"/>
  <c r="DGI470" i="5" s="1"/>
  <c r="DGK470" i="5" s="1"/>
  <c r="DGM470" i="5" s="1"/>
  <c r="DGO470" i="5" s="1"/>
  <c r="DGQ470" i="5" s="1"/>
  <c r="DGS470" i="5" s="1"/>
  <c r="DGU470" i="5" s="1"/>
  <c r="DGW470" i="5" s="1"/>
  <c r="DGY470" i="5" s="1"/>
  <c r="DHA470" i="5" s="1"/>
  <c r="DHC470" i="5" s="1"/>
  <c r="DHE470" i="5" s="1"/>
  <c r="DHG470" i="5" s="1"/>
  <c r="DHI470" i="5" s="1"/>
  <c r="DHK470" i="5" s="1"/>
  <c r="DHM470" i="5" s="1"/>
  <c r="DHO470" i="5" s="1"/>
  <c r="DHQ470" i="5" s="1"/>
  <c r="DHS470" i="5" s="1"/>
  <c r="DHU470" i="5" s="1"/>
  <c r="DHW470" i="5" s="1"/>
  <c r="DHY470" i="5" s="1"/>
  <c r="DIA470" i="5" s="1"/>
  <c r="DIC470" i="5" s="1"/>
  <c r="DIE470" i="5" s="1"/>
  <c r="DIG470" i="5" s="1"/>
  <c r="DII470" i="5" s="1"/>
  <c r="DIK470" i="5" s="1"/>
  <c r="DIM470" i="5" s="1"/>
  <c r="DIO470" i="5" s="1"/>
  <c r="DIQ470" i="5" s="1"/>
  <c r="DIS470" i="5" s="1"/>
  <c r="DIU470" i="5" s="1"/>
  <c r="DIW470" i="5" s="1"/>
  <c r="DIY470" i="5" s="1"/>
  <c r="DJA470" i="5" s="1"/>
  <c r="DJC470" i="5" s="1"/>
  <c r="DJE470" i="5" s="1"/>
  <c r="DJG470" i="5" s="1"/>
  <c r="DJI470" i="5" s="1"/>
  <c r="DJK470" i="5" s="1"/>
  <c r="DJM470" i="5" s="1"/>
  <c r="DJO470" i="5" s="1"/>
  <c r="DJQ470" i="5" s="1"/>
  <c r="DJS470" i="5" s="1"/>
  <c r="DJU470" i="5" s="1"/>
  <c r="DJW470" i="5" s="1"/>
  <c r="DJY470" i="5" s="1"/>
  <c r="DKA470" i="5" s="1"/>
  <c r="DKC470" i="5" s="1"/>
  <c r="DKE470" i="5" s="1"/>
  <c r="DKG470" i="5" s="1"/>
  <c r="DKI470" i="5" s="1"/>
  <c r="DKK470" i="5" s="1"/>
  <c r="DKM470" i="5" s="1"/>
  <c r="DKO470" i="5" s="1"/>
  <c r="DKQ470" i="5" s="1"/>
  <c r="DKS470" i="5" s="1"/>
  <c r="DKU470" i="5" s="1"/>
  <c r="DKW470" i="5" s="1"/>
  <c r="DKY470" i="5" s="1"/>
  <c r="DLA470" i="5" s="1"/>
  <c r="DLC470" i="5" s="1"/>
  <c r="DLE470" i="5" s="1"/>
  <c r="DLG470" i="5" s="1"/>
  <c r="DLI470" i="5" s="1"/>
  <c r="DLK470" i="5" s="1"/>
  <c r="DLM470" i="5" s="1"/>
  <c r="DLO470" i="5" s="1"/>
  <c r="DLQ470" i="5" s="1"/>
  <c r="DLS470" i="5" s="1"/>
  <c r="DLU470" i="5" s="1"/>
  <c r="DLW470" i="5" s="1"/>
  <c r="DLY470" i="5" s="1"/>
  <c r="DMA470" i="5" s="1"/>
  <c r="DMC470" i="5" s="1"/>
  <c r="DME470" i="5" s="1"/>
  <c r="DMG470" i="5" s="1"/>
  <c r="DMI470" i="5" s="1"/>
  <c r="DMK470" i="5" s="1"/>
  <c r="DMM470" i="5" s="1"/>
  <c r="DMO470" i="5" s="1"/>
  <c r="DMQ470" i="5" s="1"/>
  <c r="DMS470" i="5" s="1"/>
  <c r="DMU470" i="5" s="1"/>
  <c r="DMW470" i="5" s="1"/>
  <c r="DMY470" i="5" s="1"/>
  <c r="DNA470" i="5" s="1"/>
  <c r="DNC470" i="5" s="1"/>
  <c r="DNE470" i="5" s="1"/>
  <c r="DNG470" i="5" s="1"/>
  <c r="DNI470" i="5" s="1"/>
  <c r="DNK470" i="5" s="1"/>
  <c r="DNM470" i="5" s="1"/>
  <c r="DNO470" i="5" s="1"/>
  <c r="DNQ470" i="5" s="1"/>
  <c r="DNS470" i="5" s="1"/>
  <c r="DNU470" i="5" s="1"/>
  <c r="DNW470" i="5" s="1"/>
  <c r="DNY470" i="5" s="1"/>
  <c r="DOA470" i="5" s="1"/>
  <c r="DOC470" i="5" s="1"/>
  <c r="DOE470" i="5" s="1"/>
  <c r="DOG470" i="5" s="1"/>
  <c r="DOI470" i="5" s="1"/>
  <c r="DOK470" i="5" s="1"/>
  <c r="DOM470" i="5" s="1"/>
  <c r="DOO470" i="5" s="1"/>
  <c r="DOQ470" i="5" s="1"/>
  <c r="DOS470" i="5" s="1"/>
  <c r="DOU470" i="5" s="1"/>
  <c r="DOW470" i="5" s="1"/>
  <c r="DOY470" i="5" s="1"/>
  <c r="DPA470" i="5" s="1"/>
  <c r="DPC470" i="5" s="1"/>
  <c r="DPE470" i="5" s="1"/>
  <c r="DPG470" i="5" s="1"/>
  <c r="DPI470" i="5" s="1"/>
  <c r="DPK470" i="5" s="1"/>
  <c r="DPM470" i="5" s="1"/>
  <c r="DPO470" i="5" s="1"/>
  <c r="DPQ470" i="5" s="1"/>
  <c r="DPS470" i="5" s="1"/>
  <c r="DPU470" i="5" s="1"/>
  <c r="DPW470" i="5" s="1"/>
  <c r="DPY470" i="5" s="1"/>
  <c r="DQA470" i="5" s="1"/>
  <c r="DQC470" i="5" s="1"/>
  <c r="DQE470" i="5" s="1"/>
  <c r="DQG470" i="5" s="1"/>
  <c r="DQI470" i="5" s="1"/>
  <c r="DQK470" i="5" s="1"/>
  <c r="DQM470" i="5" s="1"/>
  <c r="DQO470" i="5" s="1"/>
  <c r="DQQ470" i="5" s="1"/>
  <c r="DQS470" i="5" s="1"/>
  <c r="DQU470" i="5" s="1"/>
  <c r="DQW470" i="5" s="1"/>
  <c r="DQY470" i="5" s="1"/>
  <c r="DRA470" i="5" s="1"/>
  <c r="DRC470" i="5" s="1"/>
  <c r="DRE470" i="5" s="1"/>
  <c r="DRG470" i="5" s="1"/>
  <c r="DRI470" i="5" s="1"/>
  <c r="DRK470" i="5" s="1"/>
  <c r="DRM470" i="5" s="1"/>
  <c r="DRO470" i="5" s="1"/>
  <c r="DRQ470" i="5" s="1"/>
  <c r="DRS470" i="5" s="1"/>
  <c r="DRU470" i="5" s="1"/>
  <c r="DRW470" i="5" s="1"/>
  <c r="DRY470" i="5" s="1"/>
  <c r="DSA470" i="5" s="1"/>
  <c r="DSC470" i="5" s="1"/>
  <c r="DSE470" i="5" s="1"/>
  <c r="DSG470" i="5" s="1"/>
  <c r="DSI470" i="5" s="1"/>
  <c r="DSK470" i="5" s="1"/>
  <c r="DSM470" i="5" s="1"/>
  <c r="DSO470" i="5" s="1"/>
  <c r="DSQ470" i="5" s="1"/>
  <c r="DSS470" i="5" s="1"/>
  <c r="DSU470" i="5" s="1"/>
  <c r="DSW470" i="5" s="1"/>
  <c r="DSY470" i="5" s="1"/>
  <c r="DTA470" i="5" s="1"/>
  <c r="DTC470" i="5" s="1"/>
  <c r="DTE470" i="5" s="1"/>
  <c r="DTG470" i="5" s="1"/>
  <c r="DTI470" i="5" s="1"/>
  <c r="DTK470" i="5" s="1"/>
  <c r="DTM470" i="5" s="1"/>
  <c r="DTO470" i="5" s="1"/>
  <c r="DTQ470" i="5" s="1"/>
  <c r="DTS470" i="5" s="1"/>
  <c r="DTU470" i="5" s="1"/>
  <c r="DTW470" i="5" s="1"/>
  <c r="DTY470" i="5" s="1"/>
  <c r="DUA470" i="5" s="1"/>
  <c r="DUC470" i="5" s="1"/>
  <c r="DUE470" i="5" s="1"/>
  <c r="DUG470" i="5" s="1"/>
  <c r="DUI470" i="5" s="1"/>
  <c r="DUK470" i="5" s="1"/>
  <c r="DUM470" i="5" s="1"/>
  <c r="DUO470" i="5" s="1"/>
  <c r="DUQ470" i="5" s="1"/>
  <c r="DUS470" i="5" s="1"/>
  <c r="DUU470" i="5" s="1"/>
  <c r="DUW470" i="5" s="1"/>
  <c r="DUY470" i="5" s="1"/>
  <c r="DVA470" i="5" s="1"/>
  <c r="DVC470" i="5" s="1"/>
  <c r="DVE470" i="5" s="1"/>
  <c r="DVG470" i="5" s="1"/>
  <c r="DVI470" i="5" s="1"/>
  <c r="DVK470" i="5" s="1"/>
  <c r="DVM470" i="5" s="1"/>
  <c r="DVO470" i="5" s="1"/>
  <c r="DVQ470" i="5" s="1"/>
  <c r="DVS470" i="5" s="1"/>
  <c r="DVU470" i="5" s="1"/>
  <c r="DVW470" i="5" s="1"/>
  <c r="DVY470" i="5" s="1"/>
  <c r="DWA470" i="5" s="1"/>
  <c r="DWC470" i="5" s="1"/>
  <c r="DWE470" i="5" s="1"/>
  <c r="DWG470" i="5" s="1"/>
  <c r="DWI470" i="5" s="1"/>
  <c r="DWK470" i="5" s="1"/>
  <c r="DWM470" i="5" s="1"/>
  <c r="DWO470" i="5" s="1"/>
  <c r="DWQ470" i="5" s="1"/>
  <c r="DWS470" i="5" s="1"/>
  <c r="DWU470" i="5" s="1"/>
  <c r="DWW470" i="5" s="1"/>
  <c r="DWY470" i="5" s="1"/>
  <c r="DXA470" i="5" s="1"/>
  <c r="DXC470" i="5" s="1"/>
  <c r="DXE470" i="5" s="1"/>
  <c r="DXG470" i="5" s="1"/>
  <c r="DXI470" i="5" s="1"/>
  <c r="DXK470" i="5" s="1"/>
  <c r="DXM470" i="5" s="1"/>
  <c r="DXO470" i="5" s="1"/>
  <c r="DXQ470" i="5" s="1"/>
  <c r="DXS470" i="5" s="1"/>
  <c r="DXU470" i="5" s="1"/>
  <c r="DXW470" i="5" s="1"/>
  <c r="DXY470" i="5" s="1"/>
  <c r="DYA470" i="5" s="1"/>
  <c r="DYC470" i="5" s="1"/>
  <c r="DYE470" i="5" s="1"/>
  <c r="DYG470" i="5" s="1"/>
  <c r="DYI470" i="5" s="1"/>
  <c r="DYK470" i="5" s="1"/>
  <c r="DYM470" i="5" s="1"/>
  <c r="DYO470" i="5" s="1"/>
  <c r="DYQ470" i="5" s="1"/>
  <c r="DYS470" i="5" s="1"/>
  <c r="DYU470" i="5" s="1"/>
  <c r="DYW470" i="5" s="1"/>
  <c r="DYY470" i="5" s="1"/>
  <c r="DZA470" i="5" s="1"/>
  <c r="DZC470" i="5" s="1"/>
  <c r="DZE470" i="5" s="1"/>
  <c r="DZG470" i="5" s="1"/>
  <c r="DZI470" i="5" s="1"/>
  <c r="DZK470" i="5" s="1"/>
  <c r="DZM470" i="5" s="1"/>
  <c r="DZO470" i="5" s="1"/>
  <c r="DZQ470" i="5" s="1"/>
  <c r="DZS470" i="5" s="1"/>
  <c r="DZU470" i="5" s="1"/>
  <c r="DZW470" i="5" s="1"/>
  <c r="DZY470" i="5" s="1"/>
  <c r="EAA470" i="5" s="1"/>
  <c r="EAC470" i="5" s="1"/>
  <c r="EAE470" i="5" s="1"/>
  <c r="EAG470" i="5" s="1"/>
  <c r="EAI470" i="5" s="1"/>
  <c r="EAK470" i="5" s="1"/>
  <c r="EAM470" i="5" s="1"/>
  <c r="EAO470" i="5" s="1"/>
  <c r="EAQ470" i="5" s="1"/>
  <c r="EAS470" i="5" s="1"/>
  <c r="EAU470" i="5" s="1"/>
  <c r="EAW470" i="5" s="1"/>
  <c r="EAY470" i="5" s="1"/>
  <c r="EBA470" i="5" s="1"/>
  <c r="EBC470" i="5" s="1"/>
  <c r="EBE470" i="5" s="1"/>
  <c r="EBG470" i="5" s="1"/>
  <c r="EBI470" i="5" s="1"/>
  <c r="EBK470" i="5" s="1"/>
  <c r="EBM470" i="5" s="1"/>
  <c r="EBO470" i="5" s="1"/>
  <c r="EBQ470" i="5" s="1"/>
  <c r="EBS470" i="5" s="1"/>
  <c r="EBU470" i="5" s="1"/>
  <c r="EBW470" i="5" s="1"/>
  <c r="EBY470" i="5" s="1"/>
  <c r="ECA470" i="5" s="1"/>
  <c r="ECC470" i="5" s="1"/>
  <c r="ECE470" i="5" s="1"/>
  <c r="ECG470" i="5" s="1"/>
  <c r="ECI470" i="5" s="1"/>
  <c r="ECK470" i="5" s="1"/>
  <c r="ECM470" i="5" s="1"/>
  <c r="ECO470" i="5" s="1"/>
  <c r="ECQ470" i="5" s="1"/>
  <c r="ECS470" i="5" s="1"/>
  <c r="ECU470" i="5" s="1"/>
  <c r="ECW470" i="5" s="1"/>
  <c r="ECY470" i="5" s="1"/>
  <c r="EDA470" i="5" s="1"/>
  <c r="EDC470" i="5" s="1"/>
  <c r="EDE470" i="5" s="1"/>
  <c r="EDG470" i="5" s="1"/>
  <c r="EDI470" i="5" s="1"/>
  <c r="EDK470" i="5" s="1"/>
  <c r="EDM470" i="5" s="1"/>
  <c r="EDO470" i="5" s="1"/>
  <c r="EDQ470" i="5" s="1"/>
  <c r="EDS470" i="5" s="1"/>
  <c r="EDU470" i="5" s="1"/>
  <c r="EDW470" i="5" s="1"/>
  <c r="EDY470" i="5" s="1"/>
  <c r="EEA470" i="5" s="1"/>
  <c r="EEC470" i="5" s="1"/>
  <c r="EEE470" i="5" s="1"/>
  <c r="EEG470" i="5" s="1"/>
  <c r="EEI470" i="5" s="1"/>
  <c r="EEK470" i="5" s="1"/>
  <c r="EEM470" i="5" s="1"/>
  <c r="EEO470" i="5" s="1"/>
  <c r="EEQ470" i="5" s="1"/>
  <c r="EES470" i="5" s="1"/>
  <c r="EEU470" i="5" s="1"/>
  <c r="EEW470" i="5" s="1"/>
  <c r="EEY470" i="5" s="1"/>
  <c r="EFA470" i="5" s="1"/>
  <c r="EFC470" i="5" s="1"/>
  <c r="EFE470" i="5" s="1"/>
  <c r="EFG470" i="5" s="1"/>
  <c r="EFI470" i="5" s="1"/>
  <c r="EFK470" i="5" s="1"/>
  <c r="EFM470" i="5" s="1"/>
  <c r="EFO470" i="5" s="1"/>
  <c r="EFQ470" i="5" s="1"/>
  <c r="EFS470" i="5" s="1"/>
  <c r="EFU470" i="5" s="1"/>
  <c r="EFW470" i="5" s="1"/>
  <c r="EFY470" i="5" s="1"/>
  <c r="EGA470" i="5" s="1"/>
  <c r="EGC470" i="5" s="1"/>
  <c r="EGE470" i="5" s="1"/>
  <c r="EGG470" i="5" s="1"/>
  <c r="EGI470" i="5" s="1"/>
  <c r="EGK470" i="5" s="1"/>
  <c r="EGM470" i="5" s="1"/>
  <c r="EGO470" i="5" s="1"/>
  <c r="EGQ470" i="5" s="1"/>
  <c r="EGS470" i="5" s="1"/>
  <c r="EGU470" i="5" s="1"/>
  <c r="EGW470" i="5" s="1"/>
  <c r="EGY470" i="5" s="1"/>
  <c r="EHA470" i="5" s="1"/>
  <c r="EHC470" i="5" s="1"/>
  <c r="EHE470" i="5" s="1"/>
  <c r="EHG470" i="5" s="1"/>
  <c r="EHI470" i="5" s="1"/>
  <c r="EHK470" i="5" s="1"/>
  <c r="EHM470" i="5" s="1"/>
  <c r="EHO470" i="5" s="1"/>
  <c r="EHQ470" i="5" s="1"/>
  <c r="EHS470" i="5" s="1"/>
  <c r="EHU470" i="5" s="1"/>
  <c r="EHW470" i="5" s="1"/>
  <c r="EHY470" i="5" s="1"/>
  <c r="EIA470" i="5" s="1"/>
  <c r="EIC470" i="5" s="1"/>
  <c r="EIE470" i="5" s="1"/>
  <c r="EIG470" i="5" s="1"/>
  <c r="EII470" i="5" s="1"/>
  <c r="EIK470" i="5" s="1"/>
  <c r="EIM470" i="5" s="1"/>
  <c r="EIO470" i="5" s="1"/>
  <c r="EIQ470" i="5" s="1"/>
  <c r="EIS470" i="5" s="1"/>
  <c r="EIU470" i="5" s="1"/>
  <c r="EIW470" i="5" s="1"/>
  <c r="EIY470" i="5" s="1"/>
  <c r="EJA470" i="5" s="1"/>
  <c r="EJC470" i="5" s="1"/>
  <c r="EJE470" i="5" s="1"/>
  <c r="EJG470" i="5" s="1"/>
  <c r="EJI470" i="5" s="1"/>
  <c r="EJK470" i="5" s="1"/>
  <c r="EJM470" i="5" s="1"/>
  <c r="EJO470" i="5" s="1"/>
  <c r="EJQ470" i="5" s="1"/>
  <c r="EJS470" i="5" s="1"/>
  <c r="EJU470" i="5" s="1"/>
  <c r="EJW470" i="5" s="1"/>
  <c r="EJY470" i="5" s="1"/>
  <c r="EKA470" i="5" s="1"/>
  <c r="EKC470" i="5" s="1"/>
  <c r="EKE470" i="5" s="1"/>
  <c r="EKG470" i="5" s="1"/>
  <c r="EKI470" i="5" s="1"/>
  <c r="EKK470" i="5" s="1"/>
  <c r="EKM470" i="5" s="1"/>
  <c r="EKO470" i="5" s="1"/>
  <c r="EKQ470" i="5" s="1"/>
  <c r="EKS470" i="5" s="1"/>
  <c r="EKU470" i="5" s="1"/>
  <c r="EKW470" i="5" s="1"/>
  <c r="EKY470" i="5" s="1"/>
  <c r="ELA470" i="5" s="1"/>
  <c r="ELC470" i="5" s="1"/>
  <c r="ELE470" i="5" s="1"/>
  <c r="ELG470" i="5" s="1"/>
  <c r="ELI470" i="5" s="1"/>
  <c r="ELK470" i="5" s="1"/>
  <c r="ELM470" i="5" s="1"/>
  <c r="ELO470" i="5" s="1"/>
  <c r="ELQ470" i="5" s="1"/>
  <c r="ELS470" i="5" s="1"/>
  <c r="ELU470" i="5" s="1"/>
  <c r="ELW470" i="5" s="1"/>
  <c r="ELY470" i="5" s="1"/>
  <c r="EMA470" i="5" s="1"/>
  <c r="EMC470" i="5" s="1"/>
  <c r="EME470" i="5" s="1"/>
  <c r="EMG470" i="5" s="1"/>
  <c r="EMI470" i="5" s="1"/>
  <c r="EMK470" i="5" s="1"/>
  <c r="EMM470" i="5" s="1"/>
  <c r="EMO470" i="5" s="1"/>
  <c r="EMQ470" i="5" s="1"/>
  <c r="EMS470" i="5" s="1"/>
  <c r="EMU470" i="5" s="1"/>
  <c r="EMW470" i="5" s="1"/>
  <c r="EMY470" i="5" s="1"/>
  <c r="ENA470" i="5" s="1"/>
  <c r="ENC470" i="5" s="1"/>
  <c r="ENE470" i="5" s="1"/>
  <c r="ENG470" i="5" s="1"/>
  <c r="ENI470" i="5" s="1"/>
  <c r="ENK470" i="5" s="1"/>
  <c r="ENM470" i="5" s="1"/>
  <c r="ENO470" i="5" s="1"/>
  <c r="ENQ470" i="5" s="1"/>
  <c r="ENS470" i="5" s="1"/>
  <c r="ENU470" i="5" s="1"/>
  <c r="ENW470" i="5" s="1"/>
  <c r="ENY470" i="5" s="1"/>
  <c r="EOA470" i="5" s="1"/>
  <c r="EOC470" i="5" s="1"/>
  <c r="EOE470" i="5" s="1"/>
  <c r="EOG470" i="5" s="1"/>
  <c r="EOI470" i="5" s="1"/>
  <c r="EOK470" i="5" s="1"/>
  <c r="EOM470" i="5" s="1"/>
  <c r="EOO470" i="5" s="1"/>
  <c r="EOQ470" i="5" s="1"/>
  <c r="EOS470" i="5" s="1"/>
  <c r="EOU470" i="5" s="1"/>
  <c r="EOW470" i="5" s="1"/>
  <c r="EOY470" i="5" s="1"/>
  <c r="EPA470" i="5" s="1"/>
  <c r="EPC470" i="5" s="1"/>
  <c r="EPE470" i="5" s="1"/>
  <c r="EPG470" i="5" s="1"/>
  <c r="EPI470" i="5" s="1"/>
  <c r="EPK470" i="5" s="1"/>
  <c r="EPM470" i="5" s="1"/>
  <c r="EPO470" i="5" s="1"/>
  <c r="EPQ470" i="5" s="1"/>
  <c r="EPS470" i="5" s="1"/>
  <c r="EPU470" i="5" s="1"/>
  <c r="EPW470" i="5" s="1"/>
  <c r="EPY470" i="5" s="1"/>
  <c r="EQA470" i="5" s="1"/>
  <c r="EQC470" i="5" s="1"/>
  <c r="EQE470" i="5" s="1"/>
  <c r="EQG470" i="5" s="1"/>
  <c r="EQI470" i="5" s="1"/>
  <c r="EQK470" i="5" s="1"/>
  <c r="EQM470" i="5" s="1"/>
  <c r="EQO470" i="5" s="1"/>
  <c r="EQQ470" i="5" s="1"/>
  <c r="EQS470" i="5" s="1"/>
  <c r="EQU470" i="5" s="1"/>
  <c r="EQW470" i="5" s="1"/>
  <c r="EQY470" i="5" s="1"/>
  <c r="ERA470" i="5" s="1"/>
  <c r="ERC470" i="5" s="1"/>
  <c r="ERE470" i="5" s="1"/>
  <c r="ERG470" i="5" s="1"/>
  <c r="ERI470" i="5" s="1"/>
  <c r="ERK470" i="5" s="1"/>
  <c r="ERM470" i="5" s="1"/>
  <c r="ERO470" i="5" s="1"/>
  <c r="ERQ470" i="5" s="1"/>
  <c r="ERS470" i="5" s="1"/>
  <c r="ERU470" i="5" s="1"/>
  <c r="ERW470" i="5" s="1"/>
  <c r="ERY470" i="5" s="1"/>
  <c r="ESA470" i="5" s="1"/>
  <c r="ESC470" i="5" s="1"/>
  <c r="ESE470" i="5" s="1"/>
  <c r="ESG470" i="5" s="1"/>
  <c r="ESI470" i="5" s="1"/>
  <c r="ESK470" i="5" s="1"/>
  <c r="ESM470" i="5" s="1"/>
  <c r="ESO470" i="5" s="1"/>
  <c r="ESQ470" i="5" s="1"/>
  <c r="ESS470" i="5" s="1"/>
  <c r="ESU470" i="5" s="1"/>
  <c r="ESW470" i="5" s="1"/>
  <c r="ESY470" i="5" s="1"/>
  <c r="ETA470" i="5" s="1"/>
  <c r="ETC470" i="5" s="1"/>
  <c r="ETE470" i="5" s="1"/>
  <c r="ETG470" i="5" s="1"/>
  <c r="ETI470" i="5" s="1"/>
  <c r="ETK470" i="5" s="1"/>
  <c r="ETM470" i="5" s="1"/>
  <c r="ETO470" i="5" s="1"/>
  <c r="ETQ470" i="5" s="1"/>
  <c r="ETS470" i="5" s="1"/>
  <c r="ETU470" i="5" s="1"/>
  <c r="ETW470" i="5" s="1"/>
  <c r="ETY470" i="5" s="1"/>
  <c r="EUA470" i="5" s="1"/>
  <c r="EUC470" i="5" s="1"/>
  <c r="EUE470" i="5" s="1"/>
  <c r="EUG470" i="5" s="1"/>
  <c r="EUI470" i="5" s="1"/>
  <c r="EUK470" i="5" s="1"/>
  <c r="EUM470" i="5" s="1"/>
  <c r="EUO470" i="5" s="1"/>
  <c r="EUQ470" i="5" s="1"/>
  <c r="EUS470" i="5" s="1"/>
  <c r="EUU470" i="5" s="1"/>
  <c r="EUW470" i="5" s="1"/>
  <c r="EUY470" i="5" s="1"/>
  <c r="EVA470" i="5" s="1"/>
  <c r="EVC470" i="5" s="1"/>
  <c r="EVE470" i="5" s="1"/>
  <c r="EVG470" i="5" s="1"/>
  <c r="EVI470" i="5" s="1"/>
  <c r="EVK470" i="5" s="1"/>
  <c r="EVM470" i="5" s="1"/>
  <c r="EVO470" i="5" s="1"/>
  <c r="EVQ470" i="5" s="1"/>
  <c r="EVS470" i="5" s="1"/>
  <c r="EVU470" i="5" s="1"/>
  <c r="EVW470" i="5" s="1"/>
  <c r="EVY470" i="5" s="1"/>
  <c r="EWA470" i="5" s="1"/>
  <c r="EWC470" i="5" s="1"/>
  <c r="EWE470" i="5" s="1"/>
  <c r="EWG470" i="5" s="1"/>
  <c r="EWI470" i="5" s="1"/>
  <c r="EWK470" i="5" s="1"/>
  <c r="EWM470" i="5" s="1"/>
  <c r="EWO470" i="5" s="1"/>
  <c r="EWQ470" i="5" s="1"/>
  <c r="EWS470" i="5" s="1"/>
  <c r="EWU470" i="5" s="1"/>
  <c r="EWW470" i="5" s="1"/>
  <c r="EWY470" i="5" s="1"/>
  <c r="EXA470" i="5" s="1"/>
  <c r="EXC470" i="5" s="1"/>
  <c r="EXE470" i="5" s="1"/>
  <c r="EXG470" i="5" s="1"/>
  <c r="EXI470" i="5" s="1"/>
  <c r="EXK470" i="5" s="1"/>
  <c r="EXM470" i="5" s="1"/>
  <c r="EXO470" i="5" s="1"/>
  <c r="EXQ470" i="5" s="1"/>
  <c r="EXS470" i="5" s="1"/>
  <c r="EXU470" i="5" s="1"/>
  <c r="EXW470" i="5" s="1"/>
  <c r="EXY470" i="5" s="1"/>
  <c r="EYA470" i="5" s="1"/>
  <c r="EYC470" i="5" s="1"/>
  <c r="EYE470" i="5" s="1"/>
  <c r="EYG470" i="5" s="1"/>
  <c r="EYI470" i="5" s="1"/>
  <c r="EYK470" i="5" s="1"/>
  <c r="EYM470" i="5" s="1"/>
  <c r="EYO470" i="5" s="1"/>
  <c r="EYQ470" i="5" s="1"/>
  <c r="EYS470" i="5" s="1"/>
  <c r="EYU470" i="5" s="1"/>
  <c r="EYW470" i="5" s="1"/>
  <c r="EYY470" i="5" s="1"/>
  <c r="EZA470" i="5" s="1"/>
  <c r="EZC470" i="5" s="1"/>
  <c r="EZE470" i="5" s="1"/>
  <c r="EZG470" i="5" s="1"/>
  <c r="EZI470" i="5" s="1"/>
  <c r="EZK470" i="5" s="1"/>
  <c r="EZM470" i="5" s="1"/>
  <c r="EZO470" i="5" s="1"/>
  <c r="EZQ470" i="5" s="1"/>
  <c r="EZS470" i="5" s="1"/>
  <c r="EZU470" i="5" s="1"/>
  <c r="EZW470" i="5" s="1"/>
  <c r="EZY470" i="5" s="1"/>
  <c r="FAA470" i="5" s="1"/>
  <c r="FAC470" i="5" s="1"/>
  <c r="FAE470" i="5" s="1"/>
  <c r="FAG470" i="5" s="1"/>
  <c r="FAI470" i="5" s="1"/>
  <c r="FAK470" i="5" s="1"/>
  <c r="FAM470" i="5" s="1"/>
  <c r="FAO470" i="5" s="1"/>
  <c r="FAQ470" i="5" s="1"/>
  <c r="FAS470" i="5" s="1"/>
  <c r="FAU470" i="5" s="1"/>
  <c r="FAW470" i="5" s="1"/>
  <c r="FAY470" i="5" s="1"/>
  <c r="FBA470" i="5" s="1"/>
  <c r="FBC470" i="5" s="1"/>
  <c r="FBE470" i="5" s="1"/>
  <c r="FBG470" i="5" s="1"/>
  <c r="FBI470" i="5" s="1"/>
  <c r="FBK470" i="5" s="1"/>
  <c r="FBM470" i="5" s="1"/>
  <c r="FBO470" i="5" s="1"/>
  <c r="FBQ470" i="5" s="1"/>
  <c r="FBS470" i="5" s="1"/>
  <c r="FBU470" i="5" s="1"/>
  <c r="FBW470" i="5" s="1"/>
  <c r="FBY470" i="5" s="1"/>
  <c r="FCA470" i="5" s="1"/>
  <c r="FCC470" i="5" s="1"/>
  <c r="FCE470" i="5" s="1"/>
  <c r="FCG470" i="5" s="1"/>
  <c r="FCI470" i="5" s="1"/>
  <c r="FCK470" i="5" s="1"/>
  <c r="FCM470" i="5" s="1"/>
  <c r="FCO470" i="5" s="1"/>
  <c r="FCQ470" i="5" s="1"/>
  <c r="FCS470" i="5" s="1"/>
  <c r="FCU470" i="5" s="1"/>
  <c r="FCW470" i="5" s="1"/>
  <c r="FCY470" i="5" s="1"/>
  <c r="FDA470" i="5" s="1"/>
  <c r="FDC470" i="5" s="1"/>
  <c r="FDE470" i="5" s="1"/>
  <c r="FDG470" i="5" s="1"/>
  <c r="FDI470" i="5" s="1"/>
  <c r="FDK470" i="5" s="1"/>
  <c r="FDM470" i="5" s="1"/>
  <c r="FDO470" i="5" s="1"/>
  <c r="FDQ470" i="5" s="1"/>
  <c r="FDS470" i="5" s="1"/>
  <c r="FDU470" i="5" s="1"/>
  <c r="FDW470" i="5" s="1"/>
  <c r="FDY470" i="5" s="1"/>
  <c r="FEA470" i="5" s="1"/>
  <c r="FEC470" i="5" s="1"/>
  <c r="FEE470" i="5" s="1"/>
  <c r="FEG470" i="5" s="1"/>
  <c r="FEI470" i="5" s="1"/>
  <c r="FEK470" i="5" s="1"/>
  <c r="FEM470" i="5" s="1"/>
  <c r="FEO470" i="5" s="1"/>
  <c r="FEQ470" i="5" s="1"/>
  <c r="FES470" i="5" s="1"/>
  <c r="FEU470" i="5" s="1"/>
  <c r="FEW470" i="5" s="1"/>
  <c r="FEY470" i="5" s="1"/>
  <c r="FFA470" i="5" s="1"/>
  <c r="FFC470" i="5" s="1"/>
  <c r="FFE470" i="5" s="1"/>
  <c r="FFG470" i="5" s="1"/>
  <c r="FFI470" i="5" s="1"/>
  <c r="FFK470" i="5" s="1"/>
  <c r="FFM470" i="5" s="1"/>
  <c r="FFO470" i="5" s="1"/>
  <c r="FFQ470" i="5" s="1"/>
  <c r="FFS470" i="5" s="1"/>
  <c r="FFU470" i="5" s="1"/>
  <c r="FFW470" i="5" s="1"/>
  <c r="FFY470" i="5" s="1"/>
  <c r="FGA470" i="5" s="1"/>
  <c r="FGC470" i="5" s="1"/>
  <c r="FGE470" i="5" s="1"/>
  <c r="FGG470" i="5" s="1"/>
  <c r="FGI470" i="5" s="1"/>
  <c r="FGK470" i="5" s="1"/>
  <c r="FGM470" i="5" s="1"/>
  <c r="FGO470" i="5" s="1"/>
  <c r="FGQ470" i="5" s="1"/>
  <c r="FGS470" i="5" s="1"/>
  <c r="FGU470" i="5" s="1"/>
  <c r="FGW470" i="5" s="1"/>
  <c r="FGY470" i="5" s="1"/>
  <c r="FHA470" i="5" s="1"/>
  <c r="FHC470" i="5" s="1"/>
  <c r="FHE470" i="5" s="1"/>
  <c r="FHG470" i="5" s="1"/>
  <c r="FHI470" i="5" s="1"/>
  <c r="FHK470" i="5" s="1"/>
  <c r="FHM470" i="5" s="1"/>
  <c r="FHO470" i="5" s="1"/>
  <c r="FHQ470" i="5" s="1"/>
  <c r="FHS470" i="5" s="1"/>
  <c r="FHU470" i="5" s="1"/>
  <c r="FHW470" i="5" s="1"/>
  <c r="FHY470" i="5" s="1"/>
  <c r="FIA470" i="5" s="1"/>
  <c r="FIC470" i="5" s="1"/>
  <c r="FIE470" i="5" s="1"/>
  <c r="FIG470" i="5" s="1"/>
  <c r="FII470" i="5" s="1"/>
  <c r="FIK470" i="5" s="1"/>
  <c r="FIM470" i="5" s="1"/>
  <c r="FIO470" i="5" s="1"/>
  <c r="FIQ470" i="5" s="1"/>
  <c r="FIS470" i="5" s="1"/>
  <c r="FIU470" i="5" s="1"/>
  <c r="FIW470" i="5" s="1"/>
  <c r="FIY470" i="5" s="1"/>
  <c r="FJA470" i="5" s="1"/>
  <c r="FJC470" i="5" s="1"/>
  <c r="FJE470" i="5" s="1"/>
  <c r="FJG470" i="5" s="1"/>
  <c r="FJI470" i="5" s="1"/>
  <c r="FJK470" i="5" s="1"/>
  <c r="FJM470" i="5" s="1"/>
  <c r="FJO470" i="5" s="1"/>
  <c r="FJQ470" i="5" s="1"/>
  <c r="FJS470" i="5" s="1"/>
  <c r="FJU470" i="5" s="1"/>
  <c r="FJW470" i="5" s="1"/>
  <c r="FJY470" i="5" s="1"/>
  <c r="FKA470" i="5" s="1"/>
  <c r="FKC470" i="5" s="1"/>
  <c r="FKE470" i="5" s="1"/>
  <c r="FKG470" i="5" s="1"/>
  <c r="FKI470" i="5" s="1"/>
  <c r="FKK470" i="5" s="1"/>
  <c r="FKM470" i="5" s="1"/>
  <c r="FKO470" i="5" s="1"/>
  <c r="FKQ470" i="5" s="1"/>
  <c r="FKS470" i="5" s="1"/>
  <c r="FKU470" i="5" s="1"/>
  <c r="FKW470" i="5" s="1"/>
  <c r="FKY470" i="5" s="1"/>
  <c r="FLA470" i="5" s="1"/>
  <c r="FLC470" i="5" s="1"/>
  <c r="FLE470" i="5" s="1"/>
  <c r="FLG470" i="5" s="1"/>
  <c r="FLI470" i="5" s="1"/>
  <c r="FLK470" i="5" s="1"/>
  <c r="FLM470" i="5" s="1"/>
  <c r="FLO470" i="5" s="1"/>
  <c r="FLQ470" i="5" s="1"/>
  <c r="FLS470" i="5" s="1"/>
  <c r="FLU470" i="5" s="1"/>
  <c r="FLW470" i="5" s="1"/>
  <c r="FLY470" i="5" s="1"/>
  <c r="FMA470" i="5" s="1"/>
  <c r="FMC470" i="5" s="1"/>
  <c r="FME470" i="5" s="1"/>
  <c r="FMG470" i="5" s="1"/>
  <c r="FMI470" i="5" s="1"/>
  <c r="FMK470" i="5" s="1"/>
  <c r="FMM470" i="5" s="1"/>
  <c r="FMO470" i="5" s="1"/>
  <c r="FMQ470" i="5" s="1"/>
  <c r="FMS470" i="5" s="1"/>
  <c r="FMU470" i="5" s="1"/>
  <c r="FMW470" i="5" s="1"/>
  <c r="FMY470" i="5" s="1"/>
  <c r="FNA470" i="5" s="1"/>
  <c r="FNC470" i="5" s="1"/>
  <c r="FNE470" i="5" s="1"/>
  <c r="FNG470" i="5" s="1"/>
  <c r="FNI470" i="5" s="1"/>
  <c r="FNK470" i="5" s="1"/>
  <c r="FNM470" i="5" s="1"/>
  <c r="FNO470" i="5" s="1"/>
  <c r="FNQ470" i="5" s="1"/>
  <c r="FNS470" i="5" s="1"/>
  <c r="FNU470" i="5" s="1"/>
  <c r="FNW470" i="5" s="1"/>
  <c r="FNY470" i="5" s="1"/>
  <c r="FOA470" i="5" s="1"/>
  <c r="FOC470" i="5" s="1"/>
  <c r="FOE470" i="5" s="1"/>
  <c r="FOG470" i="5" s="1"/>
  <c r="FOI470" i="5" s="1"/>
  <c r="FOK470" i="5" s="1"/>
  <c r="FOM470" i="5" s="1"/>
  <c r="FOO470" i="5" s="1"/>
  <c r="FOQ470" i="5" s="1"/>
  <c r="FOS470" i="5" s="1"/>
  <c r="FOU470" i="5" s="1"/>
  <c r="FOW470" i="5" s="1"/>
  <c r="FOY470" i="5" s="1"/>
  <c r="FPA470" i="5" s="1"/>
  <c r="FPC470" i="5" s="1"/>
  <c r="FPE470" i="5" s="1"/>
  <c r="FPG470" i="5" s="1"/>
  <c r="FPI470" i="5" s="1"/>
  <c r="FPK470" i="5" s="1"/>
  <c r="FPM470" i="5" s="1"/>
  <c r="FPO470" i="5" s="1"/>
  <c r="FPQ470" i="5" s="1"/>
  <c r="FPS470" i="5" s="1"/>
  <c r="FPU470" i="5" s="1"/>
  <c r="FPW470" i="5" s="1"/>
  <c r="FPY470" i="5" s="1"/>
  <c r="FQA470" i="5" s="1"/>
  <c r="FQC470" i="5" s="1"/>
  <c r="FQE470" i="5" s="1"/>
  <c r="FQG470" i="5" s="1"/>
  <c r="FQI470" i="5" s="1"/>
  <c r="FQK470" i="5" s="1"/>
  <c r="FQM470" i="5" s="1"/>
  <c r="FQO470" i="5" s="1"/>
  <c r="FQQ470" i="5" s="1"/>
  <c r="FQS470" i="5" s="1"/>
  <c r="FQU470" i="5" s="1"/>
  <c r="FQW470" i="5" s="1"/>
  <c r="FQY470" i="5" s="1"/>
  <c r="FRA470" i="5" s="1"/>
  <c r="FRC470" i="5" s="1"/>
  <c r="FRE470" i="5" s="1"/>
  <c r="FRG470" i="5" s="1"/>
  <c r="FRI470" i="5" s="1"/>
  <c r="FRK470" i="5" s="1"/>
  <c r="FRM470" i="5" s="1"/>
  <c r="FRO470" i="5" s="1"/>
  <c r="FRQ470" i="5" s="1"/>
  <c r="FRS470" i="5" s="1"/>
  <c r="FRU470" i="5" s="1"/>
  <c r="FRW470" i="5" s="1"/>
  <c r="FRY470" i="5" s="1"/>
  <c r="FSA470" i="5" s="1"/>
  <c r="FSC470" i="5" s="1"/>
  <c r="FSE470" i="5" s="1"/>
  <c r="FSG470" i="5" s="1"/>
  <c r="FSI470" i="5" s="1"/>
  <c r="FSK470" i="5" s="1"/>
  <c r="FSM470" i="5" s="1"/>
  <c r="FSO470" i="5" s="1"/>
  <c r="FSQ470" i="5" s="1"/>
  <c r="FSS470" i="5" s="1"/>
  <c r="FSU470" i="5" s="1"/>
  <c r="FSW470" i="5" s="1"/>
  <c r="FSY470" i="5" s="1"/>
  <c r="FTA470" i="5" s="1"/>
  <c r="FTC470" i="5" s="1"/>
  <c r="FTE470" i="5" s="1"/>
  <c r="FTG470" i="5" s="1"/>
  <c r="FTI470" i="5" s="1"/>
  <c r="FTK470" i="5" s="1"/>
  <c r="FTM470" i="5" s="1"/>
  <c r="FTO470" i="5" s="1"/>
  <c r="FTQ470" i="5" s="1"/>
  <c r="FTS470" i="5" s="1"/>
  <c r="FTU470" i="5" s="1"/>
  <c r="FTW470" i="5" s="1"/>
  <c r="FTY470" i="5" s="1"/>
  <c r="FUA470" i="5" s="1"/>
  <c r="FUC470" i="5" s="1"/>
  <c r="FUE470" i="5" s="1"/>
  <c r="FUG470" i="5" s="1"/>
  <c r="FUI470" i="5" s="1"/>
  <c r="FUK470" i="5" s="1"/>
  <c r="FUM470" i="5" s="1"/>
  <c r="FUO470" i="5" s="1"/>
  <c r="FUQ470" i="5" s="1"/>
  <c r="FUS470" i="5" s="1"/>
  <c r="FUU470" i="5" s="1"/>
  <c r="FUW470" i="5" s="1"/>
  <c r="FUY470" i="5" s="1"/>
  <c r="FVA470" i="5" s="1"/>
  <c r="FVC470" i="5" s="1"/>
  <c r="FVE470" i="5" s="1"/>
  <c r="FVG470" i="5" s="1"/>
  <c r="FVI470" i="5" s="1"/>
  <c r="FVK470" i="5" s="1"/>
  <c r="FVM470" i="5" s="1"/>
  <c r="FVO470" i="5" s="1"/>
  <c r="FVQ470" i="5" s="1"/>
  <c r="FVS470" i="5" s="1"/>
  <c r="FVU470" i="5" s="1"/>
  <c r="FVW470" i="5" s="1"/>
  <c r="FVY470" i="5" s="1"/>
  <c r="FWA470" i="5" s="1"/>
  <c r="FWC470" i="5" s="1"/>
  <c r="FWE470" i="5" s="1"/>
  <c r="FWG470" i="5" s="1"/>
  <c r="FWI470" i="5" s="1"/>
  <c r="FWK470" i="5" s="1"/>
  <c r="FWM470" i="5" s="1"/>
  <c r="FWO470" i="5" s="1"/>
  <c r="FWQ470" i="5" s="1"/>
  <c r="FWS470" i="5" s="1"/>
  <c r="FWU470" i="5" s="1"/>
  <c r="FWW470" i="5" s="1"/>
  <c r="FWY470" i="5" s="1"/>
  <c r="FXA470" i="5" s="1"/>
  <c r="FXC470" i="5" s="1"/>
  <c r="FXE470" i="5" s="1"/>
  <c r="FXG470" i="5" s="1"/>
  <c r="FXI470" i="5" s="1"/>
  <c r="FXK470" i="5" s="1"/>
  <c r="FXM470" i="5" s="1"/>
  <c r="FXO470" i="5" s="1"/>
  <c r="FXQ470" i="5" s="1"/>
  <c r="FXS470" i="5" s="1"/>
  <c r="FXU470" i="5" s="1"/>
  <c r="FXW470" i="5" s="1"/>
  <c r="FXY470" i="5" s="1"/>
  <c r="FYA470" i="5" s="1"/>
  <c r="FYC470" i="5" s="1"/>
  <c r="FYE470" i="5" s="1"/>
  <c r="FYG470" i="5" s="1"/>
  <c r="FYI470" i="5" s="1"/>
  <c r="FYK470" i="5" s="1"/>
  <c r="FYM470" i="5" s="1"/>
  <c r="FYO470" i="5" s="1"/>
  <c r="FYQ470" i="5" s="1"/>
  <c r="FYS470" i="5" s="1"/>
  <c r="FYU470" i="5" s="1"/>
  <c r="FYW470" i="5" s="1"/>
  <c r="FYY470" i="5" s="1"/>
  <c r="FZA470" i="5" s="1"/>
  <c r="FZC470" i="5" s="1"/>
  <c r="FZE470" i="5" s="1"/>
  <c r="FZG470" i="5" s="1"/>
  <c r="FZI470" i="5" s="1"/>
  <c r="FZK470" i="5" s="1"/>
  <c r="FZM470" i="5" s="1"/>
  <c r="FZO470" i="5" s="1"/>
  <c r="FZQ470" i="5" s="1"/>
  <c r="FZS470" i="5" s="1"/>
  <c r="FZU470" i="5" s="1"/>
  <c r="FZW470" i="5" s="1"/>
  <c r="FZY470" i="5" s="1"/>
  <c r="GAA470" i="5" s="1"/>
  <c r="GAC470" i="5" s="1"/>
  <c r="GAE470" i="5" s="1"/>
  <c r="GAG470" i="5" s="1"/>
  <c r="GAI470" i="5" s="1"/>
  <c r="GAK470" i="5" s="1"/>
  <c r="GAM470" i="5" s="1"/>
  <c r="GAO470" i="5" s="1"/>
  <c r="GAQ470" i="5" s="1"/>
  <c r="GAS470" i="5" s="1"/>
  <c r="GAU470" i="5" s="1"/>
  <c r="GAW470" i="5" s="1"/>
  <c r="GAY470" i="5" s="1"/>
  <c r="GBA470" i="5" s="1"/>
  <c r="GBC470" i="5" s="1"/>
  <c r="GBE470" i="5" s="1"/>
  <c r="GBG470" i="5" s="1"/>
  <c r="GBI470" i="5" s="1"/>
  <c r="GBK470" i="5" s="1"/>
  <c r="GBM470" i="5" s="1"/>
  <c r="GBO470" i="5" s="1"/>
  <c r="GBQ470" i="5" s="1"/>
  <c r="GBS470" i="5" s="1"/>
  <c r="GBU470" i="5" s="1"/>
  <c r="GBW470" i="5" s="1"/>
  <c r="GBY470" i="5" s="1"/>
  <c r="GCA470" i="5" s="1"/>
  <c r="GCC470" i="5" s="1"/>
  <c r="GCE470" i="5" s="1"/>
  <c r="GCG470" i="5" s="1"/>
  <c r="GCI470" i="5" s="1"/>
  <c r="GCK470" i="5" s="1"/>
  <c r="GCM470" i="5" s="1"/>
  <c r="GCO470" i="5" s="1"/>
  <c r="GCQ470" i="5" s="1"/>
  <c r="GCS470" i="5" s="1"/>
  <c r="GCU470" i="5" s="1"/>
  <c r="GCW470" i="5" s="1"/>
  <c r="GCY470" i="5" s="1"/>
  <c r="GDA470" i="5" s="1"/>
  <c r="GDC470" i="5" s="1"/>
  <c r="GDE470" i="5" s="1"/>
  <c r="GDG470" i="5" s="1"/>
  <c r="GDI470" i="5" s="1"/>
  <c r="GDK470" i="5" s="1"/>
  <c r="GDM470" i="5" s="1"/>
  <c r="GDO470" i="5" s="1"/>
  <c r="GDQ470" i="5" s="1"/>
  <c r="GDS470" i="5" s="1"/>
  <c r="GDU470" i="5" s="1"/>
  <c r="GDW470" i="5" s="1"/>
  <c r="GDY470" i="5" s="1"/>
  <c r="GEA470" i="5" s="1"/>
  <c r="GEC470" i="5" s="1"/>
  <c r="GEE470" i="5" s="1"/>
  <c r="GEG470" i="5" s="1"/>
  <c r="GEI470" i="5" s="1"/>
  <c r="GEK470" i="5" s="1"/>
  <c r="GEM470" i="5" s="1"/>
  <c r="GEO470" i="5" s="1"/>
  <c r="GEQ470" i="5" s="1"/>
  <c r="GES470" i="5" s="1"/>
  <c r="GEU470" i="5" s="1"/>
  <c r="GEW470" i="5" s="1"/>
  <c r="GEY470" i="5" s="1"/>
  <c r="GFA470" i="5" s="1"/>
  <c r="GFC470" i="5" s="1"/>
  <c r="GFE470" i="5" s="1"/>
  <c r="GFG470" i="5" s="1"/>
  <c r="GFI470" i="5" s="1"/>
  <c r="GFK470" i="5" s="1"/>
  <c r="GFM470" i="5" s="1"/>
  <c r="GFO470" i="5" s="1"/>
  <c r="GFQ470" i="5" s="1"/>
  <c r="GFS470" i="5" s="1"/>
  <c r="GFU470" i="5" s="1"/>
  <c r="GFW470" i="5" s="1"/>
  <c r="GFY470" i="5" s="1"/>
  <c r="GGA470" i="5" s="1"/>
  <c r="GGC470" i="5" s="1"/>
  <c r="GGE470" i="5" s="1"/>
  <c r="GGG470" i="5" s="1"/>
  <c r="GGI470" i="5" s="1"/>
  <c r="GGK470" i="5" s="1"/>
  <c r="GGM470" i="5" s="1"/>
  <c r="GGO470" i="5" s="1"/>
  <c r="GGQ470" i="5" s="1"/>
  <c r="GGS470" i="5" s="1"/>
  <c r="GGU470" i="5" s="1"/>
  <c r="GGW470" i="5" s="1"/>
  <c r="GGY470" i="5" s="1"/>
  <c r="GHA470" i="5" s="1"/>
  <c r="GHC470" i="5" s="1"/>
  <c r="GHE470" i="5" s="1"/>
  <c r="GHG470" i="5" s="1"/>
  <c r="GHI470" i="5" s="1"/>
  <c r="GHK470" i="5" s="1"/>
  <c r="GHM470" i="5" s="1"/>
  <c r="GHO470" i="5" s="1"/>
  <c r="GHQ470" i="5" s="1"/>
  <c r="GHS470" i="5" s="1"/>
  <c r="GHU470" i="5" s="1"/>
  <c r="GHW470" i="5" s="1"/>
  <c r="GHY470" i="5" s="1"/>
  <c r="GIA470" i="5" s="1"/>
  <c r="GIC470" i="5" s="1"/>
  <c r="GIE470" i="5" s="1"/>
  <c r="GIG470" i="5" s="1"/>
  <c r="GII470" i="5" s="1"/>
  <c r="GIK470" i="5" s="1"/>
  <c r="GIM470" i="5" s="1"/>
  <c r="GIO470" i="5" s="1"/>
  <c r="GIQ470" i="5" s="1"/>
  <c r="GIS470" i="5" s="1"/>
  <c r="GIU470" i="5" s="1"/>
  <c r="GIW470" i="5" s="1"/>
  <c r="GIY470" i="5" s="1"/>
  <c r="GJA470" i="5" s="1"/>
  <c r="GJC470" i="5" s="1"/>
  <c r="GJE470" i="5" s="1"/>
  <c r="GJG470" i="5" s="1"/>
  <c r="GJI470" i="5" s="1"/>
  <c r="GJK470" i="5" s="1"/>
  <c r="GJM470" i="5" s="1"/>
  <c r="GJO470" i="5" s="1"/>
  <c r="GJQ470" i="5" s="1"/>
  <c r="GJS470" i="5" s="1"/>
  <c r="GJU470" i="5" s="1"/>
  <c r="GJW470" i="5" s="1"/>
  <c r="GJY470" i="5" s="1"/>
  <c r="GKA470" i="5" s="1"/>
  <c r="GKC470" i="5" s="1"/>
  <c r="GKE470" i="5" s="1"/>
  <c r="GKG470" i="5" s="1"/>
  <c r="GKI470" i="5" s="1"/>
  <c r="GKK470" i="5" s="1"/>
  <c r="GKM470" i="5" s="1"/>
  <c r="GKO470" i="5" s="1"/>
  <c r="GKQ470" i="5" s="1"/>
  <c r="GKS470" i="5" s="1"/>
  <c r="GKU470" i="5" s="1"/>
  <c r="GKW470" i="5" s="1"/>
  <c r="GKY470" i="5" s="1"/>
  <c r="GLA470" i="5" s="1"/>
  <c r="GLC470" i="5" s="1"/>
  <c r="GLE470" i="5" s="1"/>
  <c r="GLG470" i="5" s="1"/>
  <c r="GLI470" i="5" s="1"/>
  <c r="GLK470" i="5" s="1"/>
  <c r="GLM470" i="5" s="1"/>
  <c r="GLO470" i="5" s="1"/>
  <c r="GLQ470" i="5" s="1"/>
  <c r="GLS470" i="5" s="1"/>
  <c r="GLU470" i="5" s="1"/>
  <c r="GLW470" i="5" s="1"/>
  <c r="GLY470" i="5" s="1"/>
  <c r="GMA470" i="5" s="1"/>
  <c r="GMC470" i="5" s="1"/>
  <c r="GME470" i="5" s="1"/>
  <c r="GMG470" i="5" s="1"/>
  <c r="GMI470" i="5" s="1"/>
  <c r="GMK470" i="5" s="1"/>
  <c r="GMM470" i="5" s="1"/>
  <c r="GMO470" i="5" s="1"/>
  <c r="GMQ470" i="5" s="1"/>
  <c r="GMS470" i="5" s="1"/>
  <c r="GMU470" i="5" s="1"/>
  <c r="GMW470" i="5" s="1"/>
  <c r="GMY470" i="5" s="1"/>
  <c r="GNA470" i="5" s="1"/>
  <c r="GNC470" i="5" s="1"/>
  <c r="GNE470" i="5" s="1"/>
  <c r="GNG470" i="5" s="1"/>
  <c r="GNI470" i="5" s="1"/>
  <c r="GNK470" i="5" s="1"/>
  <c r="GNM470" i="5" s="1"/>
  <c r="GNO470" i="5" s="1"/>
  <c r="GNQ470" i="5" s="1"/>
  <c r="GNS470" i="5" s="1"/>
  <c r="GNU470" i="5" s="1"/>
  <c r="GNW470" i="5" s="1"/>
  <c r="GNY470" i="5" s="1"/>
  <c r="GOA470" i="5" s="1"/>
  <c r="GOC470" i="5" s="1"/>
  <c r="GOE470" i="5" s="1"/>
  <c r="GOG470" i="5" s="1"/>
  <c r="GOI470" i="5" s="1"/>
  <c r="GOK470" i="5" s="1"/>
  <c r="GOM470" i="5" s="1"/>
  <c r="GOO470" i="5" s="1"/>
  <c r="GOQ470" i="5" s="1"/>
  <c r="GOS470" i="5" s="1"/>
  <c r="GOU470" i="5" s="1"/>
  <c r="GOW470" i="5" s="1"/>
  <c r="GOY470" i="5" s="1"/>
  <c r="GPA470" i="5" s="1"/>
  <c r="GPC470" i="5" s="1"/>
  <c r="GPE470" i="5" s="1"/>
  <c r="GPG470" i="5" s="1"/>
  <c r="GPI470" i="5" s="1"/>
  <c r="GPK470" i="5" s="1"/>
  <c r="GPM470" i="5" s="1"/>
  <c r="GPO470" i="5" s="1"/>
  <c r="GPQ470" i="5" s="1"/>
  <c r="GPS470" i="5" s="1"/>
  <c r="GPU470" i="5" s="1"/>
  <c r="GPW470" i="5" s="1"/>
  <c r="GPY470" i="5" s="1"/>
  <c r="GQA470" i="5" s="1"/>
  <c r="GQC470" i="5" s="1"/>
  <c r="GQE470" i="5" s="1"/>
  <c r="GQG470" i="5" s="1"/>
  <c r="GQI470" i="5" s="1"/>
  <c r="GQK470" i="5" s="1"/>
  <c r="GQM470" i="5" s="1"/>
  <c r="GQO470" i="5" s="1"/>
  <c r="GQQ470" i="5" s="1"/>
  <c r="GQS470" i="5" s="1"/>
  <c r="GQU470" i="5" s="1"/>
  <c r="GQW470" i="5" s="1"/>
  <c r="GQY470" i="5" s="1"/>
  <c r="GRA470" i="5" s="1"/>
  <c r="GRC470" i="5" s="1"/>
  <c r="GRE470" i="5" s="1"/>
  <c r="GRG470" i="5" s="1"/>
  <c r="GRI470" i="5" s="1"/>
  <c r="GRK470" i="5" s="1"/>
  <c r="GRM470" i="5" s="1"/>
  <c r="GRO470" i="5" s="1"/>
  <c r="GRQ470" i="5" s="1"/>
  <c r="GRS470" i="5" s="1"/>
  <c r="GRU470" i="5" s="1"/>
  <c r="GRW470" i="5" s="1"/>
  <c r="GRY470" i="5" s="1"/>
  <c r="GSA470" i="5" s="1"/>
  <c r="GSC470" i="5" s="1"/>
  <c r="GSE470" i="5" s="1"/>
  <c r="GSG470" i="5" s="1"/>
  <c r="GSI470" i="5" s="1"/>
  <c r="GSK470" i="5" s="1"/>
  <c r="GSM470" i="5" s="1"/>
  <c r="GSO470" i="5" s="1"/>
  <c r="GSQ470" i="5" s="1"/>
  <c r="GSS470" i="5" s="1"/>
  <c r="GSU470" i="5" s="1"/>
  <c r="GSW470" i="5" s="1"/>
  <c r="GSY470" i="5" s="1"/>
  <c r="GTA470" i="5" s="1"/>
  <c r="GTC470" i="5" s="1"/>
  <c r="GTE470" i="5" s="1"/>
  <c r="GTG470" i="5" s="1"/>
  <c r="GTI470" i="5" s="1"/>
  <c r="GTK470" i="5" s="1"/>
  <c r="GTM470" i="5" s="1"/>
  <c r="GTO470" i="5" s="1"/>
  <c r="GTQ470" i="5" s="1"/>
  <c r="GTS470" i="5" s="1"/>
  <c r="GTU470" i="5" s="1"/>
  <c r="GTW470" i="5" s="1"/>
  <c r="GTY470" i="5" s="1"/>
  <c r="GUA470" i="5" s="1"/>
  <c r="GUC470" i="5" s="1"/>
  <c r="GUE470" i="5" s="1"/>
  <c r="GUG470" i="5" s="1"/>
  <c r="GUI470" i="5" s="1"/>
  <c r="GUK470" i="5" s="1"/>
  <c r="GUM470" i="5" s="1"/>
  <c r="GUO470" i="5" s="1"/>
  <c r="GUQ470" i="5" s="1"/>
  <c r="GUS470" i="5" s="1"/>
  <c r="GUU470" i="5" s="1"/>
  <c r="GUW470" i="5" s="1"/>
  <c r="GUY470" i="5" s="1"/>
  <c r="GVA470" i="5" s="1"/>
  <c r="GVC470" i="5" s="1"/>
  <c r="GVE470" i="5" s="1"/>
  <c r="GVG470" i="5" s="1"/>
  <c r="GVI470" i="5" s="1"/>
  <c r="GVK470" i="5" s="1"/>
  <c r="GVM470" i="5" s="1"/>
  <c r="GVO470" i="5" s="1"/>
  <c r="GVQ470" i="5" s="1"/>
  <c r="GVS470" i="5" s="1"/>
  <c r="GVU470" i="5" s="1"/>
  <c r="GVW470" i="5" s="1"/>
  <c r="GVY470" i="5" s="1"/>
  <c r="GWA470" i="5" s="1"/>
  <c r="GWC470" i="5" s="1"/>
  <c r="GWE470" i="5" s="1"/>
  <c r="GWG470" i="5" s="1"/>
  <c r="GWI470" i="5" s="1"/>
  <c r="GWK470" i="5" s="1"/>
  <c r="GWM470" i="5" s="1"/>
  <c r="GWO470" i="5" s="1"/>
  <c r="GWQ470" i="5" s="1"/>
  <c r="GWS470" i="5" s="1"/>
  <c r="GWU470" i="5" s="1"/>
  <c r="GWW470" i="5" s="1"/>
  <c r="GWY470" i="5" s="1"/>
  <c r="GXA470" i="5" s="1"/>
  <c r="GXC470" i="5" s="1"/>
  <c r="GXE470" i="5" s="1"/>
  <c r="GXG470" i="5" s="1"/>
  <c r="GXI470" i="5" s="1"/>
  <c r="GXK470" i="5" s="1"/>
  <c r="GXM470" i="5" s="1"/>
  <c r="GXO470" i="5" s="1"/>
  <c r="GXQ470" i="5" s="1"/>
  <c r="GXS470" i="5" s="1"/>
  <c r="GXU470" i="5" s="1"/>
  <c r="GXW470" i="5" s="1"/>
  <c r="GXY470" i="5" s="1"/>
  <c r="GYA470" i="5" s="1"/>
  <c r="GYC470" i="5" s="1"/>
  <c r="GYE470" i="5" s="1"/>
  <c r="GYG470" i="5" s="1"/>
  <c r="GYI470" i="5" s="1"/>
  <c r="GYK470" i="5" s="1"/>
  <c r="GYM470" i="5" s="1"/>
  <c r="GYO470" i="5" s="1"/>
  <c r="GYQ470" i="5" s="1"/>
  <c r="GYS470" i="5" s="1"/>
  <c r="GYU470" i="5" s="1"/>
  <c r="GYW470" i="5" s="1"/>
  <c r="GYY470" i="5" s="1"/>
  <c r="GZA470" i="5" s="1"/>
  <c r="GZC470" i="5" s="1"/>
  <c r="GZE470" i="5" s="1"/>
  <c r="GZG470" i="5" s="1"/>
  <c r="GZI470" i="5" s="1"/>
  <c r="GZK470" i="5" s="1"/>
  <c r="GZM470" i="5" s="1"/>
  <c r="GZO470" i="5" s="1"/>
  <c r="GZQ470" i="5" s="1"/>
  <c r="GZS470" i="5" s="1"/>
  <c r="GZU470" i="5" s="1"/>
  <c r="GZW470" i="5" s="1"/>
  <c r="GZY470" i="5" s="1"/>
  <c r="HAA470" i="5" s="1"/>
  <c r="HAC470" i="5" s="1"/>
  <c r="HAE470" i="5" s="1"/>
  <c r="HAG470" i="5" s="1"/>
  <c r="HAI470" i="5" s="1"/>
  <c r="HAK470" i="5" s="1"/>
  <c r="HAM470" i="5" s="1"/>
  <c r="HAO470" i="5" s="1"/>
  <c r="HAQ470" i="5" s="1"/>
  <c r="HAS470" i="5" s="1"/>
  <c r="HAU470" i="5" s="1"/>
  <c r="HAW470" i="5" s="1"/>
  <c r="HAY470" i="5" s="1"/>
  <c r="HBA470" i="5" s="1"/>
  <c r="HBC470" i="5" s="1"/>
  <c r="HBE470" i="5" s="1"/>
  <c r="HBG470" i="5" s="1"/>
  <c r="HBI470" i="5" s="1"/>
  <c r="HBK470" i="5" s="1"/>
  <c r="HBM470" i="5" s="1"/>
  <c r="HBO470" i="5" s="1"/>
  <c r="HBQ470" i="5" s="1"/>
  <c r="HBS470" i="5" s="1"/>
  <c r="HBU470" i="5" s="1"/>
  <c r="HBW470" i="5" s="1"/>
  <c r="HBY470" i="5" s="1"/>
  <c r="HCA470" i="5" s="1"/>
  <c r="HCC470" i="5" s="1"/>
  <c r="HCE470" i="5" s="1"/>
  <c r="HCG470" i="5" s="1"/>
  <c r="HCI470" i="5" s="1"/>
  <c r="HCK470" i="5" s="1"/>
  <c r="HCM470" i="5" s="1"/>
  <c r="HCO470" i="5" s="1"/>
  <c r="HCQ470" i="5" s="1"/>
  <c r="HCS470" i="5" s="1"/>
  <c r="HCU470" i="5" s="1"/>
  <c r="HCW470" i="5" s="1"/>
  <c r="HCY470" i="5" s="1"/>
  <c r="HDA470" i="5" s="1"/>
  <c r="HDC470" i="5" s="1"/>
  <c r="HDE470" i="5" s="1"/>
  <c r="HDG470" i="5" s="1"/>
  <c r="HDI470" i="5" s="1"/>
  <c r="HDK470" i="5" s="1"/>
  <c r="HDM470" i="5" s="1"/>
  <c r="HDO470" i="5" s="1"/>
  <c r="HDQ470" i="5" s="1"/>
  <c r="HDS470" i="5" s="1"/>
  <c r="HDU470" i="5" s="1"/>
  <c r="HDW470" i="5" s="1"/>
  <c r="HDY470" i="5" s="1"/>
  <c r="HEA470" i="5" s="1"/>
  <c r="HEC470" i="5" s="1"/>
  <c r="HEE470" i="5" s="1"/>
  <c r="HEG470" i="5" s="1"/>
  <c r="HEI470" i="5" s="1"/>
  <c r="HEK470" i="5" s="1"/>
  <c r="HEM470" i="5" s="1"/>
  <c r="HEO470" i="5" s="1"/>
  <c r="HEQ470" i="5" s="1"/>
  <c r="HES470" i="5" s="1"/>
  <c r="HEU470" i="5" s="1"/>
  <c r="HEW470" i="5" s="1"/>
  <c r="HEY470" i="5" s="1"/>
  <c r="HFA470" i="5" s="1"/>
  <c r="HFC470" i="5" s="1"/>
  <c r="HFE470" i="5" s="1"/>
  <c r="HFG470" i="5" s="1"/>
  <c r="HFI470" i="5" s="1"/>
  <c r="HFK470" i="5" s="1"/>
  <c r="HFM470" i="5" s="1"/>
  <c r="HFO470" i="5" s="1"/>
  <c r="HFQ470" i="5" s="1"/>
  <c r="HFS470" i="5" s="1"/>
  <c r="HFU470" i="5" s="1"/>
  <c r="HFW470" i="5" s="1"/>
  <c r="HFY470" i="5" s="1"/>
  <c r="HGA470" i="5" s="1"/>
  <c r="HGC470" i="5" s="1"/>
  <c r="HGE470" i="5" s="1"/>
  <c r="HGG470" i="5" s="1"/>
  <c r="HGI470" i="5" s="1"/>
  <c r="HGK470" i="5" s="1"/>
  <c r="HGM470" i="5" s="1"/>
  <c r="HGO470" i="5" s="1"/>
  <c r="HGQ470" i="5" s="1"/>
  <c r="HGS470" i="5" s="1"/>
  <c r="HGU470" i="5" s="1"/>
  <c r="HGW470" i="5" s="1"/>
  <c r="HGY470" i="5" s="1"/>
  <c r="HHA470" i="5" s="1"/>
  <c r="HHC470" i="5" s="1"/>
  <c r="HHE470" i="5" s="1"/>
  <c r="HHG470" i="5" s="1"/>
  <c r="HHI470" i="5" s="1"/>
  <c r="HHK470" i="5" s="1"/>
  <c r="HHM470" i="5" s="1"/>
  <c r="HHO470" i="5" s="1"/>
  <c r="HHQ470" i="5" s="1"/>
  <c r="HHS470" i="5" s="1"/>
  <c r="HHU470" i="5" s="1"/>
  <c r="HHW470" i="5" s="1"/>
  <c r="HHY470" i="5" s="1"/>
  <c r="HIA470" i="5" s="1"/>
  <c r="HIC470" i="5" s="1"/>
  <c r="HIE470" i="5" s="1"/>
  <c r="HIG470" i="5" s="1"/>
  <c r="HII470" i="5" s="1"/>
  <c r="HIK470" i="5" s="1"/>
  <c r="HIM470" i="5" s="1"/>
  <c r="HIO470" i="5" s="1"/>
  <c r="HIQ470" i="5" s="1"/>
  <c r="HIS470" i="5" s="1"/>
  <c r="HIU470" i="5" s="1"/>
  <c r="HIW470" i="5" s="1"/>
  <c r="HIY470" i="5" s="1"/>
  <c r="HJA470" i="5" s="1"/>
  <c r="HJC470" i="5" s="1"/>
  <c r="HJE470" i="5" s="1"/>
  <c r="HJG470" i="5" s="1"/>
  <c r="HJI470" i="5" s="1"/>
  <c r="HJK470" i="5" s="1"/>
  <c r="HJM470" i="5" s="1"/>
  <c r="HJO470" i="5" s="1"/>
  <c r="HJQ470" i="5" s="1"/>
  <c r="HJS470" i="5" s="1"/>
  <c r="HJU470" i="5" s="1"/>
  <c r="HJW470" i="5" s="1"/>
  <c r="HJY470" i="5" s="1"/>
  <c r="HKA470" i="5" s="1"/>
  <c r="HKC470" i="5" s="1"/>
  <c r="HKE470" i="5" s="1"/>
  <c r="HKG470" i="5" s="1"/>
  <c r="HKI470" i="5" s="1"/>
  <c r="HKK470" i="5" s="1"/>
  <c r="HKM470" i="5" s="1"/>
  <c r="HKO470" i="5" s="1"/>
  <c r="HKQ470" i="5" s="1"/>
  <c r="HKS470" i="5" s="1"/>
  <c r="HKU470" i="5" s="1"/>
  <c r="HKW470" i="5" s="1"/>
  <c r="HKY470" i="5" s="1"/>
  <c r="HLA470" i="5" s="1"/>
  <c r="HLC470" i="5" s="1"/>
  <c r="HLE470" i="5" s="1"/>
  <c r="HLG470" i="5" s="1"/>
  <c r="HLI470" i="5" s="1"/>
  <c r="HLK470" i="5" s="1"/>
  <c r="HLM470" i="5" s="1"/>
  <c r="HLO470" i="5" s="1"/>
  <c r="HLQ470" i="5" s="1"/>
  <c r="HLS470" i="5" s="1"/>
  <c r="HLU470" i="5" s="1"/>
  <c r="HLW470" i="5" s="1"/>
  <c r="HLY470" i="5" s="1"/>
  <c r="HMA470" i="5" s="1"/>
  <c r="HMC470" i="5" s="1"/>
  <c r="HME470" i="5" s="1"/>
  <c r="HMG470" i="5" s="1"/>
  <c r="HMI470" i="5" s="1"/>
  <c r="HMK470" i="5" s="1"/>
  <c r="HMM470" i="5" s="1"/>
  <c r="HMO470" i="5" s="1"/>
  <c r="HMQ470" i="5" s="1"/>
  <c r="HMS470" i="5" s="1"/>
  <c r="HMU470" i="5" s="1"/>
  <c r="HMW470" i="5" s="1"/>
  <c r="HMY470" i="5" s="1"/>
  <c r="HNA470" i="5" s="1"/>
  <c r="HNC470" i="5" s="1"/>
  <c r="HNE470" i="5" s="1"/>
  <c r="HNG470" i="5" s="1"/>
  <c r="HNI470" i="5" s="1"/>
  <c r="HNK470" i="5" s="1"/>
  <c r="HNM470" i="5" s="1"/>
  <c r="HNO470" i="5" s="1"/>
  <c r="HNQ470" i="5" s="1"/>
  <c r="HNS470" i="5" s="1"/>
  <c r="HNU470" i="5" s="1"/>
  <c r="HNW470" i="5" s="1"/>
  <c r="HNY470" i="5" s="1"/>
  <c r="HOA470" i="5" s="1"/>
  <c r="HOC470" i="5" s="1"/>
  <c r="HOE470" i="5" s="1"/>
  <c r="HOG470" i="5" s="1"/>
  <c r="HOI470" i="5" s="1"/>
  <c r="HOK470" i="5" s="1"/>
  <c r="HOM470" i="5" s="1"/>
  <c r="HOO470" i="5" s="1"/>
  <c r="HOQ470" i="5" s="1"/>
  <c r="HOS470" i="5" s="1"/>
  <c r="HOU470" i="5" s="1"/>
  <c r="HOW470" i="5" s="1"/>
  <c r="HOY470" i="5" s="1"/>
  <c r="HPA470" i="5" s="1"/>
  <c r="HPC470" i="5" s="1"/>
  <c r="HPE470" i="5" s="1"/>
  <c r="HPG470" i="5" s="1"/>
  <c r="HPI470" i="5" s="1"/>
  <c r="HPK470" i="5" s="1"/>
  <c r="HPM470" i="5" s="1"/>
  <c r="HPO470" i="5" s="1"/>
  <c r="HPQ470" i="5" s="1"/>
  <c r="HPS470" i="5" s="1"/>
  <c r="HPU470" i="5" s="1"/>
  <c r="HPW470" i="5" s="1"/>
  <c r="HPY470" i="5" s="1"/>
  <c r="HQA470" i="5" s="1"/>
  <c r="HQC470" i="5" s="1"/>
  <c r="HQE470" i="5" s="1"/>
  <c r="HQG470" i="5" s="1"/>
  <c r="HQI470" i="5" s="1"/>
  <c r="HQK470" i="5" s="1"/>
  <c r="HQM470" i="5" s="1"/>
  <c r="HQO470" i="5" s="1"/>
  <c r="HQQ470" i="5" s="1"/>
  <c r="HQS470" i="5" s="1"/>
  <c r="HQU470" i="5" s="1"/>
  <c r="HQW470" i="5" s="1"/>
  <c r="HQY470" i="5" s="1"/>
  <c r="HRA470" i="5" s="1"/>
  <c r="HRC470" i="5" s="1"/>
  <c r="HRE470" i="5" s="1"/>
  <c r="HRG470" i="5" s="1"/>
  <c r="HRI470" i="5" s="1"/>
  <c r="HRK470" i="5" s="1"/>
  <c r="HRM470" i="5" s="1"/>
  <c r="HRO470" i="5" s="1"/>
  <c r="HRQ470" i="5" s="1"/>
  <c r="HRS470" i="5" s="1"/>
  <c r="HRU470" i="5" s="1"/>
  <c r="HRW470" i="5" s="1"/>
  <c r="HRY470" i="5" s="1"/>
  <c r="HSA470" i="5" s="1"/>
  <c r="HSC470" i="5" s="1"/>
  <c r="HSE470" i="5" s="1"/>
  <c r="HSG470" i="5" s="1"/>
  <c r="HSI470" i="5" s="1"/>
  <c r="HSK470" i="5" s="1"/>
  <c r="HSM470" i="5" s="1"/>
  <c r="HSO470" i="5" s="1"/>
  <c r="HSQ470" i="5" s="1"/>
  <c r="HSS470" i="5" s="1"/>
  <c r="HSU470" i="5" s="1"/>
  <c r="HSW470" i="5" s="1"/>
  <c r="HSY470" i="5" s="1"/>
  <c r="HTA470" i="5" s="1"/>
  <c r="HTC470" i="5" s="1"/>
  <c r="HTE470" i="5" s="1"/>
  <c r="HTG470" i="5" s="1"/>
  <c r="HTI470" i="5" s="1"/>
  <c r="HTK470" i="5" s="1"/>
  <c r="HTM470" i="5" s="1"/>
  <c r="HTO470" i="5" s="1"/>
  <c r="HTQ470" i="5" s="1"/>
  <c r="HTS470" i="5" s="1"/>
  <c r="HTU470" i="5" s="1"/>
  <c r="HTW470" i="5" s="1"/>
  <c r="HTY470" i="5" s="1"/>
  <c r="HUA470" i="5" s="1"/>
  <c r="HUC470" i="5" s="1"/>
  <c r="HUE470" i="5" s="1"/>
  <c r="HUG470" i="5" s="1"/>
  <c r="HUI470" i="5" s="1"/>
  <c r="HUK470" i="5" s="1"/>
  <c r="HUM470" i="5" s="1"/>
  <c r="HUO470" i="5" s="1"/>
  <c r="HUQ470" i="5" s="1"/>
  <c r="HUS470" i="5" s="1"/>
  <c r="HUU470" i="5" s="1"/>
  <c r="HUW470" i="5" s="1"/>
  <c r="HUY470" i="5" s="1"/>
  <c r="HVA470" i="5" s="1"/>
  <c r="HVC470" i="5" s="1"/>
  <c r="HVE470" i="5" s="1"/>
  <c r="HVG470" i="5" s="1"/>
  <c r="HVI470" i="5" s="1"/>
  <c r="HVK470" i="5" s="1"/>
  <c r="HVM470" i="5" s="1"/>
  <c r="HVO470" i="5" s="1"/>
  <c r="HVQ470" i="5" s="1"/>
  <c r="HVS470" i="5" s="1"/>
  <c r="HVU470" i="5" s="1"/>
  <c r="HVW470" i="5" s="1"/>
  <c r="HVY470" i="5" s="1"/>
  <c r="HWA470" i="5" s="1"/>
  <c r="HWC470" i="5" s="1"/>
  <c r="HWE470" i="5" s="1"/>
  <c r="HWG470" i="5" s="1"/>
  <c r="HWI470" i="5" s="1"/>
  <c r="HWK470" i="5" s="1"/>
  <c r="HWM470" i="5" s="1"/>
  <c r="HWO470" i="5" s="1"/>
  <c r="HWQ470" i="5" s="1"/>
  <c r="HWS470" i="5" s="1"/>
  <c r="HWU470" i="5" s="1"/>
  <c r="HWW470" i="5" s="1"/>
  <c r="HWY470" i="5" s="1"/>
  <c r="HXA470" i="5" s="1"/>
  <c r="HXC470" i="5" s="1"/>
  <c r="HXE470" i="5" s="1"/>
  <c r="HXG470" i="5" s="1"/>
  <c r="HXI470" i="5" s="1"/>
  <c r="HXK470" i="5" s="1"/>
  <c r="HXM470" i="5" s="1"/>
  <c r="HXO470" i="5" s="1"/>
  <c r="HXQ470" i="5" s="1"/>
  <c r="HXS470" i="5" s="1"/>
  <c r="HXU470" i="5" s="1"/>
  <c r="HXW470" i="5" s="1"/>
  <c r="HXY470" i="5" s="1"/>
  <c r="HYA470" i="5" s="1"/>
  <c r="HYC470" i="5" s="1"/>
  <c r="HYE470" i="5" s="1"/>
  <c r="HYG470" i="5" s="1"/>
  <c r="HYI470" i="5" s="1"/>
  <c r="HYK470" i="5" s="1"/>
  <c r="HYM470" i="5" s="1"/>
  <c r="HYO470" i="5" s="1"/>
  <c r="HYQ470" i="5" s="1"/>
  <c r="HYS470" i="5" s="1"/>
  <c r="HYU470" i="5" s="1"/>
  <c r="HYW470" i="5" s="1"/>
  <c r="HYY470" i="5" s="1"/>
  <c r="HZA470" i="5" s="1"/>
  <c r="HZC470" i="5" s="1"/>
  <c r="HZE470" i="5" s="1"/>
  <c r="HZG470" i="5" s="1"/>
  <c r="HZI470" i="5" s="1"/>
  <c r="HZK470" i="5" s="1"/>
  <c r="HZM470" i="5" s="1"/>
  <c r="HZO470" i="5" s="1"/>
  <c r="HZQ470" i="5" s="1"/>
  <c r="HZS470" i="5" s="1"/>
  <c r="HZU470" i="5" s="1"/>
  <c r="HZW470" i="5" s="1"/>
  <c r="HZY470" i="5" s="1"/>
  <c r="IAA470" i="5" s="1"/>
  <c r="IAC470" i="5" s="1"/>
  <c r="IAE470" i="5" s="1"/>
  <c r="IAG470" i="5" s="1"/>
  <c r="IAI470" i="5" s="1"/>
  <c r="IAK470" i="5" s="1"/>
  <c r="IAM470" i="5" s="1"/>
  <c r="IAO470" i="5" s="1"/>
  <c r="IAQ470" i="5" s="1"/>
  <c r="IAS470" i="5" s="1"/>
  <c r="IAU470" i="5" s="1"/>
  <c r="IAW470" i="5" s="1"/>
  <c r="IAY470" i="5" s="1"/>
  <c r="IBA470" i="5" s="1"/>
  <c r="IBC470" i="5" s="1"/>
  <c r="IBE470" i="5" s="1"/>
  <c r="IBG470" i="5" s="1"/>
  <c r="IBI470" i="5" s="1"/>
  <c r="IBK470" i="5" s="1"/>
  <c r="IBM470" i="5" s="1"/>
  <c r="IBO470" i="5" s="1"/>
  <c r="IBQ470" i="5" s="1"/>
  <c r="IBS470" i="5" s="1"/>
  <c r="IBU470" i="5" s="1"/>
  <c r="IBW470" i="5" s="1"/>
  <c r="IBY470" i="5" s="1"/>
  <c r="ICA470" i="5" s="1"/>
  <c r="ICC470" i="5" s="1"/>
  <c r="ICE470" i="5" s="1"/>
  <c r="ICG470" i="5" s="1"/>
  <c r="ICI470" i="5" s="1"/>
  <c r="ICK470" i="5" s="1"/>
  <c r="ICM470" i="5" s="1"/>
  <c r="ICO470" i="5" s="1"/>
  <c r="ICQ470" i="5" s="1"/>
  <c r="ICS470" i="5" s="1"/>
  <c r="ICU470" i="5" s="1"/>
  <c r="ICW470" i="5" s="1"/>
  <c r="ICY470" i="5" s="1"/>
  <c r="IDA470" i="5" s="1"/>
  <c r="IDC470" i="5" s="1"/>
  <c r="IDE470" i="5" s="1"/>
  <c r="IDG470" i="5" s="1"/>
  <c r="IDI470" i="5" s="1"/>
  <c r="IDK470" i="5" s="1"/>
  <c r="IDM470" i="5" s="1"/>
  <c r="IDO470" i="5" s="1"/>
  <c r="IDQ470" i="5" s="1"/>
  <c r="IDS470" i="5" s="1"/>
  <c r="IDU470" i="5" s="1"/>
  <c r="IDW470" i="5" s="1"/>
  <c r="IDY470" i="5" s="1"/>
  <c r="IEA470" i="5" s="1"/>
  <c r="IEC470" i="5" s="1"/>
  <c r="IEE470" i="5" s="1"/>
  <c r="IEG470" i="5" s="1"/>
  <c r="IEI470" i="5" s="1"/>
  <c r="IEK470" i="5" s="1"/>
  <c r="IEM470" i="5" s="1"/>
  <c r="IEO470" i="5" s="1"/>
  <c r="IEQ470" i="5" s="1"/>
  <c r="IES470" i="5" s="1"/>
  <c r="IEU470" i="5" s="1"/>
  <c r="IEW470" i="5" s="1"/>
  <c r="IEY470" i="5" s="1"/>
  <c r="IFA470" i="5" s="1"/>
  <c r="IFC470" i="5" s="1"/>
  <c r="IFE470" i="5" s="1"/>
  <c r="IFG470" i="5" s="1"/>
  <c r="IFI470" i="5" s="1"/>
  <c r="IFK470" i="5" s="1"/>
  <c r="IFM470" i="5" s="1"/>
  <c r="IFO470" i="5" s="1"/>
  <c r="IFQ470" i="5" s="1"/>
  <c r="IFS470" i="5" s="1"/>
  <c r="IFU470" i="5" s="1"/>
  <c r="IFW470" i="5" s="1"/>
  <c r="IFY470" i="5" s="1"/>
  <c r="IGA470" i="5" s="1"/>
  <c r="IGC470" i="5" s="1"/>
  <c r="IGE470" i="5" s="1"/>
  <c r="IGG470" i="5" s="1"/>
  <c r="IGI470" i="5" s="1"/>
  <c r="IGK470" i="5" s="1"/>
  <c r="IGM470" i="5" s="1"/>
  <c r="IGO470" i="5" s="1"/>
  <c r="IGQ470" i="5" s="1"/>
  <c r="IGS470" i="5" s="1"/>
  <c r="IGU470" i="5" s="1"/>
  <c r="IGW470" i="5" s="1"/>
  <c r="IGY470" i="5" s="1"/>
  <c r="IHA470" i="5" s="1"/>
  <c r="IHC470" i="5" s="1"/>
  <c r="IHE470" i="5" s="1"/>
  <c r="IHG470" i="5" s="1"/>
  <c r="IHI470" i="5" s="1"/>
  <c r="IHK470" i="5" s="1"/>
  <c r="IHM470" i="5" s="1"/>
  <c r="IHO470" i="5" s="1"/>
  <c r="IHQ470" i="5" s="1"/>
  <c r="IHS470" i="5" s="1"/>
  <c r="IHU470" i="5" s="1"/>
  <c r="IHW470" i="5" s="1"/>
  <c r="IHY470" i="5" s="1"/>
  <c r="IIA470" i="5" s="1"/>
  <c r="IIC470" i="5" s="1"/>
  <c r="IIE470" i="5" s="1"/>
  <c r="IIG470" i="5" s="1"/>
  <c r="III470" i="5" s="1"/>
  <c r="IIK470" i="5" s="1"/>
  <c r="IIM470" i="5" s="1"/>
  <c r="IIO470" i="5" s="1"/>
  <c r="IIQ470" i="5" s="1"/>
  <c r="IIS470" i="5" s="1"/>
  <c r="IIU470" i="5" s="1"/>
  <c r="IIW470" i="5" s="1"/>
  <c r="IIY470" i="5" s="1"/>
  <c r="IJA470" i="5" s="1"/>
  <c r="IJC470" i="5" s="1"/>
  <c r="IJE470" i="5" s="1"/>
  <c r="IJG470" i="5" s="1"/>
  <c r="IJI470" i="5" s="1"/>
  <c r="IJK470" i="5" s="1"/>
  <c r="IJM470" i="5" s="1"/>
  <c r="IJO470" i="5" s="1"/>
  <c r="IJQ470" i="5" s="1"/>
  <c r="IJS470" i="5" s="1"/>
  <c r="IJU470" i="5" s="1"/>
  <c r="IJW470" i="5" s="1"/>
  <c r="IJY470" i="5" s="1"/>
  <c r="IKA470" i="5" s="1"/>
  <c r="IKC470" i="5" s="1"/>
  <c r="IKE470" i="5" s="1"/>
  <c r="IKG470" i="5" s="1"/>
  <c r="IKI470" i="5" s="1"/>
  <c r="IKK470" i="5" s="1"/>
  <c r="IKM470" i="5" s="1"/>
  <c r="IKO470" i="5" s="1"/>
  <c r="IKQ470" i="5" s="1"/>
  <c r="IKS470" i="5" s="1"/>
  <c r="IKU470" i="5" s="1"/>
  <c r="IKW470" i="5" s="1"/>
  <c r="IKY470" i="5" s="1"/>
  <c r="ILA470" i="5" s="1"/>
  <c r="ILC470" i="5" s="1"/>
  <c r="ILE470" i="5" s="1"/>
  <c r="ILG470" i="5" s="1"/>
  <c r="ILI470" i="5" s="1"/>
  <c r="ILK470" i="5" s="1"/>
  <c r="ILM470" i="5" s="1"/>
  <c r="ILO470" i="5" s="1"/>
  <c r="ILQ470" i="5" s="1"/>
  <c r="ILS470" i="5" s="1"/>
  <c r="ILU470" i="5" s="1"/>
  <c r="ILW470" i="5" s="1"/>
  <c r="ILY470" i="5" s="1"/>
  <c r="IMA470" i="5" s="1"/>
  <c r="IMC470" i="5" s="1"/>
  <c r="IME470" i="5" s="1"/>
  <c r="IMG470" i="5" s="1"/>
  <c r="IMI470" i="5" s="1"/>
  <c r="IMK470" i="5" s="1"/>
  <c r="IMM470" i="5" s="1"/>
  <c r="IMO470" i="5" s="1"/>
  <c r="IMQ470" i="5" s="1"/>
  <c r="IMS470" i="5" s="1"/>
  <c r="IMU470" i="5" s="1"/>
  <c r="IMW470" i="5" s="1"/>
  <c r="IMY470" i="5" s="1"/>
  <c r="INA470" i="5" s="1"/>
  <c r="INC470" i="5" s="1"/>
  <c r="INE470" i="5" s="1"/>
  <c r="ING470" i="5" s="1"/>
  <c r="INI470" i="5" s="1"/>
  <c r="INK470" i="5" s="1"/>
  <c r="INM470" i="5" s="1"/>
  <c r="INO470" i="5" s="1"/>
  <c r="INQ470" i="5" s="1"/>
  <c r="INS470" i="5" s="1"/>
  <c r="INU470" i="5" s="1"/>
  <c r="INW470" i="5" s="1"/>
  <c r="INY470" i="5" s="1"/>
  <c r="IOA470" i="5" s="1"/>
  <c r="IOC470" i="5" s="1"/>
  <c r="IOE470" i="5" s="1"/>
  <c r="IOG470" i="5" s="1"/>
  <c r="IOI470" i="5" s="1"/>
  <c r="IOK470" i="5" s="1"/>
  <c r="IOM470" i="5" s="1"/>
  <c r="IOO470" i="5" s="1"/>
  <c r="IOQ470" i="5" s="1"/>
  <c r="IOS470" i="5" s="1"/>
  <c r="IOU470" i="5" s="1"/>
  <c r="IOW470" i="5" s="1"/>
  <c r="IOY470" i="5" s="1"/>
  <c r="IPA470" i="5" s="1"/>
  <c r="IPC470" i="5" s="1"/>
  <c r="IPE470" i="5" s="1"/>
  <c r="IPG470" i="5" s="1"/>
  <c r="IPI470" i="5" s="1"/>
  <c r="IPK470" i="5" s="1"/>
  <c r="IPM470" i="5" s="1"/>
  <c r="IPO470" i="5" s="1"/>
  <c r="IPQ470" i="5" s="1"/>
  <c r="IPS470" i="5" s="1"/>
  <c r="IPU470" i="5" s="1"/>
  <c r="IPW470" i="5" s="1"/>
  <c r="IPY470" i="5" s="1"/>
  <c r="IQA470" i="5" s="1"/>
  <c r="IQC470" i="5" s="1"/>
  <c r="IQE470" i="5" s="1"/>
  <c r="IQG470" i="5" s="1"/>
  <c r="IQI470" i="5" s="1"/>
  <c r="IQK470" i="5" s="1"/>
  <c r="IQM470" i="5" s="1"/>
  <c r="IQO470" i="5" s="1"/>
  <c r="IQQ470" i="5" s="1"/>
  <c r="IQS470" i="5" s="1"/>
  <c r="IQU470" i="5" s="1"/>
  <c r="IQW470" i="5" s="1"/>
  <c r="IQY470" i="5" s="1"/>
  <c r="IRA470" i="5" s="1"/>
  <c r="IRC470" i="5" s="1"/>
  <c r="IRE470" i="5" s="1"/>
  <c r="IRG470" i="5" s="1"/>
  <c r="IRI470" i="5" s="1"/>
  <c r="IRK470" i="5" s="1"/>
  <c r="IRM470" i="5" s="1"/>
  <c r="IRO470" i="5" s="1"/>
  <c r="IRQ470" i="5" s="1"/>
  <c r="IRS470" i="5" s="1"/>
  <c r="IRU470" i="5" s="1"/>
  <c r="IRW470" i="5" s="1"/>
  <c r="IRY470" i="5" s="1"/>
  <c r="ISA470" i="5" s="1"/>
  <c r="ISC470" i="5" s="1"/>
  <c r="ISE470" i="5" s="1"/>
  <c r="ISG470" i="5" s="1"/>
  <c r="ISI470" i="5" s="1"/>
  <c r="ISK470" i="5" s="1"/>
  <c r="ISM470" i="5" s="1"/>
  <c r="ISO470" i="5" s="1"/>
  <c r="ISQ470" i="5" s="1"/>
  <c r="ISS470" i="5" s="1"/>
  <c r="ISU470" i="5" s="1"/>
  <c r="ISW470" i="5" s="1"/>
  <c r="ISY470" i="5" s="1"/>
  <c r="ITA470" i="5" s="1"/>
  <c r="ITC470" i="5" s="1"/>
  <c r="ITE470" i="5" s="1"/>
  <c r="ITG470" i="5" s="1"/>
  <c r="ITI470" i="5" s="1"/>
  <c r="ITK470" i="5" s="1"/>
  <c r="ITM470" i="5" s="1"/>
  <c r="ITO470" i="5" s="1"/>
  <c r="ITQ470" i="5" s="1"/>
  <c r="ITS470" i="5" s="1"/>
  <c r="ITU470" i="5" s="1"/>
  <c r="ITW470" i="5" s="1"/>
  <c r="ITY470" i="5" s="1"/>
  <c r="IUA470" i="5" s="1"/>
  <c r="IUC470" i="5" s="1"/>
  <c r="IUE470" i="5" s="1"/>
  <c r="IUG470" i="5" s="1"/>
  <c r="IUI470" i="5" s="1"/>
  <c r="IUK470" i="5" s="1"/>
  <c r="IUM470" i="5" s="1"/>
  <c r="IUO470" i="5" s="1"/>
  <c r="IUQ470" i="5" s="1"/>
  <c r="IUS470" i="5" s="1"/>
  <c r="IUU470" i="5" s="1"/>
  <c r="IUW470" i="5" s="1"/>
  <c r="IUY470" i="5" s="1"/>
  <c r="IVA470" i="5" s="1"/>
  <c r="IVC470" i="5" s="1"/>
  <c r="IVE470" i="5" s="1"/>
  <c r="IVG470" i="5" s="1"/>
  <c r="IVI470" i="5" s="1"/>
  <c r="IVK470" i="5" s="1"/>
  <c r="IVM470" i="5" s="1"/>
  <c r="IVO470" i="5" s="1"/>
  <c r="IVQ470" i="5" s="1"/>
  <c r="IVS470" i="5" s="1"/>
  <c r="IVU470" i="5" s="1"/>
  <c r="IVW470" i="5" s="1"/>
  <c r="IVY470" i="5" s="1"/>
  <c r="IWA470" i="5" s="1"/>
  <c r="IWC470" i="5" s="1"/>
  <c r="IWE470" i="5" s="1"/>
  <c r="IWG470" i="5" s="1"/>
  <c r="IWI470" i="5" s="1"/>
  <c r="IWK470" i="5" s="1"/>
  <c r="IWM470" i="5" s="1"/>
  <c r="IWO470" i="5" s="1"/>
  <c r="IWQ470" i="5" s="1"/>
  <c r="IWS470" i="5" s="1"/>
  <c r="IWU470" i="5" s="1"/>
  <c r="IWW470" i="5" s="1"/>
  <c r="IWY470" i="5" s="1"/>
  <c r="IXA470" i="5" s="1"/>
  <c r="IXC470" i="5" s="1"/>
  <c r="IXE470" i="5" s="1"/>
  <c r="IXG470" i="5" s="1"/>
  <c r="IXI470" i="5" s="1"/>
  <c r="IXK470" i="5" s="1"/>
  <c r="IXM470" i="5" s="1"/>
  <c r="IXO470" i="5" s="1"/>
  <c r="IXQ470" i="5" s="1"/>
  <c r="IXS470" i="5" s="1"/>
  <c r="IXU470" i="5" s="1"/>
  <c r="IXW470" i="5" s="1"/>
  <c r="IXY470" i="5" s="1"/>
  <c r="IYA470" i="5" s="1"/>
  <c r="IYC470" i="5" s="1"/>
  <c r="IYE470" i="5" s="1"/>
  <c r="IYG470" i="5" s="1"/>
  <c r="IYI470" i="5" s="1"/>
  <c r="IYK470" i="5" s="1"/>
  <c r="IYM470" i="5" s="1"/>
  <c r="IYO470" i="5" s="1"/>
  <c r="IYQ470" i="5" s="1"/>
  <c r="IYS470" i="5" s="1"/>
  <c r="IYU470" i="5" s="1"/>
  <c r="IYW470" i="5" s="1"/>
  <c r="IYY470" i="5" s="1"/>
  <c r="IZA470" i="5" s="1"/>
  <c r="IZC470" i="5" s="1"/>
  <c r="IZE470" i="5" s="1"/>
  <c r="IZG470" i="5" s="1"/>
  <c r="IZI470" i="5" s="1"/>
  <c r="IZK470" i="5" s="1"/>
  <c r="IZM470" i="5" s="1"/>
  <c r="IZO470" i="5" s="1"/>
  <c r="IZQ470" i="5" s="1"/>
  <c r="IZS470" i="5" s="1"/>
  <c r="IZU470" i="5" s="1"/>
  <c r="IZW470" i="5" s="1"/>
  <c r="IZY470" i="5" s="1"/>
  <c r="JAA470" i="5" s="1"/>
  <c r="JAC470" i="5" s="1"/>
  <c r="JAE470" i="5" s="1"/>
  <c r="JAG470" i="5" s="1"/>
  <c r="JAI470" i="5" s="1"/>
  <c r="JAK470" i="5" s="1"/>
  <c r="JAM470" i="5" s="1"/>
  <c r="JAO470" i="5" s="1"/>
  <c r="JAQ470" i="5" s="1"/>
  <c r="JAS470" i="5" s="1"/>
  <c r="JAU470" i="5" s="1"/>
  <c r="JAW470" i="5" s="1"/>
  <c r="JAY470" i="5" s="1"/>
  <c r="JBA470" i="5" s="1"/>
  <c r="JBC470" i="5" s="1"/>
  <c r="JBE470" i="5" s="1"/>
  <c r="JBG470" i="5" s="1"/>
  <c r="JBI470" i="5" s="1"/>
  <c r="JBK470" i="5" s="1"/>
  <c r="JBM470" i="5" s="1"/>
  <c r="JBO470" i="5" s="1"/>
  <c r="JBQ470" i="5" s="1"/>
  <c r="JBS470" i="5" s="1"/>
  <c r="JBU470" i="5" s="1"/>
  <c r="JBW470" i="5" s="1"/>
  <c r="JBY470" i="5" s="1"/>
  <c r="JCA470" i="5" s="1"/>
  <c r="JCC470" i="5" s="1"/>
  <c r="JCE470" i="5" s="1"/>
  <c r="JCG470" i="5" s="1"/>
  <c r="JCI470" i="5" s="1"/>
  <c r="JCK470" i="5" s="1"/>
  <c r="JCM470" i="5" s="1"/>
  <c r="JCO470" i="5" s="1"/>
  <c r="JCQ470" i="5" s="1"/>
  <c r="JCS470" i="5" s="1"/>
  <c r="JCU470" i="5" s="1"/>
  <c r="JCW470" i="5" s="1"/>
  <c r="JCY470" i="5" s="1"/>
  <c r="JDA470" i="5" s="1"/>
  <c r="JDC470" i="5" s="1"/>
  <c r="JDE470" i="5" s="1"/>
  <c r="JDG470" i="5" s="1"/>
  <c r="JDI470" i="5" s="1"/>
  <c r="JDK470" i="5" s="1"/>
  <c r="JDM470" i="5" s="1"/>
  <c r="JDO470" i="5" s="1"/>
  <c r="JDQ470" i="5" s="1"/>
  <c r="JDS470" i="5" s="1"/>
  <c r="JDU470" i="5" s="1"/>
  <c r="JDW470" i="5" s="1"/>
  <c r="JDY470" i="5" s="1"/>
  <c r="JEA470" i="5" s="1"/>
  <c r="JEC470" i="5" s="1"/>
  <c r="JEE470" i="5" s="1"/>
  <c r="JEG470" i="5" s="1"/>
  <c r="JEI470" i="5" s="1"/>
  <c r="JEK470" i="5" s="1"/>
  <c r="JEM470" i="5" s="1"/>
  <c r="JEO470" i="5" s="1"/>
  <c r="JEQ470" i="5" s="1"/>
  <c r="JES470" i="5" s="1"/>
  <c r="JEU470" i="5" s="1"/>
  <c r="JEW470" i="5" s="1"/>
  <c r="JEY470" i="5" s="1"/>
  <c r="JFA470" i="5" s="1"/>
  <c r="JFC470" i="5" s="1"/>
  <c r="JFE470" i="5" s="1"/>
  <c r="JFG470" i="5" s="1"/>
  <c r="JFI470" i="5" s="1"/>
  <c r="JFK470" i="5" s="1"/>
  <c r="JFM470" i="5" s="1"/>
  <c r="JFO470" i="5" s="1"/>
  <c r="JFQ470" i="5" s="1"/>
  <c r="JFS470" i="5" s="1"/>
  <c r="JFU470" i="5" s="1"/>
  <c r="JFW470" i="5" s="1"/>
  <c r="JFY470" i="5" s="1"/>
  <c r="JGA470" i="5" s="1"/>
  <c r="JGC470" i="5" s="1"/>
  <c r="JGE470" i="5" s="1"/>
  <c r="JGG470" i="5" s="1"/>
  <c r="JGI470" i="5" s="1"/>
  <c r="JGK470" i="5" s="1"/>
  <c r="JGM470" i="5" s="1"/>
  <c r="JGO470" i="5" s="1"/>
  <c r="JGQ470" i="5" s="1"/>
  <c r="JGS470" i="5" s="1"/>
  <c r="JGU470" i="5" s="1"/>
  <c r="JGW470" i="5" s="1"/>
  <c r="JGY470" i="5" s="1"/>
  <c r="JHA470" i="5" s="1"/>
  <c r="JHC470" i="5" s="1"/>
  <c r="JHE470" i="5" s="1"/>
  <c r="JHG470" i="5" s="1"/>
  <c r="JHI470" i="5" s="1"/>
  <c r="JHK470" i="5" s="1"/>
  <c r="JHM470" i="5" s="1"/>
  <c r="JHO470" i="5" s="1"/>
  <c r="JHQ470" i="5" s="1"/>
  <c r="JHS470" i="5" s="1"/>
  <c r="JHU470" i="5" s="1"/>
  <c r="JHW470" i="5" s="1"/>
  <c r="JHY470" i="5" s="1"/>
  <c r="JIA470" i="5" s="1"/>
  <c r="JIC470" i="5" s="1"/>
  <c r="JIE470" i="5" s="1"/>
  <c r="JIG470" i="5" s="1"/>
  <c r="JII470" i="5" s="1"/>
  <c r="JIK470" i="5" s="1"/>
  <c r="JIM470" i="5" s="1"/>
  <c r="JIO470" i="5" s="1"/>
  <c r="JIQ470" i="5" s="1"/>
  <c r="JIS470" i="5" s="1"/>
  <c r="JIU470" i="5" s="1"/>
  <c r="JIW470" i="5" s="1"/>
  <c r="JIY470" i="5" s="1"/>
  <c r="JJA470" i="5" s="1"/>
  <c r="JJC470" i="5" s="1"/>
  <c r="JJE470" i="5" s="1"/>
  <c r="JJG470" i="5" s="1"/>
  <c r="JJI470" i="5" s="1"/>
  <c r="JJK470" i="5" s="1"/>
  <c r="JJM470" i="5" s="1"/>
  <c r="JJO470" i="5" s="1"/>
  <c r="JJQ470" i="5" s="1"/>
  <c r="JJS470" i="5" s="1"/>
  <c r="JJU470" i="5" s="1"/>
  <c r="JJW470" i="5" s="1"/>
  <c r="JJY470" i="5" s="1"/>
  <c r="JKA470" i="5" s="1"/>
  <c r="JKC470" i="5" s="1"/>
  <c r="JKE470" i="5" s="1"/>
  <c r="JKG470" i="5" s="1"/>
  <c r="JKI470" i="5" s="1"/>
  <c r="JKK470" i="5" s="1"/>
  <c r="JKM470" i="5" s="1"/>
  <c r="JKO470" i="5" s="1"/>
  <c r="JKQ470" i="5" s="1"/>
  <c r="JKS470" i="5" s="1"/>
  <c r="JKU470" i="5" s="1"/>
  <c r="JKW470" i="5" s="1"/>
  <c r="JKY470" i="5" s="1"/>
  <c r="JLA470" i="5" s="1"/>
  <c r="JLC470" i="5" s="1"/>
  <c r="JLE470" i="5" s="1"/>
  <c r="JLG470" i="5" s="1"/>
  <c r="JLI470" i="5" s="1"/>
  <c r="JLK470" i="5" s="1"/>
  <c r="JLM470" i="5" s="1"/>
  <c r="JLO470" i="5" s="1"/>
  <c r="JLQ470" i="5" s="1"/>
  <c r="JLS470" i="5" s="1"/>
  <c r="JLU470" i="5" s="1"/>
  <c r="JLW470" i="5" s="1"/>
  <c r="JLY470" i="5" s="1"/>
  <c r="JMA470" i="5" s="1"/>
  <c r="JMC470" i="5" s="1"/>
  <c r="JME470" i="5" s="1"/>
  <c r="JMG470" i="5" s="1"/>
  <c r="JMI470" i="5" s="1"/>
  <c r="JMK470" i="5" s="1"/>
  <c r="JMM470" i="5" s="1"/>
  <c r="JMO470" i="5" s="1"/>
  <c r="JMQ470" i="5" s="1"/>
  <c r="JMS470" i="5" s="1"/>
  <c r="JMU470" i="5" s="1"/>
  <c r="JMW470" i="5" s="1"/>
  <c r="JMY470" i="5" s="1"/>
  <c r="JNA470" i="5" s="1"/>
  <c r="JNC470" i="5" s="1"/>
  <c r="JNE470" i="5" s="1"/>
  <c r="JNG470" i="5" s="1"/>
  <c r="JNI470" i="5" s="1"/>
  <c r="JNK470" i="5" s="1"/>
  <c r="JNM470" i="5" s="1"/>
  <c r="JNO470" i="5" s="1"/>
  <c r="JNQ470" i="5" s="1"/>
  <c r="JNS470" i="5" s="1"/>
  <c r="JNU470" i="5" s="1"/>
  <c r="JNW470" i="5" s="1"/>
  <c r="JNY470" i="5" s="1"/>
  <c r="JOA470" i="5" s="1"/>
  <c r="JOC470" i="5" s="1"/>
  <c r="JOE470" i="5" s="1"/>
  <c r="JOG470" i="5" s="1"/>
  <c r="JOI470" i="5" s="1"/>
  <c r="JOK470" i="5" s="1"/>
  <c r="JOM470" i="5" s="1"/>
  <c r="JOO470" i="5" s="1"/>
  <c r="JOQ470" i="5" s="1"/>
  <c r="JOS470" i="5" s="1"/>
  <c r="JOU470" i="5" s="1"/>
  <c r="JOW470" i="5" s="1"/>
  <c r="JOY470" i="5" s="1"/>
  <c r="JPA470" i="5" s="1"/>
  <c r="JPC470" i="5" s="1"/>
  <c r="JPE470" i="5" s="1"/>
  <c r="JPG470" i="5" s="1"/>
  <c r="JPI470" i="5" s="1"/>
  <c r="JPK470" i="5" s="1"/>
  <c r="JPM470" i="5" s="1"/>
  <c r="JPO470" i="5" s="1"/>
  <c r="JPQ470" i="5" s="1"/>
  <c r="JPS470" i="5" s="1"/>
  <c r="JPU470" i="5" s="1"/>
  <c r="JPW470" i="5" s="1"/>
  <c r="JPY470" i="5" s="1"/>
  <c r="JQA470" i="5" s="1"/>
  <c r="JQC470" i="5" s="1"/>
  <c r="JQE470" i="5" s="1"/>
  <c r="JQG470" i="5" s="1"/>
  <c r="JQI470" i="5" s="1"/>
  <c r="JQK470" i="5" s="1"/>
  <c r="JQM470" i="5" s="1"/>
  <c r="JQO470" i="5" s="1"/>
  <c r="JQQ470" i="5" s="1"/>
  <c r="JQS470" i="5" s="1"/>
  <c r="JQU470" i="5" s="1"/>
  <c r="JQW470" i="5" s="1"/>
  <c r="JQY470" i="5" s="1"/>
  <c r="JRA470" i="5" s="1"/>
  <c r="JRC470" i="5" s="1"/>
  <c r="JRE470" i="5" s="1"/>
  <c r="JRG470" i="5" s="1"/>
  <c r="JRI470" i="5" s="1"/>
  <c r="JRK470" i="5" s="1"/>
  <c r="JRM470" i="5" s="1"/>
  <c r="JRO470" i="5" s="1"/>
  <c r="JRQ470" i="5" s="1"/>
  <c r="JRS470" i="5" s="1"/>
  <c r="JRU470" i="5" s="1"/>
  <c r="JRW470" i="5" s="1"/>
  <c r="JRY470" i="5" s="1"/>
  <c r="JSA470" i="5" s="1"/>
  <c r="JSC470" i="5" s="1"/>
  <c r="JSE470" i="5" s="1"/>
  <c r="JSG470" i="5" s="1"/>
  <c r="JSI470" i="5" s="1"/>
  <c r="JSK470" i="5" s="1"/>
  <c r="JSM470" i="5" s="1"/>
  <c r="JSO470" i="5" s="1"/>
  <c r="JSQ470" i="5" s="1"/>
  <c r="JSS470" i="5" s="1"/>
  <c r="JSU470" i="5" s="1"/>
  <c r="JSW470" i="5" s="1"/>
  <c r="JSY470" i="5" s="1"/>
  <c r="JTA470" i="5" s="1"/>
  <c r="JTC470" i="5" s="1"/>
  <c r="JTE470" i="5" s="1"/>
  <c r="JTG470" i="5" s="1"/>
  <c r="JTI470" i="5" s="1"/>
  <c r="JTK470" i="5" s="1"/>
  <c r="JTM470" i="5" s="1"/>
  <c r="JTO470" i="5" s="1"/>
  <c r="JTQ470" i="5" s="1"/>
  <c r="JTS470" i="5" s="1"/>
  <c r="JTU470" i="5" s="1"/>
  <c r="JTW470" i="5" s="1"/>
  <c r="JTY470" i="5" s="1"/>
  <c r="JUA470" i="5" s="1"/>
  <c r="JUC470" i="5" s="1"/>
  <c r="JUE470" i="5" s="1"/>
  <c r="JUG470" i="5" s="1"/>
  <c r="JUI470" i="5" s="1"/>
  <c r="JUK470" i="5" s="1"/>
  <c r="JUM470" i="5" s="1"/>
  <c r="JUO470" i="5" s="1"/>
  <c r="JUQ470" i="5" s="1"/>
  <c r="JUS470" i="5" s="1"/>
  <c r="JUU470" i="5" s="1"/>
  <c r="JUW470" i="5" s="1"/>
  <c r="JUY470" i="5" s="1"/>
  <c r="JVA470" i="5" s="1"/>
  <c r="JVC470" i="5" s="1"/>
  <c r="JVE470" i="5" s="1"/>
  <c r="JVG470" i="5" s="1"/>
  <c r="JVI470" i="5" s="1"/>
  <c r="JVK470" i="5" s="1"/>
  <c r="JVM470" i="5" s="1"/>
  <c r="JVO470" i="5" s="1"/>
  <c r="JVQ470" i="5" s="1"/>
  <c r="JVS470" i="5" s="1"/>
  <c r="JVU470" i="5" s="1"/>
  <c r="JVW470" i="5" s="1"/>
  <c r="JVY470" i="5" s="1"/>
  <c r="JWA470" i="5" s="1"/>
  <c r="JWC470" i="5" s="1"/>
  <c r="JWE470" i="5" s="1"/>
  <c r="JWG470" i="5" s="1"/>
  <c r="JWI470" i="5" s="1"/>
  <c r="JWK470" i="5" s="1"/>
  <c r="JWM470" i="5" s="1"/>
  <c r="JWO470" i="5" s="1"/>
  <c r="JWQ470" i="5" s="1"/>
  <c r="JWS470" i="5" s="1"/>
  <c r="JWU470" i="5" s="1"/>
  <c r="JWW470" i="5" s="1"/>
  <c r="JWY470" i="5" s="1"/>
  <c r="JXA470" i="5" s="1"/>
  <c r="JXC470" i="5" s="1"/>
  <c r="JXE470" i="5" s="1"/>
  <c r="JXG470" i="5" s="1"/>
  <c r="JXI470" i="5" s="1"/>
  <c r="JXK470" i="5" s="1"/>
  <c r="JXM470" i="5" s="1"/>
  <c r="JXO470" i="5" s="1"/>
  <c r="JXQ470" i="5" s="1"/>
  <c r="JXS470" i="5" s="1"/>
  <c r="JXU470" i="5" s="1"/>
  <c r="JXW470" i="5" s="1"/>
  <c r="JXY470" i="5" s="1"/>
  <c r="JYA470" i="5" s="1"/>
  <c r="JYC470" i="5" s="1"/>
  <c r="JYE470" i="5" s="1"/>
  <c r="JYG470" i="5" s="1"/>
  <c r="JYI470" i="5" s="1"/>
  <c r="JYK470" i="5" s="1"/>
  <c r="JYM470" i="5" s="1"/>
  <c r="JYO470" i="5" s="1"/>
  <c r="JYQ470" i="5" s="1"/>
  <c r="JYS470" i="5" s="1"/>
  <c r="JYU470" i="5" s="1"/>
  <c r="JYW470" i="5" s="1"/>
  <c r="JYY470" i="5" s="1"/>
  <c r="JZA470" i="5" s="1"/>
  <c r="JZC470" i="5" s="1"/>
  <c r="JZE470" i="5" s="1"/>
  <c r="JZG470" i="5" s="1"/>
  <c r="JZI470" i="5" s="1"/>
  <c r="JZK470" i="5" s="1"/>
  <c r="JZM470" i="5" s="1"/>
  <c r="JZO470" i="5" s="1"/>
  <c r="JZQ470" i="5" s="1"/>
  <c r="JZS470" i="5" s="1"/>
  <c r="JZU470" i="5" s="1"/>
  <c r="JZW470" i="5" s="1"/>
  <c r="JZY470" i="5" s="1"/>
  <c r="KAA470" i="5" s="1"/>
  <c r="KAC470" i="5" s="1"/>
  <c r="KAE470" i="5" s="1"/>
  <c r="KAG470" i="5" s="1"/>
  <c r="KAI470" i="5" s="1"/>
  <c r="KAK470" i="5" s="1"/>
  <c r="KAM470" i="5" s="1"/>
  <c r="KAO470" i="5" s="1"/>
  <c r="KAQ470" i="5" s="1"/>
  <c r="KAS470" i="5" s="1"/>
  <c r="KAU470" i="5" s="1"/>
  <c r="KAW470" i="5" s="1"/>
  <c r="KAY470" i="5" s="1"/>
  <c r="KBA470" i="5" s="1"/>
  <c r="KBC470" i="5" s="1"/>
  <c r="KBE470" i="5" s="1"/>
  <c r="KBG470" i="5" s="1"/>
  <c r="KBI470" i="5" s="1"/>
  <c r="KBK470" i="5" s="1"/>
  <c r="KBM470" i="5" s="1"/>
  <c r="KBO470" i="5" s="1"/>
  <c r="KBQ470" i="5" s="1"/>
  <c r="KBS470" i="5" s="1"/>
  <c r="KBU470" i="5" s="1"/>
  <c r="KBW470" i="5" s="1"/>
  <c r="KBY470" i="5" s="1"/>
  <c r="KCA470" i="5" s="1"/>
  <c r="KCC470" i="5" s="1"/>
  <c r="KCE470" i="5" s="1"/>
  <c r="KCG470" i="5" s="1"/>
  <c r="KCI470" i="5" s="1"/>
  <c r="KCK470" i="5" s="1"/>
  <c r="KCM470" i="5" s="1"/>
  <c r="KCO470" i="5" s="1"/>
  <c r="KCQ470" i="5" s="1"/>
  <c r="KCS470" i="5" s="1"/>
  <c r="KCU470" i="5" s="1"/>
  <c r="KCW470" i="5" s="1"/>
  <c r="KCY470" i="5" s="1"/>
  <c r="KDA470" i="5" s="1"/>
  <c r="KDC470" i="5" s="1"/>
  <c r="KDE470" i="5" s="1"/>
  <c r="KDG470" i="5" s="1"/>
  <c r="KDI470" i="5" s="1"/>
  <c r="KDK470" i="5" s="1"/>
  <c r="KDM470" i="5" s="1"/>
  <c r="KDO470" i="5" s="1"/>
  <c r="KDQ470" i="5" s="1"/>
  <c r="KDS470" i="5" s="1"/>
  <c r="KDU470" i="5" s="1"/>
  <c r="KDW470" i="5" s="1"/>
  <c r="KDY470" i="5" s="1"/>
  <c r="KEA470" i="5" s="1"/>
  <c r="KEC470" i="5" s="1"/>
  <c r="KEE470" i="5" s="1"/>
  <c r="KEG470" i="5" s="1"/>
  <c r="KEI470" i="5" s="1"/>
  <c r="KEK470" i="5" s="1"/>
  <c r="KEM470" i="5" s="1"/>
  <c r="KEO470" i="5" s="1"/>
  <c r="KEQ470" i="5" s="1"/>
  <c r="KES470" i="5" s="1"/>
  <c r="KEU470" i="5" s="1"/>
  <c r="KEW470" i="5" s="1"/>
  <c r="KEY470" i="5" s="1"/>
  <c r="KFA470" i="5" s="1"/>
  <c r="KFC470" i="5" s="1"/>
  <c r="KFE470" i="5" s="1"/>
  <c r="KFG470" i="5" s="1"/>
  <c r="KFI470" i="5" s="1"/>
  <c r="KFK470" i="5" s="1"/>
  <c r="KFM470" i="5" s="1"/>
  <c r="KFO470" i="5" s="1"/>
  <c r="KFQ470" i="5" s="1"/>
  <c r="KFS470" i="5" s="1"/>
  <c r="KFU470" i="5" s="1"/>
  <c r="KFW470" i="5" s="1"/>
  <c r="KFY470" i="5" s="1"/>
  <c r="KGA470" i="5" s="1"/>
  <c r="KGC470" i="5" s="1"/>
  <c r="KGE470" i="5" s="1"/>
  <c r="KGG470" i="5" s="1"/>
  <c r="KGI470" i="5" s="1"/>
  <c r="KGK470" i="5" s="1"/>
  <c r="KGM470" i="5" s="1"/>
  <c r="KGO470" i="5" s="1"/>
  <c r="KGQ470" i="5" s="1"/>
  <c r="KGS470" i="5" s="1"/>
  <c r="KGU470" i="5" s="1"/>
  <c r="KGW470" i="5" s="1"/>
  <c r="KGY470" i="5" s="1"/>
  <c r="KHA470" i="5" s="1"/>
  <c r="KHC470" i="5" s="1"/>
  <c r="KHE470" i="5" s="1"/>
  <c r="KHG470" i="5" s="1"/>
  <c r="KHI470" i="5" s="1"/>
  <c r="KHK470" i="5" s="1"/>
  <c r="KHM470" i="5" s="1"/>
  <c r="KHO470" i="5" s="1"/>
  <c r="KHQ470" i="5" s="1"/>
  <c r="KHS470" i="5" s="1"/>
  <c r="KHU470" i="5" s="1"/>
  <c r="KHW470" i="5" s="1"/>
  <c r="KHY470" i="5" s="1"/>
  <c r="KIA470" i="5" s="1"/>
  <c r="KIC470" i="5" s="1"/>
  <c r="KIE470" i="5" s="1"/>
  <c r="KIG470" i="5" s="1"/>
  <c r="KII470" i="5" s="1"/>
  <c r="KIK470" i="5" s="1"/>
  <c r="KIM470" i="5" s="1"/>
  <c r="KIO470" i="5" s="1"/>
  <c r="KIQ470" i="5" s="1"/>
  <c r="KIS470" i="5" s="1"/>
  <c r="KIU470" i="5" s="1"/>
  <c r="KIW470" i="5" s="1"/>
  <c r="KIY470" i="5" s="1"/>
  <c r="KJA470" i="5" s="1"/>
  <c r="KJC470" i="5" s="1"/>
  <c r="KJE470" i="5" s="1"/>
  <c r="KJG470" i="5" s="1"/>
  <c r="KJI470" i="5" s="1"/>
  <c r="KJK470" i="5" s="1"/>
  <c r="KJM470" i="5" s="1"/>
  <c r="KJO470" i="5" s="1"/>
  <c r="KJQ470" i="5" s="1"/>
  <c r="KJS470" i="5" s="1"/>
  <c r="KJU470" i="5" s="1"/>
  <c r="KJW470" i="5" s="1"/>
  <c r="KJY470" i="5" s="1"/>
  <c r="KKA470" i="5" s="1"/>
  <c r="KKC470" i="5" s="1"/>
  <c r="KKE470" i="5" s="1"/>
  <c r="KKG470" i="5" s="1"/>
  <c r="KKI470" i="5" s="1"/>
  <c r="KKK470" i="5" s="1"/>
  <c r="KKM470" i="5" s="1"/>
  <c r="KKO470" i="5" s="1"/>
  <c r="KKQ470" i="5" s="1"/>
  <c r="KKS470" i="5" s="1"/>
  <c r="KKU470" i="5" s="1"/>
  <c r="KKW470" i="5" s="1"/>
  <c r="KKY470" i="5" s="1"/>
  <c r="KLA470" i="5" s="1"/>
  <c r="KLC470" i="5" s="1"/>
  <c r="KLE470" i="5" s="1"/>
  <c r="KLG470" i="5" s="1"/>
  <c r="KLI470" i="5" s="1"/>
  <c r="KLK470" i="5" s="1"/>
  <c r="KLM470" i="5" s="1"/>
  <c r="KLO470" i="5" s="1"/>
  <c r="KLQ470" i="5" s="1"/>
  <c r="KLS470" i="5" s="1"/>
  <c r="KLU470" i="5" s="1"/>
  <c r="KLW470" i="5" s="1"/>
  <c r="KLY470" i="5" s="1"/>
  <c r="KMA470" i="5" s="1"/>
  <c r="KMC470" i="5" s="1"/>
  <c r="KME470" i="5" s="1"/>
  <c r="KMG470" i="5" s="1"/>
  <c r="KMI470" i="5" s="1"/>
  <c r="KMK470" i="5" s="1"/>
  <c r="KMM470" i="5" s="1"/>
  <c r="KMO470" i="5" s="1"/>
  <c r="KMQ470" i="5" s="1"/>
  <c r="KMS470" i="5" s="1"/>
  <c r="KMU470" i="5" s="1"/>
  <c r="KMW470" i="5" s="1"/>
  <c r="KMY470" i="5" s="1"/>
  <c r="KNA470" i="5" s="1"/>
  <c r="KNC470" i="5" s="1"/>
  <c r="KNE470" i="5" s="1"/>
  <c r="KNG470" i="5" s="1"/>
  <c r="KNI470" i="5" s="1"/>
  <c r="KNK470" i="5" s="1"/>
  <c r="KNM470" i="5" s="1"/>
  <c r="KNO470" i="5" s="1"/>
  <c r="KNQ470" i="5" s="1"/>
  <c r="KNS470" i="5" s="1"/>
  <c r="KNU470" i="5" s="1"/>
  <c r="KNW470" i="5" s="1"/>
  <c r="KNY470" i="5" s="1"/>
  <c r="KOA470" i="5" s="1"/>
  <c r="KOC470" i="5" s="1"/>
  <c r="KOE470" i="5" s="1"/>
  <c r="KOG470" i="5" s="1"/>
  <c r="KOI470" i="5" s="1"/>
  <c r="KOK470" i="5" s="1"/>
  <c r="KOM470" i="5" s="1"/>
  <c r="KOO470" i="5" s="1"/>
  <c r="KOQ470" i="5" s="1"/>
  <c r="KOS470" i="5" s="1"/>
  <c r="KOU470" i="5" s="1"/>
  <c r="KOW470" i="5" s="1"/>
  <c r="KOY470" i="5" s="1"/>
  <c r="KPA470" i="5" s="1"/>
  <c r="KPC470" i="5" s="1"/>
  <c r="KPE470" i="5" s="1"/>
  <c r="KPG470" i="5" s="1"/>
  <c r="KPI470" i="5" s="1"/>
  <c r="KPK470" i="5" s="1"/>
  <c r="KPM470" i="5" s="1"/>
  <c r="KPO470" i="5" s="1"/>
  <c r="KPQ470" i="5" s="1"/>
  <c r="KPS470" i="5" s="1"/>
  <c r="KPU470" i="5" s="1"/>
  <c r="KPW470" i="5" s="1"/>
  <c r="KPY470" i="5" s="1"/>
  <c r="KQA470" i="5" s="1"/>
  <c r="KQC470" i="5" s="1"/>
  <c r="KQE470" i="5" s="1"/>
  <c r="KQG470" i="5" s="1"/>
  <c r="KQI470" i="5" s="1"/>
  <c r="KQK470" i="5" s="1"/>
  <c r="KQM470" i="5" s="1"/>
  <c r="KQO470" i="5" s="1"/>
  <c r="KQQ470" i="5" s="1"/>
  <c r="KQS470" i="5" s="1"/>
  <c r="KQU470" i="5" s="1"/>
  <c r="KQW470" i="5" s="1"/>
  <c r="KQY470" i="5" s="1"/>
  <c r="KRA470" i="5" s="1"/>
  <c r="KRC470" i="5" s="1"/>
  <c r="KRE470" i="5" s="1"/>
  <c r="KRG470" i="5" s="1"/>
  <c r="KRI470" i="5" s="1"/>
  <c r="KRK470" i="5" s="1"/>
  <c r="KRM470" i="5" s="1"/>
  <c r="KRO470" i="5" s="1"/>
  <c r="KRQ470" i="5" s="1"/>
  <c r="KRS470" i="5" s="1"/>
  <c r="KRU470" i="5" s="1"/>
  <c r="KRW470" i="5" s="1"/>
  <c r="KRY470" i="5" s="1"/>
  <c r="KSA470" i="5" s="1"/>
  <c r="KSC470" i="5" s="1"/>
  <c r="KSE470" i="5" s="1"/>
  <c r="KSG470" i="5" s="1"/>
  <c r="KSI470" i="5" s="1"/>
  <c r="KSK470" i="5" s="1"/>
  <c r="KSM470" i="5" s="1"/>
  <c r="KSO470" i="5" s="1"/>
  <c r="KSQ470" i="5" s="1"/>
  <c r="KSS470" i="5" s="1"/>
  <c r="KSU470" i="5" s="1"/>
  <c r="KSW470" i="5" s="1"/>
  <c r="KSY470" i="5" s="1"/>
  <c r="KTA470" i="5" s="1"/>
  <c r="KTC470" i="5" s="1"/>
  <c r="KTE470" i="5" s="1"/>
  <c r="KTG470" i="5" s="1"/>
  <c r="KTI470" i="5" s="1"/>
  <c r="KTK470" i="5" s="1"/>
  <c r="KTM470" i="5" s="1"/>
  <c r="KTO470" i="5" s="1"/>
  <c r="KTQ470" i="5" s="1"/>
  <c r="KTS470" i="5" s="1"/>
  <c r="KTU470" i="5" s="1"/>
  <c r="KTW470" i="5" s="1"/>
  <c r="KTY470" i="5" s="1"/>
  <c r="KUA470" i="5" s="1"/>
  <c r="KUC470" i="5" s="1"/>
  <c r="KUE470" i="5" s="1"/>
  <c r="KUG470" i="5" s="1"/>
  <c r="KUI470" i="5" s="1"/>
  <c r="KUK470" i="5" s="1"/>
  <c r="KUM470" i="5" s="1"/>
  <c r="KUO470" i="5" s="1"/>
  <c r="KUQ470" i="5" s="1"/>
  <c r="KUS470" i="5" s="1"/>
  <c r="KUU470" i="5" s="1"/>
  <c r="KUW470" i="5" s="1"/>
  <c r="KUY470" i="5" s="1"/>
  <c r="KVA470" i="5" s="1"/>
  <c r="KVC470" i="5" s="1"/>
  <c r="KVE470" i="5" s="1"/>
  <c r="KVG470" i="5" s="1"/>
  <c r="KVI470" i="5" s="1"/>
  <c r="KVK470" i="5" s="1"/>
  <c r="KVM470" i="5" s="1"/>
  <c r="KVO470" i="5" s="1"/>
  <c r="KVQ470" i="5" s="1"/>
  <c r="KVS470" i="5" s="1"/>
  <c r="KVU470" i="5" s="1"/>
  <c r="KVW470" i="5" s="1"/>
  <c r="KVY470" i="5" s="1"/>
  <c r="KWA470" i="5" s="1"/>
  <c r="KWC470" i="5" s="1"/>
  <c r="KWE470" i="5" s="1"/>
  <c r="KWG470" i="5" s="1"/>
  <c r="KWI470" i="5" s="1"/>
  <c r="KWK470" i="5" s="1"/>
  <c r="KWM470" i="5" s="1"/>
  <c r="KWO470" i="5" s="1"/>
  <c r="KWQ470" i="5" s="1"/>
  <c r="KWS470" i="5" s="1"/>
  <c r="KWU470" i="5" s="1"/>
  <c r="KWW470" i="5" s="1"/>
  <c r="KWY470" i="5" s="1"/>
  <c r="KXA470" i="5" s="1"/>
  <c r="KXC470" i="5" s="1"/>
  <c r="KXE470" i="5" s="1"/>
  <c r="KXG470" i="5" s="1"/>
  <c r="KXI470" i="5" s="1"/>
  <c r="KXK470" i="5" s="1"/>
  <c r="KXM470" i="5" s="1"/>
  <c r="KXO470" i="5" s="1"/>
  <c r="KXQ470" i="5" s="1"/>
  <c r="KXS470" i="5" s="1"/>
  <c r="KXU470" i="5" s="1"/>
  <c r="KXW470" i="5" s="1"/>
  <c r="KXY470" i="5" s="1"/>
  <c r="KYA470" i="5" s="1"/>
  <c r="KYC470" i="5" s="1"/>
  <c r="KYE470" i="5" s="1"/>
  <c r="KYG470" i="5" s="1"/>
  <c r="KYI470" i="5" s="1"/>
  <c r="KYK470" i="5" s="1"/>
  <c r="KYM470" i="5" s="1"/>
  <c r="KYO470" i="5" s="1"/>
  <c r="KYQ470" i="5" s="1"/>
  <c r="KYS470" i="5" s="1"/>
  <c r="KYU470" i="5" s="1"/>
  <c r="KYW470" i="5" s="1"/>
  <c r="KYY470" i="5" s="1"/>
  <c r="KZA470" i="5" s="1"/>
  <c r="KZC470" i="5" s="1"/>
  <c r="KZE470" i="5" s="1"/>
  <c r="KZG470" i="5" s="1"/>
  <c r="KZI470" i="5" s="1"/>
  <c r="KZK470" i="5" s="1"/>
  <c r="KZM470" i="5" s="1"/>
  <c r="KZO470" i="5" s="1"/>
  <c r="KZQ470" i="5" s="1"/>
  <c r="KZS470" i="5" s="1"/>
  <c r="KZU470" i="5" s="1"/>
  <c r="KZW470" i="5" s="1"/>
  <c r="KZY470" i="5" s="1"/>
  <c r="LAA470" i="5" s="1"/>
  <c r="LAC470" i="5" s="1"/>
  <c r="LAE470" i="5" s="1"/>
  <c r="LAG470" i="5" s="1"/>
  <c r="LAI470" i="5" s="1"/>
  <c r="LAK470" i="5" s="1"/>
  <c r="LAM470" i="5" s="1"/>
  <c r="LAO470" i="5" s="1"/>
  <c r="LAQ470" i="5" s="1"/>
  <c r="LAS470" i="5" s="1"/>
  <c r="LAU470" i="5" s="1"/>
  <c r="LAW470" i="5" s="1"/>
  <c r="LAY470" i="5" s="1"/>
  <c r="LBA470" i="5" s="1"/>
  <c r="LBC470" i="5" s="1"/>
  <c r="LBE470" i="5" s="1"/>
  <c r="LBG470" i="5" s="1"/>
  <c r="LBI470" i="5" s="1"/>
  <c r="LBK470" i="5" s="1"/>
  <c r="LBM470" i="5" s="1"/>
  <c r="LBO470" i="5" s="1"/>
  <c r="LBQ470" i="5" s="1"/>
  <c r="LBS470" i="5" s="1"/>
  <c r="LBU470" i="5" s="1"/>
  <c r="LBW470" i="5" s="1"/>
  <c r="LBY470" i="5" s="1"/>
  <c r="LCA470" i="5" s="1"/>
  <c r="LCC470" i="5" s="1"/>
  <c r="LCE470" i="5" s="1"/>
  <c r="LCG470" i="5" s="1"/>
  <c r="LCI470" i="5" s="1"/>
  <c r="LCK470" i="5" s="1"/>
  <c r="LCM470" i="5" s="1"/>
  <c r="LCO470" i="5" s="1"/>
  <c r="LCQ470" i="5" s="1"/>
  <c r="LCS470" i="5" s="1"/>
  <c r="LCU470" i="5" s="1"/>
  <c r="LCW470" i="5" s="1"/>
  <c r="LCY470" i="5" s="1"/>
  <c r="LDA470" i="5" s="1"/>
  <c r="LDC470" i="5" s="1"/>
  <c r="LDE470" i="5" s="1"/>
  <c r="LDG470" i="5" s="1"/>
  <c r="LDI470" i="5" s="1"/>
  <c r="LDK470" i="5" s="1"/>
  <c r="LDM470" i="5" s="1"/>
  <c r="LDO470" i="5" s="1"/>
  <c r="LDQ470" i="5" s="1"/>
  <c r="LDS470" i="5" s="1"/>
  <c r="LDU470" i="5" s="1"/>
  <c r="LDW470" i="5" s="1"/>
  <c r="LDY470" i="5" s="1"/>
  <c r="LEA470" i="5" s="1"/>
  <c r="LEC470" i="5" s="1"/>
  <c r="LEE470" i="5" s="1"/>
  <c r="LEG470" i="5" s="1"/>
  <c r="LEI470" i="5" s="1"/>
  <c r="LEK470" i="5" s="1"/>
  <c r="LEM470" i="5" s="1"/>
  <c r="LEO470" i="5" s="1"/>
  <c r="LEQ470" i="5" s="1"/>
  <c r="LES470" i="5" s="1"/>
  <c r="LEU470" i="5" s="1"/>
  <c r="LEW470" i="5" s="1"/>
  <c r="LEY470" i="5" s="1"/>
  <c r="LFA470" i="5" s="1"/>
  <c r="LFC470" i="5" s="1"/>
  <c r="LFE470" i="5" s="1"/>
  <c r="LFG470" i="5" s="1"/>
  <c r="LFI470" i="5" s="1"/>
  <c r="LFK470" i="5" s="1"/>
  <c r="LFM470" i="5" s="1"/>
  <c r="LFO470" i="5" s="1"/>
  <c r="LFQ470" i="5" s="1"/>
  <c r="LFS470" i="5" s="1"/>
  <c r="LFU470" i="5" s="1"/>
  <c r="LFW470" i="5" s="1"/>
  <c r="LFY470" i="5" s="1"/>
  <c r="LGA470" i="5" s="1"/>
  <c r="LGC470" i="5" s="1"/>
  <c r="LGE470" i="5" s="1"/>
  <c r="LGG470" i="5" s="1"/>
  <c r="LGI470" i="5" s="1"/>
  <c r="LGK470" i="5" s="1"/>
  <c r="LGM470" i="5" s="1"/>
  <c r="LGO470" i="5" s="1"/>
  <c r="LGQ470" i="5" s="1"/>
  <c r="LGS470" i="5" s="1"/>
  <c r="LGU470" i="5" s="1"/>
  <c r="LGW470" i="5" s="1"/>
  <c r="LGY470" i="5" s="1"/>
  <c r="LHA470" i="5" s="1"/>
  <c r="LHC470" i="5" s="1"/>
  <c r="LHE470" i="5" s="1"/>
  <c r="LHG470" i="5" s="1"/>
  <c r="LHI470" i="5" s="1"/>
  <c r="LHK470" i="5" s="1"/>
  <c r="LHM470" i="5" s="1"/>
  <c r="LHO470" i="5" s="1"/>
  <c r="LHQ470" i="5" s="1"/>
  <c r="LHS470" i="5" s="1"/>
  <c r="LHU470" i="5" s="1"/>
  <c r="LHW470" i="5" s="1"/>
  <c r="LHY470" i="5" s="1"/>
  <c r="LIA470" i="5" s="1"/>
  <c r="LIC470" i="5" s="1"/>
  <c r="LIE470" i="5" s="1"/>
  <c r="LIG470" i="5" s="1"/>
  <c r="LII470" i="5" s="1"/>
  <c r="LIK470" i="5" s="1"/>
  <c r="LIM470" i="5" s="1"/>
  <c r="LIO470" i="5" s="1"/>
  <c r="LIQ470" i="5" s="1"/>
  <c r="LIS470" i="5" s="1"/>
  <c r="LIU470" i="5" s="1"/>
  <c r="LIW470" i="5" s="1"/>
  <c r="LIY470" i="5" s="1"/>
  <c r="LJA470" i="5" s="1"/>
  <c r="LJC470" i="5" s="1"/>
  <c r="LJE470" i="5" s="1"/>
  <c r="LJG470" i="5" s="1"/>
  <c r="LJI470" i="5" s="1"/>
  <c r="LJK470" i="5" s="1"/>
  <c r="LJM470" i="5" s="1"/>
  <c r="LJO470" i="5" s="1"/>
  <c r="LJQ470" i="5" s="1"/>
  <c r="LJS470" i="5" s="1"/>
  <c r="LJU470" i="5" s="1"/>
  <c r="LJW470" i="5" s="1"/>
  <c r="LJY470" i="5" s="1"/>
  <c r="LKA470" i="5" s="1"/>
  <c r="LKC470" i="5" s="1"/>
  <c r="LKE470" i="5" s="1"/>
  <c r="LKG470" i="5" s="1"/>
  <c r="LKI470" i="5" s="1"/>
  <c r="LKK470" i="5" s="1"/>
  <c r="LKM470" i="5" s="1"/>
  <c r="LKO470" i="5" s="1"/>
  <c r="LKQ470" i="5" s="1"/>
  <c r="LKS470" i="5" s="1"/>
  <c r="LKU470" i="5" s="1"/>
  <c r="LKW470" i="5" s="1"/>
  <c r="LKY470" i="5" s="1"/>
  <c r="LLA470" i="5" s="1"/>
  <c r="LLC470" i="5" s="1"/>
  <c r="LLE470" i="5" s="1"/>
  <c r="LLG470" i="5" s="1"/>
  <c r="LLI470" i="5" s="1"/>
  <c r="LLK470" i="5" s="1"/>
  <c r="LLM470" i="5" s="1"/>
  <c r="LLO470" i="5" s="1"/>
  <c r="LLQ470" i="5" s="1"/>
  <c r="LLS470" i="5" s="1"/>
  <c r="LLU470" i="5" s="1"/>
  <c r="LLW470" i="5" s="1"/>
  <c r="LLY470" i="5" s="1"/>
  <c r="LMA470" i="5" s="1"/>
  <c r="LMC470" i="5" s="1"/>
  <c r="LME470" i="5" s="1"/>
  <c r="LMG470" i="5" s="1"/>
  <c r="LMI470" i="5" s="1"/>
  <c r="LMK470" i="5" s="1"/>
  <c r="LMM470" i="5" s="1"/>
  <c r="LMO470" i="5" s="1"/>
  <c r="LMQ470" i="5" s="1"/>
  <c r="LMS470" i="5" s="1"/>
  <c r="LMU470" i="5" s="1"/>
  <c r="LMW470" i="5" s="1"/>
  <c r="LMY470" i="5" s="1"/>
  <c r="LNA470" i="5" s="1"/>
  <c r="LNC470" i="5" s="1"/>
  <c r="LNE470" i="5" s="1"/>
  <c r="LNG470" i="5" s="1"/>
  <c r="LNI470" i="5" s="1"/>
  <c r="LNK470" i="5" s="1"/>
  <c r="LNM470" i="5" s="1"/>
  <c r="LNO470" i="5" s="1"/>
  <c r="LNQ470" i="5" s="1"/>
  <c r="LNS470" i="5" s="1"/>
  <c r="LNU470" i="5" s="1"/>
  <c r="LNW470" i="5" s="1"/>
  <c r="LNY470" i="5" s="1"/>
  <c r="LOA470" i="5" s="1"/>
  <c r="LOC470" i="5" s="1"/>
  <c r="LOE470" i="5" s="1"/>
  <c r="LOG470" i="5" s="1"/>
  <c r="LOI470" i="5" s="1"/>
  <c r="LOK470" i="5" s="1"/>
  <c r="LOM470" i="5" s="1"/>
  <c r="LOO470" i="5" s="1"/>
  <c r="LOQ470" i="5" s="1"/>
  <c r="LOS470" i="5" s="1"/>
  <c r="LOU470" i="5" s="1"/>
  <c r="LOW470" i="5" s="1"/>
  <c r="LOY470" i="5" s="1"/>
  <c r="LPA470" i="5" s="1"/>
  <c r="LPC470" i="5" s="1"/>
  <c r="LPE470" i="5" s="1"/>
  <c r="LPG470" i="5" s="1"/>
  <c r="LPI470" i="5" s="1"/>
  <c r="LPK470" i="5" s="1"/>
  <c r="LPM470" i="5" s="1"/>
  <c r="LPO470" i="5" s="1"/>
  <c r="LPQ470" i="5" s="1"/>
  <c r="LPS470" i="5" s="1"/>
  <c r="LPU470" i="5" s="1"/>
  <c r="LPW470" i="5" s="1"/>
  <c r="LPY470" i="5" s="1"/>
  <c r="LQA470" i="5" s="1"/>
  <c r="LQC470" i="5" s="1"/>
  <c r="LQE470" i="5" s="1"/>
  <c r="LQG470" i="5" s="1"/>
  <c r="LQI470" i="5" s="1"/>
  <c r="LQK470" i="5" s="1"/>
  <c r="LQM470" i="5" s="1"/>
  <c r="LQO470" i="5" s="1"/>
  <c r="LQQ470" i="5" s="1"/>
  <c r="LQS470" i="5" s="1"/>
  <c r="LQU470" i="5" s="1"/>
  <c r="LQW470" i="5" s="1"/>
  <c r="LQY470" i="5" s="1"/>
  <c r="LRA470" i="5" s="1"/>
  <c r="LRC470" i="5" s="1"/>
  <c r="LRE470" i="5" s="1"/>
  <c r="LRG470" i="5" s="1"/>
  <c r="LRI470" i="5" s="1"/>
  <c r="LRK470" i="5" s="1"/>
  <c r="LRM470" i="5" s="1"/>
  <c r="LRO470" i="5" s="1"/>
  <c r="LRQ470" i="5" s="1"/>
  <c r="LRS470" i="5" s="1"/>
  <c r="LRU470" i="5" s="1"/>
  <c r="LRW470" i="5" s="1"/>
  <c r="LRY470" i="5" s="1"/>
  <c r="LSA470" i="5" s="1"/>
  <c r="LSC470" i="5" s="1"/>
  <c r="LSE470" i="5" s="1"/>
  <c r="LSG470" i="5" s="1"/>
  <c r="LSI470" i="5" s="1"/>
  <c r="LSK470" i="5" s="1"/>
  <c r="LSM470" i="5" s="1"/>
  <c r="LSO470" i="5" s="1"/>
  <c r="LSQ470" i="5" s="1"/>
  <c r="LSS470" i="5" s="1"/>
  <c r="LSU470" i="5" s="1"/>
  <c r="LSW470" i="5" s="1"/>
  <c r="LSY470" i="5" s="1"/>
  <c r="LTA470" i="5" s="1"/>
  <c r="LTC470" i="5" s="1"/>
  <c r="LTE470" i="5" s="1"/>
  <c r="LTG470" i="5" s="1"/>
  <c r="LTI470" i="5" s="1"/>
  <c r="LTK470" i="5" s="1"/>
  <c r="LTM470" i="5" s="1"/>
  <c r="LTO470" i="5" s="1"/>
  <c r="LTQ470" i="5" s="1"/>
  <c r="LTS470" i="5" s="1"/>
  <c r="LTU470" i="5" s="1"/>
  <c r="LTW470" i="5" s="1"/>
  <c r="LTY470" i="5" s="1"/>
  <c r="LUA470" i="5" s="1"/>
  <c r="LUC470" i="5" s="1"/>
  <c r="LUE470" i="5" s="1"/>
  <c r="LUG470" i="5" s="1"/>
  <c r="LUI470" i="5" s="1"/>
  <c r="LUK470" i="5" s="1"/>
  <c r="LUM470" i="5" s="1"/>
  <c r="LUO470" i="5" s="1"/>
  <c r="LUQ470" i="5" s="1"/>
  <c r="LUS470" i="5" s="1"/>
  <c r="LUU470" i="5" s="1"/>
  <c r="LUW470" i="5" s="1"/>
  <c r="LUY470" i="5" s="1"/>
  <c r="LVA470" i="5" s="1"/>
  <c r="LVC470" i="5" s="1"/>
  <c r="LVE470" i="5" s="1"/>
  <c r="LVG470" i="5" s="1"/>
  <c r="LVI470" i="5" s="1"/>
  <c r="LVK470" i="5" s="1"/>
  <c r="LVM470" i="5" s="1"/>
  <c r="LVO470" i="5" s="1"/>
  <c r="LVQ470" i="5" s="1"/>
  <c r="LVS470" i="5" s="1"/>
  <c r="LVU470" i="5" s="1"/>
  <c r="LVW470" i="5" s="1"/>
  <c r="LVY470" i="5" s="1"/>
  <c r="LWA470" i="5" s="1"/>
  <c r="LWC470" i="5" s="1"/>
  <c r="LWE470" i="5" s="1"/>
  <c r="LWG470" i="5" s="1"/>
  <c r="LWI470" i="5" s="1"/>
  <c r="LWK470" i="5" s="1"/>
  <c r="LWM470" i="5" s="1"/>
  <c r="LWO470" i="5" s="1"/>
  <c r="LWQ470" i="5" s="1"/>
  <c r="LWS470" i="5" s="1"/>
  <c r="LWU470" i="5" s="1"/>
  <c r="LWW470" i="5" s="1"/>
  <c r="LWY470" i="5" s="1"/>
  <c r="LXA470" i="5" s="1"/>
  <c r="LXC470" i="5" s="1"/>
  <c r="LXE470" i="5" s="1"/>
  <c r="LXG470" i="5" s="1"/>
  <c r="LXI470" i="5" s="1"/>
  <c r="LXK470" i="5" s="1"/>
  <c r="LXM470" i="5" s="1"/>
  <c r="LXO470" i="5" s="1"/>
  <c r="LXQ470" i="5" s="1"/>
  <c r="LXS470" i="5" s="1"/>
  <c r="LXU470" i="5" s="1"/>
  <c r="LXW470" i="5" s="1"/>
  <c r="LXY470" i="5" s="1"/>
  <c r="LYA470" i="5" s="1"/>
  <c r="LYC470" i="5" s="1"/>
  <c r="LYE470" i="5" s="1"/>
  <c r="LYG470" i="5" s="1"/>
  <c r="LYI470" i="5" s="1"/>
  <c r="LYK470" i="5" s="1"/>
  <c r="LYM470" i="5" s="1"/>
  <c r="LYO470" i="5" s="1"/>
  <c r="LYQ470" i="5" s="1"/>
  <c r="LYS470" i="5" s="1"/>
  <c r="LYU470" i="5" s="1"/>
  <c r="LYW470" i="5" s="1"/>
  <c r="LYY470" i="5" s="1"/>
  <c r="LZA470" i="5" s="1"/>
  <c r="LZC470" i="5" s="1"/>
  <c r="LZE470" i="5" s="1"/>
  <c r="LZG470" i="5" s="1"/>
  <c r="LZI470" i="5" s="1"/>
  <c r="LZK470" i="5" s="1"/>
  <c r="LZM470" i="5" s="1"/>
  <c r="LZO470" i="5" s="1"/>
  <c r="LZQ470" i="5" s="1"/>
  <c r="LZS470" i="5" s="1"/>
  <c r="LZU470" i="5" s="1"/>
  <c r="LZW470" i="5" s="1"/>
  <c r="LZY470" i="5" s="1"/>
  <c r="MAA470" i="5" s="1"/>
  <c r="MAC470" i="5" s="1"/>
  <c r="MAE470" i="5" s="1"/>
  <c r="MAG470" i="5" s="1"/>
  <c r="MAI470" i="5" s="1"/>
  <c r="MAK470" i="5" s="1"/>
  <c r="MAM470" i="5" s="1"/>
  <c r="MAO470" i="5" s="1"/>
  <c r="MAQ470" i="5" s="1"/>
  <c r="MAS470" i="5" s="1"/>
  <c r="MAU470" i="5" s="1"/>
  <c r="MAW470" i="5" s="1"/>
  <c r="MAY470" i="5" s="1"/>
  <c r="MBA470" i="5" s="1"/>
  <c r="MBC470" i="5" s="1"/>
  <c r="MBE470" i="5" s="1"/>
  <c r="MBG470" i="5" s="1"/>
  <c r="MBI470" i="5" s="1"/>
  <c r="MBK470" i="5" s="1"/>
  <c r="MBM470" i="5" s="1"/>
  <c r="MBO470" i="5" s="1"/>
  <c r="MBQ470" i="5" s="1"/>
  <c r="MBS470" i="5" s="1"/>
  <c r="MBU470" i="5" s="1"/>
  <c r="MBW470" i="5" s="1"/>
  <c r="MBY470" i="5" s="1"/>
  <c r="MCA470" i="5" s="1"/>
  <c r="MCC470" i="5" s="1"/>
  <c r="MCE470" i="5" s="1"/>
  <c r="MCG470" i="5" s="1"/>
  <c r="MCI470" i="5" s="1"/>
  <c r="MCK470" i="5" s="1"/>
  <c r="MCM470" i="5" s="1"/>
  <c r="MCO470" i="5" s="1"/>
  <c r="MCQ470" i="5" s="1"/>
  <c r="MCS470" i="5" s="1"/>
  <c r="MCU470" i="5" s="1"/>
  <c r="MCW470" i="5" s="1"/>
  <c r="MCY470" i="5" s="1"/>
  <c r="MDA470" i="5" s="1"/>
  <c r="MDC470" i="5" s="1"/>
  <c r="MDE470" i="5" s="1"/>
  <c r="MDG470" i="5" s="1"/>
  <c r="MDI470" i="5" s="1"/>
  <c r="MDK470" i="5" s="1"/>
  <c r="MDM470" i="5" s="1"/>
  <c r="MDO470" i="5" s="1"/>
  <c r="MDQ470" i="5" s="1"/>
  <c r="MDS470" i="5" s="1"/>
  <c r="MDU470" i="5" s="1"/>
  <c r="MDW470" i="5" s="1"/>
  <c r="MDY470" i="5" s="1"/>
  <c r="MEA470" i="5" s="1"/>
  <c r="MEC470" i="5" s="1"/>
  <c r="MEE470" i="5" s="1"/>
  <c r="MEG470" i="5" s="1"/>
  <c r="MEI470" i="5" s="1"/>
  <c r="MEK470" i="5" s="1"/>
  <c r="MEM470" i="5" s="1"/>
  <c r="MEO470" i="5" s="1"/>
  <c r="MEQ470" i="5" s="1"/>
  <c r="MES470" i="5" s="1"/>
  <c r="MEU470" i="5" s="1"/>
  <c r="MEW470" i="5" s="1"/>
  <c r="MEY470" i="5" s="1"/>
  <c r="MFA470" i="5" s="1"/>
  <c r="MFC470" i="5" s="1"/>
  <c r="MFE470" i="5" s="1"/>
  <c r="MFG470" i="5" s="1"/>
  <c r="MFI470" i="5" s="1"/>
  <c r="MFK470" i="5" s="1"/>
  <c r="MFM470" i="5" s="1"/>
  <c r="MFO470" i="5" s="1"/>
  <c r="MFQ470" i="5" s="1"/>
  <c r="MFS470" i="5" s="1"/>
  <c r="MFU470" i="5" s="1"/>
  <c r="MFW470" i="5" s="1"/>
  <c r="MFY470" i="5" s="1"/>
  <c r="MGA470" i="5" s="1"/>
  <c r="MGC470" i="5" s="1"/>
  <c r="MGE470" i="5" s="1"/>
  <c r="MGG470" i="5" s="1"/>
  <c r="MGI470" i="5" s="1"/>
  <c r="MGK470" i="5" s="1"/>
  <c r="MGM470" i="5" s="1"/>
  <c r="MGO470" i="5" s="1"/>
  <c r="MGQ470" i="5" s="1"/>
  <c r="MGS470" i="5" s="1"/>
  <c r="MGU470" i="5" s="1"/>
  <c r="MGW470" i="5" s="1"/>
  <c r="MGY470" i="5" s="1"/>
  <c r="MHA470" i="5" s="1"/>
  <c r="MHC470" i="5" s="1"/>
  <c r="MHE470" i="5" s="1"/>
  <c r="MHG470" i="5" s="1"/>
  <c r="MHI470" i="5" s="1"/>
  <c r="MHK470" i="5" s="1"/>
  <c r="MHM470" i="5" s="1"/>
  <c r="MHO470" i="5" s="1"/>
  <c r="MHQ470" i="5" s="1"/>
  <c r="MHS470" i="5" s="1"/>
  <c r="MHU470" i="5" s="1"/>
  <c r="MHW470" i="5" s="1"/>
  <c r="MHY470" i="5" s="1"/>
  <c r="MIA470" i="5" s="1"/>
  <c r="MIC470" i="5" s="1"/>
  <c r="MIE470" i="5" s="1"/>
  <c r="MIG470" i="5" s="1"/>
  <c r="MII470" i="5" s="1"/>
  <c r="MIK470" i="5" s="1"/>
  <c r="MIM470" i="5" s="1"/>
  <c r="MIO470" i="5" s="1"/>
  <c r="MIQ470" i="5" s="1"/>
  <c r="MIS470" i="5" s="1"/>
  <c r="MIU470" i="5" s="1"/>
  <c r="MIW470" i="5" s="1"/>
  <c r="MIY470" i="5" s="1"/>
  <c r="MJA470" i="5" s="1"/>
  <c r="MJC470" i="5" s="1"/>
  <c r="MJE470" i="5" s="1"/>
  <c r="MJG470" i="5" s="1"/>
  <c r="MJI470" i="5" s="1"/>
  <c r="MJK470" i="5" s="1"/>
  <c r="MJM470" i="5" s="1"/>
  <c r="MJO470" i="5" s="1"/>
  <c r="MJQ470" i="5" s="1"/>
  <c r="MJS470" i="5" s="1"/>
  <c r="MJU470" i="5" s="1"/>
  <c r="MJW470" i="5" s="1"/>
  <c r="MJY470" i="5" s="1"/>
  <c r="MKA470" i="5" s="1"/>
  <c r="MKC470" i="5" s="1"/>
  <c r="MKE470" i="5" s="1"/>
  <c r="MKG470" i="5" s="1"/>
  <c r="MKI470" i="5" s="1"/>
  <c r="MKK470" i="5" s="1"/>
  <c r="MKM470" i="5" s="1"/>
  <c r="MKO470" i="5" s="1"/>
  <c r="MKQ470" i="5" s="1"/>
  <c r="MKS470" i="5" s="1"/>
  <c r="MKU470" i="5" s="1"/>
  <c r="MKW470" i="5" s="1"/>
  <c r="MKY470" i="5" s="1"/>
  <c r="MLA470" i="5" s="1"/>
  <c r="MLC470" i="5" s="1"/>
  <c r="MLE470" i="5" s="1"/>
  <c r="MLG470" i="5" s="1"/>
  <c r="MLI470" i="5" s="1"/>
  <c r="MLK470" i="5" s="1"/>
  <c r="MLM470" i="5" s="1"/>
  <c r="MLO470" i="5" s="1"/>
  <c r="MLQ470" i="5" s="1"/>
  <c r="MLS470" i="5" s="1"/>
  <c r="MLU470" i="5" s="1"/>
  <c r="MLW470" i="5" s="1"/>
  <c r="MLY470" i="5" s="1"/>
  <c r="MMA470" i="5" s="1"/>
  <c r="MMC470" i="5" s="1"/>
  <c r="MME470" i="5" s="1"/>
  <c r="MMG470" i="5" s="1"/>
  <c r="MMI470" i="5" s="1"/>
  <c r="MMK470" i="5" s="1"/>
  <c r="MMM470" i="5" s="1"/>
  <c r="MMO470" i="5" s="1"/>
  <c r="MMQ470" i="5" s="1"/>
  <c r="MMS470" i="5" s="1"/>
  <c r="MMU470" i="5" s="1"/>
  <c r="MMW470" i="5" s="1"/>
  <c r="MMY470" i="5" s="1"/>
  <c r="MNA470" i="5" s="1"/>
  <c r="MNC470" i="5" s="1"/>
  <c r="MNE470" i="5" s="1"/>
  <c r="MNG470" i="5" s="1"/>
  <c r="MNI470" i="5" s="1"/>
  <c r="MNK470" i="5" s="1"/>
  <c r="MNM470" i="5" s="1"/>
  <c r="MNO470" i="5" s="1"/>
  <c r="MNQ470" i="5" s="1"/>
  <c r="MNS470" i="5" s="1"/>
  <c r="MNU470" i="5" s="1"/>
  <c r="MNW470" i="5" s="1"/>
  <c r="MNY470" i="5" s="1"/>
  <c r="MOA470" i="5" s="1"/>
  <c r="MOC470" i="5" s="1"/>
  <c r="MOE470" i="5" s="1"/>
  <c r="MOG470" i="5" s="1"/>
  <c r="MOI470" i="5" s="1"/>
  <c r="MOK470" i="5" s="1"/>
  <c r="MOM470" i="5" s="1"/>
  <c r="MOO470" i="5" s="1"/>
  <c r="MOQ470" i="5" s="1"/>
  <c r="MOS470" i="5" s="1"/>
  <c r="MOU470" i="5" s="1"/>
  <c r="MOW470" i="5" s="1"/>
  <c r="MOY470" i="5" s="1"/>
  <c r="MPA470" i="5" s="1"/>
  <c r="MPC470" i="5" s="1"/>
  <c r="MPE470" i="5" s="1"/>
  <c r="MPG470" i="5" s="1"/>
  <c r="MPI470" i="5" s="1"/>
  <c r="MPK470" i="5" s="1"/>
  <c r="MPM470" i="5" s="1"/>
  <c r="MPO470" i="5" s="1"/>
  <c r="MPQ470" i="5" s="1"/>
  <c r="MPS470" i="5" s="1"/>
  <c r="MPU470" i="5" s="1"/>
  <c r="MPW470" i="5" s="1"/>
  <c r="MPY470" i="5" s="1"/>
  <c r="MQA470" i="5" s="1"/>
  <c r="MQC470" i="5" s="1"/>
  <c r="MQE470" i="5" s="1"/>
  <c r="MQG470" i="5" s="1"/>
  <c r="MQI470" i="5" s="1"/>
  <c r="MQK470" i="5" s="1"/>
  <c r="MQM470" i="5" s="1"/>
  <c r="MQO470" i="5" s="1"/>
  <c r="MQQ470" i="5" s="1"/>
  <c r="MQS470" i="5" s="1"/>
  <c r="MQU470" i="5" s="1"/>
  <c r="MQW470" i="5" s="1"/>
  <c r="MQY470" i="5" s="1"/>
  <c r="MRA470" i="5" s="1"/>
  <c r="MRC470" i="5" s="1"/>
  <c r="MRE470" i="5" s="1"/>
  <c r="MRG470" i="5" s="1"/>
  <c r="MRI470" i="5" s="1"/>
  <c r="MRK470" i="5" s="1"/>
  <c r="MRM470" i="5" s="1"/>
  <c r="MRO470" i="5" s="1"/>
  <c r="MRQ470" i="5" s="1"/>
  <c r="MRS470" i="5" s="1"/>
  <c r="MRU470" i="5" s="1"/>
  <c r="MRW470" i="5" s="1"/>
  <c r="MRY470" i="5" s="1"/>
  <c r="MSA470" i="5" s="1"/>
  <c r="MSC470" i="5" s="1"/>
  <c r="MSE470" i="5" s="1"/>
  <c r="MSG470" i="5" s="1"/>
  <c r="MSI470" i="5" s="1"/>
  <c r="MSK470" i="5" s="1"/>
  <c r="MSM470" i="5" s="1"/>
  <c r="MSO470" i="5" s="1"/>
  <c r="MSQ470" i="5" s="1"/>
  <c r="MSS470" i="5" s="1"/>
  <c r="MSU470" i="5" s="1"/>
  <c r="MSW470" i="5" s="1"/>
  <c r="MSY470" i="5" s="1"/>
  <c r="MTA470" i="5" s="1"/>
  <c r="MTC470" i="5" s="1"/>
  <c r="MTE470" i="5" s="1"/>
  <c r="MTG470" i="5" s="1"/>
  <c r="MTI470" i="5" s="1"/>
  <c r="MTK470" i="5" s="1"/>
  <c r="MTM470" i="5" s="1"/>
  <c r="MTO470" i="5" s="1"/>
  <c r="MTQ470" i="5" s="1"/>
  <c r="MTS470" i="5" s="1"/>
  <c r="MTU470" i="5" s="1"/>
  <c r="MTW470" i="5" s="1"/>
  <c r="MTY470" i="5" s="1"/>
  <c r="MUA470" i="5" s="1"/>
  <c r="MUC470" i="5" s="1"/>
  <c r="MUE470" i="5" s="1"/>
  <c r="MUG470" i="5" s="1"/>
  <c r="MUI470" i="5" s="1"/>
  <c r="MUK470" i="5" s="1"/>
  <c r="MUM470" i="5" s="1"/>
  <c r="MUO470" i="5" s="1"/>
  <c r="MUQ470" i="5" s="1"/>
  <c r="MUS470" i="5" s="1"/>
  <c r="MUU470" i="5" s="1"/>
  <c r="MUW470" i="5" s="1"/>
  <c r="MUY470" i="5" s="1"/>
  <c r="MVA470" i="5" s="1"/>
  <c r="MVC470" i="5" s="1"/>
  <c r="MVE470" i="5" s="1"/>
  <c r="MVG470" i="5" s="1"/>
  <c r="MVI470" i="5" s="1"/>
  <c r="MVK470" i="5" s="1"/>
  <c r="MVM470" i="5" s="1"/>
  <c r="MVO470" i="5" s="1"/>
  <c r="MVQ470" i="5" s="1"/>
  <c r="MVS470" i="5" s="1"/>
  <c r="MVU470" i="5" s="1"/>
  <c r="MVW470" i="5" s="1"/>
  <c r="MVY470" i="5" s="1"/>
  <c r="MWA470" i="5" s="1"/>
  <c r="MWC470" i="5" s="1"/>
  <c r="MWE470" i="5" s="1"/>
  <c r="MWG470" i="5" s="1"/>
  <c r="MWI470" i="5" s="1"/>
  <c r="MWK470" i="5" s="1"/>
  <c r="MWM470" i="5" s="1"/>
  <c r="MWO470" i="5" s="1"/>
  <c r="MWQ470" i="5" s="1"/>
  <c r="MWS470" i="5" s="1"/>
  <c r="MWU470" i="5" s="1"/>
  <c r="MWW470" i="5" s="1"/>
  <c r="MWY470" i="5" s="1"/>
  <c r="MXA470" i="5" s="1"/>
  <c r="MXC470" i="5" s="1"/>
  <c r="MXE470" i="5" s="1"/>
  <c r="MXG470" i="5" s="1"/>
  <c r="MXI470" i="5" s="1"/>
  <c r="MXK470" i="5" s="1"/>
  <c r="MXM470" i="5" s="1"/>
  <c r="MXO470" i="5" s="1"/>
  <c r="MXQ470" i="5" s="1"/>
  <c r="MXS470" i="5" s="1"/>
  <c r="MXU470" i="5" s="1"/>
  <c r="MXW470" i="5" s="1"/>
  <c r="MXY470" i="5" s="1"/>
  <c r="MYA470" i="5" s="1"/>
  <c r="MYC470" i="5" s="1"/>
  <c r="MYE470" i="5" s="1"/>
  <c r="MYG470" i="5" s="1"/>
  <c r="MYI470" i="5" s="1"/>
  <c r="MYK470" i="5" s="1"/>
  <c r="MYM470" i="5" s="1"/>
  <c r="MYO470" i="5" s="1"/>
  <c r="MYQ470" i="5" s="1"/>
  <c r="MYS470" i="5" s="1"/>
  <c r="MYU470" i="5" s="1"/>
  <c r="MYW470" i="5" s="1"/>
  <c r="MYY470" i="5" s="1"/>
  <c r="MZA470" i="5" s="1"/>
  <c r="MZC470" i="5" s="1"/>
  <c r="MZE470" i="5" s="1"/>
  <c r="MZG470" i="5" s="1"/>
  <c r="MZI470" i="5" s="1"/>
  <c r="MZK470" i="5" s="1"/>
  <c r="MZM470" i="5" s="1"/>
  <c r="MZO470" i="5" s="1"/>
  <c r="MZQ470" i="5" s="1"/>
  <c r="MZS470" i="5" s="1"/>
  <c r="MZU470" i="5" s="1"/>
  <c r="MZW470" i="5" s="1"/>
  <c r="MZY470" i="5" s="1"/>
  <c r="NAA470" i="5" s="1"/>
  <c r="NAC470" i="5" s="1"/>
  <c r="NAE470" i="5" s="1"/>
  <c r="NAG470" i="5" s="1"/>
  <c r="NAI470" i="5" s="1"/>
  <c r="NAK470" i="5" s="1"/>
  <c r="NAM470" i="5" s="1"/>
  <c r="NAO470" i="5" s="1"/>
  <c r="NAQ470" i="5" s="1"/>
  <c r="NAS470" i="5" s="1"/>
  <c r="NAU470" i="5" s="1"/>
  <c r="NAW470" i="5" s="1"/>
  <c r="NAY470" i="5" s="1"/>
  <c r="NBA470" i="5" s="1"/>
  <c r="NBC470" i="5" s="1"/>
  <c r="NBE470" i="5" s="1"/>
  <c r="NBG470" i="5" s="1"/>
  <c r="NBI470" i="5" s="1"/>
  <c r="NBK470" i="5" s="1"/>
  <c r="NBM470" i="5" s="1"/>
  <c r="NBO470" i="5" s="1"/>
  <c r="NBQ470" i="5" s="1"/>
  <c r="NBS470" i="5" s="1"/>
  <c r="NBU470" i="5" s="1"/>
  <c r="NBW470" i="5" s="1"/>
  <c r="NBY470" i="5" s="1"/>
  <c r="NCA470" i="5" s="1"/>
  <c r="NCC470" i="5" s="1"/>
  <c r="NCE470" i="5" s="1"/>
  <c r="NCG470" i="5" s="1"/>
  <c r="NCI470" i="5" s="1"/>
  <c r="NCK470" i="5" s="1"/>
  <c r="NCM470" i="5" s="1"/>
  <c r="NCO470" i="5" s="1"/>
  <c r="NCQ470" i="5" s="1"/>
  <c r="NCS470" i="5" s="1"/>
  <c r="NCU470" i="5" s="1"/>
  <c r="NCW470" i="5" s="1"/>
  <c r="NCY470" i="5" s="1"/>
  <c r="NDA470" i="5" s="1"/>
  <c r="NDC470" i="5" s="1"/>
  <c r="NDE470" i="5" s="1"/>
  <c r="NDG470" i="5" s="1"/>
  <c r="NDI470" i="5" s="1"/>
  <c r="NDK470" i="5" s="1"/>
  <c r="NDM470" i="5" s="1"/>
  <c r="NDO470" i="5" s="1"/>
  <c r="NDQ470" i="5" s="1"/>
  <c r="NDS470" i="5" s="1"/>
  <c r="NDU470" i="5" s="1"/>
  <c r="NDW470" i="5" s="1"/>
  <c r="NDY470" i="5" s="1"/>
  <c r="NEA470" i="5" s="1"/>
  <c r="NEC470" i="5" s="1"/>
  <c r="NEE470" i="5" s="1"/>
  <c r="NEG470" i="5" s="1"/>
  <c r="NEI470" i="5" s="1"/>
  <c r="NEK470" i="5" s="1"/>
  <c r="NEM470" i="5" s="1"/>
  <c r="NEO470" i="5" s="1"/>
  <c r="NEQ470" i="5" s="1"/>
  <c r="NES470" i="5" s="1"/>
  <c r="NEU470" i="5" s="1"/>
  <c r="NEW470" i="5" s="1"/>
  <c r="NEY470" i="5" s="1"/>
  <c r="NFA470" i="5" s="1"/>
  <c r="NFC470" i="5" s="1"/>
  <c r="NFE470" i="5" s="1"/>
  <c r="NFG470" i="5" s="1"/>
  <c r="NFI470" i="5" s="1"/>
  <c r="NFK470" i="5" s="1"/>
  <c r="NFM470" i="5" s="1"/>
  <c r="NFO470" i="5" s="1"/>
  <c r="NFQ470" i="5" s="1"/>
  <c r="NFS470" i="5" s="1"/>
  <c r="NFU470" i="5" s="1"/>
  <c r="NFW470" i="5" s="1"/>
  <c r="NFY470" i="5" s="1"/>
  <c r="NGA470" i="5" s="1"/>
  <c r="NGC470" i="5" s="1"/>
  <c r="NGE470" i="5" s="1"/>
  <c r="NGG470" i="5" s="1"/>
  <c r="NGI470" i="5" s="1"/>
  <c r="NGK470" i="5" s="1"/>
  <c r="NGM470" i="5" s="1"/>
  <c r="NGO470" i="5" s="1"/>
  <c r="NGQ470" i="5" s="1"/>
  <c r="NGS470" i="5" s="1"/>
  <c r="NGU470" i="5" s="1"/>
  <c r="NGW470" i="5" s="1"/>
  <c r="NGY470" i="5" s="1"/>
  <c r="NHA470" i="5" s="1"/>
  <c r="NHC470" i="5" s="1"/>
  <c r="NHE470" i="5" s="1"/>
  <c r="NHG470" i="5" s="1"/>
  <c r="NHI470" i="5" s="1"/>
  <c r="NHK470" i="5" s="1"/>
  <c r="NHM470" i="5" s="1"/>
  <c r="NHO470" i="5" s="1"/>
  <c r="NHQ470" i="5" s="1"/>
  <c r="NHS470" i="5" s="1"/>
  <c r="NHU470" i="5" s="1"/>
  <c r="NHW470" i="5" s="1"/>
  <c r="NHY470" i="5" s="1"/>
  <c r="NIA470" i="5" s="1"/>
  <c r="NIC470" i="5" s="1"/>
  <c r="NIE470" i="5" s="1"/>
  <c r="NIG470" i="5" s="1"/>
  <c r="NII470" i="5" s="1"/>
  <c r="NIK470" i="5" s="1"/>
  <c r="NIM470" i="5" s="1"/>
  <c r="NIO470" i="5" s="1"/>
  <c r="NIQ470" i="5" s="1"/>
  <c r="NIS470" i="5" s="1"/>
  <c r="NIU470" i="5" s="1"/>
  <c r="NIW470" i="5" s="1"/>
  <c r="NIY470" i="5" s="1"/>
  <c r="NJA470" i="5" s="1"/>
  <c r="NJC470" i="5" s="1"/>
  <c r="NJE470" i="5" s="1"/>
  <c r="NJG470" i="5" s="1"/>
  <c r="NJI470" i="5" s="1"/>
  <c r="NJK470" i="5" s="1"/>
  <c r="NJM470" i="5" s="1"/>
  <c r="NJO470" i="5" s="1"/>
  <c r="NJQ470" i="5" s="1"/>
  <c r="NJS470" i="5" s="1"/>
  <c r="NJU470" i="5" s="1"/>
  <c r="NJW470" i="5" s="1"/>
  <c r="NJY470" i="5" s="1"/>
  <c r="NKA470" i="5" s="1"/>
  <c r="NKC470" i="5" s="1"/>
  <c r="NKE470" i="5" s="1"/>
  <c r="NKG470" i="5" s="1"/>
  <c r="NKI470" i="5" s="1"/>
  <c r="NKK470" i="5" s="1"/>
  <c r="NKM470" i="5" s="1"/>
  <c r="NKO470" i="5" s="1"/>
  <c r="NKQ470" i="5" s="1"/>
  <c r="NKS470" i="5" s="1"/>
  <c r="NKU470" i="5" s="1"/>
  <c r="NKW470" i="5" s="1"/>
  <c r="NKY470" i="5" s="1"/>
  <c r="NLA470" i="5" s="1"/>
  <c r="NLC470" i="5" s="1"/>
  <c r="NLE470" i="5" s="1"/>
  <c r="NLG470" i="5" s="1"/>
  <c r="NLI470" i="5" s="1"/>
  <c r="NLK470" i="5" s="1"/>
  <c r="NLM470" i="5" s="1"/>
  <c r="NLO470" i="5" s="1"/>
  <c r="NLQ470" i="5" s="1"/>
  <c r="NLS470" i="5" s="1"/>
  <c r="NLU470" i="5" s="1"/>
  <c r="NLW470" i="5" s="1"/>
  <c r="NLY470" i="5" s="1"/>
  <c r="NMA470" i="5" s="1"/>
  <c r="NMC470" i="5" s="1"/>
  <c r="NME470" i="5" s="1"/>
  <c r="NMG470" i="5" s="1"/>
  <c r="NMI470" i="5" s="1"/>
  <c r="NMK470" i="5" s="1"/>
  <c r="NMM470" i="5" s="1"/>
  <c r="NMO470" i="5" s="1"/>
  <c r="NMQ470" i="5" s="1"/>
  <c r="NMS470" i="5" s="1"/>
  <c r="NMU470" i="5" s="1"/>
  <c r="NMW470" i="5" s="1"/>
  <c r="NMY470" i="5" s="1"/>
  <c r="NNA470" i="5" s="1"/>
  <c r="NNC470" i="5" s="1"/>
  <c r="NNE470" i="5" s="1"/>
  <c r="NNG470" i="5" s="1"/>
  <c r="NNI470" i="5" s="1"/>
  <c r="NNK470" i="5" s="1"/>
  <c r="NNM470" i="5" s="1"/>
  <c r="NNO470" i="5" s="1"/>
  <c r="NNQ470" i="5" s="1"/>
  <c r="NNS470" i="5" s="1"/>
  <c r="NNU470" i="5" s="1"/>
  <c r="NNW470" i="5" s="1"/>
  <c r="NNY470" i="5" s="1"/>
  <c r="NOA470" i="5" s="1"/>
  <c r="NOC470" i="5" s="1"/>
  <c r="NOE470" i="5" s="1"/>
  <c r="NOG470" i="5" s="1"/>
  <c r="NOI470" i="5" s="1"/>
  <c r="NOK470" i="5" s="1"/>
  <c r="NOM470" i="5" s="1"/>
  <c r="NOO470" i="5" s="1"/>
  <c r="NOQ470" i="5" s="1"/>
  <c r="NOS470" i="5" s="1"/>
  <c r="NOU470" i="5" s="1"/>
  <c r="NOW470" i="5" s="1"/>
  <c r="NOY470" i="5" s="1"/>
  <c r="NPA470" i="5" s="1"/>
  <c r="NPC470" i="5" s="1"/>
  <c r="NPE470" i="5" s="1"/>
  <c r="NPG470" i="5" s="1"/>
  <c r="NPI470" i="5" s="1"/>
  <c r="NPK470" i="5" s="1"/>
  <c r="NPM470" i="5" s="1"/>
  <c r="NPO470" i="5" s="1"/>
  <c r="NPQ470" i="5" s="1"/>
  <c r="NPS470" i="5" s="1"/>
  <c r="NPU470" i="5" s="1"/>
  <c r="NPW470" i="5" s="1"/>
  <c r="NPY470" i="5" s="1"/>
  <c r="NQA470" i="5" s="1"/>
  <c r="NQC470" i="5" s="1"/>
  <c r="NQE470" i="5" s="1"/>
  <c r="NQG470" i="5" s="1"/>
  <c r="NQI470" i="5" s="1"/>
  <c r="NQK470" i="5" s="1"/>
  <c r="NQM470" i="5" s="1"/>
  <c r="NQO470" i="5" s="1"/>
  <c r="NQQ470" i="5" s="1"/>
  <c r="NQS470" i="5" s="1"/>
  <c r="NQU470" i="5" s="1"/>
  <c r="NQW470" i="5" s="1"/>
  <c r="NQY470" i="5" s="1"/>
  <c r="NRA470" i="5" s="1"/>
  <c r="NRC470" i="5" s="1"/>
  <c r="NRE470" i="5" s="1"/>
  <c r="NRG470" i="5" s="1"/>
  <c r="NRI470" i="5" s="1"/>
  <c r="NRK470" i="5" s="1"/>
  <c r="NRM470" i="5" s="1"/>
  <c r="NRO470" i="5" s="1"/>
  <c r="NRQ470" i="5" s="1"/>
  <c r="NRS470" i="5" s="1"/>
  <c r="NRU470" i="5" s="1"/>
  <c r="NRW470" i="5" s="1"/>
  <c r="NRY470" i="5" s="1"/>
  <c r="NSA470" i="5" s="1"/>
  <c r="NSC470" i="5" s="1"/>
  <c r="NSE470" i="5" s="1"/>
  <c r="NSG470" i="5" s="1"/>
  <c r="NSI470" i="5" s="1"/>
  <c r="NSK470" i="5" s="1"/>
  <c r="NSM470" i="5" s="1"/>
  <c r="NSO470" i="5" s="1"/>
  <c r="NSQ470" i="5" s="1"/>
  <c r="NSS470" i="5" s="1"/>
  <c r="NSU470" i="5" s="1"/>
  <c r="NSW470" i="5" s="1"/>
  <c r="NSY470" i="5" s="1"/>
  <c r="NTA470" i="5" s="1"/>
  <c r="NTC470" i="5" s="1"/>
  <c r="NTE470" i="5" s="1"/>
  <c r="NTG470" i="5" s="1"/>
  <c r="NTI470" i="5" s="1"/>
  <c r="NTK470" i="5" s="1"/>
  <c r="NTM470" i="5" s="1"/>
  <c r="NTO470" i="5" s="1"/>
  <c r="NTQ470" i="5" s="1"/>
  <c r="NTS470" i="5" s="1"/>
  <c r="NTU470" i="5" s="1"/>
  <c r="NTW470" i="5" s="1"/>
  <c r="NTY470" i="5" s="1"/>
  <c r="NUA470" i="5" s="1"/>
  <c r="NUC470" i="5" s="1"/>
  <c r="NUE470" i="5" s="1"/>
  <c r="NUG470" i="5" s="1"/>
  <c r="NUI470" i="5" s="1"/>
  <c r="NUK470" i="5" s="1"/>
  <c r="NUM470" i="5" s="1"/>
  <c r="NUO470" i="5" s="1"/>
  <c r="NUQ470" i="5" s="1"/>
  <c r="NUS470" i="5" s="1"/>
  <c r="NUU470" i="5" s="1"/>
  <c r="NUW470" i="5" s="1"/>
  <c r="NUY470" i="5" s="1"/>
  <c r="NVA470" i="5" s="1"/>
  <c r="NVC470" i="5" s="1"/>
  <c r="NVE470" i="5" s="1"/>
  <c r="NVG470" i="5" s="1"/>
  <c r="NVI470" i="5" s="1"/>
  <c r="NVK470" i="5" s="1"/>
  <c r="NVM470" i="5" s="1"/>
  <c r="NVO470" i="5" s="1"/>
  <c r="NVQ470" i="5" s="1"/>
  <c r="NVS470" i="5" s="1"/>
  <c r="NVU470" i="5" s="1"/>
  <c r="NVW470" i="5" s="1"/>
  <c r="NVY470" i="5" s="1"/>
  <c r="NWA470" i="5" s="1"/>
  <c r="NWC470" i="5" s="1"/>
  <c r="NWE470" i="5" s="1"/>
  <c r="NWG470" i="5" s="1"/>
  <c r="NWI470" i="5" s="1"/>
  <c r="NWK470" i="5" s="1"/>
  <c r="NWM470" i="5" s="1"/>
  <c r="NWO470" i="5" s="1"/>
  <c r="NWQ470" i="5" s="1"/>
  <c r="NWS470" i="5" s="1"/>
  <c r="NWU470" i="5" s="1"/>
  <c r="NWW470" i="5" s="1"/>
  <c r="NWY470" i="5" s="1"/>
  <c r="NXA470" i="5" s="1"/>
  <c r="NXC470" i="5" s="1"/>
  <c r="NXE470" i="5" s="1"/>
  <c r="NXG470" i="5" s="1"/>
  <c r="NXI470" i="5" s="1"/>
  <c r="NXK470" i="5" s="1"/>
  <c r="NXM470" i="5" s="1"/>
  <c r="NXO470" i="5" s="1"/>
  <c r="NXQ470" i="5" s="1"/>
  <c r="NXS470" i="5" s="1"/>
  <c r="NXU470" i="5" s="1"/>
  <c r="NXW470" i="5" s="1"/>
  <c r="NXY470" i="5" s="1"/>
  <c r="NYA470" i="5" s="1"/>
  <c r="NYC470" i="5" s="1"/>
  <c r="NYE470" i="5" s="1"/>
  <c r="NYG470" i="5" s="1"/>
  <c r="NYI470" i="5" s="1"/>
  <c r="NYK470" i="5" s="1"/>
  <c r="NYM470" i="5" s="1"/>
  <c r="NYO470" i="5" s="1"/>
  <c r="NYQ470" i="5" s="1"/>
  <c r="NYS470" i="5" s="1"/>
  <c r="NYU470" i="5" s="1"/>
  <c r="NYW470" i="5" s="1"/>
  <c r="NYY470" i="5" s="1"/>
  <c r="NZA470" i="5" s="1"/>
  <c r="NZC470" i="5" s="1"/>
  <c r="NZE470" i="5" s="1"/>
  <c r="NZG470" i="5" s="1"/>
  <c r="NZI470" i="5" s="1"/>
  <c r="NZK470" i="5" s="1"/>
  <c r="NZM470" i="5" s="1"/>
  <c r="NZO470" i="5" s="1"/>
  <c r="NZQ470" i="5" s="1"/>
  <c r="NZS470" i="5" s="1"/>
  <c r="NZU470" i="5" s="1"/>
  <c r="NZW470" i="5" s="1"/>
  <c r="NZY470" i="5" s="1"/>
  <c r="OAA470" i="5" s="1"/>
  <c r="OAC470" i="5" s="1"/>
  <c r="OAE470" i="5" s="1"/>
  <c r="OAG470" i="5" s="1"/>
  <c r="OAI470" i="5" s="1"/>
  <c r="OAK470" i="5" s="1"/>
  <c r="OAM470" i="5" s="1"/>
  <c r="OAO470" i="5" s="1"/>
  <c r="OAQ470" i="5" s="1"/>
  <c r="OAS470" i="5" s="1"/>
  <c r="OAU470" i="5" s="1"/>
  <c r="OAW470" i="5" s="1"/>
  <c r="OAY470" i="5" s="1"/>
  <c r="OBA470" i="5" s="1"/>
  <c r="OBC470" i="5" s="1"/>
  <c r="OBE470" i="5" s="1"/>
  <c r="OBG470" i="5" s="1"/>
  <c r="OBI470" i="5" s="1"/>
  <c r="OBK470" i="5" s="1"/>
  <c r="OBM470" i="5" s="1"/>
  <c r="OBO470" i="5" s="1"/>
  <c r="OBQ470" i="5" s="1"/>
  <c r="OBS470" i="5" s="1"/>
  <c r="OBU470" i="5" s="1"/>
  <c r="OBW470" i="5" s="1"/>
  <c r="OBY470" i="5" s="1"/>
  <c r="OCA470" i="5" s="1"/>
  <c r="OCC470" i="5" s="1"/>
  <c r="OCE470" i="5" s="1"/>
  <c r="OCG470" i="5" s="1"/>
  <c r="OCI470" i="5" s="1"/>
  <c r="OCK470" i="5" s="1"/>
  <c r="OCM470" i="5" s="1"/>
  <c r="OCO470" i="5" s="1"/>
  <c r="OCQ470" i="5" s="1"/>
  <c r="OCS470" i="5" s="1"/>
  <c r="OCU470" i="5" s="1"/>
  <c r="OCW470" i="5" s="1"/>
  <c r="OCY470" i="5" s="1"/>
  <c r="ODA470" i="5" s="1"/>
  <c r="ODC470" i="5" s="1"/>
  <c r="ODE470" i="5" s="1"/>
  <c r="ODG470" i="5" s="1"/>
  <c r="ODI470" i="5" s="1"/>
  <c r="ODK470" i="5" s="1"/>
  <c r="ODM470" i="5" s="1"/>
  <c r="ODO470" i="5" s="1"/>
  <c r="ODQ470" i="5" s="1"/>
  <c r="ODS470" i="5" s="1"/>
  <c r="ODU470" i="5" s="1"/>
  <c r="ODW470" i="5" s="1"/>
  <c r="ODY470" i="5" s="1"/>
  <c r="OEA470" i="5" s="1"/>
  <c r="OEC470" i="5" s="1"/>
  <c r="OEE470" i="5" s="1"/>
  <c r="OEG470" i="5" s="1"/>
  <c r="OEI470" i="5" s="1"/>
  <c r="OEK470" i="5" s="1"/>
  <c r="OEM470" i="5" s="1"/>
  <c r="OEO470" i="5" s="1"/>
  <c r="OEQ470" i="5" s="1"/>
  <c r="OES470" i="5" s="1"/>
  <c r="OEU470" i="5" s="1"/>
  <c r="OEW470" i="5" s="1"/>
  <c r="OEY470" i="5" s="1"/>
  <c r="OFA470" i="5" s="1"/>
  <c r="OFC470" i="5" s="1"/>
  <c r="OFE470" i="5" s="1"/>
  <c r="OFG470" i="5" s="1"/>
  <c r="OFI470" i="5" s="1"/>
  <c r="OFK470" i="5" s="1"/>
  <c r="OFM470" i="5" s="1"/>
  <c r="OFO470" i="5" s="1"/>
  <c r="OFQ470" i="5" s="1"/>
  <c r="OFS470" i="5" s="1"/>
  <c r="OFU470" i="5" s="1"/>
  <c r="OFW470" i="5" s="1"/>
  <c r="OFY470" i="5" s="1"/>
  <c r="OGA470" i="5" s="1"/>
  <c r="OGC470" i="5" s="1"/>
  <c r="OGE470" i="5" s="1"/>
  <c r="OGG470" i="5" s="1"/>
  <c r="OGI470" i="5" s="1"/>
  <c r="OGK470" i="5" s="1"/>
  <c r="OGM470" i="5" s="1"/>
  <c r="OGO470" i="5" s="1"/>
  <c r="OGQ470" i="5" s="1"/>
  <c r="OGS470" i="5" s="1"/>
  <c r="OGU470" i="5" s="1"/>
  <c r="OGW470" i="5" s="1"/>
  <c r="OGY470" i="5" s="1"/>
  <c r="OHA470" i="5" s="1"/>
  <c r="OHC470" i="5" s="1"/>
  <c r="OHE470" i="5" s="1"/>
  <c r="OHG470" i="5" s="1"/>
  <c r="OHI470" i="5" s="1"/>
  <c r="OHK470" i="5" s="1"/>
  <c r="OHM470" i="5" s="1"/>
  <c r="OHO470" i="5" s="1"/>
  <c r="OHQ470" i="5" s="1"/>
  <c r="OHS470" i="5" s="1"/>
  <c r="OHU470" i="5" s="1"/>
  <c r="OHW470" i="5" s="1"/>
  <c r="OHY470" i="5" s="1"/>
  <c r="OIA470" i="5" s="1"/>
  <c r="OIC470" i="5" s="1"/>
  <c r="OIE470" i="5" s="1"/>
  <c r="OIG470" i="5" s="1"/>
  <c r="OII470" i="5" s="1"/>
  <c r="OIK470" i="5" s="1"/>
  <c r="OIM470" i="5" s="1"/>
  <c r="OIO470" i="5" s="1"/>
  <c r="OIQ470" i="5" s="1"/>
  <c r="OIS470" i="5" s="1"/>
  <c r="OIU470" i="5" s="1"/>
  <c r="OIW470" i="5" s="1"/>
  <c r="OIY470" i="5" s="1"/>
  <c r="OJA470" i="5" s="1"/>
  <c r="OJC470" i="5" s="1"/>
  <c r="OJE470" i="5" s="1"/>
  <c r="OJG470" i="5" s="1"/>
  <c r="OJI470" i="5" s="1"/>
  <c r="OJK470" i="5" s="1"/>
  <c r="OJM470" i="5" s="1"/>
  <c r="OJO470" i="5" s="1"/>
  <c r="OJQ470" i="5" s="1"/>
  <c r="OJS470" i="5" s="1"/>
  <c r="OJU470" i="5" s="1"/>
  <c r="OJW470" i="5" s="1"/>
  <c r="OJY470" i="5" s="1"/>
  <c r="OKA470" i="5" s="1"/>
  <c r="OKC470" i="5" s="1"/>
  <c r="OKE470" i="5" s="1"/>
  <c r="OKG470" i="5" s="1"/>
  <c r="OKI470" i="5" s="1"/>
  <c r="OKK470" i="5" s="1"/>
  <c r="OKM470" i="5" s="1"/>
  <c r="OKO470" i="5" s="1"/>
  <c r="OKQ470" i="5" s="1"/>
  <c r="OKS470" i="5" s="1"/>
  <c r="OKU470" i="5" s="1"/>
  <c r="OKW470" i="5" s="1"/>
  <c r="OKY470" i="5" s="1"/>
  <c r="OLA470" i="5" s="1"/>
  <c r="OLC470" i="5" s="1"/>
  <c r="OLE470" i="5" s="1"/>
  <c r="OLG470" i="5" s="1"/>
  <c r="OLI470" i="5" s="1"/>
  <c r="OLK470" i="5" s="1"/>
  <c r="OLM470" i="5" s="1"/>
  <c r="OLO470" i="5" s="1"/>
  <c r="OLQ470" i="5" s="1"/>
  <c r="OLS470" i="5" s="1"/>
  <c r="OLU470" i="5" s="1"/>
  <c r="OLW470" i="5" s="1"/>
  <c r="OLY470" i="5" s="1"/>
  <c r="OMA470" i="5" s="1"/>
  <c r="OMC470" i="5" s="1"/>
  <c r="OME470" i="5" s="1"/>
  <c r="OMG470" i="5" s="1"/>
  <c r="OMI470" i="5" s="1"/>
  <c r="OMK470" i="5" s="1"/>
  <c r="OMM470" i="5" s="1"/>
  <c r="OMO470" i="5" s="1"/>
  <c r="OMQ470" i="5" s="1"/>
  <c r="OMS470" i="5" s="1"/>
  <c r="OMU470" i="5" s="1"/>
  <c r="OMW470" i="5" s="1"/>
  <c r="OMY470" i="5" s="1"/>
  <c r="ONA470" i="5" s="1"/>
  <c r="ONC470" i="5" s="1"/>
  <c r="ONE470" i="5" s="1"/>
  <c r="ONG470" i="5" s="1"/>
  <c r="ONI470" i="5" s="1"/>
  <c r="ONK470" i="5" s="1"/>
  <c r="ONM470" i="5" s="1"/>
  <c r="ONO470" i="5" s="1"/>
  <c r="ONQ470" i="5" s="1"/>
  <c r="ONS470" i="5" s="1"/>
  <c r="ONU470" i="5" s="1"/>
  <c r="ONW470" i="5" s="1"/>
  <c r="ONY470" i="5" s="1"/>
  <c r="OOA470" i="5" s="1"/>
  <c r="OOC470" i="5" s="1"/>
  <c r="OOE470" i="5" s="1"/>
  <c r="OOG470" i="5" s="1"/>
  <c r="OOI470" i="5" s="1"/>
  <c r="OOK470" i="5" s="1"/>
  <c r="OOM470" i="5" s="1"/>
  <c r="OOO470" i="5" s="1"/>
  <c r="OOQ470" i="5" s="1"/>
  <c r="OOS470" i="5" s="1"/>
  <c r="OOU470" i="5" s="1"/>
  <c r="OOW470" i="5" s="1"/>
  <c r="OOY470" i="5" s="1"/>
  <c r="OPA470" i="5" s="1"/>
  <c r="OPC470" i="5" s="1"/>
  <c r="OPE470" i="5" s="1"/>
  <c r="OPG470" i="5" s="1"/>
  <c r="OPI470" i="5" s="1"/>
  <c r="OPK470" i="5" s="1"/>
  <c r="OPM470" i="5" s="1"/>
  <c r="OPO470" i="5" s="1"/>
  <c r="OPQ470" i="5" s="1"/>
  <c r="OPS470" i="5" s="1"/>
  <c r="OPU470" i="5" s="1"/>
  <c r="OPW470" i="5" s="1"/>
  <c r="OPY470" i="5" s="1"/>
  <c r="OQA470" i="5" s="1"/>
  <c r="OQC470" i="5" s="1"/>
  <c r="OQE470" i="5" s="1"/>
  <c r="OQG470" i="5" s="1"/>
  <c r="OQI470" i="5" s="1"/>
  <c r="OQK470" i="5" s="1"/>
  <c r="OQM470" i="5" s="1"/>
  <c r="OQO470" i="5" s="1"/>
  <c r="OQQ470" i="5" s="1"/>
  <c r="OQS470" i="5" s="1"/>
  <c r="OQU470" i="5" s="1"/>
  <c r="OQW470" i="5" s="1"/>
  <c r="OQY470" i="5" s="1"/>
  <c r="ORA470" i="5" s="1"/>
  <c r="ORC470" i="5" s="1"/>
  <c r="ORE470" i="5" s="1"/>
  <c r="ORG470" i="5" s="1"/>
  <c r="ORI470" i="5" s="1"/>
  <c r="ORK470" i="5" s="1"/>
  <c r="ORM470" i="5" s="1"/>
  <c r="ORO470" i="5" s="1"/>
  <c r="ORQ470" i="5" s="1"/>
  <c r="ORS470" i="5" s="1"/>
  <c r="ORU470" i="5" s="1"/>
  <c r="ORW470" i="5" s="1"/>
  <c r="ORY470" i="5" s="1"/>
  <c r="OSA470" i="5" s="1"/>
  <c r="OSC470" i="5" s="1"/>
  <c r="OSE470" i="5" s="1"/>
  <c r="OSG470" i="5" s="1"/>
  <c r="OSI470" i="5" s="1"/>
  <c r="OSK470" i="5" s="1"/>
  <c r="OSM470" i="5" s="1"/>
  <c r="OSO470" i="5" s="1"/>
  <c r="OSQ470" i="5" s="1"/>
  <c r="OSS470" i="5" s="1"/>
  <c r="OSU470" i="5" s="1"/>
  <c r="OSW470" i="5" s="1"/>
  <c r="OSY470" i="5" s="1"/>
  <c r="OTA470" i="5" s="1"/>
  <c r="OTC470" i="5" s="1"/>
  <c r="OTE470" i="5" s="1"/>
  <c r="OTG470" i="5" s="1"/>
  <c r="OTI470" i="5" s="1"/>
  <c r="OTK470" i="5" s="1"/>
  <c r="OTM470" i="5" s="1"/>
  <c r="OTO470" i="5" s="1"/>
  <c r="OTQ470" i="5" s="1"/>
  <c r="OTS470" i="5" s="1"/>
  <c r="OTU470" i="5" s="1"/>
  <c r="OTW470" i="5" s="1"/>
  <c r="OTY470" i="5" s="1"/>
  <c r="OUA470" i="5" s="1"/>
  <c r="OUC470" i="5" s="1"/>
  <c r="OUE470" i="5" s="1"/>
  <c r="OUG470" i="5" s="1"/>
  <c r="OUI470" i="5" s="1"/>
  <c r="OUK470" i="5" s="1"/>
  <c r="OUM470" i="5" s="1"/>
  <c r="OUO470" i="5" s="1"/>
  <c r="OUQ470" i="5" s="1"/>
  <c r="OUS470" i="5" s="1"/>
  <c r="OUU470" i="5" s="1"/>
  <c r="OUW470" i="5" s="1"/>
  <c r="OUY470" i="5" s="1"/>
  <c r="OVA470" i="5" s="1"/>
  <c r="OVC470" i="5" s="1"/>
  <c r="OVE470" i="5" s="1"/>
  <c r="OVG470" i="5" s="1"/>
  <c r="OVI470" i="5" s="1"/>
  <c r="OVK470" i="5" s="1"/>
  <c r="OVM470" i="5" s="1"/>
  <c r="OVO470" i="5" s="1"/>
  <c r="OVQ470" i="5" s="1"/>
  <c r="OVS470" i="5" s="1"/>
  <c r="OVU470" i="5" s="1"/>
  <c r="OVW470" i="5" s="1"/>
  <c r="OVY470" i="5" s="1"/>
  <c r="OWA470" i="5" s="1"/>
  <c r="OWC470" i="5" s="1"/>
  <c r="OWE470" i="5" s="1"/>
  <c r="OWG470" i="5" s="1"/>
  <c r="OWI470" i="5" s="1"/>
  <c r="OWK470" i="5" s="1"/>
  <c r="OWM470" i="5" s="1"/>
  <c r="OWO470" i="5" s="1"/>
  <c r="OWQ470" i="5" s="1"/>
  <c r="OWS470" i="5" s="1"/>
  <c r="OWU470" i="5" s="1"/>
  <c r="OWW470" i="5" s="1"/>
  <c r="OWY470" i="5" s="1"/>
  <c r="OXA470" i="5" s="1"/>
  <c r="OXC470" i="5" s="1"/>
  <c r="OXE470" i="5" s="1"/>
  <c r="OXG470" i="5" s="1"/>
  <c r="OXI470" i="5" s="1"/>
  <c r="OXK470" i="5" s="1"/>
  <c r="OXM470" i="5" s="1"/>
  <c r="OXO470" i="5" s="1"/>
  <c r="OXQ470" i="5" s="1"/>
  <c r="OXS470" i="5" s="1"/>
  <c r="OXU470" i="5" s="1"/>
  <c r="OXW470" i="5" s="1"/>
  <c r="OXY470" i="5" s="1"/>
  <c r="OYA470" i="5" s="1"/>
  <c r="OYC470" i="5" s="1"/>
  <c r="OYE470" i="5" s="1"/>
  <c r="OYG470" i="5" s="1"/>
  <c r="OYI470" i="5" s="1"/>
  <c r="OYK470" i="5" s="1"/>
  <c r="OYM470" i="5" s="1"/>
  <c r="OYO470" i="5" s="1"/>
  <c r="OYQ470" i="5" s="1"/>
  <c r="OYS470" i="5" s="1"/>
  <c r="OYU470" i="5" s="1"/>
  <c r="OYW470" i="5" s="1"/>
  <c r="OYY470" i="5" s="1"/>
  <c r="OZA470" i="5" s="1"/>
  <c r="OZC470" i="5" s="1"/>
  <c r="OZE470" i="5" s="1"/>
  <c r="OZG470" i="5" s="1"/>
  <c r="OZI470" i="5" s="1"/>
  <c r="OZK470" i="5" s="1"/>
  <c r="OZM470" i="5" s="1"/>
  <c r="OZO470" i="5" s="1"/>
  <c r="OZQ470" i="5" s="1"/>
  <c r="OZS470" i="5" s="1"/>
  <c r="OZU470" i="5" s="1"/>
  <c r="OZW470" i="5" s="1"/>
  <c r="OZY470" i="5" s="1"/>
  <c r="PAA470" i="5" s="1"/>
  <c r="PAC470" i="5" s="1"/>
  <c r="PAE470" i="5" s="1"/>
  <c r="PAG470" i="5" s="1"/>
  <c r="PAI470" i="5" s="1"/>
  <c r="PAK470" i="5" s="1"/>
  <c r="PAM470" i="5" s="1"/>
  <c r="PAO470" i="5" s="1"/>
  <c r="PAQ470" i="5" s="1"/>
  <c r="PAS470" i="5" s="1"/>
  <c r="PAU470" i="5" s="1"/>
  <c r="PAW470" i="5" s="1"/>
  <c r="PAY470" i="5" s="1"/>
  <c r="PBA470" i="5" s="1"/>
  <c r="PBC470" i="5" s="1"/>
  <c r="PBE470" i="5" s="1"/>
  <c r="PBG470" i="5" s="1"/>
  <c r="PBI470" i="5" s="1"/>
  <c r="PBK470" i="5" s="1"/>
  <c r="PBM470" i="5" s="1"/>
  <c r="PBO470" i="5" s="1"/>
  <c r="PBQ470" i="5" s="1"/>
  <c r="PBS470" i="5" s="1"/>
  <c r="PBU470" i="5" s="1"/>
  <c r="PBW470" i="5" s="1"/>
  <c r="PBY470" i="5" s="1"/>
  <c r="PCA470" i="5" s="1"/>
  <c r="PCC470" i="5" s="1"/>
  <c r="PCE470" i="5" s="1"/>
  <c r="PCG470" i="5" s="1"/>
  <c r="PCI470" i="5" s="1"/>
  <c r="PCK470" i="5" s="1"/>
  <c r="PCM470" i="5" s="1"/>
  <c r="PCO470" i="5" s="1"/>
  <c r="PCQ470" i="5" s="1"/>
  <c r="PCS470" i="5" s="1"/>
  <c r="PCU470" i="5" s="1"/>
  <c r="PCW470" i="5" s="1"/>
  <c r="PCY470" i="5" s="1"/>
  <c r="PDA470" i="5" s="1"/>
  <c r="PDC470" i="5" s="1"/>
  <c r="PDE470" i="5" s="1"/>
  <c r="PDG470" i="5" s="1"/>
  <c r="PDI470" i="5" s="1"/>
  <c r="PDK470" i="5" s="1"/>
  <c r="PDM470" i="5" s="1"/>
  <c r="PDO470" i="5" s="1"/>
  <c r="PDQ470" i="5" s="1"/>
  <c r="PDS470" i="5" s="1"/>
  <c r="PDU470" i="5" s="1"/>
  <c r="PDW470" i="5" s="1"/>
  <c r="PDY470" i="5" s="1"/>
  <c r="PEA470" i="5" s="1"/>
  <c r="PEC470" i="5" s="1"/>
  <c r="PEE470" i="5" s="1"/>
  <c r="PEG470" i="5" s="1"/>
  <c r="PEI470" i="5" s="1"/>
  <c r="PEK470" i="5" s="1"/>
  <c r="PEM470" i="5" s="1"/>
  <c r="PEO470" i="5" s="1"/>
  <c r="PEQ470" i="5" s="1"/>
  <c r="PES470" i="5" s="1"/>
  <c r="PEU470" i="5" s="1"/>
  <c r="PEW470" i="5" s="1"/>
  <c r="PEY470" i="5" s="1"/>
  <c r="PFA470" i="5" s="1"/>
  <c r="PFC470" i="5" s="1"/>
  <c r="PFE470" i="5" s="1"/>
  <c r="PFG470" i="5" s="1"/>
  <c r="PFI470" i="5" s="1"/>
  <c r="PFK470" i="5" s="1"/>
  <c r="PFM470" i="5" s="1"/>
  <c r="PFO470" i="5" s="1"/>
  <c r="PFQ470" i="5" s="1"/>
  <c r="PFS470" i="5" s="1"/>
  <c r="PFU470" i="5" s="1"/>
  <c r="PFW470" i="5" s="1"/>
  <c r="PFY470" i="5" s="1"/>
  <c r="PGA470" i="5" s="1"/>
  <c r="PGC470" i="5" s="1"/>
  <c r="PGE470" i="5" s="1"/>
  <c r="PGG470" i="5" s="1"/>
  <c r="PGI470" i="5" s="1"/>
  <c r="PGK470" i="5" s="1"/>
  <c r="PGM470" i="5" s="1"/>
  <c r="PGO470" i="5" s="1"/>
  <c r="PGQ470" i="5" s="1"/>
  <c r="PGS470" i="5" s="1"/>
  <c r="PGU470" i="5" s="1"/>
  <c r="PGW470" i="5" s="1"/>
  <c r="PGY470" i="5" s="1"/>
  <c r="PHA470" i="5" s="1"/>
  <c r="PHC470" i="5" s="1"/>
  <c r="PHE470" i="5" s="1"/>
  <c r="PHG470" i="5" s="1"/>
  <c r="PHI470" i="5" s="1"/>
  <c r="PHK470" i="5" s="1"/>
  <c r="PHM470" i="5" s="1"/>
  <c r="PHO470" i="5" s="1"/>
  <c r="PHQ470" i="5" s="1"/>
  <c r="PHS470" i="5" s="1"/>
  <c r="PHU470" i="5" s="1"/>
  <c r="PHW470" i="5" s="1"/>
  <c r="PHY470" i="5" s="1"/>
  <c r="PIA470" i="5" s="1"/>
  <c r="PIC470" i="5" s="1"/>
  <c r="PIE470" i="5" s="1"/>
  <c r="PIG470" i="5" s="1"/>
  <c r="PII470" i="5" s="1"/>
  <c r="PIK470" i="5" s="1"/>
  <c r="PIM470" i="5" s="1"/>
  <c r="PIO470" i="5" s="1"/>
  <c r="PIQ470" i="5" s="1"/>
  <c r="PIS470" i="5" s="1"/>
  <c r="PIU470" i="5" s="1"/>
  <c r="PIW470" i="5" s="1"/>
  <c r="PIY470" i="5" s="1"/>
  <c r="PJA470" i="5" s="1"/>
  <c r="PJC470" i="5" s="1"/>
  <c r="PJE470" i="5" s="1"/>
  <c r="PJG470" i="5" s="1"/>
  <c r="PJI470" i="5" s="1"/>
  <c r="PJK470" i="5" s="1"/>
  <c r="PJM470" i="5" s="1"/>
  <c r="PJO470" i="5" s="1"/>
  <c r="PJQ470" i="5" s="1"/>
  <c r="PJS470" i="5" s="1"/>
  <c r="PJU470" i="5" s="1"/>
  <c r="PJW470" i="5" s="1"/>
  <c r="PJY470" i="5" s="1"/>
  <c r="PKA470" i="5" s="1"/>
  <c r="PKC470" i="5" s="1"/>
  <c r="PKE470" i="5" s="1"/>
  <c r="PKG470" i="5" s="1"/>
  <c r="PKI470" i="5" s="1"/>
  <c r="PKK470" i="5" s="1"/>
  <c r="PKM470" i="5" s="1"/>
  <c r="PKO470" i="5" s="1"/>
  <c r="PKQ470" i="5" s="1"/>
  <c r="PKS470" i="5" s="1"/>
  <c r="PKU470" i="5" s="1"/>
  <c r="PKW470" i="5" s="1"/>
  <c r="PKY470" i="5" s="1"/>
  <c r="PLA470" i="5" s="1"/>
  <c r="PLC470" i="5" s="1"/>
  <c r="PLE470" i="5" s="1"/>
  <c r="PLG470" i="5" s="1"/>
  <c r="PLI470" i="5" s="1"/>
  <c r="PLK470" i="5" s="1"/>
  <c r="PLM470" i="5" s="1"/>
  <c r="PLO470" i="5" s="1"/>
  <c r="PLQ470" i="5" s="1"/>
  <c r="PLS470" i="5" s="1"/>
  <c r="PLU470" i="5" s="1"/>
  <c r="PLW470" i="5" s="1"/>
  <c r="PLY470" i="5" s="1"/>
  <c r="PMA470" i="5" s="1"/>
  <c r="PMC470" i="5" s="1"/>
  <c r="PME470" i="5" s="1"/>
  <c r="PMG470" i="5" s="1"/>
  <c r="PMI470" i="5" s="1"/>
  <c r="PMK470" i="5" s="1"/>
  <c r="PMM470" i="5" s="1"/>
  <c r="PMO470" i="5" s="1"/>
  <c r="PMQ470" i="5" s="1"/>
  <c r="PMS470" i="5" s="1"/>
  <c r="PMU470" i="5" s="1"/>
  <c r="PMW470" i="5" s="1"/>
  <c r="PMY470" i="5" s="1"/>
  <c r="PNA470" i="5" s="1"/>
  <c r="PNC470" i="5" s="1"/>
  <c r="PNE470" i="5" s="1"/>
  <c r="PNG470" i="5" s="1"/>
  <c r="PNI470" i="5" s="1"/>
  <c r="PNK470" i="5" s="1"/>
  <c r="PNM470" i="5" s="1"/>
  <c r="PNO470" i="5" s="1"/>
  <c r="PNQ470" i="5" s="1"/>
  <c r="PNS470" i="5" s="1"/>
  <c r="PNU470" i="5" s="1"/>
  <c r="PNW470" i="5" s="1"/>
  <c r="PNY470" i="5" s="1"/>
  <c r="POA470" i="5" s="1"/>
  <c r="POC470" i="5" s="1"/>
  <c r="POE470" i="5" s="1"/>
  <c r="POG470" i="5" s="1"/>
  <c r="POI470" i="5" s="1"/>
  <c r="POK470" i="5" s="1"/>
  <c r="POM470" i="5" s="1"/>
  <c r="POO470" i="5" s="1"/>
  <c r="POQ470" i="5" s="1"/>
  <c r="POS470" i="5" s="1"/>
  <c r="POU470" i="5" s="1"/>
  <c r="POW470" i="5" s="1"/>
  <c r="POY470" i="5" s="1"/>
  <c r="PPA470" i="5" s="1"/>
  <c r="PPC470" i="5" s="1"/>
  <c r="PPE470" i="5" s="1"/>
  <c r="PPG470" i="5" s="1"/>
  <c r="PPI470" i="5" s="1"/>
  <c r="PPK470" i="5" s="1"/>
  <c r="PPM470" i="5" s="1"/>
  <c r="PPO470" i="5" s="1"/>
  <c r="PPQ470" i="5" s="1"/>
  <c r="PPS470" i="5" s="1"/>
  <c r="PPU470" i="5" s="1"/>
  <c r="PPW470" i="5" s="1"/>
  <c r="PPY470" i="5" s="1"/>
  <c r="PQA470" i="5" s="1"/>
  <c r="PQC470" i="5" s="1"/>
  <c r="PQE470" i="5" s="1"/>
  <c r="PQG470" i="5" s="1"/>
  <c r="PQI470" i="5" s="1"/>
  <c r="PQK470" i="5" s="1"/>
  <c r="PQM470" i="5" s="1"/>
  <c r="PQO470" i="5" s="1"/>
  <c r="PQQ470" i="5" s="1"/>
  <c r="PQS470" i="5" s="1"/>
  <c r="PQU470" i="5" s="1"/>
  <c r="PQW470" i="5" s="1"/>
  <c r="PQY470" i="5" s="1"/>
  <c r="PRA470" i="5" s="1"/>
  <c r="PRC470" i="5" s="1"/>
  <c r="PRE470" i="5" s="1"/>
  <c r="PRG470" i="5" s="1"/>
  <c r="PRI470" i="5" s="1"/>
  <c r="PRK470" i="5" s="1"/>
  <c r="PRM470" i="5" s="1"/>
  <c r="PRO470" i="5" s="1"/>
  <c r="PRQ470" i="5" s="1"/>
  <c r="PRS470" i="5" s="1"/>
  <c r="PRU470" i="5" s="1"/>
  <c r="PRW470" i="5" s="1"/>
  <c r="PRY470" i="5" s="1"/>
  <c r="PSA470" i="5" s="1"/>
  <c r="PSC470" i="5" s="1"/>
  <c r="PSE470" i="5" s="1"/>
  <c r="PSG470" i="5" s="1"/>
  <c r="PSI470" i="5" s="1"/>
  <c r="PSK470" i="5" s="1"/>
  <c r="PSM470" i="5" s="1"/>
  <c r="PSO470" i="5" s="1"/>
  <c r="PSQ470" i="5" s="1"/>
  <c r="PSS470" i="5" s="1"/>
  <c r="PSU470" i="5" s="1"/>
  <c r="PSW470" i="5" s="1"/>
  <c r="PSY470" i="5" s="1"/>
  <c r="PTA470" i="5" s="1"/>
  <c r="PTC470" i="5" s="1"/>
  <c r="PTE470" i="5" s="1"/>
  <c r="PTG470" i="5" s="1"/>
  <c r="PTI470" i="5" s="1"/>
  <c r="PTK470" i="5" s="1"/>
  <c r="PTM470" i="5" s="1"/>
  <c r="PTO470" i="5" s="1"/>
  <c r="PTQ470" i="5" s="1"/>
  <c r="PTS470" i="5" s="1"/>
  <c r="PTU470" i="5" s="1"/>
  <c r="PTW470" i="5" s="1"/>
  <c r="PTY470" i="5" s="1"/>
  <c r="PUA470" i="5" s="1"/>
  <c r="PUC470" i="5" s="1"/>
  <c r="PUE470" i="5" s="1"/>
  <c r="PUG470" i="5" s="1"/>
  <c r="PUI470" i="5" s="1"/>
  <c r="PUK470" i="5" s="1"/>
  <c r="PUM470" i="5" s="1"/>
  <c r="PUO470" i="5" s="1"/>
  <c r="PUQ470" i="5" s="1"/>
  <c r="PUS470" i="5" s="1"/>
  <c r="PUU470" i="5" s="1"/>
  <c r="PUW470" i="5" s="1"/>
  <c r="PUY470" i="5" s="1"/>
  <c r="PVA470" i="5" s="1"/>
  <c r="PVC470" i="5" s="1"/>
  <c r="PVE470" i="5" s="1"/>
  <c r="PVG470" i="5" s="1"/>
  <c r="PVI470" i="5" s="1"/>
  <c r="PVK470" i="5" s="1"/>
  <c r="PVM470" i="5" s="1"/>
  <c r="PVO470" i="5" s="1"/>
  <c r="PVQ470" i="5" s="1"/>
  <c r="PVS470" i="5" s="1"/>
  <c r="PVU470" i="5" s="1"/>
  <c r="PVW470" i="5" s="1"/>
  <c r="PVY470" i="5" s="1"/>
  <c r="PWA470" i="5" s="1"/>
  <c r="PWC470" i="5" s="1"/>
  <c r="PWE470" i="5" s="1"/>
  <c r="PWG470" i="5" s="1"/>
  <c r="PWI470" i="5" s="1"/>
  <c r="PWK470" i="5" s="1"/>
  <c r="PWM470" i="5" s="1"/>
  <c r="PWO470" i="5" s="1"/>
  <c r="PWQ470" i="5" s="1"/>
  <c r="PWS470" i="5" s="1"/>
  <c r="PWU470" i="5" s="1"/>
  <c r="PWW470" i="5" s="1"/>
  <c r="PWY470" i="5" s="1"/>
  <c r="PXA470" i="5" s="1"/>
  <c r="PXC470" i="5" s="1"/>
  <c r="PXE470" i="5" s="1"/>
  <c r="PXG470" i="5" s="1"/>
  <c r="PXI470" i="5" s="1"/>
  <c r="PXK470" i="5" s="1"/>
  <c r="PXM470" i="5" s="1"/>
  <c r="PXO470" i="5" s="1"/>
  <c r="PXQ470" i="5" s="1"/>
  <c r="PXS470" i="5" s="1"/>
  <c r="PXU470" i="5" s="1"/>
  <c r="PXW470" i="5" s="1"/>
  <c r="PXY470" i="5" s="1"/>
  <c r="PYA470" i="5" s="1"/>
  <c r="PYC470" i="5" s="1"/>
  <c r="PYE470" i="5" s="1"/>
  <c r="PYG470" i="5" s="1"/>
  <c r="PYI470" i="5" s="1"/>
  <c r="PYK470" i="5" s="1"/>
  <c r="PYM470" i="5" s="1"/>
  <c r="PYO470" i="5" s="1"/>
  <c r="PYQ470" i="5" s="1"/>
  <c r="PYS470" i="5" s="1"/>
  <c r="PYU470" i="5" s="1"/>
  <c r="PYW470" i="5" s="1"/>
  <c r="PYY470" i="5" s="1"/>
  <c r="PZA470" i="5" s="1"/>
  <c r="PZC470" i="5" s="1"/>
  <c r="PZE470" i="5" s="1"/>
  <c r="PZG470" i="5" s="1"/>
  <c r="PZI470" i="5" s="1"/>
  <c r="PZK470" i="5" s="1"/>
  <c r="PZM470" i="5" s="1"/>
  <c r="PZO470" i="5" s="1"/>
  <c r="PZQ470" i="5" s="1"/>
  <c r="PZS470" i="5" s="1"/>
  <c r="PZU470" i="5" s="1"/>
  <c r="PZW470" i="5" s="1"/>
  <c r="PZY470" i="5" s="1"/>
  <c r="QAA470" i="5" s="1"/>
  <c r="QAC470" i="5" s="1"/>
  <c r="QAE470" i="5" s="1"/>
  <c r="QAG470" i="5" s="1"/>
  <c r="QAI470" i="5" s="1"/>
  <c r="QAK470" i="5" s="1"/>
  <c r="QAM470" i="5" s="1"/>
  <c r="QAO470" i="5" s="1"/>
  <c r="QAQ470" i="5" s="1"/>
  <c r="QAS470" i="5" s="1"/>
  <c r="QAU470" i="5" s="1"/>
  <c r="QAW470" i="5" s="1"/>
  <c r="QAY470" i="5" s="1"/>
  <c r="QBA470" i="5" s="1"/>
  <c r="QBC470" i="5" s="1"/>
  <c r="QBE470" i="5" s="1"/>
  <c r="QBG470" i="5" s="1"/>
  <c r="QBI470" i="5" s="1"/>
  <c r="QBK470" i="5" s="1"/>
  <c r="QBM470" i="5" s="1"/>
  <c r="QBO470" i="5" s="1"/>
  <c r="QBQ470" i="5" s="1"/>
  <c r="QBS470" i="5" s="1"/>
  <c r="QBU470" i="5" s="1"/>
  <c r="QBW470" i="5" s="1"/>
  <c r="QBY470" i="5" s="1"/>
  <c r="QCA470" i="5" s="1"/>
  <c r="QCC470" i="5" s="1"/>
  <c r="QCE470" i="5" s="1"/>
  <c r="QCG470" i="5" s="1"/>
  <c r="QCI470" i="5" s="1"/>
  <c r="QCK470" i="5" s="1"/>
  <c r="QCM470" i="5" s="1"/>
  <c r="QCO470" i="5" s="1"/>
  <c r="QCQ470" i="5" s="1"/>
  <c r="QCS470" i="5" s="1"/>
  <c r="QCU470" i="5" s="1"/>
  <c r="QCW470" i="5" s="1"/>
  <c r="QCY470" i="5" s="1"/>
  <c r="QDA470" i="5" s="1"/>
  <c r="QDC470" i="5" s="1"/>
  <c r="QDE470" i="5" s="1"/>
  <c r="QDG470" i="5" s="1"/>
  <c r="QDI470" i="5" s="1"/>
  <c r="QDK470" i="5" s="1"/>
  <c r="QDM470" i="5" s="1"/>
  <c r="QDO470" i="5" s="1"/>
  <c r="QDQ470" i="5" s="1"/>
  <c r="QDS470" i="5" s="1"/>
  <c r="QDU470" i="5" s="1"/>
  <c r="QDW470" i="5" s="1"/>
  <c r="QDY470" i="5" s="1"/>
  <c r="QEA470" i="5" s="1"/>
  <c r="QEC470" i="5" s="1"/>
  <c r="QEE470" i="5" s="1"/>
  <c r="QEG470" i="5" s="1"/>
  <c r="QEI470" i="5" s="1"/>
  <c r="QEK470" i="5" s="1"/>
  <c r="QEM470" i="5" s="1"/>
  <c r="QEO470" i="5" s="1"/>
  <c r="QEQ470" i="5" s="1"/>
  <c r="QES470" i="5" s="1"/>
  <c r="QEU470" i="5" s="1"/>
  <c r="QEW470" i="5" s="1"/>
  <c r="QEY470" i="5" s="1"/>
  <c r="QFA470" i="5" s="1"/>
  <c r="QFC470" i="5" s="1"/>
  <c r="QFE470" i="5" s="1"/>
  <c r="QFG470" i="5" s="1"/>
  <c r="QFI470" i="5" s="1"/>
  <c r="QFK470" i="5" s="1"/>
  <c r="QFM470" i="5" s="1"/>
  <c r="QFO470" i="5" s="1"/>
  <c r="QFQ470" i="5" s="1"/>
  <c r="QFS470" i="5" s="1"/>
  <c r="QFU470" i="5" s="1"/>
  <c r="QFW470" i="5" s="1"/>
  <c r="QFY470" i="5" s="1"/>
  <c r="QGA470" i="5" s="1"/>
  <c r="QGC470" i="5" s="1"/>
  <c r="QGE470" i="5" s="1"/>
  <c r="QGG470" i="5" s="1"/>
  <c r="QGI470" i="5" s="1"/>
  <c r="QGK470" i="5" s="1"/>
  <c r="QGM470" i="5" s="1"/>
  <c r="QGO470" i="5" s="1"/>
  <c r="QGQ470" i="5" s="1"/>
  <c r="QGS470" i="5" s="1"/>
  <c r="QGU470" i="5" s="1"/>
  <c r="QGW470" i="5" s="1"/>
  <c r="QGY470" i="5" s="1"/>
  <c r="QHA470" i="5" s="1"/>
  <c r="QHC470" i="5" s="1"/>
  <c r="QHE470" i="5" s="1"/>
  <c r="QHG470" i="5" s="1"/>
  <c r="QHI470" i="5" s="1"/>
  <c r="QHK470" i="5" s="1"/>
  <c r="QHM470" i="5" s="1"/>
  <c r="QHO470" i="5" s="1"/>
  <c r="QHQ470" i="5" s="1"/>
  <c r="QHS470" i="5" s="1"/>
  <c r="QHU470" i="5" s="1"/>
  <c r="QHW470" i="5" s="1"/>
  <c r="QHY470" i="5" s="1"/>
  <c r="QIA470" i="5" s="1"/>
  <c r="QIC470" i="5" s="1"/>
  <c r="QIE470" i="5" s="1"/>
  <c r="QIG470" i="5" s="1"/>
  <c r="QII470" i="5" s="1"/>
  <c r="QIK470" i="5" s="1"/>
  <c r="QIM470" i="5" s="1"/>
  <c r="QIO470" i="5" s="1"/>
  <c r="QIQ470" i="5" s="1"/>
  <c r="QIS470" i="5" s="1"/>
  <c r="QIU470" i="5" s="1"/>
  <c r="QIW470" i="5" s="1"/>
  <c r="QIY470" i="5" s="1"/>
  <c r="QJA470" i="5" s="1"/>
  <c r="QJC470" i="5" s="1"/>
  <c r="QJE470" i="5" s="1"/>
  <c r="QJG470" i="5" s="1"/>
  <c r="QJI470" i="5" s="1"/>
  <c r="QJK470" i="5" s="1"/>
  <c r="QJM470" i="5" s="1"/>
  <c r="QJO470" i="5" s="1"/>
  <c r="QJQ470" i="5" s="1"/>
  <c r="QJS470" i="5" s="1"/>
  <c r="QJU470" i="5" s="1"/>
  <c r="QJW470" i="5" s="1"/>
  <c r="QJY470" i="5" s="1"/>
  <c r="QKA470" i="5" s="1"/>
  <c r="QKC470" i="5" s="1"/>
  <c r="QKE470" i="5" s="1"/>
  <c r="QKG470" i="5" s="1"/>
  <c r="QKI470" i="5" s="1"/>
  <c r="QKK470" i="5" s="1"/>
  <c r="QKM470" i="5" s="1"/>
  <c r="QKO470" i="5" s="1"/>
  <c r="QKQ470" i="5" s="1"/>
  <c r="QKS470" i="5" s="1"/>
  <c r="QKU470" i="5" s="1"/>
  <c r="QKW470" i="5" s="1"/>
  <c r="QKY470" i="5" s="1"/>
  <c r="QLA470" i="5" s="1"/>
  <c r="QLC470" i="5" s="1"/>
  <c r="QLE470" i="5" s="1"/>
  <c r="QLG470" i="5" s="1"/>
  <c r="QLI470" i="5" s="1"/>
  <c r="QLK470" i="5" s="1"/>
  <c r="QLM470" i="5" s="1"/>
  <c r="QLO470" i="5" s="1"/>
  <c r="QLQ470" i="5" s="1"/>
  <c r="QLS470" i="5" s="1"/>
  <c r="QLU470" i="5" s="1"/>
  <c r="QLW470" i="5" s="1"/>
  <c r="QLY470" i="5" s="1"/>
  <c r="QMA470" i="5" s="1"/>
  <c r="QMC470" i="5" s="1"/>
  <c r="QME470" i="5" s="1"/>
  <c r="QMG470" i="5" s="1"/>
  <c r="QMI470" i="5" s="1"/>
  <c r="QMK470" i="5" s="1"/>
  <c r="QMM470" i="5" s="1"/>
  <c r="QMO470" i="5" s="1"/>
  <c r="QMQ470" i="5" s="1"/>
  <c r="QMS470" i="5" s="1"/>
  <c r="QMU470" i="5" s="1"/>
  <c r="QMW470" i="5" s="1"/>
  <c r="QMY470" i="5" s="1"/>
  <c r="QNA470" i="5" s="1"/>
  <c r="QNC470" i="5" s="1"/>
  <c r="QNE470" i="5" s="1"/>
  <c r="QNG470" i="5" s="1"/>
  <c r="QNI470" i="5" s="1"/>
  <c r="QNK470" i="5" s="1"/>
  <c r="QNM470" i="5" s="1"/>
  <c r="QNO470" i="5" s="1"/>
  <c r="QNQ470" i="5" s="1"/>
  <c r="QNS470" i="5" s="1"/>
  <c r="QNU470" i="5" s="1"/>
  <c r="QNW470" i="5" s="1"/>
  <c r="QNY470" i="5" s="1"/>
  <c r="QOA470" i="5" s="1"/>
  <c r="QOC470" i="5" s="1"/>
  <c r="QOE470" i="5" s="1"/>
  <c r="QOG470" i="5" s="1"/>
  <c r="QOI470" i="5" s="1"/>
  <c r="QOK470" i="5" s="1"/>
  <c r="QOM470" i="5" s="1"/>
  <c r="QOO470" i="5" s="1"/>
  <c r="QOQ470" i="5" s="1"/>
  <c r="QOS470" i="5" s="1"/>
  <c r="QOU470" i="5" s="1"/>
  <c r="QOW470" i="5" s="1"/>
  <c r="QOY470" i="5" s="1"/>
  <c r="QPA470" i="5" s="1"/>
  <c r="QPC470" i="5" s="1"/>
  <c r="QPE470" i="5" s="1"/>
  <c r="QPG470" i="5" s="1"/>
  <c r="QPI470" i="5" s="1"/>
  <c r="QPK470" i="5" s="1"/>
  <c r="QPM470" i="5" s="1"/>
  <c r="QPO470" i="5" s="1"/>
  <c r="QPQ470" i="5" s="1"/>
  <c r="QPS470" i="5" s="1"/>
  <c r="QPU470" i="5" s="1"/>
  <c r="QPW470" i="5" s="1"/>
  <c r="QPY470" i="5" s="1"/>
  <c r="QQA470" i="5" s="1"/>
  <c r="QQC470" i="5" s="1"/>
  <c r="QQE470" i="5" s="1"/>
  <c r="QQG470" i="5" s="1"/>
  <c r="QQI470" i="5" s="1"/>
  <c r="QQK470" i="5" s="1"/>
  <c r="QQM470" i="5" s="1"/>
  <c r="QQO470" i="5" s="1"/>
  <c r="QQQ470" i="5" s="1"/>
  <c r="QQS470" i="5" s="1"/>
  <c r="QQU470" i="5" s="1"/>
  <c r="QQW470" i="5" s="1"/>
  <c r="QQY470" i="5" s="1"/>
  <c r="QRA470" i="5" s="1"/>
  <c r="QRC470" i="5" s="1"/>
  <c r="QRE470" i="5" s="1"/>
  <c r="QRG470" i="5" s="1"/>
  <c r="QRI470" i="5" s="1"/>
  <c r="QRK470" i="5" s="1"/>
  <c r="QRM470" i="5" s="1"/>
  <c r="QRO470" i="5" s="1"/>
  <c r="QRQ470" i="5" s="1"/>
  <c r="QRS470" i="5" s="1"/>
  <c r="QRU470" i="5" s="1"/>
  <c r="QRW470" i="5" s="1"/>
  <c r="QRY470" i="5" s="1"/>
  <c r="QSA470" i="5" s="1"/>
  <c r="QSC470" i="5" s="1"/>
  <c r="QSE470" i="5" s="1"/>
  <c r="QSG470" i="5" s="1"/>
  <c r="QSI470" i="5" s="1"/>
  <c r="QSK470" i="5" s="1"/>
  <c r="QSM470" i="5" s="1"/>
  <c r="QSO470" i="5" s="1"/>
  <c r="QSQ470" i="5" s="1"/>
  <c r="QSS470" i="5" s="1"/>
  <c r="QSU470" i="5" s="1"/>
  <c r="QSW470" i="5" s="1"/>
  <c r="QSY470" i="5" s="1"/>
  <c r="QTA470" i="5" s="1"/>
  <c r="QTC470" i="5" s="1"/>
  <c r="QTE470" i="5" s="1"/>
  <c r="QTG470" i="5" s="1"/>
  <c r="QTI470" i="5" s="1"/>
  <c r="QTK470" i="5" s="1"/>
  <c r="QTM470" i="5" s="1"/>
  <c r="QTO470" i="5" s="1"/>
  <c r="QTQ470" i="5" s="1"/>
  <c r="QTS470" i="5" s="1"/>
  <c r="QTU470" i="5" s="1"/>
  <c r="QTW470" i="5" s="1"/>
  <c r="QTY470" i="5" s="1"/>
  <c r="QUA470" i="5" s="1"/>
  <c r="QUC470" i="5" s="1"/>
  <c r="QUE470" i="5" s="1"/>
  <c r="QUG470" i="5" s="1"/>
  <c r="QUI470" i="5" s="1"/>
  <c r="QUK470" i="5" s="1"/>
  <c r="QUM470" i="5" s="1"/>
  <c r="QUO470" i="5" s="1"/>
  <c r="QUQ470" i="5" s="1"/>
  <c r="QUS470" i="5" s="1"/>
  <c r="QUU470" i="5" s="1"/>
  <c r="QUW470" i="5" s="1"/>
  <c r="QUY470" i="5" s="1"/>
  <c r="QVA470" i="5" s="1"/>
  <c r="QVC470" i="5" s="1"/>
  <c r="QVE470" i="5" s="1"/>
  <c r="QVG470" i="5" s="1"/>
  <c r="QVI470" i="5" s="1"/>
  <c r="QVK470" i="5" s="1"/>
  <c r="QVM470" i="5" s="1"/>
  <c r="QVO470" i="5" s="1"/>
  <c r="QVQ470" i="5" s="1"/>
  <c r="QVS470" i="5" s="1"/>
  <c r="QVU470" i="5" s="1"/>
  <c r="QVW470" i="5" s="1"/>
  <c r="QVY470" i="5" s="1"/>
  <c r="QWA470" i="5" s="1"/>
  <c r="QWC470" i="5" s="1"/>
  <c r="QWE470" i="5" s="1"/>
  <c r="QWG470" i="5" s="1"/>
  <c r="QWI470" i="5" s="1"/>
  <c r="QWK470" i="5" s="1"/>
  <c r="QWM470" i="5" s="1"/>
  <c r="QWO470" i="5" s="1"/>
  <c r="QWQ470" i="5" s="1"/>
  <c r="QWS470" i="5" s="1"/>
  <c r="QWU470" i="5" s="1"/>
  <c r="QWW470" i="5" s="1"/>
  <c r="QWY470" i="5" s="1"/>
  <c r="QXA470" i="5" s="1"/>
  <c r="QXC470" i="5" s="1"/>
  <c r="QXE470" i="5" s="1"/>
  <c r="QXG470" i="5" s="1"/>
  <c r="QXI470" i="5" s="1"/>
  <c r="QXK470" i="5" s="1"/>
  <c r="QXM470" i="5" s="1"/>
  <c r="QXO470" i="5" s="1"/>
  <c r="QXQ470" i="5" s="1"/>
  <c r="QXS470" i="5" s="1"/>
  <c r="QXU470" i="5" s="1"/>
  <c r="QXW470" i="5" s="1"/>
  <c r="QXY470" i="5" s="1"/>
  <c r="QYA470" i="5" s="1"/>
  <c r="QYC470" i="5" s="1"/>
  <c r="QYE470" i="5" s="1"/>
  <c r="QYG470" i="5" s="1"/>
  <c r="QYI470" i="5" s="1"/>
  <c r="QYK470" i="5" s="1"/>
  <c r="QYM470" i="5" s="1"/>
  <c r="QYO470" i="5" s="1"/>
  <c r="QYQ470" i="5" s="1"/>
  <c r="QYS470" i="5" s="1"/>
  <c r="QYU470" i="5" s="1"/>
  <c r="QYW470" i="5" s="1"/>
  <c r="QYY470" i="5" s="1"/>
  <c r="QZA470" i="5" s="1"/>
  <c r="QZC470" i="5" s="1"/>
  <c r="QZE470" i="5" s="1"/>
  <c r="QZG470" i="5" s="1"/>
  <c r="QZI470" i="5" s="1"/>
  <c r="QZK470" i="5" s="1"/>
  <c r="QZM470" i="5" s="1"/>
  <c r="QZO470" i="5" s="1"/>
  <c r="QZQ470" i="5" s="1"/>
  <c r="QZS470" i="5" s="1"/>
  <c r="QZU470" i="5" s="1"/>
  <c r="QZW470" i="5" s="1"/>
  <c r="QZY470" i="5" s="1"/>
  <c r="RAA470" i="5" s="1"/>
  <c r="RAC470" i="5" s="1"/>
  <c r="RAE470" i="5" s="1"/>
  <c r="RAG470" i="5" s="1"/>
  <c r="RAI470" i="5" s="1"/>
  <c r="RAK470" i="5" s="1"/>
  <c r="RAM470" i="5" s="1"/>
  <c r="RAO470" i="5" s="1"/>
  <c r="RAQ470" i="5" s="1"/>
  <c r="RAS470" i="5" s="1"/>
  <c r="RAU470" i="5" s="1"/>
  <c r="RAW470" i="5" s="1"/>
  <c r="RAY470" i="5" s="1"/>
  <c r="RBA470" i="5" s="1"/>
  <c r="RBC470" i="5" s="1"/>
  <c r="RBE470" i="5" s="1"/>
  <c r="RBG470" i="5" s="1"/>
  <c r="RBI470" i="5" s="1"/>
  <c r="RBK470" i="5" s="1"/>
  <c r="RBM470" i="5" s="1"/>
  <c r="RBO470" i="5" s="1"/>
  <c r="RBQ470" i="5" s="1"/>
  <c r="RBS470" i="5" s="1"/>
  <c r="RBU470" i="5" s="1"/>
  <c r="RBW470" i="5" s="1"/>
  <c r="RBY470" i="5" s="1"/>
  <c r="RCA470" i="5" s="1"/>
  <c r="RCC470" i="5" s="1"/>
  <c r="RCE470" i="5" s="1"/>
  <c r="RCG470" i="5" s="1"/>
  <c r="RCI470" i="5" s="1"/>
  <c r="RCK470" i="5" s="1"/>
  <c r="RCM470" i="5" s="1"/>
  <c r="RCO470" i="5" s="1"/>
  <c r="RCQ470" i="5" s="1"/>
  <c r="RCS470" i="5" s="1"/>
  <c r="RCU470" i="5" s="1"/>
  <c r="RCW470" i="5" s="1"/>
  <c r="RCY470" i="5" s="1"/>
  <c r="RDA470" i="5" s="1"/>
  <c r="RDC470" i="5" s="1"/>
  <c r="RDE470" i="5" s="1"/>
  <c r="RDG470" i="5" s="1"/>
  <c r="RDI470" i="5" s="1"/>
  <c r="RDK470" i="5" s="1"/>
  <c r="RDM470" i="5" s="1"/>
  <c r="RDO470" i="5" s="1"/>
  <c r="RDQ470" i="5" s="1"/>
  <c r="RDS470" i="5" s="1"/>
  <c r="RDU470" i="5" s="1"/>
  <c r="RDW470" i="5" s="1"/>
  <c r="RDY470" i="5" s="1"/>
  <c r="REA470" i="5" s="1"/>
  <c r="REC470" i="5" s="1"/>
  <c r="REE470" i="5" s="1"/>
  <c r="REG470" i="5" s="1"/>
  <c r="REI470" i="5" s="1"/>
  <c r="REK470" i="5" s="1"/>
  <c r="REM470" i="5" s="1"/>
  <c r="REO470" i="5" s="1"/>
  <c r="REQ470" i="5" s="1"/>
  <c r="RES470" i="5" s="1"/>
  <c r="REU470" i="5" s="1"/>
  <c r="REW470" i="5" s="1"/>
  <c r="REY470" i="5" s="1"/>
  <c r="RFA470" i="5" s="1"/>
  <c r="RFC470" i="5" s="1"/>
  <c r="RFE470" i="5" s="1"/>
  <c r="RFG470" i="5" s="1"/>
  <c r="RFI470" i="5" s="1"/>
  <c r="RFK470" i="5" s="1"/>
  <c r="RFM470" i="5" s="1"/>
  <c r="RFO470" i="5" s="1"/>
  <c r="RFQ470" i="5" s="1"/>
  <c r="RFS470" i="5" s="1"/>
  <c r="RFU470" i="5" s="1"/>
  <c r="RFW470" i="5" s="1"/>
  <c r="RFY470" i="5" s="1"/>
  <c r="RGA470" i="5" s="1"/>
  <c r="RGC470" i="5" s="1"/>
  <c r="RGE470" i="5" s="1"/>
  <c r="RGG470" i="5" s="1"/>
  <c r="RGI470" i="5" s="1"/>
  <c r="RGK470" i="5" s="1"/>
  <c r="RGM470" i="5" s="1"/>
  <c r="RGO470" i="5" s="1"/>
  <c r="RGQ470" i="5" s="1"/>
  <c r="RGS470" i="5" s="1"/>
  <c r="RGU470" i="5" s="1"/>
  <c r="RGW470" i="5" s="1"/>
  <c r="RGY470" i="5" s="1"/>
  <c r="RHA470" i="5" s="1"/>
  <c r="RHC470" i="5" s="1"/>
  <c r="RHE470" i="5" s="1"/>
  <c r="RHG470" i="5" s="1"/>
  <c r="RHI470" i="5" s="1"/>
  <c r="RHK470" i="5" s="1"/>
  <c r="RHM470" i="5" s="1"/>
  <c r="RHO470" i="5" s="1"/>
  <c r="RHQ470" i="5" s="1"/>
  <c r="RHS470" i="5" s="1"/>
  <c r="RHU470" i="5" s="1"/>
  <c r="RHW470" i="5" s="1"/>
  <c r="RHY470" i="5" s="1"/>
  <c r="RIA470" i="5" s="1"/>
  <c r="RIC470" i="5" s="1"/>
  <c r="RIE470" i="5" s="1"/>
  <c r="RIG470" i="5" s="1"/>
  <c r="RII470" i="5" s="1"/>
  <c r="RIK470" i="5" s="1"/>
  <c r="RIM470" i="5" s="1"/>
  <c r="RIO470" i="5" s="1"/>
  <c r="RIQ470" i="5" s="1"/>
  <c r="RIS470" i="5" s="1"/>
  <c r="RIU470" i="5" s="1"/>
  <c r="RIW470" i="5" s="1"/>
  <c r="RIY470" i="5" s="1"/>
  <c r="RJA470" i="5" s="1"/>
  <c r="RJC470" i="5" s="1"/>
  <c r="RJE470" i="5" s="1"/>
  <c r="RJG470" i="5" s="1"/>
  <c r="RJI470" i="5" s="1"/>
  <c r="RJK470" i="5" s="1"/>
  <c r="RJM470" i="5" s="1"/>
  <c r="RJO470" i="5" s="1"/>
  <c r="RJQ470" i="5" s="1"/>
  <c r="RJS470" i="5" s="1"/>
  <c r="RJU470" i="5" s="1"/>
  <c r="RJW470" i="5" s="1"/>
  <c r="RJY470" i="5" s="1"/>
  <c r="RKA470" i="5" s="1"/>
  <c r="RKC470" i="5" s="1"/>
  <c r="RKE470" i="5" s="1"/>
  <c r="RKG470" i="5" s="1"/>
  <c r="RKI470" i="5" s="1"/>
  <c r="RKK470" i="5" s="1"/>
  <c r="RKM470" i="5" s="1"/>
  <c r="RKO470" i="5" s="1"/>
  <c r="RKQ470" i="5" s="1"/>
  <c r="RKS470" i="5" s="1"/>
  <c r="RKU470" i="5" s="1"/>
  <c r="RKW470" i="5" s="1"/>
  <c r="RKY470" i="5" s="1"/>
  <c r="RLA470" i="5" s="1"/>
  <c r="RLC470" i="5" s="1"/>
  <c r="RLE470" i="5" s="1"/>
  <c r="RLG470" i="5" s="1"/>
  <c r="RLI470" i="5" s="1"/>
  <c r="RLK470" i="5" s="1"/>
  <c r="RLM470" i="5" s="1"/>
  <c r="RLO470" i="5" s="1"/>
  <c r="RLQ470" i="5" s="1"/>
  <c r="RLS470" i="5" s="1"/>
  <c r="RLU470" i="5" s="1"/>
  <c r="RLW470" i="5" s="1"/>
  <c r="RLY470" i="5" s="1"/>
  <c r="RMA470" i="5" s="1"/>
  <c r="RMC470" i="5" s="1"/>
  <c r="RME470" i="5" s="1"/>
  <c r="RMG470" i="5" s="1"/>
  <c r="RMI470" i="5" s="1"/>
  <c r="RMK470" i="5" s="1"/>
  <c r="RMM470" i="5" s="1"/>
  <c r="RMO470" i="5" s="1"/>
  <c r="RMQ470" i="5" s="1"/>
  <c r="RMS470" i="5" s="1"/>
  <c r="RMU470" i="5" s="1"/>
  <c r="RMW470" i="5" s="1"/>
  <c r="RMY470" i="5" s="1"/>
  <c r="RNA470" i="5" s="1"/>
  <c r="RNC470" i="5" s="1"/>
  <c r="RNE470" i="5" s="1"/>
  <c r="RNG470" i="5" s="1"/>
  <c r="RNI470" i="5" s="1"/>
  <c r="RNK470" i="5" s="1"/>
  <c r="RNM470" i="5" s="1"/>
  <c r="RNO470" i="5" s="1"/>
  <c r="RNQ470" i="5" s="1"/>
  <c r="RNS470" i="5" s="1"/>
  <c r="RNU470" i="5" s="1"/>
  <c r="RNW470" i="5" s="1"/>
  <c r="RNY470" i="5" s="1"/>
  <c r="ROA470" i="5" s="1"/>
  <c r="ROC470" i="5" s="1"/>
  <c r="ROE470" i="5" s="1"/>
  <c r="ROG470" i="5" s="1"/>
  <c r="ROI470" i="5" s="1"/>
  <c r="ROK470" i="5" s="1"/>
  <c r="ROM470" i="5" s="1"/>
  <c r="ROO470" i="5" s="1"/>
  <c r="ROQ470" i="5" s="1"/>
  <c r="ROS470" i="5" s="1"/>
  <c r="ROU470" i="5" s="1"/>
  <c r="ROW470" i="5" s="1"/>
  <c r="ROY470" i="5" s="1"/>
  <c r="RPA470" i="5" s="1"/>
  <c r="RPC470" i="5" s="1"/>
  <c r="RPE470" i="5" s="1"/>
  <c r="RPG470" i="5" s="1"/>
  <c r="RPI470" i="5" s="1"/>
  <c r="RPK470" i="5" s="1"/>
  <c r="RPM470" i="5" s="1"/>
  <c r="RPO470" i="5" s="1"/>
  <c r="RPQ470" i="5" s="1"/>
  <c r="RPS470" i="5" s="1"/>
  <c r="RPU470" i="5" s="1"/>
  <c r="RPW470" i="5" s="1"/>
  <c r="RPY470" i="5" s="1"/>
  <c r="RQA470" i="5" s="1"/>
  <c r="RQC470" i="5" s="1"/>
  <c r="RQE470" i="5" s="1"/>
  <c r="RQG470" i="5" s="1"/>
  <c r="RQI470" i="5" s="1"/>
  <c r="RQK470" i="5" s="1"/>
  <c r="RQM470" i="5" s="1"/>
  <c r="RQO470" i="5" s="1"/>
  <c r="RQQ470" i="5" s="1"/>
  <c r="RQS470" i="5" s="1"/>
  <c r="RQU470" i="5" s="1"/>
  <c r="RQW470" i="5" s="1"/>
  <c r="RQY470" i="5" s="1"/>
  <c r="RRA470" i="5" s="1"/>
  <c r="RRC470" i="5" s="1"/>
  <c r="RRE470" i="5" s="1"/>
  <c r="RRG470" i="5" s="1"/>
  <c r="RRI470" i="5" s="1"/>
  <c r="RRK470" i="5" s="1"/>
  <c r="RRM470" i="5" s="1"/>
  <c r="RRO470" i="5" s="1"/>
  <c r="RRQ470" i="5" s="1"/>
  <c r="RRS470" i="5" s="1"/>
  <c r="RRU470" i="5" s="1"/>
  <c r="RRW470" i="5" s="1"/>
  <c r="RRY470" i="5" s="1"/>
  <c r="RSA470" i="5" s="1"/>
  <c r="RSC470" i="5" s="1"/>
  <c r="RSE470" i="5" s="1"/>
  <c r="RSG470" i="5" s="1"/>
  <c r="RSI470" i="5" s="1"/>
  <c r="RSK470" i="5" s="1"/>
  <c r="RSM470" i="5" s="1"/>
  <c r="RSO470" i="5" s="1"/>
  <c r="RSQ470" i="5" s="1"/>
  <c r="RSS470" i="5" s="1"/>
  <c r="RSU470" i="5" s="1"/>
  <c r="RSW470" i="5" s="1"/>
  <c r="RSY470" i="5" s="1"/>
  <c r="RTA470" i="5" s="1"/>
  <c r="RTC470" i="5" s="1"/>
  <c r="RTE470" i="5" s="1"/>
  <c r="RTG470" i="5" s="1"/>
  <c r="RTI470" i="5" s="1"/>
  <c r="RTK470" i="5" s="1"/>
  <c r="RTM470" i="5" s="1"/>
  <c r="RTO470" i="5" s="1"/>
  <c r="RTQ470" i="5" s="1"/>
  <c r="RTS470" i="5" s="1"/>
  <c r="RTU470" i="5" s="1"/>
  <c r="RTW470" i="5" s="1"/>
  <c r="RTY470" i="5" s="1"/>
  <c r="RUA470" i="5" s="1"/>
  <c r="RUC470" i="5" s="1"/>
  <c r="RUE470" i="5" s="1"/>
  <c r="RUG470" i="5" s="1"/>
  <c r="RUI470" i="5" s="1"/>
  <c r="RUK470" i="5" s="1"/>
  <c r="RUM470" i="5" s="1"/>
  <c r="RUO470" i="5" s="1"/>
  <c r="RUQ470" i="5" s="1"/>
  <c r="RUS470" i="5" s="1"/>
  <c r="RUU470" i="5" s="1"/>
  <c r="RUW470" i="5" s="1"/>
  <c r="RUY470" i="5" s="1"/>
  <c r="RVA470" i="5" s="1"/>
  <c r="RVC470" i="5" s="1"/>
  <c r="RVE470" i="5" s="1"/>
  <c r="RVG470" i="5" s="1"/>
  <c r="RVI470" i="5" s="1"/>
  <c r="RVK470" i="5" s="1"/>
  <c r="RVM470" i="5" s="1"/>
  <c r="RVO470" i="5" s="1"/>
  <c r="RVQ470" i="5" s="1"/>
  <c r="RVS470" i="5" s="1"/>
  <c r="RVU470" i="5" s="1"/>
  <c r="RVW470" i="5" s="1"/>
  <c r="RVY470" i="5" s="1"/>
  <c r="RWA470" i="5" s="1"/>
  <c r="RWC470" i="5" s="1"/>
  <c r="RWE470" i="5" s="1"/>
  <c r="RWG470" i="5" s="1"/>
  <c r="RWI470" i="5" s="1"/>
  <c r="RWK470" i="5" s="1"/>
  <c r="RWM470" i="5" s="1"/>
  <c r="RWO470" i="5" s="1"/>
  <c r="RWQ470" i="5" s="1"/>
  <c r="RWS470" i="5" s="1"/>
  <c r="RWU470" i="5" s="1"/>
  <c r="RWW470" i="5" s="1"/>
  <c r="RWY470" i="5" s="1"/>
  <c r="RXA470" i="5" s="1"/>
  <c r="RXC470" i="5" s="1"/>
  <c r="RXE470" i="5" s="1"/>
  <c r="RXG470" i="5" s="1"/>
  <c r="RXI470" i="5" s="1"/>
  <c r="RXK470" i="5" s="1"/>
  <c r="RXM470" i="5" s="1"/>
  <c r="RXO470" i="5" s="1"/>
  <c r="RXQ470" i="5" s="1"/>
  <c r="RXS470" i="5" s="1"/>
  <c r="RXU470" i="5" s="1"/>
  <c r="RXW470" i="5" s="1"/>
  <c r="RXY470" i="5" s="1"/>
  <c r="RYA470" i="5" s="1"/>
  <c r="RYC470" i="5" s="1"/>
  <c r="RYE470" i="5" s="1"/>
  <c r="RYG470" i="5" s="1"/>
  <c r="RYI470" i="5" s="1"/>
  <c r="RYK470" i="5" s="1"/>
  <c r="RYM470" i="5" s="1"/>
  <c r="RYO470" i="5" s="1"/>
  <c r="RYQ470" i="5" s="1"/>
  <c r="RYS470" i="5" s="1"/>
  <c r="RYU470" i="5" s="1"/>
  <c r="RYW470" i="5" s="1"/>
  <c r="RYY470" i="5" s="1"/>
  <c r="RZA470" i="5" s="1"/>
  <c r="RZC470" i="5" s="1"/>
  <c r="RZE470" i="5" s="1"/>
  <c r="RZG470" i="5" s="1"/>
  <c r="RZI470" i="5" s="1"/>
  <c r="RZK470" i="5" s="1"/>
  <c r="RZM470" i="5" s="1"/>
  <c r="RZO470" i="5" s="1"/>
  <c r="RZQ470" i="5" s="1"/>
  <c r="RZS470" i="5" s="1"/>
  <c r="RZU470" i="5" s="1"/>
  <c r="RZW470" i="5" s="1"/>
  <c r="RZY470" i="5" s="1"/>
  <c r="SAA470" i="5" s="1"/>
  <c r="SAC470" i="5" s="1"/>
  <c r="SAE470" i="5" s="1"/>
  <c r="SAG470" i="5" s="1"/>
  <c r="SAI470" i="5" s="1"/>
  <c r="SAK470" i="5" s="1"/>
  <c r="SAM470" i="5" s="1"/>
  <c r="SAO470" i="5" s="1"/>
  <c r="SAQ470" i="5" s="1"/>
  <c r="SAS470" i="5" s="1"/>
  <c r="SAU470" i="5" s="1"/>
  <c r="SAW470" i="5" s="1"/>
  <c r="SAY470" i="5" s="1"/>
  <c r="SBA470" i="5" s="1"/>
  <c r="SBC470" i="5" s="1"/>
  <c r="SBE470" i="5" s="1"/>
  <c r="SBG470" i="5" s="1"/>
  <c r="SBI470" i="5" s="1"/>
  <c r="SBK470" i="5" s="1"/>
  <c r="SBM470" i="5" s="1"/>
  <c r="SBO470" i="5" s="1"/>
  <c r="SBQ470" i="5" s="1"/>
  <c r="SBS470" i="5" s="1"/>
  <c r="SBU470" i="5" s="1"/>
  <c r="SBW470" i="5" s="1"/>
  <c r="SBY470" i="5" s="1"/>
  <c r="SCA470" i="5" s="1"/>
  <c r="SCC470" i="5" s="1"/>
  <c r="SCE470" i="5" s="1"/>
  <c r="SCG470" i="5" s="1"/>
  <c r="SCI470" i="5" s="1"/>
  <c r="SCK470" i="5" s="1"/>
  <c r="SCM470" i="5" s="1"/>
  <c r="SCO470" i="5" s="1"/>
  <c r="SCQ470" i="5" s="1"/>
  <c r="SCS470" i="5" s="1"/>
  <c r="SCU470" i="5" s="1"/>
  <c r="SCW470" i="5" s="1"/>
  <c r="SCY470" i="5" s="1"/>
  <c r="SDA470" i="5" s="1"/>
  <c r="SDC470" i="5" s="1"/>
  <c r="SDE470" i="5" s="1"/>
  <c r="SDG470" i="5" s="1"/>
  <c r="SDI470" i="5" s="1"/>
  <c r="SDK470" i="5" s="1"/>
  <c r="SDM470" i="5" s="1"/>
  <c r="SDO470" i="5" s="1"/>
  <c r="SDQ470" i="5" s="1"/>
  <c r="SDS470" i="5" s="1"/>
  <c r="SDU470" i="5" s="1"/>
  <c r="SDW470" i="5" s="1"/>
  <c r="SDY470" i="5" s="1"/>
  <c r="SEA470" i="5" s="1"/>
  <c r="SEC470" i="5" s="1"/>
  <c r="SEE470" i="5" s="1"/>
  <c r="SEG470" i="5" s="1"/>
  <c r="SEI470" i="5" s="1"/>
  <c r="SEK470" i="5" s="1"/>
  <c r="SEM470" i="5" s="1"/>
  <c r="SEO470" i="5" s="1"/>
  <c r="SEQ470" i="5" s="1"/>
  <c r="SES470" i="5" s="1"/>
  <c r="SEU470" i="5" s="1"/>
  <c r="SEW470" i="5" s="1"/>
  <c r="SEY470" i="5" s="1"/>
  <c r="SFA470" i="5" s="1"/>
  <c r="SFC470" i="5" s="1"/>
  <c r="SFE470" i="5" s="1"/>
  <c r="SFG470" i="5" s="1"/>
  <c r="SFI470" i="5" s="1"/>
  <c r="SFK470" i="5" s="1"/>
  <c r="SFM470" i="5" s="1"/>
  <c r="SFO470" i="5" s="1"/>
  <c r="SFQ470" i="5" s="1"/>
  <c r="SFS470" i="5" s="1"/>
  <c r="SFU470" i="5" s="1"/>
  <c r="SFW470" i="5" s="1"/>
  <c r="SFY470" i="5" s="1"/>
  <c r="SGA470" i="5" s="1"/>
  <c r="SGC470" i="5" s="1"/>
  <c r="SGE470" i="5" s="1"/>
  <c r="SGG470" i="5" s="1"/>
  <c r="SGI470" i="5" s="1"/>
  <c r="SGK470" i="5" s="1"/>
  <c r="SGM470" i="5" s="1"/>
  <c r="SGO470" i="5" s="1"/>
  <c r="SGQ470" i="5" s="1"/>
  <c r="SGS470" i="5" s="1"/>
  <c r="SGU470" i="5" s="1"/>
  <c r="SGW470" i="5" s="1"/>
  <c r="SGY470" i="5" s="1"/>
  <c r="SHA470" i="5" s="1"/>
  <c r="SHC470" i="5" s="1"/>
  <c r="SHE470" i="5" s="1"/>
  <c r="SHG470" i="5" s="1"/>
  <c r="SHI470" i="5" s="1"/>
  <c r="SHK470" i="5" s="1"/>
  <c r="SHM470" i="5" s="1"/>
  <c r="SHO470" i="5" s="1"/>
  <c r="SHQ470" i="5" s="1"/>
  <c r="SHS470" i="5" s="1"/>
  <c r="SHU470" i="5" s="1"/>
  <c r="SHW470" i="5" s="1"/>
  <c r="SHY470" i="5" s="1"/>
  <c r="SIA470" i="5" s="1"/>
  <c r="SIC470" i="5" s="1"/>
  <c r="SIE470" i="5" s="1"/>
  <c r="SIG470" i="5" s="1"/>
  <c r="SII470" i="5" s="1"/>
  <c r="SIK470" i="5" s="1"/>
  <c r="SIM470" i="5" s="1"/>
  <c r="SIO470" i="5" s="1"/>
  <c r="SIQ470" i="5" s="1"/>
  <c r="SIS470" i="5" s="1"/>
  <c r="SIU470" i="5" s="1"/>
  <c r="SIW470" i="5" s="1"/>
  <c r="SIY470" i="5" s="1"/>
  <c r="SJA470" i="5" s="1"/>
  <c r="SJC470" i="5" s="1"/>
  <c r="SJE470" i="5" s="1"/>
  <c r="SJG470" i="5" s="1"/>
  <c r="SJI470" i="5" s="1"/>
  <c r="SJK470" i="5" s="1"/>
  <c r="SJM470" i="5" s="1"/>
  <c r="SJO470" i="5" s="1"/>
  <c r="SJQ470" i="5" s="1"/>
  <c r="SJS470" i="5" s="1"/>
  <c r="SJU470" i="5" s="1"/>
  <c r="SJW470" i="5" s="1"/>
  <c r="SJY470" i="5" s="1"/>
  <c r="SKA470" i="5" s="1"/>
  <c r="SKC470" i="5" s="1"/>
  <c r="SKE470" i="5" s="1"/>
  <c r="SKG470" i="5" s="1"/>
  <c r="SKI470" i="5" s="1"/>
  <c r="SKK470" i="5" s="1"/>
  <c r="SKM470" i="5" s="1"/>
  <c r="SKO470" i="5" s="1"/>
  <c r="SKQ470" i="5" s="1"/>
  <c r="SKS470" i="5" s="1"/>
  <c r="SKU470" i="5" s="1"/>
  <c r="SKW470" i="5" s="1"/>
  <c r="SKY470" i="5" s="1"/>
  <c r="SLA470" i="5" s="1"/>
  <c r="SLC470" i="5" s="1"/>
  <c r="SLE470" i="5" s="1"/>
  <c r="SLG470" i="5" s="1"/>
  <c r="SLI470" i="5" s="1"/>
  <c r="SLK470" i="5" s="1"/>
  <c r="SLM470" i="5" s="1"/>
  <c r="SLO470" i="5" s="1"/>
  <c r="SLQ470" i="5" s="1"/>
  <c r="SLS470" i="5" s="1"/>
  <c r="SLU470" i="5" s="1"/>
  <c r="SLW470" i="5" s="1"/>
  <c r="SLY470" i="5" s="1"/>
  <c r="SMA470" i="5" s="1"/>
  <c r="SMC470" i="5" s="1"/>
  <c r="SME470" i="5" s="1"/>
  <c r="SMG470" i="5" s="1"/>
  <c r="SMI470" i="5" s="1"/>
  <c r="SMK470" i="5" s="1"/>
  <c r="SMM470" i="5" s="1"/>
  <c r="SMO470" i="5" s="1"/>
  <c r="SMQ470" i="5" s="1"/>
  <c r="SMS470" i="5" s="1"/>
  <c r="SMU470" i="5" s="1"/>
  <c r="SMW470" i="5" s="1"/>
  <c r="SMY470" i="5" s="1"/>
  <c r="SNA470" i="5" s="1"/>
  <c r="SNC470" i="5" s="1"/>
  <c r="SNE470" i="5" s="1"/>
  <c r="SNG470" i="5" s="1"/>
  <c r="SNI470" i="5" s="1"/>
  <c r="SNK470" i="5" s="1"/>
  <c r="SNM470" i="5" s="1"/>
  <c r="SNO470" i="5" s="1"/>
  <c r="SNQ470" i="5" s="1"/>
  <c r="SNS470" i="5" s="1"/>
  <c r="SNU470" i="5" s="1"/>
  <c r="SNW470" i="5" s="1"/>
  <c r="SNY470" i="5" s="1"/>
  <c r="SOA470" i="5" s="1"/>
  <c r="SOC470" i="5" s="1"/>
  <c r="SOE470" i="5" s="1"/>
  <c r="SOG470" i="5" s="1"/>
  <c r="SOI470" i="5" s="1"/>
  <c r="SOK470" i="5" s="1"/>
  <c r="SOM470" i="5" s="1"/>
  <c r="SOO470" i="5" s="1"/>
  <c r="SOQ470" i="5" s="1"/>
  <c r="SOS470" i="5" s="1"/>
  <c r="SOU470" i="5" s="1"/>
  <c r="SOW470" i="5" s="1"/>
  <c r="SOY470" i="5" s="1"/>
  <c r="SPA470" i="5" s="1"/>
  <c r="SPC470" i="5" s="1"/>
  <c r="SPE470" i="5" s="1"/>
  <c r="SPG470" i="5" s="1"/>
  <c r="SPI470" i="5" s="1"/>
  <c r="SPK470" i="5" s="1"/>
  <c r="SPM470" i="5" s="1"/>
  <c r="SPO470" i="5" s="1"/>
  <c r="SPQ470" i="5" s="1"/>
  <c r="SPS470" i="5" s="1"/>
  <c r="SPU470" i="5" s="1"/>
  <c r="SPW470" i="5" s="1"/>
  <c r="SPY470" i="5" s="1"/>
  <c r="SQA470" i="5" s="1"/>
  <c r="SQC470" i="5" s="1"/>
  <c r="SQE470" i="5" s="1"/>
  <c r="SQG470" i="5" s="1"/>
  <c r="SQI470" i="5" s="1"/>
  <c r="SQK470" i="5" s="1"/>
  <c r="SQM470" i="5" s="1"/>
  <c r="SQO470" i="5" s="1"/>
  <c r="SQQ470" i="5" s="1"/>
  <c r="SQS470" i="5" s="1"/>
  <c r="SQU470" i="5" s="1"/>
  <c r="SQW470" i="5" s="1"/>
  <c r="SQY470" i="5" s="1"/>
  <c r="SRA470" i="5" s="1"/>
  <c r="SRC470" i="5" s="1"/>
  <c r="SRE470" i="5" s="1"/>
  <c r="SRG470" i="5" s="1"/>
  <c r="SRI470" i="5" s="1"/>
  <c r="SRK470" i="5" s="1"/>
  <c r="SRM470" i="5" s="1"/>
  <c r="SRO470" i="5" s="1"/>
  <c r="SRQ470" i="5" s="1"/>
  <c r="SRS470" i="5" s="1"/>
  <c r="SRU470" i="5" s="1"/>
  <c r="SRW470" i="5" s="1"/>
  <c r="SRY470" i="5" s="1"/>
  <c r="SSA470" i="5" s="1"/>
  <c r="SSC470" i="5" s="1"/>
  <c r="SSE470" i="5" s="1"/>
  <c r="SSG470" i="5" s="1"/>
  <c r="SSI470" i="5" s="1"/>
  <c r="SSK470" i="5" s="1"/>
  <c r="SSM470" i="5" s="1"/>
  <c r="SSO470" i="5" s="1"/>
  <c r="SSQ470" i="5" s="1"/>
  <c r="SSS470" i="5" s="1"/>
  <c r="SSU470" i="5" s="1"/>
  <c r="SSW470" i="5" s="1"/>
  <c r="SSY470" i="5" s="1"/>
  <c r="STA470" i="5" s="1"/>
  <c r="STC470" i="5" s="1"/>
  <c r="STE470" i="5" s="1"/>
  <c r="STG470" i="5" s="1"/>
  <c r="STI470" i="5" s="1"/>
  <c r="STK470" i="5" s="1"/>
  <c r="STM470" i="5" s="1"/>
  <c r="STO470" i="5" s="1"/>
  <c r="STQ470" i="5" s="1"/>
  <c r="STS470" i="5" s="1"/>
  <c r="STU470" i="5" s="1"/>
  <c r="STW470" i="5" s="1"/>
  <c r="STY470" i="5" s="1"/>
  <c r="SUA470" i="5" s="1"/>
  <c r="SUC470" i="5" s="1"/>
  <c r="SUE470" i="5" s="1"/>
  <c r="SUG470" i="5" s="1"/>
  <c r="SUI470" i="5" s="1"/>
  <c r="SUK470" i="5" s="1"/>
  <c r="SUM470" i="5" s="1"/>
  <c r="SUO470" i="5" s="1"/>
  <c r="SUQ470" i="5" s="1"/>
  <c r="SUS470" i="5" s="1"/>
  <c r="SUU470" i="5" s="1"/>
  <c r="SUW470" i="5" s="1"/>
  <c r="SUY470" i="5" s="1"/>
  <c r="SVA470" i="5" s="1"/>
  <c r="SVC470" i="5" s="1"/>
  <c r="SVE470" i="5" s="1"/>
  <c r="SVG470" i="5" s="1"/>
  <c r="SVI470" i="5" s="1"/>
  <c r="SVK470" i="5" s="1"/>
  <c r="SVM470" i="5" s="1"/>
  <c r="SVO470" i="5" s="1"/>
  <c r="SVQ470" i="5" s="1"/>
  <c r="SVS470" i="5" s="1"/>
  <c r="SVU470" i="5" s="1"/>
  <c r="SVW470" i="5" s="1"/>
  <c r="SVY470" i="5" s="1"/>
  <c r="SWA470" i="5" s="1"/>
  <c r="SWC470" i="5" s="1"/>
  <c r="SWE470" i="5" s="1"/>
  <c r="SWG470" i="5" s="1"/>
  <c r="SWI470" i="5" s="1"/>
  <c r="SWK470" i="5" s="1"/>
  <c r="SWM470" i="5" s="1"/>
  <c r="SWO470" i="5" s="1"/>
  <c r="SWQ470" i="5" s="1"/>
  <c r="SWS470" i="5" s="1"/>
  <c r="SWU470" i="5" s="1"/>
  <c r="SWW470" i="5" s="1"/>
  <c r="SWY470" i="5" s="1"/>
  <c r="SXA470" i="5" s="1"/>
  <c r="SXC470" i="5" s="1"/>
  <c r="SXE470" i="5" s="1"/>
  <c r="SXG470" i="5" s="1"/>
  <c r="SXI470" i="5" s="1"/>
  <c r="SXK470" i="5" s="1"/>
  <c r="SXM470" i="5" s="1"/>
  <c r="SXO470" i="5" s="1"/>
  <c r="SXQ470" i="5" s="1"/>
  <c r="SXS470" i="5" s="1"/>
  <c r="SXU470" i="5" s="1"/>
  <c r="SXW470" i="5" s="1"/>
  <c r="SXY470" i="5" s="1"/>
  <c r="SYA470" i="5" s="1"/>
  <c r="SYC470" i="5" s="1"/>
  <c r="SYE470" i="5" s="1"/>
  <c r="SYG470" i="5" s="1"/>
  <c r="SYI470" i="5" s="1"/>
  <c r="SYK470" i="5" s="1"/>
  <c r="SYM470" i="5" s="1"/>
  <c r="SYO470" i="5" s="1"/>
  <c r="SYQ470" i="5" s="1"/>
  <c r="SYS470" i="5" s="1"/>
  <c r="SYU470" i="5" s="1"/>
  <c r="SYW470" i="5" s="1"/>
  <c r="SYY470" i="5" s="1"/>
  <c r="SZA470" i="5" s="1"/>
  <c r="SZC470" i="5" s="1"/>
  <c r="SZE470" i="5" s="1"/>
  <c r="SZG470" i="5" s="1"/>
  <c r="SZI470" i="5" s="1"/>
  <c r="SZK470" i="5" s="1"/>
  <c r="SZM470" i="5" s="1"/>
  <c r="SZO470" i="5" s="1"/>
  <c r="SZQ470" i="5" s="1"/>
  <c r="SZS470" i="5" s="1"/>
  <c r="SZU470" i="5" s="1"/>
  <c r="SZW470" i="5" s="1"/>
  <c r="SZY470" i="5" s="1"/>
  <c r="TAA470" i="5" s="1"/>
  <c r="TAC470" i="5" s="1"/>
  <c r="TAE470" i="5" s="1"/>
  <c r="TAG470" i="5" s="1"/>
  <c r="TAI470" i="5" s="1"/>
  <c r="TAK470" i="5" s="1"/>
  <c r="TAM470" i="5" s="1"/>
  <c r="TAO470" i="5" s="1"/>
  <c r="TAQ470" i="5" s="1"/>
  <c r="TAS470" i="5" s="1"/>
  <c r="TAU470" i="5" s="1"/>
  <c r="TAW470" i="5" s="1"/>
  <c r="TAY470" i="5" s="1"/>
  <c r="TBA470" i="5" s="1"/>
  <c r="TBC470" i="5" s="1"/>
  <c r="TBE470" i="5" s="1"/>
  <c r="TBG470" i="5" s="1"/>
  <c r="TBI470" i="5" s="1"/>
  <c r="TBK470" i="5" s="1"/>
  <c r="TBM470" i="5" s="1"/>
  <c r="TBO470" i="5" s="1"/>
  <c r="TBQ470" i="5" s="1"/>
  <c r="TBS470" i="5" s="1"/>
  <c r="TBU470" i="5" s="1"/>
  <c r="TBW470" i="5" s="1"/>
  <c r="TBY470" i="5" s="1"/>
  <c r="TCA470" i="5" s="1"/>
  <c r="TCC470" i="5" s="1"/>
  <c r="TCE470" i="5" s="1"/>
  <c r="TCG470" i="5" s="1"/>
  <c r="TCI470" i="5" s="1"/>
  <c r="TCK470" i="5" s="1"/>
  <c r="TCM470" i="5" s="1"/>
  <c r="TCO470" i="5" s="1"/>
  <c r="TCQ470" i="5" s="1"/>
  <c r="TCS470" i="5" s="1"/>
  <c r="TCU470" i="5" s="1"/>
  <c r="TCW470" i="5" s="1"/>
  <c r="TCY470" i="5" s="1"/>
  <c r="TDA470" i="5" s="1"/>
  <c r="TDC470" i="5" s="1"/>
  <c r="TDE470" i="5" s="1"/>
  <c r="TDG470" i="5" s="1"/>
  <c r="TDI470" i="5" s="1"/>
  <c r="TDK470" i="5" s="1"/>
  <c r="TDM470" i="5" s="1"/>
  <c r="TDO470" i="5" s="1"/>
  <c r="TDQ470" i="5" s="1"/>
  <c r="TDS470" i="5" s="1"/>
  <c r="TDU470" i="5" s="1"/>
  <c r="TDW470" i="5" s="1"/>
  <c r="TDY470" i="5" s="1"/>
  <c r="TEA470" i="5" s="1"/>
  <c r="TEC470" i="5" s="1"/>
  <c r="TEE470" i="5" s="1"/>
  <c r="TEG470" i="5" s="1"/>
  <c r="TEI470" i="5" s="1"/>
  <c r="TEK470" i="5" s="1"/>
  <c r="TEM470" i="5" s="1"/>
  <c r="TEO470" i="5" s="1"/>
  <c r="TEQ470" i="5" s="1"/>
  <c r="TES470" i="5" s="1"/>
  <c r="TEU470" i="5" s="1"/>
  <c r="TEW470" i="5" s="1"/>
  <c r="TEY470" i="5" s="1"/>
  <c r="TFA470" i="5" s="1"/>
  <c r="TFC470" i="5" s="1"/>
  <c r="TFE470" i="5" s="1"/>
  <c r="TFG470" i="5" s="1"/>
  <c r="TFI470" i="5" s="1"/>
  <c r="TFK470" i="5" s="1"/>
  <c r="TFM470" i="5" s="1"/>
  <c r="TFO470" i="5" s="1"/>
  <c r="TFQ470" i="5" s="1"/>
  <c r="TFS470" i="5" s="1"/>
  <c r="TFU470" i="5" s="1"/>
  <c r="TFW470" i="5" s="1"/>
  <c r="TFY470" i="5" s="1"/>
  <c r="TGA470" i="5" s="1"/>
  <c r="TGC470" i="5" s="1"/>
  <c r="TGE470" i="5" s="1"/>
  <c r="TGG470" i="5" s="1"/>
  <c r="TGI470" i="5" s="1"/>
  <c r="TGK470" i="5" s="1"/>
  <c r="TGM470" i="5" s="1"/>
  <c r="TGO470" i="5" s="1"/>
  <c r="TGQ470" i="5" s="1"/>
  <c r="TGS470" i="5" s="1"/>
  <c r="TGU470" i="5" s="1"/>
  <c r="TGW470" i="5" s="1"/>
  <c r="TGY470" i="5" s="1"/>
  <c r="THA470" i="5" s="1"/>
  <c r="THC470" i="5" s="1"/>
  <c r="THE470" i="5" s="1"/>
  <c r="THG470" i="5" s="1"/>
  <c r="THI470" i="5" s="1"/>
  <c r="THK470" i="5" s="1"/>
  <c r="THM470" i="5" s="1"/>
  <c r="THO470" i="5" s="1"/>
  <c r="THQ470" i="5" s="1"/>
  <c r="THS470" i="5" s="1"/>
  <c r="THU470" i="5" s="1"/>
  <c r="THW470" i="5" s="1"/>
  <c r="THY470" i="5" s="1"/>
  <c r="TIA470" i="5" s="1"/>
  <c r="TIC470" i="5" s="1"/>
  <c r="TIE470" i="5" s="1"/>
  <c r="TIG470" i="5" s="1"/>
  <c r="TII470" i="5" s="1"/>
  <c r="TIK470" i="5" s="1"/>
  <c r="TIM470" i="5" s="1"/>
  <c r="TIO470" i="5" s="1"/>
  <c r="TIQ470" i="5" s="1"/>
  <c r="TIS470" i="5" s="1"/>
  <c r="TIU470" i="5" s="1"/>
  <c r="TIW470" i="5" s="1"/>
  <c r="TIY470" i="5" s="1"/>
  <c r="TJA470" i="5" s="1"/>
  <c r="TJC470" i="5" s="1"/>
  <c r="TJE470" i="5" s="1"/>
  <c r="TJG470" i="5" s="1"/>
  <c r="TJI470" i="5" s="1"/>
  <c r="TJK470" i="5" s="1"/>
  <c r="TJM470" i="5" s="1"/>
  <c r="TJO470" i="5" s="1"/>
  <c r="TJQ470" i="5" s="1"/>
  <c r="TJS470" i="5" s="1"/>
  <c r="TJU470" i="5" s="1"/>
  <c r="TJW470" i="5" s="1"/>
  <c r="TJY470" i="5" s="1"/>
  <c r="TKA470" i="5" s="1"/>
  <c r="TKC470" i="5" s="1"/>
  <c r="TKE470" i="5" s="1"/>
  <c r="TKG470" i="5" s="1"/>
  <c r="TKI470" i="5" s="1"/>
  <c r="TKK470" i="5" s="1"/>
  <c r="TKM470" i="5" s="1"/>
  <c r="TKO470" i="5" s="1"/>
  <c r="TKQ470" i="5" s="1"/>
  <c r="TKS470" i="5" s="1"/>
  <c r="TKU470" i="5" s="1"/>
  <c r="TKW470" i="5" s="1"/>
  <c r="TKY470" i="5" s="1"/>
  <c r="TLA470" i="5" s="1"/>
  <c r="TLC470" i="5" s="1"/>
  <c r="TLE470" i="5" s="1"/>
  <c r="TLG470" i="5" s="1"/>
  <c r="TLI470" i="5" s="1"/>
  <c r="TLK470" i="5" s="1"/>
  <c r="TLM470" i="5" s="1"/>
  <c r="TLO470" i="5" s="1"/>
  <c r="TLQ470" i="5" s="1"/>
  <c r="TLS470" i="5" s="1"/>
  <c r="TLU470" i="5" s="1"/>
  <c r="TLW470" i="5" s="1"/>
  <c r="TLY470" i="5" s="1"/>
  <c r="TMA470" i="5" s="1"/>
  <c r="TMC470" i="5" s="1"/>
  <c r="TME470" i="5" s="1"/>
  <c r="TMG470" i="5" s="1"/>
  <c r="TMI470" i="5" s="1"/>
  <c r="TMK470" i="5" s="1"/>
  <c r="TMM470" i="5" s="1"/>
  <c r="TMO470" i="5" s="1"/>
  <c r="TMQ470" i="5" s="1"/>
  <c r="TMS470" i="5" s="1"/>
  <c r="TMU470" i="5" s="1"/>
  <c r="TMW470" i="5" s="1"/>
  <c r="TMY470" i="5" s="1"/>
  <c r="TNA470" i="5" s="1"/>
  <c r="TNC470" i="5" s="1"/>
  <c r="TNE470" i="5" s="1"/>
  <c r="TNG470" i="5" s="1"/>
  <c r="TNI470" i="5" s="1"/>
  <c r="TNK470" i="5" s="1"/>
  <c r="TNM470" i="5" s="1"/>
  <c r="TNO470" i="5" s="1"/>
  <c r="TNQ470" i="5" s="1"/>
  <c r="TNS470" i="5" s="1"/>
  <c r="TNU470" i="5" s="1"/>
  <c r="TNW470" i="5" s="1"/>
  <c r="TNY470" i="5" s="1"/>
  <c r="TOA470" i="5" s="1"/>
  <c r="TOC470" i="5" s="1"/>
  <c r="TOE470" i="5" s="1"/>
  <c r="TOG470" i="5" s="1"/>
  <c r="TOI470" i="5" s="1"/>
  <c r="TOK470" i="5" s="1"/>
  <c r="TOM470" i="5" s="1"/>
  <c r="TOO470" i="5" s="1"/>
  <c r="TOQ470" i="5" s="1"/>
  <c r="TOS470" i="5" s="1"/>
  <c r="TOU470" i="5" s="1"/>
  <c r="TOW470" i="5" s="1"/>
  <c r="TOY470" i="5" s="1"/>
  <c r="TPA470" i="5" s="1"/>
  <c r="TPC470" i="5" s="1"/>
  <c r="TPE470" i="5" s="1"/>
  <c r="TPG470" i="5" s="1"/>
  <c r="TPI470" i="5" s="1"/>
  <c r="TPK470" i="5" s="1"/>
  <c r="TPM470" i="5" s="1"/>
  <c r="TPO470" i="5" s="1"/>
  <c r="TPQ470" i="5" s="1"/>
  <c r="TPS470" i="5" s="1"/>
  <c r="TPU470" i="5" s="1"/>
  <c r="TPW470" i="5" s="1"/>
  <c r="TPY470" i="5" s="1"/>
  <c r="TQA470" i="5" s="1"/>
  <c r="TQC470" i="5" s="1"/>
  <c r="TQE470" i="5" s="1"/>
  <c r="TQG470" i="5" s="1"/>
  <c r="TQI470" i="5" s="1"/>
  <c r="TQK470" i="5" s="1"/>
  <c r="TQM470" i="5" s="1"/>
  <c r="TQO470" i="5" s="1"/>
  <c r="TQQ470" i="5" s="1"/>
  <c r="TQS470" i="5" s="1"/>
  <c r="TQU470" i="5" s="1"/>
  <c r="TQW470" i="5" s="1"/>
  <c r="TQY470" i="5" s="1"/>
  <c r="TRA470" i="5" s="1"/>
  <c r="TRC470" i="5" s="1"/>
  <c r="TRE470" i="5" s="1"/>
  <c r="TRG470" i="5" s="1"/>
  <c r="TRI470" i="5" s="1"/>
  <c r="TRK470" i="5" s="1"/>
  <c r="TRM470" i="5" s="1"/>
  <c r="TRO470" i="5" s="1"/>
  <c r="TRQ470" i="5" s="1"/>
  <c r="TRS470" i="5" s="1"/>
  <c r="TRU470" i="5" s="1"/>
  <c r="TRW470" i="5" s="1"/>
  <c r="TRY470" i="5" s="1"/>
  <c r="TSA470" i="5" s="1"/>
  <c r="TSC470" i="5" s="1"/>
  <c r="TSE470" i="5" s="1"/>
  <c r="TSG470" i="5" s="1"/>
  <c r="TSI470" i="5" s="1"/>
  <c r="TSK470" i="5" s="1"/>
  <c r="TSM470" i="5" s="1"/>
  <c r="TSO470" i="5" s="1"/>
  <c r="TSQ470" i="5" s="1"/>
  <c r="TSS470" i="5" s="1"/>
  <c r="TSU470" i="5" s="1"/>
  <c r="TSW470" i="5" s="1"/>
  <c r="TSY470" i="5" s="1"/>
  <c r="TTA470" i="5" s="1"/>
  <c r="TTC470" i="5" s="1"/>
  <c r="TTE470" i="5" s="1"/>
  <c r="TTG470" i="5" s="1"/>
  <c r="TTI470" i="5" s="1"/>
  <c r="TTK470" i="5" s="1"/>
  <c r="TTM470" i="5" s="1"/>
  <c r="TTO470" i="5" s="1"/>
  <c r="TTQ470" i="5" s="1"/>
  <c r="TTS470" i="5" s="1"/>
  <c r="TTU470" i="5" s="1"/>
  <c r="TTW470" i="5" s="1"/>
  <c r="TTY470" i="5" s="1"/>
  <c r="TUA470" i="5" s="1"/>
  <c r="TUC470" i="5" s="1"/>
  <c r="TUE470" i="5" s="1"/>
  <c r="TUG470" i="5" s="1"/>
  <c r="TUI470" i="5" s="1"/>
  <c r="TUK470" i="5" s="1"/>
  <c r="TUM470" i="5" s="1"/>
  <c r="TUO470" i="5" s="1"/>
  <c r="TUQ470" i="5" s="1"/>
  <c r="TUS470" i="5" s="1"/>
  <c r="TUU470" i="5" s="1"/>
  <c r="TUW470" i="5" s="1"/>
  <c r="TUY470" i="5" s="1"/>
  <c r="TVA470" i="5" s="1"/>
  <c r="TVC470" i="5" s="1"/>
  <c r="TVE470" i="5" s="1"/>
  <c r="TVG470" i="5" s="1"/>
  <c r="TVI470" i="5" s="1"/>
  <c r="TVK470" i="5" s="1"/>
  <c r="TVM470" i="5" s="1"/>
  <c r="TVO470" i="5" s="1"/>
  <c r="TVQ470" i="5" s="1"/>
  <c r="TVS470" i="5" s="1"/>
  <c r="TVU470" i="5" s="1"/>
  <c r="TVW470" i="5" s="1"/>
  <c r="TVY470" i="5" s="1"/>
  <c r="TWA470" i="5" s="1"/>
  <c r="TWC470" i="5" s="1"/>
  <c r="TWE470" i="5" s="1"/>
  <c r="TWG470" i="5" s="1"/>
  <c r="TWI470" i="5" s="1"/>
  <c r="TWK470" i="5" s="1"/>
  <c r="TWM470" i="5" s="1"/>
  <c r="TWO470" i="5" s="1"/>
  <c r="TWQ470" i="5" s="1"/>
  <c r="TWS470" i="5" s="1"/>
  <c r="TWU470" i="5" s="1"/>
  <c r="TWW470" i="5" s="1"/>
  <c r="TWY470" i="5" s="1"/>
  <c r="TXA470" i="5" s="1"/>
  <c r="TXC470" i="5" s="1"/>
  <c r="TXE470" i="5" s="1"/>
  <c r="TXG470" i="5" s="1"/>
  <c r="TXI470" i="5" s="1"/>
  <c r="TXK470" i="5" s="1"/>
  <c r="TXM470" i="5" s="1"/>
  <c r="TXO470" i="5" s="1"/>
  <c r="TXQ470" i="5" s="1"/>
  <c r="TXS470" i="5" s="1"/>
  <c r="TXU470" i="5" s="1"/>
  <c r="TXW470" i="5" s="1"/>
  <c r="TXY470" i="5" s="1"/>
  <c r="TYA470" i="5" s="1"/>
  <c r="TYC470" i="5" s="1"/>
  <c r="TYE470" i="5" s="1"/>
  <c r="TYG470" i="5" s="1"/>
  <c r="TYI470" i="5" s="1"/>
  <c r="TYK470" i="5" s="1"/>
  <c r="TYM470" i="5" s="1"/>
  <c r="TYO470" i="5" s="1"/>
  <c r="TYQ470" i="5" s="1"/>
  <c r="TYS470" i="5" s="1"/>
  <c r="TYU470" i="5" s="1"/>
  <c r="TYW470" i="5" s="1"/>
  <c r="TYY470" i="5" s="1"/>
  <c r="TZA470" i="5" s="1"/>
  <c r="TZC470" i="5" s="1"/>
  <c r="TZE470" i="5" s="1"/>
  <c r="TZG470" i="5" s="1"/>
  <c r="TZI470" i="5" s="1"/>
  <c r="TZK470" i="5" s="1"/>
  <c r="TZM470" i="5" s="1"/>
  <c r="TZO470" i="5" s="1"/>
  <c r="TZQ470" i="5" s="1"/>
  <c r="TZS470" i="5" s="1"/>
  <c r="TZU470" i="5" s="1"/>
  <c r="TZW470" i="5" s="1"/>
  <c r="TZY470" i="5" s="1"/>
  <c r="UAA470" i="5" s="1"/>
  <c r="UAC470" i="5" s="1"/>
  <c r="UAE470" i="5" s="1"/>
  <c r="UAG470" i="5" s="1"/>
  <c r="UAI470" i="5" s="1"/>
  <c r="UAK470" i="5" s="1"/>
  <c r="UAM470" i="5" s="1"/>
  <c r="UAO470" i="5" s="1"/>
  <c r="UAQ470" i="5" s="1"/>
  <c r="UAS470" i="5" s="1"/>
  <c r="UAU470" i="5" s="1"/>
  <c r="UAW470" i="5" s="1"/>
  <c r="UAY470" i="5" s="1"/>
  <c r="UBA470" i="5" s="1"/>
  <c r="UBC470" i="5" s="1"/>
  <c r="UBE470" i="5" s="1"/>
  <c r="UBG470" i="5" s="1"/>
  <c r="UBI470" i="5" s="1"/>
  <c r="UBK470" i="5" s="1"/>
  <c r="UBM470" i="5" s="1"/>
  <c r="UBO470" i="5" s="1"/>
  <c r="UBQ470" i="5" s="1"/>
  <c r="UBS470" i="5" s="1"/>
  <c r="UBU470" i="5" s="1"/>
  <c r="UBW470" i="5" s="1"/>
  <c r="UBY470" i="5" s="1"/>
  <c r="UCA470" i="5" s="1"/>
  <c r="UCC470" i="5" s="1"/>
  <c r="UCE470" i="5" s="1"/>
  <c r="UCG470" i="5" s="1"/>
  <c r="UCI470" i="5" s="1"/>
  <c r="UCK470" i="5" s="1"/>
  <c r="UCM470" i="5" s="1"/>
  <c r="UCO470" i="5" s="1"/>
  <c r="UCQ470" i="5" s="1"/>
  <c r="UCS470" i="5" s="1"/>
  <c r="UCU470" i="5" s="1"/>
  <c r="UCW470" i="5" s="1"/>
  <c r="UCY470" i="5" s="1"/>
  <c r="UDA470" i="5" s="1"/>
  <c r="UDC470" i="5" s="1"/>
  <c r="UDE470" i="5" s="1"/>
  <c r="UDG470" i="5" s="1"/>
  <c r="UDI470" i="5" s="1"/>
  <c r="UDK470" i="5" s="1"/>
  <c r="UDM470" i="5" s="1"/>
  <c r="UDO470" i="5" s="1"/>
  <c r="UDQ470" i="5" s="1"/>
  <c r="UDS470" i="5" s="1"/>
  <c r="UDU470" i="5" s="1"/>
  <c r="UDW470" i="5" s="1"/>
  <c r="UDY470" i="5" s="1"/>
  <c r="UEA470" i="5" s="1"/>
  <c r="UEC470" i="5" s="1"/>
  <c r="UEE470" i="5" s="1"/>
  <c r="UEG470" i="5" s="1"/>
  <c r="UEI470" i="5" s="1"/>
  <c r="UEK470" i="5" s="1"/>
  <c r="UEM470" i="5" s="1"/>
  <c r="UEO470" i="5" s="1"/>
  <c r="UEQ470" i="5" s="1"/>
  <c r="UES470" i="5" s="1"/>
  <c r="UEU470" i="5" s="1"/>
  <c r="UEW470" i="5" s="1"/>
  <c r="UEY470" i="5" s="1"/>
  <c r="UFA470" i="5" s="1"/>
  <c r="UFC470" i="5" s="1"/>
  <c r="UFE470" i="5" s="1"/>
  <c r="UFG470" i="5" s="1"/>
  <c r="UFI470" i="5" s="1"/>
  <c r="UFK470" i="5" s="1"/>
  <c r="UFM470" i="5" s="1"/>
  <c r="UFO470" i="5" s="1"/>
  <c r="UFQ470" i="5" s="1"/>
  <c r="UFS470" i="5" s="1"/>
  <c r="UFU470" i="5" s="1"/>
  <c r="UFW470" i="5" s="1"/>
  <c r="UFY470" i="5" s="1"/>
  <c r="UGA470" i="5" s="1"/>
  <c r="UGC470" i="5" s="1"/>
  <c r="UGE470" i="5" s="1"/>
  <c r="UGG470" i="5" s="1"/>
  <c r="UGI470" i="5" s="1"/>
  <c r="UGK470" i="5" s="1"/>
  <c r="UGM470" i="5" s="1"/>
  <c r="UGO470" i="5" s="1"/>
  <c r="UGQ470" i="5" s="1"/>
  <c r="UGS470" i="5" s="1"/>
  <c r="UGU470" i="5" s="1"/>
  <c r="UGW470" i="5" s="1"/>
  <c r="UGY470" i="5" s="1"/>
  <c r="UHA470" i="5" s="1"/>
  <c r="UHC470" i="5" s="1"/>
  <c r="UHE470" i="5" s="1"/>
  <c r="UHG470" i="5" s="1"/>
  <c r="UHI470" i="5" s="1"/>
  <c r="UHK470" i="5" s="1"/>
  <c r="UHM470" i="5" s="1"/>
  <c r="UHO470" i="5" s="1"/>
  <c r="UHQ470" i="5" s="1"/>
  <c r="UHS470" i="5" s="1"/>
  <c r="UHU470" i="5" s="1"/>
  <c r="UHW470" i="5" s="1"/>
  <c r="UHY470" i="5" s="1"/>
  <c r="UIA470" i="5" s="1"/>
  <c r="UIC470" i="5" s="1"/>
  <c r="UIE470" i="5" s="1"/>
  <c r="UIG470" i="5" s="1"/>
  <c r="UII470" i="5" s="1"/>
  <c r="UIK470" i="5" s="1"/>
  <c r="UIM470" i="5" s="1"/>
  <c r="UIO470" i="5" s="1"/>
  <c r="UIQ470" i="5" s="1"/>
  <c r="UIS470" i="5" s="1"/>
  <c r="UIU470" i="5" s="1"/>
  <c r="UIW470" i="5" s="1"/>
  <c r="UIY470" i="5" s="1"/>
  <c r="UJA470" i="5" s="1"/>
  <c r="UJC470" i="5" s="1"/>
  <c r="UJE470" i="5" s="1"/>
  <c r="UJG470" i="5" s="1"/>
  <c r="UJI470" i="5" s="1"/>
  <c r="UJK470" i="5" s="1"/>
  <c r="UJM470" i="5" s="1"/>
  <c r="UJO470" i="5" s="1"/>
  <c r="UJQ470" i="5" s="1"/>
  <c r="UJS470" i="5" s="1"/>
  <c r="UJU470" i="5" s="1"/>
  <c r="UJW470" i="5" s="1"/>
  <c r="UJY470" i="5" s="1"/>
  <c r="UKA470" i="5" s="1"/>
  <c r="UKC470" i="5" s="1"/>
  <c r="UKE470" i="5" s="1"/>
  <c r="UKG470" i="5" s="1"/>
  <c r="UKI470" i="5" s="1"/>
  <c r="UKK470" i="5" s="1"/>
  <c r="UKM470" i="5" s="1"/>
  <c r="UKO470" i="5" s="1"/>
  <c r="UKQ470" i="5" s="1"/>
  <c r="UKS470" i="5" s="1"/>
  <c r="UKU470" i="5" s="1"/>
  <c r="UKW470" i="5" s="1"/>
  <c r="UKY470" i="5" s="1"/>
  <c r="ULA470" i="5" s="1"/>
  <c r="ULC470" i="5" s="1"/>
  <c r="ULE470" i="5" s="1"/>
  <c r="ULG470" i="5" s="1"/>
  <c r="ULI470" i="5" s="1"/>
  <c r="ULK470" i="5" s="1"/>
  <c r="ULM470" i="5" s="1"/>
  <c r="ULO470" i="5" s="1"/>
  <c r="ULQ470" i="5" s="1"/>
  <c r="ULS470" i="5" s="1"/>
  <c r="ULU470" i="5" s="1"/>
  <c r="ULW470" i="5" s="1"/>
  <c r="ULY470" i="5" s="1"/>
  <c r="UMA470" i="5" s="1"/>
  <c r="UMC470" i="5" s="1"/>
  <c r="UME470" i="5" s="1"/>
  <c r="UMG470" i="5" s="1"/>
  <c r="UMI470" i="5" s="1"/>
  <c r="UMK470" i="5" s="1"/>
  <c r="UMM470" i="5" s="1"/>
  <c r="UMO470" i="5" s="1"/>
  <c r="UMQ470" i="5" s="1"/>
  <c r="UMS470" i="5" s="1"/>
  <c r="UMU470" i="5" s="1"/>
  <c r="UMW470" i="5" s="1"/>
  <c r="UMY470" i="5" s="1"/>
  <c r="UNA470" i="5" s="1"/>
  <c r="UNC470" i="5" s="1"/>
  <c r="UNE470" i="5" s="1"/>
  <c r="UNG470" i="5" s="1"/>
  <c r="UNI470" i="5" s="1"/>
  <c r="UNK470" i="5" s="1"/>
  <c r="UNM470" i="5" s="1"/>
  <c r="UNO470" i="5" s="1"/>
  <c r="UNQ470" i="5" s="1"/>
  <c r="UNS470" i="5" s="1"/>
  <c r="UNU470" i="5" s="1"/>
  <c r="UNW470" i="5" s="1"/>
  <c r="UNY470" i="5" s="1"/>
  <c r="UOA470" i="5" s="1"/>
  <c r="UOC470" i="5" s="1"/>
  <c r="UOE470" i="5" s="1"/>
  <c r="UOG470" i="5" s="1"/>
  <c r="UOI470" i="5" s="1"/>
  <c r="UOK470" i="5" s="1"/>
  <c r="UOM470" i="5" s="1"/>
  <c r="UOO470" i="5" s="1"/>
  <c r="UOQ470" i="5" s="1"/>
  <c r="UOS470" i="5" s="1"/>
  <c r="UOU470" i="5" s="1"/>
  <c r="UOW470" i="5" s="1"/>
  <c r="UOY470" i="5" s="1"/>
  <c r="UPA470" i="5" s="1"/>
  <c r="UPC470" i="5" s="1"/>
  <c r="UPE470" i="5" s="1"/>
  <c r="UPG470" i="5" s="1"/>
  <c r="UPI470" i="5" s="1"/>
  <c r="UPK470" i="5" s="1"/>
  <c r="UPM470" i="5" s="1"/>
  <c r="UPO470" i="5" s="1"/>
  <c r="UPQ470" i="5" s="1"/>
  <c r="UPS470" i="5" s="1"/>
  <c r="UPU470" i="5" s="1"/>
  <c r="UPW470" i="5" s="1"/>
  <c r="UPY470" i="5" s="1"/>
  <c r="UQA470" i="5" s="1"/>
  <c r="UQC470" i="5" s="1"/>
  <c r="UQE470" i="5" s="1"/>
  <c r="UQG470" i="5" s="1"/>
  <c r="UQI470" i="5" s="1"/>
  <c r="UQK470" i="5" s="1"/>
  <c r="UQM470" i="5" s="1"/>
  <c r="UQO470" i="5" s="1"/>
  <c r="UQQ470" i="5" s="1"/>
  <c r="UQS470" i="5" s="1"/>
  <c r="UQU470" i="5" s="1"/>
  <c r="UQW470" i="5" s="1"/>
  <c r="UQY470" i="5" s="1"/>
  <c r="URA470" i="5" s="1"/>
  <c r="URC470" i="5" s="1"/>
  <c r="URE470" i="5" s="1"/>
  <c r="URG470" i="5" s="1"/>
  <c r="URI470" i="5" s="1"/>
  <c r="URK470" i="5" s="1"/>
  <c r="URM470" i="5" s="1"/>
  <c r="URO470" i="5" s="1"/>
  <c r="URQ470" i="5" s="1"/>
  <c r="URS470" i="5" s="1"/>
  <c r="URU470" i="5" s="1"/>
  <c r="URW470" i="5" s="1"/>
  <c r="URY470" i="5" s="1"/>
  <c r="USA470" i="5" s="1"/>
  <c r="USC470" i="5" s="1"/>
  <c r="USE470" i="5" s="1"/>
  <c r="USG470" i="5" s="1"/>
  <c r="USI470" i="5" s="1"/>
  <c r="USK470" i="5" s="1"/>
  <c r="USM470" i="5" s="1"/>
  <c r="USO470" i="5" s="1"/>
  <c r="USQ470" i="5" s="1"/>
  <c r="USS470" i="5" s="1"/>
  <c r="USU470" i="5" s="1"/>
  <c r="USW470" i="5" s="1"/>
  <c r="USY470" i="5" s="1"/>
  <c r="UTA470" i="5" s="1"/>
  <c r="UTC470" i="5" s="1"/>
  <c r="UTE470" i="5" s="1"/>
  <c r="UTG470" i="5" s="1"/>
  <c r="UTI470" i="5" s="1"/>
  <c r="UTK470" i="5" s="1"/>
  <c r="UTM470" i="5" s="1"/>
  <c r="UTO470" i="5" s="1"/>
  <c r="UTQ470" i="5" s="1"/>
  <c r="UTS470" i="5" s="1"/>
  <c r="UTU470" i="5" s="1"/>
  <c r="UTW470" i="5" s="1"/>
  <c r="UTY470" i="5" s="1"/>
  <c r="UUA470" i="5" s="1"/>
  <c r="UUC470" i="5" s="1"/>
  <c r="UUE470" i="5" s="1"/>
  <c r="UUG470" i="5" s="1"/>
  <c r="UUI470" i="5" s="1"/>
  <c r="UUK470" i="5" s="1"/>
  <c r="UUM470" i="5" s="1"/>
  <c r="UUO470" i="5" s="1"/>
  <c r="UUQ470" i="5" s="1"/>
  <c r="UUS470" i="5" s="1"/>
  <c r="UUU470" i="5" s="1"/>
  <c r="UUW470" i="5" s="1"/>
  <c r="UUY470" i="5" s="1"/>
  <c r="UVA470" i="5" s="1"/>
  <c r="UVC470" i="5" s="1"/>
  <c r="UVE470" i="5" s="1"/>
  <c r="UVG470" i="5" s="1"/>
  <c r="UVI470" i="5" s="1"/>
  <c r="UVK470" i="5" s="1"/>
  <c r="UVM470" i="5" s="1"/>
  <c r="UVO470" i="5" s="1"/>
  <c r="UVQ470" i="5" s="1"/>
  <c r="UVS470" i="5" s="1"/>
  <c r="UVU470" i="5" s="1"/>
  <c r="UVW470" i="5" s="1"/>
  <c r="UVY470" i="5" s="1"/>
  <c r="UWA470" i="5" s="1"/>
  <c r="UWC470" i="5" s="1"/>
  <c r="UWE470" i="5" s="1"/>
  <c r="UWG470" i="5" s="1"/>
  <c r="UWI470" i="5" s="1"/>
  <c r="UWK470" i="5" s="1"/>
  <c r="UWM470" i="5" s="1"/>
  <c r="UWO470" i="5" s="1"/>
  <c r="UWQ470" i="5" s="1"/>
  <c r="UWS470" i="5" s="1"/>
  <c r="UWU470" i="5" s="1"/>
  <c r="UWW470" i="5" s="1"/>
  <c r="UWY470" i="5" s="1"/>
  <c r="UXA470" i="5" s="1"/>
  <c r="UXC470" i="5" s="1"/>
  <c r="UXE470" i="5" s="1"/>
  <c r="UXG470" i="5" s="1"/>
  <c r="UXI470" i="5" s="1"/>
  <c r="UXK470" i="5" s="1"/>
  <c r="UXM470" i="5" s="1"/>
  <c r="UXO470" i="5" s="1"/>
  <c r="UXQ470" i="5" s="1"/>
  <c r="UXS470" i="5" s="1"/>
  <c r="UXU470" i="5" s="1"/>
  <c r="UXW470" i="5" s="1"/>
  <c r="UXY470" i="5" s="1"/>
  <c r="UYA470" i="5" s="1"/>
  <c r="UYC470" i="5" s="1"/>
  <c r="UYE470" i="5" s="1"/>
  <c r="UYG470" i="5" s="1"/>
  <c r="UYI470" i="5" s="1"/>
  <c r="UYK470" i="5" s="1"/>
  <c r="UYM470" i="5" s="1"/>
  <c r="UYO470" i="5" s="1"/>
  <c r="UYQ470" i="5" s="1"/>
  <c r="UYS470" i="5" s="1"/>
  <c r="UYU470" i="5" s="1"/>
  <c r="UYW470" i="5" s="1"/>
  <c r="UYY470" i="5" s="1"/>
  <c r="UZA470" i="5" s="1"/>
  <c r="UZC470" i="5" s="1"/>
  <c r="UZE470" i="5" s="1"/>
  <c r="UZG470" i="5" s="1"/>
  <c r="UZI470" i="5" s="1"/>
  <c r="UZK470" i="5" s="1"/>
  <c r="UZM470" i="5" s="1"/>
  <c r="UZO470" i="5" s="1"/>
  <c r="UZQ470" i="5" s="1"/>
  <c r="UZS470" i="5" s="1"/>
  <c r="UZU470" i="5" s="1"/>
  <c r="UZW470" i="5" s="1"/>
  <c r="UZY470" i="5" s="1"/>
  <c r="VAA470" i="5" s="1"/>
  <c r="VAC470" i="5" s="1"/>
  <c r="VAE470" i="5" s="1"/>
  <c r="VAG470" i="5" s="1"/>
  <c r="VAI470" i="5" s="1"/>
  <c r="VAK470" i="5" s="1"/>
  <c r="VAM470" i="5" s="1"/>
  <c r="VAO470" i="5" s="1"/>
  <c r="VAQ470" i="5" s="1"/>
  <c r="VAS470" i="5" s="1"/>
  <c r="VAU470" i="5" s="1"/>
  <c r="VAW470" i="5" s="1"/>
  <c r="VAY470" i="5" s="1"/>
  <c r="VBA470" i="5" s="1"/>
  <c r="VBC470" i="5" s="1"/>
  <c r="VBE470" i="5" s="1"/>
  <c r="VBG470" i="5" s="1"/>
  <c r="VBI470" i="5" s="1"/>
  <c r="VBK470" i="5" s="1"/>
  <c r="VBM470" i="5" s="1"/>
  <c r="VBO470" i="5" s="1"/>
  <c r="VBQ470" i="5" s="1"/>
  <c r="VBS470" i="5" s="1"/>
  <c r="VBU470" i="5" s="1"/>
  <c r="VBW470" i="5" s="1"/>
  <c r="VBY470" i="5" s="1"/>
  <c r="VCA470" i="5" s="1"/>
  <c r="VCC470" i="5" s="1"/>
  <c r="VCE470" i="5" s="1"/>
  <c r="VCG470" i="5" s="1"/>
  <c r="VCI470" i="5" s="1"/>
  <c r="VCK470" i="5" s="1"/>
  <c r="VCM470" i="5" s="1"/>
  <c r="VCO470" i="5" s="1"/>
  <c r="VCQ470" i="5" s="1"/>
  <c r="VCS470" i="5" s="1"/>
  <c r="VCU470" i="5" s="1"/>
  <c r="VCW470" i="5" s="1"/>
  <c r="VCY470" i="5" s="1"/>
  <c r="VDA470" i="5" s="1"/>
  <c r="VDC470" i="5" s="1"/>
  <c r="VDE470" i="5" s="1"/>
  <c r="VDG470" i="5" s="1"/>
  <c r="VDI470" i="5" s="1"/>
  <c r="VDK470" i="5" s="1"/>
  <c r="VDM470" i="5" s="1"/>
  <c r="VDO470" i="5" s="1"/>
  <c r="VDQ470" i="5" s="1"/>
  <c r="VDS470" i="5" s="1"/>
  <c r="VDU470" i="5" s="1"/>
  <c r="VDW470" i="5" s="1"/>
  <c r="VDY470" i="5" s="1"/>
  <c r="VEA470" i="5" s="1"/>
  <c r="VEC470" i="5" s="1"/>
  <c r="VEE470" i="5" s="1"/>
  <c r="VEG470" i="5" s="1"/>
  <c r="VEI470" i="5" s="1"/>
  <c r="VEK470" i="5" s="1"/>
  <c r="VEM470" i="5" s="1"/>
  <c r="VEO470" i="5" s="1"/>
  <c r="VEQ470" i="5" s="1"/>
  <c r="VES470" i="5" s="1"/>
  <c r="VEU470" i="5" s="1"/>
  <c r="VEW470" i="5" s="1"/>
  <c r="VEY470" i="5" s="1"/>
  <c r="VFA470" i="5" s="1"/>
  <c r="VFC470" i="5" s="1"/>
  <c r="VFE470" i="5" s="1"/>
  <c r="VFG470" i="5" s="1"/>
  <c r="VFI470" i="5" s="1"/>
  <c r="VFK470" i="5" s="1"/>
  <c r="VFM470" i="5" s="1"/>
  <c r="VFO470" i="5" s="1"/>
  <c r="VFQ470" i="5" s="1"/>
  <c r="VFS470" i="5" s="1"/>
  <c r="VFU470" i="5" s="1"/>
  <c r="VFW470" i="5" s="1"/>
  <c r="VFY470" i="5" s="1"/>
  <c r="VGA470" i="5" s="1"/>
  <c r="VGC470" i="5" s="1"/>
  <c r="VGE470" i="5" s="1"/>
  <c r="VGG470" i="5" s="1"/>
  <c r="VGI470" i="5" s="1"/>
  <c r="VGK470" i="5" s="1"/>
  <c r="VGM470" i="5" s="1"/>
  <c r="VGO470" i="5" s="1"/>
  <c r="VGQ470" i="5" s="1"/>
  <c r="VGS470" i="5" s="1"/>
  <c r="VGU470" i="5" s="1"/>
  <c r="VGW470" i="5" s="1"/>
  <c r="VGY470" i="5" s="1"/>
  <c r="VHA470" i="5" s="1"/>
  <c r="VHC470" i="5" s="1"/>
  <c r="VHE470" i="5" s="1"/>
  <c r="VHG470" i="5" s="1"/>
  <c r="VHI470" i="5" s="1"/>
  <c r="VHK470" i="5" s="1"/>
  <c r="VHM470" i="5" s="1"/>
  <c r="VHO470" i="5" s="1"/>
  <c r="VHQ470" i="5" s="1"/>
  <c r="VHS470" i="5" s="1"/>
  <c r="VHU470" i="5" s="1"/>
  <c r="VHW470" i="5" s="1"/>
  <c r="VHY470" i="5" s="1"/>
  <c r="VIA470" i="5" s="1"/>
  <c r="VIC470" i="5" s="1"/>
  <c r="VIE470" i="5" s="1"/>
  <c r="VIG470" i="5" s="1"/>
  <c r="VII470" i="5" s="1"/>
  <c r="VIK470" i="5" s="1"/>
  <c r="VIM470" i="5" s="1"/>
  <c r="VIO470" i="5" s="1"/>
  <c r="VIQ470" i="5" s="1"/>
  <c r="VIS470" i="5" s="1"/>
  <c r="VIU470" i="5" s="1"/>
  <c r="VIW470" i="5" s="1"/>
  <c r="VIY470" i="5" s="1"/>
  <c r="VJA470" i="5" s="1"/>
  <c r="VJC470" i="5" s="1"/>
  <c r="VJE470" i="5" s="1"/>
  <c r="VJG470" i="5" s="1"/>
  <c r="VJI470" i="5" s="1"/>
  <c r="VJK470" i="5" s="1"/>
  <c r="VJM470" i="5" s="1"/>
  <c r="VJO470" i="5" s="1"/>
  <c r="VJQ470" i="5" s="1"/>
  <c r="VJS470" i="5" s="1"/>
  <c r="VJU470" i="5" s="1"/>
  <c r="VJW470" i="5" s="1"/>
  <c r="VJY470" i="5" s="1"/>
  <c r="VKA470" i="5" s="1"/>
  <c r="VKC470" i="5" s="1"/>
  <c r="VKE470" i="5" s="1"/>
  <c r="VKG470" i="5" s="1"/>
  <c r="VKI470" i="5" s="1"/>
  <c r="VKK470" i="5" s="1"/>
  <c r="VKM470" i="5" s="1"/>
  <c r="VKO470" i="5" s="1"/>
  <c r="VKQ470" i="5" s="1"/>
  <c r="VKS470" i="5" s="1"/>
  <c r="VKU470" i="5" s="1"/>
  <c r="VKW470" i="5" s="1"/>
  <c r="VKY470" i="5" s="1"/>
  <c r="VLA470" i="5" s="1"/>
  <c r="VLC470" i="5" s="1"/>
  <c r="VLE470" i="5" s="1"/>
  <c r="VLG470" i="5" s="1"/>
  <c r="VLI470" i="5" s="1"/>
  <c r="VLK470" i="5" s="1"/>
  <c r="VLM470" i="5" s="1"/>
  <c r="VLO470" i="5" s="1"/>
  <c r="VLQ470" i="5" s="1"/>
  <c r="VLS470" i="5" s="1"/>
  <c r="VLU470" i="5" s="1"/>
  <c r="VLW470" i="5" s="1"/>
  <c r="VLY470" i="5" s="1"/>
  <c r="VMA470" i="5" s="1"/>
  <c r="VMC470" i="5" s="1"/>
  <c r="VME470" i="5" s="1"/>
  <c r="VMG470" i="5" s="1"/>
  <c r="VMI470" i="5" s="1"/>
  <c r="VMK470" i="5" s="1"/>
  <c r="VMM470" i="5" s="1"/>
  <c r="VMO470" i="5" s="1"/>
  <c r="VMQ470" i="5" s="1"/>
  <c r="VMS470" i="5" s="1"/>
  <c r="VMU470" i="5" s="1"/>
  <c r="VMW470" i="5" s="1"/>
  <c r="VMY470" i="5" s="1"/>
  <c r="VNA470" i="5" s="1"/>
  <c r="VNC470" i="5" s="1"/>
  <c r="VNE470" i="5" s="1"/>
  <c r="VNG470" i="5" s="1"/>
  <c r="VNI470" i="5" s="1"/>
  <c r="VNK470" i="5" s="1"/>
  <c r="VNM470" i="5" s="1"/>
  <c r="VNO470" i="5" s="1"/>
  <c r="VNQ470" i="5" s="1"/>
  <c r="VNS470" i="5" s="1"/>
  <c r="VNU470" i="5" s="1"/>
  <c r="VNW470" i="5" s="1"/>
  <c r="VNY470" i="5" s="1"/>
  <c r="VOA470" i="5" s="1"/>
  <c r="VOC470" i="5" s="1"/>
  <c r="VOE470" i="5" s="1"/>
  <c r="VOG470" i="5" s="1"/>
  <c r="VOI470" i="5" s="1"/>
  <c r="VOK470" i="5" s="1"/>
  <c r="VOM470" i="5" s="1"/>
  <c r="VOO470" i="5" s="1"/>
  <c r="VOQ470" i="5" s="1"/>
  <c r="VOS470" i="5" s="1"/>
  <c r="VOU470" i="5" s="1"/>
  <c r="VOW470" i="5" s="1"/>
  <c r="VOY470" i="5" s="1"/>
  <c r="VPA470" i="5" s="1"/>
  <c r="VPC470" i="5" s="1"/>
  <c r="VPE470" i="5" s="1"/>
  <c r="VPG470" i="5" s="1"/>
  <c r="VPI470" i="5" s="1"/>
  <c r="VPK470" i="5" s="1"/>
  <c r="VPM470" i="5" s="1"/>
  <c r="VPO470" i="5" s="1"/>
  <c r="VPQ470" i="5" s="1"/>
  <c r="VPS470" i="5" s="1"/>
  <c r="VPU470" i="5" s="1"/>
  <c r="VPW470" i="5" s="1"/>
  <c r="VPY470" i="5" s="1"/>
  <c r="VQA470" i="5" s="1"/>
  <c r="VQC470" i="5" s="1"/>
  <c r="VQE470" i="5" s="1"/>
  <c r="VQG470" i="5" s="1"/>
  <c r="VQI470" i="5" s="1"/>
  <c r="VQK470" i="5" s="1"/>
  <c r="VQM470" i="5" s="1"/>
  <c r="VQO470" i="5" s="1"/>
  <c r="VQQ470" i="5" s="1"/>
  <c r="VQS470" i="5" s="1"/>
  <c r="VQU470" i="5" s="1"/>
  <c r="VQW470" i="5" s="1"/>
  <c r="VQY470" i="5" s="1"/>
  <c r="VRA470" i="5" s="1"/>
  <c r="VRC470" i="5" s="1"/>
  <c r="VRE470" i="5" s="1"/>
  <c r="VRG470" i="5" s="1"/>
  <c r="VRI470" i="5" s="1"/>
  <c r="VRK470" i="5" s="1"/>
  <c r="VRM470" i="5" s="1"/>
  <c r="VRO470" i="5" s="1"/>
  <c r="VRQ470" i="5" s="1"/>
  <c r="VRS470" i="5" s="1"/>
  <c r="VRU470" i="5" s="1"/>
  <c r="VRW470" i="5" s="1"/>
  <c r="VRY470" i="5" s="1"/>
  <c r="VSA470" i="5" s="1"/>
  <c r="VSC470" i="5" s="1"/>
  <c r="VSE470" i="5" s="1"/>
  <c r="VSG470" i="5" s="1"/>
  <c r="VSI470" i="5" s="1"/>
  <c r="VSK470" i="5" s="1"/>
  <c r="VSM470" i="5" s="1"/>
  <c r="VSO470" i="5" s="1"/>
  <c r="VSQ470" i="5" s="1"/>
  <c r="VSS470" i="5" s="1"/>
  <c r="VSU470" i="5" s="1"/>
  <c r="VSW470" i="5" s="1"/>
  <c r="VSY470" i="5" s="1"/>
  <c r="VTA470" i="5" s="1"/>
  <c r="VTC470" i="5" s="1"/>
  <c r="VTE470" i="5" s="1"/>
  <c r="VTG470" i="5" s="1"/>
  <c r="VTI470" i="5" s="1"/>
  <c r="VTK470" i="5" s="1"/>
  <c r="VTM470" i="5" s="1"/>
  <c r="VTO470" i="5" s="1"/>
  <c r="VTQ470" i="5" s="1"/>
  <c r="VTS470" i="5" s="1"/>
  <c r="VTU470" i="5" s="1"/>
  <c r="VTW470" i="5" s="1"/>
  <c r="VTY470" i="5" s="1"/>
  <c r="VUA470" i="5" s="1"/>
  <c r="VUC470" i="5" s="1"/>
  <c r="VUE470" i="5" s="1"/>
  <c r="VUG470" i="5" s="1"/>
  <c r="VUI470" i="5" s="1"/>
  <c r="VUK470" i="5" s="1"/>
  <c r="VUM470" i="5" s="1"/>
  <c r="VUO470" i="5" s="1"/>
  <c r="VUQ470" i="5" s="1"/>
  <c r="VUS470" i="5" s="1"/>
  <c r="VUU470" i="5" s="1"/>
  <c r="VUW470" i="5" s="1"/>
  <c r="VUY470" i="5" s="1"/>
  <c r="VVA470" i="5" s="1"/>
  <c r="VVC470" i="5" s="1"/>
  <c r="VVE470" i="5" s="1"/>
  <c r="VVG470" i="5" s="1"/>
  <c r="VVI470" i="5" s="1"/>
  <c r="VVK470" i="5" s="1"/>
  <c r="VVM470" i="5" s="1"/>
  <c r="VVO470" i="5" s="1"/>
  <c r="VVQ470" i="5" s="1"/>
  <c r="VVS470" i="5" s="1"/>
  <c r="VVU470" i="5" s="1"/>
  <c r="VVW470" i="5" s="1"/>
  <c r="VVY470" i="5" s="1"/>
  <c r="VWA470" i="5" s="1"/>
  <c r="VWC470" i="5" s="1"/>
  <c r="VWE470" i="5" s="1"/>
  <c r="VWG470" i="5" s="1"/>
  <c r="VWI470" i="5" s="1"/>
  <c r="VWK470" i="5" s="1"/>
  <c r="VWM470" i="5" s="1"/>
  <c r="VWO470" i="5" s="1"/>
  <c r="VWQ470" i="5" s="1"/>
  <c r="VWS470" i="5" s="1"/>
  <c r="VWU470" i="5" s="1"/>
  <c r="VWW470" i="5" s="1"/>
  <c r="VWY470" i="5" s="1"/>
  <c r="VXA470" i="5" s="1"/>
  <c r="VXC470" i="5" s="1"/>
  <c r="VXE470" i="5" s="1"/>
  <c r="VXG470" i="5" s="1"/>
  <c r="VXI470" i="5" s="1"/>
  <c r="VXK470" i="5" s="1"/>
  <c r="VXM470" i="5" s="1"/>
  <c r="VXO470" i="5" s="1"/>
  <c r="VXQ470" i="5" s="1"/>
  <c r="VXS470" i="5" s="1"/>
  <c r="VXU470" i="5" s="1"/>
  <c r="VXW470" i="5" s="1"/>
  <c r="VXY470" i="5" s="1"/>
  <c r="VYA470" i="5" s="1"/>
  <c r="VYC470" i="5" s="1"/>
  <c r="VYE470" i="5" s="1"/>
  <c r="VYG470" i="5" s="1"/>
  <c r="VYI470" i="5" s="1"/>
  <c r="VYK470" i="5" s="1"/>
  <c r="VYM470" i="5" s="1"/>
  <c r="VYO470" i="5" s="1"/>
  <c r="VYQ470" i="5" s="1"/>
  <c r="VYS470" i="5" s="1"/>
  <c r="VYU470" i="5" s="1"/>
  <c r="VYW470" i="5" s="1"/>
  <c r="VYY470" i="5" s="1"/>
  <c r="VZA470" i="5" s="1"/>
  <c r="VZC470" i="5" s="1"/>
  <c r="VZE470" i="5" s="1"/>
  <c r="VZG470" i="5" s="1"/>
  <c r="VZI470" i="5" s="1"/>
  <c r="VZK470" i="5" s="1"/>
  <c r="VZM470" i="5" s="1"/>
  <c r="VZO470" i="5" s="1"/>
  <c r="VZQ470" i="5" s="1"/>
  <c r="VZS470" i="5" s="1"/>
  <c r="VZU470" i="5" s="1"/>
  <c r="VZW470" i="5" s="1"/>
  <c r="VZY470" i="5" s="1"/>
  <c r="WAA470" i="5" s="1"/>
  <c r="WAC470" i="5" s="1"/>
  <c r="WAE470" i="5" s="1"/>
  <c r="WAG470" i="5" s="1"/>
  <c r="WAI470" i="5" s="1"/>
  <c r="WAK470" i="5" s="1"/>
  <c r="WAM470" i="5" s="1"/>
  <c r="WAO470" i="5" s="1"/>
  <c r="WAQ470" i="5" s="1"/>
  <c r="WAS470" i="5" s="1"/>
  <c r="WAU470" i="5" s="1"/>
  <c r="WAW470" i="5" s="1"/>
  <c r="WAY470" i="5" s="1"/>
  <c r="WBA470" i="5" s="1"/>
  <c r="WBC470" i="5" s="1"/>
  <c r="WBE470" i="5" s="1"/>
  <c r="WBG470" i="5" s="1"/>
  <c r="WBI470" i="5" s="1"/>
  <c r="WBK470" i="5" s="1"/>
  <c r="WBM470" i="5" s="1"/>
  <c r="WBO470" i="5" s="1"/>
  <c r="WBQ470" i="5" s="1"/>
  <c r="WBS470" i="5" s="1"/>
  <c r="WBU470" i="5" s="1"/>
  <c r="WBW470" i="5" s="1"/>
  <c r="WBY470" i="5" s="1"/>
  <c r="WCA470" i="5" s="1"/>
  <c r="WCC470" i="5" s="1"/>
  <c r="WCE470" i="5" s="1"/>
  <c r="WCG470" i="5" s="1"/>
  <c r="WCI470" i="5" s="1"/>
  <c r="WCK470" i="5" s="1"/>
  <c r="WCM470" i="5" s="1"/>
  <c r="WCO470" i="5" s="1"/>
  <c r="WCQ470" i="5" s="1"/>
  <c r="WCS470" i="5" s="1"/>
  <c r="WCU470" i="5" s="1"/>
  <c r="WCW470" i="5" s="1"/>
  <c r="WCY470" i="5" s="1"/>
  <c r="WDA470" i="5" s="1"/>
  <c r="WDC470" i="5" s="1"/>
  <c r="WDE470" i="5" s="1"/>
  <c r="WDG470" i="5" s="1"/>
  <c r="WDI470" i="5" s="1"/>
  <c r="WDK470" i="5" s="1"/>
  <c r="WDM470" i="5" s="1"/>
  <c r="WDO470" i="5" s="1"/>
  <c r="WDQ470" i="5" s="1"/>
  <c r="WDS470" i="5" s="1"/>
  <c r="WDU470" i="5" s="1"/>
  <c r="WDW470" i="5" s="1"/>
  <c r="WDY470" i="5" s="1"/>
  <c r="WEA470" i="5" s="1"/>
  <c r="WEC470" i="5" s="1"/>
  <c r="WEE470" i="5" s="1"/>
  <c r="WEG470" i="5" s="1"/>
  <c r="WEI470" i="5" s="1"/>
  <c r="WEK470" i="5" s="1"/>
  <c r="WEM470" i="5" s="1"/>
  <c r="WEO470" i="5" s="1"/>
  <c r="WEQ470" i="5" s="1"/>
  <c r="WES470" i="5" s="1"/>
  <c r="WEU470" i="5" s="1"/>
  <c r="WEW470" i="5" s="1"/>
  <c r="WEY470" i="5" s="1"/>
  <c r="WFA470" i="5" s="1"/>
  <c r="WFC470" i="5" s="1"/>
  <c r="WFE470" i="5" s="1"/>
  <c r="WFG470" i="5" s="1"/>
  <c r="WFI470" i="5" s="1"/>
  <c r="WFK470" i="5" s="1"/>
  <c r="WFM470" i="5" s="1"/>
  <c r="WFO470" i="5" s="1"/>
  <c r="WFQ470" i="5" s="1"/>
  <c r="WFS470" i="5" s="1"/>
  <c r="WFU470" i="5" s="1"/>
  <c r="WFW470" i="5" s="1"/>
  <c r="WFY470" i="5" s="1"/>
  <c r="WGA470" i="5" s="1"/>
  <c r="WGC470" i="5" s="1"/>
  <c r="WGE470" i="5" s="1"/>
  <c r="WGG470" i="5" s="1"/>
  <c r="WGI470" i="5" s="1"/>
  <c r="WGK470" i="5" s="1"/>
  <c r="WGM470" i="5" s="1"/>
  <c r="WGO470" i="5" s="1"/>
  <c r="WGQ470" i="5" s="1"/>
  <c r="WGS470" i="5" s="1"/>
  <c r="WGU470" i="5" s="1"/>
  <c r="WGW470" i="5" s="1"/>
  <c r="WGY470" i="5" s="1"/>
  <c r="WHA470" i="5" s="1"/>
  <c r="WHC470" i="5" s="1"/>
  <c r="WHE470" i="5" s="1"/>
  <c r="WHG470" i="5" s="1"/>
  <c r="WHI470" i="5" s="1"/>
  <c r="WHK470" i="5" s="1"/>
  <c r="WHM470" i="5" s="1"/>
  <c r="WHO470" i="5" s="1"/>
  <c r="WHQ470" i="5" s="1"/>
  <c r="WHS470" i="5" s="1"/>
  <c r="WHU470" i="5" s="1"/>
  <c r="WHW470" i="5" s="1"/>
  <c r="WHY470" i="5" s="1"/>
  <c r="WIA470" i="5" s="1"/>
  <c r="WIC470" i="5" s="1"/>
  <c r="WIE470" i="5" s="1"/>
  <c r="WIG470" i="5" s="1"/>
  <c r="WII470" i="5" s="1"/>
  <c r="WIK470" i="5" s="1"/>
  <c r="WIM470" i="5" s="1"/>
  <c r="WIO470" i="5" s="1"/>
  <c r="WIQ470" i="5" s="1"/>
  <c r="WIS470" i="5" s="1"/>
  <c r="WIU470" i="5" s="1"/>
  <c r="WIW470" i="5" s="1"/>
  <c r="WIY470" i="5" s="1"/>
  <c r="WJA470" i="5" s="1"/>
  <c r="WJC470" i="5" s="1"/>
  <c r="WJE470" i="5" s="1"/>
  <c r="WJG470" i="5" s="1"/>
  <c r="WJI470" i="5" s="1"/>
  <c r="WJK470" i="5" s="1"/>
  <c r="WJM470" i="5" s="1"/>
  <c r="WJO470" i="5" s="1"/>
  <c r="WJQ470" i="5" s="1"/>
  <c r="WJS470" i="5" s="1"/>
  <c r="WJU470" i="5" s="1"/>
  <c r="WJW470" i="5" s="1"/>
  <c r="WJY470" i="5" s="1"/>
  <c r="WKA470" i="5" s="1"/>
  <c r="WKC470" i="5" s="1"/>
  <c r="WKE470" i="5" s="1"/>
  <c r="WKG470" i="5" s="1"/>
  <c r="WKI470" i="5" s="1"/>
  <c r="WKK470" i="5" s="1"/>
  <c r="WKM470" i="5" s="1"/>
  <c r="WKO470" i="5" s="1"/>
  <c r="WKQ470" i="5" s="1"/>
  <c r="WKS470" i="5" s="1"/>
  <c r="WKU470" i="5" s="1"/>
  <c r="WKW470" i="5" s="1"/>
  <c r="WKY470" i="5" s="1"/>
  <c r="WLA470" i="5" s="1"/>
  <c r="WLC470" i="5" s="1"/>
  <c r="WLE470" i="5" s="1"/>
  <c r="WLG470" i="5" s="1"/>
  <c r="WLI470" i="5" s="1"/>
  <c r="WLK470" i="5" s="1"/>
  <c r="WLM470" i="5" s="1"/>
  <c r="WLO470" i="5" s="1"/>
  <c r="WLQ470" i="5" s="1"/>
  <c r="WLS470" i="5" s="1"/>
  <c r="WLU470" i="5" s="1"/>
  <c r="WLW470" i="5" s="1"/>
  <c r="WLY470" i="5" s="1"/>
  <c r="WMA470" i="5" s="1"/>
  <c r="WMC470" i="5" s="1"/>
  <c r="WME470" i="5" s="1"/>
  <c r="WMG470" i="5" s="1"/>
  <c r="WMI470" i="5" s="1"/>
  <c r="WMK470" i="5" s="1"/>
  <c r="WMM470" i="5" s="1"/>
  <c r="WMO470" i="5" s="1"/>
  <c r="WMQ470" i="5" s="1"/>
  <c r="WMS470" i="5" s="1"/>
  <c r="WMU470" i="5" s="1"/>
  <c r="WMW470" i="5" s="1"/>
  <c r="WMY470" i="5" s="1"/>
  <c r="WNA470" i="5" s="1"/>
  <c r="WNC470" i="5" s="1"/>
  <c r="WNE470" i="5" s="1"/>
  <c r="WNG470" i="5" s="1"/>
  <c r="WNI470" i="5" s="1"/>
  <c r="WNK470" i="5" s="1"/>
  <c r="WNM470" i="5" s="1"/>
  <c r="WNO470" i="5" s="1"/>
  <c r="WNQ470" i="5" s="1"/>
  <c r="WNS470" i="5" s="1"/>
  <c r="WNU470" i="5" s="1"/>
  <c r="WNW470" i="5" s="1"/>
  <c r="WNY470" i="5" s="1"/>
  <c r="WOA470" i="5" s="1"/>
  <c r="WOC470" i="5" s="1"/>
  <c r="WOE470" i="5" s="1"/>
  <c r="WOG470" i="5" s="1"/>
  <c r="WOI470" i="5" s="1"/>
  <c r="WOK470" i="5" s="1"/>
  <c r="WOM470" i="5" s="1"/>
  <c r="WOO470" i="5" s="1"/>
  <c r="WOQ470" i="5" s="1"/>
  <c r="WOS470" i="5" s="1"/>
  <c r="WOU470" i="5" s="1"/>
  <c r="WOW470" i="5" s="1"/>
  <c r="WOY470" i="5" s="1"/>
  <c r="WPA470" i="5" s="1"/>
  <c r="WPC470" i="5" s="1"/>
  <c r="WPE470" i="5" s="1"/>
  <c r="WPG470" i="5" s="1"/>
  <c r="WPI470" i="5" s="1"/>
  <c r="WPK470" i="5" s="1"/>
  <c r="WPM470" i="5" s="1"/>
  <c r="WPO470" i="5" s="1"/>
  <c r="WPQ470" i="5" s="1"/>
  <c r="WPS470" i="5" s="1"/>
  <c r="WPU470" i="5" s="1"/>
  <c r="WPW470" i="5" s="1"/>
  <c r="WPY470" i="5" s="1"/>
  <c r="WQA470" i="5" s="1"/>
  <c r="WQC470" i="5" s="1"/>
  <c r="WQE470" i="5" s="1"/>
  <c r="WQG470" i="5" s="1"/>
  <c r="WQI470" i="5" s="1"/>
  <c r="WQK470" i="5" s="1"/>
  <c r="WQM470" i="5" s="1"/>
  <c r="WQO470" i="5" s="1"/>
  <c r="WQQ470" i="5" s="1"/>
  <c r="WQS470" i="5" s="1"/>
  <c r="WQU470" i="5" s="1"/>
  <c r="WQW470" i="5" s="1"/>
  <c r="WQY470" i="5" s="1"/>
  <c r="WRA470" i="5" s="1"/>
  <c r="WRC470" i="5" s="1"/>
  <c r="WRE470" i="5" s="1"/>
  <c r="WRG470" i="5" s="1"/>
  <c r="WRI470" i="5" s="1"/>
  <c r="WRK470" i="5" s="1"/>
  <c r="WRM470" i="5" s="1"/>
  <c r="WRO470" i="5" s="1"/>
  <c r="WRQ470" i="5" s="1"/>
  <c r="WRS470" i="5" s="1"/>
  <c r="WRU470" i="5" s="1"/>
  <c r="WRW470" i="5" s="1"/>
  <c r="WRY470" i="5" s="1"/>
  <c r="WSA470" i="5" s="1"/>
  <c r="WSC470" i="5" s="1"/>
  <c r="WSE470" i="5" s="1"/>
  <c r="WSG470" i="5" s="1"/>
  <c r="WSI470" i="5" s="1"/>
  <c r="WSK470" i="5" s="1"/>
  <c r="WSM470" i="5" s="1"/>
  <c r="WSO470" i="5" s="1"/>
  <c r="WSQ470" i="5" s="1"/>
  <c r="WSS470" i="5" s="1"/>
  <c r="WSU470" i="5" s="1"/>
  <c r="WSW470" i="5" s="1"/>
  <c r="WSY470" i="5" s="1"/>
  <c r="WTA470" i="5" s="1"/>
  <c r="WTC470" i="5" s="1"/>
  <c r="WTE470" i="5" s="1"/>
  <c r="WTG470" i="5" s="1"/>
  <c r="WTI470" i="5" s="1"/>
  <c r="WTK470" i="5" s="1"/>
  <c r="WTM470" i="5" s="1"/>
  <c r="WTO470" i="5" s="1"/>
  <c r="WTQ470" i="5" s="1"/>
  <c r="WTS470" i="5" s="1"/>
  <c r="WTU470" i="5" s="1"/>
  <c r="WTW470" i="5" s="1"/>
  <c r="WTY470" i="5" s="1"/>
  <c r="WUA470" i="5" s="1"/>
  <c r="WUC470" i="5" s="1"/>
  <c r="WUE470" i="5" s="1"/>
  <c r="WUG470" i="5" s="1"/>
  <c r="WUI470" i="5" s="1"/>
  <c r="WUK470" i="5" s="1"/>
  <c r="WUM470" i="5" s="1"/>
  <c r="WUO470" i="5" s="1"/>
  <c r="WUQ470" i="5" s="1"/>
  <c r="WUS470" i="5" s="1"/>
  <c r="WUU470" i="5" s="1"/>
  <c r="WUW470" i="5" s="1"/>
  <c r="WUY470" i="5" s="1"/>
  <c r="WVA470" i="5" s="1"/>
  <c r="WVC470" i="5" s="1"/>
  <c r="WVE470" i="5" s="1"/>
  <c r="WVG470" i="5" s="1"/>
  <c r="WVI470" i="5" s="1"/>
  <c r="WVK470" i="5" s="1"/>
  <c r="WVM470" i="5" s="1"/>
  <c r="WVO470" i="5" s="1"/>
  <c r="WVQ470" i="5" s="1"/>
  <c r="WVS470" i="5" s="1"/>
  <c r="WVU470" i="5" s="1"/>
  <c r="WVW470" i="5" s="1"/>
  <c r="WVY470" i="5" s="1"/>
  <c r="WWA470" i="5" s="1"/>
  <c r="WWC470" i="5" s="1"/>
  <c r="WWE470" i="5" s="1"/>
  <c r="WWG470" i="5" s="1"/>
  <c r="WWI470" i="5" s="1"/>
  <c r="WWK470" i="5" s="1"/>
  <c r="WWM470" i="5" s="1"/>
  <c r="WWO470" i="5" s="1"/>
  <c r="WWQ470" i="5" s="1"/>
  <c r="WWS470" i="5" s="1"/>
  <c r="WWU470" i="5" s="1"/>
  <c r="WWW470" i="5" s="1"/>
  <c r="WWY470" i="5" s="1"/>
  <c r="WXA470" i="5" s="1"/>
  <c r="WXC470" i="5" s="1"/>
  <c r="WXE470" i="5" s="1"/>
  <c r="WXG470" i="5" s="1"/>
  <c r="WXI470" i="5" s="1"/>
  <c r="WXK470" i="5" s="1"/>
  <c r="WXM470" i="5" s="1"/>
  <c r="WXO470" i="5" s="1"/>
  <c r="WXQ470" i="5" s="1"/>
  <c r="WXS470" i="5" s="1"/>
  <c r="WXU470" i="5" s="1"/>
  <c r="WXW470" i="5" s="1"/>
  <c r="WXY470" i="5" s="1"/>
  <c r="WYA470" i="5" s="1"/>
  <c r="WYC470" i="5" s="1"/>
  <c r="WYE470" i="5" s="1"/>
  <c r="WYG470" i="5" s="1"/>
  <c r="WYI470" i="5" s="1"/>
  <c r="WYK470" i="5" s="1"/>
  <c r="WYM470" i="5" s="1"/>
  <c r="WYO470" i="5" s="1"/>
  <c r="WYQ470" i="5" s="1"/>
  <c r="WYS470" i="5" s="1"/>
  <c r="WYU470" i="5" s="1"/>
  <c r="WYW470" i="5" s="1"/>
  <c r="WYY470" i="5" s="1"/>
  <c r="WZA470" i="5" s="1"/>
  <c r="WZC470" i="5" s="1"/>
  <c r="WZE470" i="5" s="1"/>
  <c r="WZG470" i="5" s="1"/>
  <c r="WZI470" i="5" s="1"/>
  <c r="WZK470" i="5" s="1"/>
  <c r="WZM470" i="5" s="1"/>
  <c r="WZO470" i="5" s="1"/>
  <c r="WZQ470" i="5" s="1"/>
  <c r="WZS470" i="5" s="1"/>
  <c r="WZU470" i="5" s="1"/>
  <c r="WZW470" i="5" s="1"/>
  <c r="WZY470" i="5" s="1"/>
  <c r="XAA470" i="5" s="1"/>
  <c r="XAC470" i="5" s="1"/>
  <c r="XAE470" i="5" s="1"/>
  <c r="XAG470" i="5" s="1"/>
  <c r="XAI470" i="5" s="1"/>
  <c r="XAK470" i="5" s="1"/>
  <c r="XAM470" i="5" s="1"/>
  <c r="XAO470" i="5" s="1"/>
  <c r="XAQ470" i="5" s="1"/>
  <c r="XAS470" i="5" s="1"/>
  <c r="XAU470" i="5" s="1"/>
  <c r="XAW470" i="5" s="1"/>
  <c r="XAY470" i="5" s="1"/>
  <c r="XBA470" i="5" s="1"/>
  <c r="XBC470" i="5" s="1"/>
  <c r="XBE470" i="5" s="1"/>
  <c r="XBG470" i="5" s="1"/>
  <c r="XBI470" i="5" s="1"/>
  <c r="XBK470" i="5" s="1"/>
  <c r="XBM470" i="5" s="1"/>
  <c r="XBO470" i="5" s="1"/>
  <c r="XBQ470" i="5" s="1"/>
  <c r="XBS470" i="5" s="1"/>
  <c r="XBU470" i="5" s="1"/>
  <c r="XBW470" i="5" s="1"/>
  <c r="XBY470" i="5" s="1"/>
  <c r="XCA470" i="5" s="1"/>
  <c r="XCC470" i="5" s="1"/>
  <c r="XCE470" i="5" s="1"/>
  <c r="XCG470" i="5" s="1"/>
  <c r="XCI470" i="5" s="1"/>
  <c r="XCK470" i="5" s="1"/>
  <c r="XCM470" i="5" s="1"/>
  <c r="XCO470" i="5" s="1"/>
  <c r="XCQ470" i="5" s="1"/>
  <c r="XCS470" i="5" s="1"/>
  <c r="XCU470" i="5" s="1"/>
  <c r="XCW470" i="5" s="1"/>
  <c r="XCY470" i="5" s="1"/>
  <c r="XDA470" i="5" s="1"/>
  <c r="XDC470" i="5" s="1"/>
  <c r="XDE470" i="5" s="1"/>
  <c r="XDG470" i="5" s="1"/>
  <c r="XDI470" i="5" s="1"/>
  <c r="XDK470" i="5" s="1"/>
  <c r="XDM470" i="5" s="1"/>
  <c r="XDO470" i="5" s="1"/>
  <c r="XDQ470" i="5" s="1"/>
  <c r="XDS470" i="5" s="1"/>
  <c r="XDU470" i="5" s="1"/>
  <c r="XDW470" i="5" s="1"/>
  <c r="XDY470" i="5" s="1"/>
  <c r="XEA470" i="5" s="1"/>
  <c r="XEC470" i="5" s="1"/>
  <c r="XEE470" i="5" s="1"/>
  <c r="XEG470" i="5" s="1"/>
  <c r="XEI470" i="5" s="1"/>
  <c r="XEK470" i="5" s="1"/>
  <c r="XEM470" i="5" s="1"/>
  <c r="XEO470" i="5" s="1"/>
  <c r="XEQ470" i="5" s="1"/>
  <c r="XES470" i="5" s="1"/>
  <c r="XEU470" i="5" s="1"/>
  <c r="XEW470" i="5" s="1"/>
  <c r="XEY470" i="5" s="1"/>
  <c r="XFA470" i="5" s="1"/>
  <c r="XFC470" i="5" s="1"/>
  <c r="Q471" i="5"/>
  <c r="Q438" i="5"/>
  <c r="S438" i="5"/>
  <c r="Q439" i="5"/>
  <c r="S439" i="5" s="1"/>
  <c r="Q428" i="5"/>
  <c r="R428" i="5" s="1"/>
  <c r="S428" i="5"/>
  <c r="Q429" i="5"/>
  <c r="S429" i="5"/>
  <c r="Q430" i="5"/>
  <c r="S430" i="5"/>
  <c r="Q394" i="5"/>
  <c r="S394" i="5" s="1"/>
  <c r="Q262" i="5"/>
  <c r="S262" i="5"/>
  <c r="Q257" i="5"/>
  <c r="R257" i="5"/>
  <c r="Q258" i="5"/>
  <c r="R258" i="5"/>
  <c r="Q259" i="5"/>
  <c r="R259" i="5" s="1"/>
  <c r="Q260" i="5"/>
  <c r="S260" i="5" s="1"/>
  <c r="Q210" i="5"/>
  <c r="S210" i="5"/>
  <c r="Q189" i="5"/>
  <c r="S189" i="5"/>
  <c r="Q120" i="5"/>
  <c r="S120" i="5" s="1"/>
  <c r="Q91" i="5"/>
  <c r="S91" i="5"/>
  <c r="Q92" i="5"/>
  <c r="S92" i="5"/>
  <c r="Q93" i="5"/>
  <c r="S93" i="5"/>
  <c r="Q94" i="5"/>
  <c r="S94" i="5" s="1"/>
  <c r="Q95" i="5"/>
  <c r="R95" i="5" s="1"/>
  <c r="Q96" i="5"/>
  <c r="S96" i="5"/>
  <c r="Q56" i="5"/>
  <c r="S56" i="5"/>
  <c r="Q57" i="5"/>
  <c r="S57" i="5" s="1"/>
  <c r="Q58" i="5"/>
  <c r="S58" i="5"/>
  <c r="Q59" i="5"/>
  <c r="S59" i="5"/>
  <c r="Q60" i="5"/>
  <c r="S60" i="5"/>
  <c r="Q61" i="5"/>
  <c r="S61" i="5" s="1"/>
  <c r="Q64" i="9"/>
  <c r="R64" i="9" s="1"/>
  <c r="S64" i="9"/>
  <c r="Q58" i="9"/>
  <c r="Q42" i="9"/>
  <c r="S42" i="9" s="1"/>
  <c r="Q16" i="9"/>
  <c r="S16" i="9" s="1"/>
  <c r="Q283" i="9"/>
  <c r="R283" i="9" s="1"/>
  <c r="S283" i="9"/>
  <c r="Q279" i="9"/>
  <c r="S279" i="9"/>
  <c r="R279" i="9"/>
  <c r="Q195" i="9"/>
  <c r="R195" i="9" s="1"/>
  <c r="S195" i="9"/>
  <c r="Q180" i="9"/>
  <c r="S180" i="9" s="1"/>
  <c r="Q128" i="8"/>
  <c r="R128" i="8" s="1"/>
  <c r="S128" i="8"/>
  <c r="Q71" i="8"/>
  <c r="S71" i="8" s="1"/>
  <c r="R71" i="8"/>
  <c r="Q32" i="8"/>
  <c r="S32" i="8" s="1"/>
  <c r="R32" i="8"/>
  <c r="Q21" i="8"/>
  <c r="S21" i="8" s="1"/>
  <c r="Q20" i="8"/>
  <c r="R20" i="8" s="1"/>
  <c r="S20" i="8"/>
  <c r="Q14" i="8"/>
  <c r="R14" i="8"/>
  <c r="S14" i="8"/>
  <c r="Q12" i="8"/>
  <c r="R12" i="8" s="1"/>
  <c r="S12" i="8"/>
  <c r="Q16" i="7"/>
  <c r="Q17" i="7"/>
  <c r="R17" i="7" s="1"/>
  <c r="Q18" i="7"/>
  <c r="R18" i="7" s="1"/>
  <c r="R439" i="5"/>
  <c r="R438" i="5"/>
  <c r="R394" i="5"/>
  <c r="R262" i="5"/>
  <c r="R210" i="5"/>
  <c r="R189" i="5"/>
  <c r="R120" i="5"/>
  <c r="R96" i="5"/>
  <c r="R92" i="5"/>
  <c r="R91" i="5"/>
  <c r="R56" i="5"/>
  <c r="Q36" i="4"/>
  <c r="Q33" i="4"/>
  <c r="Q28" i="4"/>
  <c r="S28" i="4" s="1"/>
  <c r="Q68" i="1"/>
  <c r="R68" i="1" s="1"/>
  <c r="S68" i="1"/>
  <c r="Q69" i="1"/>
  <c r="S69" i="1" s="1"/>
  <c r="R69" i="1"/>
  <c r="Q112" i="8"/>
  <c r="R112" i="8"/>
  <c r="S112" i="8"/>
  <c r="Q110" i="8"/>
  <c r="R110" i="8" s="1"/>
  <c r="S110" i="8"/>
  <c r="Q92" i="8"/>
  <c r="Q468" i="5"/>
  <c r="S468" i="5" s="1"/>
  <c r="Q166" i="5"/>
  <c r="S166" i="5" s="1"/>
  <c r="Q447" i="4"/>
  <c r="S447" i="4" s="1"/>
  <c r="Q364" i="4"/>
  <c r="R364" i="4" s="1"/>
  <c r="Q366" i="4"/>
  <c r="R366" i="4" s="1"/>
  <c r="Q367" i="4"/>
  <c r="R367" i="4" s="1"/>
  <c r="Q368" i="4"/>
  <c r="S368" i="4" s="1"/>
  <c r="R368" i="4"/>
  <c r="Q369" i="4"/>
  <c r="S369" i="4" s="1"/>
  <c r="Q371" i="4"/>
  <c r="R371" i="4" s="1"/>
  <c r="Q372" i="4"/>
  <c r="R372" i="4" s="1"/>
  <c r="Q373" i="4"/>
  <c r="Q374" i="4"/>
  <c r="R374" i="4" s="1"/>
  <c r="Q375" i="4"/>
  <c r="Q376" i="4"/>
  <c r="R376" i="4" s="1"/>
  <c r="Q377" i="4"/>
  <c r="S377" i="4" s="1"/>
  <c r="Q378" i="4"/>
  <c r="S378" i="4" s="1"/>
  <c r="Q379" i="4"/>
  <c r="R379" i="4" s="1"/>
  <c r="Q380" i="4"/>
  <c r="R380" i="4" s="1"/>
  <c r="Q381" i="4"/>
  <c r="Q382" i="4"/>
  <c r="R382" i="4" s="1"/>
  <c r="Q383" i="4"/>
  <c r="Q384" i="4"/>
  <c r="R384" i="4" s="1"/>
  <c r="Q385" i="4"/>
  <c r="S385" i="4" s="1"/>
  <c r="Q386" i="4"/>
  <c r="Q387" i="4"/>
  <c r="Q388" i="4"/>
  <c r="R388" i="4" s="1"/>
  <c r="Q389" i="4"/>
  <c r="Q390" i="4"/>
  <c r="R390" i="4" s="1"/>
  <c r="Q391" i="4"/>
  <c r="S391" i="4" s="1"/>
  <c r="R391" i="4"/>
  <c r="Q392" i="4"/>
  <c r="R392" i="4" s="1"/>
  <c r="Q393" i="4"/>
  <c r="S393" i="4" s="1"/>
  <c r="R393" i="4"/>
  <c r="Q394" i="4"/>
  <c r="S394" i="4" s="1"/>
  <c r="Q395" i="4"/>
  <c r="S395" i="4" s="1"/>
  <c r="R395" i="4"/>
  <c r="Q396" i="4"/>
  <c r="R396" i="4" s="1"/>
  <c r="Q397" i="4"/>
  <c r="Q398" i="4"/>
  <c r="R398" i="4" s="1"/>
  <c r="Q399" i="4"/>
  <c r="R399" i="4" s="1"/>
  <c r="Q400" i="4"/>
  <c r="R400" i="4" s="1"/>
  <c r="S400" i="4"/>
  <c r="Q401" i="4"/>
  <c r="S401" i="4" s="1"/>
  <c r="R401" i="4"/>
  <c r="Q402" i="4"/>
  <c r="S402" i="4" s="1"/>
  <c r="Q403" i="4"/>
  <c r="R403" i="4" s="1"/>
  <c r="Q404" i="4"/>
  <c r="R404" i="4" s="1"/>
  <c r="Q405" i="4"/>
  <c r="Q406" i="4"/>
  <c r="Q407" i="4"/>
  <c r="S407" i="4" s="1"/>
  <c r="Q408" i="4"/>
  <c r="R408" i="4" s="1"/>
  <c r="S408" i="4"/>
  <c r="Q409" i="4"/>
  <c r="S409" i="4" s="1"/>
  <c r="R409" i="4"/>
  <c r="Q410" i="4"/>
  <c r="S410" i="4" s="1"/>
  <c r="Q411" i="4"/>
  <c r="R411" i="4" s="1"/>
  <c r="Q412" i="4"/>
  <c r="R412" i="4" s="1"/>
  <c r="Q413" i="4"/>
  <c r="Q414" i="4"/>
  <c r="R414" i="4" s="1"/>
  <c r="Q415" i="4"/>
  <c r="R415" i="4"/>
  <c r="S415" i="4"/>
  <c r="Q416" i="4"/>
  <c r="R416" i="4" s="1"/>
  <c r="Q417" i="4"/>
  <c r="S417" i="4" s="1"/>
  <c r="Q418" i="4"/>
  <c r="S418" i="4" s="1"/>
  <c r="Q419" i="4"/>
  <c r="R419" i="4" s="1"/>
  <c r="Q420" i="4"/>
  <c r="R420" i="4" s="1"/>
  <c r="S420" i="4"/>
  <c r="Q421" i="4"/>
  <c r="Q422" i="4"/>
  <c r="S422" i="4" s="1"/>
  <c r="R422" i="4"/>
  <c r="Q423" i="4"/>
  <c r="R423" i="4" s="1"/>
  <c r="Q424" i="4"/>
  <c r="R424" i="4" s="1"/>
  <c r="S424" i="4"/>
  <c r="Q425" i="4"/>
  <c r="S425" i="4" s="1"/>
  <c r="Q426" i="4"/>
  <c r="S426" i="4" s="1"/>
  <c r="Q427" i="4"/>
  <c r="R427" i="4" s="1"/>
  <c r="Q428" i="4"/>
  <c r="R428" i="4" s="1"/>
  <c r="S428" i="4"/>
  <c r="Q429" i="4"/>
  <c r="Q430" i="4"/>
  <c r="R430" i="4" s="1"/>
  <c r="Q431" i="4"/>
  <c r="S431" i="4" s="1"/>
  <c r="R431" i="4"/>
  <c r="Q432" i="4"/>
  <c r="R432" i="4" s="1"/>
  <c r="Q433" i="4"/>
  <c r="S433" i="4" s="1"/>
  <c r="Q434" i="4"/>
  <c r="S434" i="4" s="1"/>
  <c r="Q435" i="4"/>
  <c r="R435" i="4" s="1"/>
  <c r="S435" i="4"/>
  <c r="Q436" i="4"/>
  <c r="R436" i="4" s="1"/>
  <c r="Q437" i="4"/>
  <c r="Q438" i="4"/>
  <c r="R438" i="4" s="1"/>
  <c r="S438" i="4"/>
  <c r="Q439" i="4"/>
  <c r="R439" i="4"/>
  <c r="S439" i="4"/>
  <c r="Q440" i="4"/>
  <c r="Q441" i="4"/>
  <c r="Q442" i="4"/>
  <c r="S442" i="4" s="1"/>
  <c r="Q443" i="4"/>
  <c r="S443" i="4" s="1"/>
  <c r="R443" i="4"/>
  <c r="Q444" i="4"/>
  <c r="R444" i="4" s="1"/>
  <c r="Q445" i="4"/>
  <c r="Q446" i="4"/>
  <c r="R446" i="4" s="1"/>
  <c r="S446" i="4"/>
  <c r="R447" i="4"/>
  <c r="Q448" i="4"/>
  <c r="Q449" i="4"/>
  <c r="S449" i="4" s="1"/>
  <c r="R449" i="4"/>
  <c r="Q450" i="4"/>
  <c r="Q451" i="4"/>
  <c r="R451" i="4" s="1"/>
  <c r="Q310" i="4"/>
  <c r="S310" i="4" s="1"/>
  <c r="R310" i="4"/>
  <c r="Q254" i="4"/>
  <c r="S254" i="4" s="1"/>
  <c r="R254" i="4"/>
  <c r="Q205" i="4"/>
  <c r="S205" i="4" s="1"/>
  <c r="R205" i="4"/>
  <c r="Q206" i="4"/>
  <c r="R206" i="4" s="1"/>
  <c r="Q208" i="4"/>
  <c r="Q210" i="4"/>
  <c r="S210" i="4" s="1"/>
  <c r="Q211" i="4"/>
  <c r="R211" i="4" s="1"/>
  <c r="Q213" i="4"/>
  <c r="R213" i="4" s="1"/>
  <c r="S213" i="4"/>
  <c r="Q215" i="4"/>
  <c r="S215" i="4" s="1"/>
  <c r="Q217" i="4"/>
  <c r="S217" i="4" s="1"/>
  <c r="Q218" i="4"/>
  <c r="R218" i="4" s="1"/>
  <c r="Q219" i="4"/>
  <c r="R219" i="4" s="1"/>
  <c r="S219" i="4"/>
  <c r="Q220" i="4"/>
  <c r="Q221" i="4"/>
  <c r="Q222" i="4"/>
  <c r="S222" i="4" s="1"/>
  <c r="R222" i="4"/>
  <c r="Q223" i="4"/>
  <c r="R223" i="4" s="1"/>
  <c r="S223" i="4"/>
  <c r="Q224" i="4"/>
  <c r="S224" i="4" s="1"/>
  <c r="R224" i="4"/>
  <c r="Q193" i="4"/>
  <c r="S193" i="4" s="1"/>
  <c r="Q194" i="4"/>
  <c r="S194" i="4" s="1"/>
  <c r="R194" i="4"/>
  <c r="Q162" i="4"/>
  <c r="R162" i="4" s="1"/>
  <c r="Q134" i="4"/>
  <c r="Q135" i="4"/>
  <c r="S135" i="4" s="1"/>
  <c r="R135" i="4"/>
  <c r="Q131" i="4"/>
  <c r="R131" i="4" s="1"/>
  <c r="Q132" i="4"/>
  <c r="R132" i="4" s="1"/>
  <c r="Q121" i="4"/>
  <c r="S121" i="4" s="1"/>
  <c r="R121" i="4"/>
  <c r="Q111" i="4"/>
  <c r="S111" i="4" s="1"/>
  <c r="Q101" i="4"/>
  <c r="Q104" i="4"/>
  <c r="R104" i="4"/>
  <c r="S104" i="4"/>
  <c r="Q100" i="4"/>
  <c r="Q228" i="3"/>
  <c r="R228" i="3" s="1"/>
  <c r="Q227" i="3"/>
  <c r="Q223" i="3"/>
  <c r="Q159" i="1"/>
  <c r="Q160" i="1"/>
  <c r="Q161" i="1"/>
  <c r="R161" i="1" s="1"/>
  <c r="Q162" i="1"/>
  <c r="Q163" i="1"/>
  <c r="Q164" i="1"/>
  <c r="R164" i="1" s="1"/>
  <c r="Q165" i="1"/>
  <c r="R165" i="1" s="1"/>
  <c r="Q166" i="1"/>
  <c r="Q167" i="1"/>
  <c r="R167" i="1" s="1"/>
  <c r="Q168" i="1"/>
  <c r="Q169" i="1"/>
  <c r="Q170" i="1"/>
  <c r="Q171" i="1"/>
  <c r="Q172" i="1"/>
  <c r="R172" i="1" s="1"/>
  <c r="Q173" i="1"/>
  <c r="S173" i="1" s="1"/>
  <c r="Q174" i="1"/>
  <c r="Q175" i="1"/>
  <c r="Q176" i="1"/>
  <c r="Q177" i="1"/>
  <c r="Q178" i="1"/>
  <c r="Q179" i="1"/>
  <c r="Q180" i="1"/>
  <c r="S180" i="1" s="1"/>
  <c r="Q181" i="1"/>
  <c r="Q182" i="1"/>
  <c r="Q183" i="1"/>
  <c r="R183" i="1" s="1"/>
  <c r="Q184" i="1"/>
  <c r="Q185" i="1"/>
  <c r="Q186" i="1"/>
  <c r="R186" i="1" s="1"/>
  <c r="Q187" i="1"/>
  <c r="Q188" i="1"/>
  <c r="Q189" i="1"/>
  <c r="Q190" i="1"/>
  <c r="Q191" i="1"/>
  <c r="Q192" i="1"/>
  <c r="Q193" i="1"/>
  <c r="R193" i="1" s="1"/>
  <c r="Q194" i="1"/>
  <c r="Q195" i="1"/>
  <c r="Q196" i="1"/>
  <c r="Q197" i="1"/>
  <c r="S197" i="1" s="1"/>
  <c r="Q198" i="1"/>
  <c r="Q199" i="1"/>
  <c r="Q112" i="2"/>
  <c r="Q109" i="2"/>
  <c r="Q110" i="2"/>
  <c r="Q111" i="2"/>
  <c r="Q113" i="2"/>
  <c r="Q12" i="2"/>
  <c r="Q13" i="2"/>
  <c r="Q14" i="2"/>
  <c r="Q15" i="2"/>
  <c r="Q16" i="2"/>
  <c r="S16" i="2" s="1"/>
  <c r="Q17" i="2"/>
  <c r="Q18" i="2"/>
  <c r="Q19" i="2"/>
  <c r="Q20" i="2"/>
  <c r="Q21" i="2"/>
  <c r="Q22" i="2"/>
  <c r="R22" i="2" s="1"/>
  <c r="Q23" i="2"/>
  <c r="Q24" i="2"/>
  <c r="Q25" i="2"/>
  <c r="Q26" i="2"/>
  <c r="Q27" i="2"/>
  <c r="Q28" i="2"/>
  <c r="Q29" i="2"/>
  <c r="Q30" i="2"/>
  <c r="Q31" i="2"/>
  <c r="Q32" i="2"/>
  <c r="Q33" i="2"/>
  <c r="Q35" i="2"/>
  <c r="Q36" i="2"/>
  <c r="S36" i="2" s="1"/>
  <c r="Q37" i="2"/>
  <c r="S37" i="2" s="1"/>
  <c r="Q38" i="2"/>
  <c r="Q39" i="2"/>
  <c r="R39" i="2" s="1"/>
  <c r="Q40" i="2"/>
  <c r="Q41" i="2"/>
  <c r="Q42" i="2"/>
  <c r="Q43" i="2"/>
  <c r="Q44" i="2"/>
  <c r="Q45" i="2"/>
  <c r="Q46" i="2"/>
  <c r="Q47" i="2"/>
  <c r="Q48" i="2"/>
  <c r="Q49" i="2"/>
  <c r="R49" i="2" s="1"/>
  <c r="Q50" i="2"/>
  <c r="Q51" i="2"/>
  <c r="Q52" i="2"/>
  <c r="R52" i="2" s="1"/>
  <c r="Q53" i="2"/>
  <c r="R53" i="2" s="1"/>
  <c r="Q54" i="2"/>
  <c r="Q55" i="2"/>
  <c r="R55" i="2" s="1"/>
  <c r="Q56" i="2"/>
  <c r="Q58" i="2"/>
  <c r="Q59" i="2"/>
  <c r="Q60" i="2"/>
  <c r="Q61" i="2"/>
  <c r="Q62" i="2"/>
  <c r="Q63" i="2"/>
  <c r="Q64" i="2"/>
  <c r="Q65" i="2"/>
  <c r="Q66" i="2"/>
  <c r="S66" i="2" s="1"/>
  <c r="Q67" i="2"/>
  <c r="Q69" i="2"/>
  <c r="Q70" i="2"/>
  <c r="S70" i="2" s="1"/>
  <c r="Q72" i="2"/>
  <c r="R72" i="2" s="1"/>
  <c r="Q73" i="2"/>
  <c r="Q74" i="2"/>
  <c r="S74" i="2" s="1"/>
  <c r="Q75" i="2"/>
  <c r="Q76" i="2"/>
  <c r="Q77" i="2"/>
  <c r="Q78" i="2"/>
  <c r="Q79" i="2"/>
  <c r="Q80" i="2"/>
  <c r="Q81" i="2"/>
  <c r="Q82" i="2"/>
  <c r="Q83" i="2"/>
  <c r="Q84" i="2"/>
  <c r="S84" i="2" s="1"/>
  <c r="Q85" i="2"/>
  <c r="Q86" i="2"/>
  <c r="Q87" i="2"/>
  <c r="S87" i="2" s="1"/>
  <c r="Q88" i="2"/>
  <c r="R88" i="2" s="1"/>
  <c r="Q89" i="2"/>
  <c r="Q90" i="2"/>
  <c r="R90" i="2" s="1"/>
  <c r="Q92" i="2"/>
  <c r="Q93" i="2"/>
  <c r="Q94" i="2"/>
  <c r="Q95" i="2"/>
  <c r="Q96" i="2"/>
  <c r="Q97" i="2"/>
  <c r="Q98" i="2"/>
  <c r="Q99" i="2"/>
  <c r="Q101" i="2"/>
  <c r="Q104" i="2"/>
  <c r="S104" i="2" s="1"/>
  <c r="Q172" i="3"/>
  <c r="R172" i="3" s="1"/>
  <c r="Q160" i="3"/>
  <c r="S160" i="3" s="1"/>
  <c r="Q186" i="3"/>
  <c r="R186" i="3" s="1"/>
  <c r="Q135" i="3"/>
  <c r="Q143" i="3"/>
  <c r="Q149" i="3"/>
  <c r="S149" i="3" s="1"/>
  <c r="Q150" i="3"/>
  <c r="S150" i="3" s="1"/>
  <c r="Q153" i="3"/>
  <c r="S153" i="3" s="1"/>
  <c r="Q159" i="3"/>
  <c r="R159" i="3" s="1"/>
  <c r="Q161" i="3"/>
  <c r="S161" i="3" s="1"/>
  <c r="Q163" i="3"/>
  <c r="S163" i="3" s="1"/>
  <c r="Q164" i="3"/>
  <c r="Q165" i="3"/>
  <c r="Q166" i="3"/>
  <c r="Q167" i="3"/>
  <c r="Q168" i="3"/>
  <c r="Q169" i="3"/>
  <c r="R169" i="3" s="1"/>
  <c r="Q170" i="3"/>
  <c r="Q171" i="3"/>
  <c r="Q173" i="3"/>
  <c r="Q174" i="3"/>
  <c r="Q175" i="3"/>
  <c r="R175" i="3" s="1"/>
  <c r="Q176" i="3"/>
  <c r="Q178" i="3"/>
  <c r="Q180" i="3"/>
  <c r="R180" i="3" s="1"/>
  <c r="Q181" i="3"/>
  <c r="Q182" i="3"/>
  <c r="Q184" i="3"/>
  <c r="Q185" i="3"/>
  <c r="Q187" i="3"/>
  <c r="Q132" i="3"/>
  <c r="Q109" i="3"/>
  <c r="Q106" i="3"/>
  <c r="R106" i="3" s="1"/>
  <c r="Q128" i="3"/>
  <c r="Q129" i="3"/>
  <c r="R129" i="3" s="1"/>
  <c r="Q45" i="3"/>
  <c r="Q44" i="3"/>
  <c r="Q53" i="3"/>
  <c r="Q115" i="1"/>
  <c r="S115" i="1" s="1"/>
  <c r="Q116" i="1"/>
  <c r="S116" i="1" s="1"/>
  <c r="Q117" i="1"/>
  <c r="S117" i="1" s="1"/>
  <c r="R116" i="1"/>
  <c r="R115" i="1"/>
  <c r="Q158" i="1"/>
  <c r="R158" i="1" s="1"/>
  <c r="S158" i="1"/>
  <c r="S131" i="1"/>
  <c r="R131" i="1"/>
  <c r="Q329" i="9"/>
  <c r="S329" i="9" s="1"/>
  <c r="Q29" i="9"/>
  <c r="S29" i="9" s="1"/>
  <c r="R29" i="9"/>
  <c r="Q30" i="6"/>
  <c r="R30" i="6" s="1"/>
  <c r="R429" i="5"/>
  <c r="R430" i="5"/>
  <c r="Q261" i="5"/>
  <c r="R261" i="5" s="1"/>
  <c r="S261" i="5"/>
  <c r="R61" i="5"/>
  <c r="Q231" i="3"/>
  <c r="R231" i="3" s="1"/>
  <c r="Q126" i="3"/>
  <c r="R126" i="3" s="1"/>
  <c r="Q97" i="3"/>
  <c r="R97" i="3" s="1"/>
  <c r="Q95" i="3"/>
  <c r="R95" i="3" s="1"/>
  <c r="Q87" i="8"/>
  <c r="Q74" i="7"/>
  <c r="S74" i="7" s="1"/>
  <c r="Q75" i="7"/>
  <c r="Q76" i="7"/>
  <c r="S76" i="7" s="1"/>
  <c r="Q77" i="7"/>
  <c r="S77" i="7" s="1"/>
  <c r="Q78" i="7"/>
  <c r="R78" i="7" s="1"/>
  <c r="S78" i="7"/>
  <c r="Q79" i="7"/>
  <c r="Q68" i="7"/>
  <c r="Q73" i="7"/>
  <c r="Q80" i="5"/>
  <c r="R57" i="5"/>
  <c r="R58" i="5"/>
  <c r="Q55" i="5"/>
  <c r="R55" i="5" s="1"/>
  <c r="S55" i="5"/>
  <c r="Q462" i="4"/>
  <c r="S462" i="4" s="1"/>
  <c r="Q463" i="4"/>
  <c r="Q464" i="4"/>
  <c r="R464" i="4" s="1"/>
  <c r="Q465" i="4"/>
  <c r="Q466" i="4"/>
  <c r="Q467" i="4"/>
  <c r="R467" i="4" s="1"/>
  <c r="Q468" i="4"/>
  <c r="S468" i="4" s="1"/>
  <c r="Q469" i="4"/>
  <c r="S469" i="4" s="1"/>
  <c r="Q470" i="4"/>
  <c r="S470" i="4" s="1"/>
  <c r="Q471" i="4"/>
  <c r="Q472" i="4"/>
  <c r="Q473" i="4"/>
  <c r="S473" i="4" s="1"/>
  <c r="Q474" i="4"/>
  <c r="S474" i="4" s="1"/>
  <c r="Q475" i="4"/>
  <c r="S475" i="4"/>
  <c r="Q476" i="4"/>
  <c r="R476" i="4" s="1"/>
  <c r="Q52" i="4"/>
  <c r="S52" i="4" s="1"/>
  <c r="Q157" i="1"/>
  <c r="R157" i="1" s="1"/>
  <c r="R159" i="1"/>
  <c r="R160" i="1"/>
  <c r="R162" i="1"/>
  <c r="R163" i="1"/>
  <c r="Q64" i="1"/>
  <c r="R64" i="1" s="1"/>
  <c r="Q65" i="1"/>
  <c r="S65" i="1" s="1"/>
  <c r="Q66" i="1"/>
  <c r="S66" i="1" s="1"/>
  <c r="Q67" i="1"/>
  <c r="R65" i="1"/>
  <c r="R66" i="1"/>
  <c r="Q44" i="1"/>
  <c r="Q45" i="1"/>
  <c r="S45" i="1" s="1"/>
  <c r="Q40" i="1"/>
  <c r="S40" i="1" s="1"/>
  <c r="Q117" i="3"/>
  <c r="R117" i="3" s="1"/>
  <c r="Q70" i="8"/>
  <c r="S70" i="8" s="1"/>
  <c r="Q344" i="9"/>
  <c r="R344" i="9"/>
  <c r="Q152" i="9"/>
  <c r="S152" i="9"/>
  <c r="Q88" i="9"/>
  <c r="Q102" i="8"/>
  <c r="Q101" i="8"/>
  <c r="S101" i="8" s="1"/>
  <c r="Q121" i="5"/>
  <c r="Q122" i="5"/>
  <c r="S122" i="5" s="1"/>
  <c r="Q123" i="5"/>
  <c r="R123" i="5" s="1"/>
  <c r="Q124" i="5"/>
  <c r="Q125" i="5"/>
  <c r="Q126" i="5"/>
  <c r="S126" i="5" s="1"/>
  <c r="Q127" i="5"/>
  <c r="R127" i="5"/>
  <c r="Q128" i="5"/>
  <c r="R128" i="5"/>
  <c r="R93" i="5"/>
  <c r="S198" i="1"/>
  <c r="Q147" i="1"/>
  <c r="R147" i="1" s="1"/>
  <c r="Q146" i="1"/>
  <c r="S146" i="1" s="1"/>
  <c r="Q145" i="1"/>
  <c r="R145" i="1"/>
  <c r="Q144" i="1"/>
  <c r="S144" i="1" s="1"/>
  <c r="Q143" i="1"/>
  <c r="Q142" i="1"/>
  <c r="Q141" i="1"/>
  <c r="Q140" i="1"/>
  <c r="Q139" i="1"/>
  <c r="Q138" i="1"/>
  <c r="R138" i="1"/>
  <c r="Q137" i="1"/>
  <c r="R137" i="1"/>
  <c r="Q136" i="1"/>
  <c r="S136" i="1"/>
  <c r="Q135" i="1"/>
  <c r="Q134" i="1"/>
  <c r="Q133" i="1"/>
  <c r="Q132" i="1"/>
  <c r="R132" i="1" s="1"/>
  <c r="Q96" i="1"/>
  <c r="S96" i="1"/>
  <c r="Q95" i="1"/>
  <c r="Q91" i="1"/>
  <c r="S91" i="1" s="1"/>
  <c r="Q89" i="1"/>
  <c r="S89" i="1" s="1"/>
  <c r="Q88" i="1"/>
  <c r="Q85" i="1"/>
  <c r="Q82" i="1"/>
  <c r="S82" i="1" s="1"/>
  <c r="Q461" i="4"/>
  <c r="S461" i="4" s="1"/>
  <c r="Q460" i="4"/>
  <c r="Q459" i="4"/>
  <c r="Q458" i="4"/>
  <c r="S458" i="4" s="1"/>
  <c r="Q457" i="4"/>
  <c r="Q456" i="4"/>
  <c r="S456" i="4" s="1"/>
  <c r="Q455" i="4"/>
  <c r="Q454" i="4"/>
  <c r="R454" i="4" s="1"/>
  <c r="Q453" i="4"/>
  <c r="S453" i="4" s="1"/>
  <c r="Q452" i="4"/>
  <c r="R452" i="4" s="1"/>
  <c r="Q346" i="4"/>
  <c r="S346" i="4" s="1"/>
  <c r="Q268" i="4"/>
  <c r="R268" i="4" s="1"/>
  <c r="Q267" i="4"/>
  <c r="S267" i="4" s="1"/>
  <c r="Q266" i="4"/>
  <c r="S266" i="4" s="1"/>
  <c r="Q265" i="4"/>
  <c r="S265" i="4" s="1"/>
  <c r="Q264" i="4"/>
  <c r="R264" i="4" s="1"/>
  <c r="Q253" i="4"/>
  <c r="S253" i="4" s="1"/>
  <c r="Q179" i="4"/>
  <c r="S179" i="4" s="1"/>
  <c r="R100" i="4"/>
  <c r="Q106" i="4"/>
  <c r="S106" i="4" s="1"/>
  <c r="R223" i="3"/>
  <c r="Q224" i="3"/>
  <c r="R224" i="3" s="1"/>
  <c r="Q225" i="3"/>
  <c r="R225" i="3" s="1"/>
  <c r="Q226" i="3"/>
  <c r="R226" i="3" s="1"/>
  <c r="R227" i="3"/>
  <c r="Q229" i="3"/>
  <c r="R229" i="3" s="1"/>
  <c r="Q230" i="3"/>
  <c r="R230" i="3" s="1"/>
  <c r="Q232" i="3"/>
  <c r="S232" i="3"/>
  <c r="Q89" i="3"/>
  <c r="S89" i="3" s="1"/>
  <c r="Q90" i="3"/>
  <c r="S90" i="3" s="1"/>
  <c r="S78" i="2"/>
  <c r="R77" i="2"/>
  <c r="R76" i="2"/>
  <c r="S75" i="2"/>
  <c r="R74" i="2"/>
  <c r="S73" i="2"/>
  <c r="S19" i="2"/>
  <c r="R17" i="2"/>
  <c r="B70" i="6"/>
  <c r="L204" i="11" s="1"/>
  <c r="B69" i="6"/>
  <c r="J204" i="11" s="1"/>
  <c r="B68" i="6"/>
  <c r="H204" i="11" s="1"/>
  <c r="B67" i="6"/>
  <c r="F204" i="11" s="1"/>
  <c r="B66" i="6"/>
  <c r="D204" i="11" s="1"/>
  <c r="Q13" i="1"/>
  <c r="Q36" i="6"/>
  <c r="R36" i="6" s="1"/>
  <c r="Q77" i="8"/>
  <c r="R77" i="8" s="1"/>
  <c r="Q78" i="8"/>
  <c r="Q79" i="8"/>
  <c r="Q365" i="9"/>
  <c r="R365" i="9" s="1"/>
  <c r="Q284" i="9"/>
  <c r="Q65" i="9"/>
  <c r="Q352" i="5"/>
  <c r="Q345" i="4"/>
  <c r="Q344" i="4"/>
  <c r="S344" i="4" s="1"/>
  <c r="Q343" i="4"/>
  <c r="S343" i="4" s="1"/>
  <c r="Q302" i="4"/>
  <c r="S302" i="4" s="1"/>
  <c r="S182" i="3"/>
  <c r="S20" i="2"/>
  <c r="Q63" i="1"/>
  <c r="S63" i="1" s="1"/>
  <c r="Q62" i="1"/>
  <c r="Q61" i="1"/>
  <c r="S61" i="1" s="1"/>
  <c r="Q60" i="1"/>
  <c r="Q59" i="1"/>
  <c r="Q58" i="1"/>
  <c r="S58" i="1" s="1"/>
  <c r="Q57" i="1"/>
  <c r="R57" i="1"/>
  <c r="Q56" i="1"/>
  <c r="R56" i="1"/>
  <c r="Q37" i="1"/>
  <c r="S37" i="1" s="1"/>
  <c r="Q17" i="1"/>
  <c r="R17" i="1" s="1"/>
  <c r="Q16" i="1"/>
  <c r="R16" i="1"/>
  <c r="Q15" i="1"/>
  <c r="S15" i="1" s="1"/>
  <c r="Q14" i="1"/>
  <c r="S14" i="1" s="1"/>
  <c r="Q19" i="1"/>
  <c r="S19" i="1" s="1"/>
  <c r="Q30" i="1"/>
  <c r="R30" i="1"/>
  <c r="Q22" i="1"/>
  <c r="R22" i="1"/>
  <c r="S159" i="1"/>
  <c r="S160" i="1"/>
  <c r="S161" i="1"/>
  <c r="S162" i="1"/>
  <c r="S163" i="1"/>
  <c r="S164" i="1"/>
  <c r="S165" i="1"/>
  <c r="F30" i="11" s="1"/>
  <c r="G30" i="11" s="1"/>
  <c r="Q328" i="9"/>
  <c r="Q327" i="9"/>
  <c r="R327" i="9" s="1"/>
  <c r="Q105" i="9"/>
  <c r="S105" i="9" s="1"/>
  <c r="Q68" i="9"/>
  <c r="S68" i="9"/>
  <c r="Q67" i="9"/>
  <c r="Q66" i="9"/>
  <c r="S66" i="9" s="1"/>
  <c r="R122" i="1"/>
  <c r="Q201" i="9"/>
  <c r="S201" i="9" s="1"/>
  <c r="Q143" i="9"/>
  <c r="S143" i="9"/>
  <c r="Q142" i="9"/>
  <c r="S142" i="9"/>
  <c r="Q126" i="8"/>
  <c r="S126" i="8"/>
  <c r="Q66" i="8"/>
  <c r="R66" i="8" s="1"/>
  <c r="Q23" i="7"/>
  <c r="S23" i="7" s="1"/>
  <c r="Q34" i="6"/>
  <c r="S34" i="6" s="1"/>
  <c r="Q89" i="5"/>
  <c r="Q88" i="5"/>
  <c r="S88" i="5" s="1"/>
  <c r="Q86" i="5"/>
  <c r="S86" i="5"/>
  <c r="Q87" i="5"/>
  <c r="S87" i="5" s="1"/>
  <c r="Q85" i="5"/>
  <c r="S85" i="5" s="1"/>
  <c r="Q84" i="5"/>
  <c r="S84" i="5" s="1"/>
  <c r="Q83" i="5"/>
  <c r="S83" i="5"/>
  <c r="Q79" i="5"/>
  <c r="Q78" i="5"/>
  <c r="S78" i="5" s="1"/>
  <c r="Q74" i="5"/>
  <c r="S74" i="5"/>
  <c r="Q73" i="5"/>
  <c r="R73" i="5" s="1"/>
  <c r="Q72" i="5"/>
  <c r="S72" i="5" s="1"/>
  <c r="Q69" i="5"/>
  <c r="S69" i="5"/>
  <c r="Q66" i="5"/>
  <c r="R66" i="5"/>
  <c r="Q65" i="5"/>
  <c r="S65" i="5" s="1"/>
  <c r="Q64" i="5"/>
  <c r="R64" i="5" s="1"/>
  <c r="Q62" i="5"/>
  <c r="S62" i="5"/>
  <c r="Q54" i="5"/>
  <c r="S54" i="5" s="1"/>
  <c r="Q53" i="5"/>
  <c r="Q52" i="5"/>
  <c r="R52" i="5"/>
  <c r="Q51" i="5"/>
  <c r="R51" i="5" s="1"/>
  <c r="Q50" i="5"/>
  <c r="S50" i="5" s="1"/>
  <c r="Q48" i="5"/>
  <c r="R48" i="5" s="1"/>
  <c r="Q501" i="5"/>
  <c r="S501" i="5"/>
  <c r="Q492" i="5"/>
  <c r="Q491" i="5"/>
  <c r="S491" i="5" s="1"/>
  <c r="Q437" i="5"/>
  <c r="R437" i="5"/>
  <c r="Q436" i="5"/>
  <c r="R436" i="5" s="1"/>
  <c r="Q435" i="5"/>
  <c r="R435" i="5" s="1"/>
  <c r="Q238" i="5"/>
  <c r="S238" i="5"/>
  <c r="Q260" i="4"/>
  <c r="R260" i="4" s="1"/>
  <c r="Q251" i="4"/>
  <c r="S251" i="4" s="1"/>
  <c r="Q250" i="4"/>
  <c r="S250" i="4" s="1"/>
  <c r="Q230" i="4"/>
  <c r="S230" i="4" s="1"/>
  <c r="Q229" i="4"/>
  <c r="R229" i="4" s="1"/>
  <c r="Q152" i="4"/>
  <c r="Q151" i="4"/>
  <c r="R151" i="4" s="1"/>
  <c r="Q149" i="4"/>
  <c r="R149" i="4" s="1"/>
  <c r="Q97" i="4"/>
  <c r="Q96" i="4"/>
  <c r="Q95" i="4"/>
  <c r="S95" i="4" s="1"/>
  <c r="Q94" i="4"/>
  <c r="S94" i="4" s="1"/>
  <c r="Q93" i="4"/>
  <c r="S93" i="4" s="1"/>
  <c r="Q92" i="4"/>
  <c r="S92" i="4" s="1"/>
  <c r="Q91" i="4"/>
  <c r="R91" i="4" s="1"/>
  <c r="Q98" i="4"/>
  <c r="S98" i="4" s="1"/>
  <c r="S55" i="3"/>
  <c r="R99" i="2"/>
  <c r="Q98" i="1"/>
  <c r="R98" i="1"/>
  <c r="Q148" i="1"/>
  <c r="S148" i="1"/>
  <c r="S232" i="4"/>
  <c r="S233" i="4"/>
  <c r="S234" i="4"/>
  <c r="S235" i="4"/>
  <c r="S236" i="4"/>
  <c r="S237" i="4"/>
  <c r="S240" i="4"/>
  <c r="S242" i="4"/>
  <c r="S244" i="4"/>
  <c r="Q43" i="7"/>
  <c r="R43" i="7" s="1"/>
  <c r="Q19" i="8"/>
  <c r="S19" i="8" s="1"/>
  <c r="Q18" i="8"/>
  <c r="R18" i="8"/>
  <c r="Q412" i="9"/>
  <c r="R412" i="9"/>
  <c r="Q413" i="9"/>
  <c r="S413" i="9" s="1"/>
  <c r="Q414" i="9"/>
  <c r="S414" i="9" s="1"/>
  <c r="Q411" i="9"/>
  <c r="S411" i="9"/>
  <c r="Q410" i="9"/>
  <c r="Q409" i="9"/>
  <c r="R409" i="9" s="1"/>
  <c r="Q408" i="9"/>
  <c r="S408" i="9" s="1"/>
  <c r="Q407" i="9"/>
  <c r="S407" i="9"/>
  <c r="Q406" i="9"/>
  <c r="R406" i="9"/>
  <c r="Q405" i="9"/>
  <c r="S405" i="9" s="1"/>
  <c r="Q404" i="9"/>
  <c r="R404" i="9" s="1"/>
  <c r="B71" i="6"/>
  <c r="B522" i="5"/>
  <c r="B523" i="5" s="1"/>
  <c r="L201" i="11"/>
  <c r="B569" i="9"/>
  <c r="B570" i="9" s="1"/>
  <c r="B568" i="9"/>
  <c r="L207" i="11" s="1"/>
  <c r="B567" i="9"/>
  <c r="J207" i="11" s="1"/>
  <c r="B566" i="9"/>
  <c r="H207" i="11" s="1"/>
  <c r="B565" i="9"/>
  <c r="F207" i="11" s="1"/>
  <c r="B564" i="9"/>
  <c r="D207" i="11"/>
  <c r="L206" i="11"/>
  <c r="J206" i="11"/>
  <c r="H206" i="11"/>
  <c r="F206" i="11"/>
  <c r="N206" i="11" s="1"/>
  <c r="D206" i="11"/>
  <c r="B86" i="7"/>
  <c r="L205" i="11" s="1"/>
  <c r="B85" i="7"/>
  <c r="J205" i="11" s="1"/>
  <c r="B84" i="7"/>
  <c r="H205" i="11" s="1"/>
  <c r="B83" i="7"/>
  <c r="F205" i="11" s="1"/>
  <c r="B82" i="7"/>
  <c r="B88" i="7" s="1"/>
  <c r="L203" i="11"/>
  <c r="J203" i="11"/>
  <c r="H203" i="11"/>
  <c r="F203" i="11"/>
  <c r="D203" i="11"/>
  <c r="H201" i="11"/>
  <c r="F201" i="11"/>
  <c r="D201" i="11"/>
  <c r="J200" i="11"/>
  <c r="N200" i="11" s="1"/>
  <c r="H200" i="11"/>
  <c r="F200" i="11"/>
  <c r="L200" i="11"/>
  <c r="D200" i="11"/>
  <c r="D94" i="10"/>
  <c r="B132" i="11" s="1"/>
  <c r="D93" i="10"/>
  <c r="B133" i="11" s="1"/>
  <c r="Q11" i="6"/>
  <c r="R11" i="6" s="1"/>
  <c r="Q63" i="6"/>
  <c r="S63" i="6" s="1"/>
  <c r="Q57" i="6"/>
  <c r="S57" i="6" s="1"/>
  <c r="Q51" i="6"/>
  <c r="R51" i="6" s="1"/>
  <c r="Q45" i="6"/>
  <c r="R45" i="6" s="1"/>
  <c r="Q44" i="6"/>
  <c r="R44" i="6" s="1"/>
  <c r="Q43" i="6"/>
  <c r="S43" i="6" s="1"/>
  <c r="Q42" i="6"/>
  <c r="S42" i="6" s="1"/>
  <c r="Q41" i="6"/>
  <c r="R41" i="6" s="1"/>
  <c r="Q40" i="6"/>
  <c r="R40" i="6" s="1"/>
  <c r="Q38" i="6"/>
  <c r="S38" i="6" s="1"/>
  <c r="Q37" i="6"/>
  <c r="S37" i="6" s="1"/>
  <c r="Q35" i="6"/>
  <c r="S35" i="6" s="1"/>
  <c r="Q33" i="6"/>
  <c r="S33" i="6" s="1"/>
  <c r="Q17" i="6"/>
  <c r="S17" i="6" s="1"/>
  <c r="Q16" i="6"/>
  <c r="R16" i="6" s="1"/>
  <c r="Q15" i="6"/>
  <c r="S15" i="6" s="1"/>
  <c r="Q14" i="6"/>
  <c r="S14" i="6" s="1"/>
  <c r="Q13" i="6"/>
  <c r="S13" i="6" s="1"/>
  <c r="Q12" i="6"/>
  <c r="S12" i="6" s="1"/>
  <c r="Q32" i="6"/>
  <c r="S32" i="6" s="1"/>
  <c r="Q31" i="6"/>
  <c r="R31" i="6" s="1"/>
  <c r="Q29" i="6"/>
  <c r="R29" i="6" s="1"/>
  <c r="Q28" i="6"/>
  <c r="R28" i="6" s="1"/>
  <c r="Q27" i="6"/>
  <c r="S27" i="6" s="1"/>
  <c r="Q26" i="6"/>
  <c r="R26" i="6" s="1"/>
  <c r="Q25" i="6"/>
  <c r="S25" i="6" s="1"/>
  <c r="Q24" i="6"/>
  <c r="S24" i="6" s="1"/>
  <c r="Q23" i="6"/>
  <c r="S23" i="6" s="1"/>
  <c r="Q22" i="6"/>
  <c r="S22" i="6" s="1"/>
  <c r="Q21" i="6"/>
  <c r="S21" i="6" s="1"/>
  <c r="Q20" i="6"/>
  <c r="R20" i="6" s="1"/>
  <c r="Q19" i="6"/>
  <c r="S19" i="6" s="1"/>
  <c r="Q18" i="6"/>
  <c r="S18" i="6" s="1"/>
  <c r="D74" i="10"/>
  <c r="B108" i="11"/>
  <c r="Q268" i="5"/>
  <c r="S268" i="5" s="1"/>
  <c r="S258" i="5"/>
  <c r="Q188" i="5"/>
  <c r="S188" i="5"/>
  <c r="Q30" i="5"/>
  <c r="S30" i="5"/>
  <c r="Q12" i="5"/>
  <c r="S12" i="5"/>
  <c r="Q13" i="5"/>
  <c r="S13" i="5" s="1"/>
  <c r="Q14" i="5"/>
  <c r="S14" i="5"/>
  <c r="Q15" i="5"/>
  <c r="S15" i="5" s="1"/>
  <c r="Q16" i="5"/>
  <c r="R16" i="5" s="1"/>
  <c r="Q17" i="5"/>
  <c r="S17" i="5"/>
  <c r="Q18" i="5"/>
  <c r="S18" i="5"/>
  <c r="Q19" i="5"/>
  <c r="S19" i="5"/>
  <c r="Q20" i="5"/>
  <c r="S20" i="5"/>
  <c r="Q21" i="5"/>
  <c r="S21" i="5" s="1"/>
  <c r="Q22" i="5"/>
  <c r="S22" i="5"/>
  <c r="Q23" i="5"/>
  <c r="Q24" i="5"/>
  <c r="R24" i="5" s="1"/>
  <c r="Q25" i="5"/>
  <c r="S25" i="5"/>
  <c r="Q26" i="5"/>
  <c r="S26" i="5"/>
  <c r="Q27" i="5"/>
  <c r="R27" i="5"/>
  <c r="Q28" i="5"/>
  <c r="S28" i="5"/>
  <c r="Q29" i="5"/>
  <c r="S29" i="5" s="1"/>
  <c r="Q31" i="5"/>
  <c r="S31" i="5"/>
  <c r="Q32" i="5"/>
  <c r="R32" i="5" s="1"/>
  <c r="Q33" i="5"/>
  <c r="R33" i="5" s="1"/>
  <c r="Q34" i="5"/>
  <c r="R34" i="5" s="1"/>
  <c r="S34" i="5"/>
  <c r="Q35" i="5"/>
  <c r="S35" i="5"/>
  <c r="Q36" i="5"/>
  <c r="R36" i="5"/>
  <c r="Q37" i="5"/>
  <c r="S37" i="5"/>
  <c r="Q38" i="5"/>
  <c r="Q39" i="5"/>
  <c r="S39" i="5"/>
  <c r="Q40" i="5"/>
  <c r="R40" i="5" s="1"/>
  <c r="Q41" i="5"/>
  <c r="S41" i="5" s="1"/>
  <c r="Q42" i="5"/>
  <c r="S42" i="5"/>
  <c r="Q43" i="5"/>
  <c r="S43" i="5"/>
  <c r="Q44" i="5"/>
  <c r="S44" i="5"/>
  <c r="Q45" i="5"/>
  <c r="S45" i="5"/>
  <c r="Q46" i="5"/>
  <c r="S46" i="5" s="1"/>
  <c r="Q47" i="5"/>
  <c r="S47" i="5"/>
  <c r="Q49" i="5"/>
  <c r="S49" i="5" s="1"/>
  <c r="S52" i="5"/>
  <c r="Q63" i="5"/>
  <c r="R63" i="5" s="1"/>
  <c r="Q67" i="5"/>
  <c r="R67" i="5" s="1"/>
  <c r="Q68" i="5"/>
  <c r="S68" i="5" s="1"/>
  <c r="Q70" i="5"/>
  <c r="S70" i="5" s="1"/>
  <c r="Q71" i="5"/>
  <c r="S71" i="5"/>
  <c r="S75" i="5"/>
  <c r="Q77" i="5"/>
  <c r="S77" i="5"/>
  <c r="S79" i="5"/>
  <c r="Q81" i="5"/>
  <c r="S81" i="5"/>
  <c r="Q82" i="5"/>
  <c r="S82" i="5" s="1"/>
  <c r="Q90" i="5"/>
  <c r="S90" i="5" s="1"/>
  <c r="Q97" i="5"/>
  <c r="S97" i="5" s="1"/>
  <c r="Q98" i="5"/>
  <c r="S98" i="5" s="1"/>
  <c r="Q99" i="5"/>
  <c r="S99" i="5"/>
  <c r="Q100" i="5"/>
  <c r="S100" i="5"/>
  <c r="Q101" i="5"/>
  <c r="S101" i="5" s="1"/>
  <c r="Q102" i="5"/>
  <c r="S102" i="5"/>
  <c r="Q103" i="5"/>
  <c r="S103" i="5" s="1"/>
  <c r="Q104" i="5"/>
  <c r="R104" i="5" s="1"/>
  <c r="Q105" i="5"/>
  <c r="S105" i="5" s="1"/>
  <c r="Q106" i="5"/>
  <c r="S106" i="5" s="1"/>
  <c r="Q107" i="5"/>
  <c r="S107" i="5"/>
  <c r="Q108" i="5"/>
  <c r="S108" i="5"/>
  <c r="Q109" i="5"/>
  <c r="S109" i="5" s="1"/>
  <c r="Q110" i="5"/>
  <c r="S110" i="5"/>
  <c r="Q111" i="5"/>
  <c r="S111" i="5" s="1"/>
  <c r="Q112" i="5"/>
  <c r="S112" i="5" s="1"/>
  <c r="Q113" i="5"/>
  <c r="S113" i="5" s="1"/>
  <c r="Q114" i="5"/>
  <c r="S114" i="5" s="1"/>
  <c r="Q115" i="5"/>
  <c r="S115" i="5"/>
  <c r="Q116" i="5"/>
  <c r="S116" i="5"/>
  <c r="Q117" i="5"/>
  <c r="S117" i="5" s="1"/>
  <c r="Q118" i="5"/>
  <c r="S118" i="5"/>
  <c r="Q119" i="5"/>
  <c r="S119" i="5" s="1"/>
  <c r="D60" i="10"/>
  <c r="B90" i="11" s="1"/>
  <c r="R19" i="6"/>
  <c r="R84" i="5"/>
  <c r="S80" i="5"/>
  <c r="R80" i="5"/>
  <c r="S76" i="5"/>
  <c r="R76" i="5"/>
  <c r="S66" i="5"/>
  <c r="R79" i="5"/>
  <c r="R65" i="5"/>
  <c r="R54" i="5"/>
  <c r="R18" i="5"/>
  <c r="S64" i="5"/>
  <c r="R83" i="5"/>
  <c r="R75" i="5"/>
  <c r="D35" i="10"/>
  <c r="B60" i="11" s="1"/>
  <c r="D8" i="10"/>
  <c r="D140" i="10"/>
  <c r="B193" i="11" s="1"/>
  <c r="D138" i="10"/>
  <c r="B191" i="11"/>
  <c r="D137" i="10"/>
  <c r="B190" i="11" s="1"/>
  <c r="D136" i="10"/>
  <c r="B189" i="11" s="1"/>
  <c r="D133" i="10"/>
  <c r="B186" i="11" s="1"/>
  <c r="D131" i="10"/>
  <c r="B184" i="11" s="1"/>
  <c r="D126" i="10"/>
  <c r="B179" i="11"/>
  <c r="D125" i="10"/>
  <c r="B178" i="11" s="1"/>
  <c r="D122" i="10"/>
  <c r="B175" i="11"/>
  <c r="D116" i="10"/>
  <c r="B164" i="11"/>
  <c r="D115" i="10"/>
  <c r="D114" i="10"/>
  <c r="B162" i="11"/>
  <c r="D108" i="10"/>
  <c r="B156" i="11"/>
  <c r="D105" i="10"/>
  <c r="B148" i="11" s="1"/>
  <c r="D102" i="10"/>
  <c r="B145" i="11" s="1"/>
  <c r="D100" i="10"/>
  <c r="B143" i="11" s="1"/>
  <c r="D98" i="10"/>
  <c r="B137" i="11" s="1"/>
  <c r="D97" i="10"/>
  <c r="B136" i="11" s="1"/>
  <c r="D96" i="10"/>
  <c r="B135" i="11" s="1"/>
  <c r="D91" i="10"/>
  <c r="B125" i="11"/>
  <c r="D90" i="10"/>
  <c r="D88" i="10"/>
  <c r="B122" i="11"/>
  <c r="D86" i="10"/>
  <c r="B120" i="11"/>
  <c r="D85" i="10"/>
  <c r="D84" i="10"/>
  <c r="D82" i="10"/>
  <c r="B116" i="11"/>
  <c r="D80" i="10"/>
  <c r="B114" i="11" s="1"/>
  <c r="D79" i="10"/>
  <c r="B113" i="11"/>
  <c r="D75" i="10"/>
  <c r="D71" i="10"/>
  <c r="B105" i="11"/>
  <c r="D69" i="10"/>
  <c r="B103" i="11" s="1"/>
  <c r="D67" i="10"/>
  <c r="B97" i="11" s="1"/>
  <c r="D66" i="10"/>
  <c r="B96" i="11" s="1"/>
  <c r="D65" i="10"/>
  <c r="B95" i="11" s="1"/>
  <c r="D61" i="10"/>
  <c r="B91" i="11" s="1"/>
  <c r="D64" i="10"/>
  <c r="B94" i="11" s="1"/>
  <c r="D57" i="10"/>
  <c r="B87" i="11" s="1"/>
  <c r="F83" i="11"/>
  <c r="D56" i="10"/>
  <c r="B86" i="11" s="1"/>
  <c r="D55" i="10"/>
  <c r="B85" i="11" s="1"/>
  <c r="D49" i="10"/>
  <c r="B79" i="11" s="1"/>
  <c r="D50" i="10"/>
  <c r="B80" i="11" s="1"/>
  <c r="D47" i="10"/>
  <c r="B72" i="11" s="1"/>
  <c r="D42" i="10"/>
  <c r="B67" i="11" s="1"/>
  <c r="D41" i="10"/>
  <c r="B66" i="11" s="1"/>
  <c r="D39" i="10"/>
  <c r="B64" i="11" s="1"/>
  <c r="D38" i="10"/>
  <c r="B63" i="11" s="1"/>
  <c r="D37" i="10"/>
  <c r="B62" i="11" s="1"/>
  <c r="D36" i="10"/>
  <c r="B61" i="11" s="1"/>
  <c r="D34" i="10"/>
  <c r="B59" i="11" s="1"/>
  <c r="D27" i="10"/>
  <c r="B47" i="11"/>
  <c r="D25" i="10"/>
  <c r="B45" i="11"/>
  <c r="D29" i="10"/>
  <c r="B49" i="11" s="1"/>
  <c r="D26" i="10"/>
  <c r="B46" i="11"/>
  <c r="D24" i="10"/>
  <c r="B44" i="11" s="1"/>
  <c r="D22" i="10"/>
  <c r="B42" i="11" s="1"/>
  <c r="D23" i="10"/>
  <c r="B43" i="11"/>
  <c r="D53" i="10"/>
  <c r="B83" i="11" s="1"/>
  <c r="D54" i="10"/>
  <c r="B84" i="11" s="1"/>
  <c r="D52" i="10"/>
  <c r="B82" i="11" s="1"/>
  <c r="D19" i="10"/>
  <c r="F58" i="11"/>
  <c r="D121" i="10"/>
  <c r="B174" i="11"/>
  <c r="D118" i="10"/>
  <c r="B171" i="11" s="1"/>
  <c r="L172" i="11"/>
  <c r="D67" i="11"/>
  <c r="E67" i="11" s="1"/>
  <c r="D46" i="10"/>
  <c r="B71" i="11" s="1"/>
  <c r="D45" i="10"/>
  <c r="B70" i="11" s="1"/>
  <c r="D44" i="10"/>
  <c r="B69" i="11" s="1"/>
  <c r="D43" i="10"/>
  <c r="B68" i="11" s="1"/>
  <c r="D40" i="10"/>
  <c r="B65" i="11" s="1"/>
  <c r="R171" i="1"/>
  <c r="R170" i="1"/>
  <c r="R169" i="1"/>
  <c r="S168" i="1"/>
  <c r="S166" i="1"/>
  <c r="S195" i="1"/>
  <c r="S194" i="1"/>
  <c r="S193" i="1"/>
  <c r="R195" i="1"/>
  <c r="R194" i="1"/>
  <c r="S118" i="1"/>
  <c r="S119" i="1"/>
  <c r="R121" i="1"/>
  <c r="R123" i="1"/>
  <c r="S124" i="1"/>
  <c r="S125" i="1"/>
  <c r="S126" i="1"/>
  <c r="S127" i="1"/>
  <c r="S128" i="1"/>
  <c r="R129" i="1"/>
  <c r="R130" i="1"/>
  <c r="Q55" i="1"/>
  <c r="S55" i="1"/>
  <c r="Q54" i="1"/>
  <c r="R54" i="1" s="1"/>
  <c r="Q53" i="1"/>
  <c r="Q52" i="1"/>
  <c r="S52" i="1" s="1"/>
  <c r="Q51" i="1"/>
  <c r="S51" i="1"/>
  <c r="Q50" i="1"/>
  <c r="S50" i="1" s="1"/>
  <c r="Q49" i="1"/>
  <c r="Q48" i="1"/>
  <c r="R48" i="1" s="1"/>
  <c r="Q47" i="1"/>
  <c r="R47" i="1" s="1"/>
  <c r="Q46" i="1"/>
  <c r="R46" i="1"/>
  <c r="Q43" i="1"/>
  <c r="S43" i="1" s="1"/>
  <c r="Q42" i="1"/>
  <c r="R42" i="1" s="1"/>
  <c r="Q41" i="1"/>
  <c r="Q39" i="1"/>
  <c r="R39" i="1"/>
  <c r="Q38" i="1"/>
  <c r="Q36" i="1"/>
  <c r="R36" i="1"/>
  <c r="Q35" i="1"/>
  <c r="R35" i="1" s="1"/>
  <c r="Q34" i="1"/>
  <c r="R34" i="1" s="1"/>
  <c r="Q33" i="1"/>
  <c r="R33" i="1"/>
  <c r="Q32" i="1"/>
  <c r="R32" i="1" s="1"/>
  <c r="Q31" i="1"/>
  <c r="S31" i="1" s="1"/>
  <c r="Q29" i="1"/>
  <c r="S29" i="1" s="1"/>
  <c r="Q28" i="1"/>
  <c r="S28" i="1" s="1"/>
  <c r="Q27" i="1"/>
  <c r="R27" i="1"/>
  <c r="Q26" i="1"/>
  <c r="S26" i="1" s="1"/>
  <c r="Q25" i="1"/>
  <c r="R25" i="1" s="1"/>
  <c r="Q24" i="1"/>
  <c r="S24" i="1"/>
  <c r="Q23" i="1"/>
  <c r="Q21" i="1"/>
  <c r="S21" i="1" s="1"/>
  <c r="Q20" i="1"/>
  <c r="R20" i="1" s="1"/>
  <c r="Q18" i="1"/>
  <c r="R18" i="1" s="1"/>
  <c r="Q12" i="1"/>
  <c r="R12" i="1"/>
  <c r="Q11" i="1"/>
  <c r="R11" i="1" s="1"/>
  <c r="Q79" i="1"/>
  <c r="R79" i="1" s="1"/>
  <c r="Q77" i="1"/>
  <c r="S77" i="1"/>
  <c r="Q76" i="1"/>
  <c r="R76" i="1" s="1"/>
  <c r="Q75" i="1"/>
  <c r="R75" i="1" s="1"/>
  <c r="Q74" i="1"/>
  <c r="S74" i="1" s="1"/>
  <c r="Q73" i="1"/>
  <c r="S73" i="1" s="1"/>
  <c r="Q72" i="1"/>
  <c r="S72" i="1"/>
  <c r="Q71" i="1"/>
  <c r="R71" i="1" s="1"/>
  <c r="Q70" i="1"/>
  <c r="R70" i="1" s="1"/>
  <c r="Q114" i="1"/>
  <c r="Q113" i="1"/>
  <c r="R113" i="1"/>
  <c r="Q112" i="1"/>
  <c r="R112" i="1"/>
  <c r="Q111" i="1"/>
  <c r="S111" i="1" s="1"/>
  <c r="Q110" i="1"/>
  <c r="R110" i="1"/>
  <c r="Q109" i="1"/>
  <c r="R109" i="1" s="1"/>
  <c r="Q108" i="1"/>
  <c r="Q106" i="1"/>
  <c r="R106" i="1" s="1"/>
  <c r="Q105" i="1"/>
  <c r="R105" i="1" s="1"/>
  <c r="Q104" i="1"/>
  <c r="S104" i="1"/>
  <c r="Q103" i="1"/>
  <c r="S103" i="1" s="1"/>
  <c r="Q102" i="1"/>
  <c r="S102" i="1" s="1"/>
  <c r="Q101" i="1"/>
  <c r="R101" i="1" s="1"/>
  <c r="Q100" i="1"/>
  <c r="S100" i="1" s="1"/>
  <c r="Q99" i="1"/>
  <c r="S99" i="1"/>
  <c r="Q156" i="1"/>
  <c r="R156" i="1" s="1"/>
  <c r="Q155" i="1"/>
  <c r="R155" i="1" s="1"/>
  <c r="Q154" i="1"/>
  <c r="S154" i="1"/>
  <c r="Q153" i="1"/>
  <c r="S153" i="1" s="1"/>
  <c r="Q152" i="1"/>
  <c r="R152" i="1" s="1"/>
  <c r="Q151" i="1"/>
  <c r="S151" i="1" s="1"/>
  <c r="Q150" i="1"/>
  <c r="R150" i="1" s="1"/>
  <c r="Q149" i="1"/>
  <c r="S149" i="1"/>
  <c r="S142" i="1"/>
  <c r="S141" i="1"/>
  <c r="S140" i="1"/>
  <c r="S139" i="1"/>
  <c r="S135" i="1"/>
  <c r="S134" i="1"/>
  <c r="R139" i="1"/>
  <c r="R135" i="1"/>
  <c r="R148" i="1"/>
  <c r="R142" i="1"/>
  <c r="R134" i="1"/>
  <c r="R141" i="1"/>
  <c r="R140" i="1"/>
  <c r="Q94" i="1"/>
  <c r="Q92" i="1"/>
  <c r="S92" i="1"/>
  <c r="Q90" i="1"/>
  <c r="R90" i="1" s="1"/>
  <c r="Q87" i="1"/>
  <c r="R87" i="1" s="1"/>
  <c r="Q86" i="1"/>
  <c r="R86" i="1" s="1"/>
  <c r="Q84" i="1"/>
  <c r="R84" i="1" s="1"/>
  <c r="Q80" i="1"/>
  <c r="S80" i="1"/>
  <c r="S192" i="1"/>
  <c r="S191" i="1"/>
  <c r="R189" i="1"/>
  <c r="R187" i="1"/>
  <c r="S185" i="1"/>
  <c r="S184" i="1"/>
  <c r="S183" i="1"/>
  <c r="S182" i="1"/>
  <c r="S181" i="1"/>
  <c r="S179" i="1"/>
  <c r="S178" i="1"/>
  <c r="S176" i="1"/>
  <c r="R174" i="1"/>
  <c r="D33" i="10"/>
  <c r="B58" i="11" s="1"/>
  <c r="D32" i="10"/>
  <c r="B57" i="11" s="1"/>
  <c r="D31" i="10"/>
  <c r="Q381" i="9"/>
  <c r="R381" i="9" s="1"/>
  <c r="Q382" i="9"/>
  <c r="Q383" i="9"/>
  <c r="S383" i="9"/>
  <c r="Q384" i="9"/>
  <c r="S384" i="9"/>
  <c r="Q385" i="9"/>
  <c r="R385" i="9" s="1"/>
  <c r="Q386" i="9"/>
  <c r="S386" i="9"/>
  <c r="Q387" i="9"/>
  <c r="S387" i="9" s="1"/>
  <c r="Q388" i="9"/>
  <c r="Q390" i="9"/>
  <c r="R390" i="9" s="1"/>
  <c r="Q391" i="9"/>
  <c r="S391" i="9" s="1"/>
  <c r="Q392" i="9"/>
  <c r="Q393" i="9"/>
  <c r="S393" i="9"/>
  <c r="Q394" i="9"/>
  <c r="R394" i="9"/>
  <c r="Q395" i="9"/>
  <c r="S395" i="9" s="1"/>
  <c r="Q264" i="3"/>
  <c r="S264" i="3"/>
  <c r="Q263" i="3"/>
  <c r="R263" i="3" s="1"/>
  <c r="Q261" i="3"/>
  <c r="R261" i="3" s="1"/>
  <c r="S261" i="3"/>
  <c r="Q260" i="3"/>
  <c r="R260" i="3" s="1"/>
  <c r="Q259" i="3"/>
  <c r="S259" i="3" s="1"/>
  <c r="Q258" i="3"/>
  <c r="S258" i="3" s="1"/>
  <c r="Q257" i="3"/>
  <c r="S257" i="3" s="1"/>
  <c r="Q256" i="3"/>
  <c r="R256" i="3" s="1"/>
  <c r="S256" i="3"/>
  <c r="Q255" i="3"/>
  <c r="R255" i="3" s="1"/>
  <c r="Q254" i="3"/>
  <c r="R254" i="3"/>
  <c r="Q253" i="3"/>
  <c r="R253" i="3" s="1"/>
  <c r="Q252" i="3"/>
  <c r="S252" i="3" s="1"/>
  <c r="Q251" i="3"/>
  <c r="S251" i="3" s="1"/>
  <c r="Q250" i="3"/>
  <c r="R250" i="3" s="1"/>
  <c r="Q249" i="3"/>
  <c r="S249" i="3" s="1"/>
  <c r="R249" i="3"/>
  <c r="Q248" i="3"/>
  <c r="S248" i="3" s="1"/>
  <c r="Q247" i="3"/>
  <c r="R247" i="3" s="1"/>
  <c r="Q246" i="3"/>
  <c r="S246" i="3" s="1"/>
  <c r="Q245" i="3"/>
  <c r="S245" i="3" s="1"/>
  <c r="Q244" i="3"/>
  <c r="S244" i="3" s="1"/>
  <c r="R244" i="3"/>
  <c r="Q243" i="3"/>
  <c r="S243" i="3" s="1"/>
  <c r="Q242" i="3"/>
  <c r="Q241" i="3"/>
  <c r="S241" i="3" s="1"/>
  <c r="Q240" i="3"/>
  <c r="R240" i="3" s="1"/>
  <c r="Q237" i="3"/>
  <c r="R237" i="3" s="1"/>
  <c r="Q236" i="3"/>
  <c r="S236" i="3" s="1"/>
  <c r="Q235" i="3"/>
  <c r="R235" i="3" s="1"/>
  <c r="Q234" i="3"/>
  <c r="S234" i="3" s="1"/>
  <c r="Q233" i="3"/>
  <c r="R233" i="3" s="1"/>
  <c r="S229" i="3"/>
  <c r="S223" i="3"/>
  <c r="Q222" i="3"/>
  <c r="R222" i="3" s="1"/>
  <c r="Q221" i="3"/>
  <c r="S221" i="3" s="1"/>
  <c r="Q220" i="3"/>
  <c r="R220" i="3" s="1"/>
  <c r="S220" i="3"/>
  <c r="Q219" i="3"/>
  <c r="R219" i="3" s="1"/>
  <c r="Q218" i="3"/>
  <c r="S218" i="3" s="1"/>
  <c r="Q217" i="3"/>
  <c r="S217" i="3" s="1"/>
  <c r="Q216" i="3"/>
  <c r="R216" i="3" s="1"/>
  <c r="Q215" i="3"/>
  <c r="S215" i="3" s="1"/>
  <c r="Q214" i="3"/>
  <c r="S214" i="3" s="1"/>
  <c r="Q213" i="3"/>
  <c r="R213" i="3" s="1"/>
  <c r="Q212" i="3"/>
  <c r="R212" i="3" s="1"/>
  <c r="Q211" i="3"/>
  <c r="S211" i="3" s="1"/>
  <c r="R211" i="3"/>
  <c r="Q210" i="3"/>
  <c r="R210" i="3" s="1"/>
  <c r="Q209" i="3"/>
  <c r="S209" i="3" s="1"/>
  <c r="Q208" i="3"/>
  <c r="S208" i="3" s="1"/>
  <c r="Q207" i="3"/>
  <c r="S207" i="3" s="1"/>
  <c r="R207" i="3"/>
  <c r="Q206" i="3"/>
  <c r="R206" i="3" s="1"/>
  <c r="Q205" i="3"/>
  <c r="S205" i="3" s="1"/>
  <c r="Q204" i="3"/>
  <c r="S204" i="3" s="1"/>
  <c r="Q203" i="3"/>
  <c r="R203" i="3"/>
  <c r="Q202" i="3"/>
  <c r="S202" i="3" s="1"/>
  <c r="Q201" i="3"/>
  <c r="S201" i="3" s="1"/>
  <c r="Q200" i="3"/>
  <c r="R200" i="3"/>
  <c r="Q199" i="3"/>
  <c r="S199" i="3" s="1"/>
  <c r="R199" i="3"/>
  <c r="Q198" i="3"/>
  <c r="S198" i="3" s="1"/>
  <c r="Q197" i="3"/>
  <c r="R197" i="3" s="1"/>
  <c r="Q196" i="3"/>
  <c r="S196" i="3" s="1"/>
  <c r="R196" i="3"/>
  <c r="Q195" i="3"/>
  <c r="S195" i="3" s="1"/>
  <c r="Q194" i="3"/>
  <c r="R194" i="3" s="1"/>
  <c r="Q193" i="3"/>
  <c r="S193" i="3" s="1"/>
  <c r="Q192" i="3"/>
  <c r="R192" i="3"/>
  <c r="Q191" i="3"/>
  <c r="R191" i="3" s="1"/>
  <c r="Q190" i="3"/>
  <c r="R190" i="3" s="1"/>
  <c r="S190" i="3"/>
  <c r="Q189" i="3"/>
  <c r="Q188" i="3"/>
  <c r="R188" i="3" s="1"/>
  <c r="R187" i="3"/>
  <c r="S185" i="3"/>
  <c r="S184" i="3"/>
  <c r="S181" i="3"/>
  <c r="S180" i="3"/>
  <c r="S178" i="3"/>
  <c r="S176" i="3"/>
  <c r="R174" i="3"/>
  <c r="R173" i="3"/>
  <c r="S170" i="3"/>
  <c r="S168" i="3"/>
  <c r="R167" i="3"/>
  <c r="R166" i="3"/>
  <c r="S165" i="3"/>
  <c r="S164" i="3"/>
  <c r="R161" i="3"/>
  <c r="R143" i="3"/>
  <c r="R132" i="3"/>
  <c r="Q131" i="3"/>
  <c r="R131" i="3" s="1"/>
  <c r="Q130" i="3"/>
  <c r="R130" i="3" s="1"/>
  <c r="Q127" i="3"/>
  <c r="S127" i="3"/>
  <c r="R163" i="3"/>
  <c r="R160" i="3"/>
  <c r="Q125" i="3"/>
  <c r="S125" i="3" s="1"/>
  <c r="R125" i="3"/>
  <c r="Q124" i="3"/>
  <c r="S124" i="3" s="1"/>
  <c r="Q123" i="3"/>
  <c r="S123" i="3" s="1"/>
  <c r="Q122" i="3"/>
  <c r="Q118" i="3"/>
  <c r="R118" i="3" s="1"/>
  <c r="S117" i="3"/>
  <c r="Q114" i="3"/>
  <c r="S114" i="3" s="1"/>
  <c r="Q112" i="3"/>
  <c r="R112" i="3" s="1"/>
  <c r="Q110" i="3"/>
  <c r="R110" i="3" s="1"/>
  <c r="Q108" i="3"/>
  <c r="R108" i="3" s="1"/>
  <c r="S108" i="3"/>
  <c r="Q107" i="3"/>
  <c r="Q105" i="3"/>
  <c r="S105" i="3"/>
  <c r="Q104" i="3"/>
  <c r="S104" i="3" s="1"/>
  <c r="Q103" i="3"/>
  <c r="S103" i="3" s="1"/>
  <c r="R103" i="3"/>
  <c r="Q101" i="3"/>
  <c r="R101" i="3" s="1"/>
  <c r="Q100" i="3"/>
  <c r="R100" i="3" s="1"/>
  <c r="Q98" i="3"/>
  <c r="R98" i="3" s="1"/>
  <c r="Q96" i="3"/>
  <c r="R96" i="3"/>
  <c r="Q94" i="3"/>
  <c r="Q93" i="3"/>
  <c r="S93" i="3" s="1"/>
  <c r="R93" i="3"/>
  <c r="Q92" i="3"/>
  <c r="S92" i="3" s="1"/>
  <c r="Q91" i="3"/>
  <c r="S91" i="3" s="1"/>
  <c r="Q87" i="3"/>
  <c r="S87" i="3"/>
  <c r="Q86" i="3"/>
  <c r="S86" i="3"/>
  <c r="Q85" i="3"/>
  <c r="R85" i="3" s="1"/>
  <c r="Q84" i="3"/>
  <c r="R84" i="3" s="1"/>
  <c r="Q83" i="3"/>
  <c r="S83" i="3" s="1"/>
  <c r="Q82" i="3"/>
  <c r="S82" i="3" s="1"/>
  <c r="Q81" i="3"/>
  <c r="S81" i="3" s="1"/>
  <c r="Q80" i="3"/>
  <c r="R80" i="3" s="1"/>
  <c r="Q79" i="3"/>
  <c r="S79" i="3"/>
  <c r="Q78" i="3"/>
  <c r="S78" i="3" s="1"/>
  <c r="Q77" i="3"/>
  <c r="S77" i="3" s="1"/>
  <c r="Q76" i="3"/>
  <c r="Q75" i="3"/>
  <c r="R75" i="3" s="1"/>
  <c r="Q74" i="3"/>
  <c r="R74" i="3" s="1"/>
  <c r="Q73" i="3"/>
  <c r="S73" i="3" s="1"/>
  <c r="Q70" i="3"/>
  <c r="R70" i="3" s="1"/>
  <c r="S70" i="3"/>
  <c r="Q69" i="3"/>
  <c r="S69" i="3" s="1"/>
  <c r="Q68" i="3"/>
  <c r="R68" i="3" s="1"/>
  <c r="Q67" i="3"/>
  <c r="R67" i="3" s="1"/>
  <c r="Q54" i="3"/>
  <c r="S54" i="3" s="1"/>
  <c r="S53" i="3"/>
  <c r="Q52" i="3"/>
  <c r="Q51" i="3"/>
  <c r="S51" i="3" s="1"/>
  <c r="Q50" i="3"/>
  <c r="R50" i="3" s="1"/>
  <c r="Q49" i="3"/>
  <c r="R49" i="3" s="1"/>
  <c r="Q48" i="3"/>
  <c r="R48" i="3" s="1"/>
  <c r="S47" i="3"/>
  <c r="Q46" i="3"/>
  <c r="S46" i="3" s="1"/>
  <c r="R45" i="3"/>
  <c r="Q43" i="3"/>
  <c r="S43" i="3" s="1"/>
  <c r="Q42" i="3"/>
  <c r="R42" i="3" s="1"/>
  <c r="Q41" i="3"/>
  <c r="R41" i="3" s="1"/>
  <c r="S41" i="3"/>
  <c r="Q40" i="3"/>
  <c r="R40" i="3" s="1"/>
  <c r="Q39" i="3"/>
  <c r="S39" i="3" s="1"/>
  <c r="Q38" i="3"/>
  <c r="R38" i="3" s="1"/>
  <c r="Q37" i="3"/>
  <c r="R37" i="3"/>
  <c r="Q36" i="3"/>
  <c r="R36" i="3" s="1"/>
  <c r="Q35" i="3"/>
  <c r="R35" i="3" s="1"/>
  <c r="S35" i="3"/>
  <c r="Q34" i="3"/>
  <c r="S34" i="3" s="1"/>
  <c r="Q33" i="3"/>
  <c r="R33" i="3" s="1"/>
  <c r="Q32" i="3"/>
  <c r="S32" i="3" s="1"/>
  <c r="Q31" i="3"/>
  <c r="R31" i="3" s="1"/>
  <c r="S31" i="3"/>
  <c r="Q30" i="3"/>
  <c r="S30" i="3" s="1"/>
  <c r="Q29" i="3"/>
  <c r="S29" i="3"/>
  <c r="Q28" i="3"/>
  <c r="S28" i="3" s="1"/>
  <c r="Q27" i="3"/>
  <c r="R27" i="3" s="1"/>
  <c r="S27" i="3"/>
  <c r="Q26" i="3"/>
  <c r="S26" i="3" s="1"/>
  <c r="Q25" i="3"/>
  <c r="R25" i="3" s="1"/>
  <c r="Q24" i="3"/>
  <c r="R24" i="3" s="1"/>
  <c r="Q23" i="3"/>
  <c r="R23" i="3"/>
  <c r="Q22" i="3"/>
  <c r="S22" i="3" s="1"/>
  <c r="Q21" i="3"/>
  <c r="S21" i="3" s="1"/>
  <c r="R21" i="3"/>
  <c r="Q20" i="3"/>
  <c r="S20" i="3" s="1"/>
  <c r="Q19" i="3"/>
  <c r="S19" i="3" s="1"/>
  <c r="Q18" i="3"/>
  <c r="R18" i="3" s="1"/>
  <c r="Q17" i="3"/>
  <c r="Q16" i="3"/>
  <c r="R16" i="3" s="1"/>
  <c r="Q15" i="3"/>
  <c r="S15" i="3" s="1"/>
  <c r="Q14" i="3"/>
  <c r="R14" i="3" s="1"/>
  <c r="Q13" i="3"/>
  <c r="R13" i="3" s="1"/>
  <c r="Q12" i="3"/>
  <c r="S12" i="3" s="1"/>
  <c r="Q11" i="3"/>
  <c r="S11" i="3" s="1"/>
  <c r="Q66" i="3"/>
  <c r="R66" i="3" s="1"/>
  <c r="Q360" i="3"/>
  <c r="S360" i="3" s="1"/>
  <c r="Q359" i="3"/>
  <c r="S359" i="3"/>
  <c r="R359" i="3"/>
  <c r="Q358" i="3"/>
  <c r="S358" i="3"/>
  <c r="Q357" i="3"/>
  <c r="R357" i="3" s="1"/>
  <c r="Q356" i="3"/>
  <c r="R356" i="3"/>
  <c r="Q355" i="3"/>
  <c r="S355" i="3" s="1"/>
  <c r="Q354" i="3"/>
  <c r="R354" i="3" s="1"/>
  <c r="Q353" i="3"/>
  <c r="R353" i="3"/>
  <c r="Q352" i="3"/>
  <c r="R352" i="3" s="1"/>
  <c r="S352" i="3"/>
  <c r="Q351" i="3"/>
  <c r="R351" i="3" s="1"/>
  <c r="Q350" i="3"/>
  <c r="Q349" i="3"/>
  <c r="S349" i="3"/>
  <c r="Q348" i="3"/>
  <c r="S348" i="3" s="1"/>
  <c r="Q347" i="3"/>
  <c r="S347" i="3" s="1"/>
  <c r="Q346" i="3"/>
  <c r="S346" i="3"/>
  <c r="Q345" i="3"/>
  <c r="S345" i="3" s="1"/>
  <c r="Q344" i="3"/>
  <c r="S344" i="3" s="1"/>
  <c r="Q343" i="3"/>
  <c r="R343" i="3" s="1"/>
  <c r="Q342" i="3"/>
  <c r="Q341" i="3"/>
  <c r="S341" i="3" s="1"/>
  <c r="Q340" i="3"/>
  <c r="S340" i="3" s="1"/>
  <c r="Q339" i="3"/>
  <c r="S339" i="3"/>
  <c r="R339" i="3"/>
  <c r="Q338" i="3"/>
  <c r="R338" i="3"/>
  <c r="Q337" i="3"/>
  <c r="R337" i="3" s="1"/>
  <c r="Q336" i="3"/>
  <c r="R336" i="3" s="1"/>
  <c r="Q335" i="3"/>
  <c r="S335" i="3"/>
  <c r="Q334" i="3"/>
  <c r="Q333" i="3"/>
  <c r="S333" i="3" s="1"/>
  <c r="R333" i="3"/>
  <c r="Q332" i="3"/>
  <c r="R332" i="3" s="1"/>
  <c r="S332" i="3"/>
  <c r="Q331" i="3"/>
  <c r="R331" i="3"/>
  <c r="Q330" i="3"/>
  <c r="Q329" i="3"/>
  <c r="R329" i="3" s="1"/>
  <c r="Q328" i="3"/>
  <c r="S328" i="3" s="1"/>
  <c r="Q327" i="3"/>
  <c r="R327" i="3" s="1"/>
  <c r="R113" i="2"/>
  <c r="S112" i="2"/>
  <c r="R111" i="2"/>
  <c r="S110" i="2"/>
  <c r="R109" i="2"/>
  <c r="Q106" i="2"/>
  <c r="S106" i="2"/>
  <c r="R101" i="2"/>
  <c r="R98" i="2"/>
  <c r="S97" i="2"/>
  <c r="R96" i="2"/>
  <c r="S95" i="2"/>
  <c r="R94" i="2"/>
  <c r="S93" i="2"/>
  <c r="R92" i="2"/>
  <c r="R89" i="2"/>
  <c r="R86" i="2"/>
  <c r="R85" i="2"/>
  <c r="S83" i="2"/>
  <c r="S82" i="2"/>
  <c r="S81" i="2"/>
  <c r="R80" i="2"/>
  <c r="S79" i="2"/>
  <c r="R69" i="2"/>
  <c r="S67" i="2"/>
  <c r="R65" i="2"/>
  <c r="S64" i="2"/>
  <c r="R63" i="2"/>
  <c r="S62" i="2"/>
  <c r="R61" i="2"/>
  <c r="S60" i="2"/>
  <c r="R59" i="2"/>
  <c r="S58" i="2"/>
  <c r="S56" i="2"/>
  <c r="R54" i="2"/>
  <c r="R51" i="2"/>
  <c r="S50" i="2"/>
  <c r="R48" i="2"/>
  <c r="R47" i="2"/>
  <c r="S46" i="2"/>
  <c r="R45" i="2"/>
  <c r="R44" i="2"/>
  <c r="R43" i="2"/>
  <c r="S42" i="2"/>
  <c r="S41" i="2"/>
  <c r="R40" i="2"/>
  <c r="S38" i="2"/>
  <c r="R35" i="2"/>
  <c r="S33" i="2"/>
  <c r="R32" i="2"/>
  <c r="R31" i="2"/>
  <c r="S30" i="2"/>
  <c r="S29" i="2"/>
  <c r="S28" i="2"/>
  <c r="R27" i="2"/>
  <c r="S26" i="2"/>
  <c r="S25" i="2"/>
  <c r="R24" i="2"/>
  <c r="S23" i="2"/>
  <c r="R21" i="2"/>
  <c r="S18" i="2"/>
  <c r="R15" i="2"/>
  <c r="S14" i="2"/>
  <c r="S13" i="2"/>
  <c r="R12" i="2"/>
  <c r="Q11" i="2"/>
  <c r="R11" i="2" s="1"/>
  <c r="R472" i="4"/>
  <c r="S471" i="4"/>
  <c r="S466" i="4"/>
  <c r="S459" i="4"/>
  <c r="Q362" i="4"/>
  <c r="R362" i="4" s="1"/>
  <c r="Q361" i="4"/>
  <c r="R361" i="4" s="1"/>
  <c r="Q360" i="4"/>
  <c r="R360" i="4" s="1"/>
  <c r="Q359" i="4"/>
  <c r="R359" i="4" s="1"/>
  <c r="Q358" i="4"/>
  <c r="R358" i="4" s="1"/>
  <c r="Q357" i="4"/>
  <c r="S357" i="4" s="1"/>
  <c r="R357" i="4"/>
  <c r="Q355" i="4"/>
  <c r="Q354" i="4"/>
  <c r="S354" i="4" s="1"/>
  <c r="Q353" i="4"/>
  <c r="Q352" i="4"/>
  <c r="S352" i="4" s="1"/>
  <c r="Q351" i="4"/>
  <c r="S351" i="4" s="1"/>
  <c r="Q350" i="4"/>
  <c r="Q349" i="4"/>
  <c r="S349" i="4" s="1"/>
  <c r="Q348" i="4"/>
  <c r="R348" i="4" s="1"/>
  <c r="Q347" i="4"/>
  <c r="R347" i="4" s="1"/>
  <c r="Q341" i="4"/>
  <c r="S341" i="4" s="1"/>
  <c r="Q339" i="4"/>
  <c r="R339" i="4" s="1"/>
  <c r="Q336" i="4"/>
  <c r="S336" i="4" s="1"/>
  <c r="Q335" i="4"/>
  <c r="Q334" i="4"/>
  <c r="S334" i="4" s="1"/>
  <c r="Q332" i="4"/>
  <c r="S332" i="4" s="1"/>
  <c r="Q331" i="4"/>
  <c r="S331" i="4" s="1"/>
  <c r="Q328" i="4"/>
  <c r="S328" i="4" s="1"/>
  <c r="Q327" i="4"/>
  <c r="R327" i="4" s="1"/>
  <c r="Q326" i="4"/>
  <c r="S326" i="4" s="1"/>
  <c r="Q325" i="4"/>
  <c r="S325" i="4" s="1"/>
  <c r="Q324" i="4"/>
  <c r="R324" i="4" s="1"/>
  <c r="Q323" i="4"/>
  <c r="R323" i="4" s="1"/>
  <c r="Q321" i="4"/>
  <c r="Q320" i="4"/>
  <c r="S320" i="4" s="1"/>
  <c r="Q317" i="4"/>
  <c r="Q309" i="4"/>
  <c r="S309" i="4" s="1"/>
  <c r="Q308" i="4"/>
  <c r="R308" i="4" s="1"/>
  <c r="Q307" i="4"/>
  <c r="S307" i="4" s="1"/>
  <c r="Q306" i="4"/>
  <c r="R306" i="4" s="1"/>
  <c r="Q305" i="4"/>
  <c r="S305" i="4" s="1"/>
  <c r="Q304" i="4"/>
  <c r="Q303" i="4"/>
  <c r="Q301" i="4"/>
  <c r="S301" i="4" s="1"/>
  <c r="Q300" i="4"/>
  <c r="S300" i="4" s="1"/>
  <c r="Q299" i="4"/>
  <c r="Q298" i="4"/>
  <c r="R298" i="4" s="1"/>
  <c r="Q297" i="4"/>
  <c r="R297" i="4" s="1"/>
  <c r="Q296" i="4"/>
  <c r="Q295" i="4"/>
  <c r="R295" i="4" s="1"/>
  <c r="Q294" i="4"/>
  <c r="S294" i="4" s="1"/>
  <c r="Q293" i="4"/>
  <c r="R293" i="4" s="1"/>
  <c r="Q292" i="4"/>
  <c r="R292" i="4" s="1"/>
  <c r="Q291" i="4"/>
  <c r="S291" i="4" s="1"/>
  <c r="Q290" i="4"/>
  <c r="S290" i="4" s="1"/>
  <c r="Q289" i="4"/>
  <c r="R289" i="4" s="1"/>
  <c r="Q288" i="4"/>
  <c r="S288" i="4" s="1"/>
  <c r="Q287" i="4"/>
  <c r="S287" i="4" s="1"/>
  <c r="Q286" i="4"/>
  <c r="Q285" i="4"/>
  <c r="R285" i="4" s="1"/>
  <c r="Q284" i="4"/>
  <c r="S284" i="4" s="1"/>
  <c r="Q283" i="4"/>
  <c r="R283" i="4" s="1"/>
  <c r="Q282" i="4"/>
  <c r="S282" i="4" s="1"/>
  <c r="Q281" i="4"/>
  <c r="S281" i="4"/>
  <c r="Q280" i="4"/>
  <c r="R280" i="4" s="1"/>
  <c r="Q279" i="4"/>
  <c r="S279" i="4"/>
  <c r="Q278" i="4"/>
  <c r="S278" i="4" s="1"/>
  <c r="Q277" i="4"/>
  <c r="R277" i="4" s="1"/>
  <c r="Q276" i="4"/>
  <c r="S276" i="4" s="1"/>
  <c r="Q275" i="4"/>
  <c r="Q274" i="4"/>
  <c r="S274" i="4" s="1"/>
  <c r="Q273" i="4"/>
  <c r="R273" i="4" s="1"/>
  <c r="Q272" i="4"/>
  <c r="Q271" i="4"/>
  <c r="R271" i="4" s="1"/>
  <c r="Q270" i="4"/>
  <c r="S270" i="4" s="1"/>
  <c r="Q269" i="4"/>
  <c r="S269" i="4" s="1"/>
  <c r="Q263" i="4"/>
  <c r="Q262" i="4"/>
  <c r="S262" i="4" s="1"/>
  <c r="Q261" i="4"/>
  <c r="S261" i="4" s="1"/>
  <c r="Q259" i="4"/>
  <c r="S259" i="4" s="1"/>
  <c r="Q258" i="4"/>
  <c r="Q257" i="4"/>
  <c r="R257" i="4" s="1"/>
  <c r="Q256" i="4"/>
  <c r="S256" i="4" s="1"/>
  <c r="Q255" i="4"/>
  <c r="S255" i="4" s="1"/>
  <c r="Q252" i="4"/>
  <c r="S252" i="4" s="1"/>
  <c r="Q249" i="4"/>
  <c r="S249" i="4"/>
  <c r="Q248" i="4"/>
  <c r="R248" i="4" s="1"/>
  <c r="Q247" i="4"/>
  <c r="S247" i="4" s="1"/>
  <c r="Q246" i="4"/>
  <c r="S246" i="4" s="1"/>
  <c r="Q245" i="4"/>
  <c r="R244" i="4"/>
  <c r="Q243" i="4"/>
  <c r="R243" i="4" s="1"/>
  <c r="R242" i="4"/>
  <c r="Q241" i="4"/>
  <c r="R241" i="4" s="1"/>
  <c r="R240" i="4"/>
  <c r="Q239" i="4"/>
  <c r="R239" i="4" s="1"/>
  <c r="S239" i="4"/>
  <c r="Q238" i="4"/>
  <c r="R238" i="4" s="1"/>
  <c r="R237" i="4"/>
  <c r="R236" i="4"/>
  <c r="R235" i="4"/>
  <c r="R234" i="4"/>
  <c r="R233" i="4"/>
  <c r="R232" i="4"/>
  <c r="Q231" i="4"/>
  <c r="R231" i="4" s="1"/>
  <c r="Q228" i="4"/>
  <c r="S228" i="4" s="1"/>
  <c r="R228" i="4"/>
  <c r="Q227" i="4"/>
  <c r="R227" i="4" s="1"/>
  <c r="Q225" i="4"/>
  <c r="R225" i="4" s="1"/>
  <c r="Q204" i="4"/>
  <c r="R204" i="4" s="1"/>
  <c r="Q203" i="4"/>
  <c r="S203" i="4" s="1"/>
  <c r="Q202" i="4"/>
  <c r="R202" i="4" s="1"/>
  <c r="Q201" i="4"/>
  <c r="Q200" i="4"/>
  <c r="S200" i="4" s="1"/>
  <c r="Q199" i="4"/>
  <c r="R199" i="4" s="1"/>
  <c r="Q198" i="4"/>
  <c r="R198" i="4" s="1"/>
  <c r="Q197" i="4"/>
  <c r="S197" i="4" s="1"/>
  <c r="Q196" i="4"/>
  <c r="S196" i="4" s="1"/>
  <c r="Q195" i="4"/>
  <c r="Q192" i="4"/>
  <c r="Q191" i="4"/>
  <c r="S191" i="4" s="1"/>
  <c r="Q190" i="4"/>
  <c r="R190" i="4"/>
  <c r="Q189" i="4"/>
  <c r="S189" i="4" s="1"/>
  <c r="R189" i="4"/>
  <c r="Q188" i="4"/>
  <c r="R188" i="4" s="1"/>
  <c r="Q187" i="4"/>
  <c r="R187" i="4" s="1"/>
  <c r="Q186" i="4"/>
  <c r="Q185" i="4"/>
  <c r="R185" i="4" s="1"/>
  <c r="Q184" i="4"/>
  <c r="Q183" i="4"/>
  <c r="S183" i="4" s="1"/>
  <c r="Q182" i="4"/>
  <c r="S182" i="4" s="1"/>
  <c r="Q181" i="4"/>
  <c r="S181" i="4" s="1"/>
  <c r="Q180" i="4"/>
  <c r="R180" i="4" s="1"/>
  <c r="Q178" i="4"/>
  <c r="S178" i="4" s="1"/>
  <c r="Q177" i="4"/>
  <c r="Q175" i="4"/>
  <c r="S175" i="4" s="1"/>
  <c r="Q174" i="4"/>
  <c r="S174" i="4" s="1"/>
  <c r="Q173" i="4"/>
  <c r="R173" i="4" s="1"/>
  <c r="Q172" i="4"/>
  <c r="S172" i="4" s="1"/>
  <c r="Q171" i="4"/>
  <c r="R171" i="4" s="1"/>
  <c r="Q170" i="4"/>
  <c r="R170" i="4" s="1"/>
  <c r="Q169" i="4"/>
  <c r="Q168" i="4"/>
  <c r="R168" i="4" s="1"/>
  <c r="Q167" i="4"/>
  <c r="S167" i="4" s="1"/>
  <c r="Q166" i="4"/>
  <c r="R166" i="4" s="1"/>
  <c r="Q165" i="4"/>
  <c r="S165" i="4"/>
  <c r="Q164" i="4"/>
  <c r="Q163" i="4"/>
  <c r="S163" i="4" s="1"/>
  <c r="Q161" i="4"/>
  <c r="Q160" i="4"/>
  <c r="R160" i="4" s="1"/>
  <c r="Q159" i="4"/>
  <c r="R159" i="4" s="1"/>
  <c r="Q158" i="4"/>
  <c r="S158" i="4" s="1"/>
  <c r="Q157" i="4"/>
  <c r="Q156" i="4"/>
  <c r="R156" i="4" s="1"/>
  <c r="Q155" i="4"/>
  <c r="S155" i="4" s="1"/>
  <c r="Q154" i="4"/>
  <c r="S154" i="4" s="1"/>
  <c r="Q153" i="4"/>
  <c r="S153" i="4" s="1"/>
  <c r="Q150" i="4"/>
  <c r="S150" i="4" s="1"/>
  <c r="Q148" i="4"/>
  <c r="S148" i="4" s="1"/>
  <c r="Q147" i="4"/>
  <c r="S147" i="4" s="1"/>
  <c r="R147" i="4"/>
  <c r="Q146" i="4"/>
  <c r="R146" i="4" s="1"/>
  <c r="Q145" i="4"/>
  <c r="S145" i="4" s="1"/>
  <c r="Q144" i="4"/>
  <c r="S144" i="4"/>
  <c r="Q143" i="4"/>
  <c r="S143" i="4" s="1"/>
  <c r="R143" i="4"/>
  <c r="Q142" i="4"/>
  <c r="R142" i="4" s="1"/>
  <c r="Q141" i="4"/>
  <c r="R141" i="4" s="1"/>
  <c r="Q140" i="4"/>
  <c r="R140" i="4" s="1"/>
  <c r="Q139" i="4"/>
  <c r="R139" i="4" s="1"/>
  <c r="Q138" i="4"/>
  <c r="R138" i="4" s="1"/>
  <c r="Q137" i="4"/>
  <c r="R137" i="4" s="1"/>
  <c r="Q136" i="4"/>
  <c r="S136" i="4" s="1"/>
  <c r="Q133" i="4"/>
  <c r="S133" i="4" s="1"/>
  <c r="Q130" i="4"/>
  <c r="S130" i="4" s="1"/>
  <c r="Q129" i="4"/>
  <c r="S129" i="4" s="1"/>
  <c r="Q128" i="4"/>
  <c r="S128" i="4" s="1"/>
  <c r="Q127" i="4"/>
  <c r="S127" i="4" s="1"/>
  <c r="Q126" i="4"/>
  <c r="S126" i="4" s="1"/>
  <c r="Q125" i="4"/>
  <c r="S125" i="4" s="1"/>
  <c r="Q124" i="4"/>
  <c r="Q123" i="4"/>
  <c r="S123" i="4" s="1"/>
  <c r="Q122" i="4"/>
  <c r="S122" i="4" s="1"/>
  <c r="Q120" i="4"/>
  <c r="S120" i="4" s="1"/>
  <c r="Q119" i="4"/>
  <c r="R119" i="4" s="1"/>
  <c r="Q118" i="4"/>
  <c r="S118" i="4"/>
  <c r="Q117" i="4"/>
  <c r="S117" i="4" s="1"/>
  <c r="Q116" i="4"/>
  <c r="R116" i="4" s="1"/>
  <c r="Q115" i="4"/>
  <c r="S115" i="4" s="1"/>
  <c r="Q114" i="4"/>
  <c r="Q113" i="4"/>
  <c r="Q112" i="4"/>
  <c r="S112" i="4" s="1"/>
  <c r="R111" i="4"/>
  <c r="Q110" i="4"/>
  <c r="S110" i="4" s="1"/>
  <c r="Q109" i="4"/>
  <c r="S109" i="4" s="1"/>
  <c r="Q108" i="4"/>
  <c r="S108" i="4" s="1"/>
  <c r="Q107" i="4"/>
  <c r="S107" i="4" s="1"/>
  <c r="S100" i="4"/>
  <c r="Q99" i="4"/>
  <c r="R99" i="4" s="1"/>
  <c r="Q90" i="4"/>
  <c r="R90" i="4" s="1"/>
  <c r="Q89" i="4"/>
  <c r="R89" i="4" s="1"/>
  <c r="Q88" i="4"/>
  <c r="R88" i="4"/>
  <c r="Q87" i="4"/>
  <c r="Q86" i="4"/>
  <c r="S86" i="4" s="1"/>
  <c r="Q85" i="4"/>
  <c r="R85" i="4" s="1"/>
  <c r="Q84" i="4"/>
  <c r="S84" i="4" s="1"/>
  <c r="Q83" i="4"/>
  <c r="R83" i="4" s="1"/>
  <c r="Q82" i="4"/>
  <c r="S82" i="4"/>
  <c r="Q81" i="4"/>
  <c r="S81" i="4" s="1"/>
  <c r="Q80" i="4"/>
  <c r="S80" i="4"/>
  <c r="Q79" i="4"/>
  <c r="S79" i="4"/>
  <c r="Q77" i="4"/>
  <c r="Q76" i="4"/>
  <c r="R76" i="4" s="1"/>
  <c r="Q75" i="4"/>
  <c r="R75" i="4" s="1"/>
  <c r="Q74" i="4"/>
  <c r="S74" i="4" s="1"/>
  <c r="Q73" i="4"/>
  <c r="S73" i="4" s="1"/>
  <c r="Q72" i="4"/>
  <c r="R72" i="4" s="1"/>
  <c r="Q71" i="4"/>
  <c r="S71" i="4" s="1"/>
  <c r="Q70" i="4"/>
  <c r="Q69" i="4"/>
  <c r="Q68" i="4"/>
  <c r="S68" i="4" s="1"/>
  <c r="Q67" i="4"/>
  <c r="S67" i="4" s="1"/>
  <c r="Q66" i="4"/>
  <c r="Q65" i="4"/>
  <c r="R65" i="4" s="1"/>
  <c r="Q64" i="4"/>
  <c r="S64" i="4" s="1"/>
  <c r="Q63" i="4"/>
  <c r="Q62" i="4"/>
  <c r="R62" i="4" s="1"/>
  <c r="Q60" i="4"/>
  <c r="S60" i="4" s="1"/>
  <c r="Q59" i="4"/>
  <c r="Q56" i="4"/>
  <c r="R56" i="4" s="1"/>
  <c r="Q55" i="4"/>
  <c r="R55" i="4" s="1"/>
  <c r="Q54" i="4"/>
  <c r="Q53" i="4"/>
  <c r="R53" i="4" s="1"/>
  <c r="Q51" i="4"/>
  <c r="S51" i="4" s="1"/>
  <c r="Q50" i="4"/>
  <c r="S50" i="4" s="1"/>
  <c r="Q49" i="4"/>
  <c r="R49" i="4" s="1"/>
  <c r="Q48" i="4"/>
  <c r="Q46" i="4"/>
  <c r="R46" i="4"/>
  <c r="Q45" i="4"/>
  <c r="R45" i="4" s="1"/>
  <c r="Q44" i="4"/>
  <c r="R44" i="4" s="1"/>
  <c r="Q43" i="4"/>
  <c r="S43" i="4" s="1"/>
  <c r="Q42" i="4"/>
  <c r="R42" i="4" s="1"/>
  <c r="Q41" i="4"/>
  <c r="R41" i="4" s="1"/>
  <c r="Q40" i="4"/>
  <c r="S40" i="4" s="1"/>
  <c r="Q39" i="4"/>
  <c r="S39" i="4" s="1"/>
  <c r="Q38" i="4"/>
  <c r="R38" i="4"/>
  <c r="Q37" i="4"/>
  <c r="S37" i="4" s="1"/>
  <c r="B485" i="4"/>
  <c r="B486" i="4" s="1"/>
  <c r="H202" i="11"/>
  <c r="J202" i="11"/>
  <c r="L202" i="11"/>
  <c r="F202" i="11"/>
  <c r="D202" i="11"/>
  <c r="Q35" i="4"/>
  <c r="R35" i="4" s="1"/>
  <c r="Q34" i="4"/>
  <c r="Q32" i="4"/>
  <c r="S32" i="4" s="1"/>
  <c r="Q31" i="4"/>
  <c r="R31" i="4" s="1"/>
  <c r="Q30" i="4"/>
  <c r="Q29" i="4"/>
  <c r="R29" i="4" s="1"/>
  <c r="Q27" i="4"/>
  <c r="S27" i="4" s="1"/>
  <c r="Q26" i="4"/>
  <c r="S26" i="4" s="1"/>
  <c r="Q25" i="4"/>
  <c r="R25" i="4" s="1"/>
  <c r="Q24" i="4"/>
  <c r="R24" i="4"/>
  <c r="Q23" i="4"/>
  <c r="Q22" i="4"/>
  <c r="R22" i="4" s="1"/>
  <c r="Q21" i="4"/>
  <c r="R21" i="4" s="1"/>
  <c r="Q20" i="4"/>
  <c r="R20" i="4" s="1"/>
  <c r="Q19" i="4"/>
  <c r="S19" i="4" s="1"/>
  <c r="Q18" i="4"/>
  <c r="R18" i="4" s="1"/>
  <c r="Q17" i="4"/>
  <c r="S17" i="4" s="1"/>
  <c r="Q16" i="4"/>
  <c r="S16" i="4" s="1"/>
  <c r="R16" i="4"/>
  <c r="Q15" i="4"/>
  <c r="R15" i="4" s="1"/>
  <c r="Q13" i="4"/>
  <c r="S13" i="4" s="1"/>
  <c r="Q12" i="4"/>
  <c r="Q11" i="4"/>
  <c r="Q513" i="5"/>
  <c r="S513" i="5"/>
  <c r="Q512" i="5"/>
  <c r="S512" i="5"/>
  <c r="Q511" i="5"/>
  <c r="S511" i="5" s="1"/>
  <c r="Q510" i="5"/>
  <c r="S510" i="5" s="1"/>
  <c r="Q509" i="5"/>
  <c r="R509" i="5" s="1"/>
  <c r="Q508" i="5"/>
  <c r="S508" i="5"/>
  <c r="Q507" i="5"/>
  <c r="S507" i="5"/>
  <c r="Q506" i="5"/>
  <c r="R506" i="5" s="1"/>
  <c r="Q505" i="5"/>
  <c r="R505" i="5"/>
  <c r="Q504" i="5"/>
  <c r="S504" i="5"/>
  <c r="Q503" i="5"/>
  <c r="S503" i="5" s="1"/>
  <c r="Q502" i="5"/>
  <c r="S502" i="5" s="1"/>
  <c r="Q500" i="5"/>
  <c r="S500" i="5" s="1"/>
  <c r="Q499" i="5"/>
  <c r="S499" i="5"/>
  <c r="Q498" i="5"/>
  <c r="S498" i="5"/>
  <c r="Q497" i="5"/>
  <c r="Q496" i="5"/>
  <c r="S496" i="5"/>
  <c r="Q495" i="5"/>
  <c r="R495" i="5" s="1"/>
  <c r="S495" i="5"/>
  <c r="Q494" i="5"/>
  <c r="R494" i="5" s="1"/>
  <c r="Q493" i="5"/>
  <c r="S493" i="5" s="1"/>
  <c r="Q490" i="5"/>
  <c r="R490" i="5" s="1"/>
  <c r="Q489" i="5"/>
  <c r="R489" i="5"/>
  <c r="Q488" i="5"/>
  <c r="S488" i="5"/>
  <c r="Q487" i="5"/>
  <c r="S487" i="5" s="1"/>
  <c r="Q486" i="5"/>
  <c r="S486" i="5"/>
  <c r="Q485" i="5"/>
  <c r="S485" i="5" s="1"/>
  <c r="R485" i="5"/>
  <c r="Q484" i="5"/>
  <c r="S484" i="5" s="1"/>
  <c r="Q483" i="5"/>
  <c r="R483" i="5" s="1"/>
  <c r="Q482" i="5"/>
  <c r="R482" i="5" s="1"/>
  <c r="Q481" i="5"/>
  <c r="R481" i="5"/>
  <c r="Q480" i="5"/>
  <c r="S480" i="5"/>
  <c r="Q479" i="5"/>
  <c r="S479" i="5" s="1"/>
  <c r="Q478" i="5"/>
  <c r="R478" i="5"/>
  <c r="Q476" i="5"/>
  <c r="R476" i="5"/>
  <c r="Q475" i="5"/>
  <c r="S475" i="5" s="1"/>
  <c r="Q474" i="5"/>
  <c r="R474" i="5" s="1"/>
  <c r="Q473" i="5"/>
  <c r="S473" i="5" s="1"/>
  <c r="Q467" i="5"/>
  <c r="S467" i="5"/>
  <c r="Q466" i="5"/>
  <c r="R466" i="5"/>
  <c r="Q465" i="5"/>
  <c r="S465" i="5" s="1"/>
  <c r="Q464" i="5"/>
  <c r="S464" i="5"/>
  <c r="Q463" i="5"/>
  <c r="S463" i="5"/>
  <c r="Q462" i="5"/>
  <c r="S462" i="5" s="1"/>
  <c r="Q461" i="5"/>
  <c r="R461" i="5" s="1"/>
  <c r="Q460" i="5"/>
  <c r="S460" i="5" s="1"/>
  <c r="Q459" i="5"/>
  <c r="S459" i="5"/>
  <c r="Q458" i="5"/>
  <c r="R458" i="5"/>
  <c r="Q457" i="5"/>
  <c r="R457" i="5" s="1"/>
  <c r="Q456" i="5"/>
  <c r="S456" i="5"/>
  <c r="Q455" i="5"/>
  <c r="S455" i="5"/>
  <c r="Q454" i="5"/>
  <c r="R454" i="5" s="1"/>
  <c r="Q453" i="5"/>
  <c r="R453" i="5" s="1"/>
  <c r="Q452" i="5"/>
  <c r="S452" i="5" s="1"/>
  <c r="Q451" i="5"/>
  <c r="S451" i="5"/>
  <c r="Q450" i="5"/>
  <c r="R450" i="5"/>
  <c r="Q449" i="5"/>
  <c r="S449" i="5" s="1"/>
  <c r="Q448" i="5"/>
  <c r="S448" i="5"/>
  <c r="Q447" i="5"/>
  <c r="S447" i="5"/>
  <c r="Q446" i="5"/>
  <c r="R446" i="5" s="1"/>
  <c r="Q445" i="5"/>
  <c r="R445" i="5" s="1"/>
  <c r="Q444" i="5"/>
  <c r="S444" i="5" s="1"/>
  <c r="Q443" i="5"/>
  <c r="S443" i="5"/>
  <c r="Q442" i="5"/>
  <c r="R442" i="5"/>
  <c r="Q441" i="5"/>
  <c r="R441" i="5" s="1"/>
  <c r="S440" i="5"/>
  <c r="Q434" i="5"/>
  <c r="R434" i="5" s="1"/>
  <c r="Q433" i="5"/>
  <c r="S433" i="5" s="1"/>
  <c r="Q432" i="5"/>
  <c r="S432" i="5" s="1"/>
  <c r="Q431" i="5"/>
  <c r="S431" i="5"/>
  <c r="Q427" i="5"/>
  <c r="S427" i="5"/>
  <c r="Q426" i="5"/>
  <c r="R426" i="5" s="1"/>
  <c r="Q425" i="5"/>
  <c r="R425" i="5"/>
  <c r="Q424" i="5"/>
  <c r="S424" i="5" s="1"/>
  <c r="Q423" i="5"/>
  <c r="R423" i="5"/>
  <c r="Q422" i="5"/>
  <c r="R422" i="5"/>
  <c r="Q421" i="5"/>
  <c r="S421" i="5" s="1"/>
  <c r="Q420" i="5"/>
  <c r="S420" i="5"/>
  <c r="Q419" i="5"/>
  <c r="S419" i="5"/>
  <c r="Q418" i="5"/>
  <c r="S418" i="5" s="1"/>
  <c r="Q417" i="5"/>
  <c r="R417" i="5" s="1"/>
  <c r="S417" i="5"/>
  <c r="Q416" i="5"/>
  <c r="S416" i="5" s="1"/>
  <c r="Q415" i="5"/>
  <c r="R415" i="5"/>
  <c r="Q414" i="5"/>
  <c r="R414" i="5"/>
  <c r="Q413" i="5"/>
  <c r="S413" i="5" s="1"/>
  <c r="Q412" i="5"/>
  <c r="S412" i="5"/>
  <c r="Q411" i="5"/>
  <c r="S411" i="5"/>
  <c r="Q410" i="5"/>
  <c r="R410" i="5" s="1"/>
  <c r="Q409" i="5"/>
  <c r="S409" i="5"/>
  <c r="Q408" i="5"/>
  <c r="S408" i="5" s="1"/>
  <c r="Q407" i="5"/>
  <c r="S407" i="5"/>
  <c r="Q406" i="5"/>
  <c r="R406" i="5"/>
  <c r="Q405" i="5"/>
  <c r="R405" i="5" s="1"/>
  <c r="Q404" i="5"/>
  <c r="S404" i="5"/>
  <c r="Q403" i="5"/>
  <c r="S403" i="5"/>
  <c r="Q402" i="5"/>
  <c r="S402" i="5" s="1"/>
  <c r="Q401" i="5"/>
  <c r="S401" i="5"/>
  <c r="Q400" i="5"/>
  <c r="S400" i="5" s="1"/>
  <c r="Q399" i="5"/>
  <c r="S399" i="5"/>
  <c r="Q398" i="5"/>
  <c r="R398" i="5" s="1"/>
  <c r="Q397" i="5"/>
  <c r="S397" i="5" s="1"/>
  <c r="Q396" i="5"/>
  <c r="S396" i="5"/>
  <c r="Q395" i="5"/>
  <c r="S395" i="5"/>
  <c r="Q393" i="5"/>
  <c r="S393" i="5" s="1"/>
  <c r="Q392" i="5"/>
  <c r="S392" i="5"/>
  <c r="Q391" i="5"/>
  <c r="S391" i="5" s="1"/>
  <c r="Q390" i="5"/>
  <c r="S390" i="5"/>
  <c r="Q389" i="5"/>
  <c r="S389" i="5" s="1"/>
  <c r="R389" i="5"/>
  <c r="Q388" i="5"/>
  <c r="S388" i="5" s="1"/>
  <c r="Q387" i="5"/>
  <c r="S387" i="5"/>
  <c r="Q386" i="5"/>
  <c r="S386" i="5"/>
  <c r="Q385" i="5"/>
  <c r="R385" i="5" s="1"/>
  <c r="Q384" i="5"/>
  <c r="S384" i="5"/>
  <c r="Q383" i="5"/>
  <c r="S383" i="5" s="1"/>
  <c r="Q382" i="5"/>
  <c r="R382" i="5" s="1"/>
  <c r="Q381" i="5"/>
  <c r="R381" i="5" s="1"/>
  <c r="Q380" i="5"/>
  <c r="S380" i="5" s="1"/>
  <c r="Q379" i="5"/>
  <c r="S379" i="5"/>
  <c r="Q378" i="5"/>
  <c r="S378" i="5"/>
  <c r="Q377" i="5"/>
  <c r="R377" i="5" s="1"/>
  <c r="Q376" i="5"/>
  <c r="S376" i="5"/>
  <c r="Q375" i="5"/>
  <c r="S375" i="5" s="1"/>
  <c r="Q374" i="5"/>
  <c r="S374" i="5" s="1"/>
  <c r="Q373" i="5"/>
  <c r="R373" i="5"/>
  <c r="Q372" i="5"/>
  <c r="R372" i="5" s="1"/>
  <c r="Q371" i="5"/>
  <c r="R371" i="5"/>
  <c r="Q370" i="5"/>
  <c r="S370" i="5"/>
  <c r="Q369" i="5"/>
  <c r="S369" i="5" s="1"/>
  <c r="Q368" i="5"/>
  <c r="S368" i="5"/>
  <c r="Q367" i="5"/>
  <c r="S367" i="5" s="1"/>
  <c r="Q366" i="5"/>
  <c r="S366" i="5" s="1"/>
  <c r="D119" i="11" s="1"/>
  <c r="Q365" i="5"/>
  <c r="R365" i="5"/>
  <c r="Q364" i="5"/>
  <c r="S364" i="5" s="1"/>
  <c r="Q363" i="5"/>
  <c r="S363" i="5"/>
  <c r="Q362" i="5"/>
  <c r="S362" i="5"/>
  <c r="Q361" i="5"/>
  <c r="R361" i="5" s="1"/>
  <c r="Q360" i="5"/>
  <c r="R360" i="5"/>
  <c r="Q359" i="5"/>
  <c r="S359" i="5" s="1"/>
  <c r="Q358" i="5"/>
  <c r="S358" i="5" s="1"/>
  <c r="R358" i="5"/>
  <c r="Q357" i="5"/>
  <c r="R357" i="5"/>
  <c r="Q356" i="5"/>
  <c r="S356" i="5" s="1"/>
  <c r="Q355" i="5"/>
  <c r="R355" i="5"/>
  <c r="Q354" i="5"/>
  <c r="S354" i="5"/>
  <c r="Q353" i="5"/>
  <c r="R353" i="5" s="1"/>
  <c r="Q351" i="5"/>
  <c r="R351" i="5"/>
  <c r="Q350" i="5"/>
  <c r="S350" i="5" s="1"/>
  <c r="Q349" i="5"/>
  <c r="R349" i="5" s="1"/>
  <c r="Q348" i="5"/>
  <c r="R348" i="5"/>
  <c r="Q347" i="5"/>
  <c r="S347" i="5" s="1"/>
  <c r="Q346" i="5"/>
  <c r="S346" i="5"/>
  <c r="Q345" i="5"/>
  <c r="S345" i="5"/>
  <c r="Q344" i="5"/>
  <c r="S344" i="5" s="1"/>
  <c r="Q343" i="5"/>
  <c r="S343" i="5"/>
  <c r="Q342" i="5"/>
  <c r="S342" i="5" s="1"/>
  <c r="Q341" i="5"/>
  <c r="S341" i="5"/>
  <c r="Q340" i="5"/>
  <c r="S340" i="5"/>
  <c r="Q339" i="5"/>
  <c r="R339" i="5" s="1"/>
  <c r="Q338" i="5"/>
  <c r="S338" i="5"/>
  <c r="Q337" i="5"/>
  <c r="R337" i="5"/>
  <c r="Q336" i="5"/>
  <c r="S336" i="5" s="1"/>
  <c r="Q335" i="5"/>
  <c r="R335" i="5"/>
  <c r="Q334" i="5"/>
  <c r="R334" i="5" s="1"/>
  <c r="Q333" i="5"/>
  <c r="S333" i="5"/>
  <c r="Q332" i="5"/>
  <c r="S332" i="5" s="1"/>
  <c r="Q331" i="5"/>
  <c r="R331" i="5" s="1"/>
  <c r="Q330" i="5"/>
  <c r="S330" i="5"/>
  <c r="Q329" i="5"/>
  <c r="S329" i="5"/>
  <c r="Q328" i="5"/>
  <c r="S328" i="5" s="1"/>
  <c r="H118" i="11" s="1"/>
  <c r="I118" i="11" s="1"/>
  <c r="Q327" i="5"/>
  <c r="R327" i="5"/>
  <c r="Q326" i="5"/>
  <c r="S326" i="5" s="1"/>
  <c r="Q325" i="5"/>
  <c r="S325" i="5"/>
  <c r="Q324" i="5"/>
  <c r="S324" i="5" s="1"/>
  <c r="Q323" i="5"/>
  <c r="S323" i="5" s="1"/>
  <c r="Q322" i="5"/>
  <c r="S322" i="5"/>
  <c r="Q321" i="5"/>
  <c r="R321" i="5"/>
  <c r="Q320" i="5"/>
  <c r="S320" i="5" s="1"/>
  <c r="Q319" i="5"/>
  <c r="S319" i="5"/>
  <c r="Q318" i="5"/>
  <c r="R318" i="5" s="1"/>
  <c r="Q317" i="5"/>
  <c r="S317" i="5" s="1"/>
  <c r="Q316" i="5"/>
  <c r="R316" i="5" s="1"/>
  <c r="Q315" i="5"/>
  <c r="S315" i="5" s="1"/>
  <c r="Q314" i="5"/>
  <c r="R314" i="5"/>
  <c r="Q313" i="5"/>
  <c r="S313" i="5"/>
  <c r="Q312" i="5"/>
  <c r="S312" i="5" s="1"/>
  <c r="Q311" i="5"/>
  <c r="S311" i="5"/>
  <c r="Q310" i="5"/>
  <c r="R310" i="5" s="1"/>
  <c r="Q309" i="5"/>
  <c r="S309" i="5"/>
  <c r="Q308" i="5"/>
  <c r="S308" i="5" s="1"/>
  <c r="R308" i="5"/>
  <c r="Q307" i="5"/>
  <c r="S307" i="5" s="1"/>
  <c r="Q306" i="5"/>
  <c r="S306" i="5"/>
  <c r="Q305" i="5"/>
  <c r="S305" i="5"/>
  <c r="Q304" i="5"/>
  <c r="S304" i="5" s="1"/>
  <c r="Q303" i="5"/>
  <c r="R303" i="5"/>
  <c r="Q302" i="5"/>
  <c r="S302" i="5" s="1"/>
  <c r="Q301" i="5"/>
  <c r="S301" i="5" s="1"/>
  <c r="Q300" i="5"/>
  <c r="R300" i="5" s="1"/>
  <c r="Q299" i="5"/>
  <c r="S299" i="5" s="1"/>
  <c r="Q298" i="5"/>
  <c r="R298" i="5"/>
  <c r="Q297" i="5"/>
  <c r="R297" i="5"/>
  <c r="Q296" i="5"/>
  <c r="S296" i="5" s="1"/>
  <c r="Q295" i="5"/>
  <c r="S295" i="5"/>
  <c r="Q294" i="5"/>
  <c r="R294" i="5" s="1"/>
  <c r="Q293" i="5"/>
  <c r="S293" i="5" s="1"/>
  <c r="Q292" i="5"/>
  <c r="S292" i="5"/>
  <c r="Q291" i="5"/>
  <c r="S291" i="5" s="1"/>
  <c r="Q290" i="5"/>
  <c r="R290" i="5"/>
  <c r="Q289" i="5"/>
  <c r="S289" i="5"/>
  <c r="Q288" i="5"/>
  <c r="S288" i="5" s="1"/>
  <c r="Q287" i="5"/>
  <c r="S287" i="5"/>
  <c r="Q286" i="5"/>
  <c r="R286" i="5" s="1"/>
  <c r="Q285" i="5"/>
  <c r="S285" i="5"/>
  <c r="Q284" i="5"/>
  <c r="S284" i="5"/>
  <c r="Q283" i="5"/>
  <c r="S283" i="5" s="1"/>
  <c r="Q282" i="5"/>
  <c r="S282" i="5"/>
  <c r="Q281" i="5"/>
  <c r="S281" i="5"/>
  <c r="Q280" i="5"/>
  <c r="R280" i="5" s="1"/>
  <c r="Q279" i="5"/>
  <c r="R279" i="5"/>
  <c r="Q278" i="5"/>
  <c r="R278" i="5" s="1"/>
  <c r="Q277" i="5"/>
  <c r="S277" i="5"/>
  <c r="Q276" i="5"/>
  <c r="S276" i="5"/>
  <c r="Q275" i="5"/>
  <c r="S275" i="5" s="1"/>
  <c r="Q274" i="5"/>
  <c r="S274" i="5"/>
  <c r="Q273" i="5"/>
  <c r="S273" i="5"/>
  <c r="Q272" i="5"/>
  <c r="S272" i="5" s="1"/>
  <c r="Q271" i="5"/>
  <c r="R271" i="5"/>
  <c r="Q270" i="5"/>
  <c r="R270" i="5" s="1"/>
  <c r="Q269" i="5"/>
  <c r="R269" i="5" s="1"/>
  <c r="S269" i="5"/>
  <c r="Q267" i="5"/>
  <c r="S267" i="5" s="1"/>
  <c r="Q266" i="5"/>
  <c r="R266" i="5" s="1"/>
  <c r="Q265" i="5"/>
  <c r="R265" i="5"/>
  <c r="Q264" i="5"/>
  <c r="S264" i="5"/>
  <c r="Q263" i="5"/>
  <c r="R263" i="5" s="1"/>
  <c r="S259" i="5"/>
  <c r="S257" i="5"/>
  <c r="Q256" i="5"/>
  <c r="S256" i="5"/>
  <c r="Q255" i="5"/>
  <c r="R255" i="5" s="1"/>
  <c r="Q254" i="5"/>
  <c r="R254" i="5" s="1"/>
  <c r="Q253" i="5"/>
  <c r="S253" i="5" s="1"/>
  <c r="Q252" i="5"/>
  <c r="S252" i="5" s="1"/>
  <c r="Q251" i="5"/>
  <c r="S251" i="5"/>
  <c r="Q250" i="5"/>
  <c r="S250" i="5"/>
  <c r="Q249" i="5"/>
  <c r="S249" i="5" s="1"/>
  <c r="Q248" i="5"/>
  <c r="S248" i="5"/>
  <c r="Q247" i="5"/>
  <c r="R247" i="5" s="1"/>
  <c r="Q246" i="5"/>
  <c r="S246" i="5" s="1"/>
  <c r="Q245" i="5"/>
  <c r="S245" i="5" s="1"/>
  <c r="Q244" i="5"/>
  <c r="S244" i="5" s="1"/>
  <c r="Q243" i="5"/>
  <c r="R243" i="5"/>
  <c r="Q242" i="5"/>
  <c r="S242" i="5"/>
  <c r="Q241" i="5"/>
  <c r="S241" i="5" s="1"/>
  <c r="Q240" i="5"/>
  <c r="S240" i="5"/>
  <c r="Q239" i="5"/>
  <c r="R239" i="5"/>
  <c r="Q237" i="5"/>
  <c r="R237" i="5" s="1"/>
  <c r="Q236" i="5"/>
  <c r="S236" i="5" s="1"/>
  <c r="Q235" i="5"/>
  <c r="S235" i="5" s="1"/>
  <c r="Q234" i="5"/>
  <c r="S234" i="5"/>
  <c r="Q233" i="5"/>
  <c r="S233" i="5"/>
  <c r="Q232" i="5"/>
  <c r="R232" i="5" s="1"/>
  <c r="Q231" i="5"/>
  <c r="S231" i="5"/>
  <c r="Q230" i="5"/>
  <c r="R230" i="5" s="1"/>
  <c r="Q229" i="5"/>
  <c r="R229" i="5" s="1"/>
  <c r="Q228" i="5"/>
  <c r="S228" i="5" s="1"/>
  <c r="Q227" i="5"/>
  <c r="R227" i="5" s="1"/>
  <c r="Q226" i="5"/>
  <c r="R226" i="5"/>
  <c r="Q225" i="5"/>
  <c r="S225" i="5"/>
  <c r="Q224" i="5"/>
  <c r="S224" i="5" s="1"/>
  <c r="Q223" i="5"/>
  <c r="S223" i="5"/>
  <c r="Q222" i="5"/>
  <c r="S222" i="5" s="1"/>
  <c r="Q221" i="5"/>
  <c r="S221" i="5" s="1"/>
  <c r="Q220" i="5"/>
  <c r="S220" i="5" s="1"/>
  <c r="Q219" i="5"/>
  <c r="R219" i="5" s="1"/>
  <c r="Q218" i="5"/>
  <c r="R218" i="5"/>
  <c r="Q217" i="5"/>
  <c r="R217" i="5"/>
  <c r="Q216" i="5"/>
  <c r="R216" i="5" s="1"/>
  <c r="Q215" i="5"/>
  <c r="S215" i="5"/>
  <c r="Q214" i="5"/>
  <c r="R214" i="5" s="1"/>
  <c r="Q213" i="5"/>
  <c r="S213" i="5" s="1"/>
  <c r="Q212" i="5"/>
  <c r="S212" i="5" s="1"/>
  <c r="Q211" i="5"/>
  <c r="S211" i="5" s="1"/>
  <c r="Q209" i="5"/>
  <c r="S209" i="5"/>
  <c r="Q208" i="5"/>
  <c r="S208" i="5"/>
  <c r="Q207" i="5"/>
  <c r="R207" i="5" s="1"/>
  <c r="Q205" i="5"/>
  <c r="R205" i="5"/>
  <c r="Q204" i="5"/>
  <c r="R204" i="5"/>
  <c r="Q203" i="5"/>
  <c r="S203" i="5" s="1"/>
  <c r="Q202" i="5"/>
  <c r="R202" i="5" s="1"/>
  <c r="Q201" i="5"/>
  <c r="S201" i="5" s="1"/>
  <c r="Q200" i="5"/>
  <c r="S200" i="5"/>
  <c r="Q199" i="5"/>
  <c r="S199" i="5"/>
  <c r="Q198" i="5"/>
  <c r="S198" i="5" s="1"/>
  <c r="Q197" i="5"/>
  <c r="S197" i="5"/>
  <c r="Q196" i="5"/>
  <c r="R196" i="5" s="1"/>
  <c r="Q195" i="5"/>
  <c r="R195" i="5" s="1"/>
  <c r="Q194" i="5"/>
  <c r="S194" i="5" s="1"/>
  <c r="Q193" i="5"/>
  <c r="S193" i="5" s="1"/>
  <c r="Q192" i="5"/>
  <c r="R192" i="5"/>
  <c r="Q191" i="5"/>
  <c r="R191" i="5"/>
  <c r="Q190" i="5"/>
  <c r="Q187" i="5"/>
  <c r="S187" i="5"/>
  <c r="Q186" i="5"/>
  <c r="S186" i="5" s="1"/>
  <c r="Q185" i="5"/>
  <c r="Q184" i="5"/>
  <c r="S184" i="5" s="1"/>
  <c r="Q183" i="5"/>
  <c r="S183" i="5" s="1"/>
  <c r="Q182" i="5"/>
  <c r="S182" i="5"/>
  <c r="Q181" i="5"/>
  <c r="S181" i="5"/>
  <c r="Q180" i="5"/>
  <c r="S180" i="5" s="1"/>
  <c r="Q179" i="5"/>
  <c r="S179" i="5"/>
  <c r="Q178" i="5"/>
  <c r="R178" i="5" s="1"/>
  <c r="Q177" i="5"/>
  <c r="S177" i="5" s="1"/>
  <c r="Q176" i="5"/>
  <c r="S176" i="5" s="1"/>
  <c r="Q175" i="5"/>
  <c r="S175" i="5" s="1"/>
  <c r="Q174" i="5"/>
  <c r="S174" i="5"/>
  <c r="Q173" i="5"/>
  <c r="S173" i="5"/>
  <c r="Q11" i="5"/>
  <c r="R11" i="5" s="1"/>
  <c r="Q156" i="5"/>
  <c r="R156" i="5"/>
  <c r="Q155" i="5"/>
  <c r="S155" i="5"/>
  <c r="Q154" i="5"/>
  <c r="S154" i="5" s="1"/>
  <c r="Q153" i="5"/>
  <c r="R153" i="5" s="1"/>
  <c r="Q152" i="5"/>
  <c r="R152" i="5" s="1"/>
  <c r="Q151" i="5"/>
  <c r="S151" i="5"/>
  <c r="Q150" i="5"/>
  <c r="S150" i="5"/>
  <c r="Q149" i="5"/>
  <c r="R149" i="5" s="1"/>
  <c r="Q148" i="5"/>
  <c r="S148" i="5"/>
  <c r="Q147" i="5"/>
  <c r="S147" i="5" s="1"/>
  <c r="Q146" i="5"/>
  <c r="S146" i="5" s="1"/>
  <c r="Q145" i="5"/>
  <c r="R145" i="5" s="1"/>
  <c r="Q144" i="5"/>
  <c r="S144" i="5" s="1"/>
  <c r="Q143" i="5"/>
  <c r="S143" i="5"/>
  <c r="Q142" i="5"/>
  <c r="S142" i="5"/>
  <c r="Q141" i="5"/>
  <c r="S141" i="5" s="1"/>
  <c r="Q140" i="5"/>
  <c r="S140" i="5"/>
  <c r="Q139" i="5"/>
  <c r="S139" i="5" s="1"/>
  <c r="Q138" i="5"/>
  <c r="S138" i="5" s="1"/>
  <c r="Q137" i="5"/>
  <c r="R137" i="5" s="1"/>
  <c r="Q136" i="5"/>
  <c r="R136" i="5" s="1"/>
  <c r="Q135" i="5"/>
  <c r="S135" i="5"/>
  <c r="Q134" i="5"/>
  <c r="S134" i="5"/>
  <c r="Q133" i="5"/>
  <c r="S133" i="5" s="1"/>
  <c r="Q132" i="5"/>
  <c r="S132" i="5"/>
  <c r="Q131" i="5"/>
  <c r="R131" i="5" s="1"/>
  <c r="Q130" i="5"/>
  <c r="S130" i="5" s="1"/>
  <c r="Q129" i="5"/>
  <c r="R129" i="5" s="1"/>
  <c r="Q172" i="5"/>
  <c r="R172" i="5" s="1"/>
  <c r="Q170" i="5"/>
  <c r="S170" i="5"/>
  <c r="Q169" i="5"/>
  <c r="S169" i="5"/>
  <c r="Q168" i="5"/>
  <c r="S168" i="5" s="1"/>
  <c r="Q167" i="5"/>
  <c r="S167" i="5"/>
  <c r="Q165" i="5"/>
  <c r="S165" i="5"/>
  <c r="Q164" i="5"/>
  <c r="S164" i="5" s="1"/>
  <c r="Q162" i="5"/>
  <c r="S162" i="5" s="1"/>
  <c r="Q161" i="5"/>
  <c r="S161" i="5" s="1"/>
  <c r="Q160" i="5"/>
  <c r="S160" i="5"/>
  <c r="Q159" i="5"/>
  <c r="S159" i="5"/>
  <c r="Q158" i="5"/>
  <c r="S158" i="5" s="1"/>
  <c r="Q157" i="5"/>
  <c r="S157" i="5"/>
  <c r="J108" i="11" s="1"/>
  <c r="K108" i="11" s="1"/>
  <c r="R221" i="5"/>
  <c r="R187" i="5"/>
  <c r="R440" i="5"/>
  <c r="Q29" i="8"/>
  <c r="R29" i="8" s="1"/>
  <c r="Q28" i="8"/>
  <c r="S28" i="8"/>
  <c r="Q26" i="8"/>
  <c r="S26" i="8"/>
  <c r="Q25" i="8"/>
  <c r="S25" i="8" s="1"/>
  <c r="R28" i="8"/>
  <c r="Q72" i="7"/>
  <c r="Q71" i="7"/>
  <c r="S71" i="7" s="1"/>
  <c r="Q70" i="7"/>
  <c r="R70" i="7" s="1"/>
  <c r="Q69" i="7"/>
  <c r="R69" i="7" s="1"/>
  <c r="S69" i="7"/>
  <c r="Q67" i="7"/>
  <c r="Q66" i="7"/>
  <c r="S66" i="7" s="1"/>
  <c r="Q65" i="7"/>
  <c r="Q64" i="7"/>
  <c r="S64" i="7" s="1"/>
  <c r="Q63" i="7"/>
  <c r="Q62" i="7"/>
  <c r="R62" i="7" s="1"/>
  <c r="Q61" i="7"/>
  <c r="Q60" i="7"/>
  <c r="R60" i="7" s="1"/>
  <c r="Q59" i="7"/>
  <c r="R59" i="7" s="1"/>
  <c r="Q58" i="7"/>
  <c r="S58" i="7" s="1"/>
  <c r="Q57" i="7"/>
  <c r="S57" i="7" s="1"/>
  <c r="Q56" i="7"/>
  <c r="S56" i="7" s="1"/>
  <c r="Q55" i="7"/>
  <c r="S55" i="7" s="1"/>
  <c r="Q54" i="7"/>
  <c r="S54" i="7" s="1"/>
  <c r="Q53" i="7"/>
  <c r="S53" i="7" s="1"/>
  <c r="Q52" i="7"/>
  <c r="R52" i="7" s="1"/>
  <c r="Q51" i="7"/>
  <c r="R51" i="7" s="1"/>
  <c r="Q50" i="7"/>
  <c r="R50" i="7"/>
  <c r="Q49" i="7"/>
  <c r="S49" i="7" s="1"/>
  <c r="R49" i="7"/>
  <c r="Q48" i="7"/>
  <c r="S48" i="7" s="1"/>
  <c r="Q47" i="7"/>
  <c r="S47" i="7" s="1"/>
  <c r="Q44" i="7"/>
  <c r="S44" i="7"/>
  <c r="Q45" i="7"/>
  <c r="S45" i="7" s="1"/>
  <c r="R45" i="7"/>
  <c r="Q46" i="7"/>
  <c r="S46" i="7" s="1"/>
  <c r="Q38" i="7"/>
  <c r="R38" i="7" s="1"/>
  <c r="Q37" i="7"/>
  <c r="S37" i="7" s="1"/>
  <c r="Q36" i="7"/>
  <c r="R36" i="7" s="1"/>
  <c r="S36" i="7"/>
  <c r="Q35" i="7"/>
  <c r="S35" i="7" s="1"/>
  <c r="R35" i="7"/>
  <c r="Q34" i="7"/>
  <c r="S34" i="7" s="1"/>
  <c r="Q33" i="7"/>
  <c r="Q32" i="7"/>
  <c r="Q31" i="7"/>
  <c r="S31" i="7" s="1"/>
  <c r="Q30" i="7"/>
  <c r="R30" i="7" s="1"/>
  <c r="Q29" i="7"/>
  <c r="R29" i="7" s="1"/>
  <c r="Q26" i="7"/>
  <c r="Q25" i="7"/>
  <c r="Q20" i="7"/>
  <c r="R20" i="7" s="1"/>
  <c r="Q21" i="7"/>
  <c r="Q22" i="7"/>
  <c r="Q24" i="7"/>
  <c r="R24" i="7" s="1"/>
  <c r="Q40" i="7"/>
  <c r="R40" i="7" s="1"/>
  <c r="Q41" i="7"/>
  <c r="R41" i="7"/>
  <c r="Q42" i="7"/>
  <c r="S42" i="7" s="1"/>
  <c r="Q14" i="7"/>
  <c r="S14" i="7" s="1"/>
  <c r="Q13" i="7"/>
  <c r="Q12" i="7"/>
  <c r="S12" i="7" s="1"/>
  <c r="Q11" i="7"/>
  <c r="D43" i="11"/>
  <c r="F43" i="11"/>
  <c r="H43" i="11"/>
  <c r="J43" i="11"/>
  <c r="L43" i="11"/>
  <c r="J47" i="11"/>
  <c r="D48" i="11"/>
  <c r="F48" i="11"/>
  <c r="H48" i="11"/>
  <c r="J48" i="11"/>
  <c r="L48" i="11"/>
  <c r="N48" i="11" s="1"/>
  <c r="D83" i="11"/>
  <c r="F97" i="11"/>
  <c r="D115" i="11"/>
  <c r="F115" i="11"/>
  <c r="H115" i="11"/>
  <c r="J115" i="11"/>
  <c r="L115" i="11"/>
  <c r="H147" i="11"/>
  <c r="D9" i="10"/>
  <c r="B25" i="11"/>
  <c r="D10" i="10"/>
  <c r="B26" i="11" s="1"/>
  <c r="D11" i="10"/>
  <c r="B27" i="11" s="1"/>
  <c r="D12" i="10"/>
  <c r="B28" i="11" s="1"/>
  <c r="D13" i="10"/>
  <c r="B29" i="11" s="1"/>
  <c r="D14" i="10"/>
  <c r="B30" i="11"/>
  <c r="D15" i="10"/>
  <c r="B31" i="11"/>
  <c r="D16" i="10"/>
  <c r="B32" i="11"/>
  <c r="D17" i="10"/>
  <c r="B33" i="11" s="1"/>
  <c r="C18" i="10"/>
  <c r="E18" i="10"/>
  <c r="D20" i="10"/>
  <c r="B40" i="11"/>
  <c r="D21" i="10"/>
  <c r="B41" i="11" s="1"/>
  <c r="D28" i="10"/>
  <c r="B48" i="11" s="1"/>
  <c r="C30" i="10"/>
  <c r="E30" i="10"/>
  <c r="C48" i="10"/>
  <c r="E48" i="10"/>
  <c r="D51" i="10"/>
  <c r="B81" i="11" s="1"/>
  <c r="D58" i="10"/>
  <c r="B88" i="11" s="1"/>
  <c r="D59" i="10"/>
  <c r="B89" i="11" s="1"/>
  <c r="D62" i="10"/>
  <c r="B92" i="11" s="1"/>
  <c r="D63" i="10"/>
  <c r="B93" i="11" s="1"/>
  <c r="C68" i="10"/>
  <c r="E68" i="10"/>
  <c r="D70" i="10"/>
  <c r="B104" i="11" s="1"/>
  <c r="D72" i="10"/>
  <c r="B106" i="11" s="1"/>
  <c r="D73" i="10"/>
  <c r="B107" i="11"/>
  <c r="D76" i="10"/>
  <c r="B110" i="11"/>
  <c r="D77" i="10"/>
  <c r="B111" i="11" s="1"/>
  <c r="D78" i="10"/>
  <c r="B112" i="11" s="1"/>
  <c r="D81" i="10"/>
  <c r="B115" i="11" s="1"/>
  <c r="D83" i="10"/>
  <c r="B117" i="11"/>
  <c r="D87" i="10"/>
  <c r="B121" i="11" s="1"/>
  <c r="D89" i="10"/>
  <c r="B123" i="11" s="1"/>
  <c r="C92" i="10"/>
  <c r="E92" i="10"/>
  <c r="D95" i="10"/>
  <c r="B134" i="11" s="1"/>
  <c r="C99" i="10"/>
  <c r="E99" i="10"/>
  <c r="D101" i="10"/>
  <c r="B144" i="11" s="1"/>
  <c r="D103" i="10"/>
  <c r="B146" i="11" s="1"/>
  <c r="D104" i="10"/>
  <c r="B147" i="11" s="1"/>
  <c r="C106" i="10"/>
  <c r="E106" i="10"/>
  <c r="D107" i="10"/>
  <c r="D117" i="10" s="1"/>
  <c r="B155" i="11"/>
  <c r="D109" i="10"/>
  <c r="B157" i="11"/>
  <c r="D110" i="10"/>
  <c r="B158" i="11" s="1"/>
  <c r="D111" i="10"/>
  <c r="B159" i="11"/>
  <c r="D112" i="10"/>
  <c r="B160" i="11" s="1"/>
  <c r="D113" i="10"/>
  <c r="B161" i="11"/>
  <c r="C117" i="10"/>
  <c r="E117" i="10"/>
  <c r="D119" i="10"/>
  <c r="B172" i="11"/>
  <c r="M172" i="11" s="1"/>
  <c r="D120" i="10"/>
  <c r="B173" i="11" s="1"/>
  <c r="D123" i="10"/>
  <c r="B176" i="11" s="1"/>
  <c r="D124" i="10"/>
  <c r="B177" i="11" s="1"/>
  <c r="D127" i="10"/>
  <c r="B180" i="11" s="1"/>
  <c r="D128" i="10"/>
  <c r="B181" i="11" s="1"/>
  <c r="D129" i="10"/>
  <c r="B182" i="11" s="1"/>
  <c r="D130" i="10"/>
  <c r="B183" i="11" s="1"/>
  <c r="D132" i="10"/>
  <c r="B185" i="11"/>
  <c r="D134" i="10"/>
  <c r="B187" i="11"/>
  <c r="D135" i="10"/>
  <c r="B188" i="11" s="1"/>
  <c r="D139" i="10"/>
  <c r="B192" i="11"/>
  <c r="C141" i="10"/>
  <c r="E141" i="10"/>
  <c r="Q12" i="9"/>
  <c r="S12" i="9" s="1"/>
  <c r="Q13" i="9"/>
  <c r="S13" i="9"/>
  <c r="Q14" i="9"/>
  <c r="S14" i="9" s="1"/>
  <c r="Q15" i="9"/>
  <c r="S15" i="9" s="1"/>
  <c r="Q18" i="9"/>
  <c r="R18" i="9" s="1"/>
  <c r="Q19" i="9"/>
  <c r="R19" i="9" s="1"/>
  <c r="S19" i="9"/>
  <c r="Q20" i="9"/>
  <c r="S20" i="9" s="1"/>
  <c r="Q21" i="9"/>
  <c r="S21" i="9"/>
  <c r="Q22" i="9"/>
  <c r="R22" i="9" s="1"/>
  <c r="S22" i="9"/>
  <c r="Q23" i="9"/>
  <c r="S23" i="9"/>
  <c r="Q25" i="9"/>
  <c r="R25" i="9" s="1"/>
  <c r="Q26" i="9"/>
  <c r="S26" i="9"/>
  <c r="Q27" i="9"/>
  <c r="S27" i="9"/>
  <c r="Q28" i="9"/>
  <c r="R28" i="9"/>
  <c r="Q30" i="9"/>
  <c r="R30" i="9" s="1"/>
  <c r="S30" i="9"/>
  <c r="Q31" i="9"/>
  <c r="S31" i="9"/>
  <c r="Q32" i="9"/>
  <c r="S32" i="9"/>
  <c r="Q33" i="9"/>
  <c r="R33" i="9" s="1"/>
  <c r="Q34" i="9"/>
  <c r="S34" i="9" s="1"/>
  <c r="Q35" i="9"/>
  <c r="R35" i="9" s="1"/>
  <c r="Q36" i="9"/>
  <c r="S36" i="9" s="1"/>
  <c r="Q37" i="9"/>
  <c r="S37" i="9" s="1"/>
  <c r="Q38" i="9"/>
  <c r="S38" i="9"/>
  <c r="Q40" i="9"/>
  <c r="S40" i="9"/>
  <c r="Q41" i="9"/>
  <c r="S41" i="9" s="1"/>
  <c r="Q43" i="9"/>
  <c r="S43" i="9"/>
  <c r="Q44" i="9"/>
  <c r="S44" i="9" s="1"/>
  <c r="Q45" i="9"/>
  <c r="S45" i="9" s="1"/>
  <c r="R45" i="9"/>
  <c r="Q46" i="9"/>
  <c r="R46" i="9"/>
  <c r="Q47" i="9"/>
  <c r="R47" i="9" s="1"/>
  <c r="S47" i="9"/>
  <c r="Q49" i="9"/>
  <c r="S49" i="9"/>
  <c r="Q53" i="9"/>
  <c r="R53" i="9"/>
  <c r="Q54" i="9"/>
  <c r="S54" i="9" s="1"/>
  <c r="R54" i="9"/>
  <c r="Q55" i="9"/>
  <c r="R55" i="9" s="1"/>
  <c r="S55" i="9"/>
  <c r="Q56" i="9"/>
  <c r="S56" i="9" s="1"/>
  <c r="Q57" i="9"/>
  <c r="R57" i="9"/>
  <c r="Q59" i="9"/>
  <c r="S59" i="9" s="1"/>
  <c r="Q60" i="9"/>
  <c r="S60" i="9" s="1"/>
  <c r="Q61" i="9"/>
  <c r="S61" i="9" s="1"/>
  <c r="Q62" i="9"/>
  <c r="R62" i="9"/>
  <c r="Q63" i="9"/>
  <c r="S63" i="9" s="1"/>
  <c r="S65" i="9"/>
  <c r="Q69" i="9"/>
  <c r="S69" i="9" s="1"/>
  <c r="Q70" i="9"/>
  <c r="S70" i="9" s="1"/>
  <c r="Q71" i="9"/>
  <c r="R71" i="9" s="1"/>
  <c r="Q72" i="9"/>
  <c r="R72" i="9" s="1"/>
  <c r="S72" i="9"/>
  <c r="Q73" i="9"/>
  <c r="Q74" i="9"/>
  <c r="R74" i="9" s="1"/>
  <c r="Q75" i="9"/>
  <c r="S75" i="9" s="1"/>
  <c r="Q76" i="9"/>
  <c r="S76" i="9"/>
  <c r="Q77" i="9"/>
  <c r="R77" i="9" s="1"/>
  <c r="S77" i="9"/>
  <c r="Q78" i="9"/>
  <c r="R78" i="9" s="1"/>
  <c r="Q79" i="9"/>
  <c r="R79" i="9" s="1"/>
  <c r="Q80" i="9"/>
  <c r="S80" i="9"/>
  <c r="Q81" i="9"/>
  <c r="S81" i="9" s="1"/>
  <c r="Q82" i="9"/>
  <c r="S82" i="9"/>
  <c r="Q83" i="9"/>
  <c r="S83" i="9" s="1"/>
  <c r="Q84" i="9"/>
  <c r="R84" i="9" s="1"/>
  <c r="Q85" i="9"/>
  <c r="R85" i="9"/>
  <c r="Q86" i="9"/>
  <c r="S86" i="9"/>
  <c r="Q87" i="9"/>
  <c r="S87" i="9"/>
  <c r="Q89" i="9"/>
  <c r="Q90" i="9"/>
  <c r="R90" i="9" s="1"/>
  <c r="Q91" i="9"/>
  <c r="R91" i="9"/>
  <c r="Q92" i="9"/>
  <c r="S92" i="9"/>
  <c r="Q93" i="9"/>
  <c r="S93" i="9" s="1"/>
  <c r="Q94" i="9"/>
  <c r="R94" i="9"/>
  <c r="Q95" i="9"/>
  <c r="R95" i="9" s="1"/>
  <c r="Q96" i="9"/>
  <c r="R96" i="9"/>
  <c r="Q97" i="9"/>
  <c r="Q98" i="9"/>
  <c r="S98" i="9" s="1"/>
  <c r="R98" i="9"/>
  <c r="Q99" i="9"/>
  <c r="S99" i="9"/>
  <c r="Q100" i="9"/>
  <c r="R100" i="9" s="1"/>
  <c r="Q101" i="9"/>
  <c r="S101" i="9"/>
  <c r="Q102" i="9"/>
  <c r="R102" i="9"/>
  <c r="Q103" i="9"/>
  <c r="R103" i="9"/>
  <c r="Q104" i="9"/>
  <c r="S104" i="9"/>
  <c r="Q106" i="9"/>
  <c r="S106" i="9" s="1"/>
  <c r="Q108" i="9"/>
  <c r="S108" i="9" s="1"/>
  <c r="Q109" i="9"/>
  <c r="S109" i="9" s="1"/>
  <c r="Q110" i="9"/>
  <c r="S110" i="9"/>
  <c r="Q111" i="9"/>
  <c r="S111" i="9"/>
  <c r="Q112" i="9"/>
  <c r="R112" i="9"/>
  <c r="Q113" i="9"/>
  <c r="R113" i="9" s="1"/>
  <c r="Q114" i="9"/>
  <c r="S114" i="9" s="1"/>
  <c r="Q115" i="9"/>
  <c r="R115" i="9" s="1"/>
  <c r="S115" i="9"/>
  <c r="Q116" i="9"/>
  <c r="S116" i="9" s="1"/>
  <c r="Q117" i="9"/>
  <c r="S117" i="9" s="1"/>
  <c r="Q118" i="9"/>
  <c r="S118" i="9"/>
  <c r="Q119" i="9"/>
  <c r="R119" i="9" s="1"/>
  <c r="Q120" i="9"/>
  <c r="R120" i="9"/>
  <c r="Q121" i="9"/>
  <c r="S121" i="9"/>
  <c r="Q122" i="9"/>
  <c r="S122" i="9" s="1"/>
  <c r="Q123" i="9"/>
  <c r="S123" i="9" s="1"/>
  <c r="Q124" i="9"/>
  <c r="R124" i="9"/>
  <c r="Q125" i="9"/>
  <c r="R125" i="9" s="1"/>
  <c r="S125" i="9"/>
  <c r="Q126" i="9"/>
  <c r="R126" i="9" s="1"/>
  <c r="S126" i="9"/>
  <c r="Q127" i="9"/>
  <c r="S127" i="9"/>
  <c r="Q128" i="9"/>
  <c r="S128" i="9"/>
  <c r="Q129" i="9"/>
  <c r="S129" i="9"/>
  <c r="Q130" i="9"/>
  <c r="R130" i="9"/>
  <c r="R131" i="9"/>
  <c r="Q132" i="9"/>
  <c r="S132" i="9"/>
  <c r="R133" i="9"/>
  <c r="Q134" i="9"/>
  <c r="R134" i="9" s="1"/>
  <c r="S134" i="9"/>
  <c r="Q135" i="9"/>
  <c r="S135" i="9"/>
  <c r="Q136" i="9"/>
  <c r="S136" i="9"/>
  <c r="Q137" i="9"/>
  <c r="S137" i="9"/>
  <c r="Q138" i="9"/>
  <c r="S138" i="9"/>
  <c r="Q139" i="9"/>
  <c r="S139" i="9"/>
  <c r="Q140" i="9"/>
  <c r="S140" i="9" s="1"/>
  <c r="Q141" i="9"/>
  <c r="S141" i="9" s="1"/>
  <c r="Q149" i="9"/>
  <c r="R149" i="9"/>
  <c r="Q150" i="9"/>
  <c r="S150" i="9" s="1"/>
  <c r="Q151" i="9"/>
  <c r="R151" i="9" s="1"/>
  <c r="Q153" i="9"/>
  <c r="S153" i="9"/>
  <c r="Q154" i="9"/>
  <c r="R154" i="9" s="1"/>
  <c r="S154" i="9"/>
  <c r="Q155" i="9"/>
  <c r="R155" i="9" s="1"/>
  <c r="Q156" i="9"/>
  <c r="S156" i="9" s="1"/>
  <c r="Q157" i="9"/>
  <c r="S157" i="9"/>
  <c r="Q158" i="9"/>
  <c r="R158" i="9"/>
  <c r="Q159" i="9"/>
  <c r="S159" i="9" s="1"/>
  <c r="R159" i="9"/>
  <c r="Q160" i="9"/>
  <c r="R160" i="9" s="1"/>
  <c r="S160" i="9"/>
  <c r="Q161" i="9"/>
  <c r="S161" i="9"/>
  <c r="Q162" i="9"/>
  <c r="S162" i="9" s="1"/>
  <c r="Q163" i="9"/>
  <c r="S163" i="9"/>
  <c r="Q164" i="9"/>
  <c r="R164" i="9" s="1"/>
  <c r="Q165" i="9"/>
  <c r="S165" i="9"/>
  <c r="Q166" i="9"/>
  <c r="S166" i="9" s="1"/>
  <c r="Q167" i="9"/>
  <c r="S167" i="9"/>
  <c r="Q168" i="9"/>
  <c r="S168" i="9" s="1"/>
  <c r="Q169" i="9"/>
  <c r="Q170" i="9"/>
  <c r="R170" i="9" s="1"/>
  <c r="S170" i="9"/>
  <c r="Q171" i="9"/>
  <c r="S171" i="9" s="1"/>
  <c r="Q172" i="9"/>
  <c r="S172" i="9"/>
  <c r="Q173" i="9"/>
  <c r="S173" i="9"/>
  <c r="Q174" i="9"/>
  <c r="R174" i="9" s="1"/>
  <c r="S174" i="9"/>
  <c r="Q175" i="9"/>
  <c r="R175" i="9"/>
  <c r="Q176" i="9"/>
  <c r="R176" i="9" s="1"/>
  <c r="S176" i="9"/>
  <c r="Q177" i="9"/>
  <c r="R177" i="9" s="1"/>
  <c r="Q178" i="9"/>
  <c r="R178" i="9" s="1"/>
  <c r="Q181" i="9"/>
  <c r="R181" i="9" s="1"/>
  <c r="S181" i="9"/>
  <c r="Q182" i="9"/>
  <c r="S182" i="9"/>
  <c r="Q183" i="9"/>
  <c r="R183" i="9"/>
  <c r="Q184" i="9"/>
  <c r="S184" i="9" s="1"/>
  <c r="Q185" i="9"/>
  <c r="S185" i="9"/>
  <c r="Q186" i="9"/>
  <c r="R186" i="9"/>
  <c r="Q187" i="9"/>
  <c r="R187" i="9" s="1"/>
  <c r="S187" i="9"/>
  <c r="Q188" i="9"/>
  <c r="S188" i="9"/>
  <c r="Q190" i="9"/>
  <c r="R190" i="9"/>
  <c r="Q191" i="9"/>
  <c r="R191" i="9" s="1"/>
  <c r="Q192" i="9"/>
  <c r="R192" i="9" s="1"/>
  <c r="Q193" i="9"/>
  <c r="R193" i="9" s="1"/>
  <c r="Q194" i="9"/>
  <c r="S194" i="9" s="1"/>
  <c r="Q196" i="9"/>
  <c r="S196" i="9" s="1"/>
  <c r="R196" i="9"/>
  <c r="Q197" i="9"/>
  <c r="R197" i="9" s="1"/>
  <c r="S197" i="9"/>
  <c r="Q198" i="9"/>
  <c r="S198" i="9" s="1"/>
  <c r="Q200" i="9"/>
  <c r="S200" i="9" s="1"/>
  <c r="Q277" i="9"/>
  <c r="R277" i="9" s="1"/>
  <c r="Q278" i="9"/>
  <c r="R278" i="9" s="1"/>
  <c r="S278" i="9"/>
  <c r="Q280" i="9"/>
  <c r="S280" i="9"/>
  <c r="Q281" i="9"/>
  <c r="R281" i="9" s="1"/>
  <c r="Q282" i="9"/>
  <c r="R282" i="9"/>
  <c r="Q286" i="9"/>
  <c r="S286" i="9"/>
  <c r="Q287" i="9"/>
  <c r="S287" i="9"/>
  <c r="Q288" i="9"/>
  <c r="S288" i="9"/>
  <c r="Q289" i="9"/>
  <c r="R289" i="9"/>
  <c r="Q290" i="9"/>
  <c r="S290" i="9"/>
  <c r="Q291" i="9"/>
  <c r="S291" i="9" s="1"/>
  <c r="Q292" i="9"/>
  <c r="S292" i="9"/>
  <c r="Q293" i="9"/>
  <c r="R293" i="9" s="1"/>
  <c r="Q294" i="9"/>
  <c r="R294" i="9" s="1"/>
  <c r="Q295" i="9"/>
  <c r="R295" i="9" s="1"/>
  <c r="Q296" i="9"/>
  <c r="R296" i="9"/>
  <c r="S296" i="9"/>
  <c r="Q297" i="9"/>
  <c r="S297" i="9"/>
  <c r="Q298" i="9"/>
  <c r="S298" i="9" s="1"/>
  <c r="R298" i="9"/>
  <c r="Q299" i="9"/>
  <c r="S299" i="9"/>
  <c r="Q300" i="9"/>
  <c r="S300" i="9"/>
  <c r="Q301" i="9"/>
  <c r="R301" i="9" s="1"/>
  <c r="S301" i="9"/>
  <c r="Q302" i="9"/>
  <c r="S302" i="9"/>
  <c r="Q303" i="9"/>
  <c r="Q304" i="9"/>
  <c r="S304" i="9"/>
  <c r="Q305" i="9"/>
  <c r="R305" i="9" s="1"/>
  <c r="Q306" i="9"/>
  <c r="S306" i="9" s="1"/>
  <c r="Q307" i="9"/>
  <c r="S307" i="9"/>
  <c r="Q308" i="9"/>
  <c r="S308" i="9"/>
  <c r="Q309" i="9"/>
  <c r="S309" i="9" s="1"/>
  <c r="Q310" i="9"/>
  <c r="S310" i="9" s="1"/>
  <c r="Q311" i="9"/>
  <c r="S311" i="9" s="1"/>
  <c r="Q312" i="9"/>
  <c r="R312" i="9"/>
  <c r="Q313" i="9"/>
  <c r="S313" i="9" s="1"/>
  <c r="Q314" i="9"/>
  <c r="S314" i="9" s="1"/>
  <c r="Q315" i="9"/>
  <c r="Q316" i="9"/>
  <c r="R316" i="9"/>
  <c r="Q317" i="9"/>
  <c r="R317" i="9" s="1"/>
  <c r="Q318" i="9"/>
  <c r="R318" i="9" s="1"/>
  <c r="Q319" i="9"/>
  <c r="R319" i="9"/>
  <c r="Q320" i="9"/>
  <c r="S320" i="9"/>
  <c r="Q321" i="9"/>
  <c r="S321" i="9"/>
  <c r="Q322" i="9"/>
  <c r="S322" i="9" s="1"/>
  <c r="R322" i="9"/>
  <c r="Q323" i="9"/>
  <c r="Q324" i="9"/>
  <c r="S324" i="9"/>
  <c r="Q325" i="9"/>
  <c r="S325" i="9"/>
  <c r="D182" i="11" s="1"/>
  <c r="E182" i="11" s="1"/>
  <c r="Q326" i="9"/>
  <c r="S326" i="9"/>
  <c r="Q330" i="9"/>
  <c r="S330" i="9" s="1"/>
  <c r="Q332" i="9"/>
  <c r="S332" i="9" s="1"/>
  <c r="Q333" i="9"/>
  <c r="S333" i="9"/>
  <c r="Q334" i="9"/>
  <c r="R334" i="9" s="1"/>
  <c r="S334" i="9"/>
  <c r="Q335" i="9"/>
  <c r="S335" i="9"/>
  <c r="Q336" i="9"/>
  <c r="S336" i="9"/>
  <c r="Q337" i="9"/>
  <c r="S337" i="9"/>
  <c r="Q338" i="9"/>
  <c r="S338" i="9" s="1"/>
  <c r="Q339" i="9"/>
  <c r="R339" i="9"/>
  <c r="Q340" i="9"/>
  <c r="S340" i="9" s="1"/>
  <c r="Q341" i="9"/>
  <c r="S341" i="9" s="1"/>
  <c r="Q343" i="9"/>
  <c r="R343" i="9" s="1"/>
  <c r="Q345" i="9"/>
  <c r="S345" i="9" s="1"/>
  <c r="R345" i="9"/>
  <c r="Q346" i="9"/>
  <c r="S346" i="9"/>
  <c r="Q348" i="9"/>
  <c r="S348" i="9" s="1"/>
  <c r="Q349" i="9"/>
  <c r="S349" i="9"/>
  <c r="Q350" i="9"/>
  <c r="R350" i="9" s="1"/>
  <c r="S350" i="9"/>
  <c r="Q351" i="9"/>
  <c r="S351" i="9" s="1"/>
  <c r="Q352" i="9"/>
  <c r="R352" i="9"/>
  <c r="Q353" i="9"/>
  <c r="R353" i="9" s="1"/>
  <c r="S353" i="9"/>
  <c r="Q354" i="9"/>
  <c r="R354" i="9" s="1"/>
  <c r="S354" i="9"/>
  <c r="Q355" i="9"/>
  <c r="S355" i="9"/>
  <c r="Q356" i="9"/>
  <c r="R356" i="9" s="1"/>
  <c r="S356" i="9"/>
  <c r="Q357" i="9"/>
  <c r="S357" i="9"/>
  <c r="Q358" i="9"/>
  <c r="S358" i="9" s="1"/>
  <c r="Q359" i="9"/>
  <c r="S359" i="9" s="1"/>
  <c r="Q360" i="9"/>
  <c r="R360" i="9" s="1"/>
  <c r="Q361" i="9"/>
  <c r="S361" i="9" s="1"/>
  <c r="Q362" i="9"/>
  <c r="R362" i="9" s="1"/>
  <c r="Q363" i="9"/>
  <c r="S363" i="9"/>
  <c r="Q364" i="9"/>
  <c r="R364" i="9" s="1"/>
  <c r="S365" i="9"/>
  <c r="Q366" i="9"/>
  <c r="Q367" i="9"/>
  <c r="R367" i="9" s="1"/>
  <c r="S367" i="9"/>
  <c r="Q368" i="9"/>
  <c r="S368" i="9" s="1"/>
  <c r="Q369" i="9"/>
  <c r="S369" i="9" s="1"/>
  <c r="R369" i="9"/>
  <c r="Q370" i="9"/>
  <c r="S370" i="9"/>
  <c r="Q371" i="9"/>
  <c r="S371" i="9"/>
  <c r="Q372" i="9"/>
  <c r="S372" i="9"/>
  <c r="Q373" i="9"/>
  <c r="R373" i="9"/>
  <c r="Q374" i="9"/>
  <c r="R374" i="9" s="1"/>
  <c r="S374" i="9"/>
  <c r="Q375" i="9"/>
  <c r="R375" i="9"/>
  <c r="Q376" i="9"/>
  <c r="S376" i="9" s="1"/>
  <c r="Q377" i="9"/>
  <c r="S377" i="9" s="1"/>
  <c r="R377" i="9"/>
  <c r="Q378" i="9"/>
  <c r="R378" i="9" s="1"/>
  <c r="Q379" i="9"/>
  <c r="R379" i="9" s="1"/>
  <c r="Q380" i="9"/>
  <c r="S380" i="9"/>
  <c r="Q389" i="9"/>
  <c r="S389" i="9"/>
  <c r="Q396" i="9"/>
  <c r="R396" i="9" s="1"/>
  <c r="Q397" i="9"/>
  <c r="S397" i="9" s="1"/>
  <c r="Q398" i="9"/>
  <c r="S398" i="9" s="1"/>
  <c r="Q399" i="9"/>
  <c r="R399" i="9" s="1"/>
  <c r="Q400" i="9"/>
  <c r="S400" i="9"/>
  <c r="Q401" i="9"/>
  <c r="R401" i="9"/>
  <c r="Q402" i="9"/>
  <c r="S402" i="9"/>
  <c r="Q403" i="9"/>
  <c r="S403" i="9"/>
  <c r="Q415" i="9"/>
  <c r="R415" i="9" s="1"/>
  <c r="S415" i="9"/>
  <c r="Q416" i="9"/>
  <c r="S416" i="9"/>
  <c r="Q417" i="9"/>
  <c r="S417" i="9" s="1"/>
  <c r="Q418" i="9"/>
  <c r="S418" i="9"/>
  <c r="Q419" i="9"/>
  <c r="R419" i="9" s="1"/>
  <c r="S419" i="9"/>
  <c r="Q420" i="9"/>
  <c r="R420" i="9" s="1"/>
  <c r="Q13" i="8"/>
  <c r="R13" i="8"/>
  <c r="Q15" i="8"/>
  <c r="S15" i="8" s="1"/>
  <c r="Q16" i="8"/>
  <c r="S16" i="8"/>
  <c r="Q22" i="8"/>
  <c r="R22" i="8" s="1"/>
  <c r="S22" i="8"/>
  <c r="Q23" i="8"/>
  <c r="S23" i="8"/>
  <c r="Q24" i="8"/>
  <c r="S24" i="8" s="1"/>
  <c r="Q34" i="8"/>
  <c r="R34" i="8" s="1"/>
  <c r="S34" i="8"/>
  <c r="Q35" i="8"/>
  <c r="R35" i="8" s="1"/>
  <c r="Q36" i="8"/>
  <c r="R36" i="8" s="1"/>
  <c r="Q37" i="8"/>
  <c r="R37" i="8" s="1"/>
  <c r="Q38" i="8"/>
  <c r="R38" i="8"/>
  <c r="S38" i="8"/>
  <c r="Q39" i="8"/>
  <c r="Q40" i="8"/>
  <c r="R40" i="8" s="1"/>
  <c r="Q41" i="8"/>
  <c r="S41" i="8" s="1"/>
  <c r="R41" i="8"/>
  <c r="Q42" i="8"/>
  <c r="S42" i="8" s="1"/>
  <c r="Q43" i="8"/>
  <c r="R43" i="8" s="1"/>
  <c r="Q44" i="8"/>
  <c r="S44" i="8"/>
  <c r="Q45" i="8"/>
  <c r="R45" i="8" s="1"/>
  <c r="S45" i="8"/>
  <c r="Q46" i="8"/>
  <c r="S46" i="8" s="1"/>
  <c r="Q47" i="8"/>
  <c r="R47" i="8" s="1"/>
  <c r="S47" i="8"/>
  <c r="Q48" i="8"/>
  <c r="S48" i="8"/>
  <c r="Q49" i="8"/>
  <c r="Q50" i="8"/>
  <c r="R50" i="8" s="1"/>
  <c r="S50" i="8"/>
  <c r="Q51" i="8"/>
  <c r="R51" i="8" s="1"/>
  <c r="Q52" i="8"/>
  <c r="R52" i="8"/>
  <c r="S52" i="8"/>
  <c r="Q53" i="8"/>
  <c r="R53" i="8" s="1"/>
  <c r="Q54" i="8"/>
  <c r="R54" i="8"/>
  <c r="S54" i="8"/>
  <c r="Q55" i="8"/>
  <c r="R55" i="8" s="1"/>
  <c r="S55" i="8"/>
  <c r="Q56" i="8"/>
  <c r="R56" i="8"/>
  <c r="Q57" i="8"/>
  <c r="S57" i="8"/>
  <c r="Q58" i="8"/>
  <c r="R58" i="8" s="1"/>
  <c r="S58" i="8"/>
  <c r="Q59" i="8"/>
  <c r="R59" i="8"/>
  <c r="Q60" i="8"/>
  <c r="R60" i="8" s="1"/>
  <c r="S60" i="8"/>
  <c r="Q61" i="8"/>
  <c r="R61" i="8" s="1"/>
  <c r="S61" i="8"/>
  <c r="Q62" i="8"/>
  <c r="R62" i="8" s="1"/>
  <c r="S62" i="8"/>
  <c r="Q63" i="8"/>
  <c r="S63" i="8" s="1"/>
  <c r="R63" i="8"/>
  <c r="Q64" i="8"/>
  <c r="S64" i="8"/>
  <c r="Q65" i="8"/>
  <c r="S65" i="8" s="1"/>
  <c r="R65" i="8"/>
  <c r="Q67" i="8"/>
  <c r="S67" i="8" s="1"/>
  <c r="Q68" i="8"/>
  <c r="S68" i="8" s="1"/>
  <c r="Q69" i="8"/>
  <c r="S69" i="8" s="1"/>
  <c r="Q72" i="8"/>
  <c r="S72" i="8"/>
  <c r="Q73" i="8"/>
  <c r="S73" i="8" s="1"/>
  <c r="R73" i="8"/>
  <c r="Q74" i="8"/>
  <c r="S74" i="8" s="1"/>
  <c r="R74" i="8"/>
  <c r="Q75" i="8"/>
  <c r="S75" i="8"/>
  <c r="Q76" i="8"/>
  <c r="S76" i="8" s="1"/>
  <c r="S78" i="8"/>
  <c r="S79" i="8"/>
  <c r="Q80" i="8"/>
  <c r="S80" i="8"/>
  <c r="Q81" i="8"/>
  <c r="R81" i="8"/>
  <c r="Q82" i="8"/>
  <c r="S82" i="8"/>
  <c r="Q83" i="8"/>
  <c r="S83" i="8" s="1"/>
  <c r="R83" i="8"/>
  <c r="Q84" i="8"/>
  <c r="S84" i="8" s="1"/>
  <c r="Q85" i="8"/>
  <c r="S85" i="8" s="1"/>
  <c r="Q86" i="8"/>
  <c r="R86" i="8" s="1"/>
  <c r="S86" i="8"/>
  <c r="S87" i="8"/>
  <c r="Q88" i="8"/>
  <c r="S88" i="8" s="1"/>
  <c r="R88" i="8"/>
  <c r="Q89" i="8"/>
  <c r="R89" i="8" s="1"/>
  <c r="Q90" i="8"/>
  <c r="R90" i="8" s="1"/>
  <c r="Q91" i="8"/>
  <c r="R91" i="8" s="1"/>
  <c r="Q93" i="8"/>
  <c r="R93" i="8"/>
  <c r="Q94" i="8"/>
  <c r="S94" i="8"/>
  <c r="Q95" i="8"/>
  <c r="S95" i="8" s="1"/>
  <c r="Q96" i="8"/>
  <c r="S96" i="8"/>
  <c r="Q97" i="8"/>
  <c r="Q98" i="8"/>
  <c r="R98" i="8" s="1"/>
  <c r="S98" i="8"/>
  <c r="Q99" i="8"/>
  <c r="R99" i="8"/>
  <c r="S99" i="8"/>
  <c r="Q100" i="8"/>
  <c r="R100" i="8" s="1"/>
  <c r="Q103" i="8"/>
  <c r="S103" i="8"/>
  <c r="Q104" i="8"/>
  <c r="R104" i="8"/>
  <c r="S104" i="8"/>
  <c r="Q105" i="8"/>
  <c r="S105" i="8"/>
  <c r="Q106" i="8"/>
  <c r="S106" i="8" s="1"/>
  <c r="Q107" i="8"/>
  <c r="S107" i="8"/>
  <c r="Q108" i="8"/>
  <c r="S108" i="8"/>
  <c r="Q109" i="8"/>
  <c r="R109" i="8" s="1"/>
  <c r="S109" i="8"/>
  <c r="Q111" i="8"/>
  <c r="R111" i="8" s="1"/>
  <c r="S111" i="8"/>
  <c r="Q113" i="8"/>
  <c r="S113" i="8" s="1"/>
  <c r="Q114" i="8"/>
  <c r="S114" i="8" s="1"/>
  <c r="Q115" i="8"/>
  <c r="R115" i="8" s="1"/>
  <c r="Q116" i="8"/>
  <c r="S116" i="8"/>
  <c r="Q117" i="8"/>
  <c r="R117" i="8"/>
  <c r="Q118" i="8"/>
  <c r="R118" i="8"/>
  <c r="Q119" i="8"/>
  <c r="S119" i="8" s="1"/>
  <c r="Q120" i="8"/>
  <c r="R120" i="8" s="1"/>
  <c r="Q121" i="8"/>
  <c r="Q122" i="8"/>
  <c r="R122" i="8" s="1"/>
  <c r="S122" i="8"/>
  <c r="Q123" i="8"/>
  <c r="R123" i="8"/>
  <c r="Q124" i="8"/>
  <c r="S124" i="8"/>
  <c r="Q125" i="8"/>
  <c r="S125" i="8" s="1"/>
  <c r="Q127" i="8"/>
  <c r="S127" i="8"/>
  <c r="R414" i="2"/>
  <c r="S414" i="2"/>
  <c r="R415" i="2"/>
  <c r="S415" i="2"/>
  <c r="R416" i="2"/>
  <c r="S416" i="2"/>
  <c r="R417" i="2"/>
  <c r="S417" i="2"/>
  <c r="R418" i="2"/>
  <c r="S418" i="2"/>
  <c r="S13" i="8"/>
  <c r="R97" i="8"/>
  <c r="S97" i="8"/>
  <c r="S77" i="8"/>
  <c r="S56" i="8"/>
  <c r="R84" i="8"/>
  <c r="S51" i="8"/>
  <c r="S35" i="8"/>
  <c r="R13" i="7"/>
  <c r="S13" i="7"/>
  <c r="R22" i="7"/>
  <c r="S22" i="7"/>
  <c r="S24" i="7"/>
  <c r="S20" i="7"/>
  <c r="R12" i="7"/>
  <c r="R80" i="8"/>
  <c r="R16" i="8"/>
  <c r="R64" i="8"/>
  <c r="R103" i="8"/>
  <c r="R79" i="8"/>
  <c r="R124" i="8"/>
  <c r="R82" i="8"/>
  <c r="R78" i="8"/>
  <c r="R69" i="8"/>
  <c r="R65" i="9"/>
  <c r="B163" i="11"/>
  <c r="B118" i="11"/>
  <c r="B109" i="11"/>
  <c r="B124" i="11"/>
  <c r="B119" i="11"/>
  <c r="S91" i="4"/>
  <c r="S260" i="4"/>
  <c r="S264" i="4"/>
  <c r="S149" i="4"/>
  <c r="R461" i="4"/>
  <c r="R459" i="4"/>
  <c r="S452" i="4"/>
  <c r="R267" i="4"/>
  <c r="R92" i="4"/>
  <c r="R302" i="4"/>
  <c r="S460" i="4"/>
  <c r="R460" i="4"/>
  <c r="S151" i="4"/>
  <c r="R344" i="4"/>
  <c r="R346" i="4"/>
  <c r="R93" i="4"/>
  <c r="R75" i="2"/>
  <c r="R73" i="2"/>
  <c r="R486" i="5"/>
  <c r="R462" i="5"/>
  <c r="S337" i="3"/>
  <c r="S31" i="6"/>
  <c r="R127" i="8"/>
  <c r="R87" i="8"/>
  <c r="R116" i="8"/>
  <c r="S89" i="8"/>
  <c r="S117" i="8"/>
  <c r="S36" i="8"/>
  <c r="R54" i="7"/>
  <c r="R26" i="8"/>
  <c r="S16" i="5"/>
  <c r="R25" i="6"/>
  <c r="S28" i="9"/>
  <c r="S373" i="9"/>
  <c r="S282" i="9"/>
  <c r="R13" i="9"/>
  <c r="R21" i="9"/>
  <c r="S412" i="9"/>
  <c r="R371" i="9"/>
  <c r="S149" i="9"/>
  <c r="R411" i="9"/>
  <c r="R110" i="9"/>
  <c r="R333" i="9"/>
  <c r="R357" i="9"/>
  <c r="R142" i="9"/>
  <c r="S35" i="9"/>
  <c r="R185" i="9"/>
  <c r="R326" i="9"/>
  <c r="S316" i="9"/>
  <c r="R408" i="9"/>
  <c r="R139" i="9"/>
  <c r="R128" i="9"/>
  <c r="R336" i="9"/>
  <c r="R297" i="9"/>
  <c r="S190" i="9"/>
  <c r="S177" i="9"/>
  <c r="N207" i="11"/>
  <c r="R117" i="9"/>
  <c r="R136" i="9"/>
  <c r="R358" i="9"/>
  <c r="S312" i="9"/>
  <c r="S186" i="9"/>
  <c r="S119" i="9"/>
  <c r="R413" i="9"/>
  <c r="R173" i="9"/>
  <c r="R418" i="9"/>
  <c r="S375" i="9"/>
  <c r="S102" i="9"/>
  <c r="R386" i="9"/>
  <c r="R61" i="9"/>
  <c r="R80" i="9"/>
  <c r="S53" i="9"/>
  <c r="S133" i="9"/>
  <c r="R416" i="9"/>
  <c r="R93" i="9"/>
  <c r="R70" i="9"/>
  <c r="R132" i="9"/>
  <c r="S85" i="9"/>
  <c r="S183" i="9"/>
  <c r="R393" i="9"/>
  <c r="S344" i="9"/>
  <c r="R104" i="9"/>
  <c r="R68" i="9"/>
  <c r="R76" i="9"/>
  <c r="R325" i="9"/>
  <c r="S62" i="9"/>
  <c r="R167" i="9"/>
  <c r="R56" i="9"/>
  <c r="R27" i="9"/>
  <c r="R280" i="9"/>
  <c r="R82" i="9"/>
  <c r="R292" i="9"/>
  <c r="R15" i="9"/>
  <c r="R43" i="9"/>
  <c r="S399" i="9"/>
  <c r="S319" i="9"/>
  <c r="S390" i="9"/>
  <c r="R83" i="9"/>
  <c r="R26" i="9"/>
  <c r="R162" i="9"/>
  <c r="R49" i="9"/>
  <c r="R137" i="9"/>
  <c r="S401" i="9"/>
  <c r="S352" i="9"/>
  <c r="S339" i="9"/>
  <c r="S124" i="9"/>
  <c r="S112" i="9"/>
  <c r="S18" i="9"/>
  <c r="S406" i="9"/>
  <c r="R34" i="9"/>
  <c r="R38" i="9"/>
  <c r="R161" i="9"/>
  <c r="R321" i="9"/>
  <c r="R165" i="9"/>
  <c r="R153" i="9"/>
  <c r="R287" i="9"/>
  <c r="R335" i="9"/>
  <c r="S103" i="9"/>
  <c r="R387" i="9"/>
  <c r="R405" i="9"/>
  <c r="R105" i="9"/>
  <c r="R188" i="9"/>
  <c r="R346" i="9"/>
  <c r="S192" i="9"/>
  <c r="R368" i="9"/>
  <c r="R92" i="9"/>
  <c r="R23" i="9"/>
  <c r="S57" i="9"/>
  <c r="S158" i="9"/>
  <c r="R129" i="9"/>
  <c r="R200" i="9"/>
  <c r="S381" i="9"/>
  <c r="S394" i="9"/>
  <c r="R194" i="9"/>
  <c r="R310" i="9"/>
  <c r="R359" i="9"/>
  <c r="S94" i="9"/>
  <c r="S366" i="9"/>
  <c r="R366" i="9"/>
  <c r="S323" i="9"/>
  <c r="R323" i="9"/>
  <c r="R69" i="9"/>
  <c r="R127" i="9"/>
  <c r="R291" i="9"/>
  <c r="R308" i="9"/>
  <c r="S289" i="9"/>
  <c r="R122" i="9"/>
  <c r="S78" i="9"/>
  <c r="S328" i="9"/>
  <c r="R328" i="9"/>
  <c r="S67" i="9"/>
  <c r="R67" i="9"/>
  <c r="R31" i="9"/>
  <c r="R337" i="9"/>
  <c r="S175" i="9"/>
  <c r="R184" i="9"/>
  <c r="S73" i="9"/>
  <c r="R73" i="9"/>
  <c r="R307" i="9"/>
  <c r="R380" i="9"/>
  <c r="R87" i="9"/>
  <c r="R389" i="9"/>
  <c r="S318" i="9"/>
  <c r="R138" i="9"/>
  <c r="R118" i="9"/>
  <c r="R14" i="9"/>
  <c r="R157" i="9"/>
  <c r="S164" i="9"/>
  <c r="S89" i="9"/>
  <c r="R89" i="9"/>
  <c r="R372" i="9"/>
  <c r="R172" i="9"/>
  <c r="R355" i="9"/>
  <c r="R403" i="9"/>
  <c r="R338" i="9"/>
  <c r="S131" i="9"/>
  <c r="R395" i="9"/>
  <c r="R143" i="9"/>
  <c r="R384" i="9"/>
  <c r="S385" i="9"/>
  <c r="R201" i="9"/>
  <c r="R15" i="8"/>
  <c r="R44" i="8"/>
  <c r="R94" i="8"/>
  <c r="S18" i="8"/>
  <c r="J156" i="11" s="1"/>
  <c r="K156" i="11" s="1"/>
  <c r="R75" i="8"/>
  <c r="R119" i="8"/>
  <c r="S118" i="8"/>
  <c r="R107" i="8"/>
  <c r="R108" i="8"/>
  <c r="R72" i="8"/>
  <c r="S59" i="8"/>
  <c r="S123" i="8"/>
  <c r="R126" i="8"/>
  <c r="R67" i="8"/>
  <c r="R25" i="8"/>
  <c r="B137" i="8"/>
  <c r="S50" i="7"/>
  <c r="R58" i="7"/>
  <c r="S41" i="7"/>
  <c r="S40" i="7"/>
  <c r="S38" i="7"/>
  <c r="R37" i="6"/>
  <c r="S28" i="6"/>
  <c r="S36" i="6"/>
  <c r="R15" i="6"/>
  <c r="R63" i="6"/>
  <c r="R22" i="6"/>
  <c r="R32" i="6"/>
  <c r="R43" i="6"/>
  <c r="R13" i="6"/>
  <c r="R17" i="6"/>
  <c r="R34" i="6"/>
  <c r="R268" i="5"/>
  <c r="R283" i="5"/>
  <c r="S33" i="5"/>
  <c r="R302" i="5"/>
  <c r="R374" i="5"/>
  <c r="S145" i="5"/>
  <c r="R416" i="5"/>
  <c r="S437" i="5"/>
  <c r="R375" i="5"/>
  <c r="S442" i="5"/>
  <c r="R100" i="5"/>
  <c r="S509" i="5"/>
  <c r="S373" i="5"/>
  <c r="R28" i="5"/>
  <c r="R329" i="5"/>
  <c r="S243" i="5"/>
  <c r="R194" i="5"/>
  <c r="R312" i="5"/>
  <c r="S297" i="5"/>
  <c r="R130" i="5"/>
  <c r="R510" i="5"/>
  <c r="R504" i="5"/>
  <c r="R281" i="5"/>
  <c r="R69" i="5"/>
  <c r="R151" i="5"/>
  <c r="R488" i="5"/>
  <c r="R306" i="5"/>
  <c r="R487" i="5"/>
  <c r="R380" i="5"/>
  <c r="S270" i="5"/>
  <c r="S298" i="5"/>
  <c r="R115" i="5"/>
  <c r="R77" i="5"/>
  <c r="R59" i="5"/>
  <c r="R236" i="5"/>
  <c r="S11" i="5"/>
  <c r="S414" i="5"/>
  <c r="R85" i="5"/>
  <c r="R264" i="5"/>
  <c r="R341" i="5"/>
  <c r="R395" i="5"/>
  <c r="R370" i="5"/>
  <c r="S214" i="5"/>
  <c r="S415" i="5"/>
  <c r="R62" i="5"/>
  <c r="R418" i="5"/>
  <c r="R78" i="5"/>
  <c r="R37" i="5"/>
  <c r="N203" i="11"/>
  <c r="R277" i="5"/>
  <c r="R200" i="5"/>
  <c r="S483" i="5"/>
  <c r="R480" i="5"/>
  <c r="S481" i="5"/>
  <c r="S450" i="5"/>
  <c r="S136" i="5"/>
  <c r="R46" i="5"/>
  <c r="S51" i="5"/>
  <c r="R212" i="5"/>
  <c r="R140" i="5"/>
  <c r="S446" i="5"/>
  <c r="F122" i="11" s="1"/>
  <c r="G122" i="11" s="1"/>
  <c r="R403" i="5"/>
  <c r="R409" i="5"/>
  <c r="R502" i="5"/>
  <c r="S382" i="5"/>
  <c r="S40" i="5"/>
  <c r="R475" i="5"/>
  <c r="R383" i="5"/>
  <c r="R368" i="5"/>
  <c r="R305" i="5"/>
  <c r="R359" i="5"/>
  <c r="S290" i="5"/>
  <c r="R342" i="5"/>
  <c r="S156" i="5"/>
  <c r="S365" i="5"/>
  <c r="S227" i="5"/>
  <c r="R31" i="5"/>
  <c r="S67" i="5"/>
  <c r="R467" i="5"/>
  <c r="R154" i="5"/>
  <c r="R177" i="5"/>
  <c r="R182" i="5"/>
  <c r="S239" i="5"/>
  <c r="R325" i="5"/>
  <c r="S278" i="5"/>
  <c r="S334" i="5"/>
  <c r="S466" i="5"/>
  <c r="S422" i="5"/>
  <c r="S353" i="5"/>
  <c r="L119" i="11" s="1"/>
  <c r="M119" i="11" s="1"/>
  <c r="R451" i="5"/>
  <c r="R272" i="5"/>
  <c r="R150" i="5"/>
  <c r="R330" i="5"/>
  <c r="R208" i="5"/>
  <c r="R144" i="5"/>
  <c r="R465" i="5"/>
  <c r="R82" i="5"/>
  <c r="R71" i="5"/>
  <c r="S453" i="5"/>
  <c r="S310" i="5"/>
  <c r="S265" i="5"/>
  <c r="R498" i="5"/>
  <c r="R87" i="5"/>
  <c r="R176" i="5"/>
  <c r="R309" i="5"/>
  <c r="R449" i="5"/>
  <c r="R209" i="5"/>
  <c r="S217" i="5"/>
  <c r="S232" i="5"/>
  <c r="S490" i="5"/>
  <c r="R503" i="5"/>
  <c r="R246" i="5"/>
  <c r="S445" i="5"/>
  <c r="S205" i="5"/>
  <c r="S406" i="5"/>
  <c r="R12" i="5"/>
  <c r="R114" i="5"/>
  <c r="R109" i="5"/>
  <c r="S127" i="5"/>
  <c r="R250" i="5"/>
  <c r="R363" i="5"/>
  <c r="S280" i="5"/>
  <c r="S303" i="5"/>
  <c r="S36" i="5"/>
  <c r="R499" i="5"/>
  <c r="R292" i="5"/>
  <c r="R404" i="5"/>
  <c r="R134" i="5"/>
  <c r="R139" i="5"/>
  <c r="R311" i="5"/>
  <c r="R356" i="5"/>
  <c r="R135" i="5"/>
  <c r="R234" i="5"/>
  <c r="S335" i="5"/>
  <c r="S506" i="5"/>
  <c r="L125" i="11" s="1"/>
  <c r="M125" i="11" s="1"/>
  <c r="S482" i="5"/>
  <c r="S458" i="5"/>
  <c r="S381" i="5"/>
  <c r="S348" i="5"/>
  <c r="S372" i="5"/>
  <c r="R97" i="5"/>
  <c r="R419" i="5"/>
  <c r="R431" i="5"/>
  <c r="R288" i="5"/>
  <c r="R387" i="5"/>
  <c r="R275" i="5"/>
  <c r="R287" i="5"/>
  <c r="R326" i="5"/>
  <c r="R252" i="5"/>
  <c r="R354" i="5"/>
  <c r="R413" i="5"/>
  <c r="R512" i="5"/>
  <c r="S489" i="5"/>
  <c r="S318" i="5"/>
  <c r="S153" i="5"/>
  <c r="R224" i="5"/>
  <c r="S478" i="5"/>
  <c r="S454" i="5"/>
  <c r="S377" i="5"/>
  <c r="S195" i="5"/>
  <c r="S423" i="5"/>
  <c r="R29" i="5"/>
  <c r="R14" i="5"/>
  <c r="S27" i="5"/>
  <c r="S123" i="5"/>
  <c r="R493" i="5"/>
  <c r="R220" i="5"/>
  <c r="R245" i="5"/>
  <c r="R315" i="5"/>
  <c r="R197" i="5"/>
  <c r="R397" i="5"/>
  <c r="R132" i="5"/>
  <c r="S461" i="5"/>
  <c r="S331" i="5"/>
  <c r="S286" i="5"/>
  <c r="S474" i="5"/>
  <c r="S152" i="5"/>
  <c r="S360" i="5"/>
  <c r="S48" i="5"/>
  <c r="S435" i="5"/>
  <c r="R420" i="5"/>
  <c r="R391" i="5"/>
  <c r="S339" i="5"/>
  <c r="R407" i="5"/>
  <c r="R203" i="5"/>
  <c r="S192" i="5"/>
  <c r="S104" i="5"/>
  <c r="R22" i="5"/>
  <c r="R241" i="5"/>
  <c r="R392" i="5"/>
  <c r="R68" i="5"/>
  <c r="R103" i="5"/>
  <c r="R400" i="5"/>
  <c r="R319" i="5"/>
  <c r="R376" i="5"/>
  <c r="R289" i="5"/>
  <c r="S357" i="5"/>
  <c r="S191" i="5"/>
  <c r="S254" i="5"/>
  <c r="S327" i="5"/>
  <c r="R74" i="5"/>
  <c r="R107" i="5"/>
  <c r="R45" i="5"/>
  <c r="R118" i="5"/>
  <c r="R117" i="5"/>
  <c r="R88" i="5"/>
  <c r="R386" i="5"/>
  <c r="R379" i="5"/>
  <c r="R231" i="5"/>
  <c r="R201" i="5"/>
  <c r="R240" i="5"/>
  <c r="R424" i="5"/>
  <c r="R248" i="5"/>
  <c r="R183" i="5"/>
  <c r="R364" i="5"/>
  <c r="R500" i="5"/>
  <c r="R456" i="5"/>
  <c r="R233" i="5"/>
  <c r="R199" i="5"/>
  <c r="R384" i="5"/>
  <c r="S137" i="5"/>
  <c r="S410" i="5"/>
  <c r="S385" i="5"/>
  <c r="S361" i="5"/>
  <c r="S178" i="5"/>
  <c r="R188" i="5"/>
  <c r="R19" i="5"/>
  <c r="R108" i="5"/>
  <c r="R49" i="5"/>
  <c r="S73" i="5"/>
  <c r="R479" i="5"/>
  <c r="R235" i="5"/>
  <c r="R296" i="5"/>
  <c r="R223" i="5"/>
  <c r="R408" i="5"/>
  <c r="R228" i="5"/>
  <c r="R513" i="5"/>
  <c r="R452" i="5"/>
  <c r="R273" i="5"/>
  <c r="R213" i="5"/>
  <c r="R338" i="5"/>
  <c r="S505" i="5"/>
  <c r="J125" i="11" s="1"/>
  <c r="K125" i="11" s="1"/>
  <c r="S405" i="5"/>
  <c r="S226" i="5"/>
  <c r="S355" i="5"/>
  <c r="S204" i="5"/>
  <c r="R133" i="5"/>
  <c r="S426" i="5"/>
  <c r="S349" i="5"/>
  <c r="R13" i="5"/>
  <c r="R42" i="5"/>
  <c r="R20" i="5"/>
  <c r="R81" i="5"/>
  <c r="S436" i="5"/>
  <c r="R491" i="5"/>
  <c r="R511" i="5"/>
  <c r="R155" i="5"/>
  <c r="R432" i="5"/>
  <c r="R179" i="5"/>
  <c r="S129" i="5"/>
  <c r="R174" i="5"/>
  <c r="S247" i="5"/>
  <c r="S271" i="5"/>
  <c r="S476" i="5"/>
  <c r="R17" i="5"/>
  <c r="R99" i="5"/>
  <c r="R26" i="5"/>
  <c r="R60" i="5"/>
  <c r="R126" i="5"/>
  <c r="R122" i="5"/>
  <c r="R39" i="5"/>
  <c r="R340" i="5"/>
  <c r="R295" i="5"/>
  <c r="R347" i="5"/>
  <c r="R388" i="5"/>
  <c r="S202" i="5"/>
  <c r="R402" i="5"/>
  <c r="R25" i="5"/>
  <c r="S63" i="5"/>
  <c r="R181" i="5"/>
  <c r="R285" i="5"/>
  <c r="R484" i="5"/>
  <c r="R455" i="5"/>
  <c r="R345" i="5"/>
  <c r="R253" i="5"/>
  <c r="R344" i="5"/>
  <c r="S457" i="5"/>
  <c r="S441" i="5"/>
  <c r="S266" i="5"/>
  <c r="S218" i="5"/>
  <c r="S314" i="5"/>
  <c r="S237" i="5"/>
  <c r="S149" i="5"/>
  <c r="S321" i="5"/>
  <c r="S207" i="5"/>
  <c r="S494" i="5"/>
  <c r="R112" i="5"/>
  <c r="S24" i="5"/>
  <c r="R105" i="5"/>
  <c r="S128" i="5"/>
  <c r="R399" i="5"/>
  <c r="R256" i="5"/>
  <c r="R142" i="5"/>
  <c r="R350" i="5"/>
  <c r="S371" i="5"/>
  <c r="S294" i="5"/>
  <c r="S172" i="5"/>
  <c r="R393" i="5"/>
  <c r="R90" i="5"/>
  <c r="R474" i="4"/>
  <c r="R300" i="4"/>
  <c r="R473" i="4"/>
  <c r="R475" i="4"/>
  <c r="S472" i="4"/>
  <c r="R466" i="4"/>
  <c r="S268" i="4"/>
  <c r="R456" i="4"/>
  <c r="R98" i="4"/>
  <c r="S476" i="4"/>
  <c r="R276" i="4"/>
  <c r="R471" i="4"/>
  <c r="R94" i="4"/>
  <c r="S467" i="4"/>
  <c r="R465" i="4"/>
  <c r="S465" i="4"/>
  <c r="S464" i="4"/>
  <c r="S229" i="4"/>
  <c r="R360" i="3"/>
  <c r="R355" i="3"/>
  <c r="S331" i="3"/>
  <c r="R191" i="1"/>
  <c r="S35" i="1"/>
  <c r="S147" i="1"/>
  <c r="Q97" i="1"/>
  <c r="R97" i="1" s="1"/>
  <c r="S97" i="1"/>
  <c r="S99" i="2"/>
  <c r="R20" i="2"/>
  <c r="S170" i="1"/>
  <c r="R19" i="1"/>
  <c r="Q93" i="1"/>
  <c r="S93" i="1" s="1"/>
  <c r="R61" i="1"/>
  <c r="S137" i="1"/>
  <c r="S138" i="1"/>
  <c r="S112" i="1"/>
  <c r="S56" i="1"/>
  <c r="R63" i="1"/>
  <c r="S121" i="1"/>
  <c r="R127" i="1"/>
  <c r="Q83" i="1"/>
  <c r="S83" i="1" s="1"/>
  <c r="S12" i="1"/>
  <c r="S130" i="1"/>
  <c r="R37" i="1"/>
  <c r="S57" i="1"/>
  <c r="S172" i="1"/>
  <c r="R14" i="1"/>
  <c r="S187" i="1"/>
  <c r="R31" i="1"/>
  <c r="S30" i="1"/>
  <c r="R149" i="1"/>
  <c r="R77" i="1"/>
  <c r="R58" i="1"/>
  <c r="R103" i="1"/>
  <c r="S48" i="1"/>
  <c r="S129" i="1"/>
  <c r="R136" i="1"/>
  <c r="R128" i="1"/>
  <c r="R176" i="1"/>
  <c r="S42" i="1"/>
  <c r="R197" i="1"/>
  <c r="L30" i="11"/>
  <c r="M30" i="11" s="1"/>
  <c r="R144" i="1"/>
  <c r="R28" i="1"/>
  <c r="S110" i="1"/>
  <c r="R146" i="1"/>
  <c r="S11" i="1"/>
  <c r="S152" i="1"/>
  <c r="S157" i="1"/>
  <c r="S16" i="1"/>
  <c r="R82" i="1"/>
  <c r="R21" i="1"/>
  <c r="S122" i="1"/>
  <c r="H31" i="11" s="1"/>
  <c r="I31" i="11" s="1"/>
  <c r="R91" i="1"/>
  <c r="R100" i="1"/>
  <c r="R72" i="1"/>
  <c r="H30" i="11"/>
  <c r="I30" i="11" s="1"/>
  <c r="S155" i="1"/>
  <c r="R73" i="1"/>
  <c r="S33" i="1"/>
  <c r="S39" i="1"/>
  <c r="R153" i="1"/>
  <c r="S156" i="1"/>
  <c r="S113" i="1"/>
  <c r="R50" i="1"/>
  <c r="R166" i="1"/>
  <c r="S95" i="1"/>
  <c r="R95" i="1"/>
  <c r="R118" i="1"/>
  <c r="J30" i="11"/>
  <c r="K30" i="11" s="1"/>
  <c r="R180" i="1"/>
  <c r="S84" i="1"/>
  <c r="S145" i="1"/>
  <c r="S109" i="1"/>
  <c r="R51" i="1"/>
  <c r="R124" i="1"/>
  <c r="R198" i="1"/>
  <c r="S98" i="1"/>
  <c r="R178" i="1"/>
  <c r="S174" i="1"/>
  <c r="R96" i="1"/>
  <c r="R151" i="1"/>
  <c r="S101" i="1"/>
  <c r="S70" i="1"/>
  <c r="F26" i="11" s="1"/>
  <c r="G26" i="11" s="1"/>
  <c r="R43" i="1"/>
  <c r="S27" i="1"/>
  <c r="R125" i="1"/>
  <c r="S171" i="1"/>
  <c r="S150" i="1"/>
  <c r="S71" i="1"/>
  <c r="R24" i="1"/>
  <c r="R126" i="1"/>
  <c r="Q81" i="1"/>
  <c r="R81" i="1" s="1"/>
  <c r="S86" i="1"/>
  <c r="S189" i="1"/>
  <c r="R93" i="1"/>
  <c r="S47" i="1"/>
  <c r="S169" i="1"/>
  <c r="S22" i="1"/>
  <c r="R59" i="1"/>
  <c r="S59" i="1"/>
  <c r="R185" i="1"/>
  <c r="R55" i="1"/>
  <c r="R29" i="1"/>
  <c r="S76" i="1"/>
  <c r="R192" i="1"/>
  <c r="R181" i="1"/>
  <c r="S75" i="1"/>
  <c r="S20" i="1"/>
  <c r="S123" i="1"/>
  <c r="R179" i="1"/>
  <c r="R80" i="1"/>
  <c r="S106" i="1"/>
  <c r="R26" i="1"/>
  <c r="R184" i="1"/>
  <c r="S90" i="1"/>
  <c r="R154" i="1"/>
  <c r="R102" i="1"/>
  <c r="R74" i="1"/>
  <c r="S79" i="1"/>
  <c r="R52" i="1"/>
  <c r="S54" i="1"/>
  <c r="R92" i="1"/>
  <c r="R168" i="1"/>
  <c r="R363" i="9"/>
  <c r="R182" i="9"/>
  <c r="R42" i="8"/>
  <c r="R36" i="9"/>
  <c r="R32" i="9"/>
  <c r="R320" i="9"/>
  <c r="R59" i="9"/>
  <c r="R163" i="9"/>
  <c r="R99" i="9"/>
  <c r="R417" i="9"/>
  <c r="R332" i="9"/>
  <c r="R135" i="9"/>
  <c r="R304" i="9"/>
  <c r="R121" i="9"/>
  <c r="R309" i="9"/>
  <c r="R48" i="8"/>
  <c r="R96" i="8"/>
  <c r="S91" i="9"/>
  <c r="S113" i="9"/>
  <c r="R398" i="9"/>
  <c r="S46" i="9"/>
  <c r="S96" i="9"/>
  <c r="S130" i="9"/>
  <c r="R314" i="9"/>
  <c r="R57" i="8"/>
  <c r="R125" i="8"/>
  <c r="R101" i="9"/>
  <c r="R400" i="9"/>
  <c r="R299" i="9"/>
  <c r="R46" i="8"/>
  <c r="R290" i="9"/>
  <c r="R68" i="8"/>
  <c r="R105" i="8"/>
  <c r="R23" i="8"/>
  <c r="R86" i="9"/>
  <c r="R370" i="9"/>
  <c r="S120" i="9"/>
  <c r="R349" i="9"/>
  <c r="R402" i="9"/>
  <c r="R302" i="9"/>
  <c r="S100" i="8"/>
  <c r="S81" i="8"/>
  <c r="S93" i="8"/>
  <c r="R300" i="9"/>
  <c r="R340" i="9"/>
  <c r="R40" i="9"/>
  <c r="R111" i="9"/>
  <c r="R288" i="9"/>
  <c r="R286" i="9"/>
  <c r="R324" i="9"/>
  <c r="R46" i="7"/>
  <c r="S59" i="7"/>
  <c r="R343" i="5"/>
  <c r="R211" i="5"/>
  <c r="R284" i="5"/>
  <c r="R138" i="5"/>
  <c r="R198" i="5"/>
  <c r="R143" i="5"/>
  <c r="R242" i="5"/>
  <c r="R346" i="5"/>
  <c r="R282" i="5"/>
  <c r="R274" i="5"/>
  <c r="R141" i="5"/>
  <c r="R328" i="5"/>
  <c r="R313" i="5"/>
  <c r="R175" i="5"/>
  <c r="R369" i="5"/>
  <c r="S131" i="5"/>
  <c r="S216" i="5"/>
  <c r="S219" i="5"/>
  <c r="S279" i="5"/>
  <c r="S337" i="5"/>
  <c r="S351" i="5"/>
  <c r="S425" i="5"/>
  <c r="R463" i="4"/>
  <c r="S463" i="4"/>
  <c r="S188" i="1"/>
  <c r="R188" i="1"/>
  <c r="S88" i="1"/>
  <c r="R88" i="1"/>
  <c r="R44" i="7"/>
  <c r="R71" i="7"/>
  <c r="S29" i="8"/>
  <c r="F158" i="11" s="1"/>
  <c r="G158" i="11" s="1"/>
  <c r="R507" i="5"/>
  <c r="R463" i="5"/>
  <c r="R447" i="5"/>
  <c r="R427" i="5"/>
  <c r="R411" i="5"/>
  <c r="R378" i="5"/>
  <c r="R412" i="5"/>
  <c r="R276" i="5"/>
  <c r="R299" i="5"/>
  <c r="R251" i="5"/>
  <c r="R215" i="5"/>
  <c r="R173" i="5"/>
  <c r="R336" i="5"/>
  <c r="R307" i="5"/>
  <c r="R332" i="5"/>
  <c r="R362" i="5"/>
  <c r="R323" i="5"/>
  <c r="R301" i="5"/>
  <c r="R496" i="5"/>
  <c r="R464" i="5"/>
  <c r="R448" i="5"/>
  <c r="R367" i="5"/>
  <c r="R293" i="5"/>
  <c r="S392" i="9"/>
  <c r="R392" i="9"/>
  <c r="S388" i="9"/>
  <c r="R388" i="9"/>
  <c r="S382" i="9"/>
  <c r="R382" i="9"/>
  <c r="R34" i="7"/>
  <c r="R473" i="5"/>
  <c r="R459" i="5"/>
  <c r="R443" i="5"/>
  <c r="R390" i="5"/>
  <c r="R396" i="5"/>
  <c r="R184" i="5"/>
  <c r="R244" i="5"/>
  <c r="R193" i="5"/>
  <c r="R291" i="5"/>
  <c r="R322" i="5"/>
  <c r="R333" i="5"/>
  <c r="R320" i="5"/>
  <c r="R508" i="5"/>
  <c r="R460" i="5"/>
  <c r="R444" i="5"/>
  <c r="R148" i="5"/>
  <c r="R401" i="5"/>
  <c r="R225" i="5"/>
  <c r="S330" i="3"/>
  <c r="R330" i="3"/>
  <c r="R94" i="1"/>
  <c r="S94" i="1"/>
  <c r="R344" i="3"/>
  <c r="R99" i="1"/>
  <c r="S18" i="1"/>
  <c r="R340" i="3"/>
  <c r="S334" i="3"/>
  <c r="R334" i="3"/>
  <c r="S342" i="3"/>
  <c r="R342" i="3"/>
  <c r="R383" i="9"/>
  <c r="R391" i="9"/>
  <c r="R182" i="1"/>
  <c r="S177" i="1"/>
  <c r="R177" i="1"/>
  <c r="R111" i="1"/>
  <c r="R104" i="1"/>
  <c r="R107" i="1"/>
  <c r="S107" i="1"/>
  <c r="R114" i="1"/>
  <c r="S114" i="1"/>
  <c r="S32" i="1"/>
  <c r="S34" i="1"/>
  <c r="S36" i="1"/>
  <c r="R38" i="1"/>
  <c r="S38" i="1"/>
  <c r="S46" i="1"/>
  <c r="R49" i="1"/>
  <c r="S49" i="1"/>
  <c r="R120" i="1"/>
  <c r="S120" i="1"/>
  <c r="R175" i="1"/>
  <c r="S175" i="1"/>
  <c r="S190" i="1"/>
  <c r="R190" i="1"/>
  <c r="S85" i="1"/>
  <c r="R85" i="1"/>
  <c r="R108" i="1"/>
  <c r="S108" i="1"/>
  <c r="S53" i="1"/>
  <c r="R53" i="1"/>
  <c r="R119" i="1"/>
  <c r="R89" i="1"/>
  <c r="S41" i="1"/>
  <c r="R41" i="1"/>
  <c r="R119" i="5"/>
  <c r="R102" i="5"/>
  <c r="R15" i="5"/>
  <c r="R116" i="5"/>
  <c r="R35" i="5"/>
  <c r="R30" i="5"/>
  <c r="R44" i="5"/>
  <c r="R110" i="5"/>
  <c r="R43" i="5"/>
  <c r="D205" i="11"/>
  <c r="R98" i="5"/>
  <c r="R47" i="5"/>
  <c r="R41" i="5"/>
  <c r="S404" i="9"/>
  <c r="S409" i="9"/>
  <c r="R86" i="5"/>
  <c r="S66" i="8"/>
  <c r="S327" i="9"/>
  <c r="L182" i="11" s="1"/>
  <c r="M182" i="11" s="1"/>
  <c r="R111" i="5"/>
  <c r="R70" i="5"/>
  <c r="R106" i="5"/>
  <c r="R113" i="5"/>
  <c r="R18" i="6"/>
  <c r="R407" i="9"/>
  <c r="R19" i="8"/>
  <c r="R238" i="5"/>
  <c r="R501" i="5"/>
  <c r="S492" i="5"/>
  <c r="R492" i="5"/>
  <c r="R66" i="9"/>
  <c r="S89" i="5"/>
  <c r="R89" i="5"/>
  <c r="R70" i="8"/>
  <c r="R352" i="5"/>
  <c r="S352" i="5"/>
  <c r="R284" i="9"/>
  <c r="S284" i="9"/>
  <c r="R94" i="5"/>
  <c r="R125" i="5"/>
  <c r="S125" i="5"/>
  <c r="R121" i="5"/>
  <c r="S121" i="5"/>
  <c r="R13" i="1"/>
  <c r="S13" i="1"/>
  <c r="R62" i="1"/>
  <c r="S62" i="1"/>
  <c r="R60" i="1"/>
  <c r="S60" i="1"/>
  <c r="R253" i="4"/>
  <c r="S88" i="9"/>
  <c r="R88" i="9"/>
  <c r="R101" i="8"/>
  <c r="R152" i="9"/>
  <c r="F156" i="11"/>
  <c r="G156" i="11" s="1"/>
  <c r="D108" i="11"/>
  <c r="L108" i="11"/>
  <c r="M108" i="11" s="1"/>
  <c r="F125" i="11"/>
  <c r="G125" i="11" s="1"/>
  <c r="S81" i="1"/>
  <c r="H158" i="11"/>
  <c r="I158" i="11" s="1"/>
  <c r="J158" i="11"/>
  <c r="K158" i="11" s="1"/>
  <c r="D158" i="11"/>
  <c r="E158" i="11" s="1"/>
  <c r="H182" i="11"/>
  <c r="I182" i="11" s="1"/>
  <c r="L31" i="11"/>
  <c r="M31" i="11" s="1"/>
  <c r="L158" i="11"/>
  <c r="R153" i="3"/>
  <c r="S65" i="2"/>
  <c r="R26" i="2"/>
  <c r="R66" i="2"/>
  <c r="R16" i="2"/>
  <c r="R71" i="4"/>
  <c r="R274" i="4"/>
  <c r="R266" i="4"/>
  <c r="R470" i="4"/>
  <c r="S454" i="4"/>
  <c r="R453" i="4"/>
  <c r="R191" i="4"/>
  <c r="R150" i="4"/>
  <c r="R43" i="4"/>
  <c r="S188" i="4"/>
  <c r="S46" i="4"/>
  <c r="S295" i="4"/>
  <c r="R106" i="4"/>
  <c r="R265" i="4"/>
  <c r="S53" i="4"/>
  <c r="S15" i="4"/>
  <c r="S289" i="4"/>
  <c r="R50" i="4"/>
  <c r="R67" i="4"/>
  <c r="S227" i="4"/>
  <c r="R349" i="4"/>
  <c r="S339" i="4"/>
  <c r="R144" i="4"/>
  <c r="R118" i="4"/>
  <c r="S88" i="4"/>
  <c r="S141" i="4"/>
  <c r="S38" i="4"/>
  <c r="S280" i="4"/>
  <c r="R468" i="4"/>
  <c r="S35" i="4"/>
  <c r="S41" i="4"/>
  <c r="R127" i="4"/>
  <c r="R109" i="4"/>
  <c r="R469" i="4"/>
  <c r="R40" i="4"/>
  <c r="S360" i="4"/>
  <c r="R251" i="4"/>
  <c r="R37" i="4"/>
  <c r="R95" i="4"/>
  <c r="R343" i="4"/>
  <c r="S324" i="4"/>
  <c r="R284" i="4"/>
  <c r="R165" i="4"/>
  <c r="S171" i="4"/>
  <c r="S185" i="4"/>
  <c r="S230" i="3"/>
  <c r="R232" i="3"/>
  <c r="R55" i="3"/>
  <c r="R89" i="3"/>
  <c r="R150" i="3"/>
  <c r="S89" i="2"/>
  <c r="R106" i="2"/>
  <c r="S111" i="2"/>
  <c r="S32" i="2"/>
  <c r="S24" i="2"/>
  <c r="R246" i="3"/>
  <c r="R184" i="3"/>
  <c r="R197" i="4"/>
  <c r="S248" i="4"/>
  <c r="S140" i="4"/>
  <c r="S119" i="4"/>
  <c r="S139" i="4"/>
  <c r="S241" i="4"/>
  <c r="J88" i="11" s="1"/>
  <c r="K88" i="11" s="1"/>
  <c r="R17" i="4"/>
  <c r="S24" i="4"/>
  <c r="R130" i="4"/>
  <c r="R117" i="4"/>
  <c r="S75" i="4"/>
  <c r="S285" i="4"/>
  <c r="S225" i="4"/>
  <c r="R133" i="4"/>
  <c r="S243" i="4"/>
  <c r="R196" i="4"/>
  <c r="R112" i="4"/>
  <c r="R291" i="4"/>
  <c r="R279" i="4"/>
  <c r="S359" i="4"/>
  <c r="R252" i="4"/>
  <c r="R246" i="4"/>
  <c r="R60" i="4"/>
  <c r="E83" i="11"/>
  <c r="R203" i="4"/>
  <c r="R39" i="4"/>
  <c r="R129" i="4"/>
  <c r="R179" i="4"/>
  <c r="R82" i="4"/>
  <c r="S238" i="4"/>
  <c r="S245" i="4"/>
  <c r="S89" i="4"/>
  <c r="S159" i="4"/>
  <c r="R183" i="4"/>
  <c r="R182" i="4"/>
  <c r="R80" i="4"/>
  <c r="R120" i="4"/>
  <c r="R125" i="4"/>
  <c r="S361" i="4"/>
  <c r="S85" i="4"/>
  <c r="R148" i="4"/>
  <c r="R12" i="4"/>
  <c r="S12" i="4"/>
  <c r="S18" i="4"/>
  <c r="R115" i="4"/>
  <c r="R331" i="4"/>
  <c r="S187" i="4"/>
  <c r="R282" i="4"/>
  <c r="S116" i="4"/>
  <c r="R79" i="4"/>
  <c r="R13" i="4"/>
  <c r="R110" i="4"/>
  <c r="R186" i="4"/>
  <c r="S186" i="4"/>
  <c r="R301" i="4"/>
  <c r="S96" i="4"/>
  <c r="R96" i="4"/>
  <c r="R181" i="4"/>
  <c r="R352" i="4"/>
  <c r="R249" i="4"/>
  <c r="R108" i="4"/>
  <c r="R51" i="4"/>
  <c r="R250" i="4"/>
  <c r="R81" i="4"/>
  <c r="S138" i="4"/>
  <c r="S161" i="4"/>
  <c r="R161" i="4"/>
  <c r="S283" i="4"/>
  <c r="R321" i="4"/>
  <c r="S321" i="4"/>
  <c r="R278" i="4"/>
  <c r="S323" i="4"/>
  <c r="S42" i="4"/>
  <c r="S69" i="4"/>
  <c r="R69" i="4"/>
  <c r="R245" i="4"/>
  <c r="R272" i="4"/>
  <c r="S272" i="4"/>
  <c r="S362" i="4"/>
  <c r="R26" i="4"/>
  <c r="R32" i="4"/>
  <c r="S204" i="4"/>
  <c r="S273" i="4"/>
  <c r="R303" i="4"/>
  <c r="S303" i="4"/>
  <c r="R262" i="4"/>
  <c r="S353" i="4"/>
  <c r="R353" i="4"/>
  <c r="S65" i="4"/>
  <c r="S114" i="4"/>
  <c r="R114" i="4"/>
  <c r="S263" i="4"/>
  <c r="R263" i="4"/>
  <c r="S20" i="4"/>
  <c r="S258" i="4"/>
  <c r="R258" i="4"/>
  <c r="R287" i="4"/>
  <c r="R345" i="4"/>
  <c r="S345" i="4"/>
  <c r="R68" i="4"/>
  <c r="S198" i="4"/>
  <c r="R158" i="4"/>
  <c r="R281" i="4"/>
  <c r="S190" i="4"/>
  <c r="R341" i="4"/>
  <c r="S231" i="4"/>
  <c r="S306" i="4"/>
  <c r="S257" i="4"/>
  <c r="R261" i="4"/>
  <c r="R152" i="4"/>
  <c r="S152" i="4"/>
  <c r="R52" i="4"/>
  <c r="R182" i="3"/>
  <c r="R252" i="3"/>
  <c r="R78" i="3"/>
  <c r="S167" i="3"/>
  <c r="S250" i="3"/>
  <c r="S101" i="2"/>
  <c r="H49" i="11" s="1"/>
  <c r="I49" i="11" s="1"/>
  <c r="R33" i="2"/>
  <c r="S59" i="2"/>
  <c r="R67" i="2"/>
  <c r="R18" i="2"/>
  <c r="R37" i="2"/>
  <c r="R60" i="2"/>
  <c r="R23" i="2"/>
  <c r="S52" i="2"/>
  <c r="S11" i="2"/>
  <c r="D39" i="11" s="1"/>
  <c r="S85" i="2"/>
  <c r="R84" i="2"/>
  <c r="R70" i="2"/>
  <c r="S35" i="2"/>
  <c r="S53" i="2"/>
  <c r="R38" i="2"/>
  <c r="R30" i="2"/>
  <c r="S45" i="2"/>
  <c r="S88" i="2"/>
  <c r="S44" i="2"/>
  <c r="S12" i="2"/>
  <c r="R41" i="2"/>
  <c r="R64" i="2"/>
  <c r="R87" i="2"/>
  <c r="S98" i="2"/>
  <c r="L47" i="11" s="1"/>
  <c r="M47" i="11" s="1"/>
  <c r="R42" i="2"/>
  <c r="S86" i="2"/>
  <c r="R79" i="2"/>
  <c r="S21" i="2"/>
  <c r="R13" i="2"/>
  <c r="R29" i="2"/>
  <c r="S51" i="2"/>
  <c r="S27" i="2"/>
  <c r="R36" i="2"/>
  <c r="R56" i="2"/>
  <c r="R81" i="2"/>
  <c r="R28" i="2"/>
  <c r="K47" i="11"/>
  <c r="R14" i="2"/>
  <c r="S15" i="2"/>
  <c r="S113" i="2"/>
  <c r="R112" i="2"/>
  <c r="R104" i="2"/>
  <c r="S80" i="2"/>
  <c r="S96" i="2"/>
  <c r="F47" i="11" s="1"/>
  <c r="G47" i="11" s="1"/>
  <c r="R19" i="2"/>
  <c r="S17" i="2"/>
  <c r="S76" i="2"/>
  <c r="R83" i="2"/>
  <c r="S54" i="2"/>
  <c r="R95" i="2"/>
  <c r="S109" i="2"/>
  <c r="R93" i="2"/>
  <c r="R110" i="2"/>
  <c r="S49" i="2"/>
  <c r="S63" i="2"/>
  <c r="S43" i="2"/>
  <c r="R62" i="2"/>
  <c r="D30" i="10"/>
  <c r="B9" i="11"/>
  <c r="R25" i="2"/>
  <c r="S47" i="2"/>
  <c r="S31" i="2"/>
  <c r="S94" i="2"/>
  <c r="N43" i="11"/>
  <c r="L49" i="11"/>
  <c r="M49" i="11" s="1"/>
  <c r="S92" i="2"/>
  <c r="J46" i="11" s="1"/>
  <c r="K46" i="11" s="1"/>
  <c r="S72" i="2"/>
  <c r="S48" i="2"/>
  <c r="S69" i="2"/>
  <c r="R82" i="2"/>
  <c r="B39" i="11"/>
  <c r="S90" i="2"/>
  <c r="S77" i="2"/>
  <c r="R97" i="2"/>
  <c r="R58" i="2"/>
  <c r="S40" i="2"/>
  <c r="R78" i="2"/>
  <c r="R46" i="2"/>
  <c r="R50" i="2"/>
  <c r="S61" i="2"/>
  <c r="D44" i="11" s="1"/>
  <c r="R54" i="3"/>
  <c r="R90" i="3"/>
  <c r="R165" i="3"/>
  <c r="R178" i="3"/>
  <c r="S187" i="3"/>
  <c r="R124" i="3"/>
  <c r="R149" i="3"/>
  <c r="R15" i="3"/>
  <c r="S173" i="3"/>
  <c r="S227" i="3"/>
  <c r="S226" i="3"/>
  <c r="S338" i="3"/>
  <c r="S351" i="3"/>
  <c r="S100" i="3"/>
  <c r="R345" i="3"/>
  <c r="S336" i="3"/>
  <c r="R86" i="3"/>
  <c r="S95" i="3"/>
  <c r="R168" i="3"/>
  <c r="S228" i="3"/>
  <c r="S357" i="3"/>
  <c r="R347" i="3"/>
  <c r="R348" i="3"/>
  <c r="R341" i="3"/>
  <c r="R53" i="3"/>
  <c r="R257" i="3"/>
  <c r="S97" i="3"/>
  <c r="S24" i="3"/>
  <c r="S14" i="3"/>
  <c r="R34" i="3"/>
  <c r="S68" i="3"/>
  <c r="R358" i="3"/>
  <c r="S85" i="3"/>
  <c r="S354" i="3"/>
  <c r="R217" i="3"/>
  <c r="S353" i="3"/>
  <c r="S329" i="3"/>
  <c r="S356" i="3"/>
  <c r="S67" i="3"/>
  <c r="R346" i="3"/>
  <c r="R79" i="3"/>
  <c r="R335" i="3"/>
  <c r="R349" i="3"/>
  <c r="S48" i="3"/>
  <c r="S143" i="3"/>
  <c r="R105" i="3"/>
  <c r="S37" i="3"/>
  <c r="S174" i="3"/>
  <c r="R123" i="3"/>
  <c r="R164" i="3"/>
  <c r="S45" i="3"/>
  <c r="S38" i="3"/>
  <c r="S192" i="3"/>
  <c r="R181" i="3"/>
  <c r="R83" i="3"/>
  <c r="R176" i="3"/>
  <c r="R87" i="3"/>
  <c r="S96" i="3"/>
  <c r="S132" i="3"/>
  <c r="S98" i="3"/>
  <c r="S13" i="3"/>
  <c r="S18" i="3"/>
  <c r="S49" i="3"/>
  <c r="R127" i="3"/>
  <c r="S200" i="3"/>
  <c r="S254" i="3"/>
  <c r="R29" i="3"/>
  <c r="R204" i="3"/>
  <c r="R221" i="3"/>
  <c r="R264" i="3"/>
  <c r="R43" i="3"/>
  <c r="S166" i="3"/>
  <c r="S23" i="3"/>
  <c r="S110" i="3"/>
  <c r="R114" i="3"/>
  <c r="S203" i="3"/>
  <c r="R44" i="3"/>
  <c r="S44" i="3"/>
  <c r="S131" i="3"/>
  <c r="R32" i="3"/>
  <c r="S25" i="3"/>
  <c r="R11" i="3"/>
  <c r="R185" i="3"/>
  <c r="R241" i="3"/>
  <c r="S240" i="3"/>
  <c r="S186" i="3"/>
  <c r="S191" i="3"/>
  <c r="R47" i="3"/>
  <c r="R82" i="3"/>
  <c r="R170" i="3"/>
  <c r="S126" i="3"/>
  <c r="F39" i="11"/>
  <c r="B200" i="11"/>
  <c r="D49" i="11"/>
  <c r="E49" i="11" s="1"/>
  <c r="F44" i="11"/>
  <c r="G44" i="11" s="1"/>
  <c r="D47" i="11"/>
  <c r="E47" i="11" s="1"/>
  <c r="L44" i="11"/>
  <c r="M44" i="11" s="1"/>
  <c r="B50" i="11"/>
  <c r="C43" i="11" s="1"/>
  <c r="C39" i="11"/>
  <c r="J44" i="11"/>
  <c r="K44" i="11" s="1"/>
  <c r="C46" i="11"/>
  <c r="C44" i="11"/>
  <c r="C42" i="11"/>
  <c r="C47" i="11"/>
  <c r="C48" i="11"/>
  <c r="C45" i="11"/>
  <c r="S29" i="6" l="1"/>
  <c r="S44" i="6"/>
  <c r="L134" i="11"/>
  <c r="M134" i="11" s="1"/>
  <c r="R38" i="6"/>
  <c r="S41" i="6"/>
  <c r="R42" i="6"/>
  <c r="S16" i="6"/>
  <c r="S26" i="6"/>
  <c r="H134" i="11"/>
  <c r="I134" i="11" s="1"/>
  <c r="S30" i="6"/>
  <c r="R24" i="6"/>
  <c r="B72" i="6"/>
  <c r="R27" i="6"/>
  <c r="L135" i="11"/>
  <c r="M135" i="11" s="1"/>
  <c r="J135" i="11"/>
  <c r="K135" i="11" s="1"/>
  <c r="F135" i="11"/>
  <c r="G135" i="11" s="1"/>
  <c r="D135" i="11"/>
  <c r="E135" i="11" s="1"/>
  <c r="H135" i="11"/>
  <c r="I135" i="11" s="1"/>
  <c r="J134" i="11"/>
  <c r="K134" i="11" s="1"/>
  <c r="R21" i="6"/>
  <c r="R57" i="6"/>
  <c r="S51" i="6"/>
  <c r="J137" i="11" s="1"/>
  <c r="K137" i="11" s="1"/>
  <c r="S11" i="6"/>
  <c r="H133" i="11" s="1"/>
  <c r="I133" i="11" s="1"/>
  <c r="N204" i="11"/>
  <c r="S20" i="6"/>
  <c r="S40" i="6"/>
  <c r="D133" i="11"/>
  <c r="E133" i="11" s="1"/>
  <c r="D134" i="11"/>
  <c r="R33" i="6"/>
  <c r="R35" i="6"/>
  <c r="R14" i="6"/>
  <c r="S45" i="6"/>
  <c r="H136" i="11" s="1"/>
  <c r="I136" i="11" s="1"/>
  <c r="F134" i="11"/>
  <c r="G134" i="11" s="1"/>
  <c r="R12" i="6"/>
  <c r="D99" i="10"/>
  <c r="R173" i="1"/>
  <c r="F208" i="11"/>
  <c r="G202" i="11" s="1"/>
  <c r="D24" i="11"/>
  <c r="S186" i="1"/>
  <c r="N199" i="11"/>
  <c r="L24" i="11"/>
  <c r="D160" i="11"/>
  <c r="E160" i="11" s="1"/>
  <c r="F160" i="11"/>
  <c r="G160" i="11" s="1"/>
  <c r="J160" i="11"/>
  <c r="K160" i="11" s="1"/>
  <c r="L160" i="11"/>
  <c r="M160" i="11" s="1"/>
  <c r="H160" i="11"/>
  <c r="I160" i="11" s="1"/>
  <c r="H155" i="11"/>
  <c r="F155" i="11"/>
  <c r="L155" i="11"/>
  <c r="D155" i="11"/>
  <c r="J155" i="11"/>
  <c r="N155" i="11" s="1"/>
  <c r="F132" i="11"/>
  <c r="H132" i="11"/>
  <c r="L132" i="11"/>
  <c r="J163" i="11"/>
  <c r="K163" i="11" s="1"/>
  <c r="N115" i="11"/>
  <c r="J107" i="11"/>
  <c r="K107" i="11" s="1"/>
  <c r="D107" i="11"/>
  <c r="L107" i="11"/>
  <c r="M107" i="11" s="1"/>
  <c r="F107" i="11"/>
  <c r="G107" i="11" s="1"/>
  <c r="H107" i="11"/>
  <c r="I107" i="11" s="1"/>
  <c r="D45" i="11"/>
  <c r="F45" i="11"/>
  <c r="G45" i="11" s="1"/>
  <c r="H45" i="11"/>
  <c r="I45" i="11" s="1"/>
  <c r="J45" i="11"/>
  <c r="K45" i="11" s="1"/>
  <c r="L45" i="11"/>
  <c r="M45" i="11" s="1"/>
  <c r="E39" i="11"/>
  <c r="B15" i="11"/>
  <c r="B206" i="11"/>
  <c r="D174" i="11"/>
  <c r="B126" i="11"/>
  <c r="C111" i="11" s="1"/>
  <c r="C110" i="11"/>
  <c r="D118" i="11"/>
  <c r="F118" i="11"/>
  <c r="G118" i="11" s="1"/>
  <c r="J161" i="11"/>
  <c r="K161" i="11" s="1"/>
  <c r="E44" i="11"/>
  <c r="E119" i="11"/>
  <c r="L105" i="11"/>
  <c r="M105" i="11" s="1"/>
  <c r="F105" i="11"/>
  <c r="G105" i="11" s="1"/>
  <c r="D105" i="11"/>
  <c r="J105" i="11"/>
  <c r="K105" i="11" s="1"/>
  <c r="H105" i="11"/>
  <c r="I105" i="11" s="1"/>
  <c r="F133" i="11"/>
  <c r="G133" i="11" s="1"/>
  <c r="J133" i="11"/>
  <c r="K133" i="11" s="1"/>
  <c r="J117" i="11"/>
  <c r="K117" i="11" s="1"/>
  <c r="H117" i="11"/>
  <c r="I117" i="11" s="1"/>
  <c r="D117" i="11"/>
  <c r="L117" i="11"/>
  <c r="M117" i="11" s="1"/>
  <c r="F117" i="11"/>
  <c r="G117" i="11" s="1"/>
  <c r="H121" i="11"/>
  <c r="I121" i="11" s="1"/>
  <c r="J157" i="11"/>
  <c r="K157" i="11" s="1"/>
  <c r="F172" i="11"/>
  <c r="G172" i="11" s="1"/>
  <c r="H172" i="11"/>
  <c r="I172" i="11" s="1"/>
  <c r="D172" i="11"/>
  <c r="E172" i="11" s="1"/>
  <c r="J172" i="11"/>
  <c r="K172" i="11" s="1"/>
  <c r="N160" i="11"/>
  <c r="O160" i="11" s="1"/>
  <c r="B165" i="11"/>
  <c r="C160" i="11" s="1"/>
  <c r="L163" i="11"/>
  <c r="N158" i="11"/>
  <c r="O158" i="11" s="1"/>
  <c r="C123" i="11"/>
  <c r="H44" i="11"/>
  <c r="I44" i="11" s="1"/>
  <c r="F49" i="11"/>
  <c r="G49" i="11" s="1"/>
  <c r="S160" i="4"/>
  <c r="R305" i="4"/>
  <c r="J182" i="11"/>
  <c r="K182" i="11" s="1"/>
  <c r="H108" i="11"/>
  <c r="I108" i="11" s="1"/>
  <c r="C41" i="11"/>
  <c r="L46" i="11"/>
  <c r="M46" i="11" s="1"/>
  <c r="S175" i="3"/>
  <c r="S225" i="3"/>
  <c r="S22" i="2"/>
  <c r="F40" i="11" s="1"/>
  <c r="E108" i="11"/>
  <c r="J122" i="11"/>
  <c r="K122" i="11" s="1"/>
  <c r="C155" i="11"/>
  <c r="F174" i="11"/>
  <c r="G174" i="11" s="1"/>
  <c r="C185" i="11"/>
  <c r="R351" i="9"/>
  <c r="R361" i="9"/>
  <c r="H157" i="11"/>
  <c r="I157" i="11" s="1"/>
  <c r="D30" i="11"/>
  <c r="E30" i="11" s="1"/>
  <c r="R324" i="5"/>
  <c r="S229" i="5"/>
  <c r="D111" i="11" s="1"/>
  <c r="R106" i="9"/>
  <c r="R63" i="9"/>
  <c r="R166" i="9"/>
  <c r="R458" i="4"/>
  <c r="S120" i="8"/>
  <c r="D164" i="11" s="1"/>
  <c r="E164" i="11" s="1"/>
  <c r="S91" i="8"/>
  <c r="S53" i="8"/>
  <c r="S37" i="8"/>
  <c r="D15" i="11" s="1"/>
  <c r="E15" i="11" s="1"/>
  <c r="S362" i="9"/>
  <c r="H184" i="11" s="1"/>
  <c r="I184" i="11" s="1"/>
  <c r="S343" i="9"/>
  <c r="J183" i="11" s="1"/>
  <c r="K183" i="11" s="1"/>
  <c r="R303" i="9"/>
  <c r="S303" i="9"/>
  <c r="S295" i="9"/>
  <c r="R141" i="9"/>
  <c r="R114" i="9"/>
  <c r="S95" i="9"/>
  <c r="R37" i="9"/>
  <c r="S70" i="7"/>
  <c r="R186" i="5"/>
  <c r="R222" i="5"/>
  <c r="S255" i="5"/>
  <c r="J112" i="11" s="1"/>
  <c r="K112" i="11" s="1"/>
  <c r="S300" i="5"/>
  <c r="H114" i="11" s="1"/>
  <c r="I114" i="11" s="1"/>
  <c r="R433" i="5"/>
  <c r="R128" i="4"/>
  <c r="R304" i="4"/>
  <c r="S304" i="4"/>
  <c r="S189" i="3"/>
  <c r="R189" i="3"/>
  <c r="C103" i="11"/>
  <c r="R457" i="4"/>
  <c r="S457" i="4"/>
  <c r="R171" i="3"/>
  <c r="S171" i="3"/>
  <c r="R196" i="1"/>
  <c r="S196" i="1"/>
  <c r="S221" i="4"/>
  <c r="R221" i="4"/>
  <c r="S16" i="7"/>
  <c r="R16" i="7"/>
  <c r="D141" i="10"/>
  <c r="S441" i="4"/>
  <c r="R441" i="4"/>
  <c r="G39" i="11"/>
  <c r="D122" i="11"/>
  <c r="F157" i="11"/>
  <c r="G157" i="11" s="1"/>
  <c r="F108" i="11"/>
  <c r="G108" i="11" s="1"/>
  <c r="S191" i="9"/>
  <c r="F178" i="11" s="1"/>
  <c r="G178" i="11" s="1"/>
  <c r="S33" i="9"/>
  <c r="R114" i="8"/>
  <c r="S90" i="8"/>
  <c r="L161" i="11" s="1"/>
  <c r="S379" i="9"/>
  <c r="R341" i="9"/>
  <c r="S294" i="9"/>
  <c r="S74" i="9"/>
  <c r="R60" i="9"/>
  <c r="S434" i="5"/>
  <c r="F121" i="11" s="1"/>
  <c r="G121" i="11" s="1"/>
  <c r="S122" i="3"/>
  <c r="R122" i="3"/>
  <c r="R53" i="5"/>
  <c r="S53" i="5"/>
  <c r="R440" i="4"/>
  <c r="S440" i="4"/>
  <c r="R406" i="4"/>
  <c r="S406" i="4"/>
  <c r="S36" i="4"/>
  <c r="R36" i="4"/>
  <c r="L88" i="11"/>
  <c r="M88" i="11" s="1"/>
  <c r="F137" i="11"/>
  <c r="G137" i="11" s="1"/>
  <c r="H47" i="11"/>
  <c r="I47" i="11" s="1"/>
  <c r="D125" i="11"/>
  <c r="S196" i="5"/>
  <c r="R113" i="8"/>
  <c r="R330" i="9"/>
  <c r="S25" i="9"/>
  <c r="J16" i="11" s="1"/>
  <c r="S105" i="1"/>
  <c r="D28" i="11" s="1"/>
  <c r="R15" i="1"/>
  <c r="R50" i="5"/>
  <c r="R24" i="8"/>
  <c r="R81" i="9"/>
  <c r="S364" i="9"/>
  <c r="S293" i="9"/>
  <c r="R12" i="9"/>
  <c r="S360" i="9"/>
  <c r="D184" i="11" s="1"/>
  <c r="S43" i="8"/>
  <c r="S72" i="7"/>
  <c r="R72" i="7"/>
  <c r="R38" i="5"/>
  <c r="S38" i="5"/>
  <c r="S398" i="5"/>
  <c r="F120" i="11" s="1"/>
  <c r="G120" i="11" s="1"/>
  <c r="F46" i="11"/>
  <c r="G46" i="11" s="1"/>
  <c r="H26" i="11"/>
  <c r="I26" i="11" s="1"/>
  <c r="L122" i="11"/>
  <c r="M122" i="11" s="1"/>
  <c r="D137" i="11"/>
  <c r="H119" i="11"/>
  <c r="I119" i="11" s="1"/>
  <c r="H46" i="11"/>
  <c r="I46" i="11" s="1"/>
  <c r="L67" i="11"/>
  <c r="M67" i="11" s="1"/>
  <c r="H174" i="11"/>
  <c r="I174" i="11" s="1"/>
  <c r="J31" i="11"/>
  <c r="K31" i="11" s="1"/>
  <c r="L114" i="11"/>
  <c r="M114" i="11" s="1"/>
  <c r="L118" i="11"/>
  <c r="M118" i="11" s="1"/>
  <c r="H111" i="11"/>
  <c r="I111" i="11" s="1"/>
  <c r="R147" i="5"/>
  <c r="R83" i="1"/>
  <c r="R168" i="9"/>
  <c r="D157" i="11"/>
  <c r="E157" i="11" s="1"/>
  <c r="S167" i="1"/>
  <c r="F33" i="11" s="1"/>
  <c r="G33" i="11" s="1"/>
  <c r="R180" i="5"/>
  <c r="R140" i="9"/>
  <c r="S40" i="8"/>
  <c r="H159" i="11" s="1"/>
  <c r="I159" i="11" s="1"/>
  <c r="S420" i="9"/>
  <c r="J187" i="11" s="1"/>
  <c r="K187" i="11" s="1"/>
  <c r="S378" i="9"/>
  <c r="J185" i="11" s="1"/>
  <c r="K185" i="11" s="1"/>
  <c r="S193" i="9"/>
  <c r="S155" i="9"/>
  <c r="F177" i="11" s="1"/>
  <c r="G177" i="11" s="1"/>
  <c r="R190" i="5"/>
  <c r="S190" i="5"/>
  <c r="S87" i="4"/>
  <c r="R87" i="4"/>
  <c r="R242" i="3"/>
  <c r="S242" i="3"/>
  <c r="S132" i="1"/>
  <c r="S404" i="4"/>
  <c r="R468" i="5"/>
  <c r="J39" i="11"/>
  <c r="M158" i="11"/>
  <c r="H97" i="11"/>
  <c r="I97" i="11" s="1"/>
  <c r="S305" i="9"/>
  <c r="L157" i="11"/>
  <c r="S25" i="1"/>
  <c r="H137" i="11"/>
  <c r="I137" i="11" s="1"/>
  <c r="R150" i="9"/>
  <c r="R75" i="9"/>
  <c r="R366" i="5"/>
  <c r="R108" i="9"/>
  <c r="R306" i="9"/>
  <c r="R123" i="9"/>
  <c r="R85" i="8"/>
  <c r="S26" i="7"/>
  <c r="R26" i="7"/>
  <c r="S343" i="3"/>
  <c r="R450" i="4"/>
  <c r="S450" i="4"/>
  <c r="L104" i="11"/>
  <c r="M104" i="11" s="1"/>
  <c r="F182" i="11"/>
  <c r="G182" i="11" s="1"/>
  <c r="F163" i="11"/>
  <c r="G163" i="11" s="1"/>
  <c r="S316" i="5"/>
  <c r="D116" i="11" s="1"/>
  <c r="B194" i="11"/>
  <c r="C180" i="11" s="1"/>
  <c r="R348" i="9"/>
  <c r="R20" i="9"/>
  <c r="R198" i="9"/>
  <c r="S79" i="9"/>
  <c r="S317" i="9"/>
  <c r="R92" i="8"/>
  <c r="S92" i="8"/>
  <c r="J114" i="11"/>
  <c r="K114" i="11" s="1"/>
  <c r="D46" i="11"/>
  <c r="L40" i="11"/>
  <c r="M40" i="11" s="1"/>
  <c r="R64" i="4"/>
  <c r="R328" i="4"/>
  <c r="L174" i="11"/>
  <c r="M174" i="11" s="1"/>
  <c r="L137" i="11"/>
  <c r="M137" i="11" s="1"/>
  <c r="D31" i="11"/>
  <c r="D114" i="11"/>
  <c r="J118" i="11"/>
  <c r="K118" i="11" s="1"/>
  <c r="D185" i="11"/>
  <c r="E185" i="11" s="1"/>
  <c r="L111" i="11"/>
  <c r="M111" i="11" s="1"/>
  <c r="H122" i="11"/>
  <c r="I122" i="11" s="1"/>
  <c r="H125" i="11"/>
  <c r="I125" i="11" s="1"/>
  <c r="L156" i="11"/>
  <c r="C172" i="11"/>
  <c r="R55" i="7"/>
  <c r="R109" i="9"/>
  <c r="R72" i="5"/>
  <c r="R414" i="9"/>
  <c r="R106" i="8"/>
  <c r="R76" i="8"/>
  <c r="R171" i="9"/>
  <c r="S100" i="9"/>
  <c r="S71" i="9"/>
  <c r="S17" i="3"/>
  <c r="R17" i="3"/>
  <c r="R375" i="4"/>
  <c r="S375" i="4"/>
  <c r="R260" i="5"/>
  <c r="L39" i="11"/>
  <c r="L26" i="11"/>
  <c r="M26" i="11" s="1"/>
  <c r="F31" i="11"/>
  <c r="G31" i="11" s="1"/>
  <c r="R313" i="9"/>
  <c r="S151" i="9"/>
  <c r="R49" i="8"/>
  <c r="S49" i="8"/>
  <c r="L178" i="11"/>
  <c r="M178" i="11" s="1"/>
  <c r="S77" i="4"/>
  <c r="R77" i="4"/>
  <c r="R410" i="9"/>
  <c r="S410" i="9"/>
  <c r="L186" i="11" s="1"/>
  <c r="M186" i="11" s="1"/>
  <c r="R21" i="8"/>
  <c r="S497" i="5"/>
  <c r="F124" i="11" s="1"/>
  <c r="G124" i="11" s="1"/>
  <c r="R497" i="5"/>
  <c r="D26" i="11"/>
  <c r="H163" i="11"/>
  <c r="I163" i="11" s="1"/>
  <c r="J174" i="11"/>
  <c r="K174" i="11" s="1"/>
  <c r="J26" i="11"/>
  <c r="K26" i="11" s="1"/>
  <c r="H156" i="11"/>
  <c r="I156" i="11" s="1"/>
  <c r="R328" i="3"/>
  <c r="R317" i="5"/>
  <c r="R311" i="9"/>
  <c r="L112" i="11"/>
  <c r="M112" i="11" s="1"/>
  <c r="S17" i="1"/>
  <c r="H25" i="11" s="1"/>
  <c r="D92" i="10"/>
  <c r="R267" i="5"/>
  <c r="S115" i="8"/>
  <c r="F164" i="11" s="1"/>
  <c r="G164" i="11" s="1"/>
  <c r="S44" i="1"/>
  <c r="R44" i="1"/>
  <c r="S95" i="5"/>
  <c r="H104" i="11" s="1"/>
  <c r="I104" i="11" s="1"/>
  <c r="R97" i="9"/>
  <c r="S97" i="9"/>
  <c r="D176" i="11" s="1"/>
  <c r="H39" i="11"/>
  <c r="N39" i="11" s="1"/>
  <c r="D33" i="11"/>
  <c r="C49" i="11"/>
  <c r="J49" i="11"/>
  <c r="K49" i="11" s="1"/>
  <c r="J119" i="11"/>
  <c r="K119" i="11" s="1"/>
  <c r="C40" i="11"/>
  <c r="C50" i="11" s="1"/>
  <c r="N47" i="11"/>
  <c r="O47" i="11" s="1"/>
  <c r="J24" i="11"/>
  <c r="H33" i="11"/>
  <c r="I33" i="11" s="1"/>
  <c r="F119" i="11"/>
  <c r="G119" i="11" s="1"/>
  <c r="J178" i="11"/>
  <c r="K178" i="11" s="1"/>
  <c r="R249" i="5"/>
  <c r="R44" i="9"/>
  <c r="D112" i="11"/>
  <c r="E112" i="11" s="1"/>
  <c r="D163" i="11"/>
  <c r="E163" i="11" s="1"/>
  <c r="B138" i="11"/>
  <c r="C133" i="11" s="1"/>
  <c r="S87" i="1"/>
  <c r="F27" i="11" s="1"/>
  <c r="G27" i="11" s="1"/>
  <c r="S230" i="5"/>
  <c r="J111" i="11" s="1"/>
  <c r="K111" i="11" s="1"/>
  <c r="R21" i="5"/>
  <c r="S281" i="9"/>
  <c r="R376" i="9"/>
  <c r="R95" i="8"/>
  <c r="R397" i="9"/>
  <c r="S277" i="9"/>
  <c r="S178" i="9"/>
  <c r="S90" i="9"/>
  <c r="F176" i="11" s="1"/>
  <c r="G176" i="11" s="1"/>
  <c r="R41" i="9"/>
  <c r="R23" i="1"/>
  <c r="S23" i="1"/>
  <c r="C171" i="11"/>
  <c r="R23" i="5"/>
  <c r="S23" i="5"/>
  <c r="L103" i="11" s="1"/>
  <c r="S124" i="5"/>
  <c r="F106" i="11" s="1"/>
  <c r="G106" i="11" s="1"/>
  <c r="R124" i="5"/>
  <c r="R210" i="4"/>
  <c r="S423" i="4"/>
  <c r="S58" i="9"/>
  <c r="J171" i="11" s="1"/>
  <c r="R58" i="9"/>
  <c r="R315" i="9"/>
  <c r="S315" i="9"/>
  <c r="R169" i="9"/>
  <c r="S169" i="9"/>
  <c r="R143" i="1"/>
  <c r="S143" i="1"/>
  <c r="R387" i="4"/>
  <c r="S387" i="4"/>
  <c r="S55" i="2"/>
  <c r="D42" i="11" s="1"/>
  <c r="S39" i="2"/>
  <c r="D41" i="11" s="1"/>
  <c r="D124" i="11"/>
  <c r="F112" i="11"/>
  <c r="G112" i="11" s="1"/>
  <c r="R101" i="5"/>
  <c r="R116" i="9"/>
  <c r="R156" i="9"/>
  <c r="R39" i="8"/>
  <c r="S39" i="8"/>
  <c r="S396" i="9"/>
  <c r="S327" i="3"/>
  <c r="S76" i="3"/>
  <c r="R76" i="3"/>
  <c r="R67" i="1"/>
  <c r="S67" i="1"/>
  <c r="S386" i="4"/>
  <c r="R386" i="4"/>
  <c r="D156" i="11"/>
  <c r="E156" i="11" s="1"/>
  <c r="R199" i="1"/>
  <c r="S199" i="1"/>
  <c r="L32" i="11" s="1"/>
  <c r="M32" i="11" s="1"/>
  <c r="S192" i="4"/>
  <c r="R192" i="4"/>
  <c r="S455" i="4"/>
  <c r="R455" i="4"/>
  <c r="S133" i="1"/>
  <c r="R133" i="1"/>
  <c r="R146" i="5"/>
  <c r="S32" i="5"/>
  <c r="L12" i="11" s="1"/>
  <c r="L133" i="11"/>
  <c r="M133" i="11" s="1"/>
  <c r="S84" i="9"/>
  <c r="S121" i="8"/>
  <c r="R121" i="8"/>
  <c r="R185" i="5"/>
  <c r="S185" i="5"/>
  <c r="L109" i="11" s="1"/>
  <c r="M109" i="11" s="1"/>
  <c r="N202" i="11"/>
  <c r="R48" i="4"/>
  <c r="S48" i="4"/>
  <c r="R286" i="4"/>
  <c r="S286" i="4"/>
  <c r="R350" i="3"/>
  <c r="S350" i="3"/>
  <c r="C164" i="11"/>
  <c r="R102" i="8"/>
  <c r="S102" i="8"/>
  <c r="H162" i="11" s="1"/>
  <c r="I162" i="11" s="1"/>
  <c r="R135" i="3"/>
  <c r="S135" i="3"/>
  <c r="R383" i="4"/>
  <c r="S383" i="4"/>
  <c r="D18" i="10"/>
  <c r="R117" i="1"/>
  <c r="S263" i="5"/>
  <c r="L113" i="11" s="1"/>
  <c r="M113" i="11" s="1"/>
  <c r="R304" i="5"/>
  <c r="S83" i="4"/>
  <c r="H83" i="11" s="1"/>
  <c r="I83" i="11" s="1"/>
  <c r="S80" i="3"/>
  <c r="R215" i="3"/>
  <c r="G83" i="11"/>
  <c r="R40" i="1"/>
  <c r="S427" i="4"/>
  <c r="S419" i="4"/>
  <c r="S390" i="4"/>
  <c r="R16" i="9"/>
  <c r="S162" i="4"/>
  <c r="S380" i="4"/>
  <c r="R84" i="4"/>
  <c r="R12" i="3"/>
  <c r="R69" i="3"/>
  <c r="R195" i="3"/>
  <c r="S216" i="3"/>
  <c r="R23" i="7"/>
  <c r="R37" i="7"/>
  <c r="R46" i="3"/>
  <c r="R45" i="1"/>
  <c r="S64" i="1"/>
  <c r="S398" i="4"/>
  <c r="S379" i="4"/>
  <c r="R42" i="9"/>
  <c r="R23" i="6"/>
  <c r="R329" i="9"/>
  <c r="R215" i="4"/>
  <c r="S451" i="4"/>
  <c r="R425" i="4"/>
  <c r="R407" i="4"/>
  <c r="S388" i="4"/>
  <c r="S364" i="4"/>
  <c r="R180" i="9"/>
  <c r="R53" i="7"/>
  <c r="R86" i="4"/>
  <c r="R200" i="4"/>
  <c r="R351" i="4"/>
  <c r="S118" i="3"/>
  <c r="H67" i="11"/>
  <c r="I67" i="11" s="1"/>
  <c r="S231" i="3"/>
  <c r="R442" i="4"/>
  <c r="S416" i="4"/>
  <c r="R421" i="5"/>
  <c r="S36" i="3"/>
  <c r="R208" i="3"/>
  <c r="S219" i="3"/>
  <c r="R66" i="7"/>
  <c r="R163" i="4"/>
  <c r="S40" i="3"/>
  <c r="S212" i="3"/>
  <c r="B24" i="11"/>
  <c r="S412" i="4"/>
  <c r="R471" i="5"/>
  <c r="T471" i="5" s="1"/>
  <c r="V471" i="5" s="1"/>
  <c r="X471" i="5" s="1"/>
  <c r="Z471" i="5" s="1"/>
  <c r="AB471" i="5" s="1"/>
  <c r="AD471" i="5" s="1"/>
  <c r="AF471" i="5" s="1"/>
  <c r="AH471" i="5" s="1"/>
  <c r="AJ471" i="5" s="1"/>
  <c r="AL471" i="5" s="1"/>
  <c r="AN471" i="5" s="1"/>
  <c r="AP471" i="5" s="1"/>
  <c r="AR471" i="5" s="1"/>
  <c r="AT471" i="5" s="1"/>
  <c r="AV471" i="5" s="1"/>
  <c r="AX471" i="5" s="1"/>
  <c r="AZ471" i="5" s="1"/>
  <c r="BB471" i="5" s="1"/>
  <c r="BD471" i="5" s="1"/>
  <c r="BF471" i="5" s="1"/>
  <c r="BH471" i="5" s="1"/>
  <c r="BJ471" i="5" s="1"/>
  <c r="BL471" i="5" s="1"/>
  <c r="BN471" i="5" s="1"/>
  <c r="BP471" i="5" s="1"/>
  <c r="BR471" i="5" s="1"/>
  <c r="BT471" i="5" s="1"/>
  <c r="BV471" i="5" s="1"/>
  <c r="BX471" i="5" s="1"/>
  <c r="BZ471" i="5" s="1"/>
  <c r="CB471" i="5" s="1"/>
  <c r="CD471" i="5" s="1"/>
  <c r="CF471" i="5" s="1"/>
  <c r="CH471" i="5" s="1"/>
  <c r="CJ471" i="5" s="1"/>
  <c r="CL471" i="5" s="1"/>
  <c r="CN471" i="5" s="1"/>
  <c r="CP471" i="5" s="1"/>
  <c r="CR471" i="5" s="1"/>
  <c r="CT471" i="5" s="1"/>
  <c r="CV471" i="5" s="1"/>
  <c r="CX471" i="5" s="1"/>
  <c r="CZ471" i="5" s="1"/>
  <c r="DB471" i="5" s="1"/>
  <c r="DD471" i="5" s="1"/>
  <c r="DF471" i="5" s="1"/>
  <c r="DH471" i="5" s="1"/>
  <c r="DJ471" i="5" s="1"/>
  <c r="DL471" i="5" s="1"/>
  <c r="DN471" i="5" s="1"/>
  <c r="DP471" i="5" s="1"/>
  <c r="DR471" i="5" s="1"/>
  <c r="DT471" i="5" s="1"/>
  <c r="DV471" i="5" s="1"/>
  <c r="DX471" i="5" s="1"/>
  <c r="DZ471" i="5" s="1"/>
  <c r="EB471" i="5" s="1"/>
  <c r="ED471" i="5" s="1"/>
  <c r="EF471" i="5" s="1"/>
  <c r="EH471" i="5" s="1"/>
  <c r="EJ471" i="5" s="1"/>
  <c r="EL471" i="5" s="1"/>
  <c r="EN471" i="5" s="1"/>
  <c r="EP471" i="5" s="1"/>
  <c r="ER471" i="5" s="1"/>
  <c r="ET471" i="5" s="1"/>
  <c r="EV471" i="5" s="1"/>
  <c r="EX471" i="5" s="1"/>
  <c r="EZ471" i="5" s="1"/>
  <c r="FB471" i="5" s="1"/>
  <c r="FD471" i="5" s="1"/>
  <c r="FF471" i="5" s="1"/>
  <c r="FH471" i="5" s="1"/>
  <c r="FJ471" i="5" s="1"/>
  <c r="FL471" i="5" s="1"/>
  <c r="FN471" i="5" s="1"/>
  <c r="FP471" i="5" s="1"/>
  <c r="FR471" i="5" s="1"/>
  <c r="FT471" i="5" s="1"/>
  <c r="FV471" i="5" s="1"/>
  <c r="FX471" i="5" s="1"/>
  <c r="FZ471" i="5" s="1"/>
  <c r="GB471" i="5" s="1"/>
  <c r="GD471" i="5" s="1"/>
  <c r="GF471" i="5" s="1"/>
  <c r="GH471" i="5" s="1"/>
  <c r="GJ471" i="5" s="1"/>
  <c r="GL471" i="5" s="1"/>
  <c r="GN471" i="5" s="1"/>
  <c r="GP471" i="5" s="1"/>
  <c r="GR471" i="5" s="1"/>
  <c r="GT471" i="5" s="1"/>
  <c r="GV471" i="5" s="1"/>
  <c r="GX471" i="5" s="1"/>
  <c r="GZ471" i="5" s="1"/>
  <c r="HB471" i="5" s="1"/>
  <c r="HD471" i="5" s="1"/>
  <c r="HF471" i="5" s="1"/>
  <c r="HH471" i="5" s="1"/>
  <c r="HJ471" i="5" s="1"/>
  <c r="HL471" i="5" s="1"/>
  <c r="HN471" i="5" s="1"/>
  <c r="HP471" i="5" s="1"/>
  <c r="HR471" i="5" s="1"/>
  <c r="HT471" i="5" s="1"/>
  <c r="HV471" i="5" s="1"/>
  <c r="HX471" i="5" s="1"/>
  <c r="HZ471" i="5" s="1"/>
  <c r="IB471" i="5" s="1"/>
  <c r="ID471" i="5" s="1"/>
  <c r="IF471" i="5" s="1"/>
  <c r="IH471" i="5" s="1"/>
  <c r="IJ471" i="5" s="1"/>
  <c r="IL471" i="5" s="1"/>
  <c r="IN471" i="5" s="1"/>
  <c r="IP471" i="5" s="1"/>
  <c r="IR471" i="5" s="1"/>
  <c r="IT471" i="5" s="1"/>
  <c r="IV471" i="5" s="1"/>
  <c r="IX471" i="5" s="1"/>
  <c r="IZ471" i="5" s="1"/>
  <c r="JB471" i="5" s="1"/>
  <c r="JD471" i="5" s="1"/>
  <c r="JF471" i="5" s="1"/>
  <c r="JH471" i="5" s="1"/>
  <c r="JJ471" i="5" s="1"/>
  <c r="JL471" i="5" s="1"/>
  <c r="JN471" i="5" s="1"/>
  <c r="JP471" i="5" s="1"/>
  <c r="JR471" i="5" s="1"/>
  <c r="JT471" i="5" s="1"/>
  <c r="JV471" i="5" s="1"/>
  <c r="JX471" i="5" s="1"/>
  <c r="JZ471" i="5" s="1"/>
  <c r="KB471" i="5" s="1"/>
  <c r="KD471" i="5" s="1"/>
  <c r="KF471" i="5" s="1"/>
  <c r="KH471" i="5" s="1"/>
  <c r="KJ471" i="5" s="1"/>
  <c r="KL471" i="5" s="1"/>
  <c r="KN471" i="5" s="1"/>
  <c r="KP471" i="5" s="1"/>
  <c r="KR471" i="5" s="1"/>
  <c r="KT471" i="5" s="1"/>
  <c r="KV471" i="5" s="1"/>
  <c r="KX471" i="5" s="1"/>
  <c r="KZ471" i="5" s="1"/>
  <c r="LB471" i="5" s="1"/>
  <c r="LD471" i="5" s="1"/>
  <c r="LF471" i="5" s="1"/>
  <c r="LH471" i="5" s="1"/>
  <c r="LJ471" i="5" s="1"/>
  <c r="LL471" i="5" s="1"/>
  <c r="LN471" i="5" s="1"/>
  <c r="LP471" i="5" s="1"/>
  <c r="LR471" i="5" s="1"/>
  <c r="LT471" i="5" s="1"/>
  <c r="LV471" i="5" s="1"/>
  <c r="LX471" i="5" s="1"/>
  <c r="LZ471" i="5" s="1"/>
  <c r="MB471" i="5" s="1"/>
  <c r="MD471" i="5" s="1"/>
  <c r="MF471" i="5" s="1"/>
  <c r="MH471" i="5" s="1"/>
  <c r="MJ471" i="5" s="1"/>
  <c r="ML471" i="5" s="1"/>
  <c r="MN471" i="5" s="1"/>
  <c r="MP471" i="5" s="1"/>
  <c r="MR471" i="5" s="1"/>
  <c r="MT471" i="5" s="1"/>
  <c r="MV471" i="5" s="1"/>
  <c r="MX471" i="5" s="1"/>
  <c r="MZ471" i="5" s="1"/>
  <c r="NB471" i="5" s="1"/>
  <c r="ND471" i="5" s="1"/>
  <c r="NF471" i="5" s="1"/>
  <c r="NH471" i="5" s="1"/>
  <c r="NJ471" i="5" s="1"/>
  <c r="NL471" i="5" s="1"/>
  <c r="NN471" i="5" s="1"/>
  <c r="NP471" i="5" s="1"/>
  <c r="NR471" i="5" s="1"/>
  <c r="NT471" i="5" s="1"/>
  <c r="NV471" i="5" s="1"/>
  <c r="NX471" i="5" s="1"/>
  <c r="NZ471" i="5" s="1"/>
  <c r="OB471" i="5" s="1"/>
  <c r="OD471" i="5" s="1"/>
  <c r="OF471" i="5" s="1"/>
  <c r="OH471" i="5" s="1"/>
  <c r="OJ471" i="5" s="1"/>
  <c r="OL471" i="5" s="1"/>
  <c r="ON471" i="5" s="1"/>
  <c r="OP471" i="5" s="1"/>
  <c r="OR471" i="5" s="1"/>
  <c r="OT471" i="5" s="1"/>
  <c r="OV471" i="5" s="1"/>
  <c r="OX471" i="5" s="1"/>
  <c r="OZ471" i="5" s="1"/>
  <c r="PB471" i="5" s="1"/>
  <c r="PD471" i="5" s="1"/>
  <c r="PF471" i="5" s="1"/>
  <c r="PH471" i="5" s="1"/>
  <c r="PJ471" i="5" s="1"/>
  <c r="PL471" i="5" s="1"/>
  <c r="PN471" i="5" s="1"/>
  <c r="PP471" i="5" s="1"/>
  <c r="PR471" i="5" s="1"/>
  <c r="PT471" i="5" s="1"/>
  <c r="PV471" i="5" s="1"/>
  <c r="PX471" i="5" s="1"/>
  <c r="PZ471" i="5" s="1"/>
  <c r="QB471" i="5" s="1"/>
  <c r="QD471" i="5" s="1"/>
  <c r="QF471" i="5" s="1"/>
  <c r="QH471" i="5" s="1"/>
  <c r="QJ471" i="5" s="1"/>
  <c r="QL471" i="5" s="1"/>
  <c r="QN471" i="5" s="1"/>
  <c r="QP471" i="5" s="1"/>
  <c r="QR471" i="5" s="1"/>
  <c r="QT471" i="5" s="1"/>
  <c r="QV471" i="5" s="1"/>
  <c r="QX471" i="5" s="1"/>
  <c r="QZ471" i="5" s="1"/>
  <c r="RB471" i="5" s="1"/>
  <c r="RD471" i="5" s="1"/>
  <c r="RF471" i="5" s="1"/>
  <c r="RH471" i="5" s="1"/>
  <c r="RJ471" i="5" s="1"/>
  <c r="RL471" i="5" s="1"/>
  <c r="RN471" i="5" s="1"/>
  <c r="RP471" i="5" s="1"/>
  <c r="RR471" i="5" s="1"/>
  <c r="RT471" i="5" s="1"/>
  <c r="RV471" i="5" s="1"/>
  <c r="RX471" i="5" s="1"/>
  <c r="RZ471" i="5" s="1"/>
  <c r="SB471" i="5" s="1"/>
  <c r="SD471" i="5" s="1"/>
  <c r="SF471" i="5" s="1"/>
  <c r="SH471" i="5" s="1"/>
  <c r="SJ471" i="5" s="1"/>
  <c r="SL471" i="5" s="1"/>
  <c r="SN471" i="5" s="1"/>
  <c r="SP471" i="5" s="1"/>
  <c r="SR471" i="5" s="1"/>
  <c r="ST471" i="5" s="1"/>
  <c r="SV471" i="5" s="1"/>
  <c r="SX471" i="5" s="1"/>
  <c r="SZ471" i="5" s="1"/>
  <c r="TB471" i="5" s="1"/>
  <c r="TD471" i="5" s="1"/>
  <c r="TF471" i="5" s="1"/>
  <c r="TH471" i="5" s="1"/>
  <c r="TJ471" i="5" s="1"/>
  <c r="TL471" i="5" s="1"/>
  <c r="TN471" i="5" s="1"/>
  <c r="TP471" i="5" s="1"/>
  <c r="TR471" i="5" s="1"/>
  <c r="TT471" i="5" s="1"/>
  <c r="TV471" i="5" s="1"/>
  <c r="TX471" i="5" s="1"/>
  <c r="TZ471" i="5" s="1"/>
  <c r="UB471" i="5" s="1"/>
  <c r="UD471" i="5" s="1"/>
  <c r="UF471" i="5" s="1"/>
  <c r="UH471" i="5" s="1"/>
  <c r="UJ471" i="5" s="1"/>
  <c r="UL471" i="5" s="1"/>
  <c r="UN471" i="5" s="1"/>
  <c r="UP471" i="5" s="1"/>
  <c r="UR471" i="5" s="1"/>
  <c r="UT471" i="5" s="1"/>
  <c r="UV471" i="5" s="1"/>
  <c r="UX471" i="5" s="1"/>
  <c r="UZ471" i="5" s="1"/>
  <c r="VB471" i="5" s="1"/>
  <c r="VD471" i="5" s="1"/>
  <c r="VF471" i="5" s="1"/>
  <c r="VH471" i="5" s="1"/>
  <c r="VJ471" i="5" s="1"/>
  <c r="VL471" i="5" s="1"/>
  <c r="VN471" i="5" s="1"/>
  <c r="VP471" i="5" s="1"/>
  <c r="VR471" i="5" s="1"/>
  <c r="VT471" i="5" s="1"/>
  <c r="VV471" i="5" s="1"/>
  <c r="VX471" i="5" s="1"/>
  <c r="VZ471" i="5" s="1"/>
  <c r="WB471" i="5" s="1"/>
  <c r="WD471" i="5" s="1"/>
  <c r="WF471" i="5" s="1"/>
  <c r="WH471" i="5" s="1"/>
  <c r="WJ471" i="5" s="1"/>
  <c r="WL471" i="5" s="1"/>
  <c r="WN471" i="5" s="1"/>
  <c r="WP471" i="5" s="1"/>
  <c r="WR471" i="5" s="1"/>
  <c r="WT471" i="5" s="1"/>
  <c r="WV471" i="5" s="1"/>
  <c r="WX471" i="5" s="1"/>
  <c r="WZ471" i="5" s="1"/>
  <c r="XB471" i="5" s="1"/>
  <c r="XD471" i="5" s="1"/>
  <c r="XF471" i="5" s="1"/>
  <c r="XH471" i="5" s="1"/>
  <c r="XJ471" i="5" s="1"/>
  <c r="XL471" i="5" s="1"/>
  <c r="XN471" i="5" s="1"/>
  <c r="XP471" i="5" s="1"/>
  <c r="XR471" i="5" s="1"/>
  <c r="XT471" i="5" s="1"/>
  <c r="XV471" i="5" s="1"/>
  <c r="XX471" i="5" s="1"/>
  <c r="XZ471" i="5" s="1"/>
  <c r="YB471" i="5" s="1"/>
  <c r="YD471" i="5" s="1"/>
  <c r="YF471" i="5" s="1"/>
  <c r="YH471" i="5" s="1"/>
  <c r="YJ471" i="5" s="1"/>
  <c r="YL471" i="5" s="1"/>
  <c r="YN471" i="5" s="1"/>
  <c r="YP471" i="5" s="1"/>
  <c r="YR471" i="5" s="1"/>
  <c r="YT471" i="5" s="1"/>
  <c r="YV471" i="5" s="1"/>
  <c r="YX471" i="5" s="1"/>
  <c r="YZ471" i="5" s="1"/>
  <c r="ZB471" i="5" s="1"/>
  <c r="ZD471" i="5" s="1"/>
  <c r="ZF471" i="5" s="1"/>
  <c r="ZH471" i="5" s="1"/>
  <c r="ZJ471" i="5" s="1"/>
  <c r="ZL471" i="5" s="1"/>
  <c r="ZN471" i="5" s="1"/>
  <c r="ZP471" i="5" s="1"/>
  <c r="ZR471" i="5" s="1"/>
  <c r="ZT471" i="5" s="1"/>
  <c r="ZV471" i="5" s="1"/>
  <c r="ZX471" i="5" s="1"/>
  <c r="ZZ471" i="5" s="1"/>
  <c r="AAB471" i="5" s="1"/>
  <c r="AAD471" i="5" s="1"/>
  <c r="AAF471" i="5" s="1"/>
  <c r="AAH471" i="5" s="1"/>
  <c r="AAJ471" i="5" s="1"/>
  <c r="AAL471" i="5" s="1"/>
  <c r="AAN471" i="5" s="1"/>
  <c r="AAP471" i="5" s="1"/>
  <c r="AAR471" i="5" s="1"/>
  <c r="AAT471" i="5" s="1"/>
  <c r="AAV471" i="5" s="1"/>
  <c r="AAX471" i="5" s="1"/>
  <c r="AAZ471" i="5" s="1"/>
  <c r="ABB471" i="5" s="1"/>
  <c r="ABD471" i="5" s="1"/>
  <c r="ABF471" i="5" s="1"/>
  <c r="ABH471" i="5" s="1"/>
  <c r="ABJ471" i="5" s="1"/>
  <c r="ABL471" i="5" s="1"/>
  <c r="ABN471" i="5" s="1"/>
  <c r="ABP471" i="5" s="1"/>
  <c r="ABR471" i="5" s="1"/>
  <c r="ABT471" i="5" s="1"/>
  <c r="ABV471" i="5" s="1"/>
  <c r="ABX471" i="5" s="1"/>
  <c r="ABZ471" i="5" s="1"/>
  <c r="ACB471" i="5" s="1"/>
  <c r="ACD471" i="5" s="1"/>
  <c r="ACF471" i="5" s="1"/>
  <c r="ACH471" i="5" s="1"/>
  <c r="ACJ471" i="5" s="1"/>
  <c r="ACL471" i="5" s="1"/>
  <c r="ACN471" i="5" s="1"/>
  <c r="ACP471" i="5" s="1"/>
  <c r="ACR471" i="5" s="1"/>
  <c r="ACT471" i="5" s="1"/>
  <c r="ACV471" i="5" s="1"/>
  <c r="ACX471" i="5" s="1"/>
  <c r="ACZ471" i="5" s="1"/>
  <c r="ADB471" i="5" s="1"/>
  <c r="ADD471" i="5" s="1"/>
  <c r="ADF471" i="5" s="1"/>
  <c r="ADH471" i="5" s="1"/>
  <c r="ADJ471" i="5" s="1"/>
  <c r="ADL471" i="5" s="1"/>
  <c r="ADN471" i="5" s="1"/>
  <c r="ADP471" i="5" s="1"/>
  <c r="ADR471" i="5" s="1"/>
  <c r="ADT471" i="5" s="1"/>
  <c r="ADV471" i="5" s="1"/>
  <c r="ADX471" i="5" s="1"/>
  <c r="ADZ471" i="5" s="1"/>
  <c r="AEB471" i="5" s="1"/>
  <c r="AED471" i="5" s="1"/>
  <c r="AEF471" i="5" s="1"/>
  <c r="AEH471" i="5" s="1"/>
  <c r="AEJ471" i="5" s="1"/>
  <c r="AEL471" i="5" s="1"/>
  <c r="AEN471" i="5" s="1"/>
  <c r="AEP471" i="5" s="1"/>
  <c r="AER471" i="5" s="1"/>
  <c r="AET471" i="5" s="1"/>
  <c r="AEV471" i="5" s="1"/>
  <c r="AEX471" i="5" s="1"/>
  <c r="AEZ471" i="5" s="1"/>
  <c r="AFB471" i="5" s="1"/>
  <c r="AFD471" i="5" s="1"/>
  <c r="AFF471" i="5" s="1"/>
  <c r="AFH471" i="5" s="1"/>
  <c r="AFJ471" i="5" s="1"/>
  <c r="AFL471" i="5" s="1"/>
  <c r="AFN471" i="5" s="1"/>
  <c r="AFP471" i="5" s="1"/>
  <c r="AFR471" i="5" s="1"/>
  <c r="AFT471" i="5" s="1"/>
  <c r="AFV471" i="5" s="1"/>
  <c r="AFX471" i="5" s="1"/>
  <c r="AFZ471" i="5" s="1"/>
  <c r="AGB471" i="5" s="1"/>
  <c r="AGD471" i="5" s="1"/>
  <c r="AGF471" i="5" s="1"/>
  <c r="AGH471" i="5" s="1"/>
  <c r="AGJ471" i="5" s="1"/>
  <c r="AGL471" i="5" s="1"/>
  <c r="AGN471" i="5" s="1"/>
  <c r="AGP471" i="5" s="1"/>
  <c r="AGR471" i="5" s="1"/>
  <c r="AGT471" i="5" s="1"/>
  <c r="AGV471" i="5" s="1"/>
  <c r="AGX471" i="5" s="1"/>
  <c r="AGZ471" i="5" s="1"/>
  <c r="AHB471" i="5" s="1"/>
  <c r="AHD471" i="5" s="1"/>
  <c r="AHF471" i="5" s="1"/>
  <c r="AHH471" i="5" s="1"/>
  <c r="AHJ471" i="5" s="1"/>
  <c r="AHL471" i="5" s="1"/>
  <c r="AHN471" i="5" s="1"/>
  <c r="AHP471" i="5" s="1"/>
  <c r="AHR471" i="5" s="1"/>
  <c r="AHT471" i="5" s="1"/>
  <c r="AHV471" i="5" s="1"/>
  <c r="AHX471" i="5" s="1"/>
  <c r="AHZ471" i="5" s="1"/>
  <c r="AIB471" i="5" s="1"/>
  <c r="AID471" i="5" s="1"/>
  <c r="AIF471" i="5" s="1"/>
  <c r="AIH471" i="5" s="1"/>
  <c r="AIJ471" i="5" s="1"/>
  <c r="AIL471" i="5" s="1"/>
  <c r="AIN471" i="5" s="1"/>
  <c r="AIP471" i="5" s="1"/>
  <c r="AIR471" i="5" s="1"/>
  <c r="AIT471" i="5" s="1"/>
  <c r="AIV471" i="5" s="1"/>
  <c r="AIX471" i="5" s="1"/>
  <c r="AIZ471" i="5" s="1"/>
  <c r="AJB471" i="5" s="1"/>
  <c r="AJD471" i="5" s="1"/>
  <c r="AJF471" i="5" s="1"/>
  <c r="AJH471" i="5" s="1"/>
  <c r="AJJ471" i="5" s="1"/>
  <c r="AJL471" i="5" s="1"/>
  <c r="AJN471" i="5" s="1"/>
  <c r="AJP471" i="5" s="1"/>
  <c r="AJR471" i="5" s="1"/>
  <c r="AJT471" i="5" s="1"/>
  <c r="AJV471" i="5" s="1"/>
  <c r="AJX471" i="5" s="1"/>
  <c r="AJZ471" i="5" s="1"/>
  <c r="AKB471" i="5" s="1"/>
  <c r="AKD471" i="5" s="1"/>
  <c r="AKF471" i="5" s="1"/>
  <c r="AKH471" i="5" s="1"/>
  <c r="AKJ471" i="5" s="1"/>
  <c r="AKL471" i="5" s="1"/>
  <c r="AKN471" i="5" s="1"/>
  <c r="AKP471" i="5" s="1"/>
  <c r="AKR471" i="5" s="1"/>
  <c r="AKT471" i="5" s="1"/>
  <c r="AKV471" i="5" s="1"/>
  <c r="AKX471" i="5" s="1"/>
  <c r="AKZ471" i="5" s="1"/>
  <c r="ALB471" i="5" s="1"/>
  <c r="ALD471" i="5" s="1"/>
  <c r="ALF471" i="5" s="1"/>
  <c r="ALH471" i="5" s="1"/>
  <c r="ALJ471" i="5" s="1"/>
  <c r="ALL471" i="5" s="1"/>
  <c r="ALN471" i="5" s="1"/>
  <c r="ALP471" i="5" s="1"/>
  <c r="ALR471" i="5" s="1"/>
  <c r="ALT471" i="5" s="1"/>
  <c r="ALV471" i="5" s="1"/>
  <c r="ALX471" i="5" s="1"/>
  <c r="ALZ471" i="5" s="1"/>
  <c r="AMB471" i="5" s="1"/>
  <c r="AMD471" i="5" s="1"/>
  <c r="AMF471" i="5" s="1"/>
  <c r="AMH471" i="5" s="1"/>
  <c r="AMJ471" i="5" s="1"/>
  <c r="AML471" i="5" s="1"/>
  <c r="AMN471" i="5" s="1"/>
  <c r="AMP471" i="5" s="1"/>
  <c r="AMR471" i="5" s="1"/>
  <c r="AMT471" i="5" s="1"/>
  <c r="AMV471" i="5" s="1"/>
  <c r="AMX471" i="5" s="1"/>
  <c r="AMZ471" i="5" s="1"/>
  <c r="ANB471" i="5" s="1"/>
  <c r="AND471" i="5" s="1"/>
  <c r="ANF471" i="5" s="1"/>
  <c r="ANH471" i="5" s="1"/>
  <c r="ANJ471" i="5" s="1"/>
  <c r="ANL471" i="5" s="1"/>
  <c r="ANN471" i="5" s="1"/>
  <c r="ANP471" i="5" s="1"/>
  <c r="ANR471" i="5" s="1"/>
  <c r="ANT471" i="5" s="1"/>
  <c r="ANV471" i="5" s="1"/>
  <c r="ANX471" i="5" s="1"/>
  <c r="ANZ471" i="5" s="1"/>
  <c r="AOB471" i="5" s="1"/>
  <c r="AOD471" i="5" s="1"/>
  <c r="AOF471" i="5" s="1"/>
  <c r="AOH471" i="5" s="1"/>
  <c r="AOJ471" i="5" s="1"/>
  <c r="AOL471" i="5" s="1"/>
  <c r="AON471" i="5" s="1"/>
  <c r="AOP471" i="5" s="1"/>
  <c r="AOR471" i="5" s="1"/>
  <c r="AOT471" i="5" s="1"/>
  <c r="AOV471" i="5" s="1"/>
  <c r="AOX471" i="5" s="1"/>
  <c r="AOZ471" i="5" s="1"/>
  <c r="APB471" i="5" s="1"/>
  <c r="APD471" i="5" s="1"/>
  <c r="APF471" i="5" s="1"/>
  <c r="APH471" i="5" s="1"/>
  <c r="APJ471" i="5" s="1"/>
  <c r="APL471" i="5" s="1"/>
  <c r="APN471" i="5" s="1"/>
  <c r="APP471" i="5" s="1"/>
  <c r="APR471" i="5" s="1"/>
  <c r="APT471" i="5" s="1"/>
  <c r="APV471" i="5" s="1"/>
  <c r="APX471" i="5" s="1"/>
  <c r="APZ471" i="5" s="1"/>
  <c r="AQB471" i="5" s="1"/>
  <c r="AQD471" i="5" s="1"/>
  <c r="AQF471" i="5" s="1"/>
  <c r="AQH471" i="5" s="1"/>
  <c r="AQJ471" i="5" s="1"/>
  <c r="AQL471" i="5" s="1"/>
  <c r="AQN471" i="5" s="1"/>
  <c r="AQP471" i="5" s="1"/>
  <c r="AQR471" i="5" s="1"/>
  <c r="AQT471" i="5" s="1"/>
  <c r="AQV471" i="5" s="1"/>
  <c r="AQX471" i="5" s="1"/>
  <c r="AQZ471" i="5" s="1"/>
  <c r="ARB471" i="5" s="1"/>
  <c r="ARD471" i="5" s="1"/>
  <c r="ARF471" i="5" s="1"/>
  <c r="ARH471" i="5" s="1"/>
  <c r="ARJ471" i="5" s="1"/>
  <c r="ARL471" i="5" s="1"/>
  <c r="ARN471" i="5" s="1"/>
  <c r="ARP471" i="5" s="1"/>
  <c r="ARR471" i="5" s="1"/>
  <c r="ART471" i="5" s="1"/>
  <c r="ARV471" i="5" s="1"/>
  <c r="ARX471" i="5" s="1"/>
  <c r="ARZ471" i="5" s="1"/>
  <c r="ASB471" i="5" s="1"/>
  <c r="ASD471" i="5" s="1"/>
  <c r="ASF471" i="5" s="1"/>
  <c r="ASH471" i="5" s="1"/>
  <c r="ASJ471" i="5" s="1"/>
  <c r="ASL471" i="5" s="1"/>
  <c r="ASN471" i="5" s="1"/>
  <c r="ASP471" i="5" s="1"/>
  <c r="ASR471" i="5" s="1"/>
  <c r="AST471" i="5" s="1"/>
  <c r="ASV471" i="5" s="1"/>
  <c r="ASX471" i="5" s="1"/>
  <c r="ASZ471" i="5" s="1"/>
  <c r="ATB471" i="5" s="1"/>
  <c r="ATD471" i="5" s="1"/>
  <c r="ATF471" i="5" s="1"/>
  <c r="ATH471" i="5" s="1"/>
  <c r="ATJ471" i="5" s="1"/>
  <c r="ATL471" i="5" s="1"/>
  <c r="ATN471" i="5" s="1"/>
  <c r="ATP471" i="5" s="1"/>
  <c r="ATR471" i="5" s="1"/>
  <c r="ATT471" i="5" s="1"/>
  <c r="ATV471" i="5" s="1"/>
  <c r="ATX471" i="5" s="1"/>
  <c r="ATZ471" i="5" s="1"/>
  <c r="AUB471" i="5" s="1"/>
  <c r="AUD471" i="5" s="1"/>
  <c r="AUF471" i="5" s="1"/>
  <c r="AUH471" i="5" s="1"/>
  <c r="AUJ471" i="5" s="1"/>
  <c r="AUL471" i="5" s="1"/>
  <c r="AUN471" i="5" s="1"/>
  <c r="AUP471" i="5" s="1"/>
  <c r="AUR471" i="5" s="1"/>
  <c r="AUT471" i="5" s="1"/>
  <c r="AUV471" i="5" s="1"/>
  <c r="AUX471" i="5" s="1"/>
  <c r="AUZ471" i="5" s="1"/>
  <c r="AVB471" i="5" s="1"/>
  <c r="AVD471" i="5" s="1"/>
  <c r="AVF471" i="5" s="1"/>
  <c r="AVH471" i="5" s="1"/>
  <c r="AVJ471" i="5" s="1"/>
  <c r="AVL471" i="5" s="1"/>
  <c r="AVN471" i="5" s="1"/>
  <c r="AVP471" i="5" s="1"/>
  <c r="AVR471" i="5" s="1"/>
  <c r="AVT471" i="5" s="1"/>
  <c r="AVV471" i="5" s="1"/>
  <c r="AVX471" i="5" s="1"/>
  <c r="AVZ471" i="5" s="1"/>
  <c r="AWB471" i="5" s="1"/>
  <c r="AWD471" i="5" s="1"/>
  <c r="AWF471" i="5" s="1"/>
  <c r="AWH471" i="5" s="1"/>
  <c r="AWJ471" i="5" s="1"/>
  <c r="AWL471" i="5" s="1"/>
  <c r="AWN471" i="5" s="1"/>
  <c r="AWP471" i="5" s="1"/>
  <c r="AWR471" i="5" s="1"/>
  <c r="AWT471" i="5" s="1"/>
  <c r="AWV471" i="5" s="1"/>
  <c r="AWX471" i="5" s="1"/>
  <c r="AWZ471" i="5" s="1"/>
  <c r="AXB471" i="5" s="1"/>
  <c r="AXD471" i="5" s="1"/>
  <c r="AXF471" i="5" s="1"/>
  <c r="AXH471" i="5" s="1"/>
  <c r="AXJ471" i="5" s="1"/>
  <c r="AXL471" i="5" s="1"/>
  <c r="AXN471" i="5" s="1"/>
  <c r="AXP471" i="5" s="1"/>
  <c r="AXR471" i="5" s="1"/>
  <c r="AXT471" i="5" s="1"/>
  <c r="AXV471" i="5" s="1"/>
  <c r="AXX471" i="5" s="1"/>
  <c r="AXZ471" i="5" s="1"/>
  <c r="AYB471" i="5" s="1"/>
  <c r="AYD471" i="5" s="1"/>
  <c r="AYF471" i="5" s="1"/>
  <c r="AYH471" i="5" s="1"/>
  <c r="AYJ471" i="5" s="1"/>
  <c r="AYL471" i="5" s="1"/>
  <c r="AYN471" i="5" s="1"/>
  <c r="AYP471" i="5" s="1"/>
  <c r="AYR471" i="5" s="1"/>
  <c r="AYT471" i="5" s="1"/>
  <c r="AYV471" i="5" s="1"/>
  <c r="AYX471" i="5" s="1"/>
  <c r="AYZ471" i="5" s="1"/>
  <c r="AZB471" i="5" s="1"/>
  <c r="AZD471" i="5" s="1"/>
  <c r="AZF471" i="5" s="1"/>
  <c r="AZH471" i="5" s="1"/>
  <c r="AZJ471" i="5" s="1"/>
  <c r="AZL471" i="5" s="1"/>
  <c r="AZN471" i="5" s="1"/>
  <c r="AZP471" i="5" s="1"/>
  <c r="AZR471" i="5" s="1"/>
  <c r="AZT471" i="5" s="1"/>
  <c r="AZV471" i="5" s="1"/>
  <c r="AZX471" i="5" s="1"/>
  <c r="AZZ471" i="5" s="1"/>
  <c r="BAB471" i="5" s="1"/>
  <c r="BAD471" i="5" s="1"/>
  <c r="BAF471" i="5" s="1"/>
  <c r="BAH471" i="5" s="1"/>
  <c r="BAJ471" i="5" s="1"/>
  <c r="BAL471" i="5" s="1"/>
  <c r="BAN471" i="5" s="1"/>
  <c r="BAP471" i="5" s="1"/>
  <c r="BAR471" i="5" s="1"/>
  <c r="BAT471" i="5" s="1"/>
  <c r="BAV471" i="5" s="1"/>
  <c r="BAX471" i="5" s="1"/>
  <c r="BAZ471" i="5" s="1"/>
  <c r="BBB471" i="5" s="1"/>
  <c r="BBD471" i="5" s="1"/>
  <c r="BBF471" i="5" s="1"/>
  <c r="BBH471" i="5" s="1"/>
  <c r="BBJ471" i="5" s="1"/>
  <c r="BBL471" i="5" s="1"/>
  <c r="BBN471" i="5" s="1"/>
  <c r="BBP471" i="5" s="1"/>
  <c r="BBR471" i="5" s="1"/>
  <c r="BBT471" i="5" s="1"/>
  <c r="BBV471" i="5" s="1"/>
  <c r="BBX471" i="5" s="1"/>
  <c r="BBZ471" i="5" s="1"/>
  <c r="BCB471" i="5" s="1"/>
  <c r="BCD471" i="5" s="1"/>
  <c r="BCF471" i="5" s="1"/>
  <c r="BCH471" i="5" s="1"/>
  <c r="BCJ471" i="5" s="1"/>
  <c r="BCL471" i="5" s="1"/>
  <c r="BCN471" i="5" s="1"/>
  <c r="BCP471" i="5" s="1"/>
  <c r="BCR471" i="5" s="1"/>
  <c r="BCT471" i="5" s="1"/>
  <c r="BCV471" i="5" s="1"/>
  <c r="BCX471" i="5" s="1"/>
  <c r="BCZ471" i="5" s="1"/>
  <c r="BDB471" i="5" s="1"/>
  <c r="BDD471" i="5" s="1"/>
  <c r="BDF471" i="5" s="1"/>
  <c r="BDH471" i="5" s="1"/>
  <c r="BDJ471" i="5" s="1"/>
  <c r="BDL471" i="5" s="1"/>
  <c r="BDN471" i="5" s="1"/>
  <c r="BDP471" i="5" s="1"/>
  <c r="BDR471" i="5" s="1"/>
  <c r="BDT471" i="5" s="1"/>
  <c r="BDV471" i="5" s="1"/>
  <c r="BDX471" i="5" s="1"/>
  <c r="BDZ471" i="5" s="1"/>
  <c r="BEB471" i="5" s="1"/>
  <c r="BED471" i="5" s="1"/>
  <c r="BEF471" i="5" s="1"/>
  <c r="BEH471" i="5" s="1"/>
  <c r="BEJ471" i="5" s="1"/>
  <c r="BEL471" i="5" s="1"/>
  <c r="BEN471" i="5" s="1"/>
  <c r="BEP471" i="5" s="1"/>
  <c r="BER471" i="5" s="1"/>
  <c r="BET471" i="5" s="1"/>
  <c r="BEV471" i="5" s="1"/>
  <c r="BEX471" i="5" s="1"/>
  <c r="BEZ471" i="5" s="1"/>
  <c r="BFB471" i="5" s="1"/>
  <c r="BFD471" i="5" s="1"/>
  <c r="BFF471" i="5" s="1"/>
  <c r="BFH471" i="5" s="1"/>
  <c r="BFJ471" i="5" s="1"/>
  <c r="BFL471" i="5" s="1"/>
  <c r="BFN471" i="5" s="1"/>
  <c r="BFP471" i="5" s="1"/>
  <c r="BFR471" i="5" s="1"/>
  <c r="BFT471" i="5" s="1"/>
  <c r="BFV471" i="5" s="1"/>
  <c r="BFX471" i="5" s="1"/>
  <c r="BFZ471" i="5" s="1"/>
  <c r="BGB471" i="5" s="1"/>
  <c r="BGD471" i="5" s="1"/>
  <c r="BGF471" i="5" s="1"/>
  <c r="BGH471" i="5" s="1"/>
  <c r="BGJ471" i="5" s="1"/>
  <c r="BGL471" i="5" s="1"/>
  <c r="BGN471" i="5" s="1"/>
  <c r="BGP471" i="5" s="1"/>
  <c r="BGR471" i="5" s="1"/>
  <c r="BGT471" i="5" s="1"/>
  <c r="BGV471" i="5" s="1"/>
  <c r="BGX471" i="5" s="1"/>
  <c r="BGZ471" i="5" s="1"/>
  <c r="BHB471" i="5" s="1"/>
  <c r="BHD471" i="5" s="1"/>
  <c r="BHF471" i="5" s="1"/>
  <c r="BHH471" i="5" s="1"/>
  <c r="BHJ471" i="5" s="1"/>
  <c r="BHL471" i="5" s="1"/>
  <c r="BHN471" i="5" s="1"/>
  <c r="BHP471" i="5" s="1"/>
  <c r="BHR471" i="5" s="1"/>
  <c r="BHT471" i="5" s="1"/>
  <c r="BHV471" i="5" s="1"/>
  <c r="BHX471" i="5" s="1"/>
  <c r="BHZ471" i="5" s="1"/>
  <c r="BIB471" i="5" s="1"/>
  <c r="BID471" i="5" s="1"/>
  <c r="BIF471" i="5" s="1"/>
  <c r="BIH471" i="5" s="1"/>
  <c r="BIJ471" i="5" s="1"/>
  <c r="BIL471" i="5" s="1"/>
  <c r="BIN471" i="5" s="1"/>
  <c r="BIP471" i="5" s="1"/>
  <c r="BIR471" i="5" s="1"/>
  <c r="BIT471" i="5" s="1"/>
  <c r="BIV471" i="5" s="1"/>
  <c r="BIX471" i="5" s="1"/>
  <c r="BIZ471" i="5" s="1"/>
  <c r="BJB471" i="5" s="1"/>
  <c r="BJD471" i="5" s="1"/>
  <c r="BJF471" i="5" s="1"/>
  <c r="BJH471" i="5" s="1"/>
  <c r="BJJ471" i="5" s="1"/>
  <c r="BJL471" i="5" s="1"/>
  <c r="BJN471" i="5" s="1"/>
  <c r="BJP471" i="5" s="1"/>
  <c r="BJR471" i="5" s="1"/>
  <c r="BJT471" i="5" s="1"/>
  <c r="BJV471" i="5" s="1"/>
  <c r="BJX471" i="5" s="1"/>
  <c r="BJZ471" i="5" s="1"/>
  <c r="BKB471" i="5" s="1"/>
  <c r="BKD471" i="5" s="1"/>
  <c r="BKF471" i="5" s="1"/>
  <c r="BKH471" i="5" s="1"/>
  <c r="BKJ471" i="5" s="1"/>
  <c r="BKL471" i="5" s="1"/>
  <c r="BKN471" i="5" s="1"/>
  <c r="BKP471" i="5" s="1"/>
  <c r="BKR471" i="5" s="1"/>
  <c r="BKT471" i="5" s="1"/>
  <c r="BKV471" i="5" s="1"/>
  <c r="BKX471" i="5" s="1"/>
  <c r="BKZ471" i="5" s="1"/>
  <c r="BLB471" i="5" s="1"/>
  <c r="BLD471" i="5" s="1"/>
  <c r="BLF471" i="5" s="1"/>
  <c r="BLH471" i="5" s="1"/>
  <c r="BLJ471" i="5" s="1"/>
  <c r="BLL471" i="5" s="1"/>
  <c r="BLN471" i="5" s="1"/>
  <c r="BLP471" i="5" s="1"/>
  <c r="BLR471" i="5" s="1"/>
  <c r="BLT471" i="5" s="1"/>
  <c r="BLV471" i="5" s="1"/>
  <c r="BLX471" i="5" s="1"/>
  <c r="BLZ471" i="5" s="1"/>
  <c r="BMB471" i="5" s="1"/>
  <c r="BMD471" i="5" s="1"/>
  <c r="BMF471" i="5" s="1"/>
  <c r="BMH471" i="5" s="1"/>
  <c r="BMJ471" i="5" s="1"/>
  <c r="BML471" i="5" s="1"/>
  <c r="BMN471" i="5" s="1"/>
  <c r="BMP471" i="5" s="1"/>
  <c r="BMR471" i="5" s="1"/>
  <c r="BMT471" i="5" s="1"/>
  <c r="BMV471" i="5" s="1"/>
  <c r="BMX471" i="5" s="1"/>
  <c r="BMZ471" i="5" s="1"/>
  <c r="BNB471" i="5" s="1"/>
  <c r="BND471" i="5" s="1"/>
  <c r="BNF471" i="5" s="1"/>
  <c r="BNH471" i="5" s="1"/>
  <c r="BNJ471" i="5" s="1"/>
  <c r="BNL471" i="5" s="1"/>
  <c r="BNN471" i="5" s="1"/>
  <c r="BNP471" i="5" s="1"/>
  <c r="BNR471" i="5" s="1"/>
  <c r="BNT471" i="5" s="1"/>
  <c r="BNV471" i="5" s="1"/>
  <c r="BNX471" i="5" s="1"/>
  <c r="BNZ471" i="5" s="1"/>
  <c r="BOB471" i="5" s="1"/>
  <c r="BOD471" i="5" s="1"/>
  <c r="BOF471" i="5" s="1"/>
  <c r="BOH471" i="5" s="1"/>
  <c r="BOJ471" i="5" s="1"/>
  <c r="BOL471" i="5" s="1"/>
  <c r="BON471" i="5" s="1"/>
  <c r="BOP471" i="5" s="1"/>
  <c r="BOR471" i="5" s="1"/>
  <c r="BOT471" i="5" s="1"/>
  <c r="BOV471" i="5" s="1"/>
  <c r="BOX471" i="5" s="1"/>
  <c r="BOZ471" i="5" s="1"/>
  <c r="BPB471" i="5" s="1"/>
  <c r="BPD471" i="5" s="1"/>
  <c r="BPF471" i="5" s="1"/>
  <c r="BPH471" i="5" s="1"/>
  <c r="BPJ471" i="5" s="1"/>
  <c r="BPL471" i="5" s="1"/>
  <c r="BPN471" i="5" s="1"/>
  <c r="BPP471" i="5" s="1"/>
  <c r="BPR471" i="5" s="1"/>
  <c r="BPT471" i="5" s="1"/>
  <c r="BPV471" i="5" s="1"/>
  <c r="BPX471" i="5" s="1"/>
  <c r="BPZ471" i="5" s="1"/>
  <c r="BQB471" i="5" s="1"/>
  <c r="BQD471" i="5" s="1"/>
  <c r="BQF471" i="5" s="1"/>
  <c r="BQH471" i="5" s="1"/>
  <c r="BQJ471" i="5" s="1"/>
  <c r="BQL471" i="5" s="1"/>
  <c r="BQN471" i="5" s="1"/>
  <c r="BQP471" i="5" s="1"/>
  <c r="BQR471" i="5" s="1"/>
  <c r="BQT471" i="5" s="1"/>
  <c r="BQV471" i="5" s="1"/>
  <c r="BQX471" i="5" s="1"/>
  <c r="BQZ471" i="5" s="1"/>
  <c r="BRB471" i="5" s="1"/>
  <c r="BRD471" i="5" s="1"/>
  <c r="BRF471" i="5" s="1"/>
  <c r="BRH471" i="5" s="1"/>
  <c r="BRJ471" i="5" s="1"/>
  <c r="BRL471" i="5" s="1"/>
  <c r="BRN471" i="5" s="1"/>
  <c r="BRP471" i="5" s="1"/>
  <c r="BRR471" i="5" s="1"/>
  <c r="BRT471" i="5" s="1"/>
  <c r="BRV471" i="5" s="1"/>
  <c r="BRX471" i="5" s="1"/>
  <c r="BRZ471" i="5" s="1"/>
  <c r="BSB471" i="5" s="1"/>
  <c r="BSD471" i="5" s="1"/>
  <c r="BSF471" i="5" s="1"/>
  <c r="BSH471" i="5" s="1"/>
  <c r="BSJ471" i="5" s="1"/>
  <c r="BSL471" i="5" s="1"/>
  <c r="BSN471" i="5" s="1"/>
  <c r="BSP471" i="5" s="1"/>
  <c r="BSR471" i="5" s="1"/>
  <c r="BST471" i="5" s="1"/>
  <c r="BSV471" i="5" s="1"/>
  <c r="BSX471" i="5" s="1"/>
  <c r="BSZ471" i="5" s="1"/>
  <c r="BTB471" i="5" s="1"/>
  <c r="BTD471" i="5" s="1"/>
  <c r="BTF471" i="5" s="1"/>
  <c r="BTH471" i="5" s="1"/>
  <c r="BTJ471" i="5" s="1"/>
  <c r="BTL471" i="5" s="1"/>
  <c r="BTN471" i="5" s="1"/>
  <c r="BTP471" i="5" s="1"/>
  <c r="BTR471" i="5" s="1"/>
  <c r="BTT471" i="5" s="1"/>
  <c r="BTV471" i="5" s="1"/>
  <c r="BTX471" i="5" s="1"/>
  <c r="BTZ471" i="5" s="1"/>
  <c r="BUB471" i="5" s="1"/>
  <c r="BUD471" i="5" s="1"/>
  <c r="BUF471" i="5" s="1"/>
  <c r="BUH471" i="5" s="1"/>
  <c r="BUJ471" i="5" s="1"/>
  <c r="BUL471" i="5" s="1"/>
  <c r="BUN471" i="5" s="1"/>
  <c r="BUP471" i="5" s="1"/>
  <c r="BUR471" i="5" s="1"/>
  <c r="BUT471" i="5" s="1"/>
  <c r="BUV471" i="5" s="1"/>
  <c r="BUX471" i="5" s="1"/>
  <c r="BUZ471" i="5" s="1"/>
  <c r="BVB471" i="5" s="1"/>
  <c r="BVD471" i="5" s="1"/>
  <c r="BVF471" i="5" s="1"/>
  <c r="BVH471" i="5" s="1"/>
  <c r="BVJ471" i="5" s="1"/>
  <c r="BVL471" i="5" s="1"/>
  <c r="BVN471" i="5" s="1"/>
  <c r="BVP471" i="5" s="1"/>
  <c r="BVR471" i="5" s="1"/>
  <c r="BVT471" i="5" s="1"/>
  <c r="BVV471" i="5" s="1"/>
  <c r="BVX471" i="5" s="1"/>
  <c r="BVZ471" i="5" s="1"/>
  <c r="BWB471" i="5" s="1"/>
  <c r="BWD471" i="5" s="1"/>
  <c r="BWF471" i="5" s="1"/>
  <c r="BWH471" i="5" s="1"/>
  <c r="BWJ471" i="5" s="1"/>
  <c r="BWL471" i="5" s="1"/>
  <c r="BWN471" i="5" s="1"/>
  <c r="BWP471" i="5" s="1"/>
  <c r="BWR471" i="5" s="1"/>
  <c r="BWT471" i="5" s="1"/>
  <c r="BWV471" i="5" s="1"/>
  <c r="BWX471" i="5" s="1"/>
  <c r="BWZ471" i="5" s="1"/>
  <c r="BXB471" i="5" s="1"/>
  <c r="BXD471" i="5" s="1"/>
  <c r="BXF471" i="5" s="1"/>
  <c r="BXH471" i="5" s="1"/>
  <c r="BXJ471" i="5" s="1"/>
  <c r="BXL471" i="5" s="1"/>
  <c r="BXN471" i="5" s="1"/>
  <c r="BXP471" i="5" s="1"/>
  <c r="BXR471" i="5" s="1"/>
  <c r="BXT471" i="5" s="1"/>
  <c r="BXV471" i="5" s="1"/>
  <c r="BXX471" i="5" s="1"/>
  <c r="BXZ471" i="5" s="1"/>
  <c r="BYB471" i="5" s="1"/>
  <c r="BYD471" i="5" s="1"/>
  <c r="BYF471" i="5" s="1"/>
  <c r="BYH471" i="5" s="1"/>
  <c r="BYJ471" i="5" s="1"/>
  <c r="BYL471" i="5" s="1"/>
  <c r="BYN471" i="5" s="1"/>
  <c r="BYP471" i="5" s="1"/>
  <c r="BYR471" i="5" s="1"/>
  <c r="BYT471" i="5" s="1"/>
  <c r="BYV471" i="5" s="1"/>
  <c r="BYX471" i="5" s="1"/>
  <c r="BYZ471" i="5" s="1"/>
  <c r="BZB471" i="5" s="1"/>
  <c r="BZD471" i="5" s="1"/>
  <c r="BZF471" i="5" s="1"/>
  <c r="BZH471" i="5" s="1"/>
  <c r="BZJ471" i="5" s="1"/>
  <c r="BZL471" i="5" s="1"/>
  <c r="BZN471" i="5" s="1"/>
  <c r="BZP471" i="5" s="1"/>
  <c r="BZR471" i="5" s="1"/>
  <c r="BZT471" i="5" s="1"/>
  <c r="BZV471" i="5" s="1"/>
  <c r="BZX471" i="5" s="1"/>
  <c r="BZZ471" i="5" s="1"/>
  <c r="CAB471" i="5" s="1"/>
  <c r="CAD471" i="5" s="1"/>
  <c r="CAF471" i="5" s="1"/>
  <c r="CAH471" i="5" s="1"/>
  <c r="CAJ471" i="5" s="1"/>
  <c r="CAL471" i="5" s="1"/>
  <c r="CAN471" i="5" s="1"/>
  <c r="CAP471" i="5" s="1"/>
  <c r="CAR471" i="5" s="1"/>
  <c r="CAT471" i="5" s="1"/>
  <c r="CAV471" i="5" s="1"/>
  <c r="CAX471" i="5" s="1"/>
  <c r="CAZ471" i="5" s="1"/>
  <c r="CBB471" i="5" s="1"/>
  <c r="CBD471" i="5" s="1"/>
  <c r="CBF471" i="5" s="1"/>
  <c r="CBH471" i="5" s="1"/>
  <c r="CBJ471" i="5" s="1"/>
  <c r="CBL471" i="5" s="1"/>
  <c r="CBN471" i="5" s="1"/>
  <c r="CBP471" i="5" s="1"/>
  <c r="CBR471" i="5" s="1"/>
  <c r="CBT471" i="5" s="1"/>
  <c r="CBV471" i="5" s="1"/>
  <c r="CBX471" i="5" s="1"/>
  <c r="CBZ471" i="5" s="1"/>
  <c r="CCB471" i="5" s="1"/>
  <c r="CCD471" i="5" s="1"/>
  <c r="CCF471" i="5" s="1"/>
  <c r="CCH471" i="5" s="1"/>
  <c r="CCJ471" i="5" s="1"/>
  <c r="CCL471" i="5" s="1"/>
  <c r="CCN471" i="5" s="1"/>
  <c r="CCP471" i="5" s="1"/>
  <c r="CCR471" i="5" s="1"/>
  <c r="CCT471" i="5" s="1"/>
  <c r="CCV471" i="5" s="1"/>
  <c r="CCX471" i="5" s="1"/>
  <c r="CCZ471" i="5" s="1"/>
  <c r="CDB471" i="5" s="1"/>
  <c r="CDD471" i="5" s="1"/>
  <c r="CDF471" i="5" s="1"/>
  <c r="CDH471" i="5" s="1"/>
  <c r="CDJ471" i="5" s="1"/>
  <c r="CDL471" i="5" s="1"/>
  <c r="CDN471" i="5" s="1"/>
  <c r="CDP471" i="5" s="1"/>
  <c r="CDR471" i="5" s="1"/>
  <c r="CDT471" i="5" s="1"/>
  <c r="CDV471" i="5" s="1"/>
  <c r="CDX471" i="5" s="1"/>
  <c r="CDZ471" i="5" s="1"/>
  <c r="CEB471" i="5" s="1"/>
  <c r="CED471" i="5" s="1"/>
  <c r="CEF471" i="5" s="1"/>
  <c r="CEH471" i="5" s="1"/>
  <c r="CEJ471" i="5" s="1"/>
  <c r="CEL471" i="5" s="1"/>
  <c r="CEN471" i="5" s="1"/>
  <c r="CEP471" i="5" s="1"/>
  <c r="CER471" i="5" s="1"/>
  <c r="CET471" i="5" s="1"/>
  <c r="CEV471" i="5" s="1"/>
  <c r="CEX471" i="5" s="1"/>
  <c r="CEZ471" i="5" s="1"/>
  <c r="CFB471" i="5" s="1"/>
  <c r="CFD471" i="5" s="1"/>
  <c r="CFF471" i="5" s="1"/>
  <c r="CFH471" i="5" s="1"/>
  <c r="CFJ471" i="5" s="1"/>
  <c r="CFL471" i="5" s="1"/>
  <c r="CFN471" i="5" s="1"/>
  <c r="CFP471" i="5" s="1"/>
  <c r="CFR471" i="5" s="1"/>
  <c r="CFT471" i="5" s="1"/>
  <c r="CFV471" i="5" s="1"/>
  <c r="CFX471" i="5" s="1"/>
  <c r="CFZ471" i="5" s="1"/>
  <c r="CGB471" i="5" s="1"/>
  <c r="CGD471" i="5" s="1"/>
  <c r="CGF471" i="5" s="1"/>
  <c r="CGH471" i="5" s="1"/>
  <c r="CGJ471" i="5" s="1"/>
  <c r="CGL471" i="5" s="1"/>
  <c r="CGN471" i="5" s="1"/>
  <c r="CGP471" i="5" s="1"/>
  <c r="CGR471" i="5" s="1"/>
  <c r="CGT471" i="5" s="1"/>
  <c r="CGV471" i="5" s="1"/>
  <c r="CGX471" i="5" s="1"/>
  <c r="CGZ471" i="5" s="1"/>
  <c r="CHB471" i="5" s="1"/>
  <c r="CHD471" i="5" s="1"/>
  <c r="CHF471" i="5" s="1"/>
  <c r="CHH471" i="5" s="1"/>
  <c r="CHJ471" i="5" s="1"/>
  <c r="CHL471" i="5" s="1"/>
  <c r="CHN471" i="5" s="1"/>
  <c r="CHP471" i="5" s="1"/>
  <c r="CHR471" i="5" s="1"/>
  <c r="CHT471" i="5" s="1"/>
  <c r="CHV471" i="5" s="1"/>
  <c r="CHX471" i="5" s="1"/>
  <c r="CHZ471" i="5" s="1"/>
  <c r="CIB471" i="5" s="1"/>
  <c r="CID471" i="5" s="1"/>
  <c r="CIF471" i="5" s="1"/>
  <c r="CIH471" i="5" s="1"/>
  <c r="CIJ471" i="5" s="1"/>
  <c r="CIL471" i="5" s="1"/>
  <c r="CIN471" i="5" s="1"/>
  <c r="CIP471" i="5" s="1"/>
  <c r="CIR471" i="5" s="1"/>
  <c r="CIT471" i="5" s="1"/>
  <c r="CIV471" i="5" s="1"/>
  <c r="CIX471" i="5" s="1"/>
  <c r="CIZ471" i="5" s="1"/>
  <c r="CJB471" i="5" s="1"/>
  <c r="CJD471" i="5" s="1"/>
  <c r="CJF471" i="5" s="1"/>
  <c r="CJH471" i="5" s="1"/>
  <c r="CJJ471" i="5" s="1"/>
  <c r="CJL471" i="5" s="1"/>
  <c r="CJN471" i="5" s="1"/>
  <c r="CJP471" i="5" s="1"/>
  <c r="CJR471" i="5" s="1"/>
  <c r="CJT471" i="5" s="1"/>
  <c r="CJV471" i="5" s="1"/>
  <c r="CJX471" i="5" s="1"/>
  <c r="CJZ471" i="5" s="1"/>
  <c r="CKB471" i="5" s="1"/>
  <c r="CKD471" i="5" s="1"/>
  <c r="CKF471" i="5" s="1"/>
  <c r="CKH471" i="5" s="1"/>
  <c r="CKJ471" i="5" s="1"/>
  <c r="CKL471" i="5" s="1"/>
  <c r="CKN471" i="5" s="1"/>
  <c r="CKP471" i="5" s="1"/>
  <c r="CKR471" i="5" s="1"/>
  <c r="CKT471" i="5" s="1"/>
  <c r="CKV471" i="5" s="1"/>
  <c r="CKX471" i="5" s="1"/>
  <c r="CKZ471" i="5" s="1"/>
  <c r="CLB471" i="5" s="1"/>
  <c r="CLD471" i="5" s="1"/>
  <c r="CLF471" i="5" s="1"/>
  <c r="CLH471" i="5" s="1"/>
  <c r="CLJ471" i="5" s="1"/>
  <c r="CLL471" i="5" s="1"/>
  <c r="CLN471" i="5" s="1"/>
  <c r="CLP471" i="5" s="1"/>
  <c r="CLR471" i="5" s="1"/>
  <c r="CLT471" i="5" s="1"/>
  <c r="CLV471" i="5" s="1"/>
  <c r="CLX471" i="5" s="1"/>
  <c r="CLZ471" i="5" s="1"/>
  <c r="CMB471" i="5" s="1"/>
  <c r="CMD471" i="5" s="1"/>
  <c r="CMF471" i="5" s="1"/>
  <c r="CMH471" i="5" s="1"/>
  <c r="CMJ471" i="5" s="1"/>
  <c r="CML471" i="5" s="1"/>
  <c r="CMN471" i="5" s="1"/>
  <c r="CMP471" i="5" s="1"/>
  <c r="CMR471" i="5" s="1"/>
  <c r="CMT471" i="5" s="1"/>
  <c r="CMV471" i="5" s="1"/>
  <c r="CMX471" i="5" s="1"/>
  <c r="CMZ471" i="5" s="1"/>
  <c r="CNB471" i="5" s="1"/>
  <c r="CND471" i="5" s="1"/>
  <c r="CNF471" i="5" s="1"/>
  <c r="CNH471" i="5" s="1"/>
  <c r="CNJ471" i="5" s="1"/>
  <c r="CNL471" i="5" s="1"/>
  <c r="CNN471" i="5" s="1"/>
  <c r="CNP471" i="5" s="1"/>
  <c r="CNR471" i="5" s="1"/>
  <c r="CNT471" i="5" s="1"/>
  <c r="CNV471" i="5" s="1"/>
  <c r="CNX471" i="5" s="1"/>
  <c r="CNZ471" i="5" s="1"/>
  <c r="COB471" i="5" s="1"/>
  <c r="COD471" i="5" s="1"/>
  <c r="COF471" i="5" s="1"/>
  <c r="COH471" i="5" s="1"/>
  <c r="COJ471" i="5" s="1"/>
  <c r="COL471" i="5" s="1"/>
  <c r="CON471" i="5" s="1"/>
  <c r="COP471" i="5" s="1"/>
  <c r="COR471" i="5" s="1"/>
  <c r="COT471" i="5" s="1"/>
  <c r="COV471" i="5" s="1"/>
  <c r="COX471" i="5" s="1"/>
  <c r="COZ471" i="5" s="1"/>
  <c r="CPB471" i="5" s="1"/>
  <c r="CPD471" i="5" s="1"/>
  <c r="CPF471" i="5" s="1"/>
  <c r="CPH471" i="5" s="1"/>
  <c r="CPJ471" i="5" s="1"/>
  <c r="CPL471" i="5" s="1"/>
  <c r="CPN471" i="5" s="1"/>
  <c r="CPP471" i="5" s="1"/>
  <c r="CPR471" i="5" s="1"/>
  <c r="CPT471" i="5" s="1"/>
  <c r="CPV471" i="5" s="1"/>
  <c r="CPX471" i="5" s="1"/>
  <c r="CPZ471" i="5" s="1"/>
  <c r="CQB471" i="5" s="1"/>
  <c r="CQD471" i="5" s="1"/>
  <c r="CQF471" i="5" s="1"/>
  <c r="CQH471" i="5" s="1"/>
  <c r="CQJ471" i="5" s="1"/>
  <c r="CQL471" i="5" s="1"/>
  <c r="CQN471" i="5" s="1"/>
  <c r="CQP471" i="5" s="1"/>
  <c r="CQR471" i="5" s="1"/>
  <c r="CQT471" i="5" s="1"/>
  <c r="CQV471" i="5" s="1"/>
  <c r="CQX471" i="5" s="1"/>
  <c r="CQZ471" i="5" s="1"/>
  <c r="CRB471" i="5" s="1"/>
  <c r="CRD471" i="5" s="1"/>
  <c r="CRF471" i="5" s="1"/>
  <c r="CRH471" i="5" s="1"/>
  <c r="CRJ471" i="5" s="1"/>
  <c r="CRL471" i="5" s="1"/>
  <c r="CRN471" i="5" s="1"/>
  <c r="CRP471" i="5" s="1"/>
  <c r="CRR471" i="5" s="1"/>
  <c r="CRT471" i="5" s="1"/>
  <c r="CRV471" i="5" s="1"/>
  <c r="CRX471" i="5" s="1"/>
  <c r="CRZ471" i="5" s="1"/>
  <c r="CSB471" i="5" s="1"/>
  <c r="CSD471" i="5" s="1"/>
  <c r="CSF471" i="5" s="1"/>
  <c r="CSH471" i="5" s="1"/>
  <c r="CSJ471" i="5" s="1"/>
  <c r="CSL471" i="5" s="1"/>
  <c r="CSN471" i="5" s="1"/>
  <c r="CSP471" i="5" s="1"/>
  <c r="CSR471" i="5" s="1"/>
  <c r="CST471" i="5" s="1"/>
  <c r="CSV471" i="5" s="1"/>
  <c r="CSX471" i="5" s="1"/>
  <c r="CSZ471" i="5" s="1"/>
  <c r="CTB471" i="5" s="1"/>
  <c r="CTD471" i="5" s="1"/>
  <c r="CTF471" i="5" s="1"/>
  <c r="CTH471" i="5" s="1"/>
  <c r="CTJ471" i="5" s="1"/>
  <c r="CTL471" i="5" s="1"/>
  <c r="CTN471" i="5" s="1"/>
  <c r="CTP471" i="5" s="1"/>
  <c r="CTR471" i="5" s="1"/>
  <c r="CTT471" i="5" s="1"/>
  <c r="CTV471" i="5" s="1"/>
  <c r="CTX471" i="5" s="1"/>
  <c r="CTZ471" i="5" s="1"/>
  <c r="CUB471" i="5" s="1"/>
  <c r="CUD471" i="5" s="1"/>
  <c r="CUF471" i="5" s="1"/>
  <c r="CUH471" i="5" s="1"/>
  <c r="CUJ471" i="5" s="1"/>
  <c r="CUL471" i="5" s="1"/>
  <c r="CUN471" i="5" s="1"/>
  <c r="CUP471" i="5" s="1"/>
  <c r="CUR471" i="5" s="1"/>
  <c r="CUT471" i="5" s="1"/>
  <c r="CUV471" i="5" s="1"/>
  <c r="CUX471" i="5" s="1"/>
  <c r="CUZ471" i="5" s="1"/>
  <c r="CVB471" i="5" s="1"/>
  <c r="CVD471" i="5" s="1"/>
  <c r="CVF471" i="5" s="1"/>
  <c r="CVH471" i="5" s="1"/>
  <c r="CVJ471" i="5" s="1"/>
  <c r="CVL471" i="5" s="1"/>
  <c r="CVN471" i="5" s="1"/>
  <c r="CVP471" i="5" s="1"/>
  <c r="CVR471" i="5" s="1"/>
  <c r="CVT471" i="5" s="1"/>
  <c r="CVV471" i="5" s="1"/>
  <c r="CVX471" i="5" s="1"/>
  <c r="CVZ471" i="5" s="1"/>
  <c r="CWB471" i="5" s="1"/>
  <c r="CWD471" i="5" s="1"/>
  <c r="CWF471" i="5" s="1"/>
  <c r="CWH471" i="5" s="1"/>
  <c r="CWJ471" i="5" s="1"/>
  <c r="CWL471" i="5" s="1"/>
  <c r="CWN471" i="5" s="1"/>
  <c r="CWP471" i="5" s="1"/>
  <c r="CWR471" i="5" s="1"/>
  <c r="CWT471" i="5" s="1"/>
  <c r="CWV471" i="5" s="1"/>
  <c r="CWX471" i="5" s="1"/>
  <c r="CWZ471" i="5" s="1"/>
  <c r="CXB471" i="5" s="1"/>
  <c r="CXD471" i="5" s="1"/>
  <c r="CXF471" i="5" s="1"/>
  <c r="CXH471" i="5" s="1"/>
  <c r="CXJ471" i="5" s="1"/>
  <c r="CXL471" i="5" s="1"/>
  <c r="CXN471" i="5" s="1"/>
  <c r="CXP471" i="5" s="1"/>
  <c r="CXR471" i="5" s="1"/>
  <c r="CXT471" i="5" s="1"/>
  <c r="CXV471" i="5" s="1"/>
  <c r="CXX471" i="5" s="1"/>
  <c r="CXZ471" i="5" s="1"/>
  <c r="CYB471" i="5" s="1"/>
  <c r="CYD471" i="5" s="1"/>
  <c r="CYF471" i="5" s="1"/>
  <c r="CYH471" i="5" s="1"/>
  <c r="CYJ471" i="5" s="1"/>
  <c r="CYL471" i="5" s="1"/>
  <c r="CYN471" i="5" s="1"/>
  <c r="CYP471" i="5" s="1"/>
  <c r="CYR471" i="5" s="1"/>
  <c r="CYT471" i="5" s="1"/>
  <c r="CYV471" i="5" s="1"/>
  <c r="CYX471" i="5" s="1"/>
  <c r="CYZ471" i="5" s="1"/>
  <c r="CZB471" i="5" s="1"/>
  <c r="CZD471" i="5" s="1"/>
  <c r="CZF471" i="5" s="1"/>
  <c r="CZH471" i="5" s="1"/>
  <c r="CZJ471" i="5" s="1"/>
  <c r="CZL471" i="5" s="1"/>
  <c r="CZN471" i="5" s="1"/>
  <c r="CZP471" i="5" s="1"/>
  <c r="CZR471" i="5" s="1"/>
  <c r="CZT471" i="5" s="1"/>
  <c r="CZV471" i="5" s="1"/>
  <c r="CZX471" i="5" s="1"/>
  <c r="CZZ471" i="5" s="1"/>
  <c r="DAB471" i="5" s="1"/>
  <c r="DAD471" i="5" s="1"/>
  <c r="DAF471" i="5" s="1"/>
  <c r="DAH471" i="5" s="1"/>
  <c r="DAJ471" i="5" s="1"/>
  <c r="DAL471" i="5" s="1"/>
  <c r="DAN471" i="5" s="1"/>
  <c r="DAP471" i="5" s="1"/>
  <c r="DAR471" i="5" s="1"/>
  <c r="DAT471" i="5" s="1"/>
  <c r="DAV471" i="5" s="1"/>
  <c r="DAX471" i="5" s="1"/>
  <c r="DAZ471" i="5" s="1"/>
  <c r="DBB471" i="5" s="1"/>
  <c r="DBD471" i="5" s="1"/>
  <c r="DBF471" i="5" s="1"/>
  <c r="DBH471" i="5" s="1"/>
  <c r="DBJ471" i="5" s="1"/>
  <c r="DBL471" i="5" s="1"/>
  <c r="DBN471" i="5" s="1"/>
  <c r="DBP471" i="5" s="1"/>
  <c r="DBR471" i="5" s="1"/>
  <c r="DBT471" i="5" s="1"/>
  <c r="DBV471" i="5" s="1"/>
  <c r="DBX471" i="5" s="1"/>
  <c r="DBZ471" i="5" s="1"/>
  <c r="DCB471" i="5" s="1"/>
  <c r="DCD471" i="5" s="1"/>
  <c r="DCF471" i="5" s="1"/>
  <c r="DCH471" i="5" s="1"/>
  <c r="DCJ471" i="5" s="1"/>
  <c r="DCL471" i="5" s="1"/>
  <c r="DCN471" i="5" s="1"/>
  <c r="DCP471" i="5" s="1"/>
  <c r="DCR471" i="5" s="1"/>
  <c r="DCT471" i="5" s="1"/>
  <c r="DCV471" i="5" s="1"/>
  <c r="DCX471" i="5" s="1"/>
  <c r="DCZ471" i="5" s="1"/>
  <c r="DDB471" i="5" s="1"/>
  <c r="DDD471" i="5" s="1"/>
  <c r="DDF471" i="5" s="1"/>
  <c r="DDH471" i="5" s="1"/>
  <c r="DDJ471" i="5" s="1"/>
  <c r="DDL471" i="5" s="1"/>
  <c r="DDN471" i="5" s="1"/>
  <c r="DDP471" i="5" s="1"/>
  <c r="DDR471" i="5" s="1"/>
  <c r="DDT471" i="5" s="1"/>
  <c r="DDV471" i="5" s="1"/>
  <c r="DDX471" i="5" s="1"/>
  <c r="DDZ471" i="5" s="1"/>
  <c r="DEB471" i="5" s="1"/>
  <c r="DED471" i="5" s="1"/>
  <c r="DEF471" i="5" s="1"/>
  <c r="DEH471" i="5" s="1"/>
  <c r="DEJ471" i="5" s="1"/>
  <c r="DEL471" i="5" s="1"/>
  <c r="DEN471" i="5" s="1"/>
  <c r="DEP471" i="5" s="1"/>
  <c r="DER471" i="5" s="1"/>
  <c r="DET471" i="5" s="1"/>
  <c r="DEV471" i="5" s="1"/>
  <c r="DEX471" i="5" s="1"/>
  <c r="DEZ471" i="5" s="1"/>
  <c r="DFB471" i="5" s="1"/>
  <c r="DFD471" i="5" s="1"/>
  <c r="DFF471" i="5" s="1"/>
  <c r="DFH471" i="5" s="1"/>
  <c r="DFJ471" i="5" s="1"/>
  <c r="DFL471" i="5" s="1"/>
  <c r="DFN471" i="5" s="1"/>
  <c r="DFP471" i="5" s="1"/>
  <c r="DFR471" i="5" s="1"/>
  <c r="DFT471" i="5" s="1"/>
  <c r="DFV471" i="5" s="1"/>
  <c r="DFX471" i="5" s="1"/>
  <c r="DFZ471" i="5" s="1"/>
  <c r="DGB471" i="5" s="1"/>
  <c r="DGD471" i="5" s="1"/>
  <c r="DGF471" i="5" s="1"/>
  <c r="DGH471" i="5" s="1"/>
  <c r="DGJ471" i="5" s="1"/>
  <c r="DGL471" i="5" s="1"/>
  <c r="DGN471" i="5" s="1"/>
  <c r="DGP471" i="5" s="1"/>
  <c r="DGR471" i="5" s="1"/>
  <c r="DGT471" i="5" s="1"/>
  <c r="DGV471" i="5" s="1"/>
  <c r="DGX471" i="5" s="1"/>
  <c r="DGZ471" i="5" s="1"/>
  <c r="DHB471" i="5" s="1"/>
  <c r="DHD471" i="5" s="1"/>
  <c r="DHF471" i="5" s="1"/>
  <c r="DHH471" i="5" s="1"/>
  <c r="DHJ471" i="5" s="1"/>
  <c r="DHL471" i="5" s="1"/>
  <c r="DHN471" i="5" s="1"/>
  <c r="DHP471" i="5" s="1"/>
  <c r="DHR471" i="5" s="1"/>
  <c r="DHT471" i="5" s="1"/>
  <c r="DHV471" i="5" s="1"/>
  <c r="DHX471" i="5" s="1"/>
  <c r="DHZ471" i="5" s="1"/>
  <c r="DIB471" i="5" s="1"/>
  <c r="DID471" i="5" s="1"/>
  <c r="DIF471" i="5" s="1"/>
  <c r="DIH471" i="5" s="1"/>
  <c r="DIJ471" i="5" s="1"/>
  <c r="DIL471" i="5" s="1"/>
  <c r="DIN471" i="5" s="1"/>
  <c r="DIP471" i="5" s="1"/>
  <c r="DIR471" i="5" s="1"/>
  <c r="DIT471" i="5" s="1"/>
  <c r="DIV471" i="5" s="1"/>
  <c r="DIX471" i="5" s="1"/>
  <c r="DIZ471" i="5" s="1"/>
  <c r="DJB471" i="5" s="1"/>
  <c r="DJD471" i="5" s="1"/>
  <c r="DJF471" i="5" s="1"/>
  <c r="DJH471" i="5" s="1"/>
  <c r="DJJ471" i="5" s="1"/>
  <c r="DJL471" i="5" s="1"/>
  <c r="DJN471" i="5" s="1"/>
  <c r="DJP471" i="5" s="1"/>
  <c r="DJR471" i="5" s="1"/>
  <c r="DJT471" i="5" s="1"/>
  <c r="DJV471" i="5" s="1"/>
  <c r="DJX471" i="5" s="1"/>
  <c r="DJZ471" i="5" s="1"/>
  <c r="DKB471" i="5" s="1"/>
  <c r="DKD471" i="5" s="1"/>
  <c r="DKF471" i="5" s="1"/>
  <c r="DKH471" i="5" s="1"/>
  <c r="DKJ471" i="5" s="1"/>
  <c r="DKL471" i="5" s="1"/>
  <c r="DKN471" i="5" s="1"/>
  <c r="DKP471" i="5" s="1"/>
  <c r="DKR471" i="5" s="1"/>
  <c r="DKT471" i="5" s="1"/>
  <c r="DKV471" i="5" s="1"/>
  <c r="DKX471" i="5" s="1"/>
  <c r="DKZ471" i="5" s="1"/>
  <c r="DLB471" i="5" s="1"/>
  <c r="DLD471" i="5" s="1"/>
  <c r="DLF471" i="5" s="1"/>
  <c r="DLH471" i="5" s="1"/>
  <c r="DLJ471" i="5" s="1"/>
  <c r="DLL471" i="5" s="1"/>
  <c r="DLN471" i="5" s="1"/>
  <c r="DLP471" i="5" s="1"/>
  <c r="DLR471" i="5" s="1"/>
  <c r="DLT471" i="5" s="1"/>
  <c r="DLV471" i="5" s="1"/>
  <c r="DLX471" i="5" s="1"/>
  <c r="DLZ471" i="5" s="1"/>
  <c r="DMB471" i="5" s="1"/>
  <c r="DMD471" i="5" s="1"/>
  <c r="DMF471" i="5" s="1"/>
  <c r="DMH471" i="5" s="1"/>
  <c r="DMJ471" i="5" s="1"/>
  <c r="DML471" i="5" s="1"/>
  <c r="DMN471" i="5" s="1"/>
  <c r="DMP471" i="5" s="1"/>
  <c r="DMR471" i="5" s="1"/>
  <c r="DMT471" i="5" s="1"/>
  <c r="DMV471" i="5" s="1"/>
  <c r="DMX471" i="5" s="1"/>
  <c r="DMZ471" i="5" s="1"/>
  <c r="DNB471" i="5" s="1"/>
  <c r="DND471" i="5" s="1"/>
  <c r="DNF471" i="5" s="1"/>
  <c r="DNH471" i="5" s="1"/>
  <c r="DNJ471" i="5" s="1"/>
  <c r="DNL471" i="5" s="1"/>
  <c r="DNN471" i="5" s="1"/>
  <c r="DNP471" i="5" s="1"/>
  <c r="DNR471" i="5" s="1"/>
  <c r="DNT471" i="5" s="1"/>
  <c r="DNV471" i="5" s="1"/>
  <c r="DNX471" i="5" s="1"/>
  <c r="DNZ471" i="5" s="1"/>
  <c r="DOB471" i="5" s="1"/>
  <c r="DOD471" i="5" s="1"/>
  <c r="DOF471" i="5" s="1"/>
  <c r="DOH471" i="5" s="1"/>
  <c r="DOJ471" i="5" s="1"/>
  <c r="DOL471" i="5" s="1"/>
  <c r="DON471" i="5" s="1"/>
  <c r="DOP471" i="5" s="1"/>
  <c r="DOR471" i="5" s="1"/>
  <c r="DOT471" i="5" s="1"/>
  <c r="DOV471" i="5" s="1"/>
  <c r="DOX471" i="5" s="1"/>
  <c r="DOZ471" i="5" s="1"/>
  <c r="DPB471" i="5" s="1"/>
  <c r="DPD471" i="5" s="1"/>
  <c r="DPF471" i="5" s="1"/>
  <c r="DPH471" i="5" s="1"/>
  <c r="DPJ471" i="5" s="1"/>
  <c r="DPL471" i="5" s="1"/>
  <c r="DPN471" i="5" s="1"/>
  <c r="DPP471" i="5" s="1"/>
  <c r="DPR471" i="5" s="1"/>
  <c r="DPT471" i="5" s="1"/>
  <c r="DPV471" i="5" s="1"/>
  <c r="DPX471" i="5" s="1"/>
  <c r="DPZ471" i="5" s="1"/>
  <c r="DQB471" i="5" s="1"/>
  <c r="DQD471" i="5" s="1"/>
  <c r="DQF471" i="5" s="1"/>
  <c r="DQH471" i="5" s="1"/>
  <c r="DQJ471" i="5" s="1"/>
  <c r="DQL471" i="5" s="1"/>
  <c r="DQN471" i="5" s="1"/>
  <c r="DQP471" i="5" s="1"/>
  <c r="DQR471" i="5" s="1"/>
  <c r="DQT471" i="5" s="1"/>
  <c r="DQV471" i="5" s="1"/>
  <c r="DQX471" i="5" s="1"/>
  <c r="DQZ471" i="5" s="1"/>
  <c r="DRB471" i="5" s="1"/>
  <c r="DRD471" i="5" s="1"/>
  <c r="DRF471" i="5" s="1"/>
  <c r="DRH471" i="5" s="1"/>
  <c r="DRJ471" i="5" s="1"/>
  <c r="DRL471" i="5" s="1"/>
  <c r="DRN471" i="5" s="1"/>
  <c r="DRP471" i="5" s="1"/>
  <c r="DRR471" i="5" s="1"/>
  <c r="DRT471" i="5" s="1"/>
  <c r="DRV471" i="5" s="1"/>
  <c r="DRX471" i="5" s="1"/>
  <c r="DRZ471" i="5" s="1"/>
  <c r="DSB471" i="5" s="1"/>
  <c r="DSD471" i="5" s="1"/>
  <c r="DSF471" i="5" s="1"/>
  <c r="DSH471" i="5" s="1"/>
  <c r="DSJ471" i="5" s="1"/>
  <c r="DSL471" i="5" s="1"/>
  <c r="DSN471" i="5" s="1"/>
  <c r="DSP471" i="5" s="1"/>
  <c r="DSR471" i="5" s="1"/>
  <c r="DST471" i="5" s="1"/>
  <c r="DSV471" i="5" s="1"/>
  <c r="DSX471" i="5" s="1"/>
  <c r="DSZ471" i="5" s="1"/>
  <c r="DTB471" i="5" s="1"/>
  <c r="DTD471" i="5" s="1"/>
  <c r="DTF471" i="5" s="1"/>
  <c r="DTH471" i="5" s="1"/>
  <c r="DTJ471" i="5" s="1"/>
  <c r="DTL471" i="5" s="1"/>
  <c r="DTN471" i="5" s="1"/>
  <c r="DTP471" i="5" s="1"/>
  <c r="DTR471" i="5" s="1"/>
  <c r="DTT471" i="5" s="1"/>
  <c r="DTV471" i="5" s="1"/>
  <c r="DTX471" i="5" s="1"/>
  <c r="DTZ471" i="5" s="1"/>
  <c r="DUB471" i="5" s="1"/>
  <c r="DUD471" i="5" s="1"/>
  <c r="DUF471" i="5" s="1"/>
  <c r="DUH471" i="5" s="1"/>
  <c r="DUJ471" i="5" s="1"/>
  <c r="DUL471" i="5" s="1"/>
  <c r="DUN471" i="5" s="1"/>
  <c r="DUP471" i="5" s="1"/>
  <c r="DUR471" i="5" s="1"/>
  <c r="DUT471" i="5" s="1"/>
  <c r="DUV471" i="5" s="1"/>
  <c r="DUX471" i="5" s="1"/>
  <c r="DUZ471" i="5" s="1"/>
  <c r="DVB471" i="5" s="1"/>
  <c r="DVD471" i="5" s="1"/>
  <c r="DVF471" i="5" s="1"/>
  <c r="DVH471" i="5" s="1"/>
  <c r="DVJ471" i="5" s="1"/>
  <c r="DVL471" i="5" s="1"/>
  <c r="DVN471" i="5" s="1"/>
  <c r="DVP471" i="5" s="1"/>
  <c r="DVR471" i="5" s="1"/>
  <c r="DVT471" i="5" s="1"/>
  <c r="DVV471" i="5" s="1"/>
  <c r="DVX471" i="5" s="1"/>
  <c r="DVZ471" i="5" s="1"/>
  <c r="DWB471" i="5" s="1"/>
  <c r="DWD471" i="5" s="1"/>
  <c r="DWF471" i="5" s="1"/>
  <c r="DWH471" i="5" s="1"/>
  <c r="DWJ471" i="5" s="1"/>
  <c r="DWL471" i="5" s="1"/>
  <c r="DWN471" i="5" s="1"/>
  <c r="DWP471" i="5" s="1"/>
  <c r="DWR471" i="5" s="1"/>
  <c r="DWT471" i="5" s="1"/>
  <c r="DWV471" i="5" s="1"/>
  <c r="DWX471" i="5" s="1"/>
  <c r="DWZ471" i="5" s="1"/>
  <c r="DXB471" i="5" s="1"/>
  <c r="DXD471" i="5" s="1"/>
  <c r="DXF471" i="5" s="1"/>
  <c r="DXH471" i="5" s="1"/>
  <c r="DXJ471" i="5" s="1"/>
  <c r="DXL471" i="5" s="1"/>
  <c r="DXN471" i="5" s="1"/>
  <c r="DXP471" i="5" s="1"/>
  <c r="DXR471" i="5" s="1"/>
  <c r="DXT471" i="5" s="1"/>
  <c r="DXV471" i="5" s="1"/>
  <c r="DXX471" i="5" s="1"/>
  <c r="DXZ471" i="5" s="1"/>
  <c r="DYB471" i="5" s="1"/>
  <c r="DYD471" i="5" s="1"/>
  <c r="DYF471" i="5" s="1"/>
  <c r="DYH471" i="5" s="1"/>
  <c r="DYJ471" i="5" s="1"/>
  <c r="DYL471" i="5" s="1"/>
  <c r="DYN471" i="5" s="1"/>
  <c r="DYP471" i="5" s="1"/>
  <c r="DYR471" i="5" s="1"/>
  <c r="DYT471" i="5" s="1"/>
  <c r="DYV471" i="5" s="1"/>
  <c r="DYX471" i="5" s="1"/>
  <c r="DYZ471" i="5" s="1"/>
  <c r="DZB471" i="5" s="1"/>
  <c r="DZD471" i="5" s="1"/>
  <c r="DZF471" i="5" s="1"/>
  <c r="DZH471" i="5" s="1"/>
  <c r="DZJ471" i="5" s="1"/>
  <c r="DZL471" i="5" s="1"/>
  <c r="DZN471" i="5" s="1"/>
  <c r="DZP471" i="5" s="1"/>
  <c r="DZR471" i="5" s="1"/>
  <c r="DZT471" i="5" s="1"/>
  <c r="DZV471" i="5" s="1"/>
  <c r="DZX471" i="5" s="1"/>
  <c r="DZZ471" i="5" s="1"/>
  <c r="EAB471" i="5" s="1"/>
  <c r="EAD471" i="5" s="1"/>
  <c r="EAF471" i="5" s="1"/>
  <c r="EAH471" i="5" s="1"/>
  <c r="EAJ471" i="5" s="1"/>
  <c r="EAL471" i="5" s="1"/>
  <c r="EAN471" i="5" s="1"/>
  <c r="EAP471" i="5" s="1"/>
  <c r="EAR471" i="5" s="1"/>
  <c r="EAT471" i="5" s="1"/>
  <c r="EAV471" i="5" s="1"/>
  <c r="EAX471" i="5" s="1"/>
  <c r="EAZ471" i="5" s="1"/>
  <c r="EBB471" i="5" s="1"/>
  <c r="EBD471" i="5" s="1"/>
  <c r="EBF471" i="5" s="1"/>
  <c r="EBH471" i="5" s="1"/>
  <c r="EBJ471" i="5" s="1"/>
  <c r="EBL471" i="5" s="1"/>
  <c r="EBN471" i="5" s="1"/>
  <c r="EBP471" i="5" s="1"/>
  <c r="EBR471" i="5" s="1"/>
  <c r="EBT471" i="5" s="1"/>
  <c r="EBV471" i="5" s="1"/>
  <c r="EBX471" i="5" s="1"/>
  <c r="EBZ471" i="5" s="1"/>
  <c r="ECB471" i="5" s="1"/>
  <c r="ECD471" i="5" s="1"/>
  <c r="ECF471" i="5" s="1"/>
  <c r="ECH471" i="5" s="1"/>
  <c r="ECJ471" i="5" s="1"/>
  <c r="ECL471" i="5" s="1"/>
  <c r="ECN471" i="5" s="1"/>
  <c r="ECP471" i="5" s="1"/>
  <c r="ECR471" i="5" s="1"/>
  <c r="ECT471" i="5" s="1"/>
  <c r="ECV471" i="5" s="1"/>
  <c r="ECX471" i="5" s="1"/>
  <c r="ECZ471" i="5" s="1"/>
  <c r="EDB471" i="5" s="1"/>
  <c r="EDD471" i="5" s="1"/>
  <c r="EDF471" i="5" s="1"/>
  <c r="EDH471" i="5" s="1"/>
  <c r="EDJ471" i="5" s="1"/>
  <c r="EDL471" i="5" s="1"/>
  <c r="EDN471" i="5" s="1"/>
  <c r="EDP471" i="5" s="1"/>
  <c r="EDR471" i="5" s="1"/>
  <c r="EDT471" i="5" s="1"/>
  <c r="EDV471" i="5" s="1"/>
  <c r="EDX471" i="5" s="1"/>
  <c r="EDZ471" i="5" s="1"/>
  <c r="EEB471" i="5" s="1"/>
  <c r="EED471" i="5" s="1"/>
  <c r="EEF471" i="5" s="1"/>
  <c r="EEH471" i="5" s="1"/>
  <c r="EEJ471" i="5" s="1"/>
  <c r="EEL471" i="5" s="1"/>
  <c r="EEN471" i="5" s="1"/>
  <c r="EEP471" i="5" s="1"/>
  <c r="EER471" i="5" s="1"/>
  <c r="EET471" i="5" s="1"/>
  <c r="EEV471" i="5" s="1"/>
  <c r="EEX471" i="5" s="1"/>
  <c r="EEZ471" i="5" s="1"/>
  <c r="EFB471" i="5" s="1"/>
  <c r="EFD471" i="5" s="1"/>
  <c r="EFF471" i="5" s="1"/>
  <c r="EFH471" i="5" s="1"/>
  <c r="EFJ471" i="5" s="1"/>
  <c r="EFL471" i="5" s="1"/>
  <c r="EFN471" i="5" s="1"/>
  <c r="EFP471" i="5" s="1"/>
  <c r="EFR471" i="5" s="1"/>
  <c r="EFT471" i="5" s="1"/>
  <c r="EFV471" i="5" s="1"/>
  <c r="EFX471" i="5" s="1"/>
  <c r="EFZ471" i="5" s="1"/>
  <c r="EGB471" i="5" s="1"/>
  <c r="EGD471" i="5" s="1"/>
  <c r="EGF471" i="5" s="1"/>
  <c r="EGH471" i="5" s="1"/>
  <c r="EGJ471" i="5" s="1"/>
  <c r="EGL471" i="5" s="1"/>
  <c r="EGN471" i="5" s="1"/>
  <c r="EGP471" i="5" s="1"/>
  <c r="EGR471" i="5" s="1"/>
  <c r="EGT471" i="5" s="1"/>
  <c r="EGV471" i="5" s="1"/>
  <c r="EGX471" i="5" s="1"/>
  <c r="EGZ471" i="5" s="1"/>
  <c r="EHB471" i="5" s="1"/>
  <c r="EHD471" i="5" s="1"/>
  <c r="EHF471" i="5" s="1"/>
  <c r="EHH471" i="5" s="1"/>
  <c r="EHJ471" i="5" s="1"/>
  <c r="EHL471" i="5" s="1"/>
  <c r="EHN471" i="5" s="1"/>
  <c r="EHP471" i="5" s="1"/>
  <c r="EHR471" i="5" s="1"/>
  <c r="EHT471" i="5" s="1"/>
  <c r="EHV471" i="5" s="1"/>
  <c r="EHX471" i="5" s="1"/>
  <c r="EHZ471" i="5" s="1"/>
  <c r="EIB471" i="5" s="1"/>
  <c r="EID471" i="5" s="1"/>
  <c r="EIF471" i="5" s="1"/>
  <c r="EIH471" i="5" s="1"/>
  <c r="EIJ471" i="5" s="1"/>
  <c r="EIL471" i="5" s="1"/>
  <c r="EIN471" i="5" s="1"/>
  <c r="EIP471" i="5" s="1"/>
  <c r="EIR471" i="5" s="1"/>
  <c r="EIT471" i="5" s="1"/>
  <c r="EIV471" i="5" s="1"/>
  <c r="EIX471" i="5" s="1"/>
  <c r="EIZ471" i="5" s="1"/>
  <c r="EJB471" i="5" s="1"/>
  <c r="EJD471" i="5" s="1"/>
  <c r="EJF471" i="5" s="1"/>
  <c r="EJH471" i="5" s="1"/>
  <c r="EJJ471" i="5" s="1"/>
  <c r="EJL471" i="5" s="1"/>
  <c r="EJN471" i="5" s="1"/>
  <c r="EJP471" i="5" s="1"/>
  <c r="EJR471" i="5" s="1"/>
  <c r="EJT471" i="5" s="1"/>
  <c r="EJV471" i="5" s="1"/>
  <c r="EJX471" i="5" s="1"/>
  <c r="EJZ471" i="5" s="1"/>
  <c r="EKB471" i="5" s="1"/>
  <c r="EKD471" i="5" s="1"/>
  <c r="EKF471" i="5" s="1"/>
  <c r="EKH471" i="5" s="1"/>
  <c r="EKJ471" i="5" s="1"/>
  <c r="EKL471" i="5" s="1"/>
  <c r="EKN471" i="5" s="1"/>
  <c r="EKP471" i="5" s="1"/>
  <c r="EKR471" i="5" s="1"/>
  <c r="EKT471" i="5" s="1"/>
  <c r="EKV471" i="5" s="1"/>
  <c r="EKX471" i="5" s="1"/>
  <c r="EKZ471" i="5" s="1"/>
  <c r="ELB471" i="5" s="1"/>
  <c r="ELD471" i="5" s="1"/>
  <c r="ELF471" i="5" s="1"/>
  <c r="ELH471" i="5" s="1"/>
  <c r="ELJ471" i="5" s="1"/>
  <c r="ELL471" i="5" s="1"/>
  <c r="ELN471" i="5" s="1"/>
  <c r="ELP471" i="5" s="1"/>
  <c r="ELR471" i="5" s="1"/>
  <c r="ELT471" i="5" s="1"/>
  <c r="ELV471" i="5" s="1"/>
  <c r="ELX471" i="5" s="1"/>
  <c r="ELZ471" i="5" s="1"/>
  <c r="EMB471" i="5" s="1"/>
  <c r="EMD471" i="5" s="1"/>
  <c r="EMF471" i="5" s="1"/>
  <c r="EMH471" i="5" s="1"/>
  <c r="EMJ471" i="5" s="1"/>
  <c r="EML471" i="5" s="1"/>
  <c r="EMN471" i="5" s="1"/>
  <c r="EMP471" i="5" s="1"/>
  <c r="EMR471" i="5" s="1"/>
  <c r="EMT471" i="5" s="1"/>
  <c r="EMV471" i="5" s="1"/>
  <c r="EMX471" i="5" s="1"/>
  <c r="EMZ471" i="5" s="1"/>
  <c r="ENB471" i="5" s="1"/>
  <c r="END471" i="5" s="1"/>
  <c r="ENF471" i="5" s="1"/>
  <c r="ENH471" i="5" s="1"/>
  <c r="ENJ471" i="5" s="1"/>
  <c r="ENL471" i="5" s="1"/>
  <c r="ENN471" i="5" s="1"/>
  <c r="ENP471" i="5" s="1"/>
  <c r="ENR471" i="5" s="1"/>
  <c r="ENT471" i="5" s="1"/>
  <c r="ENV471" i="5" s="1"/>
  <c r="ENX471" i="5" s="1"/>
  <c r="ENZ471" i="5" s="1"/>
  <c r="EOB471" i="5" s="1"/>
  <c r="EOD471" i="5" s="1"/>
  <c r="EOF471" i="5" s="1"/>
  <c r="EOH471" i="5" s="1"/>
  <c r="EOJ471" i="5" s="1"/>
  <c r="EOL471" i="5" s="1"/>
  <c r="EON471" i="5" s="1"/>
  <c r="EOP471" i="5" s="1"/>
  <c r="EOR471" i="5" s="1"/>
  <c r="EOT471" i="5" s="1"/>
  <c r="EOV471" i="5" s="1"/>
  <c r="EOX471" i="5" s="1"/>
  <c r="EOZ471" i="5" s="1"/>
  <c r="EPB471" i="5" s="1"/>
  <c r="EPD471" i="5" s="1"/>
  <c r="EPF471" i="5" s="1"/>
  <c r="EPH471" i="5" s="1"/>
  <c r="EPJ471" i="5" s="1"/>
  <c r="EPL471" i="5" s="1"/>
  <c r="EPN471" i="5" s="1"/>
  <c r="EPP471" i="5" s="1"/>
  <c r="EPR471" i="5" s="1"/>
  <c r="EPT471" i="5" s="1"/>
  <c r="EPV471" i="5" s="1"/>
  <c r="EPX471" i="5" s="1"/>
  <c r="EPZ471" i="5" s="1"/>
  <c r="EQB471" i="5" s="1"/>
  <c r="EQD471" i="5" s="1"/>
  <c r="EQF471" i="5" s="1"/>
  <c r="EQH471" i="5" s="1"/>
  <c r="EQJ471" i="5" s="1"/>
  <c r="EQL471" i="5" s="1"/>
  <c r="EQN471" i="5" s="1"/>
  <c r="EQP471" i="5" s="1"/>
  <c r="EQR471" i="5" s="1"/>
  <c r="EQT471" i="5" s="1"/>
  <c r="EQV471" i="5" s="1"/>
  <c r="EQX471" i="5" s="1"/>
  <c r="EQZ471" i="5" s="1"/>
  <c r="ERB471" i="5" s="1"/>
  <c r="ERD471" i="5" s="1"/>
  <c r="ERF471" i="5" s="1"/>
  <c r="ERH471" i="5" s="1"/>
  <c r="ERJ471" i="5" s="1"/>
  <c r="ERL471" i="5" s="1"/>
  <c r="ERN471" i="5" s="1"/>
  <c r="ERP471" i="5" s="1"/>
  <c r="ERR471" i="5" s="1"/>
  <c r="ERT471" i="5" s="1"/>
  <c r="ERV471" i="5" s="1"/>
  <c r="ERX471" i="5" s="1"/>
  <c r="ERZ471" i="5" s="1"/>
  <c r="ESB471" i="5" s="1"/>
  <c r="ESD471" i="5" s="1"/>
  <c r="ESF471" i="5" s="1"/>
  <c r="ESH471" i="5" s="1"/>
  <c r="ESJ471" i="5" s="1"/>
  <c r="ESL471" i="5" s="1"/>
  <c r="ESN471" i="5" s="1"/>
  <c r="ESP471" i="5" s="1"/>
  <c r="ESR471" i="5" s="1"/>
  <c r="EST471" i="5" s="1"/>
  <c r="ESV471" i="5" s="1"/>
  <c r="ESX471" i="5" s="1"/>
  <c r="ESZ471" i="5" s="1"/>
  <c r="ETB471" i="5" s="1"/>
  <c r="ETD471" i="5" s="1"/>
  <c r="ETF471" i="5" s="1"/>
  <c r="ETH471" i="5" s="1"/>
  <c r="ETJ471" i="5" s="1"/>
  <c r="ETL471" i="5" s="1"/>
  <c r="ETN471" i="5" s="1"/>
  <c r="ETP471" i="5" s="1"/>
  <c r="ETR471" i="5" s="1"/>
  <c r="ETT471" i="5" s="1"/>
  <c r="ETV471" i="5" s="1"/>
  <c r="ETX471" i="5" s="1"/>
  <c r="ETZ471" i="5" s="1"/>
  <c r="EUB471" i="5" s="1"/>
  <c r="EUD471" i="5" s="1"/>
  <c r="EUF471" i="5" s="1"/>
  <c r="EUH471" i="5" s="1"/>
  <c r="EUJ471" i="5" s="1"/>
  <c r="EUL471" i="5" s="1"/>
  <c r="EUN471" i="5" s="1"/>
  <c r="EUP471" i="5" s="1"/>
  <c r="EUR471" i="5" s="1"/>
  <c r="EUT471" i="5" s="1"/>
  <c r="EUV471" i="5" s="1"/>
  <c r="EUX471" i="5" s="1"/>
  <c r="EUZ471" i="5" s="1"/>
  <c r="EVB471" i="5" s="1"/>
  <c r="EVD471" i="5" s="1"/>
  <c r="EVF471" i="5" s="1"/>
  <c r="EVH471" i="5" s="1"/>
  <c r="EVJ471" i="5" s="1"/>
  <c r="EVL471" i="5" s="1"/>
  <c r="EVN471" i="5" s="1"/>
  <c r="EVP471" i="5" s="1"/>
  <c r="EVR471" i="5" s="1"/>
  <c r="EVT471" i="5" s="1"/>
  <c r="EVV471" i="5" s="1"/>
  <c r="EVX471" i="5" s="1"/>
  <c r="EVZ471" i="5" s="1"/>
  <c r="EWB471" i="5" s="1"/>
  <c r="EWD471" i="5" s="1"/>
  <c r="EWF471" i="5" s="1"/>
  <c r="EWH471" i="5" s="1"/>
  <c r="EWJ471" i="5" s="1"/>
  <c r="EWL471" i="5" s="1"/>
  <c r="EWN471" i="5" s="1"/>
  <c r="EWP471" i="5" s="1"/>
  <c r="EWR471" i="5" s="1"/>
  <c r="EWT471" i="5" s="1"/>
  <c r="EWV471" i="5" s="1"/>
  <c r="EWX471" i="5" s="1"/>
  <c r="EWZ471" i="5" s="1"/>
  <c r="EXB471" i="5" s="1"/>
  <c r="EXD471" i="5" s="1"/>
  <c r="EXF471" i="5" s="1"/>
  <c r="EXH471" i="5" s="1"/>
  <c r="EXJ471" i="5" s="1"/>
  <c r="EXL471" i="5" s="1"/>
  <c r="EXN471" i="5" s="1"/>
  <c r="EXP471" i="5" s="1"/>
  <c r="EXR471" i="5" s="1"/>
  <c r="EXT471" i="5" s="1"/>
  <c r="EXV471" i="5" s="1"/>
  <c r="EXX471" i="5" s="1"/>
  <c r="EXZ471" i="5" s="1"/>
  <c r="EYB471" i="5" s="1"/>
  <c r="EYD471" i="5" s="1"/>
  <c r="EYF471" i="5" s="1"/>
  <c r="EYH471" i="5" s="1"/>
  <c r="EYJ471" i="5" s="1"/>
  <c r="EYL471" i="5" s="1"/>
  <c r="EYN471" i="5" s="1"/>
  <c r="EYP471" i="5" s="1"/>
  <c r="EYR471" i="5" s="1"/>
  <c r="EYT471" i="5" s="1"/>
  <c r="EYV471" i="5" s="1"/>
  <c r="EYX471" i="5" s="1"/>
  <c r="EYZ471" i="5" s="1"/>
  <c r="EZB471" i="5" s="1"/>
  <c r="EZD471" i="5" s="1"/>
  <c r="EZF471" i="5" s="1"/>
  <c r="EZH471" i="5" s="1"/>
  <c r="EZJ471" i="5" s="1"/>
  <c r="EZL471" i="5" s="1"/>
  <c r="EZN471" i="5" s="1"/>
  <c r="EZP471" i="5" s="1"/>
  <c r="EZR471" i="5" s="1"/>
  <c r="EZT471" i="5" s="1"/>
  <c r="EZV471" i="5" s="1"/>
  <c r="EZX471" i="5" s="1"/>
  <c r="EZZ471" i="5" s="1"/>
  <c r="FAB471" i="5" s="1"/>
  <c r="FAD471" i="5" s="1"/>
  <c r="FAF471" i="5" s="1"/>
  <c r="FAH471" i="5" s="1"/>
  <c r="FAJ471" i="5" s="1"/>
  <c r="FAL471" i="5" s="1"/>
  <c r="FAN471" i="5" s="1"/>
  <c r="FAP471" i="5" s="1"/>
  <c r="FAR471" i="5" s="1"/>
  <c r="FAT471" i="5" s="1"/>
  <c r="FAV471" i="5" s="1"/>
  <c r="FAX471" i="5" s="1"/>
  <c r="FAZ471" i="5" s="1"/>
  <c r="FBB471" i="5" s="1"/>
  <c r="FBD471" i="5" s="1"/>
  <c r="FBF471" i="5" s="1"/>
  <c r="FBH471" i="5" s="1"/>
  <c r="FBJ471" i="5" s="1"/>
  <c r="FBL471" i="5" s="1"/>
  <c r="FBN471" i="5" s="1"/>
  <c r="FBP471" i="5" s="1"/>
  <c r="FBR471" i="5" s="1"/>
  <c r="FBT471" i="5" s="1"/>
  <c r="FBV471" i="5" s="1"/>
  <c r="FBX471" i="5" s="1"/>
  <c r="FBZ471" i="5" s="1"/>
  <c r="FCB471" i="5" s="1"/>
  <c r="FCD471" i="5" s="1"/>
  <c r="FCF471" i="5" s="1"/>
  <c r="FCH471" i="5" s="1"/>
  <c r="FCJ471" i="5" s="1"/>
  <c r="FCL471" i="5" s="1"/>
  <c r="FCN471" i="5" s="1"/>
  <c r="FCP471" i="5" s="1"/>
  <c r="FCR471" i="5" s="1"/>
  <c r="FCT471" i="5" s="1"/>
  <c r="FCV471" i="5" s="1"/>
  <c r="FCX471" i="5" s="1"/>
  <c r="FCZ471" i="5" s="1"/>
  <c r="FDB471" i="5" s="1"/>
  <c r="FDD471" i="5" s="1"/>
  <c r="FDF471" i="5" s="1"/>
  <c r="FDH471" i="5" s="1"/>
  <c r="FDJ471" i="5" s="1"/>
  <c r="FDL471" i="5" s="1"/>
  <c r="FDN471" i="5" s="1"/>
  <c r="FDP471" i="5" s="1"/>
  <c r="FDR471" i="5" s="1"/>
  <c r="FDT471" i="5" s="1"/>
  <c r="FDV471" i="5" s="1"/>
  <c r="FDX471" i="5" s="1"/>
  <c r="FDZ471" i="5" s="1"/>
  <c r="FEB471" i="5" s="1"/>
  <c r="FED471" i="5" s="1"/>
  <c r="FEF471" i="5" s="1"/>
  <c r="FEH471" i="5" s="1"/>
  <c r="FEJ471" i="5" s="1"/>
  <c r="FEL471" i="5" s="1"/>
  <c r="FEN471" i="5" s="1"/>
  <c r="FEP471" i="5" s="1"/>
  <c r="FER471" i="5" s="1"/>
  <c r="FET471" i="5" s="1"/>
  <c r="FEV471" i="5" s="1"/>
  <c r="FEX471" i="5" s="1"/>
  <c r="FEZ471" i="5" s="1"/>
  <c r="FFB471" i="5" s="1"/>
  <c r="FFD471" i="5" s="1"/>
  <c r="FFF471" i="5" s="1"/>
  <c r="FFH471" i="5" s="1"/>
  <c r="FFJ471" i="5" s="1"/>
  <c r="FFL471" i="5" s="1"/>
  <c r="FFN471" i="5" s="1"/>
  <c r="FFP471" i="5" s="1"/>
  <c r="FFR471" i="5" s="1"/>
  <c r="FFT471" i="5" s="1"/>
  <c r="FFV471" i="5" s="1"/>
  <c r="FFX471" i="5" s="1"/>
  <c r="FFZ471" i="5" s="1"/>
  <c r="FGB471" i="5" s="1"/>
  <c r="FGD471" i="5" s="1"/>
  <c r="FGF471" i="5" s="1"/>
  <c r="FGH471" i="5" s="1"/>
  <c r="FGJ471" i="5" s="1"/>
  <c r="FGL471" i="5" s="1"/>
  <c r="FGN471" i="5" s="1"/>
  <c r="FGP471" i="5" s="1"/>
  <c r="FGR471" i="5" s="1"/>
  <c r="FGT471" i="5" s="1"/>
  <c r="FGV471" i="5" s="1"/>
  <c r="FGX471" i="5" s="1"/>
  <c r="FGZ471" i="5" s="1"/>
  <c r="FHB471" i="5" s="1"/>
  <c r="FHD471" i="5" s="1"/>
  <c r="FHF471" i="5" s="1"/>
  <c r="FHH471" i="5" s="1"/>
  <c r="FHJ471" i="5" s="1"/>
  <c r="FHL471" i="5" s="1"/>
  <c r="FHN471" i="5" s="1"/>
  <c r="FHP471" i="5" s="1"/>
  <c r="FHR471" i="5" s="1"/>
  <c r="FHT471" i="5" s="1"/>
  <c r="FHV471" i="5" s="1"/>
  <c r="FHX471" i="5" s="1"/>
  <c r="FHZ471" i="5" s="1"/>
  <c r="FIB471" i="5" s="1"/>
  <c r="FID471" i="5" s="1"/>
  <c r="FIF471" i="5" s="1"/>
  <c r="FIH471" i="5" s="1"/>
  <c r="FIJ471" i="5" s="1"/>
  <c r="FIL471" i="5" s="1"/>
  <c r="FIN471" i="5" s="1"/>
  <c r="FIP471" i="5" s="1"/>
  <c r="FIR471" i="5" s="1"/>
  <c r="FIT471" i="5" s="1"/>
  <c r="FIV471" i="5" s="1"/>
  <c r="FIX471" i="5" s="1"/>
  <c r="FIZ471" i="5" s="1"/>
  <c r="FJB471" i="5" s="1"/>
  <c r="FJD471" i="5" s="1"/>
  <c r="FJF471" i="5" s="1"/>
  <c r="FJH471" i="5" s="1"/>
  <c r="FJJ471" i="5" s="1"/>
  <c r="FJL471" i="5" s="1"/>
  <c r="FJN471" i="5" s="1"/>
  <c r="FJP471" i="5" s="1"/>
  <c r="FJR471" i="5" s="1"/>
  <c r="FJT471" i="5" s="1"/>
  <c r="FJV471" i="5" s="1"/>
  <c r="FJX471" i="5" s="1"/>
  <c r="FJZ471" i="5" s="1"/>
  <c r="FKB471" i="5" s="1"/>
  <c r="FKD471" i="5" s="1"/>
  <c r="FKF471" i="5" s="1"/>
  <c r="FKH471" i="5" s="1"/>
  <c r="FKJ471" i="5" s="1"/>
  <c r="FKL471" i="5" s="1"/>
  <c r="FKN471" i="5" s="1"/>
  <c r="FKP471" i="5" s="1"/>
  <c r="FKR471" i="5" s="1"/>
  <c r="FKT471" i="5" s="1"/>
  <c r="FKV471" i="5" s="1"/>
  <c r="FKX471" i="5" s="1"/>
  <c r="FKZ471" i="5" s="1"/>
  <c r="FLB471" i="5" s="1"/>
  <c r="FLD471" i="5" s="1"/>
  <c r="FLF471" i="5" s="1"/>
  <c r="FLH471" i="5" s="1"/>
  <c r="FLJ471" i="5" s="1"/>
  <c r="FLL471" i="5" s="1"/>
  <c r="FLN471" i="5" s="1"/>
  <c r="FLP471" i="5" s="1"/>
  <c r="FLR471" i="5" s="1"/>
  <c r="FLT471" i="5" s="1"/>
  <c r="FLV471" i="5" s="1"/>
  <c r="FLX471" i="5" s="1"/>
  <c r="FLZ471" i="5" s="1"/>
  <c r="FMB471" i="5" s="1"/>
  <c r="FMD471" i="5" s="1"/>
  <c r="FMF471" i="5" s="1"/>
  <c r="FMH471" i="5" s="1"/>
  <c r="FMJ471" i="5" s="1"/>
  <c r="FML471" i="5" s="1"/>
  <c r="FMN471" i="5" s="1"/>
  <c r="FMP471" i="5" s="1"/>
  <c r="FMR471" i="5" s="1"/>
  <c r="FMT471" i="5" s="1"/>
  <c r="FMV471" i="5" s="1"/>
  <c r="FMX471" i="5" s="1"/>
  <c r="FMZ471" i="5" s="1"/>
  <c r="FNB471" i="5" s="1"/>
  <c r="FND471" i="5" s="1"/>
  <c r="FNF471" i="5" s="1"/>
  <c r="FNH471" i="5" s="1"/>
  <c r="FNJ471" i="5" s="1"/>
  <c r="FNL471" i="5" s="1"/>
  <c r="FNN471" i="5" s="1"/>
  <c r="FNP471" i="5" s="1"/>
  <c r="FNR471" i="5" s="1"/>
  <c r="FNT471" i="5" s="1"/>
  <c r="FNV471" i="5" s="1"/>
  <c r="FNX471" i="5" s="1"/>
  <c r="FNZ471" i="5" s="1"/>
  <c r="FOB471" i="5" s="1"/>
  <c r="FOD471" i="5" s="1"/>
  <c r="FOF471" i="5" s="1"/>
  <c r="FOH471" i="5" s="1"/>
  <c r="FOJ471" i="5" s="1"/>
  <c r="FOL471" i="5" s="1"/>
  <c r="FON471" i="5" s="1"/>
  <c r="FOP471" i="5" s="1"/>
  <c r="FOR471" i="5" s="1"/>
  <c r="FOT471" i="5" s="1"/>
  <c r="FOV471" i="5" s="1"/>
  <c r="FOX471" i="5" s="1"/>
  <c r="FOZ471" i="5" s="1"/>
  <c r="FPB471" i="5" s="1"/>
  <c r="FPD471" i="5" s="1"/>
  <c r="FPF471" i="5" s="1"/>
  <c r="FPH471" i="5" s="1"/>
  <c r="FPJ471" i="5" s="1"/>
  <c r="FPL471" i="5" s="1"/>
  <c r="FPN471" i="5" s="1"/>
  <c r="FPP471" i="5" s="1"/>
  <c r="FPR471" i="5" s="1"/>
  <c r="FPT471" i="5" s="1"/>
  <c r="FPV471" i="5" s="1"/>
  <c r="FPX471" i="5" s="1"/>
  <c r="FPZ471" i="5" s="1"/>
  <c r="FQB471" i="5" s="1"/>
  <c r="FQD471" i="5" s="1"/>
  <c r="FQF471" i="5" s="1"/>
  <c r="FQH471" i="5" s="1"/>
  <c r="FQJ471" i="5" s="1"/>
  <c r="FQL471" i="5" s="1"/>
  <c r="FQN471" i="5" s="1"/>
  <c r="FQP471" i="5" s="1"/>
  <c r="FQR471" i="5" s="1"/>
  <c r="FQT471" i="5" s="1"/>
  <c r="FQV471" i="5" s="1"/>
  <c r="FQX471" i="5" s="1"/>
  <c r="FQZ471" i="5" s="1"/>
  <c r="FRB471" i="5" s="1"/>
  <c r="FRD471" i="5" s="1"/>
  <c r="FRF471" i="5" s="1"/>
  <c r="FRH471" i="5" s="1"/>
  <c r="FRJ471" i="5" s="1"/>
  <c r="FRL471" i="5" s="1"/>
  <c r="FRN471" i="5" s="1"/>
  <c r="FRP471" i="5" s="1"/>
  <c r="FRR471" i="5" s="1"/>
  <c r="FRT471" i="5" s="1"/>
  <c r="FRV471" i="5" s="1"/>
  <c r="FRX471" i="5" s="1"/>
  <c r="FRZ471" i="5" s="1"/>
  <c r="FSB471" i="5" s="1"/>
  <c r="FSD471" i="5" s="1"/>
  <c r="FSF471" i="5" s="1"/>
  <c r="FSH471" i="5" s="1"/>
  <c r="FSJ471" i="5" s="1"/>
  <c r="FSL471" i="5" s="1"/>
  <c r="FSN471" i="5" s="1"/>
  <c r="FSP471" i="5" s="1"/>
  <c r="FSR471" i="5" s="1"/>
  <c r="FST471" i="5" s="1"/>
  <c r="FSV471" i="5" s="1"/>
  <c r="FSX471" i="5" s="1"/>
  <c r="FSZ471" i="5" s="1"/>
  <c r="FTB471" i="5" s="1"/>
  <c r="FTD471" i="5" s="1"/>
  <c r="FTF471" i="5" s="1"/>
  <c r="FTH471" i="5" s="1"/>
  <c r="FTJ471" i="5" s="1"/>
  <c r="FTL471" i="5" s="1"/>
  <c r="FTN471" i="5" s="1"/>
  <c r="FTP471" i="5" s="1"/>
  <c r="FTR471" i="5" s="1"/>
  <c r="FTT471" i="5" s="1"/>
  <c r="FTV471" i="5" s="1"/>
  <c r="FTX471" i="5" s="1"/>
  <c r="FTZ471" i="5" s="1"/>
  <c r="FUB471" i="5" s="1"/>
  <c r="FUD471" i="5" s="1"/>
  <c r="FUF471" i="5" s="1"/>
  <c r="FUH471" i="5" s="1"/>
  <c r="FUJ471" i="5" s="1"/>
  <c r="FUL471" i="5" s="1"/>
  <c r="FUN471" i="5" s="1"/>
  <c r="FUP471" i="5" s="1"/>
  <c r="FUR471" i="5" s="1"/>
  <c r="FUT471" i="5" s="1"/>
  <c r="FUV471" i="5" s="1"/>
  <c r="FUX471" i="5" s="1"/>
  <c r="FUZ471" i="5" s="1"/>
  <c r="FVB471" i="5" s="1"/>
  <c r="FVD471" i="5" s="1"/>
  <c r="FVF471" i="5" s="1"/>
  <c r="FVH471" i="5" s="1"/>
  <c r="FVJ471" i="5" s="1"/>
  <c r="FVL471" i="5" s="1"/>
  <c r="FVN471" i="5" s="1"/>
  <c r="FVP471" i="5" s="1"/>
  <c r="FVR471" i="5" s="1"/>
  <c r="FVT471" i="5" s="1"/>
  <c r="FVV471" i="5" s="1"/>
  <c r="FVX471" i="5" s="1"/>
  <c r="FVZ471" i="5" s="1"/>
  <c r="FWB471" i="5" s="1"/>
  <c r="FWD471" i="5" s="1"/>
  <c r="FWF471" i="5" s="1"/>
  <c r="FWH471" i="5" s="1"/>
  <c r="FWJ471" i="5" s="1"/>
  <c r="FWL471" i="5" s="1"/>
  <c r="FWN471" i="5" s="1"/>
  <c r="FWP471" i="5" s="1"/>
  <c r="FWR471" i="5" s="1"/>
  <c r="FWT471" i="5" s="1"/>
  <c r="FWV471" i="5" s="1"/>
  <c r="FWX471" i="5" s="1"/>
  <c r="FWZ471" i="5" s="1"/>
  <c r="FXB471" i="5" s="1"/>
  <c r="FXD471" i="5" s="1"/>
  <c r="FXF471" i="5" s="1"/>
  <c r="FXH471" i="5" s="1"/>
  <c r="FXJ471" i="5" s="1"/>
  <c r="FXL471" i="5" s="1"/>
  <c r="FXN471" i="5" s="1"/>
  <c r="FXP471" i="5" s="1"/>
  <c r="FXR471" i="5" s="1"/>
  <c r="FXT471" i="5" s="1"/>
  <c r="FXV471" i="5" s="1"/>
  <c r="FXX471" i="5" s="1"/>
  <c r="FXZ471" i="5" s="1"/>
  <c r="FYB471" i="5" s="1"/>
  <c r="FYD471" i="5" s="1"/>
  <c r="FYF471" i="5" s="1"/>
  <c r="FYH471" i="5" s="1"/>
  <c r="FYJ471" i="5" s="1"/>
  <c r="FYL471" i="5" s="1"/>
  <c r="FYN471" i="5" s="1"/>
  <c r="FYP471" i="5" s="1"/>
  <c r="FYR471" i="5" s="1"/>
  <c r="FYT471" i="5" s="1"/>
  <c r="FYV471" i="5" s="1"/>
  <c r="FYX471" i="5" s="1"/>
  <c r="FYZ471" i="5" s="1"/>
  <c r="FZB471" i="5" s="1"/>
  <c r="FZD471" i="5" s="1"/>
  <c r="FZF471" i="5" s="1"/>
  <c r="FZH471" i="5" s="1"/>
  <c r="FZJ471" i="5" s="1"/>
  <c r="FZL471" i="5" s="1"/>
  <c r="FZN471" i="5" s="1"/>
  <c r="FZP471" i="5" s="1"/>
  <c r="FZR471" i="5" s="1"/>
  <c r="FZT471" i="5" s="1"/>
  <c r="FZV471" i="5" s="1"/>
  <c r="FZX471" i="5" s="1"/>
  <c r="FZZ471" i="5" s="1"/>
  <c r="GAB471" i="5" s="1"/>
  <c r="GAD471" i="5" s="1"/>
  <c r="GAF471" i="5" s="1"/>
  <c r="GAH471" i="5" s="1"/>
  <c r="GAJ471" i="5" s="1"/>
  <c r="GAL471" i="5" s="1"/>
  <c r="GAN471" i="5" s="1"/>
  <c r="GAP471" i="5" s="1"/>
  <c r="GAR471" i="5" s="1"/>
  <c r="GAT471" i="5" s="1"/>
  <c r="GAV471" i="5" s="1"/>
  <c r="GAX471" i="5" s="1"/>
  <c r="GAZ471" i="5" s="1"/>
  <c r="GBB471" i="5" s="1"/>
  <c r="GBD471" i="5" s="1"/>
  <c r="GBF471" i="5" s="1"/>
  <c r="GBH471" i="5" s="1"/>
  <c r="GBJ471" i="5" s="1"/>
  <c r="GBL471" i="5" s="1"/>
  <c r="GBN471" i="5" s="1"/>
  <c r="GBP471" i="5" s="1"/>
  <c r="GBR471" i="5" s="1"/>
  <c r="GBT471" i="5" s="1"/>
  <c r="GBV471" i="5" s="1"/>
  <c r="GBX471" i="5" s="1"/>
  <c r="GBZ471" i="5" s="1"/>
  <c r="GCB471" i="5" s="1"/>
  <c r="GCD471" i="5" s="1"/>
  <c r="GCF471" i="5" s="1"/>
  <c r="GCH471" i="5" s="1"/>
  <c r="GCJ471" i="5" s="1"/>
  <c r="GCL471" i="5" s="1"/>
  <c r="GCN471" i="5" s="1"/>
  <c r="GCP471" i="5" s="1"/>
  <c r="GCR471" i="5" s="1"/>
  <c r="GCT471" i="5" s="1"/>
  <c r="GCV471" i="5" s="1"/>
  <c r="GCX471" i="5" s="1"/>
  <c r="GCZ471" i="5" s="1"/>
  <c r="GDB471" i="5" s="1"/>
  <c r="GDD471" i="5" s="1"/>
  <c r="GDF471" i="5" s="1"/>
  <c r="GDH471" i="5" s="1"/>
  <c r="GDJ471" i="5" s="1"/>
  <c r="GDL471" i="5" s="1"/>
  <c r="GDN471" i="5" s="1"/>
  <c r="GDP471" i="5" s="1"/>
  <c r="GDR471" i="5" s="1"/>
  <c r="GDT471" i="5" s="1"/>
  <c r="GDV471" i="5" s="1"/>
  <c r="GDX471" i="5" s="1"/>
  <c r="GDZ471" i="5" s="1"/>
  <c r="GEB471" i="5" s="1"/>
  <c r="GED471" i="5" s="1"/>
  <c r="GEF471" i="5" s="1"/>
  <c r="GEH471" i="5" s="1"/>
  <c r="GEJ471" i="5" s="1"/>
  <c r="GEL471" i="5" s="1"/>
  <c r="GEN471" i="5" s="1"/>
  <c r="GEP471" i="5" s="1"/>
  <c r="GER471" i="5" s="1"/>
  <c r="GET471" i="5" s="1"/>
  <c r="GEV471" i="5" s="1"/>
  <c r="GEX471" i="5" s="1"/>
  <c r="GEZ471" i="5" s="1"/>
  <c r="GFB471" i="5" s="1"/>
  <c r="GFD471" i="5" s="1"/>
  <c r="GFF471" i="5" s="1"/>
  <c r="GFH471" i="5" s="1"/>
  <c r="GFJ471" i="5" s="1"/>
  <c r="GFL471" i="5" s="1"/>
  <c r="GFN471" i="5" s="1"/>
  <c r="GFP471" i="5" s="1"/>
  <c r="GFR471" i="5" s="1"/>
  <c r="GFT471" i="5" s="1"/>
  <c r="GFV471" i="5" s="1"/>
  <c r="GFX471" i="5" s="1"/>
  <c r="GFZ471" i="5" s="1"/>
  <c r="GGB471" i="5" s="1"/>
  <c r="GGD471" i="5" s="1"/>
  <c r="GGF471" i="5" s="1"/>
  <c r="GGH471" i="5" s="1"/>
  <c r="GGJ471" i="5" s="1"/>
  <c r="GGL471" i="5" s="1"/>
  <c r="GGN471" i="5" s="1"/>
  <c r="GGP471" i="5" s="1"/>
  <c r="GGR471" i="5" s="1"/>
  <c r="GGT471" i="5" s="1"/>
  <c r="GGV471" i="5" s="1"/>
  <c r="GGX471" i="5" s="1"/>
  <c r="GGZ471" i="5" s="1"/>
  <c r="GHB471" i="5" s="1"/>
  <c r="GHD471" i="5" s="1"/>
  <c r="GHF471" i="5" s="1"/>
  <c r="GHH471" i="5" s="1"/>
  <c r="GHJ471" i="5" s="1"/>
  <c r="GHL471" i="5" s="1"/>
  <c r="GHN471" i="5" s="1"/>
  <c r="GHP471" i="5" s="1"/>
  <c r="GHR471" i="5" s="1"/>
  <c r="GHT471" i="5" s="1"/>
  <c r="GHV471" i="5" s="1"/>
  <c r="GHX471" i="5" s="1"/>
  <c r="GHZ471" i="5" s="1"/>
  <c r="GIB471" i="5" s="1"/>
  <c r="GID471" i="5" s="1"/>
  <c r="GIF471" i="5" s="1"/>
  <c r="GIH471" i="5" s="1"/>
  <c r="GIJ471" i="5" s="1"/>
  <c r="GIL471" i="5" s="1"/>
  <c r="GIN471" i="5" s="1"/>
  <c r="GIP471" i="5" s="1"/>
  <c r="GIR471" i="5" s="1"/>
  <c r="GIT471" i="5" s="1"/>
  <c r="GIV471" i="5" s="1"/>
  <c r="GIX471" i="5" s="1"/>
  <c r="GIZ471" i="5" s="1"/>
  <c r="GJB471" i="5" s="1"/>
  <c r="GJD471" i="5" s="1"/>
  <c r="GJF471" i="5" s="1"/>
  <c r="GJH471" i="5" s="1"/>
  <c r="GJJ471" i="5" s="1"/>
  <c r="GJL471" i="5" s="1"/>
  <c r="GJN471" i="5" s="1"/>
  <c r="GJP471" i="5" s="1"/>
  <c r="GJR471" i="5" s="1"/>
  <c r="GJT471" i="5" s="1"/>
  <c r="GJV471" i="5" s="1"/>
  <c r="GJX471" i="5" s="1"/>
  <c r="GJZ471" i="5" s="1"/>
  <c r="GKB471" i="5" s="1"/>
  <c r="GKD471" i="5" s="1"/>
  <c r="GKF471" i="5" s="1"/>
  <c r="GKH471" i="5" s="1"/>
  <c r="GKJ471" i="5" s="1"/>
  <c r="GKL471" i="5" s="1"/>
  <c r="GKN471" i="5" s="1"/>
  <c r="GKP471" i="5" s="1"/>
  <c r="GKR471" i="5" s="1"/>
  <c r="GKT471" i="5" s="1"/>
  <c r="GKV471" i="5" s="1"/>
  <c r="GKX471" i="5" s="1"/>
  <c r="GKZ471" i="5" s="1"/>
  <c r="GLB471" i="5" s="1"/>
  <c r="GLD471" i="5" s="1"/>
  <c r="GLF471" i="5" s="1"/>
  <c r="GLH471" i="5" s="1"/>
  <c r="GLJ471" i="5" s="1"/>
  <c r="GLL471" i="5" s="1"/>
  <c r="GLN471" i="5" s="1"/>
  <c r="GLP471" i="5" s="1"/>
  <c r="GLR471" i="5" s="1"/>
  <c r="GLT471" i="5" s="1"/>
  <c r="GLV471" i="5" s="1"/>
  <c r="GLX471" i="5" s="1"/>
  <c r="GLZ471" i="5" s="1"/>
  <c r="GMB471" i="5" s="1"/>
  <c r="GMD471" i="5" s="1"/>
  <c r="GMF471" i="5" s="1"/>
  <c r="GMH471" i="5" s="1"/>
  <c r="GMJ471" i="5" s="1"/>
  <c r="GML471" i="5" s="1"/>
  <c r="GMN471" i="5" s="1"/>
  <c r="GMP471" i="5" s="1"/>
  <c r="GMR471" i="5" s="1"/>
  <c r="GMT471" i="5" s="1"/>
  <c r="GMV471" i="5" s="1"/>
  <c r="GMX471" i="5" s="1"/>
  <c r="GMZ471" i="5" s="1"/>
  <c r="GNB471" i="5" s="1"/>
  <c r="GND471" i="5" s="1"/>
  <c r="GNF471" i="5" s="1"/>
  <c r="GNH471" i="5" s="1"/>
  <c r="GNJ471" i="5" s="1"/>
  <c r="GNL471" i="5" s="1"/>
  <c r="GNN471" i="5" s="1"/>
  <c r="GNP471" i="5" s="1"/>
  <c r="GNR471" i="5" s="1"/>
  <c r="GNT471" i="5" s="1"/>
  <c r="GNV471" i="5" s="1"/>
  <c r="GNX471" i="5" s="1"/>
  <c r="GNZ471" i="5" s="1"/>
  <c r="GOB471" i="5" s="1"/>
  <c r="GOD471" i="5" s="1"/>
  <c r="GOF471" i="5" s="1"/>
  <c r="GOH471" i="5" s="1"/>
  <c r="GOJ471" i="5" s="1"/>
  <c r="GOL471" i="5" s="1"/>
  <c r="GON471" i="5" s="1"/>
  <c r="GOP471" i="5" s="1"/>
  <c r="GOR471" i="5" s="1"/>
  <c r="GOT471" i="5" s="1"/>
  <c r="GOV471" i="5" s="1"/>
  <c r="GOX471" i="5" s="1"/>
  <c r="GOZ471" i="5" s="1"/>
  <c r="GPB471" i="5" s="1"/>
  <c r="GPD471" i="5" s="1"/>
  <c r="GPF471" i="5" s="1"/>
  <c r="GPH471" i="5" s="1"/>
  <c r="GPJ471" i="5" s="1"/>
  <c r="GPL471" i="5" s="1"/>
  <c r="GPN471" i="5" s="1"/>
  <c r="GPP471" i="5" s="1"/>
  <c r="GPR471" i="5" s="1"/>
  <c r="GPT471" i="5" s="1"/>
  <c r="GPV471" i="5" s="1"/>
  <c r="GPX471" i="5" s="1"/>
  <c r="GPZ471" i="5" s="1"/>
  <c r="GQB471" i="5" s="1"/>
  <c r="GQD471" i="5" s="1"/>
  <c r="GQF471" i="5" s="1"/>
  <c r="GQH471" i="5" s="1"/>
  <c r="GQJ471" i="5" s="1"/>
  <c r="GQL471" i="5" s="1"/>
  <c r="GQN471" i="5" s="1"/>
  <c r="GQP471" i="5" s="1"/>
  <c r="GQR471" i="5" s="1"/>
  <c r="GQT471" i="5" s="1"/>
  <c r="GQV471" i="5" s="1"/>
  <c r="GQX471" i="5" s="1"/>
  <c r="GQZ471" i="5" s="1"/>
  <c r="GRB471" i="5" s="1"/>
  <c r="GRD471" i="5" s="1"/>
  <c r="GRF471" i="5" s="1"/>
  <c r="GRH471" i="5" s="1"/>
  <c r="GRJ471" i="5" s="1"/>
  <c r="GRL471" i="5" s="1"/>
  <c r="GRN471" i="5" s="1"/>
  <c r="GRP471" i="5" s="1"/>
  <c r="GRR471" i="5" s="1"/>
  <c r="GRT471" i="5" s="1"/>
  <c r="GRV471" i="5" s="1"/>
  <c r="GRX471" i="5" s="1"/>
  <c r="GRZ471" i="5" s="1"/>
  <c r="GSB471" i="5" s="1"/>
  <c r="GSD471" i="5" s="1"/>
  <c r="GSF471" i="5" s="1"/>
  <c r="GSH471" i="5" s="1"/>
  <c r="GSJ471" i="5" s="1"/>
  <c r="GSL471" i="5" s="1"/>
  <c r="GSN471" i="5" s="1"/>
  <c r="GSP471" i="5" s="1"/>
  <c r="GSR471" i="5" s="1"/>
  <c r="GST471" i="5" s="1"/>
  <c r="GSV471" i="5" s="1"/>
  <c r="GSX471" i="5" s="1"/>
  <c r="GSZ471" i="5" s="1"/>
  <c r="GTB471" i="5" s="1"/>
  <c r="GTD471" i="5" s="1"/>
  <c r="GTF471" i="5" s="1"/>
  <c r="GTH471" i="5" s="1"/>
  <c r="GTJ471" i="5" s="1"/>
  <c r="GTL471" i="5" s="1"/>
  <c r="GTN471" i="5" s="1"/>
  <c r="GTP471" i="5" s="1"/>
  <c r="GTR471" i="5" s="1"/>
  <c r="GTT471" i="5" s="1"/>
  <c r="GTV471" i="5" s="1"/>
  <c r="GTX471" i="5" s="1"/>
  <c r="GTZ471" i="5" s="1"/>
  <c r="GUB471" i="5" s="1"/>
  <c r="GUD471" i="5" s="1"/>
  <c r="GUF471" i="5" s="1"/>
  <c r="GUH471" i="5" s="1"/>
  <c r="GUJ471" i="5" s="1"/>
  <c r="GUL471" i="5" s="1"/>
  <c r="GUN471" i="5" s="1"/>
  <c r="GUP471" i="5" s="1"/>
  <c r="GUR471" i="5" s="1"/>
  <c r="GUT471" i="5" s="1"/>
  <c r="GUV471" i="5" s="1"/>
  <c r="GUX471" i="5" s="1"/>
  <c r="GUZ471" i="5" s="1"/>
  <c r="GVB471" i="5" s="1"/>
  <c r="GVD471" i="5" s="1"/>
  <c r="GVF471" i="5" s="1"/>
  <c r="GVH471" i="5" s="1"/>
  <c r="GVJ471" i="5" s="1"/>
  <c r="GVL471" i="5" s="1"/>
  <c r="GVN471" i="5" s="1"/>
  <c r="GVP471" i="5" s="1"/>
  <c r="GVR471" i="5" s="1"/>
  <c r="GVT471" i="5" s="1"/>
  <c r="GVV471" i="5" s="1"/>
  <c r="GVX471" i="5" s="1"/>
  <c r="GVZ471" i="5" s="1"/>
  <c r="GWB471" i="5" s="1"/>
  <c r="GWD471" i="5" s="1"/>
  <c r="GWF471" i="5" s="1"/>
  <c r="GWH471" i="5" s="1"/>
  <c r="GWJ471" i="5" s="1"/>
  <c r="GWL471" i="5" s="1"/>
  <c r="GWN471" i="5" s="1"/>
  <c r="GWP471" i="5" s="1"/>
  <c r="GWR471" i="5" s="1"/>
  <c r="GWT471" i="5" s="1"/>
  <c r="GWV471" i="5" s="1"/>
  <c r="GWX471" i="5" s="1"/>
  <c r="GWZ471" i="5" s="1"/>
  <c r="GXB471" i="5" s="1"/>
  <c r="GXD471" i="5" s="1"/>
  <c r="GXF471" i="5" s="1"/>
  <c r="GXH471" i="5" s="1"/>
  <c r="GXJ471" i="5" s="1"/>
  <c r="GXL471" i="5" s="1"/>
  <c r="GXN471" i="5" s="1"/>
  <c r="GXP471" i="5" s="1"/>
  <c r="GXR471" i="5" s="1"/>
  <c r="GXT471" i="5" s="1"/>
  <c r="GXV471" i="5" s="1"/>
  <c r="GXX471" i="5" s="1"/>
  <c r="GXZ471" i="5" s="1"/>
  <c r="GYB471" i="5" s="1"/>
  <c r="GYD471" i="5" s="1"/>
  <c r="GYF471" i="5" s="1"/>
  <c r="GYH471" i="5" s="1"/>
  <c r="GYJ471" i="5" s="1"/>
  <c r="GYL471" i="5" s="1"/>
  <c r="GYN471" i="5" s="1"/>
  <c r="GYP471" i="5" s="1"/>
  <c r="GYR471" i="5" s="1"/>
  <c r="GYT471" i="5" s="1"/>
  <c r="GYV471" i="5" s="1"/>
  <c r="GYX471" i="5" s="1"/>
  <c r="GYZ471" i="5" s="1"/>
  <c r="GZB471" i="5" s="1"/>
  <c r="GZD471" i="5" s="1"/>
  <c r="GZF471" i="5" s="1"/>
  <c r="GZH471" i="5" s="1"/>
  <c r="GZJ471" i="5" s="1"/>
  <c r="GZL471" i="5" s="1"/>
  <c r="GZN471" i="5" s="1"/>
  <c r="GZP471" i="5" s="1"/>
  <c r="GZR471" i="5" s="1"/>
  <c r="GZT471" i="5" s="1"/>
  <c r="GZV471" i="5" s="1"/>
  <c r="GZX471" i="5" s="1"/>
  <c r="GZZ471" i="5" s="1"/>
  <c r="HAB471" i="5" s="1"/>
  <c r="HAD471" i="5" s="1"/>
  <c r="HAF471" i="5" s="1"/>
  <c r="HAH471" i="5" s="1"/>
  <c r="HAJ471" i="5" s="1"/>
  <c r="HAL471" i="5" s="1"/>
  <c r="HAN471" i="5" s="1"/>
  <c r="HAP471" i="5" s="1"/>
  <c r="HAR471" i="5" s="1"/>
  <c r="HAT471" i="5" s="1"/>
  <c r="HAV471" i="5" s="1"/>
  <c r="HAX471" i="5" s="1"/>
  <c r="HAZ471" i="5" s="1"/>
  <c r="HBB471" i="5" s="1"/>
  <c r="HBD471" i="5" s="1"/>
  <c r="HBF471" i="5" s="1"/>
  <c r="HBH471" i="5" s="1"/>
  <c r="HBJ471" i="5" s="1"/>
  <c r="HBL471" i="5" s="1"/>
  <c r="HBN471" i="5" s="1"/>
  <c r="HBP471" i="5" s="1"/>
  <c r="HBR471" i="5" s="1"/>
  <c r="HBT471" i="5" s="1"/>
  <c r="HBV471" i="5" s="1"/>
  <c r="HBX471" i="5" s="1"/>
  <c r="HBZ471" i="5" s="1"/>
  <c r="HCB471" i="5" s="1"/>
  <c r="HCD471" i="5" s="1"/>
  <c r="HCF471" i="5" s="1"/>
  <c r="HCH471" i="5" s="1"/>
  <c r="HCJ471" i="5" s="1"/>
  <c r="HCL471" i="5" s="1"/>
  <c r="HCN471" i="5" s="1"/>
  <c r="HCP471" i="5" s="1"/>
  <c r="HCR471" i="5" s="1"/>
  <c r="HCT471" i="5" s="1"/>
  <c r="HCV471" i="5" s="1"/>
  <c r="HCX471" i="5" s="1"/>
  <c r="HCZ471" i="5" s="1"/>
  <c r="HDB471" i="5" s="1"/>
  <c r="HDD471" i="5" s="1"/>
  <c r="HDF471" i="5" s="1"/>
  <c r="HDH471" i="5" s="1"/>
  <c r="HDJ471" i="5" s="1"/>
  <c r="HDL471" i="5" s="1"/>
  <c r="HDN471" i="5" s="1"/>
  <c r="HDP471" i="5" s="1"/>
  <c r="HDR471" i="5" s="1"/>
  <c r="HDT471" i="5" s="1"/>
  <c r="HDV471" i="5" s="1"/>
  <c r="HDX471" i="5" s="1"/>
  <c r="HDZ471" i="5" s="1"/>
  <c r="HEB471" i="5" s="1"/>
  <c r="HED471" i="5" s="1"/>
  <c r="HEF471" i="5" s="1"/>
  <c r="HEH471" i="5" s="1"/>
  <c r="HEJ471" i="5" s="1"/>
  <c r="HEL471" i="5" s="1"/>
  <c r="HEN471" i="5" s="1"/>
  <c r="HEP471" i="5" s="1"/>
  <c r="HER471" i="5" s="1"/>
  <c r="HET471" i="5" s="1"/>
  <c r="HEV471" i="5" s="1"/>
  <c r="HEX471" i="5" s="1"/>
  <c r="HEZ471" i="5" s="1"/>
  <c r="HFB471" i="5" s="1"/>
  <c r="HFD471" i="5" s="1"/>
  <c r="HFF471" i="5" s="1"/>
  <c r="HFH471" i="5" s="1"/>
  <c r="HFJ471" i="5" s="1"/>
  <c r="HFL471" i="5" s="1"/>
  <c r="HFN471" i="5" s="1"/>
  <c r="HFP471" i="5" s="1"/>
  <c r="HFR471" i="5" s="1"/>
  <c r="HFT471" i="5" s="1"/>
  <c r="HFV471" i="5" s="1"/>
  <c r="HFX471" i="5" s="1"/>
  <c r="HFZ471" i="5" s="1"/>
  <c r="HGB471" i="5" s="1"/>
  <c r="HGD471" i="5" s="1"/>
  <c r="HGF471" i="5" s="1"/>
  <c r="HGH471" i="5" s="1"/>
  <c r="HGJ471" i="5" s="1"/>
  <c r="HGL471" i="5" s="1"/>
  <c r="HGN471" i="5" s="1"/>
  <c r="HGP471" i="5" s="1"/>
  <c r="HGR471" i="5" s="1"/>
  <c r="HGT471" i="5" s="1"/>
  <c r="HGV471" i="5" s="1"/>
  <c r="HGX471" i="5" s="1"/>
  <c r="HGZ471" i="5" s="1"/>
  <c r="HHB471" i="5" s="1"/>
  <c r="HHD471" i="5" s="1"/>
  <c r="HHF471" i="5" s="1"/>
  <c r="HHH471" i="5" s="1"/>
  <c r="HHJ471" i="5" s="1"/>
  <c r="HHL471" i="5" s="1"/>
  <c r="HHN471" i="5" s="1"/>
  <c r="HHP471" i="5" s="1"/>
  <c r="HHR471" i="5" s="1"/>
  <c r="HHT471" i="5" s="1"/>
  <c r="HHV471" i="5" s="1"/>
  <c r="HHX471" i="5" s="1"/>
  <c r="HHZ471" i="5" s="1"/>
  <c r="HIB471" i="5" s="1"/>
  <c r="HID471" i="5" s="1"/>
  <c r="HIF471" i="5" s="1"/>
  <c r="HIH471" i="5" s="1"/>
  <c r="HIJ471" i="5" s="1"/>
  <c r="HIL471" i="5" s="1"/>
  <c r="HIN471" i="5" s="1"/>
  <c r="HIP471" i="5" s="1"/>
  <c r="HIR471" i="5" s="1"/>
  <c r="HIT471" i="5" s="1"/>
  <c r="HIV471" i="5" s="1"/>
  <c r="HIX471" i="5" s="1"/>
  <c r="HIZ471" i="5" s="1"/>
  <c r="HJB471" i="5" s="1"/>
  <c r="HJD471" i="5" s="1"/>
  <c r="HJF471" i="5" s="1"/>
  <c r="HJH471" i="5" s="1"/>
  <c r="HJJ471" i="5" s="1"/>
  <c r="HJL471" i="5" s="1"/>
  <c r="HJN471" i="5" s="1"/>
  <c r="HJP471" i="5" s="1"/>
  <c r="HJR471" i="5" s="1"/>
  <c r="HJT471" i="5" s="1"/>
  <c r="HJV471" i="5" s="1"/>
  <c r="HJX471" i="5" s="1"/>
  <c r="HJZ471" i="5" s="1"/>
  <c r="HKB471" i="5" s="1"/>
  <c r="HKD471" i="5" s="1"/>
  <c r="HKF471" i="5" s="1"/>
  <c r="HKH471" i="5" s="1"/>
  <c r="HKJ471" i="5" s="1"/>
  <c r="HKL471" i="5" s="1"/>
  <c r="HKN471" i="5" s="1"/>
  <c r="HKP471" i="5" s="1"/>
  <c r="HKR471" i="5" s="1"/>
  <c r="HKT471" i="5" s="1"/>
  <c r="HKV471" i="5" s="1"/>
  <c r="HKX471" i="5" s="1"/>
  <c r="HKZ471" i="5" s="1"/>
  <c r="HLB471" i="5" s="1"/>
  <c r="HLD471" i="5" s="1"/>
  <c r="HLF471" i="5" s="1"/>
  <c r="HLH471" i="5" s="1"/>
  <c r="HLJ471" i="5" s="1"/>
  <c r="HLL471" i="5" s="1"/>
  <c r="HLN471" i="5" s="1"/>
  <c r="HLP471" i="5" s="1"/>
  <c r="HLR471" i="5" s="1"/>
  <c r="HLT471" i="5" s="1"/>
  <c r="HLV471" i="5" s="1"/>
  <c r="HLX471" i="5" s="1"/>
  <c r="HLZ471" i="5" s="1"/>
  <c r="HMB471" i="5" s="1"/>
  <c r="HMD471" i="5" s="1"/>
  <c r="HMF471" i="5" s="1"/>
  <c r="HMH471" i="5" s="1"/>
  <c r="HMJ471" i="5" s="1"/>
  <c r="HML471" i="5" s="1"/>
  <c r="HMN471" i="5" s="1"/>
  <c r="HMP471" i="5" s="1"/>
  <c r="HMR471" i="5" s="1"/>
  <c r="HMT471" i="5" s="1"/>
  <c r="HMV471" i="5" s="1"/>
  <c r="HMX471" i="5" s="1"/>
  <c r="HMZ471" i="5" s="1"/>
  <c r="HNB471" i="5" s="1"/>
  <c r="HND471" i="5" s="1"/>
  <c r="HNF471" i="5" s="1"/>
  <c r="HNH471" i="5" s="1"/>
  <c r="HNJ471" i="5" s="1"/>
  <c r="HNL471" i="5" s="1"/>
  <c r="HNN471" i="5" s="1"/>
  <c r="HNP471" i="5" s="1"/>
  <c r="HNR471" i="5" s="1"/>
  <c r="HNT471" i="5" s="1"/>
  <c r="HNV471" i="5" s="1"/>
  <c r="HNX471" i="5" s="1"/>
  <c r="HNZ471" i="5" s="1"/>
  <c r="HOB471" i="5" s="1"/>
  <c r="HOD471" i="5" s="1"/>
  <c r="HOF471" i="5" s="1"/>
  <c r="HOH471" i="5" s="1"/>
  <c r="HOJ471" i="5" s="1"/>
  <c r="HOL471" i="5" s="1"/>
  <c r="HON471" i="5" s="1"/>
  <c r="HOP471" i="5" s="1"/>
  <c r="HOR471" i="5" s="1"/>
  <c r="HOT471" i="5" s="1"/>
  <c r="HOV471" i="5" s="1"/>
  <c r="HOX471" i="5" s="1"/>
  <c r="HOZ471" i="5" s="1"/>
  <c r="HPB471" i="5" s="1"/>
  <c r="HPD471" i="5" s="1"/>
  <c r="HPF471" i="5" s="1"/>
  <c r="HPH471" i="5" s="1"/>
  <c r="HPJ471" i="5" s="1"/>
  <c r="HPL471" i="5" s="1"/>
  <c r="HPN471" i="5" s="1"/>
  <c r="HPP471" i="5" s="1"/>
  <c r="HPR471" i="5" s="1"/>
  <c r="HPT471" i="5" s="1"/>
  <c r="HPV471" i="5" s="1"/>
  <c r="HPX471" i="5" s="1"/>
  <c r="HPZ471" i="5" s="1"/>
  <c r="HQB471" i="5" s="1"/>
  <c r="HQD471" i="5" s="1"/>
  <c r="HQF471" i="5" s="1"/>
  <c r="HQH471" i="5" s="1"/>
  <c r="HQJ471" i="5" s="1"/>
  <c r="HQL471" i="5" s="1"/>
  <c r="HQN471" i="5" s="1"/>
  <c r="HQP471" i="5" s="1"/>
  <c r="HQR471" i="5" s="1"/>
  <c r="HQT471" i="5" s="1"/>
  <c r="HQV471" i="5" s="1"/>
  <c r="HQX471" i="5" s="1"/>
  <c r="HQZ471" i="5" s="1"/>
  <c r="HRB471" i="5" s="1"/>
  <c r="HRD471" i="5" s="1"/>
  <c r="HRF471" i="5" s="1"/>
  <c r="HRH471" i="5" s="1"/>
  <c r="HRJ471" i="5" s="1"/>
  <c r="HRL471" i="5" s="1"/>
  <c r="HRN471" i="5" s="1"/>
  <c r="HRP471" i="5" s="1"/>
  <c r="HRR471" i="5" s="1"/>
  <c r="HRT471" i="5" s="1"/>
  <c r="HRV471" i="5" s="1"/>
  <c r="HRX471" i="5" s="1"/>
  <c r="HRZ471" i="5" s="1"/>
  <c r="HSB471" i="5" s="1"/>
  <c r="HSD471" i="5" s="1"/>
  <c r="HSF471" i="5" s="1"/>
  <c r="HSH471" i="5" s="1"/>
  <c r="HSJ471" i="5" s="1"/>
  <c r="HSL471" i="5" s="1"/>
  <c r="HSN471" i="5" s="1"/>
  <c r="HSP471" i="5" s="1"/>
  <c r="HSR471" i="5" s="1"/>
  <c r="HST471" i="5" s="1"/>
  <c r="HSV471" i="5" s="1"/>
  <c r="HSX471" i="5" s="1"/>
  <c r="HSZ471" i="5" s="1"/>
  <c r="HTB471" i="5" s="1"/>
  <c r="HTD471" i="5" s="1"/>
  <c r="HTF471" i="5" s="1"/>
  <c r="HTH471" i="5" s="1"/>
  <c r="HTJ471" i="5" s="1"/>
  <c r="HTL471" i="5" s="1"/>
  <c r="HTN471" i="5" s="1"/>
  <c r="HTP471" i="5" s="1"/>
  <c r="HTR471" i="5" s="1"/>
  <c r="HTT471" i="5" s="1"/>
  <c r="HTV471" i="5" s="1"/>
  <c r="HTX471" i="5" s="1"/>
  <c r="HTZ471" i="5" s="1"/>
  <c r="HUB471" i="5" s="1"/>
  <c r="HUD471" i="5" s="1"/>
  <c r="HUF471" i="5" s="1"/>
  <c r="HUH471" i="5" s="1"/>
  <c r="HUJ471" i="5" s="1"/>
  <c r="HUL471" i="5" s="1"/>
  <c r="HUN471" i="5" s="1"/>
  <c r="HUP471" i="5" s="1"/>
  <c r="HUR471" i="5" s="1"/>
  <c r="HUT471" i="5" s="1"/>
  <c r="HUV471" i="5" s="1"/>
  <c r="HUX471" i="5" s="1"/>
  <c r="HUZ471" i="5" s="1"/>
  <c r="HVB471" i="5" s="1"/>
  <c r="HVD471" i="5" s="1"/>
  <c r="HVF471" i="5" s="1"/>
  <c r="HVH471" i="5" s="1"/>
  <c r="HVJ471" i="5" s="1"/>
  <c r="HVL471" i="5" s="1"/>
  <c r="HVN471" i="5" s="1"/>
  <c r="HVP471" i="5" s="1"/>
  <c r="HVR471" i="5" s="1"/>
  <c r="HVT471" i="5" s="1"/>
  <c r="HVV471" i="5" s="1"/>
  <c r="HVX471" i="5" s="1"/>
  <c r="HVZ471" i="5" s="1"/>
  <c r="HWB471" i="5" s="1"/>
  <c r="HWD471" i="5" s="1"/>
  <c r="HWF471" i="5" s="1"/>
  <c r="HWH471" i="5" s="1"/>
  <c r="HWJ471" i="5" s="1"/>
  <c r="HWL471" i="5" s="1"/>
  <c r="HWN471" i="5" s="1"/>
  <c r="HWP471" i="5" s="1"/>
  <c r="HWR471" i="5" s="1"/>
  <c r="HWT471" i="5" s="1"/>
  <c r="HWV471" i="5" s="1"/>
  <c r="HWX471" i="5" s="1"/>
  <c r="HWZ471" i="5" s="1"/>
  <c r="HXB471" i="5" s="1"/>
  <c r="HXD471" i="5" s="1"/>
  <c r="HXF471" i="5" s="1"/>
  <c r="HXH471" i="5" s="1"/>
  <c r="HXJ471" i="5" s="1"/>
  <c r="HXL471" i="5" s="1"/>
  <c r="HXN471" i="5" s="1"/>
  <c r="HXP471" i="5" s="1"/>
  <c r="HXR471" i="5" s="1"/>
  <c r="HXT471" i="5" s="1"/>
  <c r="HXV471" i="5" s="1"/>
  <c r="HXX471" i="5" s="1"/>
  <c r="HXZ471" i="5" s="1"/>
  <c r="HYB471" i="5" s="1"/>
  <c r="HYD471" i="5" s="1"/>
  <c r="HYF471" i="5" s="1"/>
  <c r="HYH471" i="5" s="1"/>
  <c r="HYJ471" i="5" s="1"/>
  <c r="HYL471" i="5" s="1"/>
  <c r="HYN471" i="5" s="1"/>
  <c r="HYP471" i="5" s="1"/>
  <c r="HYR471" i="5" s="1"/>
  <c r="HYT471" i="5" s="1"/>
  <c r="HYV471" i="5" s="1"/>
  <c r="HYX471" i="5" s="1"/>
  <c r="HYZ471" i="5" s="1"/>
  <c r="HZB471" i="5" s="1"/>
  <c r="HZD471" i="5" s="1"/>
  <c r="HZF471" i="5" s="1"/>
  <c r="HZH471" i="5" s="1"/>
  <c r="HZJ471" i="5" s="1"/>
  <c r="HZL471" i="5" s="1"/>
  <c r="HZN471" i="5" s="1"/>
  <c r="HZP471" i="5" s="1"/>
  <c r="HZR471" i="5" s="1"/>
  <c r="HZT471" i="5" s="1"/>
  <c r="HZV471" i="5" s="1"/>
  <c r="HZX471" i="5" s="1"/>
  <c r="HZZ471" i="5" s="1"/>
  <c r="IAB471" i="5" s="1"/>
  <c r="IAD471" i="5" s="1"/>
  <c r="IAF471" i="5" s="1"/>
  <c r="IAH471" i="5" s="1"/>
  <c r="IAJ471" i="5" s="1"/>
  <c r="IAL471" i="5" s="1"/>
  <c r="IAN471" i="5" s="1"/>
  <c r="IAP471" i="5" s="1"/>
  <c r="IAR471" i="5" s="1"/>
  <c r="IAT471" i="5" s="1"/>
  <c r="IAV471" i="5" s="1"/>
  <c r="IAX471" i="5" s="1"/>
  <c r="IAZ471" i="5" s="1"/>
  <c r="IBB471" i="5" s="1"/>
  <c r="IBD471" i="5" s="1"/>
  <c r="IBF471" i="5" s="1"/>
  <c r="IBH471" i="5" s="1"/>
  <c r="IBJ471" i="5" s="1"/>
  <c r="IBL471" i="5" s="1"/>
  <c r="IBN471" i="5" s="1"/>
  <c r="IBP471" i="5" s="1"/>
  <c r="IBR471" i="5" s="1"/>
  <c r="IBT471" i="5" s="1"/>
  <c r="IBV471" i="5" s="1"/>
  <c r="IBX471" i="5" s="1"/>
  <c r="IBZ471" i="5" s="1"/>
  <c r="ICB471" i="5" s="1"/>
  <c r="ICD471" i="5" s="1"/>
  <c r="ICF471" i="5" s="1"/>
  <c r="ICH471" i="5" s="1"/>
  <c r="ICJ471" i="5" s="1"/>
  <c r="ICL471" i="5" s="1"/>
  <c r="ICN471" i="5" s="1"/>
  <c r="ICP471" i="5" s="1"/>
  <c r="ICR471" i="5" s="1"/>
  <c r="ICT471" i="5" s="1"/>
  <c r="ICV471" i="5" s="1"/>
  <c r="ICX471" i="5" s="1"/>
  <c r="ICZ471" i="5" s="1"/>
  <c r="IDB471" i="5" s="1"/>
  <c r="IDD471" i="5" s="1"/>
  <c r="IDF471" i="5" s="1"/>
  <c r="IDH471" i="5" s="1"/>
  <c r="IDJ471" i="5" s="1"/>
  <c r="IDL471" i="5" s="1"/>
  <c r="IDN471" i="5" s="1"/>
  <c r="IDP471" i="5" s="1"/>
  <c r="IDR471" i="5" s="1"/>
  <c r="IDT471" i="5" s="1"/>
  <c r="IDV471" i="5" s="1"/>
  <c r="IDX471" i="5" s="1"/>
  <c r="IDZ471" i="5" s="1"/>
  <c r="IEB471" i="5" s="1"/>
  <c r="IED471" i="5" s="1"/>
  <c r="IEF471" i="5" s="1"/>
  <c r="IEH471" i="5" s="1"/>
  <c r="IEJ471" i="5" s="1"/>
  <c r="IEL471" i="5" s="1"/>
  <c r="IEN471" i="5" s="1"/>
  <c r="IEP471" i="5" s="1"/>
  <c r="IER471" i="5" s="1"/>
  <c r="IET471" i="5" s="1"/>
  <c r="IEV471" i="5" s="1"/>
  <c r="IEX471" i="5" s="1"/>
  <c r="IEZ471" i="5" s="1"/>
  <c r="IFB471" i="5" s="1"/>
  <c r="IFD471" i="5" s="1"/>
  <c r="IFF471" i="5" s="1"/>
  <c r="IFH471" i="5" s="1"/>
  <c r="IFJ471" i="5" s="1"/>
  <c r="IFL471" i="5" s="1"/>
  <c r="IFN471" i="5" s="1"/>
  <c r="IFP471" i="5" s="1"/>
  <c r="IFR471" i="5" s="1"/>
  <c r="IFT471" i="5" s="1"/>
  <c r="IFV471" i="5" s="1"/>
  <c r="IFX471" i="5" s="1"/>
  <c r="IFZ471" i="5" s="1"/>
  <c r="IGB471" i="5" s="1"/>
  <c r="IGD471" i="5" s="1"/>
  <c r="IGF471" i="5" s="1"/>
  <c r="IGH471" i="5" s="1"/>
  <c r="IGJ471" i="5" s="1"/>
  <c r="IGL471" i="5" s="1"/>
  <c r="IGN471" i="5" s="1"/>
  <c r="IGP471" i="5" s="1"/>
  <c r="IGR471" i="5" s="1"/>
  <c r="IGT471" i="5" s="1"/>
  <c r="IGV471" i="5" s="1"/>
  <c r="IGX471" i="5" s="1"/>
  <c r="IGZ471" i="5" s="1"/>
  <c r="IHB471" i="5" s="1"/>
  <c r="IHD471" i="5" s="1"/>
  <c r="IHF471" i="5" s="1"/>
  <c r="IHH471" i="5" s="1"/>
  <c r="IHJ471" i="5" s="1"/>
  <c r="IHL471" i="5" s="1"/>
  <c r="IHN471" i="5" s="1"/>
  <c r="IHP471" i="5" s="1"/>
  <c r="IHR471" i="5" s="1"/>
  <c r="IHT471" i="5" s="1"/>
  <c r="IHV471" i="5" s="1"/>
  <c r="IHX471" i="5" s="1"/>
  <c r="IHZ471" i="5" s="1"/>
  <c r="IIB471" i="5" s="1"/>
  <c r="IID471" i="5" s="1"/>
  <c r="IIF471" i="5" s="1"/>
  <c r="IIH471" i="5" s="1"/>
  <c r="IIJ471" i="5" s="1"/>
  <c r="IIL471" i="5" s="1"/>
  <c r="IIN471" i="5" s="1"/>
  <c r="IIP471" i="5" s="1"/>
  <c r="IIR471" i="5" s="1"/>
  <c r="IIT471" i="5" s="1"/>
  <c r="IIV471" i="5" s="1"/>
  <c r="IIX471" i="5" s="1"/>
  <c r="IIZ471" i="5" s="1"/>
  <c r="IJB471" i="5" s="1"/>
  <c r="IJD471" i="5" s="1"/>
  <c r="IJF471" i="5" s="1"/>
  <c r="IJH471" i="5" s="1"/>
  <c r="IJJ471" i="5" s="1"/>
  <c r="IJL471" i="5" s="1"/>
  <c r="IJN471" i="5" s="1"/>
  <c r="IJP471" i="5" s="1"/>
  <c r="IJR471" i="5" s="1"/>
  <c r="IJT471" i="5" s="1"/>
  <c r="IJV471" i="5" s="1"/>
  <c r="IJX471" i="5" s="1"/>
  <c r="IJZ471" i="5" s="1"/>
  <c r="IKB471" i="5" s="1"/>
  <c r="IKD471" i="5" s="1"/>
  <c r="IKF471" i="5" s="1"/>
  <c r="IKH471" i="5" s="1"/>
  <c r="IKJ471" i="5" s="1"/>
  <c r="IKL471" i="5" s="1"/>
  <c r="IKN471" i="5" s="1"/>
  <c r="IKP471" i="5" s="1"/>
  <c r="IKR471" i="5" s="1"/>
  <c r="IKT471" i="5" s="1"/>
  <c r="IKV471" i="5" s="1"/>
  <c r="IKX471" i="5" s="1"/>
  <c r="IKZ471" i="5" s="1"/>
  <c r="ILB471" i="5" s="1"/>
  <c r="ILD471" i="5" s="1"/>
  <c r="ILF471" i="5" s="1"/>
  <c r="ILH471" i="5" s="1"/>
  <c r="ILJ471" i="5" s="1"/>
  <c r="ILL471" i="5" s="1"/>
  <c r="ILN471" i="5" s="1"/>
  <c r="ILP471" i="5" s="1"/>
  <c r="ILR471" i="5" s="1"/>
  <c r="ILT471" i="5" s="1"/>
  <c r="ILV471" i="5" s="1"/>
  <c r="ILX471" i="5" s="1"/>
  <c r="ILZ471" i="5" s="1"/>
  <c r="IMB471" i="5" s="1"/>
  <c r="IMD471" i="5" s="1"/>
  <c r="IMF471" i="5" s="1"/>
  <c r="IMH471" i="5" s="1"/>
  <c r="IMJ471" i="5" s="1"/>
  <c r="IML471" i="5" s="1"/>
  <c r="IMN471" i="5" s="1"/>
  <c r="IMP471" i="5" s="1"/>
  <c r="IMR471" i="5" s="1"/>
  <c r="IMT471" i="5" s="1"/>
  <c r="IMV471" i="5" s="1"/>
  <c r="IMX471" i="5" s="1"/>
  <c r="IMZ471" i="5" s="1"/>
  <c r="INB471" i="5" s="1"/>
  <c r="IND471" i="5" s="1"/>
  <c r="INF471" i="5" s="1"/>
  <c r="INH471" i="5" s="1"/>
  <c r="INJ471" i="5" s="1"/>
  <c r="INL471" i="5" s="1"/>
  <c r="INN471" i="5" s="1"/>
  <c r="INP471" i="5" s="1"/>
  <c r="INR471" i="5" s="1"/>
  <c r="INT471" i="5" s="1"/>
  <c r="INV471" i="5" s="1"/>
  <c r="INX471" i="5" s="1"/>
  <c r="INZ471" i="5" s="1"/>
  <c r="IOB471" i="5" s="1"/>
  <c r="IOD471" i="5" s="1"/>
  <c r="IOF471" i="5" s="1"/>
  <c r="IOH471" i="5" s="1"/>
  <c r="IOJ471" i="5" s="1"/>
  <c r="IOL471" i="5" s="1"/>
  <c r="ION471" i="5" s="1"/>
  <c r="IOP471" i="5" s="1"/>
  <c r="IOR471" i="5" s="1"/>
  <c r="IOT471" i="5" s="1"/>
  <c r="IOV471" i="5" s="1"/>
  <c r="IOX471" i="5" s="1"/>
  <c r="IOZ471" i="5" s="1"/>
  <c r="IPB471" i="5" s="1"/>
  <c r="IPD471" i="5" s="1"/>
  <c r="IPF471" i="5" s="1"/>
  <c r="IPH471" i="5" s="1"/>
  <c r="IPJ471" i="5" s="1"/>
  <c r="IPL471" i="5" s="1"/>
  <c r="IPN471" i="5" s="1"/>
  <c r="IPP471" i="5" s="1"/>
  <c r="IPR471" i="5" s="1"/>
  <c r="IPT471" i="5" s="1"/>
  <c r="IPV471" i="5" s="1"/>
  <c r="IPX471" i="5" s="1"/>
  <c r="IPZ471" i="5" s="1"/>
  <c r="IQB471" i="5" s="1"/>
  <c r="IQD471" i="5" s="1"/>
  <c r="IQF471" i="5" s="1"/>
  <c r="IQH471" i="5" s="1"/>
  <c r="IQJ471" i="5" s="1"/>
  <c r="IQL471" i="5" s="1"/>
  <c r="IQN471" i="5" s="1"/>
  <c r="IQP471" i="5" s="1"/>
  <c r="IQR471" i="5" s="1"/>
  <c r="IQT471" i="5" s="1"/>
  <c r="IQV471" i="5" s="1"/>
  <c r="IQX471" i="5" s="1"/>
  <c r="IQZ471" i="5" s="1"/>
  <c r="IRB471" i="5" s="1"/>
  <c r="IRD471" i="5" s="1"/>
  <c r="IRF471" i="5" s="1"/>
  <c r="IRH471" i="5" s="1"/>
  <c r="IRJ471" i="5" s="1"/>
  <c r="IRL471" i="5" s="1"/>
  <c r="IRN471" i="5" s="1"/>
  <c r="IRP471" i="5" s="1"/>
  <c r="IRR471" i="5" s="1"/>
  <c r="IRT471" i="5" s="1"/>
  <c r="IRV471" i="5" s="1"/>
  <c r="IRX471" i="5" s="1"/>
  <c r="IRZ471" i="5" s="1"/>
  <c r="ISB471" i="5" s="1"/>
  <c r="ISD471" i="5" s="1"/>
  <c r="ISF471" i="5" s="1"/>
  <c r="ISH471" i="5" s="1"/>
  <c r="ISJ471" i="5" s="1"/>
  <c r="ISL471" i="5" s="1"/>
  <c r="ISN471" i="5" s="1"/>
  <c r="ISP471" i="5" s="1"/>
  <c r="ISR471" i="5" s="1"/>
  <c r="IST471" i="5" s="1"/>
  <c r="ISV471" i="5" s="1"/>
  <c r="ISX471" i="5" s="1"/>
  <c r="ISZ471" i="5" s="1"/>
  <c r="ITB471" i="5" s="1"/>
  <c r="ITD471" i="5" s="1"/>
  <c r="ITF471" i="5" s="1"/>
  <c r="ITH471" i="5" s="1"/>
  <c r="ITJ471" i="5" s="1"/>
  <c r="ITL471" i="5" s="1"/>
  <c r="ITN471" i="5" s="1"/>
  <c r="ITP471" i="5" s="1"/>
  <c r="ITR471" i="5" s="1"/>
  <c r="ITT471" i="5" s="1"/>
  <c r="ITV471" i="5" s="1"/>
  <c r="ITX471" i="5" s="1"/>
  <c r="ITZ471" i="5" s="1"/>
  <c r="IUB471" i="5" s="1"/>
  <c r="IUD471" i="5" s="1"/>
  <c r="IUF471" i="5" s="1"/>
  <c r="IUH471" i="5" s="1"/>
  <c r="IUJ471" i="5" s="1"/>
  <c r="IUL471" i="5" s="1"/>
  <c r="IUN471" i="5" s="1"/>
  <c r="IUP471" i="5" s="1"/>
  <c r="IUR471" i="5" s="1"/>
  <c r="IUT471" i="5" s="1"/>
  <c r="IUV471" i="5" s="1"/>
  <c r="IUX471" i="5" s="1"/>
  <c r="IUZ471" i="5" s="1"/>
  <c r="IVB471" i="5" s="1"/>
  <c r="IVD471" i="5" s="1"/>
  <c r="IVF471" i="5" s="1"/>
  <c r="IVH471" i="5" s="1"/>
  <c r="IVJ471" i="5" s="1"/>
  <c r="IVL471" i="5" s="1"/>
  <c r="IVN471" i="5" s="1"/>
  <c r="IVP471" i="5" s="1"/>
  <c r="IVR471" i="5" s="1"/>
  <c r="IVT471" i="5" s="1"/>
  <c r="IVV471" i="5" s="1"/>
  <c r="IVX471" i="5" s="1"/>
  <c r="IVZ471" i="5" s="1"/>
  <c r="IWB471" i="5" s="1"/>
  <c r="IWD471" i="5" s="1"/>
  <c r="IWF471" i="5" s="1"/>
  <c r="IWH471" i="5" s="1"/>
  <c r="IWJ471" i="5" s="1"/>
  <c r="IWL471" i="5" s="1"/>
  <c r="IWN471" i="5" s="1"/>
  <c r="IWP471" i="5" s="1"/>
  <c r="IWR471" i="5" s="1"/>
  <c r="IWT471" i="5" s="1"/>
  <c r="IWV471" i="5" s="1"/>
  <c r="IWX471" i="5" s="1"/>
  <c r="IWZ471" i="5" s="1"/>
  <c r="IXB471" i="5" s="1"/>
  <c r="IXD471" i="5" s="1"/>
  <c r="IXF471" i="5" s="1"/>
  <c r="IXH471" i="5" s="1"/>
  <c r="IXJ471" i="5" s="1"/>
  <c r="IXL471" i="5" s="1"/>
  <c r="IXN471" i="5" s="1"/>
  <c r="IXP471" i="5" s="1"/>
  <c r="IXR471" i="5" s="1"/>
  <c r="IXT471" i="5" s="1"/>
  <c r="IXV471" i="5" s="1"/>
  <c r="IXX471" i="5" s="1"/>
  <c r="IXZ471" i="5" s="1"/>
  <c r="IYB471" i="5" s="1"/>
  <c r="IYD471" i="5" s="1"/>
  <c r="IYF471" i="5" s="1"/>
  <c r="IYH471" i="5" s="1"/>
  <c r="IYJ471" i="5" s="1"/>
  <c r="IYL471" i="5" s="1"/>
  <c r="IYN471" i="5" s="1"/>
  <c r="IYP471" i="5" s="1"/>
  <c r="IYR471" i="5" s="1"/>
  <c r="IYT471" i="5" s="1"/>
  <c r="IYV471" i="5" s="1"/>
  <c r="IYX471" i="5" s="1"/>
  <c r="IYZ471" i="5" s="1"/>
  <c r="IZB471" i="5" s="1"/>
  <c r="IZD471" i="5" s="1"/>
  <c r="IZF471" i="5" s="1"/>
  <c r="IZH471" i="5" s="1"/>
  <c r="IZJ471" i="5" s="1"/>
  <c r="IZL471" i="5" s="1"/>
  <c r="IZN471" i="5" s="1"/>
  <c r="IZP471" i="5" s="1"/>
  <c r="IZR471" i="5" s="1"/>
  <c r="IZT471" i="5" s="1"/>
  <c r="IZV471" i="5" s="1"/>
  <c r="IZX471" i="5" s="1"/>
  <c r="IZZ471" i="5" s="1"/>
  <c r="JAB471" i="5" s="1"/>
  <c r="JAD471" i="5" s="1"/>
  <c r="JAF471" i="5" s="1"/>
  <c r="JAH471" i="5" s="1"/>
  <c r="JAJ471" i="5" s="1"/>
  <c r="JAL471" i="5" s="1"/>
  <c r="JAN471" i="5" s="1"/>
  <c r="JAP471" i="5" s="1"/>
  <c r="JAR471" i="5" s="1"/>
  <c r="JAT471" i="5" s="1"/>
  <c r="JAV471" i="5" s="1"/>
  <c r="JAX471" i="5" s="1"/>
  <c r="JAZ471" i="5" s="1"/>
  <c r="JBB471" i="5" s="1"/>
  <c r="JBD471" i="5" s="1"/>
  <c r="JBF471" i="5" s="1"/>
  <c r="JBH471" i="5" s="1"/>
  <c r="JBJ471" i="5" s="1"/>
  <c r="JBL471" i="5" s="1"/>
  <c r="JBN471" i="5" s="1"/>
  <c r="JBP471" i="5" s="1"/>
  <c r="JBR471" i="5" s="1"/>
  <c r="JBT471" i="5" s="1"/>
  <c r="JBV471" i="5" s="1"/>
  <c r="JBX471" i="5" s="1"/>
  <c r="JBZ471" i="5" s="1"/>
  <c r="JCB471" i="5" s="1"/>
  <c r="JCD471" i="5" s="1"/>
  <c r="JCF471" i="5" s="1"/>
  <c r="JCH471" i="5" s="1"/>
  <c r="JCJ471" i="5" s="1"/>
  <c r="JCL471" i="5" s="1"/>
  <c r="JCN471" i="5" s="1"/>
  <c r="JCP471" i="5" s="1"/>
  <c r="JCR471" i="5" s="1"/>
  <c r="JCT471" i="5" s="1"/>
  <c r="JCV471" i="5" s="1"/>
  <c r="JCX471" i="5" s="1"/>
  <c r="JCZ471" i="5" s="1"/>
  <c r="JDB471" i="5" s="1"/>
  <c r="JDD471" i="5" s="1"/>
  <c r="JDF471" i="5" s="1"/>
  <c r="JDH471" i="5" s="1"/>
  <c r="JDJ471" i="5" s="1"/>
  <c r="JDL471" i="5" s="1"/>
  <c r="JDN471" i="5" s="1"/>
  <c r="JDP471" i="5" s="1"/>
  <c r="JDR471" i="5" s="1"/>
  <c r="JDT471" i="5" s="1"/>
  <c r="JDV471" i="5" s="1"/>
  <c r="JDX471" i="5" s="1"/>
  <c r="JDZ471" i="5" s="1"/>
  <c r="JEB471" i="5" s="1"/>
  <c r="JED471" i="5" s="1"/>
  <c r="JEF471" i="5" s="1"/>
  <c r="JEH471" i="5" s="1"/>
  <c r="JEJ471" i="5" s="1"/>
  <c r="JEL471" i="5" s="1"/>
  <c r="JEN471" i="5" s="1"/>
  <c r="JEP471" i="5" s="1"/>
  <c r="JER471" i="5" s="1"/>
  <c r="JET471" i="5" s="1"/>
  <c r="JEV471" i="5" s="1"/>
  <c r="JEX471" i="5" s="1"/>
  <c r="JEZ471" i="5" s="1"/>
  <c r="JFB471" i="5" s="1"/>
  <c r="JFD471" i="5" s="1"/>
  <c r="JFF471" i="5" s="1"/>
  <c r="JFH471" i="5" s="1"/>
  <c r="JFJ471" i="5" s="1"/>
  <c r="JFL471" i="5" s="1"/>
  <c r="JFN471" i="5" s="1"/>
  <c r="JFP471" i="5" s="1"/>
  <c r="JFR471" i="5" s="1"/>
  <c r="JFT471" i="5" s="1"/>
  <c r="JFV471" i="5" s="1"/>
  <c r="JFX471" i="5" s="1"/>
  <c r="JFZ471" i="5" s="1"/>
  <c r="JGB471" i="5" s="1"/>
  <c r="JGD471" i="5" s="1"/>
  <c r="JGF471" i="5" s="1"/>
  <c r="JGH471" i="5" s="1"/>
  <c r="JGJ471" i="5" s="1"/>
  <c r="JGL471" i="5" s="1"/>
  <c r="JGN471" i="5" s="1"/>
  <c r="JGP471" i="5" s="1"/>
  <c r="JGR471" i="5" s="1"/>
  <c r="JGT471" i="5" s="1"/>
  <c r="JGV471" i="5" s="1"/>
  <c r="JGX471" i="5" s="1"/>
  <c r="JGZ471" i="5" s="1"/>
  <c r="JHB471" i="5" s="1"/>
  <c r="JHD471" i="5" s="1"/>
  <c r="JHF471" i="5" s="1"/>
  <c r="JHH471" i="5" s="1"/>
  <c r="JHJ471" i="5" s="1"/>
  <c r="JHL471" i="5" s="1"/>
  <c r="JHN471" i="5" s="1"/>
  <c r="JHP471" i="5" s="1"/>
  <c r="JHR471" i="5" s="1"/>
  <c r="JHT471" i="5" s="1"/>
  <c r="JHV471" i="5" s="1"/>
  <c r="JHX471" i="5" s="1"/>
  <c r="JHZ471" i="5" s="1"/>
  <c r="JIB471" i="5" s="1"/>
  <c r="JID471" i="5" s="1"/>
  <c r="JIF471" i="5" s="1"/>
  <c r="JIH471" i="5" s="1"/>
  <c r="JIJ471" i="5" s="1"/>
  <c r="JIL471" i="5" s="1"/>
  <c r="JIN471" i="5" s="1"/>
  <c r="JIP471" i="5" s="1"/>
  <c r="JIR471" i="5" s="1"/>
  <c r="JIT471" i="5" s="1"/>
  <c r="JIV471" i="5" s="1"/>
  <c r="JIX471" i="5" s="1"/>
  <c r="JIZ471" i="5" s="1"/>
  <c r="JJB471" i="5" s="1"/>
  <c r="JJD471" i="5" s="1"/>
  <c r="JJF471" i="5" s="1"/>
  <c r="JJH471" i="5" s="1"/>
  <c r="JJJ471" i="5" s="1"/>
  <c r="JJL471" i="5" s="1"/>
  <c r="JJN471" i="5" s="1"/>
  <c r="JJP471" i="5" s="1"/>
  <c r="JJR471" i="5" s="1"/>
  <c r="JJT471" i="5" s="1"/>
  <c r="JJV471" i="5" s="1"/>
  <c r="JJX471" i="5" s="1"/>
  <c r="JJZ471" i="5" s="1"/>
  <c r="JKB471" i="5" s="1"/>
  <c r="JKD471" i="5" s="1"/>
  <c r="JKF471" i="5" s="1"/>
  <c r="JKH471" i="5" s="1"/>
  <c r="JKJ471" i="5" s="1"/>
  <c r="JKL471" i="5" s="1"/>
  <c r="JKN471" i="5" s="1"/>
  <c r="JKP471" i="5" s="1"/>
  <c r="JKR471" i="5" s="1"/>
  <c r="JKT471" i="5" s="1"/>
  <c r="JKV471" i="5" s="1"/>
  <c r="JKX471" i="5" s="1"/>
  <c r="JKZ471" i="5" s="1"/>
  <c r="JLB471" i="5" s="1"/>
  <c r="JLD471" i="5" s="1"/>
  <c r="JLF471" i="5" s="1"/>
  <c r="JLH471" i="5" s="1"/>
  <c r="JLJ471" i="5" s="1"/>
  <c r="JLL471" i="5" s="1"/>
  <c r="JLN471" i="5" s="1"/>
  <c r="JLP471" i="5" s="1"/>
  <c r="JLR471" i="5" s="1"/>
  <c r="JLT471" i="5" s="1"/>
  <c r="JLV471" i="5" s="1"/>
  <c r="JLX471" i="5" s="1"/>
  <c r="JLZ471" i="5" s="1"/>
  <c r="JMB471" i="5" s="1"/>
  <c r="JMD471" i="5" s="1"/>
  <c r="JMF471" i="5" s="1"/>
  <c r="JMH471" i="5" s="1"/>
  <c r="JMJ471" i="5" s="1"/>
  <c r="JML471" i="5" s="1"/>
  <c r="JMN471" i="5" s="1"/>
  <c r="JMP471" i="5" s="1"/>
  <c r="JMR471" i="5" s="1"/>
  <c r="JMT471" i="5" s="1"/>
  <c r="JMV471" i="5" s="1"/>
  <c r="JMX471" i="5" s="1"/>
  <c r="JMZ471" i="5" s="1"/>
  <c r="JNB471" i="5" s="1"/>
  <c r="JND471" i="5" s="1"/>
  <c r="JNF471" i="5" s="1"/>
  <c r="JNH471" i="5" s="1"/>
  <c r="JNJ471" i="5" s="1"/>
  <c r="JNL471" i="5" s="1"/>
  <c r="JNN471" i="5" s="1"/>
  <c r="JNP471" i="5" s="1"/>
  <c r="JNR471" i="5" s="1"/>
  <c r="JNT471" i="5" s="1"/>
  <c r="JNV471" i="5" s="1"/>
  <c r="JNX471" i="5" s="1"/>
  <c r="JNZ471" i="5" s="1"/>
  <c r="JOB471" i="5" s="1"/>
  <c r="JOD471" i="5" s="1"/>
  <c r="JOF471" i="5" s="1"/>
  <c r="JOH471" i="5" s="1"/>
  <c r="JOJ471" i="5" s="1"/>
  <c r="JOL471" i="5" s="1"/>
  <c r="JON471" i="5" s="1"/>
  <c r="JOP471" i="5" s="1"/>
  <c r="JOR471" i="5" s="1"/>
  <c r="JOT471" i="5" s="1"/>
  <c r="JOV471" i="5" s="1"/>
  <c r="JOX471" i="5" s="1"/>
  <c r="JOZ471" i="5" s="1"/>
  <c r="JPB471" i="5" s="1"/>
  <c r="JPD471" i="5" s="1"/>
  <c r="JPF471" i="5" s="1"/>
  <c r="JPH471" i="5" s="1"/>
  <c r="JPJ471" i="5" s="1"/>
  <c r="JPL471" i="5" s="1"/>
  <c r="JPN471" i="5" s="1"/>
  <c r="JPP471" i="5" s="1"/>
  <c r="JPR471" i="5" s="1"/>
  <c r="JPT471" i="5" s="1"/>
  <c r="JPV471" i="5" s="1"/>
  <c r="JPX471" i="5" s="1"/>
  <c r="JPZ471" i="5" s="1"/>
  <c r="JQB471" i="5" s="1"/>
  <c r="JQD471" i="5" s="1"/>
  <c r="JQF471" i="5" s="1"/>
  <c r="JQH471" i="5" s="1"/>
  <c r="JQJ471" i="5" s="1"/>
  <c r="JQL471" i="5" s="1"/>
  <c r="JQN471" i="5" s="1"/>
  <c r="JQP471" i="5" s="1"/>
  <c r="JQR471" i="5" s="1"/>
  <c r="JQT471" i="5" s="1"/>
  <c r="JQV471" i="5" s="1"/>
  <c r="JQX471" i="5" s="1"/>
  <c r="JQZ471" i="5" s="1"/>
  <c r="JRB471" i="5" s="1"/>
  <c r="JRD471" i="5" s="1"/>
  <c r="JRF471" i="5" s="1"/>
  <c r="JRH471" i="5" s="1"/>
  <c r="JRJ471" i="5" s="1"/>
  <c r="JRL471" i="5" s="1"/>
  <c r="JRN471" i="5" s="1"/>
  <c r="JRP471" i="5" s="1"/>
  <c r="JRR471" i="5" s="1"/>
  <c r="JRT471" i="5" s="1"/>
  <c r="JRV471" i="5" s="1"/>
  <c r="JRX471" i="5" s="1"/>
  <c r="JRZ471" i="5" s="1"/>
  <c r="JSB471" i="5" s="1"/>
  <c r="JSD471" i="5" s="1"/>
  <c r="JSF471" i="5" s="1"/>
  <c r="JSH471" i="5" s="1"/>
  <c r="JSJ471" i="5" s="1"/>
  <c r="JSL471" i="5" s="1"/>
  <c r="JSN471" i="5" s="1"/>
  <c r="JSP471" i="5" s="1"/>
  <c r="JSR471" i="5" s="1"/>
  <c r="JST471" i="5" s="1"/>
  <c r="JSV471" i="5" s="1"/>
  <c r="JSX471" i="5" s="1"/>
  <c r="JSZ471" i="5" s="1"/>
  <c r="JTB471" i="5" s="1"/>
  <c r="JTD471" i="5" s="1"/>
  <c r="JTF471" i="5" s="1"/>
  <c r="JTH471" i="5" s="1"/>
  <c r="JTJ471" i="5" s="1"/>
  <c r="JTL471" i="5" s="1"/>
  <c r="JTN471" i="5" s="1"/>
  <c r="JTP471" i="5" s="1"/>
  <c r="JTR471" i="5" s="1"/>
  <c r="JTT471" i="5" s="1"/>
  <c r="JTV471" i="5" s="1"/>
  <c r="JTX471" i="5" s="1"/>
  <c r="JTZ471" i="5" s="1"/>
  <c r="JUB471" i="5" s="1"/>
  <c r="JUD471" i="5" s="1"/>
  <c r="JUF471" i="5" s="1"/>
  <c r="JUH471" i="5" s="1"/>
  <c r="JUJ471" i="5" s="1"/>
  <c r="JUL471" i="5" s="1"/>
  <c r="JUN471" i="5" s="1"/>
  <c r="JUP471" i="5" s="1"/>
  <c r="JUR471" i="5" s="1"/>
  <c r="JUT471" i="5" s="1"/>
  <c r="JUV471" i="5" s="1"/>
  <c r="JUX471" i="5" s="1"/>
  <c r="JUZ471" i="5" s="1"/>
  <c r="JVB471" i="5" s="1"/>
  <c r="JVD471" i="5" s="1"/>
  <c r="JVF471" i="5" s="1"/>
  <c r="JVH471" i="5" s="1"/>
  <c r="JVJ471" i="5" s="1"/>
  <c r="JVL471" i="5" s="1"/>
  <c r="JVN471" i="5" s="1"/>
  <c r="JVP471" i="5" s="1"/>
  <c r="JVR471" i="5" s="1"/>
  <c r="JVT471" i="5" s="1"/>
  <c r="JVV471" i="5" s="1"/>
  <c r="JVX471" i="5" s="1"/>
  <c r="JVZ471" i="5" s="1"/>
  <c r="JWB471" i="5" s="1"/>
  <c r="JWD471" i="5" s="1"/>
  <c r="JWF471" i="5" s="1"/>
  <c r="JWH471" i="5" s="1"/>
  <c r="JWJ471" i="5" s="1"/>
  <c r="JWL471" i="5" s="1"/>
  <c r="JWN471" i="5" s="1"/>
  <c r="JWP471" i="5" s="1"/>
  <c r="JWR471" i="5" s="1"/>
  <c r="JWT471" i="5" s="1"/>
  <c r="JWV471" i="5" s="1"/>
  <c r="JWX471" i="5" s="1"/>
  <c r="JWZ471" i="5" s="1"/>
  <c r="JXB471" i="5" s="1"/>
  <c r="JXD471" i="5" s="1"/>
  <c r="JXF471" i="5" s="1"/>
  <c r="JXH471" i="5" s="1"/>
  <c r="JXJ471" i="5" s="1"/>
  <c r="JXL471" i="5" s="1"/>
  <c r="JXN471" i="5" s="1"/>
  <c r="JXP471" i="5" s="1"/>
  <c r="JXR471" i="5" s="1"/>
  <c r="JXT471" i="5" s="1"/>
  <c r="JXV471" i="5" s="1"/>
  <c r="JXX471" i="5" s="1"/>
  <c r="JXZ471" i="5" s="1"/>
  <c r="JYB471" i="5" s="1"/>
  <c r="JYD471" i="5" s="1"/>
  <c r="JYF471" i="5" s="1"/>
  <c r="JYH471" i="5" s="1"/>
  <c r="JYJ471" i="5" s="1"/>
  <c r="JYL471" i="5" s="1"/>
  <c r="JYN471" i="5" s="1"/>
  <c r="JYP471" i="5" s="1"/>
  <c r="JYR471" i="5" s="1"/>
  <c r="JYT471" i="5" s="1"/>
  <c r="JYV471" i="5" s="1"/>
  <c r="JYX471" i="5" s="1"/>
  <c r="JYZ471" i="5" s="1"/>
  <c r="JZB471" i="5" s="1"/>
  <c r="JZD471" i="5" s="1"/>
  <c r="JZF471" i="5" s="1"/>
  <c r="JZH471" i="5" s="1"/>
  <c r="JZJ471" i="5" s="1"/>
  <c r="JZL471" i="5" s="1"/>
  <c r="JZN471" i="5" s="1"/>
  <c r="JZP471" i="5" s="1"/>
  <c r="JZR471" i="5" s="1"/>
  <c r="JZT471" i="5" s="1"/>
  <c r="JZV471" i="5" s="1"/>
  <c r="JZX471" i="5" s="1"/>
  <c r="JZZ471" i="5" s="1"/>
  <c r="KAB471" i="5" s="1"/>
  <c r="KAD471" i="5" s="1"/>
  <c r="KAF471" i="5" s="1"/>
  <c r="KAH471" i="5" s="1"/>
  <c r="KAJ471" i="5" s="1"/>
  <c r="KAL471" i="5" s="1"/>
  <c r="KAN471" i="5" s="1"/>
  <c r="KAP471" i="5" s="1"/>
  <c r="KAR471" i="5" s="1"/>
  <c r="KAT471" i="5" s="1"/>
  <c r="KAV471" i="5" s="1"/>
  <c r="KAX471" i="5" s="1"/>
  <c r="KAZ471" i="5" s="1"/>
  <c r="KBB471" i="5" s="1"/>
  <c r="KBD471" i="5" s="1"/>
  <c r="KBF471" i="5" s="1"/>
  <c r="KBH471" i="5" s="1"/>
  <c r="KBJ471" i="5" s="1"/>
  <c r="KBL471" i="5" s="1"/>
  <c r="KBN471" i="5" s="1"/>
  <c r="KBP471" i="5" s="1"/>
  <c r="KBR471" i="5" s="1"/>
  <c r="KBT471" i="5" s="1"/>
  <c r="KBV471" i="5" s="1"/>
  <c r="KBX471" i="5" s="1"/>
  <c r="KBZ471" i="5" s="1"/>
  <c r="KCB471" i="5" s="1"/>
  <c r="KCD471" i="5" s="1"/>
  <c r="KCF471" i="5" s="1"/>
  <c r="KCH471" i="5" s="1"/>
  <c r="KCJ471" i="5" s="1"/>
  <c r="KCL471" i="5" s="1"/>
  <c r="KCN471" i="5" s="1"/>
  <c r="KCP471" i="5" s="1"/>
  <c r="KCR471" i="5" s="1"/>
  <c r="KCT471" i="5" s="1"/>
  <c r="KCV471" i="5" s="1"/>
  <c r="KCX471" i="5" s="1"/>
  <c r="KCZ471" i="5" s="1"/>
  <c r="KDB471" i="5" s="1"/>
  <c r="KDD471" i="5" s="1"/>
  <c r="KDF471" i="5" s="1"/>
  <c r="KDH471" i="5" s="1"/>
  <c r="KDJ471" i="5" s="1"/>
  <c r="KDL471" i="5" s="1"/>
  <c r="KDN471" i="5" s="1"/>
  <c r="KDP471" i="5" s="1"/>
  <c r="KDR471" i="5" s="1"/>
  <c r="KDT471" i="5" s="1"/>
  <c r="KDV471" i="5" s="1"/>
  <c r="KDX471" i="5" s="1"/>
  <c r="KDZ471" i="5" s="1"/>
  <c r="KEB471" i="5" s="1"/>
  <c r="KED471" i="5" s="1"/>
  <c r="KEF471" i="5" s="1"/>
  <c r="KEH471" i="5" s="1"/>
  <c r="KEJ471" i="5" s="1"/>
  <c r="KEL471" i="5" s="1"/>
  <c r="KEN471" i="5" s="1"/>
  <c r="KEP471" i="5" s="1"/>
  <c r="KER471" i="5" s="1"/>
  <c r="KET471" i="5" s="1"/>
  <c r="KEV471" i="5" s="1"/>
  <c r="KEX471" i="5" s="1"/>
  <c r="KEZ471" i="5" s="1"/>
  <c r="KFB471" i="5" s="1"/>
  <c r="KFD471" i="5" s="1"/>
  <c r="KFF471" i="5" s="1"/>
  <c r="KFH471" i="5" s="1"/>
  <c r="KFJ471" i="5" s="1"/>
  <c r="KFL471" i="5" s="1"/>
  <c r="KFN471" i="5" s="1"/>
  <c r="KFP471" i="5" s="1"/>
  <c r="KFR471" i="5" s="1"/>
  <c r="KFT471" i="5" s="1"/>
  <c r="KFV471" i="5" s="1"/>
  <c r="KFX471" i="5" s="1"/>
  <c r="KFZ471" i="5" s="1"/>
  <c r="KGB471" i="5" s="1"/>
  <c r="KGD471" i="5" s="1"/>
  <c r="KGF471" i="5" s="1"/>
  <c r="KGH471" i="5" s="1"/>
  <c r="KGJ471" i="5" s="1"/>
  <c r="KGL471" i="5" s="1"/>
  <c r="KGN471" i="5" s="1"/>
  <c r="KGP471" i="5" s="1"/>
  <c r="KGR471" i="5" s="1"/>
  <c r="KGT471" i="5" s="1"/>
  <c r="KGV471" i="5" s="1"/>
  <c r="KGX471" i="5" s="1"/>
  <c r="KGZ471" i="5" s="1"/>
  <c r="KHB471" i="5" s="1"/>
  <c r="KHD471" i="5" s="1"/>
  <c r="KHF471" i="5" s="1"/>
  <c r="KHH471" i="5" s="1"/>
  <c r="KHJ471" i="5" s="1"/>
  <c r="KHL471" i="5" s="1"/>
  <c r="KHN471" i="5" s="1"/>
  <c r="KHP471" i="5" s="1"/>
  <c r="KHR471" i="5" s="1"/>
  <c r="KHT471" i="5" s="1"/>
  <c r="KHV471" i="5" s="1"/>
  <c r="KHX471" i="5" s="1"/>
  <c r="KHZ471" i="5" s="1"/>
  <c r="KIB471" i="5" s="1"/>
  <c r="KID471" i="5" s="1"/>
  <c r="KIF471" i="5" s="1"/>
  <c r="KIH471" i="5" s="1"/>
  <c r="KIJ471" i="5" s="1"/>
  <c r="KIL471" i="5" s="1"/>
  <c r="KIN471" i="5" s="1"/>
  <c r="KIP471" i="5" s="1"/>
  <c r="KIR471" i="5" s="1"/>
  <c r="KIT471" i="5" s="1"/>
  <c r="KIV471" i="5" s="1"/>
  <c r="KIX471" i="5" s="1"/>
  <c r="KIZ471" i="5" s="1"/>
  <c r="KJB471" i="5" s="1"/>
  <c r="KJD471" i="5" s="1"/>
  <c r="KJF471" i="5" s="1"/>
  <c r="KJH471" i="5" s="1"/>
  <c r="KJJ471" i="5" s="1"/>
  <c r="KJL471" i="5" s="1"/>
  <c r="KJN471" i="5" s="1"/>
  <c r="KJP471" i="5" s="1"/>
  <c r="KJR471" i="5" s="1"/>
  <c r="KJT471" i="5" s="1"/>
  <c r="KJV471" i="5" s="1"/>
  <c r="KJX471" i="5" s="1"/>
  <c r="KJZ471" i="5" s="1"/>
  <c r="KKB471" i="5" s="1"/>
  <c r="KKD471" i="5" s="1"/>
  <c r="KKF471" i="5" s="1"/>
  <c r="KKH471" i="5" s="1"/>
  <c r="KKJ471" i="5" s="1"/>
  <c r="KKL471" i="5" s="1"/>
  <c r="KKN471" i="5" s="1"/>
  <c r="KKP471" i="5" s="1"/>
  <c r="KKR471" i="5" s="1"/>
  <c r="KKT471" i="5" s="1"/>
  <c r="KKV471" i="5" s="1"/>
  <c r="KKX471" i="5" s="1"/>
  <c r="KKZ471" i="5" s="1"/>
  <c r="KLB471" i="5" s="1"/>
  <c r="KLD471" i="5" s="1"/>
  <c r="KLF471" i="5" s="1"/>
  <c r="KLH471" i="5" s="1"/>
  <c r="KLJ471" i="5" s="1"/>
  <c r="KLL471" i="5" s="1"/>
  <c r="KLN471" i="5" s="1"/>
  <c r="KLP471" i="5" s="1"/>
  <c r="KLR471" i="5" s="1"/>
  <c r="KLT471" i="5" s="1"/>
  <c r="KLV471" i="5" s="1"/>
  <c r="KLX471" i="5" s="1"/>
  <c r="KLZ471" i="5" s="1"/>
  <c r="KMB471" i="5" s="1"/>
  <c r="KMD471" i="5" s="1"/>
  <c r="KMF471" i="5" s="1"/>
  <c r="KMH471" i="5" s="1"/>
  <c r="KMJ471" i="5" s="1"/>
  <c r="KML471" i="5" s="1"/>
  <c r="KMN471" i="5" s="1"/>
  <c r="KMP471" i="5" s="1"/>
  <c r="KMR471" i="5" s="1"/>
  <c r="KMT471" i="5" s="1"/>
  <c r="KMV471" i="5" s="1"/>
  <c r="KMX471" i="5" s="1"/>
  <c r="KMZ471" i="5" s="1"/>
  <c r="KNB471" i="5" s="1"/>
  <c r="KND471" i="5" s="1"/>
  <c r="KNF471" i="5" s="1"/>
  <c r="KNH471" i="5" s="1"/>
  <c r="KNJ471" i="5" s="1"/>
  <c r="KNL471" i="5" s="1"/>
  <c r="KNN471" i="5" s="1"/>
  <c r="KNP471" i="5" s="1"/>
  <c r="KNR471" i="5" s="1"/>
  <c r="KNT471" i="5" s="1"/>
  <c r="KNV471" i="5" s="1"/>
  <c r="KNX471" i="5" s="1"/>
  <c r="KNZ471" i="5" s="1"/>
  <c r="KOB471" i="5" s="1"/>
  <c r="KOD471" i="5" s="1"/>
  <c r="KOF471" i="5" s="1"/>
  <c r="KOH471" i="5" s="1"/>
  <c r="KOJ471" i="5" s="1"/>
  <c r="KOL471" i="5" s="1"/>
  <c r="KON471" i="5" s="1"/>
  <c r="KOP471" i="5" s="1"/>
  <c r="KOR471" i="5" s="1"/>
  <c r="KOT471" i="5" s="1"/>
  <c r="KOV471" i="5" s="1"/>
  <c r="KOX471" i="5" s="1"/>
  <c r="KOZ471" i="5" s="1"/>
  <c r="KPB471" i="5" s="1"/>
  <c r="KPD471" i="5" s="1"/>
  <c r="KPF471" i="5" s="1"/>
  <c r="KPH471" i="5" s="1"/>
  <c r="KPJ471" i="5" s="1"/>
  <c r="KPL471" i="5" s="1"/>
  <c r="KPN471" i="5" s="1"/>
  <c r="KPP471" i="5" s="1"/>
  <c r="KPR471" i="5" s="1"/>
  <c r="KPT471" i="5" s="1"/>
  <c r="KPV471" i="5" s="1"/>
  <c r="KPX471" i="5" s="1"/>
  <c r="KPZ471" i="5" s="1"/>
  <c r="KQB471" i="5" s="1"/>
  <c r="KQD471" i="5" s="1"/>
  <c r="KQF471" i="5" s="1"/>
  <c r="KQH471" i="5" s="1"/>
  <c r="KQJ471" i="5" s="1"/>
  <c r="KQL471" i="5" s="1"/>
  <c r="KQN471" i="5" s="1"/>
  <c r="KQP471" i="5" s="1"/>
  <c r="KQR471" i="5" s="1"/>
  <c r="KQT471" i="5" s="1"/>
  <c r="KQV471" i="5" s="1"/>
  <c r="KQX471" i="5" s="1"/>
  <c r="KQZ471" i="5" s="1"/>
  <c r="KRB471" i="5" s="1"/>
  <c r="KRD471" i="5" s="1"/>
  <c r="KRF471" i="5" s="1"/>
  <c r="KRH471" i="5" s="1"/>
  <c r="KRJ471" i="5" s="1"/>
  <c r="KRL471" i="5" s="1"/>
  <c r="KRN471" i="5" s="1"/>
  <c r="KRP471" i="5" s="1"/>
  <c r="KRR471" i="5" s="1"/>
  <c r="KRT471" i="5" s="1"/>
  <c r="KRV471" i="5" s="1"/>
  <c r="KRX471" i="5" s="1"/>
  <c r="KRZ471" i="5" s="1"/>
  <c r="KSB471" i="5" s="1"/>
  <c r="KSD471" i="5" s="1"/>
  <c r="KSF471" i="5" s="1"/>
  <c r="KSH471" i="5" s="1"/>
  <c r="KSJ471" i="5" s="1"/>
  <c r="KSL471" i="5" s="1"/>
  <c r="KSN471" i="5" s="1"/>
  <c r="KSP471" i="5" s="1"/>
  <c r="KSR471" i="5" s="1"/>
  <c r="KST471" i="5" s="1"/>
  <c r="KSV471" i="5" s="1"/>
  <c r="KSX471" i="5" s="1"/>
  <c r="KSZ471" i="5" s="1"/>
  <c r="KTB471" i="5" s="1"/>
  <c r="KTD471" i="5" s="1"/>
  <c r="KTF471" i="5" s="1"/>
  <c r="KTH471" i="5" s="1"/>
  <c r="KTJ471" i="5" s="1"/>
  <c r="KTL471" i="5" s="1"/>
  <c r="KTN471" i="5" s="1"/>
  <c r="KTP471" i="5" s="1"/>
  <c r="KTR471" i="5" s="1"/>
  <c r="KTT471" i="5" s="1"/>
  <c r="KTV471" i="5" s="1"/>
  <c r="KTX471" i="5" s="1"/>
  <c r="KTZ471" i="5" s="1"/>
  <c r="KUB471" i="5" s="1"/>
  <c r="KUD471" i="5" s="1"/>
  <c r="KUF471" i="5" s="1"/>
  <c r="KUH471" i="5" s="1"/>
  <c r="KUJ471" i="5" s="1"/>
  <c r="KUL471" i="5" s="1"/>
  <c r="KUN471" i="5" s="1"/>
  <c r="KUP471" i="5" s="1"/>
  <c r="KUR471" i="5" s="1"/>
  <c r="KUT471" i="5" s="1"/>
  <c r="KUV471" i="5" s="1"/>
  <c r="KUX471" i="5" s="1"/>
  <c r="KUZ471" i="5" s="1"/>
  <c r="KVB471" i="5" s="1"/>
  <c r="KVD471" i="5" s="1"/>
  <c r="KVF471" i="5" s="1"/>
  <c r="KVH471" i="5" s="1"/>
  <c r="KVJ471" i="5" s="1"/>
  <c r="KVL471" i="5" s="1"/>
  <c r="KVN471" i="5" s="1"/>
  <c r="KVP471" i="5" s="1"/>
  <c r="KVR471" i="5" s="1"/>
  <c r="KVT471" i="5" s="1"/>
  <c r="KVV471" i="5" s="1"/>
  <c r="KVX471" i="5" s="1"/>
  <c r="KVZ471" i="5" s="1"/>
  <c r="KWB471" i="5" s="1"/>
  <c r="KWD471" i="5" s="1"/>
  <c r="KWF471" i="5" s="1"/>
  <c r="KWH471" i="5" s="1"/>
  <c r="KWJ471" i="5" s="1"/>
  <c r="KWL471" i="5" s="1"/>
  <c r="KWN471" i="5" s="1"/>
  <c r="KWP471" i="5" s="1"/>
  <c r="KWR471" i="5" s="1"/>
  <c r="KWT471" i="5" s="1"/>
  <c r="KWV471" i="5" s="1"/>
  <c r="KWX471" i="5" s="1"/>
  <c r="KWZ471" i="5" s="1"/>
  <c r="KXB471" i="5" s="1"/>
  <c r="KXD471" i="5" s="1"/>
  <c r="KXF471" i="5" s="1"/>
  <c r="KXH471" i="5" s="1"/>
  <c r="KXJ471" i="5" s="1"/>
  <c r="KXL471" i="5" s="1"/>
  <c r="KXN471" i="5" s="1"/>
  <c r="KXP471" i="5" s="1"/>
  <c r="KXR471" i="5" s="1"/>
  <c r="KXT471" i="5" s="1"/>
  <c r="KXV471" i="5" s="1"/>
  <c r="KXX471" i="5" s="1"/>
  <c r="KXZ471" i="5" s="1"/>
  <c r="KYB471" i="5" s="1"/>
  <c r="KYD471" i="5" s="1"/>
  <c r="KYF471" i="5" s="1"/>
  <c r="KYH471" i="5" s="1"/>
  <c r="KYJ471" i="5" s="1"/>
  <c r="KYL471" i="5" s="1"/>
  <c r="KYN471" i="5" s="1"/>
  <c r="KYP471" i="5" s="1"/>
  <c r="KYR471" i="5" s="1"/>
  <c r="KYT471" i="5" s="1"/>
  <c r="KYV471" i="5" s="1"/>
  <c r="KYX471" i="5" s="1"/>
  <c r="KYZ471" i="5" s="1"/>
  <c r="KZB471" i="5" s="1"/>
  <c r="KZD471" i="5" s="1"/>
  <c r="KZF471" i="5" s="1"/>
  <c r="KZH471" i="5" s="1"/>
  <c r="KZJ471" i="5" s="1"/>
  <c r="KZL471" i="5" s="1"/>
  <c r="KZN471" i="5" s="1"/>
  <c r="KZP471" i="5" s="1"/>
  <c r="KZR471" i="5" s="1"/>
  <c r="KZT471" i="5" s="1"/>
  <c r="KZV471" i="5" s="1"/>
  <c r="KZX471" i="5" s="1"/>
  <c r="KZZ471" i="5" s="1"/>
  <c r="LAB471" i="5" s="1"/>
  <c r="LAD471" i="5" s="1"/>
  <c r="LAF471" i="5" s="1"/>
  <c r="LAH471" i="5" s="1"/>
  <c r="LAJ471" i="5" s="1"/>
  <c r="LAL471" i="5" s="1"/>
  <c r="LAN471" i="5" s="1"/>
  <c r="LAP471" i="5" s="1"/>
  <c r="LAR471" i="5" s="1"/>
  <c r="LAT471" i="5" s="1"/>
  <c r="LAV471" i="5" s="1"/>
  <c r="LAX471" i="5" s="1"/>
  <c r="LAZ471" i="5" s="1"/>
  <c r="LBB471" i="5" s="1"/>
  <c r="LBD471" i="5" s="1"/>
  <c r="LBF471" i="5" s="1"/>
  <c r="LBH471" i="5" s="1"/>
  <c r="LBJ471" i="5" s="1"/>
  <c r="LBL471" i="5" s="1"/>
  <c r="LBN471" i="5" s="1"/>
  <c r="LBP471" i="5" s="1"/>
  <c r="LBR471" i="5" s="1"/>
  <c r="LBT471" i="5" s="1"/>
  <c r="LBV471" i="5" s="1"/>
  <c r="LBX471" i="5" s="1"/>
  <c r="LBZ471" i="5" s="1"/>
  <c r="LCB471" i="5" s="1"/>
  <c r="LCD471" i="5" s="1"/>
  <c r="LCF471" i="5" s="1"/>
  <c r="LCH471" i="5" s="1"/>
  <c r="LCJ471" i="5" s="1"/>
  <c r="LCL471" i="5" s="1"/>
  <c r="LCN471" i="5" s="1"/>
  <c r="LCP471" i="5" s="1"/>
  <c r="LCR471" i="5" s="1"/>
  <c r="LCT471" i="5" s="1"/>
  <c r="LCV471" i="5" s="1"/>
  <c r="LCX471" i="5" s="1"/>
  <c r="LCZ471" i="5" s="1"/>
  <c r="LDB471" i="5" s="1"/>
  <c r="LDD471" i="5" s="1"/>
  <c r="LDF471" i="5" s="1"/>
  <c r="LDH471" i="5" s="1"/>
  <c r="LDJ471" i="5" s="1"/>
  <c r="LDL471" i="5" s="1"/>
  <c r="LDN471" i="5" s="1"/>
  <c r="LDP471" i="5" s="1"/>
  <c r="LDR471" i="5" s="1"/>
  <c r="LDT471" i="5" s="1"/>
  <c r="LDV471" i="5" s="1"/>
  <c r="LDX471" i="5" s="1"/>
  <c r="LDZ471" i="5" s="1"/>
  <c r="LEB471" i="5" s="1"/>
  <c r="LED471" i="5" s="1"/>
  <c r="LEF471" i="5" s="1"/>
  <c r="LEH471" i="5" s="1"/>
  <c r="LEJ471" i="5" s="1"/>
  <c r="LEL471" i="5" s="1"/>
  <c r="LEN471" i="5" s="1"/>
  <c r="LEP471" i="5" s="1"/>
  <c r="LER471" i="5" s="1"/>
  <c r="LET471" i="5" s="1"/>
  <c r="LEV471" i="5" s="1"/>
  <c r="LEX471" i="5" s="1"/>
  <c r="LEZ471" i="5" s="1"/>
  <c r="LFB471" i="5" s="1"/>
  <c r="LFD471" i="5" s="1"/>
  <c r="LFF471" i="5" s="1"/>
  <c r="LFH471" i="5" s="1"/>
  <c r="LFJ471" i="5" s="1"/>
  <c r="LFL471" i="5" s="1"/>
  <c r="LFN471" i="5" s="1"/>
  <c r="LFP471" i="5" s="1"/>
  <c r="LFR471" i="5" s="1"/>
  <c r="LFT471" i="5" s="1"/>
  <c r="LFV471" i="5" s="1"/>
  <c r="LFX471" i="5" s="1"/>
  <c r="LFZ471" i="5" s="1"/>
  <c r="LGB471" i="5" s="1"/>
  <c r="LGD471" i="5" s="1"/>
  <c r="LGF471" i="5" s="1"/>
  <c r="LGH471" i="5" s="1"/>
  <c r="LGJ471" i="5" s="1"/>
  <c r="LGL471" i="5" s="1"/>
  <c r="LGN471" i="5" s="1"/>
  <c r="LGP471" i="5" s="1"/>
  <c r="LGR471" i="5" s="1"/>
  <c r="LGT471" i="5" s="1"/>
  <c r="LGV471" i="5" s="1"/>
  <c r="LGX471" i="5" s="1"/>
  <c r="LGZ471" i="5" s="1"/>
  <c r="LHB471" i="5" s="1"/>
  <c r="LHD471" i="5" s="1"/>
  <c r="LHF471" i="5" s="1"/>
  <c r="LHH471" i="5" s="1"/>
  <c r="LHJ471" i="5" s="1"/>
  <c r="LHL471" i="5" s="1"/>
  <c r="LHN471" i="5" s="1"/>
  <c r="LHP471" i="5" s="1"/>
  <c r="LHR471" i="5" s="1"/>
  <c r="LHT471" i="5" s="1"/>
  <c r="LHV471" i="5" s="1"/>
  <c r="LHX471" i="5" s="1"/>
  <c r="LHZ471" i="5" s="1"/>
  <c r="LIB471" i="5" s="1"/>
  <c r="LID471" i="5" s="1"/>
  <c r="LIF471" i="5" s="1"/>
  <c r="LIH471" i="5" s="1"/>
  <c r="LIJ471" i="5" s="1"/>
  <c r="LIL471" i="5" s="1"/>
  <c r="LIN471" i="5" s="1"/>
  <c r="LIP471" i="5" s="1"/>
  <c r="LIR471" i="5" s="1"/>
  <c r="LIT471" i="5" s="1"/>
  <c r="LIV471" i="5" s="1"/>
  <c r="LIX471" i="5" s="1"/>
  <c r="LIZ471" i="5" s="1"/>
  <c r="LJB471" i="5" s="1"/>
  <c r="LJD471" i="5" s="1"/>
  <c r="LJF471" i="5" s="1"/>
  <c r="LJH471" i="5" s="1"/>
  <c r="LJJ471" i="5" s="1"/>
  <c r="LJL471" i="5" s="1"/>
  <c r="LJN471" i="5" s="1"/>
  <c r="LJP471" i="5" s="1"/>
  <c r="LJR471" i="5" s="1"/>
  <c r="LJT471" i="5" s="1"/>
  <c r="LJV471" i="5" s="1"/>
  <c r="LJX471" i="5" s="1"/>
  <c r="LJZ471" i="5" s="1"/>
  <c r="LKB471" i="5" s="1"/>
  <c r="LKD471" i="5" s="1"/>
  <c r="LKF471" i="5" s="1"/>
  <c r="LKH471" i="5" s="1"/>
  <c r="LKJ471" i="5" s="1"/>
  <c r="LKL471" i="5" s="1"/>
  <c r="LKN471" i="5" s="1"/>
  <c r="LKP471" i="5" s="1"/>
  <c r="LKR471" i="5" s="1"/>
  <c r="LKT471" i="5" s="1"/>
  <c r="LKV471" i="5" s="1"/>
  <c r="LKX471" i="5" s="1"/>
  <c r="LKZ471" i="5" s="1"/>
  <c r="LLB471" i="5" s="1"/>
  <c r="LLD471" i="5" s="1"/>
  <c r="LLF471" i="5" s="1"/>
  <c r="LLH471" i="5" s="1"/>
  <c r="LLJ471" i="5" s="1"/>
  <c r="LLL471" i="5" s="1"/>
  <c r="LLN471" i="5" s="1"/>
  <c r="LLP471" i="5" s="1"/>
  <c r="LLR471" i="5" s="1"/>
  <c r="LLT471" i="5" s="1"/>
  <c r="LLV471" i="5" s="1"/>
  <c r="LLX471" i="5" s="1"/>
  <c r="LLZ471" i="5" s="1"/>
  <c r="LMB471" i="5" s="1"/>
  <c r="LMD471" i="5" s="1"/>
  <c r="LMF471" i="5" s="1"/>
  <c r="LMH471" i="5" s="1"/>
  <c r="LMJ471" i="5" s="1"/>
  <c r="LML471" i="5" s="1"/>
  <c r="LMN471" i="5" s="1"/>
  <c r="LMP471" i="5" s="1"/>
  <c r="LMR471" i="5" s="1"/>
  <c r="LMT471" i="5" s="1"/>
  <c r="LMV471" i="5" s="1"/>
  <c r="LMX471" i="5" s="1"/>
  <c r="LMZ471" i="5" s="1"/>
  <c r="LNB471" i="5" s="1"/>
  <c r="LND471" i="5" s="1"/>
  <c r="LNF471" i="5" s="1"/>
  <c r="LNH471" i="5" s="1"/>
  <c r="LNJ471" i="5" s="1"/>
  <c r="LNL471" i="5" s="1"/>
  <c r="LNN471" i="5" s="1"/>
  <c r="LNP471" i="5" s="1"/>
  <c r="LNR471" i="5" s="1"/>
  <c r="LNT471" i="5" s="1"/>
  <c r="LNV471" i="5" s="1"/>
  <c r="LNX471" i="5" s="1"/>
  <c r="LNZ471" i="5" s="1"/>
  <c r="LOB471" i="5" s="1"/>
  <c r="LOD471" i="5" s="1"/>
  <c r="LOF471" i="5" s="1"/>
  <c r="LOH471" i="5" s="1"/>
  <c r="LOJ471" i="5" s="1"/>
  <c r="LOL471" i="5" s="1"/>
  <c r="LON471" i="5" s="1"/>
  <c r="LOP471" i="5" s="1"/>
  <c r="LOR471" i="5" s="1"/>
  <c r="LOT471" i="5" s="1"/>
  <c r="LOV471" i="5" s="1"/>
  <c r="LOX471" i="5" s="1"/>
  <c r="LOZ471" i="5" s="1"/>
  <c r="LPB471" i="5" s="1"/>
  <c r="LPD471" i="5" s="1"/>
  <c r="LPF471" i="5" s="1"/>
  <c r="LPH471" i="5" s="1"/>
  <c r="LPJ471" i="5" s="1"/>
  <c r="LPL471" i="5" s="1"/>
  <c r="LPN471" i="5" s="1"/>
  <c r="LPP471" i="5" s="1"/>
  <c r="LPR471" i="5" s="1"/>
  <c r="LPT471" i="5" s="1"/>
  <c r="LPV471" i="5" s="1"/>
  <c r="LPX471" i="5" s="1"/>
  <c r="LPZ471" i="5" s="1"/>
  <c r="LQB471" i="5" s="1"/>
  <c r="LQD471" i="5" s="1"/>
  <c r="LQF471" i="5" s="1"/>
  <c r="LQH471" i="5" s="1"/>
  <c r="LQJ471" i="5" s="1"/>
  <c r="LQL471" i="5" s="1"/>
  <c r="LQN471" i="5" s="1"/>
  <c r="LQP471" i="5" s="1"/>
  <c r="LQR471" i="5" s="1"/>
  <c r="LQT471" i="5" s="1"/>
  <c r="LQV471" i="5" s="1"/>
  <c r="LQX471" i="5" s="1"/>
  <c r="LQZ471" i="5" s="1"/>
  <c r="LRB471" i="5" s="1"/>
  <c r="LRD471" i="5" s="1"/>
  <c r="LRF471" i="5" s="1"/>
  <c r="LRH471" i="5" s="1"/>
  <c r="LRJ471" i="5" s="1"/>
  <c r="LRL471" i="5" s="1"/>
  <c r="LRN471" i="5" s="1"/>
  <c r="LRP471" i="5" s="1"/>
  <c r="LRR471" i="5" s="1"/>
  <c r="LRT471" i="5" s="1"/>
  <c r="LRV471" i="5" s="1"/>
  <c r="LRX471" i="5" s="1"/>
  <c r="LRZ471" i="5" s="1"/>
  <c r="LSB471" i="5" s="1"/>
  <c r="LSD471" i="5" s="1"/>
  <c r="LSF471" i="5" s="1"/>
  <c r="LSH471" i="5" s="1"/>
  <c r="LSJ471" i="5" s="1"/>
  <c r="LSL471" i="5" s="1"/>
  <c r="LSN471" i="5" s="1"/>
  <c r="LSP471" i="5" s="1"/>
  <c r="LSR471" i="5" s="1"/>
  <c r="LST471" i="5" s="1"/>
  <c r="LSV471" i="5" s="1"/>
  <c r="LSX471" i="5" s="1"/>
  <c r="LSZ471" i="5" s="1"/>
  <c r="LTB471" i="5" s="1"/>
  <c r="LTD471" i="5" s="1"/>
  <c r="LTF471" i="5" s="1"/>
  <c r="LTH471" i="5" s="1"/>
  <c r="LTJ471" i="5" s="1"/>
  <c r="LTL471" i="5" s="1"/>
  <c r="LTN471" i="5" s="1"/>
  <c r="LTP471" i="5" s="1"/>
  <c r="LTR471" i="5" s="1"/>
  <c r="LTT471" i="5" s="1"/>
  <c r="LTV471" i="5" s="1"/>
  <c r="LTX471" i="5" s="1"/>
  <c r="LTZ471" i="5" s="1"/>
  <c r="LUB471" i="5" s="1"/>
  <c r="LUD471" i="5" s="1"/>
  <c r="LUF471" i="5" s="1"/>
  <c r="LUH471" i="5" s="1"/>
  <c r="LUJ471" i="5" s="1"/>
  <c r="LUL471" i="5" s="1"/>
  <c r="LUN471" i="5" s="1"/>
  <c r="LUP471" i="5" s="1"/>
  <c r="LUR471" i="5" s="1"/>
  <c r="LUT471" i="5" s="1"/>
  <c r="LUV471" i="5" s="1"/>
  <c r="LUX471" i="5" s="1"/>
  <c r="LUZ471" i="5" s="1"/>
  <c r="LVB471" i="5" s="1"/>
  <c r="LVD471" i="5" s="1"/>
  <c r="LVF471" i="5" s="1"/>
  <c r="LVH471" i="5" s="1"/>
  <c r="LVJ471" i="5" s="1"/>
  <c r="LVL471" i="5" s="1"/>
  <c r="LVN471" i="5" s="1"/>
  <c r="LVP471" i="5" s="1"/>
  <c r="LVR471" i="5" s="1"/>
  <c r="LVT471" i="5" s="1"/>
  <c r="LVV471" i="5" s="1"/>
  <c r="LVX471" i="5" s="1"/>
  <c r="LVZ471" i="5" s="1"/>
  <c r="LWB471" i="5" s="1"/>
  <c r="LWD471" i="5" s="1"/>
  <c r="LWF471" i="5" s="1"/>
  <c r="LWH471" i="5" s="1"/>
  <c r="LWJ471" i="5" s="1"/>
  <c r="LWL471" i="5" s="1"/>
  <c r="LWN471" i="5" s="1"/>
  <c r="LWP471" i="5" s="1"/>
  <c r="LWR471" i="5" s="1"/>
  <c r="LWT471" i="5" s="1"/>
  <c r="LWV471" i="5" s="1"/>
  <c r="LWX471" i="5" s="1"/>
  <c r="LWZ471" i="5" s="1"/>
  <c r="LXB471" i="5" s="1"/>
  <c r="LXD471" i="5" s="1"/>
  <c r="LXF471" i="5" s="1"/>
  <c r="LXH471" i="5" s="1"/>
  <c r="LXJ471" i="5" s="1"/>
  <c r="LXL471" i="5" s="1"/>
  <c r="LXN471" i="5" s="1"/>
  <c r="LXP471" i="5" s="1"/>
  <c r="LXR471" i="5" s="1"/>
  <c r="LXT471" i="5" s="1"/>
  <c r="LXV471" i="5" s="1"/>
  <c r="LXX471" i="5" s="1"/>
  <c r="LXZ471" i="5" s="1"/>
  <c r="LYB471" i="5" s="1"/>
  <c r="LYD471" i="5" s="1"/>
  <c r="LYF471" i="5" s="1"/>
  <c r="LYH471" i="5" s="1"/>
  <c r="LYJ471" i="5" s="1"/>
  <c r="LYL471" i="5" s="1"/>
  <c r="LYN471" i="5" s="1"/>
  <c r="LYP471" i="5" s="1"/>
  <c r="LYR471" i="5" s="1"/>
  <c r="LYT471" i="5" s="1"/>
  <c r="LYV471" i="5" s="1"/>
  <c r="LYX471" i="5" s="1"/>
  <c r="LYZ471" i="5" s="1"/>
  <c r="LZB471" i="5" s="1"/>
  <c r="LZD471" i="5" s="1"/>
  <c r="LZF471" i="5" s="1"/>
  <c r="LZH471" i="5" s="1"/>
  <c r="LZJ471" i="5" s="1"/>
  <c r="LZL471" i="5" s="1"/>
  <c r="LZN471" i="5" s="1"/>
  <c r="LZP471" i="5" s="1"/>
  <c r="LZR471" i="5" s="1"/>
  <c r="LZT471" i="5" s="1"/>
  <c r="LZV471" i="5" s="1"/>
  <c r="LZX471" i="5" s="1"/>
  <c r="LZZ471" i="5" s="1"/>
  <c r="MAB471" i="5" s="1"/>
  <c r="MAD471" i="5" s="1"/>
  <c r="MAF471" i="5" s="1"/>
  <c r="MAH471" i="5" s="1"/>
  <c r="MAJ471" i="5" s="1"/>
  <c r="MAL471" i="5" s="1"/>
  <c r="MAN471" i="5" s="1"/>
  <c r="MAP471" i="5" s="1"/>
  <c r="MAR471" i="5" s="1"/>
  <c r="MAT471" i="5" s="1"/>
  <c r="MAV471" i="5" s="1"/>
  <c r="MAX471" i="5" s="1"/>
  <c r="MAZ471" i="5" s="1"/>
  <c r="MBB471" i="5" s="1"/>
  <c r="MBD471" i="5" s="1"/>
  <c r="MBF471" i="5" s="1"/>
  <c r="MBH471" i="5" s="1"/>
  <c r="MBJ471" i="5" s="1"/>
  <c r="MBL471" i="5" s="1"/>
  <c r="MBN471" i="5" s="1"/>
  <c r="MBP471" i="5" s="1"/>
  <c r="MBR471" i="5" s="1"/>
  <c r="MBT471" i="5" s="1"/>
  <c r="MBV471" i="5" s="1"/>
  <c r="MBX471" i="5" s="1"/>
  <c r="MBZ471" i="5" s="1"/>
  <c r="MCB471" i="5" s="1"/>
  <c r="MCD471" i="5" s="1"/>
  <c r="MCF471" i="5" s="1"/>
  <c r="MCH471" i="5" s="1"/>
  <c r="MCJ471" i="5" s="1"/>
  <c r="MCL471" i="5" s="1"/>
  <c r="MCN471" i="5" s="1"/>
  <c r="MCP471" i="5" s="1"/>
  <c r="MCR471" i="5" s="1"/>
  <c r="MCT471" i="5" s="1"/>
  <c r="MCV471" i="5" s="1"/>
  <c r="MCX471" i="5" s="1"/>
  <c r="MCZ471" i="5" s="1"/>
  <c r="MDB471" i="5" s="1"/>
  <c r="MDD471" i="5" s="1"/>
  <c r="MDF471" i="5" s="1"/>
  <c r="MDH471" i="5" s="1"/>
  <c r="MDJ471" i="5" s="1"/>
  <c r="MDL471" i="5" s="1"/>
  <c r="MDN471" i="5" s="1"/>
  <c r="MDP471" i="5" s="1"/>
  <c r="MDR471" i="5" s="1"/>
  <c r="MDT471" i="5" s="1"/>
  <c r="MDV471" i="5" s="1"/>
  <c r="MDX471" i="5" s="1"/>
  <c r="MDZ471" i="5" s="1"/>
  <c r="MEB471" i="5" s="1"/>
  <c r="MED471" i="5" s="1"/>
  <c r="MEF471" i="5" s="1"/>
  <c r="MEH471" i="5" s="1"/>
  <c r="MEJ471" i="5" s="1"/>
  <c r="MEL471" i="5" s="1"/>
  <c r="MEN471" i="5" s="1"/>
  <c r="MEP471" i="5" s="1"/>
  <c r="MER471" i="5" s="1"/>
  <c r="MET471" i="5" s="1"/>
  <c r="MEV471" i="5" s="1"/>
  <c r="MEX471" i="5" s="1"/>
  <c r="MEZ471" i="5" s="1"/>
  <c r="MFB471" i="5" s="1"/>
  <c r="MFD471" i="5" s="1"/>
  <c r="MFF471" i="5" s="1"/>
  <c r="MFH471" i="5" s="1"/>
  <c r="MFJ471" i="5" s="1"/>
  <c r="MFL471" i="5" s="1"/>
  <c r="MFN471" i="5" s="1"/>
  <c r="MFP471" i="5" s="1"/>
  <c r="MFR471" i="5" s="1"/>
  <c r="MFT471" i="5" s="1"/>
  <c r="MFV471" i="5" s="1"/>
  <c r="MFX471" i="5" s="1"/>
  <c r="MFZ471" i="5" s="1"/>
  <c r="MGB471" i="5" s="1"/>
  <c r="MGD471" i="5" s="1"/>
  <c r="MGF471" i="5" s="1"/>
  <c r="MGH471" i="5" s="1"/>
  <c r="MGJ471" i="5" s="1"/>
  <c r="MGL471" i="5" s="1"/>
  <c r="MGN471" i="5" s="1"/>
  <c r="MGP471" i="5" s="1"/>
  <c r="MGR471" i="5" s="1"/>
  <c r="MGT471" i="5" s="1"/>
  <c r="MGV471" i="5" s="1"/>
  <c r="MGX471" i="5" s="1"/>
  <c r="MGZ471" i="5" s="1"/>
  <c r="MHB471" i="5" s="1"/>
  <c r="MHD471" i="5" s="1"/>
  <c r="MHF471" i="5" s="1"/>
  <c r="MHH471" i="5" s="1"/>
  <c r="MHJ471" i="5" s="1"/>
  <c r="MHL471" i="5" s="1"/>
  <c r="MHN471" i="5" s="1"/>
  <c r="MHP471" i="5" s="1"/>
  <c r="MHR471" i="5" s="1"/>
  <c r="MHT471" i="5" s="1"/>
  <c r="MHV471" i="5" s="1"/>
  <c r="MHX471" i="5" s="1"/>
  <c r="MHZ471" i="5" s="1"/>
  <c r="MIB471" i="5" s="1"/>
  <c r="MID471" i="5" s="1"/>
  <c r="MIF471" i="5" s="1"/>
  <c r="MIH471" i="5" s="1"/>
  <c r="MIJ471" i="5" s="1"/>
  <c r="MIL471" i="5" s="1"/>
  <c r="MIN471" i="5" s="1"/>
  <c r="MIP471" i="5" s="1"/>
  <c r="MIR471" i="5" s="1"/>
  <c r="MIT471" i="5" s="1"/>
  <c r="MIV471" i="5" s="1"/>
  <c r="MIX471" i="5" s="1"/>
  <c r="MIZ471" i="5" s="1"/>
  <c r="MJB471" i="5" s="1"/>
  <c r="MJD471" i="5" s="1"/>
  <c r="MJF471" i="5" s="1"/>
  <c r="MJH471" i="5" s="1"/>
  <c r="MJJ471" i="5" s="1"/>
  <c r="MJL471" i="5" s="1"/>
  <c r="MJN471" i="5" s="1"/>
  <c r="MJP471" i="5" s="1"/>
  <c r="MJR471" i="5" s="1"/>
  <c r="MJT471" i="5" s="1"/>
  <c r="MJV471" i="5" s="1"/>
  <c r="MJX471" i="5" s="1"/>
  <c r="MJZ471" i="5" s="1"/>
  <c r="MKB471" i="5" s="1"/>
  <c r="MKD471" i="5" s="1"/>
  <c r="MKF471" i="5" s="1"/>
  <c r="MKH471" i="5" s="1"/>
  <c r="MKJ471" i="5" s="1"/>
  <c r="MKL471" i="5" s="1"/>
  <c r="MKN471" i="5" s="1"/>
  <c r="MKP471" i="5" s="1"/>
  <c r="MKR471" i="5" s="1"/>
  <c r="MKT471" i="5" s="1"/>
  <c r="MKV471" i="5" s="1"/>
  <c r="MKX471" i="5" s="1"/>
  <c r="MKZ471" i="5" s="1"/>
  <c r="MLB471" i="5" s="1"/>
  <c r="MLD471" i="5" s="1"/>
  <c r="MLF471" i="5" s="1"/>
  <c r="MLH471" i="5" s="1"/>
  <c r="MLJ471" i="5" s="1"/>
  <c r="MLL471" i="5" s="1"/>
  <c r="MLN471" i="5" s="1"/>
  <c r="MLP471" i="5" s="1"/>
  <c r="MLR471" i="5" s="1"/>
  <c r="MLT471" i="5" s="1"/>
  <c r="MLV471" i="5" s="1"/>
  <c r="MLX471" i="5" s="1"/>
  <c r="MLZ471" i="5" s="1"/>
  <c r="MMB471" i="5" s="1"/>
  <c r="MMD471" i="5" s="1"/>
  <c r="MMF471" i="5" s="1"/>
  <c r="MMH471" i="5" s="1"/>
  <c r="MMJ471" i="5" s="1"/>
  <c r="MML471" i="5" s="1"/>
  <c r="MMN471" i="5" s="1"/>
  <c r="MMP471" i="5" s="1"/>
  <c r="MMR471" i="5" s="1"/>
  <c r="MMT471" i="5" s="1"/>
  <c r="MMV471" i="5" s="1"/>
  <c r="MMX471" i="5" s="1"/>
  <c r="MMZ471" i="5" s="1"/>
  <c r="MNB471" i="5" s="1"/>
  <c r="MND471" i="5" s="1"/>
  <c r="MNF471" i="5" s="1"/>
  <c r="MNH471" i="5" s="1"/>
  <c r="MNJ471" i="5" s="1"/>
  <c r="MNL471" i="5" s="1"/>
  <c r="MNN471" i="5" s="1"/>
  <c r="MNP471" i="5" s="1"/>
  <c r="MNR471" i="5" s="1"/>
  <c r="MNT471" i="5" s="1"/>
  <c r="MNV471" i="5" s="1"/>
  <c r="MNX471" i="5" s="1"/>
  <c r="MNZ471" i="5" s="1"/>
  <c r="MOB471" i="5" s="1"/>
  <c r="MOD471" i="5" s="1"/>
  <c r="MOF471" i="5" s="1"/>
  <c r="MOH471" i="5" s="1"/>
  <c r="MOJ471" i="5" s="1"/>
  <c r="MOL471" i="5" s="1"/>
  <c r="MON471" i="5" s="1"/>
  <c r="MOP471" i="5" s="1"/>
  <c r="MOR471" i="5" s="1"/>
  <c r="MOT471" i="5" s="1"/>
  <c r="MOV471" i="5" s="1"/>
  <c r="MOX471" i="5" s="1"/>
  <c r="MOZ471" i="5" s="1"/>
  <c r="MPB471" i="5" s="1"/>
  <c r="MPD471" i="5" s="1"/>
  <c r="MPF471" i="5" s="1"/>
  <c r="MPH471" i="5" s="1"/>
  <c r="MPJ471" i="5" s="1"/>
  <c r="MPL471" i="5" s="1"/>
  <c r="MPN471" i="5" s="1"/>
  <c r="MPP471" i="5" s="1"/>
  <c r="MPR471" i="5" s="1"/>
  <c r="MPT471" i="5" s="1"/>
  <c r="MPV471" i="5" s="1"/>
  <c r="MPX471" i="5" s="1"/>
  <c r="MPZ471" i="5" s="1"/>
  <c r="MQB471" i="5" s="1"/>
  <c r="MQD471" i="5" s="1"/>
  <c r="MQF471" i="5" s="1"/>
  <c r="MQH471" i="5" s="1"/>
  <c r="MQJ471" i="5" s="1"/>
  <c r="MQL471" i="5" s="1"/>
  <c r="MQN471" i="5" s="1"/>
  <c r="MQP471" i="5" s="1"/>
  <c r="MQR471" i="5" s="1"/>
  <c r="MQT471" i="5" s="1"/>
  <c r="MQV471" i="5" s="1"/>
  <c r="MQX471" i="5" s="1"/>
  <c r="MQZ471" i="5" s="1"/>
  <c r="MRB471" i="5" s="1"/>
  <c r="MRD471" i="5" s="1"/>
  <c r="MRF471" i="5" s="1"/>
  <c r="MRH471" i="5" s="1"/>
  <c r="MRJ471" i="5" s="1"/>
  <c r="MRL471" i="5" s="1"/>
  <c r="MRN471" i="5" s="1"/>
  <c r="MRP471" i="5" s="1"/>
  <c r="MRR471" i="5" s="1"/>
  <c r="MRT471" i="5" s="1"/>
  <c r="MRV471" i="5" s="1"/>
  <c r="MRX471" i="5" s="1"/>
  <c r="MRZ471" i="5" s="1"/>
  <c r="MSB471" i="5" s="1"/>
  <c r="MSD471" i="5" s="1"/>
  <c r="MSF471" i="5" s="1"/>
  <c r="MSH471" i="5" s="1"/>
  <c r="MSJ471" i="5" s="1"/>
  <c r="MSL471" i="5" s="1"/>
  <c r="MSN471" i="5" s="1"/>
  <c r="MSP471" i="5" s="1"/>
  <c r="MSR471" i="5" s="1"/>
  <c r="MST471" i="5" s="1"/>
  <c r="MSV471" i="5" s="1"/>
  <c r="MSX471" i="5" s="1"/>
  <c r="MSZ471" i="5" s="1"/>
  <c r="MTB471" i="5" s="1"/>
  <c r="MTD471" i="5" s="1"/>
  <c r="MTF471" i="5" s="1"/>
  <c r="MTH471" i="5" s="1"/>
  <c r="MTJ471" i="5" s="1"/>
  <c r="MTL471" i="5" s="1"/>
  <c r="MTN471" i="5" s="1"/>
  <c r="MTP471" i="5" s="1"/>
  <c r="MTR471" i="5" s="1"/>
  <c r="MTT471" i="5" s="1"/>
  <c r="MTV471" i="5" s="1"/>
  <c r="MTX471" i="5" s="1"/>
  <c r="MTZ471" i="5" s="1"/>
  <c r="MUB471" i="5" s="1"/>
  <c r="MUD471" i="5" s="1"/>
  <c r="MUF471" i="5" s="1"/>
  <c r="MUH471" i="5" s="1"/>
  <c r="MUJ471" i="5" s="1"/>
  <c r="MUL471" i="5" s="1"/>
  <c r="MUN471" i="5" s="1"/>
  <c r="MUP471" i="5" s="1"/>
  <c r="MUR471" i="5" s="1"/>
  <c r="MUT471" i="5" s="1"/>
  <c r="MUV471" i="5" s="1"/>
  <c r="MUX471" i="5" s="1"/>
  <c r="MUZ471" i="5" s="1"/>
  <c r="MVB471" i="5" s="1"/>
  <c r="MVD471" i="5" s="1"/>
  <c r="MVF471" i="5" s="1"/>
  <c r="MVH471" i="5" s="1"/>
  <c r="MVJ471" i="5" s="1"/>
  <c r="MVL471" i="5" s="1"/>
  <c r="MVN471" i="5" s="1"/>
  <c r="MVP471" i="5" s="1"/>
  <c r="MVR471" i="5" s="1"/>
  <c r="MVT471" i="5" s="1"/>
  <c r="MVV471" i="5" s="1"/>
  <c r="MVX471" i="5" s="1"/>
  <c r="MVZ471" i="5" s="1"/>
  <c r="MWB471" i="5" s="1"/>
  <c r="MWD471" i="5" s="1"/>
  <c r="MWF471" i="5" s="1"/>
  <c r="MWH471" i="5" s="1"/>
  <c r="MWJ471" i="5" s="1"/>
  <c r="MWL471" i="5" s="1"/>
  <c r="MWN471" i="5" s="1"/>
  <c r="MWP471" i="5" s="1"/>
  <c r="MWR471" i="5" s="1"/>
  <c r="MWT471" i="5" s="1"/>
  <c r="MWV471" i="5" s="1"/>
  <c r="MWX471" i="5" s="1"/>
  <c r="MWZ471" i="5" s="1"/>
  <c r="MXB471" i="5" s="1"/>
  <c r="MXD471" i="5" s="1"/>
  <c r="MXF471" i="5" s="1"/>
  <c r="MXH471" i="5" s="1"/>
  <c r="MXJ471" i="5" s="1"/>
  <c r="MXL471" i="5" s="1"/>
  <c r="MXN471" i="5" s="1"/>
  <c r="MXP471" i="5" s="1"/>
  <c r="MXR471" i="5" s="1"/>
  <c r="MXT471" i="5" s="1"/>
  <c r="MXV471" i="5" s="1"/>
  <c r="MXX471" i="5" s="1"/>
  <c r="MXZ471" i="5" s="1"/>
  <c r="MYB471" i="5" s="1"/>
  <c r="MYD471" i="5" s="1"/>
  <c r="MYF471" i="5" s="1"/>
  <c r="MYH471" i="5" s="1"/>
  <c r="MYJ471" i="5" s="1"/>
  <c r="MYL471" i="5" s="1"/>
  <c r="MYN471" i="5" s="1"/>
  <c r="MYP471" i="5" s="1"/>
  <c r="MYR471" i="5" s="1"/>
  <c r="MYT471" i="5" s="1"/>
  <c r="MYV471" i="5" s="1"/>
  <c r="MYX471" i="5" s="1"/>
  <c r="MYZ471" i="5" s="1"/>
  <c r="MZB471" i="5" s="1"/>
  <c r="MZD471" i="5" s="1"/>
  <c r="MZF471" i="5" s="1"/>
  <c r="MZH471" i="5" s="1"/>
  <c r="MZJ471" i="5" s="1"/>
  <c r="MZL471" i="5" s="1"/>
  <c r="MZN471" i="5" s="1"/>
  <c r="MZP471" i="5" s="1"/>
  <c r="MZR471" i="5" s="1"/>
  <c r="MZT471" i="5" s="1"/>
  <c r="MZV471" i="5" s="1"/>
  <c r="MZX471" i="5" s="1"/>
  <c r="MZZ471" i="5" s="1"/>
  <c r="NAB471" i="5" s="1"/>
  <c r="NAD471" i="5" s="1"/>
  <c r="NAF471" i="5" s="1"/>
  <c r="NAH471" i="5" s="1"/>
  <c r="NAJ471" i="5" s="1"/>
  <c r="NAL471" i="5" s="1"/>
  <c r="NAN471" i="5" s="1"/>
  <c r="NAP471" i="5" s="1"/>
  <c r="NAR471" i="5" s="1"/>
  <c r="NAT471" i="5" s="1"/>
  <c r="NAV471" i="5" s="1"/>
  <c r="NAX471" i="5" s="1"/>
  <c r="NAZ471" i="5" s="1"/>
  <c r="NBB471" i="5" s="1"/>
  <c r="NBD471" i="5" s="1"/>
  <c r="NBF471" i="5" s="1"/>
  <c r="NBH471" i="5" s="1"/>
  <c r="NBJ471" i="5" s="1"/>
  <c r="NBL471" i="5" s="1"/>
  <c r="NBN471" i="5" s="1"/>
  <c r="NBP471" i="5" s="1"/>
  <c r="NBR471" i="5" s="1"/>
  <c r="NBT471" i="5" s="1"/>
  <c r="NBV471" i="5" s="1"/>
  <c r="NBX471" i="5" s="1"/>
  <c r="NBZ471" i="5" s="1"/>
  <c r="NCB471" i="5" s="1"/>
  <c r="NCD471" i="5" s="1"/>
  <c r="NCF471" i="5" s="1"/>
  <c r="NCH471" i="5" s="1"/>
  <c r="NCJ471" i="5" s="1"/>
  <c r="NCL471" i="5" s="1"/>
  <c r="NCN471" i="5" s="1"/>
  <c r="NCP471" i="5" s="1"/>
  <c r="NCR471" i="5" s="1"/>
  <c r="NCT471" i="5" s="1"/>
  <c r="NCV471" i="5" s="1"/>
  <c r="NCX471" i="5" s="1"/>
  <c r="NCZ471" i="5" s="1"/>
  <c r="NDB471" i="5" s="1"/>
  <c r="NDD471" i="5" s="1"/>
  <c r="NDF471" i="5" s="1"/>
  <c r="NDH471" i="5" s="1"/>
  <c r="NDJ471" i="5" s="1"/>
  <c r="NDL471" i="5" s="1"/>
  <c r="NDN471" i="5" s="1"/>
  <c r="NDP471" i="5" s="1"/>
  <c r="NDR471" i="5" s="1"/>
  <c r="NDT471" i="5" s="1"/>
  <c r="NDV471" i="5" s="1"/>
  <c r="NDX471" i="5" s="1"/>
  <c r="NDZ471" i="5" s="1"/>
  <c r="NEB471" i="5" s="1"/>
  <c r="NED471" i="5" s="1"/>
  <c r="NEF471" i="5" s="1"/>
  <c r="NEH471" i="5" s="1"/>
  <c r="NEJ471" i="5" s="1"/>
  <c r="NEL471" i="5" s="1"/>
  <c r="NEN471" i="5" s="1"/>
  <c r="NEP471" i="5" s="1"/>
  <c r="NER471" i="5" s="1"/>
  <c r="NET471" i="5" s="1"/>
  <c r="NEV471" i="5" s="1"/>
  <c r="NEX471" i="5" s="1"/>
  <c r="NEZ471" i="5" s="1"/>
  <c r="NFB471" i="5" s="1"/>
  <c r="NFD471" i="5" s="1"/>
  <c r="NFF471" i="5" s="1"/>
  <c r="NFH471" i="5" s="1"/>
  <c r="NFJ471" i="5" s="1"/>
  <c r="NFL471" i="5" s="1"/>
  <c r="NFN471" i="5" s="1"/>
  <c r="NFP471" i="5" s="1"/>
  <c r="NFR471" i="5" s="1"/>
  <c r="NFT471" i="5" s="1"/>
  <c r="NFV471" i="5" s="1"/>
  <c r="NFX471" i="5" s="1"/>
  <c r="NFZ471" i="5" s="1"/>
  <c r="NGB471" i="5" s="1"/>
  <c r="NGD471" i="5" s="1"/>
  <c r="NGF471" i="5" s="1"/>
  <c r="NGH471" i="5" s="1"/>
  <c r="NGJ471" i="5" s="1"/>
  <c r="NGL471" i="5" s="1"/>
  <c r="NGN471" i="5" s="1"/>
  <c r="NGP471" i="5" s="1"/>
  <c r="NGR471" i="5" s="1"/>
  <c r="NGT471" i="5" s="1"/>
  <c r="NGV471" i="5" s="1"/>
  <c r="NGX471" i="5" s="1"/>
  <c r="NGZ471" i="5" s="1"/>
  <c r="NHB471" i="5" s="1"/>
  <c r="NHD471" i="5" s="1"/>
  <c r="NHF471" i="5" s="1"/>
  <c r="NHH471" i="5" s="1"/>
  <c r="NHJ471" i="5" s="1"/>
  <c r="NHL471" i="5" s="1"/>
  <c r="NHN471" i="5" s="1"/>
  <c r="NHP471" i="5" s="1"/>
  <c r="NHR471" i="5" s="1"/>
  <c r="NHT471" i="5" s="1"/>
  <c r="NHV471" i="5" s="1"/>
  <c r="NHX471" i="5" s="1"/>
  <c r="NHZ471" i="5" s="1"/>
  <c r="NIB471" i="5" s="1"/>
  <c r="NID471" i="5" s="1"/>
  <c r="NIF471" i="5" s="1"/>
  <c r="NIH471" i="5" s="1"/>
  <c r="NIJ471" i="5" s="1"/>
  <c r="NIL471" i="5" s="1"/>
  <c r="NIN471" i="5" s="1"/>
  <c r="NIP471" i="5" s="1"/>
  <c r="NIR471" i="5" s="1"/>
  <c r="NIT471" i="5" s="1"/>
  <c r="NIV471" i="5" s="1"/>
  <c r="NIX471" i="5" s="1"/>
  <c r="NIZ471" i="5" s="1"/>
  <c r="NJB471" i="5" s="1"/>
  <c r="NJD471" i="5" s="1"/>
  <c r="NJF471" i="5" s="1"/>
  <c r="NJH471" i="5" s="1"/>
  <c r="NJJ471" i="5" s="1"/>
  <c r="NJL471" i="5" s="1"/>
  <c r="NJN471" i="5" s="1"/>
  <c r="NJP471" i="5" s="1"/>
  <c r="NJR471" i="5" s="1"/>
  <c r="NJT471" i="5" s="1"/>
  <c r="NJV471" i="5" s="1"/>
  <c r="NJX471" i="5" s="1"/>
  <c r="NJZ471" i="5" s="1"/>
  <c r="NKB471" i="5" s="1"/>
  <c r="NKD471" i="5" s="1"/>
  <c r="NKF471" i="5" s="1"/>
  <c r="NKH471" i="5" s="1"/>
  <c r="NKJ471" i="5" s="1"/>
  <c r="NKL471" i="5" s="1"/>
  <c r="NKN471" i="5" s="1"/>
  <c r="NKP471" i="5" s="1"/>
  <c r="NKR471" i="5" s="1"/>
  <c r="NKT471" i="5" s="1"/>
  <c r="NKV471" i="5" s="1"/>
  <c r="NKX471" i="5" s="1"/>
  <c r="NKZ471" i="5" s="1"/>
  <c r="NLB471" i="5" s="1"/>
  <c r="NLD471" i="5" s="1"/>
  <c r="NLF471" i="5" s="1"/>
  <c r="NLH471" i="5" s="1"/>
  <c r="NLJ471" i="5" s="1"/>
  <c r="NLL471" i="5" s="1"/>
  <c r="NLN471" i="5" s="1"/>
  <c r="NLP471" i="5" s="1"/>
  <c r="NLR471" i="5" s="1"/>
  <c r="NLT471" i="5" s="1"/>
  <c r="NLV471" i="5" s="1"/>
  <c r="NLX471" i="5" s="1"/>
  <c r="NLZ471" i="5" s="1"/>
  <c r="NMB471" i="5" s="1"/>
  <c r="NMD471" i="5" s="1"/>
  <c r="NMF471" i="5" s="1"/>
  <c r="NMH471" i="5" s="1"/>
  <c r="NMJ471" i="5" s="1"/>
  <c r="NML471" i="5" s="1"/>
  <c r="NMN471" i="5" s="1"/>
  <c r="NMP471" i="5" s="1"/>
  <c r="NMR471" i="5" s="1"/>
  <c r="NMT471" i="5" s="1"/>
  <c r="NMV471" i="5" s="1"/>
  <c r="NMX471" i="5" s="1"/>
  <c r="NMZ471" i="5" s="1"/>
  <c r="NNB471" i="5" s="1"/>
  <c r="NND471" i="5" s="1"/>
  <c r="NNF471" i="5" s="1"/>
  <c r="NNH471" i="5" s="1"/>
  <c r="NNJ471" i="5" s="1"/>
  <c r="NNL471" i="5" s="1"/>
  <c r="NNN471" i="5" s="1"/>
  <c r="NNP471" i="5" s="1"/>
  <c r="NNR471" i="5" s="1"/>
  <c r="NNT471" i="5" s="1"/>
  <c r="NNV471" i="5" s="1"/>
  <c r="NNX471" i="5" s="1"/>
  <c r="NNZ471" i="5" s="1"/>
  <c r="NOB471" i="5" s="1"/>
  <c r="NOD471" i="5" s="1"/>
  <c r="NOF471" i="5" s="1"/>
  <c r="NOH471" i="5" s="1"/>
  <c r="NOJ471" i="5" s="1"/>
  <c r="NOL471" i="5" s="1"/>
  <c r="NON471" i="5" s="1"/>
  <c r="NOP471" i="5" s="1"/>
  <c r="NOR471" i="5" s="1"/>
  <c r="NOT471" i="5" s="1"/>
  <c r="NOV471" i="5" s="1"/>
  <c r="NOX471" i="5" s="1"/>
  <c r="NOZ471" i="5" s="1"/>
  <c r="NPB471" i="5" s="1"/>
  <c r="NPD471" i="5" s="1"/>
  <c r="NPF471" i="5" s="1"/>
  <c r="NPH471" i="5" s="1"/>
  <c r="NPJ471" i="5" s="1"/>
  <c r="NPL471" i="5" s="1"/>
  <c r="NPN471" i="5" s="1"/>
  <c r="NPP471" i="5" s="1"/>
  <c r="NPR471" i="5" s="1"/>
  <c r="NPT471" i="5" s="1"/>
  <c r="NPV471" i="5" s="1"/>
  <c r="NPX471" i="5" s="1"/>
  <c r="NPZ471" i="5" s="1"/>
  <c r="NQB471" i="5" s="1"/>
  <c r="NQD471" i="5" s="1"/>
  <c r="NQF471" i="5" s="1"/>
  <c r="NQH471" i="5" s="1"/>
  <c r="NQJ471" i="5" s="1"/>
  <c r="NQL471" i="5" s="1"/>
  <c r="NQN471" i="5" s="1"/>
  <c r="NQP471" i="5" s="1"/>
  <c r="NQR471" i="5" s="1"/>
  <c r="NQT471" i="5" s="1"/>
  <c r="NQV471" i="5" s="1"/>
  <c r="NQX471" i="5" s="1"/>
  <c r="NQZ471" i="5" s="1"/>
  <c r="NRB471" i="5" s="1"/>
  <c r="NRD471" i="5" s="1"/>
  <c r="NRF471" i="5" s="1"/>
  <c r="NRH471" i="5" s="1"/>
  <c r="NRJ471" i="5" s="1"/>
  <c r="NRL471" i="5" s="1"/>
  <c r="NRN471" i="5" s="1"/>
  <c r="NRP471" i="5" s="1"/>
  <c r="NRR471" i="5" s="1"/>
  <c r="NRT471" i="5" s="1"/>
  <c r="NRV471" i="5" s="1"/>
  <c r="NRX471" i="5" s="1"/>
  <c r="NRZ471" i="5" s="1"/>
  <c r="NSB471" i="5" s="1"/>
  <c r="NSD471" i="5" s="1"/>
  <c r="NSF471" i="5" s="1"/>
  <c r="NSH471" i="5" s="1"/>
  <c r="NSJ471" i="5" s="1"/>
  <c r="NSL471" i="5" s="1"/>
  <c r="NSN471" i="5" s="1"/>
  <c r="NSP471" i="5" s="1"/>
  <c r="NSR471" i="5" s="1"/>
  <c r="NST471" i="5" s="1"/>
  <c r="NSV471" i="5" s="1"/>
  <c r="NSX471" i="5" s="1"/>
  <c r="NSZ471" i="5" s="1"/>
  <c r="NTB471" i="5" s="1"/>
  <c r="NTD471" i="5" s="1"/>
  <c r="NTF471" i="5" s="1"/>
  <c r="NTH471" i="5" s="1"/>
  <c r="NTJ471" i="5" s="1"/>
  <c r="NTL471" i="5" s="1"/>
  <c r="NTN471" i="5" s="1"/>
  <c r="NTP471" i="5" s="1"/>
  <c r="NTR471" i="5" s="1"/>
  <c r="NTT471" i="5" s="1"/>
  <c r="NTV471" i="5" s="1"/>
  <c r="NTX471" i="5" s="1"/>
  <c r="NTZ471" i="5" s="1"/>
  <c r="NUB471" i="5" s="1"/>
  <c r="NUD471" i="5" s="1"/>
  <c r="NUF471" i="5" s="1"/>
  <c r="NUH471" i="5" s="1"/>
  <c r="NUJ471" i="5" s="1"/>
  <c r="NUL471" i="5" s="1"/>
  <c r="NUN471" i="5" s="1"/>
  <c r="NUP471" i="5" s="1"/>
  <c r="NUR471" i="5" s="1"/>
  <c r="NUT471" i="5" s="1"/>
  <c r="NUV471" i="5" s="1"/>
  <c r="NUX471" i="5" s="1"/>
  <c r="NUZ471" i="5" s="1"/>
  <c r="NVB471" i="5" s="1"/>
  <c r="NVD471" i="5" s="1"/>
  <c r="NVF471" i="5" s="1"/>
  <c r="NVH471" i="5" s="1"/>
  <c r="NVJ471" i="5" s="1"/>
  <c r="NVL471" i="5" s="1"/>
  <c r="NVN471" i="5" s="1"/>
  <c r="NVP471" i="5" s="1"/>
  <c r="NVR471" i="5" s="1"/>
  <c r="NVT471" i="5" s="1"/>
  <c r="NVV471" i="5" s="1"/>
  <c r="NVX471" i="5" s="1"/>
  <c r="NVZ471" i="5" s="1"/>
  <c r="NWB471" i="5" s="1"/>
  <c r="NWD471" i="5" s="1"/>
  <c r="NWF471" i="5" s="1"/>
  <c r="NWH471" i="5" s="1"/>
  <c r="NWJ471" i="5" s="1"/>
  <c r="NWL471" i="5" s="1"/>
  <c r="NWN471" i="5" s="1"/>
  <c r="NWP471" i="5" s="1"/>
  <c r="NWR471" i="5" s="1"/>
  <c r="NWT471" i="5" s="1"/>
  <c r="NWV471" i="5" s="1"/>
  <c r="NWX471" i="5" s="1"/>
  <c r="NWZ471" i="5" s="1"/>
  <c r="NXB471" i="5" s="1"/>
  <c r="NXD471" i="5" s="1"/>
  <c r="NXF471" i="5" s="1"/>
  <c r="NXH471" i="5" s="1"/>
  <c r="NXJ471" i="5" s="1"/>
  <c r="NXL471" i="5" s="1"/>
  <c r="NXN471" i="5" s="1"/>
  <c r="NXP471" i="5" s="1"/>
  <c r="NXR471" i="5" s="1"/>
  <c r="NXT471" i="5" s="1"/>
  <c r="NXV471" i="5" s="1"/>
  <c r="NXX471" i="5" s="1"/>
  <c r="NXZ471" i="5" s="1"/>
  <c r="NYB471" i="5" s="1"/>
  <c r="NYD471" i="5" s="1"/>
  <c r="NYF471" i="5" s="1"/>
  <c r="NYH471" i="5" s="1"/>
  <c r="NYJ471" i="5" s="1"/>
  <c r="NYL471" i="5" s="1"/>
  <c r="NYN471" i="5" s="1"/>
  <c r="NYP471" i="5" s="1"/>
  <c r="NYR471" i="5" s="1"/>
  <c r="NYT471" i="5" s="1"/>
  <c r="NYV471" i="5" s="1"/>
  <c r="NYX471" i="5" s="1"/>
  <c r="NYZ471" i="5" s="1"/>
  <c r="NZB471" i="5" s="1"/>
  <c r="NZD471" i="5" s="1"/>
  <c r="NZF471" i="5" s="1"/>
  <c r="NZH471" i="5" s="1"/>
  <c r="NZJ471" i="5" s="1"/>
  <c r="NZL471" i="5" s="1"/>
  <c r="NZN471" i="5" s="1"/>
  <c r="NZP471" i="5" s="1"/>
  <c r="NZR471" i="5" s="1"/>
  <c r="NZT471" i="5" s="1"/>
  <c r="NZV471" i="5" s="1"/>
  <c r="NZX471" i="5" s="1"/>
  <c r="NZZ471" i="5" s="1"/>
  <c r="OAB471" i="5" s="1"/>
  <c r="OAD471" i="5" s="1"/>
  <c r="OAF471" i="5" s="1"/>
  <c r="OAH471" i="5" s="1"/>
  <c r="OAJ471" i="5" s="1"/>
  <c r="OAL471" i="5" s="1"/>
  <c r="OAN471" i="5" s="1"/>
  <c r="OAP471" i="5" s="1"/>
  <c r="OAR471" i="5" s="1"/>
  <c r="OAT471" i="5" s="1"/>
  <c r="OAV471" i="5" s="1"/>
  <c r="OAX471" i="5" s="1"/>
  <c r="OAZ471" i="5" s="1"/>
  <c r="OBB471" i="5" s="1"/>
  <c r="OBD471" i="5" s="1"/>
  <c r="OBF471" i="5" s="1"/>
  <c r="OBH471" i="5" s="1"/>
  <c r="OBJ471" i="5" s="1"/>
  <c r="OBL471" i="5" s="1"/>
  <c r="OBN471" i="5" s="1"/>
  <c r="OBP471" i="5" s="1"/>
  <c r="OBR471" i="5" s="1"/>
  <c r="OBT471" i="5" s="1"/>
  <c r="OBV471" i="5" s="1"/>
  <c r="OBX471" i="5" s="1"/>
  <c r="OBZ471" i="5" s="1"/>
  <c r="OCB471" i="5" s="1"/>
  <c r="OCD471" i="5" s="1"/>
  <c r="OCF471" i="5" s="1"/>
  <c r="OCH471" i="5" s="1"/>
  <c r="OCJ471" i="5" s="1"/>
  <c r="OCL471" i="5" s="1"/>
  <c r="OCN471" i="5" s="1"/>
  <c r="OCP471" i="5" s="1"/>
  <c r="OCR471" i="5" s="1"/>
  <c r="OCT471" i="5" s="1"/>
  <c r="OCV471" i="5" s="1"/>
  <c r="OCX471" i="5" s="1"/>
  <c r="OCZ471" i="5" s="1"/>
  <c r="ODB471" i="5" s="1"/>
  <c r="ODD471" i="5" s="1"/>
  <c r="ODF471" i="5" s="1"/>
  <c r="ODH471" i="5" s="1"/>
  <c r="ODJ471" i="5" s="1"/>
  <c r="ODL471" i="5" s="1"/>
  <c r="ODN471" i="5" s="1"/>
  <c r="ODP471" i="5" s="1"/>
  <c r="ODR471" i="5" s="1"/>
  <c r="ODT471" i="5" s="1"/>
  <c r="ODV471" i="5" s="1"/>
  <c r="ODX471" i="5" s="1"/>
  <c r="ODZ471" i="5" s="1"/>
  <c r="OEB471" i="5" s="1"/>
  <c r="OED471" i="5" s="1"/>
  <c r="OEF471" i="5" s="1"/>
  <c r="OEH471" i="5" s="1"/>
  <c r="OEJ471" i="5" s="1"/>
  <c r="OEL471" i="5" s="1"/>
  <c r="OEN471" i="5" s="1"/>
  <c r="OEP471" i="5" s="1"/>
  <c r="OER471" i="5" s="1"/>
  <c r="OET471" i="5" s="1"/>
  <c r="OEV471" i="5" s="1"/>
  <c r="OEX471" i="5" s="1"/>
  <c r="OEZ471" i="5" s="1"/>
  <c r="OFB471" i="5" s="1"/>
  <c r="OFD471" i="5" s="1"/>
  <c r="OFF471" i="5" s="1"/>
  <c r="OFH471" i="5" s="1"/>
  <c r="OFJ471" i="5" s="1"/>
  <c r="OFL471" i="5" s="1"/>
  <c r="OFN471" i="5" s="1"/>
  <c r="OFP471" i="5" s="1"/>
  <c r="OFR471" i="5" s="1"/>
  <c r="OFT471" i="5" s="1"/>
  <c r="OFV471" i="5" s="1"/>
  <c r="OFX471" i="5" s="1"/>
  <c r="OFZ471" i="5" s="1"/>
  <c r="OGB471" i="5" s="1"/>
  <c r="OGD471" i="5" s="1"/>
  <c r="OGF471" i="5" s="1"/>
  <c r="OGH471" i="5" s="1"/>
  <c r="OGJ471" i="5" s="1"/>
  <c r="OGL471" i="5" s="1"/>
  <c r="OGN471" i="5" s="1"/>
  <c r="OGP471" i="5" s="1"/>
  <c r="OGR471" i="5" s="1"/>
  <c r="OGT471" i="5" s="1"/>
  <c r="OGV471" i="5" s="1"/>
  <c r="OGX471" i="5" s="1"/>
  <c r="OGZ471" i="5" s="1"/>
  <c r="OHB471" i="5" s="1"/>
  <c r="OHD471" i="5" s="1"/>
  <c r="OHF471" i="5" s="1"/>
  <c r="OHH471" i="5" s="1"/>
  <c r="OHJ471" i="5" s="1"/>
  <c r="OHL471" i="5" s="1"/>
  <c r="OHN471" i="5" s="1"/>
  <c r="OHP471" i="5" s="1"/>
  <c r="OHR471" i="5" s="1"/>
  <c r="OHT471" i="5" s="1"/>
  <c r="OHV471" i="5" s="1"/>
  <c r="OHX471" i="5" s="1"/>
  <c r="OHZ471" i="5" s="1"/>
  <c r="OIB471" i="5" s="1"/>
  <c r="OID471" i="5" s="1"/>
  <c r="OIF471" i="5" s="1"/>
  <c r="OIH471" i="5" s="1"/>
  <c r="OIJ471" i="5" s="1"/>
  <c r="OIL471" i="5" s="1"/>
  <c r="OIN471" i="5" s="1"/>
  <c r="OIP471" i="5" s="1"/>
  <c r="OIR471" i="5" s="1"/>
  <c r="OIT471" i="5" s="1"/>
  <c r="OIV471" i="5" s="1"/>
  <c r="OIX471" i="5" s="1"/>
  <c r="OIZ471" i="5" s="1"/>
  <c r="OJB471" i="5" s="1"/>
  <c r="OJD471" i="5" s="1"/>
  <c r="OJF471" i="5" s="1"/>
  <c r="OJH471" i="5" s="1"/>
  <c r="OJJ471" i="5" s="1"/>
  <c r="OJL471" i="5" s="1"/>
  <c r="OJN471" i="5" s="1"/>
  <c r="OJP471" i="5" s="1"/>
  <c r="OJR471" i="5" s="1"/>
  <c r="OJT471" i="5" s="1"/>
  <c r="OJV471" i="5" s="1"/>
  <c r="OJX471" i="5" s="1"/>
  <c r="OJZ471" i="5" s="1"/>
  <c r="OKB471" i="5" s="1"/>
  <c r="OKD471" i="5" s="1"/>
  <c r="OKF471" i="5" s="1"/>
  <c r="OKH471" i="5" s="1"/>
  <c r="OKJ471" i="5" s="1"/>
  <c r="OKL471" i="5" s="1"/>
  <c r="OKN471" i="5" s="1"/>
  <c r="OKP471" i="5" s="1"/>
  <c r="OKR471" i="5" s="1"/>
  <c r="OKT471" i="5" s="1"/>
  <c r="OKV471" i="5" s="1"/>
  <c r="OKX471" i="5" s="1"/>
  <c r="OKZ471" i="5" s="1"/>
  <c r="OLB471" i="5" s="1"/>
  <c r="OLD471" i="5" s="1"/>
  <c r="OLF471" i="5" s="1"/>
  <c r="OLH471" i="5" s="1"/>
  <c r="OLJ471" i="5" s="1"/>
  <c r="OLL471" i="5" s="1"/>
  <c r="OLN471" i="5" s="1"/>
  <c r="OLP471" i="5" s="1"/>
  <c r="OLR471" i="5" s="1"/>
  <c r="OLT471" i="5" s="1"/>
  <c r="OLV471" i="5" s="1"/>
  <c r="OLX471" i="5" s="1"/>
  <c r="OLZ471" i="5" s="1"/>
  <c r="OMB471" i="5" s="1"/>
  <c r="OMD471" i="5" s="1"/>
  <c r="OMF471" i="5" s="1"/>
  <c r="OMH471" i="5" s="1"/>
  <c r="OMJ471" i="5" s="1"/>
  <c r="OML471" i="5" s="1"/>
  <c r="OMN471" i="5" s="1"/>
  <c r="OMP471" i="5" s="1"/>
  <c r="OMR471" i="5" s="1"/>
  <c r="OMT471" i="5" s="1"/>
  <c r="OMV471" i="5" s="1"/>
  <c r="OMX471" i="5" s="1"/>
  <c r="OMZ471" i="5" s="1"/>
  <c r="ONB471" i="5" s="1"/>
  <c r="OND471" i="5" s="1"/>
  <c r="ONF471" i="5" s="1"/>
  <c r="ONH471" i="5" s="1"/>
  <c r="ONJ471" i="5" s="1"/>
  <c r="ONL471" i="5" s="1"/>
  <c r="ONN471" i="5" s="1"/>
  <c r="ONP471" i="5" s="1"/>
  <c r="ONR471" i="5" s="1"/>
  <c r="ONT471" i="5" s="1"/>
  <c r="ONV471" i="5" s="1"/>
  <c r="ONX471" i="5" s="1"/>
  <c r="ONZ471" i="5" s="1"/>
  <c r="OOB471" i="5" s="1"/>
  <c r="OOD471" i="5" s="1"/>
  <c r="OOF471" i="5" s="1"/>
  <c r="OOH471" i="5" s="1"/>
  <c r="OOJ471" i="5" s="1"/>
  <c r="OOL471" i="5" s="1"/>
  <c r="OON471" i="5" s="1"/>
  <c r="OOP471" i="5" s="1"/>
  <c r="OOR471" i="5" s="1"/>
  <c r="OOT471" i="5" s="1"/>
  <c r="OOV471" i="5" s="1"/>
  <c r="OOX471" i="5" s="1"/>
  <c r="OOZ471" i="5" s="1"/>
  <c r="OPB471" i="5" s="1"/>
  <c r="OPD471" i="5" s="1"/>
  <c r="OPF471" i="5" s="1"/>
  <c r="OPH471" i="5" s="1"/>
  <c r="OPJ471" i="5" s="1"/>
  <c r="OPL471" i="5" s="1"/>
  <c r="OPN471" i="5" s="1"/>
  <c r="OPP471" i="5" s="1"/>
  <c r="OPR471" i="5" s="1"/>
  <c r="OPT471" i="5" s="1"/>
  <c r="OPV471" i="5" s="1"/>
  <c r="OPX471" i="5" s="1"/>
  <c r="OPZ471" i="5" s="1"/>
  <c r="OQB471" i="5" s="1"/>
  <c r="OQD471" i="5" s="1"/>
  <c r="OQF471" i="5" s="1"/>
  <c r="OQH471" i="5" s="1"/>
  <c r="OQJ471" i="5" s="1"/>
  <c r="OQL471" i="5" s="1"/>
  <c r="OQN471" i="5" s="1"/>
  <c r="OQP471" i="5" s="1"/>
  <c r="OQR471" i="5" s="1"/>
  <c r="OQT471" i="5" s="1"/>
  <c r="OQV471" i="5" s="1"/>
  <c r="OQX471" i="5" s="1"/>
  <c r="OQZ471" i="5" s="1"/>
  <c r="ORB471" i="5" s="1"/>
  <c r="ORD471" i="5" s="1"/>
  <c r="ORF471" i="5" s="1"/>
  <c r="ORH471" i="5" s="1"/>
  <c r="ORJ471" i="5" s="1"/>
  <c r="ORL471" i="5" s="1"/>
  <c r="ORN471" i="5" s="1"/>
  <c r="ORP471" i="5" s="1"/>
  <c r="ORR471" i="5" s="1"/>
  <c r="ORT471" i="5" s="1"/>
  <c r="ORV471" i="5" s="1"/>
  <c r="ORX471" i="5" s="1"/>
  <c r="ORZ471" i="5" s="1"/>
  <c r="OSB471" i="5" s="1"/>
  <c r="OSD471" i="5" s="1"/>
  <c r="OSF471" i="5" s="1"/>
  <c r="OSH471" i="5" s="1"/>
  <c r="OSJ471" i="5" s="1"/>
  <c r="OSL471" i="5" s="1"/>
  <c r="OSN471" i="5" s="1"/>
  <c r="OSP471" i="5" s="1"/>
  <c r="OSR471" i="5" s="1"/>
  <c r="OST471" i="5" s="1"/>
  <c r="OSV471" i="5" s="1"/>
  <c r="OSX471" i="5" s="1"/>
  <c r="OSZ471" i="5" s="1"/>
  <c r="OTB471" i="5" s="1"/>
  <c r="OTD471" i="5" s="1"/>
  <c r="OTF471" i="5" s="1"/>
  <c r="OTH471" i="5" s="1"/>
  <c r="OTJ471" i="5" s="1"/>
  <c r="OTL471" i="5" s="1"/>
  <c r="OTN471" i="5" s="1"/>
  <c r="OTP471" i="5" s="1"/>
  <c r="OTR471" i="5" s="1"/>
  <c r="OTT471" i="5" s="1"/>
  <c r="OTV471" i="5" s="1"/>
  <c r="OTX471" i="5" s="1"/>
  <c r="OTZ471" i="5" s="1"/>
  <c r="OUB471" i="5" s="1"/>
  <c r="OUD471" i="5" s="1"/>
  <c r="OUF471" i="5" s="1"/>
  <c r="OUH471" i="5" s="1"/>
  <c r="OUJ471" i="5" s="1"/>
  <c r="OUL471" i="5" s="1"/>
  <c r="OUN471" i="5" s="1"/>
  <c r="OUP471" i="5" s="1"/>
  <c r="OUR471" i="5" s="1"/>
  <c r="OUT471" i="5" s="1"/>
  <c r="OUV471" i="5" s="1"/>
  <c r="OUX471" i="5" s="1"/>
  <c r="OUZ471" i="5" s="1"/>
  <c r="OVB471" i="5" s="1"/>
  <c r="OVD471" i="5" s="1"/>
  <c r="OVF471" i="5" s="1"/>
  <c r="OVH471" i="5" s="1"/>
  <c r="OVJ471" i="5" s="1"/>
  <c r="OVL471" i="5" s="1"/>
  <c r="OVN471" i="5" s="1"/>
  <c r="OVP471" i="5" s="1"/>
  <c r="OVR471" i="5" s="1"/>
  <c r="OVT471" i="5" s="1"/>
  <c r="OVV471" i="5" s="1"/>
  <c r="OVX471" i="5" s="1"/>
  <c r="OVZ471" i="5" s="1"/>
  <c r="OWB471" i="5" s="1"/>
  <c r="OWD471" i="5" s="1"/>
  <c r="OWF471" i="5" s="1"/>
  <c r="OWH471" i="5" s="1"/>
  <c r="OWJ471" i="5" s="1"/>
  <c r="OWL471" i="5" s="1"/>
  <c r="OWN471" i="5" s="1"/>
  <c r="OWP471" i="5" s="1"/>
  <c r="OWR471" i="5" s="1"/>
  <c r="OWT471" i="5" s="1"/>
  <c r="OWV471" i="5" s="1"/>
  <c r="OWX471" i="5" s="1"/>
  <c r="OWZ471" i="5" s="1"/>
  <c r="OXB471" i="5" s="1"/>
  <c r="OXD471" i="5" s="1"/>
  <c r="OXF471" i="5" s="1"/>
  <c r="OXH471" i="5" s="1"/>
  <c r="OXJ471" i="5" s="1"/>
  <c r="OXL471" i="5" s="1"/>
  <c r="OXN471" i="5" s="1"/>
  <c r="OXP471" i="5" s="1"/>
  <c r="OXR471" i="5" s="1"/>
  <c r="OXT471" i="5" s="1"/>
  <c r="OXV471" i="5" s="1"/>
  <c r="OXX471" i="5" s="1"/>
  <c r="OXZ471" i="5" s="1"/>
  <c r="OYB471" i="5" s="1"/>
  <c r="OYD471" i="5" s="1"/>
  <c r="OYF471" i="5" s="1"/>
  <c r="OYH471" i="5" s="1"/>
  <c r="OYJ471" i="5" s="1"/>
  <c r="OYL471" i="5" s="1"/>
  <c r="OYN471" i="5" s="1"/>
  <c r="OYP471" i="5" s="1"/>
  <c r="OYR471" i="5" s="1"/>
  <c r="OYT471" i="5" s="1"/>
  <c r="OYV471" i="5" s="1"/>
  <c r="OYX471" i="5" s="1"/>
  <c r="OYZ471" i="5" s="1"/>
  <c r="OZB471" i="5" s="1"/>
  <c r="OZD471" i="5" s="1"/>
  <c r="OZF471" i="5" s="1"/>
  <c r="OZH471" i="5" s="1"/>
  <c r="OZJ471" i="5" s="1"/>
  <c r="OZL471" i="5" s="1"/>
  <c r="OZN471" i="5" s="1"/>
  <c r="OZP471" i="5" s="1"/>
  <c r="OZR471" i="5" s="1"/>
  <c r="OZT471" i="5" s="1"/>
  <c r="OZV471" i="5" s="1"/>
  <c r="OZX471" i="5" s="1"/>
  <c r="OZZ471" i="5" s="1"/>
  <c r="PAB471" i="5" s="1"/>
  <c r="PAD471" i="5" s="1"/>
  <c r="PAF471" i="5" s="1"/>
  <c r="PAH471" i="5" s="1"/>
  <c r="PAJ471" i="5" s="1"/>
  <c r="PAL471" i="5" s="1"/>
  <c r="PAN471" i="5" s="1"/>
  <c r="PAP471" i="5" s="1"/>
  <c r="PAR471" i="5" s="1"/>
  <c r="PAT471" i="5" s="1"/>
  <c r="PAV471" i="5" s="1"/>
  <c r="PAX471" i="5" s="1"/>
  <c r="PAZ471" i="5" s="1"/>
  <c r="PBB471" i="5" s="1"/>
  <c r="PBD471" i="5" s="1"/>
  <c r="PBF471" i="5" s="1"/>
  <c r="PBH471" i="5" s="1"/>
  <c r="PBJ471" i="5" s="1"/>
  <c r="PBL471" i="5" s="1"/>
  <c r="PBN471" i="5" s="1"/>
  <c r="PBP471" i="5" s="1"/>
  <c r="PBR471" i="5" s="1"/>
  <c r="PBT471" i="5" s="1"/>
  <c r="PBV471" i="5" s="1"/>
  <c r="PBX471" i="5" s="1"/>
  <c r="PBZ471" i="5" s="1"/>
  <c r="PCB471" i="5" s="1"/>
  <c r="PCD471" i="5" s="1"/>
  <c r="PCF471" i="5" s="1"/>
  <c r="PCH471" i="5" s="1"/>
  <c r="PCJ471" i="5" s="1"/>
  <c r="PCL471" i="5" s="1"/>
  <c r="PCN471" i="5" s="1"/>
  <c r="PCP471" i="5" s="1"/>
  <c r="PCR471" i="5" s="1"/>
  <c r="PCT471" i="5" s="1"/>
  <c r="PCV471" i="5" s="1"/>
  <c r="PCX471" i="5" s="1"/>
  <c r="PCZ471" i="5" s="1"/>
  <c r="PDB471" i="5" s="1"/>
  <c r="PDD471" i="5" s="1"/>
  <c r="PDF471" i="5" s="1"/>
  <c r="PDH471" i="5" s="1"/>
  <c r="PDJ471" i="5" s="1"/>
  <c r="PDL471" i="5" s="1"/>
  <c r="PDN471" i="5" s="1"/>
  <c r="PDP471" i="5" s="1"/>
  <c r="PDR471" i="5" s="1"/>
  <c r="PDT471" i="5" s="1"/>
  <c r="PDV471" i="5" s="1"/>
  <c r="PDX471" i="5" s="1"/>
  <c r="PDZ471" i="5" s="1"/>
  <c r="PEB471" i="5" s="1"/>
  <c r="PED471" i="5" s="1"/>
  <c r="PEF471" i="5" s="1"/>
  <c r="PEH471" i="5" s="1"/>
  <c r="PEJ471" i="5" s="1"/>
  <c r="PEL471" i="5" s="1"/>
  <c r="PEN471" i="5" s="1"/>
  <c r="PEP471" i="5" s="1"/>
  <c r="PER471" i="5" s="1"/>
  <c r="PET471" i="5" s="1"/>
  <c r="PEV471" i="5" s="1"/>
  <c r="PEX471" i="5" s="1"/>
  <c r="PEZ471" i="5" s="1"/>
  <c r="PFB471" i="5" s="1"/>
  <c r="PFD471" i="5" s="1"/>
  <c r="PFF471" i="5" s="1"/>
  <c r="PFH471" i="5" s="1"/>
  <c r="PFJ471" i="5" s="1"/>
  <c r="PFL471" i="5" s="1"/>
  <c r="PFN471" i="5" s="1"/>
  <c r="PFP471" i="5" s="1"/>
  <c r="PFR471" i="5" s="1"/>
  <c r="PFT471" i="5" s="1"/>
  <c r="PFV471" i="5" s="1"/>
  <c r="PFX471" i="5" s="1"/>
  <c r="PFZ471" i="5" s="1"/>
  <c r="PGB471" i="5" s="1"/>
  <c r="PGD471" i="5" s="1"/>
  <c r="PGF471" i="5" s="1"/>
  <c r="PGH471" i="5" s="1"/>
  <c r="PGJ471" i="5" s="1"/>
  <c r="PGL471" i="5" s="1"/>
  <c r="PGN471" i="5" s="1"/>
  <c r="PGP471" i="5" s="1"/>
  <c r="PGR471" i="5" s="1"/>
  <c r="PGT471" i="5" s="1"/>
  <c r="PGV471" i="5" s="1"/>
  <c r="PGX471" i="5" s="1"/>
  <c r="PGZ471" i="5" s="1"/>
  <c r="PHB471" i="5" s="1"/>
  <c r="PHD471" i="5" s="1"/>
  <c r="PHF471" i="5" s="1"/>
  <c r="PHH471" i="5" s="1"/>
  <c r="PHJ471" i="5" s="1"/>
  <c r="PHL471" i="5" s="1"/>
  <c r="PHN471" i="5" s="1"/>
  <c r="PHP471" i="5" s="1"/>
  <c r="PHR471" i="5" s="1"/>
  <c r="PHT471" i="5" s="1"/>
  <c r="PHV471" i="5" s="1"/>
  <c r="PHX471" i="5" s="1"/>
  <c r="PHZ471" i="5" s="1"/>
  <c r="PIB471" i="5" s="1"/>
  <c r="PID471" i="5" s="1"/>
  <c r="PIF471" i="5" s="1"/>
  <c r="PIH471" i="5" s="1"/>
  <c r="PIJ471" i="5" s="1"/>
  <c r="PIL471" i="5" s="1"/>
  <c r="PIN471" i="5" s="1"/>
  <c r="PIP471" i="5" s="1"/>
  <c r="PIR471" i="5" s="1"/>
  <c r="PIT471" i="5" s="1"/>
  <c r="PIV471" i="5" s="1"/>
  <c r="PIX471" i="5" s="1"/>
  <c r="PIZ471" i="5" s="1"/>
  <c r="PJB471" i="5" s="1"/>
  <c r="PJD471" i="5" s="1"/>
  <c r="PJF471" i="5" s="1"/>
  <c r="PJH471" i="5" s="1"/>
  <c r="PJJ471" i="5" s="1"/>
  <c r="PJL471" i="5" s="1"/>
  <c r="PJN471" i="5" s="1"/>
  <c r="PJP471" i="5" s="1"/>
  <c r="PJR471" i="5" s="1"/>
  <c r="PJT471" i="5" s="1"/>
  <c r="PJV471" i="5" s="1"/>
  <c r="PJX471" i="5" s="1"/>
  <c r="PJZ471" i="5" s="1"/>
  <c r="PKB471" i="5" s="1"/>
  <c r="PKD471" i="5" s="1"/>
  <c r="PKF471" i="5" s="1"/>
  <c r="PKH471" i="5" s="1"/>
  <c r="PKJ471" i="5" s="1"/>
  <c r="PKL471" i="5" s="1"/>
  <c r="PKN471" i="5" s="1"/>
  <c r="PKP471" i="5" s="1"/>
  <c r="PKR471" i="5" s="1"/>
  <c r="PKT471" i="5" s="1"/>
  <c r="PKV471" i="5" s="1"/>
  <c r="PKX471" i="5" s="1"/>
  <c r="PKZ471" i="5" s="1"/>
  <c r="PLB471" i="5" s="1"/>
  <c r="PLD471" i="5" s="1"/>
  <c r="PLF471" i="5" s="1"/>
  <c r="PLH471" i="5" s="1"/>
  <c r="PLJ471" i="5" s="1"/>
  <c r="PLL471" i="5" s="1"/>
  <c r="PLN471" i="5" s="1"/>
  <c r="PLP471" i="5" s="1"/>
  <c r="PLR471" i="5" s="1"/>
  <c r="PLT471" i="5" s="1"/>
  <c r="PLV471" i="5" s="1"/>
  <c r="PLX471" i="5" s="1"/>
  <c r="PLZ471" i="5" s="1"/>
  <c r="PMB471" i="5" s="1"/>
  <c r="PMD471" i="5" s="1"/>
  <c r="PMF471" i="5" s="1"/>
  <c r="PMH471" i="5" s="1"/>
  <c r="PMJ471" i="5" s="1"/>
  <c r="PML471" i="5" s="1"/>
  <c r="PMN471" i="5" s="1"/>
  <c r="PMP471" i="5" s="1"/>
  <c r="PMR471" i="5" s="1"/>
  <c r="PMT471" i="5" s="1"/>
  <c r="PMV471" i="5" s="1"/>
  <c r="PMX471" i="5" s="1"/>
  <c r="PMZ471" i="5" s="1"/>
  <c r="PNB471" i="5" s="1"/>
  <c r="PND471" i="5" s="1"/>
  <c r="PNF471" i="5" s="1"/>
  <c r="PNH471" i="5" s="1"/>
  <c r="PNJ471" i="5" s="1"/>
  <c r="PNL471" i="5" s="1"/>
  <c r="PNN471" i="5" s="1"/>
  <c r="PNP471" i="5" s="1"/>
  <c r="PNR471" i="5" s="1"/>
  <c r="PNT471" i="5" s="1"/>
  <c r="PNV471" i="5" s="1"/>
  <c r="PNX471" i="5" s="1"/>
  <c r="PNZ471" i="5" s="1"/>
  <c r="POB471" i="5" s="1"/>
  <c r="POD471" i="5" s="1"/>
  <c r="POF471" i="5" s="1"/>
  <c r="POH471" i="5" s="1"/>
  <c r="POJ471" i="5" s="1"/>
  <c r="POL471" i="5" s="1"/>
  <c r="PON471" i="5" s="1"/>
  <c r="POP471" i="5" s="1"/>
  <c r="POR471" i="5" s="1"/>
  <c r="POT471" i="5" s="1"/>
  <c r="POV471" i="5" s="1"/>
  <c r="POX471" i="5" s="1"/>
  <c r="POZ471" i="5" s="1"/>
  <c r="PPB471" i="5" s="1"/>
  <c r="PPD471" i="5" s="1"/>
  <c r="PPF471" i="5" s="1"/>
  <c r="PPH471" i="5" s="1"/>
  <c r="PPJ471" i="5" s="1"/>
  <c r="PPL471" i="5" s="1"/>
  <c r="PPN471" i="5" s="1"/>
  <c r="PPP471" i="5" s="1"/>
  <c r="PPR471" i="5" s="1"/>
  <c r="PPT471" i="5" s="1"/>
  <c r="PPV471" i="5" s="1"/>
  <c r="PPX471" i="5" s="1"/>
  <c r="PPZ471" i="5" s="1"/>
  <c r="PQB471" i="5" s="1"/>
  <c r="PQD471" i="5" s="1"/>
  <c r="PQF471" i="5" s="1"/>
  <c r="PQH471" i="5" s="1"/>
  <c r="PQJ471" i="5" s="1"/>
  <c r="PQL471" i="5" s="1"/>
  <c r="PQN471" i="5" s="1"/>
  <c r="PQP471" i="5" s="1"/>
  <c r="PQR471" i="5" s="1"/>
  <c r="PQT471" i="5" s="1"/>
  <c r="PQV471" i="5" s="1"/>
  <c r="PQX471" i="5" s="1"/>
  <c r="PQZ471" i="5" s="1"/>
  <c r="PRB471" i="5" s="1"/>
  <c r="PRD471" i="5" s="1"/>
  <c r="PRF471" i="5" s="1"/>
  <c r="PRH471" i="5" s="1"/>
  <c r="PRJ471" i="5" s="1"/>
  <c r="PRL471" i="5" s="1"/>
  <c r="PRN471" i="5" s="1"/>
  <c r="PRP471" i="5" s="1"/>
  <c r="PRR471" i="5" s="1"/>
  <c r="PRT471" i="5" s="1"/>
  <c r="PRV471" i="5" s="1"/>
  <c r="PRX471" i="5" s="1"/>
  <c r="PRZ471" i="5" s="1"/>
  <c r="PSB471" i="5" s="1"/>
  <c r="PSD471" i="5" s="1"/>
  <c r="PSF471" i="5" s="1"/>
  <c r="PSH471" i="5" s="1"/>
  <c r="PSJ471" i="5" s="1"/>
  <c r="PSL471" i="5" s="1"/>
  <c r="PSN471" i="5" s="1"/>
  <c r="PSP471" i="5" s="1"/>
  <c r="PSR471" i="5" s="1"/>
  <c r="PST471" i="5" s="1"/>
  <c r="PSV471" i="5" s="1"/>
  <c r="PSX471" i="5" s="1"/>
  <c r="PSZ471" i="5" s="1"/>
  <c r="PTB471" i="5" s="1"/>
  <c r="PTD471" i="5" s="1"/>
  <c r="PTF471" i="5" s="1"/>
  <c r="PTH471" i="5" s="1"/>
  <c r="PTJ471" i="5" s="1"/>
  <c r="PTL471" i="5" s="1"/>
  <c r="PTN471" i="5" s="1"/>
  <c r="PTP471" i="5" s="1"/>
  <c r="PTR471" i="5" s="1"/>
  <c r="PTT471" i="5" s="1"/>
  <c r="PTV471" i="5" s="1"/>
  <c r="PTX471" i="5" s="1"/>
  <c r="PTZ471" i="5" s="1"/>
  <c r="PUB471" i="5" s="1"/>
  <c r="PUD471" i="5" s="1"/>
  <c r="PUF471" i="5" s="1"/>
  <c r="PUH471" i="5" s="1"/>
  <c r="PUJ471" i="5" s="1"/>
  <c r="PUL471" i="5" s="1"/>
  <c r="PUN471" i="5" s="1"/>
  <c r="PUP471" i="5" s="1"/>
  <c r="PUR471" i="5" s="1"/>
  <c r="PUT471" i="5" s="1"/>
  <c r="PUV471" i="5" s="1"/>
  <c r="PUX471" i="5" s="1"/>
  <c r="PUZ471" i="5" s="1"/>
  <c r="PVB471" i="5" s="1"/>
  <c r="PVD471" i="5" s="1"/>
  <c r="PVF471" i="5" s="1"/>
  <c r="PVH471" i="5" s="1"/>
  <c r="PVJ471" i="5" s="1"/>
  <c r="PVL471" i="5" s="1"/>
  <c r="PVN471" i="5" s="1"/>
  <c r="PVP471" i="5" s="1"/>
  <c r="PVR471" i="5" s="1"/>
  <c r="PVT471" i="5" s="1"/>
  <c r="PVV471" i="5" s="1"/>
  <c r="PVX471" i="5" s="1"/>
  <c r="PVZ471" i="5" s="1"/>
  <c r="PWB471" i="5" s="1"/>
  <c r="PWD471" i="5" s="1"/>
  <c r="PWF471" i="5" s="1"/>
  <c r="PWH471" i="5" s="1"/>
  <c r="PWJ471" i="5" s="1"/>
  <c r="PWL471" i="5" s="1"/>
  <c r="PWN471" i="5" s="1"/>
  <c r="PWP471" i="5" s="1"/>
  <c r="PWR471" i="5" s="1"/>
  <c r="PWT471" i="5" s="1"/>
  <c r="PWV471" i="5" s="1"/>
  <c r="PWX471" i="5" s="1"/>
  <c r="PWZ471" i="5" s="1"/>
  <c r="PXB471" i="5" s="1"/>
  <c r="PXD471" i="5" s="1"/>
  <c r="PXF471" i="5" s="1"/>
  <c r="PXH471" i="5" s="1"/>
  <c r="PXJ471" i="5" s="1"/>
  <c r="PXL471" i="5" s="1"/>
  <c r="PXN471" i="5" s="1"/>
  <c r="PXP471" i="5" s="1"/>
  <c r="PXR471" i="5" s="1"/>
  <c r="PXT471" i="5" s="1"/>
  <c r="PXV471" i="5" s="1"/>
  <c r="PXX471" i="5" s="1"/>
  <c r="PXZ471" i="5" s="1"/>
  <c r="PYB471" i="5" s="1"/>
  <c r="PYD471" i="5" s="1"/>
  <c r="PYF471" i="5" s="1"/>
  <c r="PYH471" i="5" s="1"/>
  <c r="PYJ471" i="5" s="1"/>
  <c r="PYL471" i="5" s="1"/>
  <c r="PYN471" i="5" s="1"/>
  <c r="PYP471" i="5" s="1"/>
  <c r="PYR471" i="5" s="1"/>
  <c r="PYT471" i="5" s="1"/>
  <c r="PYV471" i="5" s="1"/>
  <c r="PYX471" i="5" s="1"/>
  <c r="PYZ471" i="5" s="1"/>
  <c r="PZB471" i="5" s="1"/>
  <c r="PZD471" i="5" s="1"/>
  <c r="PZF471" i="5" s="1"/>
  <c r="PZH471" i="5" s="1"/>
  <c r="PZJ471" i="5" s="1"/>
  <c r="PZL471" i="5" s="1"/>
  <c r="PZN471" i="5" s="1"/>
  <c r="PZP471" i="5" s="1"/>
  <c r="PZR471" i="5" s="1"/>
  <c r="PZT471" i="5" s="1"/>
  <c r="PZV471" i="5" s="1"/>
  <c r="PZX471" i="5" s="1"/>
  <c r="PZZ471" i="5" s="1"/>
  <c r="QAB471" i="5" s="1"/>
  <c r="QAD471" i="5" s="1"/>
  <c r="QAF471" i="5" s="1"/>
  <c r="QAH471" i="5" s="1"/>
  <c r="QAJ471" i="5" s="1"/>
  <c r="QAL471" i="5" s="1"/>
  <c r="QAN471" i="5" s="1"/>
  <c r="QAP471" i="5" s="1"/>
  <c r="QAR471" i="5" s="1"/>
  <c r="QAT471" i="5" s="1"/>
  <c r="QAV471" i="5" s="1"/>
  <c r="QAX471" i="5" s="1"/>
  <c r="QAZ471" i="5" s="1"/>
  <c r="QBB471" i="5" s="1"/>
  <c r="QBD471" i="5" s="1"/>
  <c r="QBF471" i="5" s="1"/>
  <c r="QBH471" i="5" s="1"/>
  <c r="QBJ471" i="5" s="1"/>
  <c r="QBL471" i="5" s="1"/>
  <c r="QBN471" i="5" s="1"/>
  <c r="QBP471" i="5" s="1"/>
  <c r="QBR471" i="5" s="1"/>
  <c r="QBT471" i="5" s="1"/>
  <c r="QBV471" i="5" s="1"/>
  <c r="QBX471" i="5" s="1"/>
  <c r="QBZ471" i="5" s="1"/>
  <c r="QCB471" i="5" s="1"/>
  <c r="QCD471" i="5" s="1"/>
  <c r="QCF471" i="5" s="1"/>
  <c r="QCH471" i="5" s="1"/>
  <c r="QCJ471" i="5" s="1"/>
  <c r="QCL471" i="5" s="1"/>
  <c r="QCN471" i="5" s="1"/>
  <c r="QCP471" i="5" s="1"/>
  <c r="QCR471" i="5" s="1"/>
  <c r="QCT471" i="5" s="1"/>
  <c r="QCV471" i="5" s="1"/>
  <c r="QCX471" i="5" s="1"/>
  <c r="QCZ471" i="5" s="1"/>
  <c r="QDB471" i="5" s="1"/>
  <c r="QDD471" i="5" s="1"/>
  <c r="QDF471" i="5" s="1"/>
  <c r="QDH471" i="5" s="1"/>
  <c r="QDJ471" i="5" s="1"/>
  <c r="QDL471" i="5" s="1"/>
  <c r="QDN471" i="5" s="1"/>
  <c r="QDP471" i="5" s="1"/>
  <c r="QDR471" i="5" s="1"/>
  <c r="QDT471" i="5" s="1"/>
  <c r="QDV471" i="5" s="1"/>
  <c r="QDX471" i="5" s="1"/>
  <c r="QDZ471" i="5" s="1"/>
  <c r="QEB471" i="5" s="1"/>
  <c r="QED471" i="5" s="1"/>
  <c r="QEF471" i="5" s="1"/>
  <c r="QEH471" i="5" s="1"/>
  <c r="QEJ471" i="5" s="1"/>
  <c r="QEL471" i="5" s="1"/>
  <c r="QEN471" i="5" s="1"/>
  <c r="QEP471" i="5" s="1"/>
  <c r="QER471" i="5" s="1"/>
  <c r="QET471" i="5" s="1"/>
  <c r="QEV471" i="5" s="1"/>
  <c r="QEX471" i="5" s="1"/>
  <c r="QEZ471" i="5" s="1"/>
  <c r="QFB471" i="5" s="1"/>
  <c r="QFD471" i="5" s="1"/>
  <c r="QFF471" i="5" s="1"/>
  <c r="QFH471" i="5" s="1"/>
  <c r="QFJ471" i="5" s="1"/>
  <c r="QFL471" i="5" s="1"/>
  <c r="QFN471" i="5" s="1"/>
  <c r="QFP471" i="5" s="1"/>
  <c r="QFR471" i="5" s="1"/>
  <c r="QFT471" i="5" s="1"/>
  <c r="QFV471" i="5" s="1"/>
  <c r="QFX471" i="5" s="1"/>
  <c r="QFZ471" i="5" s="1"/>
  <c r="QGB471" i="5" s="1"/>
  <c r="QGD471" i="5" s="1"/>
  <c r="QGF471" i="5" s="1"/>
  <c r="QGH471" i="5" s="1"/>
  <c r="QGJ471" i="5" s="1"/>
  <c r="QGL471" i="5" s="1"/>
  <c r="QGN471" i="5" s="1"/>
  <c r="QGP471" i="5" s="1"/>
  <c r="QGR471" i="5" s="1"/>
  <c r="QGT471" i="5" s="1"/>
  <c r="QGV471" i="5" s="1"/>
  <c r="QGX471" i="5" s="1"/>
  <c r="QGZ471" i="5" s="1"/>
  <c r="QHB471" i="5" s="1"/>
  <c r="QHD471" i="5" s="1"/>
  <c r="QHF471" i="5" s="1"/>
  <c r="QHH471" i="5" s="1"/>
  <c r="QHJ471" i="5" s="1"/>
  <c r="QHL471" i="5" s="1"/>
  <c r="QHN471" i="5" s="1"/>
  <c r="QHP471" i="5" s="1"/>
  <c r="QHR471" i="5" s="1"/>
  <c r="QHT471" i="5" s="1"/>
  <c r="QHV471" i="5" s="1"/>
  <c r="QHX471" i="5" s="1"/>
  <c r="QHZ471" i="5" s="1"/>
  <c r="QIB471" i="5" s="1"/>
  <c r="QID471" i="5" s="1"/>
  <c r="QIF471" i="5" s="1"/>
  <c r="QIH471" i="5" s="1"/>
  <c r="QIJ471" i="5" s="1"/>
  <c r="QIL471" i="5" s="1"/>
  <c r="QIN471" i="5" s="1"/>
  <c r="QIP471" i="5" s="1"/>
  <c r="QIR471" i="5" s="1"/>
  <c r="QIT471" i="5" s="1"/>
  <c r="QIV471" i="5" s="1"/>
  <c r="QIX471" i="5" s="1"/>
  <c r="QIZ471" i="5" s="1"/>
  <c r="QJB471" i="5" s="1"/>
  <c r="QJD471" i="5" s="1"/>
  <c r="QJF471" i="5" s="1"/>
  <c r="QJH471" i="5" s="1"/>
  <c r="QJJ471" i="5" s="1"/>
  <c r="QJL471" i="5" s="1"/>
  <c r="QJN471" i="5" s="1"/>
  <c r="QJP471" i="5" s="1"/>
  <c r="QJR471" i="5" s="1"/>
  <c r="QJT471" i="5" s="1"/>
  <c r="QJV471" i="5" s="1"/>
  <c r="QJX471" i="5" s="1"/>
  <c r="QJZ471" i="5" s="1"/>
  <c r="QKB471" i="5" s="1"/>
  <c r="QKD471" i="5" s="1"/>
  <c r="QKF471" i="5" s="1"/>
  <c r="QKH471" i="5" s="1"/>
  <c r="QKJ471" i="5" s="1"/>
  <c r="QKL471" i="5" s="1"/>
  <c r="QKN471" i="5" s="1"/>
  <c r="QKP471" i="5" s="1"/>
  <c r="QKR471" i="5" s="1"/>
  <c r="QKT471" i="5" s="1"/>
  <c r="QKV471" i="5" s="1"/>
  <c r="QKX471" i="5" s="1"/>
  <c r="QKZ471" i="5" s="1"/>
  <c r="QLB471" i="5" s="1"/>
  <c r="QLD471" i="5" s="1"/>
  <c r="QLF471" i="5" s="1"/>
  <c r="QLH471" i="5" s="1"/>
  <c r="QLJ471" i="5" s="1"/>
  <c r="QLL471" i="5" s="1"/>
  <c r="QLN471" i="5" s="1"/>
  <c r="QLP471" i="5" s="1"/>
  <c r="QLR471" i="5" s="1"/>
  <c r="QLT471" i="5" s="1"/>
  <c r="QLV471" i="5" s="1"/>
  <c r="QLX471" i="5" s="1"/>
  <c r="QLZ471" i="5" s="1"/>
  <c r="QMB471" i="5" s="1"/>
  <c r="QMD471" i="5" s="1"/>
  <c r="QMF471" i="5" s="1"/>
  <c r="QMH471" i="5" s="1"/>
  <c r="QMJ471" i="5" s="1"/>
  <c r="QML471" i="5" s="1"/>
  <c r="QMN471" i="5" s="1"/>
  <c r="QMP471" i="5" s="1"/>
  <c r="QMR471" i="5" s="1"/>
  <c r="QMT471" i="5" s="1"/>
  <c r="QMV471" i="5" s="1"/>
  <c r="QMX471" i="5" s="1"/>
  <c r="QMZ471" i="5" s="1"/>
  <c r="QNB471" i="5" s="1"/>
  <c r="QND471" i="5" s="1"/>
  <c r="QNF471" i="5" s="1"/>
  <c r="QNH471" i="5" s="1"/>
  <c r="QNJ471" i="5" s="1"/>
  <c r="QNL471" i="5" s="1"/>
  <c r="QNN471" i="5" s="1"/>
  <c r="QNP471" i="5" s="1"/>
  <c r="QNR471" i="5" s="1"/>
  <c r="QNT471" i="5" s="1"/>
  <c r="QNV471" i="5" s="1"/>
  <c r="QNX471" i="5" s="1"/>
  <c r="QNZ471" i="5" s="1"/>
  <c r="QOB471" i="5" s="1"/>
  <c r="QOD471" i="5" s="1"/>
  <c r="QOF471" i="5" s="1"/>
  <c r="QOH471" i="5" s="1"/>
  <c r="QOJ471" i="5" s="1"/>
  <c r="QOL471" i="5" s="1"/>
  <c r="QON471" i="5" s="1"/>
  <c r="QOP471" i="5" s="1"/>
  <c r="QOR471" i="5" s="1"/>
  <c r="QOT471" i="5" s="1"/>
  <c r="QOV471" i="5" s="1"/>
  <c r="QOX471" i="5" s="1"/>
  <c r="QOZ471" i="5" s="1"/>
  <c r="QPB471" i="5" s="1"/>
  <c r="QPD471" i="5" s="1"/>
  <c r="QPF471" i="5" s="1"/>
  <c r="QPH471" i="5" s="1"/>
  <c r="QPJ471" i="5" s="1"/>
  <c r="QPL471" i="5" s="1"/>
  <c r="QPN471" i="5" s="1"/>
  <c r="QPP471" i="5" s="1"/>
  <c r="QPR471" i="5" s="1"/>
  <c r="QPT471" i="5" s="1"/>
  <c r="QPV471" i="5" s="1"/>
  <c r="QPX471" i="5" s="1"/>
  <c r="QPZ471" i="5" s="1"/>
  <c r="QQB471" i="5" s="1"/>
  <c r="QQD471" i="5" s="1"/>
  <c r="QQF471" i="5" s="1"/>
  <c r="QQH471" i="5" s="1"/>
  <c r="QQJ471" i="5" s="1"/>
  <c r="QQL471" i="5" s="1"/>
  <c r="QQN471" i="5" s="1"/>
  <c r="QQP471" i="5" s="1"/>
  <c r="QQR471" i="5" s="1"/>
  <c r="QQT471" i="5" s="1"/>
  <c r="QQV471" i="5" s="1"/>
  <c r="QQX471" i="5" s="1"/>
  <c r="QQZ471" i="5" s="1"/>
  <c r="QRB471" i="5" s="1"/>
  <c r="QRD471" i="5" s="1"/>
  <c r="QRF471" i="5" s="1"/>
  <c r="QRH471" i="5" s="1"/>
  <c r="QRJ471" i="5" s="1"/>
  <c r="QRL471" i="5" s="1"/>
  <c r="QRN471" i="5" s="1"/>
  <c r="QRP471" i="5" s="1"/>
  <c r="QRR471" i="5" s="1"/>
  <c r="QRT471" i="5" s="1"/>
  <c r="QRV471" i="5" s="1"/>
  <c r="QRX471" i="5" s="1"/>
  <c r="QRZ471" i="5" s="1"/>
  <c r="QSB471" i="5" s="1"/>
  <c r="QSD471" i="5" s="1"/>
  <c r="QSF471" i="5" s="1"/>
  <c r="QSH471" i="5" s="1"/>
  <c r="QSJ471" i="5" s="1"/>
  <c r="QSL471" i="5" s="1"/>
  <c r="QSN471" i="5" s="1"/>
  <c r="QSP471" i="5" s="1"/>
  <c r="QSR471" i="5" s="1"/>
  <c r="QST471" i="5" s="1"/>
  <c r="QSV471" i="5" s="1"/>
  <c r="QSX471" i="5" s="1"/>
  <c r="QSZ471" i="5" s="1"/>
  <c r="QTB471" i="5" s="1"/>
  <c r="QTD471" i="5" s="1"/>
  <c r="QTF471" i="5" s="1"/>
  <c r="QTH471" i="5" s="1"/>
  <c r="QTJ471" i="5" s="1"/>
  <c r="QTL471" i="5" s="1"/>
  <c r="QTN471" i="5" s="1"/>
  <c r="QTP471" i="5" s="1"/>
  <c r="QTR471" i="5" s="1"/>
  <c r="QTT471" i="5" s="1"/>
  <c r="QTV471" i="5" s="1"/>
  <c r="QTX471" i="5" s="1"/>
  <c r="QTZ471" i="5" s="1"/>
  <c r="QUB471" i="5" s="1"/>
  <c r="QUD471" i="5" s="1"/>
  <c r="QUF471" i="5" s="1"/>
  <c r="QUH471" i="5" s="1"/>
  <c r="QUJ471" i="5" s="1"/>
  <c r="QUL471" i="5" s="1"/>
  <c r="QUN471" i="5" s="1"/>
  <c r="QUP471" i="5" s="1"/>
  <c r="QUR471" i="5" s="1"/>
  <c r="QUT471" i="5" s="1"/>
  <c r="QUV471" i="5" s="1"/>
  <c r="QUX471" i="5" s="1"/>
  <c r="QUZ471" i="5" s="1"/>
  <c r="QVB471" i="5" s="1"/>
  <c r="QVD471" i="5" s="1"/>
  <c r="QVF471" i="5" s="1"/>
  <c r="QVH471" i="5" s="1"/>
  <c r="QVJ471" i="5" s="1"/>
  <c r="QVL471" i="5" s="1"/>
  <c r="QVN471" i="5" s="1"/>
  <c r="QVP471" i="5" s="1"/>
  <c r="QVR471" i="5" s="1"/>
  <c r="QVT471" i="5" s="1"/>
  <c r="QVV471" i="5" s="1"/>
  <c r="QVX471" i="5" s="1"/>
  <c r="QVZ471" i="5" s="1"/>
  <c r="QWB471" i="5" s="1"/>
  <c r="QWD471" i="5" s="1"/>
  <c r="QWF471" i="5" s="1"/>
  <c r="QWH471" i="5" s="1"/>
  <c r="QWJ471" i="5" s="1"/>
  <c r="QWL471" i="5" s="1"/>
  <c r="QWN471" i="5" s="1"/>
  <c r="QWP471" i="5" s="1"/>
  <c r="QWR471" i="5" s="1"/>
  <c r="QWT471" i="5" s="1"/>
  <c r="QWV471" i="5" s="1"/>
  <c r="QWX471" i="5" s="1"/>
  <c r="QWZ471" i="5" s="1"/>
  <c r="QXB471" i="5" s="1"/>
  <c r="QXD471" i="5" s="1"/>
  <c r="QXF471" i="5" s="1"/>
  <c r="QXH471" i="5" s="1"/>
  <c r="QXJ471" i="5" s="1"/>
  <c r="QXL471" i="5" s="1"/>
  <c r="QXN471" i="5" s="1"/>
  <c r="QXP471" i="5" s="1"/>
  <c r="QXR471" i="5" s="1"/>
  <c r="QXT471" i="5" s="1"/>
  <c r="QXV471" i="5" s="1"/>
  <c r="QXX471" i="5" s="1"/>
  <c r="QXZ471" i="5" s="1"/>
  <c r="QYB471" i="5" s="1"/>
  <c r="QYD471" i="5" s="1"/>
  <c r="QYF471" i="5" s="1"/>
  <c r="QYH471" i="5" s="1"/>
  <c r="QYJ471" i="5" s="1"/>
  <c r="QYL471" i="5" s="1"/>
  <c r="QYN471" i="5" s="1"/>
  <c r="QYP471" i="5" s="1"/>
  <c r="QYR471" i="5" s="1"/>
  <c r="QYT471" i="5" s="1"/>
  <c r="QYV471" i="5" s="1"/>
  <c r="QYX471" i="5" s="1"/>
  <c r="QYZ471" i="5" s="1"/>
  <c r="QZB471" i="5" s="1"/>
  <c r="QZD471" i="5" s="1"/>
  <c r="QZF471" i="5" s="1"/>
  <c r="QZH471" i="5" s="1"/>
  <c r="QZJ471" i="5" s="1"/>
  <c r="QZL471" i="5" s="1"/>
  <c r="QZN471" i="5" s="1"/>
  <c r="QZP471" i="5" s="1"/>
  <c r="QZR471" i="5" s="1"/>
  <c r="QZT471" i="5" s="1"/>
  <c r="QZV471" i="5" s="1"/>
  <c r="QZX471" i="5" s="1"/>
  <c r="QZZ471" i="5" s="1"/>
  <c r="RAB471" i="5" s="1"/>
  <c r="RAD471" i="5" s="1"/>
  <c r="RAF471" i="5" s="1"/>
  <c r="RAH471" i="5" s="1"/>
  <c r="RAJ471" i="5" s="1"/>
  <c r="RAL471" i="5" s="1"/>
  <c r="RAN471" i="5" s="1"/>
  <c r="RAP471" i="5" s="1"/>
  <c r="RAR471" i="5" s="1"/>
  <c r="RAT471" i="5" s="1"/>
  <c r="RAV471" i="5" s="1"/>
  <c r="RAX471" i="5" s="1"/>
  <c r="RAZ471" i="5" s="1"/>
  <c r="RBB471" i="5" s="1"/>
  <c r="RBD471" i="5" s="1"/>
  <c r="RBF471" i="5" s="1"/>
  <c r="RBH471" i="5" s="1"/>
  <c r="RBJ471" i="5" s="1"/>
  <c r="RBL471" i="5" s="1"/>
  <c r="RBN471" i="5" s="1"/>
  <c r="RBP471" i="5" s="1"/>
  <c r="RBR471" i="5" s="1"/>
  <c r="RBT471" i="5" s="1"/>
  <c r="RBV471" i="5" s="1"/>
  <c r="RBX471" i="5" s="1"/>
  <c r="RBZ471" i="5" s="1"/>
  <c r="RCB471" i="5" s="1"/>
  <c r="RCD471" i="5" s="1"/>
  <c r="RCF471" i="5" s="1"/>
  <c r="RCH471" i="5" s="1"/>
  <c r="RCJ471" i="5" s="1"/>
  <c r="RCL471" i="5" s="1"/>
  <c r="RCN471" i="5" s="1"/>
  <c r="RCP471" i="5" s="1"/>
  <c r="RCR471" i="5" s="1"/>
  <c r="RCT471" i="5" s="1"/>
  <c r="RCV471" i="5" s="1"/>
  <c r="RCX471" i="5" s="1"/>
  <c r="RCZ471" i="5" s="1"/>
  <c r="RDB471" i="5" s="1"/>
  <c r="RDD471" i="5" s="1"/>
  <c r="RDF471" i="5" s="1"/>
  <c r="RDH471" i="5" s="1"/>
  <c r="RDJ471" i="5" s="1"/>
  <c r="RDL471" i="5" s="1"/>
  <c r="RDN471" i="5" s="1"/>
  <c r="RDP471" i="5" s="1"/>
  <c r="RDR471" i="5" s="1"/>
  <c r="RDT471" i="5" s="1"/>
  <c r="RDV471" i="5" s="1"/>
  <c r="RDX471" i="5" s="1"/>
  <c r="RDZ471" i="5" s="1"/>
  <c r="REB471" i="5" s="1"/>
  <c r="RED471" i="5" s="1"/>
  <c r="REF471" i="5" s="1"/>
  <c r="REH471" i="5" s="1"/>
  <c r="REJ471" i="5" s="1"/>
  <c r="REL471" i="5" s="1"/>
  <c r="REN471" i="5" s="1"/>
  <c r="REP471" i="5" s="1"/>
  <c r="RER471" i="5" s="1"/>
  <c r="RET471" i="5" s="1"/>
  <c r="REV471" i="5" s="1"/>
  <c r="REX471" i="5" s="1"/>
  <c r="REZ471" i="5" s="1"/>
  <c r="RFB471" i="5" s="1"/>
  <c r="RFD471" i="5" s="1"/>
  <c r="RFF471" i="5" s="1"/>
  <c r="RFH471" i="5" s="1"/>
  <c r="RFJ471" i="5" s="1"/>
  <c r="RFL471" i="5" s="1"/>
  <c r="RFN471" i="5" s="1"/>
  <c r="RFP471" i="5" s="1"/>
  <c r="RFR471" i="5" s="1"/>
  <c r="RFT471" i="5" s="1"/>
  <c r="RFV471" i="5" s="1"/>
  <c r="RFX471" i="5" s="1"/>
  <c r="RFZ471" i="5" s="1"/>
  <c r="RGB471" i="5" s="1"/>
  <c r="RGD471" i="5" s="1"/>
  <c r="RGF471" i="5" s="1"/>
  <c r="RGH471" i="5" s="1"/>
  <c r="RGJ471" i="5" s="1"/>
  <c r="RGL471" i="5" s="1"/>
  <c r="RGN471" i="5" s="1"/>
  <c r="RGP471" i="5" s="1"/>
  <c r="RGR471" i="5" s="1"/>
  <c r="RGT471" i="5" s="1"/>
  <c r="RGV471" i="5" s="1"/>
  <c r="RGX471" i="5" s="1"/>
  <c r="RGZ471" i="5" s="1"/>
  <c r="RHB471" i="5" s="1"/>
  <c r="RHD471" i="5" s="1"/>
  <c r="RHF471" i="5" s="1"/>
  <c r="RHH471" i="5" s="1"/>
  <c r="RHJ471" i="5" s="1"/>
  <c r="RHL471" i="5" s="1"/>
  <c r="RHN471" i="5" s="1"/>
  <c r="RHP471" i="5" s="1"/>
  <c r="RHR471" i="5" s="1"/>
  <c r="RHT471" i="5" s="1"/>
  <c r="RHV471" i="5" s="1"/>
  <c r="RHX471" i="5" s="1"/>
  <c r="RHZ471" i="5" s="1"/>
  <c r="RIB471" i="5" s="1"/>
  <c r="RID471" i="5" s="1"/>
  <c r="RIF471" i="5" s="1"/>
  <c r="RIH471" i="5" s="1"/>
  <c r="RIJ471" i="5" s="1"/>
  <c r="RIL471" i="5" s="1"/>
  <c r="RIN471" i="5" s="1"/>
  <c r="RIP471" i="5" s="1"/>
  <c r="RIR471" i="5" s="1"/>
  <c r="RIT471" i="5" s="1"/>
  <c r="RIV471" i="5" s="1"/>
  <c r="RIX471" i="5" s="1"/>
  <c r="RIZ471" i="5" s="1"/>
  <c r="RJB471" i="5" s="1"/>
  <c r="RJD471" i="5" s="1"/>
  <c r="RJF471" i="5" s="1"/>
  <c r="RJH471" i="5" s="1"/>
  <c r="RJJ471" i="5" s="1"/>
  <c r="RJL471" i="5" s="1"/>
  <c r="RJN471" i="5" s="1"/>
  <c r="RJP471" i="5" s="1"/>
  <c r="RJR471" i="5" s="1"/>
  <c r="RJT471" i="5" s="1"/>
  <c r="RJV471" i="5" s="1"/>
  <c r="RJX471" i="5" s="1"/>
  <c r="RJZ471" i="5" s="1"/>
  <c r="RKB471" i="5" s="1"/>
  <c r="RKD471" i="5" s="1"/>
  <c r="RKF471" i="5" s="1"/>
  <c r="RKH471" i="5" s="1"/>
  <c r="RKJ471" i="5" s="1"/>
  <c r="RKL471" i="5" s="1"/>
  <c r="RKN471" i="5" s="1"/>
  <c r="RKP471" i="5" s="1"/>
  <c r="RKR471" i="5" s="1"/>
  <c r="RKT471" i="5" s="1"/>
  <c r="RKV471" i="5" s="1"/>
  <c r="RKX471" i="5" s="1"/>
  <c r="RKZ471" i="5" s="1"/>
  <c r="RLB471" i="5" s="1"/>
  <c r="RLD471" i="5" s="1"/>
  <c r="RLF471" i="5" s="1"/>
  <c r="RLH471" i="5" s="1"/>
  <c r="RLJ471" i="5" s="1"/>
  <c r="RLL471" i="5" s="1"/>
  <c r="RLN471" i="5" s="1"/>
  <c r="RLP471" i="5" s="1"/>
  <c r="RLR471" i="5" s="1"/>
  <c r="RLT471" i="5" s="1"/>
  <c r="RLV471" i="5" s="1"/>
  <c r="RLX471" i="5" s="1"/>
  <c r="RLZ471" i="5" s="1"/>
  <c r="RMB471" i="5" s="1"/>
  <c r="RMD471" i="5" s="1"/>
  <c r="RMF471" i="5" s="1"/>
  <c r="RMH471" i="5" s="1"/>
  <c r="RMJ471" i="5" s="1"/>
  <c r="RML471" i="5" s="1"/>
  <c r="RMN471" i="5" s="1"/>
  <c r="RMP471" i="5" s="1"/>
  <c r="RMR471" i="5" s="1"/>
  <c r="RMT471" i="5" s="1"/>
  <c r="RMV471" i="5" s="1"/>
  <c r="RMX471" i="5" s="1"/>
  <c r="RMZ471" i="5" s="1"/>
  <c r="RNB471" i="5" s="1"/>
  <c r="RND471" i="5" s="1"/>
  <c r="RNF471" i="5" s="1"/>
  <c r="RNH471" i="5" s="1"/>
  <c r="RNJ471" i="5" s="1"/>
  <c r="RNL471" i="5" s="1"/>
  <c r="RNN471" i="5" s="1"/>
  <c r="RNP471" i="5" s="1"/>
  <c r="RNR471" i="5" s="1"/>
  <c r="RNT471" i="5" s="1"/>
  <c r="RNV471" i="5" s="1"/>
  <c r="RNX471" i="5" s="1"/>
  <c r="RNZ471" i="5" s="1"/>
  <c r="ROB471" i="5" s="1"/>
  <c r="ROD471" i="5" s="1"/>
  <c r="ROF471" i="5" s="1"/>
  <c r="ROH471" i="5" s="1"/>
  <c r="ROJ471" i="5" s="1"/>
  <c r="ROL471" i="5" s="1"/>
  <c r="RON471" i="5" s="1"/>
  <c r="ROP471" i="5" s="1"/>
  <c r="ROR471" i="5" s="1"/>
  <c r="ROT471" i="5" s="1"/>
  <c r="ROV471" i="5" s="1"/>
  <c r="ROX471" i="5" s="1"/>
  <c r="ROZ471" i="5" s="1"/>
  <c r="RPB471" i="5" s="1"/>
  <c r="RPD471" i="5" s="1"/>
  <c r="RPF471" i="5" s="1"/>
  <c r="RPH471" i="5" s="1"/>
  <c r="RPJ471" i="5" s="1"/>
  <c r="RPL471" i="5" s="1"/>
  <c r="RPN471" i="5" s="1"/>
  <c r="RPP471" i="5" s="1"/>
  <c r="RPR471" i="5" s="1"/>
  <c r="RPT471" i="5" s="1"/>
  <c r="RPV471" i="5" s="1"/>
  <c r="RPX471" i="5" s="1"/>
  <c r="RPZ471" i="5" s="1"/>
  <c r="RQB471" i="5" s="1"/>
  <c r="RQD471" i="5" s="1"/>
  <c r="RQF471" i="5" s="1"/>
  <c r="RQH471" i="5" s="1"/>
  <c r="RQJ471" i="5" s="1"/>
  <c r="RQL471" i="5" s="1"/>
  <c r="RQN471" i="5" s="1"/>
  <c r="RQP471" i="5" s="1"/>
  <c r="RQR471" i="5" s="1"/>
  <c r="RQT471" i="5" s="1"/>
  <c r="RQV471" i="5" s="1"/>
  <c r="RQX471" i="5" s="1"/>
  <c r="RQZ471" i="5" s="1"/>
  <c r="RRB471" i="5" s="1"/>
  <c r="RRD471" i="5" s="1"/>
  <c r="RRF471" i="5" s="1"/>
  <c r="RRH471" i="5" s="1"/>
  <c r="RRJ471" i="5" s="1"/>
  <c r="RRL471" i="5" s="1"/>
  <c r="RRN471" i="5" s="1"/>
  <c r="RRP471" i="5" s="1"/>
  <c r="RRR471" i="5" s="1"/>
  <c r="RRT471" i="5" s="1"/>
  <c r="RRV471" i="5" s="1"/>
  <c r="RRX471" i="5" s="1"/>
  <c r="RRZ471" i="5" s="1"/>
  <c r="RSB471" i="5" s="1"/>
  <c r="RSD471" i="5" s="1"/>
  <c r="RSF471" i="5" s="1"/>
  <c r="RSH471" i="5" s="1"/>
  <c r="RSJ471" i="5" s="1"/>
  <c r="RSL471" i="5" s="1"/>
  <c r="RSN471" i="5" s="1"/>
  <c r="RSP471" i="5" s="1"/>
  <c r="RSR471" i="5" s="1"/>
  <c r="RST471" i="5" s="1"/>
  <c r="RSV471" i="5" s="1"/>
  <c r="RSX471" i="5" s="1"/>
  <c r="RSZ471" i="5" s="1"/>
  <c r="RTB471" i="5" s="1"/>
  <c r="RTD471" i="5" s="1"/>
  <c r="RTF471" i="5" s="1"/>
  <c r="RTH471" i="5" s="1"/>
  <c r="RTJ471" i="5" s="1"/>
  <c r="RTL471" i="5" s="1"/>
  <c r="RTN471" i="5" s="1"/>
  <c r="RTP471" i="5" s="1"/>
  <c r="RTR471" i="5" s="1"/>
  <c r="RTT471" i="5" s="1"/>
  <c r="RTV471" i="5" s="1"/>
  <c r="RTX471" i="5" s="1"/>
  <c r="RTZ471" i="5" s="1"/>
  <c r="RUB471" i="5" s="1"/>
  <c r="RUD471" i="5" s="1"/>
  <c r="RUF471" i="5" s="1"/>
  <c r="RUH471" i="5" s="1"/>
  <c r="RUJ471" i="5" s="1"/>
  <c r="RUL471" i="5" s="1"/>
  <c r="RUN471" i="5" s="1"/>
  <c r="RUP471" i="5" s="1"/>
  <c r="RUR471" i="5" s="1"/>
  <c r="RUT471" i="5" s="1"/>
  <c r="RUV471" i="5" s="1"/>
  <c r="RUX471" i="5" s="1"/>
  <c r="RUZ471" i="5" s="1"/>
  <c r="RVB471" i="5" s="1"/>
  <c r="RVD471" i="5" s="1"/>
  <c r="RVF471" i="5" s="1"/>
  <c r="RVH471" i="5" s="1"/>
  <c r="RVJ471" i="5" s="1"/>
  <c r="RVL471" i="5" s="1"/>
  <c r="RVN471" i="5" s="1"/>
  <c r="RVP471" i="5" s="1"/>
  <c r="RVR471" i="5" s="1"/>
  <c r="RVT471" i="5" s="1"/>
  <c r="RVV471" i="5" s="1"/>
  <c r="RVX471" i="5" s="1"/>
  <c r="RVZ471" i="5" s="1"/>
  <c r="RWB471" i="5" s="1"/>
  <c r="RWD471" i="5" s="1"/>
  <c r="RWF471" i="5" s="1"/>
  <c r="RWH471" i="5" s="1"/>
  <c r="RWJ471" i="5" s="1"/>
  <c r="RWL471" i="5" s="1"/>
  <c r="RWN471" i="5" s="1"/>
  <c r="RWP471" i="5" s="1"/>
  <c r="RWR471" i="5" s="1"/>
  <c r="RWT471" i="5" s="1"/>
  <c r="RWV471" i="5" s="1"/>
  <c r="RWX471" i="5" s="1"/>
  <c r="RWZ471" i="5" s="1"/>
  <c r="RXB471" i="5" s="1"/>
  <c r="RXD471" i="5" s="1"/>
  <c r="RXF471" i="5" s="1"/>
  <c r="RXH471" i="5" s="1"/>
  <c r="RXJ471" i="5" s="1"/>
  <c r="RXL471" i="5" s="1"/>
  <c r="RXN471" i="5" s="1"/>
  <c r="RXP471" i="5" s="1"/>
  <c r="RXR471" i="5" s="1"/>
  <c r="RXT471" i="5" s="1"/>
  <c r="RXV471" i="5" s="1"/>
  <c r="RXX471" i="5" s="1"/>
  <c r="RXZ471" i="5" s="1"/>
  <c r="RYB471" i="5" s="1"/>
  <c r="RYD471" i="5" s="1"/>
  <c r="RYF471" i="5" s="1"/>
  <c r="RYH471" i="5" s="1"/>
  <c r="RYJ471" i="5" s="1"/>
  <c r="RYL471" i="5" s="1"/>
  <c r="RYN471" i="5" s="1"/>
  <c r="RYP471" i="5" s="1"/>
  <c r="RYR471" i="5" s="1"/>
  <c r="RYT471" i="5" s="1"/>
  <c r="RYV471" i="5" s="1"/>
  <c r="RYX471" i="5" s="1"/>
  <c r="RYZ471" i="5" s="1"/>
  <c r="RZB471" i="5" s="1"/>
  <c r="RZD471" i="5" s="1"/>
  <c r="RZF471" i="5" s="1"/>
  <c r="RZH471" i="5" s="1"/>
  <c r="RZJ471" i="5" s="1"/>
  <c r="RZL471" i="5" s="1"/>
  <c r="RZN471" i="5" s="1"/>
  <c r="RZP471" i="5" s="1"/>
  <c r="RZR471" i="5" s="1"/>
  <c r="RZT471" i="5" s="1"/>
  <c r="RZV471" i="5" s="1"/>
  <c r="RZX471" i="5" s="1"/>
  <c r="RZZ471" i="5" s="1"/>
  <c r="SAB471" i="5" s="1"/>
  <c r="SAD471" i="5" s="1"/>
  <c r="SAF471" i="5" s="1"/>
  <c r="SAH471" i="5" s="1"/>
  <c r="SAJ471" i="5" s="1"/>
  <c r="SAL471" i="5" s="1"/>
  <c r="SAN471" i="5" s="1"/>
  <c r="SAP471" i="5" s="1"/>
  <c r="SAR471" i="5" s="1"/>
  <c r="SAT471" i="5" s="1"/>
  <c r="SAV471" i="5" s="1"/>
  <c r="SAX471" i="5" s="1"/>
  <c r="SAZ471" i="5" s="1"/>
  <c r="SBB471" i="5" s="1"/>
  <c r="SBD471" i="5" s="1"/>
  <c r="SBF471" i="5" s="1"/>
  <c r="SBH471" i="5" s="1"/>
  <c r="SBJ471" i="5" s="1"/>
  <c r="SBL471" i="5" s="1"/>
  <c r="SBN471" i="5" s="1"/>
  <c r="SBP471" i="5" s="1"/>
  <c r="SBR471" i="5" s="1"/>
  <c r="SBT471" i="5" s="1"/>
  <c r="SBV471" i="5" s="1"/>
  <c r="SBX471" i="5" s="1"/>
  <c r="SBZ471" i="5" s="1"/>
  <c r="SCB471" i="5" s="1"/>
  <c r="SCD471" i="5" s="1"/>
  <c r="SCF471" i="5" s="1"/>
  <c r="SCH471" i="5" s="1"/>
  <c r="SCJ471" i="5" s="1"/>
  <c r="SCL471" i="5" s="1"/>
  <c r="SCN471" i="5" s="1"/>
  <c r="SCP471" i="5" s="1"/>
  <c r="SCR471" i="5" s="1"/>
  <c r="SCT471" i="5" s="1"/>
  <c r="SCV471" i="5" s="1"/>
  <c r="SCX471" i="5" s="1"/>
  <c r="SCZ471" i="5" s="1"/>
  <c r="SDB471" i="5" s="1"/>
  <c r="SDD471" i="5" s="1"/>
  <c r="SDF471" i="5" s="1"/>
  <c r="SDH471" i="5" s="1"/>
  <c r="SDJ471" i="5" s="1"/>
  <c r="SDL471" i="5" s="1"/>
  <c r="SDN471" i="5" s="1"/>
  <c r="SDP471" i="5" s="1"/>
  <c r="SDR471" i="5" s="1"/>
  <c r="SDT471" i="5" s="1"/>
  <c r="SDV471" i="5" s="1"/>
  <c r="SDX471" i="5" s="1"/>
  <c r="SDZ471" i="5" s="1"/>
  <c r="SEB471" i="5" s="1"/>
  <c r="SED471" i="5" s="1"/>
  <c r="SEF471" i="5" s="1"/>
  <c r="SEH471" i="5" s="1"/>
  <c r="SEJ471" i="5" s="1"/>
  <c r="SEL471" i="5" s="1"/>
  <c r="SEN471" i="5" s="1"/>
  <c r="SEP471" i="5" s="1"/>
  <c r="SER471" i="5" s="1"/>
  <c r="SET471" i="5" s="1"/>
  <c r="SEV471" i="5" s="1"/>
  <c r="SEX471" i="5" s="1"/>
  <c r="SEZ471" i="5" s="1"/>
  <c r="SFB471" i="5" s="1"/>
  <c r="SFD471" i="5" s="1"/>
  <c r="SFF471" i="5" s="1"/>
  <c r="SFH471" i="5" s="1"/>
  <c r="SFJ471" i="5" s="1"/>
  <c r="SFL471" i="5" s="1"/>
  <c r="SFN471" i="5" s="1"/>
  <c r="SFP471" i="5" s="1"/>
  <c r="SFR471" i="5" s="1"/>
  <c r="SFT471" i="5" s="1"/>
  <c r="SFV471" i="5" s="1"/>
  <c r="SFX471" i="5" s="1"/>
  <c r="SFZ471" i="5" s="1"/>
  <c r="SGB471" i="5" s="1"/>
  <c r="SGD471" i="5" s="1"/>
  <c r="SGF471" i="5" s="1"/>
  <c r="SGH471" i="5" s="1"/>
  <c r="SGJ471" i="5" s="1"/>
  <c r="SGL471" i="5" s="1"/>
  <c r="SGN471" i="5" s="1"/>
  <c r="SGP471" i="5" s="1"/>
  <c r="SGR471" i="5" s="1"/>
  <c r="SGT471" i="5" s="1"/>
  <c r="SGV471" i="5" s="1"/>
  <c r="SGX471" i="5" s="1"/>
  <c r="SGZ471" i="5" s="1"/>
  <c r="SHB471" i="5" s="1"/>
  <c r="SHD471" i="5" s="1"/>
  <c r="SHF471" i="5" s="1"/>
  <c r="SHH471" i="5" s="1"/>
  <c r="SHJ471" i="5" s="1"/>
  <c r="SHL471" i="5" s="1"/>
  <c r="SHN471" i="5" s="1"/>
  <c r="SHP471" i="5" s="1"/>
  <c r="SHR471" i="5" s="1"/>
  <c r="SHT471" i="5" s="1"/>
  <c r="SHV471" i="5" s="1"/>
  <c r="SHX471" i="5" s="1"/>
  <c r="SHZ471" i="5" s="1"/>
  <c r="SIB471" i="5" s="1"/>
  <c r="SID471" i="5" s="1"/>
  <c r="SIF471" i="5" s="1"/>
  <c r="SIH471" i="5" s="1"/>
  <c r="SIJ471" i="5" s="1"/>
  <c r="SIL471" i="5" s="1"/>
  <c r="SIN471" i="5" s="1"/>
  <c r="SIP471" i="5" s="1"/>
  <c r="SIR471" i="5" s="1"/>
  <c r="SIT471" i="5" s="1"/>
  <c r="SIV471" i="5" s="1"/>
  <c r="SIX471" i="5" s="1"/>
  <c r="SIZ471" i="5" s="1"/>
  <c r="SJB471" i="5" s="1"/>
  <c r="SJD471" i="5" s="1"/>
  <c r="SJF471" i="5" s="1"/>
  <c r="SJH471" i="5" s="1"/>
  <c r="SJJ471" i="5" s="1"/>
  <c r="SJL471" i="5" s="1"/>
  <c r="SJN471" i="5" s="1"/>
  <c r="SJP471" i="5" s="1"/>
  <c r="SJR471" i="5" s="1"/>
  <c r="SJT471" i="5" s="1"/>
  <c r="SJV471" i="5" s="1"/>
  <c r="SJX471" i="5" s="1"/>
  <c r="SJZ471" i="5" s="1"/>
  <c r="SKB471" i="5" s="1"/>
  <c r="SKD471" i="5" s="1"/>
  <c r="SKF471" i="5" s="1"/>
  <c r="SKH471" i="5" s="1"/>
  <c r="SKJ471" i="5" s="1"/>
  <c r="SKL471" i="5" s="1"/>
  <c r="SKN471" i="5" s="1"/>
  <c r="SKP471" i="5" s="1"/>
  <c r="SKR471" i="5" s="1"/>
  <c r="SKT471" i="5" s="1"/>
  <c r="SKV471" i="5" s="1"/>
  <c r="SKX471" i="5" s="1"/>
  <c r="SKZ471" i="5" s="1"/>
  <c r="SLB471" i="5" s="1"/>
  <c r="SLD471" i="5" s="1"/>
  <c r="SLF471" i="5" s="1"/>
  <c r="SLH471" i="5" s="1"/>
  <c r="SLJ471" i="5" s="1"/>
  <c r="SLL471" i="5" s="1"/>
  <c r="SLN471" i="5" s="1"/>
  <c r="SLP471" i="5" s="1"/>
  <c r="SLR471" i="5" s="1"/>
  <c r="SLT471" i="5" s="1"/>
  <c r="SLV471" i="5" s="1"/>
  <c r="SLX471" i="5" s="1"/>
  <c r="SLZ471" i="5" s="1"/>
  <c r="SMB471" i="5" s="1"/>
  <c r="SMD471" i="5" s="1"/>
  <c r="SMF471" i="5" s="1"/>
  <c r="SMH471" i="5" s="1"/>
  <c r="SMJ471" i="5" s="1"/>
  <c r="SML471" i="5" s="1"/>
  <c r="SMN471" i="5" s="1"/>
  <c r="SMP471" i="5" s="1"/>
  <c r="SMR471" i="5" s="1"/>
  <c r="SMT471" i="5" s="1"/>
  <c r="SMV471" i="5" s="1"/>
  <c r="SMX471" i="5" s="1"/>
  <c r="SMZ471" i="5" s="1"/>
  <c r="SNB471" i="5" s="1"/>
  <c r="SND471" i="5" s="1"/>
  <c r="SNF471" i="5" s="1"/>
  <c r="SNH471" i="5" s="1"/>
  <c r="SNJ471" i="5" s="1"/>
  <c r="SNL471" i="5" s="1"/>
  <c r="SNN471" i="5" s="1"/>
  <c r="SNP471" i="5" s="1"/>
  <c r="SNR471" i="5" s="1"/>
  <c r="SNT471" i="5" s="1"/>
  <c r="SNV471" i="5" s="1"/>
  <c r="SNX471" i="5" s="1"/>
  <c r="SNZ471" i="5" s="1"/>
  <c r="SOB471" i="5" s="1"/>
  <c r="SOD471" i="5" s="1"/>
  <c r="SOF471" i="5" s="1"/>
  <c r="SOH471" i="5" s="1"/>
  <c r="SOJ471" i="5" s="1"/>
  <c r="SOL471" i="5" s="1"/>
  <c r="SON471" i="5" s="1"/>
  <c r="SOP471" i="5" s="1"/>
  <c r="SOR471" i="5" s="1"/>
  <c r="SOT471" i="5" s="1"/>
  <c r="SOV471" i="5" s="1"/>
  <c r="SOX471" i="5" s="1"/>
  <c r="SOZ471" i="5" s="1"/>
  <c r="SPB471" i="5" s="1"/>
  <c r="SPD471" i="5" s="1"/>
  <c r="SPF471" i="5" s="1"/>
  <c r="SPH471" i="5" s="1"/>
  <c r="SPJ471" i="5" s="1"/>
  <c r="SPL471" i="5" s="1"/>
  <c r="SPN471" i="5" s="1"/>
  <c r="SPP471" i="5" s="1"/>
  <c r="SPR471" i="5" s="1"/>
  <c r="SPT471" i="5" s="1"/>
  <c r="SPV471" i="5" s="1"/>
  <c r="SPX471" i="5" s="1"/>
  <c r="SPZ471" i="5" s="1"/>
  <c r="SQB471" i="5" s="1"/>
  <c r="SQD471" i="5" s="1"/>
  <c r="SQF471" i="5" s="1"/>
  <c r="SQH471" i="5" s="1"/>
  <c r="SQJ471" i="5" s="1"/>
  <c r="SQL471" i="5" s="1"/>
  <c r="SQN471" i="5" s="1"/>
  <c r="SQP471" i="5" s="1"/>
  <c r="SQR471" i="5" s="1"/>
  <c r="SQT471" i="5" s="1"/>
  <c r="SQV471" i="5" s="1"/>
  <c r="SQX471" i="5" s="1"/>
  <c r="SQZ471" i="5" s="1"/>
  <c r="SRB471" i="5" s="1"/>
  <c r="SRD471" i="5" s="1"/>
  <c r="SRF471" i="5" s="1"/>
  <c r="SRH471" i="5" s="1"/>
  <c r="SRJ471" i="5" s="1"/>
  <c r="SRL471" i="5" s="1"/>
  <c r="SRN471" i="5" s="1"/>
  <c r="SRP471" i="5" s="1"/>
  <c r="SRR471" i="5" s="1"/>
  <c r="SRT471" i="5" s="1"/>
  <c r="SRV471" i="5" s="1"/>
  <c r="SRX471" i="5" s="1"/>
  <c r="SRZ471" i="5" s="1"/>
  <c r="SSB471" i="5" s="1"/>
  <c r="SSD471" i="5" s="1"/>
  <c r="SSF471" i="5" s="1"/>
  <c r="SSH471" i="5" s="1"/>
  <c r="SSJ471" i="5" s="1"/>
  <c r="SSL471" i="5" s="1"/>
  <c r="SSN471" i="5" s="1"/>
  <c r="SSP471" i="5" s="1"/>
  <c r="SSR471" i="5" s="1"/>
  <c r="SST471" i="5" s="1"/>
  <c r="SSV471" i="5" s="1"/>
  <c r="SSX471" i="5" s="1"/>
  <c r="SSZ471" i="5" s="1"/>
  <c r="STB471" i="5" s="1"/>
  <c r="STD471" i="5" s="1"/>
  <c r="STF471" i="5" s="1"/>
  <c r="STH471" i="5" s="1"/>
  <c r="STJ471" i="5" s="1"/>
  <c r="STL471" i="5" s="1"/>
  <c r="STN471" i="5" s="1"/>
  <c r="STP471" i="5" s="1"/>
  <c r="STR471" i="5" s="1"/>
  <c r="STT471" i="5" s="1"/>
  <c r="STV471" i="5" s="1"/>
  <c r="STX471" i="5" s="1"/>
  <c r="STZ471" i="5" s="1"/>
  <c r="SUB471" i="5" s="1"/>
  <c r="SUD471" i="5" s="1"/>
  <c r="SUF471" i="5" s="1"/>
  <c r="SUH471" i="5" s="1"/>
  <c r="SUJ471" i="5" s="1"/>
  <c r="SUL471" i="5" s="1"/>
  <c r="SUN471" i="5" s="1"/>
  <c r="SUP471" i="5" s="1"/>
  <c r="SUR471" i="5" s="1"/>
  <c r="SUT471" i="5" s="1"/>
  <c r="SUV471" i="5" s="1"/>
  <c r="SUX471" i="5" s="1"/>
  <c r="SUZ471" i="5" s="1"/>
  <c r="SVB471" i="5" s="1"/>
  <c r="SVD471" i="5" s="1"/>
  <c r="SVF471" i="5" s="1"/>
  <c r="SVH471" i="5" s="1"/>
  <c r="SVJ471" i="5" s="1"/>
  <c r="SVL471" i="5" s="1"/>
  <c r="SVN471" i="5" s="1"/>
  <c r="SVP471" i="5" s="1"/>
  <c r="SVR471" i="5" s="1"/>
  <c r="SVT471" i="5" s="1"/>
  <c r="SVV471" i="5" s="1"/>
  <c r="SVX471" i="5" s="1"/>
  <c r="SVZ471" i="5" s="1"/>
  <c r="SWB471" i="5" s="1"/>
  <c r="SWD471" i="5" s="1"/>
  <c r="SWF471" i="5" s="1"/>
  <c r="SWH471" i="5" s="1"/>
  <c r="SWJ471" i="5" s="1"/>
  <c r="SWL471" i="5" s="1"/>
  <c r="SWN471" i="5" s="1"/>
  <c r="SWP471" i="5" s="1"/>
  <c r="SWR471" i="5" s="1"/>
  <c r="SWT471" i="5" s="1"/>
  <c r="SWV471" i="5" s="1"/>
  <c r="SWX471" i="5" s="1"/>
  <c r="SWZ471" i="5" s="1"/>
  <c r="SXB471" i="5" s="1"/>
  <c r="SXD471" i="5" s="1"/>
  <c r="SXF471" i="5" s="1"/>
  <c r="SXH471" i="5" s="1"/>
  <c r="SXJ471" i="5" s="1"/>
  <c r="SXL471" i="5" s="1"/>
  <c r="SXN471" i="5" s="1"/>
  <c r="SXP471" i="5" s="1"/>
  <c r="SXR471" i="5" s="1"/>
  <c r="SXT471" i="5" s="1"/>
  <c r="SXV471" i="5" s="1"/>
  <c r="SXX471" i="5" s="1"/>
  <c r="SXZ471" i="5" s="1"/>
  <c r="SYB471" i="5" s="1"/>
  <c r="SYD471" i="5" s="1"/>
  <c r="SYF471" i="5" s="1"/>
  <c r="SYH471" i="5" s="1"/>
  <c r="SYJ471" i="5" s="1"/>
  <c r="SYL471" i="5" s="1"/>
  <c r="SYN471" i="5" s="1"/>
  <c r="SYP471" i="5" s="1"/>
  <c r="SYR471" i="5" s="1"/>
  <c r="SYT471" i="5" s="1"/>
  <c r="SYV471" i="5" s="1"/>
  <c r="SYX471" i="5" s="1"/>
  <c r="SYZ471" i="5" s="1"/>
  <c r="SZB471" i="5" s="1"/>
  <c r="SZD471" i="5" s="1"/>
  <c r="SZF471" i="5" s="1"/>
  <c r="SZH471" i="5" s="1"/>
  <c r="SZJ471" i="5" s="1"/>
  <c r="SZL471" i="5" s="1"/>
  <c r="SZN471" i="5" s="1"/>
  <c r="SZP471" i="5" s="1"/>
  <c r="SZR471" i="5" s="1"/>
  <c r="SZT471" i="5" s="1"/>
  <c r="SZV471" i="5" s="1"/>
  <c r="SZX471" i="5" s="1"/>
  <c r="SZZ471" i="5" s="1"/>
  <c r="TAB471" i="5" s="1"/>
  <c r="TAD471" i="5" s="1"/>
  <c r="TAF471" i="5" s="1"/>
  <c r="TAH471" i="5" s="1"/>
  <c r="TAJ471" i="5" s="1"/>
  <c r="TAL471" i="5" s="1"/>
  <c r="TAN471" i="5" s="1"/>
  <c r="TAP471" i="5" s="1"/>
  <c r="TAR471" i="5" s="1"/>
  <c r="TAT471" i="5" s="1"/>
  <c r="TAV471" i="5" s="1"/>
  <c r="TAX471" i="5" s="1"/>
  <c r="TAZ471" i="5" s="1"/>
  <c r="TBB471" i="5" s="1"/>
  <c r="TBD471" i="5" s="1"/>
  <c r="TBF471" i="5" s="1"/>
  <c r="TBH471" i="5" s="1"/>
  <c r="TBJ471" i="5" s="1"/>
  <c r="TBL471" i="5" s="1"/>
  <c r="TBN471" i="5" s="1"/>
  <c r="TBP471" i="5" s="1"/>
  <c r="TBR471" i="5" s="1"/>
  <c r="TBT471" i="5" s="1"/>
  <c r="TBV471" i="5" s="1"/>
  <c r="TBX471" i="5" s="1"/>
  <c r="TBZ471" i="5" s="1"/>
  <c r="TCB471" i="5" s="1"/>
  <c r="TCD471" i="5" s="1"/>
  <c r="TCF471" i="5" s="1"/>
  <c r="TCH471" i="5" s="1"/>
  <c r="TCJ471" i="5" s="1"/>
  <c r="TCL471" i="5" s="1"/>
  <c r="TCN471" i="5" s="1"/>
  <c r="TCP471" i="5" s="1"/>
  <c r="TCR471" i="5" s="1"/>
  <c r="TCT471" i="5" s="1"/>
  <c r="TCV471" i="5" s="1"/>
  <c r="TCX471" i="5" s="1"/>
  <c r="TCZ471" i="5" s="1"/>
  <c r="TDB471" i="5" s="1"/>
  <c r="TDD471" i="5" s="1"/>
  <c r="TDF471" i="5" s="1"/>
  <c r="TDH471" i="5" s="1"/>
  <c r="TDJ471" i="5" s="1"/>
  <c r="TDL471" i="5" s="1"/>
  <c r="TDN471" i="5" s="1"/>
  <c r="TDP471" i="5" s="1"/>
  <c r="TDR471" i="5" s="1"/>
  <c r="TDT471" i="5" s="1"/>
  <c r="TDV471" i="5" s="1"/>
  <c r="TDX471" i="5" s="1"/>
  <c r="TDZ471" i="5" s="1"/>
  <c r="TEB471" i="5" s="1"/>
  <c r="TED471" i="5" s="1"/>
  <c r="TEF471" i="5" s="1"/>
  <c r="TEH471" i="5" s="1"/>
  <c r="TEJ471" i="5" s="1"/>
  <c r="TEL471" i="5" s="1"/>
  <c r="TEN471" i="5" s="1"/>
  <c r="TEP471" i="5" s="1"/>
  <c r="TER471" i="5" s="1"/>
  <c r="TET471" i="5" s="1"/>
  <c r="TEV471" i="5" s="1"/>
  <c r="TEX471" i="5" s="1"/>
  <c r="TEZ471" i="5" s="1"/>
  <c r="TFB471" i="5" s="1"/>
  <c r="TFD471" i="5" s="1"/>
  <c r="TFF471" i="5" s="1"/>
  <c r="TFH471" i="5" s="1"/>
  <c r="TFJ471" i="5" s="1"/>
  <c r="TFL471" i="5" s="1"/>
  <c r="TFN471" i="5" s="1"/>
  <c r="TFP471" i="5" s="1"/>
  <c r="TFR471" i="5" s="1"/>
  <c r="TFT471" i="5" s="1"/>
  <c r="TFV471" i="5" s="1"/>
  <c r="TFX471" i="5" s="1"/>
  <c r="TFZ471" i="5" s="1"/>
  <c r="TGB471" i="5" s="1"/>
  <c r="TGD471" i="5" s="1"/>
  <c r="TGF471" i="5" s="1"/>
  <c r="TGH471" i="5" s="1"/>
  <c r="TGJ471" i="5" s="1"/>
  <c r="TGL471" i="5" s="1"/>
  <c r="TGN471" i="5" s="1"/>
  <c r="TGP471" i="5" s="1"/>
  <c r="TGR471" i="5" s="1"/>
  <c r="TGT471" i="5" s="1"/>
  <c r="TGV471" i="5" s="1"/>
  <c r="TGX471" i="5" s="1"/>
  <c r="TGZ471" i="5" s="1"/>
  <c r="THB471" i="5" s="1"/>
  <c r="THD471" i="5" s="1"/>
  <c r="THF471" i="5" s="1"/>
  <c r="THH471" i="5" s="1"/>
  <c r="THJ471" i="5" s="1"/>
  <c r="THL471" i="5" s="1"/>
  <c r="THN471" i="5" s="1"/>
  <c r="THP471" i="5" s="1"/>
  <c r="THR471" i="5" s="1"/>
  <c r="THT471" i="5" s="1"/>
  <c r="THV471" i="5" s="1"/>
  <c r="THX471" i="5" s="1"/>
  <c r="THZ471" i="5" s="1"/>
  <c r="TIB471" i="5" s="1"/>
  <c r="TID471" i="5" s="1"/>
  <c r="TIF471" i="5" s="1"/>
  <c r="TIH471" i="5" s="1"/>
  <c r="TIJ471" i="5" s="1"/>
  <c r="TIL471" i="5" s="1"/>
  <c r="TIN471" i="5" s="1"/>
  <c r="TIP471" i="5" s="1"/>
  <c r="TIR471" i="5" s="1"/>
  <c r="TIT471" i="5" s="1"/>
  <c r="TIV471" i="5" s="1"/>
  <c r="TIX471" i="5" s="1"/>
  <c r="TIZ471" i="5" s="1"/>
  <c r="TJB471" i="5" s="1"/>
  <c r="TJD471" i="5" s="1"/>
  <c r="TJF471" i="5" s="1"/>
  <c r="TJH471" i="5" s="1"/>
  <c r="TJJ471" i="5" s="1"/>
  <c r="TJL471" i="5" s="1"/>
  <c r="TJN471" i="5" s="1"/>
  <c r="TJP471" i="5" s="1"/>
  <c r="TJR471" i="5" s="1"/>
  <c r="TJT471" i="5" s="1"/>
  <c r="TJV471" i="5" s="1"/>
  <c r="TJX471" i="5" s="1"/>
  <c r="TJZ471" i="5" s="1"/>
  <c r="TKB471" i="5" s="1"/>
  <c r="TKD471" i="5" s="1"/>
  <c r="TKF471" i="5" s="1"/>
  <c r="TKH471" i="5" s="1"/>
  <c r="TKJ471" i="5" s="1"/>
  <c r="TKL471" i="5" s="1"/>
  <c r="TKN471" i="5" s="1"/>
  <c r="TKP471" i="5" s="1"/>
  <c r="TKR471" i="5" s="1"/>
  <c r="TKT471" i="5" s="1"/>
  <c r="TKV471" i="5" s="1"/>
  <c r="TKX471" i="5" s="1"/>
  <c r="TKZ471" i="5" s="1"/>
  <c r="TLB471" i="5" s="1"/>
  <c r="TLD471" i="5" s="1"/>
  <c r="TLF471" i="5" s="1"/>
  <c r="TLH471" i="5" s="1"/>
  <c r="TLJ471" i="5" s="1"/>
  <c r="TLL471" i="5" s="1"/>
  <c r="TLN471" i="5" s="1"/>
  <c r="TLP471" i="5" s="1"/>
  <c r="TLR471" i="5" s="1"/>
  <c r="TLT471" i="5" s="1"/>
  <c r="TLV471" i="5" s="1"/>
  <c r="TLX471" i="5" s="1"/>
  <c r="TLZ471" i="5" s="1"/>
  <c r="TMB471" i="5" s="1"/>
  <c r="TMD471" i="5" s="1"/>
  <c r="TMF471" i="5" s="1"/>
  <c r="TMH471" i="5" s="1"/>
  <c r="TMJ471" i="5" s="1"/>
  <c r="TML471" i="5" s="1"/>
  <c r="TMN471" i="5" s="1"/>
  <c r="TMP471" i="5" s="1"/>
  <c r="TMR471" i="5" s="1"/>
  <c r="TMT471" i="5" s="1"/>
  <c r="TMV471" i="5" s="1"/>
  <c r="TMX471" i="5" s="1"/>
  <c r="TMZ471" i="5" s="1"/>
  <c r="TNB471" i="5" s="1"/>
  <c r="TND471" i="5" s="1"/>
  <c r="TNF471" i="5" s="1"/>
  <c r="TNH471" i="5" s="1"/>
  <c r="TNJ471" i="5" s="1"/>
  <c r="TNL471" i="5" s="1"/>
  <c r="TNN471" i="5" s="1"/>
  <c r="TNP471" i="5" s="1"/>
  <c r="TNR471" i="5" s="1"/>
  <c r="TNT471" i="5" s="1"/>
  <c r="TNV471" i="5" s="1"/>
  <c r="TNX471" i="5" s="1"/>
  <c r="TNZ471" i="5" s="1"/>
  <c r="TOB471" i="5" s="1"/>
  <c r="TOD471" i="5" s="1"/>
  <c r="TOF471" i="5" s="1"/>
  <c r="TOH471" i="5" s="1"/>
  <c r="TOJ471" i="5" s="1"/>
  <c r="TOL471" i="5" s="1"/>
  <c r="TON471" i="5" s="1"/>
  <c r="TOP471" i="5" s="1"/>
  <c r="TOR471" i="5" s="1"/>
  <c r="TOT471" i="5" s="1"/>
  <c r="TOV471" i="5" s="1"/>
  <c r="TOX471" i="5" s="1"/>
  <c r="TOZ471" i="5" s="1"/>
  <c r="TPB471" i="5" s="1"/>
  <c r="TPD471" i="5" s="1"/>
  <c r="TPF471" i="5" s="1"/>
  <c r="TPH471" i="5" s="1"/>
  <c r="TPJ471" i="5" s="1"/>
  <c r="TPL471" i="5" s="1"/>
  <c r="TPN471" i="5" s="1"/>
  <c r="TPP471" i="5" s="1"/>
  <c r="TPR471" i="5" s="1"/>
  <c r="TPT471" i="5" s="1"/>
  <c r="TPV471" i="5" s="1"/>
  <c r="TPX471" i="5" s="1"/>
  <c r="TPZ471" i="5" s="1"/>
  <c r="TQB471" i="5" s="1"/>
  <c r="TQD471" i="5" s="1"/>
  <c r="TQF471" i="5" s="1"/>
  <c r="TQH471" i="5" s="1"/>
  <c r="TQJ471" i="5" s="1"/>
  <c r="TQL471" i="5" s="1"/>
  <c r="TQN471" i="5" s="1"/>
  <c r="TQP471" i="5" s="1"/>
  <c r="TQR471" i="5" s="1"/>
  <c r="TQT471" i="5" s="1"/>
  <c r="TQV471" i="5" s="1"/>
  <c r="TQX471" i="5" s="1"/>
  <c r="TQZ471" i="5" s="1"/>
  <c r="TRB471" i="5" s="1"/>
  <c r="TRD471" i="5" s="1"/>
  <c r="TRF471" i="5" s="1"/>
  <c r="TRH471" i="5" s="1"/>
  <c r="TRJ471" i="5" s="1"/>
  <c r="TRL471" i="5" s="1"/>
  <c r="TRN471" i="5" s="1"/>
  <c r="TRP471" i="5" s="1"/>
  <c r="TRR471" i="5" s="1"/>
  <c r="TRT471" i="5" s="1"/>
  <c r="TRV471" i="5" s="1"/>
  <c r="TRX471" i="5" s="1"/>
  <c r="TRZ471" i="5" s="1"/>
  <c r="TSB471" i="5" s="1"/>
  <c r="TSD471" i="5" s="1"/>
  <c r="TSF471" i="5" s="1"/>
  <c r="TSH471" i="5" s="1"/>
  <c r="TSJ471" i="5" s="1"/>
  <c r="TSL471" i="5" s="1"/>
  <c r="TSN471" i="5" s="1"/>
  <c r="TSP471" i="5" s="1"/>
  <c r="TSR471" i="5" s="1"/>
  <c r="TST471" i="5" s="1"/>
  <c r="TSV471" i="5" s="1"/>
  <c r="TSX471" i="5" s="1"/>
  <c r="TSZ471" i="5" s="1"/>
  <c r="TTB471" i="5" s="1"/>
  <c r="TTD471" i="5" s="1"/>
  <c r="TTF471" i="5" s="1"/>
  <c r="TTH471" i="5" s="1"/>
  <c r="TTJ471" i="5" s="1"/>
  <c r="TTL471" i="5" s="1"/>
  <c r="TTN471" i="5" s="1"/>
  <c r="TTP471" i="5" s="1"/>
  <c r="TTR471" i="5" s="1"/>
  <c r="TTT471" i="5" s="1"/>
  <c r="TTV471" i="5" s="1"/>
  <c r="TTX471" i="5" s="1"/>
  <c r="TTZ471" i="5" s="1"/>
  <c r="TUB471" i="5" s="1"/>
  <c r="TUD471" i="5" s="1"/>
  <c r="TUF471" i="5" s="1"/>
  <c r="TUH471" i="5" s="1"/>
  <c r="TUJ471" i="5" s="1"/>
  <c r="TUL471" i="5" s="1"/>
  <c r="TUN471" i="5" s="1"/>
  <c r="TUP471" i="5" s="1"/>
  <c r="TUR471" i="5" s="1"/>
  <c r="TUT471" i="5" s="1"/>
  <c r="TUV471" i="5" s="1"/>
  <c r="TUX471" i="5" s="1"/>
  <c r="TUZ471" i="5" s="1"/>
  <c r="TVB471" i="5" s="1"/>
  <c r="TVD471" i="5" s="1"/>
  <c r="TVF471" i="5" s="1"/>
  <c r="TVH471" i="5" s="1"/>
  <c r="TVJ471" i="5" s="1"/>
  <c r="TVL471" i="5" s="1"/>
  <c r="TVN471" i="5" s="1"/>
  <c r="TVP471" i="5" s="1"/>
  <c r="TVR471" i="5" s="1"/>
  <c r="TVT471" i="5" s="1"/>
  <c r="TVV471" i="5" s="1"/>
  <c r="TVX471" i="5" s="1"/>
  <c r="TVZ471" i="5" s="1"/>
  <c r="TWB471" i="5" s="1"/>
  <c r="TWD471" i="5" s="1"/>
  <c r="TWF471" i="5" s="1"/>
  <c r="TWH471" i="5" s="1"/>
  <c r="TWJ471" i="5" s="1"/>
  <c r="TWL471" i="5" s="1"/>
  <c r="TWN471" i="5" s="1"/>
  <c r="TWP471" i="5" s="1"/>
  <c r="TWR471" i="5" s="1"/>
  <c r="TWT471" i="5" s="1"/>
  <c r="TWV471" i="5" s="1"/>
  <c r="TWX471" i="5" s="1"/>
  <c r="TWZ471" i="5" s="1"/>
  <c r="TXB471" i="5" s="1"/>
  <c r="TXD471" i="5" s="1"/>
  <c r="TXF471" i="5" s="1"/>
  <c r="TXH471" i="5" s="1"/>
  <c r="TXJ471" i="5" s="1"/>
  <c r="TXL471" i="5" s="1"/>
  <c r="TXN471" i="5" s="1"/>
  <c r="TXP471" i="5" s="1"/>
  <c r="TXR471" i="5" s="1"/>
  <c r="TXT471" i="5" s="1"/>
  <c r="TXV471" i="5" s="1"/>
  <c r="TXX471" i="5" s="1"/>
  <c r="TXZ471" i="5" s="1"/>
  <c r="TYB471" i="5" s="1"/>
  <c r="TYD471" i="5" s="1"/>
  <c r="TYF471" i="5" s="1"/>
  <c r="TYH471" i="5" s="1"/>
  <c r="TYJ471" i="5" s="1"/>
  <c r="TYL471" i="5" s="1"/>
  <c r="TYN471" i="5" s="1"/>
  <c r="TYP471" i="5" s="1"/>
  <c r="TYR471" i="5" s="1"/>
  <c r="TYT471" i="5" s="1"/>
  <c r="TYV471" i="5" s="1"/>
  <c r="TYX471" i="5" s="1"/>
  <c r="TYZ471" i="5" s="1"/>
  <c r="TZB471" i="5" s="1"/>
  <c r="TZD471" i="5" s="1"/>
  <c r="TZF471" i="5" s="1"/>
  <c r="TZH471" i="5" s="1"/>
  <c r="TZJ471" i="5" s="1"/>
  <c r="TZL471" i="5" s="1"/>
  <c r="TZN471" i="5" s="1"/>
  <c r="TZP471" i="5" s="1"/>
  <c r="TZR471" i="5" s="1"/>
  <c r="TZT471" i="5" s="1"/>
  <c r="TZV471" i="5" s="1"/>
  <c r="TZX471" i="5" s="1"/>
  <c r="TZZ471" i="5" s="1"/>
  <c r="UAB471" i="5" s="1"/>
  <c r="UAD471" i="5" s="1"/>
  <c r="UAF471" i="5" s="1"/>
  <c r="UAH471" i="5" s="1"/>
  <c r="UAJ471" i="5" s="1"/>
  <c r="UAL471" i="5" s="1"/>
  <c r="UAN471" i="5" s="1"/>
  <c r="UAP471" i="5" s="1"/>
  <c r="UAR471" i="5" s="1"/>
  <c r="UAT471" i="5" s="1"/>
  <c r="UAV471" i="5" s="1"/>
  <c r="UAX471" i="5" s="1"/>
  <c r="UAZ471" i="5" s="1"/>
  <c r="UBB471" i="5" s="1"/>
  <c r="UBD471" i="5" s="1"/>
  <c r="UBF471" i="5" s="1"/>
  <c r="UBH471" i="5" s="1"/>
  <c r="UBJ471" i="5" s="1"/>
  <c r="UBL471" i="5" s="1"/>
  <c r="UBN471" i="5" s="1"/>
  <c r="UBP471" i="5" s="1"/>
  <c r="UBR471" i="5" s="1"/>
  <c r="UBT471" i="5" s="1"/>
  <c r="UBV471" i="5" s="1"/>
  <c r="UBX471" i="5" s="1"/>
  <c r="UBZ471" i="5" s="1"/>
  <c r="UCB471" i="5" s="1"/>
  <c r="UCD471" i="5" s="1"/>
  <c r="UCF471" i="5" s="1"/>
  <c r="UCH471" i="5" s="1"/>
  <c r="UCJ471" i="5" s="1"/>
  <c r="UCL471" i="5" s="1"/>
  <c r="UCN471" i="5" s="1"/>
  <c r="UCP471" i="5" s="1"/>
  <c r="UCR471" i="5" s="1"/>
  <c r="UCT471" i="5" s="1"/>
  <c r="UCV471" i="5" s="1"/>
  <c r="UCX471" i="5" s="1"/>
  <c r="UCZ471" i="5" s="1"/>
  <c r="UDB471" i="5" s="1"/>
  <c r="UDD471" i="5" s="1"/>
  <c r="UDF471" i="5" s="1"/>
  <c r="UDH471" i="5" s="1"/>
  <c r="UDJ471" i="5" s="1"/>
  <c r="UDL471" i="5" s="1"/>
  <c r="UDN471" i="5" s="1"/>
  <c r="UDP471" i="5" s="1"/>
  <c r="UDR471" i="5" s="1"/>
  <c r="UDT471" i="5" s="1"/>
  <c r="UDV471" i="5" s="1"/>
  <c r="UDX471" i="5" s="1"/>
  <c r="UDZ471" i="5" s="1"/>
  <c r="UEB471" i="5" s="1"/>
  <c r="UED471" i="5" s="1"/>
  <c r="UEF471" i="5" s="1"/>
  <c r="UEH471" i="5" s="1"/>
  <c r="UEJ471" i="5" s="1"/>
  <c r="UEL471" i="5" s="1"/>
  <c r="UEN471" i="5" s="1"/>
  <c r="UEP471" i="5" s="1"/>
  <c r="UER471" i="5" s="1"/>
  <c r="UET471" i="5" s="1"/>
  <c r="UEV471" i="5" s="1"/>
  <c r="UEX471" i="5" s="1"/>
  <c r="UEZ471" i="5" s="1"/>
  <c r="UFB471" i="5" s="1"/>
  <c r="UFD471" i="5" s="1"/>
  <c r="UFF471" i="5" s="1"/>
  <c r="UFH471" i="5" s="1"/>
  <c r="UFJ471" i="5" s="1"/>
  <c r="UFL471" i="5" s="1"/>
  <c r="UFN471" i="5" s="1"/>
  <c r="UFP471" i="5" s="1"/>
  <c r="UFR471" i="5" s="1"/>
  <c r="UFT471" i="5" s="1"/>
  <c r="UFV471" i="5" s="1"/>
  <c r="UFX471" i="5" s="1"/>
  <c r="UFZ471" i="5" s="1"/>
  <c r="UGB471" i="5" s="1"/>
  <c r="UGD471" i="5" s="1"/>
  <c r="UGF471" i="5" s="1"/>
  <c r="UGH471" i="5" s="1"/>
  <c r="UGJ471" i="5" s="1"/>
  <c r="UGL471" i="5" s="1"/>
  <c r="UGN471" i="5" s="1"/>
  <c r="UGP471" i="5" s="1"/>
  <c r="UGR471" i="5" s="1"/>
  <c r="UGT471" i="5" s="1"/>
  <c r="UGV471" i="5" s="1"/>
  <c r="UGX471" i="5" s="1"/>
  <c r="UGZ471" i="5" s="1"/>
  <c r="UHB471" i="5" s="1"/>
  <c r="UHD471" i="5" s="1"/>
  <c r="UHF471" i="5" s="1"/>
  <c r="UHH471" i="5" s="1"/>
  <c r="UHJ471" i="5" s="1"/>
  <c r="UHL471" i="5" s="1"/>
  <c r="UHN471" i="5" s="1"/>
  <c r="UHP471" i="5" s="1"/>
  <c r="UHR471" i="5" s="1"/>
  <c r="UHT471" i="5" s="1"/>
  <c r="UHV471" i="5" s="1"/>
  <c r="UHX471" i="5" s="1"/>
  <c r="UHZ471" i="5" s="1"/>
  <c r="UIB471" i="5" s="1"/>
  <c r="UID471" i="5" s="1"/>
  <c r="UIF471" i="5" s="1"/>
  <c r="UIH471" i="5" s="1"/>
  <c r="UIJ471" i="5" s="1"/>
  <c r="UIL471" i="5" s="1"/>
  <c r="UIN471" i="5" s="1"/>
  <c r="UIP471" i="5" s="1"/>
  <c r="UIR471" i="5" s="1"/>
  <c r="UIT471" i="5" s="1"/>
  <c r="UIV471" i="5" s="1"/>
  <c r="UIX471" i="5" s="1"/>
  <c r="UIZ471" i="5" s="1"/>
  <c r="UJB471" i="5" s="1"/>
  <c r="UJD471" i="5" s="1"/>
  <c r="UJF471" i="5" s="1"/>
  <c r="UJH471" i="5" s="1"/>
  <c r="UJJ471" i="5" s="1"/>
  <c r="UJL471" i="5" s="1"/>
  <c r="UJN471" i="5" s="1"/>
  <c r="UJP471" i="5" s="1"/>
  <c r="UJR471" i="5" s="1"/>
  <c r="UJT471" i="5" s="1"/>
  <c r="UJV471" i="5" s="1"/>
  <c r="UJX471" i="5" s="1"/>
  <c r="UJZ471" i="5" s="1"/>
  <c r="UKB471" i="5" s="1"/>
  <c r="UKD471" i="5" s="1"/>
  <c r="UKF471" i="5" s="1"/>
  <c r="UKH471" i="5" s="1"/>
  <c r="UKJ471" i="5" s="1"/>
  <c r="UKL471" i="5" s="1"/>
  <c r="UKN471" i="5" s="1"/>
  <c r="UKP471" i="5" s="1"/>
  <c r="UKR471" i="5" s="1"/>
  <c r="UKT471" i="5" s="1"/>
  <c r="UKV471" i="5" s="1"/>
  <c r="UKX471" i="5" s="1"/>
  <c r="UKZ471" i="5" s="1"/>
  <c r="ULB471" i="5" s="1"/>
  <c r="ULD471" i="5" s="1"/>
  <c r="ULF471" i="5" s="1"/>
  <c r="ULH471" i="5" s="1"/>
  <c r="ULJ471" i="5" s="1"/>
  <c r="ULL471" i="5" s="1"/>
  <c r="ULN471" i="5" s="1"/>
  <c r="ULP471" i="5" s="1"/>
  <c r="ULR471" i="5" s="1"/>
  <c r="ULT471" i="5" s="1"/>
  <c r="ULV471" i="5" s="1"/>
  <c r="ULX471" i="5" s="1"/>
  <c r="ULZ471" i="5" s="1"/>
  <c r="UMB471" i="5" s="1"/>
  <c r="UMD471" i="5" s="1"/>
  <c r="UMF471" i="5" s="1"/>
  <c r="UMH471" i="5" s="1"/>
  <c r="UMJ471" i="5" s="1"/>
  <c r="UML471" i="5" s="1"/>
  <c r="UMN471" i="5" s="1"/>
  <c r="UMP471" i="5" s="1"/>
  <c r="UMR471" i="5" s="1"/>
  <c r="UMT471" i="5" s="1"/>
  <c r="UMV471" i="5" s="1"/>
  <c r="UMX471" i="5" s="1"/>
  <c r="UMZ471" i="5" s="1"/>
  <c r="UNB471" i="5" s="1"/>
  <c r="UND471" i="5" s="1"/>
  <c r="UNF471" i="5" s="1"/>
  <c r="UNH471" i="5" s="1"/>
  <c r="UNJ471" i="5" s="1"/>
  <c r="UNL471" i="5" s="1"/>
  <c r="UNN471" i="5" s="1"/>
  <c r="UNP471" i="5" s="1"/>
  <c r="UNR471" i="5" s="1"/>
  <c r="UNT471" i="5" s="1"/>
  <c r="UNV471" i="5" s="1"/>
  <c r="UNX471" i="5" s="1"/>
  <c r="UNZ471" i="5" s="1"/>
  <c r="UOB471" i="5" s="1"/>
  <c r="UOD471" i="5" s="1"/>
  <c r="UOF471" i="5" s="1"/>
  <c r="UOH471" i="5" s="1"/>
  <c r="UOJ471" i="5" s="1"/>
  <c r="UOL471" i="5" s="1"/>
  <c r="UON471" i="5" s="1"/>
  <c r="UOP471" i="5" s="1"/>
  <c r="UOR471" i="5" s="1"/>
  <c r="UOT471" i="5" s="1"/>
  <c r="UOV471" i="5" s="1"/>
  <c r="UOX471" i="5" s="1"/>
  <c r="UOZ471" i="5" s="1"/>
  <c r="UPB471" i="5" s="1"/>
  <c r="UPD471" i="5" s="1"/>
  <c r="UPF471" i="5" s="1"/>
  <c r="UPH471" i="5" s="1"/>
  <c r="UPJ471" i="5" s="1"/>
  <c r="UPL471" i="5" s="1"/>
  <c r="UPN471" i="5" s="1"/>
  <c r="UPP471" i="5" s="1"/>
  <c r="UPR471" i="5" s="1"/>
  <c r="UPT471" i="5" s="1"/>
  <c r="UPV471" i="5" s="1"/>
  <c r="UPX471" i="5" s="1"/>
  <c r="UPZ471" i="5" s="1"/>
  <c r="UQB471" i="5" s="1"/>
  <c r="UQD471" i="5" s="1"/>
  <c r="UQF471" i="5" s="1"/>
  <c r="UQH471" i="5" s="1"/>
  <c r="UQJ471" i="5" s="1"/>
  <c r="UQL471" i="5" s="1"/>
  <c r="UQN471" i="5" s="1"/>
  <c r="UQP471" i="5" s="1"/>
  <c r="UQR471" i="5" s="1"/>
  <c r="UQT471" i="5" s="1"/>
  <c r="UQV471" i="5" s="1"/>
  <c r="UQX471" i="5" s="1"/>
  <c r="UQZ471" i="5" s="1"/>
  <c r="URB471" i="5" s="1"/>
  <c r="URD471" i="5" s="1"/>
  <c r="URF471" i="5" s="1"/>
  <c r="URH471" i="5" s="1"/>
  <c r="URJ471" i="5" s="1"/>
  <c r="URL471" i="5" s="1"/>
  <c r="URN471" i="5" s="1"/>
  <c r="URP471" i="5" s="1"/>
  <c r="URR471" i="5" s="1"/>
  <c r="URT471" i="5" s="1"/>
  <c r="URV471" i="5" s="1"/>
  <c r="URX471" i="5" s="1"/>
  <c r="URZ471" i="5" s="1"/>
  <c r="USB471" i="5" s="1"/>
  <c r="USD471" i="5" s="1"/>
  <c r="USF471" i="5" s="1"/>
  <c r="USH471" i="5" s="1"/>
  <c r="USJ471" i="5" s="1"/>
  <c r="USL471" i="5" s="1"/>
  <c r="USN471" i="5" s="1"/>
  <c r="USP471" i="5" s="1"/>
  <c r="USR471" i="5" s="1"/>
  <c r="UST471" i="5" s="1"/>
  <c r="USV471" i="5" s="1"/>
  <c r="USX471" i="5" s="1"/>
  <c r="USZ471" i="5" s="1"/>
  <c r="UTB471" i="5" s="1"/>
  <c r="UTD471" i="5" s="1"/>
  <c r="UTF471" i="5" s="1"/>
  <c r="UTH471" i="5" s="1"/>
  <c r="UTJ471" i="5" s="1"/>
  <c r="UTL471" i="5" s="1"/>
  <c r="UTN471" i="5" s="1"/>
  <c r="UTP471" i="5" s="1"/>
  <c r="UTR471" i="5" s="1"/>
  <c r="UTT471" i="5" s="1"/>
  <c r="UTV471" i="5" s="1"/>
  <c r="UTX471" i="5" s="1"/>
  <c r="UTZ471" i="5" s="1"/>
  <c r="UUB471" i="5" s="1"/>
  <c r="UUD471" i="5" s="1"/>
  <c r="UUF471" i="5" s="1"/>
  <c r="UUH471" i="5" s="1"/>
  <c r="UUJ471" i="5" s="1"/>
  <c r="UUL471" i="5" s="1"/>
  <c r="UUN471" i="5" s="1"/>
  <c r="UUP471" i="5" s="1"/>
  <c r="UUR471" i="5" s="1"/>
  <c r="UUT471" i="5" s="1"/>
  <c r="UUV471" i="5" s="1"/>
  <c r="UUX471" i="5" s="1"/>
  <c r="UUZ471" i="5" s="1"/>
  <c r="UVB471" i="5" s="1"/>
  <c r="UVD471" i="5" s="1"/>
  <c r="UVF471" i="5" s="1"/>
  <c r="UVH471" i="5" s="1"/>
  <c r="UVJ471" i="5" s="1"/>
  <c r="UVL471" i="5" s="1"/>
  <c r="UVN471" i="5" s="1"/>
  <c r="UVP471" i="5" s="1"/>
  <c r="UVR471" i="5" s="1"/>
  <c r="UVT471" i="5" s="1"/>
  <c r="UVV471" i="5" s="1"/>
  <c r="UVX471" i="5" s="1"/>
  <c r="UVZ471" i="5" s="1"/>
  <c r="UWB471" i="5" s="1"/>
  <c r="UWD471" i="5" s="1"/>
  <c r="UWF471" i="5" s="1"/>
  <c r="UWH471" i="5" s="1"/>
  <c r="UWJ471" i="5" s="1"/>
  <c r="UWL471" i="5" s="1"/>
  <c r="UWN471" i="5" s="1"/>
  <c r="UWP471" i="5" s="1"/>
  <c r="UWR471" i="5" s="1"/>
  <c r="UWT471" i="5" s="1"/>
  <c r="UWV471" i="5" s="1"/>
  <c r="UWX471" i="5" s="1"/>
  <c r="UWZ471" i="5" s="1"/>
  <c r="UXB471" i="5" s="1"/>
  <c r="UXD471" i="5" s="1"/>
  <c r="UXF471" i="5" s="1"/>
  <c r="UXH471" i="5" s="1"/>
  <c r="UXJ471" i="5" s="1"/>
  <c r="UXL471" i="5" s="1"/>
  <c r="UXN471" i="5" s="1"/>
  <c r="UXP471" i="5" s="1"/>
  <c r="UXR471" i="5" s="1"/>
  <c r="UXT471" i="5" s="1"/>
  <c r="UXV471" i="5" s="1"/>
  <c r="UXX471" i="5" s="1"/>
  <c r="UXZ471" i="5" s="1"/>
  <c r="UYB471" i="5" s="1"/>
  <c r="UYD471" i="5" s="1"/>
  <c r="UYF471" i="5" s="1"/>
  <c r="UYH471" i="5" s="1"/>
  <c r="UYJ471" i="5" s="1"/>
  <c r="UYL471" i="5" s="1"/>
  <c r="UYN471" i="5" s="1"/>
  <c r="UYP471" i="5" s="1"/>
  <c r="UYR471" i="5" s="1"/>
  <c r="UYT471" i="5" s="1"/>
  <c r="UYV471" i="5" s="1"/>
  <c r="UYX471" i="5" s="1"/>
  <c r="UYZ471" i="5" s="1"/>
  <c r="UZB471" i="5" s="1"/>
  <c r="UZD471" i="5" s="1"/>
  <c r="UZF471" i="5" s="1"/>
  <c r="UZH471" i="5" s="1"/>
  <c r="UZJ471" i="5" s="1"/>
  <c r="UZL471" i="5" s="1"/>
  <c r="UZN471" i="5" s="1"/>
  <c r="UZP471" i="5" s="1"/>
  <c r="UZR471" i="5" s="1"/>
  <c r="UZT471" i="5" s="1"/>
  <c r="UZV471" i="5" s="1"/>
  <c r="UZX471" i="5" s="1"/>
  <c r="UZZ471" i="5" s="1"/>
  <c r="VAB471" i="5" s="1"/>
  <c r="VAD471" i="5" s="1"/>
  <c r="VAF471" i="5" s="1"/>
  <c r="VAH471" i="5" s="1"/>
  <c r="VAJ471" i="5" s="1"/>
  <c r="VAL471" i="5" s="1"/>
  <c r="VAN471" i="5" s="1"/>
  <c r="VAP471" i="5" s="1"/>
  <c r="VAR471" i="5" s="1"/>
  <c r="VAT471" i="5" s="1"/>
  <c r="VAV471" i="5" s="1"/>
  <c r="VAX471" i="5" s="1"/>
  <c r="VAZ471" i="5" s="1"/>
  <c r="VBB471" i="5" s="1"/>
  <c r="VBD471" i="5" s="1"/>
  <c r="VBF471" i="5" s="1"/>
  <c r="VBH471" i="5" s="1"/>
  <c r="VBJ471" i="5" s="1"/>
  <c r="VBL471" i="5" s="1"/>
  <c r="VBN471" i="5" s="1"/>
  <c r="VBP471" i="5" s="1"/>
  <c r="VBR471" i="5" s="1"/>
  <c r="VBT471" i="5" s="1"/>
  <c r="VBV471" i="5" s="1"/>
  <c r="VBX471" i="5" s="1"/>
  <c r="VBZ471" i="5" s="1"/>
  <c r="VCB471" i="5" s="1"/>
  <c r="VCD471" i="5" s="1"/>
  <c r="VCF471" i="5" s="1"/>
  <c r="VCH471" i="5" s="1"/>
  <c r="VCJ471" i="5" s="1"/>
  <c r="VCL471" i="5" s="1"/>
  <c r="VCN471" i="5" s="1"/>
  <c r="VCP471" i="5" s="1"/>
  <c r="VCR471" i="5" s="1"/>
  <c r="VCT471" i="5" s="1"/>
  <c r="VCV471" i="5" s="1"/>
  <c r="VCX471" i="5" s="1"/>
  <c r="VCZ471" i="5" s="1"/>
  <c r="VDB471" i="5" s="1"/>
  <c r="VDD471" i="5" s="1"/>
  <c r="VDF471" i="5" s="1"/>
  <c r="VDH471" i="5" s="1"/>
  <c r="VDJ471" i="5" s="1"/>
  <c r="VDL471" i="5" s="1"/>
  <c r="VDN471" i="5" s="1"/>
  <c r="VDP471" i="5" s="1"/>
  <c r="VDR471" i="5" s="1"/>
  <c r="VDT471" i="5" s="1"/>
  <c r="VDV471" i="5" s="1"/>
  <c r="VDX471" i="5" s="1"/>
  <c r="VDZ471" i="5" s="1"/>
  <c r="VEB471" i="5" s="1"/>
  <c r="VED471" i="5" s="1"/>
  <c r="VEF471" i="5" s="1"/>
  <c r="VEH471" i="5" s="1"/>
  <c r="VEJ471" i="5" s="1"/>
  <c r="VEL471" i="5" s="1"/>
  <c r="VEN471" i="5" s="1"/>
  <c r="VEP471" i="5" s="1"/>
  <c r="VER471" i="5" s="1"/>
  <c r="VET471" i="5" s="1"/>
  <c r="VEV471" i="5" s="1"/>
  <c r="VEX471" i="5" s="1"/>
  <c r="VEZ471" i="5" s="1"/>
  <c r="VFB471" i="5" s="1"/>
  <c r="VFD471" i="5" s="1"/>
  <c r="VFF471" i="5" s="1"/>
  <c r="VFH471" i="5" s="1"/>
  <c r="VFJ471" i="5" s="1"/>
  <c r="VFL471" i="5" s="1"/>
  <c r="VFN471" i="5" s="1"/>
  <c r="VFP471" i="5" s="1"/>
  <c r="VFR471" i="5" s="1"/>
  <c r="VFT471" i="5" s="1"/>
  <c r="VFV471" i="5" s="1"/>
  <c r="VFX471" i="5" s="1"/>
  <c r="VFZ471" i="5" s="1"/>
  <c r="VGB471" i="5" s="1"/>
  <c r="VGD471" i="5" s="1"/>
  <c r="VGF471" i="5" s="1"/>
  <c r="VGH471" i="5" s="1"/>
  <c r="VGJ471" i="5" s="1"/>
  <c r="VGL471" i="5" s="1"/>
  <c r="VGN471" i="5" s="1"/>
  <c r="VGP471" i="5" s="1"/>
  <c r="VGR471" i="5" s="1"/>
  <c r="VGT471" i="5" s="1"/>
  <c r="VGV471" i="5" s="1"/>
  <c r="VGX471" i="5" s="1"/>
  <c r="VGZ471" i="5" s="1"/>
  <c r="VHB471" i="5" s="1"/>
  <c r="VHD471" i="5" s="1"/>
  <c r="VHF471" i="5" s="1"/>
  <c r="VHH471" i="5" s="1"/>
  <c r="VHJ471" i="5" s="1"/>
  <c r="VHL471" i="5" s="1"/>
  <c r="VHN471" i="5" s="1"/>
  <c r="VHP471" i="5" s="1"/>
  <c r="VHR471" i="5" s="1"/>
  <c r="VHT471" i="5" s="1"/>
  <c r="VHV471" i="5" s="1"/>
  <c r="VHX471" i="5" s="1"/>
  <c r="VHZ471" i="5" s="1"/>
  <c r="VIB471" i="5" s="1"/>
  <c r="VID471" i="5" s="1"/>
  <c r="VIF471" i="5" s="1"/>
  <c r="VIH471" i="5" s="1"/>
  <c r="VIJ471" i="5" s="1"/>
  <c r="VIL471" i="5" s="1"/>
  <c r="VIN471" i="5" s="1"/>
  <c r="VIP471" i="5" s="1"/>
  <c r="VIR471" i="5" s="1"/>
  <c r="VIT471" i="5" s="1"/>
  <c r="VIV471" i="5" s="1"/>
  <c r="VIX471" i="5" s="1"/>
  <c r="VIZ471" i="5" s="1"/>
  <c r="VJB471" i="5" s="1"/>
  <c r="VJD471" i="5" s="1"/>
  <c r="VJF471" i="5" s="1"/>
  <c r="VJH471" i="5" s="1"/>
  <c r="VJJ471" i="5" s="1"/>
  <c r="VJL471" i="5" s="1"/>
  <c r="VJN471" i="5" s="1"/>
  <c r="VJP471" i="5" s="1"/>
  <c r="VJR471" i="5" s="1"/>
  <c r="VJT471" i="5" s="1"/>
  <c r="VJV471" i="5" s="1"/>
  <c r="VJX471" i="5" s="1"/>
  <c r="VJZ471" i="5" s="1"/>
  <c r="VKB471" i="5" s="1"/>
  <c r="VKD471" i="5" s="1"/>
  <c r="VKF471" i="5" s="1"/>
  <c r="VKH471" i="5" s="1"/>
  <c r="VKJ471" i="5" s="1"/>
  <c r="VKL471" i="5" s="1"/>
  <c r="VKN471" i="5" s="1"/>
  <c r="VKP471" i="5" s="1"/>
  <c r="VKR471" i="5" s="1"/>
  <c r="VKT471" i="5" s="1"/>
  <c r="VKV471" i="5" s="1"/>
  <c r="VKX471" i="5" s="1"/>
  <c r="VKZ471" i="5" s="1"/>
  <c r="VLB471" i="5" s="1"/>
  <c r="VLD471" i="5" s="1"/>
  <c r="VLF471" i="5" s="1"/>
  <c r="VLH471" i="5" s="1"/>
  <c r="VLJ471" i="5" s="1"/>
  <c r="VLL471" i="5" s="1"/>
  <c r="VLN471" i="5" s="1"/>
  <c r="VLP471" i="5" s="1"/>
  <c r="VLR471" i="5" s="1"/>
  <c r="VLT471" i="5" s="1"/>
  <c r="VLV471" i="5" s="1"/>
  <c r="VLX471" i="5" s="1"/>
  <c r="VLZ471" i="5" s="1"/>
  <c r="VMB471" i="5" s="1"/>
  <c r="VMD471" i="5" s="1"/>
  <c r="VMF471" i="5" s="1"/>
  <c r="VMH471" i="5" s="1"/>
  <c r="VMJ471" i="5" s="1"/>
  <c r="VML471" i="5" s="1"/>
  <c r="VMN471" i="5" s="1"/>
  <c r="VMP471" i="5" s="1"/>
  <c r="VMR471" i="5" s="1"/>
  <c r="VMT471" i="5" s="1"/>
  <c r="VMV471" i="5" s="1"/>
  <c r="VMX471" i="5" s="1"/>
  <c r="VMZ471" i="5" s="1"/>
  <c r="VNB471" i="5" s="1"/>
  <c r="VND471" i="5" s="1"/>
  <c r="VNF471" i="5" s="1"/>
  <c r="VNH471" i="5" s="1"/>
  <c r="VNJ471" i="5" s="1"/>
  <c r="VNL471" i="5" s="1"/>
  <c r="VNN471" i="5" s="1"/>
  <c r="VNP471" i="5" s="1"/>
  <c r="VNR471" i="5" s="1"/>
  <c r="VNT471" i="5" s="1"/>
  <c r="VNV471" i="5" s="1"/>
  <c r="VNX471" i="5" s="1"/>
  <c r="VNZ471" i="5" s="1"/>
  <c r="VOB471" i="5" s="1"/>
  <c r="VOD471" i="5" s="1"/>
  <c r="VOF471" i="5" s="1"/>
  <c r="VOH471" i="5" s="1"/>
  <c r="VOJ471" i="5" s="1"/>
  <c r="VOL471" i="5" s="1"/>
  <c r="VON471" i="5" s="1"/>
  <c r="VOP471" i="5" s="1"/>
  <c r="VOR471" i="5" s="1"/>
  <c r="VOT471" i="5" s="1"/>
  <c r="VOV471" i="5" s="1"/>
  <c r="VOX471" i="5" s="1"/>
  <c r="VOZ471" i="5" s="1"/>
  <c r="VPB471" i="5" s="1"/>
  <c r="VPD471" i="5" s="1"/>
  <c r="VPF471" i="5" s="1"/>
  <c r="VPH471" i="5" s="1"/>
  <c r="VPJ471" i="5" s="1"/>
  <c r="VPL471" i="5" s="1"/>
  <c r="VPN471" i="5" s="1"/>
  <c r="VPP471" i="5" s="1"/>
  <c r="VPR471" i="5" s="1"/>
  <c r="VPT471" i="5" s="1"/>
  <c r="VPV471" i="5" s="1"/>
  <c r="VPX471" i="5" s="1"/>
  <c r="VPZ471" i="5" s="1"/>
  <c r="VQB471" i="5" s="1"/>
  <c r="VQD471" i="5" s="1"/>
  <c r="VQF471" i="5" s="1"/>
  <c r="VQH471" i="5" s="1"/>
  <c r="VQJ471" i="5" s="1"/>
  <c r="VQL471" i="5" s="1"/>
  <c r="VQN471" i="5" s="1"/>
  <c r="VQP471" i="5" s="1"/>
  <c r="VQR471" i="5" s="1"/>
  <c r="VQT471" i="5" s="1"/>
  <c r="VQV471" i="5" s="1"/>
  <c r="VQX471" i="5" s="1"/>
  <c r="VQZ471" i="5" s="1"/>
  <c r="VRB471" i="5" s="1"/>
  <c r="VRD471" i="5" s="1"/>
  <c r="VRF471" i="5" s="1"/>
  <c r="VRH471" i="5" s="1"/>
  <c r="VRJ471" i="5" s="1"/>
  <c r="VRL471" i="5" s="1"/>
  <c r="VRN471" i="5" s="1"/>
  <c r="VRP471" i="5" s="1"/>
  <c r="VRR471" i="5" s="1"/>
  <c r="VRT471" i="5" s="1"/>
  <c r="VRV471" i="5" s="1"/>
  <c r="VRX471" i="5" s="1"/>
  <c r="VRZ471" i="5" s="1"/>
  <c r="VSB471" i="5" s="1"/>
  <c r="VSD471" i="5" s="1"/>
  <c r="VSF471" i="5" s="1"/>
  <c r="VSH471" i="5" s="1"/>
  <c r="VSJ471" i="5" s="1"/>
  <c r="VSL471" i="5" s="1"/>
  <c r="VSN471" i="5" s="1"/>
  <c r="VSP471" i="5" s="1"/>
  <c r="VSR471" i="5" s="1"/>
  <c r="VST471" i="5" s="1"/>
  <c r="VSV471" i="5" s="1"/>
  <c r="VSX471" i="5" s="1"/>
  <c r="VSZ471" i="5" s="1"/>
  <c r="VTB471" i="5" s="1"/>
  <c r="VTD471" i="5" s="1"/>
  <c r="VTF471" i="5" s="1"/>
  <c r="VTH471" i="5" s="1"/>
  <c r="VTJ471" i="5" s="1"/>
  <c r="VTL471" i="5" s="1"/>
  <c r="VTN471" i="5" s="1"/>
  <c r="VTP471" i="5" s="1"/>
  <c r="VTR471" i="5" s="1"/>
  <c r="VTT471" i="5" s="1"/>
  <c r="VTV471" i="5" s="1"/>
  <c r="VTX471" i="5" s="1"/>
  <c r="VTZ471" i="5" s="1"/>
  <c r="VUB471" i="5" s="1"/>
  <c r="VUD471" i="5" s="1"/>
  <c r="VUF471" i="5" s="1"/>
  <c r="VUH471" i="5" s="1"/>
  <c r="VUJ471" i="5" s="1"/>
  <c r="VUL471" i="5" s="1"/>
  <c r="VUN471" i="5" s="1"/>
  <c r="VUP471" i="5" s="1"/>
  <c r="VUR471" i="5" s="1"/>
  <c r="VUT471" i="5" s="1"/>
  <c r="VUV471" i="5" s="1"/>
  <c r="VUX471" i="5" s="1"/>
  <c r="VUZ471" i="5" s="1"/>
  <c r="VVB471" i="5" s="1"/>
  <c r="VVD471" i="5" s="1"/>
  <c r="VVF471" i="5" s="1"/>
  <c r="VVH471" i="5" s="1"/>
  <c r="VVJ471" i="5" s="1"/>
  <c r="VVL471" i="5" s="1"/>
  <c r="VVN471" i="5" s="1"/>
  <c r="VVP471" i="5" s="1"/>
  <c r="VVR471" i="5" s="1"/>
  <c r="VVT471" i="5" s="1"/>
  <c r="VVV471" i="5" s="1"/>
  <c r="VVX471" i="5" s="1"/>
  <c r="VVZ471" i="5" s="1"/>
  <c r="VWB471" i="5" s="1"/>
  <c r="VWD471" i="5" s="1"/>
  <c r="VWF471" i="5" s="1"/>
  <c r="VWH471" i="5" s="1"/>
  <c r="VWJ471" i="5" s="1"/>
  <c r="VWL471" i="5" s="1"/>
  <c r="VWN471" i="5" s="1"/>
  <c r="VWP471" i="5" s="1"/>
  <c r="VWR471" i="5" s="1"/>
  <c r="VWT471" i="5" s="1"/>
  <c r="VWV471" i="5" s="1"/>
  <c r="VWX471" i="5" s="1"/>
  <c r="VWZ471" i="5" s="1"/>
  <c r="VXB471" i="5" s="1"/>
  <c r="VXD471" i="5" s="1"/>
  <c r="VXF471" i="5" s="1"/>
  <c r="VXH471" i="5" s="1"/>
  <c r="VXJ471" i="5" s="1"/>
  <c r="VXL471" i="5" s="1"/>
  <c r="VXN471" i="5" s="1"/>
  <c r="VXP471" i="5" s="1"/>
  <c r="VXR471" i="5" s="1"/>
  <c r="VXT471" i="5" s="1"/>
  <c r="VXV471" i="5" s="1"/>
  <c r="VXX471" i="5" s="1"/>
  <c r="VXZ471" i="5" s="1"/>
  <c r="VYB471" i="5" s="1"/>
  <c r="VYD471" i="5" s="1"/>
  <c r="VYF471" i="5" s="1"/>
  <c r="VYH471" i="5" s="1"/>
  <c r="VYJ471" i="5" s="1"/>
  <c r="VYL471" i="5" s="1"/>
  <c r="VYN471" i="5" s="1"/>
  <c r="VYP471" i="5" s="1"/>
  <c r="VYR471" i="5" s="1"/>
  <c r="VYT471" i="5" s="1"/>
  <c r="VYV471" i="5" s="1"/>
  <c r="VYX471" i="5" s="1"/>
  <c r="VYZ471" i="5" s="1"/>
  <c r="VZB471" i="5" s="1"/>
  <c r="VZD471" i="5" s="1"/>
  <c r="VZF471" i="5" s="1"/>
  <c r="VZH471" i="5" s="1"/>
  <c r="VZJ471" i="5" s="1"/>
  <c r="VZL471" i="5" s="1"/>
  <c r="VZN471" i="5" s="1"/>
  <c r="VZP471" i="5" s="1"/>
  <c r="VZR471" i="5" s="1"/>
  <c r="VZT471" i="5" s="1"/>
  <c r="VZV471" i="5" s="1"/>
  <c r="VZX471" i="5" s="1"/>
  <c r="VZZ471" i="5" s="1"/>
  <c r="WAB471" i="5" s="1"/>
  <c r="WAD471" i="5" s="1"/>
  <c r="WAF471" i="5" s="1"/>
  <c r="WAH471" i="5" s="1"/>
  <c r="WAJ471" i="5" s="1"/>
  <c r="WAL471" i="5" s="1"/>
  <c r="WAN471" i="5" s="1"/>
  <c r="WAP471" i="5" s="1"/>
  <c r="WAR471" i="5" s="1"/>
  <c r="WAT471" i="5" s="1"/>
  <c r="WAV471" i="5" s="1"/>
  <c r="WAX471" i="5" s="1"/>
  <c r="WAZ471" i="5" s="1"/>
  <c r="WBB471" i="5" s="1"/>
  <c r="WBD471" i="5" s="1"/>
  <c r="WBF471" i="5" s="1"/>
  <c r="WBH471" i="5" s="1"/>
  <c r="WBJ471" i="5" s="1"/>
  <c r="WBL471" i="5" s="1"/>
  <c r="WBN471" i="5" s="1"/>
  <c r="WBP471" i="5" s="1"/>
  <c r="WBR471" i="5" s="1"/>
  <c r="WBT471" i="5" s="1"/>
  <c r="WBV471" i="5" s="1"/>
  <c r="WBX471" i="5" s="1"/>
  <c r="WBZ471" i="5" s="1"/>
  <c r="WCB471" i="5" s="1"/>
  <c r="WCD471" i="5" s="1"/>
  <c r="WCF471" i="5" s="1"/>
  <c r="WCH471" i="5" s="1"/>
  <c r="WCJ471" i="5" s="1"/>
  <c r="WCL471" i="5" s="1"/>
  <c r="WCN471" i="5" s="1"/>
  <c r="WCP471" i="5" s="1"/>
  <c r="WCR471" i="5" s="1"/>
  <c r="WCT471" i="5" s="1"/>
  <c r="WCV471" i="5" s="1"/>
  <c r="WCX471" i="5" s="1"/>
  <c r="WCZ471" i="5" s="1"/>
  <c r="WDB471" i="5" s="1"/>
  <c r="WDD471" i="5" s="1"/>
  <c r="WDF471" i="5" s="1"/>
  <c r="WDH471" i="5" s="1"/>
  <c r="WDJ471" i="5" s="1"/>
  <c r="WDL471" i="5" s="1"/>
  <c r="WDN471" i="5" s="1"/>
  <c r="WDP471" i="5" s="1"/>
  <c r="WDR471" i="5" s="1"/>
  <c r="WDT471" i="5" s="1"/>
  <c r="WDV471" i="5" s="1"/>
  <c r="WDX471" i="5" s="1"/>
  <c r="WDZ471" i="5" s="1"/>
  <c r="WEB471" i="5" s="1"/>
  <c r="WED471" i="5" s="1"/>
  <c r="WEF471" i="5" s="1"/>
  <c r="WEH471" i="5" s="1"/>
  <c r="WEJ471" i="5" s="1"/>
  <c r="WEL471" i="5" s="1"/>
  <c r="WEN471" i="5" s="1"/>
  <c r="WEP471" i="5" s="1"/>
  <c r="WER471" i="5" s="1"/>
  <c r="WET471" i="5" s="1"/>
  <c r="WEV471" i="5" s="1"/>
  <c r="WEX471" i="5" s="1"/>
  <c r="WEZ471" i="5" s="1"/>
  <c r="WFB471" i="5" s="1"/>
  <c r="WFD471" i="5" s="1"/>
  <c r="WFF471" i="5" s="1"/>
  <c r="WFH471" i="5" s="1"/>
  <c r="WFJ471" i="5" s="1"/>
  <c r="WFL471" i="5" s="1"/>
  <c r="WFN471" i="5" s="1"/>
  <c r="WFP471" i="5" s="1"/>
  <c r="WFR471" i="5" s="1"/>
  <c r="WFT471" i="5" s="1"/>
  <c r="WFV471" i="5" s="1"/>
  <c r="WFX471" i="5" s="1"/>
  <c r="WFZ471" i="5" s="1"/>
  <c r="WGB471" i="5" s="1"/>
  <c r="WGD471" i="5" s="1"/>
  <c r="WGF471" i="5" s="1"/>
  <c r="WGH471" i="5" s="1"/>
  <c r="WGJ471" i="5" s="1"/>
  <c r="WGL471" i="5" s="1"/>
  <c r="WGN471" i="5" s="1"/>
  <c r="WGP471" i="5" s="1"/>
  <c r="WGR471" i="5" s="1"/>
  <c r="WGT471" i="5" s="1"/>
  <c r="WGV471" i="5" s="1"/>
  <c r="WGX471" i="5" s="1"/>
  <c r="WGZ471" i="5" s="1"/>
  <c r="WHB471" i="5" s="1"/>
  <c r="WHD471" i="5" s="1"/>
  <c r="WHF471" i="5" s="1"/>
  <c r="WHH471" i="5" s="1"/>
  <c r="WHJ471" i="5" s="1"/>
  <c r="WHL471" i="5" s="1"/>
  <c r="WHN471" i="5" s="1"/>
  <c r="WHP471" i="5" s="1"/>
  <c r="WHR471" i="5" s="1"/>
  <c r="WHT471" i="5" s="1"/>
  <c r="WHV471" i="5" s="1"/>
  <c r="WHX471" i="5" s="1"/>
  <c r="WHZ471" i="5" s="1"/>
  <c r="WIB471" i="5" s="1"/>
  <c r="WID471" i="5" s="1"/>
  <c r="WIF471" i="5" s="1"/>
  <c r="WIH471" i="5" s="1"/>
  <c r="WIJ471" i="5" s="1"/>
  <c r="WIL471" i="5" s="1"/>
  <c r="WIN471" i="5" s="1"/>
  <c r="WIP471" i="5" s="1"/>
  <c r="WIR471" i="5" s="1"/>
  <c r="WIT471" i="5" s="1"/>
  <c r="WIV471" i="5" s="1"/>
  <c r="WIX471" i="5" s="1"/>
  <c r="WIZ471" i="5" s="1"/>
  <c r="WJB471" i="5" s="1"/>
  <c r="WJD471" i="5" s="1"/>
  <c r="WJF471" i="5" s="1"/>
  <c r="WJH471" i="5" s="1"/>
  <c r="WJJ471" i="5" s="1"/>
  <c r="WJL471" i="5" s="1"/>
  <c r="WJN471" i="5" s="1"/>
  <c r="WJP471" i="5" s="1"/>
  <c r="WJR471" i="5" s="1"/>
  <c r="WJT471" i="5" s="1"/>
  <c r="WJV471" i="5" s="1"/>
  <c r="WJX471" i="5" s="1"/>
  <c r="WJZ471" i="5" s="1"/>
  <c r="WKB471" i="5" s="1"/>
  <c r="WKD471" i="5" s="1"/>
  <c r="WKF471" i="5" s="1"/>
  <c r="WKH471" i="5" s="1"/>
  <c r="WKJ471" i="5" s="1"/>
  <c r="WKL471" i="5" s="1"/>
  <c r="WKN471" i="5" s="1"/>
  <c r="WKP471" i="5" s="1"/>
  <c r="WKR471" i="5" s="1"/>
  <c r="WKT471" i="5" s="1"/>
  <c r="WKV471" i="5" s="1"/>
  <c r="WKX471" i="5" s="1"/>
  <c r="WKZ471" i="5" s="1"/>
  <c r="WLB471" i="5" s="1"/>
  <c r="WLD471" i="5" s="1"/>
  <c r="WLF471" i="5" s="1"/>
  <c r="WLH471" i="5" s="1"/>
  <c r="WLJ471" i="5" s="1"/>
  <c r="WLL471" i="5" s="1"/>
  <c r="WLN471" i="5" s="1"/>
  <c r="WLP471" i="5" s="1"/>
  <c r="WLR471" i="5" s="1"/>
  <c r="WLT471" i="5" s="1"/>
  <c r="WLV471" i="5" s="1"/>
  <c r="WLX471" i="5" s="1"/>
  <c r="WLZ471" i="5" s="1"/>
  <c r="WMB471" i="5" s="1"/>
  <c r="WMD471" i="5" s="1"/>
  <c r="WMF471" i="5" s="1"/>
  <c r="WMH471" i="5" s="1"/>
  <c r="WMJ471" i="5" s="1"/>
  <c r="WML471" i="5" s="1"/>
  <c r="WMN471" i="5" s="1"/>
  <c r="WMP471" i="5" s="1"/>
  <c r="WMR471" i="5" s="1"/>
  <c r="WMT471" i="5" s="1"/>
  <c r="WMV471" i="5" s="1"/>
  <c r="WMX471" i="5" s="1"/>
  <c r="WMZ471" i="5" s="1"/>
  <c r="WNB471" i="5" s="1"/>
  <c r="WND471" i="5" s="1"/>
  <c r="WNF471" i="5" s="1"/>
  <c r="WNH471" i="5" s="1"/>
  <c r="WNJ471" i="5" s="1"/>
  <c r="WNL471" i="5" s="1"/>
  <c r="WNN471" i="5" s="1"/>
  <c r="WNP471" i="5" s="1"/>
  <c r="WNR471" i="5" s="1"/>
  <c r="WNT471" i="5" s="1"/>
  <c r="WNV471" i="5" s="1"/>
  <c r="WNX471" i="5" s="1"/>
  <c r="WNZ471" i="5" s="1"/>
  <c r="WOB471" i="5" s="1"/>
  <c r="WOD471" i="5" s="1"/>
  <c r="WOF471" i="5" s="1"/>
  <c r="WOH471" i="5" s="1"/>
  <c r="WOJ471" i="5" s="1"/>
  <c r="WOL471" i="5" s="1"/>
  <c r="WON471" i="5" s="1"/>
  <c r="WOP471" i="5" s="1"/>
  <c r="WOR471" i="5" s="1"/>
  <c r="WOT471" i="5" s="1"/>
  <c r="WOV471" i="5" s="1"/>
  <c r="WOX471" i="5" s="1"/>
  <c r="WOZ471" i="5" s="1"/>
  <c r="WPB471" i="5" s="1"/>
  <c r="WPD471" i="5" s="1"/>
  <c r="WPF471" i="5" s="1"/>
  <c r="WPH471" i="5" s="1"/>
  <c r="WPJ471" i="5" s="1"/>
  <c r="WPL471" i="5" s="1"/>
  <c r="WPN471" i="5" s="1"/>
  <c r="WPP471" i="5" s="1"/>
  <c r="WPR471" i="5" s="1"/>
  <c r="WPT471" i="5" s="1"/>
  <c r="WPV471" i="5" s="1"/>
  <c r="WPX471" i="5" s="1"/>
  <c r="WPZ471" i="5" s="1"/>
  <c r="WQB471" i="5" s="1"/>
  <c r="WQD471" i="5" s="1"/>
  <c r="WQF471" i="5" s="1"/>
  <c r="WQH471" i="5" s="1"/>
  <c r="WQJ471" i="5" s="1"/>
  <c r="WQL471" i="5" s="1"/>
  <c r="WQN471" i="5" s="1"/>
  <c r="WQP471" i="5" s="1"/>
  <c r="WQR471" i="5" s="1"/>
  <c r="WQT471" i="5" s="1"/>
  <c r="WQV471" i="5" s="1"/>
  <c r="WQX471" i="5" s="1"/>
  <c r="WQZ471" i="5" s="1"/>
  <c r="WRB471" i="5" s="1"/>
  <c r="WRD471" i="5" s="1"/>
  <c r="WRF471" i="5" s="1"/>
  <c r="WRH471" i="5" s="1"/>
  <c r="WRJ471" i="5" s="1"/>
  <c r="WRL471" i="5" s="1"/>
  <c r="WRN471" i="5" s="1"/>
  <c r="WRP471" i="5" s="1"/>
  <c r="WRR471" i="5" s="1"/>
  <c r="WRT471" i="5" s="1"/>
  <c r="WRV471" i="5" s="1"/>
  <c r="WRX471" i="5" s="1"/>
  <c r="WRZ471" i="5" s="1"/>
  <c r="WSB471" i="5" s="1"/>
  <c r="WSD471" i="5" s="1"/>
  <c r="WSF471" i="5" s="1"/>
  <c r="WSH471" i="5" s="1"/>
  <c r="WSJ471" i="5" s="1"/>
  <c r="WSL471" i="5" s="1"/>
  <c r="WSN471" i="5" s="1"/>
  <c r="WSP471" i="5" s="1"/>
  <c r="WSR471" i="5" s="1"/>
  <c r="WST471" i="5" s="1"/>
  <c r="WSV471" i="5" s="1"/>
  <c r="WSX471" i="5" s="1"/>
  <c r="WSZ471" i="5" s="1"/>
  <c r="WTB471" i="5" s="1"/>
  <c r="WTD471" i="5" s="1"/>
  <c r="WTF471" i="5" s="1"/>
  <c r="WTH471" i="5" s="1"/>
  <c r="WTJ471" i="5" s="1"/>
  <c r="WTL471" i="5" s="1"/>
  <c r="WTN471" i="5" s="1"/>
  <c r="WTP471" i="5" s="1"/>
  <c r="WTR471" i="5" s="1"/>
  <c r="WTT471" i="5" s="1"/>
  <c r="WTV471" i="5" s="1"/>
  <c r="WTX471" i="5" s="1"/>
  <c r="WTZ471" i="5" s="1"/>
  <c r="WUB471" i="5" s="1"/>
  <c r="WUD471" i="5" s="1"/>
  <c r="WUF471" i="5" s="1"/>
  <c r="WUH471" i="5" s="1"/>
  <c r="WUJ471" i="5" s="1"/>
  <c r="WUL471" i="5" s="1"/>
  <c r="WUN471" i="5" s="1"/>
  <c r="WUP471" i="5" s="1"/>
  <c r="WUR471" i="5" s="1"/>
  <c r="WUT471" i="5" s="1"/>
  <c r="WUV471" i="5" s="1"/>
  <c r="WUX471" i="5" s="1"/>
  <c r="WUZ471" i="5" s="1"/>
  <c r="WVB471" i="5" s="1"/>
  <c r="WVD471" i="5" s="1"/>
  <c r="WVF471" i="5" s="1"/>
  <c r="WVH471" i="5" s="1"/>
  <c r="WVJ471" i="5" s="1"/>
  <c r="WVL471" i="5" s="1"/>
  <c r="WVN471" i="5" s="1"/>
  <c r="WVP471" i="5" s="1"/>
  <c r="WVR471" i="5" s="1"/>
  <c r="WVT471" i="5" s="1"/>
  <c r="WVV471" i="5" s="1"/>
  <c r="WVX471" i="5" s="1"/>
  <c r="WVZ471" i="5" s="1"/>
  <c r="WWB471" i="5" s="1"/>
  <c r="WWD471" i="5" s="1"/>
  <c r="WWF471" i="5" s="1"/>
  <c r="WWH471" i="5" s="1"/>
  <c r="WWJ471" i="5" s="1"/>
  <c r="WWL471" i="5" s="1"/>
  <c r="WWN471" i="5" s="1"/>
  <c r="WWP471" i="5" s="1"/>
  <c r="WWR471" i="5" s="1"/>
  <c r="WWT471" i="5" s="1"/>
  <c r="WWV471" i="5" s="1"/>
  <c r="WWX471" i="5" s="1"/>
  <c r="WWZ471" i="5" s="1"/>
  <c r="WXB471" i="5" s="1"/>
  <c r="WXD471" i="5" s="1"/>
  <c r="WXF471" i="5" s="1"/>
  <c r="WXH471" i="5" s="1"/>
  <c r="WXJ471" i="5" s="1"/>
  <c r="WXL471" i="5" s="1"/>
  <c r="WXN471" i="5" s="1"/>
  <c r="WXP471" i="5" s="1"/>
  <c r="WXR471" i="5" s="1"/>
  <c r="WXT471" i="5" s="1"/>
  <c r="WXV471" i="5" s="1"/>
  <c r="WXX471" i="5" s="1"/>
  <c r="WXZ471" i="5" s="1"/>
  <c r="WYB471" i="5" s="1"/>
  <c r="WYD471" i="5" s="1"/>
  <c r="WYF471" i="5" s="1"/>
  <c r="WYH471" i="5" s="1"/>
  <c r="WYJ471" i="5" s="1"/>
  <c r="WYL471" i="5" s="1"/>
  <c r="WYN471" i="5" s="1"/>
  <c r="WYP471" i="5" s="1"/>
  <c r="WYR471" i="5" s="1"/>
  <c r="WYT471" i="5" s="1"/>
  <c r="WYV471" i="5" s="1"/>
  <c r="WYX471" i="5" s="1"/>
  <c r="WYZ471" i="5" s="1"/>
  <c r="WZB471" i="5" s="1"/>
  <c r="WZD471" i="5" s="1"/>
  <c r="WZF471" i="5" s="1"/>
  <c r="WZH471" i="5" s="1"/>
  <c r="WZJ471" i="5" s="1"/>
  <c r="WZL471" i="5" s="1"/>
  <c r="WZN471" i="5" s="1"/>
  <c r="WZP471" i="5" s="1"/>
  <c r="WZR471" i="5" s="1"/>
  <c r="WZT471" i="5" s="1"/>
  <c r="WZV471" i="5" s="1"/>
  <c r="WZX471" i="5" s="1"/>
  <c r="WZZ471" i="5" s="1"/>
  <c r="XAB471" i="5" s="1"/>
  <c r="XAD471" i="5" s="1"/>
  <c r="XAF471" i="5" s="1"/>
  <c r="XAH471" i="5" s="1"/>
  <c r="XAJ471" i="5" s="1"/>
  <c r="XAL471" i="5" s="1"/>
  <c r="XAN471" i="5" s="1"/>
  <c r="XAP471" i="5" s="1"/>
  <c r="XAR471" i="5" s="1"/>
  <c r="XAT471" i="5" s="1"/>
  <c r="XAV471" i="5" s="1"/>
  <c r="XAX471" i="5" s="1"/>
  <c r="XAZ471" i="5" s="1"/>
  <c r="XBB471" i="5" s="1"/>
  <c r="XBD471" i="5" s="1"/>
  <c r="XBF471" i="5" s="1"/>
  <c r="XBH471" i="5" s="1"/>
  <c r="XBJ471" i="5" s="1"/>
  <c r="XBL471" i="5" s="1"/>
  <c r="XBN471" i="5" s="1"/>
  <c r="XBP471" i="5" s="1"/>
  <c r="XBR471" i="5" s="1"/>
  <c r="XBT471" i="5" s="1"/>
  <c r="XBV471" i="5" s="1"/>
  <c r="XBX471" i="5" s="1"/>
  <c r="XBZ471" i="5" s="1"/>
  <c r="XCB471" i="5" s="1"/>
  <c r="XCD471" i="5" s="1"/>
  <c r="XCF471" i="5" s="1"/>
  <c r="XCH471" i="5" s="1"/>
  <c r="XCJ471" i="5" s="1"/>
  <c r="XCL471" i="5" s="1"/>
  <c r="XCN471" i="5" s="1"/>
  <c r="XCP471" i="5" s="1"/>
  <c r="XCR471" i="5" s="1"/>
  <c r="XCT471" i="5" s="1"/>
  <c r="XCV471" i="5" s="1"/>
  <c r="XCX471" i="5" s="1"/>
  <c r="XCZ471" i="5" s="1"/>
  <c r="XDB471" i="5" s="1"/>
  <c r="XDD471" i="5" s="1"/>
  <c r="XDF471" i="5" s="1"/>
  <c r="XDH471" i="5" s="1"/>
  <c r="XDJ471" i="5" s="1"/>
  <c r="XDL471" i="5" s="1"/>
  <c r="XDN471" i="5" s="1"/>
  <c r="XDP471" i="5" s="1"/>
  <c r="XDR471" i="5" s="1"/>
  <c r="XDT471" i="5" s="1"/>
  <c r="XDV471" i="5" s="1"/>
  <c r="XDX471" i="5" s="1"/>
  <c r="XDZ471" i="5" s="1"/>
  <c r="XEB471" i="5" s="1"/>
  <c r="XED471" i="5" s="1"/>
  <c r="XEF471" i="5" s="1"/>
  <c r="XEH471" i="5" s="1"/>
  <c r="XEJ471" i="5" s="1"/>
  <c r="XEL471" i="5" s="1"/>
  <c r="XEN471" i="5" s="1"/>
  <c r="XEP471" i="5" s="1"/>
  <c r="XER471" i="5" s="1"/>
  <c r="XET471" i="5" s="1"/>
  <c r="XEV471" i="5" s="1"/>
  <c r="XEX471" i="5" s="1"/>
  <c r="XEZ471" i="5" s="1"/>
  <c r="XFB471" i="5" s="1"/>
  <c r="XFD471" i="5" s="1"/>
  <c r="S471" i="5"/>
  <c r="R518" i="9"/>
  <c r="S518" i="9"/>
  <c r="R519" i="9"/>
  <c r="S519" i="9"/>
  <c r="S449" i="9"/>
  <c r="R449" i="9"/>
  <c r="S456" i="9"/>
  <c r="R456" i="9"/>
  <c r="S258" i="9"/>
  <c r="R527" i="9"/>
  <c r="S527" i="9"/>
  <c r="R257" i="9"/>
  <c r="S257" i="9"/>
  <c r="R465" i="9"/>
  <c r="S465" i="9"/>
  <c r="S474" i="9"/>
  <c r="S533" i="9"/>
  <c r="R533" i="9"/>
  <c r="S481" i="9"/>
  <c r="R481" i="9"/>
  <c r="S275" i="9"/>
  <c r="S244" i="9"/>
  <c r="R244" i="9"/>
  <c r="R512" i="9"/>
  <c r="S512" i="9"/>
  <c r="S243" i="9"/>
  <c r="R243" i="9"/>
  <c r="R511" i="9"/>
  <c r="S511" i="9"/>
  <c r="R429" i="9"/>
  <c r="S429" i="9"/>
  <c r="R487" i="9"/>
  <c r="R473" i="9"/>
  <c r="R494" i="9"/>
  <c r="S494" i="9"/>
  <c r="R256" i="9"/>
  <c r="S256" i="9"/>
  <c r="R223" i="9"/>
  <c r="S223" i="9"/>
  <c r="S216" i="9"/>
  <c r="S552" i="9"/>
  <c r="R493" i="9"/>
  <c r="S493" i="9"/>
  <c r="R215" i="9"/>
  <c r="S215" i="9"/>
  <c r="R524" i="9"/>
  <c r="R508" i="9"/>
  <c r="S508" i="9"/>
  <c r="R471" i="9"/>
  <c r="S471" i="9"/>
  <c r="R214" i="9"/>
  <c r="R433" i="9"/>
  <c r="R557" i="9"/>
  <c r="R545" i="9"/>
  <c r="S545" i="9"/>
  <c r="R506" i="9"/>
  <c r="R148" i="9"/>
  <c r="S148" i="9"/>
  <c r="S247" i="9"/>
  <c r="R452" i="9"/>
  <c r="S452" i="9"/>
  <c r="S253" i="9"/>
  <c r="S438" i="9"/>
  <c r="S432" i="9"/>
  <c r="R550" i="9"/>
  <c r="R514" i="9"/>
  <c r="S514" i="9"/>
  <c r="R460" i="9"/>
  <c r="S460" i="9"/>
  <c r="R260" i="9"/>
  <c r="S220" i="9"/>
  <c r="R207" i="9"/>
  <c r="S207" i="9"/>
  <c r="S445" i="9"/>
  <c r="S468" i="9"/>
  <c r="R477" i="9"/>
  <c r="S477" i="9"/>
  <c r="R520" i="9"/>
  <c r="S520" i="9"/>
  <c r="R271" i="9"/>
  <c r="S271" i="9"/>
  <c r="R239" i="9"/>
  <c r="S239" i="9"/>
  <c r="R535" i="9"/>
  <c r="S535" i="9"/>
  <c r="R458" i="9"/>
  <c r="S458" i="9"/>
  <c r="R238" i="9"/>
  <c r="S238" i="9"/>
  <c r="R561" i="9"/>
  <c r="S561" i="9"/>
  <c r="S476" i="9"/>
  <c r="S470" i="9"/>
  <c r="S463" i="9"/>
  <c r="S457" i="9"/>
  <c r="N201" i="11"/>
  <c r="R541" i="9"/>
  <c r="R528" i="9"/>
  <c r="S528" i="9"/>
  <c r="R482" i="9"/>
  <c r="R255" i="9"/>
  <c r="S255" i="9"/>
  <c r="R428" i="9"/>
  <c r="S428" i="9"/>
  <c r="B210" i="1"/>
  <c r="S226" i="4"/>
  <c r="H89" i="11"/>
  <c r="I89" i="11" s="1"/>
  <c r="L89" i="11"/>
  <c r="M89" i="11" s="1"/>
  <c r="J89" i="11"/>
  <c r="K89" i="11" s="1"/>
  <c r="F81" i="11"/>
  <c r="G81" i="11" s="1"/>
  <c r="R154" i="4"/>
  <c r="S292" i="4"/>
  <c r="S55" i="4"/>
  <c r="R175" i="4"/>
  <c r="R155" i="4"/>
  <c r="R123" i="4"/>
  <c r="R107" i="4"/>
  <c r="R256" i="4"/>
  <c r="R269" i="4"/>
  <c r="R309" i="4"/>
  <c r="S168" i="4"/>
  <c r="S137" i="4"/>
  <c r="R136" i="4"/>
  <c r="R145" i="4"/>
  <c r="S166" i="4"/>
  <c r="R247" i="4"/>
  <c r="R255" i="4"/>
  <c r="R290" i="4"/>
  <c r="R332" i="4"/>
  <c r="R354" i="4"/>
  <c r="S366" i="4"/>
  <c r="S131" i="4"/>
  <c r="S430" i="4"/>
  <c r="S411" i="4"/>
  <c r="S382" i="4"/>
  <c r="S371" i="4"/>
  <c r="S293" i="4"/>
  <c r="R167" i="4"/>
  <c r="R334" i="4"/>
  <c r="S206" i="4"/>
  <c r="S444" i="4"/>
  <c r="R433" i="4"/>
  <c r="S396" i="4"/>
  <c r="S392" i="4"/>
  <c r="R385" i="4"/>
  <c r="R378" i="4"/>
  <c r="R28" i="4"/>
  <c r="S218" i="4"/>
  <c r="S211" i="4"/>
  <c r="S414" i="4"/>
  <c r="S403" i="4"/>
  <c r="S399" i="4"/>
  <c r="S374" i="4"/>
  <c r="S436" i="4"/>
  <c r="S432" i="4"/>
  <c r="R417" i="4"/>
  <c r="R410" i="4"/>
  <c r="S384" i="4"/>
  <c r="R377" i="4"/>
  <c r="G97" i="11"/>
  <c r="S156" i="4"/>
  <c r="R27" i="4"/>
  <c r="S90" i="4"/>
  <c r="R325" i="4"/>
  <c r="S271" i="4"/>
  <c r="S22" i="4"/>
  <c r="S376" i="4"/>
  <c r="S45" i="4"/>
  <c r="S76" i="4"/>
  <c r="R307" i="4"/>
  <c r="R326" i="4"/>
  <c r="R73" i="4"/>
  <c r="R230" i="4"/>
  <c r="S327" i="4"/>
  <c r="R336" i="4"/>
  <c r="S173" i="4"/>
  <c r="S62" i="4"/>
  <c r="S132" i="4"/>
  <c r="S372" i="4"/>
  <c r="R258" i="3"/>
  <c r="J62" i="11"/>
  <c r="K62" i="11" s="1"/>
  <c r="L64" i="11"/>
  <c r="M64" i="11" s="1"/>
  <c r="S210" i="3"/>
  <c r="R51" i="3"/>
  <c r="S169" i="3"/>
  <c r="S233" i="3"/>
  <c r="R91" i="3"/>
  <c r="R248" i="3"/>
  <c r="S253" i="3"/>
  <c r="R243" i="3"/>
  <c r="S247" i="3"/>
  <c r="S74" i="3"/>
  <c r="F61" i="11" s="1"/>
  <c r="G61" i="11" s="1"/>
  <c r="R209" i="3"/>
  <c r="S112" i="3"/>
  <c r="D64" i="11" s="1"/>
  <c r="E64" i="11" s="1"/>
  <c r="J208" i="11"/>
  <c r="K203" i="11" s="1"/>
  <c r="S33" i="3"/>
  <c r="R193" i="3"/>
  <c r="S197" i="3"/>
  <c r="R201" i="3"/>
  <c r="R205" i="3"/>
  <c r="S213" i="3"/>
  <c r="S235" i="3"/>
  <c r="S159" i="3"/>
  <c r="S172" i="3"/>
  <c r="D66" i="11" s="1"/>
  <c r="R259" i="3"/>
  <c r="S224" i="3"/>
  <c r="S75" i="3"/>
  <c r="R20" i="3"/>
  <c r="J60" i="11"/>
  <c r="K60" i="11" s="1"/>
  <c r="D62" i="11"/>
  <c r="E62" i="11" s="1"/>
  <c r="R81" i="3"/>
  <c r="H62" i="11"/>
  <c r="I62" i="11" s="1"/>
  <c r="R198" i="3"/>
  <c r="R214" i="3"/>
  <c r="R218" i="3"/>
  <c r="S194" i="3"/>
  <c r="S260" i="3"/>
  <c r="R251" i="3"/>
  <c r="S16" i="3"/>
  <c r="S84" i="3"/>
  <c r="R92" i="3"/>
  <c r="R202" i="3"/>
  <c r="S206" i="3"/>
  <c r="S222" i="3"/>
  <c r="J69" i="11" s="1"/>
  <c r="K69" i="11" s="1"/>
  <c r="R236" i="3"/>
  <c r="L71" i="11"/>
  <c r="M71" i="11" s="1"/>
  <c r="J71" i="11"/>
  <c r="K71" i="11" s="1"/>
  <c r="F71" i="11"/>
  <c r="G71" i="11" s="1"/>
  <c r="D71" i="11"/>
  <c r="E71" i="11" s="1"/>
  <c r="H71" i="11"/>
  <c r="I71" i="11" s="1"/>
  <c r="L61" i="11"/>
  <c r="M61" i="11" s="1"/>
  <c r="H61" i="11"/>
  <c r="I61" i="11" s="1"/>
  <c r="G58" i="11"/>
  <c r="D48" i="10"/>
  <c r="B56" i="11"/>
  <c r="S154" i="3"/>
  <c r="R154" i="3"/>
  <c r="R28" i="3"/>
  <c r="S263" i="3"/>
  <c r="J72" i="11" s="1"/>
  <c r="K72" i="11" s="1"/>
  <c r="L62" i="11"/>
  <c r="M62" i="11" s="1"/>
  <c r="J66" i="11"/>
  <c r="K66" i="11" s="1"/>
  <c r="H60" i="11"/>
  <c r="I60" i="11" s="1"/>
  <c r="D60" i="11"/>
  <c r="R104" i="3"/>
  <c r="S130" i="3"/>
  <c r="S94" i="3"/>
  <c r="R94" i="3"/>
  <c r="R109" i="3"/>
  <c r="S109" i="3"/>
  <c r="F62" i="11"/>
  <c r="G62" i="11" s="1"/>
  <c r="F67" i="11"/>
  <c r="G67" i="11" s="1"/>
  <c r="H66" i="11"/>
  <c r="I66" i="11" s="1"/>
  <c r="F60" i="11"/>
  <c r="G60" i="11" s="1"/>
  <c r="R26" i="3"/>
  <c r="S188" i="3"/>
  <c r="R19" i="3"/>
  <c r="S66" i="3"/>
  <c r="R30" i="3"/>
  <c r="S52" i="3"/>
  <c r="R52" i="3"/>
  <c r="L60" i="11"/>
  <c r="M60" i="11" s="1"/>
  <c r="R77" i="3"/>
  <c r="S101" i="3"/>
  <c r="F63" i="11" s="1"/>
  <c r="G63" i="11" s="1"/>
  <c r="J67" i="11"/>
  <c r="K67" i="11" s="1"/>
  <c r="R245" i="3"/>
  <c r="R73" i="3"/>
  <c r="R22" i="3"/>
  <c r="S237" i="3"/>
  <c r="S42" i="3"/>
  <c r="L57" i="11" s="1"/>
  <c r="M57" i="11" s="1"/>
  <c r="R39" i="3"/>
  <c r="S255" i="3"/>
  <c r="S50" i="3"/>
  <c r="D58" i="11" s="1"/>
  <c r="R234" i="3"/>
  <c r="R128" i="3"/>
  <c r="S128" i="3"/>
  <c r="R107" i="3"/>
  <c r="S107" i="3"/>
  <c r="S129" i="3"/>
  <c r="S106" i="3"/>
  <c r="R70" i="4"/>
  <c r="S70" i="4"/>
  <c r="D88" i="11"/>
  <c r="E88" i="11" s="1"/>
  <c r="F89" i="11"/>
  <c r="G89" i="11" s="1"/>
  <c r="D89" i="11"/>
  <c r="S54" i="4"/>
  <c r="R54" i="4"/>
  <c r="R63" i="4"/>
  <c r="S63" i="4"/>
  <c r="R275" i="4"/>
  <c r="S275" i="4"/>
  <c r="F88" i="11"/>
  <c r="G88" i="11" s="1"/>
  <c r="S355" i="4"/>
  <c r="R355" i="4"/>
  <c r="S184" i="4"/>
  <c r="R184" i="4"/>
  <c r="R195" i="4"/>
  <c r="S195" i="4"/>
  <c r="R201" i="4"/>
  <c r="S201" i="4"/>
  <c r="R350" i="4"/>
  <c r="S350" i="4"/>
  <c r="R23" i="4"/>
  <c r="S23" i="4"/>
  <c r="R124" i="4"/>
  <c r="S124" i="4"/>
  <c r="S177" i="4"/>
  <c r="R177" i="4"/>
  <c r="R335" i="4"/>
  <c r="S335" i="4"/>
  <c r="B98" i="11"/>
  <c r="C84" i="11" s="1"/>
  <c r="C96" i="11"/>
  <c r="R30" i="4"/>
  <c r="S30" i="4"/>
  <c r="J83" i="11"/>
  <c r="K83" i="11" s="1"/>
  <c r="S164" i="4"/>
  <c r="R164" i="4"/>
  <c r="S169" i="4"/>
  <c r="R169" i="4"/>
  <c r="S317" i="4"/>
  <c r="R317" i="4"/>
  <c r="L97" i="11"/>
  <c r="M97" i="11" s="1"/>
  <c r="J97" i="11"/>
  <c r="K97" i="11" s="1"/>
  <c r="D97" i="11"/>
  <c r="S11" i="4"/>
  <c r="R11" i="4"/>
  <c r="S113" i="4"/>
  <c r="R113" i="4"/>
  <c r="R157" i="4"/>
  <c r="S157" i="4"/>
  <c r="C88" i="11"/>
  <c r="S296" i="4"/>
  <c r="R296" i="4"/>
  <c r="R220" i="4"/>
  <c r="S220" i="4"/>
  <c r="R421" i="4"/>
  <c r="S421" i="4"/>
  <c r="R389" i="4"/>
  <c r="S389" i="4"/>
  <c r="R207" i="4"/>
  <c r="S207" i="4"/>
  <c r="D68" i="10"/>
  <c r="R462" i="4"/>
  <c r="H81" i="11"/>
  <c r="I81" i="11" s="1"/>
  <c r="S56" i="4"/>
  <c r="S99" i="4"/>
  <c r="R294" i="4"/>
  <c r="S348" i="4"/>
  <c r="S72" i="4"/>
  <c r="R126" i="4"/>
  <c r="S142" i="4"/>
  <c r="S146" i="4"/>
  <c r="R153" i="4"/>
  <c r="S180" i="4"/>
  <c r="S277" i="4"/>
  <c r="S298" i="4"/>
  <c r="R34" i="4"/>
  <c r="S34" i="4"/>
  <c r="S66" i="4"/>
  <c r="R66" i="4"/>
  <c r="R101" i="4"/>
  <c r="S101" i="4"/>
  <c r="R208" i="4"/>
  <c r="S208" i="4"/>
  <c r="R445" i="4"/>
  <c r="S445" i="4"/>
  <c r="R434" i="4"/>
  <c r="R413" i="4"/>
  <c r="S413" i="4"/>
  <c r="R402" i="4"/>
  <c r="R381" i="4"/>
  <c r="S381" i="4"/>
  <c r="R369" i="4"/>
  <c r="L81" i="11"/>
  <c r="M81" i="11" s="1"/>
  <c r="S308" i="4"/>
  <c r="D91" i="11" s="1"/>
  <c r="R288" i="4"/>
  <c r="R259" i="4"/>
  <c r="S31" i="4"/>
  <c r="J81" i="11"/>
  <c r="K81" i="11" s="1"/>
  <c r="R122" i="4"/>
  <c r="R320" i="4"/>
  <c r="S170" i="4"/>
  <c r="D81" i="11"/>
  <c r="S358" i="4"/>
  <c r="S25" i="4"/>
  <c r="L83" i="11"/>
  <c r="M83" i="11" s="1"/>
  <c r="S44" i="4"/>
  <c r="R270" i="4"/>
  <c r="S199" i="4"/>
  <c r="R178" i="4"/>
  <c r="R59" i="4"/>
  <c r="S59" i="4"/>
  <c r="R299" i="4"/>
  <c r="S299" i="4"/>
  <c r="S347" i="4"/>
  <c r="S97" i="4"/>
  <c r="R97" i="4"/>
  <c r="S33" i="4"/>
  <c r="R33" i="4"/>
  <c r="H88" i="11"/>
  <c r="I88" i="11" s="1"/>
  <c r="R19" i="4"/>
  <c r="S202" i="4"/>
  <c r="R174" i="4"/>
  <c r="R172" i="4"/>
  <c r="S29" i="4"/>
  <c r="R193" i="4"/>
  <c r="R448" i="4"/>
  <c r="S448" i="4"/>
  <c r="R437" i="4"/>
  <c r="S437" i="4"/>
  <c r="R426" i="4"/>
  <c r="R405" i="4"/>
  <c r="S405" i="4"/>
  <c r="R394" i="4"/>
  <c r="R373" i="4"/>
  <c r="S373" i="4"/>
  <c r="S21" i="4"/>
  <c r="S49" i="4"/>
  <c r="R74" i="4"/>
  <c r="S297" i="4"/>
  <c r="R134" i="4"/>
  <c r="S134" i="4"/>
  <c r="R217" i="4"/>
  <c r="R429" i="4"/>
  <c r="S429" i="4"/>
  <c r="R418" i="4"/>
  <c r="R397" i="4"/>
  <c r="S397" i="4"/>
  <c r="S367" i="4"/>
  <c r="I147" i="11"/>
  <c r="D208" i="11"/>
  <c r="E207" i="11" s="1"/>
  <c r="S52" i="7"/>
  <c r="S30" i="7"/>
  <c r="R42" i="7"/>
  <c r="R57" i="7"/>
  <c r="R48" i="7"/>
  <c r="R74" i="7"/>
  <c r="S62" i="7"/>
  <c r="S43" i="7"/>
  <c r="J146" i="11" s="1"/>
  <c r="K146" i="11" s="1"/>
  <c r="R31" i="7"/>
  <c r="S51" i="7"/>
  <c r="L147" i="11" s="1"/>
  <c r="M147" i="11" s="1"/>
  <c r="S18" i="7"/>
  <c r="R47" i="7"/>
  <c r="R64" i="7"/>
  <c r="R61" i="7"/>
  <c r="S61" i="7"/>
  <c r="D106" i="10"/>
  <c r="R79" i="7"/>
  <c r="S79" i="7"/>
  <c r="L208" i="11"/>
  <c r="M205" i="11" s="1"/>
  <c r="N205" i="11"/>
  <c r="G199" i="11"/>
  <c r="S29" i="7"/>
  <c r="R32" i="7"/>
  <c r="S32" i="7"/>
  <c r="R63" i="7"/>
  <c r="S63" i="7"/>
  <c r="B149" i="11"/>
  <c r="C147" i="11" s="1"/>
  <c r="R33" i="7"/>
  <c r="S33" i="7"/>
  <c r="R11" i="7"/>
  <c r="S11" i="7"/>
  <c r="R56" i="7"/>
  <c r="S60" i="7"/>
  <c r="S65" i="7"/>
  <c r="R65" i="7"/>
  <c r="H208" i="11"/>
  <c r="I205" i="11" s="1"/>
  <c r="S25" i="7"/>
  <c r="R25" i="7"/>
  <c r="S73" i="7"/>
  <c r="R73" i="7"/>
  <c r="R21" i="7"/>
  <c r="S21" i="7"/>
  <c r="D144" i="11" s="1"/>
  <c r="R14" i="7"/>
  <c r="S67" i="7"/>
  <c r="R67" i="7"/>
  <c r="R68" i="7"/>
  <c r="S68" i="7"/>
  <c r="R75" i="7"/>
  <c r="S75" i="7"/>
  <c r="R77" i="7"/>
  <c r="R76" i="7"/>
  <c r="S17" i="7"/>
  <c r="C142" i="10"/>
  <c r="E142" i="10"/>
  <c r="J13" i="11" l="1"/>
  <c r="L13" i="11"/>
  <c r="G203" i="11"/>
  <c r="H13" i="11"/>
  <c r="G207" i="11"/>
  <c r="N134" i="11"/>
  <c r="O134" i="11" s="1"/>
  <c r="D13" i="11"/>
  <c r="E13" i="11" s="1"/>
  <c r="G206" i="11"/>
  <c r="G205" i="11"/>
  <c r="G200" i="11"/>
  <c r="G201" i="11"/>
  <c r="J132" i="11"/>
  <c r="K132" i="11" s="1"/>
  <c r="N135" i="11"/>
  <c r="O135" i="11" s="1"/>
  <c r="E134" i="11"/>
  <c r="F13" i="11"/>
  <c r="G13" i="11" s="1"/>
  <c r="D132" i="11"/>
  <c r="J136" i="11"/>
  <c r="K136" i="11" s="1"/>
  <c r="L136" i="11"/>
  <c r="M136" i="11" s="1"/>
  <c r="D136" i="11"/>
  <c r="E136" i="11" s="1"/>
  <c r="F136" i="11"/>
  <c r="G136" i="11" s="1"/>
  <c r="B13" i="11"/>
  <c r="B204" i="11"/>
  <c r="K205" i="11"/>
  <c r="G204" i="11"/>
  <c r="F24" i="11"/>
  <c r="H24" i="11"/>
  <c r="I24" i="11" s="1"/>
  <c r="E184" i="11"/>
  <c r="K171" i="11"/>
  <c r="G40" i="11"/>
  <c r="E116" i="11"/>
  <c r="M161" i="11"/>
  <c r="I25" i="11"/>
  <c r="E111" i="11"/>
  <c r="O155" i="11"/>
  <c r="E176" i="11"/>
  <c r="M103" i="11"/>
  <c r="O39" i="11"/>
  <c r="E42" i="11"/>
  <c r="E41" i="11"/>
  <c r="D193" i="11"/>
  <c r="H193" i="11"/>
  <c r="I193" i="11" s="1"/>
  <c r="J193" i="11"/>
  <c r="K193" i="11" s="1"/>
  <c r="F193" i="11"/>
  <c r="G193" i="11" s="1"/>
  <c r="L193" i="11"/>
  <c r="M193" i="11" s="1"/>
  <c r="K201" i="11"/>
  <c r="F191" i="11"/>
  <c r="G191" i="11" s="1"/>
  <c r="L191" i="11"/>
  <c r="M191" i="11" s="1"/>
  <c r="J191" i="11"/>
  <c r="K191" i="11" s="1"/>
  <c r="D191" i="11"/>
  <c r="H191" i="11"/>
  <c r="I191" i="11" s="1"/>
  <c r="U471" i="5"/>
  <c r="W471" i="5" s="1"/>
  <c r="Y471" i="5" s="1"/>
  <c r="AA471" i="5" s="1"/>
  <c r="AC471" i="5" s="1"/>
  <c r="AE471" i="5" s="1"/>
  <c r="AG471" i="5" s="1"/>
  <c r="AI471" i="5" s="1"/>
  <c r="AK471" i="5" s="1"/>
  <c r="AM471" i="5" s="1"/>
  <c r="AO471" i="5" s="1"/>
  <c r="AQ471" i="5" s="1"/>
  <c r="AS471" i="5" s="1"/>
  <c r="AU471" i="5" s="1"/>
  <c r="AW471" i="5" s="1"/>
  <c r="AY471" i="5" s="1"/>
  <c r="BA471" i="5" s="1"/>
  <c r="BC471" i="5" s="1"/>
  <c r="BE471" i="5" s="1"/>
  <c r="BG471" i="5" s="1"/>
  <c r="BI471" i="5" s="1"/>
  <c r="BK471" i="5" s="1"/>
  <c r="BM471" i="5" s="1"/>
  <c r="BO471" i="5" s="1"/>
  <c r="BQ471" i="5" s="1"/>
  <c r="BS471" i="5" s="1"/>
  <c r="BU471" i="5" s="1"/>
  <c r="BW471" i="5" s="1"/>
  <c r="BY471" i="5" s="1"/>
  <c r="CA471" i="5" s="1"/>
  <c r="CC471" i="5" s="1"/>
  <c r="CE471" i="5" s="1"/>
  <c r="CG471" i="5" s="1"/>
  <c r="CI471" i="5" s="1"/>
  <c r="CK471" i="5" s="1"/>
  <c r="CM471" i="5" s="1"/>
  <c r="CO471" i="5" s="1"/>
  <c r="CQ471" i="5" s="1"/>
  <c r="CS471" i="5" s="1"/>
  <c r="CU471" i="5" s="1"/>
  <c r="CW471" i="5" s="1"/>
  <c r="CY471" i="5" s="1"/>
  <c r="DA471" i="5" s="1"/>
  <c r="DC471" i="5" s="1"/>
  <c r="DE471" i="5" s="1"/>
  <c r="DG471" i="5" s="1"/>
  <c r="DI471" i="5" s="1"/>
  <c r="DK471" i="5" s="1"/>
  <c r="DM471" i="5" s="1"/>
  <c r="DO471" i="5" s="1"/>
  <c r="DQ471" i="5" s="1"/>
  <c r="DS471" i="5" s="1"/>
  <c r="DU471" i="5" s="1"/>
  <c r="DW471" i="5" s="1"/>
  <c r="DY471" i="5" s="1"/>
  <c r="EA471" i="5" s="1"/>
  <c r="EC471" i="5" s="1"/>
  <c r="EE471" i="5" s="1"/>
  <c r="EG471" i="5" s="1"/>
  <c r="EI471" i="5" s="1"/>
  <c r="EK471" i="5" s="1"/>
  <c r="EM471" i="5" s="1"/>
  <c r="EO471" i="5" s="1"/>
  <c r="EQ471" i="5" s="1"/>
  <c r="ES471" i="5" s="1"/>
  <c r="EU471" i="5" s="1"/>
  <c r="EW471" i="5" s="1"/>
  <c r="EY471" i="5" s="1"/>
  <c r="FA471" i="5" s="1"/>
  <c r="FC471" i="5" s="1"/>
  <c r="FE471" i="5" s="1"/>
  <c r="FG471" i="5" s="1"/>
  <c r="FI471" i="5" s="1"/>
  <c r="FK471" i="5" s="1"/>
  <c r="FM471" i="5" s="1"/>
  <c r="FO471" i="5" s="1"/>
  <c r="FQ471" i="5" s="1"/>
  <c r="FS471" i="5" s="1"/>
  <c r="FU471" i="5" s="1"/>
  <c r="FW471" i="5" s="1"/>
  <c r="FY471" i="5" s="1"/>
  <c r="GA471" i="5" s="1"/>
  <c r="GC471" i="5" s="1"/>
  <c r="GE471" i="5" s="1"/>
  <c r="GG471" i="5" s="1"/>
  <c r="GI471" i="5" s="1"/>
  <c r="GK471" i="5" s="1"/>
  <c r="GM471" i="5" s="1"/>
  <c r="GO471" i="5" s="1"/>
  <c r="GQ471" i="5" s="1"/>
  <c r="GS471" i="5" s="1"/>
  <c r="GU471" i="5" s="1"/>
  <c r="GW471" i="5" s="1"/>
  <c r="GY471" i="5" s="1"/>
  <c r="HA471" i="5" s="1"/>
  <c r="HC471" i="5" s="1"/>
  <c r="HE471" i="5" s="1"/>
  <c r="HG471" i="5" s="1"/>
  <c r="HI471" i="5" s="1"/>
  <c r="HK471" i="5" s="1"/>
  <c r="HM471" i="5" s="1"/>
  <c r="HO471" i="5" s="1"/>
  <c r="HQ471" i="5" s="1"/>
  <c r="HS471" i="5" s="1"/>
  <c r="HU471" i="5" s="1"/>
  <c r="HW471" i="5" s="1"/>
  <c r="HY471" i="5" s="1"/>
  <c r="IA471" i="5" s="1"/>
  <c r="IC471" i="5" s="1"/>
  <c r="IE471" i="5" s="1"/>
  <c r="IG471" i="5" s="1"/>
  <c r="II471" i="5" s="1"/>
  <c r="IK471" i="5" s="1"/>
  <c r="IM471" i="5" s="1"/>
  <c r="IO471" i="5" s="1"/>
  <c r="IQ471" i="5" s="1"/>
  <c r="IS471" i="5" s="1"/>
  <c r="IU471" i="5" s="1"/>
  <c r="IW471" i="5" s="1"/>
  <c r="IY471" i="5" s="1"/>
  <c r="JA471" i="5" s="1"/>
  <c r="JC471" i="5" s="1"/>
  <c r="JE471" i="5" s="1"/>
  <c r="JG471" i="5" s="1"/>
  <c r="JI471" i="5" s="1"/>
  <c r="JK471" i="5" s="1"/>
  <c r="JM471" i="5" s="1"/>
  <c r="JO471" i="5" s="1"/>
  <c r="JQ471" i="5" s="1"/>
  <c r="JS471" i="5" s="1"/>
  <c r="JU471" i="5" s="1"/>
  <c r="JW471" i="5" s="1"/>
  <c r="JY471" i="5" s="1"/>
  <c r="KA471" i="5" s="1"/>
  <c r="KC471" i="5" s="1"/>
  <c r="KE471" i="5" s="1"/>
  <c r="KG471" i="5" s="1"/>
  <c r="KI471" i="5" s="1"/>
  <c r="KK471" i="5" s="1"/>
  <c r="KM471" i="5" s="1"/>
  <c r="KO471" i="5" s="1"/>
  <c r="KQ471" i="5" s="1"/>
  <c r="KS471" i="5" s="1"/>
  <c r="KU471" i="5" s="1"/>
  <c r="KW471" i="5" s="1"/>
  <c r="KY471" i="5" s="1"/>
  <c r="LA471" i="5" s="1"/>
  <c r="LC471" i="5" s="1"/>
  <c r="LE471" i="5" s="1"/>
  <c r="LG471" i="5" s="1"/>
  <c r="LI471" i="5" s="1"/>
  <c r="LK471" i="5" s="1"/>
  <c r="LM471" i="5" s="1"/>
  <c r="LO471" i="5" s="1"/>
  <c r="LQ471" i="5" s="1"/>
  <c r="LS471" i="5" s="1"/>
  <c r="LU471" i="5" s="1"/>
  <c r="LW471" i="5" s="1"/>
  <c r="LY471" i="5" s="1"/>
  <c r="MA471" i="5" s="1"/>
  <c r="MC471" i="5" s="1"/>
  <c r="ME471" i="5" s="1"/>
  <c r="MG471" i="5" s="1"/>
  <c r="MI471" i="5" s="1"/>
  <c r="MK471" i="5" s="1"/>
  <c r="MM471" i="5" s="1"/>
  <c r="MO471" i="5" s="1"/>
  <c r="MQ471" i="5" s="1"/>
  <c r="MS471" i="5" s="1"/>
  <c r="MU471" i="5" s="1"/>
  <c r="MW471" i="5" s="1"/>
  <c r="MY471" i="5" s="1"/>
  <c r="NA471" i="5" s="1"/>
  <c r="NC471" i="5" s="1"/>
  <c r="NE471" i="5" s="1"/>
  <c r="NG471" i="5" s="1"/>
  <c r="NI471" i="5" s="1"/>
  <c r="NK471" i="5" s="1"/>
  <c r="NM471" i="5" s="1"/>
  <c r="NO471" i="5" s="1"/>
  <c r="NQ471" i="5" s="1"/>
  <c r="NS471" i="5" s="1"/>
  <c r="NU471" i="5" s="1"/>
  <c r="NW471" i="5" s="1"/>
  <c r="NY471" i="5" s="1"/>
  <c r="OA471" i="5" s="1"/>
  <c r="OC471" i="5" s="1"/>
  <c r="OE471" i="5" s="1"/>
  <c r="OG471" i="5" s="1"/>
  <c r="OI471" i="5" s="1"/>
  <c r="OK471" i="5" s="1"/>
  <c r="OM471" i="5" s="1"/>
  <c r="OO471" i="5" s="1"/>
  <c r="OQ471" i="5" s="1"/>
  <c r="OS471" i="5" s="1"/>
  <c r="OU471" i="5" s="1"/>
  <c r="OW471" i="5" s="1"/>
  <c r="OY471" i="5" s="1"/>
  <c r="PA471" i="5" s="1"/>
  <c r="PC471" i="5" s="1"/>
  <c r="PE471" i="5" s="1"/>
  <c r="PG471" i="5" s="1"/>
  <c r="PI471" i="5" s="1"/>
  <c r="PK471" i="5" s="1"/>
  <c r="PM471" i="5" s="1"/>
  <c r="PO471" i="5" s="1"/>
  <c r="PQ471" i="5" s="1"/>
  <c r="PS471" i="5" s="1"/>
  <c r="PU471" i="5" s="1"/>
  <c r="PW471" i="5" s="1"/>
  <c r="PY471" i="5" s="1"/>
  <c r="QA471" i="5" s="1"/>
  <c r="QC471" i="5" s="1"/>
  <c r="QE471" i="5" s="1"/>
  <c r="QG471" i="5" s="1"/>
  <c r="QI471" i="5" s="1"/>
  <c r="QK471" i="5" s="1"/>
  <c r="QM471" i="5" s="1"/>
  <c r="QO471" i="5" s="1"/>
  <c r="QQ471" i="5" s="1"/>
  <c r="QS471" i="5" s="1"/>
  <c r="QU471" i="5" s="1"/>
  <c r="QW471" i="5" s="1"/>
  <c r="QY471" i="5" s="1"/>
  <c r="RA471" i="5" s="1"/>
  <c r="RC471" i="5" s="1"/>
  <c r="RE471" i="5" s="1"/>
  <c r="RG471" i="5" s="1"/>
  <c r="RI471" i="5" s="1"/>
  <c r="RK471" i="5" s="1"/>
  <c r="RM471" i="5" s="1"/>
  <c r="RO471" i="5" s="1"/>
  <c r="RQ471" i="5" s="1"/>
  <c r="RS471" i="5" s="1"/>
  <c r="RU471" i="5" s="1"/>
  <c r="RW471" i="5" s="1"/>
  <c r="RY471" i="5" s="1"/>
  <c r="SA471" i="5" s="1"/>
  <c r="SC471" i="5" s="1"/>
  <c r="SE471" i="5" s="1"/>
  <c r="SG471" i="5" s="1"/>
  <c r="SI471" i="5" s="1"/>
  <c r="SK471" i="5" s="1"/>
  <c r="SM471" i="5" s="1"/>
  <c r="SO471" i="5" s="1"/>
  <c r="SQ471" i="5" s="1"/>
  <c r="SS471" i="5" s="1"/>
  <c r="SU471" i="5" s="1"/>
  <c r="SW471" i="5" s="1"/>
  <c r="SY471" i="5" s="1"/>
  <c r="TA471" i="5" s="1"/>
  <c r="TC471" i="5" s="1"/>
  <c r="TE471" i="5" s="1"/>
  <c r="TG471" i="5" s="1"/>
  <c r="TI471" i="5" s="1"/>
  <c r="TK471" i="5" s="1"/>
  <c r="TM471" i="5" s="1"/>
  <c r="TO471" i="5" s="1"/>
  <c r="TQ471" i="5" s="1"/>
  <c r="TS471" i="5" s="1"/>
  <c r="TU471" i="5" s="1"/>
  <c r="TW471" i="5" s="1"/>
  <c r="TY471" i="5" s="1"/>
  <c r="UA471" i="5" s="1"/>
  <c r="UC471" i="5" s="1"/>
  <c r="UE471" i="5" s="1"/>
  <c r="UG471" i="5" s="1"/>
  <c r="UI471" i="5" s="1"/>
  <c r="UK471" i="5" s="1"/>
  <c r="UM471" i="5" s="1"/>
  <c r="UO471" i="5" s="1"/>
  <c r="UQ471" i="5" s="1"/>
  <c r="US471" i="5" s="1"/>
  <c r="UU471" i="5" s="1"/>
  <c r="UW471" i="5" s="1"/>
  <c r="UY471" i="5" s="1"/>
  <c r="VA471" i="5" s="1"/>
  <c r="VC471" i="5" s="1"/>
  <c r="VE471" i="5" s="1"/>
  <c r="VG471" i="5" s="1"/>
  <c r="VI471" i="5" s="1"/>
  <c r="VK471" i="5" s="1"/>
  <c r="VM471" i="5" s="1"/>
  <c r="VO471" i="5" s="1"/>
  <c r="VQ471" i="5" s="1"/>
  <c r="VS471" i="5" s="1"/>
  <c r="VU471" i="5" s="1"/>
  <c r="VW471" i="5" s="1"/>
  <c r="VY471" i="5" s="1"/>
  <c r="WA471" i="5" s="1"/>
  <c r="WC471" i="5" s="1"/>
  <c r="WE471" i="5" s="1"/>
  <c r="WG471" i="5" s="1"/>
  <c r="WI471" i="5" s="1"/>
  <c r="WK471" i="5" s="1"/>
  <c r="WM471" i="5" s="1"/>
  <c r="WO471" i="5" s="1"/>
  <c r="WQ471" i="5" s="1"/>
  <c r="WS471" i="5" s="1"/>
  <c r="WU471" i="5" s="1"/>
  <c r="WW471" i="5" s="1"/>
  <c r="WY471" i="5" s="1"/>
  <c r="XA471" i="5" s="1"/>
  <c r="XC471" i="5" s="1"/>
  <c r="XE471" i="5" s="1"/>
  <c r="XG471" i="5" s="1"/>
  <c r="XI471" i="5" s="1"/>
  <c r="XK471" i="5" s="1"/>
  <c r="XM471" i="5" s="1"/>
  <c r="XO471" i="5" s="1"/>
  <c r="XQ471" i="5" s="1"/>
  <c r="XS471" i="5" s="1"/>
  <c r="XU471" i="5" s="1"/>
  <c r="XW471" i="5" s="1"/>
  <c r="XY471" i="5" s="1"/>
  <c r="YA471" i="5" s="1"/>
  <c r="YC471" i="5" s="1"/>
  <c r="YE471" i="5" s="1"/>
  <c r="YG471" i="5" s="1"/>
  <c r="YI471" i="5" s="1"/>
  <c r="YK471" i="5" s="1"/>
  <c r="YM471" i="5" s="1"/>
  <c r="YO471" i="5" s="1"/>
  <c r="YQ471" i="5" s="1"/>
  <c r="YS471" i="5" s="1"/>
  <c r="YU471" i="5" s="1"/>
  <c r="YW471" i="5" s="1"/>
  <c r="YY471" i="5" s="1"/>
  <c r="ZA471" i="5" s="1"/>
  <c r="ZC471" i="5" s="1"/>
  <c r="ZE471" i="5" s="1"/>
  <c r="ZG471" i="5" s="1"/>
  <c r="ZI471" i="5" s="1"/>
  <c r="ZK471" i="5" s="1"/>
  <c r="ZM471" i="5" s="1"/>
  <c r="ZO471" i="5" s="1"/>
  <c r="ZQ471" i="5" s="1"/>
  <c r="ZS471" i="5" s="1"/>
  <c r="ZU471" i="5" s="1"/>
  <c r="ZW471" i="5" s="1"/>
  <c r="ZY471" i="5" s="1"/>
  <c r="AAA471" i="5" s="1"/>
  <c r="AAC471" i="5" s="1"/>
  <c r="AAE471" i="5" s="1"/>
  <c r="AAG471" i="5" s="1"/>
  <c r="AAI471" i="5" s="1"/>
  <c r="AAK471" i="5" s="1"/>
  <c r="AAM471" i="5" s="1"/>
  <c r="AAO471" i="5" s="1"/>
  <c r="AAQ471" i="5" s="1"/>
  <c r="AAS471" i="5" s="1"/>
  <c r="AAU471" i="5" s="1"/>
  <c r="AAW471" i="5" s="1"/>
  <c r="AAY471" i="5" s="1"/>
  <c r="ABA471" i="5" s="1"/>
  <c r="ABC471" i="5" s="1"/>
  <c r="ABE471" i="5" s="1"/>
  <c r="ABG471" i="5" s="1"/>
  <c r="ABI471" i="5" s="1"/>
  <c r="ABK471" i="5" s="1"/>
  <c r="ABM471" i="5" s="1"/>
  <c r="ABO471" i="5" s="1"/>
  <c r="ABQ471" i="5" s="1"/>
  <c r="ABS471" i="5" s="1"/>
  <c r="ABU471" i="5" s="1"/>
  <c r="ABW471" i="5" s="1"/>
  <c r="ABY471" i="5" s="1"/>
  <c r="ACA471" i="5" s="1"/>
  <c r="ACC471" i="5" s="1"/>
  <c r="ACE471" i="5" s="1"/>
  <c r="ACG471" i="5" s="1"/>
  <c r="ACI471" i="5" s="1"/>
  <c r="ACK471" i="5" s="1"/>
  <c r="ACM471" i="5" s="1"/>
  <c r="ACO471" i="5" s="1"/>
  <c r="ACQ471" i="5" s="1"/>
  <c r="ACS471" i="5" s="1"/>
  <c r="ACU471" i="5" s="1"/>
  <c r="ACW471" i="5" s="1"/>
  <c r="ACY471" i="5" s="1"/>
  <c r="ADA471" i="5" s="1"/>
  <c r="ADC471" i="5" s="1"/>
  <c r="ADE471" i="5" s="1"/>
  <c r="ADG471" i="5" s="1"/>
  <c r="ADI471" i="5" s="1"/>
  <c r="ADK471" i="5" s="1"/>
  <c r="ADM471" i="5" s="1"/>
  <c r="ADO471" i="5" s="1"/>
  <c r="ADQ471" i="5" s="1"/>
  <c r="ADS471" i="5" s="1"/>
  <c r="ADU471" i="5" s="1"/>
  <c r="ADW471" i="5" s="1"/>
  <c r="ADY471" i="5" s="1"/>
  <c r="AEA471" i="5" s="1"/>
  <c r="AEC471" i="5" s="1"/>
  <c r="AEE471" i="5" s="1"/>
  <c r="AEG471" i="5" s="1"/>
  <c r="AEI471" i="5" s="1"/>
  <c r="AEK471" i="5" s="1"/>
  <c r="AEM471" i="5" s="1"/>
  <c r="AEO471" i="5" s="1"/>
  <c r="AEQ471" i="5" s="1"/>
  <c r="AES471" i="5" s="1"/>
  <c r="AEU471" i="5" s="1"/>
  <c r="AEW471" i="5" s="1"/>
  <c r="AEY471" i="5" s="1"/>
  <c r="AFA471" i="5" s="1"/>
  <c r="AFC471" i="5" s="1"/>
  <c r="AFE471" i="5" s="1"/>
  <c r="AFG471" i="5" s="1"/>
  <c r="AFI471" i="5" s="1"/>
  <c r="AFK471" i="5" s="1"/>
  <c r="AFM471" i="5" s="1"/>
  <c r="AFO471" i="5" s="1"/>
  <c r="AFQ471" i="5" s="1"/>
  <c r="AFS471" i="5" s="1"/>
  <c r="AFU471" i="5" s="1"/>
  <c r="AFW471" i="5" s="1"/>
  <c r="AFY471" i="5" s="1"/>
  <c r="AGA471" i="5" s="1"/>
  <c r="AGC471" i="5" s="1"/>
  <c r="AGE471" i="5" s="1"/>
  <c r="AGG471" i="5" s="1"/>
  <c r="AGI471" i="5" s="1"/>
  <c r="AGK471" i="5" s="1"/>
  <c r="AGM471" i="5" s="1"/>
  <c r="AGO471" i="5" s="1"/>
  <c r="AGQ471" i="5" s="1"/>
  <c r="AGS471" i="5" s="1"/>
  <c r="AGU471" i="5" s="1"/>
  <c r="AGW471" i="5" s="1"/>
  <c r="AGY471" i="5" s="1"/>
  <c r="AHA471" i="5" s="1"/>
  <c r="AHC471" i="5" s="1"/>
  <c r="AHE471" i="5" s="1"/>
  <c r="AHG471" i="5" s="1"/>
  <c r="AHI471" i="5" s="1"/>
  <c r="AHK471" i="5" s="1"/>
  <c r="AHM471" i="5" s="1"/>
  <c r="AHO471" i="5" s="1"/>
  <c r="AHQ471" i="5" s="1"/>
  <c r="AHS471" i="5" s="1"/>
  <c r="AHU471" i="5" s="1"/>
  <c r="AHW471" i="5" s="1"/>
  <c r="AHY471" i="5" s="1"/>
  <c r="AIA471" i="5" s="1"/>
  <c r="AIC471" i="5" s="1"/>
  <c r="AIE471" i="5" s="1"/>
  <c r="AIG471" i="5" s="1"/>
  <c r="AII471" i="5" s="1"/>
  <c r="AIK471" i="5" s="1"/>
  <c r="AIM471" i="5" s="1"/>
  <c r="AIO471" i="5" s="1"/>
  <c r="AIQ471" i="5" s="1"/>
  <c r="AIS471" i="5" s="1"/>
  <c r="AIU471" i="5" s="1"/>
  <c r="AIW471" i="5" s="1"/>
  <c r="AIY471" i="5" s="1"/>
  <c r="AJA471" i="5" s="1"/>
  <c r="AJC471" i="5" s="1"/>
  <c r="AJE471" i="5" s="1"/>
  <c r="AJG471" i="5" s="1"/>
  <c r="AJI471" i="5" s="1"/>
  <c r="AJK471" i="5" s="1"/>
  <c r="AJM471" i="5" s="1"/>
  <c r="AJO471" i="5" s="1"/>
  <c r="AJQ471" i="5" s="1"/>
  <c r="AJS471" i="5" s="1"/>
  <c r="AJU471" i="5" s="1"/>
  <c r="AJW471" i="5" s="1"/>
  <c r="AJY471" i="5" s="1"/>
  <c r="AKA471" i="5" s="1"/>
  <c r="AKC471" i="5" s="1"/>
  <c r="AKE471" i="5" s="1"/>
  <c r="AKG471" i="5" s="1"/>
  <c r="AKI471" i="5" s="1"/>
  <c r="AKK471" i="5" s="1"/>
  <c r="AKM471" i="5" s="1"/>
  <c r="AKO471" i="5" s="1"/>
  <c r="AKQ471" i="5" s="1"/>
  <c r="AKS471" i="5" s="1"/>
  <c r="AKU471" i="5" s="1"/>
  <c r="AKW471" i="5" s="1"/>
  <c r="AKY471" i="5" s="1"/>
  <c r="ALA471" i="5" s="1"/>
  <c r="ALC471" i="5" s="1"/>
  <c r="ALE471" i="5" s="1"/>
  <c r="ALG471" i="5" s="1"/>
  <c r="ALI471" i="5" s="1"/>
  <c r="ALK471" i="5" s="1"/>
  <c r="ALM471" i="5" s="1"/>
  <c r="ALO471" i="5" s="1"/>
  <c r="ALQ471" i="5" s="1"/>
  <c r="ALS471" i="5" s="1"/>
  <c r="ALU471" i="5" s="1"/>
  <c r="ALW471" i="5" s="1"/>
  <c r="ALY471" i="5" s="1"/>
  <c r="AMA471" i="5" s="1"/>
  <c r="AMC471" i="5" s="1"/>
  <c r="AME471" i="5" s="1"/>
  <c r="AMG471" i="5" s="1"/>
  <c r="AMI471" i="5" s="1"/>
  <c r="AMK471" i="5" s="1"/>
  <c r="AMM471" i="5" s="1"/>
  <c r="AMO471" i="5" s="1"/>
  <c r="AMQ471" i="5" s="1"/>
  <c r="AMS471" i="5" s="1"/>
  <c r="AMU471" i="5" s="1"/>
  <c r="AMW471" i="5" s="1"/>
  <c r="AMY471" i="5" s="1"/>
  <c r="ANA471" i="5" s="1"/>
  <c r="ANC471" i="5" s="1"/>
  <c r="ANE471" i="5" s="1"/>
  <c r="ANG471" i="5" s="1"/>
  <c r="ANI471" i="5" s="1"/>
  <c r="ANK471" i="5" s="1"/>
  <c r="ANM471" i="5" s="1"/>
  <c r="ANO471" i="5" s="1"/>
  <c r="ANQ471" i="5" s="1"/>
  <c r="ANS471" i="5" s="1"/>
  <c r="ANU471" i="5" s="1"/>
  <c r="ANW471" i="5" s="1"/>
  <c r="ANY471" i="5" s="1"/>
  <c r="AOA471" i="5" s="1"/>
  <c r="AOC471" i="5" s="1"/>
  <c r="AOE471" i="5" s="1"/>
  <c r="AOG471" i="5" s="1"/>
  <c r="AOI471" i="5" s="1"/>
  <c r="AOK471" i="5" s="1"/>
  <c r="AOM471" i="5" s="1"/>
  <c r="AOO471" i="5" s="1"/>
  <c r="AOQ471" i="5" s="1"/>
  <c r="AOS471" i="5" s="1"/>
  <c r="AOU471" i="5" s="1"/>
  <c r="AOW471" i="5" s="1"/>
  <c r="AOY471" i="5" s="1"/>
  <c r="APA471" i="5" s="1"/>
  <c r="APC471" i="5" s="1"/>
  <c r="APE471" i="5" s="1"/>
  <c r="APG471" i="5" s="1"/>
  <c r="API471" i="5" s="1"/>
  <c r="APK471" i="5" s="1"/>
  <c r="APM471" i="5" s="1"/>
  <c r="APO471" i="5" s="1"/>
  <c r="APQ471" i="5" s="1"/>
  <c r="APS471" i="5" s="1"/>
  <c r="APU471" i="5" s="1"/>
  <c r="APW471" i="5" s="1"/>
  <c r="APY471" i="5" s="1"/>
  <c r="AQA471" i="5" s="1"/>
  <c r="AQC471" i="5" s="1"/>
  <c r="AQE471" i="5" s="1"/>
  <c r="AQG471" i="5" s="1"/>
  <c r="AQI471" i="5" s="1"/>
  <c r="AQK471" i="5" s="1"/>
  <c r="AQM471" i="5" s="1"/>
  <c r="AQO471" i="5" s="1"/>
  <c r="AQQ471" i="5" s="1"/>
  <c r="AQS471" i="5" s="1"/>
  <c r="AQU471" i="5" s="1"/>
  <c r="AQW471" i="5" s="1"/>
  <c r="AQY471" i="5" s="1"/>
  <c r="ARA471" i="5" s="1"/>
  <c r="ARC471" i="5" s="1"/>
  <c r="ARE471" i="5" s="1"/>
  <c r="ARG471" i="5" s="1"/>
  <c r="ARI471" i="5" s="1"/>
  <c r="ARK471" i="5" s="1"/>
  <c r="ARM471" i="5" s="1"/>
  <c r="ARO471" i="5" s="1"/>
  <c r="ARQ471" i="5" s="1"/>
  <c r="ARS471" i="5" s="1"/>
  <c r="ARU471" i="5" s="1"/>
  <c r="ARW471" i="5" s="1"/>
  <c r="ARY471" i="5" s="1"/>
  <c r="ASA471" i="5" s="1"/>
  <c r="ASC471" i="5" s="1"/>
  <c r="ASE471" i="5" s="1"/>
  <c r="ASG471" i="5" s="1"/>
  <c r="ASI471" i="5" s="1"/>
  <c r="ASK471" i="5" s="1"/>
  <c r="ASM471" i="5" s="1"/>
  <c r="ASO471" i="5" s="1"/>
  <c r="ASQ471" i="5" s="1"/>
  <c r="ASS471" i="5" s="1"/>
  <c r="ASU471" i="5" s="1"/>
  <c r="ASW471" i="5" s="1"/>
  <c r="ASY471" i="5" s="1"/>
  <c r="ATA471" i="5" s="1"/>
  <c r="ATC471" i="5" s="1"/>
  <c r="ATE471" i="5" s="1"/>
  <c r="ATG471" i="5" s="1"/>
  <c r="ATI471" i="5" s="1"/>
  <c r="ATK471" i="5" s="1"/>
  <c r="ATM471" i="5" s="1"/>
  <c r="ATO471" i="5" s="1"/>
  <c r="ATQ471" i="5" s="1"/>
  <c r="ATS471" i="5" s="1"/>
  <c r="ATU471" i="5" s="1"/>
  <c r="ATW471" i="5" s="1"/>
  <c r="ATY471" i="5" s="1"/>
  <c r="AUA471" i="5" s="1"/>
  <c r="AUC471" i="5" s="1"/>
  <c r="AUE471" i="5" s="1"/>
  <c r="AUG471" i="5" s="1"/>
  <c r="AUI471" i="5" s="1"/>
  <c r="AUK471" i="5" s="1"/>
  <c r="AUM471" i="5" s="1"/>
  <c r="AUO471" i="5" s="1"/>
  <c r="AUQ471" i="5" s="1"/>
  <c r="AUS471" i="5" s="1"/>
  <c r="AUU471" i="5" s="1"/>
  <c r="AUW471" i="5" s="1"/>
  <c r="AUY471" i="5" s="1"/>
  <c r="AVA471" i="5" s="1"/>
  <c r="AVC471" i="5" s="1"/>
  <c r="AVE471" i="5" s="1"/>
  <c r="AVG471" i="5" s="1"/>
  <c r="AVI471" i="5" s="1"/>
  <c r="AVK471" i="5" s="1"/>
  <c r="AVM471" i="5" s="1"/>
  <c r="AVO471" i="5" s="1"/>
  <c r="AVQ471" i="5" s="1"/>
  <c r="AVS471" i="5" s="1"/>
  <c r="AVU471" i="5" s="1"/>
  <c r="AVW471" i="5" s="1"/>
  <c r="AVY471" i="5" s="1"/>
  <c r="AWA471" i="5" s="1"/>
  <c r="AWC471" i="5" s="1"/>
  <c r="AWE471" i="5" s="1"/>
  <c r="AWG471" i="5" s="1"/>
  <c r="AWI471" i="5" s="1"/>
  <c r="AWK471" i="5" s="1"/>
  <c r="AWM471" i="5" s="1"/>
  <c r="AWO471" i="5" s="1"/>
  <c r="AWQ471" i="5" s="1"/>
  <c r="AWS471" i="5" s="1"/>
  <c r="AWU471" i="5" s="1"/>
  <c r="AWW471" i="5" s="1"/>
  <c r="AWY471" i="5" s="1"/>
  <c r="AXA471" i="5" s="1"/>
  <c r="AXC471" i="5" s="1"/>
  <c r="AXE471" i="5" s="1"/>
  <c r="AXG471" i="5" s="1"/>
  <c r="AXI471" i="5" s="1"/>
  <c r="AXK471" i="5" s="1"/>
  <c r="AXM471" i="5" s="1"/>
  <c r="AXO471" i="5" s="1"/>
  <c r="AXQ471" i="5" s="1"/>
  <c r="AXS471" i="5" s="1"/>
  <c r="AXU471" i="5" s="1"/>
  <c r="AXW471" i="5" s="1"/>
  <c r="AXY471" i="5" s="1"/>
  <c r="AYA471" i="5" s="1"/>
  <c r="AYC471" i="5" s="1"/>
  <c r="AYE471" i="5" s="1"/>
  <c r="AYG471" i="5" s="1"/>
  <c r="AYI471" i="5" s="1"/>
  <c r="AYK471" i="5" s="1"/>
  <c r="AYM471" i="5" s="1"/>
  <c r="AYO471" i="5" s="1"/>
  <c r="AYQ471" i="5" s="1"/>
  <c r="AYS471" i="5" s="1"/>
  <c r="AYU471" i="5" s="1"/>
  <c r="AYW471" i="5" s="1"/>
  <c r="AYY471" i="5" s="1"/>
  <c r="AZA471" i="5" s="1"/>
  <c r="AZC471" i="5" s="1"/>
  <c r="AZE471" i="5" s="1"/>
  <c r="AZG471" i="5" s="1"/>
  <c r="AZI471" i="5" s="1"/>
  <c r="AZK471" i="5" s="1"/>
  <c r="AZM471" i="5" s="1"/>
  <c r="AZO471" i="5" s="1"/>
  <c r="AZQ471" i="5" s="1"/>
  <c r="AZS471" i="5" s="1"/>
  <c r="AZU471" i="5" s="1"/>
  <c r="AZW471" i="5" s="1"/>
  <c r="AZY471" i="5" s="1"/>
  <c r="BAA471" i="5" s="1"/>
  <c r="BAC471" i="5" s="1"/>
  <c r="BAE471" i="5" s="1"/>
  <c r="BAG471" i="5" s="1"/>
  <c r="BAI471" i="5" s="1"/>
  <c r="BAK471" i="5" s="1"/>
  <c r="BAM471" i="5" s="1"/>
  <c r="BAO471" i="5" s="1"/>
  <c r="BAQ471" i="5" s="1"/>
  <c r="BAS471" i="5" s="1"/>
  <c r="BAU471" i="5" s="1"/>
  <c r="BAW471" i="5" s="1"/>
  <c r="BAY471" i="5" s="1"/>
  <c r="BBA471" i="5" s="1"/>
  <c r="BBC471" i="5" s="1"/>
  <c r="BBE471" i="5" s="1"/>
  <c r="BBG471" i="5" s="1"/>
  <c r="BBI471" i="5" s="1"/>
  <c r="BBK471" i="5" s="1"/>
  <c r="BBM471" i="5" s="1"/>
  <c r="BBO471" i="5" s="1"/>
  <c r="BBQ471" i="5" s="1"/>
  <c r="BBS471" i="5" s="1"/>
  <c r="BBU471" i="5" s="1"/>
  <c r="BBW471" i="5" s="1"/>
  <c r="BBY471" i="5" s="1"/>
  <c r="BCA471" i="5" s="1"/>
  <c r="BCC471" i="5" s="1"/>
  <c r="BCE471" i="5" s="1"/>
  <c r="BCG471" i="5" s="1"/>
  <c r="BCI471" i="5" s="1"/>
  <c r="BCK471" i="5" s="1"/>
  <c r="BCM471" i="5" s="1"/>
  <c r="BCO471" i="5" s="1"/>
  <c r="BCQ471" i="5" s="1"/>
  <c r="BCS471" i="5" s="1"/>
  <c r="BCU471" i="5" s="1"/>
  <c r="BCW471" i="5" s="1"/>
  <c r="BCY471" i="5" s="1"/>
  <c r="BDA471" i="5" s="1"/>
  <c r="BDC471" i="5" s="1"/>
  <c r="BDE471" i="5" s="1"/>
  <c r="BDG471" i="5" s="1"/>
  <c r="BDI471" i="5" s="1"/>
  <c r="BDK471" i="5" s="1"/>
  <c r="BDM471" i="5" s="1"/>
  <c r="BDO471" i="5" s="1"/>
  <c r="BDQ471" i="5" s="1"/>
  <c r="BDS471" i="5" s="1"/>
  <c r="BDU471" i="5" s="1"/>
  <c r="BDW471" i="5" s="1"/>
  <c r="BDY471" i="5" s="1"/>
  <c r="BEA471" i="5" s="1"/>
  <c r="BEC471" i="5" s="1"/>
  <c r="BEE471" i="5" s="1"/>
  <c r="BEG471" i="5" s="1"/>
  <c r="BEI471" i="5" s="1"/>
  <c r="BEK471" i="5" s="1"/>
  <c r="BEM471" i="5" s="1"/>
  <c r="BEO471" i="5" s="1"/>
  <c r="BEQ471" i="5" s="1"/>
  <c r="BES471" i="5" s="1"/>
  <c r="BEU471" i="5" s="1"/>
  <c r="BEW471" i="5" s="1"/>
  <c r="BEY471" i="5" s="1"/>
  <c r="BFA471" i="5" s="1"/>
  <c r="BFC471" i="5" s="1"/>
  <c r="BFE471" i="5" s="1"/>
  <c r="BFG471" i="5" s="1"/>
  <c r="BFI471" i="5" s="1"/>
  <c r="BFK471" i="5" s="1"/>
  <c r="BFM471" i="5" s="1"/>
  <c r="BFO471" i="5" s="1"/>
  <c r="BFQ471" i="5" s="1"/>
  <c r="BFS471" i="5" s="1"/>
  <c r="BFU471" i="5" s="1"/>
  <c r="BFW471" i="5" s="1"/>
  <c r="BFY471" i="5" s="1"/>
  <c r="BGA471" i="5" s="1"/>
  <c r="BGC471" i="5" s="1"/>
  <c r="BGE471" i="5" s="1"/>
  <c r="BGG471" i="5" s="1"/>
  <c r="BGI471" i="5" s="1"/>
  <c r="BGK471" i="5" s="1"/>
  <c r="BGM471" i="5" s="1"/>
  <c r="BGO471" i="5" s="1"/>
  <c r="BGQ471" i="5" s="1"/>
  <c r="BGS471" i="5" s="1"/>
  <c r="BGU471" i="5" s="1"/>
  <c r="BGW471" i="5" s="1"/>
  <c r="BGY471" i="5" s="1"/>
  <c r="BHA471" i="5" s="1"/>
  <c r="BHC471" i="5" s="1"/>
  <c r="BHE471" i="5" s="1"/>
  <c r="BHG471" i="5" s="1"/>
  <c r="BHI471" i="5" s="1"/>
  <c r="BHK471" i="5" s="1"/>
  <c r="BHM471" i="5" s="1"/>
  <c r="BHO471" i="5" s="1"/>
  <c r="BHQ471" i="5" s="1"/>
  <c r="BHS471" i="5" s="1"/>
  <c r="BHU471" i="5" s="1"/>
  <c r="BHW471" i="5" s="1"/>
  <c r="BHY471" i="5" s="1"/>
  <c r="BIA471" i="5" s="1"/>
  <c r="BIC471" i="5" s="1"/>
  <c r="BIE471" i="5" s="1"/>
  <c r="BIG471" i="5" s="1"/>
  <c r="BII471" i="5" s="1"/>
  <c r="BIK471" i="5" s="1"/>
  <c r="BIM471" i="5" s="1"/>
  <c r="BIO471" i="5" s="1"/>
  <c r="BIQ471" i="5" s="1"/>
  <c r="BIS471" i="5" s="1"/>
  <c r="BIU471" i="5" s="1"/>
  <c r="BIW471" i="5" s="1"/>
  <c r="BIY471" i="5" s="1"/>
  <c r="BJA471" i="5" s="1"/>
  <c r="BJC471" i="5" s="1"/>
  <c r="BJE471" i="5" s="1"/>
  <c r="BJG471" i="5" s="1"/>
  <c r="BJI471" i="5" s="1"/>
  <c r="BJK471" i="5" s="1"/>
  <c r="BJM471" i="5" s="1"/>
  <c r="BJO471" i="5" s="1"/>
  <c r="BJQ471" i="5" s="1"/>
  <c r="BJS471" i="5" s="1"/>
  <c r="BJU471" i="5" s="1"/>
  <c r="BJW471" i="5" s="1"/>
  <c r="BJY471" i="5" s="1"/>
  <c r="BKA471" i="5" s="1"/>
  <c r="BKC471" i="5" s="1"/>
  <c r="BKE471" i="5" s="1"/>
  <c r="BKG471" i="5" s="1"/>
  <c r="BKI471" i="5" s="1"/>
  <c r="BKK471" i="5" s="1"/>
  <c r="BKM471" i="5" s="1"/>
  <c r="BKO471" i="5" s="1"/>
  <c r="BKQ471" i="5" s="1"/>
  <c r="BKS471" i="5" s="1"/>
  <c r="BKU471" i="5" s="1"/>
  <c r="BKW471" i="5" s="1"/>
  <c r="BKY471" i="5" s="1"/>
  <c r="BLA471" i="5" s="1"/>
  <c r="BLC471" i="5" s="1"/>
  <c r="BLE471" i="5" s="1"/>
  <c r="BLG471" i="5" s="1"/>
  <c r="BLI471" i="5" s="1"/>
  <c r="BLK471" i="5" s="1"/>
  <c r="BLM471" i="5" s="1"/>
  <c r="BLO471" i="5" s="1"/>
  <c r="BLQ471" i="5" s="1"/>
  <c r="BLS471" i="5" s="1"/>
  <c r="BLU471" i="5" s="1"/>
  <c r="BLW471" i="5" s="1"/>
  <c r="BLY471" i="5" s="1"/>
  <c r="BMA471" i="5" s="1"/>
  <c r="BMC471" i="5" s="1"/>
  <c r="BME471" i="5" s="1"/>
  <c r="BMG471" i="5" s="1"/>
  <c r="BMI471" i="5" s="1"/>
  <c r="BMK471" i="5" s="1"/>
  <c r="BMM471" i="5" s="1"/>
  <c r="BMO471" i="5" s="1"/>
  <c r="BMQ471" i="5" s="1"/>
  <c r="BMS471" i="5" s="1"/>
  <c r="BMU471" i="5" s="1"/>
  <c r="BMW471" i="5" s="1"/>
  <c r="BMY471" i="5" s="1"/>
  <c r="BNA471" i="5" s="1"/>
  <c r="BNC471" i="5" s="1"/>
  <c r="BNE471" i="5" s="1"/>
  <c r="BNG471" i="5" s="1"/>
  <c r="BNI471" i="5" s="1"/>
  <c r="BNK471" i="5" s="1"/>
  <c r="BNM471" i="5" s="1"/>
  <c r="BNO471" i="5" s="1"/>
  <c r="BNQ471" i="5" s="1"/>
  <c r="BNS471" i="5" s="1"/>
  <c r="BNU471" i="5" s="1"/>
  <c r="BNW471" i="5" s="1"/>
  <c r="BNY471" i="5" s="1"/>
  <c r="BOA471" i="5" s="1"/>
  <c r="BOC471" i="5" s="1"/>
  <c r="BOE471" i="5" s="1"/>
  <c r="BOG471" i="5" s="1"/>
  <c r="BOI471" i="5" s="1"/>
  <c r="BOK471" i="5" s="1"/>
  <c r="BOM471" i="5" s="1"/>
  <c r="BOO471" i="5" s="1"/>
  <c r="BOQ471" i="5" s="1"/>
  <c r="BOS471" i="5" s="1"/>
  <c r="BOU471" i="5" s="1"/>
  <c r="BOW471" i="5" s="1"/>
  <c r="BOY471" i="5" s="1"/>
  <c r="BPA471" i="5" s="1"/>
  <c r="BPC471" i="5" s="1"/>
  <c r="BPE471" i="5" s="1"/>
  <c r="BPG471" i="5" s="1"/>
  <c r="BPI471" i="5" s="1"/>
  <c r="BPK471" i="5" s="1"/>
  <c r="BPM471" i="5" s="1"/>
  <c r="BPO471" i="5" s="1"/>
  <c r="BPQ471" i="5" s="1"/>
  <c r="BPS471" i="5" s="1"/>
  <c r="BPU471" i="5" s="1"/>
  <c r="BPW471" i="5" s="1"/>
  <c r="BPY471" i="5" s="1"/>
  <c r="BQA471" i="5" s="1"/>
  <c r="BQC471" i="5" s="1"/>
  <c r="BQE471" i="5" s="1"/>
  <c r="BQG471" i="5" s="1"/>
  <c r="BQI471" i="5" s="1"/>
  <c r="BQK471" i="5" s="1"/>
  <c r="BQM471" i="5" s="1"/>
  <c r="BQO471" i="5" s="1"/>
  <c r="BQQ471" i="5" s="1"/>
  <c r="BQS471" i="5" s="1"/>
  <c r="BQU471" i="5" s="1"/>
  <c r="BQW471" i="5" s="1"/>
  <c r="BQY471" i="5" s="1"/>
  <c r="BRA471" i="5" s="1"/>
  <c r="BRC471" i="5" s="1"/>
  <c r="BRE471" i="5" s="1"/>
  <c r="BRG471" i="5" s="1"/>
  <c r="BRI471" i="5" s="1"/>
  <c r="BRK471" i="5" s="1"/>
  <c r="BRM471" i="5" s="1"/>
  <c r="BRO471" i="5" s="1"/>
  <c r="BRQ471" i="5" s="1"/>
  <c r="BRS471" i="5" s="1"/>
  <c r="BRU471" i="5" s="1"/>
  <c r="BRW471" i="5" s="1"/>
  <c r="BRY471" i="5" s="1"/>
  <c r="BSA471" i="5" s="1"/>
  <c r="BSC471" i="5" s="1"/>
  <c r="BSE471" i="5" s="1"/>
  <c r="BSG471" i="5" s="1"/>
  <c r="BSI471" i="5" s="1"/>
  <c r="BSK471" i="5" s="1"/>
  <c r="BSM471" i="5" s="1"/>
  <c r="BSO471" i="5" s="1"/>
  <c r="BSQ471" i="5" s="1"/>
  <c r="BSS471" i="5" s="1"/>
  <c r="BSU471" i="5" s="1"/>
  <c r="BSW471" i="5" s="1"/>
  <c r="BSY471" i="5" s="1"/>
  <c r="BTA471" i="5" s="1"/>
  <c r="BTC471" i="5" s="1"/>
  <c r="BTE471" i="5" s="1"/>
  <c r="BTG471" i="5" s="1"/>
  <c r="BTI471" i="5" s="1"/>
  <c r="BTK471" i="5" s="1"/>
  <c r="BTM471" i="5" s="1"/>
  <c r="BTO471" i="5" s="1"/>
  <c r="BTQ471" i="5" s="1"/>
  <c r="BTS471" i="5" s="1"/>
  <c r="BTU471" i="5" s="1"/>
  <c r="BTW471" i="5" s="1"/>
  <c r="BTY471" i="5" s="1"/>
  <c r="BUA471" i="5" s="1"/>
  <c r="BUC471" i="5" s="1"/>
  <c r="BUE471" i="5" s="1"/>
  <c r="BUG471" i="5" s="1"/>
  <c r="BUI471" i="5" s="1"/>
  <c r="BUK471" i="5" s="1"/>
  <c r="BUM471" i="5" s="1"/>
  <c r="BUO471" i="5" s="1"/>
  <c r="BUQ471" i="5" s="1"/>
  <c r="BUS471" i="5" s="1"/>
  <c r="BUU471" i="5" s="1"/>
  <c r="BUW471" i="5" s="1"/>
  <c r="BUY471" i="5" s="1"/>
  <c r="BVA471" i="5" s="1"/>
  <c r="BVC471" i="5" s="1"/>
  <c r="BVE471" i="5" s="1"/>
  <c r="BVG471" i="5" s="1"/>
  <c r="BVI471" i="5" s="1"/>
  <c r="BVK471" i="5" s="1"/>
  <c r="BVM471" i="5" s="1"/>
  <c r="BVO471" i="5" s="1"/>
  <c r="BVQ471" i="5" s="1"/>
  <c r="BVS471" i="5" s="1"/>
  <c r="BVU471" i="5" s="1"/>
  <c r="BVW471" i="5" s="1"/>
  <c r="BVY471" i="5" s="1"/>
  <c r="BWA471" i="5" s="1"/>
  <c r="BWC471" i="5" s="1"/>
  <c r="BWE471" i="5" s="1"/>
  <c r="BWG471" i="5" s="1"/>
  <c r="BWI471" i="5" s="1"/>
  <c r="BWK471" i="5" s="1"/>
  <c r="BWM471" i="5" s="1"/>
  <c r="BWO471" i="5" s="1"/>
  <c r="BWQ471" i="5" s="1"/>
  <c r="BWS471" i="5" s="1"/>
  <c r="BWU471" i="5" s="1"/>
  <c r="BWW471" i="5" s="1"/>
  <c r="BWY471" i="5" s="1"/>
  <c r="BXA471" i="5" s="1"/>
  <c r="BXC471" i="5" s="1"/>
  <c r="BXE471" i="5" s="1"/>
  <c r="BXG471" i="5" s="1"/>
  <c r="BXI471" i="5" s="1"/>
  <c r="BXK471" i="5" s="1"/>
  <c r="BXM471" i="5" s="1"/>
  <c r="BXO471" i="5" s="1"/>
  <c r="BXQ471" i="5" s="1"/>
  <c r="BXS471" i="5" s="1"/>
  <c r="BXU471" i="5" s="1"/>
  <c r="BXW471" i="5" s="1"/>
  <c r="BXY471" i="5" s="1"/>
  <c r="BYA471" i="5" s="1"/>
  <c r="BYC471" i="5" s="1"/>
  <c r="BYE471" i="5" s="1"/>
  <c r="BYG471" i="5" s="1"/>
  <c r="BYI471" i="5" s="1"/>
  <c r="BYK471" i="5" s="1"/>
  <c r="BYM471" i="5" s="1"/>
  <c r="BYO471" i="5" s="1"/>
  <c r="BYQ471" i="5" s="1"/>
  <c r="BYS471" i="5" s="1"/>
  <c r="BYU471" i="5" s="1"/>
  <c r="BYW471" i="5" s="1"/>
  <c r="BYY471" i="5" s="1"/>
  <c r="BZA471" i="5" s="1"/>
  <c r="BZC471" i="5" s="1"/>
  <c r="BZE471" i="5" s="1"/>
  <c r="BZG471" i="5" s="1"/>
  <c r="BZI471" i="5" s="1"/>
  <c r="BZK471" i="5" s="1"/>
  <c r="BZM471" i="5" s="1"/>
  <c r="BZO471" i="5" s="1"/>
  <c r="BZQ471" i="5" s="1"/>
  <c r="BZS471" i="5" s="1"/>
  <c r="BZU471" i="5" s="1"/>
  <c r="BZW471" i="5" s="1"/>
  <c r="BZY471" i="5" s="1"/>
  <c r="CAA471" i="5" s="1"/>
  <c r="CAC471" i="5" s="1"/>
  <c r="CAE471" i="5" s="1"/>
  <c r="CAG471" i="5" s="1"/>
  <c r="CAI471" i="5" s="1"/>
  <c r="CAK471" i="5" s="1"/>
  <c r="CAM471" i="5" s="1"/>
  <c r="CAO471" i="5" s="1"/>
  <c r="CAQ471" i="5" s="1"/>
  <c r="CAS471" i="5" s="1"/>
  <c r="CAU471" i="5" s="1"/>
  <c r="CAW471" i="5" s="1"/>
  <c r="CAY471" i="5" s="1"/>
  <c r="CBA471" i="5" s="1"/>
  <c r="CBC471" i="5" s="1"/>
  <c r="CBE471" i="5" s="1"/>
  <c r="CBG471" i="5" s="1"/>
  <c r="CBI471" i="5" s="1"/>
  <c r="CBK471" i="5" s="1"/>
  <c r="CBM471" i="5" s="1"/>
  <c r="CBO471" i="5" s="1"/>
  <c r="CBQ471" i="5" s="1"/>
  <c r="CBS471" i="5" s="1"/>
  <c r="CBU471" i="5" s="1"/>
  <c r="CBW471" i="5" s="1"/>
  <c r="CBY471" i="5" s="1"/>
  <c r="CCA471" i="5" s="1"/>
  <c r="CCC471" i="5" s="1"/>
  <c r="CCE471" i="5" s="1"/>
  <c r="CCG471" i="5" s="1"/>
  <c r="CCI471" i="5" s="1"/>
  <c r="CCK471" i="5" s="1"/>
  <c r="CCM471" i="5" s="1"/>
  <c r="CCO471" i="5" s="1"/>
  <c r="CCQ471" i="5" s="1"/>
  <c r="CCS471" i="5" s="1"/>
  <c r="CCU471" i="5" s="1"/>
  <c r="CCW471" i="5" s="1"/>
  <c r="CCY471" i="5" s="1"/>
  <c r="CDA471" i="5" s="1"/>
  <c r="CDC471" i="5" s="1"/>
  <c r="CDE471" i="5" s="1"/>
  <c r="CDG471" i="5" s="1"/>
  <c r="CDI471" i="5" s="1"/>
  <c r="CDK471" i="5" s="1"/>
  <c r="CDM471" i="5" s="1"/>
  <c r="CDO471" i="5" s="1"/>
  <c r="CDQ471" i="5" s="1"/>
  <c r="CDS471" i="5" s="1"/>
  <c r="CDU471" i="5" s="1"/>
  <c r="CDW471" i="5" s="1"/>
  <c r="CDY471" i="5" s="1"/>
  <c r="CEA471" i="5" s="1"/>
  <c r="CEC471" i="5" s="1"/>
  <c r="CEE471" i="5" s="1"/>
  <c r="CEG471" i="5" s="1"/>
  <c r="CEI471" i="5" s="1"/>
  <c r="CEK471" i="5" s="1"/>
  <c r="CEM471" i="5" s="1"/>
  <c r="CEO471" i="5" s="1"/>
  <c r="CEQ471" i="5" s="1"/>
  <c r="CES471" i="5" s="1"/>
  <c r="CEU471" i="5" s="1"/>
  <c r="CEW471" i="5" s="1"/>
  <c r="CEY471" i="5" s="1"/>
  <c r="CFA471" i="5" s="1"/>
  <c r="CFC471" i="5" s="1"/>
  <c r="CFE471" i="5" s="1"/>
  <c r="CFG471" i="5" s="1"/>
  <c r="CFI471" i="5" s="1"/>
  <c r="CFK471" i="5" s="1"/>
  <c r="CFM471" i="5" s="1"/>
  <c r="CFO471" i="5" s="1"/>
  <c r="CFQ471" i="5" s="1"/>
  <c r="CFS471" i="5" s="1"/>
  <c r="CFU471" i="5" s="1"/>
  <c r="CFW471" i="5" s="1"/>
  <c r="CFY471" i="5" s="1"/>
  <c r="CGA471" i="5" s="1"/>
  <c r="CGC471" i="5" s="1"/>
  <c r="CGE471" i="5" s="1"/>
  <c r="CGG471" i="5" s="1"/>
  <c r="CGI471" i="5" s="1"/>
  <c r="CGK471" i="5" s="1"/>
  <c r="CGM471" i="5" s="1"/>
  <c r="CGO471" i="5" s="1"/>
  <c r="CGQ471" i="5" s="1"/>
  <c r="CGS471" i="5" s="1"/>
  <c r="CGU471" i="5" s="1"/>
  <c r="CGW471" i="5" s="1"/>
  <c r="CGY471" i="5" s="1"/>
  <c r="CHA471" i="5" s="1"/>
  <c r="CHC471" i="5" s="1"/>
  <c r="CHE471" i="5" s="1"/>
  <c r="CHG471" i="5" s="1"/>
  <c r="CHI471" i="5" s="1"/>
  <c r="CHK471" i="5" s="1"/>
  <c r="CHM471" i="5" s="1"/>
  <c r="CHO471" i="5" s="1"/>
  <c r="CHQ471" i="5" s="1"/>
  <c r="CHS471" i="5" s="1"/>
  <c r="CHU471" i="5" s="1"/>
  <c r="CHW471" i="5" s="1"/>
  <c r="CHY471" i="5" s="1"/>
  <c r="CIA471" i="5" s="1"/>
  <c r="CIC471" i="5" s="1"/>
  <c r="CIE471" i="5" s="1"/>
  <c r="CIG471" i="5" s="1"/>
  <c r="CII471" i="5" s="1"/>
  <c r="CIK471" i="5" s="1"/>
  <c r="CIM471" i="5" s="1"/>
  <c r="CIO471" i="5" s="1"/>
  <c r="CIQ471" i="5" s="1"/>
  <c r="CIS471" i="5" s="1"/>
  <c r="CIU471" i="5" s="1"/>
  <c r="CIW471" i="5" s="1"/>
  <c r="CIY471" i="5" s="1"/>
  <c r="CJA471" i="5" s="1"/>
  <c r="CJC471" i="5" s="1"/>
  <c r="CJE471" i="5" s="1"/>
  <c r="CJG471" i="5" s="1"/>
  <c r="CJI471" i="5" s="1"/>
  <c r="CJK471" i="5" s="1"/>
  <c r="CJM471" i="5" s="1"/>
  <c r="CJO471" i="5" s="1"/>
  <c r="CJQ471" i="5" s="1"/>
  <c r="CJS471" i="5" s="1"/>
  <c r="CJU471" i="5" s="1"/>
  <c r="CJW471" i="5" s="1"/>
  <c r="CJY471" i="5" s="1"/>
  <c r="CKA471" i="5" s="1"/>
  <c r="CKC471" i="5" s="1"/>
  <c r="CKE471" i="5" s="1"/>
  <c r="CKG471" i="5" s="1"/>
  <c r="CKI471" i="5" s="1"/>
  <c r="CKK471" i="5" s="1"/>
  <c r="CKM471" i="5" s="1"/>
  <c r="CKO471" i="5" s="1"/>
  <c r="CKQ471" i="5" s="1"/>
  <c r="CKS471" i="5" s="1"/>
  <c r="CKU471" i="5" s="1"/>
  <c r="CKW471" i="5" s="1"/>
  <c r="CKY471" i="5" s="1"/>
  <c r="CLA471" i="5" s="1"/>
  <c r="CLC471" i="5" s="1"/>
  <c r="CLE471" i="5" s="1"/>
  <c r="CLG471" i="5" s="1"/>
  <c r="CLI471" i="5" s="1"/>
  <c r="CLK471" i="5" s="1"/>
  <c r="CLM471" i="5" s="1"/>
  <c r="CLO471" i="5" s="1"/>
  <c r="CLQ471" i="5" s="1"/>
  <c r="CLS471" i="5" s="1"/>
  <c r="CLU471" i="5" s="1"/>
  <c r="CLW471" i="5" s="1"/>
  <c r="CLY471" i="5" s="1"/>
  <c r="CMA471" i="5" s="1"/>
  <c r="CMC471" i="5" s="1"/>
  <c r="CME471" i="5" s="1"/>
  <c r="CMG471" i="5" s="1"/>
  <c r="CMI471" i="5" s="1"/>
  <c r="CMK471" i="5" s="1"/>
  <c r="CMM471" i="5" s="1"/>
  <c r="CMO471" i="5" s="1"/>
  <c r="CMQ471" i="5" s="1"/>
  <c r="CMS471" i="5" s="1"/>
  <c r="CMU471" i="5" s="1"/>
  <c r="CMW471" i="5" s="1"/>
  <c r="CMY471" i="5" s="1"/>
  <c r="CNA471" i="5" s="1"/>
  <c r="CNC471" i="5" s="1"/>
  <c r="CNE471" i="5" s="1"/>
  <c r="CNG471" i="5" s="1"/>
  <c r="CNI471" i="5" s="1"/>
  <c r="CNK471" i="5" s="1"/>
  <c r="CNM471" i="5" s="1"/>
  <c r="CNO471" i="5" s="1"/>
  <c r="CNQ471" i="5" s="1"/>
  <c r="CNS471" i="5" s="1"/>
  <c r="CNU471" i="5" s="1"/>
  <c r="CNW471" i="5" s="1"/>
  <c r="CNY471" i="5" s="1"/>
  <c r="COA471" i="5" s="1"/>
  <c r="COC471" i="5" s="1"/>
  <c r="COE471" i="5" s="1"/>
  <c r="COG471" i="5" s="1"/>
  <c r="COI471" i="5" s="1"/>
  <c r="COK471" i="5" s="1"/>
  <c r="COM471" i="5" s="1"/>
  <c r="COO471" i="5" s="1"/>
  <c r="COQ471" i="5" s="1"/>
  <c r="COS471" i="5" s="1"/>
  <c r="COU471" i="5" s="1"/>
  <c r="COW471" i="5" s="1"/>
  <c r="COY471" i="5" s="1"/>
  <c r="CPA471" i="5" s="1"/>
  <c r="CPC471" i="5" s="1"/>
  <c r="CPE471" i="5" s="1"/>
  <c r="CPG471" i="5" s="1"/>
  <c r="CPI471" i="5" s="1"/>
  <c r="CPK471" i="5" s="1"/>
  <c r="CPM471" i="5" s="1"/>
  <c r="CPO471" i="5" s="1"/>
  <c r="CPQ471" i="5" s="1"/>
  <c r="CPS471" i="5" s="1"/>
  <c r="CPU471" i="5" s="1"/>
  <c r="CPW471" i="5" s="1"/>
  <c r="CPY471" i="5" s="1"/>
  <c r="CQA471" i="5" s="1"/>
  <c r="CQC471" i="5" s="1"/>
  <c r="CQE471" i="5" s="1"/>
  <c r="CQG471" i="5" s="1"/>
  <c r="CQI471" i="5" s="1"/>
  <c r="CQK471" i="5" s="1"/>
  <c r="CQM471" i="5" s="1"/>
  <c r="CQO471" i="5" s="1"/>
  <c r="CQQ471" i="5" s="1"/>
  <c r="CQS471" i="5" s="1"/>
  <c r="CQU471" i="5" s="1"/>
  <c r="CQW471" i="5" s="1"/>
  <c r="CQY471" i="5" s="1"/>
  <c r="CRA471" i="5" s="1"/>
  <c r="CRC471" i="5" s="1"/>
  <c r="CRE471" i="5" s="1"/>
  <c r="CRG471" i="5" s="1"/>
  <c r="CRI471" i="5" s="1"/>
  <c r="CRK471" i="5" s="1"/>
  <c r="CRM471" i="5" s="1"/>
  <c r="CRO471" i="5" s="1"/>
  <c r="CRQ471" i="5" s="1"/>
  <c r="CRS471" i="5" s="1"/>
  <c r="CRU471" i="5" s="1"/>
  <c r="CRW471" i="5" s="1"/>
  <c r="CRY471" i="5" s="1"/>
  <c r="CSA471" i="5" s="1"/>
  <c r="CSC471" i="5" s="1"/>
  <c r="CSE471" i="5" s="1"/>
  <c r="CSG471" i="5" s="1"/>
  <c r="CSI471" i="5" s="1"/>
  <c r="CSK471" i="5" s="1"/>
  <c r="CSM471" i="5" s="1"/>
  <c r="CSO471" i="5" s="1"/>
  <c r="CSQ471" i="5" s="1"/>
  <c r="CSS471" i="5" s="1"/>
  <c r="CSU471" i="5" s="1"/>
  <c r="CSW471" i="5" s="1"/>
  <c r="CSY471" i="5" s="1"/>
  <c r="CTA471" i="5" s="1"/>
  <c r="CTC471" i="5" s="1"/>
  <c r="CTE471" i="5" s="1"/>
  <c r="CTG471" i="5" s="1"/>
  <c r="CTI471" i="5" s="1"/>
  <c r="CTK471" i="5" s="1"/>
  <c r="CTM471" i="5" s="1"/>
  <c r="CTO471" i="5" s="1"/>
  <c r="CTQ471" i="5" s="1"/>
  <c r="CTS471" i="5" s="1"/>
  <c r="CTU471" i="5" s="1"/>
  <c r="CTW471" i="5" s="1"/>
  <c r="CTY471" i="5" s="1"/>
  <c r="CUA471" i="5" s="1"/>
  <c r="CUC471" i="5" s="1"/>
  <c r="CUE471" i="5" s="1"/>
  <c r="CUG471" i="5" s="1"/>
  <c r="CUI471" i="5" s="1"/>
  <c r="CUK471" i="5" s="1"/>
  <c r="CUM471" i="5" s="1"/>
  <c r="CUO471" i="5" s="1"/>
  <c r="CUQ471" i="5" s="1"/>
  <c r="CUS471" i="5" s="1"/>
  <c r="CUU471" i="5" s="1"/>
  <c r="CUW471" i="5" s="1"/>
  <c r="CUY471" i="5" s="1"/>
  <c r="CVA471" i="5" s="1"/>
  <c r="CVC471" i="5" s="1"/>
  <c r="CVE471" i="5" s="1"/>
  <c r="CVG471" i="5" s="1"/>
  <c r="CVI471" i="5" s="1"/>
  <c r="CVK471" i="5" s="1"/>
  <c r="CVM471" i="5" s="1"/>
  <c r="CVO471" i="5" s="1"/>
  <c r="CVQ471" i="5" s="1"/>
  <c r="CVS471" i="5" s="1"/>
  <c r="CVU471" i="5" s="1"/>
  <c r="CVW471" i="5" s="1"/>
  <c r="CVY471" i="5" s="1"/>
  <c r="CWA471" i="5" s="1"/>
  <c r="CWC471" i="5" s="1"/>
  <c r="CWE471" i="5" s="1"/>
  <c r="CWG471" i="5" s="1"/>
  <c r="CWI471" i="5" s="1"/>
  <c r="CWK471" i="5" s="1"/>
  <c r="CWM471" i="5" s="1"/>
  <c r="CWO471" i="5" s="1"/>
  <c r="CWQ471" i="5" s="1"/>
  <c r="CWS471" i="5" s="1"/>
  <c r="CWU471" i="5" s="1"/>
  <c r="CWW471" i="5" s="1"/>
  <c r="CWY471" i="5" s="1"/>
  <c r="CXA471" i="5" s="1"/>
  <c r="CXC471" i="5" s="1"/>
  <c r="CXE471" i="5" s="1"/>
  <c r="CXG471" i="5" s="1"/>
  <c r="CXI471" i="5" s="1"/>
  <c r="CXK471" i="5" s="1"/>
  <c r="CXM471" i="5" s="1"/>
  <c r="CXO471" i="5" s="1"/>
  <c r="CXQ471" i="5" s="1"/>
  <c r="CXS471" i="5" s="1"/>
  <c r="CXU471" i="5" s="1"/>
  <c r="CXW471" i="5" s="1"/>
  <c r="CXY471" i="5" s="1"/>
  <c r="CYA471" i="5" s="1"/>
  <c r="CYC471" i="5" s="1"/>
  <c r="CYE471" i="5" s="1"/>
  <c r="CYG471" i="5" s="1"/>
  <c r="CYI471" i="5" s="1"/>
  <c r="CYK471" i="5" s="1"/>
  <c r="CYM471" i="5" s="1"/>
  <c r="CYO471" i="5" s="1"/>
  <c r="CYQ471" i="5" s="1"/>
  <c r="CYS471" i="5" s="1"/>
  <c r="CYU471" i="5" s="1"/>
  <c r="CYW471" i="5" s="1"/>
  <c r="CYY471" i="5" s="1"/>
  <c r="CZA471" i="5" s="1"/>
  <c r="CZC471" i="5" s="1"/>
  <c r="CZE471" i="5" s="1"/>
  <c r="CZG471" i="5" s="1"/>
  <c r="CZI471" i="5" s="1"/>
  <c r="CZK471" i="5" s="1"/>
  <c r="CZM471" i="5" s="1"/>
  <c r="CZO471" i="5" s="1"/>
  <c r="CZQ471" i="5" s="1"/>
  <c r="CZS471" i="5" s="1"/>
  <c r="CZU471" i="5" s="1"/>
  <c r="CZW471" i="5" s="1"/>
  <c r="CZY471" i="5" s="1"/>
  <c r="DAA471" i="5" s="1"/>
  <c r="DAC471" i="5" s="1"/>
  <c r="DAE471" i="5" s="1"/>
  <c r="DAG471" i="5" s="1"/>
  <c r="DAI471" i="5" s="1"/>
  <c r="DAK471" i="5" s="1"/>
  <c r="DAM471" i="5" s="1"/>
  <c r="DAO471" i="5" s="1"/>
  <c r="DAQ471" i="5" s="1"/>
  <c r="DAS471" i="5" s="1"/>
  <c r="DAU471" i="5" s="1"/>
  <c r="DAW471" i="5" s="1"/>
  <c r="DAY471" i="5" s="1"/>
  <c r="DBA471" i="5" s="1"/>
  <c r="DBC471" i="5" s="1"/>
  <c r="DBE471" i="5" s="1"/>
  <c r="DBG471" i="5" s="1"/>
  <c r="DBI471" i="5" s="1"/>
  <c r="DBK471" i="5" s="1"/>
  <c r="DBM471" i="5" s="1"/>
  <c r="DBO471" i="5" s="1"/>
  <c r="DBQ471" i="5" s="1"/>
  <c r="DBS471" i="5" s="1"/>
  <c r="DBU471" i="5" s="1"/>
  <c r="DBW471" i="5" s="1"/>
  <c r="DBY471" i="5" s="1"/>
  <c r="DCA471" i="5" s="1"/>
  <c r="DCC471" i="5" s="1"/>
  <c r="DCE471" i="5" s="1"/>
  <c r="DCG471" i="5" s="1"/>
  <c r="DCI471" i="5" s="1"/>
  <c r="DCK471" i="5" s="1"/>
  <c r="DCM471" i="5" s="1"/>
  <c r="DCO471" i="5" s="1"/>
  <c r="DCQ471" i="5" s="1"/>
  <c r="DCS471" i="5" s="1"/>
  <c r="DCU471" i="5" s="1"/>
  <c r="DCW471" i="5" s="1"/>
  <c r="DCY471" i="5" s="1"/>
  <c r="DDA471" i="5" s="1"/>
  <c r="DDC471" i="5" s="1"/>
  <c r="DDE471" i="5" s="1"/>
  <c r="DDG471" i="5" s="1"/>
  <c r="DDI471" i="5" s="1"/>
  <c r="DDK471" i="5" s="1"/>
  <c r="DDM471" i="5" s="1"/>
  <c r="DDO471" i="5" s="1"/>
  <c r="DDQ471" i="5" s="1"/>
  <c r="DDS471" i="5" s="1"/>
  <c r="DDU471" i="5" s="1"/>
  <c r="DDW471" i="5" s="1"/>
  <c r="DDY471" i="5" s="1"/>
  <c r="DEA471" i="5" s="1"/>
  <c r="DEC471" i="5" s="1"/>
  <c r="DEE471" i="5" s="1"/>
  <c r="DEG471" i="5" s="1"/>
  <c r="DEI471" i="5" s="1"/>
  <c r="DEK471" i="5" s="1"/>
  <c r="DEM471" i="5" s="1"/>
  <c r="DEO471" i="5" s="1"/>
  <c r="DEQ471" i="5" s="1"/>
  <c r="DES471" i="5" s="1"/>
  <c r="DEU471" i="5" s="1"/>
  <c r="DEW471" i="5" s="1"/>
  <c r="DEY471" i="5" s="1"/>
  <c r="DFA471" i="5" s="1"/>
  <c r="DFC471" i="5" s="1"/>
  <c r="DFE471" i="5" s="1"/>
  <c r="DFG471" i="5" s="1"/>
  <c r="DFI471" i="5" s="1"/>
  <c r="DFK471" i="5" s="1"/>
  <c r="DFM471" i="5" s="1"/>
  <c r="DFO471" i="5" s="1"/>
  <c r="DFQ471" i="5" s="1"/>
  <c r="DFS471" i="5" s="1"/>
  <c r="DFU471" i="5" s="1"/>
  <c r="DFW471" i="5" s="1"/>
  <c r="DFY471" i="5" s="1"/>
  <c r="DGA471" i="5" s="1"/>
  <c r="DGC471" i="5" s="1"/>
  <c r="DGE471" i="5" s="1"/>
  <c r="DGG471" i="5" s="1"/>
  <c r="DGI471" i="5" s="1"/>
  <c r="DGK471" i="5" s="1"/>
  <c r="DGM471" i="5" s="1"/>
  <c r="DGO471" i="5" s="1"/>
  <c r="DGQ471" i="5" s="1"/>
  <c r="DGS471" i="5" s="1"/>
  <c r="DGU471" i="5" s="1"/>
  <c r="DGW471" i="5" s="1"/>
  <c r="DGY471" i="5" s="1"/>
  <c r="DHA471" i="5" s="1"/>
  <c r="DHC471" i="5" s="1"/>
  <c r="DHE471" i="5" s="1"/>
  <c r="DHG471" i="5" s="1"/>
  <c r="DHI471" i="5" s="1"/>
  <c r="DHK471" i="5" s="1"/>
  <c r="DHM471" i="5" s="1"/>
  <c r="DHO471" i="5" s="1"/>
  <c r="DHQ471" i="5" s="1"/>
  <c r="DHS471" i="5" s="1"/>
  <c r="DHU471" i="5" s="1"/>
  <c r="DHW471" i="5" s="1"/>
  <c r="DHY471" i="5" s="1"/>
  <c r="DIA471" i="5" s="1"/>
  <c r="DIC471" i="5" s="1"/>
  <c r="DIE471" i="5" s="1"/>
  <c r="DIG471" i="5" s="1"/>
  <c r="DII471" i="5" s="1"/>
  <c r="DIK471" i="5" s="1"/>
  <c r="DIM471" i="5" s="1"/>
  <c r="DIO471" i="5" s="1"/>
  <c r="DIQ471" i="5" s="1"/>
  <c r="DIS471" i="5" s="1"/>
  <c r="DIU471" i="5" s="1"/>
  <c r="DIW471" i="5" s="1"/>
  <c r="DIY471" i="5" s="1"/>
  <c r="DJA471" i="5" s="1"/>
  <c r="DJC471" i="5" s="1"/>
  <c r="DJE471" i="5" s="1"/>
  <c r="DJG471" i="5" s="1"/>
  <c r="DJI471" i="5" s="1"/>
  <c r="DJK471" i="5" s="1"/>
  <c r="DJM471" i="5" s="1"/>
  <c r="DJO471" i="5" s="1"/>
  <c r="DJQ471" i="5" s="1"/>
  <c r="DJS471" i="5" s="1"/>
  <c r="DJU471" i="5" s="1"/>
  <c r="DJW471" i="5" s="1"/>
  <c r="DJY471" i="5" s="1"/>
  <c r="DKA471" i="5" s="1"/>
  <c r="DKC471" i="5" s="1"/>
  <c r="DKE471" i="5" s="1"/>
  <c r="DKG471" i="5" s="1"/>
  <c r="DKI471" i="5" s="1"/>
  <c r="DKK471" i="5" s="1"/>
  <c r="DKM471" i="5" s="1"/>
  <c r="DKO471" i="5" s="1"/>
  <c r="DKQ471" i="5" s="1"/>
  <c r="DKS471" i="5" s="1"/>
  <c r="DKU471" i="5" s="1"/>
  <c r="DKW471" i="5" s="1"/>
  <c r="DKY471" i="5" s="1"/>
  <c r="DLA471" i="5" s="1"/>
  <c r="DLC471" i="5" s="1"/>
  <c r="DLE471" i="5" s="1"/>
  <c r="DLG471" i="5" s="1"/>
  <c r="DLI471" i="5" s="1"/>
  <c r="DLK471" i="5" s="1"/>
  <c r="DLM471" i="5" s="1"/>
  <c r="DLO471" i="5" s="1"/>
  <c r="DLQ471" i="5" s="1"/>
  <c r="DLS471" i="5" s="1"/>
  <c r="DLU471" i="5" s="1"/>
  <c r="DLW471" i="5" s="1"/>
  <c r="DLY471" i="5" s="1"/>
  <c r="DMA471" i="5" s="1"/>
  <c r="DMC471" i="5" s="1"/>
  <c r="DME471" i="5" s="1"/>
  <c r="DMG471" i="5" s="1"/>
  <c r="DMI471" i="5" s="1"/>
  <c r="DMK471" i="5" s="1"/>
  <c r="DMM471" i="5" s="1"/>
  <c r="DMO471" i="5" s="1"/>
  <c r="DMQ471" i="5" s="1"/>
  <c r="DMS471" i="5" s="1"/>
  <c r="DMU471" i="5" s="1"/>
  <c r="DMW471" i="5" s="1"/>
  <c r="DMY471" i="5" s="1"/>
  <c r="DNA471" i="5" s="1"/>
  <c r="DNC471" i="5" s="1"/>
  <c r="DNE471" i="5" s="1"/>
  <c r="DNG471" i="5" s="1"/>
  <c r="DNI471" i="5" s="1"/>
  <c r="DNK471" i="5" s="1"/>
  <c r="DNM471" i="5" s="1"/>
  <c r="DNO471" i="5" s="1"/>
  <c r="DNQ471" i="5" s="1"/>
  <c r="DNS471" i="5" s="1"/>
  <c r="DNU471" i="5" s="1"/>
  <c r="DNW471" i="5" s="1"/>
  <c r="DNY471" i="5" s="1"/>
  <c r="DOA471" i="5" s="1"/>
  <c r="DOC471" i="5" s="1"/>
  <c r="DOE471" i="5" s="1"/>
  <c r="DOG471" i="5" s="1"/>
  <c r="DOI471" i="5" s="1"/>
  <c r="DOK471" i="5" s="1"/>
  <c r="DOM471" i="5" s="1"/>
  <c r="DOO471" i="5" s="1"/>
  <c r="DOQ471" i="5" s="1"/>
  <c r="DOS471" i="5" s="1"/>
  <c r="DOU471" i="5" s="1"/>
  <c r="DOW471" i="5" s="1"/>
  <c r="DOY471" i="5" s="1"/>
  <c r="DPA471" i="5" s="1"/>
  <c r="DPC471" i="5" s="1"/>
  <c r="DPE471" i="5" s="1"/>
  <c r="DPG471" i="5" s="1"/>
  <c r="DPI471" i="5" s="1"/>
  <c r="DPK471" i="5" s="1"/>
  <c r="DPM471" i="5" s="1"/>
  <c r="DPO471" i="5" s="1"/>
  <c r="DPQ471" i="5" s="1"/>
  <c r="DPS471" i="5" s="1"/>
  <c r="DPU471" i="5" s="1"/>
  <c r="DPW471" i="5" s="1"/>
  <c r="DPY471" i="5" s="1"/>
  <c r="DQA471" i="5" s="1"/>
  <c r="DQC471" i="5" s="1"/>
  <c r="DQE471" i="5" s="1"/>
  <c r="DQG471" i="5" s="1"/>
  <c r="DQI471" i="5" s="1"/>
  <c r="DQK471" i="5" s="1"/>
  <c r="DQM471" i="5" s="1"/>
  <c r="DQO471" i="5" s="1"/>
  <c r="DQQ471" i="5" s="1"/>
  <c r="DQS471" i="5" s="1"/>
  <c r="DQU471" i="5" s="1"/>
  <c r="DQW471" i="5" s="1"/>
  <c r="DQY471" i="5" s="1"/>
  <c r="DRA471" i="5" s="1"/>
  <c r="DRC471" i="5" s="1"/>
  <c r="DRE471" i="5" s="1"/>
  <c r="DRG471" i="5" s="1"/>
  <c r="DRI471" i="5" s="1"/>
  <c r="DRK471" i="5" s="1"/>
  <c r="DRM471" i="5" s="1"/>
  <c r="DRO471" i="5" s="1"/>
  <c r="DRQ471" i="5" s="1"/>
  <c r="DRS471" i="5" s="1"/>
  <c r="DRU471" i="5" s="1"/>
  <c r="DRW471" i="5" s="1"/>
  <c r="DRY471" i="5" s="1"/>
  <c r="DSA471" i="5" s="1"/>
  <c r="DSC471" i="5" s="1"/>
  <c r="DSE471" i="5" s="1"/>
  <c r="DSG471" i="5" s="1"/>
  <c r="DSI471" i="5" s="1"/>
  <c r="DSK471" i="5" s="1"/>
  <c r="DSM471" i="5" s="1"/>
  <c r="DSO471" i="5" s="1"/>
  <c r="DSQ471" i="5" s="1"/>
  <c r="DSS471" i="5" s="1"/>
  <c r="DSU471" i="5" s="1"/>
  <c r="DSW471" i="5" s="1"/>
  <c r="DSY471" i="5" s="1"/>
  <c r="DTA471" i="5" s="1"/>
  <c r="DTC471" i="5" s="1"/>
  <c r="DTE471" i="5" s="1"/>
  <c r="DTG471" i="5" s="1"/>
  <c r="DTI471" i="5" s="1"/>
  <c r="DTK471" i="5" s="1"/>
  <c r="DTM471" i="5" s="1"/>
  <c r="DTO471" i="5" s="1"/>
  <c r="DTQ471" i="5" s="1"/>
  <c r="DTS471" i="5" s="1"/>
  <c r="DTU471" i="5" s="1"/>
  <c r="DTW471" i="5" s="1"/>
  <c r="DTY471" i="5" s="1"/>
  <c r="DUA471" i="5" s="1"/>
  <c r="DUC471" i="5" s="1"/>
  <c r="DUE471" i="5" s="1"/>
  <c r="DUG471" i="5" s="1"/>
  <c r="DUI471" i="5" s="1"/>
  <c r="DUK471" i="5" s="1"/>
  <c r="DUM471" i="5" s="1"/>
  <c r="DUO471" i="5" s="1"/>
  <c r="DUQ471" i="5" s="1"/>
  <c r="DUS471" i="5" s="1"/>
  <c r="DUU471" i="5" s="1"/>
  <c r="DUW471" i="5" s="1"/>
  <c r="DUY471" i="5" s="1"/>
  <c r="DVA471" i="5" s="1"/>
  <c r="DVC471" i="5" s="1"/>
  <c r="DVE471" i="5" s="1"/>
  <c r="DVG471" i="5" s="1"/>
  <c r="DVI471" i="5" s="1"/>
  <c r="DVK471" i="5" s="1"/>
  <c r="DVM471" i="5" s="1"/>
  <c r="DVO471" i="5" s="1"/>
  <c r="DVQ471" i="5" s="1"/>
  <c r="DVS471" i="5" s="1"/>
  <c r="DVU471" i="5" s="1"/>
  <c r="DVW471" i="5" s="1"/>
  <c r="DVY471" i="5" s="1"/>
  <c r="DWA471" i="5" s="1"/>
  <c r="DWC471" i="5" s="1"/>
  <c r="DWE471" i="5" s="1"/>
  <c r="DWG471" i="5" s="1"/>
  <c r="DWI471" i="5" s="1"/>
  <c r="DWK471" i="5" s="1"/>
  <c r="DWM471" i="5" s="1"/>
  <c r="DWO471" i="5" s="1"/>
  <c r="DWQ471" i="5" s="1"/>
  <c r="DWS471" i="5" s="1"/>
  <c r="DWU471" i="5" s="1"/>
  <c r="DWW471" i="5" s="1"/>
  <c r="DWY471" i="5" s="1"/>
  <c r="DXA471" i="5" s="1"/>
  <c r="DXC471" i="5" s="1"/>
  <c r="DXE471" i="5" s="1"/>
  <c r="DXG471" i="5" s="1"/>
  <c r="DXI471" i="5" s="1"/>
  <c r="DXK471" i="5" s="1"/>
  <c r="DXM471" i="5" s="1"/>
  <c r="DXO471" i="5" s="1"/>
  <c r="DXQ471" i="5" s="1"/>
  <c r="DXS471" i="5" s="1"/>
  <c r="DXU471" i="5" s="1"/>
  <c r="DXW471" i="5" s="1"/>
  <c r="DXY471" i="5" s="1"/>
  <c r="DYA471" i="5" s="1"/>
  <c r="DYC471" i="5" s="1"/>
  <c r="DYE471" i="5" s="1"/>
  <c r="DYG471" i="5" s="1"/>
  <c r="DYI471" i="5" s="1"/>
  <c r="DYK471" i="5" s="1"/>
  <c r="DYM471" i="5" s="1"/>
  <c r="DYO471" i="5" s="1"/>
  <c r="DYQ471" i="5" s="1"/>
  <c r="DYS471" i="5" s="1"/>
  <c r="DYU471" i="5" s="1"/>
  <c r="DYW471" i="5" s="1"/>
  <c r="DYY471" i="5" s="1"/>
  <c r="DZA471" i="5" s="1"/>
  <c r="DZC471" i="5" s="1"/>
  <c r="DZE471" i="5" s="1"/>
  <c r="DZG471" i="5" s="1"/>
  <c r="DZI471" i="5" s="1"/>
  <c r="DZK471" i="5" s="1"/>
  <c r="DZM471" i="5" s="1"/>
  <c r="DZO471" i="5" s="1"/>
  <c r="DZQ471" i="5" s="1"/>
  <c r="DZS471" i="5" s="1"/>
  <c r="DZU471" i="5" s="1"/>
  <c r="DZW471" i="5" s="1"/>
  <c r="DZY471" i="5" s="1"/>
  <c r="EAA471" i="5" s="1"/>
  <c r="EAC471" i="5" s="1"/>
  <c r="EAE471" i="5" s="1"/>
  <c r="EAG471" i="5" s="1"/>
  <c r="EAI471" i="5" s="1"/>
  <c r="EAK471" i="5" s="1"/>
  <c r="EAM471" i="5" s="1"/>
  <c r="EAO471" i="5" s="1"/>
  <c r="EAQ471" i="5" s="1"/>
  <c r="EAS471" i="5" s="1"/>
  <c r="EAU471" i="5" s="1"/>
  <c r="EAW471" i="5" s="1"/>
  <c r="EAY471" i="5" s="1"/>
  <c r="EBA471" i="5" s="1"/>
  <c r="EBC471" i="5" s="1"/>
  <c r="EBE471" i="5" s="1"/>
  <c r="EBG471" i="5" s="1"/>
  <c r="EBI471" i="5" s="1"/>
  <c r="EBK471" i="5" s="1"/>
  <c r="EBM471" i="5" s="1"/>
  <c r="EBO471" i="5" s="1"/>
  <c r="EBQ471" i="5" s="1"/>
  <c r="EBS471" i="5" s="1"/>
  <c r="EBU471" i="5" s="1"/>
  <c r="EBW471" i="5" s="1"/>
  <c r="EBY471" i="5" s="1"/>
  <c r="ECA471" i="5" s="1"/>
  <c r="ECC471" i="5" s="1"/>
  <c r="ECE471" i="5" s="1"/>
  <c r="ECG471" i="5" s="1"/>
  <c r="ECI471" i="5" s="1"/>
  <c r="ECK471" i="5" s="1"/>
  <c r="ECM471" i="5" s="1"/>
  <c r="ECO471" i="5" s="1"/>
  <c r="ECQ471" i="5" s="1"/>
  <c r="ECS471" i="5" s="1"/>
  <c r="ECU471" i="5" s="1"/>
  <c r="ECW471" i="5" s="1"/>
  <c r="ECY471" i="5" s="1"/>
  <c r="EDA471" i="5" s="1"/>
  <c r="EDC471" i="5" s="1"/>
  <c r="EDE471" i="5" s="1"/>
  <c r="EDG471" i="5" s="1"/>
  <c r="EDI471" i="5" s="1"/>
  <c r="EDK471" i="5" s="1"/>
  <c r="EDM471" i="5" s="1"/>
  <c r="EDO471" i="5" s="1"/>
  <c r="EDQ471" i="5" s="1"/>
  <c r="EDS471" i="5" s="1"/>
  <c r="EDU471" i="5" s="1"/>
  <c r="EDW471" i="5" s="1"/>
  <c r="EDY471" i="5" s="1"/>
  <c r="EEA471" i="5" s="1"/>
  <c r="EEC471" i="5" s="1"/>
  <c r="EEE471" i="5" s="1"/>
  <c r="EEG471" i="5" s="1"/>
  <c r="EEI471" i="5" s="1"/>
  <c r="EEK471" i="5" s="1"/>
  <c r="EEM471" i="5" s="1"/>
  <c r="EEO471" i="5" s="1"/>
  <c r="EEQ471" i="5" s="1"/>
  <c r="EES471" i="5" s="1"/>
  <c r="EEU471" i="5" s="1"/>
  <c r="EEW471" i="5" s="1"/>
  <c r="EEY471" i="5" s="1"/>
  <c r="EFA471" i="5" s="1"/>
  <c r="EFC471" i="5" s="1"/>
  <c r="EFE471" i="5" s="1"/>
  <c r="EFG471" i="5" s="1"/>
  <c r="EFI471" i="5" s="1"/>
  <c r="EFK471" i="5" s="1"/>
  <c r="EFM471" i="5" s="1"/>
  <c r="EFO471" i="5" s="1"/>
  <c r="EFQ471" i="5" s="1"/>
  <c r="EFS471" i="5" s="1"/>
  <c r="EFU471" i="5" s="1"/>
  <c r="EFW471" i="5" s="1"/>
  <c r="EFY471" i="5" s="1"/>
  <c r="EGA471" i="5" s="1"/>
  <c r="EGC471" i="5" s="1"/>
  <c r="EGE471" i="5" s="1"/>
  <c r="EGG471" i="5" s="1"/>
  <c r="EGI471" i="5" s="1"/>
  <c r="EGK471" i="5" s="1"/>
  <c r="EGM471" i="5" s="1"/>
  <c r="EGO471" i="5" s="1"/>
  <c r="EGQ471" i="5" s="1"/>
  <c r="EGS471" i="5" s="1"/>
  <c r="EGU471" i="5" s="1"/>
  <c r="EGW471" i="5" s="1"/>
  <c r="EGY471" i="5" s="1"/>
  <c r="EHA471" i="5" s="1"/>
  <c r="EHC471" i="5" s="1"/>
  <c r="EHE471" i="5" s="1"/>
  <c r="EHG471" i="5" s="1"/>
  <c r="EHI471" i="5" s="1"/>
  <c r="EHK471" i="5" s="1"/>
  <c r="EHM471" i="5" s="1"/>
  <c r="EHO471" i="5" s="1"/>
  <c r="EHQ471" i="5" s="1"/>
  <c r="EHS471" i="5" s="1"/>
  <c r="EHU471" i="5" s="1"/>
  <c r="EHW471" i="5" s="1"/>
  <c r="EHY471" i="5" s="1"/>
  <c r="EIA471" i="5" s="1"/>
  <c r="EIC471" i="5" s="1"/>
  <c r="EIE471" i="5" s="1"/>
  <c r="EIG471" i="5" s="1"/>
  <c r="EII471" i="5" s="1"/>
  <c r="EIK471" i="5" s="1"/>
  <c r="EIM471" i="5" s="1"/>
  <c r="EIO471" i="5" s="1"/>
  <c r="EIQ471" i="5" s="1"/>
  <c r="EIS471" i="5" s="1"/>
  <c r="EIU471" i="5" s="1"/>
  <c r="EIW471" i="5" s="1"/>
  <c r="EIY471" i="5" s="1"/>
  <c r="EJA471" i="5" s="1"/>
  <c r="EJC471" i="5" s="1"/>
  <c r="EJE471" i="5" s="1"/>
  <c r="EJG471" i="5" s="1"/>
  <c r="EJI471" i="5" s="1"/>
  <c r="EJK471" i="5" s="1"/>
  <c r="EJM471" i="5" s="1"/>
  <c r="EJO471" i="5" s="1"/>
  <c r="EJQ471" i="5" s="1"/>
  <c r="EJS471" i="5" s="1"/>
  <c r="EJU471" i="5" s="1"/>
  <c r="EJW471" i="5" s="1"/>
  <c r="EJY471" i="5" s="1"/>
  <c r="EKA471" i="5" s="1"/>
  <c r="EKC471" i="5" s="1"/>
  <c r="EKE471" i="5" s="1"/>
  <c r="EKG471" i="5" s="1"/>
  <c r="EKI471" i="5" s="1"/>
  <c r="EKK471" i="5" s="1"/>
  <c r="EKM471" i="5" s="1"/>
  <c r="EKO471" i="5" s="1"/>
  <c r="EKQ471" i="5" s="1"/>
  <c r="EKS471" i="5" s="1"/>
  <c r="EKU471" i="5" s="1"/>
  <c r="EKW471" i="5" s="1"/>
  <c r="EKY471" i="5" s="1"/>
  <c r="ELA471" i="5" s="1"/>
  <c r="ELC471" i="5" s="1"/>
  <c r="ELE471" i="5" s="1"/>
  <c r="ELG471" i="5" s="1"/>
  <c r="ELI471" i="5" s="1"/>
  <c r="ELK471" i="5" s="1"/>
  <c r="ELM471" i="5" s="1"/>
  <c r="ELO471" i="5" s="1"/>
  <c r="ELQ471" i="5" s="1"/>
  <c r="ELS471" i="5" s="1"/>
  <c r="ELU471" i="5" s="1"/>
  <c r="ELW471" i="5" s="1"/>
  <c r="ELY471" i="5" s="1"/>
  <c r="EMA471" i="5" s="1"/>
  <c r="EMC471" i="5" s="1"/>
  <c r="EME471" i="5" s="1"/>
  <c r="EMG471" i="5" s="1"/>
  <c r="EMI471" i="5" s="1"/>
  <c r="EMK471" i="5" s="1"/>
  <c r="EMM471" i="5" s="1"/>
  <c r="EMO471" i="5" s="1"/>
  <c r="EMQ471" i="5" s="1"/>
  <c r="EMS471" i="5" s="1"/>
  <c r="EMU471" i="5" s="1"/>
  <c r="EMW471" i="5" s="1"/>
  <c r="EMY471" i="5" s="1"/>
  <c r="ENA471" i="5" s="1"/>
  <c r="ENC471" i="5" s="1"/>
  <c r="ENE471" i="5" s="1"/>
  <c r="ENG471" i="5" s="1"/>
  <c r="ENI471" i="5" s="1"/>
  <c r="ENK471" i="5" s="1"/>
  <c r="ENM471" i="5" s="1"/>
  <c r="ENO471" i="5" s="1"/>
  <c r="ENQ471" i="5" s="1"/>
  <c r="ENS471" i="5" s="1"/>
  <c r="ENU471" i="5" s="1"/>
  <c r="ENW471" i="5" s="1"/>
  <c r="ENY471" i="5" s="1"/>
  <c r="EOA471" i="5" s="1"/>
  <c r="EOC471" i="5" s="1"/>
  <c r="EOE471" i="5" s="1"/>
  <c r="EOG471" i="5" s="1"/>
  <c r="EOI471" i="5" s="1"/>
  <c r="EOK471" i="5" s="1"/>
  <c r="EOM471" i="5" s="1"/>
  <c r="EOO471" i="5" s="1"/>
  <c r="EOQ471" i="5" s="1"/>
  <c r="EOS471" i="5" s="1"/>
  <c r="EOU471" i="5" s="1"/>
  <c r="EOW471" i="5" s="1"/>
  <c r="EOY471" i="5" s="1"/>
  <c r="EPA471" i="5" s="1"/>
  <c r="EPC471" i="5" s="1"/>
  <c r="EPE471" i="5" s="1"/>
  <c r="EPG471" i="5" s="1"/>
  <c r="EPI471" i="5" s="1"/>
  <c r="EPK471" i="5" s="1"/>
  <c r="EPM471" i="5" s="1"/>
  <c r="EPO471" i="5" s="1"/>
  <c r="EPQ471" i="5" s="1"/>
  <c r="EPS471" i="5" s="1"/>
  <c r="EPU471" i="5" s="1"/>
  <c r="EPW471" i="5" s="1"/>
  <c r="EPY471" i="5" s="1"/>
  <c r="EQA471" i="5" s="1"/>
  <c r="EQC471" i="5" s="1"/>
  <c r="EQE471" i="5" s="1"/>
  <c r="EQG471" i="5" s="1"/>
  <c r="EQI471" i="5" s="1"/>
  <c r="EQK471" i="5" s="1"/>
  <c r="EQM471" i="5" s="1"/>
  <c r="EQO471" i="5" s="1"/>
  <c r="EQQ471" i="5" s="1"/>
  <c r="EQS471" i="5" s="1"/>
  <c r="EQU471" i="5" s="1"/>
  <c r="EQW471" i="5" s="1"/>
  <c r="EQY471" i="5" s="1"/>
  <c r="ERA471" i="5" s="1"/>
  <c r="ERC471" i="5" s="1"/>
  <c r="ERE471" i="5" s="1"/>
  <c r="ERG471" i="5" s="1"/>
  <c r="ERI471" i="5" s="1"/>
  <c r="ERK471" i="5" s="1"/>
  <c r="ERM471" i="5" s="1"/>
  <c r="ERO471" i="5" s="1"/>
  <c r="ERQ471" i="5" s="1"/>
  <c r="ERS471" i="5" s="1"/>
  <c r="ERU471" i="5" s="1"/>
  <c r="ERW471" i="5" s="1"/>
  <c r="ERY471" i="5" s="1"/>
  <c r="ESA471" i="5" s="1"/>
  <c r="ESC471" i="5" s="1"/>
  <c r="ESE471" i="5" s="1"/>
  <c r="ESG471" i="5" s="1"/>
  <c r="ESI471" i="5" s="1"/>
  <c r="ESK471" i="5" s="1"/>
  <c r="ESM471" i="5" s="1"/>
  <c r="ESO471" i="5" s="1"/>
  <c r="ESQ471" i="5" s="1"/>
  <c r="ESS471" i="5" s="1"/>
  <c r="ESU471" i="5" s="1"/>
  <c r="ESW471" i="5" s="1"/>
  <c r="ESY471" i="5" s="1"/>
  <c r="ETA471" i="5" s="1"/>
  <c r="ETC471" i="5" s="1"/>
  <c r="ETE471" i="5" s="1"/>
  <c r="ETG471" i="5" s="1"/>
  <c r="ETI471" i="5" s="1"/>
  <c r="ETK471" i="5" s="1"/>
  <c r="ETM471" i="5" s="1"/>
  <c r="ETO471" i="5" s="1"/>
  <c r="ETQ471" i="5" s="1"/>
  <c r="ETS471" i="5" s="1"/>
  <c r="ETU471" i="5" s="1"/>
  <c r="ETW471" i="5" s="1"/>
  <c r="ETY471" i="5" s="1"/>
  <c r="EUA471" i="5" s="1"/>
  <c r="EUC471" i="5" s="1"/>
  <c r="EUE471" i="5" s="1"/>
  <c r="EUG471" i="5" s="1"/>
  <c r="EUI471" i="5" s="1"/>
  <c r="EUK471" i="5" s="1"/>
  <c r="EUM471" i="5" s="1"/>
  <c r="EUO471" i="5" s="1"/>
  <c r="EUQ471" i="5" s="1"/>
  <c r="EUS471" i="5" s="1"/>
  <c r="EUU471" i="5" s="1"/>
  <c r="EUW471" i="5" s="1"/>
  <c r="EUY471" i="5" s="1"/>
  <c r="EVA471" i="5" s="1"/>
  <c r="EVC471" i="5" s="1"/>
  <c r="EVE471" i="5" s="1"/>
  <c r="EVG471" i="5" s="1"/>
  <c r="EVI471" i="5" s="1"/>
  <c r="EVK471" i="5" s="1"/>
  <c r="EVM471" i="5" s="1"/>
  <c r="EVO471" i="5" s="1"/>
  <c r="EVQ471" i="5" s="1"/>
  <c r="EVS471" i="5" s="1"/>
  <c r="EVU471" i="5" s="1"/>
  <c r="EVW471" i="5" s="1"/>
  <c r="EVY471" i="5" s="1"/>
  <c r="EWA471" i="5" s="1"/>
  <c r="EWC471" i="5" s="1"/>
  <c r="EWE471" i="5" s="1"/>
  <c r="EWG471" i="5" s="1"/>
  <c r="EWI471" i="5" s="1"/>
  <c r="EWK471" i="5" s="1"/>
  <c r="EWM471" i="5" s="1"/>
  <c r="EWO471" i="5" s="1"/>
  <c r="EWQ471" i="5" s="1"/>
  <c r="EWS471" i="5" s="1"/>
  <c r="EWU471" i="5" s="1"/>
  <c r="EWW471" i="5" s="1"/>
  <c r="EWY471" i="5" s="1"/>
  <c r="EXA471" i="5" s="1"/>
  <c r="EXC471" i="5" s="1"/>
  <c r="EXE471" i="5" s="1"/>
  <c r="EXG471" i="5" s="1"/>
  <c r="EXI471" i="5" s="1"/>
  <c r="EXK471" i="5" s="1"/>
  <c r="EXM471" i="5" s="1"/>
  <c r="EXO471" i="5" s="1"/>
  <c r="EXQ471" i="5" s="1"/>
  <c r="EXS471" i="5" s="1"/>
  <c r="EXU471" i="5" s="1"/>
  <c r="EXW471" i="5" s="1"/>
  <c r="EXY471" i="5" s="1"/>
  <c r="EYA471" i="5" s="1"/>
  <c r="EYC471" i="5" s="1"/>
  <c r="EYE471" i="5" s="1"/>
  <c r="EYG471" i="5" s="1"/>
  <c r="EYI471" i="5" s="1"/>
  <c r="EYK471" i="5" s="1"/>
  <c r="EYM471" i="5" s="1"/>
  <c r="EYO471" i="5" s="1"/>
  <c r="EYQ471" i="5" s="1"/>
  <c r="EYS471" i="5" s="1"/>
  <c r="EYU471" i="5" s="1"/>
  <c r="EYW471" i="5" s="1"/>
  <c r="EYY471" i="5" s="1"/>
  <c r="EZA471" i="5" s="1"/>
  <c r="EZC471" i="5" s="1"/>
  <c r="EZE471" i="5" s="1"/>
  <c r="EZG471" i="5" s="1"/>
  <c r="EZI471" i="5" s="1"/>
  <c r="EZK471" i="5" s="1"/>
  <c r="EZM471" i="5" s="1"/>
  <c r="EZO471" i="5" s="1"/>
  <c r="EZQ471" i="5" s="1"/>
  <c r="EZS471" i="5" s="1"/>
  <c r="EZU471" i="5" s="1"/>
  <c r="EZW471" i="5" s="1"/>
  <c r="EZY471" i="5" s="1"/>
  <c r="FAA471" i="5" s="1"/>
  <c r="FAC471" i="5" s="1"/>
  <c r="FAE471" i="5" s="1"/>
  <c r="FAG471" i="5" s="1"/>
  <c r="FAI471" i="5" s="1"/>
  <c r="FAK471" i="5" s="1"/>
  <c r="FAM471" i="5" s="1"/>
  <c r="FAO471" i="5" s="1"/>
  <c r="FAQ471" i="5" s="1"/>
  <c r="FAS471" i="5" s="1"/>
  <c r="FAU471" i="5" s="1"/>
  <c r="FAW471" i="5" s="1"/>
  <c r="FAY471" i="5" s="1"/>
  <c r="FBA471" i="5" s="1"/>
  <c r="FBC471" i="5" s="1"/>
  <c r="FBE471" i="5" s="1"/>
  <c r="FBG471" i="5" s="1"/>
  <c r="FBI471" i="5" s="1"/>
  <c r="FBK471" i="5" s="1"/>
  <c r="FBM471" i="5" s="1"/>
  <c r="FBO471" i="5" s="1"/>
  <c r="FBQ471" i="5" s="1"/>
  <c r="FBS471" i="5" s="1"/>
  <c r="FBU471" i="5" s="1"/>
  <c r="FBW471" i="5" s="1"/>
  <c r="FBY471" i="5" s="1"/>
  <c r="FCA471" i="5" s="1"/>
  <c r="FCC471" i="5" s="1"/>
  <c r="FCE471" i="5" s="1"/>
  <c r="FCG471" i="5" s="1"/>
  <c r="FCI471" i="5" s="1"/>
  <c r="FCK471" i="5" s="1"/>
  <c r="FCM471" i="5" s="1"/>
  <c r="FCO471" i="5" s="1"/>
  <c r="FCQ471" i="5" s="1"/>
  <c r="FCS471" i="5" s="1"/>
  <c r="FCU471" i="5" s="1"/>
  <c r="FCW471" i="5" s="1"/>
  <c r="FCY471" i="5" s="1"/>
  <c r="FDA471" i="5" s="1"/>
  <c r="FDC471" i="5" s="1"/>
  <c r="FDE471" i="5" s="1"/>
  <c r="FDG471" i="5" s="1"/>
  <c r="FDI471" i="5" s="1"/>
  <c r="FDK471" i="5" s="1"/>
  <c r="FDM471" i="5" s="1"/>
  <c r="FDO471" i="5" s="1"/>
  <c r="FDQ471" i="5" s="1"/>
  <c r="FDS471" i="5" s="1"/>
  <c r="FDU471" i="5" s="1"/>
  <c r="FDW471" i="5" s="1"/>
  <c r="FDY471" i="5" s="1"/>
  <c r="FEA471" i="5" s="1"/>
  <c r="FEC471" i="5" s="1"/>
  <c r="FEE471" i="5" s="1"/>
  <c r="FEG471" i="5" s="1"/>
  <c r="FEI471" i="5" s="1"/>
  <c r="FEK471" i="5" s="1"/>
  <c r="FEM471" i="5" s="1"/>
  <c r="FEO471" i="5" s="1"/>
  <c r="FEQ471" i="5" s="1"/>
  <c r="FES471" i="5" s="1"/>
  <c r="FEU471" i="5" s="1"/>
  <c r="FEW471" i="5" s="1"/>
  <c r="FEY471" i="5" s="1"/>
  <c r="FFA471" i="5" s="1"/>
  <c r="FFC471" i="5" s="1"/>
  <c r="FFE471" i="5" s="1"/>
  <c r="FFG471" i="5" s="1"/>
  <c r="FFI471" i="5" s="1"/>
  <c r="FFK471" i="5" s="1"/>
  <c r="FFM471" i="5" s="1"/>
  <c r="FFO471" i="5" s="1"/>
  <c r="FFQ471" i="5" s="1"/>
  <c r="FFS471" i="5" s="1"/>
  <c r="FFU471" i="5" s="1"/>
  <c r="FFW471" i="5" s="1"/>
  <c r="FFY471" i="5" s="1"/>
  <c r="FGA471" i="5" s="1"/>
  <c r="FGC471" i="5" s="1"/>
  <c r="FGE471" i="5" s="1"/>
  <c r="FGG471" i="5" s="1"/>
  <c r="FGI471" i="5" s="1"/>
  <c r="FGK471" i="5" s="1"/>
  <c r="FGM471" i="5" s="1"/>
  <c r="FGO471" i="5" s="1"/>
  <c r="FGQ471" i="5" s="1"/>
  <c r="FGS471" i="5" s="1"/>
  <c r="FGU471" i="5" s="1"/>
  <c r="FGW471" i="5" s="1"/>
  <c r="FGY471" i="5" s="1"/>
  <c r="FHA471" i="5" s="1"/>
  <c r="FHC471" i="5" s="1"/>
  <c r="FHE471" i="5" s="1"/>
  <c r="FHG471" i="5" s="1"/>
  <c r="FHI471" i="5" s="1"/>
  <c r="FHK471" i="5" s="1"/>
  <c r="FHM471" i="5" s="1"/>
  <c r="FHO471" i="5" s="1"/>
  <c r="FHQ471" i="5" s="1"/>
  <c r="FHS471" i="5" s="1"/>
  <c r="FHU471" i="5" s="1"/>
  <c r="FHW471" i="5" s="1"/>
  <c r="FHY471" i="5" s="1"/>
  <c r="FIA471" i="5" s="1"/>
  <c r="FIC471" i="5" s="1"/>
  <c r="FIE471" i="5" s="1"/>
  <c r="FIG471" i="5" s="1"/>
  <c r="FII471" i="5" s="1"/>
  <c r="FIK471" i="5" s="1"/>
  <c r="FIM471" i="5" s="1"/>
  <c r="FIO471" i="5" s="1"/>
  <c r="FIQ471" i="5" s="1"/>
  <c r="FIS471" i="5" s="1"/>
  <c r="FIU471" i="5" s="1"/>
  <c r="FIW471" i="5" s="1"/>
  <c r="FIY471" i="5" s="1"/>
  <c r="FJA471" i="5" s="1"/>
  <c r="FJC471" i="5" s="1"/>
  <c r="FJE471" i="5" s="1"/>
  <c r="FJG471" i="5" s="1"/>
  <c r="FJI471" i="5" s="1"/>
  <c r="FJK471" i="5" s="1"/>
  <c r="FJM471" i="5" s="1"/>
  <c r="FJO471" i="5" s="1"/>
  <c r="FJQ471" i="5" s="1"/>
  <c r="FJS471" i="5" s="1"/>
  <c r="FJU471" i="5" s="1"/>
  <c r="FJW471" i="5" s="1"/>
  <c r="FJY471" i="5" s="1"/>
  <c r="FKA471" i="5" s="1"/>
  <c r="FKC471" i="5" s="1"/>
  <c r="FKE471" i="5" s="1"/>
  <c r="FKG471" i="5" s="1"/>
  <c r="FKI471" i="5" s="1"/>
  <c r="FKK471" i="5" s="1"/>
  <c r="FKM471" i="5" s="1"/>
  <c r="FKO471" i="5" s="1"/>
  <c r="FKQ471" i="5" s="1"/>
  <c r="FKS471" i="5" s="1"/>
  <c r="FKU471" i="5" s="1"/>
  <c r="FKW471" i="5" s="1"/>
  <c r="FKY471" i="5" s="1"/>
  <c r="FLA471" i="5" s="1"/>
  <c r="FLC471" i="5" s="1"/>
  <c r="FLE471" i="5" s="1"/>
  <c r="FLG471" i="5" s="1"/>
  <c r="FLI471" i="5" s="1"/>
  <c r="FLK471" i="5" s="1"/>
  <c r="FLM471" i="5" s="1"/>
  <c r="FLO471" i="5" s="1"/>
  <c r="FLQ471" i="5" s="1"/>
  <c r="FLS471" i="5" s="1"/>
  <c r="FLU471" i="5" s="1"/>
  <c r="FLW471" i="5" s="1"/>
  <c r="FLY471" i="5" s="1"/>
  <c r="FMA471" i="5" s="1"/>
  <c r="FMC471" i="5" s="1"/>
  <c r="FME471" i="5" s="1"/>
  <c r="FMG471" i="5" s="1"/>
  <c r="FMI471" i="5" s="1"/>
  <c r="FMK471" i="5" s="1"/>
  <c r="FMM471" i="5" s="1"/>
  <c r="FMO471" i="5" s="1"/>
  <c r="FMQ471" i="5" s="1"/>
  <c r="FMS471" i="5" s="1"/>
  <c r="FMU471" i="5" s="1"/>
  <c r="FMW471" i="5" s="1"/>
  <c r="FMY471" i="5" s="1"/>
  <c r="FNA471" i="5" s="1"/>
  <c r="FNC471" i="5" s="1"/>
  <c r="FNE471" i="5" s="1"/>
  <c r="FNG471" i="5" s="1"/>
  <c r="FNI471" i="5" s="1"/>
  <c r="FNK471" i="5" s="1"/>
  <c r="FNM471" i="5" s="1"/>
  <c r="FNO471" i="5" s="1"/>
  <c r="FNQ471" i="5" s="1"/>
  <c r="FNS471" i="5" s="1"/>
  <c r="FNU471" i="5" s="1"/>
  <c r="FNW471" i="5" s="1"/>
  <c r="FNY471" i="5" s="1"/>
  <c r="FOA471" i="5" s="1"/>
  <c r="FOC471" i="5" s="1"/>
  <c r="FOE471" i="5" s="1"/>
  <c r="FOG471" i="5" s="1"/>
  <c r="FOI471" i="5" s="1"/>
  <c r="FOK471" i="5" s="1"/>
  <c r="FOM471" i="5" s="1"/>
  <c r="FOO471" i="5" s="1"/>
  <c r="FOQ471" i="5" s="1"/>
  <c r="FOS471" i="5" s="1"/>
  <c r="FOU471" i="5" s="1"/>
  <c r="FOW471" i="5" s="1"/>
  <c r="FOY471" i="5" s="1"/>
  <c r="FPA471" i="5" s="1"/>
  <c r="FPC471" i="5" s="1"/>
  <c r="FPE471" i="5" s="1"/>
  <c r="FPG471" i="5" s="1"/>
  <c r="FPI471" i="5" s="1"/>
  <c r="FPK471" i="5" s="1"/>
  <c r="FPM471" i="5" s="1"/>
  <c r="FPO471" i="5" s="1"/>
  <c r="FPQ471" i="5" s="1"/>
  <c r="FPS471" i="5" s="1"/>
  <c r="FPU471" i="5" s="1"/>
  <c r="FPW471" i="5" s="1"/>
  <c r="FPY471" i="5" s="1"/>
  <c r="FQA471" i="5" s="1"/>
  <c r="FQC471" i="5" s="1"/>
  <c r="FQE471" i="5" s="1"/>
  <c r="FQG471" i="5" s="1"/>
  <c r="FQI471" i="5" s="1"/>
  <c r="FQK471" i="5" s="1"/>
  <c r="FQM471" i="5" s="1"/>
  <c r="FQO471" i="5" s="1"/>
  <c r="FQQ471" i="5" s="1"/>
  <c r="FQS471" i="5" s="1"/>
  <c r="FQU471" i="5" s="1"/>
  <c r="FQW471" i="5" s="1"/>
  <c r="FQY471" i="5" s="1"/>
  <c r="FRA471" i="5" s="1"/>
  <c r="FRC471" i="5" s="1"/>
  <c r="FRE471" i="5" s="1"/>
  <c r="FRG471" i="5" s="1"/>
  <c r="FRI471" i="5" s="1"/>
  <c r="FRK471" i="5" s="1"/>
  <c r="FRM471" i="5" s="1"/>
  <c r="FRO471" i="5" s="1"/>
  <c r="FRQ471" i="5" s="1"/>
  <c r="FRS471" i="5" s="1"/>
  <c r="FRU471" i="5" s="1"/>
  <c r="FRW471" i="5" s="1"/>
  <c r="FRY471" i="5" s="1"/>
  <c r="FSA471" i="5" s="1"/>
  <c r="FSC471" i="5" s="1"/>
  <c r="FSE471" i="5" s="1"/>
  <c r="FSG471" i="5" s="1"/>
  <c r="FSI471" i="5" s="1"/>
  <c r="FSK471" i="5" s="1"/>
  <c r="FSM471" i="5" s="1"/>
  <c r="FSO471" i="5" s="1"/>
  <c r="FSQ471" i="5" s="1"/>
  <c r="FSS471" i="5" s="1"/>
  <c r="FSU471" i="5" s="1"/>
  <c r="FSW471" i="5" s="1"/>
  <c r="FSY471" i="5" s="1"/>
  <c r="FTA471" i="5" s="1"/>
  <c r="FTC471" i="5" s="1"/>
  <c r="FTE471" i="5" s="1"/>
  <c r="FTG471" i="5" s="1"/>
  <c r="FTI471" i="5" s="1"/>
  <c r="FTK471" i="5" s="1"/>
  <c r="FTM471" i="5" s="1"/>
  <c r="FTO471" i="5" s="1"/>
  <c r="FTQ471" i="5" s="1"/>
  <c r="FTS471" i="5" s="1"/>
  <c r="FTU471" i="5" s="1"/>
  <c r="FTW471" i="5" s="1"/>
  <c r="FTY471" i="5" s="1"/>
  <c r="FUA471" i="5" s="1"/>
  <c r="FUC471" i="5" s="1"/>
  <c r="FUE471" i="5" s="1"/>
  <c r="FUG471" i="5" s="1"/>
  <c r="FUI471" i="5" s="1"/>
  <c r="FUK471" i="5" s="1"/>
  <c r="FUM471" i="5" s="1"/>
  <c r="FUO471" i="5" s="1"/>
  <c r="FUQ471" i="5" s="1"/>
  <c r="FUS471" i="5" s="1"/>
  <c r="FUU471" i="5" s="1"/>
  <c r="FUW471" i="5" s="1"/>
  <c r="FUY471" i="5" s="1"/>
  <c r="FVA471" i="5" s="1"/>
  <c r="FVC471" i="5" s="1"/>
  <c r="FVE471" i="5" s="1"/>
  <c r="FVG471" i="5" s="1"/>
  <c r="FVI471" i="5" s="1"/>
  <c r="FVK471" i="5" s="1"/>
  <c r="FVM471" i="5" s="1"/>
  <c r="FVO471" i="5" s="1"/>
  <c r="FVQ471" i="5" s="1"/>
  <c r="FVS471" i="5" s="1"/>
  <c r="FVU471" i="5" s="1"/>
  <c r="FVW471" i="5" s="1"/>
  <c r="FVY471" i="5" s="1"/>
  <c r="FWA471" i="5" s="1"/>
  <c r="FWC471" i="5" s="1"/>
  <c r="FWE471" i="5" s="1"/>
  <c r="FWG471" i="5" s="1"/>
  <c r="FWI471" i="5" s="1"/>
  <c r="FWK471" i="5" s="1"/>
  <c r="FWM471" i="5" s="1"/>
  <c r="FWO471" i="5" s="1"/>
  <c r="FWQ471" i="5" s="1"/>
  <c r="FWS471" i="5" s="1"/>
  <c r="FWU471" i="5" s="1"/>
  <c r="FWW471" i="5" s="1"/>
  <c r="FWY471" i="5" s="1"/>
  <c r="FXA471" i="5" s="1"/>
  <c r="FXC471" i="5" s="1"/>
  <c r="FXE471" i="5" s="1"/>
  <c r="FXG471" i="5" s="1"/>
  <c r="FXI471" i="5" s="1"/>
  <c r="FXK471" i="5" s="1"/>
  <c r="FXM471" i="5" s="1"/>
  <c r="FXO471" i="5" s="1"/>
  <c r="FXQ471" i="5" s="1"/>
  <c r="FXS471" i="5" s="1"/>
  <c r="FXU471" i="5" s="1"/>
  <c r="FXW471" i="5" s="1"/>
  <c r="FXY471" i="5" s="1"/>
  <c r="FYA471" i="5" s="1"/>
  <c r="FYC471" i="5" s="1"/>
  <c r="FYE471" i="5" s="1"/>
  <c r="FYG471" i="5" s="1"/>
  <c r="FYI471" i="5" s="1"/>
  <c r="FYK471" i="5" s="1"/>
  <c r="FYM471" i="5" s="1"/>
  <c r="FYO471" i="5" s="1"/>
  <c r="FYQ471" i="5" s="1"/>
  <c r="FYS471" i="5" s="1"/>
  <c r="FYU471" i="5" s="1"/>
  <c r="FYW471" i="5" s="1"/>
  <c r="FYY471" i="5" s="1"/>
  <c r="FZA471" i="5" s="1"/>
  <c r="FZC471" i="5" s="1"/>
  <c r="FZE471" i="5" s="1"/>
  <c r="FZG471" i="5" s="1"/>
  <c r="FZI471" i="5" s="1"/>
  <c r="FZK471" i="5" s="1"/>
  <c r="FZM471" i="5" s="1"/>
  <c r="FZO471" i="5" s="1"/>
  <c r="FZQ471" i="5" s="1"/>
  <c r="FZS471" i="5" s="1"/>
  <c r="FZU471" i="5" s="1"/>
  <c r="FZW471" i="5" s="1"/>
  <c r="FZY471" i="5" s="1"/>
  <c r="GAA471" i="5" s="1"/>
  <c r="GAC471" i="5" s="1"/>
  <c r="GAE471" i="5" s="1"/>
  <c r="GAG471" i="5" s="1"/>
  <c r="GAI471" i="5" s="1"/>
  <c r="GAK471" i="5" s="1"/>
  <c r="GAM471" i="5" s="1"/>
  <c r="GAO471" i="5" s="1"/>
  <c r="GAQ471" i="5" s="1"/>
  <c r="GAS471" i="5" s="1"/>
  <c r="GAU471" i="5" s="1"/>
  <c r="GAW471" i="5" s="1"/>
  <c r="GAY471" i="5" s="1"/>
  <c r="GBA471" i="5" s="1"/>
  <c r="GBC471" i="5" s="1"/>
  <c r="GBE471" i="5" s="1"/>
  <c r="GBG471" i="5" s="1"/>
  <c r="GBI471" i="5" s="1"/>
  <c r="GBK471" i="5" s="1"/>
  <c r="GBM471" i="5" s="1"/>
  <c r="GBO471" i="5" s="1"/>
  <c r="GBQ471" i="5" s="1"/>
  <c r="GBS471" i="5" s="1"/>
  <c r="GBU471" i="5" s="1"/>
  <c r="GBW471" i="5" s="1"/>
  <c r="GBY471" i="5" s="1"/>
  <c r="GCA471" i="5" s="1"/>
  <c r="GCC471" i="5" s="1"/>
  <c r="GCE471" i="5" s="1"/>
  <c r="GCG471" i="5" s="1"/>
  <c r="GCI471" i="5" s="1"/>
  <c r="GCK471" i="5" s="1"/>
  <c r="GCM471" i="5" s="1"/>
  <c r="GCO471" i="5" s="1"/>
  <c r="GCQ471" i="5" s="1"/>
  <c r="GCS471" i="5" s="1"/>
  <c r="GCU471" i="5" s="1"/>
  <c r="GCW471" i="5" s="1"/>
  <c r="GCY471" i="5" s="1"/>
  <c r="GDA471" i="5" s="1"/>
  <c r="GDC471" i="5" s="1"/>
  <c r="GDE471" i="5" s="1"/>
  <c r="GDG471" i="5" s="1"/>
  <c r="GDI471" i="5" s="1"/>
  <c r="GDK471" i="5" s="1"/>
  <c r="GDM471" i="5" s="1"/>
  <c r="GDO471" i="5" s="1"/>
  <c r="GDQ471" i="5" s="1"/>
  <c r="GDS471" i="5" s="1"/>
  <c r="GDU471" i="5" s="1"/>
  <c r="GDW471" i="5" s="1"/>
  <c r="GDY471" i="5" s="1"/>
  <c r="GEA471" i="5" s="1"/>
  <c r="GEC471" i="5" s="1"/>
  <c r="GEE471" i="5" s="1"/>
  <c r="GEG471" i="5" s="1"/>
  <c r="GEI471" i="5" s="1"/>
  <c r="GEK471" i="5" s="1"/>
  <c r="GEM471" i="5" s="1"/>
  <c r="GEO471" i="5" s="1"/>
  <c r="GEQ471" i="5" s="1"/>
  <c r="GES471" i="5" s="1"/>
  <c r="GEU471" i="5" s="1"/>
  <c r="GEW471" i="5" s="1"/>
  <c r="GEY471" i="5" s="1"/>
  <c r="GFA471" i="5" s="1"/>
  <c r="GFC471" i="5" s="1"/>
  <c r="GFE471" i="5" s="1"/>
  <c r="GFG471" i="5" s="1"/>
  <c r="GFI471" i="5" s="1"/>
  <c r="GFK471" i="5" s="1"/>
  <c r="GFM471" i="5" s="1"/>
  <c r="GFO471" i="5" s="1"/>
  <c r="GFQ471" i="5" s="1"/>
  <c r="GFS471" i="5" s="1"/>
  <c r="GFU471" i="5" s="1"/>
  <c r="GFW471" i="5" s="1"/>
  <c r="GFY471" i="5" s="1"/>
  <c r="GGA471" i="5" s="1"/>
  <c r="GGC471" i="5" s="1"/>
  <c r="GGE471" i="5" s="1"/>
  <c r="GGG471" i="5" s="1"/>
  <c r="GGI471" i="5" s="1"/>
  <c r="GGK471" i="5" s="1"/>
  <c r="GGM471" i="5" s="1"/>
  <c r="GGO471" i="5" s="1"/>
  <c r="GGQ471" i="5" s="1"/>
  <c r="GGS471" i="5" s="1"/>
  <c r="GGU471" i="5" s="1"/>
  <c r="GGW471" i="5" s="1"/>
  <c r="GGY471" i="5" s="1"/>
  <c r="GHA471" i="5" s="1"/>
  <c r="GHC471" i="5" s="1"/>
  <c r="GHE471" i="5" s="1"/>
  <c r="GHG471" i="5" s="1"/>
  <c r="GHI471" i="5" s="1"/>
  <c r="GHK471" i="5" s="1"/>
  <c r="GHM471" i="5" s="1"/>
  <c r="GHO471" i="5" s="1"/>
  <c r="GHQ471" i="5" s="1"/>
  <c r="GHS471" i="5" s="1"/>
  <c r="GHU471" i="5" s="1"/>
  <c r="GHW471" i="5" s="1"/>
  <c r="GHY471" i="5" s="1"/>
  <c r="GIA471" i="5" s="1"/>
  <c r="GIC471" i="5" s="1"/>
  <c r="GIE471" i="5" s="1"/>
  <c r="GIG471" i="5" s="1"/>
  <c r="GII471" i="5" s="1"/>
  <c r="GIK471" i="5" s="1"/>
  <c r="GIM471" i="5" s="1"/>
  <c r="GIO471" i="5" s="1"/>
  <c r="GIQ471" i="5" s="1"/>
  <c r="GIS471" i="5" s="1"/>
  <c r="GIU471" i="5" s="1"/>
  <c r="GIW471" i="5" s="1"/>
  <c r="GIY471" i="5" s="1"/>
  <c r="GJA471" i="5" s="1"/>
  <c r="GJC471" i="5" s="1"/>
  <c r="GJE471" i="5" s="1"/>
  <c r="GJG471" i="5" s="1"/>
  <c r="GJI471" i="5" s="1"/>
  <c r="GJK471" i="5" s="1"/>
  <c r="GJM471" i="5" s="1"/>
  <c r="GJO471" i="5" s="1"/>
  <c r="GJQ471" i="5" s="1"/>
  <c r="GJS471" i="5" s="1"/>
  <c r="GJU471" i="5" s="1"/>
  <c r="GJW471" i="5" s="1"/>
  <c r="GJY471" i="5" s="1"/>
  <c r="GKA471" i="5" s="1"/>
  <c r="GKC471" i="5" s="1"/>
  <c r="GKE471" i="5" s="1"/>
  <c r="GKG471" i="5" s="1"/>
  <c r="GKI471" i="5" s="1"/>
  <c r="GKK471" i="5" s="1"/>
  <c r="GKM471" i="5" s="1"/>
  <c r="GKO471" i="5" s="1"/>
  <c r="GKQ471" i="5" s="1"/>
  <c r="GKS471" i="5" s="1"/>
  <c r="GKU471" i="5" s="1"/>
  <c r="GKW471" i="5" s="1"/>
  <c r="GKY471" i="5" s="1"/>
  <c r="GLA471" i="5" s="1"/>
  <c r="GLC471" i="5" s="1"/>
  <c r="GLE471" i="5" s="1"/>
  <c r="GLG471" i="5" s="1"/>
  <c r="GLI471" i="5" s="1"/>
  <c r="GLK471" i="5" s="1"/>
  <c r="GLM471" i="5" s="1"/>
  <c r="GLO471" i="5" s="1"/>
  <c r="GLQ471" i="5" s="1"/>
  <c r="GLS471" i="5" s="1"/>
  <c r="GLU471" i="5" s="1"/>
  <c r="GLW471" i="5" s="1"/>
  <c r="GLY471" i="5" s="1"/>
  <c r="GMA471" i="5" s="1"/>
  <c r="GMC471" i="5" s="1"/>
  <c r="GME471" i="5" s="1"/>
  <c r="GMG471" i="5" s="1"/>
  <c r="GMI471" i="5" s="1"/>
  <c r="GMK471" i="5" s="1"/>
  <c r="GMM471" i="5" s="1"/>
  <c r="GMO471" i="5" s="1"/>
  <c r="GMQ471" i="5" s="1"/>
  <c r="GMS471" i="5" s="1"/>
  <c r="GMU471" i="5" s="1"/>
  <c r="GMW471" i="5" s="1"/>
  <c r="GMY471" i="5" s="1"/>
  <c r="GNA471" i="5" s="1"/>
  <c r="GNC471" i="5" s="1"/>
  <c r="GNE471" i="5" s="1"/>
  <c r="GNG471" i="5" s="1"/>
  <c r="GNI471" i="5" s="1"/>
  <c r="GNK471" i="5" s="1"/>
  <c r="GNM471" i="5" s="1"/>
  <c r="GNO471" i="5" s="1"/>
  <c r="GNQ471" i="5" s="1"/>
  <c r="GNS471" i="5" s="1"/>
  <c r="GNU471" i="5" s="1"/>
  <c r="GNW471" i="5" s="1"/>
  <c r="GNY471" i="5" s="1"/>
  <c r="GOA471" i="5" s="1"/>
  <c r="GOC471" i="5" s="1"/>
  <c r="GOE471" i="5" s="1"/>
  <c r="GOG471" i="5" s="1"/>
  <c r="GOI471" i="5" s="1"/>
  <c r="GOK471" i="5" s="1"/>
  <c r="GOM471" i="5" s="1"/>
  <c r="GOO471" i="5" s="1"/>
  <c r="GOQ471" i="5" s="1"/>
  <c r="GOS471" i="5" s="1"/>
  <c r="GOU471" i="5" s="1"/>
  <c r="GOW471" i="5" s="1"/>
  <c r="GOY471" i="5" s="1"/>
  <c r="GPA471" i="5" s="1"/>
  <c r="GPC471" i="5" s="1"/>
  <c r="GPE471" i="5" s="1"/>
  <c r="GPG471" i="5" s="1"/>
  <c r="GPI471" i="5" s="1"/>
  <c r="GPK471" i="5" s="1"/>
  <c r="GPM471" i="5" s="1"/>
  <c r="GPO471" i="5" s="1"/>
  <c r="GPQ471" i="5" s="1"/>
  <c r="GPS471" i="5" s="1"/>
  <c r="GPU471" i="5" s="1"/>
  <c r="GPW471" i="5" s="1"/>
  <c r="GPY471" i="5" s="1"/>
  <c r="GQA471" i="5" s="1"/>
  <c r="GQC471" i="5" s="1"/>
  <c r="GQE471" i="5" s="1"/>
  <c r="GQG471" i="5" s="1"/>
  <c r="GQI471" i="5" s="1"/>
  <c r="GQK471" i="5" s="1"/>
  <c r="GQM471" i="5" s="1"/>
  <c r="GQO471" i="5" s="1"/>
  <c r="GQQ471" i="5" s="1"/>
  <c r="GQS471" i="5" s="1"/>
  <c r="GQU471" i="5" s="1"/>
  <c r="GQW471" i="5" s="1"/>
  <c r="GQY471" i="5" s="1"/>
  <c r="GRA471" i="5" s="1"/>
  <c r="GRC471" i="5" s="1"/>
  <c r="GRE471" i="5" s="1"/>
  <c r="GRG471" i="5" s="1"/>
  <c r="GRI471" i="5" s="1"/>
  <c r="GRK471" i="5" s="1"/>
  <c r="GRM471" i="5" s="1"/>
  <c r="GRO471" i="5" s="1"/>
  <c r="GRQ471" i="5" s="1"/>
  <c r="GRS471" i="5" s="1"/>
  <c r="GRU471" i="5" s="1"/>
  <c r="GRW471" i="5" s="1"/>
  <c r="GRY471" i="5" s="1"/>
  <c r="GSA471" i="5" s="1"/>
  <c r="GSC471" i="5" s="1"/>
  <c r="GSE471" i="5" s="1"/>
  <c r="GSG471" i="5" s="1"/>
  <c r="GSI471" i="5" s="1"/>
  <c r="GSK471" i="5" s="1"/>
  <c r="GSM471" i="5" s="1"/>
  <c r="GSO471" i="5" s="1"/>
  <c r="GSQ471" i="5" s="1"/>
  <c r="GSS471" i="5" s="1"/>
  <c r="GSU471" i="5" s="1"/>
  <c r="GSW471" i="5" s="1"/>
  <c r="GSY471" i="5" s="1"/>
  <c r="GTA471" i="5" s="1"/>
  <c r="GTC471" i="5" s="1"/>
  <c r="GTE471" i="5" s="1"/>
  <c r="GTG471" i="5" s="1"/>
  <c r="GTI471" i="5" s="1"/>
  <c r="GTK471" i="5" s="1"/>
  <c r="GTM471" i="5" s="1"/>
  <c r="GTO471" i="5" s="1"/>
  <c r="GTQ471" i="5" s="1"/>
  <c r="GTS471" i="5" s="1"/>
  <c r="GTU471" i="5" s="1"/>
  <c r="GTW471" i="5" s="1"/>
  <c r="GTY471" i="5" s="1"/>
  <c r="GUA471" i="5" s="1"/>
  <c r="GUC471" i="5" s="1"/>
  <c r="GUE471" i="5" s="1"/>
  <c r="GUG471" i="5" s="1"/>
  <c r="GUI471" i="5" s="1"/>
  <c r="GUK471" i="5" s="1"/>
  <c r="GUM471" i="5" s="1"/>
  <c r="GUO471" i="5" s="1"/>
  <c r="GUQ471" i="5" s="1"/>
  <c r="GUS471" i="5" s="1"/>
  <c r="GUU471" i="5" s="1"/>
  <c r="GUW471" i="5" s="1"/>
  <c r="GUY471" i="5" s="1"/>
  <c r="GVA471" i="5" s="1"/>
  <c r="GVC471" i="5" s="1"/>
  <c r="GVE471" i="5" s="1"/>
  <c r="GVG471" i="5" s="1"/>
  <c r="GVI471" i="5" s="1"/>
  <c r="GVK471" i="5" s="1"/>
  <c r="GVM471" i="5" s="1"/>
  <c r="GVO471" i="5" s="1"/>
  <c r="GVQ471" i="5" s="1"/>
  <c r="GVS471" i="5" s="1"/>
  <c r="GVU471" i="5" s="1"/>
  <c r="GVW471" i="5" s="1"/>
  <c r="GVY471" i="5" s="1"/>
  <c r="GWA471" i="5" s="1"/>
  <c r="GWC471" i="5" s="1"/>
  <c r="GWE471" i="5" s="1"/>
  <c r="GWG471" i="5" s="1"/>
  <c r="GWI471" i="5" s="1"/>
  <c r="GWK471" i="5" s="1"/>
  <c r="GWM471" i="5" s="1"/>
  <c r="GWO471" i="5" s="1"/>
  <c r="GWQ471" i="5" s="1"/>
  <c r="GWS471" i="5" s="1"/>
  <c r="GWU471" i="5" s="1"/>
  <c r="GWW471" i="5" s="1"/>
  <c r="GWY471" i="5" s="1"/>
  <c r="GXA471" i="5" s="1"/>
  <c r="GXC471" i="5" s="1"/>
  <c r="GXE471" i="5" s="1"/>
  <c r="GXG471" i="5" s="1"/>
  <c r="GXI471" i="5" s="1"/>
  <c r="GXK471" i="5" s="1"/>
  <c r="GXM471" i="5" s="1"/>
  <c r="GXO471" i="5" s="1"/>
  <c r="GXQ471" i="5" s="1"/>
  <c r="GXS471" i="5" s="1"/>
  <c r="GXU471" i="5" s="1"/>
  <c r="GXW471" i="5" s="1"/>
  <c r="GXY471" i="5" s="1"/>
  <c r="GYA471" i="5" s="1"/>
  <c r="GYC471" i="5" s="1"/>
  <c r="GYE471" i="5" s="1"/>
  <c r="GYG471" i="5" s="1"/>
  <c r="GYI471" i="5" s="1"/>
  <c r="GYK471" i="5" s="1"/>
  <c r="GYM471" i="5" s="1"/>
  <c r="GYO471" i="5" s="1"/>
  <c r="GYQ471" i="5" s="1"/>
  <c r="GYS471" i="5" s="1"/>
  <c r="GYU471" i="5" s="1"/>
  <c r="GYW471" i="5" s="1"/>
  <c r="GYY471" i="5" s="1"/>
  <c r="GZA471" i="5" s="1"/>
  <c r="GZC471" i="5" s="1"/>
  <c r="GZE471" i="5" s="1"/>
  <c r="GZG471" i="5" s="1"/>
  <c r="GZI471" i="5" s="1"/>
  <c r="GZK471" i="5" s="1"/>
  <c r="GZM471" i="5" s="1"/>
  <c r="GZO471" i="5" s="1"/>
  <c r="GZQ471" i="5" s="1"/>
  <c r="GZS471" i="5" s="1"/>
  <c r="GZU471" i="5" s="1"/>
  <c r="GZW471" i="5" s="1"/>
  <c r="GZY471" i="5" s="1"/>
  <c r="HAA471" i="5" s="1"/>
  <c r="HAC471" i="5" s="1"/>
  <c r="HAE471" i="5" s="1"/>
  <c r="HAG471" i="5" s="1"/>
  <c r="HAI471" i="5" s="1"/>
  <c r="HAK471" i="5" s="1"/>
  <c r="HAM471" i="5" s="1"/>
  <c r="HAO471" i="5" s="1"/>
  <c r="HAQ471" i="5" s="1"/>
  <c r="HAS471" i="5" s="1"/>
  <c r="HAU471" i="5" s="1"/>
  <c r="HAW471" i="5" s="1"/>
  <c r="HAY471" i="5" s="1"/>
  <c r="HBA471" i="5" s="1"/>
  <c r="HBC471" i="5" s="1"/>
  <c r="HBE471" i="5" s="1"/>
  <c r="HBG471" i="5" s="1"/>
  <c r="HBI471" i="5" s="1"/>
  <c r="HBK471" i="5" s="1"/>
  <c r="HBM471" i="5" s="1"/>
  <c r="HBO471" i="5" s="1"/>
  <c r="HBQ471" i="5" s="1"/>
  <c r="HBS471" i="5" s="1"/>
  <c r="HBU471" i="5" s="1"/>
  <c r="HBW471" i="5" s="1"/>
  <c r="HBY471" i="5" s="1"/>
  <c r="HCA471" i="5" s="1"/>
  <c r="HCC471" i="5" s="1"/>
  <c r="HCE471" i="5" s="1"/>
  <c r="HCG471" i="5" s="1"/>
  <c r="HCI471" i="5" s="1"/>
  <c r="HCK471" i="5" s="1"/>
  <c r="HCM471" i="5" s="1"/>
  <c r="HCO471" i="5" s="1"/>
  <c r="HCQ471" i="5" s="1"/>
  <c r="HCS471" i="5" s="1"/>
  <c r="HCU471" i="5" s="1"/>
  <c r="HCW471" i="5" s="1"/>
  <c r="HCY471" i="5" s="1"/>
  <c r="HDA471" i="5" s="1"/>
  <c r="HDC471" i="5" s="1"/>
  <c r="HDE471" i="5" s="1"/>
  <c r="HDG471" i="5" s="1"/>
  <c r="HDI471" i="5" s="1"/>
  <c r="HDK471" i="5" s="1"/>
  <c r="HDM471" i="5" s="1"/>
  <c r="HDO471" i="5" s="1"/>
  <c r="HDQ471" i="5" s="1"/>
  <c r="HDS471" i="5" s="1"/>
  <c r="HDU471" i="5" s="1"/>
  <c r="HDW471" i="5" s="1"/>
  <c r="HDY471" i="5" s="1"/>
  <c r="HEA471" i="5" s="1"/>
  <c r="HEC471" i="5" s="1"/>
  <c r="HEE471" i="5" s="1"/>
  <c r="HEG471" i="5" s="1"/>
  <c r="HEI471" i="5" s="1"/>
  <c r="HEK471" i="5" s="1"/>
  <c r="HEM471" i="5" s="1"/>
  <c r="HEO471" i="5" s="1"/>
  <c r="HEQ471" i="5" s="1"/>
  <c r="HES471" i="5" s="1"/>
  <c r="HEU471" i="5" s="1"/>
  <c r="HEW471" i="5" s="1"/>
  <c r="HEY471" i="5" s="1"/>
  <c r="HFA471" i="5" s="1"/>
  <c r="HFC471" i="5" s="1"/>
  <c r="HFE471" i="5" s="1"/>
  <c r="HFG471" i="5" s="1"/>
  <c r="HFI471" i="5" s="1"/>
  <c r="HFK471" i="5" s="1"/>
  <c r="HFM471" i="5" s="1"/>
  <c r="HFO471" i="5" s="1"/>
  <c r="HFQ471" i="5" s="1"/>
  <c r="HFS471" i="5" s="1"/>
  <c r="HFU471" i="5" s="1"/>
  <c r="HFW471" i="5" s="1"/>
  <c r="HFY471" i="5" s="1"/>
  <c r="HGA471" i="5" s="1"/>
  <c r="HGC471" i="5" s="1"/>
  <c r="HGE471" i="5" s="1"/>
  <c r="HGG471" i="5" s="1"/>
  <c r="HGI471" i="5" s="1"/>
  <c r="HGK471" i="5" s="1"/>
  <c r="HGM471" i="5" s="1"/>
  <c r="HGO471" i="5" s="1"/>
  <c r="HGQ471" i="5" s="1"/>
  <c r="HGS471" i="5" s="1"/>
  <c r="HGU471" i="5" s="1"/>
  <c r="HGW471" i="5" s="1"/>
  <c r="HGY471" i="5" s="1"/>
  <c r="HHA471" i="5" s="1"/>
  <c r="HHC471" i="5" s="1"/>
  <c r="HHE471" i="5" s="1"/>
  <c r="HHG471" i="5" s="1"/>
  <c r="HHI471" i="5" s="1"/>
  <c r="HHK471" i="5" s="1"/>
  <c r="HHM471" i="5" s="1"/>
  <c r="HHO471" i="5" s="1"/>
  <c r="HHQ471" i="5" s="1"/>
  <c r="HHS471" i="5" s="1"/>
  <c r="HHU471" i="5" s="1"/>
  <c r="HHW471" i="5" s="1"/>
  <c r="HHY471" i="5" s="1"/>
  <c r="HIA471" i="5" s="1"/>
  <c r="HIC471" i="5" s="1"/>
  <c r="HIE471" i="5" s="1"/>
  <c r="HIG471" i="5" s="1"/>
  <c r="HII471" i="5" s="1"/>
  <c r="HIK471" i="5" s="1"/>
  <c r="HIM471" i="5" s="1"/>
  <c r="HIO471" i="5" s="1"/>
  <c r="HIQ471" i="5" s="1"/>
  <c r="HIS471" i="5" s="1"/>
  <c r="HIU471" i="5" s="1"/>
  <c r="HIW471" i="5" s="1"/>
  <c r="HIY471" i="5" s="1"/>
  <c r="HJA471" i="5" s="1"/>
  <c r="HJC471" i="5" s="1"/>
  <c r="HJE471" i="5" s="1"/>
  <c r="HJG471" i="5" s="1"/>
  <c r="HJI471" i="5" s="1"/>
  <c r="HJK471" i="5" s="1"/>
  <c r="HJM471" i="5" s="1"/>
  <c r="HJO471" i="5" s="1"/>
  <c r="HJQ471" i="5" s="1"/>
  <c r="HJS471" i="5" s="1"/>
  <c r="HJU471" i="5" s="1"/>
  <c r="HJW471" i="5" s="1"/>
  <c r="HJY471" i="5" s="1"/>
  <c r="HKA471" i="5" s="1"/>
  <c r="HKC471" i="5" s="1"/>
  <c r="HKE471" i="5" s="1"/>
  <c r="HKG471" i="5" s="1"/>
  <c r="HKI471" i="5" s="1"/>
  <c r="HKK471" i="5" s="1"/>
  <c r="HKM471" i="5" s="1"/>
  <c r="HKO471" i="5" s="1"/>
  <c r="HKQ471" i="5" s="1"/>
  <c r="HKS471" i="5" s="1"/>
  <c r="HKU471" i="5" s="1"/>
  <c r="HKW471" i="5" s="1"/>
  <c r="HKY471" i="5" s="1"/>
  <c r="HLA471" i="5" s="1"/>
  <c r="HLC471" i="5" s="1"/>
  <c r="HLE471" i="5" s="1"/>
  <c r="HLG471" i="5" s="1"/>
  <c r="HLI471" i="5" s="1"/>
  <c r="HLK471" i="5" s="1"/>
  <c r="HLM471" i="5" s="1"/>
  <c r="HLO471" i="5" s="1"/>
  <c r="HLQ471" i="5" s="1"/>
  <c r="HLS471" i="5" s="1"/>
  <c r="HLU471" i="5" s="1"/>
  <c r="HLW471" i="5" s="1"/>
  <c r="HLY471" i="5" s="1"/>
  <c r="HMA471" i="5" s="1"/>
  <c r="HMC471" i="5" s="1"/>
  <c r="HME471" i="5" s="1"/>
  <c r="HMG471" i="5" s="1"/>
  <c r="HMI471" i="5" s="1"/>
  <c r="HMK471" i="5" s="1"/>
  <c r="HMM471" i="5" s="1"/>
  <c r="HMO471" i="5" s="1"/>
  <c r="HMQ471" i="5" s="1"/>
  <c r="HMS471" i="5" s="1"/>
  <c r="HMU471" i="5" s="1"/>
  <c r="HMW471" i="5" s="1"/>
  <c r="HMY471" i="5" s="1"/>
  <c r="HNA471" i="5" s="1"/>
  <c r="HNC471" i="5" s="1"/>
  <c r="HNE471" i="5" s="1"/>
  <c r="HNG471" i="5" s="1"/>
  <c r="HNI471" i="5" s="1"/>
  <c r="HNK471" i="5" s="1"/>
  <c r="HNM471" i="5" s="1"/>
  <c r="HNO471" i="5" s="1"/>
  <c r="HNQ471" i="5" s="1"/>
  <c r="HNS471" i="5" s="1"/>
  <c r="HNU471" i="5" s="1"/>
  <c r="HNW471" i="5" s="1"/>
  <c r="HNY471" i="5" s="1"/>
  <c r="HOA471" i="5" s="1"/>
  <c r="HOC471" i="5" s="1"/>
  <c r="HOE471" i="5" s="1"/>
  <c r="HOG471" i="5" s="1"/>
  <c r="HOI471" i="5" s="1"/>
  <c r="HOK471" i="5" s="1"/>
  <c r="HOM471" i="5" s="1"/>
  <c r="HOO471" i="5" s="1"/>
  <c r="HOQ471" i="5" s="1"/>
  <c r="HOS471" i="5" s="1"/>
  <c r="HOU471" i="5" s="1"/>
  <c r="HOW471" i="5" s="1"/>
  <c r="HOY471" i="5" s="1"/>
  <c r="HPA471" i="5" s="1"/>
  <c r="HPC471" i="5" s="1"/>
  <c r="HPE471" i="5" s="1"/>
  <c r="HPG471" i="5" s="1"/>
  <c r="HPI471" i="5" s="1"/>
  <c r="HPK471" i="5" s="1"/>
  <c r="HPM471" i="5" s="1"/>
  <c r="HPO471" i="5" s="1"/>
  <c r="HPQ471" i="5" s="1"/>
  <c r="HPS471" i="5" s="1"/>
  <c r="HPU471" i="5" s="1"/>
  <c r="HPW471" i="5" s="1"/>
  <c r="HPY471" i="5" s="1"/>
  <c r="HQA471" i="5" s="1"/>
  <c r="HQC471" i="5" s="1"/>
  <c r="HQE471" i="5" s="1"/>
  <c r="HQG471" i="5" s="1"/>
  <c r="HQI471" i="5" s="1"/>
  <c r="HQK471" i="5" s="1"/>
  <c r="HQM471" i="5" s="1"/>
  <c r="HQO471" i="5" s="1"/>
  <c r="HQQ471" i="5" s="1"/>
  <c r="HQS471" i="5" s="1"/>
  <c r="HQU471" i="5" s="1"/>
  <c r="HQW471" i="5" s="1"/>
  <c r="HQY471" i="5" s="1"/>
  <c r="HRA471" i="5" s="1"/>
  <c r="HRC471" i="5" s="1"/>
  <c r="HRE471" i="5" s="1"/>
  <c r="HRG471" i="5" s="1"/>
  <c r="HRI471" i="5" s="1"/>
  <c r="HRK471" i="5" s="1"/>
  <c r="HRM471" i="5" s="1"/>
  <c r="HRO471" i="5" s="1"/>
  <c r="HRQ471" i="5" s="1"/>
  <c r="HRS471" i="5" s="1"/>
  <c r="HRU471" i="5" s="1"/>
  <c r="HRW471" i="5" s="1"/>
  <c r="HRY471" i="5" s="1"/>
  <c r="HSA471" i="5" s="1"/>
  <c r="HSC471" i="5" s="1"/>
  <c r="HSE471" i="5" s="1"/>
  <c r="HSG471" i="5" s="1"/>
  <c r="HSI471" i="5" s="1"/>
  <c r="HSK471" i="5" s="1"/>
  <c r="HSM471" i="5" s="1"/>
  <c r="HSO471" i="5" s="1"/>
  <c r="HSQ471" i="5" s="1"/>
  <c r="HSS471" i="5" s="1"/>
  <c r="HSU471" i="5" s="1"/>
  <c r="HSW471" i="5" s="1"/>
  <c r="HSY471" i="5" s="1"/>
  <c r="HTA471" i="5" s="1"/>
  <c r="HTC471" i="5" s="1"/>
  <c r="HTE471" i="5" s="1"/>
  <c r="HTG471" i="5" s="1"/>
  <c r="HTI471" i="5" s="1"/>
  <c r="HTK471" i="5" s="1"/>
  <c r="HTM471" i="5" s="1"/>
  <c r="HTO471" i="5" s="1"/>
  <c r="HTQ471" i="5" s="1"/>
  <c r="HTS471" i="5" s="1"/>
  <c r="HTU471" i="5" s="1"/>
  <c r="HTW471" i="5" s="1"/>
  <c r="HTY471" i="5" s="1"/>
  <c r="HUA471" i="5" s="1"/>
  <c r="HUC471" i="5" s="1"/>
  <c r="HUE471" i="5" s="1"/>
  <c r="HUG471" i="5" s="1"/>
  <c r="HUI471" i="5" s="1"/>
  <c r="HUK471" i="5" s="1"/>
  <c r="HUM471" i="5" s="1"/>
  <c r="HUO471" i="5" s="1"/>
  <c r="HUQ471" i="5" s="1"/>
  <c r="HUS471" i="5" s="1"/>
  <c r="HUU471" i="5" s="1"/>
  <c r="HUW471" i="5" s="1"/>
  <c r="HUY471" i="5" s="1"/>
  <c r="HVA471" i="5" s="1"/>
  <c r="HVC471" i="5" s="1"/>
  <c r="HVE471" i="5" s="1"/>
  <c r="HVG471" i="5" s="1"/>
  <c r="HVI471" i="5" s="1"/>
  <c r="HVK471" i="5" s="1"/>
  <c r="HVM471" i="5" s="1"/>
  <c r="HVO471" i="5" s="1"/>
  <c r="HVQ471" i="5" s="1"/>
  <c r="HVS471" i="5" s="1"/>
  <c r="HVU471" i="5" s="1"/>
  <c r="HVW471" i="5" s="1"/>
  <c r="HVY471" i="5" s="1"/>
  <c r="HWA471" i="5" s="1"/>
  <c r="HWC471" i="5" s="1"/>
  <c r="HWE471" i="5" s="1"/>
  <c r="HWG471" i="5" s="1"/>
  <c r="HWI471" i="5" s="1"/>
  <c r="HWK471" i="5" s="1"/>
  <c r="HWM471" i="5" s="1"/>
  <c r="HWO471" i="5" s="1"/>
  <c r="HWQ471" i="5" s="1"/>
  <c r="HWS471" i="5" s="1"/>
  <c r="HWU471" i="5" s="1"/>
  <c r="HWW471" i="5" s="1"/>
  <c r="HWY471" i="5" s="1"/>
  <c r="HXA471" i="5" s="1"/>
  <c r="HXC471" i="5" s="1"/>
  <c r="HXE471" i="5" s="1"/>
  <c r="HXG471" i="5" s="1"/>
  <c r="HXI471" i="5" s="1"/>
  <c r="HXK471" i="5" s="1"/>
  <c r="HXM471" i="5" s="1"/>
  <c r="HXO471" i="5" s="1"/>
  <c r="HXQ471" i="5" s="1"/>
  <c r="HXS471" i="5" s="1"/>
  <c r="HXU471" i="5" s="1"/>
  <c r="HXW471" i="5" s="1"/>
  <c r="HXY471" i="5" s="1"/>
  <c r="HYA471" i="5" s="1"/>
  <c r="HYC471" i="5" s="1"/>
  <c r="HYE471" i="5" s="1"/>
  <c r="HYG471" i="5" s="1"/>
  <c r="HYI471" i="5" s="1"/>
  <c r="HYK471" i="5" s="1"/>
  <c r="HYM471" i="5" s="1"/>
  <c r="HYO471" i="5" s="1"/>
  <c r="HYQ471" i="5" s="1"/>
  <c r="HYS471" i="5" s="1"/>
  <c r="HYU471" i="5" s="1"/>
  <c r="HYW471" i="5" s="1"/>
  <c r="HYY471" i="5" s="1"/>
  <c r="HZA471" i="5" s="1"/>
  <c r="HZC471" i="5" s="1"/>
  <c r="HZE471" i="5" s="1"/>
  <c r="HZG471" i="5" s="1"/>
  <c r="HZI471" i="5" s="1"/>
  <c r="HZK471" i="5" s="1"/>
  <c r="HZM471" i="5" s="1"/>
  <c r="HZO471" i="5" s="1"/>
  <c r="HZQ471" i="5" s="1"/>
  <c r="HZS471" i="5" s="1"/>
  <c r="HZU471" i="5" s="1"/>
  <c r="HZW471" i="5" s="1"/>
  <c r="HZY471" i="5" s="1"/>
  <c r="IAA471" i="5" s="1"/>
  <c r="IAC471" i="5" s="1"/>
  <c r="IAE471" i="5" s="1"/>
  <c r="IAG471" i="5" s="1"/>
  <c r="IAI471" i="5" s="1"/>
  <c r="IAK471" i="5" s="1"/>
  <c r="IAM471" i="5" s="1"/>
  <c r="IAO471" i="5" s="1"/>
  <c r="IAQ471" i="5" s="1"/>
  <c r="IAS471" i="5" s="1"/>
  <c r="IAU471" i="5" s="1"/>
  <c r="IAW471" i="5" s="1"/>
  <c r="IAY471" i="5" s="1"/>
  <c r="IBA471" i="5" s="1"/>
  <c r="IBC471" i="5" s="1"/>
  <c r="IBE471" i="5" s="1"/>
  <c r="IBG471" i="5" s="1"/>
  <c r="IBI471" i="5" s="1"/>
  <c r="IBK471" i="5" s="1"/>
  <c r="IBM471" i="5" s="1"/>
  <c r="IBO471" i="5" s="1"/>
  <c r="IBQ471" i="5" s="1"/>
  <c r="IBS471" i="5" s="1"/>
  <c r="IBU471" i="5" s="1"/>
  <c r="IBW471" i="5" s="1"/>
  <c r="IBY471" i="5" s="1"/>
  <c r="ICA471" i="5" s="1"/>
  <c r="ICC471" i="5" s="1"/>
  <c r="ICE471" i="5" s="1"/>
  <c r="ICG471" i="5" s="1"/>
  <c r="ICI471" i="5" s="1"/>
  <c r="ICK471" i="5" s="1"/>
  <c r="ICM471" i="5" s="1"/>
  <c r="ICO471" i="5" s="1"/>
  <c r="ICQ471" i="5" s="1"/>
  <c r="ICS471" i="5" s="1"/>
  <c r="ICU471" i="5" s="1"/>
  <c r="ICW471" i="5" s="1"/>
  <c r="ICY471" i="5" s="1"/>
  <c r="IDA471" i="5" s="1"/>
  <c r="IDC471" i="5" s="1"/>
  <c r="IDE471" i="5" s="1"/>
  <c r="IDG471" i="5" s="1"/>
  <c r="IDI471" i="5" s="1"/>
  <c r="IDK471" i="5" s="1"/>
  <c r="IDM471" i="5" s="1"/>
  <c r="IDO471" i="5" s="1"/>
  <c r="IDQ471" i="5" s="1"/>
  <c r="IDS471" i="5" s="1"/>
  <c r="IDU471" i="5" s="1"/>
  <c r="IDW471" i="5" s="1"/>
  <c r="IDY471" i="5" s="1"/>
  <c r="IEA471" i="5" s="1"/>
  <c r="IEC471" i="5" s="1"/>
  <c r="IEE471" i="5" s="1"/>
  <c r="IEG471" i="5" s="1"/>
  <c r="IEI471" i="5" s="1"/>
  <c r="IEK471" i="5" s="1"/>
  <c r="IEM471" i="5" s="1"/>
  <c r="IEO471" i="5" s="1"/>
  <c r="IEQ471" i="5" s="1"/>
  <c r="IES471" i="5" s="1"/>
  <c r="IEU471" i="5" s="1"/>
  <c r="IEW471" i="5" s="1"/>
  <c r="IEY471" i="5" s="1"/>
  <c r="IFA471" i="5" s="1"/>
  <c r="IFC471" i="5" s="1"/>
  <c r="IFE471" i="5" s="1"/>
  <c r="IFG471" i="5" s="1"/>
  <c r="IFI471" i="5" s="1"/>
  <c r="IFK471" i="5" s="1"/>
  <c r="IFM471" i="5" s="1"/>
  <c r="IFO471" i="5" s="1"/>
  <c r="IFQ471" i="5" s="1"/>
  <c r="IFS471" i="5" s="1"/>
  <c r="IFU471" i="5" s="1"/>
  <c r="IFW471" i="5" s="1"/>
  <c r="IFY471" i="5" s="1"/>
  <c r="IGA471" i="5" s="1"/>
  <c r="IGC471" i="5" s="1"/>
  <c r="IGE471" i="5" s="1"/>
  <c r="IGG471" i="5" s="1"/>
  <c r="IGI471" i="5" s="1"/>
  <c r="IGK471" i="5" s="1"/>
  <c r="IGM471" i="5" s="1"/>
  <c r="IGO471" i="5" s="1"/>
  <c r="IGQ471" i="5" s="1"/>
  <c r="IGS471" i="5" s="1"/>
  <c r="IGU471" i="5" s="1"/>
  <c r="IGW471" i="5" s="1"/>
  <c r="IGY471" i="5" s="1"/>
  <c r="IHA471" i="5" s="1"/>
  <c r="IHC471" i="5" s="1"/>
  <c r="IHE471" i="5" s="1"/>
  <c r="IHG471" i="5" s="1"/>
  <c r="IHI471" i="5" s="1"/>
  <c r="IHK471" i="5" s="1"/>
  <c r="IHM471" i="5" s="1"/>
  <c r="IHO471" i="5" s="1"/>
  <c r="IHQ471" i="5" s="1"/>
  <c r="IHS471" i="5" s="1"/>
  <c r="IHU471" i="5" s="1"/>
  <c r="IHW471" i="5" s="1"/>
  <c r="IHY471" i="5" s="1"/>
  <c r="IIA471" i="5" s="1"/>
  <c r="IIC471" i="5" s="1"/>
  <c r="IIE471" i="5" s="1"/>
  <c r="IIG471" i="5" s="1"/>
  <c r="III471" i="5" s="1"/>
  <c r="IIK471" i="5" s="1"/>
  <c r="IIM471" i="5" s="1"/>
  <c r="IIO471" i="5" s="1"/>
  <c r="IIQ471" i="5" s="1"/>
  <c r="IIS471" i="5" s="1"/>
  <c r="IIU471" i="5" s="1"/>
  <c r="IIW471" i="5" s="1"/>
  <c r="IIY471" i="5" s="1"/>
  <c r="IJA471" i="5" s="1"/>
  <c r="IJC471" i="5" s="1"/>
  <c r="IJE471" i="5" s="1"/>
  <c r="IJG471" i="5" s="1"/>
  <c r="IJI471" i="5" s="1"/>
  <c r="IJK471" i="5" s="1"/>
  <c r="IJM471" i="5" s="1"/>
  <c r="IJO471" i="5" s="1"/>
  <c r="IJQ471" i="5" s="1"/>
  <c r="IJS471" i="5" s="1"/>
  <c r="IJU471" i="5" s="1"/>
  <c r="IJW471" i="5" s="1"/>
  <c r="IJY471" i="5" s="1"/>
  <c r="IKA471" i="5" s="1"/>
  <c r="IKC471" i="5" s="1"/>
  <c r="IKE471" i="5" s="1"/>
  <c r="IKG471" i="5" s="1"/>
  <c r="IKI471" i="5" s="1"/>
  <c r="IKK471" i="5" s="1"/>
  <c r="IKM471" i="5" s="1"/>
  <c r="IKO471" i="5" s="1"/>
  <c r="IKQ471" i="5" s="1"/>
  <c r="IKS471" i="5" s="1"/>
  <c r="IKU471" i="5" s="1"/>
  <c r="IKW471" i="5" s="1"/>
  <c r="IKY471" i="5" s="1"/>
  <c r="ILA471" i="5" s="1"/>
  <c r="ILC471" i="5" s="1"/>
  <c r="ILE471" i="5" s="1"/>
  <c r="ILG471" i="5" s="1"/>
  <c r="ILI471" i="5" s="1"/>
  <c r="ILK471" i="5" s="1"/>
  <c r="ILM471" i="5" s="1"/>
  <c r="ILO471" i="5" s="1"/>
  <c r="ILQ471" i="5" s="1"/>
  <c r="ILS471" i="5" s="1"/>
  <c r="ILU471" i="5" s="1"/>
  <c r="ILW471" i="5" s="1"/>
  <c r="ILY471" i="5" s="1"/>
  <c r="IMA471" i="5" s="1"/>
  <c r="IMC471" i="5" s="1"/>
  <c r="IME471" i="5" s="1"/>
  <c r="IMG471" i="5" s="1"/>
  <c r="IMI471" i="5" s="1"/>
  <c r="IMK471" i="5" s="1"/>
  <c r="IMM471" i="5" s="1"/>
  <c r="IMO471" i="5" s="1"/>
  <c r="IMQ471" i="5" s="1"/>
  <c r="IMS471" i="5" s="1"/>
  <c r="IMU471" i="5" s="1"/>
  <c r="IMW471" i="5" s="1"/>
  <c r="IMY471" i="5" s="1"/>
  <c r="INA471" i="5" s="1"/>
  <c r="INC471" i="5" s="1"/>
  <c r="INE471" i="5" s="1"/>
  <c r="ING471" i="5" s="1"/>
  <c r="INI471" i="5" s="1"/>
  <c r="INK471" i="5" s="1"/>
  <c r="INM471" i="5" s="1"/>
  <c r="INO471" i="5" s="1"/>
  <c r="INQ471" i="5" s="1"/>
  <c r="INS471" i="5" s="1"/>
  <c r="INU471" i="5" s="1"/>
  <c r="INW471" i="5" s="1"/>
  <c r="INY471" i="5" s="1"/>
  <c r="IOA471" i="5" s="1"/>
  <c r="IOC471" i="5" s="1"/>
  <c r="IOE471" i="5" s="1"/>
  <c r="IOG471" i="5" s="1"/>
  <c r="IOI471" i="5" s="1"/>
  <c r="IOK471" i="5" s="1"/>
  <c r="IOM471" i="5" s="1"/>
  <c r="IOO471" i="5" s="1"/>
  <c r="IOQ471" i="5" s="1"/>
  <c r="IOS471" i="5" s="1"/>
  <c r="IOU471" i="5" s="1"/>
  <c r="IOW471" i="5" s="1"/>
  <c r="IOY471" i="5" s="1"/>
  <c r="IPA471" i="5" s="1"/>
  <c r="IPC471" i="5" s="1"/>
  <c r="IPE471" i="5" s="1"/>
  <c r="IPG471" i="5" s="1"/>
  <c r="IPI471" i="5" s="1"/>
  <c r="IPK471" i="5" s="1"/>
  <c r="IPM471" i="5" s="1"/>
  <c r="IPO471" i="5" s="1"/>
  <c r="IPQ471" i="5" s="1"/>
  <c r="IPS471" i="5" s="1"/>
  <c r="IPU471" i="5" s="1"/>
  <c r="IPW471" i="5" s="1"/>
  <c r="IPY471" i="5" s="1"/>
  <c r="IQA471" i="5" s="1"/>
  <c r="IQC471" i="5" s="1"/>
  <c r="IQE471" i="5" s="1"/>
  <c r="IQG471" i="5" s="1"/>
  <c r="IQI471" i="5" s="1"/>
  <c r="IQK471" i="5" s="1"/>
  <c r="IQM471" i="5" s="1"/>
  <c r="IQO471" i="5" s="1"/>
  <c r="IQQ471" i="5" s="1"/>
  <c r="IQS471" i="5" s="1"/>
  <c r="IQU471" i="5" s="1"/>
  <c r="IQW471" i="5" s="1"/>
  <c r="IQY471" i="5" s="1"/>
  <c r="IRA471" i="5" s="1"/>
  <c r="IRC471" i="5" s="1"/>
  <c r="IRE471" i="5" s="1"/>
  <c r="IRG471" i="5" s="1"/>
  <c r="IRI471" i="5" s="1"/>
  <c r="IRK471" i="5" s="1"/>
  <c r="IRM471" i="5" s="1"/>
  <c r="IRO471" i="5" s="1"/>
  <c r="IRQ471" i="5" s="1"/>
  <c r="IRS471" i="5" s="1"/>
  <c r="IRU471" i="5" s="1"/>
  <c r="IRW471" i="5" s="1"/>
  <c r="IRY471" i="5" s="1"/>
  <c r="ISA471" i="5" s="1"/>
  <c r="ISC471" i="5" s="1"/>
  <c r="ISE471" i="5" s="1"/>
  <c r="ISG471" i="5" s="1"/>
  <c r="ISI471" i="5" s="1"/>
  <c r="ISK471" i="5" s="1"/>
  <c r="ISM471" i="5" s="1"/>
  <c r="ISO471" i="5" s="1"/>
  <c r="ISQ471" i="5" s="1"/>
  <c r="ISS471" i="5" s="1"/>
  <c r="ISU471" i="5" s="1"/>
  <c r="ISW471" i="5" s="1"/>
  <c r="ISY471" i="5" s="1"/>
  <c r="ITA471" i="5" s="1"/>
  <c r="ITC471" i="5" s="1"/>
  <c r="ITE471" i="5" s="1"/>
  <c r="ITG471" i="5" s="1"/>
  <c r="ITI471" i="5" s="1"/>
  <c r="ITK471" i="5" s="1"/>
  <c r="ITM471" i="5" s="1"/>
  <c r="ITO471" i="5" s="1"/>
  <c r="ITQ471" i="5" s="1"/>
  <c r="ITS471" i="5" s="1"/>
  <c r="ITU471" i="5" s="1"/>
  <c r="ITW471" i="5" s="1"/>
  <c r="ITY471" i="5" s="1"/>
  <c r="IUA471" i="5" s="1"/>
  <c r="IUC471" i="5" s="1"/>
  <c r="IUE471" i="5" s="1"/>
  <c r="IUG471" i="5" s="1"/>
  <c r="IUI471" i="5" s="1"/>
  <c r="IUK471" i="5" s="1"/>
  <c r="IUM471" i="5" s="1"/>
  <c r="IUO471" i="5" s="1"/>
  <c r="IUQ471" i="5" s="1"/>
  <c r="IUS471" i="5" s="1"/>
  <c r="IUU471" i="5" s="1"/>
  <c r="IUW471" i="5" s="1"/>
  <c r="IUY471" i="5" s="1"/>
  <c r="IVA471" i="5" s="1"/>
  <c r="IVC471" i="5" s="1"/>
  <c r="IVE471" i="5" s="1"/>
  <c r="IVG471" i="5" s="1"/>
  <c r="IVI471" i="5" s="1"/>
  <c r="IVK471" i="5" s="1"/>
  <c r="IVM471" i="5" s="1"/>
  <c r="IVO471" i="5" s="1"/>
  <c r="IVQ471" i="5" s="1"/>
  <c r="IVS471" i="5" s="1"/>
  <c r="IVU471" i="5" s="1"/>
  <c r="IVW471" i="5" s="1"/>
  <c r="IVY471" i="5" s="1"/>
  <c r="IWA471" i="5" s="1"/>
  <c r="IWC471" i="5" s="1"/>
  <c r="IWE471" i="5" s="1"/>
  <c r="IWG471" i="5" s="1"/>
  <c r="IWI471" i="5" s="1"/>
  <c r="IWK471" i="5" s="1"/>
  <c r="IWM471" i="5" s="1"/>
  <c r="IWO471" i="5" s="1"/>
  <c r="IWQ471" i="5" s="1"/>
  <c r="IWS471" i="5" s="1"/>
  <c r="IWU471" i="5" s="1"/>
  <c r="IWW471" i="5" s="1"/>
  <c r="IWY471" i="5" s="1"/>
  <c r="IXA471" i="5" s="1"/>
  <c r="IXC471" i="5" s="1"/>
  <c r="IXE471" i="5" s="1"/>
  <c r="IXG471" i="5" s="1"/>
  <c r="IXI471" i="5" s="1"/>
  <c r="IXK471" i="5" s="1"/>
  <c r="IXM471" i="5" s="1"/>
  <c r="IXO471" i="5" s="1"/>
  <c r="IXQ471" i="5" s="1"/>
  <c r="IXS471" i="5" s="1"/>
  <c r="IXU471" i="5" s="1"/>
  <c r="IXW471" i="5" s="1"/>
  <c r="IXY471" i="5" s="1"/>
  <c r="IYA471" i="5" s="1"/>
  <c r="IYC471" i="5" s="1"/>
  <c r="IYE471" i="5" s="1"/>
  <c r="IYG471" i="5" s="1"/>
  <c r="IYI471" i="5" s="1"/>
  <c r="IYK471" i="5" s="1"/>
  <c r="IYM471" i="5" s="1"/>
  <c r="IYO471" i="5" s="1"/>
  <c r="IYQ471" i="5" s="1"/>
  <c r="IYS471" i="5" s="1"/>
  <c r="IYU471" i="5" s="1"/>
  <c r="IYW471" i="5" s="1"/>
  <c r="IYY471" i="5" s="1"/>
  <c r="IZA471" i="5" s="1"/>
  <c r="IZC471" i="5" s="1"/>
  <c r="IZE471" i="5" s="1"/>
  <c r="IZG471" i="5" s="1"/>
  <c r="IZI471" i="5" s="1"/>
  <c r="IZK471" i="5" s="1"/>
  <c r="IZM471" i="5" s="1"/>
  <c r="IZO471" i="5" s="1"/>
  <c r="IZQ471" i="5" s="1"/>
  <c r="IZS471" i="5" s="1"/>
  <c r="IZU471" i="5" s="1"/>
  <c r="IZW471" i="5" s="1"/>
  <c r="IZY471" i="5" s="1"/>
  <c r="JAA471" i="5" s="1"/>
  <c r="JAC471" i="5" s="1"/>
  <c r="JAE471" i="5" s="1"/>
  <c r="JAG471" i="5" s="1"/>
  <c r="JAI471" i="5" s="1"/>
  <c r="JAK471" i="5" s="1"/>
  <c r="JAM471" i="5" s="1"/>
  <c r="JAO471" i="5" s="1"/>
  <c r="JAQ471" i="5" s="1"/>
  <c r="JAS471" i="5" s="1"/>
  <c r="JAU471" i="5" s="1"/>
  <c r="JAW471" i="5" s="1"/>
  <c r="JAY471" i="5" s="1"/>
  <c r="JBA471" i="5" s="1"/>
  <c r="JBC471" i="5" s="1"/>
  <c r="JBE471" i="5" s="1"/>
  <c r="JBG471" i="5" s="1"/>
  <c r="JBI471" i="5" s="1"/>
  <c r="JBK471" i="5" s="1"/>
  <c r="JBM471" i="5" s="1"/>
  <c r="JBO471" i="5" s="1"/>
  <c r="JBQ471" i="5" s="1"/>
  <c r="JBS471" i="5" s="1"/>
  <c r="JBU471" i="5" s="1"/>
  <c r="JBW471" i="5" s="1"/>
  <c r="JBY471" i="5" s="1"/>
  <c r="JCA471" i="5" s="1"/>
  <c r="JCC471" i="5" s="1"/>
  <c r="JCE471" i="5" s="1"/>
  <c r="JCG471" i="5" s="1"/>
  <c r="JCI471" i="5" s="1"/>
  <c r="JCK471" i="5" s="1"/>
  <c r="JCM471" i="5" s="1"/>
  <c r="JCO471" i="5" s="1"/>
  <c r="JCQ471" i="5" s="1"/>
  <c r="JCS471" i="5" s="1"/>
  <c r="JCU471" i="5" s="1"/>
  <c r="JCW471" i="5" s="1"/>
  <c r="JCY471" i="5" s="1"/>
  <c r="JDA471" i="5" s="1"/>
  <c r="JDC471" i="5" s="1"/>
  <c r="JDE471" i="5" s="1"/>
  <c r="JDG471" i="5" s="1"/>
  <c r="JDI471" i="5" s="1"/>
  <c r="JDK471" i="5" s="1"/>
  <c r="JDM471" i="5" s="1"/>
  <c r="JDO471" i="5" s="1"/>
  <c r="JDQ471" i="5" s="1"/>
  <c r="JDS471" i="5" s="1"/>
  <c r="JDU471" i="5" s="1"/>
  <c r="JDW471" i="5" s="1"/>
  <c r="JDY471" i="5" s="1"/>
  <c r="JEA471" i="5" s="1"/>
  <c r="JEC471" i="5" s="1"/>
  <c r="JEE471" i="5" s="1"/>
  <c r="JEG471" i="5" s="1"/>
  <c r="JEI471" i="5" s="1"/>
  <c r="JEK471" i="5" s="1"/>
  <c r="JEM471" i="5" s="1"/>
  <c r="JEO471" i="5" s="1"/>
  <c r="JEQ471" i="5" s="1"/>
  <c r="JES471" i="5" s="1"/>
  <c r="JEU471" i="5" s="1"/>
  <c r="JEW471" i="5" s="1"/>
  <c r="JEY471" i="5" s="1"/>
  <c r="JFA471" i="5" s="1"/>
  <c r="JFC471" i="5" s="1"/>
  <c r="JFE471" i="5" s="1"/>
  <c r="JFG471" i="5" s="1"/>
  <c r="JFI471" i="5" s="1"/>
  <c r="JFK471" i="5" s="1"/>
  <c r="JFM471" i="5" s="1"/>
  <c r="JFO471" i="5" s="1"/>
  <c r="JFQ471" i="5" s="1"/>
  <c r="JFS471" i="5" s="1"/>
  <c r="JFU471" i="5" s="1"/>
  <c r="JFW471" i="5" s="1"/>
  <c r="JFY471" i="5" s="1"/>
  <c r="JGA471" i="5" s="1"/>
  <c r="JGC471" i="5" s="1"/>
  <c r="JGE471" i="5" s="1"/>
  <c r="JGG471" i="5" s="1"/>
  <c r="JGI471" i="5" s="1"/>
  <c r="JGK471" i="5" s="1"/>
  <c r="JGM471" i="5" s="1"/>
  <c r="JGO471" i="5" s="1"/>
  <c r="JGQ471" i="5" s="1"/>
  <c r="JGS471" i="5" s="1"/>
  <c r="JGU471" i="5" s="1"/>
  <c r="JGW471" i="5" s="1"/>
  <c r="JGY471" i="5" s="1"/>
  <c r="JHA471" i="5" s="1"/>
  <c r="JHC471" i="5" s="1"/>
  <c r="JHE471" i="5" s="1"/>
  <c r="JHG471" i="5" s="1"/>
  <c r="JHI471" i="5" s="1"/>
  <c r="JHK471" i="5" s="1"/>
  <c r="JHM471" i="5" s="1"/>
  <c r="JHO471" i="5" s="1"/>
  <c r="JHQ471" i="5" s="1"/>
  <c r="JHS471" i="5" s="1"/>
  <c r="JHU471" i="5" s="1"/>
  <c r="JHW471" i="5" s="1"/>
  <c r="JHY471" i="5" s="1"/>
  <c r="JIA471" i="5" s="1"/>
  <c r="JIC471" i="5" s="1"/>
  <c r="JIE471" i="5" s="1"/>
  <c r="JIG471" i="5" s="1"/>
  <c r="JII471" i="5" s="1"/>
  <c r="JIK471" i="5" s="1"/>
  <c r="JIM471" i="5" s="1"/>
  <c r="JIO471" i="5" s="1"/>
  <c r="JIQ471" i="5" s="1"/>
  <c r="JIS471" i="5" s="1"/>
  <c r="JIU471" i="5" s="1"/>
  <c r="JIW471" i="5" s="1"/>
  <c r="JIY471" i="5" s="1"/>
  <c r="JJA471" i="5" s="1"/>
  <c r="JJC471" i="5" s="1"/>
  <c r="JJE471" i="5" s="1"/>
  <c r="JJG471" i="5" s="1"/>
  <c r="JJI471" i="5" s="1"/>
  <c r="JJK471" i="5" s="1"/>
  <c r="JJM471" i="5" s="1"/>
  <c r="JJO471" i="5" s="1"/>
  <c r="JJQ471" i="5" s="1"/>
  <c r="JJS471" i="5" s="1"/>
  <c r="JJU471" i="5" s="1"/>
  <c r="JJW471" i="5" s="1"/>
  <c r="JJY471" i="5" s="1"/>
  <c r="JKA471" i="5" s="1"/>
  <c r="JKC471" i="5" s="1"/>
  <c r="JKE471" i="5" s="1"/>
  <c r="JKG471" i="5" s="1"/>
  <c r="JKI471" i="5" s="1"/>
  <c r="JKK471" i="5" s="1"/>
  <c r="JKM471" i="5" s="1"/>
  <c r="JKO471" i="5" s="1"/>
  <c r="JKQ471" i="5" s="1"/>
  <c r="JKS471" i="5" s="1"/>
  <c r="JKU471" i="5" s="1"/>
  <c r="JKW471" i="5" s="1"/>
  <c r="JKY471" i="5" s="1"/>
  <c r="JLA471" i="5" s="1"/>
  <c r="JLC471" i="5" s="1"/>
  <c r="JLE471" i="5" s="1"/>
  <c r="JLG471" i="5" s="1"/>
  <c r="JLI471" i="5" s="1"/>
  <c r="JLK471" i="5" s="1"/>
  <c r="JLM471" i="5" s="1"/>
  <c r="JLO471" i="5" s="1"/>
  <c r="JLQ471" i="5" s="1"/>
  <c r="JLS471" i="5" s="1"/>
  <c r="JLU471" i="5" s="1"/>
  <c r="JLW471" i="5" s="1"/>
  <c r="JLY471" i="5" s="1"/>
  <c r="JMA471" i="5" s="1"/>
  <c r="JMC471" i="5" s="1"/>
  <c r="JME471" i="5" s="1"/>
  <c r="JMG471" i="5" s="1"/>
  <c r="JMI471" i="5" s="1"/>
  <c r="JMK471" i="5" s="1"/>
  <c r="JMM471" i="5" s="1"/>
  <c r="JMO471" i="5" s="1"/>
  <c r="JMQ471" i="5" s="1"/>
  <c r="JMS471" i="5" s="1"/>
  <c r="JMU471" i="5" s="1"/>
  <c r="JMW471" i="5" s="1"/>
  <c r="JMY471" i="5" s="1"/>
  <c r="JNA471" i="5" s="1"/>
  <c r="JNC471" i="5" s="1"/>
  <c r="JNE471" i="5" s="1"/>
  <c r="JNG471" i="5" s="1"/>
  <c r="JNI471" i="5" s="1"/>
  <c r="JNK471" i="5" s="1"/>
  <c r="JNM471" i="5" s="1"/>
  <c r="JNO471" i="5" s="1"/>
  <c r="JNQ471" i="5" s="1"/>
  <c r="JNS471" i="5" s="1"/>
  <c r="JNU471" i="5" s="1"/>
  <c r="JNW471" i="5" s="1"/>
  <c r="JNY471" i="5" s="1"/>
  <c r="JOA471" i="5" s="1"/>
  <c r="JOC471" i="5" s="1"/>
  <c r="JOE471" i="5" s="1"/>
  <c r="JOG471" i="5" s="1"/>
  <c r="JOI471" i="5" s="1"/>
  <c r="JOK471" i="5" s="1"/>
  <c r="JOM471" i="5" s="1"/>
  <c r="JOO471" i="5" s="1"/>
  <c r="JOQ471" i="5" s="1"/>
  <c r="JOS471" i="5" s="1"/>
  <c r="JOU471" i="5" s="1"/>
  <c r="JOW471" i="5" s="1"/>
  <c r="JOY471" i="5" s="1"/>
  <c r="JPA471" i="5" s="1"/>
  <c r="JPC471" i="5" s="1"/>
  <c r="JPE471" i="5" s="1"/>
  <c r="JPG471" i="5" s="1"/>
  <c r="JPI471" i="5" s="1"/>
  <c r="JPK471" i="5" s="1"/>
  <c r="JPM471" i="5" s="1"/>
  <c r="JPO471" i="5" s="1"/>
  <c r="JPQ471" i="5" s="1"/>
  <c r="JPS471" i="5" s="1"/>
  <c r="JPU471" i="5" s="1"/>
  <c r="JPW471" i="5" s="1"/>
  <c r="JPY471" i="5" s="1"/>
  <c r="JQA471" i="5" s="1"/>
  <c r="JQC471" i="5" s="1"/>
  <c r="JQE471" i="5" s="1"/>
  <c r="JQG471" i="5" s="1"/>
  <c r="JQI471" i="5" s="1"/>
  <c r="JQK471" i="5" s="1"/>
  <c r="JQM471" i="5" s="1"/>
  <c r="JQO471" i="5" s="1"/>
  <c r="JQQ471" i="5" s="1"/>
  <c r="JQS471" i="5" s="1"/>
  <c r="JQU471" i="5" s="1"/>
  <c r="JQW471" i="5" s="1"/>
  <c r="JQY471" i="5" s="1"/>
  <c r="JRA471" i="5" s="1"/>
  <c r="JRC471" i="5" s="1"/>
  <c r="JRE471" i="5" s="1"/>
  <c r="JRG471" i="5" s="1"/>
  <c r="JRI471" i="5" s="1"/>
  <c r="JRK471" i="5" s="1"/>
  <c r="JRM471" i="5" s="1"/>
  <c r="JRO471" i="5" s="1"/>
  <c r="JRQ471" i="5" s="1"/>
  <c r="JRS471" i="5" s="1"/>
  <c r="JRU471" i="5" s="1"/>
  <c r="JRW471" i="5" s="1"/>
  <c r="JRY471" i="5" s="1"/>
  <c r="JSA471" i="5" s="1"/>
  <c r="JSC471" i="5" s="1"/>
  <c r="JSE471" i="5" s="1"/>
  <c r="JSG471" i="5" s="1"/>
  <c r="JSI471" i="5" s="1"/>
  <c r="JSK471" i="5" s="1"/>
  <c r="JSM471" i="5" s="1"/>
  <c r="JSO471" i="5" s="1"/>
  <c r="JSQ471" i="5" s="1"/>
  <c r="JSS471" i="5" s="1"/>
  <c r="JSU471" i="5" s="1"/>
  <c r="JSW471" i="5" s="1"/>
  <c r="JSY471" i="5" s="1"/>
  <c r="JTA471" i="5" s="1"/>
  <c r="JTC471" i="5" s="1"/>
  <c r="JTE471" i="5" s="1"/>
  <c r="JTG471" i="5" s="1"/>
  <c r="JTI471" i="5" s="1"/>
  <c r="JTK471" i="5" s="1"/>
  <c r="JTM471" i="5" s="1"/>
  <c r="JTO471" i="5" s="1"/>
  <c r="JTQ471" i="5" s="1"/>
  <c r="JTS471" i="5" s="1"/>
  <c r="JTU471" i="5" s="1"/>
  <c r="JTW471" i="5" s="1"/>
  <c r="JTY471" i="5" s="1"/>
  <c r="JUA471" i="5" s="1"/>
  <c r="JUC471" i="5" s="1"/>
  <c r="JUE471" i="5" s="1"/>
  <c r="JUG471" i="5" s="1"/>
  <c r="JUI471" i="5" s="1"/>
  <c r="JUK471" i="5" s="1"/>
  <c r="JUM471" i="5" s="1"/>
  <c r="JUO471" i="5" s="1"/>
  <c r="JUQ471" i="5" s="1"/>
  <c r="JUS471" i="5" s="1"/>
  <c r="JUU471" i="5" s="1"/>
  <c r="JUW471" i="5" s="1"/>
  <c r="JUY471" i="5" s="1"/>
  <c r="JVA471" i="5" s="1"/>
  <c r="JVC471" i="5" s="1"/>
  <c r="JVE471" i="5" s="1"/>
  <c r="JVG471" i="5" s="1"/>
  <c r="JVI471" i="5" s="1"/>
  <c r="JVK471" i="5" s="1"/>
  <c r="JVM471" i="5" s="1"/>
  <c r="JVO471" i="5" s="1"/>
  <c r="JVQ471" i="5" s="1"/>
  <c r="JVS471" i="5" s="1"/>
  <c r="JVU471" i="5" s="1"/>
  <c r="JVW471" i="5" s="1"/>
  <c r="JVY471" i="5" s="1"/>
  <c r="JWA471" i="5" s="1"/>
  <c r="JWC471" i="5" s="1"/>
  <c r="JWE471" i="5" s="1"/>
  <c r="JWG471" i="5" s="1"/>
  <c r="JWI471" i="5" s="1"/>
  <c r="JWK471" i="5" s="1"/>
  <c r="JWM471" i="5" s="1"/>
  <c r="JWO471" i="5" s="1"/>
  <c r="JWQ471" i="5" s="1"/>
  <c r="JWS471" i="5" s="1"/>
  <c r="JWU471" i="5" s="1"/>
  <c r="JWW471" i="5" s="1"/>
  <c r="JWY471" i="5" s="1"/>
  <c r="JXA471" i="5" s="1"/>
  <c r="JXC471" i="5" s="1"/>
  <c r="JXE471" i="5" s="1"/>
  <c r="JXG471" i="5" s="1"/>
  <c r="JXI471" i="5" s="1"/>
  <c r="JXK471" i="5" s="1"/>
  <c r="JXM471" i="5" s="1"/>
  <c r="JXO471" i="5" s="1"/>
  <c r="JXQ471" i="5" s="1"/>
  <c r="JXS471" i="5" s="1"/>
  <c r="JXU471" i="5" s="1"/>
  <c r="JXW471" i="5" s="1"/>
  <c r="JXY471" i="5" s="1"/>
  <c r="JYA471" i="5" s="1"/>
  <c r="JYC471" i="5" s="1"/>
  <c r="JYE471" i="5" s="1"/>
  <c r="JYG471" i="5" s="1"/>
  <c r="JYI471" i="5" s="1"/>
  <c r="JYK471" i="5" s="1"/>
  <c r="JYM471" i="5" s="1"/>
  <c r="JYO471" i="5" s="1"/>
  <c r="JYQ471" i="5" s="1"/>
  <c r="JYS471" i="5" s="1"/>
  <c r="JYU471" i="5" s="1"/>
  <c r="JYW471" i="5" s="1"/>
  <c r="JYY471" i="5" s="1"/>
  <c r="JZA471" i="5" s="1"/>
  <c r="JZC471" i="5" s="1"/>
  <c r="JZE471" i="5" s="1"/>
  <c r="JZG471" i="5" s="1"/>
  <c r="JZI471" i="5" s="1"/>
  <c r="JZK471" i="5" s="1"/>
  <c r="JZM471" i="5" s="1"/>
  <c r="JZO471" i="5" s="1"/>
  <c r="JZQ471" i="5" s="1"/>
  <c r="JZS471" i="5" s="1"/>
  <c r="JZU471" i="5" s="1"/>
  <c r="JZW471" i="5" s="1"/>
  <c r="JZY471" i="5" s="1"/>
  <c r="KAA471" i="5" s="1"/>
  <c r="KAC471" i="5" s="1"/>
  <c r="KAE471" i="5" s="1"/>
  <c r="KAG471" i="5" s="1"/>
  <c r="KAI471" i="5" s="1"/>
  <c r="KAK471" i="5" s="1"/>
  <c r="KAM471" i="5" s="1"/>
  <c r="KAO471" i="5" s="1"/>
  <c r="KAQ471" i="5" s="1"/>
  <c r="KAS471" i="5" s="1"/>
  <c r="KAU471" i="5" s="1"/>
  <c r="KAW471" i="5" s="1"/>
  <c r="KAY471" i="5" s="1"/>
  <c r="KBA471" i="5" s="1"/>
  <c r="KBC471" i="5" s="1"/>
  <c r="KBE471" i="5" s="1"/>
  <c r="KBG471" i="5" s="1"/>
  <c r="KBI471" i="5" s="1"/>
  <c r="KBK471" i="5" s="1"/>
  <c r="KBM471" i="5" s="1"/>
  <c r="KBO471" i="5" s="1"/>
  <c r="KBQ471" i="5" s="1"/>
  <c r="KBS471" i="5" s="1"/>
  <c r="KBU471" i="5" s="1"/>
  <c r="KBW471" i="5" s="1"/>
  <c r="KBY471" i="5" s="1"/>
  <c r="KCA471" i="5" s="1"/>
  <c r="KCC471" i="5" s="1"/>
  <c r="KCE471" i="5" s="1"/>
  <c r="KCG471" i="5" s="1"/>
  <c r="KCI471" i="5" s="1"/>
  <c r="KCK471" i="5" s="1"/>
  <c r="KCM471" i="5" s="1"/>
  <c r="KCO471" i="5" s="1"/>
  <c r="KCQ471" i="5" s="1"/>
  <c r="KCS471" i="5" s="1"/>
  <c r="KCU471" i="5" s="1"/>
  <c r="KCW471" i="5" s="1"/>
  <c r="KCY471" i="5" s="1"/>
  <c r="KDA471" i="5" s="1"/>
  <c r="KDC471" i="5" s="1"/>
  <c r="KDE471" i="5" s="1"/>
  <c r="KDG471" i="5" s="1"/>
  <c r="KDI471" i="5" s="1"/>
  <c r="KDK471" i="5" s="1"/>
  <c r="KDM471" i="5" s="1"/>
  <c r="KDO471" i="5" s="1"/>
  <c r="KDQ471" i="5" s="1"/>
  <c r="KDS471" i="5" s="1"/>
  <c r="KDU471" i="5" s="1"/>
  <c r="KDW471" i="5" s="1"/>
  <c r="KDY471" i="5" s="1"/>
  <c r="KEA471" i="5" s="1"/>
  <c r="KEC471" i="5" s="1"/>
  <c r="KEE471" i="5" s="1"/>
  <c r="KEG471" i="5" s="1"/>
  <c r="KEI471" i="5" s="1"/>
  <c r="KEK471" i="5" s="1"/>
  <c r="KEM471" i="5" s="1"/>
  <c r="KEO471" i="5" s="1"/>
  <c r="KEQ471" i="5" s="1"/>
  <c r="KES471" i="5" s="1"/>
  <c r="KEU471" i="5" s="1"/>
  <c r="KEW471" i="5" s="1"/>
  <c r="KEY471" i="5" s="1"/>
  <c r="KFA471" i="5" s="1"/>
  <c r="KFC471" i="5" s="1"/>
  <c r="KFE471" i="5" s="1"/>
  <c r="KFG471" i="5" s="1"/>
  <c r="KFI471" i="5" s="1"/>
  <c r="KFK471" i="5" s="1"/>
  <c r="KFM471" i="5" s="1"/>
  <c r="KFO471" i="5" s="1"/>
  <c r="KFQ471" i="5" s="1"/>
  <c r="KFS471" i="5" s="1"/>
  <c r="KFU471" i="5" s="1"/>
  <c r="KFW471" i="5" s="1"/>
  <c r="KFY471" i="5" s="1"/>
  <c r="KGA471" i="5" s="1"/>
  <c r="KGC471" i="5" s="1"/>
  <c r="KGE471" i="5" s="1"/>
  <c r="KGG471" i="5" s="1"/>
  <c r="KGI471" i="5" s="1"/>
  <c r="KGK471" i="5" s="1"/>
  <c r="KGM471" i="5" s="1"/>
  <c r="KGO471" i="5" s="1"/>
  <c r="KGQ471" i="5" s="1"/>
  <c r="KGS471" i="5" s="1"/>
  <c r="KGU471" i="5" s="1"/>
  <c r="KGW471" i="5" s="1"/>
  <c r="KGY471" i="5" s="1"/>
  <c r="KHA471" i="5" s="1"/>
  <c r="KHC471" i="5" s="1"/>
  <c r="KHE471" i="5" s="1"/>
  <c r="KHG471" i="5" s="1"/>
  <c r="KHI471" i="5" s="1"/>
  <c r="KHK471" i="5" s="1"/>
  <c r="KHM471" i="5" s="1"/>
  <c r="KHO471" i="5" s="1"/>
  <c r="KHQ471" i="5" s="1"/>
  <c r="KHS471" i="5" s="1"/>
  <c r="KHU471" i="5" s="1"/>
  <c r="KHW471" i="5" s="1"/>
  <c r="KHY471" i="5" s="1"/>
  <c r="KIA471" i="5" s="1"/>
  <c r="KIC471" i="5" s="1"/>
  <c r="KIE471" i="5" s="1"/>
  <c r="KIG471" i="5" s="1"/>
  <c r="KII471" i="5" s="1"/>
  <c r="KIK471" i="5" s="1"/>
  <c r="KIM471" i="5" s="1"/>
  <c r="KIO471" i="5" s="1"/>
  <c r="KIQ471" i="5" s="1"/>
  <c r="KIS471" i="5" s="1"/>
  <c r="KIU471" i="5" s="1"/>
  <c r="KIW471" i="5" s="1"/>
  <c r="KIY471" i="5" s="1"/>
  <c r="KJA471" i="5" s="1"/>
  <c r="KJC471" i="5" s="1"/>
  <c r="KJE471" i="5" s="1"/>
  <c r="KJG471" i="5" s="1"/>
  <c r="KJI471" i="5" s="1"/>
  <c r="KJK471" i="5" s="1"/>
  <c r="KJM471" i="5" s="1"/>
  <c r="KJO471" i="5" s="1"/>
  <c r="KJQ471" i="5" s="1"/>
  <c r="KJS471" i="5" s="1"/>
  <c r="KJU471" i="5" s="1"/>
  <c r="KJW471" i="5" s="1"/>
  <c r="KJY471" i="5" s="1"/>
  <c r="KKA471" i="5" s="1"/>
  <c r="KKC471" i="5" s="1"/>
  <c r="KKE471" i="5" s="1"/>
  <c r="KKG471" i="5" s="1"/>
  <c r="KKI471" i="5" s="1"/>
  <c r="KKK471" i="5" s="1"/>
  <c r="KKM471" i="5" s="1"/>
  <c r="KKO471" i="5" s="1"/>
  <c r="KKQ471" i="5" s="1"/>
  <c r="KKS471" i="5" s="1"/>
  <c r="KKU471" i="5" s="1"/>
  <c r="KKW471" i="5" s="1"/>
  <c r="KKY471" i="5" s="1"/>
  <c r="KLA471" i="5" s="1"/>
  <c r="KLC471" i="5" s="1"/>
  <c r="KLE471" i="5" s="1"/>
  <c r="KLG471" i="5" s="1"/>
  <c r="KLI471" i="5" s="1"/>
  <c r="KLK471" i="5" s="1"/>
  <c r="KLM471" i="5" s="1"/>
  <c r="KLO471" i="5" s="1"/>
  <c r="KLQ471" i="5" s="1"/>
  <c r="KLS471" i="5" s="1"/>
  <c r="KLU471" i="5" s="1"/>
  <c r="KLW471" i="5" s="1"/>
  <c r="KLY471" i="5" s="1"/>
  <c r="KMA471" i="5" s="1"/>
  <c r="KMC471" i="5" s="1"/>
  <c r="KME471" i="5" s="1"/>
  <c r="KMG471" i="5" s="1"/>
  <c r="KMI471" i="5" s="1"/>
  <c r="KMK471" i="5" s="1"/>
  <c r="KMM471" i="5" s="1"/>
  <c r="KMO471" i="5" s="1"/>
  <c r="KMQ471" i="5" s="1"/>
  <c r="KMS471" i="5" s="1"/>
  <c r="KMU471" i="5" s="1"/>
  <c r="KMW471" i="5" s="1"/>
  <c r="KMY471" i="5" s="1"/>
  <c r="KNA471" i="5" s="1"/>
  <c r="KNC471" i="5" s="1"/>
  <c r="KNE471" i="5" s="1"/>
  <c r="KNG471" i="5" s="1"/>
  <c r="KNI471" i="5" s="1"/>
  <c r="KNK471" i="5" s="1"/>
  <c r="KNM471" i="5" s="1"/>
  <c r="KNO471" i="5" s="1"/>
  <c r="KNQ471" i="5" s="1"/>
  <c r="KNS471" i="5" s="1"/>
  <c r="KNU471" i="5" s="1"/>
  <c r="KNW471" i="5" s="1"/>
  <c r="KNY471" i="5" s="1"/>
  <c r="KOA471" i="5" s="1"/>
  <c r="KOC471" i="5" s="1"/>
  <c r="KOE471" i="5" s="1"/>
  <c r="KOG471" i="5" s="1"/>
  <c r="KOI471" i="5" s="1"/>
  <c r="KOK471" i="5" s="1"/>
  <c r="KOM471" i="5" s="1"/>
  <c r="KOO471" i="5" s="1"/>
  <c r="KOQ471" i="5" s="1"/>
  <c r="KOS471" i="5" s="1"/>
  <c r="KOU471" i="5" s="1"/>
  <c r="KOW471" i="5" s="1"/>
  <c r="KOY471" i="5" s="1"/>
  <c r="KPA471" i="5" s="1"/>
  <c r="KPC471" i="5" s="1"/>
  <c r="KPE471" i="5" s="1"/>
  <c r="KPG471" i="5" s="1"/>
  <c r="KPI471" i="5" s="1"/>
  <c r="KPK471" i="5" s="1"/>
  <c r="KPM471" i="5" s="1"/>
  <c r="KPO471" i="5" s="1"/>
  <c r="KPQ471" i="5" s="1"/>
  <c r="KPS471" i="5" s="1"/>
  <c r="KPU471" i="5" s="1"/>
  <c r="KPW471" i="5" s="1"/>
  <c r="KPY471" i="5" s="1"/>
  <c r="KQA471" i="5" s="1"/>
  <c r="KQC471" i="5" s="1"/>
  <c r="KQE471" i="5" s="1"/>
  <c r="KQG471" i="5" s="1"/>
  <c r="KQI471" i="5" s="1"/>
  <c r="KQK471" i="5" s="1"/>
  <c r="KQM471" i="5" s="1"/>
  <c r="KQO471" i="5" s="1"/>
  <c r="KQQ471" i="5" s="1"/>
  <c r="KQS471" i="5" s="1"/>
  <c r="KQU471" i="5" s="1"/>
  <c r="KQW471" i="5" s="1"/>
  <c r="KQY471" i="5" s="1"/>
  <c r="KRA471" i="5" s="1"/>
  <c r="KRC471" i="5" s="1"/>
  <c r="KRE471" i="5" s="1"/>
  <c r="KRG471" i="5" s="1"/>
  <c r="KRI471" i="5" s="1"/>
  <c r="KRK471" i="5" s="1"/>
  <c r="KRM471" i="5" s="1"/>
  <c r="KRO471" i="5" s="1"/>
  <c r="KRQ471" i="5" s="1"/>
  <c r="KRS471" i="5" s="1"/>
  <c r="KRU471" i="5" s="1"/>
  <c r="KRW471" i="5" s="1"/>
  <c r="KRY471" i="5" s="1"/>
  <c r="KSA471" i="5" s="1"/>
  <c r="KSC471" i="5" s="1"/>
  <c r="KSE471" i="5" s="1"/>
  <c r="KSG471" i="5" s="1"/>
  <c r="KSI471" i="5" s="1"/>
  <c r="KSK471" i="5" s="1"/>
  <c r="KSM471" i="5" s="1"/>
  <c r="KSO471" i="5" s="1"/>
  <c r="KSQ471" i="5" s="1"/>
  <c r="KSS471" i="5" s="1"/>
  <c r="KSU471" i="5" s="1"/>
  <c r="KSW471" i="5" s="1"/>
  <c r="KSY471" i="5" s="1"/>
  <c r="KTA471" i="5" s="1"/>
  <c r="KTC471" i="5" s="1"/>
  <c r="KTE471" i="5" s="1"/>
  <c r="KTG471" i="5" s="1"/>
  <c r="KTI471" i="5" s="1"/>
  <c r="KTK471" i="5" s="1"/>
  <c r="KTM471" i="5" s="1"/>
  <c r="KTO471" i="5" s="1"/>
  <c r="KTQ471" i="5" s="1"/>
  <c r="KTS471" i="5" s="1"/>
  <c r="KTU471" i="5" s="1"/>
  <c r="KTW471" i="5" s="1"/>
  <c r="KTY471" i="5" s="1"/>
  <c r="KUA471" i="5" s="1"/>
  <c r="KUC471" i="5" s="1"/>
  <c r="KUE471" i="5" s="1"/>
  <c r="KUG471" i="5" s="1"/>
  <c r="KUI471" i="5" s="1"/>
  <c r="KUK471" i="5" s="1"/>
  <c r="KUM471" i="5" s="1"/>
  <c r="KUO471" i="5" s="1"/>
  <c r="KUQ471" i="5" s="1"/>
  <c r="KUS471" i="5" s="1"/>
  <c r="KUU471" i="5" s="1"/>
  <c r="KUW471" i="5" s="1"/>
  <c r="KUY471" i="5" s="1"/>
  <c r="KVA471" i="5" s="1"/>
  <c r="KVC471" i="5" s="1"/>
  <c r="KVE471" i="5" s="1"/>
  <c r="KVG471" i="5" s="1"/>
  <c r="KVI471" i="5" s="1"/>
  <c r="KVK471" i="5" s="1"/>
  <c r="KVM471" i="5" s="1"/>
  <c r="KVO471" i="5" s="1"/>
  <c r="KVQ471" i="5" s="1"/>
  <c r="KVS471" i="5" s="1"/>
  <c r="KVU471" i="5" s="1"/>
  <c r="KVW471" i="5" s="1"/>
  <c r="KVY471" i="5" s="1"/>
  <c r="KWA471" i="5" s="1"/>
  <c r="KWC471" i="5" s="1"/>
  <c r="KWE471" i="5" s="1"/>
  <c r="KWG471" i="5" s="1"/>
  <c r="KWI471" i="5" s="1"/>
  <c r="KWK471" i="5" s="1"/>
  <c r="KWM471" i="5" s="1"/>
  <c r="KWO471" i="5" s="1"/>
  <c r="KWQ471" i="5" s="1"/>
  <c r="KWS471" i="5" s="1"/>
  <c r="KWU471" i="5" s="1"/>
  <c r="KWW471" i="5" s="1"/>
  <c r="KWY471" i="5" s="1"/>
  <c r="KXA471" i="5" s="1"/>
  <c r="KXC471" i="5" s="1"/>
  <c r="KXE471" i="5" s="1"/>
  <c r="KXG471" i="5" s="1"/>
  <c r="KXI471" i="5" s="1"/>
  <c r="KXK471" i="5" s="1"/>
  <c r="KXM471" i="5" s="1"/>
  <c r="KXO471" i="5" s="1"/>
  <c r="KXQ471" i="5" s="1"/>
  <c r="KXS471" i="5" s="1"/>
  <c r="KXU471" i="5" s="1"/>
  <c r="KXW471" i="5" s="1"/>
  <c r="KXY471" i="5" s="1"/>
  <c r="KYA471" i="5" s="1"/>
  <c r="KYC471" i="5" s="1"/>
  <c r="KYE471" i="5" s="1"/>
  <c r="KYG471" i="5" s="1"/>
  <c r="KYI471" i="5" s="1"/>
  <c r="KYK471" i="5" s="1"/>
  <c r="KYM471" i="5" s="1"/>
  <c r="KYO471" i="5" s="1"/>
  <c r="KYQ471" i="5" s="1"/>
  <c r="KYS471" i="5" s="1"/>
  <c r="KYU471" i="5" s="1"/>
  <c r="KYW471" i="5" s="1"/>
  <c r="KYY471" i="5" s="1"/>
  <c r="KZA471" i="5" s="1"/>
  <c r="KZC471" i="5" s="1"/>
  <c r="KZE471" i="5" s="1"/>
  <c r="KZG471" i="5" s="1"/>
  <c r="KZI471" i="5" s="1"/>
  <c r="KZK471" i="5" s="1"/>
  <c r="KZM471" i="5" s="1"/>
  <c r="KZO471" i="5" s="1"/>
  <c r="KZQ471" i="5" s="1"/>
  <c r="KZS471" i="5" s="1"/>
  <c r="KZU471" i="5" s="1"/>
  <c r="KZW471" i="5" s="1"/>
  <c r="KZY471" i="5" s="1"/>
  <c r="LAA471" i="5" s="1"/>
  <c r="LAC471" i="5" s="1"/>
  <c r="LAE471" i="5" s="1"/>
  <c r="LAG471" i="5" s="1"/>
  <c r="LAI471" i="5" s="1"/>
  <c r="LAK471" i="5" s="1"/>
  <c r="LAM471" i="5" s="1"/>
  <c r="LAO471" i="5" s="1"/>
  <c r="LAQ471" i="5" s="1"/>
  <c r="LAS471" i="5" s="1"/>
  <c r="LAU471" i="5" s="1"/>
  <c r="LAW471" i="5" s="1"/>
  <c r="LAY471" i="5" s="1"/>
  <c r="LBA471" i="5" s="1"/>
  <c r="LBC471" i="5" s="1"/>
  <c r="LBE471" i="5" s="1"/>
  <c r="LBG471" i="5" s="1"/>
  <c r="LBI471" i="5" s="1"/>
  <c r="LBK471" i="5" s="1"/>
  <c r="LBM471" i="5" s="1"/>
  <c r="LBO471" i="5" s="1"/>
  <c r="LBQ471" i="5" s="1"/>
  <c r="LBS471" i="5" s="1"/>
  <c r="LBU471" i="5" s="1"/>
  <c r="LBW471" i="5" s="1"/>
  <c r="LBY471" i="5" s="1"/>
  <c r="LCA471" i="5" s="1"/>
  <c r="LCC471" i="5" s="1"/>
  <c r="LCE471" i="5" s="1"/>
  <c r="LCG471" i="5" s="1"/>
  <c r="LCI471" i="5" s="1"/>
  <c r="LCK471" i="5" s="1"/>
  <c r="LCM471" i="5" s="1"/>
  <c r="LCO471" i="5" s="1"/>
  <c r="LCQ471" i="5" s="1"/>
  <c r="LCS471" i="5" s="1"/>
  <c r="LCU471" i="5" s="1"/>
  <c r="LCW471" i="5" s="1"/>
  <c r="LCY471" i="5" s="1"/>
  <c r="LDA471" i="5" s="1"/>
  <c r="LDC471" i="5" s="1"/>
  <c r="LDE471" i="5" s="1"/>
  <c r="LDG471" i="5" s="1"/>
  <c r="LDI471" i="5" s="1"/>
  <c r="LDK471" i="5" s="1"/>
  <c r="LDM471" i="5" s="1"/>
  <c r="LDO471" i="5" s="1"/>
  <c r="LDQ471" i="5" s="1"/>
  <c r="LDS471" i="5" s="1"/>
  <c r="LDU471" i="5" s="1"/>
  <c r="LDW471" i="5" s="1"/>
  <c r="LDY471" i="5" s="1"/>
  <c r="LEA471" i="5" s="1"/>
  <c r="LEC471" i="5" s="1"/>
  <c r="LEE471" i="5" s="1"/>
  <c r="LEG471" i="5" s="1"/>
  <c r="LEI471" i="5" s="1"/>
  <c r="LEK471" i="5" s="1"/>
  <c r="LEM471" i="5" s="1"/>
  <c r="LEO471" i="5" s="1"/>
  <c r="LEQ471" i="5" s="1"/>
  <c r="LES471" i="5" s="1"/>
  <c r="LEU471" i="5" s="1"/>
  <c r="LEW471" i="5" s="1"/>
  <c r="LEY471" i="5" s="1"/>
  <c r="LFA471" i="5" s="1"/>
  <c r="LFC471" i="5" s="1"/>
  <c r="LFE471" i="5" s="1"/>
  <c r="LFG471" i="5" s="1"/>
  <c r="LFI471" i="5" s="1"/>
  <c r="LFK471" i="5" s="1"/>
  <c r="LFM471" i="5" s="1"/>
  <c r="LFO471" i="5" s="1"/>
  <c r="LFQ471" i="5" s="1"/>
  <c r="LFS471" i="5" s="1"/>
  <c r="LFU471" i="5" s="1"/>
  <c r="LFW471" i="5" s="1"/>
  <c r="LFY471" i="5" s="1"/>
  <c r="LGA471" i="5" s="1"/>
  <c r="LGC471" i="5" s="1"/>
  <c r="LGE471" i="5" s="1"/>
  <c r="LGG471" i="5" s="1"/>
  <c r="LGI471" i="5" s="1"/>
  <c r="LGK471" i="5" s="1"/>
  <c r="LGM471" i="5" s="1"/>
  <c r="LGO471" i="5" s="1"/>
  <c r="LGQ471" i="5" s="1"/>
  <c r="LGS471" i="5" s="1"/>
  <c r="LGU471" i="5" s="1"/>
  <c r="LGW471" i="5" s="1"/>
  <c r="LGY471" i="5" s="1"/>
  <c r="LHA471" i="5" s="1"/>
  <c r="LHC471" i="5" s="1"/>
  <c r="LHE471" i="5" s="1"/>
  <c r="LHG471" i="5" s="1"/>
  <c r="LHI471" i="5" s="1"/>
  <c r="LHK471" i="5" s="1"/>
  <c r="LHM471" i="5" s="1"/>
  <c r="LHO471" i="5" s="1"/>
  <c r="LHQ471" i="5" s="1"/>
  <c r="LHS471" i="5" s="1"/>
  <c r="LHU471" i="5" s="1"/>
  <c r="LHW471" i="5" s="1"/>
  <c r="LHY471" i="5" s="1"/>
  <c r="LIA471" i="5" s="1"/>
  <c r="LIC471" i="5" s="1"/>
  <c r="LIE471" i="5" s="1"/>
  <c r="LIG471" i="5" s="1"/>
  <c r="LII471" i="5" s="1"/>
  <c r="LIK471" i="5" s="1"/>
  <c r="LIM471" i="5" s="1"/>
  <c r="LIO471" i="5" s="1"/>
  <c r="LIQ471" i="5" s="1"/>
  <c r="LIS471" i="5" s="1"/>
  <c r="LIU471" i="5" s="1"/>
  <c r="LIW471" i="5" s="1"/>
  <c r="LIY471" i="5" s="1"/>
  <c r="LJA471" i="5" s="1"/>
  <c r="LJC471" i="5" s="1"/>
  <c r="LJE471" i="5" s="1"/>
  <c r="LJG471" i="5" s="1"/>
  <c r="LJI471" i="5" s="1"/>
  <c r="LJK471" i="5" s="1"/>
  <c r="LJM471" i="5" s="1"/>
  <c r="LJO471" i="5" s="1"/>
  <c r="LJQ471" i="5" s="1"/>
  <c r="LJS471" i="5" s="1"/>
  <c r="LJU471" i="5" s="1"/>
  <c r="LJW471" i="5" s="1"/>
  <c r="LJY471" i="5" s="1"/>
  <c r="LKA471" i="5" s="1"/>
  <c r="LKC471" i="5" s="1"/>
  <c r="LKE471" i="5" s="1"/>
  <c r="LKG471" i="5" s="1"/>
  <c r="LKI471" i="5" s="1"/>
  <c r="LKK471" i="5" s="1"/>
  <c r="LKM471" i="5" s="1"/>
  <c r="LKO471" i="5" s="1"/>
  <c r="LKQ471" i="5" s="1"/>
  <c r="LKS471" i="5" s="1"/>
  <c r="LKU471" i="5" s="1"/>
  <c r="LKW471" i="5" s="1"/>
  <c r="LKY471" i="5" s="1"/>
  <c r="LLA471" i="5" s="1"/>
  <c r="LLC471" i="5" s="1"/>
  <c r="LLE471" i="5" s="1"/>
  <c r="LLG471" i="5" s="1"/>
  <c r="LLI471" i="5" s="1"/>
  <c r="LLK471" i="5" s="1"/>
  <c r="LLM471" i="5" s="1"/>
  <c r="LLO471" i="5" s="1"/>
  <c r="LLQ471" i="5" s="1"/>
  <c r="LLS471" i="5" s="1"/>
  <c r="LLU471" i="5" s="1"/>
  <c r="LLW471" i="5" s="1"/>
  <c r="LLY471" i="5" s="1"/>
  <c r="LMA471" i="5" s="1"/>
  <c r="LMC471" i="5" s="1"/>
  <c r="LME471" i="5" s="1"/>
  <c r="LMG471" i="5" s="1"/>
  <c r="LMI471" i="5" s="1"/>
  <c r="LMK471" i="5" s="1"/>
  <c r="LMM471" i="5" s="1"/>
  <c r="LMO471" i="5" s="1"/>
  <c r="LMQ471" i="5" s="1"/>
  <c r="LMS471" i="5" s="1"/>
  <c r="LMU471" i="5" s="1"/>
  <c r="LMW471" i="5" s="1"/>
  <c r="LMY471" i="5" s="1"/>
  <c r="LNA471" i="5" s="1"/>
  <c r="LNC471" i="5" s="1"/>
  <c r="LNE471" i="5" s="1"/>
  <c r="LNG471" i="5" s="1"/>
  <c r="LNI471" i="5" s="1"/>
  <c r="LNK471" i="5" s="1"/>
  <c r="LNM471" i="5" s="1"/>
  <c r="LNO471" i="5" s="1"/>
  <c r="LNQ471" i="5" s="1"/>
  <c r="LNS471" i="5" s="1"/>
  <c r="LNU471" i="5" s="1"/>
  <c r="LNW471" i="5" s="1"/>
  <c r="LNY471" i="5" s="1"/>
  <c r="LOA471" i="5" s="1"/>
  <c r="LOC471" i="5" s="1"/>
  <c r="LOE471" i="5" s="1"/>
  <c r="LOG471" i="5" s="1"/>
  <c r="LOI471" i="5" s="1"/>
  <c r="LOK471" i="5" s="1"/>
  <c r="LOM471" i="5" s="1"/>
  <c r="LOO471" i="5" s="1"/>
  <c r="LOQ471" i="5" s="1"/>
  <c r="LOS471" i="5" s="1"/>
  <c r="LOU471" i="5" s="1"/>
  <c r="LOW471" i="5" s="1"/>
  <c r="LOY471" i="5" s="1"/>
  <c r="LPA471" i="5" s="1"/>
  <c r="LPC471" i="5" s="1"/>
  <c r="LPE471" i="5" s="1"/>
  <c r="LPG471" i="5" s="1"/>
  <c r="LPI471" i="5" s="1"/>
  <c r="LPK471" i="5" s="1"/>
  <c r="LPM471" i="5" s="1"/>
  <c r="LPO471" i="5" s="1"/>
  <c r="LPQ471" i="5" s="1"/>
  <c r="LPS471" i="5" s="1"/>
  <c r="LPU471" i="5" s="1"/>
  <c r="LPW471" i="5" s="1"/>
  <c r="LPY471" i="5" s="1"/>
  <c r="LQA471" i="5" s="1"/>
  <c r="LQC471" i="5" s="1"/>
  <c r="LQE471" i="5" s="1"/>
  <c r="LQG471" i="5" s="1"/>
  <c r="LQI471" i="5" s="1"/>
  <c r="LQK471" i="5" s="1"/>
  <c r="LQM471" i="5" s="1"/>
  <c r="LQO471" i="5" s="1"/>
  <c r="LQQ471" i="5" s="1"/>
  <c r="LQS471" i="5" s="1"/>
  <c r="LQU471" i="5" s="1"/>
  <c r="LQW471" i="5" s="1"/>
  <c r="LQY471" i="5" s="1"/>
  <c r="LRA471" i="5" s="1"/>
  <c r="LRC471" i="5" s="1"/>
  <c r="LRE471" i="5" s="1"/>
  <c r="LRG471" i="5" s="1"/>
  <c r="LRI471" i="5" s="1"/>
  <c r="LRK471" i="5" s="1"/>
  <c r="LRM471" i="5" s="1"/>
  <c r="LRO471" i="5" s="1"/>
  <c r="LRQ471" i="5" s="1"/>
  <c r="LRS471" i="5" s="1"/>
  <c r="LRU471" i="5" s="1"/>
  <c r="LRW471" i="5" s="1"/>
  <c r="LRY471" i="5" s="1"/>
  <c r="LSA471" i="5" s="1"/>
  <c r="LSC471" i="5" s="1"/>
  <c r="LSE471" i="5" s="1"/>
  <c r="LSG471" i="5" s="1"/>
  <c r="LSI471" i="5" s="1"/>
  <c r="LSK471" i="5" s="1"/>
  <c r="LSM471" i="5" s="1"/>
  <c r="LSO471" i="5" s="1"/>
  <c r="LSQ471" i="5" s="1"/>
  <c r="LSS471" i="5" s="1"/>
  <c r="LSU471" i="5" s="1"/>
  <c r="LSW471" i="5" s="1"/>
  <c r="LSY471" i="5" s="1"/>
  <c r="LTA471" i="5" s="1"/>
  <c r="LTC471" i="5" s="1"/>
  <c r="LTE471" i="5" s="1"/>
  <c r="LTG471" i="5" s="1"/>
  <c r="LTI471" i="5" s="1"/>
  <c r="LTK471" i="5" s="1"/>
  <c r="LTM471" i="5" s="1"/>
  <c r="LTO471" i="5" s="1"/>
  <c r="LTQ471" i="5" s="1"/>
  <c r="LTS471" i="5" s="1"/>
  <c r="LTU471" i="5" s="1"/>
  <c r="LTW471" i="5" s="1"/>
  <c r="LTY471" i="5" s="1"/>
  <c r="LUA471" i="5" s="1"/>
  <c r="LUC471" i="5" s="1"/>
  <c r="LUE471" i="5" s="1"/>
  <c r="LUG471" i="5" s="1"/>
  <c r="LUI471" i="5" s="1"/>
  <c r="LUK471" i="5" s="1"/>
  <c r="LUM471" i="5" s="1"/>
  <c r="LUO471" i="5" s="1"/>
  <c r="LUQ471" i="5" s="1"/>
  <c r="LUS471" i="5" s="1"/>
  <c r="LUU471" i="5" s="1"/>
  <c r="LUW471" i="5" s="1"/>
  <c r="LUY471" i="5" s="1"/>
  <c r="LVA471" i="5" s="1"/>
  <c r="LVC471" i="5" s="1"/>
  <c r="LVE471" i="5" s="1"/>
  <c r="LVG471" i="5" s="1"/>
  <c r="LVI471" i="5" s="1"/>
  <c r="LVK471" i="5" s="1"/>
  <c r="LVM471" i="5" s="1"/>
  <c r="LVO471" i="5" s="1"/>
  <c r="LVQ471" i="5" s="1"/>
  <c r="LVS471" i="5" s="1"/>
  <c r="LVU471" i="5" s="1"/>
  <c r="LVW471" i="5" s="1"/>
  <c r="LVY471" i="5" s="1"/>
  <c r="LWA471" i="5" s="1"/>
  <c r="LWC471" i="5" s="1"/>
  <c r="LWE471" i="5" s="1"/>
  <c r="LWG471" i="5" s="1"/>
  <c r="LWI471" i="5" s="1"/>
  <c r="LWK471" i="5" s="1"/>
  <c r="LWM471" i="5" s="1"/>
  <c r="LWO471" i="5" s="1"/>
  <c r="LWQ471" i="5" s="1"/>
  <c r="LWS471" i="5" s="1"/>
  <c r="LWU471" i="5" s="1"/>
  <c r="LWW471" i="5" s="1"/>
  <c r="LWY471" i="5" s="1"/>
  <c r="LXA471" i="5" s="1"/>
  <c r="LXC471" i="5" s="1"/>
  <c r="LXE471" i="5" s="1"/>
  <c r="LXG471" i="5" s="1"/>
  <c r="LXI471" i="5" s="1"/>
  <c r="LXK471" i="5" s="1"/>
  <c r="LXM471" i="5" s="1"/>
  <c r="LXO471" i="5" s="1"/>
  <c r="LXQ471" i="5" s="1"/>
  <c r="LXS471" i="5" s="1"/>
  <c r="LXU471" i="5" s="1"/>
  <c r="LXW471" i="5" s="1"/>
  <c r="LXY471" i="5" s="1"/>
  <c r="LYA471" i="5" s="1"/>
  <c r="LYC471" i="5" s="1"/>
  <c r="LYE471" i="5" s="1"/>
  <c r="LYG471" i="5" s="1"/>
  <c r="LYI471" i="5" s="1"/>
  <c r="LYK471" i="5" s="1"/>
  <c r="LYM471" i="5" s="1"/>
  <c r="LYO471" i="5" s="1"/>
  <c r="LYQ471" i="5" s="1"/>
  <c r="LYS471" i="5" s="1"/>
  <c r="LYU471" i="5" s="1"/>
  <c r="LYW471" i="5" s="1"/>
  <c r="LYY471" i="5" s="1"/>
  <c r="LZA471" i="5" s="1"/>
  <c r="LZC471" i="5" s="1"/>
  <c r="LZE471" i="5" s="1"/>
  <c r="LZG471" i="5" s="1"/>
  <c r="LZI471" i="5" s="1"/>
  <c r="LZK471" i="5" s="1"/>
  <c r="LZM471" i="5" s="1"/>
  <c r="LZO471" i="5" s="1"/>
  <c r="LZQ471" i="5" s="1"/>
  <c r="LZS471" i="5" s="1"/>
  <c r="LZU471" i="5" s="1"/>
  <c r="LZW471" i="5" s="1"/>
  <c r="LZY471" i="5" s="1"/>
  <c r="MAA471" i="5" s="1"/>
  <c r="MAC471" i="5" s="1"/>
  <c r="MAE471" i="5" s="1"/>
  <c r="MAG471" i="5" s="1"/>
  <c r="MAI471" i="5" s="1"/>
  <c r="MAK471" i="5" s="1"/>
  <c r="MAM471" i="5" s="1"/>
  <c r="MAO471" i="5" s="1"/>
  <c r="MAQ471" i="5" s="1"/>
  <c r="MAS471" i="5" s="1"/>
  <c r="MAU471" i="5" s="1"/>
  <c r="MAW471" i="5" s="1"/>
  <c r="MAY471" i="5" s="1"/>
  <c r="MBA471" i="5" s="1"/>
  <c r="MBC471" i="5" s="1"/>
  <c r="MBE471" i="5" s="1"/>
  <c r="MBG471" i="5" s="1"/>
  <c r="MBI471" i="5" s="1"/>
  <c r="MBK471" i="5" s="1"/>
  <c r="MBM471" i="5" s="1"/>
  <c r="MBO471" i="5" s="1"/>
  <c r="MBQ471" i="5" s="1"/>
  <c r="MBS471" i="5" s="1"/>
  <c r="MBU471" i="5" s="1"/>
  <c r="MBW471" i="5" s="1"/>
  <c r="MBY471" i="5" s="1"/>
  <c r="MCA471" i="5" s="1"/>
  <c r="MCC471" i="5" s="1"/>
  <c r="MCE471" i="5" s="1"/>
  <c r="MCG471" i="5" s="1"/>
  <c r="MCI471" i="5" s="1"/>
  <c r="MCK471" i="5" s="1"/>
  <c r="MCM471" i="5" s="1"/>
  <c r="MCO471" i="5" s="1"/>
  <c r="MCQ471" i="5" s="1"/>
  <c r="MCS471" i="5" s="1"/>
  <c r="MCU471" i="5" s="1"/>
  <c r="MCW471" i="5" s="1"/>
  <c r="MCY471" i="5" s="1"/>
  <c r="MDA471" i="5" s="1"/>
  <c r="MDC471" i="5" s="1"/>
  <c r="MDE471" i="5" s="1"/>
  <c r="MDG471" i="5" s="1"/>
  <c r="MDI471" i="5" s="1"/>
  <c r="MDK471" i="5" s="1"/>
  <c r="MDM471" i="5" s="1"/>
  <c r="MDO471" i="5" s="1"/>
  <c r="MDQ471" i="5" s="1"/>
  <c r="MDS471" i="5" s="1"/>
  <c r="MDU471" i="5" s="1"/>
  <c r="MDW471" i="5" s="1"/>
  <c r="MDY471" i="5" s="1"/>
  <c r="MEA471" i="5" s="1"/>
  <c r="MEC471" i="5" s="1"/>
  <c r="MEE471" i="5" s="1"/>
  <c r="MEG471" i="5" s="1"/>
  <c r="MEI471" i="5" s="1"/>
  <c r="MEK471" i="5" s="1"/>
  <c r="MEM471" i="5" s="1"/>
  <c r="MEO471" i="5" s="1"/>
  <c r="MEQ471" i="5" s="1"/>
  <c r="MES471" i="5" s="1"/>
  <c r="MEU471" i="5" s="1"/>
  <c r="MEW471" i="5" s="1"/>
  <c r="MEY471" i="5" s="1"/>
  <c r="MFA471" i="5" s="1"/>
  <c r="MFC471" i="5" s="1"/>
  <c r="MFE471" i="5" s="1"/>
  <c r="MFG471" i="5" s="1"/>
  <c r="MFI471" i="5" s="1"/>
  <c r="MFK471" i="5" s="1"/>
  <c r="MFM471" i="5" s="1"/>
  <c r="MFO471" i="5" s="1"/>
  <c r="MFQ471" i="5" s="1"/>
  <c r="MFS471" i="5" s="1"/>
  <c r="MFU471" i="5" s="1"/>
  <c r="MFW471" i="5" s="1"/>
  <c r="MFY471" i="5" s="1"/>
  <c r="MGA471" i="5" s="1"/>
  <c r="MGC471" i="5" s="1"/>
  <c r="MGE471" i="5" s="1"/>
  <c r="MGG471" i="5" s="1"/>
  <c r="MGI471" i="5" s="1"/>
  <c r="MGK471" i="5" s="1"/>
  <c r="MGM471" i="5" s="1"/>
  <c r="MGO471" i="5" s="1"/>
  <c r="MGQ471" i="5" s="1"/>
  <c r="MGS471" i="5" s="1"/>
  <c r="MGU471" i="5" s="1"/>
  <c r="MGW471" i="5" s="1"/>
  <c r="MGY471" i="5" s="1"/>
  <c r="MHA471" i="5" s="1"/>
  <c r="MHC471" i="5" s="1"/>
  <c r="MHE471" i="5" s="1"/>
  <c r="MHG471" i="5" s="1"/>
  <c r="MHI471" i="5" s="1"/>
  <c r="MHK471" i="5" s="1"/>
  <c r="MHM471" i="5" s="1"/>
  <c r="MHO471" i="5" s="1"/>
  <c r="MHQ471" i="5" s="1"/>
  <c r="MHS471" i="5" s="1"/>
  <c r="MHU471" i="5" s="1"/>
  <c r="MHW471" i="5" s="1"/>
  <c r="MHY471" i="5" s="1"/>
  <c r="MIA471" i="5" s="1"/>
  <c r="MIC471" i="5" s="1"/>
  <c r="MIE471" i="5" s="1"/>
  <c r="MIG471" i="5" s="1"/>
  <c r="MII471" i="5" s="1"/>
  <c r="MIK471" i="5" s="1"/>
  <c r="MIM471" i="5" s="1"/>
  <c r="MIO471" i="5" s="1"/>
  <c r="MIQ471" i="5" s="1"/>
  <c r="MIS471" i="5" s="1"/>
  <c r="MIU471" i="5" s="1"/>
  <c r="MIW471" i="5" s="1"/>
  <c r="MIY471" i="5" s="1"/>
  <c r="MJA471" i="5" s="1"/>
  <c r="MJC471" i="5" s="1"/>
  <c r="MJE471" i="5" s="1"/>
  <c r="MJG471" i="5" s="1"/>
  <c r="MJI471" i="5" s="1"/>
  <c r="MJK471" i="5" s="1"/>
  <c r="MJM471" i="5" s="1"/>
  <c r="MJO471" i="5" s="1"/>
  <c r="MJQ471" i="5" s="1"/>
  <c r="MJS471" i="5" s="1"/>
  <c r="MJU471" i="5" s="1"/>
  <c r="MJW471" i="5" s="1"/>
  <c r="MJY471" i="5" s="1"/>
  <c r="MKA471" i="5" s="1"/>
  <c r="MKC471" i="5" s="1"/>
  <c r="MKE471" i="5" s="1"/>
  <c r="MKG471" i="5" s="1"/>
  <c r="MKI471" i="5" s="1"/>
  <c r="MKK471" i="5" s="1"/>
  <c r="MKM471" i="5" s="1"/>
  <c r="MKO471" i="5" s="1"/>
  <c r="MKQ471" i="5" s="1"/>
  <c r="MKS471" i="5" s="1"/>
  <c r="MKU471" i="5" s="1"/>
  <c r="MKW471" i="5" s="1"/>
  <c r="MKY471" i="5" s="1"/>
  <c r="MLA471" i="5" s="1"/>
  <c r="MLC471" i="5" s="1"/>
  <c r="MLE471" i="5" s="1"/>
  <c r="MLG471" i="5" s="1"/>
  <c r="MLI471" i="5" s="1"/>
  <c r="MLK471" i="5" s="1"/>
  <c r="MLM471" i="5" s="1"/>
  <c r="MLO471" i="5" s="1"/>
  <c r="MLQ471" i="5" s="1"/>
  <c r="MLS471" i="5" s="1"/>
  <c r="MLU471" i="5" s="1"/>
  <c r="MLW471" i="5" s="1"/>
  <c r="MLY471" i="5" s="1"/>
  <c r="MMA471" i="5" s="1"/>
  <c r="MMC471" i="5" s="1"/>
  <c r="MME471" i="5" s="1"/>
  <c r="MMG471" i="5" s="1"/>
  <c r="MMI471" i="5" s="1"/>
  <c r="MMK471" i="5" s="1"/>
  <c r="MMM471" i="5" s="1"/>
  <c r="MMO471" i="5" s="1"/>
  <c r="MMQ471" i="5" s="1"/>
  <c r="MMS471" i="5" s="1"/>
  <c r="MMU471" i="5" s="1"/>
  <c r="MMW471" i="5" s="1"/>
  <c r="MMY471" i="5" s="1"/>
  <c r="MNA471" i="5" s="1"/>
  <c r="MNC471" i="5" s="1"/>
  <c r="MNE471" i="5" s="1"/>
  <c r="MNG471" i="5" s="1"/>
  <c r="MNI471" i="5" s="1"/>
  <c r="MNK471" i="5" s="1"/>
  <c r="MNM471" i="5" s="1"/>
  <c r="MNO471" i="5" s="1"/>
  <c r="MNQ471" i="5" s="1"/>
  <c r="MNS471" i="5" s="1"/>
  <c r="MNU471" i="5" s="1"/>
  <c r="MNW471" i="5" s="1"/>
  <c r="MNY471" i="5" s="1"/>
  <c r="MOA471" i="5" s="1"/>
  <c r="MOC471" i="5" s="1"/>
  <c r="MOE471" i="5" s="1"/>
  <c r="MOG471" i="5" s="1"/>
  <c r="MOI471" i="5" s="1"/>
  <c r="MOK471" i="5" s="1"/>
  <c r="MOM471" i="5" s="1"/>
  <c r="MOO471" i="5" s="1"/>
  <c r="MOQ471" i="5" s="1"/>
  <c r="MOS471" i="5" s="1"/>
  <c r="MOU471" i="5" s="1"/>
  <c r="MOW471" i="5" s="1"/>
  <c r="MOY471" i="5" s="1"/>
  <c r="MPA471" i="5" s="1"/>
  <c r="MPC471" i="5" s="1"/>
  <c r="MPE471" i="5" s="1"/>
  <c r="MPG471" i="5" s="1"/>
  <c r="MPI471" i="5" s="1"/>
  <c r="MPK471" i="5" s="1"/>
  <c r="MPM471" i="5" s="1"/>
  <c r="MPO471" i="5" s="1"/>
  <c r="MPQ471" i="5" s="1"/>
  <c r="MPS471" i="5" s="1"/>
  <c r="MPU471" i="5" s="1"/>
  <c r="MPW471" i="5" s="1"/>
  <c r="MPY471" i="5" s="1"/>
  <c r="MQA471" i="5" s="1"/>
  <c r="MQC471" i="5" s="1"/>
  <c r="MQE471" i="5" s="1"/>
  <c r="MQG471" i="5" s="1"/>
  <c r="MQI471" i="5" s="1"/>
  <c r="MQK471" i="5" s="1"/>
  <c r="MQM471" i="5" s="1"/>
  <c r="MQO471" i="5" s="1"/>
  <c r="MQQ471" i="5" s="1"/>
  <c r="MQS471" i="5" s="1"/>
  <c r="MQU471" i="5" s="1"/>
  <c r="MQW471" i="5" s="1"/>
  <c r="MQY471" i="5" s="1"/>
  <c r="MRA471" i="5" s="1"/>
  <c r="MRC471" i="5" s="1"/>
  <c r="MRE471" i="5" s="1"/>
  <c r="MRG471" i="5" s="1"/>
  <c r="MRI471" i="5" s="1"/>
  <c r="MRK471" i="5" s="1"/>
  <c r="MRM471" i="5" s="1"/>
  <c r="MRO471" i="5" s="1"/>
  <c r="MRQ471" i="5" s="1"/>
  <c r="MRS471" i="5" s="1"/>
  <c r="MRU471" i="5" s="1"/>
  <c r="MRW471" i="5" s="1"/>
  <c r="MRY471" i="5" s="1"/>
  <c r="MSA471" i="5" s="1"/>
  <c r="MSC471" i="5" s="1"/>
  <c r="MSE471" i="5" s="1"/>
  <c r="MSG471" i="5" s="1"/>
  <c r="MSI471" i="5" s="1"/>
  <c r="MSK471" i="5" s="1"/>
  <c r="MSM471" i="5" s="1"/>
  <c r="MSO471" i="5" s="1"/>
  <c r="MSQ471" i="5" s="1"/>
  <c r="MSS471" i="5" s="1"/>
  <c r="MSU471" i="5" s="1"/>
  <c r="MSW471" i="5" s="1"/>
  <c r="MSY471" i="5" s="1"/>
  <c r="MTA471" i="5" s="1"/>
  <c r="MTC471" i="5" s="1"/>
  <c r="MTE471" i="5" s="1"/>
  <c r="MTG471" i="5" s="1"/>
  <c r="MTI471" i="5" s="1"/>
  <c r="MTK471" i="5" s="1"/>
  <c r="MTM471" i="5" s="1"/>
  <c r="MTO471" i="5" s="1"/>
  <c r="MTQ471" i="5" s="1"/>
  <c r="MTS471" i="5" s="1"/>
  <c r="MTU471" i="5" s="1"/>
  <c r="MTW471" i="5" s="1"/>
  <c r="MTY471" i="5" s="1"/>
  <c r="MUA471" i="5" s="1"/>
  <c r="MUC471" i="5" s="1"/>
  <c r="MUE471" i="5" s="1"/>
  <c r="MUG471" i="5" s="1"/>
  <c r="MUI471" i="5" s="1"/>
  <c r="MUK471" i="5" s="1"/>
  <c r="MUM471" i="5" s="1"/>
  <c r="MUO471" i="5" s="1"/>
  <c r="MUQ471" i="5" s="1"/>
  <c r="MUS471" i="5" s="1"/>
  <c r="MUU471" i="5" s="1"/>
  <c r="MUW471" i="5" s="1"/>
  <c r="MUY471" i="5" s="1"/>
  <c r="MVA471" i="5" s="1"/>
  <c r="MVC471" i="5" s="1"/>
  <c r="MVE471" i="5" s="1"/>
  <c r="MVG471" i="5" s="1"/>
  <c r="MVI471" i="5" s="1"/>
  <c r="MVK471" i="5" s="1"/>
  <c r="MVM471" i="5" s="1"/>
  <c r="MVO471" i="5" s="1"/>
  <c r="MVQ471" i="5" s="1"/>
  <c r="MVS471" i="5" s="1"/>
  <c r="MVU471" i="5" s="1"/>
  <c r="MVW471" i="5" s="1"/>
  <c r="MVY471" i="5" s="1"/>
  <c r="MWA471" i="5" s="1"/>
  <c r="MWC471" i="5" s="1"/>
  <c r="MWE471" i="5" s="1"/>
  <c r="MWG471" i="5" s="1"/>
  <c r="MWI471" i="5" s="1"/>
  <c r="MWK471" i="5" s="1"/>
  <c r="MWM471" i="5" s="1"/>
  <c r="MWO471" i="5" s="1"/>
  <c r="MWQ471" i="5" s="1"/>
  <c r="MWS471" i="5" s="1"/>
  <c r="MWU471" i="5" s="1"/>
  <c r="MWW471" i="5" s="1"/>
  <c r="MWY471" i="5" s="1"/>
  <c r="MXA471" i="5" s="1"/>
  <c r="MXC471" i="5" s="1"/>
  <c r="MXE471" i="5" s="1"/>
  <c r="MXG471" i="5" s="1"/>
  <c r="MXI471" i="5" s="1"/>
  <c r="MXK471" i="5" s="1"/>
  <c r="MXM471" i="5" s="1"/>
  <c r="MXO471" i="5" s="1"/>
  <c r="MXQ471" i="5" s="1"/>
  <c r="MXS471" i="5" s="1"/>
  <c r="MXU471" i="5" s="1"/>
  <c r="MXW471" i="5" s="1"/>
  <c r="MXY471" i="5" s="1"/>
  <c r="MYA471" i="5" s="1"/>
  <c r="MYC471" i="5" s="1"/>
  <c r="MYE471" i="5" s="1"/>
  <c r="MYG471" i="5" s="1"/>
  <c r="MYI471" i="5" s="1"/>
  <c r="MYK471" i="5" s="1"/>
  <c r="MYM471" i="5" s="1"/>
  <c r="MYO471" i="5" s="1"/>
  <c r="MYQ471" i="5" s="1"/>
  <c r="MYS471" i="5" s="1"/>
  <c r="MYU471" i="5" s="1"/>
  <c r="MYW471" i="5" s="1"/>
  <c r="MYY471" i="5" s="1"/>
  <c r="MZA471" i="5" s="1"/>
  <c r="MZC471" i="5" s="1"/>
  <c r="MZE471" i="5" s="1"/>
  <c r="MZG471" i="5" s="1"/>
  <c r="MZI471" i="5" s="1"/>
  <c r="MZK471" i="5" s="1"/>
  <c r="MZM471" i="5" s="1"/>
  <c r="MZO471" i="5" s="1"/>
  <c r="MZQ471" i="5" s="1"/>
  <c r="MZS471" i="5" s="1"/>
  <c r="MZU471" i="5" s="1"/>
  <c r="MZW471" i="5" s="1"/>
  <c r="MZY471" i="5" s="1"/>
  <c r="NAA471" i="5" s="1"/>
  <c r="NAC471" i="5" s="1"/>
  <c r="NAE471" i="5" s="1"/>
  <c r="NAG471" i="5" s="1"/>
  <c r="NAI471" i="5" s="1"/>
  <c r="NAK471" i="5" s="1"/>
  <c r="NAM471" i="5" s="1"/>
  <c r="NAO471" i="5" s="1"/>
  <c r="NAQ471" i="5" s="1"/>
  <c r="NAS471" i="5" s="1"/>
  <c r="NAU471" i="5" s="1"/>
  <c r="NAW471" i="5" s="1"/>
  <c r="NAY471" i="5" s="1"/>
  <c r="NBA471" i="5" s="1"/>
  <c r="NBC471" i="5" s="1"/>
  <c r="NBE471" i="5" s="1"/>
  <c r="NBG471" i="5" s="1"/>
  <c r="NBI471" i="5" s="1"/>
  <c r="NBK471" i="5" s="1"/>
  <c r="NBM471" i="5" s="1"/>
  <c r="NBO471" i="5" s="1"/>
  <c r="NBQ471" i="5" s="1"/>
  <c r="NBS471" i="5" s="1"/>
  <c r="NBU471" i="5" s="1"/>
  <c r="NBW471" i="5" s="1"/>
  <c r="NBY471" i="5" s="1"/>
  <c r="NCA471" i="5" s="1"/>
  <c r="NCC471" i="5" s="1"/>
  <c r="NCE471" i="5" s="1"/>
  <c r="NCG471" i="5" s="1"/>
  <c r="NCI471" i="5" s="1"/>
  <c r="NCK471" i="5" s="1"/>
  <c r="NCM471" i="5" s="1"/>
  <c r="NCO471" i="5" s="1"/>
  <c r="NCQ471" i="5" s="1"/>
  <c r="NCS471" i="5" s="1"/>
  <c r="NCU471" i="5" s="1"/>
  <c r="NCW471" i="5" s="1"/>
  <c r="NCY471" i="5" s="1"/>
  <c r="NDA471" i="5" s="1"/>
  <c r="NDC471" i="5" s="1"/>
  <c r="NDE471" i="5" s="1"/>
  <c r="NDG471" i="5" s="1"/>
  <c r="NDI471" i="5" s="1"/>
  <c r="NDK471" i="5" s="1"/>
  <c r="NDM471" i="5" s="1"/>
  <c r="NDO471" i="5" s="1"/>
  <c r="NDQ471" i="5" s="1"/>
  <c r="NDS471" i="5" s="1"/>
  <c r="NDU471" i="5" s="1"/>
  <c r="NDW471" i="5" s="1"/>
  <c r="NDY471" i="5" s="1"/>
  <c r="NEA471" i="5" s="1"/>
  <c r="NEC471" i="5" s="1"/>
  <c r="NEE471" i="5" s="1"/>
  <c r="NEG471" i="5" s="1"/>
  <c r="NEI471" i="5" s="1"/>
  <c r="NEK471" i="5" s="1"/>
  <c r="NEM471" i="5" s="1"/>
  <c r="NEO471" i="5" s="1"/>
  <c r="NEQ471" i="5" s="1"/>
  <c r="NES471" i="5" s="1"/>
  <c r="NEU471" i="5" s="1"/>
  <c r="NEW471" i="5" s="1"/>
  <c r="NEY471" i="5" s="1"/>
  <c r="NFA471" i="5" s="1"/>
  <c r="NFC471" i="5" s="1"/>
  <c r="NFE471" i="5" s="1"/>
  <c r="NFG471" i="5" s="1"/>
  <c r="NFI471" i="5" s="1"/>
  <c r="NFK471" i="5" s="1"/>
  <c r="NFM471" i="5" s="1"/>
  <c r="NFO471" i="5" s="1"/>
  <c r="NFQ471" i="5" s="1"/>
  <c r="NFS471" i="5" s="1"/>
  <c r="NFU471" i="5" s="1"/>
  <c r="NFW471" i="5" s="1"/>
  <c r="NFY471" i="5" s="1"/>
  <c r="NGA471" i="5" s="1"/>
  <c r="NGC471" i="5" s="1"/>
  <c r="NGE471" i="5" s="1"/>
  <c r="NGG471" i="5" s="1"/>
  <c r="NGI471" i="5" s="1"/>
  <c r="NGK471" i="5" s="1"/>
  <c r="NGM471" i="5" s="1"/>
  <c r="NGO471" i="5" s="1"/>
  <c r="NGQ471" i="5" s="1"/>
  <c r="NGS471" i="5" s="1"/>
  <c r="NGU471" i="5" s="1"/>
  <c r="NGW471" i="5" s="1"/>
  <c r="NGY471" i="5" s="1"/>
  <c r="NHA471" i="5" s="1"/>
  <c r="NHC471" i="5" s="1"/>
  <c r="NHE471" i="5" s="1"/>
  <c r="NHG471" i="5" s="1"/>
  <c r="NHI471" i="5" s="1"/>
  <c r="NHK471" i="5" s="1"/>
  <c r="NHM471" i="5" s="1"/>
  <c r="NHO471" i="5" s="1"/>
  <c r="NHQ471" i="5" s="1"/>
  <c r="NHS471" i="5" s="1"/>
  <c r="NHU471" i="5" s="1"/>
  <c r="NHW471" i="5" s="1"/>
  <c r="NHY471" i="5" s="1"/>
  <c r="NIA471" i="5" s="1"/>
  <c r="NIC471" i="5" s="1"/>
  <c r="NIE471" i="5" s="1"/>
  <c r="NIG471" i="5" s="1"/>
  <c r="NII471" i="5" s="1"/>
  <c r="NIK471" i="5" s="1"/>
  <c r="NIM471" i="5" s="1"/>
  <c r="NIO471" i="5" s="1"/>
  <c r="NIQ471" i="5" s="1"/>
  <c r="NIS471" i="5" s="1"/>
  <c r="NIU471" i="5" s="1"/>
  <c r="NIW471" i="5" s="1"/>
  <c r="NIY471" i="5" s="1"/>
  <c r="NJA471" i="5" s="1"/>
  <c r="NJC471" i="5" s="1"/>
  <c r="NJE471" i="5" s="1"/>
  <c r="NJG471" i="5" s="1"/>
  <c r="NJI471" i="5" s="1"/>
  <c r="NJK471" i="5" s="1"/>
  <c r="NJM471" i="5" s="1"/>
  <c r="NJO471" i="5" s="1"/>
  <c r="NJQ471" i="5" s="1"/>
  <c r="NJS471" i="5" s="1"/>
  <c r="NJU471" i="5" s="1"/>
  <c r="NJW471" i="5" s="1"/>
  <c r="NJY471" i="5" s="1"/>
  <c r="NKA471" i="5" s="1"/>
  <c r="NKC471" i="5" s="1"/>
  <c r="NKE471" i="5" s="1"/>
  <c r="NKG471" i="5" s="1"/>
  <c r="NKI471" i="5" s="1"/>
  <c r="NKK471" i="5" s="1"/>
  <c r="NKM471" i="5" s="1"/>
  <c r="NKO471" i="5" s="1"/>
  <c r="NKQ471" i="5" s="1"/>
  <c r="NKS471" i="5" s="1"/>
  <c r="NKU471" i="5" s="1"/>
  <c r="NKW471" i="5" s="1"/>
  <c r="NKY471" i="5" s="1"/>
  <c r="NLA471" i="5" s="1"/>
  <c r="NLC471" i="5" s="1"/>
  <c r="NLE471" i="5" s="1"/>
  <c r="NLG471" i="5" s="1"/>
  <c r="NLI471" i="5" s="1"/>
  <c r="NLK471" i="5" s="1"/>
  <c r="NLM471" i="5" s="1"/>
  <c r="NLO471" i="5" s="1"/>
  <c r="NLQ471" i="5" s="1"/>
  <c r="NLS471" i="5" s="1"/>
  <c r="NLU471" i="5" s="1"/>
  <c r="NLW471" i="5" s="1"/>
  <c r="NLY471" i="5" s="1"/>
  <c r="NMA471" i="5" s="1"/>
  <c r="NMC471" i="5" s="1"/>
  <c r="NME471" i="5" s="1"/>
  <c r="NMG471" i="5" s="1"/>
  <c r="NMI471" i="5" s="1"/>
  <c r="NMK471" i="5" s="1"/>
  <c r="NMM471" i="5" s="1"/>
  <c r="NMO471" i="5" s="1"/>
  <c r="NMQ471" i="5" s="1"/>
  <c r="NMS471" i="5" s="1"/>
  <c r="NMU471" i="5" s="1"/>
  <c r="NMW471" i="5" s="1"/>
  <c r="NMY471" i="5" s="1"/>
  <c r="NNA471" i="5" s="1"/>
  <c r="NNC471" i="5" s="1"/>
  <c r="NNE471" i="5" s="1"/>
  <c r="NNG471" i="5" s="1"/>
  <c r="NNI471" i="5" s="1"/>
  <c r="NNK471" i="5" s="1"/>
  <c r="NNM471" i="5" s="1"/>
  <c r="NNO471" i="5" s="1"/>
  <c r="NNQ471" i="5" s="1"/>
  <c r="NNS471" i="5" s="1"/>
  <c r="NNU471" i="5" s="1"/>
  <c r="NNW471" i="5" s="1"/>
  <c r="NNY471" i="5" s="1"/>
  <c r="NOA471" i="5" s="1"/>
  <c r="NOC471" i="5" s="1"/>
  <c r="NOE471" i="5" s="1"/>
  <c r="NOG471" i="5" s="1"/>
  <c r="NOI471" i="5" s="1"/>
  <c r="NOK471" i="5" s="1"/>
  <c r="NOM471" i="5" s="1"/>
  <c r="NOO471" i="5" s="1"/>
  <c r="NOQ471" i="5" s="1"/>
  <c r="NOS471" i="5" s="1"/>
  <c r="NOU471" i="5" s="1"/>
  <c r="NOW471" i="5" s="1"/>
  <c r="NOY471" i="5" s="1"/>
  <c r="NPA471" i="5" s="1"/>
  <c r="NPC471" i="5" s="1"/>
  <c r="NPE471" i="5" s="1"/>
  <c r="NPG471" i="5" s="1"/>
  <c r="NPI471" i="5" s="1"/>
  <c r="NPK471" i="5" s="1"/>
  <c r="NPM471" i="5" s="1"/>
  <c r="NPO471" i="5" s="1"/>
  <c r="NPQ471" i="5" s="1"/>
  <c r="NPS471" i="5" s="1"/>
  <c r="NPU471" i="5" s="1"/>
  <c r="NPW471" i="5" s="1"/>
  <c r="NPY471" i="5" s="1"/>
  <c r="NQA471" i="5" s="1"/>
  <c r="NQC471" i="5" s="1"/>
  <c r="NQE471" i="5" s="1"/>
  <c r="NQG471" i="5" s="1"/>
  <c r="NQI471" i="5" s="1"/>
  <c r="NQK471" i="5" s="1"/>
  <c r="NQM471" i="5" s="1"/>
  <c r="NQO471" i="5" s="1"/>
  <c r="NQQ471" i="5" s="1"/>
  <c r="NQS471" i="5" s="1"/>
  <c r="NQU471" i="5" s="1"/>
  <c r="NQW471" i="5" s="1"/>
  <c r="NQY471" i="5" s="1"/>
  <c r="NRA471" i="5" s="1"/>
  <c r="NRC471" i="5" s="1"/>
  <c r="NRE471" i="5" s="1"/>
  <c r="NRG471" i="5" s="1"/>
  <c r="NRI471" i="5" s="1"/>
  <c r="NRK471" i="5" s="1"/>
  <c r="NRM471" i="5" s="1"/>
  <c r="NRO471" i="5" s="1"/>
  <c r="NRQ471" i="5" s="1"/>
  <c r="NRS471" i="5" s="1"/>
  <c r="NRU471" i="5" s="1"/>
  <c r="NRW471" i="5" s="1"/>
  <c r="NRY471" i="5" s="1"/>
  <c r="NSA471" i="5" s="1"/>
  <c r="NSC471" i="5" s="1"/>
  <c r="NSE471" i="5" s="1"/>
  <c r="NSG471" i="5" s="1"/>
  <c r="NSI471" i="5" s="1"/>
  <c r="NSK471" i="5" s="1"/>
  <c r="NSM471" i="5" s="1"/>
  <c r="NSO471" i="5" s="1"/>
  <c r="NSQ471" i="5" s="1"/>
  <c r="NSS471" i="5" s="1"/>
  <c r="NSU471" i="5" s="1"/>
  <c r="NSW471" i="5" s="1"/>
  <c r="NSY471" i="5" s="1"/>
  <c r="NTA471" i="5" s="1"/>
  <c r="NTC471" i="5" s="1"/>
  <c r="NTE471" i="5" s="1"/>
  <c r="NTG471" i="5" s="1"/>
  <c r="NTI471" i="5" s="1"/>
  <c r="NTK471" i="5" s="1"/>
  <c r="NTM471" i="5" s="1"/>
  <c r="NTO471" i="5" s="1"/>
  <c r="NTQ471" i="5" s="1"/>
  <c r="NTS471" i="5" s="1"/>
  <c r="NTU471" i="5" s="1"/>
  <c r="NTW471" i="5" s="1"/>
  <c r="NTY471" i="5" s="1"/>
  <c r="NUA471" i="5" s="1"/>
  <c r="NUC471" i="5" s="1"/>
  <c r="NUE471" i="5" s="1"/>
  <c r="NUG471" i="5" s="1"/>
  <c r="NUI471" i="5" s="1"/>
  <c r="NUK471" i="5" s="1"/>
  <c r="NUM471" i="5" s="1"/>
  <c r="NUO471" i="5" s="1"/>
  <c r="NUQ471" i="5" s="1"/>
  <c r="NUS471" i="5" s="1"/>
  <c r="NUU471" i="5" s="1"/>
  <c r="NUW471" i="5" s="1"/>
  <c r="NUY471" i="5" s="1"/>
  <c r="NVA471" i="5" s="1"/>
  <c r="NVC471" i="5" s="1"/>
  <c r="NVE471" i="5" s="1"/>
  <c r="NVG471" i="5" s="1"/>
  <c r="NVI471" i="5" s="1"/>
  <c r="NVK471" i="5" s="1"/>
  <c r="NVM471" i="5" s="1"/>
  <c r="NVO471" i="5" s="1"/>
  <c r="NVQ471" i="5" s="1"/>
  <c r="NVS471" i="5" s="1"/>
  <c r="NVU471" i="5" s="1"/>
  <c r="NVW471" i="5" s="1"/>
  <c r="NVY471" i="5" s="1"/>
  <c r="NWA471" i="5" s="1"/>
  <c r="NWC471" i="5" s="1"/>
  <c r="NWE471" i="5" s="1"/>
  <c r="NWG471" i="5" s="1"/>
  <c r="NWI471" i="5" s="1"/>
  <c r="NWK471" i="5" s="1"/>
  <c r="NWM471" i="5" s="1"/>
  <c r="NWO471" i="5" s="1"/>
  <c r="NWQ471" i="5" s="1"/>
  <c r="NWS471" i="5" s="1"/>
  <c r="NWU471" i="5" s="1"/>
  <c r="NWW471" i="5" s="1"/>
  <c r="NWY471" i="5" s="1"/>
  <c r="NXA471" i="5" s="1"/>
  <c r="NXC471" i="5" s="1"/>
  <c r="NXE471" i="5" s="1"/>
  <c r="NXG471" i="5" s="1"/>
  <c r="NXI471" i="5" s="1"/>
  <c r="NXK471" i="5" s="1"/>
  <c r="NXM471" i="5" s="1"/>
  <c r="NXO471" i="5" s="1"/>
  <c r="NXQ471" i="5" s="1"/>
  <c r="NXS471" i="5" s="1"/>
  <c r="NXU471" i="5" s="1"/>
  <c r="NXW471" i="5" s="1"/>
  <c r="NXY471" i="5" s="1"/>
  <c r="NYA471" i="5" s="1"/>
  <c r="NYC471" i="5" s="1"/>
  <c r="NYE471" i="5" s="1"/>
  <c r="NYG471" i="5" s="1"/>
  <c r="NYI471" i="5" s="1"/>
  <c r="NYK471" i="5" s="1"/>
  <c r="NYM471" i="5" s="1"/>
  <c r="NYO471" i="5" s="1"/>
  <c r="NYQ471" i="5" s="1"/>
  <c r="NYS471" i="5" s="1"/>
  <c r="NYU471" i="5" s="1"/>
  <c r="NYW471" i="5" s="1"/>
  <c r="NYY471" i="5" s="1"/>
  <c r="NZA471" i="5" s="1"/>
  <c r="NZC471" i="5" s="1"/>
  <c r="NZE471" i="5" s="1"/>
  <c r="NZG471" i="5" s="1"/>
  <c r="NZI471" i="5" s="1"/>
  <c r="NZK471" i="5" s="1"/>
  <c r="NZM471" i="5" s="1"/>
  <c r="NZO471" i="5" s="1"/>
  <c r="NZQ471" i="5" s="1"/>
  <c r="NZS471" i="5" s="1"/>
  <c r="NZU471" i="5" s="1"/>
  <c r="NZW471" i="5" s="1"/>
  <c r="NZY471" i="5" s="1"/>
  <c r="OAA471" i="5" s="1"/>
  <c r="OAC471" i="5" s="1"/>
  <c r="OAE471" i="5" s="1"/>
  <c r="OAG471" i="5" s="1"/>
  <c r="OAI471" i="5" s="1"/>
  <c r="OAK471" i="5" s="1"/>
  <c r="OAM471" i="5" s="1"/>
  <c r="OAO471" i="5" s="1"/>
  <c r="OAQ471" i="5" s="1"/>
  <c r="OAS471" i="5" s="1"/>
  <c r="OAU471" i="5" s="1"/>
  <c r="OAW471" i="5" s="1"/>
  <c r="OAY471" i="5" s="1"/>
  <c r="OBA471" i="5" s="1"/>
  <c r="OBC471" i="5" s="1"/>
  <c r="OBE471" i="5" s="1"/>
  <c r="OBG471" i="5" s="1"/>
  <c r="OBI471" i="5" s="1"/>
  <c r="OBK471" i="5" s="1"/>
  <c r="OBM471" i="5" s="1"/>
  <c r="OBO471" i="5" s="1"/>
  <c r="OBQ471" i="5" s="1"/>
  <c r="OBS471" i="5" s="1"/>
  <c r="OBU471" i="5" s="1"/>
  <c r="OBW471" i="5" s="1"/>
  <c r="OBY471" i="5" s="1"/>
  <c r="OCA471" i="5" s="1"/>
  <c r="OCC471" i="5" s="1"/>
  <c r="OCE471" i="5" s="1"/>
  <c r="OCG471" i="5" s="1"/>
  <c r="OCI471" i="5" s="1"/>
  <c r="OCK471" i="5" s="1"/>
  <c r="OCM471" i="5" s="1"/>
  <c r="OCO471" i="5" s="1"/>
  <c r="OCQ471" i="5" s="1"/>
  <c r="OCS471" i="5" s="1"/>
  <c r="OCU471" i="5" s="1"/>
  <c r="OCW471" i="5" s="1"/>
  <c r="OCY471" i="5" s="1"/>
  <c r="ODA471" i="5" s="1"/>
  <c r="ODC471" i="5" s="1"/>
  <c r="ODE471" i="5" s="1"/>
  <c r="ODG471" i="5" s="1"/>
  <c r="ODI471" i="5" s="1"/>
  <c r="ODK471" i="5" s="1"/>
  <c r="ODM471" i="5" s="1"/>
  <c r="ODO471" i="5" s="1"/>
  <c r="ODQ471" i="5" s="1"/>
  <c r="ODS471" i="5" s="1"/>
  <c r="ODU471" i="5" s="1"/>
  <c r="ODW471" i="5" s="1"/>
  <c r="ODY471" i="5" s="1"/>
  <c r="OEA471" i="5" s="1"/>
  <c r="OEC471" i="5" s="1"/>
  <c r="OEE471" i="5" s="1"/>
  <c r="OEG471" i="5" s="1"/>
  <c r="OEI471" i="5" s="1"/>
  <c r="OEK471" i="5" s="1"/>
  <c r="OEM471" i="5" s="1"/>
  <c r="OEO471" i="5" s="1"/>
  <c r="OEQ471" i="5" s="1"/>
  <c r="OES471" i="5" s="1"/>
  <c r="OEU471" i="5" s="1"/>
  <c r="OEW471" i="5" s="1"/>
  <c r="OEY471" i="5" s="1"/>
  <c r="OFA471" i="5" s="1"/>
  <c r="OFC471" i="5" s="1"/>
  <c r="OFE471" i="5" s="1"/>
  <c r="OFG471" i="5" s="1"/>
  <c r="OFI471" i="5" s="1"/>
  <c r="OFK471" i="5" s="1"/>
  <c r="OFM471" i="5" s="1"/>
  <c r="OFO471" i="5" s="1"/>
  <c r="OFQ471" i="5" s="1"/>
  <c r="OFS471" i="5" s="1"/>
  <c r="OFU471" i="5" s="1"/>
  <c r="OFW471" i="5" s="1"/>
  <c r="OFY471" i="5" s="1"/>
  <c r="OGA471" i="5" s="1"/>
  <c r="OGC471" i="5" s="1"/>
  <c r="OGE471" i="5" s="1"/>
  <c r="OGG471" i="5" s="1"/>
  <c r="OGI471" i="5" s="1"/>
  <c r="OGK471" i="5" s="1"/>
  <c r="OGM471" i="5" s="1"/>
  <c r="OGO471" i="5" s="1"/>
  <c r="OGQ471" i="5" s="1"/>
  <c r="OGS471" i="5" s="1"/>
  <c r="OGU471" i="5" s="1"/>
  <c r="OGW471" i="5" s="1"/>
  <c r="OGY471" i="5" s="1"/>
  <c r="OHA471" i="5" s="1"/>
  <c r="OHC471" i="5" s="1"/>
  <c r="OHE471" i="5" s="1"/>
  <c r="OHG471" i="5" s="1"/>
  <c r="OHI471" i="5" s="1"/>
  <c r="OHK471" i="5" s="1"/>
  <c r="OHM471" i="5" s="1"/>
  <c r="OHO471" i="5" s="1"/>
  <c r="OHQ471" i="5" s="1"/>
  <c r="OHS471" i="5" s="1"/>
  <c r="OHU471" i="5" s="1"/>
  <c r="OHW471" i="5" s="1"/>
  <c r="OHY471" i="5" s="1"/>
  <c r="OIA471" i="5" s="1"/>
  <c r="OIC471" i="5" s="1"/>
  <c r="OIE471" i="5" s="1"/>
  <c r="OIG471" i="5" s="1"/>
  <c r="OII471" i="5" s="1"/>
  <c r="OIK471" i="5" s="1"/>
  <c r="OIM471" i="5" s="1"/>
  <c r="OIO471" i="5" s="1"/>
  <c r="OIQ471" i="5" s="1"/>
  <c r="OIS471" i="5" s="1"/>
  <c r="OIU471" i="5" s="1"/>
  <c r="OIW471" i="5" s="1"/>
  <c r="OIY471" i="5" s="1"/>
  <c r="OJA471" i="5" s="1"/>
  <c r="OJC471" i="5" s="1"/>
  <c r="OJE471" i="5" s="1"/>
  <c r="OJG471" i="5" s="1"/>
  <c r="OJI471" i="5" s="1"/>
  <c r="OJK471" i="5" s="1"/>
  <c r="OJM471" i="5" s="1"/>
  <c r="OJO471" i="5" s="1"/>
  <c r="OJQ471" i="5" s="1"/>
  <c r="OJS471" i="5" s="1"/>
  <c r="OJU471" i="5" s="1"/>
  <c r="OJW471" i="5" s="1"/>
  <c r="OJY471" i="5" s="1"/>
  <c r="OKA471" i="5" s="1"/>
  <c r="OKC471" i="5" s="1"/>
  <c r="OKE471" i="5" s="1"/>
  <c r="OKG471" i="5" s="1"/>
  <c r="OKI471" i="5" s="1"/>
  <c r="OKK471" i="5" s="1"/>
  <c r="OKM471" i="5" s="1"/>
  <c r="OKO471" i="5" s="1"/>
  <c r="OKQ471" i="5" s="1"/>
  <c r="OKS471" i="5" s="1"/>
  <c r="OKU471" i="5" s="1"/>
  <c r="OKW471" i="5" s="1"/>
  <c r="OKY471" i="5" s="1"/>
  <c r="OLA471" i="5" s="1"/>
  <c r="OLC471" i="5" s="1"/>
  <c r="OLE471" i="5" s="1"/>
  <c r="OLG471" i="5" s="1"/>
  <c r="OLI471" i="5" s="1"/>
  <c r="OLK471" i="5" s="1"/>
  <c r="OLM471" i="5" s="1"/>
  <c r="OLO471" i="5" s="1"/>
  <c r="OLQ471" i="5" s="1"/>
  <c r="OLS471" i="5" s="1"/>
  <c r="OLU471" i="5" s="1"/>
  <c r="OLW471" i="5" s="1"/>
  <c r="OLY471" i="5" s="1"/>
  <c r="OMA471" i="5" s="1"/>
  <c r="OMC471" i="5" s="1"/>
  <c r="OME471" i="5" s="1"/>
  <c r="OMG471" i="5" s="1"/>
  <c r="OMI471" i="5" s="1"/>
  <c r="OMK471" i="5" s="1"/>
  <c r="OMM471" i="5" s="1"/>
  <c r="OMO471" i="5" s="1"/>
  <c r="OMQ471" i="5" s="1"/>
  <c r="OMS471" i="5" s="1"/>
  <c r="OMU471" i="5" s="1"/>
  <c r="OMW471" i="5" s="1"/>
  <c r="OMY471" i="5" s="1"/>
  <c r="ONA471" i="5" s="1"/>
  <c r="ONC471" i="5" s="1"/>
  <c r="ONE471" i="5" s="1"/>
  <c r="ONG471" i="5" s="1"/>
  <c r="ONI471" i="5" s="1"/>
  <c r="ONK471" i="5" s="1"/>
  <c r="ONM471" i="5" s="1"/>
  <c r="ONO471" i="5" s="1"/>
  <c r="ONQ471" i="5" s="1"/>
  <c r="ONS471" i="5" s="1"/>
  <c r="ONU471" i="5" s="1"/>
  <c r="ONW471" i="5" s="1"/>
  <c r="ONY471" i="5" s="1"/>
  <c r="OOA471" i="5" s="1"/>
  <c r="OOC471" i="5" s="1"/>
  <c r="OOE471" i="5" s="1"/>
  <c r="OOG471" i="5" s="1"/>
  <c r="OOI471" i="5" s="1"/>
  <c r="OOK471" i="5" s="1"/>
  <c r="OOM471" i="5" s="1"/>
  <c r="OOO471" i="5" s="1"/>
  <c r="OOQ471" i="5" s="1"/>
  <c r="OOS471" i="5" s="1"/>
  <c r="OOU471" i="5" s="1"/>
  <c r="OOW471" i="5" s="1"/>
  <c r="OOY471" i="5" s="1"/>
  <c r="OPA471" i="5" s="1"/>
  <c r="OPC471" i="5" s="1"/>
  <c r="OPE471" i="5" s="1"/>
  <c r="OPG471" i="5" s="1"/>
  <c r="OPI471" i="5" s="1"/>
  <c r="OPK471" i="5" s="1"/>
  <c r="OPM471" i="5" s="1"/>
  <c r="OPO471" i="5" s="1"/>
  <c r="OPQ471" i="5" s="1"/>
  <c r="OPS471" i="5" s="1"/>
  <c r="OPU471" i="5" s="1"/>
  <c r="OPW471" i="5" s="1"/>
  <c r="OPY471" i="5" s="1"/>
  <c r="OQA471" i="5" s="1"/>
  <c r="OQC471" i="5" s="1"/>
  <c r="OQE471" i="5" s="1"/>
  <c r="OQG471" i="5" s="1"/>
  <c r="OQI471" i="5" s="1"/>
  <c r="OQK471" i="5" s="1"/>
  <c r="OQM471" i="5" s="1"/>
  <c r="OQO471" i="5" s="1"/>
  <c r="OQQ471" i="5" s="1"/>
  <c r="OQS471" i="5" s="1"/>
  <c r="OQU471" i="5" s="1"/>
  <c r="OQW471" i="5" s="1"/>
  <c r="OQY471" i="5" s="1"/>
  <c r="ORA471" i="5" s="1"/>
  <c r="ORC471" i="5" s="1"/>
  <c r="ORE471" i="5" s="1"/>
  <c r="ORG471" i="5" s="1"/>
  <c r="ORI471" i="5" s="1"/>
  <c r="ORK471" i="5" s="1"/>
  <c r="ORM471" i="5" s="1"/>
  <c r="ORO471" i="5" s="1"/>
  <c r="ORQ471" i="5" s="1"/>
  <c r="ORS471" i="5" s="1"/>
  <c r="ORU471" i="5" s="1"/>
  <c r="ORW471" i="5" s="1"/>
  <c r="ORY471" i="5" s="1"/>
  <c r="OSA471" i="5" s="1"/>
  <c r="OSC471" i="5" s="1"/>
  <c r="OSE471" i="5" s="1"/>
  <c r="OSG471" i="5" s="1"/>
  <c r="OSI471" i="5" s="1"/>
  <c r="OSK471" i="5" s="1"/>
  <c r="OSM471" i="5" s="1"/>
  <c r="OSO471" i="5" s="1"/>
  <c r="OSQ471" i="5" s="1"/>
  <c r="OSS471" i="5" s="1"/>
  <c r="OSU471" i="5" s="1"/>
  <c r="OSW471" i="5" s="1"/>
  <c r="OSY471" i="5" s="1"/>
  <c r="OTA471" i="5" s="1"/>
  <c r="OTC471" i="5" s="1"/>
  <c r="OTE471" i="5" s="1"/>
  <c r="OTG471" i="5" s="1"/>
  <c r="OTI471" i="5" s="1"/>
  <c r="OTK471" i="5" s="1"/>
  <c r="OTM471" i="5" s="1"/>
  <c r="OTO471" i="5" s="1"/>
  <c r="OTQ471" i="5" s="1"/>
  <c r="OTS471" i="5" s="1"/>
  <c r="OTU471" i="5" s="1"/>
  <c r="OTW471" i="5" s="1"/>
  <c r="OTY471" i="5" s="1"/>
  <c r="OUA471" i="5" s="1"/>
  <c r="OUC471" i="5" s="1"/>
  <c r="OUE471" i="5" s="1"/>
  <c r="OUG471" i="5" s="1"/>
  <c r="OUI471" i="5" s="1"/>
  <c r="OUK471" i="5" s="1"/>
  <c r="OUM471" i="5" s="1"/>
  <c r="OUO471" i="5" s="1"/>
  <c r="OUQ471" i="5" s="1"/>
  <c r="OUS471" i="5" s="1"/>
  <c r="OUU471" i="5" s="1"/>
  <c r="OUW471" i="5" s="1"/>
  <c r="OUY471" i="5" s="1"/>
  <c r="OVA471" i="5" s="1"/>
  <c r="OVC471" i="5" s="1"/>
  <c r="OVE471" i="5" s="1"/>
  <c r="OVG471" i="5" s="1"/>
  <c r="OVI471" i="5" s="1"/>
  <c r="OVK471" i="5" s="1"/>
  <c r="OVM471" i="5" s="1"/>
  <c r="OVO471" i="5" s="1"/>
  <c r="OVQ471" i="5" s="1"/>
  <c r="OVS471" i="5" s="1"/>
  <c r="OVU471" i="5" s="1"/>
  <c r="OVW471" i="5" s="1"/>
  <c r="OVY471" i="5" s="1"/>
  <c r="OWA471" i="5" s="1"/>
  <c r="OWC471" i="5" s="1"/>
  <c r="OWE471" i="5" s="1"/>
  <c r="OWG471" i="5" s="1"/>
  <c r="OWI471" i="5" s="1"/>
  <c r="OWK471" i="5" s="1"/>
  <c r="OWM471" i="5" s="1"/>
  <c r="OWO471" i="5" s="1"/>
  <c r="OWQ471" i="5" s="1"/>
  <c r="OWS471" i="5" s="1"/>
  <c r="OWU471" i="5" s="1"/>
  <c r="OWW471" i="5" s="1"/>
  <c r="OWY471" i="5" s="1"/>
  <c r="OXA471" i="5" s="1"/>
  <c r="OXC471" i="5" s="1"/>
  <c r="OXE471" i="5" s="1"/>
  <c r="OXG471" i="5" s="1"/>
  <c r="OXI471" i="5" s="1"/>
  <c r="OXK471" i="5" s="1"/>
  <c r="OXM471" i="5" s="1"/>
  <c r="OXO471" i="5" s="1"/>
  <c r="OXQ471" i="5" s="1"/>
  <c r="OXS471" i="5" s="1"/>
  <c r="OXU471" i="5" s="1"/>
  <c r="OXW471" i="5" s="1"/>
  <c r="OXY471" i="5" s="1"/>
  <c r="OYA471" i="5" s="1"/>
  <c r="OYC471" i="5" s="1"/>
  <c r="OYE471" i="5" s="1"/>
  <c r="OYG471" i="5" s="1"/>
  <c r="OYI471" i="5" s="1"/>
  <c r="OYK471" i="5" s="1"/>
  <c r="OYM471" i="5" s="1"/>
  <c r="OYO471" i="5" s="1"/>
  <c r="OYQ471" i="5" s="1"/>
  <c r="OYS471" i="5" s="1"/>
  <c r="OYU471" i="5" s="1"/>
  <c r="OYW471" i="5" s="1"/>
  <c r="OYY471" i="5" s="1"/>
  <c r="OZA471" i="5" s="1"/>
  <c r="OZC471" i="5" s="1"/>
  <c r="OZE471" i="5" s="1"/>
  <c r="OZG471" i="5" s="1"/>
  <c r="OZI471" i="5" s="1"/>
  <c r="OZK471" i="5" s="1"/>
  <c r="OZM471" i="5" s="1"/>
  <c r="OZO471" i="5" s="1"/>
  <c r="OZQ471" i="5" s="1"/>
  <c r="OZS471" i="5" s="1"/>
  <c r="OZU471" i="5" s="1"/>
  <c r="OZW471" i="5" s="1"/>
  <c r="OZY471" i="5" s="1"/>
  <c r="PAA471" i="5" s="1"/>
  <c r="PAC471" i="5" s="1"/>
  <c r="PAE471" i="5" s="1"/>
  <c r="PAG471" i="5" s="1"/>
  <c r="PAI471" i="5" s="1"/>
  <c r="PAK471" i="5" s="1"/>
  <c r="PAM471" i="5" s="1"/>
  <c r="PAO471" i="5" s="1"/>
  <c r="PAQ471" i="5" s="1"/>
  <c r="PAS471" i="5" s="1"/>
  <c r="PAU471" i="5" s="1"/>
  <c r="PAW471" i="5" s="1"/>
  <c r="PAY471" i="5" s="1"/>
  <c r="PBA471" i="5" s="1"/>
  <c r="PBC471" i="5" s="1"/>
  <c r="PBE471" i="5" s="1"/>
  <c r="PBG471" i="5" s="1"/>
  <c r="PBI471" i="5" s="1"/>
  <c r="PBK471" i="5" s="1"/>
  <c r="PBM471" i="5" s="1"/>
  <c r="PBO471" i="5" s="1"/>
  <c r="PBQ471" i="5" s="1"/>
  <c r="PBS471" i="5" s="1"/>
  <c r="PBU471" i="5" s="1"/>
  <c r="PBW471" i="5" s="1"/>
  <c r="PBY471" i="5" s="1"/>
  <c r="PCA471" i="5" s="1"/>
  <c r="PCC471" i="5" s="1"/>
  <c r="PCE471" i="5" s="1"/>
  <c r="PCG471" i="5" s="1"/>
  <c r="PCI471" i="5" s="1"/>
  <c r="PCK471" i="5" s="1"/>
  <c r="PCM471" i="5" s="1"/>
  <c r="PCO471" i="5" s="1"/>
  <c r="PCQ471" i="5" s="1"/>
  <c r="PCS471" i="5" s="1"/>
  <c r="PCU471" i="5" s="1"/>
  <c r="PCW471" i="5" s="1"/>
  <c r="PCY471" i="5" s="1"/>
  <c r="PDA471" i="5" s="1"/>
  <c r="PDC471" i="5" s="1"/>
  <c r="PDE471" i="5" s="1"/>
  <c r="PDG471" i="5" s="1"/>
  <c r="PDI471" i="5" s="1"/>
  <c r="PDK471" i="5" s="1"/>
  <c r="PDM471" i="5" s="1"/>
  <c r="PDO471" i="5" s="1"/>
  <c r="PDQ471" i="5" s="1"/>
  <c r="PDS471" i="5" s="1"/>
  <c r="PDU471" i="5" s="1"/>
  <c r="PDW471" i="5" s="1"/>
  <c r="PDY471" i="5" s="1"/>
  <c r="PEA471" i="5" s="1"/>
  <c r="PEC471" i="5" s="1"/>
  <c r="PEE471" i="5" s="1"/>
  <c r="PEG471" i="5" s="1"/>
  <c r="PEI471" i="5" s="1"/>
  <c r="PEK471" i="5" s="1"/>
  <c r="PEM471" i="5" s="1"/>
  <c r="PEO471" i="5" s="1"/>
  <c r="PEQ471" i="5" s="1"/>
  <c r="PES471" i="5" s="1"/>
  <c r="PEU471" i="5" s="1"/>
  <c r="PEW471" i="5" s="1"/>
  <c r="PEY471" i="5" s="1"/>
  <c r="PFA471" i="5" s="1"/>
  <c r="PFC471" i="5" s="1"/>
  <c r="PFE471" i="5" s="1"/>
  <c r="PFG471" i="5" s="1"/>
  <c r="PFI471" i="5" s="1"/>
  <c r="PFK471" i="5" s="1"/>
  <c r="PFM471" i="5" s="1"/>
  <c r="PFO471" i="5" s="1"/>
  <c r="PFQ471" i="5" s="1"/>
  <c r="PFS471" i="5" s="1"/>
  <c r="PFU471" i="5" s="1"/>
  <c r="PFW471" i="5" s="1"/>
  <c r="PFY471" i="5" s="1"/>
  <c r="PGA471" i="5" s="1"/>
  <c r="PGC471" i="5" s="1"/>
  <c r="PGE471" i="5" s="1"/>
  <c r="PGG471" i="5" s="1"/>
  <c r="PGI471" i="5" s="1"/>
  <c r="PGK471" i="5" s="1"/>
  <c r="PGM471" i="5" s="1"/>
  <c r="PGO471" i="5" s="1"/>
  <c r="PGQ471" i="5" s="1"/>
  <c r="PGS471" i="5" s="1"/>
  <c r="PGU471" i="5" s="1"/>
  <c r="PGW471" i="5" s="1"/>
  <c r="PGY471" i="5" s="1"/>
  <c r="PHA471" i="5" s="1"/>
  <c r="PHC471" i="5" s="1"/>
  <c r="PHE471" i="5" s="1"/>
  <c r="PHG471" i="5" s="1"/>
  <c r="PHI471" i="5" s="1"/>
  <c r="PHK471" i="5" s="1"/>
  <c r="PHM471" i="5" s="1"/>
  <c r="PHO471" i="5" s="1"/>
  <c r="PHQ471" i="5" s="1"/>
  <c r="PHS471" i="5" s="1"/>
  <c r="PHU471" i="5" s="1"/>
  <c r="PHW471" i="5" s="1"/>
  <c r="PHY471" i="5" s="1"/>
  <c r="PIA471" i="5" s="1"/>
  <c r="PIC471" i="5" s="1"/>
  <c r="PIE471" i="5" s="1"/>
  <c r="PIG471" i="5" s="1"/>
  <c r="PII471" i="5" s="1"/>
  <c r="PIK471" i="5" s="1"/>
  <c r="PIM471" i="5" s="1"/>
  <c r="PIO471" i="5" s="1"/>
  <c r="PIQ471" i="5" s="1"/>
  <c r="PIS471" i="5" s="1"/>
  <c r="PIU471" i="5" s="1"/>
  <c r="PIW471" i="5" s="1"/>
  <c r="PIY471" i="5" s="1"/>
  <c r="PJA471" i="5" s="1"/>
  <c r="PJC471" i="5" s="1"/>
  <c r="PJE471" i="5" s="1"/>
  <c r="PJG471" i="5" s="1"/>
  <c r="PJI471" i="5" s="1"/>
  <c r="PJK471" i="5" s="1"/>
  <c r="PJM471" i="5" s="1"/>
  <c r="PJO471" i="5" s="1"/>
  <c r="PJQ471" i="5" s="1"/>
  <c r="PJS471" i="5" s="1"/>
  <c r="PJU471" i="5" s="1"/>
  <c r="PJW471" i="5" s="1"/>
  <c r="PJY471" i="5" s="1"/>
  <c r="PKA471" i="5" s="1"/>
  <c r="PKC471" i="5" s="1"/>
  <c r="PKE471" i="5" s="1"/>
  <c r="PKG471" i="5" s="1"/>
  <c r="PKI471" i="5" s="1"/>
  <c r="PKK471" i="5" s="1"/>
  <c r="PKM471" i="5" s="1"/>
  <c r="PKO471" i="5" s="1"/>
  <c r="PKQ471" i="5" s="1"/>
  <c r="PKS471" i="5" s="1"/>
  <c r="PKU471" i="5" s="1"/>
  <c r="PKW471" i="5" s="1"/>
  <c r="PKY471" i="5" s="1"/>
  <c r="PLA471" i="5" s="1"/>
  <c r="PLC471" i="5" s="1"/>
  <c r="PLE471" i="5" s="1"/>
  <c r="PLG471" i="5" s="1"/>
  <c r="PLI471" i="5" s="1"/>
  <c r="PLK471" i="5" s="1"/>
  <c r="PLM471" i="5" s="1"/>
  <c r="PLO471" i="5" s="1"/>
  <c r="PLQ471" i="5" s="1"/>
  <c r="PLS471" i="5" s="1"/>
  <c r="PLU471" i="5" s="1"/>
  <c r="PLW471" i="5" s="1"/>
  <c r="PLY471" i="5" s="1"/>
  <c r="PMA471" i="5" s="1"/>
  <c r="PMC471" i="5" s="1"/>
  <c r="PME471" i="5" s="1"/>
  <c r="PMG471" i="5" s="1"/>
  <c r="PMI471" i="5" s="1"/>
  <c r="PMK471" i="5" s="1"/>
  <c r="PMM471" i="5" s="1"/>
  <c r="PMO471" i="5" s="1"/>
  <c r="PMQ471" i="5" s="1"/>
  <c r="PMS471" i="5" s="1"/>
  <c r="PMU471" i="5" s="1"/>
  <c r="PMW471" i="5" s="1"/>
  <c r="PMY471" i="5" s="1"/>
  <c r="PNA471" i="5" s="1"/>
  <c r="PNC471" i="5" s="1"/>
  <c r="PNE471" i="5" s="1"/>
  <c r="PNG471" i="5" s="1"/>
  <c r="PNI471" i="5" s="1"/>
  <c r="PNK471" i="5" s="1"/>
  <c r="PNM471" i="5" s="1"/>
  <c r="PNO471" i="5" s="1"/>
  <c r="PNQ471" i="5" s="1"/>
  <c r="PNS471" i="5" s="1"/>
  <c r="PNU471" i="5" s="1"/>
  <c r="PNW471" i="5" s="1"/>
  <c r="PNY471" i="5" s="1"/>
  <c r="POA471" i="5" s="1"/>
  <c r="POC471" i="5" s="1"/>
  <c r="POE471" i="5" s="1"/>
  <c r="POG471" i="5" s="1"/>
  <c r="POI471" i="5" s="1"/>
  <c r="POK471" i="5" s="1"/>
  <c r="POM471" i="5" s="1"/>
  <c r="POO471" i="5" s="1"/>
  <c r="POQ471" i="5" s="1"/>
  <c r="POS471" i="5" s="1"/>
  <c r="POU471" i="5" s="1"/>
  <c r="POW471" i="5" s="1"/>
  <c r="POY471" i="5" s="1"/>
  <c r="PPA471" i="5" s="1"/>
  <c r="PPC471" i="5" s="1"/>
  <c r="PPE471" i="5" s="1"/>
  <c r="PPG471" i="5" s="1"/>
  <c r="PPI471" i="5" s="1"/>
  <c r="PPK471" i="5" s="1"/>
  <c r="PPM471" i="5" s="1"/>
  <c r="PPO471" i="5" s="1"/>
  <c r="PPQ471" i="5" s="1"/>
  <c r="PPS471" i="5" s="1"/>
  <c r="PPU471" i="5" s="1"/>
  <c r="PPW471" i="5" s="1"/>
  <c r="PPY471" i="5" s="1"/>
  <c r="PQA471" i="5" s="1"/>
  <c r="PQC471" i="5" s="1"/>
  <c r="PQE471" i="5" s="1"/>
  <c r="PQG471" i="5" s="1"/>
  <c r="PQI471" i="5" s="1"/>
  <c r="PQK471" i="5" s="1"/>
  <c r="PQM471" i="5" s="1"/>
  <c r="PQO471" i="5" s="1"/>
  <c r="PQQ471" i="5" s="1"/>
  <c r="PQS471" i="5" s="1"/>
  <c r="PQU471" i="5" s="1"/>
  <c r="PQW471" i="5" s="1"/>
  <c r="PQY471" i="5" s="1"/>
  <c r="PRA471" i="5" s="1"/>
  <c r="PRC471" i="5" s="1"/>
  <c r="PRE471" i="5" s="1"/>
  <c r="PRG471" i="5" s="1"/>
  <c r="PRI471" i="5" s="1"/>
  <c r="PRK471" i="5" s="1"/>
  <c r="PRM471" i="5" s="1"/>
  <c r="PRO471" i="5" s="1"/>
  <c r="PRQ471" i="5" s="1"/>
  <c r="PRS471" i="5" s="1"/>
  <c r="PRU471" i="5" s="1"/>
  <c r="PRW471" i="5" s="1"/>
  <c r="PRY471" i="5" s="1"/>
  <c r="PSA471" i="5" s="1"/>
  <c r="PSC471" i="5" s="1"/>
  <c r="PSE471" i="5" s="1"/>
  <c r="PSG471" i="5" s="1"/>
  <c r="PSI471" i="5" s="1"/>
  <c r="PSK471" i="5" s="1"/>
  <c r="PSM471" i="5" s="1"/>
  <c r="PSO471" i="5" s="1"/>
  <c r="PSQ471" i="5" s="1"/>
  <c r="PSS471" i="5" s="1"/>
  <c r="PSU471" i="5" s="1"/>
  <c r="PSW471" i="5" s="1"/>
  <c r="PSY471" i="5" s="1"/>
  <c r="PTA471" i="5" s="1"/>
  <c r="PTC471" i="5" s="1"/>
  <c r="PTE471" i="5" s="1"/>
  <c r="PTG471" i="5" s="1"/>
  <c r="PTI471" i="5" s="1"/>
  <c r="PTK471" i="5" s="1"/>
  <c r="PTM471" i="5" s="1"/>
  <c r="PTO471" i="5" s="1"/>
  <c r="PTQ471" i="5" s="1"/>
  <c r="PTS471" i="5" s="1"/>
  <c r="PTU471" i="5" s="1"/>
  <c r="PTW471" i="5" s="1"/>
  <c r="PTY471" i="5" s="1"/>
  <c r="PUA471" i="5" s="1"/>
  <c r="PUC471" i="5" s="1"/>
  <c r="PUE471" i="5" s="1"/>
  <c r="PUG471" i="5" s="1"/>
  <c r="PUI471" i="5" s="1"/>
  <c r="PUK471" i="5" s="1"/>
  <c r="PUM471" i="5" s="1"/>
  <c r="PUO471" i="5" s="1"/>
  <c r="PUQ471" i="5" s="1"/>
  <c r="PUS471" i="5" s="1"/>
  <c r="PUU471" i="5" s="1"/>
  <c r="PUW471" i="5" s="1"/>
  <c r="PUY471" i="5" s="1"/>
  <c r="PVA471" i="5" s="1"/>
  <c r="PVC471" i="5" s="1"/>
  <c r="PVE471" i="5" s="1"/>
  <c r="PVG471" i="5" s="1"/>
  <c r="PVI471" i="5" s="1"/>
  <c r="PVK471" i="5" s="1"/>
  <c r="PVM471" i="5" s="1"/>
  <c r="PVO471" i="5" s="1"/>
  <c r="PVQ471" i="5" s="1"/>
  <c r="PVS471" i="5" s="1"/>
  <c r="PVU471" i="5" s="1"/>
  <c r="PVW471" i="5" s="1"/>
  <c r="PVY471" i="5" s="1"/>
  <c r="PWA471" i="5" s="1"/>
  <c r="PWC471" i="5" s="1"/>
  <c r="PWE471" i="5" s="1"/>
  <c r="PWG471" i="5" s="1"/>
  <c r="PWI471" i="5" s="1"/>
  <c r="PWK471" i="5" s="1"/>
  <c r="PWM471" i="5" s="1"/>
  <c r="PWO471" i="5" s="1"/>
  <c r="PWQ471" i="5" s="1"/>
  <c r="PWS471" i="5" s="1"/>
  <c r="PWU471" i="5" s="1"/>
  <c r="PWW471" i="5" s="1"/>
  <c r="PWY471" i="5" s="1"/>
  <c r="PXA471" i="5" s="1"/>
  <c r="PXC471" i="5" s="1"/>
  <c r="PXE471" i="5" s="1"/>
  <c r="PXG471" i="5" s="1"/>
  <c r="PXI471" i="5" s="1"/>
  <c r="PXK471" i="5" s="1"/>
  <c r="PXM471" i="5" s="1"/>
  <c r="PXO471" i="5" s="1"/>
  <c r="PXQ471" i="5" s="1"/>
  <c r="PXS471" i="5" s="1"/>
  <c r="PXU471" i="5" s="1"/>
  <c r="PXW471" i="5" s="1"/>
  <c r="PXY471" i="5" s="1"/>
  <c r="PYA471" i="5" s="1"/>
  <c r="PYC471" i="5" s="1"/>
  <c r="PYE471" i="5" s="1"/>
  <c r="PYG471" i="5" s="1"/>
  <c r="PYI471" i="5" s="1"/>
  <c r="PYK471" i="5" s="1"/>
  <c r="PYM471" i="5" s="1"/>
  <c r="PYO471" i="5" s="1"/>
  <c r="PYQ471" i="5" s="1"/>
  <c r="PYS471" i="5" s="1"/>
  <c r="PYU471" i="5" s="1"/>
  <c r="PYW471" i="5" s="1"/>
  <c r="PYY471" i="5" s="1"/>
  <c r="PZA471" i="5" s="1"/>
  <c r="PZC471" i="5" s="1"/>
  <c r="PZE471" i="5" s="1"/>
  <c r="PZG471" i="5" s="1"/>
  <c r="PZI471" i="5" s="1"/>
  <c r="PZK471" i="5" s="1"/>
  <c r="PZM471" i="5" s="1"/>
  <c r="PZO471" i="5" s="1"/>
  <c r="PZQ471" i="5" s="1"/>
  <c r="PZS471" i="5" s="1"/>
  <c r="PZU471" i="5" s="1"/>
  <c r="PZW471" i="5" s="1"/>
  <c r="PZY471" i="5" s="1"/>
  <c r="QAA471" i="5" s="1"/>
  <c r="QAC471" i="5" s="1"/>
  <c r="QAE471" i="5" s="1"/>
  <c r="QAG471" i="5" s="1"/>
  <c r="QAI471" i="5" s="1"/>
  <c r="QAK471" i="5" s="1"/>
  <c r="QAM471" i="5" s="1"/>
  <c r="QAO471" i="5" s="1"/>
  <c r="QAQ471" i="5" s="1"/>
  <c r="QAS471" i="5" s="1"/>
  <c r="QAU471" i="5" s="1"/>
  <c r="QAW471" i="5" s="1"/>
  <c r="QAY471" i="5" s="1"/>
  <c r="QBA471" i="5" s="1"/>
  <c r="QBC471" i="5" s="1"/>
  <c r="QBE471" i="5" s="1"/>
  <c r="QBG471" i="5" s="1"/>
  <c r="QBI471" i="5" s="1"/>
  <c r="QBK471" i="5" s="1"/>
  <c r="QBM471" i="5" s="1"/>
  <c r="QBO471" i="5" s="1"/>
  <c r="QBQ471" i="5" s="1"/>
  <c r="QBS471" i="5" s="1"/>
  <c r="QBU471" i="5" s="1"/>
  <c r="QBW471" i="5" s="1"/>
  <c r="QBY471" i="5" s="1"/>
  <c r="QCA471" i="5" s="1"/>
  <c r="QCC471" i="5" s="1"/>
  <c r="QCE471" i="5" s="1"/>
  <c r="QCG471" i="5" s="1"/>
  <c r="QCI471" i="5" s="1"/>
  <c r="QCK471" i="5" s="1"/>
  <c r="QCM471" i="5" s="1"/>
  <c r="QCO471" i="5" s="1"/>
  <c r="QCQ471" i="5" s="1"/>
  <c r="QCS471" i="5" s="1"/>
  <c r="QCU471" i="5" s="1"/>
  <c r="QCW471" i="5" s="1"/>
  <c r="QCY471" i="5" s="1"/>
  <c r="QDA471" i="5" s="1"/>
  <c r="QDC471" i="5" s="1"/>
  <c r="QDE471" i="5" s="1"/>
  <c r="QDG471" i="5" s="1"/>
  <c r="QDI471" i="5" s="1"/>
  <c r="QDK471" i="5" s="1"/>
  <c r="QDM471" i="5" s="1"/>
  <c r="QDO471" i="5" s="1"/>
  <c r="QDQ471" i="5" s="1"/>
  <c r="QDS471" i="5" s="1"/>
  <c r="QDU471" i="5" s="1"/>
  <c r="QDW471" i="5" s="1"/>
  <c r="QDY471" i="5" s="1"/>
  <c r="QEA471" i="5" s="1"/>
  <c r="QEC471" i="5" s="1"/>
  <c r="QEE471" i="5" s="1"/>
  <c r="QEG471" i="5" s="1"/>
  <c r="QEI471" i="5" s="1"/>
  <c r="QEK471" i="5" s="1"/>
  <c r="QEM471" i="5" s="1"/>
  <c r="QEO471" i="5" s="1"/>
  <c r="QEQ471" i="5" s="1"/>
  <c r="QES471" i="5" s="1"/>
  <c r="QEU471" i="5" s="1"/>
  <c r="QEW471" i="5" s="1"/>
  <c r="QEY471" i="5" s="1"/>
  <c r="QFA471" i="5" s="1"/>
  <c r="QFC471" i="5" s="1"/>
  <c r="QFE471" i="5" s="1"/>
  <c r="QFG471" i="5" s="1"/>
  <c r="QFI471" i="5" s="1"/>
  <c r="QFK471" i="5" s="1"/>
  <c r="QFM471" i="5" s="1"/>
  <c r="QFO471" i="5" s="1"/>
  <c r="QFQ471" i="5" s="1"/>
  <c r="QFS471" i="5" s="1"/>
  <c r="QFU471" i="5" s="1"/>
  <c r="QFW471" i="5" s="1"/>
  <c r="QFY471" i="5" s="1"/>
  <c r="QGA471" i="5" s="1"/>
  <c r="QGC471" i="5" s="1"/>
  <c r="QGE471" i="5" s="1"/>
  <c r="QGG471" i="5" s="1"/>
  <c r="QGI471" i="5" s="1"/>
  <c r="QGK471" i="5" s="1"/>
  <c r="QGM471" i="5" s="1"/>
  <c r="QGO471" i="5" s="1"/>
  <c r="QGQ471" i="5" s="1"/>
  <c r="QGS471" i="5" s="1"/>
  <c r="QGU471" i="5" s="1"/>
  <c r="QGW471" i="5" s="1"/>
  <c r="QGY471" i="5" s="1"/>
  <c r="QHA471" i="5" s="1"/>
  <c r="QHC471" i="5" s="1"/>
  <c r="QHE471" i="5" s="1"/>
  <c r="QHG471" i="5" s="1"/>
  <c r="QHI471" i="5" s="1"/>
  <c r="QHK471" i="5" s="1"/>
  <c r="QHM471" i="5" s="1"/>
  <c r="QHO471" i="5" s="1"/>
  <c r="QHQ471" i="5" s="1"/>
  <c r="QHS471" i="5" s="1"/>
  <c r="QHU471" i="5" s="1"/>
  <c r="QHW471" i="5" s="1"/>
  <c r="QHY471" i="5" s="1"/>
  <c r="QIA471" i="5" s="1"/>
  <c r="QIC471" i="5" s="1"/>
  <c r="QIE471" i="5" s="1"/>
  <c r="QIG471" i="5" s="1"/>
  <c r="QII471" i="5" s="1"/>
  <c r="QIK471" i="5" s="1"/>
  <c r="QIM471" i="5" s="1"/>
  <c r="QIO471" i="5" s="1"/>
  <c r="QIQ471" i="5" s="1"/>
  <c r="QIS471" i="5" s="1"/>
  <c r="QIU471" i="5" s="1"/>
  <c r="QIW471" i="5" s="1"/>
  <c r="QIY471" i="5" s="1"/>
  <c r="QJA471" i="5" s="1"/>
  <c r="QJC471" i="5" s="1"/>
  <c r="QJE471" i="5" s="1"/>
  <c r="QJG471" i="5" s="1"/>
  <c r="QJI471" i="5" s="1"/>
  <c r="QJK471" i="5" s="1"/>
  <c r="QJM471" i="5" s="1"/>
  <c r="QJO471" i="5" s="1"/>
  <c r="QJQ471" i="5" s="1"/>
  <c r="QJS471" i="5" s="1"/>
  <c r="QJU471" i="5" s="1"/>
  <c r="QJW471" i="5" s="1"/>
  <c r="QJY471" i="5" s="1"/>
  <c r="QKA471" i="5" s="1"/>
  <c r="QKC471" i="5" s="1"/>
  <c r="QKE471" i="5" s="1"/>
  <c r="QKG471" i="5" s="1"/>
  <c r="QKI471" i="5" s="1"/>
  <c r="QKK471" i="5" s="1"/>
  <c r="QKM471" i="5" s="1"/>
  <c r="QKO471" i="5" s="1"/>
  <c r="QKQ471" i="5" s="1"/>
  <c r="QKS471" i="5" s="1"/>
  <c r="QKU471" i="5" s="1"/>
  <c r="QKW471" i="5" s="1"/>
  <c r="QKY471" i="5" s="1"/>
  <c r="QLA471" i="5" s="1"/>
  <c r="QLC471" i="5" s="1"/>
  <c r="QLE471" i="5" s="1"/>
  <c r="QLG471" i="5" s="1"/>
  <c r="QLI471" i="5" s="1"/>
  <c r="QLK471" i="5" s="1"/>
  <c r="QLM471" i="5" s="1"/>
  <c r="QLO471" i="5" s="1"/>
  <c r="QLQ471" i="5" s="1"/>
  <c r="QLS471" i="5" s="1"/>
  <c r="QLU471" i="5" s="1"/>
  <c r="QLW471" i="5" s="1"/>
  <c r="QLY471" i="5" s="1"/>
  <c r="QMA471" i="5" s="1"/>
  <c r="QMC471" i="5" s="1"/>
  <c r="QME471" i="5" s="1"/>
  <c r="QMG471" i="5" s="1"/>
  <c r="QMI471" i="5" s="1"/>
  <c r="QMK471" i="5" s="1"/>
  <c r="QMM471" i="5" s="1"/>
  <c r="QMO471" i="5" s="1"/>
  <c r="QMQ471" i="5" s="1"/>
  <c r="QMS471" i="5" s="1"/>
  <c r="QMU471" i="5" s="1"/>
  <c r="QMW471" i="5" s="1"/>
  <c r="QMY471" i="5" s="1"/>
  <c r="QNA471" i="5" s="1"/>
  <c r="QNC471" i="5" s="1"/>
  <c r="QNE471" i="5" s="1"/>
  <c r="QNG471" i="5" s="1"/>
  <c r="QNI471" i="5" s="1"/>
  <c r="QNK471" i="5" s="1"/>
  <c r="QNM471" i="5" s="1"/>
  <c r="QNO471" i="5" s="1"/>
  <c r="QNQ471" i="5" s="1"/>
  <c r="QNS471" i="5" s="1"/>
  <c r="QNU471" i="5" s="1"/>
  <c r="QNW471" i="5" s="1"/>
  <c r="QNY471" i="5" s="1"/>
  <c r="QOA471" i="5" s="1"/>
  <c r="QOC471" i="5" s="1"/>
  <c r="QOE471" i="5" s="1"/>
  <c r="QOG471" i="5" s="1"/>
  <c r="QOI471" i="5" s="1"/>
  <c r="QOK471" i="5" s="1"/>
  <c r="QOM471" i="5" s="1"/>
  <c r="QOO471" i="5" s="1"/>
  <c r="QOQ471" i="5" s="1"/>
  <c r="QOS471" i="5" s="1"/>
  <c r="QOU471" i="5" s="1"/>
  <c r="QOW471" i="5" s="1"/>
  <c r="QOY471" i="5" s="1"/>
  <c r="QPA471" i="5" s="1"/>
  <c r="QPC471" i="5" s="1"/>
  <c r="QPE471" i="5" s="1"/>
  <c r="QPG471" i="5" s="1"/>
  <c r="QPI471" i="5" s="1"/>
  <c r="QPK471" i="5" s="1"/>
  <c r="QPM471" i="5" s="1"/>
  <c r="QPO471" i="5" s="1"/>
  <c r="QPQ471" i="5" s="1"/>
  <c r="QPS471" i="5" s="1"/>
  <c r="QPU471" i="5" s="1"/>
  <c r="QPW471" i="5" s="1"/>
  <c r="QPY471" i="5" s="1"/>
  <c r="QQA471" i="5" s="1"/>
  <c r="QQC471" i="5" s="1"/>
  <c r="QQE471" i="5" s="1"/>
  <c r="QQG471" i="5" s="1"/>
  <c r="QQI471" i="5" s="1"/>
  <c r="QQK471" i="5" s="1"/>
  <c r="QQM471" i="5" s="1"/>
  <c r="QQO471" i="5" s="1"/>
  <c r="QQQ471" i="5" s="1"/>
  <c r="QQS471" i="5" s="1"/>
  <c r="QQU471" i="5" s="1"/>
  <c r="QQW471" i="5" s="1"/>
  <c r="QQY471" i="5" s="1"/>
  <c r="QRA471" i="5" s="1"/>
  <c r="QRC471" i="5" s="1"/>
  <c r="QRE471" i="5" s="1"/>
  <c r="QRG471" i="5" s="1"/>
  <c r="QRI471" i="5" s="1"/>
  <c r="QRK471" i="5" s="1"/>
  <c r="QRM471" i="5" s="1"/>
  <c r="QRO471" i="5" s="1"/>
  <c r="QRQ471" i="5" s="1"/>
  <c r="QRS471" i="5" s="1"/>
  <c r="QRU471" i="5" s="1"/>
  <c r="QRW471" i="5" s="1"/>
  <c r="QRY471" i="5" s="1"/>
  <c r="QSA471" i="5" s="1"/>
  <c r="QSC471" i="5" s="1"/>
  <c r="QSE471" i="5" s="1"/>
  <c r="QSG471" i="5" s="1"/>
  <c r="QSI471" i="5" s="1"/>
  <c r="QSK471" i="5" s="1"/>
  <c r="QSM471" i="5" s="1"/>
  <c r="QSO471" i="5" s="1"/>
  <c r="QSQ471" i="5" s="1"/>
  <c r="QSS471" i="5" s="1"/>
  <c r="QSU471" i="5" s="1"/>
  <c r="QSW471" i="5" s="1"/>
  <c r="QSY471" i="5" s="1"/>
  <c r="QTA471" i="5" s="1"/>
  <c r="QTC471" i="5" s="1"/>
  <c r="QTE471" i="5" s="1"/>
  <c r="QTG471" i="5" s="1"/>
  <c r="QTI471" i="5" s="1"/>
  <c r="QTK471" i="5" s="1"/>
  <c r="QTM471" i="5" s="1"/>
  <c r="QTO471" i="5" s="1"/>
  <c r="QTQ471" i="5" s="1"/>
  <c r="QTS471" i="5" s="1"/>
  <c r="QTU471" i="5" s="1"/>
  <c r="QTW471" i="5" s="1"/>
  <c r="QTY471" i="5" s="1"/>
  <c r="QUA471" i="5" s="1"/>
  <c r="QUC471" i="5" s="1"/>
  <c r="QUE471" i="5" s="1"/>
  <c r="QUG471" i="5" s="1"/>
  <c r="QUI471" i="5" s="1"/>
  <c r="QUK471" i="5" s="1"/>
  <c r="QUM471" i="5" s="1"/>
  <c r="QUO471" i="5" s="1"/>
  <c r="QUQ471" i="5" s="1"/>
  <c r="QUS471" i="5" s="1"/>
  <c r="QUU471" i="5" s="1"/>
  <c r="QUW471" i="5" s="1"/>
  <c r="QUY471" i="5" s="1"/>
  <c r="QVA471" i="5" s="1"/>
  <c r="QVC471" i="5" s="1"/>
  <c r="QVE471" i="5" s="1"/>
  <c r="QVG471" i="5" s="1"/>
  <c r="QVI471" i="5" s="1"/>
  <c r="QVK471" i="5" s="1"/>
  <c r="QVM471" i="5" s="1"/>
  <c r="QVO471" i="5" s="1"/>
  <c r="QVQ471" i="5" s="1"/>
  <c r="QVS471" i="5" s="1"/>
  <c r="QVU471" i="5" s="1"/>
  <c r="QVW471" i="5" s="1"/>
  <c r="QVY471" i="5" s="1"/>
  <c r="QWA471" i="5" s="1"/>
  <c r="QWC471" i="5" s="1"/>
  <c r="QWE471" i="5" s="1"/>
  <c r="QWG471" i="5" s="1"/>
  <c r="QWI471" i="5" s="1"/>
  <c r="QWK471" i="5" s="1"/>
  <c r="QWM471" i="5" s="1"/>
  <c r="QWO471" i="5" s="1"/>
  <c r="QWQ471" i="5" s="1"/>
  <c r="QWS471" i="5" s="1"/>
  <c r="QWU471" i="5" s="1"/>
  <c r="QWW471" i="5" s="1"/>
  <c r="QWY471" i="5" s="1"/>
  <c r="QXA471" i="5" s="1"/>
  <c r="QXC471" i="5" s="1"/>
  <c r="QXE471" i="5" s="1"/>
  <c r="QXG471" i="5" s="1"/>
  <c r="QXI471" i="5" s="1"/>
  <c r="QXK471" i="5" s="1"/>
  <c r="QXM471" i="5" s="1"/>
  <c r="QXO471" i="5" s="1"/>
  <c r="QXQ471" i="5" s="1"/>
  <c r="QXS471" i="5" s="1"/>
  <c r="QXU471" i="5" s="1"/>
  <c r="QXW471" i="5" s="1"/>
  <c r="QXY471" i="5" s="1"/>
  <c r="QYA471" i="5" s="1"/>
  <c r="QYC471" i="5" s="1"/>
  <c r="QYE471" i="5" s="1"/>
  <c r="QYG471" i="5" s="1"/>
  <c r="QYI471" i="5" s="1"/>
  <c r="QYK471" i="5" s="1"/>
  <c r="QYM471" i="5" s="1"/>
  <c r="QYO471" i="5" s="1"/>
  <c r="QYQ471" i="5" s="1"/>
  <c r="QYS471" i="5" s="1"/>
  <c r="QYU471" i="5" s="1"/>
  <c r="QYW471" i="5" s="1"/>
  <c r="QYY471" i="5" s="1"/>
  <c r="QZA471" i="5" s="1"/>
  <c r="QZC471" i="5" s="1"/>
  <c r="QZE471" i="5" s="1"/>
  <c r="QZG471" i="5" s="1"/>
  <c r="QZI471" i="5" s="1"/>
  <c r="QZK471" i="5" s="1"/>
  <c r="QZM471" i="5" s="1"/>
  <c r="QZO471" i="5" s="1"/>
  <c r="QZQ471" i="5" s="1"/>
  <c r="QZS471" i="5" s="1"/>
  <c r="QZU471" i="5" s="1"/>
  <c r="QZW471" i="5" s="1"/>
  <c r="QZY471" i="5" s="1"/>
  <c r="RAA471" i="5" s="1"/>
  <c r="RAC471" i="5" s="1"/>
  <c r="RAE471" i="5" s="1"/>
  <c r="RAG471" i="5" s="1"/>
  <c r="RAI471" i="5" s="1"/>
  <c r="RAK471" i="5" s="1"/>
  <c r="RAM471" i="5" s="1"/>
  <c r="RAO471" i="5" s="1"/>
  <c r="RAQ471" i="5" s="1"/>
  <c r="RAS471" i="5" s="1"/>
  <c r="RAU471" i="5" s="1"/>
  <c r="RAW471" i="5" s="1"/>
  <c r="RAY471" i="5" s="1"/>
  <c r="RBA471" i="5" s="1"/>
  <c r="RBC471" i="5" s="1"/>
  <c r="RBE471" i="5" s="1"/>
  <c r="RBG471" i="5" s="1"/>
  <c r="RBI471" i="5" s="1"/>
  <c r="RBK471" i="5" s="1"/>
  <c r="RBM471" i="5" s="1"/>
  <c r="RBO471" i="5" s="1"/>
  <c r="RBQ471" i="5" s="1"/>
  <c r="RBS471" i="5" s="1"/>
  <c r="RBU471" i="5" s="1"/>
  <c r="RBW471" i="5" s="1"/>
  <c r="RBY471" i="5" s="1"/>
  <c r="RCA471" i="5" s="1"/>
  <c r="RCC471" i="5" s="1"/>
  <c r="RCE471" i="5" s="1"/>
  <c r="RCG471" i="5" s="1"/>
  <c r="RCI471" i="5" s="1"/>
  <c r="RCK471" i="5" s="1"/>
  <c r="RCM471" i="5" s="1"/>
  <c r="RCO471" i="5" s="1"/>
  <c r="RCQ471" i="5" s="1"/>
  <c r="RCS471" i="5" s="1"/>
  <c r="RCU471" i="5" s="1"/>
  <c r="RCW471" i="5" s="1"/>
  <c r="RCY471" i="5" s="1"/>
  <c r="RDA471" i="5" s="1"/>
  <c r="RDC471" i="5" s="1"/>
  <c r="RDE471" i="5" s="1"/>
  <c r="RDG471" i="5" s="1"/>
  <c r="RDI471" i="5" s="1"/>
  <c r="RDK471" i="5" s="1"/>
  <c r="RDM471" i="5" s="1"/>
  <c r="RDO471" i="5" s="1"/>
  <c r="RDQ471" i="5" s="1"/>
  <c r="RDS471" i="5" s="1"/>
  <c r="RDU471" i="5" s="1"/>
  <c r="RDW471" i="5" s="1"/>
  <c r="RDY471" i="5" s="1"/>
  <c r="REA471" i="5" s="1"/>
  <c r="REC471" i="5" s="1"/>
  <c r="REE471" i="5" s="1"/>
  <c r="REG471" i="5" s="1"/>
  <c r="REI471" i="5" s="1"/>
  <c r="REK471" i="5" s="1"/>
  <c r="REM471" i="5" s="1"/>
  <c r="REO471" i="5" s="1"/>
  <c r="REQ471" i="5" s="1"/>
  <c r="RES471" i="5" s="1"/>
  <c r="REU471" i="5" s="1"/>
  <c r="REW471" i="5" s="1"/>
  <c r="REY471" i="5" s="1"/>
  <c r="RFA471" i="5" s="1"/>
  <c r="RFC471" i="5" s="1"/>
  <c r="RFE471" i="5" s="1"/>
  <c r="RFG471" i="5" s="1"/>
  <c r="RFI471" i="5" s="1"/>
  <c r="RFK471" i="5" s="1"/>
  <c r="RFM471" i="5" s="1"/>
  <c r="RFO471" i="5" s="1"/>
  <c r="RFQ471" i="5" s="1"/>
  <c r="RFS471" i="5" s="1"/>
  <c r="RFU471" i="5" s="1"/>
  <c r="RFW471" i="5" s="1"/>
  <c r="RFY471" i="5" s="1"/>
  <c r="RGA471" i="5" s="1"/>
  <c r="RGC471" i="5" s="1"/>
  <c r="RGE471" i="5" s="1"/>
  <c r="RGG471" i="5" s="1"/>
  <c r="RGI471" i="5" s="1"/>
  <c r="RGK471" i="5" s="1"/>
  <c r="RGM471" i="5" s="1"/>
  <c r="RGO471" i="5" s="1"/>
  <c r="RGQ471" i="5" s="1"/>
  <c r="RGS471" i="5" s="1"/>
  <c r="RGU471" i="5" s="1"/>
  <c r="RGW471" i="5" s="1"/>
  <c r="RGY471" i="5" s="1"/>
  <c r="RHA471" i="5" s="1"/>
  <c r="RHC471" i="5" s="1"/>
  <c r="RHE471" i="5" s="1"/>
  <c r="RHG471" i="5" s="1"/>
  <c r="RHI471" i="5" s="1"/>
  <c r="RHK471" i="5" s="1"/>
  <c r="RHM471" i="5" s="1"/>
  <c r="RHO471" i="5" s="1"/>
  <c r="RHQ471" i="5" s="1"/>
  <c r="RHS471" i="5" s="1"/>
  <c r="RHU471" i="5" s="1"/>
  <c r="RHW471" i="5" s="1"/>
  <c r="RHY471" i="5" s="1"/>
  <c r="RIA471" i="5" s="1"/>
  <c r="RIC471" i="5" s="1"/>
  <c r="RIE471" i="5" s="1"/>
  <c r="RIG471" i="5" s="1"/>
  <c r="RII471" i="5" s="1"/>
  <c r="RIK471" i="5" s="1"/>
  <c r="RIM471" i="5" s="1"/>
  <c r="RIO471" i="5" s="1"/>
  <c r="RIQ471" i="5" s="1"/>
  <c r="RIS471" i="5" s="1"/>
  <c r="RIU471" i="5" s="1"/>
  <c r="RIW471" i="5" s="1"/>
  <c r="RIY471" i="5" s="1"/>
  <c r="RJA471" i="5" s="1"/>
  <c r="RJC471" i="5" s="1"/>
  <c r="RJE471" i="5" s="1"/>
  <c r="RJG471" i="5" s="1"/>
  <c r="RJI471" i="5" s="1"/>
  <c r="RJK471" i="5" s="1"/>
  <c r="RJM471" i="5" s="1"/>
  <c r="RJO471" i="5" s="1"/>
  <c r="RJQ471" i="5" s="1"/>
  <c r="RJS471" i="5" s="1"/>
  <c r="RJU471" i="5" s="1"/>
  <c r="RJW471" i="5" s="1"/>
  <c r="RJY471" i="5" s="1"/>
  <c r="RKA471" i="5" s="1"/>
  <c r="RKC471" i="5" s="1"/>
  <c r="RKE471" i="5" s="1"/>
  <c r="RKG471" i="5" s="1"/>
  <c r="RKI471" i="5" s="1"/>
  <c r="RKK471" i="5" s="1"/>
  <c r="RKM471" i="5" s="1"/>
  <c r="RKO471" i="5" s="1"/>
  <c r="RKQ471" i="5" s="1"/>
  <c r="RKS471" i="5" s="1"/>
  <c r="RKU471" i="5" s="1"/>
  <c r="RKW471" i="5" s="1"/>
  <c r="RKY471" i="5" s="1"/>
  <c r="RLA471" i="5" s="1"/>
  <c r="RLC471" i="5" s="1"/>
  <c r="RLE471" i="5" s="1"/>
  <c r="RLG471" i="5" s="1"/>
  <c r="RLI471" i="5" s="1"/>
  <c r="RLK471" i="5" s="1"/>
  <c r="RLM471" i="5" s="1"/>
  <c r="RLO471" i="5" s="1"/>
  <c r="RLQ471" i="5" s="1"/>
  <c r="RLS471" i="5" s="1"/>
  <c r="RLU471" i="5" s="1"/>
  <c r="RLW471" i="5" s="1"/>
  <c r="RLY471" i="5" s="1"/>
  <c r="RMA471" i="5" s="1"/>
  <c r="RMC471" i="5" s="1"/>
  <c r="RME471" i="5" s="1"/>
  <c r="RMG471" i="5" s="1"/>
  <c r="RMI471" i="5" s="1"/>
  <c r="RMK471" i="5" s="1"/>
  <c r="RMM471" i="5" s="1"/>
  <c r="RMO471" i="5" s="1"/>
  <c r="RMQ471" i="5" s="1"/>
  <c r="RMS471" i="5" s="1"/>
  <c r="RMU471" i="5" s="1"/>
  <c r="RMW471" i="5" s="1"/>
  <c r="RMY471" i="5" s="1"/>
  <c r="RNA471" i="5" s="1"/>
  <c r="RNC471" i="5" s="1"/>
  <c r="RNE471" i="5" s="1"/>
  <c r="RNG471" i="5" s="1"/>
  <c r="RNI471" i="5" s="1"/>
  <c r="RNK471" i="5" s="1"/>
  <c r="RNM471" i="5" s="1"/>
  <c r="RNO471" i="5" s="1"/>
  <c r="RNQ471" i="5" s="1"/>
  <c r="RNS471" i="5" s="1"/>
  <c r="RNU471" i="5" s="1"/>
  <c r="RNW471" i="5" s="1"/>
  <c r="RNY471" i="5" s="1"/>
  <c r="ROA471" i="5" s="1"/>
  <c r="ROC471" i="5" s="1"/>
  <c r="ROE471" i="5" s="1"/>
  <c r="ROG471" i="5" s="1"/>
  <c r="ROI471" i="5" s="1"/>
  <c r="ROK471" i="5" s="1"/>
  <c r="ROM471" i="5" s="1"/>
  <c r="ROO471" i="5" s="1"/>
  <c r="ROQ471" i="5" s="1"/>
  <c r="ROS471" i="5" s="1"/>
  <c r="ROU471" i="5" s="1"/>
  <c r="ROW471" i="5" s="1"/>
  <c r="ROY471" i="5" s="1"/>
  <c r="RPA471" i="5" s="1"/>
  <c r="RPC471" i="5" s="1"/>
  <c r="RPE471" i="5" s="1"/>
  <c r="RPG471" i="5" s="1"/>
  <c r="RPI471" i="5" s="1"/>
  <c r="RPK471" i="5" s="1"/>
  <c r="RPM471" i="5" s="1"/>
  <c r="RPO471" i="5" s="1"/>
  <c r="RPQ471" i="5" s="1"/>
  <c r="RPS471" i="5" s="1"/>
  <c r="RPU471" i="5" s="1"/>
  <c r="RPW471" i="5" s="1"/>
  <c r="RPY471" i="5" s="1"/>
  <c r="RQA471" i="5" s="1"/>
  <c r="RQC471" i="5" s="1"/>
  <c r="RQE471" i="5" s="1"/>
  <c r="RQG471" i="5" s="1"/>
  <c r="RQI471" i="5" s="1"/>
  <c r="RQK471" i="5" s="1"/>
  <c r="RQM471" i="5" s="1"/>
  <c r="RQO471" i="5" s="1"/>
  <c r="RQQ471" i="5" s="1"/>
  <c r="RQS471" i="5" s="1"/>
  <c r="RQU471" i="5" s="1"/>
  <c r="RQW471" i="5" s="1"/>
  <c r="RQY471" i="5" s="1"/>
  <c r="RRA471" i="5" s="1"/>
  <c r="RRC471" i="5" s="1"/>
  <c r="RRE471" i="5" s="1"/>
  <c r="RRG471" i="5" s="1"/>
  <c r="RRI471" i="5" s="1"/>
  <c r="RRK471" i="5" s="1"/>
  <c r="RRM471" i="5" s="1"/>
  <c r="RRO471" i="5" s="1"/>
  <c r="RRQ471" i="5" s="1"/>
  <c r="RRS471" i="5" s="1"/>
  <c r="RRU471" i="5" s="1"/>
  <c r="RRW471" i="5" s="1"/>
  <c r="RRY471" i="5" s="1"/>
  <c r="RSA471" i="5" s="1"/>
  <c r="RSC471" i="5" s="1"/>
  <c r="RSE471" i="5" s="1"/>
  <c r="RSG471" i="5" s="1"/>
  <c r="RSI471" i="5" s="1"/>
  <c r="RSK471" i="5" s="1"/>
  <c r="RSM471" i="5" s="1"/>
  <c r="RSO471" i="5" s="1"/>
  <c r="RSQ471" i="5" s="1"/>
  <c r="RSS471" i="5" s="1"/>
  <c r="RSU471" i="5" s="1"/>
  <c r="RSW471" i="5" s="1"/>
  <c r="RSY471" i="5" s="1"/>
  <c r="RTA471" i="5" s="1"/>
  <c r="RTC471" i="5" s="1"/>
  <c r="RTE471" i="5" s="1"/>
  <c r="RTG471" i="5" s="1"/>
  <c r="RTI471" i="5" s="1"/>
  <c r="RTK471" i="5" s="1"/>
  <c r="RTM471" i="5" s="1"/>
  <c r="RTO471" i="5" s="1"/>
  <c r="RTQ471" i="5" s="1"/>
  <c r="RTS471" i="5" s="1"/>
  <c r="RTU471" i="5" s="1"/>
  <c r="RTW471" i="5" s="1"/>
  <c r="RTY471" i="5" s="1"/>
  <c r="RUA471" i="5" s="1"/>
  <c r="RUC471" i="5" s="1"/>
  <c r="RUE471" i="5" s="1"/>
  <c r="RUG471" i="5" s="1"/>
  <c r="RUI471" i="5" s="1"/>
  <c r="RUK471" i="5" s="1"/>
  <c r="RUM471" i="5" s="1"/>
  <c r="RUO471" i="5" s="1"/>
  <c r="RUQ471" i="5" s="1"/>
  <c r="RUS471" i="5" s="1"/>
  <c r="RUU471" i="5" s="1"/>
  <c r="RUW471" i="5" s="1"/>
  <c r="RUY471" i="5" s="1"/>
  <c r="RVA471" i="5" s="1"/>
  <c r="RVC471" i="5" s="1"/>
  <c r="RVE471" i="5" s="1"/>
  <c r="RVG471" i="5" s="1"/>
  <c r="RVI471" i="5" s="1"/>
  <c r="RVK471" i="5" s="1"/>
  <c r="RVM471" i="5" s="1"/>
  <c r="RVO471" i="5" s="1"/>
  <c r="RVQ471" i="5" s="1"/>
  <c r="RVS471" i="5" s="1"/>
  <c r="RVU471" i="5" s="1"/>
  <c r="RVW471" i="5" s="1"/>
  <c r="RVY471" i="5" s="1"/>
  <c r="RWA471" i="5" s="1"/>
  <c r="RWC471" i="5" s="1"/>
  <c r="RWE471" i="5" s="1"/>
  <c r="RWG471" i="5" s="1"/>
  <c r="RWI471" i="5" s="1"/>
  <c r="RWK471" i="5" s="1"/>
  <c r="RWM471" i="5" s="1"/>
  <c r="RWO471" i="5" s="1"/>
  <c r="RWQ471" i="5" s="1"/>
  <c r="RWS471" i="5" s="1"/>
  <c r="RWU471" i="5" s="1"/>
  <c r="RWW471" i="5" s="1"/>
  <c r="RWY471" i="5" s="1"/>
  <c r="RXA471" i="5" s="1"/>
  <c r="RXC471" i="5" s="1"/>
  <c r="RXE471" i="5" s="1"/>
  <c r="RXG471" i="5" s="1"/>
  <c r="RXI471" i="5" s="1"/>
  <c r="RXK471" i="5" s="1"/>
  <c r="RXM471" i="5" s="1"/>
  <c r="RXO471" i="5" s="1"/>
  <c r="RXQ471" i="5" s="1"/>
  <c r="RXS471" i="5" s="1"/>
  <c r="RXU471" i="5" s="1"/>
  <c r="RXW471" i="5" s="1"/>
  <c r="RXY471" i="5" s="1"/>
  <c r="RYA471" i="5" s="1"/>
  <c r="RYC471" i="5" s="1"/>
  <c r="RYE471" i="5" s="1"/>
  <c r="RYG471" i="5" s="1"/>
  <c r="RYI471" i="5" s="1"/>
  <c r="RYK471" i="5" s="1"/>
  <c r="RYM471" i="5" s="1"/>
  <c r="RYO471" i="5" s="1"/>
  <c r="RYQ471" i="5" s="1"/>
  <c r="RYS471" i="5" s="1"/>
  <c r="RYU471" i="5" s="1"/>
  <c r="RYW471" i="5" s="1"/>
  <c r="RYY471" i="5" s="1"/>
  <c r="RZA471" i="5" s="1"/>
  <c r="RZC471" i="5" s="1"/>
  <c r="RZE471" i="5" s="1"/>
  <c r="RZG471" i="5" s="1"/>
  <c r="RZI471" i="5" s="1"/>
  <c r="RZK471" i="5" s="1"/>
  <c r="RZM471" i="5" s="1"/>
  <c r="RZO471" i="5" s="1"/>
  <c r="RZQ471" i="5" s="1"/>
  <c r="RZS471" i="5" s="1"/>
  <c r="RZU471" i="5" s="1"/>
  <c r="RZW471" i="5" s="1"/>
  <c r="RZY471" i="5" s="1"/>
  <c r="SAA471" i="5" s="1"/>
  <c r="SAC471" i="5" s="1"/>
  <c r="SAE471" i="5" s="1"/>
  <c r="SAG471" i="5" s="1"/>
  <c r="SAI471" i="5" s="1"/>
  <c r="SAK471" i="5" s="1"/>
  <c r="SAM471" i="5" s="1"/>
  <c r="SAO471" i="5" s="1"/>
  <c r="SAQ471" i="5" s="1"/>
  <c r="SAS471" i="5" s="1"/>
  <c r="SAU471" i="5" s="1"/>
  <c r="SAW471" i="5" s="1"/>
  <c r="SAY471" i="5" s="1"/>
  <c r="SBA471" i="5" s="1"/>
  <c r="SBC471" i="5" s="1"/>
  <c r="SBE471" i="5" s="1"/>
  <c r="SBG471" i="5" s="1"/>
  <c r="SBI471" i="5" s="1"/>
  <c r="SBK471" i="5" s="1"/>
  <c r="SBM471" i="5" s="1"/>
  <c r="SBO471" i="5" s="1"/>
  <c r="SBQ471" i="5" s="1"/>
  <c r="SBS471" i="5" s="1"/>
  <c r="SBU471" i="5" s="1"/>
  <c r="SBW471" i="5" s="1"/>
  <c r="SBY471" i="5" s="1"/>
  <c r="SCA471" i="5" s="1"/>
  <c r="SCC471" i="5" s="1"/>
  <c r="SCE471" i="5" s="1"/>
  <c r="SCG471" i="5" s="1"/>
  <c r="SCI471" i="5" s="1"/>
  <c r="SCK471" i="5" s="1"/>
  <c r="SCM471" i="5" s="1"/>
  <c r="SCO471" i="5" s="1"/>
  <c r="SCQ471" i="5" s="1"/>
  <c r="SCS471" i="5" s="1"/>
  <c r="SCU471" i="5" s="1"/>
  <c r="SCW471" i="5" s="1"/>
  <c r="SCY471" i="5" s="1"/>
  <c r="SDA471" i="5" s="1"/>
  <c r="SDC471" i="5" s="1"/>
  <c r="SDE471" i="5" s="1"/>
  <c r="SDG471" i="5" s="1"/>
  <c r="SDI471" i="5" s="1"/>
  <c r="SDK471" i="5" s="1"/>
  <c r="SDM471" i="5" s="1"/>
  <c r="SDO471" i="5" s="1"/>
  <c r="SDQ471" i="5" s="1"/>
  <c r="SDS471" i="5" s="1"/>
  <c r="SDU471" i="5" s="1"/>
  <c r="SDW471" i="5" s="1"/>
  <c r="SDY471" i="5" s="1"/>
  <c r="SEA471" i="5" s="1"/>
  <c r="SEC471" i="5" s="1"/>
  <c r="SEE471" i="5" s="1"/>
  <c r="SEG471" i="5" s="1"/>
  <c r="SEI471" i="5" s="1"/>
  <c r="SEK471" i="5" s="1"/>
  <c r="SEM471" i="5" s="1"/>
  <c r="SEO471" i="5" s="1"/>
  <c r="SEQ471" i="5" s="1"/>
  <c r="SES471" i="5" s="1"/>
  <c r="SEU471" i="5" s="1"/>
  <c r="SEW471" i="5" s="1"/>
  <c r="SEY471" i="5" s="1"/>
  <c r="SFA471" i="5" s="1"/>
  <c r="SFC471" i="5" s="1"/>
  <c r="SFE471" i="5" s="1"/>
  <c r="SFG471" i="5" s="1"/>
  <c r="SFI471" i="5" s="1"/>
  <c r="SFK471" i="5" s="1"/>
  <c r="SFM471" i="5" s="1"/>
  <c r="SFO471" i="5" s="1"/>
  <c r="SFQ471" i="5" s="1"/>
  <c r="SFS471" i="5" s="1"/>
  <c r="SFU471" i="5" s="1"/>
  <c r="SFW471" i="5" s="1"/>
  <c r="SFY471" i="5" s="1"/>
  <c r="SGA471" i="5" s="1"/>
  <c r="SGC471" i="5" s="1"/>
  <c r="SGE471" i="5" s="1"/>
  <c r="SGG471" i="5" s="1"/>
  <c r="SGI471" i="5" s="1"/>
  <c r="SGK471" i="5" s="1"/>
  <c r="SGM471" i="5" s="1"/>
  <c r="SGO471" i="5" s="1"/>
  <c r="SGQ471" i="5" s="1"/>
  <c r="SGS471" i="5" s="1"/>
  <c r="SGU471" i="5" s="1"/>
  <c r="SGW471" i="5" s="1"/>
  <c r="SGY471" i="5" s="1"/>
  <c r="SHA471" i="5" s="1"/>
  <c r="SHC471" i="5" s="1"/>
  <c r="SHE471" i="5" s="1"/>
  <c r="SHG471" i="5" s="1"/>
  <c r="SHI471" i="5" s="1"/>
  <c r="SHK471" i="5" s="1"/>
  <c r="SHM471" i="5" s="1"/>
  <c r="SHO471" i="5" s="1"/>
  <c r="SHQ471" i="5" s="1"/>
  <c r="SHS471" i="5" s="1"/>
  <c r="SHU471" i="5" s="1"/>
  <c r="SHW471" i="5" s="1"/>
  <c r="SHY471" i="5" s="1"/>
  <c r="SIA471" i="5" s="1"/>
  <c r="SIC471" i="5" s="1"/>
  <c r="SIE471" i="5" s="1"/>
  <c r="SIG471" i="5" s="1"/>
  <c r="SII471" i="5" s="1"/>
  <c r="SIK471" i="5" s="1"/>
  <c r="SIM471" i="5" s="1"/>
  <c r="SIO471" i="5" s="1"/>
  <c r="SIQ471" i="5" s="1"/>
  <c r="SIS471" i="5" s="1"/>
  <c r="SIU471" i="5" s="1"/>
  <c r="SIW471" i="5" s="1"/>
  <c r="SIY471" i="5" s="1"/>
  <c r="SJA471" i="5" s="1"/>
  <c r="SJC471" i="5" s="1"/>
  <c r="SJE471" i="5" s="1"/>
  <c r="SJG471" i="5" s="1"/>
  <c r="SJI471" i="5" s="1"/>
  <c r="SJK471" i="5" s="1"/>
  <c r="SJM471" i="5" s="1"/>
  <c r="SJO471" i="5" s="1"/>
  <c r="SJQ471" i="5" s="1"/>
  <c r="SJS471" i="5" s="1"/>
  <c r="SJU471" i="5" s="1"/>
  <c r="SJW471" i="5" s="1"/>
  <c r="SJY471" i="5" s="1"/>
  <c r="SKA471" i="5" s="1"/>
  <c r="SKC471" i="5" s="1"/>
  <c r="SKE471" i="5" s="1"/>
  <c r="SKG471" i="5" s="1"/>
  <c r="SKI471" i="5" s="1"/>
  <c r="SKK471" i="5" s="1"/>
  <c r="SKM471" i="5" s="1"/>
  <c r="SKO471" i="5" s="1"/>
  <c r="SKQ471" i="5" s="1"/>
  <c r="SKS471" i="5" s="1"/>
  <c r="SKU471" i="5" s="1"/>
  <c r="SKW471" i="5" s="1"/>
  <c r="SKY471" i="5" s="1"/>
  <c r="SLA471" i="5" s="1"/>
  <c r="SLC471" i="5" s="1"/>
  <c r="SLE471" i="5" s="1"/>
  <c r="SLG471" i="5" s="1"/>
  <c r="SLI471" i="5" s="1"/>
  <c r="SLK471" i="5" s="1"/>
  <c r="SLM471" i="5" s="1"/>
  <c r="SLO471" i="5" s="1"/>
  <c r="SLQ471" i="5" s="1"/>
  <c r="SLS471" i="5" s="1"/>
  <c r="SLU471" i="5" s="1"/>
  <c r="SLW471" i="5" s="1"/>
  <c r="SLY471" i="5" s="1"/>
  <c r="SMA471" i="5" s="1"/>
  <c r="SMC471" i="5" s="1"/>
  <c r="SME471" i="5" s="1"/>
  <c r="SMG471" i="5" s="1"/>
  <c r="SMI471" i="5" s="1"/>
  <c r="SMK471" i="5" s="1"/>
  <c r="SMM471" i="5" s="1"/>
  <c r="SMO471" i="5" s="1"/>
  <c r="SMQ471" i="5" s="1"/>
  <c r="SMS471" i="5" s="1"/>
  <c r="SMU471" i="5" s="1"/>
  <c r="SMW471" i="5" s="1"/>
  <c r="SMY471" i="5" s="1"/>
  <c r="SNA471" i="5" s="1"/>
  <c r="SNC471" i="5" s="1"/>
  <c r="SNE471" i="5" s="1"/>
  <c r="SNG471" i="5" s="1"/>
  <c r="SNI471" i="5" s="1"/>
  <c r="SNK471" i="5" s="1"/>
  <c r="SNM471" i="5" s="1"/>
  <c r="SNO471" i="5" s="1"/>
  <c r="SNQ471" i="5" s="1"/>
  <c r="SNS471" i="5" s="1"/>
  <c r="SNU471" i="5" s="1"/>
  <c r="SNW471" i="5" s="1"/>
  <c r="SNY471" i="5" s="1"/>
  <c r="SOA471" i="5" s="1"/>
  <c r="SOC471" i="5" s="1"/>
  <c r="SOE471" i="5" s="1"/>
  <c r="SOG471" i="5" s="1"/>
  <c r="SOI471" i="5" s="1"/>
  <c r="SOK471" i="5" s="1"/>
  <c r="SOM471" i="5" s="1"/>
  <c r="SOO471" i="5" s="1"/>
  <c r="SOQ471" i="5" s="1"/>
  <c r="SOS471" i="5" s="1"/>
  <c r="SOU471" i="5" s="1"/>
  <c r="SOW471" i="5" s="1"/>
  <c r="SOY471" i="5" s="1"/>
  <c r="SPA471" i="5" s="1"/>
  <c r="SPC471" i="5" s="1"/>
  <c r="SPE471" i="5" s="1"/>
  <c r="SPG471" i="5" s="1"/>
  <c r="SPI471" i="5" s="1"/>
  <c r="SPK471" i="5" s="1"/>
  <c r="SPM471" i="5" s="1"/>
  <c r="SPO471" i="5" s="1"/>
  <c r="SPQ471" i="5" s="1"/>
  <c r="SPS471" i="5" s="1"/>
  <c r="SPU471" i="5" s="1"/>
  <c r="SPW471" i="5" s="1"/>
  <c r="SPY471" i="5" s="1"/>
  <c r="SQA471" i="5" s="1"/>
  <c r="SQC471" i="5" s="1"/>
  <c r="SQE471" i="5" s="1"/>
  <c r="SQG471" i="5" s="1"/>
  <c r="SQI471" i="5" s="1"/>
  <c r="SQK471" i="5" s="1"/>
  <c r="SQM471" i="5" s="1"/>
  <c r="SQO471" i="5" s="1"/>
  <c r="SQQ471" i="5" s="1"/>
  <c r="SQS471" i="5" s="1"/>
  <c r="SQU471" i="5" s="1"/>
  <c r="SQW471" i="5" s="1"/>
  <c r="SQY471" i="5" s="1"/>
  <c r="SRA471" i="5" s="1"/>
  <c r="SRC471" i="5" s="1"/>
  <c r="SRE471" i="5" s="1"/>
  <c r="SRG471" i="5" s="1"/>
  <c r="SRI471" i="5" s="1"/>
  <c r="SRK471" i="5" s="1"/>
  <c r="SRM471" i="5" s="1"/>
  <c r="SRO471" i="5" s="1"/>
  <c r="SRQ471" i="5" s="1"/>
  <c r="SRS471" i="5" s="1"/>
  <c r="SRU471" i="5" s="1"/>
  <c r="SRW471" i="5" s="1"/>
  <c r="SRY471" i="5" s="1"/>
  <c r="SSA471" i="5" s="1"/>
  <c r="SSC471" i="5" s="1"/>
  <c r="SSE471" i="5" s="1"/>
  <c r="SSG471" i="5" s="1"/>
  <c r="SSI471" i="5" s="1"/>
  <c r="SSK471" i="5" s="1"/>
  <c r="SSM471" i="5" s="1"/>
  <c r="SSO471" i="5" s="1"/>
  <c r="SSQ471" i="5" s="1"/>
  <c r="SSS471" i="5" s="1"/>
  <c r="SSU471" i="5" s="1"/>
  <c r="SSW471" i="5" s="1"/>
  <c r="SSY471" i="5" s="1"/>
  <c r="STA471" i="5" s="1"/>
  <c r="STC471" i="5" s="1"/>
  <c r="STE471" i="5" s="1"/>
  <c r="STG471" i="5" s="1"/>
  <c r="STI471" i="5" s="1"/>
  <c r="STK471" i="5" s="1"/>
  <c r="STM471" i="5" s="1"/>
  <c r="STO471" i="5" s="1"/>
  <c r="STQ471" i="5" s="1"/>
  <c r="STS471" i="5" s="1"/>
  <c r="STU471" i="5" s="1"/>
  <c r="STW471" i="5" s="1"/>
  <c r="STY471" i="5" s="1"/>
  <c r="SUA471" i="5" s="1"/>
  <c r="SUC471" i="5" s="1"/>
  <c r="SUE471" i="5" s="1"/>
  <c r="SUG471" i="5" s="1"/>
  <c r="SUI471" i="5" s="1"/>
  <c r="SUK471" i="5" s="1"/>
  <c r="SUM471" i="5" s="1"/>
  <c r="SUO471" i="5" s="1"/>
  <c r="SUQ471" i="5" s="1"/>
  <c r="SUS471" i="5" s="1"/>
  <c r="SUU471" i="5" s="1"/>
  <c r="SUW471" i="5" s="1"/>
  <c r="SUY471" i="5" s="1"/>
  <c r="SVA471" i="5" s="1"/>
  <c r="SVC471" i="5" s="1"/>
  <c r="SVE471" i="5" s="1"/>
  <c r="SVG471" i="5" s="1"/>
  <c r="SVI471" i="5" s="1"/>
  <c r="SVK471" i="5" s="1"/>
  <c r="SVM471" i="5" s="1"/>
  <c r="SVO471" i="5" s="1"/>
  <c r="SVQ471" i="5" s="1"/>
  <c r="SVS471" i="5" s="1"/>
  <c r="SVU471" i="5" s="1"/>
  <c r="SVW471" i="5" s="1"/>
  <c r="SVY471" i="5" s="1"/>
  <c r="SWA471" i="5" s="1"/>
  <c r="SWC471" i="5" s="1"/>
  <c r="SWE471" i="5" s="1"/>
  <c r="SWG471" i="5" s="1"/>
  <c r="SWI471" i="5" s="1"/>
  <c r="SWK471" i="5" s="1"/>
  <c r="SWM471" i="5" s="1"/>
  <c r="SWO471" i="5" s="1"/>
  <c r="SWQ471" i="5" s="1"/>
  <c r="SWS471" i="5" s="1"/>
  <c r="SWU471" i="5" s="1"/>
  <c r="SWW471" i="5" s="1"/>
  <c r="SWY471" i="5" s="1"/>
  <c r="SXA471" i="5" s="1"/>
  <c r="SXC471" i="5" s="1"/>
  <c r="SXE471" i="5" s="1"/>
  <c r="SXG471" i="5" s="1"/>
  <c r="SXI471" i="5" s="1"/>
  <c r="SXK471" i="5" s="1"/>
  <c r="SXM471" i="5" s="1"/>
  <c r="SXO471" i="5" s="1"/>
  <c r="SXQ471" i="5" s="1"/>
  <c r="SXS471" i="5" s="1"/>
  <c r="SXU471" i="5" s="1"/>
  <c r="SXW471" i="5" s="1"/>
  <c r="SXY471" i="5" s="1"/>
  <c r="SYA471" i="5" s="1"/>
  <c r="SYC471" i="5" s="1"/>
  <c r="SYE471" i="5" s="1"/>
  <c r="SYG471" i="5" s="1"/>
  <c r="SYI471" i="5" s="1"/>
  <c r="SYK471" i="5" s="1"/>
  <c r="SYM471" i="5" s="1"/>
  <c r="SYO471" i="5" s="1"/>
  <c r="SYQ471" i="5" s="1"/>
  <c r="SYS471" i="5" s="1"/>
  <c r="SYU471" i="5" s="1"/>
  <c r="SYW471" i="5" s="1"/>
  <c r="SYY471" i="5" s="1"/>
  <c r="SZA471" i="5" s="1"/>
  <c r="SZC471" i="5" s="1"/>
  <c r="SZE471" i="5" s="1"/>
  <c r="SZG471" i="5" s="1"/>
  <c r="SZI471" i="5" s="1"/>
  <c r="SZK471" i="5" s="1"/>
  <c r="SZM471" i="5" s="1"/>
  <c r="SZO471" i="5" s="1"/>
  <c r="SZQ471" i="5" s="1"/>
  <c r="SZS471" i="5" s="1"/>
  <c r="SZU471" i="5" s="1"/>
  <c r="SZW471" i="5" s="1"/>
  <c r="SZY471" i="5" s="1"/>
  <c r="TAA471" i="5" s="1"/>
  <c r="TAC471" i="5" s="1"/>
  <c r="TAE471" i="5" s="1"/>
  <c r="TAG471" i="5" s="1"/>
  <c r="TAI471" i="5" s="1"/>
  <c r="TAK471" i="5" s="1"/>
  <c r="TAM471" i="5" s="1"/>
  <c r="TAO471" i="5" s="1"/>
  <c r="TAQ471" i="5" s="1"/>
  <c r="TAS471" i="5" s="1"/>
  <c r="TAU471" i="5" s="1"/>
  <c r="TAW471" i="5" s="1"/>
  <c r="TAY471" i="5" s="1"/>
  <c r="TBA471" i="5" s="1"/>
  <c r="TBC471" i="5" s="1"/>
  <c r="TBE471" i="5" s="1"/>
  <c r="TBG471" i="5" s="1"/>
  <c r="TBI471" i="5" s="1"/>
  <c r="TBK471" i="5" s="1"/>
  <c r="TBM471" i="5" s="1"/>
  <c r="TBO471" i="5" s="1"/>
  <c r="TBQ471" i="5" s="1"/>
  <c r="TBS471" i="5" s="1"/>
  <c r="TBU471" i="5" s="1"/>
  <c r="TBW471" i="5" s="1"/>
  <c r="TBY471" i="5" s="1"/>
  <c r="TCA471" i="5" s="1"/>
  <c r="TCC471" i="5" s="1"/>
  <c r="TCE471" i="5" s="1"/>
  <c r="TCG471" i="5" s="1"/>
  <c r="TCI471" i="5" s="1"/>
  <c r="TCK471" i="5" s="1"/>
  <c r="TCM471" i="5" s="1"/>
  <c r="TCO471" i="5" s="1"/>
  <c r="TCQ471" i="5" s="1"/>
  <c r="TCS471" i="5" s="1"/>
  <c r="TCU471" i="5" s="1"/>
  <c r="TCW471" i="5" s="1"/>
  <c r="TCY471" i="5" s="1"/>
  <c r="TDA471" i="5" s="1"/>
  <c r="TDC471" i="5" s="1"/>
  <c r="TDE471" i="5" s="1"/>
  <c r="TDG471" i="5" s="1"/>
  <c r="TDI471" i="5" s="1"/>
  <c r="TDK471" i="5" s="1"/>
  <c r="TDM471" i="5" s="1"/>
  <c r="TDO471" i="5" s="1"/>
  <c r="TDQ471" i="5" s="1"/>
  <c r="TDS471" i="5" s="1"/>
  <c r="TDU471" i="5" s="1"/>
  <c r="TDW471" i="5" s="1"/>
  <c r="TDY471" i="5" s="1"/>
  <c r="TEA471" i="5" s="1"/>
  <c r="TEC471" i="5" s="1"/>
  <c r="TEE471" i="5" s="1"/>
  <c r="TEG471" i="5" s="1"/>
  <c r="TEI471" i="5" s="1"/>
  <c r="TEK471" i="5" s="1"/>
  <c r="TEM471" i="5" s="1"/>
  <c r="TEO471" i="5" s="1"/>
  <c r="TEQ471" i="5" s="1"/>
  <c r="TES471" i="5" s="1"/>
  <c r="TEU471" i="5" s="1"/>
  <c r="TEW471" i="5" s="1"/>
  <c r="TEY471" i="5" s="1"/>
  <c r="TFA471" i="5" s="1"/>
  <c r="TFC471" i="5" s="1"/>
  <c r="TFE471" i="5" s="1"/>
  <c r="TFG471" i="5" s="1"/>
  <c r="TFI471" i="5" s="1"/>
  <c r="TFK471" i="5" s="1"/>
  <c r="TFM471" i="5" s="1"/>
  <c r="TFO471" i="5" s="1"/>
  <c r="TFQ471" i="5" s="1"/>
  <c r="TFS471" i="5" s="1"/>
  <c r="TFU471" i="5" s="1"/>
  <c r="TFW471" i="5" s="1"/>
  <c r="TFY471" i="5" s="1"/>
  <c r="TGA471" i="5" s="1"/>
  <c r="TGC471" i="5" s="1"/>
  <c r="TGE471" i="5" s="1"/>
  <c r="TGG471" i="5" s="1"/>
  <c r="TGI471" i="5" s="1"/>
  <c r="TGK471" i="5" s="1"/>
  <c r="TGM471" i="5" s="1"/>
  <c r="TGO471" i="5" s="1"/>
  <c r="TGQ471" i="5" s="1"/>
  <c r="TGS471" i="5" s="1"/>
  <c r="TGU471" i="5" s="1"/>
  <c r="TGW471" i="5" s="1"/>
  <c r="TGY471" i="5" s="1"/>
  <c r="THA471" i="5" s="1"/>
  <c r="THC471" i="5" s="1"/>
  <c r="THE471" i="5" s="1"/>
  <c r="THG471" i="5" s="1"/>
  <c r="THI471" i="5" s="1"/>
  <c r="THK471" i="5" s="1"/>
  <c r="THM471" i="5" s="1"/>
  <c r="THO471" i="5" s="1"/>
  <c r="THQ471" i="5" s="1"/>
  <c r="THS471" i="5" s="1"/>
  <c r="THU471" i="5" s="1"/>
  <c r="THW471" i="5" s="1"/>
  <c r="THY471" i="5" s="1"/>
  <c r="TIA471" i="5" s="1"/>
  <c r="TIC471" i="5" s="1"/>
  <c r="TIE471" i="5" s="1"/>
  <c r="TIG471" i="5" s="1"/>
  <c r="TII471" i="5" s="1"/>
  <c r="TIK471" i="5" s="1"/>
  <c r="TIM471" i="5" s="1"/>
  <c r="TIO471" i="5" s="1"/>
  <c r="TIQ471" i="5" s="1"/>
  <c r="TIS471" i="5" s="1"/>
  <c r="TIU471" i="5" s="1"/>
  <c r="TIW471" i="5" s="1"/>
  <c r="TIY471" i="5" s="1"/>
  <c r="TJA471" i="5" s="1"/>
  <c r="TJC471" i="5" s="1"/>
  <c r="TJE471" i="5" s="1"/>
  <c r="TJG471" i="5" s="1"/>
  <c r="TJI471" i="5" s="1"/>
  <c r="TJK471" i="5" s="1"/>
  <c r="TJM471" i="5" s="1"/>
  <c r="TJO471" i="5" s="1"/>
  <c r="TJQ471" i="5" s="1"/>
  <c r="TJS471" i="5" s="1"/>
  <c r="TJU471" i="5" s="1"/>
  <c r="TJW471" i="5" s="1"/>
  <c r="TJY471" i="5" s="1"/>
  <c r="TKA471" i="5" s="1"/>
  <c r="TKC471" i="5" s="1"/>
  <c r="TKE471" i="5" s="1"/>
  <c r="TKG471" i="5" s="1"/>
  <c r="TKI471" i="5" s="1"/>
  <c r="TKK471" i="5" s="1"/>
  <c r="TKM471" i="5" s="1"/>
  <c r="TKO471" i="5" s="1"/>
  <c r="TKQ471" i="5" s="1"/>
  <c r="TKS471" i="5" s="1"/>
  <c r="TKU471" i="5" s="1"/>
  <c r="TKW471" i="5" s="1"/>
  <c r="TKY471" i="5" s="1"/>
  <c r="TLA471" i="5" s="1"/>
  <c r="TLC471" i="5" s="1"/>
  <c r="TLE471" i="5" s="1"/>
  <c r="TLG471" i="5" s="1"/>
  <c r="TLI471" i="5" s="1"/>
  <c r="TLK471" i="5" s="1"/>
  <c r="TLM471" i="5" s="1"/>
  <c r="TLO471" i="5" s="1"/>
  <c r="TLQ471" i="5" s="1"/>
  <c r="TLS471" i="5" s="1"/>
  <c r="TLU471" i="5" s="1"/>
  <c r="TLW471" i="5" s="1"/>
  <c r="TLY471" i="5" s="1"/>
  <c r="TMA471" i="5" s="1"/>
  <c r="TMC471" i="5" s="1"/>
  <c r="TME471" i="5" s="1"/>
  <c r="TMG471" i="5" s="1"/>
  <c r="TMI471" i="5" s="1"/>
  <c r="TMK471" i="5" s="1"/>
  <c r="TMM471" i="5" s="1"/>
  <c r="TMO471" i="5" s="1"/>
  <c r="TMQ471" i="5" s="1"/>
  <c r="TMS471" i="5" s="1"/>
  <c r="TMU471" i="5" s="1"/>
  <c r="TMW471" i="5" s="1"/>
  <c r="TMY471" i="5" s="1"/>
  <c r="TNA471" i="5" s="1"/>
  <c r="TNC471" i="5" s="1"/>
  <c r="TNE471" i="5" s="1"/>
  <c r="TNG471" i="5" s="1"/>
  <c r="TNI471" i="5" s="1"/>
  <c r="TNK471" i="5" s="1"/>
  <c r="TNM471" i="5" s="1"/>
  <c r="TNO471" i="5" s="1"/>
  <c r="TNQ471" i="5" s="1"/>
  <c r="TNS471" i="5" s="1"/>
  <c r="TNU471" i="5" s="1"/>
  <c r="TNW471" i="5" s="1"/>
  <c r="TNY471" i="5" s="1"/>
  <c r="TOA471" i="5" s="1"/>
  <c r="TOC471" i="5" s="1"/>
  <c r="TOE471" i="5" s="1"/>
  <c r="TOG471" i="5" s="1"/>
  <c r="TOI471" i="5" s="1"/>
  <c r="TOK471" i="5" s="1"/>
  <c r="TOM471" i="5" s="1"/>
  <c r="TOO471" i="5" s="1"/>
  <c r="TOQ471" i="5" s="1"/>
  <c r="TOS471" i="5" s="1"/>
  <c r="TOU471" i="5" s="1"/>
  <c r="TOW471" i="5" s="1"/>
  <c r="TOY471" i="5" s="1"/>
  <c r="TPA471" i="5" s="1"/>
  <c r="TPC471" i="5" s="1"/>
  <c r="TPE471" i="5" s="1"/>
  <c r="TPG471" i="5" s="1"/>
  <c r="TPI471" i="5" s="1"/>
  <c r="TPK471" i="5" s="1"/>
  <c r="TPM471" i="5" s="1"/>
  <c r="TPO471" i="5" s="1"/>
  <c r="TPQ471" i="5" s="1"/>
  <c r="TPS471" i="5" s="1"/>
  <c r="TPU471" i="5" s="1"/>
  <c r="TPW471" i="5" s="1"/>
  <c r="TPY471" i="5" s="1"/>
  <c r="TQA471" i="5" s="1"/>
  <c r="TQC471" i="5" s="1"/>
  <c r="TQE471" i="5" s="1"/>
  <c r="TQG471" i="5" s="1"/>
  <c r="TQI471" i="5" s="1"/>
  <c r="TQK471" i="5" s="1"/>
  <c r="TQM471" i="5" s="1"/>
  <c r="TQO471" i="5" s="1"/>
  <c r="TQQ471" i="5" s="1"/>
  <c r="TQS471" i="5" s="1"/>
  <c r="TQU471" i="5" s="1"/>
  <c r="TQW471" i="5" s="1"/>
  <c r="TQY471" i="5" s="1"/>
  <c r="TRA471" i="5" s="1"/>
  <c r="TRC471" i="5" s="1"/>
  <c r="TRE471" i="5" s="1"/>
  <c r="TRG471" i="5" s="1"/>
  <c r="TRI471" i="5" s="1"/>
  <c r="TRK471" i="5" s="1"/>
  <c r="TRM471" i="5" s="1"/>
  <c r="TRO471" i="5" s="1"/>
  <c r="TRQ471" i="5" s="1"/>
  <c r="TRS471" i="5" s="1"/>
  <c r="TRU471" i="5" s="1"/>
  <c r="TRW471" i="5" s="1"/>
  <c r="TRY471" i="5" s="1"/>
  <c r="TSA471" i="5" s="1"/>
  <c r="TSC471" i="5" s="1"/>
  <c r="TSE471" i="5" s="1"/>
  <c r="TSG471" i="5" s="1"/>
  <c r="TSI471" i="5" s="1"/>
  <c r="TSK471" i="5" s="1"/>
  <c r="TSM471" i="5" s="1"/>
  <c r="TSO471" i="5" s="1"/>
  <c r="TSQ471" i="5" s="1"/>
  <c r="TSS471" i="5" s="1"/>
  <c r="TSU471" i="5" s="1"/>
  <c r="TSW471" i="5" s="1"/>
  <c r="TSY471" i="5" s="1"/>
  <c r="TTA471" i="5" s="1"/>
  <c r="TTC471" i="5" s="1"/>
  <c r="TTE471" i="5" s="1"/>
  <c r="TTG471" i="5" s="1"/>
  <c r="TTI471" i="5" s="1"/>
  <c r="TTK471" i="5" s="1"/>
  <c r="TTM471" i="5" s="1"/>
  <c r="TTO471" i="5" s="1"/>
  <c r="TTQ471" i="5" s="1"/>
  <c r="TTS471" i="5" s="1"/>
  <c r="TTU471" i="5" s="1"/>
  <c r="TTW471" i="5" s="1"/>
  <c r="TTY471" i="5" s="1"/>
  <c r="TUA471" i="5" s="1"/>
  <c r="TUC471" i="5" s="1"/>
  <c r="TUE471" i="5" s="1"/>
  <c r="TUG471" i="5" s="1"/>
  <c r="TUI471" i="5" s="1"/>
  <c r="TUK471" i="5" s="1"/>
  <c r="TUM471" i="5" s="1"/>
  <c r="TUO471" i="5" s="1"/>
  <c r="TUQ471" i="5" s="1"/>
  <c r="TUS471" i="5" s="1"/>
  <c r="TUU471" i="5" s="1"/>
  <c r="TUW471" i="5" s="1"/>
  <c r="TUY471" i="5" s="1"/>
  <c r="TVA471" i="5" s="1"/>
  <c r="TVC471" i="5" s="1"/>
  <c r="TVE471" i="5" s="1"/>
  <c r="TVG471" i="5" s="1"/>
  <c r="TVI471" i="5" s="1"/>
  <c r="TVK471" i="5" s="1"/>
  <c r="TVM471" i="5" s="1"/>
  <c r="TVO471" i="5" s="1"/>
  <c r="TVQ471" i="5" s="1"/>
  <c r="TVS471" i="5" s="1"/>
  <c r="TVU471" i="5" s="1"/>
  <c r="TVW471" i="5" s="1"/>
  <c r="TVY471" i="5" s="1"/>
  <c r="TWA471" i="5" s="1"/>
  <c r="TWC471" i="5" s="1"/>
  <c r="TWE471" i="5" s="1"/>
  <c r="TWG471" i="5" s="1"/>
  <c r="TWI471" i="5" s="1"/>
  <c r="TWK471" i="5" s="1"/>
  <c r="TWM471" i="5" s="1"/>
  <c r="TWO471" i="5" s="1"/>
  <c r="TWQ471" i="5" s="1"/>
  <c r="TWS471" i="5" s="1"/>
  <c r="TWU471" i="5" s="1"/>
  <c r="TWW471" i="5" s="1"/>
  <c r="TWY471" i="5" s="1"/>
  <c r="TXA471" i="5" s="1"/>
  <c r="TXC471" i="5" s="1"/>
  <c r="TXE471" i="5" s="1"/>
  <c r="TXG471" i="5" s="1"/>
  <c r="TXI471" i="5" s="1"/>
  <c r="TXK471" i="5" s="1"/>
  <c r="TXM471" i="5" s="1"/>
  <c r="TXO471" i="5" s="1"/>
  <c r="TXQ471" i="5" s="1"/>
  <c r="TXS471" i="5" s="1"/>
  <c r="TXU471" i="5" s="1"/>
  <c r="TXW471" i="5" s="1"/>
  <c r="TXY471" i="5" s="1"/>
  <c r="TYA471" i="5" s="1"/>
  <c r="TYC471" i="5" s="1"/>
  <c r="TYE471" i="5" s="1"/>
  <c r="TYG471" i="5" s="1"/>
  <c r="TYI471" i="5" s="1"/>
  <c r="TYK471" i="5" s="1"/>
  <c r="TYM471" i="5" s="1"/>
  <c r="TYO471" i="5" s="1"/>
  <c r="TYQ471" i="5" s="1"/>
  <c r="TYS471" i="5" s="1"/>
  <c r="TYU471" i="5" s="1"/>
  <c r="TYW471" i="5" s="1"/>
  <c r="TYY471" i="5" s="1"/>
  <c r="TZA471" i="5" s="1"/>
  <c r="TZC471" i="5" s="1"/>
  <c r="TZE471" i="5" s="1"/>
  <c r="TZG471" i="5" s="1"/>
  <c r="TZI471" i="5" s="1"/>
  <c r="TZK471" i="5" s="1"/>
  <c r="TZM471" i="5" s="1"/>
  <c r="TZO471" i="5" s="1"/>
  <c r="TZQ471" i="5" s="1"/>
  <c r="TZS471" i="5" s="1"/>
  <c r="TZU471" i="5" s="1"/>
  <c r="TZW471" i="5" s="1"/>
  <c r="TZY471" i="5" s="1"/>
  <c r="UAA471" i="5" s="1"/>
  <c r="UAC471" i="5" s="1"/>
  <c r="UAE471" i="5" s="1"/>
  <c r="UAG471" i="5" s="1"/>
  <c r="UAI471" i="5" s="1"/>
  <c r="UAK471" i="5" s="1"/>
  <c r="UAM471" i="5" s="1"/>
  <c r="UAO471" i="5" s="1"/>
  <c r="UAQ471" i="5" s="1"/>
  <c r="UAS471" i="5" s="1"/>
  <c r="UAU471" i="5" s="1"/>
  <c r="UAW471" i="5" s="1"/>
  <c r="UAY471" i="5" s="1"/>
  <c r="UBA471" i="5" s="1"/>
  <c r="UBC471" i="5" s="1"/>
  <c r="UBE471" i="5" s="1"/>
  <c r="UBG471" i="5" s="1"/>
  <c r="UBI471" i="5" s="1"/>
  <c r="UBK471" i="5" s="1"/>
  <c r="UBM471" i="5" s="1"/>
  <c r="UBO471" i="5" s="1"/>
  <c r="UBQ471" i="5" s="1"/>
  <c r="UBS471" i="5" s="1"/>
  <c r="UBU471" i="5" s="1"/>
  <c r="UBW471" i="5" s="1"/>
  <c r="UBY471" i="5" s="1"/>
  <c r="UCA471" i="5" s="1"/>
  <c r="UCC471" i="5" s="1"/>
  <c r="UCE471" i="5" s="1"/>
  <c r="UCG471" i="5" s="1"/>
  <c r="UCI471" i="5" s="1"/>
  <c r="UCK471" i="5" s="1"/>
  <c r="UCM471" i="5" s="1"/>
  <c r="UCO471" i="5" s="1"/>
  <c r="UCQ471" i="5" s="1"/>
  <c r="UCS471" i="5" s="1"/>
  <c r="UCU471" i="5" s="1"/>
  <c r="UCW471" i="5" s="1"/>
  <c r="UCY471" i="5" s="1"/>
  <c r="UDA471" i="5" s="1"/>
  <c r="UDC471" i="5" s="1"/>
  <c r="UDE471" i="5" s="1"/>
  <c r="UDG471" i="5" s="1"/>
  <c r="UDI471" i="5" s="1"/>
  <c r="UDK471" i="5" s="1"/>
  <c r="UDM471" i="5" s="1"/>
  <c r="UDO471" i="5" s="1"/>
  <c r="UDQ471" i="5" s="1"/>
  <c r="UDS471" i="5" s="1"/>
  <c r="UDU471" i="5" s="1"/>
  <c r="UDW471" i="5" s="1"/>
  <c r="UDY471" i="5" s="1"/>
  <c r="UEA471" i="5" s="1"/>
  <c r="UEC471" i="5" s="1"/>
  <c r="UEE471" i="5" s="1"/>
  <c r="UEG471" i="5" s="1"/>
  <c r="UEI471" i="5" s="1"/>
  <c r="UEK471" i="5" s="1"/>
  <c r="UEM471" i="5" s="1"/>
  <c r="UEO471" i="5" s="1"/>
  <c r="UEQ471" i="5" s="1"/>
  <c r="UES471" i="5" s="1"/>
  <c r="UEU471" i="5" s="1"/>
  <c r="UEW471" i="5" s="1"/>
  <c r="UEY471" i="5" s="1"/>
  <c r="UFA471" i="5" s="1"/>
  <c r="UFC471" i="5" s="1"/>
  <c r="UFE471" i="5" s="1"/>
  <c r="UFG471" i="5" s="1"/>
  <c r="UFI471" i="5" s="1"/>
  <c r="UFK471" i="5" s="1"/>
  <c r="UFM471" i="5" s="1"/>
  <c r="UFO471" i="5" s="1"/>
  <c r="UFQ471" i="5" s="1"/>
  <c r="UFS471" i="5" s="1"/>
  <c r="UFU471" i="5" s="1"/>
  <c r="UFW471" i="5" s="1"/>
  <c r="UFY471" i="5" s="1"/>
  <c r="UGA471" i="5" s="1"/>
  <c r="UGC471" i="5" s="1"/>
  <c r="UGE471" i="5" s="1"/>
  <c r="UGG471" i="5" s="1"/>
  <c r="UGI471" i="5" s="1"/>
  <c r="UGK471" i="5" s="1"/>
  <c r="UGM471" i="5" s="1"/>
  <c r="UGO471" i="5" s="1"/>
  <c r="UGQ471" i="5" s="1"/>
  <c r="UGS471" i="5" s="1"/>
  <c r="UGU471" i="5" s="1"/>
  <c r="UGW471" i="5" s="1"/>
  <c r="UGY471" i="5" s="1"/>
  <c r="UHA471" i="5" s="1"/>
  <c r="UHC471" i="5" s="1"/>
  <c r="UHE471" i="5" s="1"/>
  <c r="UHG471" i="5" s="1"/>
  <c r="UHI471" i="5" s="1"/>
  <c r="UHK471" i="5" s="1"/>
  <c r="UHM471" i="5" s="1"/>
  <c r="UHO471" i="5" s="1"/>
  <c r="UHQ471" i="5" s="1"/>
  <c r="UHS471" i="5" s="1"/>
  <c r="UHU471" i="5" s="1"/>
  <c r="UHW471" i="5" s="1"/>
  <c r="UHY471" i="5" s="1"/>
  <c r="UIA471" i="5" s="1"/>
  <c r="UIC471" i="5" s="1"/>
  <c r="UIE471" i="5" s="1"/>
  <c r="UIG471" i="5" s="1"/>
  <c r="UII471" i="5" s="1"/>
  <c r="UIK471" i="5" s="1"/>
  <c r="UIM471" i="5" s="1"/>
  <c r="UIO471" i="5" s="1"/>
  <c r="UIQ471" i="5" s="1"/>
  <c r="UIS471" i="5" s="1"/>
  <c r="UIU471" i="5" s="1"/>
  <c r="UIW471" i="5" s="1"/>
  <c r="UIY471" i="5" s="1"/>
  <c r="UJA471" i="5" s="1"/>
  <c r="UJC471" i="5" s="1"/>
  <c r="UJE471" i="5" s="1"/>
  <c r="UJG471" i="5" s="1"/>
  <c r="UJI471" i="5" s="1"/>
  <c r="UJK471" i="5" s="1"/>
  <c r="UJM471" i="5" s="1"/>
  <c r="UJO471" i="5" s="1"/>
  <c r="UJQ471" i="5" s="1"/>
  <c r="UJS471" i="5" s="1"/>
  <c r="UJU471" i="5" s="1"/>
  <c r="UJW471" i="5" s="1"/>
  <c r="UJY471" i="5" s="1"/>
  <c r="UKA471" i="5" s="1"/>
  <c r="UKC471" i="5" s="1"/>
  <c r="UKE471" i="5" s="1"/>
  <c r="UKG471" i="5" s="1"/>
  <c r="UKI471" i="5" s="1"/>
  <c r="UKK471" i="5" s="1"/>
  <c r="UKM471" i="5" s="1"/>
  <c r="UKO471" i="5" s="1"/>
  <c r="UKQ471" i="5" s="1"/>
  <c r="UKS471" i="5" s="1"/>
  <c r="UKU471" i="5" s="1"/>
  <c r="UKW471" i="5" s="1"/>
  <c r="UKY471" i="5" s="1"/>
  <c r="ULA471" i="5" s="1"/>
  <c r="ULC471" i="5" s="1"/>
  <c r="ULE471" i="5" s="1"/>
  <c r="ULG471" i="5" s="1"/>
  <c r="ULI471" i="5" s="1"/>
  <c r="ULK471" i="5" s="1"/>
  <c r="ULM471" i="5" s="1"/>
  <c r="ULO471" i="5" s="1"/>
  <c r="ULQ471" i="5" s="1"/>
  <c r="ULS471" i="5" s="1"/>
  <c r="ULU471" i="5" s="1"/>
  <c r="ULW471" i="5" s="1"/>
  <c r="ULY471" i="5" s="1"/>
  <c r="UMA471" i="5" s="1"/>
  <c r="UMC471" i="5" s="1"/>
  <c r="UME471" i="5" s="1"/>
  <c r="UMG471" i="5" s="1"/>
  <c r="UMI471" i="5" s="1"/>
  <c r="UMK471" i="5" s="1"/>
  <c r="UMM471" i="5" s="1"/>
  <c r="UMO471" i="5" s="1"/>
  <c r="UMQ471" i="5" s="1"/>
  <c r="UMS471" i="5" s="1"/>
  <c r="UMU471" i="5" s="1"/>
  <c r="UMW471" i="5" s="1"/>
  <c r="UMY471" i="5" s="1"/>
  <c r="UNA471" i="5" s="1"/>
  <c r="UNC471" i="5" s="1"/>
  <c r="UNE471" i="5" s="1"/>
  <c r="UNG471" i="5" s="1"/>
  <c r="UNI471" i="5" s="1"/>
  <c r="UNK471" i="5" s="1"/>
  <c r="UNM471" i="5" s="1"/>
  <c r="UNO471" i="5" s="1"/>
  <c r="UNQ471" i="5" s="1"/>
  <c r="UNS471" i="5" s="1"/>
  <c r="UNU471" i="5" s="1"/>
  <c r="UNW471" i="5" s="1"/>
  <c r="UNY471" i="5" s="1"/>
  <c r="UOA471" i="5" s="1"/>
  <c r="UOC471" i="5" s="1"/>
  <c r="UOE471" i="5" s="1"/>
  <c r="UOG471" i="5" s="1"/>
  <c r="UOI471" i="5" s="1"/>
  <c r="UOK471" i="5" s="1"/>
  <c r="UOM471" i="5" s="1"/>
  <c r="UOO471" i="5" s="1"/>
  <c r="UOQ471" i="5" s="1"/>
  <c r="UOS471" i="5" s="1"/>
  <c r="UOU471" i="5" s="1"/>
  <c r="UOW471" i="5" s="1"/>
  <c r="UOY471" i="5" s="1"/>
  <c r="UPA471" i="5" s="1"/>
  <c r="UPC471" i="5" s="1"/>
  <c r="UPE471" i="5" s="1"/>
  <c r="UPG471" i="5" s="1"/>
  <c r="UPI471" i="5" s="1"/>
  <c r="UPK471" i="5" s="1"/>
  <c r="UPM471" i="5" s="1"/>
  <c r="UPO471" i="5" s="1"/>
  <c r="UPQ471" i="5" s="1"/>
  <c r="UPS471" i="5" s="1"/>
  <c r="UPU471" i="5" s="1"/>
  <c r="UPW471" i="5" s="1"/>
  <c r="UPY471" i="5" s="1"/>
  <c r="UQA471" i="5" s="1"/>
  <c r="UQC471" i="5" s="1"/>
  <c r="UQE471" i="5" s="1"/>
  <c r="UQG471" i="5" s="1"/>
  <c r="UQI471" i="5" s="1"/>
  <c r="UQK471" i="5" s="1"/>
  <c r="UQM471" i="5" s="1"/>
  <c r="UQO471" i="5" s="1"/>
  <c r="UQQ471" i="5" s="1"/>
  <c r="UQS471" i="5" s="1"/>
  <c r="UQU471" i="5" s="1"/>
  <c r="UQW471" i="5" s="1"/>
  <c r="UQY471" i="5" s="1"/>
  <c r="URA471" i="5" s="1"/>
  <c r="URC471" i="5" s="1"/>
  <c r="URE471" i="5" s="1"/>
  <c r="URG471" i="5" s="1"/>
  <c r="URI471" i="5" s="1"/>
  <c r="URK471" i="5" s="1"/>
  <c r="URM471" i="5" s="1"/>
  <c r="URO471" i="5" s="1"/>
  <c r="URQ471" i="5" s="1"/>
  <c r="URS471" i="5" s="1"/>
  <c r="URU471" i="5" s="1"/>
  <c r="URW471" i="5" s="1"/>
  <c r="URY471" i="5" s="1"/>
  <c r="USA471" i="5" s="1"/>
  <c r="USC471" i="5" s="1"/>
  <c r="USE471" i="5" s="1"/>
  <c r="USG471" i="5" s="1"/>
  <c r="USI471" i="5" s="1"/>
  <c r="USK471" i="5" s="1"/>
  <c r="USM471" i="5" s="1"/>
  <c r="USO471" i="5" s="1"/>
  <c r="USQ471" i="5" s="1"/>
  <c r="USS471" i="5" s="1"/>
  <c r="USU471" i="5" s="1"/>
  <c r="USW471" i="5" s="1"/>
  <c r="USY471" i="5" s="1"/>
  <c r="UTA471" i="5" s="1"/>
  <c r="UTC471" i="5" s="1"/>
  <c r="UTE471" i="5" s="1"/>
  <c r="UTG471" i="5" s="1"/>
  <c r="UTI471" i="5" s="1"/>
  <c r="UTK471" i="5" s="1"/>
  <c r="UTM471" i="5" s="1"/>
  <c r="UTO471" i="5" s="1"/>
  <c r="UTQ471" i="5" s="1"/>
  <c r="UTS471" i="5" s="1"/>
  <c r="UTU471" i="5" s="1"/>
  <c r="UTW471" i="5" s="1"/>
  <c r="UTY471" i="5" s="1"/>
  <c r="UUA471" i="5" s="1"/>
  <c r="UUC471" i="5" s="1"/>
  <c r="UUE471" i="5" s="1"/>
  <c r="UUG471" i="5" s="1"/>
  <c r="UUI471" i="5" s="1"/>
  <c r="UUK471" i="5" s="1"/>
  <c r="UUM471" i="5" s="1"/>
  <c r="UUO471" i="5" s="1"/>
  <c r="UUQ471" i="5" s="1"/>
  <c r="UUS471" i="5" s="1"/>
  <c r="UUU471" i="5" s="1"/>
  <c r="UUW471" i="5" s="1"/>
  <c r="UUY471" i="5" s="1"/>
  <c r="UVA471" i="5" s="1"/>
  <c r="UVC471" i="5" s="1"/>
  <c r="UVE471" i="5" s="1"/>
  <c r="UVG471" i="5" s="1"/>
  <c r="UVI471" i="5" s="1"/>
  <c r="UVK471" i="5" s="1"/>
  <c r="UVM471" i="5" s="1"/>
  <c r="UVO471" i="5" s="1"/>
  <c r="UVQ471" i="5" s="1"/>
  <c r="UVS471" i="5" s="1"/>
  <c r="UVU471" i="5" s="1"/>
  <c r="UVW471" i="5" s="1"/>
  <c r="UVY471" i="5" s="1"/>
  <c r="UWA471" i="5" s="1"/>
  <c r="UWC471" i="5" s="1"/>
  <c r="UWE471" i="5" s="1"/>
  <c r="UWG471" i="5" s="1"/>
  <c r="UWI471" i="5" s="1"/>
  <c r="UWK471" i="5" s="1"/>
  <c r="UWM471" i="5" s="1"/>
  <c r="UWO471" i="5" s="1"/>
  <c r="UWQ471" i="5" s="1"/>
  <c r="UWS471" i="5" s="1"/>
  <c r="UWU471" i="5" s="1"/>
  <c r="UWW471" i="5" s="1"/>
  <c r="UWY471" i="5" s="1"/>
  <c r="UXA471" i="5" s="1"/>
  <c r="UXC471" i="5" s="1"/>
  <c r="UXE471" i="5" s="1"/>
  <c r="UXG471" i="5" s="1"/>
  <c r="UXI471" i="5" s="1"/>
  <c r="UXK471" i="5" s="1"/>
  <c r="UXM471" i="5" s="1"/>
  <c r="UXO471" i="5" s="1"/>
  <c r="UXQ471" i="5" s="1"/>
  <c r="UXS471" i="5" s="1"/>
  <c r="UXU471" i="5" s="1"/>
  <c r="UXW471" i="5" s="1"/>
  <c r="UXY471" i="5" s="1"/>
  <c r="UYA471" i="5" s="1"/>
  <c r="UYC471" i="5" s="1"/>
  <c r="UYE471" i="5" s="1"/>
  <c r="UYG471" i="5" s="1"/>
  <c r="UYI471" i="5" s="1"/>
  <c r="UYK471" i="5" s="1"/>
  <c r="UYM471" i="5" s="1"/>
  <c r="UYO471" i="5" s="1"/>
  <c r="UYQ471" i="5" s="1"/>
  <c r="UYS471" i="5" s="1"/>
  <c r="UYU471" i="5" s="1"/>
  <c r="UYW471" i="5" s="1"/>
  <c r="UYY471" i="5" s="1"/>
  <c r="UZA471" i="5" s="1"/>
  <c r="UZC471" i="5" s="1"/>
  <c r="UZE471" i="5" s="1"/>
  <c r="UZG471" i="5" s="1"/>
  <c r="UZI471" i="5" s="1"/>
  <c r="UZK471" i="5" s="1"/>
  <c r="UZM471" i="5" s="1"/>
  <c r="UZO471" i="5" s="1"/>
  <c r="UZQ471" i="5" s="1"/>
  <c r="UZS471" i="5" s="1"/>
  <c r="UZU471" i="5" s="1"/>
  <c r="UZW471" i="5" s="1"/>
  <c r="UZY471" i="5" s="1"/>
  <c r="VAA471" i="5" s="1"/>
  <c r="VAC471" i="5" s="1"/>
  <c r="VAE471" i="5" s="1"/>
  <c r="VAG471" i="5" s="1"/>
  <c r="VAI471" i="5" s="1"/>
  <c r="VAK471" i="5" s="1"/>
  <c r="VAM471" i="5" s="1"/>
  <c r="VAO471" i="5" s="1"/>
  <c r="VAQ471" i="5" s="1"/>
  <c r="VAS471" i="5" s="1"/>
  <c r="VAU471" i="5" s="1"/>
  <c r="VAW471" i="5" s="1"/>
  <c r="VAY471" i="5" s="1"/>
  <c r="VBA471" i="5" s="1"/>
  <c r="VBC471" i="5" s="1"/>
  <c r="VBE471" i="5" s="1"/>
  <c r="VBG471" i="5" s="1"/>
  <c r="VBI471" i="5" s="1"/>
  <c r="VBK471" i="5" s="1"/>
  <c r="VBM471" i="5" s="1"/>
  <c r="VBO471" i="5" s="1"/>
  <c r="VBQ471" i="5" s="1"/>
  <c r="VBS471" i="5" s="1"/>
  <c r="VBU471" i="5" s="1"/>
  <c r="VBW471" i="5" s="1"/>
  <c r="VBY471" i="5" s="1"/>
  <c r="VCA471" i="5" s="1"/>
  <c r="VCC471" i="5" s="1"/>
  <c r="VCE471" i="5" s="1"/>
  <c r="VCG471" i="5" s="1"/>
  <c r="VCI471" i="5" s="1"/>
  <c r="VCK471" i="5" s="1"/>
  <c r="VCM471" i="5" s="1"/>
  <c r="VCO471" i="5" s="1"/>
  <c r="VCQ471" i="5" s="1"/>
  <c r="VCS471" i="5" s="1"/>
  <c r="VCU471" i="5" s="1"/>
  <c r="VCW471" i="5" s="1"/>
  <c r="VCY471" i="5" s="1"/>
  <c r="VDA471" i="5" s="1"/>
  <c r="VDC471" i="5" s="1"/>
  <c r="VDE471" i="5" s="1"/>
  <c r="VDG471" i="5" s="1"/>
  <c r="VDI471" i="5" s="1"/>
  <c r="VDK471" i="5" s="1"/>
  <c r="VDM471" i="5" s="1"/>
  <c r="VDO471" i="5" s="1"/>
  <c r="VDQ471" i="5" s="1"/>
  <c r="VDS471" i="5" s="1"/>
  <c r="VDU471" i="5" s="1"/>
  <c r="VDW471" i="5" s="1"/>
  <c r="VDY471" i="5" s="1"/>
  <c r="VEA471" i="5" s="1"/>
  <c r="VEC471" i="5" s="1"/>
  <c r="VEE471" i="5" s="1"/>
  <c r="VEG471" i="5" s="1"/>
  <c r="VEI471" i="5" s="1"/>
  <c r="VEK471" i="5" s="1"/>
  <c r="VEM471" i="5" s="1"/>
  <c r="VEO471" i="5" s="1"/>
  <c r="VEQ471" i="5" s="1"/>
  <c r="VES471" i="5" s="1"/>
  <c r="VEU471" i="5" s="1"/>
  <c r="VEW471" i="5" s="1"/>
  <c r="VEY471" i="5" s="1"/>
  <c r="VFA471" i="5" s="1"/>
  <c r="VFC471" i="5" s="1"/>
  <c r="VFE471" i="5" s="1"/>
  <c r="VFG471" i="5" s="1"/>
  <c r="VFI471" i="5" s="1"/>
  <c r="VFK471" i="5" s="1"/>
  <c r="VFM471" i="5" s="1"/>
  <c r="VFO471" i="5" s="1"/>
  <c r="VFQ471" i="5" s="1"/>
  <c r="VFS471" i="5" s="1"/>
  <c r="VFU471" i="5" s="1"/>
  <c r="VFW471" i="5" s="1"/>
  <c r="VFY471" i="5" s="1"/>
  <c r="VGA471" i="5" s="1"/>
  <c r="VGC471" i="5" s="1"/>
  <c r="VGE471" i="5" s="1"/>
  <c r="VGG471" i="5" s="1"/>
  <c r="VGI471" i="5" s="1"/>
  <c r="VGK471" i="5" s="1"/>
  <c r="VGM471" i="5" s="1"/>
  <c r="VGO471" i="5" s="1"/>
  <c r="VGQ471" i="5" s="1"/>
  <c r="VGS471" i="5" s="1"/>
  <c r="VGU471" i="5" s="1"/>
  <c r="VGW471" i="5" s="1"/>
  <c r="VGY471" i="5" s="1"/>
  <c r="VHA471" i="5" s="1"/>
  <c r="VHC471" i="5" s="1"/>
  <c r="VHE471" i="5" s="1"/>
  <c r="VHG471" i="5" s="1"/>
  <c r="VHI471" i="5" s="1"/>
  <c r="VHK471" i="5" s="1"/>
  <c r="VHM471" i="5" s="1"/>
  <c r="VHO471" i="5" s="1"/>
  <c r="VHQ471" i="5" s="1"/>
  <c r="VHS471" i="5" s="1"/>
  <c r="VHU471" i="5" s="1"/>
  <c r="VHW471" i="5" s="1"/>
  <c r="VHY471" i="5" s="1"/>
  <c r="VIA471" i="5" s="1"/>
  <c r="VIC471" i="5" s="1"/>
  <c r="VIE471" i="5" s="1"/>
  <c r="VIG471" i="5" s="1"/>
  <c r="VII471" i="5" s="1"/>
  <c r="VIK471" i="5" s="1"/>
  <c r="VIM471" i="5" s="1"/>
  <c r="VIO471" i="5" s="1"/>
  <c r="VIQ471" i="5" s="1"/>
  <c r="VIS471" i="5" s="1"/>
  <c r="VIU471" i="5" s="1"/>
  <c r="VIW471" i="5" s="1"/>
  <c r="VIY471" i="5" s="1"/>
  <c r="VJA471" i="5" s="1"/>
  <c r="VJC471" i="5" s="1"/>
  <c r="VJE471" i="5" s="1"/>
  <c r="VJG471" i="5" s="1"/>
  <c r="VJI471" i="5" s="1"/>
  <c r="VJK471" i="5" s="1"/>
  <c r="VJM471" i="5" s="1"/>
  <c r="VJO471" i="5" s="1"/>
  <c r="VJQ471" i="5" s="1"/>
  <c r="VJS471" i="5" s="1"/>
  <c r="VJU471" i="5" s="1"/>
  <c r="VJW471" i="5" s="1"/>
  <c r="VJY471" i="5" s="1"/>
  <c r="VKA471" i="5" s="1"/>
  <c r="VKC471" i="5" s="1"/>
  <c r="VKE471" i="5" s="1"/>
  <c r="VKG471" i="5" s="1"/>
  <c r="VKI471" i="5" s="1"/>
  <c r="VKK471" i="5" s="1"/>
  <c r="VKM471" i="5" s="1"/>
  <c r="VKO471" i="5" s="1"/>
  <c r="VKQ471" i="5" s="1"/>
  <c r="VKS471" i="5" s="1"/>
  <c r="VKU471" i="5" s="1"/>
  <c r="VKW471" i="5" s="1"/>
  <c r="VKY471" i="5" s="1"/>
  <c r="VLA471" i="5" s="1"/>
  <c r="VLC471" i="5" s="1"/>
  <c r="VLE471" i="5" s="1"/>
  <c r="VLG471" i="5" s="1"/>
  <c r="VLI471" i="5" s="1"/>
  <c r="VLK471" i="5" s="1"/>
  <c r="VLM471" i="5" s="1"/>
  <c r="VLO471" i="5" s="1"/>
  <c r="VLQ471" i="5" s="1"/>
  <c r="VLS471" i="5" s="1"/>
  <c r="VLU471" i="5" s="1"/>
  <c r="VLW471" i="5" s="1"/>
  <c r="VLY471" i="5" s="1"/>
  <c r="VMA471" i="5" s="1"/>
  <c r="VMC471" i="5" s="1"/>
  <c r="VME471" i="5" s="1"/>
  <c r="VMG471" i="5" s="1"/>
  <c r="VMI471" i="5" s="1"/>
  <c r="VMK471" i="5" s="1"/>
  <c r="VMM471" i="5" s="1"/>
  <c r="VMO471" i="5" s="1"/>
  <c r="VMQ471" i="5" s="1"/>
  <c r="VMS471" i="5" s="1"/>
  <c r="VMU471" i="5" s="1"/>
  <c r="VMW471" i="5" s="1"/>
  <c r="VMY471" i="5" s="1"/>
  <c r="VNA471" i="5" s="1"/>
  <c r="VNC471" i="5" s="1"/>
  <c r="VNE471" i="5" s="1"/>
  <c r="VNG471" i="5" s="1"/>
  <c r="VNI471" i="5" s="1"/>
  <c r="VNK471" i="5" s="1"/>
  <c r="VNM471" i="5" s="1"/>
  <c r="VNO471" i="5" s="1"/>
  <c r="VNQ471" i="5" s="1"/>
  <c r="VNS471" i="5" s="1"/>
  <c r="VNU471" i="5" s="1"/>
  <c r="VNW471" i="5" s="1"/>
  <c r="VNY471" i="5" s="1"/>
  <c r="VOA471" i="5" s="1"/>
  <c r="VOC471" i="5" s="1"/>
  <c r="VOE471" i="5" s="1"/>
  <c r="VOG471" i="5" s="1"/>
  <c r="VOI471" i="5" s="1"/>
  <c r="VOK471" i="5" s="1"/>
  <c r="VOM471" i="5" s="1"/>
  <c r="VOO471" i="5" s="1"/>
  <c r="VOQ471" i="5" s="1"/>
  <c r="VOS471" i="5" s="1"/>
  <c r="VOU471" i="5" s="1"/>
  <c r="VOW471" i="5" s="1"/>
  <c r="VOY471" i="5" s="1"/>
  <c r="VPA471" i="5" s="1"/>
  <c r="VPC471" i="5" s="1"/>
  <c r="VPE471" i="5" s="1"/>
  <c r="VPG471" i="5" s="1"/>
  <c r="VPI471" i="5" s="1"/>
  <c r="VPK471" i="5" s="1"/>
  <c r="VPM471" i="5" s="1"/>
  <c r="VPO471" i="5" s="1"/>
  <c r="VPQ471" i="5" s="1"/>
  <c r="VPS471" i="5" s="1"/>
  <c r="VPU471" i="5" s="1"/>
  <c r="VPW471" i="5" s="1"/>
  <c r="VPY471" i="5" s="1"/>
  <c r="VQA471" i="5" s="1"/>
  <c r="VQC471" i="5" s="1"/>
  <c r="VQE471" i="5" s="1"/>
  <c r="VQG471" i="5" s="1"/>
  <c r="VQI471" i="5" s="1"/>
  <c r="VQK471" i="5" s="1"/>
  <c r="VQM471" i="5" s="1"/>
  <c r="VQO471" i="5" s="1"/>
  <c r="VQQ471" i="5" s="1"/>
  <c r="VQS471" i="5" s="1"/>
  <c r="VQU471" i="5" s="1"/>
  <c r="VQW471" i="5" s="1"/>
  <c r="VQY471" i="5" s="1"/>
  <c r="VRA471" i="5" s="1"/>
  <c r="VRC471" i="5" s="1"/>
  <c r="VRE471" i="5" s="1"/>
  <c r="VRG471" i="5" s="1"/>
  <c r="VRI471" i="5" s="1"/>
  <c r="VRK471" i="5" s="1"/>
  <c r="VRM471" i="5" s="1"/>
  <c r="VRO471" i="5" s="1"/>
  <c r="VRQ471" i="5" s="1"/>
  <c r="VRS471" i="5" s="1"/>
  <c r="VRU471" i="5" s="1"/>
  <c r="VRW471" i="5" s="1"/>
  <c r="VRY471" i="5" s="1"/>
  <c r="VSA471" i="5" s="1"/>
  <c r="VSC471" i="5" s="1"/>
  <c r="VSE471" i="5" s="1"/>
  <c r="VSG471" i="5" s="1"/>
  <c r="VSI471" i="5" s="1"/>
  <c r="VSK471" i="5" s="1"/>
  <c r="VSM471" i="5" s="1"/>
  <c r="VSO471" i="5" s="1"/>
  <c r="VSQ471" i="5" s="1"/>
  <c r="VSS471" i="5" s="1"/>
  <c r="VSU471" i="5" s="1"/>
  <c r="VSW471" i="5" s="1"/>
  <c r="VSY471" i="5" s="1"/>
  <c r="VTA471" i="5" s="1"/>
  <c r="VTC471" i="5" s="1"/>
  <c r="VTE471" i="5" s="1"/>
  <c r="VTG471" i="5" s="1"/>
  <c r="VTI471" i="5" s="1"/>
  <c r="VTK471" i="5" s="1"/>
  <c r="VTM471" i="5" s="1"/>
  <c r="VTO471" i="5" s="1"/>
  <c r="VTQ471" i="5" s="1"/>
  <c r="VTS471" i="5" s="1"/>
  <c r="VTU471" i="5" s="1"/>
  <c r="VTW471" i="5" s="1"/>
  <c r="VTY471" i="5" s="1"/>
  <c r="VUA471" i="5" s="1"/>
  <c r="VUC471" i="5" s="1"/>
  <c r="VUE471" i="5" s="1"/>
  <c r="VUG471" i="5" s="1"/>
  <c r="VUI471" i="5" s="1"/>
  <c r="VUK471" i="5" s="1"/>
  <c r="VUM471" i="5" s="1"/>
  <c r="VUO471" i="5" s="1"/>
  <c r="VUQ471" i="5" s="1"/>
  <c r="VUS471" i="5" s="1"/>
  <c r="VUU471" i="5" s="1"/>
  <c r="VUW471" i="5" s="1"/>
  <c r="VUY471" i="5" s="1"/>
  <c r="VVA471" i="5" s="1"/>
  <c r="VVC471" i="5" s="1"/>
  <c r="VVE471" i="5" s="1"/>
  <c r="VVG471" i="5" s="1"/>
  <c r="VVI471" i="5" s="1"/>
  <c r="VVK471" i="5" s="1"/>
  <c r="VVM471" i="5" s="1"/>
  <c r="VVO471" i="5" s="1"/>
  <c r="VVQ471" i="5" s="1"/>
  <c r="VVS471" i="5" s="1"/>
  <c r="VVU471" i="5" s="1"/>
  <c r="VVW471" i="5" s="1"/>
  <c r="VVY471" i="5" s="1"/>
  <c r="VWA471" i="5" s="1"/>
  <c r="VWC471" i="5" s="1"/>
  <c r="VWE471" i="5" s="1"/>
  <c r="VWG471" i="5" s="1"/>
  <c r="VWI471" i="5" s="1"/>
  <c r="VWK471" i="5" s="1"/>
  <c r="VWM471" i="5" s="1"/>
  <c r="VWO471" i="5" s="1"/>
  <c r="VWQ471" i="5" s="1"/>
  <c r="VWS471" i="5" s="1"/>
  <c r="VWU471" i="5" s="1"/>
  <c r="VWW471" i="5" s="1"/>
  <c r="VWY471" i="5" s="1"/>
  <c r="VXA471" i="5" s="1"/>
  <c r="VXC471" i="5" s="1"/>
  <c r="VXE471" i="5" s="1"/>
  <c r="VXG471" i="5" s="1"/>
  <c r="VXI471" i="5" s="1"/>
  <c r="VXK471" i="5" s="1"/>
  <c r="VXM471" i="5" s="1"/>
  <c r="VXO471" i="5" s="1"/>
  <c r="VXQ471" i="5" s="1"/>
  <c r="VXS471" i="5" s="1"/>
  <c r="VXU471" i="5" s="1"/>
  <c r="VXW471" i="5" s="1"/>
  <c r="VXY471" i="5" s="1"/>
  <c r="VYA471" i="5" s="1"/>
  <c r="VYC471" i="5" s="1"/>
  <c r="VYE471" i="5" s="1"/>
  <c r="VYG471" i="5" s="1"/>
  <c r="VYI471" i="5" s="1"/>
  <c r="VYK471" i="5" s="1"/>
  <c r="VYM471" i="5" s="1"/>
  <c r="VYO471" i="5" s="1"/>
  <c r="VYQ471" i="5" s="1"/>
  <c r="VYS471" i="5" s="1"/>
  <c r="VYU471" i="5" s="1"/>
  <c r="VYW471" i="5" s="1"/>
  <c r="VYY471" i="5" s="1"/>
  <c r="VZA471" i="5" s="1"/>
  <c r="VZC471" i="5" s="1"/>
  <c r="VZE471" i="5" s="1"/>
  <c r="VZG471" i="5" s="1"/>
  <c r="VZI471" i="5" s="1"/>
  <c r="VZK471" i="5" s="1"/>
  <c r="VZM471" i="5" s="1"/>
  <c r="VZO471" i="5" s="1"/>
  <c r="VZQ471" i="5" s="1"/>
  <c r="VZS471" i="5" s="1"/>
  <c r="VZU471" i="5" s="1"/>
  <c r="VZW471" i="5" s="1"/>
  <c r="VZY471" i="5" s="1"/>
  <c r="WAA471" i="5" s="1"/>
  <c r="WAC471" i="5" s="1"/>
  <c r="WAE471" i="5" s="1"/>
  <c r="WAG471" i="5" s="1"/>
  <c r="WAI471" i="5" s="1"/>
  <c r="WAK471" i="5" s="1"/>
  <c r="WAM471" i="5" s="1"/>
  <c r="WAO471" i="5" s="1"/>
  <c r="WAQ471" i="5" s="1"/>
  <c r="WAS471" i="5" s="1"/>
  <c r="WAU471" i="5" s="1"/>
  <c r="WAW471" i="5" s="1"/>
  <c r="WAY471" i="5" s="1"/>
  <c r="WBA471" i="5" s="1"/>
  <c r="WBC471" i="5" s="1"/>
  <c r="WBE471" i="5" s="1"/>
  <c r="WBG471" i="5" s="1"/>
  <c r="WBI471" i="5" s="1"/>
  <c r="WBK471" i="5" s="1"/>
  <c r="WBM471" i="5" s="1"/>
  <c r="WBO471" i="5" s="1"/>
  <c r="WBQ471" i="5" s="1"/>
  <c r="WBS471" i="5" s="1"/>
  <c r="WBU471" i="5" s="1"/>
  <c r="WBW471" i="5" s="1"/>
  <c r="WBY471" i="5" s="1"/>
  <c r="WCA471" i="5" s="1"/>
  <c r="WCC471" i="5" s="1"/>
  <c r="WCE471" i="5" s="1"/>
  <c r="WCG471" i="5" s="1"/>
  <c r="WCI471" i="5" s="1"/>
  <c r="WCK471" i="5" s="1"/>
  <c r="WCM471" i="5" s="1"/>
  <c r="WCO471" i="5" s="1"/>
  <c r="WCQ471" i="5" s="1"/>
  <c r="WCS471" i="5" s="1"/>
  <c r="WCU471" i="5" s="1"/>
  <c r="WCW471" i="5" s="1"/>
  <c r="WCY471" i="5" s="1"/>
  <c r="WDA471" i="5" s="1"/>
  <c r="WDC471" i="5" s="1"/>
  <c r="WDE471" i="5" s="1"/>
  <c r="WDG471" i="5" s="1"/>
  <c r="WDI471" i="5" s="1"/>
  <c r="WDK471" i="5" s="1"/>
  <c r="WDM471" i="5" s="1"/>
  <c r="WDO471" i="5" s="1"/>
  <c r="WDQ471" i="5" s="1"/>
  <c r="WDS471" i="5" s="1"/>
  <c r="WDU471" i="5" s="1"/>
  <c r="WDW471" i="5" s="1"/>
  <c r="WDY471" i="5" s="1"/>
  <c r="WEA471" i="5" s="1"/>
  <c r="WEC471" i="5" s="1"/>
  <c r="WEE471" i="5" s="1"/>
  <c r="WEG471" i="5" s="1"/>
  <c r="WEI471" i="5" s="1"/>
  <c r="WEK471" i="5" s="1"/>
  <c r="WEM471" i="5" s="1"/>
  <c r="WEO471" i="5" s="1"/>
  <c r="WEQ471" i="5" s="1"/>
  <c r="WES471" i="5" s="1"/>
  <c r="WEU471" i="5" s="1"/>
  <c r="WEW471" i="5" s="1"/>
  <c r="WEY471" i="5" s="1"/>
  <c r="WFA471" i="5" s="1"/>
  <c r="WFC471" i="5" s="1"/>
  <c r="WFE471" i="5" s="1"/>
  <c r="WFG471" i="5" s="1"/>
  <c r="WFI471" i="5" s="1"/>
  <c r="WFK471" i="5" s="1"/>
  <c r="WFM471" i="5" s="1"/>
  <c r="WFO471" i="5" s="1"/>
  <c r="WFQ471" i="5" s="1"/>
  <c r="WFS471" i="5" s="1"/>
  <c r="WFU471" i="5" s="1"/>
  <c r="WFW471" i="5" s="1"/>
  <c r="WFY471" i="5" s="1"/>
  <c r="WGA471" i="5" s="1"/>
  <c r="WGC471" i="5" s="1"/>
  <c r="WGE471" i="5" s="1"/>
  <c r="WGG471" i="5" s="1"/>
  <c r="WGI471" i="5" s="1"/>
  <c r="WGK471" i="5" s="1"/>
  <c r="WGM471" i="5" s="1"/>
  <c r="WGO471" i="5" s="1"/>
  <c r="WGQ471" i="5" s="1"/>
  <c r="WGS471" i="5" s="1"/>
  <c r="WGU471" i="5" s="1"/>
  <c r="WGW471" i="5" s="1"/>
  <c r="WGY471" i="5" s="1"/>
  <c r="WHA471" i="5" s="1"/>
  <c r="WHC471" i="5" s="1"/>
  <c r="WHE471" i="5" s="1"/>
  <c r="WHG471" i="5" s="1"/>
  <c r="WHI471" i="5" s="1"/>
  <c r="WHK471" i="5" s="1"/>
  <c r="WHM471" i="5" s="1"/>
  <c r="WHO471" i="5" s="1"/>
  <c r="WHQ471" i="5" s="1"/>
  <c r="WHS471" i="5" s="1"/>
  <c r="WHU471" i="5" s="1"/>
  <c r="WHW471" i="5" s="1"/>
  <c r="WHY471" i="5" s="1"/>
  <c r="WIA471" i="5" s="1"/>
  <c r="WIC471" i="5" s="1"/>
  <c r="WIE471" i="5" s="1"/>
  <c r="WIG471" i="5" s="1"/>
  <c r="WII471" i="5" s="1"/>
  <c r="WIK471" i="5" s="1"/>
  <c r="WIM471" i="5" s="1"/>
  <c r="WIO471" i="5" s="1"/>
  <c r="WIQ471" i="5" s="1"/>
  <c r="WIS471" i="5" s="1"/>
  <c r="WIU471" i="5" s="1"/>
  <c r="WIW471" i="5" s="1"/>
  <c r="WIY471" i="5" s="1"/>
  <c r="WJA471" i="5" s="1"/>
  <c r="WJC471" i="5" s="1"/>
  <c r="WJE471" i="5" s="1"/>
  <c r="WJG471" i="5" s="1"/>
  <c r="WJI471" i="5" s="1"/>
  <c r="WJK471" i="5" s="1"/>
  <c r="WJM471" i="5" s="1"/>
  <c r="WJO471" i="5" s="1"/>
  <c r="WJQ471" i="5" s="1"/>
  <c r="WJS471" i="5" s="1"/>
  <c r="WJU471" i="5" s="1"/>
  <c r="WJW471" i="5" s="1"/>
  <c r="WJY471" i="5" s="1"/>
  <c r="WKA471" i="5" s="1"/>
  <c r="WKC471" i="5" s="1"/>
  <c r="WKE471" i="5" s="1"/>
  <c r="WKG471" i="5" s="1"/>
  <c r="WKI471" i="5" s="1"/>
  <c r="WKK471" i="5" s="1"/>
  <c r="WKM471" i="5" s="1"/>
  <c r="WKO471" i="5" s="1"/>
  <c r="WKQ471" i="5" s="1"/>
  <c r="WKS471" i="5" s="1"/>
  <c r="WKU471" i="5" s="1"/>
  <c r="WKW471" i="5" s="1"/>
  <c r="WKY471" i="5" s="1"/>
  <c r="WLA471" i="5" s="1"/>
  <c r="WLC471" i="5" s="1"/>
  <c r="WLE471" i="5" s="1"/>
  <c r="WLG471" i="5" s="1"/>
  <c r="WLI471" i="5" s="1"/>
  <c r="WLK471" i="5" s="1"/>
  <c r="WLM471" i="5" s="1"/>
  <c r="WLO471" i="5" s="1"/>
  <c r="WLQ471" i="5" s="1"/>
  <c r="WLS471" i="5" s="1"/>
  <c r="WLU471" i="5" s="1"/>
  <c r="WLW471" i="5" s="1"/>
  <c r="WLY471" i="5" s="1"/>
  <c r="WMA471" i="5" s="1"/>
  <c r="WMC471" i="5" s="1"/>
  <c r="WME471" i="5" s="1"/>
  <c r="WMG471" i="5" s="1"/>
  <c r="WMI471" i="5" s="1"/>
  <c r="WMK471" i="5" s="1"/>
  <c r="WMM471" i="5" s="1"/>
  <c r="WMO471" i="5" s="1"/>
  <c r="WMQ471" i="5" s="1"/>
  <c r="WMS471" i="5" s="1"/>
  <c r="WMU471" i="5" s="1"/>
  <c r="WMW471" i="5" s="1"/>
  <c r="WMY471" i="5" s="1"/>
  <c r="WNA471" i="5" s="1"/>
  <c r="WNC471" i="5" s="1"/>
  <c r="WNE471" i="5" s="1"/>
  <c r="WNG471" i="5" s="1"/>
  <c r="WNI471" i="5" s="1"/>
  <c r="WNK471" i="5" s="1"/>
  <c r="WNM471" i="5" s="1"/>
  <c r="WNO471" i="5" s="1"/>
  <c r="WNQ471" i="5" s="1"/>
  <c r="WNS471" i="5" s="1"/>
  <c r="WNU471" i="5" s="1"/>
  <c r="WNW471" i="5" s="1"/>
  <c r="WNY471" i="5" s="1"/>
  <c r="WOA471" i="5" s="1"/>
  <c r="WOC471" i="5" s="1"/>
  <c r="WOE471" i="5" s="1"/>
  <c r="WOG471" i="5" s="1"/>
  <c r="WOI471" i="5" s="1"/>
  <c r="WOK471" i="5" s="1"/>
  <c r="WOM471" i="5" s="1"/>
  <c r="WOO471" i="5" s="1"/>
  <c r="WOQ471" i="5" s="1"/>
  <c r="WOS471" i="5" s="1"/>
  <c r="WOU471" i="5" s="1"/>
  <c r="WOW471" i="5" s="1"/>
  <c r="WOY471" i="5" s="1"/>
  <c r="WPA471" i="5" s="1"/>
  <c r="WPC471" i="5" s="1"/>
  <c r="WPE471" i="5" s="1"/>
  <c r="WPG471" i="5" s="1"/>
  <c r="WPI471" i="5" s="1"/>
  <c r="WPK471" i="5" s="1"/>
  <c r="WPM471" i="5" s="1"/>
  <c r="WPO471" i="5" s="1"/>
  <c r="WPQ471" i="5" s="1"/>
  <c r="WPS471" i="5" s="1"/>
  <c r="WPU471" i="5" s="1"/>
  <c r="WPW471" i="5" s="1"/>
  <c r="WPY471" i="5" s="1"/>
  <c r="WQA471" i="5" s="1"/>
  <c r="WQC471" i="5" s="1"/>
  <c r="WQE471" i="5" s="1"/>
  <c r="WQG471" i="5" s="1"/>
  <c r="WQI471" i="5" s="1"/>
  <c r="WQK471" i="5" s="1"/>
  <c r="WQM471" i="5" s="1"/>
  <c r="WQO471" i="5" s="1"/>
  <c r="WQQ471" i="5" s="1"/>
  <c r="WQS471" i="5" s="1"/>
  <c r="WQU471" i="5" s="1"/>
  <c r="WQW471" i="5" s="1"/>
  <c r="WQY471" i="5" s="1"/>
  <c r="WRA471" i="5" s="1"/>
  <c r="WRC471" i="5" s="1"/>
  <c r="WRE471" i="5" s="1"/>
  <c r="WRG471" i="5" s="1"/>
  <c r="WRI471" i="5" s="1"/>
  <c r="WRK471" i="5" s="1"/>
  <c r="WRM471" i="5" s="1"/>
  <c r="WRO471" i="5" s="1"/>
  <c r="WRQ471" i="5" s="1"/>
  <c r="WRS471" i="5" s="1"/>
  <c r="WRU471" i="5" s="1"/>
  <c r="WRW471" i="5" s="1"/>
  <c r="WRY471" i="5" s="1"/>
  <c r="WSA471" i="5" s="1"/>
  <c r="WSC471" i="5" s="1"/>
  <c r="WSE471" i="5" s="1"/>
  <c r="WSG471" i="5" s="1"/>
  <c r="WSI471" i="5" s="1"/>
  <c r="WSK471" i="5" s="1"/>
  <c r="WSM471" i="5" s="1"/>
  <c r="WSO471" i="5" s="1"/>
  <c r="WSQ471" i="5" s="1"/>
  <c r="WSS471" i="5" s="1"/>
  <c r="WSU471" i="5" s="1"/>
  <c r="WSW471" i="5" s="1"/>
  <c r="WSY471" i="5" s="1"/>
  <c r="WTA471" i="5" s="1"/>
  <c r="WTC471" i="5" s="1"/>
  <c r="WTE471" i="5" s="1"/>
  <c r="WTG471" i="5" s="1"/>
  <c r="WTI471" i="5" s="1"/>
  <c r="WTK471" i="5" s="1"/>
  <c r="WTM471" i="5" s="1"/>
  <c r="WTO471" i="5" s="1"/>
  <c r="WTQ471" i="5" s="1"/>
  <c r="WTS471" i="5" s="1"/>
  <c r="WTU471" i="5" s="1"/>
  <c r="WTW471" i="5" s="1"/>
  <c r="WTY471" i="5" s="1"/>
  <c r="WUA471" i="5" s="1"/>
  <c r="WUC471" i="5" s="1"/>
  <c r="WUE471" i="5" s="1"/>
  <c r="WUG471" i="5" s="1"/>
  <c r="WUI471" i="5" s="1"/>
  <c r="WUK471" i="5" s="1"/>
  <c r="WUM471" i="5" s="1"/>
  <c r="WUO471" i="5" s="1"/>
  <c r="WUQ471" i="5" s="1"/>
  <c r="WUS471" i="5" s="1"/>
  <c r="WUU471" i="5" s="1"/>
  <c r="WUW471" i="5" s="1"/>
  <c r="WUY471" i="5" s="1"/>
  <c r="WVA471" i="5" s="1"/>
  <c r="WVC471" i="5" s="1"/>
  <c r="WVE471" i="5" s="1"/>
  <c r="WVG471" i="5" s="1"/>
  <c r="WVI471" i="5" s="1"/>
  <c r="WVK471" i="5" s="1"/>
  <c r="WVM471" i="5" s="1"/>
  <c r="WVO471" i="5" s="1"/>
  <c r="WVQ471" i="5" s="1"/>
  <c r="WVS471" i="5" s="1"/>
  <c r="WVU471" i="5" s="1"/>
  <c r="WVW471" i="5" s="1"/>
  <c r="WVY471" i="5" s="1"/>
  <c r="WWA471" i="5" s="1"/>
  <c r="WWC471" i="5" s="1"/>
  <c r="WWE471" i="5" s="1"/>
  <c r="WWG471" i="5" s="1"/>
  <c r="WWI471" i="5" s="1"/>
  <c r="WWK471" i="5" s="1"/>
  <c r="WWM471" i="5" s="1"/>
  <c r="WWO471" i="5" s="1"/>
  <c r="WWQ471" i="5" s="1"/>
  <c r="WWS471" i="5" s="1"/>
  <c r="WWU471" i="5" s="1"/>
  <c r="WWW471" i="5" s="1"/>
  <c r="WWY471" i="5" s="1"/>
  <c r="WXA471" i="5" s="1"/>
  <c r="WXC471" i="5" s="1"/>
  <c r="WXE471" i="5" s="1"/>
  <c r="WXG471" i="5" s="1"/>
  <c r="WXI471" i="5" s="1"/>
  <c r="WXK471" i="5" s="1"/>
  <c r="WXM471" i="5" s="1"/>
  <c r="WXO471" i="5" s="1"/>
  <c r="WXQ471" i="5" s="1"/>
  <c r="WXS471" i="5" s="1"/>
  <c r="WXU471" i="5" s="1"/>
  <c r="WXW471" i="5" s="1"/>
  <c r="WXY471" i="5" s="1"/>
  <c r="WYA471" i="5" s="1"/>
  <c r="WYC471" i="5" s="1"/>
  <c r="WYE471" i="5" s="1"/>
  <c r="WYG471" i="5" s="1"/>
  <c r="WYI471" i="5" s="1"/>
  <c r="WYK471" i="5" s="1"/>
  <c r="WYM471" i="5" s="1"/>
  <c r="WYO471" i="5" s="1"/>
  <c r="WYQ471" i="5" s="1"/>
  <c r="WYS471" i="5" s="1"/>
  <c r="WYU471" i="5" s="1"/>
  <c r="WYW471" i="5" s="1"/>
  <c r="WYY471" i="5" s="1"/>
  <c r="WZA471" i="5" s="1"/>
  <c r="WZC471" i="5" s="1"/>
  <c r="WZE471" i="5" s="1"/>
  <c r="WZG471" i="5" s="1"/>
  <c r="WZI471" i="5" s="1"/>
  <c r="WZK471" i="5" s="1"/>
  <c r="WZM471" i="5" s="1"/>
  <c r="WZO471" i="5" s="1"/>
  <c r="WZQ471" i="5" s="1"/>
  <c r="WZS471" i="5" s="1"/>
  <c r="WZU471" i="5" s="1"/>
  <c r="WZW471" i="5" s="1"/>
  <c r="WZY471" i="5" s="1"/>
  <c r="XAA471" i="5" s="1"/>
  <c r="XAC471" i="5" s="1"/>
  <c r="XAE471" i="5" s="1"/>
  <c r="XAG471" i="5" s="1"/>
  <c r="XAI471" i="5" s="1"/>
  <c r="XAK471" i="5" s="1"/>
  <c r="XAM471" i="5" s="1"/>
  <c r="XAO471" i="5" s="1"/>
  <c r="XAQ471" i="5" s="1"/>
  <c r="XAS471" i="5" s="1"/>
  <c r="XAU471" i="5" s="1"/>
  <c r="XAW471" i="5" s="1"/>
  <c r="XAY471" i="5" s="1"/>
  <c r="XBA471" i="5" s="1"/>
  <c r="XBC471" i="5" s="1"/>
  <c r="XBE471" i="5" s="1"/>
  <c r="XBG471" i="5" s="1"/>
  <c r="XBI471" i="5" s="1"/>
  <c r="XBK471" i="5" s="1"/>
  <c r="XBM471" i="5" s="1"/>
  <c r="XBO471" i="5" s="1"/>
  <c r="XBQ471" i="5" s="1"/>
  <c r="XBS471" i="5" s="1"/>
  <c r="XBU471" i="5" s="1"/>
  <c r="XBW471" i="5" s="1"/>
  <c r="XBY471" i="5" s="1"/>
  <c r="XCA471" i="5" s="1"/>
  <c r="XCC471" i="5" s="1"/>
  <c r="XCE471" i="5" s="1"/>
  <c r="XCG471" i="5" s="1"/>
  <c r="XCI471" i="5" s="1"/>
  <c r="XCK471" i="5" s="1"/>
  <c r="XCM471" i="5" s="1"/>
  <c r="XCO471" i="5" s="1"/>
  <c r="XCQ471" i="5" s="1"/>
  <c r="XCS471" i="5" s="1"/>
  <c r="XCU471" i="5" s="1"/>
  <c r="XCW471" i="5" s="1"/>
  <c r="XCY471" i="5" s="1"/>
  <c r="XDA471" i="5" s="1"/>
  <c r="XDC471" i="5" s="1"/>
  <c r="XDE471" i="5" s="1"/>
  <c r="XDG471" i="5" s="1"/>
  <c r="XDI471" i="5" s="1"/>
  <c r="XDK471" i="5" s="1"/>
  <c r="XDM471" i="5" s="1"/>
  <c r="XDO471" i="5" s="1"/>
  <c r="XDQ471" i="5" s="1"/>
  <c r="XDS471" i="5" s="1"/>
  <c r="XDU471" i="5" s="1"/>
  <c r="XDW471" i="5" s="1"/>
  <c r="XDY471" i="5" s="1"/>
  <c r="XEA471" i="5" s="1"/>
  <c r="XEC471" i="5" s="1"/>
  <c r="XEE471" i="5" s="1"/>
  <c r="XEG471" i="5" s="1"/>
  <c r="XEI471" i="5" s="1"/>
  <c r="XEK471" i="5" s="1"/>
  <c r="XEM471" i="5" s="1"/>
  <c r="XEO471" i="5" s="1"/>
  <c r="XEQ471" i="5" s="1"/>
  <c r="XES471" i="5" s="1"/>
  <c r="XEU471" i="5" s="1"/>
  <c r="XEW471" i="5" s="1"/>
  <c r="XEY471" i="5" s="1"/>
  <c r="XFA471" i="5" s="1"/>
  <c r="XFC471" i="5" s="1"/>
  <c r="L123" i="11"/>
  <c r="M123" i="11" s="1"/>
  <c r="F123" i="11"/>
  <c r="G123" i="11" s="1"/>
  <c r="H123" i="11"/>
  <c r="I123" i="11" s="1"/>
  <c r="D123" i="11"/>
  <c r="L164" i="11"/>
  <c r="J9" i="11"/>
  <c r="K9" i="11" s="1"/>
  <c r="H12" i="11"/>
  <c r="K39" i="11"/>
  <c r="H120" i="11"/>
  <c r="I120" i="11" s="1"/>
  <c r="H28" i="11"/>
  <c r="I28" i="11" s="1"/>
  <c r="H185" i="11"/>
  <c r="I185" i="11" s="1"/>
  <c r="F184" i="11"/>
  <c r="G184" i="11" s="1"/>
  <c r="C134" i="11"/>
  <c r="C188" i="11"/>
  <c r="N105" i="11"/>
  <c r="O105" i="11" s="1"/>
  <c r="E105" i="11"/>
  <c r="J123" i="11"/>
  <c r="K123" i="11" s="1"/>
  <c r="D171" i="11"/>
  <c r="D178" i="11"/>
  <c r="J164" i="11"/>
  <c r="K164" i="11" s="1"/>
  <c r="J15" i="11"/>
  <c r="K15" i="11" s="1"/>
  <c r="F185" i="11"/>
  <c r="G185" i="11" s="1"/>
  <c r="M163" i="11"/>
  <c r="N163" i="11"/>
  <c r="O163" i="11" s="1"/>
  <c r="H187" i="11"/>
  <c r="I187" i="11" s="1"/>
  <c r="L27" i="11"/>
  <c r="M27" i="11" s="1"/>
  <c r="H16" i="11"/>
  <c r="F183" i="11"/>
  <c r="G183" i="11" s="1"/>
  <c r="J28" i="11"/>
  <c r="K28" i="11" s="1"/>
  <c r="C115" i="11"/>
  <c r="G132" i="11"/>
  <c r="E155" i="11"/>
  <c r="K24" i="11"/>
  <c r="H103" i="11"/>
  <c r="N30" i="11"/>
  <c r="O30" i="11" s="1"/>
  <c r="N172" i="11"/>
  <c r="O172" i="11" s="1"/>
  <c r="L124" i="11"/>
  <c r="M124" i="11" s="1"/>
  <c r="D12" i="11"/>
  <c r="D16" i="11"/>
  <c r="E16" i="11" s="1"/>
  <c r="D183" i="11"/>
  <c r="F109" i="11"/>
  <c r="G109" i="11" s="1"/>
  <c r="F15" i="11"/>
  <c r="G15" i="11" s="1"/>
  <c r="H190" i="11"/>
  <c r="I190" i="11" s="1"/>
  <c r="J190" i="11"/>
  <c r="K190" i="11" s="1"/>
  <c r="D190" i="11"/>
  <c r="F190" i="11"/>
  <c r="G190" i="11" s="1"/>
  <c r="L190" i="11"/>
  <c r="M190" i="11" s="1"/>
  <c r="K200" i="11"/>
  <c r="J90" i="11"/>
  <c r="K90" i="11" s="1"/>
  <c r="K202" i="11"/>
  <c r="K206" i="11"/>
  <c r="B34" i="11"/>
  <c r="C24" i="11" s="1"/>
  <c r="D109" i="11"/>
  <c r="H9" i="11"/>
  <c r="I9" i="11" s="1"/>
  <c r="E114" i="11"/>
  <c r="F29" i="11"/>
  <c r="G29" i="11" s="1"/>
  <c r="L29" i="11"/>
  <c r="M29" i="11" s="1"/>
  <c r="D29" i="11"/>
  <c r="H29" i="11"/>
  <c r="I29" i="11" s="1"/>
  <c r="J29" i="11"/>
  <c r="K29" i="11" s="1"/>
  <c r="F103" i="11"/>
  <c r="J32" i="11"/>
  <c r="K32" i="11" s="1"/>
  <c r="D32" i="11"/>
  <c r="F32" i="11"/>
  <c r="G32" i="11" s="1"/>
  <c r="J25" i="11"/>
  <c r="K25" i="11" s="1"/>
  <c r="E24" i="11"/>
  <c r="N119" i="11"/>
  <c r="O119" i="11" s="1"/>
  <c r="F16" i="11"/>
  <c r="H183" i="11"/>
  <c r="I183" i="11" s="1"/>
  <c r="D162" i="11"/>
  <c r="E162" i="11" s="1"/>
  <c r="M155" i="11"/>
  <c r="D147" i="11"/>
  <c r="E147" i="11" s="1"/>
  <c r="D56" i="11"/>
  <c r="D103" i="11"/>
  <c r="J176" i="11"/>
  <c r="K176" i="11" s="1"/>
  <c r="L41" i="11"/>
  <c r="M41" i="11" s="1"/>
  <c r="E125" i="11"/>
  <c r="N125" i="11"/>
  <c r="O125" i="11" s="1"/>
  <c r="J162" i="11"/>
  <c r="K162" i="11" s="1"/>
  <c r="H186" i="11"/>
  <c r="I186" i="11" s="1"/>
  <c r="J159" i="11"/>
  <c r="K159" i="11" s="1"/>
  <c r="L42" i="11"/>
  <c r="M42" i="11" s="1"/>
  <c r="E118" i="11"/>
  <c r="N118" i="11"/>
  <c r="O118" i="11" s="1"/>
  <c r="L183" i="11"/>
  <c r="M183" i="11" s="1"/>
  <c r="C105" i="11"/>
  <c r="C181" i="11"/>
  <c r="G155" i="11"/>
  <c r="D70" i="11"/>
  <c r="E70" i="11" s="1"/>
  <c r="B203" i="11"/>
  <c r="B12" i="11"/>
  <c r="M12" i="11" s="1"/>
  <c r="E26" i="11"/>
  <c r="N26" i="11"/>
  <c r="O26" i="11" s="1"/>
  <c r="D9" i="11"/>
  <c r="E31" i="11"/>
  <c r="N31" i="11"/>
  <c r="O31" i="11" s="1"/>
  <c r="F12" i="11"/>
  <c r="G12" i="11" s="1"/>
  <c r="H32" i="11"/>
  <c r="I32" i="11" s="1"/>
  <c r="N108" i="11"/>
  <c r="O108" i="11" s="1"/>
  <c r="I155" i="11"/>
  <c r="D146" i="11"/>
  <c r="E146" i="11" s="1"/>
  <c r="J64" i="11"/>
  <c r="K64" i="11" s="1"/>
  <c r="J192" i="11"/>
  <c r="K192" i="11" s="1"/>
  <c r="L192" i="11"/>
  <c r="M192" i="11" s="1"/>
  <c r="D192" i="11"/>
  <c r="H192" i="11"/>
  <c r="I192" i="11" s="1"/>
  <c r="F192" i="11"/>
  <c r="G192" i="11" s="1"/>
  <c r="H64" i="11"/>
  <c r="I64" i="11" s="1"/>
  <c r="J61" i="11"/>
  <c r="K61" i="11" s="1"/>
  <c r="L66" i="11"/>
  <c r="M66" i="11" s="1"/>
  <c r="H188" i="11"/>
  <c r="I188" i="11" s="1"/>
  <c r="F188" i="11"/>
  <c r="G188" i="11" s="1"/>
  <c r="L188" i="11"/>
  <c r="M188" i="11" s="1"/>
  <c r="D188" i="11"/>
  <c r="J188" i="11"/>
  <c r="K188" i="11" s="1"/>
  <c r="F175" i="11"/>
  <c r="G175" i="11" s="1"/>
  <c r="J175" i="11"/>
  <c r="K175" i="11" s="1"/>
  <c r="H175" i="11"/>
  <c r="I175" i="11" s="1"/>
  <c r="D175" i="11"/>
  <c r="L175" i="11"/>
  <c r="M175" i="11" s="1"/>
  <c r="L120" i="11"/>
  <c r="M120" i="11" s="1"/>
  <c r="D8" i="11"/>
  <c r="L8" i="11"/>
  <c r="D25" i="11"/>
  <c r="F8" i="11"/>
  <c r="F25" i="11"/>
  <c r="C178" i="11"/>
  <c r="C191" i="11"/>
  <c r="C174" i="11"/>
  <c r="C179" i="11"/>
  <c r="C184" i="11"/>
  <c r="C187" i="11"/>
  <c r="C189" i="11"/>
  <c r="C190" i="11"/>
  <c r="C177" i="11"/>
  <c r="C186" i="11"/>
  <c r="C175" i="11"/>
  <c r="J109" i="11"/>
  <c r="K109" i="11" s="1"/>
  <c r="F28" i="11"/>
  <c r="G28" i="11" s="1"/>
  <c r="J104" i="11"/>
  <c r="K104" i="11" s="1"/>
  <c r="D104" i="11"/>
  <c r="N133" i="11"/>
  <c r="O133" i="11" s="1"/>
  <c r="F111" i="11"/>
  <c r="G111" i="11" s="1"/>
  <c r="N44" i="11"/>
  <c r="O44" i="11" s="1"/>
  <c r="J116" i="11"/>
  <c r="K116" i="11" s="1"/>
  <c r="J177" i="11"/>
  <c r="K177" i="11" s="1"/>
  <c r="H164" i="11"/>
  <c r="I164" i="11" s="1"/>
  <c r="L146" i="11"/>
  <c r="M146" i="11" s="1"/>
  <c r="D85" i="11"/>
  <c r="L180" i="11"/>
  <c r="M180" i="11" s="1"/>
  <c r="J180" i="11"/>
  <c r="K180" i="11" s="1"/>
  <c r="H180" i="11"/>
  <c r="I180" i="11" s="1"/>
  <c r="D180" i="11"/>
  <c r="F180" i="11"/>
  <c r="G180" i="11" s="1"/>
  <c r="F179" i="11"/>
  <c r="G179" i="11" s="1"/>
  <c r="L179" i="11"/>
  <c r="M179" i="11" s="1"/>
  <c r="D179" i="11"/>
  <c r="H179" i="11"/>
  <c r="I179" i="11" s="1"/>
  <c r="J179" i="11"/>
  <c r="K179" i="11" s="1"/>
  <c r="M39" i="11"/>
  <c r="L50" i="11"/>
  <c r="M50" i="11" s="1"/>
  <c r="H109" i="11"/>
  <c r="I109" i="11" s="1"/>
  <c r="E137" i="11"/>
  <c r="N137" i="11"/>
  <c r="O137" i="11" s="1"/>
  <c r="L176" i="11"/>
  <c r="M176" i="11" s="1"/>
  <c r="N122" i="11"/>
  <c r="O122" i="11" s="1"/>
  <c r="E122" i="11"/>
  <c r="D159" i="11"/>
  <c r="E159" i="11" s="1"/>
  <c r="F186" i="11"/>
  <c r="G186" i="11" s="1"/>
  <c r="H176" i="11"/>
  <c r="I176" i="11" s="1"/>
  <c r="N117" i="11"/>
  <c r="O117" i="11" s="1"/>
  <c r="E117" i="11"/>
  <c r="C118" i="11"/>
  <c r="C119" i="11"/>
  <c r="C120" i="11"/>
  <c r="C116" i="11"/>
  <c r="C124" i="11"/>
  <c r="C114" i="11"/>
  <c r="C121" i="11"/>
  <c r="C106" i="11"/>
  <c r="C122" i="11"/>
  <c r="C104" i="11"/>
  <c r="C107" i="11"/>
  <c r="C113" i="11"/>
  <c r="C126" i="11" s="1"/>
  <c r="C112" i="11"/>
  <c r="C109" i="11"/>
  <c r="C117" i="11"/>
  <c r="C125" i="11"/>
  <c r="C108" i="11"/>
  <c r="F116" i="11"/>
  <c r="G116" i="11" s="1"/>
  <c r="N182" i="11"/>
  <c r="O182" i="11" s="1"/>
  <c r="L148" i="11"/>
  <c r="M148" i="11" s="1"/>
  <c r="H146" i="11"/>
  <c r="I146" i="11" s="1"/>
  <c r="F86" i="11"/>
  <c r="G86" i="11" s="1"/>
  <c r="D72" i="11"/>
  <c r="E72" i="11" s="1"/>
  <c r="L33" i="11"/>
  <c r="M33" i="11" s="1"/>
  <c r="N156" i="11"/>
  <c r="O156" i="11" s="1"/>
  <c r="M156" i="11"/>
  <c r="H110" i="11"/>
  <c r="I110" i="11" s="1"/>
  <c r="J110" i="11"/>
  <c r="K110" i="11" s="1"/>
  <c r="D110" i="11"/>
  <c r="F110" i="11"/>
  <c r="G110" i="11" s="1"/>
  <c r="L110" i="11"/>
  <c r="M110" i="11" s="1"/>
  <c r="H112" i="11"/>
  <c r="I112" i="11" s="1"/>
  <c r="J40" i="11"/>
  <c r="K40" i="11" s="1"/>
  <c r="L25" i="11"/>
  <c r="J27" i="11"/>
  <c r="K27" i="11" s="1"/>
  <c r="F104" i="11"/>
  <c r="G104" i="11" s="1"/>
  <c r="C192" i="11"/>
  <c r="C173" i="11"/>
  <c r="L116" i="11"/>
  <c r="M116" i="11" s="1"/>
  <c r="H27" i="11"/>
  <c r="I27" i="11" s="1"/>
  <c r="C182" i="11"/>
  <c r="H189" i="11"/>
  <c r="I189" i="11" s="1"/>
  <c r="L189" i="11"/>
  <c r="M189" i="11" s="1"/>
  <c r="F189" i="11"/>
  <c r="G189" i="11" s="1"/>
  <c r="J189" i="11"/>
  <c r="K189" i="11" s="1"/>
  <c r="D189" i="11"/>
  <c r="B8" i="11"/>
  <c r="B199" i="11"/>
  <c r="E124" i="11"/>
  <c r="N124" i="11"/>
  <c r="O124" i="11" s="1"/>
  <c r="E33" i="11"/>
  <c r="J113" i="11"/>
  <c r="K113" i="11" s="1"/>
  <c r="J124" i="11"/>
  <c r="K124" i="11" s="1"/>
  <c r="H106" i="11"/>
  <c r="I106" i="11" s="1"/>
  <c r="C157" i="11"/>
  <c r="C163" i="11"/>
  <c r="C158" i="11"/>
  <c r="C156" i="11"/>
  <c r="C165" i="11" s="1"/>
  <c r="C162" i="11"/>
  <c r="C161" i="11"/>
  <c r="C159" i="11"/>
  <c r="L162" i="11"/>
  <c r="H178" i="11"/>
  <c r="I178" i="11" s="1"/>
  <c r="C176" i="11"/>
  <c r="C194" i="11" s="1"/>
  <c r="H116" i="11"/>
  <c r="I116" i="11" s="1"/>
  <c r="D27" i="11"/>
  <c r="L185" i="11"/>
  <c r="M185" i="11" s="1"/>
  <c r="F41" i="11"/>
  <c r="G41" i="11" s="1"/>
  <c r="H41" i="11"/>
  <c r="I41" i="11" s="1"/>
  <c r="J103" i="11"/>
  <c r="C136" i="11"/>
  <c r="C135" i="11"/>
  <c r="C137" i="11"/>
  <c r="C132" i="11"/>
  <c r="D113" i="11"/>
  <c r="L177" i="11"/>
  <c r="M177" i="11" s="1"/>
  <c r="H177" i="11"/>
  <c r="I177" i="11" s="1"/>
  <c r="D177" i="11"/>
  <c r="F9" i="11"/>
  <c r="G9" i="11" s="1"/>
  <c r="H40" i="11"/>
  <c r="I40" i="11" s="1"/>
  <c r="D40" i="11"/>
  <c r="L9" i="11"/>
  <c r="M9" i="11" s="1"/>
  <c r="J106" i="11"/>
  <c r="K106" i="11" s="1"/>
  <c r="C193" i="11"/>
  <c r="D121" i="11"/>
  <c r="F161" i="11"/>
  <c r="G161" i="11" s="1"/>
  <c r="L171" i="11"/>
  <c r="N174" i="11"/>
  <c r="O174" i="11" s="1"/>
  <c r="E174" i="11"/>
  <c r="J42" i="11"/>
  <c r="K42" i="11" s="1"/>
  <c r="F42" i="11"/>
  <c r="G42" i="11" s="1"/>
  <c r="H42" i="11"/>
  <c r="I42" i="11" s="1"/>
  <c r="N157" i="11"/>
  <c r="O157" i="11" s="1"/>
  <c r="M157" i="11"/>
  <c r="F162" i="11"/>
  <c r="G162" i="11" s="1"/>
  <c r="F114" i="11"/>
  <c r="G114" i="11" s="1"/>
  <c r="N49" i="11"/>
  <c r="O49" i="11" s="1"/>
  <c r="L106" i="11"/>
  <c r="M106" i="11" s="1"/>
  <c r="N185" i="11"/>
  <c r="O185" i="11" s="1"/>
  <c r="D186" i="11"/>
  <c r="L121" i="11"/>
  <c r="M121" i="11" s="1"/>
  <c r="D161" i="11"/>
  <c r="E161" i="11" s="1"/>
  <c r="H171" i="11"/>
  <c r="C183" i="11"/>
  <c r="J8" i="11"/>
  <c r="K8" i="11" s="1"/>
  <c r="I39" i="11"/>
  <c r="H113" i="11"/>
  <c r="I113" i="11" s="1"/>
  <c r="L28" i="11"/>
  <c r="M28" i="11" s="1"/>
  <c r="J186" i="11"/>
  <c r="K186" i="11" s="1"/>
  <c r="D106" i="11"/>
  <c r="L184" i="11"/>
  <c r="M184" i="11" s="1"/>
  <c r="J121" i="11"/>
  <c r="K121" i="11" s="1"/>
  <c r="H161" i="11"/>
  <c r="I161" i="11" s="1"/>
  <c r="F171" i="11"/>
  <c r="N112" i="11"/>
  <c r="O112" i="11" s="1"/>
  <c r="F113" i="11"/>
  <c r="G113" i="11" s="1"/>
  <c r="J33" i="11"/>
  <c r="K33" i="11" s="1"/>
  <c r="N46" i="11"/>
  <c r="O46" i="11" s="1"/>
  <c r="E46" i="11"/>
  <c r="F187" i="11"/>
  <c r="G187" i="11" s="1"/>
  <c r="D187" i="11"/>
  <c r="J12" i="11"/>
  <c r="K12" i="11" s="1"/>
  <c r="E45" i="11"/>
  <c r="N45" i="11"/>
  <c r="O45" i="11" s="1"/>
  <c r="M132" i="11"/>
  <c r="K155" i="11"/>
  <c r="F173" i="11"/>
  <c r="G173" i="11" s="1"/>
  <c r="D173" i="11"/>
  <c r="L173" i="11"/>
  <c r="M173" i="11" s="1"/>
  <c r="H173" i="11"/>
  <c r="I173" i="11" s="1"/>
  <c r="J173" i="11"/>
  <c r="K173" i="11" s="1"/>
  <c r="J120" i="11"/>
  <c r="K120" i="11" s="1"/>
  <c r="D120" i="11"/>
  <c r="E28" i="11"/>
  <c r="B16" i="11"/>
  <c r="K16" i="11" s="1"/>
  <c r="B207" i="11"/>
  <c r="L159" i="11"/>
  <c r="L165" i="11" s="1"/>
  <c r="M165" i="11" s="1"/>
  <c r="F159" i="11"/>
  <c r="G159" i="11" s="1"/>
  <c r="J184" i="11"/>
  <c r="K184" i="11" s="1"/>
  <c r="L16" i="11"/>
  <c r="M16" i="11" s="1"/>
  <c r="H124" i="11"/>
  <c r="I124" i="11" s="1"/>
  <c r="H15" i="11"/>
  <c r="I15" i="11" s="1"/>
  <c r="M24" i="11"/>
  <c r="L96" i="11"/>
  <c r="M96" i="11" s="1"/>
  <c r="F64" i="11"/>
  <c r="G64" i="11" s="1"/>
  <c r="D181" i="11"/>
  <c r="J181" i="11"/>
  <c r="K181" i="11" s="1"/>
  <c r="H181" i="11"/>
  <c r="I181" i="11" s="1"/>
  <c r="L181" i="11"/>
  <c r="M181" i="11" s="1"/>
  <c r="F181" i="11"/>
  <c r="G181" i="11" s="1"/>
  <c r="J41" i="11"/>
  <c r="K41" i="11" s="1"/>
  <c r="H8" i="11"/>
  <c r="I8" i="11" s="1"/>
  <c r="L187" i="11"/>
  <c r="M187" i="11" s="1"/>
  <c r="E107" i="11"/>
  <c r="N107" i="11"/>
  <c r="O107" i="11" s="1"/>
  <c r="I132" i="11"/>
  <c r="H138" i="11"/>
  <c r="I138" i="11" s="1"/>
  <c r="L15" i="11"/>
  <c r="M15" i="11" s="1"/>
  <c r="C82" i="11"/>
  <c r="J96" i="11"/>
  <c r="K96" i="11" s="1"/>
  <c r="H80" i="11"/>
  <c r="I80" i="11" s="1"/>
  <c r="H90" i="11"/>
  <c r="I90" i="11" s="1"/>
  <c r="C81" i="11"/>
  <c r="D95" i="11"/>
  <c r="E95" i="11" s="1"/>
  <c r="H86" i="11"/>
  <c r="I86" i="11" s="1"/>
  <c r="F85" i="11"/>
  <c r="G85" i="11" s="1"/>
  <c r="J86" i="11"/>
  <c r="K86" i="11" s="1"/>
  <c r="H84" i="11"/>
  <c r="I84" i="11" s="1"/>
  <c r="F96" i="11"/>
  <c r="G96" i="11" s="1"/>
  <c r="L80" i="11"/>
  <c r="M80" i="11" s="1"/>
  <c r="J82" i="11"/>
  <c r="K82" i="11" s="1"/>
  <c r="D86" i="11"/>
  <c r="E86" i="11" s="1"/>
  <c r="J56" i="11"/>
  <c r="K56" i="11" s="1"/>
  <c r="D61" i="11"/>
  <c r="E61" i="11" s="1"/>
  <c r="E56" i="11"/>
  <c r="H69" i="11"/>
  <c r="I69" i="11" s="1"/>
  <c r="L69" i="11"/>
  <c r="M69" i="11" s="1"/>
  <c r="F70" i="11"/>
  <c r="G70" i="11" s="1"/>
  <c r="D69" i="11"/>
  <c r="E69" i="11" s="1"/>
  <c r="H58" i="11"/>
  <c r="I58" i="11" s="1"/>
  <c r="L56" i="11"/>
  <c r="F69" i="11"/>
  <c r="G69" i="11" s="1"/>
  <c r="L58" i="11"/>
  <c r="M58" i="11" s="1"/>
  <c r="H56" i="11"/>
  <c r="F56" i="11"/>
  <c r="G56" i="11" s="1"/>
  <c r="F66" i="11"/>
  <c r="G66" i="11" s="1"/>
  <c r="D10" i="11"/>
  <c r="N62" i="11"/>
  <c r="O62" i="11" s="1"/>
  <c r="K207" i="11"/>
  <c r="K199" i="11"/>
  <c r="K204" i="11"/>
  <c r="E58" i="11"/>
  <c r="N61" i="11"/>
  <c r="O61" i="11" s="1"/>
  <c r="J57" i="11"/>
  <c r="H57" i="11"/>
  <c r="I57" i="11" s="1"/>
  <c r="H10" i="11"/>
  <c r="F10" i="11"/>
  <c r="F57" i="11"/>
  <c r="D68" i="11"/>
  <c r="L68" i="11"/>
  <c r="M68" i="11" s="1"/>
  <c r="J68" i="11"/>
  <c r="K68" i="11" s="1"/>
  <c r="H68" i="11"/>
  <c r="I68" i="11" s="1"/>
  <c r="F68" i="11"/>
  <c r="G68" i="11" s="1"/>
  <c r="D57" i="11"/>
  <c r="E200" i="11"/>
  <c r="E205" i="11"/>
  <c r="J63" i="11"/>
  <c r="K63" i="11" s="1"/>
  <c r="L63" i="11"/>
  <c r="M63" i="11" s="1"/>
  <c r="D63" i="11"/>
  <c r="B73" i="11"/>
  <c r="C56" i="11" s="1"/>
  <c r="H63" i="11"/>
  <c r="I63" i="11" s="1"/>
  <c r="L10" i="11"/>
  <c r="E60" i="11"/>
  <c r="N60" i="11"/>
  <c r="O60" i="11" s="1"/>
  <c r="E199" i="11"/>
  <c r="B10" i="11"/>
  <c r="B201" i="11"/>
  <c r="M56" i="11"/>
  <c r="N64" i="11"/>
  <c r="O64" i="11" s="1"/>
  <c r="N71" i="11"/>
  <c r="O71" i="11" s="1"/>
  <c r="N67" i="11"/>
  <c r="O67" i="11" s="1"/>
  <c r="F65" i="11"/>
  <c r="G65" i="11" s="1"/>
  <c r="D65" i="11"/>
  <c r="J65" i="11"/>
  <c r="K65" i="11" s="1"/>
  <c r="L65" i="11"/>
  <c r="M65" i="11" s="1"/>
  <c r="H65" i="11"/>
  <c r="I65" i="11" s="1"/>
  <c r="J70" i="11"/>
  <c r="K70" i="11" s="1"/>
  <c r="L70" i="11"/>
  <c r="M70" i="11" s="1"/>
  <c r="N66" i="11"/>
  <c r="O66" i="11" s="1"/>
  <c r="E66" i="11"/>
  <c r="D59" i="11"/>
  <c r="L59" i="11"/>
  <c r="M59" i="11" s="1"/>
  <c r="F59" i="11"/>
  <c r="G59" i="11" s="1"/>
  <c r="J59" i="11"/>
  <c r="K59" i="11" s="1"/>
  <c r="H59" i="11"/>
  <c r="I59" i="11" s="1"/>
  <c r="I56" i="11"/>
  <c r="L72" i="11"/>
  <c r="M72" i="11" s="1"/>
  <c r="H72" i="11"/>
  <c r="I72" i="11" s="1"/>
  <c r="F72" i="11"/>
  <c r="G72" i="11" s="1"/>
  <c r="J10" i="11"/>
  <c r="H70" i="11"/>
  <c r="I70" i="11" s="1"/>
  <c r="J58" i="11"/>
  <c r="K58" i="11" s="1"/>
  <c r="E91" i="11"/>
  <c r="E81" i="11"/>
  <c r="N81" i="11"/>
  <c r="O81" i="11" s="1"/>
  <c r="J80" i="11"/>
  <c r="K80" i="11" s="1"/>
  <c r="L95" i="11"/>
  <c r="M95" i="11" s="1"/>
  <c r="E201" i="11"/>
  <c r="H96" i="11"/>
  <c r="I96" i="11" s="1"/>
  <c r="H92" i="11"/>
  <c r="I92" i="11" s="1"/>
  <c r="D92" i="11"/>
  <c r="J92" i="11"/>
  <c r="K92" i="11" s="1"/>
  <c r="F92" i="11"/>
  <c r="G92" i="11" s="1"/>
  <c r="L92" i="11"/>
  <c r="M92" i="11" s="1"/>
  <c r="N83" i="11"/>
  <c r="O83" i="11" s="1"/>
  <c r="N89" i="11"/>
  <c r="O89" i="11" s="1"/>
  <c r="E89" i="11"/>
  <c r="E85" i="11"/>
  <c r="F84" i="11"/>
  <c r="G84" i="11" s="1"/>
  <c r="L84" i="11"/>
  <c r="M84" i="11" s="1"/>
  <c r="J84" i="11"/>
  <c r="K84" i="11" s="1"/>
  <c r="D90" i="11"/>
  <c r="L94" i="11"/>
  <c r="M94" i="11" s="1"/>
  <c r="D94" i="11"/>
  <c r="J94" i="11"/>
  <c r="K94" i="11" s="1"/>
  <c r="F94" i="11"/>
  <c r="G94" i="11" s="1"/>
  <c r="H94" i="11"/>
  <c r="I94" i="11" s="1"/>
  <c r="F93" i="11"/>
  <c r="G93" i="11" s="1"/>
  <c r="J93" i="11"/>
  <c r="K93" i="11" s="1"/>
  <c r="H93" i="11"/>
  <c r="I93" i="11" s="1"/>
  <c r="D93" i="11"/>
  <c r="L93" i="11"/>
  <c r="M93" i="11" s="1"/>
  <c r="L82" i="11"/>
  <c r="M82" i="11" s="1"/>
  <c r="F82" i="11"/>
  <c r="G82" i="11" s="1"/>
  <c r="H82" i="11"/>
  <c r="I82" i="11" s="1"/>
  <c r="D82" i="11"/>
  <c r="J79" i="11"/>
  <c r="L11" i="11"/>
  <c r="D11" i="11"/>
  <c r="F11" i="11"/>
  <c r="H79" i="11"/>
  <c r="D79" i="11"/>
  <c r="H11" i="11"/>
  <c r="L79" i="11"/>
  <c r="F79" i="11"/>
  <c r="J11" i="11"/>
  <c r="F90" i="11"/>
  <c r="G90" i="11" s="1"/>
  <c r="F80" i="11"/>
  <c r="G80" i="11" s="1"/>
  <c r="N97" i="11"/>
  <c r="O97" i="11" s="1"/>
  <c r="E97" i="11"/>
  <c r="C89" i="11"/>
  <c r="C95" i="11"/>
  <c r="C85" i="11"/>
  <c r="C97" i="11"/>
  <c r="C80" i="11"/>
  <c r="C86" i="11"/>
  <c r="C91" i="11"/>
  <c r="C83" i="11"/>
  <c r="C94" i="11"/>
  <c r="C79" i="11"/>
  <c r="C92" i="11"/>
  <c r="C87" i="11"/>
  <c r="C90" i="11"/>
  <c r="D80" i="11"/>
  <c r="L86" i="11"/>
  <c r="M86" i="11" s="1"/>
  <c r="D87" i="11"/>
  <c r="J87" i="11"/>
  <c r="K87" i="11" s="1"/>
  <c r="F87" i="11"/>
  <c r="G87" i="11" s="1"/>
  <c r="H87" i="11"/>
  <c r="I87" i="11" s="1"/>
  <c r="L87" i="11"/>
  <c r="M87" i="11" s="1"/>
  <c r="H95" i="11"/>
  <c r="I95" i="11" s="1"/>
  <c r="J95" i="11"/>
  <c r="K95" i="11" s="1"/>
  <c r="N88" i="11"/>
  <c r="O88" i="11" s="1"/>
  <c r="J91" i="11"/>
  <c r="K91" i="11" s="1"/>
  <c r="L91" i="11"/>
  <c r="M91" i="11" s="1"/>
  <c r="F91" i="11"/>
  <c r="G91" i="11" s="1"/>
  <c r="J85" i="11"/>
  <c r="K85" i="11" s="1"/>
  <c r="L85" i="11"/>
  <c r="M85" i="11" s="1"/>
  <c r="H85" i="11"/>
  <c r="I85" i="11" s="1"/>
  <c r="C93" i="11"/>
  <c r="F95" i="11"/>
  <c r="G95" i="11" s="1"/>
  <c r="B11" i="11"/>
  <c r="B202" i="11"/>
  <c r="D84" i="11"/>
  <c r="H91" i="11"/>
  <c r="I91" i="11" s="1"/>
  <c r="L90" i="11"/>
  <c r="M90" i="11" s="1"/>
  <c r="D96" i="11"/>
  <c r="F146" i="11"/>
  <c r="G146" i="11" s="1"/>
  <c r="E202" i="11"/>
  <c r="E203" i="11"/>
  <c r="E204" i="11"/>
  <c r="E206" i="11"/>
  <c r="F147" i="11"/>
  <c r="G147" i="11" s="1"/>
  <c r="J147" i="11"/>
  <c r="K147" i="11" s="1"/>
  <c r="E144" i="11"/>
  <c r="J143" i="11"/>
  <c r="J14" i="11"/>
  <c r="H143" i="11"/>
  <c r="L143" i="11"/>
  <c r="F14" i="11"/>
  <c r="F143" i="11"/>
  <c r="D14" i="11"/>
  <c r="H14" i="11"/>
  <c r="L14" i="11"/>
  <c r="D143" i="11"/>
  <c r="H144" i="11"/>
  <c r="I144" i="11" s="1"/>
  <c r="C145" i="11"/>
  <c r="C144" i="11"/>
  <c r="C143" i="11"/>
  <c r="C146" i="11"/>
  <c r="D142" i="10"/>
  <c r="B14" i="11"/>
  <c r="B205" i="11"/>
  <c r="F148" i="11"/>
  <c r="G148" i="11" s="1"/>
  <c r="H148" i="11"/>
  <c r="I148" i="11" s="1"/>
  <c r="J148" i="11"/>
  <c r="K148" i="11" s="1"/>
  <c r="D148" i="11"/>
  <c r="N208" i="11"/>
  <c r="O205" i="11" s="1"/>
  <c r="J144" i="11"/>
  <c r="K144" i="11" s="1"/>
  <c r="F144" i="11"/>
  <c r="G144" i="11" s="1"/>
  <c r="I204" i="11"/>
  <c r="I203" i="11"/>
  <c r="I199" i="11"/>
  <c r="I200" i="11"/>
  <c r="I202" i="11"/>
  <c r="I206" i="11"/>
  <c r="I201" i="11"/>
  <c r="I207" i="11"/>
  <c r="H145" i="11"/>
  <c r="I145" i="11" s="1"/>
  <c r="F145" i="11"/>
  <c r="G145" i="11" s="1"/>
  <c r="D145" i="11"/>
  <c r="L145" i="11"/>
  <c r="M145" i="11" s="1"/>
  <c r="J145" i="11"/>
  <c r="K145" i="11" s="1"/>
  <c r="M204" i="11"/>
  <c r="M202" i="11"/>
  <c r="M206" i="11"/>
  <c r="M207" i="11"/>
  <c r="M203" i="11"/>
  <c r="M200" i="11"/>
  <c r="M201" i="11"/>
  <c r="M199" i="11"/>
  <c r="L144" i="11"/>
  <c r="M144" i="11" s="1"/>
  <c r="C148" i="11"/>
  <c r="N132" i="11" l="1"/>
  <c r="O132" i="11" s="1"/>
  <c r="N13" i="11"/>
  <c r="O13" i="11" s="1"/>
  <c r="E132" i="11"/>
  <c r="N136" i="11"/>
  <c r="O136" i="11" s="1"/>
  <c r="D138" i="11"/>
  <c r="E138" i="11" s="1"/>
  <c r="J138" i="11"/>
  <c r="K138" i="11" s="1"/>
  <c r="F138" i="11"/>
  <c r="G138" i="11" s="1"/>
  <c r="L138" i="11"/>
  <c r="M138" i="11" s="1"/>
  <c r="C138" i="11"/>
  <c r="N24" i="11"/>
  <c r="G24" i="11"/>
  <c r="I171" i="11"/>
  <c r="H194" i="11"/>
  <c r="I194" i="11" s="1"/>
  <c r="M171" i="11"/>
  <c r="L194" i="11"/>
  <c r="M194" i="11" s="1"/>
  <c r="N175" i="11"/>
  <c r="O175" i="11" s="1"/>
  <c r="E175" i="11"/>
  <c r="E173" i="11"/>
  <c r="N173" i="11"/>
  <c r="O173" i="11" s="1"/>
  <c r="G171" i="11"/>
  <c r="F194" i="11"/>
  <c r="G194" i="11" s="1"/>
  <c r="F165" i="11"/>
  <c r="G165" i="11" s="1"/>
  <c r="J34" i="11"/>
  <c r="K34" i="11" s="1"/>
  <c r="I12" i="11"/>
  <c r="N121" i="11"/>
  <c r="O121" i="11" s="1"/>
  <c r="E121" i="11"/>
  <c r="K103" i="11"/>
  <c r="J126" i="11"/>
  <c r="K126" i="11" s="1"/>
  <c r="E29" i="11"/>
  <c r="N29" i="11"/>
  <c r="O29" i="11" s="1"/>
  <c r="E190" i="11"/>
  <c r="N190" i="11"/>
  <c r="O190" i="11" s="1"/>
  <c r="D165" i="11"/>
  <c r="E165" i="11" s="1"/>
  <c r="N111" i="11"/>
  <c r="O111" i="11" s="1"/>
  <c r="N15" i="11"/>
  <c r="O15" i="11" s="1"/>
  <c r="J165" i="11"/>
  <c r="K165" i="11" s="1"/>
  <c r="N186" i="11"/>
  <c r="O186" i="11" s="1"/>
  <c r="E186" i="11"/>
  <c r="N164" i="11"/>
  <c r="O164" i="11" s="1"/>
  <c r="M164" i="11"/>
  <c r="E193" i="11"/>
  <c r="N193" i="11"/>
  <c r="O193" i="11" s="1"/>
  <c r="H165" i="11"/>
  <c r="I165" i="11" s="1"/>
  <c r="N178" i="11"/>
  <c r="O178" i="11" s="1"/>
  <c r="E178" i="11"/>
  <c r="E123" i="11"/>
  <c r="N123" i="11"/>
  <c r="O123" i="11" s="1"/>
  <c r="N41" i="11"/>
  <c r="O41" i="11" s="1"/>
  <c r="H34" i="11"/>
  <c r="I34" i="11" s="1"/>
  <c r="E188" i="11"/>
  <c r="N188" i="11"/>
  <c r="O188" i="11" s="1"/>
  <c r="D194" i="11"/>
  <c r="E194" i="11" s="1"/>
  <c r="N171" i="11"/>
  <c r="E171" i="11"/>
  <c r="E106" i="11"/>
  <c r="N106" i="11"/>
  <c r="O106" i="11" s="1"/>
  <c r="N40" i="11"/>
  <c r="E40" i="11"/>
  <c r="D50" i="11"/>
  <c r="E50" i="11" s="1"/>
  <c r="E27" i="11"/>
  <c r="N27" i="11"/>
  <c r="O27" i="11" s="1"/>
  <c r="G16" i="11"/>
  <c r="N114" i="11"/>
  <c r="O114" i="11" s="1"/>
  <c r="N161" i="11"/>
  <c r="O161" i="11" s="1"/>
  <c r="N159" i="11"/>
  <c r="O159" i="11" s="1"/>
  <c r="M159" i="11"/>
  <c r="N33" i="11"/>
  <c r="O33" i="11" s="1"/>
  <c r="E183" i="11"/>
  <c r="N183" i="11"/>
  <c r="O183" i="11" s="1"/>
  <c r="E109" i="11"/>
  <c r="N109" i="11"/>
  <c r="O109" i="11" s="1"/>
  <c r="N42" i="11"/>
  <c r="O42" i="11" s="1"/>
  <c r="N116" i="11"/>
  <c r="O116" i="11" s="1"/>
  <c r="N56" i="11"/>
  <c r="N16" i="11"/>
  <c r="O16" i="11" s="1"/>
  <c r="E177" i="11"/>
  <c r="N177" i="11"/>
  <c r="O177" i="11" s="1"/>
  <c r="N179" i="11"/>
  <c r="O179" i="11" s="1"/>
  <c r="E179" i="11"/>
  <c r="N104" i="11"/>
  <c r="O104" i="11" s="1"/>
  <c r="E104" i="11"/>
  <c r="G25" i="11"/>
  <c r="F34" i="11"/>
  <c r="G34" i="11" s="1"/>
  <c r="E12" i="11"/>
  <c r="I16" i="11"/>
  <c r="N28" i="11"/>
  <c r="O28" i="11" s="1"/>
  <c r="N187" i="11"/>
  <c r="O187" i="11" s="1"/>
  <c r="E187" i="11"/>
  <c r="M162" i="11"/>
  <c r="N162" i="11"/>
  <c r="O162" i="11" s="1"/>
  <c r="G8" i="11"/>
  <c r="E9" i="11"/>
  <c r="N9" i="11"/>
  <c r="O9" i="11" s="1"/>
  <c r="C26" i="11"/>
  <c r="C25" i="11"/>
  <c r="C34" i="11" s="1"/>
  <c r="C33" i="11"/>
  <c r="C32" i="11"/>
  <c r="C29" i="11"/>
  <c r="C28" i="11"/>
  <c r="C31" i="11"/>
  <c r="C27" i="11"/>
  <c r="C30" i="11"/>
  <c r="N191" i="11"/>
  <c r="O191" i="11" s="1"/>
  <c r="E191" i="11"/>
  <c r="F50" i="11"/>
  <c r="G50" i="11" s="1"/>
  <c r="E181" i="11"/>
  <c r="N181" i="11"/>
  <c r="O181" i="11" s="1"/>
  <c r="H50" i="11"/>
  <c r="I50" i="11" s="1"/>
  <c r="N8" i="11"/>
  <c r="O8" i="11" s="1"/>
  <c r="K13" i="11"/>
  <c r="E25" i="11"/>
  <c r="N25" i="11"/>
  <c r="O25" i="11" s="1"/>
  <c r="D34" i="11"/>
  <c r="E34" i="11" s="1"/>
  <c r="O24" i="11"/>
  <c r="E120" i="11"/>
  <c r="N120" i="11"/>
  <c r="O120" i="11" s="1"/>
  <c r="E113" i="11"/>
  <c r="N113" i="11"/>
  <c r="O113" i="11" s="1"/>
  <c r="N189" i="11"/>
  <c r="O189" i="11" s="1"/>
  <c r="E189" i="11"/>
  <c r="M8" i="11"/>
  <c r="J194" i="11"/>
  <c r="K194" i="11" s="1"/>
  <c r="N110" i="11"/>
  <c r="O110" i="11" s="1"/>
  <c r="E110" i="11"/>
  <c r="E180" i="11"/>
  <c r="N180" i="11"/>
  <c r="O180" i="11" s="1"/>
  <c r="E8" i="11"/>
  <c r="N12" i="11"/>
  <c r="O12" i="11" s="1"/>
  <c r="E32" i="11"/>
  <c r="N32" i="11"/>
  <c r="O32" i="11" s="1"/>
  <c r="I13" i="11"/>
  <c r="L126" i="11"/>
  <c r="M126" i="11" s="1"/>
  <c r="E192" i="11"/>
  <c r="N192" i="11"/>
  <c r="O192" i="11" s="1"/>
  <c r="I103" i="11"/>
  <c r="H126" i="11"/>
  <c r="I126" i="11" s="1"/>
  <c r="N176" i="11"/>
  <c r="O176" i="11" s="1"/>
  <c r="N184" i="11"/>
  <c r="O184" i="11" s="1"/>
  <c r="M25" i="11"/>
  <c r="L34" i="11"/>
  <c r="M34" i="11" s="1"/>
  <c r="E103" i="11"/>
  <c r="N103" i="11"/>
  <c r="D126" i="11"/>
  <c r="E126" i="11" s="1"/>
  <c r="F126" i="11"/>
  <c r="G126" i="11" s="1"/>
  <c r="G103" i="11"/>
  <c r="M13" i="11"/>
  <c r="J50" i="11"/>
  <c r="K50" i="11" s="1"/>
  <c r="I208" i="11"/>
  <c r="I11" i="11"/>
  <c r="N10" i="11"/>
  <c r="O10" i="11" s="1"/>
  <c r="N69" i="11"/>
  <c r="O69" i="11" s="1"/>
  <c r="H73" i="11"/>
  <c r="I73" i="11" s="1"/>
  <c r="E63" i="11"/>
  <c r="N63" i="11"/>
  <c r="O63" i="11" s="1"/>
  <c r="N72" i="11"/>
  <c r="O72" i="11" s="1"/>
  <c r="E68" i="11"/>
  <c r="N68" i="11"/>
  <c r="O68" i="11" s="1"/>
  <c r="K57" i="11"/>
  <c r="J73" i="11"/>
  <c r="K73" i="11" s="1"/>
  <c r="M10" i="11"/>
  <c r="N70" i="11"/>
  <c r="O70" i="11" s="1"/>
  <c r="K10" i="11"/>
  <c r="L73" i="11"/>
  <c r="M73" i="11" s="1"/>
  <c r="G57" i="11"/>
  <c r="F73" i="11"/>
  <c r="G73" i="11" s="1"/>
  <c r="N58" i="11"/>
  <c r="O58" i="11" s="1"/>
  <c r="C59" i="11"/>
  <c r="C64" i="11"/>
  <c r="C70" i="11"/>
  <c r="C69" i="11"/>
  <c r="C60" i="11"/>
  <c r="C68" i="11"/>
  <c r="C66" i="11"/>
  <c r="C62" i="11"/>
  <c r="C61" i="11"/>
  <c r="C57" i="11"/>
  <c r="C65" i="11"/>
  <c r="C71" i="11"/>
  <c r="C58" i="11"/>
  <c r="C67" i="11"/>
  <c r="C72" i="11"/>
  <c r="C63" i="11"/>
  <c r="E57" i="11"/>
  <c r="N57" i="11"/>
  <c r="O57" i="11" s="1"/>
  <c r="D73" i="11"/>
  <c r="E73" i="11" s="1"/>
  <c r="G10" i="11"/>
  <c r="N59" i="11"/>
  <c r="O59" i="11" s="1"/>
  <c r="E59" i="11"/>
  <c r="E65" i="11"/>
  <c r="N65" i="11"/>
  <c r="O65" i="11" s="1"/>
  <c r="O56" i="11"/>
  <c r="I10" i="11"/>
  <c r="E10" i="11"/>
  <c r="E82" i="11"/>
  <c r="N82" i="11"/>
  <c r="O82" i="11" s="1"/>
  <c r="C98" i="11"/>
  <c r="L98" i="11"/>
  <c r="M98" i="11" s="1"/>
  <c r="M79" i="11"/>
  <c r="N11" i="11"/>
  <c r="O11" i="11" s="1"/>
  <c r="E87" i="11"/>
  <c r="N87" i="11"/>
  <c r="O87" i="11" s="1"/>
  <c r="D98" i="11"/>
  <c r="E98" i="11" s="1"/>
  <c r="N79" i="11"/>
  <c r="E79" i="11"/>
  <c r="N85" i="11"/>
  <c r="O85" i="11" s="1"/>
  <c r="E92" i="11"/>
  <c r="N92" i="11"/>
  <c r="O92" i="11" s="1"/>
  <c r="H98" i="11"/>
  <c r="I98" i="11" s="1"/>
  <c r="I79" i="11"/>
  <c r="N86" i="11"/>
  <c r="O86" i="11" s="1"/>
  <c r="E80" i="11"/>
  <c r="N80" i="11"/>
  <c r="O80" i="11" s="1"/>
  <c r="G11" i="11"/>
  <c r="E94" i="11"/>
  <c r="N94" i="11"/>
  <c r="O94" i="11" s="1"/>
  <c r="N91" i="11"/>
  <c r="O91" i="11" s="1"/>
  <c r="E84" i="11"/>
  <c r="N84" i="11"/>
  <c r="O84" i="11" s="1"/>
  <c r="M208" i="11"/>
  <c r="E96" i="11"/>
  <c r="N96" i="11"/>
  <c r="O96" i="11" s="1"/>
  <c r="E11" i="11"/>
  <c r="N93" i="11"/>
  <c r="O93" i="11" s="1"/>
  <c r="E93" i="11"/>
  <c r="K11" i="11"/>
  <c r="M11" i="11"/>
  <c r="N90" i="11"/>
  <c r="O90" i="11" s="1"/>
  <c r="E90" i="11"/>
  <c r="G79" i="11"/>
  <c r="F98" i="11"/>
  <c r="G98" i="11" s="1"/>
  <c r="K79" i="11"/>
  <c r="J98" i="11"/>
  <c r="K98" i="11" s="1"/>
  <c r="N95" i="11"/>
  <c r="O95" i="11" s="1"/>
  <c r="N146" i="11"/>
  <c r="O146" i="11" s="1"/>
  <c r="N147" i="11"/>
  <c r="O147" i="11" s="1"/>
  <c r="F17" i="11"/>
  <c r="G14" i="11"/>
  <c r="L149" i="11"/>
  <c r="M149" i="11" s="1"/>
  <c r="M143" i="11"/>
  <c r="B208" i="11"/>
  <c r="H149" i="11"/>
  <c r="I149" i="11" s="1"/>
  <c r="I143" i="11"/>
  <c r="N14" i="11"/>
  <c r="B17" i="11"/>
  <c r="C205" i="11" s="1"/>
  <c r="D149" i="11"/>
  <c r="E149" i="11" s="1"/>
  <c r="E143" i="11"/>
  <c r="N143" i="11"/>
  <c r="K14" i="11"/>
  <c r="J17" i="11"/>
  <c r="K143" i="11"/>
  <c r="J149" i="11"/>
  <c r="K149" i="11" s="1"/>
  <c r="L17" i="11"/>
  <c r="M14" i="11"/>
  <c r="O207" i="11"/>
  <c r="O202" i="11"/>
  <c r="O203" i="11"/>
  <c r="O199" i="11"/>
  <c r="O204" i="11"/>
  <c r="O200" i="11"/>
  <c r="E208" i="11"/>
  <c r="O206" i="11"/>
  <c r="O201" i="11"/>
  <c r="G208" i="11"/>
  <c r="K208" i="11"/>
  <c r="H17" i="11"/>
  <c r="I14" i="11"/>
  <c r="N145" i="11"/>
  <c r="O145" i="11" s="1"/>
  <c r="E145" i="11"/>
  <c r="E148" i="11"/>
  <c r="N148" i="11"/>
  <c r="O148" i="11" s="1"/>
  <c r="C149" i="11"/>
  <c r="E14" i="11"/>
  <c r="D17" i="11"/>
  <c r="N144" i="11"/>
  <c r="O144" i="11" s="1"/>
  <c r="F149" i="11"/>
  <c r="G149" i="11" s="1"/>
  <c r="G143" i="11"/>
  <c r="N138" i="11" l="1"/>
  <c r="O138" i="11" s="1"/>
  <c r="O171" i="11"/>
  <c r="N194" i="11"/>
  <c r="O194" i="11" s="1"/>
  <c r="N34" i="11"/>
  <c r="O34" i="11" s="1"/>
  <c r="O103" i="11"/>
  <c r="N126" i="11"/>
  <c r="O126" i="11" s="1"/>
  <c r="M17" i="11"/>
  <c r="O40" i="11"/>
  <c r="N50" i="11"/>
  <c r="O50" i="11" s="1"/>
  <c r="N165" i="11"/>
  <c r="O165" i="11" s="1"/>
  <c r="C73" i="11"/>
  <c r="I17" i="11"/>
  <c r="E17" i="11"/>
  <c r="K17" i="11"/>
  <c r="N73" i="11"/>
  <c r="O73" i="11" s="1"/>
  <c r="G17" i="11"/>
  <c r="C14" i="11"/>
  <c r="N98" i="11"/>
  <c r="O98" i="11" s="1"/>
  <c r="O79" i="11"/>
  <c r="N17" i="11"/>
  <c r="O17" i="11" s="1"/>
  <c r="O14" i="11"/>
  <c r="O208" i="11"/>
  <c r="O143" i="11"/>
  <c r="N149" i="11"/>
  <c r="O149" i="11" s="1"/>
  <c r="C202" i="11"/>
  <c r="C201" i="11"/>
  <c r="C13" i="11"/>
  <c r="C16" i="11"/>
  <c r="C9" i="11"/>
  <c r="C15" i="11"/>
  <c r="C207" i="11"/>
  <c r="C10" i="11"/>
  <c r="C206" i="11"/>
  <c r="C12" i="11"/>
  <c r="C204" i="11"/>
  <c r="C203" i="11"/>
  <c r="C8" i="11"/>
  <c r="C200" i="11"/>
  <c r="C11" i="11"/>
  <c r="C199" i="11"/>
  <c r="C17" i="11" l="1"/>
  <c r="C208"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S0488</author>
  </authors>
  <commentList>
    <comment ref="A70" authorId="0" shapeId="0" xr:uid="{00000000-0006-0000-0000-000001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71" authorId="0" shapeId="0" xr:uid="{00000000-0006-0000-0000-000002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72" authorId="0" shapeId="0" xr:uid="{00000000-0006-0000-0000-000003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73" authorId="0" shapeId="0" xr:uid="{00000000-0006-0000-0000-000004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74" authorId="0" shapeId="0" xr:uid="{00000000-0006-0000-0000-000005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75" authorId="0" shapeId="0" xr:uid="{00000000-0006-0000-0000-000006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76" authorId="0" shapeId="0" xr:uid="{00000000-0006-0000-0000-000007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77" authorId="0" shapeId="0" xr:uid="{00000000-0006-0000-0000-000008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78" authorId="0" shapeId="0" xr:uid="{00000000-0006-0000-0000-000009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79" authorId="0" shapeId="0" xr:uid="{00000000-0006-0000-0000-00000A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166" authorId="0" shapeId="0" xr:uid="{00000000-0006-0000-0000-00000B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167" authorId="0" shapeId="0" xr:uid="{00000000-0006-0000-0000-00000C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168" authorId="0" shapeId="0" xr:uid="{00000000-0006-0000-0000-00000D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  IRCA 2021 , IRCA 2022.
La informacion ha sido actualizada desde SIVICAP</t>
        </r>
      </text>
    </comment>
    <comment ref="A169" authorId="0" shapeId="0" xr:uid="{00000000-0006-0000-0000-00000E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170" authorId="0" shapeId="0" xr:uid="{00000000-0006-0000-0000-00000F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 ref="A171" authorId="0" shapeId="0" xr:uid="{00000000-0006-0000-0000-000010000000}">
      <text>
        <r>
          <rPr>
            <b/>
            <sz val="12"/>
            <color indexed="81"/>
            <rFont val="Arial"/>
            <family val="2"/>
          </rPr>
          <t>S0488:</t>
        </r>
        <r>
          <rPr>
            <sz val="12"/>
            <color indexed="81"/>
            <rFont val="Arial"/>
            <family val="2"/>
          </rPr>
          <t xml:space="preserve">
Informacionde la vigencia 2019 para todos los datos de este  municipio. 
</t>
        </r>
        <r>
          <rPr>
            <b/>
            <sz val="12"/>
            <color indexed="81"/>
            <rFont val="Arial"/>
            <family val="2"/>
          </rPr>
          <t>No reportaron:</t>
        </r>
        <r>
          <rPr>
            <sz val="12"/>
            <color indexed="81"/>
            <rFont val="Arial"/>
            <family val="2"/>
          </rPr>
          <t xml:space="preserve"> IRCA 2020 , IRCA 2021 , IRCA 2022.
No se evidencio informacion en SIVICAP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S0488</author>
  </authors>
  <commentList>
    <comment ref="C7" authorId="0" shapeId="0" xr:uid="{00000000-0006-0000-0900-000001000000}">
      <text>
        <r>
          <rPr>
            <b/>
            <sz val="11"/>
            <color indexed="81"/>
            <rFont val="Arial"/>
            <family val="2"/>
          </rPr>
          <t xml:space="preserve">S0488:
</t>
        </r>
        <r>
          <rPr>
            <sz val="9"/>
            <color indexed="81"/>
            <rFont val="Tahoma"/>
            <family val="2"/>
          </rPr>
          <t xml:space="preserve">
</t>
        </r>
        <r>
          <rPr>
            <sz val="16"/>
            <color indexed="81"/>
            <rFont val="Arial"/>
            <family val="2"/>
          </rPr>
          <t>Fuente anuario estadistico de Antioquia 2021:   División político administrativa del departamento de Antioquia por municipios, corregimientos y veredas.</t>
        </r>
      </text>
    </comment>
    <comment ref="C19" authorId="0" shapeId="0" xr:uid="{00000000-0006-0000-0900-000002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21" authorId="0" shapeId="0" xr:uid="{00000000-0006-0000-0900-000003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23" authorId="0" shapeId="0" xr:uid="{00000000-0006-0000-0900-000004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27" authorId="0" shapeId="0" xr:uid="{00000000-0006-0000-0900-000005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28" authorId="0" shapeId="0" xr:uid="{00000000-0006-0000-0900-000006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29" authorId="0" shapeId="0" xr:uid="{00000000-0006-0000-0900-000007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31" authorId="0" shapeId="0" xr:uid="{00000000-0006-0000-0900-000008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32" authorId="0" shapeId="0" xr:uid="{00000000-0006-0000-0900-000009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34" authorId="0" shapeId="0" xr:uid="{00000000-0006-0000-0900-00000A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38" authorId="0" shapeId="0" xr:uid="{00000000-0006-0000-0900-00000B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44" authorId="0" shapeId="0" xr:uid="{00000000-0006-0000-0900-00000C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52" authorId="0" shapeId="0" xr:uid="{00000000-0006-0000-0900-00000D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58" authorId="0" shapeId="0" xr:uid="{00000000-0006-0000-0900-00000E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62" authorId="0" shapeId="0" xr:uid="{00000000-0006-0000-0900-00000F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64" authorId="0" shapeId="0" xr:uid="{00000000-0006-0000-0900-000010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71" authorId="0" shapeId="0" xr:uid="{00000000-0006-0000-0900-000011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72" authorId="0" shapeId="0" xr:uid="{00000000-0006-0000-0900-000012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80" authorId="0" shapeId="0" xr:uid="{00000000-0006-0000-0900-000013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86" authorId="0" shapeId="0" xr:uid="{00000000-0006-0000-0900-000014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87" authorId="0" shapeId="0" xr:uid="{00000000-0006-0000-0900-000015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95" authorId="0" shapeId="0" xr:uid="{00000000-0006-0000-0900-000016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97" authorId="0" shapeId="0" xr:uid="{00000000-0006-0000-0900-000017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104" authorId="0" shapeId="0" xr:uid="{00000000-0006-0000-0900-000018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114" authorId="0" shapeId="0" xr:uid="{00000000-0006-0000-0900-000019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118" authorId="0" shapeId="0" xr:uid="{00000000-0006-0000-0900-00001A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131" authorId="0" shapeId="0" xr:uid="{00000000-0006-0000-0900-00001B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133" authorId="0" shapeId="0" xr:uid="{00000000-0006-0000-0900-00001C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135" authorId="0" shapeId="0" xr:uid="{00000000-0006-0000-0900-00001D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138" authorId="0" shapeId="0" xr:uid="{00000000-0006-0000-0900-00001E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 ref="C140" authorId="0" shapeId="0" xr:uid="{00000000-0006-0000-0900-00001F000000}">
      <text>
        <r>
          <rPr>
            <b/>
            <sz val="11"/>
            <color indexed="81"/>
            <rFont val="Arial"/>
            <family val="2"/>
          </rPr>
          <t xml:space="preserve">S0488:
</t>
        </r>
        <r>
          <rPr>
            <sz val="9"/>
            <color indexed="81"/>
            <rFont val="Tahoma"/>
            <family val="2"/>
          </rPr>
          <t xml:space="preserve">
</t>
        </r>
        <r>
          <rPr>
            <sz val="16"/>
            <color indexed="81"/>
            <rFont val="Arial"/>
            <family val="2"/>
          </rPr>
          <t xml:space="preserve">Fuente </t>
        </r>
        <r>
          <rPr>
            <sz val="14"/>
            <color indexed="81"/>
            <rFont val="Arial"/>
            <family val="2"/>
          </rPr>
          <t>CONSOLIDADO ACUEDUCTOS RURALES</t>
        </r>
        <r>
          <rPr>
            <sz val="16"/>
            <color indexed="81"/>
            <rFont val="Arial"/>
            <family val="2"/>
          </rPr>
          <t xml:space="preserve"> </t>
        </r>
        <r>
          <rPr>
            <sz val="14"/>
            <color indexed="81"/>
            <rFont val="Arial"/>
            <family val="2"/>
          </rPr>
          <t>2021</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ROGELIO DE JESUS LOPEZ</author>
  </authors>
  <commentList>
    <comment ref="E208" authorId="0" shapeId="0" xr:uid="{00000000-0006-0000-0A00-000001000000}">
      <text>
        <r>
          <rPr>
            <b/>
            <sz val="9"/>
            <color indexed="81"/>
            <rFont val="Tahoma"/>
            <family val="2"/>
          </rPr>
          <t>ROGELIO DE JESUS LOPEZ:</t>
        </r>
        <r>
          <rPr>
            <sz val="9"/>
            <color indexed="81"/>
            <rFont val="Tahoma"/>
            <family val="2"/>
          </rPr>
          <t xml:space="preserve">
EL porcentaje es con respecto al total de las muestras y no a numero de sistemas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S0488</author>
    <author>Usuario</author>
  </authors>
  <commentList>
    <comment ref="A11" authorId="0" shapeId="0" xr:uid="{00000000-0006-0000-0100-000001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2021 , IRCA 2022.
La informacion ha sido actualizada desde SIVICAP</t>
        </r>
      </text>
    </comment>
    <comment ref="A12" authorId="0" shapeId="0" xr:uid="{00000000-0006-0000-0100-000002000000}">
      <text>
        <r>
          <rPr>
            <b/>
            <sz val="12"/>
            <color indexed="81"/>
            <rFont val="Arial"/>
            <family val="2"/>
          </rPr>
          <t>S0488:</t>
        </r>
        <r>
          <rPr>
            <sz val="12"/>
            <color indexed="81"/>
            <rFont val="Arial"/>
            <family val="2"/>
          </rPr>
          <t xml:space="preserve">
Informacionde la vigencia 2020 para todos los datos de este  municipio. 
</t>
        </r>
        <r>
          <rPr>
            <b/>
            <sz val="12"/>
            <color indexed="81"/>
            <rFont val="Arial"/>
            <family val="2"/>
          </rPr>
          <t>No reportaron:</t>
        </r>
        <r>
          <rPr>
            <sz val="12"/>
            <color indexed="81"/>
            <rFont val="Arial"/>
            <family val="2"/>
          </rPr>
          <t xml:space="preserve"> IRCA 2021 , IRCA 2022.
No se evidencio informacion en SIVICAP</t>
        </r>
      </text>
    </comment>
    <comment ref="A13" authorId="0" shapeId="0" xr:uid="{00000000-0006-0000-0100-000003000000}">
      <text>
        <r>
          <rPr>
            <b/>
            <sz val="12"/>
            <color indexed="81"/>
            <rFont val="Arial"/>
            <family val="2"/>
          </rPr>
          <t>S0488:</t>
        </r>
        <r>
          <rPr>
            <sz val="12"/>
            <color indexed="81"/>
            <rFont val="Arial"/>
            <family val="2"/>
          </rPr>
          <t xml:space="preserve">
Informacionde la vigencia 2020 para todos los datos de este  municipio. 
</t>
        </r>
        <r>
          <rPr>
            <b/>
            <sz val="12"/>
            <color indexed="81"/>
            <rFont val="Arial"/>
            <family val="2"/>
          </rPr>
          <t>No reportaron:</t>
        </r>
        <r>
          <rPr>
            <sz val="12"/>
            <color indexed="81"/>
            <rFont val="Arial"/>
            <family val="2"/>
          </rPr>
          <t xml:space="preserve"> IRCA 2021 , IRCA 2022.
No se evidencio informacion en SIVICAP</t>
        </r>
      </text>
    </comment>
    <comment ref="A14" authorId="0" shapeId="0" xr:uid="{00000000-0006-0000-0100-000004000000}">
      <text>
        <r>
          <rPr>
            <b/>
            <sz val="12"/>
            <color indexed="81"/>
            <rFont val="Arial"/>
            <family val="2"/>
          </rPr>
          <t>S0488:</t>
        </r>
        <r>
          <rPr>
            <sz val="12"/>
            <color indexed="81"/>
            <rFont val="Arial"/>
            <family val="2"/>
          </rPr>
          <t xml:space="preserve">
Informacionde la vigencia 2020 para todos los datos de este  municipio. 
</t>
        </r>
        <r>
          <rPr>
            <b/>
            <sz val="12"/>
            <color indexed="81"/>
            <rFont val="Arial"/>
            <family val="2"/>
          </rPr>
          <t>No reportaron:</t>
        </r>
        <r>
          <rPr>
            <sz val="12"/>
            <color indexed="81"/>
            <rFont val="Arial"/>
            <family val="2"/>
          </rPr>
          <t xml:space="preserve"> IRCA 2021 , IRCA 2022.
No se evidencio informacion en SIVICAP</t>
        </r>
      </text>
    </comment>
    <comment ref="A15" authorId="0" shapeId="0" xr:uid="{00000000-0006-0000-0100-000005000000}">
      <text>
        <r>
          <rPr>
            <b/>
            <sz val="12"/>
            <color indexed="81"/>
            <rFont val="Arial"/>
            <family val="2"/>
          </rPr>
          <t>S0488:</t>
        </r>
        <r>
          <rPr>
            <sz val="12"/>
            <color indexed="81"/>
            <rFont val="Arial"/>
            <family val="2"/>
          </rPr>
          <t xml:space="preserve">
Informacionde la vigencia 2020 para todos los datos de este  municipio. 
</t>
        </r>
        <r>
          <rPr>
            <b/>
            <sz val="12"/>
            <color indexed="81"/>
            <rFont val="Arial"/>
            <family val="2"/>
          </rPr>
          <t>No reportaron:</t>
        </r>
        <r>
          <rPr>
            <sz val="12"/>
            <color indexed="81"/>
            <rFont val="Arial"/>
            <family val="2"/>
          </rPr>
          <t xml:space="preserve"> IRCA 2021 , IRCA 2022.
No se evidencio informacion en SIVICAP</t>
        </r>
      </text>
    </comment>
    <comment ref="A16" authorId="0" shapeId="0" xr:uid="{00000000-0006-0000-0100-000006000000}">
      <text>
        <r>
          <rPr>
            <b/>
            <sz val="12"/>
            <color indexed="81"/>
            <rFont val="Arial"/>
            <family val="2"/>
          </rPr>
          <t>S0488:</t>
        </r>
        <r>
          <rPr>
            <sz val="12"/>
            <color indexed="81"/>
            <rFont val="Arial"/>
            <family val="2"/>
          </rPr>
          <t xml:space="preserve">
Informacionde la vigencia 2020 para todos los datos de este  municipio. 
</t>
        </r>
        <r>
          <rPr>
            <b/>
            <sz val="12"/>
            <color indexed="81"/>
            <rFont val="Arial"/>
            <family val="2"/>
          </rPr>
          <t>No reportaron:</t>
        </r>
        <r>
          <rPr>
            <sz val="12"/>
            <color indexed="81"/>
            <rFont val="Arial"/>
            <family val="2"/>
          </rPr>
          <t xml:space="preserve"> IRCA 2021 , IRCA 2022.
No se evidencio informacion en SIVICAP</t>
        </r>
      </text>
    </comment>
    <comment ref="A17" authorId="0" shapeId="0" xr:uid="{00000000-0006-0000-0100-000007000000}">
      <text>
        <r>
          <rPr>
            <b/>
            <sz val="12"/>
            <color indexed="81"/>
            <rFont val="Arial"/>
            <family val="2"/>
          </rPr>
          <t>S0488:</t>
        </r>
        <r>
          <rPr>
            <sz val="12"/>
            <color indexed="81"/>
            <rFont val="Arial"/>
            <family val="2"/>
          </rPr>
          <t xml:space="preserve">
Informacionde la vigencia 2020 para todos los datos de este  municipio. 
</t>
        </r>
        <r>
          <rPr>
            <b/>
            <sz val="12"/>
            <color indexed="81"/>
            <rFont val="Arial"/>
            <family val="2"/>
          </rPr>
          <t>No reportaron:</t>
        </r>
        <r>
          <rPr>
            <sz val="12"/>
            <color indexed="81"/>
            <rFont val="Arial"/>
            <family val="2"/>
          </rPr>
          <t xml:space="preserve"> IRCA 2021 , IRCA 2022.
No se evidencio informacion en SIVICAP</t>
        </r>
      </text>
    </comment>
    <comment ref="A18" authorId="0" shapeId="0" xr:uid="{00000000-0006-0000-0100-000008000000}">
      <text>
        <r>
          <rPr>
            <b/>
            <sz val="12"/>
            <color indexed="81"/>
            <rFont val="Arial"/>
            <family val="2"/>
          </rPr>
          <t>S0488:</t>
        </r>
        <r>
          <rPr>
            <sz val="12"/>
            <color indexed="81"/>
            <rFont val="Arial"/>
            <family val="2"/>
          </rPr>
          <t xml:space="preserve">
Informacionde la vigencia 2020 para todos los datos de este  municipio. 
</t>
        </r>
        <r>
          <rPr>
            <b/>
            <sz val="12"/>
            <color indexed="81"/>
            <rFont val="Arial"/>
            <family val="2"/>
          </rPr>
          <t>No reportaron:</t>
        </r>
        <r>
          <rPr>
            <sz val="12"/>
            <color indexed="81"/>
            <rFont val="Arial"/>
            <family val="2"/>
          </rPr>
          <t xml:space="preserve"> IRCA 2021 , IRCA 2022.
No se evidencio informacion en SIVICAP</t>
        </r>
      </text>
    </comment>
    <comment ref="A19" authorId="0" shapeId="0" xr:uid="{00000000-0006-0000-0100-000009000000}">
      <text>
        <r>
          <rPr>
            <b/>
            <sz val="12"/>
            <color indexed="81"/>
            <rFont val="Arial"/>
            <family val="2"/>
          </rPr>
          <t>S0488:</t>
        </r>
        <r>
          <rPr>
            <sz val="12"/>
            <color indexed="81"/>
            <rFont val="Arial"/>
            <family val="2"/>
          </rPr>
          <t xml:space="preserve">
Informacionde la vigencia 2020 para todos los datos de este  municipio. 
</t>
        </r>
        <r>
          <rPr>
            <b/>
            <sz val="12"/>
            <color indexed="81"/>
            <rFont val="Arial"/>
            <family val="2"/>
          </rPr>
          <t>No reportaron:</t>
        </r>
        <r>
          <rPr>
            <sz val="12"/>
            <color indexed="81"/>
            <rFont val="Arial"/>
            <family val="2"/>
          </rPr>
          <t xml:space="preserve"> IRCA 2021 , IRCA 2022.
No se evidencio informacion en SIVICAP</t>
        </r>
      </text>
    </comment>
    <comment ref="A20" authorId="0" shapeId="0" xr:uid="{00000000-0006-0000-0100-00000A000000}">
      <text>
        <r>
          <rPr>
            <b/>
            <sz val="12"/>
            <color indexed="81"/>
            <rFont val="Arial"/>
            <family val="2"/>
          </rPr>
          <t>S0488:</t>
        </r>
        <r>
          <rPr>
            <sz val="12"/>
            <color indexed="81"/>
            <rFont val="Arial"/>
            <family val="2"/>
          </rPr>
          <t xml:space="preserve">
Informacionde la vigencia 2020 para todos los datos de este  municipio. 
</t>
        </r>
        <r>
          <rPr>
            <b/>
            <sz val="12"/>
            <color indexed="81"/>
            <rFont val="Arial"/>
            <family val="2"/>
          </rPr>
          <t>No reportaron:</t>
        </r>
        <r>
          <rPr>
            <sz val="12"/>
            <color indexed="81"/>
            <rFont val="Arial"/>
            <family val="2"/>
          </rPr>
          <t xml:space="preserve"> IRCA 2021 , IRCA 2022.
No se evidencio informacion en SIVICAP</t>
        </r>
      </text>
    </comment>
    <comment ref="B24" authorId="0" shapeId="0" xr:uid="{00000000-0006-0000-0100-00000B000000}">
      <text>
        <r>
          <rPr>
            <b/>
            <sz val="12"/>
            <color indexed="81"/>
            <rFont val="Arial"/>
            <family val="2"/>
          </rPr>
          <t>S0488:</t>
        </r>
        <r>
          <rPr>
            <sz val="12"/>
            <color indexed="81"/>
            <rFont val="Arial"/>
            <family val="2"/>
          </rPr>
          <t xml:space="preserve">
Información de la vigencia 2019.
No se evidencia informacion en SIVICAP</t>
        </r>
      </text>
    </comment>
    <comment ref="B31" authorId="0" shapeId="0" xr:uid="{00000000-0006-0000-0100-00000C000000}">
      <text>
        <r>
          <rPr>
            <b/>
            <sz val="12"/>
            <color indexed="81"/>
            <rFont val="Arial"/>
            <family val="2"/>
          </rPr>
          <t>S0488:</t>
        </r>
        <r>
          <rPr>
            <sz val="12"/>
            <color indexed="81"/>
            <rFont val="Arial"/>
            <family val="2"/>
          </rPr>
          <t xml:space="preserve">
Información de la vigencia 2019.
No se evidencia informacion en SIVICAP</t>
        </r>
      </text>
    </comment>
    <comment ref="B32" authorId="0" shapeId="0" xr:uid="{00000000-0006-0000-0100-00000D000000}">
      <text>
        <r>
          <rPr>
            <b/>
            <sz val="12"/>
            <color indexed="81"/>
            <rFont val="Arial"/>
            <family val="2"/>
          </rPr>
          <t>S0488:</t>
        </r>
        <r>
          <rPr>
            <sz val="12"/>
            <color indexed="81"/>
            <rFont val="Arial"/>
            <family val="2"/>
          </rPr>
          <t xml:space="preserve">
Información de la vigencia 2019.
No se evidencia informacion en SIVICAP</t>
        </r>
      </text>
    </comment>
    <comment ref="B34" authorId="0" shapeId="0" xr:uid="{00000000-0006-0000-0100-00000E000000}">
      <text>
        <r>
          <rPr>
            <b/>
            <sz val="12"/>
            <color indexed="81"/>
            <rFont val="Arial"/>
            <family val="2"/>
          </rPr>
          <t>S0488:</t>
        </r>
        <r>
          <rPr>
            <sz val="12"/>
            <color indexed="81"/>
            <rFont val="Arial"/>
            <family val="2"/>
          </rPr>
          <t xml:space="preserve">
Información de la vigencia 2019.
No se evidencia informacion en SIVICAP</t>
        </r>
      </text>
    </comment>
    <comment ref="B36" authorId="0" shapeId="0" xr:uid="{00000000-0006-0000-0100-00000F000000}">
      <text>
        <r>
          <rPr>
            <b/>
            <sz val="12"/>
            <color indexed="81"/>
            <rFont val="Arial"/>
            <family val="2"/>
          </rPr>
          <t>S0488:</t>
        </r>
        <r>
          <rPr>
            <sz val="12"/>
            <color indexed="81"/>
            <rFont val="Arial"/>
            <family val="2"/>
          </rPr>
          <t xml:space="preserve">
Información de la vigencia 2019.
No se evidencia informacion en SIVICAP</t>
        </r>
      </text>
    </comment>
    <comment ref="B37" authorId="0" shapeId="0" xr:uid="{00000000-0006-0000-0100-000010000000}">
      <text>
        <r>
          <rPr>
            <b/>
            <sz val="12"/>
            <color indexed="81"/>
            <rFont val="Arial"/>
            <family val="2"/>
          </rPr>
          <t>S0488:</t>
        </r>
        <r>
          <rPr>
            <sz val="12"/>
            <color indexed="81"/>
            <rFont val="Arial"/>
            <family val="2"/>
          </rPr>
          <t xml:space="preserve">
Información de la vigencia 2021.
No se evidencia informacion en SIVICAP</t>
        </r>
      </text>
    </comment>
    <comment ref="B57" authorId="0" shapeId="0" xr:uid="{00000000-0006-0000-0100-000011000000}">
      <text>
        <r>
          <rPr>
            <b/>
            <sz val="12"/>
            <color indexed="81"/>
            <rFont val="Arial"/>
            <family val="2"/>
          </rPr>
          <t>S0488:</t>
        </r>
        <r>
          <rPr>
            <sz val="12"/>
            <color indexed="81"/>
            <rFont val="Arial"/>
            <family val="2"/>
          </rPr>
          <t xml:space="preserve">
Información de la vigencia 2019.
No se evidencia informacion en SIVICAP</t>
        </r>
      </text>
    </comment>
    <comment ref="B63" authorId="0" shapeId="0" xr:uid="{00000000-0006-0000-0100-000012000000}">
      <text>
        <r>
          <rPr>
            <b/>
            <sz val="12"/>
            <color indexed="81"/>
            <rFont val="Arial"/>
            <family val="2"/>
          </rPr>
          <t>S0488:</t>
        </r>
        <r>
          <rPr>
            <sz val="12"/>
            <color indexed="81"/>
            <rFont val="Arial"/>
            <family val="2"/>
          </rPr>
          <t xml:space="preserve">
Información de la vigencia 2019.
No se evidencia informacion en SIVICAP</t>
        </r>
      </text>
    </comment>
    <comment ref="B65" authorId="0" shapeId="0" xr:uid="{00000000-0006-0000-0100-000013000000}">
      <text>
        <r>
          <rPr>
            <b/>
            <sz val="12"/>
            <color indexed="81"/>
            <rFont val="Arial"/>
            <family val="2"/>
          </rPr>
          <t>S0488:</t>
        </r>
        <r>
          <rPr>
            <sz val="12"/>
            <color indexed="81"/>
            <rFont val="Arial"/>
            <family val="2"/>
          </rPr>
          <t xml:space="preserve">
Información de la vigencia 2019.
No se evidencia informacion en SIVICAP</t>
        </r>
      </text>
    </comment>
    <comment ref="B66" authorId="0" shapeId="0" xr:uid="{00000000-0006-0000-0100-000014000000}">
      <text>
        <r>
          <rPr>
            <b/>
            <sz val="12"/>
            <color indexed="81"/>
            <rFont val="Arial"/>
            <family val="2"/>
          </rPr>
          <t>S0488:</t>
        </r>
        <r>
          <rPr>
            <sz val="12"/>
            <color indexed="81"/>
            <rFont val="Arial"/>
            <family val="2"/>
          </rPr>
          <t xml:space="preserve">
Información de la vigencia 2019.
No se evidencia informacion en SIVICAP</t>
        </r>
      </text>
    </comment>
    <comment ref="B67" authorId="0" shapeId="0" xr:uid="{00000000-0006-0000-0100-000015000000}">
      <text>
        <r>
          <rPr>
            <b/>
            <sz val="12"/>
            <color indexed="81"/>
            <rFont val="Arial"/>
            <family val="2"/>
          </rPr>
          <t>S0488:</t>
        </r>
        <r>
          <rPr>
            <sz val="12"/>
            <color indexed="81"/>
            <rFont val="Arial"/>
            <family val="2"/>
          </rPr>
          <t xml:space="preserve">
Información de la vigencia 2019.
No se evidencia informacion en SIVICAP</t>
        </r>
      </text>
    </comment>
    <comment ref="B68" authorId="0" shapeId="0" xr:uid="{00000000-0006-0000-0100-000016000000}">
      <text>
        <r>
          <rPr>
            <b/>
            <sz val="12"/>
            <color indexed="81"/>
            <rFont val="Arial"/>
            <family val="2"/>
          </rPr>
          <t>S0488:</t>
        </r>
        <r>
          <rPr>
            <sz val="12"/>
            <color indexed="81"/>
            <rFont val="Arial"/>
            <family val="2"/>
          </rPr>
          <t xml:space="preserve">
Información de la vigencia 2019.
No se evidencia informacion en SIVICAP</t>
        </r>
      </text>
    </comment>
    <comment ref="C68" authorId="1" shapeId="0" xr:uid="{00000000-0006-0000-0100-000017000000}">
      <text>
        <r>
          <rPr>
            <sz val="11"/>
            <color indexed="81"/>
            <rFont val="Arial"/>
            <family val="2"/>
          </rPr>
          <t>Sin sistema de susministro de agua  para consumo humano</t>
        </r>
      </text>
    </comment>
    <comment ref="B71" authorId="0" shapeId="0" xr:uid="{00000000-0006-0000-0100-000018000000}">
      <text>
        <r>
          <rPr>
            <b/>
            <sz val="12"/>
            <color indexed="81"/>
            <rFont val="Arial"/>
            <family val="2"/>
          </rPr>
          <t>S0488:</t>
        </r>
        <r>
          <rPr>
            <sz val="12"/>
            <color indexed="81"/>
            <rFont val="Arial"/>
            <family val="2"/>
          </rPr>
          <t xml:space="preserve">
Información de la vigencia 2020.
No se evidencia informacion en SIVICAP</t>
        </r>
      </text>
    </comment>
    <comment ref="B91" authorId="0" shapeId="0" xr:uid="{00000000-0006-0000-0100-000019000000}">
      <text>
        <r>
          <rPr>
            <b/>
            <sz val="12"/>
            <color indexed="81"/>
            <rFont val="Arial"/>
            <family val="2"/>
          </rPr>
          <t>S0488:</t>
        </r>
        <r>
          <rPr>
            <sz val="12"/>
            <color indexed="81"/>
            <rFont val="Arial"/>
            <family val="2"/>
          </rPr>
          <t xml:space="preserve">
Información de la vigencia 2020.
No se evidencia informacion en SIVICAP</t>
        </r>
      </text>
    </comment>
    <comment ref="B100" authorId="0" shapeId="0" xr:uid="{00000000-0006-0000-0100-00001A000000}">
      <text>
        <r>
          <rPr>
            <b/>
            <sz val="12"/>
            <color indexed="81"/>
            <rFont val="Arial"/>
            <family val="2"/>
          </rPr>
          <t>S0488:</t>
        </r>
        <r>
          <rPr>
            <sz val="12"/>
            <color indexed="81"/>
            <rFont val="Arial"/>
            <family val="2"/>
          </rPr>
          <t xml:space="preserve">
Información de la vigencia 2021.
No se evidencia informacion en SIVICAP</t>
        </r>
      </text>
    </comment>
    <comment ref="B102" authorId="0" shapeId="0" xr:uid="{00000000-0006-0000-0100-00001B000000}">
      <text>
        <r>
          <rPr>
            <b/>
            <sz val="12"/>
            <color indexed="81"/>
            <rFont val="Arial"/>
            <family val="2"/>
          </rPr>
          <t>S0488:</t>
        </r>
        <r>
          <rPr>
            <sz val="12"/>
            <color indexed="81"/>
            <rFont val="Arial"/>
            <family val="2"/>
          </rPr>
          <t xml:space="preserve">
Información de la vigencia 2021.
No se evidencia informacion en SIVICAP</t>
        </r>
      </text>
    </comment>
    <comment ref="B103" authorId="0" shapeId="0" xr:uid="{00000000-0006-0000-0100-00001C000000}">
      <text>
        <r>
          <rPr>
            <b/>
            <sz val="12"/>
            <color indexed="81"/>
            <rFont val="Arial"/>
            <family val="2"/>
          </rPr>
          <t>S0488:</t>
        </r>
        <r>
          <rPr>
            <sz val="12"/>
            <color indexed="81"/>
            <rFont val="Arial"/>
            <family val="2"/>
          </rPr>
          <t xml:space="preserve">
Información de la vigencia 2021.
No se evidencia informacion en SIVICAP</t>
        </r>
      </text>
    </comment>
    <comment ref="B105" authorId="0" shapeId="0" xr:uid="{00000000-0006-0000-0100-00001D000000}">
      <text>
        <r>
          <rPr>
            <b/>
            <sz val="12"/>
            <color indexed="81"/>
            <rFont val="Arial"/>
            <family val="2"/>
          </rPr>
          <t>S0488:</t>
        </r>
        <r>
          <rPr>
            <sz val="12"/>
            <color indexed="81"/>
            <rFont val="Arial"/>
            <family val="2"/>
          </rPr>
          <t xml:space="preserve">
Información de la vigencia 2021.
No se evidencia informacion en SIVICAP</t>
        </r>
      </text>
    </comment>
    <comment ref="B107" authorId="0" shapeId="0" xr:uid="{00000000-0006-0000-0100-00001E000000}">
      <text>
        <r>
          <rPr>
            <b/>
            <sz val="12"/>
            <color indexed="81"/>
            <rFont val="Arial"/>
            <family val="2"/>
          </rPr>
          <t>S0488:</t>
        </r>
        <r>
          <rPr>
            <sz val="12"/>
            <color indexed="81"/>
            <rFont val="Arial"/>
            <family val="2"/>
          </rPr>
          <t xml:space="preserve">
Información de la vigencia 2021.
No se evidencia informacion en SIVICAP</t>
        </r>
      </text>
    </comment>
    <comment ref="B108" authorId="0" shapeId="0" xr:uid="{00000000-0006-0000-0100-00001F000000}">
      <text>
        <r>
          <rPr>
            <b/>
            <sz val="12"/>
            <color indexed="81"/>
            <rFont val="Arial"/>
            <family val="2"/>
          </rPr>
          <t>S0488:</t>
        </r>
        <r>
          <rPr>
            <sz val="12"/>
            <color indexed="81"/>
            <rFont val="Arial"/>
            <family val="2"/>
          </rPr>
          <t xml:space="preserve">
Información de la vigencia 2021.
No se evidencia informacion en SIVICAP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JHON WILLIAM TABARES MORALES</author>
    <author>S0488</author>
    <author>MARIANA HERNANDEZ GUERRA</author>
    <author>Usuario</author>
  </authors>
  <commentList>
    <comment ref="B17" authorId="0" shapeId="0" xr:uid="{00000000-0006-0000-0200-000001000000}">
      <text>
        <r>
          <rPr>
            <b/>
            <sz val="9"/>
            <color indexed="81"/>
            <rFont val="Tahoma"/>
            <family val="2"/>
          </rPr>
          <t xml:space="preserve">JHON WILLIAM TABARES MORALES:
</t>
        </r>
        <r>
          <rPr>
            <sz val="9"/>
            <color indexed="81"/>
            <rFont val="Tahoma"/>
            <family val="2"/>
          </rPr>
          <t xml:space="preserve">
</t>
        </r>
        <r>
          <rPr>
            <sz val="10"/>
            <color indexed="81"/>
            <rFont val="Tahoma"/>
            <family val="2"/>
          </rPr>
          <t>I</t>
        </r>
        <r>
          <rPr>
            <sz val="12"/>
            <color indexed="81"/>
            <rFont val="Arial"/>
            <family val="2"/>
          </rPr>
          <t>nformación de la vigencia 2021.
No se evidencio informacion en SIVICAP</t>
        </r>
      </text>
    </comment>
    <comment ref="B22" authorId="0" shapeId="0" xr:uid="{00000000-0006-0000-0200-000002000000}">
      <text>
        <r>
          <rPr>
            <b/>
            <sz val="9"/>
            <color indexed="81"/>
            <rFont val="Tahoma"/>
            <family val="2"/>
          </rPr>
          <t xml:space="preserve">JHON WILLIAM TABARES MORALES:
</t>
        </r>
        <r>
          <rPr>
            <sz val="9"/>
            <color indexed="81"/>
            <rFont val="Tahoma"/>
            <family val="2"/>
          </rPr>
          <t xml:space="preserve">
</t>
        </r>
        <r>
          <rPr>
            <sz val="14"/>
            <color indexed="81"/>
            <rFont val="Arial"/>
            <family val="2"/>
          </rPr>
          <t>Información actualizada desde  SIVICAP.</t>
        </r>
      </text>
    </comment>
    <comment ref="A44" authorId="1" shapeId="0" xr:uid="{00000000-0006-0000-0200-000003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5" authorId="1" shapeId="0" xr:uid="{00000000-0006-0000-0200-000004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6" authorId="1" shapeId="0" xr:uid="{00000000-0006-0000-0200-000005000000}">
      <text>
        <r>
          <rPr>
            <b/>
            <sz val="12"/>
            <color indexed="81"/>
            <rFont val="Arial"/>
            <family val="2"/>
          </rPr>
          <t>S0488:</t>
        </r>
        <r>
          <rPr>
            <sz val="12"/>
            <color indexed="81"/>
            <rFont val="Arial"/>
            <family val="2"/>
          </rPr>
          <t xml:space="preserve">
Informacionde la vigencia 2021para  los datos de este  municipio. 
</t>
        </r>
        <r>
          <rPr>
            <b/>
            <sz val="12"/>
            <color indexed="81"/>
            <rFont val="Arial"/>
            <family val="2"/>
          </rPr>
          <t>No reportaron:</t>
        </r>
        <r>
          <rPr>
            <sz val="12"/>
            <color indexed="81"/>
            <rFont val="Arial"/>
            <family val="2"/>
          </rPr>
          <t xml:space="preserve">  IRCA 2022.
No se evidencio informacion en SIVICAP</t>
        </r>
      </text>
    </comment>
    <comment ref="A47" authorId="1" shapeId="0" xr:uid="{00000000-0006-0000-0200-000006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8" authorId="1" shapeId="0" xr:uid="{00000000-0006-0000-0200-000007000000}">
      <text>
        <r>
          <rPr>
            <b/>
            <sz val="12"/>
            <color indexed="81"/>
            <rFont val="Arial"/>
            <family val="2"/>
          </rPr>
          <t>S0488:</t>
        </r>
        <r>
          <rPr>
            <sz val="12"/>
            <color indexed="81"/>
            <rFont val="Arial"/>
            <family val="2"/>
          </rPr>
          <t xml:space="preserve">
Informacionde la vigencia 2021para  los datos de este  municipio. 
</t>
        </r>
        <r>
          <rPr>
            <b/>
            <sz val="12"/>
            <color indexed="81"/>
            <rFont val="Arial"/>
            <family val="2"/>
          </rPr>
          <t>No reportaron:</t>
        </r>
        <r>
          <rPr>
            <sz val="12"/>
            <color indexed="81"/>
            <rFont val="Arial"/>
            <family val="2"/>
          </rPr>
          <t xml:space="preserve">  IRCA 2022.
No se evidencio informacion en SIVICAP</t>
        </r>
      </text>
    </comment>
    <comment ref="A49" authorId="1" shapeId="0" xr:uid="{00000000-0006-0000-0200-000008000000}">
      <text>
        <r>
          <rPr>
            <b/>
            <sz val="12"/>
            <color indexed="81"/>
            <rFont val="Arial"/>
            <family val="2"/>
          </rPr>
          <t>S0488:</t>
        </r>
        <r>
          <rPr>
            <sz val="12"/>
            <color indexed="81"/>
            <rFont val="Arial"/>
            <family val="2"/>
          </rPr>
          <t xml:space="preserve">
Informacionde la vigencia 2021para  los datos de este  municipio. 
</t>
        </r>
        <r>
          <rPr>
            <b/>
            <sz val="12"/>
            <color indexed="81"/>
            <rFont val="Arial"/>
            <family val="2"/>
          </rPr>
          <t>No reportaron:</t>
        </r>
        <r>
          <rPr>
            <sz val="12"/>
            <color indexed="81"/>
            <rFont val="Arial"/>
            <family val="2"/>
          </rPr>
          <t xml:space="preserve">  IRCA 2022.
No se evidencio informacion en SIVICAP</t>
        </r>
      </text>
    </comment>
    <comment ref="A50" authorId="1" shapeId="0" xr:uid="{00000000-0006-0000-0200-000009000000}">
      <text>
        <r>
          <rPr>
            <b/>
            <sz val="12"/>
            <color indexed="81"/>
            <rFont val="Arial"/>
            <family val="2"/>
          </rPr>
          <t>S0488:</t>
        </r>
        <r>
          <rPr>
            <sz val="12"/>
            <color indexed="81"/>
            <rFont val="Arial"/>
            <family val="2"/>
          </rPr>
          <t xml:space="preserve">
Informacionde la vigencia 2021para  los datos de este  municipio. 
</t>
        </r>
        <r>
          <rPr>
            <b/>
            <sz val="12"/>
            <color indexed="81"/>
            <rFont val="Arial"/>
            <family val="2"/>
          </rPr>
          <t>No reportaron:</t>
        </r>
        <r>
          <rPr>
            <sz val="12"/>
            <color indexed="81"/>
            <rFont val="Arial"/>
            <family val="2"/>
          </rPr>
          <t xml:space="preserve">  IRCA 2022.
No se evidencio informacion en SIVICAP</t>
        </r>
      </text>
    </comment>
    <comment ref="A51" authorId="1" shapeId="0" xr:uid="{00000000-0006-0000-0200-00000A000000}">
      <text>
        <r>
          <rPr>
            <b/>
            <sz val="12"/>
            <color indexed="81"/>
            <rFont val="Arial"/>
            <family val="2"/>
          </rPr>
          <t>S0488:</t>
        </r>
        <r>
          <rPr>
            <sz val="12"/>
            <color indexed="81"/>
            <rFont val="Arial"/>
            <family val="2"/>
          </rPr>
          <t xml:space="preserve">
Informacionde la vigencia 2021para  los datos de este  municipio. 
</t>
        </r>
        <r>
          <rPr>
            <b/>
            <sz val="12"/>
            <color indexed="81"/>
            <rFont val="Arial"/>
            <family val="2"/>
          </rPr>
          <t>No reportaron:</t>
        </r>
        <r>
          <rPr>
            <sz val="12"/>
            <color indexed="81"/>
            <rFont val="Arial"/>
            <family val="2"/>
          </rPr>
          <t xml:space="preserve">  IRCA 2022.
No se evidencio informacion en SIVICAP</t>
        </r>
      </text>
    </comment>
    <comment ref="A52" authorId="1" shapeId="0" xr:uid="{00000000-0006-0000-0200-00000B000000}">
      <text>
        <r>
          <rPr>
            <b/>
            <sz val="12"/>
            <color indexed="81"/>
            <rFont val="Arial"/>
            <family val="2"/>
          </rPr>
          <t>S0488:</t>
        </r>
        <r>
          <rPr>
            <sz val="12"/>
            <color indexed="81"/>
            <rFont val="Arial"/>
            <family val="2"/>
          </rPr>
          <t xml:space="preserve">
Informacionde la vigencia 2021para  los datos de este  municipio. 
</t>
        </r>
        <r>
          <rPr>
            <b/>
            <sz val="12"/>
            <color indexed="81"/>
            <rFont val="Arial"/>
            <family val="2"/>
          </rPr>
          <t>No reportaron:</t>
        </r>
        <r>
          <rPr>
            <sz val="12"/>
            <color indexed="81"/>
            <rFont val="Arial"/>
            <family val="2"/>
          </rPr>
          <t xml:space="preserve">  IRCA 2022.
No se evidencio informacion en SIVICAP</t>
        </r>
      </text>
    </comment>
    <comment ref="A53" authorId="1" shapeId="0" xr:uid="{00000000-0006-0000-0200-00000C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54" authorId="1" shapeId="0" xr:uid="{00000000-0006-0000-0200-00000D000000}">
      <text>
        <r>
          <rPr>
            <b/>
            <sz val="12"/>
            <color indexed="81"/>
            <rFont val="Arial"/>
            <family val="2"/>
          </rPr>
          <t>S0488:</t>
        </r>
        <r>
          <rPr>
            <sz val="12"/>
            <color indexed="81"/>
            <rFont val="Arial"/>
            <family val="2"/>
          </rPr>
          <t xml:space="preserve">
Informacionde la vigencia 2021para  los datos de este  municipio. 
</t>
        </r>
        <r>
          <rPr>
            <b/>
            <sz val="12"/>
            <color indexed="81"/>
            <rFont val="Arial"/>
            <family val="2"/>
          </rPr>
          <t>No reportaron:</t>
        </r>
        <r>
          <rPr>
            <sz val="12"/>
            <color indexed="81"/>
            <rFont val="Arial"/>
            <family val="2"/>
          </rPr>
          <t xml:space="preserve">  IRCA 2022.
No se evidencio informacion en SIVICAP</t>
        </r>
      </text>
    </comment>
    <comment ref="A55" authorId="1" shapeId="0" xr:uid="{00000000-0006-0000-0200-00000E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B56" authorId="0" shapeId="0" xr:uid="{00000000-0006-0000-0200-00000F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57" authorId="0" shapeId="0" xr:uid="{00000000-0006-0000-0200-000010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58" authorId="0" shapeId="0" xr:uid="{00000000-0006-0000-0200-000011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59" authorId="0" shapeId="0" xr:uid="{00000000-0006-0000-0200-000012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60" authorId="0" shapeId="0" xr:uid="{00000000-0006-0000-0200-000013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61" authorId="0" shapeId="0" xr:uid="{00000000-0006-0000-0200-000014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62" authorId="0" shapeId="0" xr:uid="{00000000-0006-0000-0200-000015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63" authorId="0" shapeId="0" xr:uid="{00000000-0006-0000-0200-000016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64" authorId="0" shapeId="0" xr:uid="{00000000-0006-0000-0200-000017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65" authorId="0" shapeId="0" xr:uid="{00000000-0006-0000-0200-000018000000}">
      <text>
        <r>
          <rPr>
            <b/>
            <sz val="9"/>
            <color indexed="81"/>
            <rFont val="Tahoma"/>
            <family val="2"/>
          </rPr>
          <t>JHON WILLIAM TABARES MORALES:</t>
        </r>
        <r>
          <rPr>
            <sz val="9"/>
            <color indexed="81"/>
            <rFont val="Tahoma"/>
            <family val="2"/>
          </rPr>
          <t xml:space="preserve">
</t>
        </r>
        <r>
          <rPr>
            <sz val="14"/>
            <color indexed="81"/>
            <rFont val="Arial"/>
            <family val="2"/>
          </rPr>
          <t>No se reporto informacion en el IRCA 2022.
No se evidencia informacion en SIVICAP,</t>
        </r>
      </text>
    </comment>
    <comment ref="B66" authorId="0" shapeId="0" xr:uid="{00000000-0006-0000-0200-000019000000}">
      <text>
        <r>
          <rPr>
            <b/>
            <sz val="9"/>
            <color indexed="81"/>
            <rFont val="Tahoma"/>
            <family val="2"/>
          </rPr>
          <t xml:space="preserve">JHON WILLIAM TABARES MORALES:
</t>
        </r>
        <r>
          <rPr>
            <sz val="9"/>
            <color indexed="81"/>
            <rFont val="Tahoma"/>
            <family val="2"/>
          </rPr>
          <t xml:space="preserve">
</t>
        </r>
        <r>
          <rPr>
            <sz val="14"/>
            <color indexed="81"/>
            <rFont val="Arial"/>
            <family val="2"/>
          </rPr>
          <t xml:space="preserve"> Informacion actualizada desde  SIVICAP.</t>
        </r>
      </text>
    </comment>
    <comment ref="A67" authorId="1" shapeId="0" xr:uid="{00000000-0006-0000-0200-00001A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68" authorId="1" shapeId="0" xr:uid="{00000000-0006-0000-0200-00001B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69" authorId="1" shapeId="0" xr:uid="{00000000-0006-0000-0200-00001C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70" authorId="1" shapeId="0" xr:uid="{00000000-0006-0000-0200-00001D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71" authorId="1" shapeId="0" xr:uid="{00000000-0006-0000-0200-00001E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No se evidencia informacion en SIVICAP
</t>
        </r>
      </text>
    </comment>
    <comment ref="B71" authorId="2" shapeId="0" xr:uid="{00000000-0006-0000-0200-00001F000000}">
      <text>
        <r>
          <rPr>
            <b/>
            <sz val="9"/>
            <color indexed="81"/>
            <rFont val="Tahoma"/>
            <family val="2"/>
          </rPr>
          <t xml:space="preserve">MARIANA HERNANDEZ GUERRA:
</t>
        </r>
        <r>
          <rPr>
            <sz val="11"/>
            <color indexed="81"/>
            <rFont val="Arial"/>
            <family val="2"/>
          </rPr>
          <t>La TAS  dice que lo atiende el acueducto municipal.</t>
        </r>
        <r>
          <rPr>
            <sz val="9"/>
            <color indexed="81"/>
            <rFont val="Tahoma"/>
            <family val="2"/>
          </rPr>
          <t xml:space="preserve">
</t>
        </r>
      </text>
    </comment>
    <comment ref="A72" authorId="1" shapeId="0" xr:uid="{00000000-0006-0000-0200-000020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No se evidencia informacion en SIVICAP
</t>
        </r>
      </text>
    </comment>
    <comment ref="B72" authorId="2" shapeId="0" xr:uid="{00000000-0006-0000-0200-000021000000}">
      <text>
        <r>
          <rPr>
            <b/>
            <sz val="9"/>
            <color indexed="81"/>
            <rFont val="Tahoma"/>
            <family val="2"/>
          </rPr>
          <t>MARIANA HERNANDEZ GUERRA:</t>
        </r>
        <r>
          <rPr>
            <sz val="9"/>
            <color indexed="81"/>
            <rFont val="Tahoma"/>
            <family val="2"/>
          </rPr>
          <t xml:space="preserve">
</t>
        </r>
        <r>
          <rPr>
            <sz val="11"/>
            <color indexed="81"/>
            <rFont val="Arial"/>
            <family val="2"/>
          </rPr>
          <t>no esta en medio ambiente solo aparecen los 4 primeros  sistemas del irca de carolina</t>
        </r>
      </text>
    </comment>
    <comment ref="B78" authorId="1" shapeId="0" xr:uid="{00000000-0006-0000-0200-000022000000}">
      <text>
        <r>
          <rPr>
            <b/>
            <sz val="12"/>
            <color indexed="81"/>
            <rFont val="Arial"/>
            <family val="2"/>
          </rPr>
          <t>S0488:</t>
        </r>
        <r>
          <rPr>
            <sz val="12"/>
            <color indexed="81"/>
            <rFont val="Arial"/>
            <family val="2"/>
          </rPr>
          <t xml:space="preserve">
La informacion ha sido actualizada desde SIVICAP y el  IRCA 2022-S01</t>
        </r>
      </text>
    </comment>
    <comment ref="B79" authorId="1" shapeId="0" xr:uid="{00000000-0006-0000-0200-000023000000}">
      <text>
        <r>
          <rPr>
            <b/>
            <sz val="12"/>
            <color indexed="81"/>
            <rFont val="Arial"/>
            <family val="2"/>
          </rPr>
          <t>S0488:</t>
        </r>
        <r>
          <rPr>
            <sz val="12"/>
            <color indexed="81"/>
            <rFont val="Arial"/>
            <family val="2"/>
          </rPr>
          <t xml:space="preserve">
La informacion ha sido actualizada desde SIVICAP </t>
        </r>
      </text>
    </comment>
    <comment ref="B80" authorId="1" shapeId="0" xr:uid="{00000000-0006-0000-0200-000024000000}">
      <text>
        <r>
          <rPr>
            <b/>
            <sz val="12"/>
            <color indexed="81"/>
            <rFont val="Arial"/>
            <family val="2"/>
          </rPr>
          <t>S0488:</t>
        </r>
        <r>
          <rPr>
            <sz val="12"/>
            <color indexed="81"/>
            <rFont val="Arial"/>
            <family val="2"/>
          </rPr>
          <t xml:space="preserve">
La informacion ha sido actualizada desde SIVICAP </t>
        </r>
      </text>
    </comment>
    <comment ref="B81" authorId="1" shapeId="0" xr:uid="{00000000-0006-0000-0200-000025000000}">
      <text>
        <r>
          <rPr>
            <b/>
            <sz val="12"/>
            <color indexed="81"/>
            <rFont val="Arial"/>
            <family val="2"/>
          </rPr>
          <t>S0488:</t>
        </r>
        <r>
          <rPr>
            <sz val="12"/>
            <color indexed="81"/>
            <rFont val="Arial"/>
            <family val="2"/>
          </rPr>
          <t xml:space="preserve">
La informacion ha sido actualizada desde SIVICAP </t>
        </r>
      </text>
    </comment>
    <comment ref="B82" authorId="1" shapeId="0" xr:uid="{00000000-0006-0000-0200-000026000000}">
      <text>
        <r>
          <rPr>
            <b/>
            <sz val="12"/>
            <color indexed="81"/>
            <rFont val="Arial"/>
            <family val="2"/>
          </rPr>
          <t>S0488:</t>
        </r>
        <r>
          <rPr>
            <sz val="12"/>
            <color indexed="81"/>
            <rFont val="Arial"/>
            <family val="2"/>
          </rPr>
          <t xml:space="preserve">
La informacion ha sido actualizada desde SIVICAP </t>
        </r>
      </text>
    </comment>
    <comment ref="B83" authorId="1" shapeId="0" xr:uid="{00000000-0006-0000-0200-000027000000}">
      <text>
        <r>
          <rPr>
            <b/>
            <sz val="12"/>
            <color indexed="81"/>
            <rFont val="Arial"/>
            <family val="2"/>
          </rPr>
          <t>S0488:</t>
        </r>
        <r>
          <rPr>
            <sz val="12"/>
            <color indexed="81"/>
            <rFont val="Arial"/>
            <family val="2"/>
          </rPr>
          <t xml:space="preserve">
La informacion ha sido actualizada desde SIVICAP </t>
        </r>
      </text>
    </comment>
    <comment ref="B84" authorId="1" shapeId="0" xr:uid="{00000000-0006-0000-0200-000028000000}">
      <text>
        <r>
          <rPr>
            <b/>
            <sz val="12"/>
            <color indexed="81"/>
            <rFont val="Arial"/>
            <family val="2"/>
          </rPr>
          <t>S0488:</t>
        </r>
        <r>
          <rPr>
            <sz val="12"/>
            <color indexed="81"/>
            <rFont val="Arial"/>
            <family val="2"/>
          </rPr>
          <t xml:space="preserve">
La informacion ha sido actualizada desde SIVICAP </t>
        </r>
      </text>
    </comment>
    <comment ref="B85" authorId="1" shapeId="0" xr:uid="{00000000-0006-0000-0200-000029000000}">
      <text>
        <r>
          <rPr>
            <b/>
            <sz val="12"/>
            <color indexed="81"/>
            <rFont val="Arial"/>
            <family val="2"/>
          </rPr>
          <t>S0488:</t>
        </r>
        <r>
          <rPr>
            <sz val="12"/>
            <color indexed="81"/>
            <rFont val="Arial"/>
            <family val="2"/>
          </rPr>
          <t xml:space="preserve">
La informacion ha sido actualizada desde SIVICAP </t>
        </r>
      </text>
    </comment>
    <comment ref="B86" authorId="1" shapeId="0" xr:uid="{00000000-0006-0000-0200-00002A000000}">
      <text>
        <r>
          <rPr>
            <b/>
            <sz val="12"/>
            <color indexed="81"/>
            <rFont val="Arial"/>
            <family val="2"/>
          </rPr>
          <t>S0488:</t>
        </r>
        <r>
          <rPr>
            <sz val="12"/>
            <color indexed="81"/>
            <rFont val="Arial"/>
            <family val="2"/>
          </rPr>
          <t xml:space="preserve">
La informacion ha sido actualizada desde SIVICAP </t>
        </r>
      </text>
    </comment>
    <comment ref="B87" authorId="1" shapeId="0" xr:uid="{00000000-0006-0000-0200-00002B000000}">
      <text>
        <r>
          <rPr>
            <b/>
            <sz val="12"/>
            <color indexed="81"/>
            <rFont val="Arial"/>
            <family val="2"/>
          </rPr>
          <t>S0488:</t>
        </r>
        <r>
          <rPr>
            <sz val="12"/>
            <color indexed="81"/>
            <rFont val="Arial"/>
            <family val="2"/>
          </rPr>
          <t xml:space="preserve">
La informacion ha sido actualizada desde SIVICAP </t>
        </r>
      </text>
    </comment>
    <comment ref="B88" authorId="3" shapeId="0" xr:uid="{00000000-0006-0000-0200-00002C000000}">
      <text>
        <r>
          <rPr>
            <sz val="12"/>
            <color indexed="81"/>
            <rFont val="Arial"/>
            <family val="2"/>
          </rPr>
          <t>No se reportó   informacion en el IRCA 2022.
No se evidencia informacion en SIVICAP:</t>
        </r>
      </text>
    </comment>
    <comment ref="B89" authorId="1" shapeId="0" xr:uid="{00000000-0006-0000-0200-00002D000000}">
      <text>
        <r>
          <rPr>
            <b/>
            <sz val="12"/>
            <color indexed="81"/>
            <rFont val="Arial"/>
            <family val="2"/>
          </rPr>
          <t>S0488:</t>
        </r>
        <r>
          <rPr>
            <sz val="12"/>
            <color indexed="81"/>
            <rFont val="Arial"/>
            <family val="2"/>
          </rPr>
          <t xml:space="preserve">
La informacion ha sido actualizada desde SIVICAP </t>
        </r>
      </text>
    </comment>
    <comment ref="B93" authorId="0" shapeId="0" xr:uid="{00000000-0006-0000-0200-00002E000000}">
      <text>
        <r>
          <rPr>
            <b/>
            <sz val="9"/>
            <color indexed="81"/>
            <rFont val="Tahoma"/>
            <family val="2"/>
          </rPr>
          <t xml:space="preserve">JHON WILLIAM TABARES MORALES:
 </t>
        </r>
        <r>
          <rPr>
            <sz val="14"/>
            <color indexed="81"/>
            <rFont val="Arial"/>
            <family val="2"/>
          </rPr>
          <t xml:space="preserve">Ln formacion de la vigencia 2021.
No se evidencia informacion en SIVICAP
</t>
        </r>
      </text>
    </comment>
    <comment ref="B98" authorId="0" shapeId="0" xr:uid="{00000000-0006-0000-0200-00002F000000}">
      <text>
        <r>
          <rPr>
            <b/>
            <sz val="9"/>
            <color indexed="81"/>
            <rFont val="Tahoma"/>
            <family val="2"/>
          </rPr>
          <t xml:space="preserve">JHON WILLIAM TABARES MORALES:
 </t>
        </r>
        <r>
          <rPr>
            <sz val="14"/>
            <color indexed="81"/>
            <rFont val="Arial"/>
            <family val="2"/>
          </rPr>
          <t xml:space="preserve">Ln formacion de la vigencia 2018.
No se evidencia informacion en SIVICAP
</t>
        </r>
      </text>
    </comment>
    <comment ref="B99" authorId="3" shapeId="0" xr:uid="{00000000-0006-0000-0200-000030000000}">
      <text>
        <r>
          <rPr>
            <sz val="12"/>
            <color indexed="81"/>
            <rFont val="Arial"/>
            <family val="2"/>
          </rPr>
          <t>No se reportó   informacion en el IRCA 2022.
No se evidencia informacion en SIVICAP:</t>
        </r>
      </text>
    </comment>
    <comment ref="B102" authorId="3" shapeId="0" xr:uid="{00000000-0006-0000-0200-000031000000}">
      <text>
        <r>
          <rPr>
            <sz val="12"/>
            <color indexed="81"/>
            <rFont val="Arial"/>
            <family val="2"/>
          </rPr>
          <t>No se reportó   informacion en el IRCA 2022.
No se evidencia informacion en SIVICAP:</t>
        </r>
      </text>
    </comment>
    <comment ref="B107" authorId="3" shapeId="0" xr:uid="{00000000-0006-0000-0200-000032000000}">
      <text>
        <r>
          <rPr>
            <sz val="12"/>
            <color indexed="81"/>
            <rFont val="Arial"/>
            <family val="2"/>
          </rPr>
          <t>Informacion de la vigencia 2018.
No se reportó   informacion en el IRCA 2022.
No se evidencia informacion en SIVICAP:</t>
        </r>
      </text>
    </comment>
    <comment ref="C107" authorId="3" shapeId="0" xr:uid="{00000000-0006-0000-0200-000033000000}">
      <text>
        <r>
          <rPr>
            <sz val="10"/>
            <color indexed="81"/>
            <rFont val="Arial"/>
            <family val="2"/>
          </rPr>
          <t>INFORMACION DEL AÑO 2018</t>
        </r>
      </text>
    </comment>
    <comment ref="B108" authorId="3" shapeId="0" xr:uid="{00000000-0006-0000-0200-000034000000}">
      <text>
        <r>
          <rPr>
            <sz val="12"/>
            <color indexed="81"/>
            <rFont val="Arial"/>
            <family val="2"/>
          </rPr>
          <t>Informacion de la vigencia 2018.
No se reportó   informacion en el IRCA 2022.
No se evidencia informacion en SIVICAP:</t>
        </r>
      </text>
    </comment>
    <comment ref="C108" authorId="3" shapeId="0" xr:uid="{00000000-0006-0000-0200-000035000000}">
      <text>
        <r>
          <rPr>
            <sz val="10"/>
            <color indexed="81"/>
            <rFont val="Arial"/>
            <family val="2"/>
          </rPr>
          <t>INFORMACION DEL AÑO 2018</t>
        </r>
      </text>
    </comment>
    <comment ref="B111" authorId="3" shapeId="0" xr:uid="{00000000-0006-0000-0200-000036000000}">
      <text>
        <r>
          <rPr>
            <sz val="12"/>
            <color indexed="81"/>
            <rFont val="Arial"/>
            <family val="2"/>
          </rPr>
          <t>No se reportó   informacion en el IRCA 2022.
No se evidencia informacion en SIVICAP:</t>
        </r>
      </text>
    </comment>
    <comment ref="B113" authorId="3" shapeId="0" xr:uid="{00000000-0006-0000-0200-000037000000}">
      <text>
        <r>
          <rPr>
            <sz val="12"/>
            <color indexed="81"/>
            <rFont val="Arial"/>
            <family val="2"/>
          </rPr>
          <t>No se reportó   informacion en el IRCA 2022.
No se evidencia informacion en SIVICAP:</t>
        </r>
      </text>
    </comment>
    <comment ref="B115" authorId="3" shapeId="0" xr:uid="{00000000-0006-0000-0200-000038000000}">
      <text>
        <r>
          <rPr>
            <sz val="12"/>
            <color indexed="81"/>
            <rFont val="Arial"/>
            <family val="2"/>
          </rPr>
          <t>No se reportó   informacion en el IRCA 2022.
No se evidencia informacion en SIVICAP:</t>
        </r>
      </text>
    </comment>
    <comment ref="B116" authorId="3" shapeId="0" xr:uid="{00000000-0006-0000-0200-000039000000}">
      <text>
        <r>
          <rPr>
            <sz val="12"/>
            <color indexed="81"/>
            <rFont val="Arial"/>
            <family val="2"/>
          </rPr>
          <t>No se reportó   informacion en el IRCA 2022.
No se evidencia informacion en SIVICAP:</t>
        </r>
      </text>
    </comment>
    <comment ref="B119" authorId="3" shapeId="0" xr:uid="{00000000-0006-0000-0200-00003A000000}">
      <text>
        <r>
          <rPr>
            <sz val="12"/>
            <color indexed="81"/>
            <rFont val="Arial"/>
            <family val="2"/>
          </rPr>
          <t>No se reportó   informacion en el IRCA 2022.
No se evidencia informacion en SIVICAP:</t>
        </r>
      </text>
    </comment>
    <comment ref="B120" authorId="3" shapeId="0" xr:uid="{00000000-0006-0000-0200-00003B000000}">
      <text>
        <r>
          <rPr>
            <sz val="12"/>
            <color indexed="81"/>
            <rFont val="Arial"/>
            <family val="2"/>
          </rPr>
          <t>No se reportó   informacion en el IRCA 2022.
No se evidencia informacion en SIVICAP:</t>
        </r>
      </text>
    </comment>
    <comment ref="B121" authorId="3" shapeId="0" xr:uid="{00000000-0006-0000-0200-00003C000000}">
      <text>
        <r>
          <rPr>
            <sz val="12"/>
            <color indexed="81"/>
            <rFont val="Arial"/>
            <family val="2"/>
          </rPr>
          <t>No se reportó   informacion en el IRCA 2022.
No se evidencia informacion en SIVICAP:</t>
        </r>
      </text>
    </comment>
    <comment ref="B133" authorId="3" shapeId="0" xr:uid="{00000000-0006-0000-0200-00003D000000}">
      <text>
        <r>
          <rPr>
            <sz val="12"/>
            <color indexed="81"/>
            <rFont val="Arial"/>
            <family val="2"/>
          </rPr>
          <t>No se reportó   informacion en el IRCA 2022.
No se evidencia informacion en SIVICAP:</t>
        </r>
      </text>
    </comment>
    <comment ref="B134" authorId="3" shapeId="0" xr:uid="{00000000-0006-0000-0200-00003E000000}">
      <text>
        <r>
          <rPr>
            <sz val="12"/>
            <color indexed="81"/>
            <rFont val="Arial"/>
            <family val="2"/>
          </rPr>
          <t>No se reportó   informacion en el IRCA 2022.
No se evidencia informacion en SIVICAP:</t>
        </r>
      </text>
    </comment>
    <comment ref="B136" authorId="3" shapeId="0" xr:uid="{00000000-0006-0000-0200-00003F000000}">
      <text>
        <r>
          <rPr>
            <sz val="12"/>
            <color indexed="81"/>
            <rFont val="Arial"/>
            <family val="2"/>
          </rPr>
          <t>No se reportó   informacion en el IRCA 2022.
No se evidencia informacion en SIVICAP:</t>
        </r>
      </text>
    </comment>
    <comment ref="B137" authorId="3" shapeId="0" xr:uid="{00000000-0006-0000-0200-000040000000}">
      <text>
        <r>
          <rPr>
            <sz val="12"/>
            <color indexed="81"/>
            <rFont val="Arial"/>
            <family val="2"/>
          </rPr>
          <t>No se reportó   informacion en el IRCA 2022.
No se evidencia informacion en SIVICAP:</t>
        </r>
      </text>
    </comment>
    <comment ref="B138" authorId="3" shapeId="0" xr:uid="{00000000-0006-0000-0200-000041000000}">
      <text>
        <r>
          <rPr>
            <sz val="12"/>
            <color indexed="81"/>
            <rFont val="Arial"/>
            <family val="2"/>
          </rPr>
          <t>No se reportó   informacion en el IRCA 2022.
No se evidencia informacion en SIVICAP:</t>
        </r>
      </text>
    </comment>
    <comment ref="B139" authorId="3" shapeId="0" xr:uid="{00000000-0006-0000-0200-000042000000}">
      <text>
        <r>
          <rPr>
            <sz val="12"/>
            <color indexed="81"/>
            <rFont val="Arial"/>
            <family val="2"/>
          </rPr>
          <t>No se reportó   informacion en el IRCA 2022.
No se evidencia informacion en SIVICAP:</t>
        </r>
      </text>
    </comment>
    <comment ref="B140" authorId="3" shapeId="0" xr:uid="{00000000-0006-0000-0200-000043000000}">
      <text>
        <r>
          <rPr>
            <sz val="12"/>
            <color indexed="81"/>
            <rFont val="Arial"/>
            <family val="2"/>
          </rPr>
          <t>No se reportó   informacion en el IRCA 2022.
No se evidencia informacion en SIVICAP:</t>
        </r>
      </text>
    </comment>
    <comment ref="B141" authorId="3" shapeId="0" xr:uid="{00000000-0006-0000-0200-000044000000}">
      <text>
        <r>
          <rPr>
            <sz val="12"/>
            <color indexed="81"/>
            <rFont val="Arial"/>
            <family val="2"/>
          </rPr>
          <t>No se reportó   informacion en el IRCA 2022.
No se evidencia informacion en SIVICAP:</t>
        </r>
      </text>
    </comment>
    <comment ref="B142" authorId="3" shapeId="0" xr:uid="{00000000-0006-0000-0200-000045000000}">
      <text>
        <r>
          <rPr>
            <sz val="12"/>
            <color indexed="81"/>
            <rFont val="Arial"/>
            <family val="2"/>
          </rPr>
          <t>No se reportó   informacion en el IRCA 2022.
No se evidencia informacion en SIVICAP:</t>
        </r>
      </text>
    </comment>
    <comment ref="B143" authorId="3" shapeId="0" xr:uid="{00000000-0006-0000-0200-000046000000}">
      <text>
        <r>
          <rPr>
            <sz val="12"/>
            <color indexed="81"/>
            <rFont val="Arial"/>
            <family val="2"/>
          </rPr>
          <t>Informacion de la vigencia 2019.
No se reportó   informacion en el IRCA 2022.
No se evidencia informacion en SIVICAP:</t>
        </r>
      </text>
    </comment>
    <comment ref="B144" authorId="3" shapeId="0" xr:uid="{00000000-0006-0000-0200-000047000000}">
      <text>
        <r>
          <rPr>
            <sz val="12"/>
            <color indexed="81"/>
            <rFont val="Arial"/>
            <family val="2"/>
          </rPr>
          <t>No se reportó   informacion en el IRCA 2022.
No se evidencia informacion en SIVICAP:</t>
        </r>
      </text>
    </comment>
    <comment ref="B145" authorId="3" shapeId="0" xr:uid="{00000000-0006-0000-0200-000048000000}">
      <text>
        <r>
          <rPr>
            <sz val="12"/>
            <color indexed="81"/>
            <rFont val="Arial"/>
            <family val="2"/>
          </rPr>
          <t>No se reportó   informacion en el IRCA 2022.
No se evidencia informacion en SIVICAP:</t>
        </r>
      </text>
    </comment>
    <comment ref="B146" authorId="3" shapeId="0" xr:uid="{00000000-0006-0000-0200-000049000000}">
      <text>
        <r>
          <rPr>
            <sz val="12"/>
            <color indexed="81"/>
            <rFont val="Arial"/>
            <family val="2"/>
          </rPr>
          <t>No se reportó   informacion en el IRCA 2022.
No se evidencia informacion en SIVICAP:</t>
        </r>
      </text>
    </comment>
    <comment ref="B147" authorId="3" shapeId="0" xr:uid="{00000000-0006-0000-0200-00004A000000}">
      <text>
        <r>
          <rPr>
            <sz val="12"/>
            <color indexed="81"/>
            <rFont val="Arial"/>
            <family val="2"/>
          </rPr>
          <t>No se reportó   informacion en el IRCA 2022.
No se evidencia informacion en SIVICAP:</t>
        </r>
      </text>
    </comment>
    <comment ref="B148" authorId="3" shapeId="0" xr:uid="{00000000-0006-0000-0200-00004B000000}">
      <text>
        <r>
          <rPr>
            <sz val="12"/>
            <color indexed="81"/>
            <rFont val="Arial"/>
            <family val="2"/>
          </rPr>
          <t>No se reportó   informacion en el IRCA 2022.
No se evidencia informacion en SIVICAP:</t>
        </r>
      </text>
    </comment>
    <comment ref="B151" authorId="1" shapeId="0" xr:uid="{00000000-0006-0000-0200-00004C000000}">
      <text>
        <r>
          <rPr>
            <b/>
            <sz val="12"/>
            <color indexed="81"/>
            <rFont val="Arial"/>
            <family val="2"/>
          </rPr>
          <t>S0488:</t>
        </r>
        <r>
          <rPr>
            <sz val="12"/>
            <color indexed="81"/>
            <rFont val="Arial"/>
            <family val="2"/>
          </rPr>
          <t xml:space="preserve">
No se reportó   informacion en el IRCA 2022.
No se evidencia informacion en SIVICAP:</t>
        </r>
      </text>
    </comment>
    <comment ref="B152" authorId="1" shapeId="0" xr:uid="{00000000-0006-0000-0200-00004D000000}">
      <text>
        <r>
          <rPr>
            <b/>
            <sz val="12"/>
            <color indexed="81"/>
            <rFont val="Arial"/>
            <family val="2"/>
          </rPr>
          <t>S0488:</t>
        </r>
        <r>
          <rPr>
            <sz val="12"/>
            <color indexed="81"/>
            <rFont val="Arial"/>
            <family val="2"/>
          </rPr>
          <t xml:space="preserve">
No se reportó   informacion en el IRCA 2022.
No se evidencia informacion en SIVICAP:</t>
        </r>
      </text>
    </comment>
    <comment ref="B155" authorId="1" shapeId="0" xr:uid="{00000000-0006-0000-0200-00004E000000}">
      <text>
        <r>
          <rPr>
            <b/>
            <sz val="12"/>
            <color indexed="81"/>
            <rFont val="Arial"/>
            <family val="2"/>
          </rPr>
          <t>S0488:</t>
        </r>
        <r>
          <rPr>
            <sz val="12"/>
            <color indexed="81"/>
            <rFont val="Arial"/>
            <family val="2"/>
          </rPr>
          <t xml:space="preserve">
No se reportó   informacion en el IRCA 2022.
No se evidencia informacion en SIVICAP:</t>
        </r>
      </text>
    </comment>
    <comment ref="B156" authorId="1" shapeId="0" xr:uid="{00000000-0006-0000-0200-00004F000000}">
      <text>
        <r>
          <rPr>
            <b/>
            <sz val="12"/>
            <color indexed="81"/>
            <rFont val="Arial"/>
            <family val="2"/>
          </rPr>
          <t>S0488:</t>
        </r>
        <r>
          <rPr>
            <sz val="12"/>
            <color indexed="81"/>
            <rFont val="Arial"/>
            <family val="2"/>
          </rPr>
          <t xml:space="preserve">
No se reportó   informacion en el IRCA 2022.
No se evidencia informacion en SIVICAP:</t>
        </r>
      </text>
    </comment>
    <comment ref="B157" authorId="1" shapeId="0" xr:uid="{00000000-0006-0000-0200-000050000000}">
      <text>
        <r>
          <rPr>
            <b/>
            <sz val="12"/>
            <color indexed="81"/>
            <rFont val="Arial"/>
            <family val="2"/>
          </rPr>
          <t>S0488:</t>
        </r>
        <r>
          <rPr>
            <sz val="12"/>
            <color indexed="81"/>
            <rFont val="Arial"/>
            <family val="2"/>
          </rPr>
          <t xml:space="preserve">
No se reportó   informacion en el IRCA 2022.
No se evidencia informacion en SIVICAP:</t>
        </r>
      </text>
    </comment>
    <comment ref="B158" authorId="1" shapeId="0" xr:uid="{00000000-0006-0000-0200-000051000000}">
      <text>
        <r>
          <rPr>
            <b/>
            <sz val="12"/>
            <color indexed="81"/>
            <rFont val="Arial"/>
            <family val="2"/>
          </rPr>
          <t>S0488:</t>
        </r>
        <r>
          <rPr>
            <sz val="12"/>
            <color indexed="81"/>
            <rFont val="Arial"/>
            <family val="2"/>
          </rPr>
          <t xml:space="preserve">
No se reportó   informacion en el IRCA 2022.
No se evidencia informacion en SIVICAP:</t>
        </r>
      </text>
    </comment>
    <comment ref="B162" authorId="1" shapeId="0" xr:uid="{00000000-0006-0000-0200-000052000000}">
      <text>
        <r>
          <rPr>
            <b/>
            <sz val="12"/>
            <color indexed="81"/>
            <rFont val="Arial"/>
            <family val="2"/>
          </rPr>
          <t>S0488:</t>
        </r>
        <r>
          <rPr>
            <sz val="12"/>
            <color indexed="81"/>
            <rFont val="Arial"/>
            <family val="2"/>
          </rPr>
          <t xml:space="preserve">
No se reportó   informacion en el IRCA 2022.
No se evidencia informacion en SIVICAP:</t>
        </r>
      </text>
    </comment>
    <comment ref="A164" authorId="1" shapeId="0" xr:uid="{00000000-0006-0000-0200-000053000000}">
      <text>
        <r>
          <rPr>
            <b/>
            <sz val="12"/>
            <color indexed="81"/>
            <rFont val="Arial"/>
            <family val="2"/>
          </rPr>
          <t xml:space="preserve">S0488:
No reportò: </t>
        </r>
        <r>
          <rPr>
            <sz val="12"/>
            <color indexed="81"/>
            <rFont val="Arial"/>
            <family val="2"/>
          </rPr>
          <t>IRCA 2022.
Información de la vigencia 2021.
No se evidencio informacion en SIVICAP.</t>
        </r>
      </text>
    </comment>
    <comment ref="A165" authorId="1" shapeId="0" xr:uid="{00000000-0006-0000-0200-000054000000}">
      <text>
        <r>
          <rPr>
            <b/>
            <sz val="12"/>
            <color indexed="81"/>
            <rFont val="Arial"/>
            <family val="2"/>
          </rPr>
          <t xml:space="preserve">S0488:
No reportò: </t>
        </r>
        <r>
          <rPr>
            <sz val="12"/>
            <color indexed="81"/>
            <rFont val="Arial"/>
            <family val="2"/>
          </rPr>
          <t>IRCA 2022.
Información de la vigencia 2021.
No se evidencio informacion en SIVICAP.</t>
        </r>
      </text>
    </comment>
    <comment ref="A166" authorId="1" shapeId="0" xr:uid="{00000000-0006-0000-0200-000055000000}">
      <text>
        <r>
          <rPr>
            <b/>
            <sz val="12"/>
            <color indexed="81"/>
            <rFont val="Arial"/>
            <family val="2"/>
          </rPr>
          <t xml:space="preserve">S0488:
No reportò: </t>
        </r>
        <r>
          <rPr>
            <sz val="12"/>
            <color indexed="81"/>
            <rFont val="Arial"/>
            <family val="2"/>
          </rPr>
          <t>IRCA 2022.
Información de la vigencia 2021.
No se evidencio informacion en SIVICAP.</t>
        </r>
      </text>
    </comment>
    <comment ref="A167" authorId="1" shapeId="0" xr:uid="{00000000-0006-0000-0200-000056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A168" authorId="1" shapeId="0" xr:uid="{00000000-0006-0000-0200-000057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A169" authorId="1" shapeId="0" xr:uid="{00000000-0006-0000-0200-000058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A170" authorId="1" shapeId="0" xr:uid="{00000000-0006-0000-0200-000059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A171" authorId="1" shapeId="0" xr:uid="{00000000-0006-0000-0200-00005A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A172" authorId="1" shapeId="0" xr:uid="{00000000-0006-0000-0200-00005B000000}">
      <text>
        <r>
          <rPr>
            <b/>
            <sz val="12"/>
            <color indexed="81"/>
            <rFont val="Arial"/>
            <family val="2"/>
          </rPr>
          <t xml:space="preserve">S0488:
No reportò: </t>
        </r>
        <r>
          <rPr>
            <sz val="12"/>
            <color indexed="81"/>
            <rFont val="Arial"/>
            <family val="2"/>
          </rPr>
          <t>IRCA 2022.
Información de la vigencia 2021.
No se evidencio informacion en SIVICAP.</t>
        </r>
      </text>
    </comment>
    <comment ref="A173" authorId="1" shapeId="0" xr:uid="{00000000-0006-0000-0200-00005C000000}">
      <text>
        <r>
          <rPr>
            <b/>
            <sz val="12"/>
            <color indexed="81"/>
            <rFont val="Arial"/>
            <family val="2"/>
          </rPr>
          <t xml:space="preserve">S0488:
No reportò: </t>
        </r>
        <r>
          <rPr>
            <sz val="12"/>
            <color indexed="81"/>
            <rFont val="Arial"/>
            <family val="2"/>
          </rPr>
          <t>IRCA 2022.
Información de la vigencia 2021.
No se evidencio informacion en SIVICAP.</t>
        </r>
      </text>
    </comment>
    <comment ref="A174" authorId="1" shapeId="0" xr:uid="{00000000-0006-0000-0200-00005D000000}">
      <text>
        <r>
          <rPr>
            <b/>
            <sz val="12"/>
            <color indexed="81"/>
            <rFont val="Arial"/>
            <family val="2"/>
          </rPr>
          <t xml:space="preserve">S0488:
No reportò: </t>
        </r>
        <r>
          <rPr>
            <sz val="12"/>
            <color indexed="81"/>
            <rFont val="Arial"/>
            <family val="2"/>
          </rPr>
          <t>IRCA 2022.
Información de la vigencia 2021.
No se evidencio informacion en SIVICAP.</t>
        </r>
      </text>
    </comment>
    <comment ref="A175" authorId="1" shapeId="0" xr:uid="{00000000-0006-0000-0200-00005E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A176" authorId="1" shapeId="0" xr:uid="{00000000-0006-0000-0200-00005F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B177" authorId="1" shapeId="0" xr:uid="{00000000-0006-0000-0200-000060000000}">
      <text>
        <r>
          <rPr>
            <b/>
            <sz val="12"/>
            <color indexed="81"/>
            <rFont val="Arial"/>
            <family val="2"/>
          </rPr>
          <t xml:space="preserve">S0488:
</t>
        </r>
        <r>
          <rPr>
            <sz val="12"/>
            <color indexed="81"/>
            <rFont val="Arial"/>
            <family val="2"/>
          </rPr>
          <t xml:space="preserve">
</t>
        </r>
        <r>
          <rPr>
            <b/>
            <sz val="12"/>
            <color indexed="81"/>
            <rFont val="Arial"/>
            <family val="2"/>
          </rPr>
          <t xml:space="preserve">No  reportó </t>
        </r>
        <r>
          <rPr>
            <sz val="12"/>
            <color indexed="81"/>
            <rFont val="Arial"/>
            <family val="2"/>
          </rPr>
          <t>: IRCA 2022.
No se evidencia informacion en SIVICAP:</t>
        </r>
      </text>
    </comment>
    <comment ref="A178" authorId="1" shapeId="0" xr:uid="{00000000-0006-0000-0200-000061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B179" authorId="1" shapeId="0" xr:uid="{00000000-0006-0000-0200-000062000000}">
      <text>
        <r>
          <rPr>
            <b/>
            <sz val="12"/>
            <color indexed="81"/>
            <rFont val="Arial"/>
            <family val="2"/>
          </rPr>
          <t xml:space="preserve">S0488:
</t>
        </r>
        <r>
          <rPr>
            <sz val="12"/>
            <color indexed="81"/>
            <rFont val="Arial"/>
            <family val="2"/>
          </rPr>
          <t xml:space="preserve">
</t>
        </r>
        <r>
          <rPr>
            <b/>
            <sz val="12"/>
            <color indexed="81"/>
            <rFont val="Arial"/>
            <family val="2"/>
          </rPr>
          <t xml:space="preserve">No  reportó </t>
        </r>
        <r>
          <rPr>
            <sz val="12"/>
            <color indexed="81"/>
            <rFont val="Arial"/>
            <family val="2"/>
          </rPr>
          <t>: IRCA 2022.
No se evidencia informacion en SIVICAP:</t>
        </r>
      </text>
    </comment>
    <comment ref="A180" authorId="1" shapeId="0" xr:uid="{00000000-0006-0000-0200-000063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A181" authorId="1" shapeId="0" xr:uid="{00000000-0006-0000-0200-000064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A182" authorId="1" shapeId="0" xr:uid="{00000000-0006-0000-0200-000065000000}">
      <text>
        <r>
          <rPr>
            <b/>
            <sz val="12"/>
            <color indexed="81"/>
            <rFont val="Arial"/>
            <family val="2"/>
          </rPr>
          <t xml:space="preserve">S0488:
No reportò: </t>
        </r>
        <r>
          <rPr>
            <sz val="12"/>
            <color indexed="81"/>
            <rFont val="Arial"/>
            <family val="2"/>
          </rPr>
          <t>IRCA 2022.
Información de la vigencia 2020.
No se evidencio informacion en SIVICAP.</t>
        </r>
      </text>
    </comment>
    <comment ref="B183" authorId="1" shapeId="0" xr:uid="{00000000-0006-0000-0200-000066000000}">
      <text>
        <r>
          <rPr>
            <b/>
            <sz val="12"/>
            <color indexed="81"/>
            <rFont val="Arial"/>
            <family val="2"/>
          </rPr>
          <t xml:space="preserve">S0488:
</t>
        </r>
        <r>
          <rPr>
            <sz val="12"/>
            <color indexed="81"/>
            <rFont val="Arial"/>
            <family val="2"/>
          </rPr>
          <t xml:space="preserve">
</t>
        </r>
        <r>
          <rPr>
            <b/>
            <sz val="12"/>
            <color indexed="81"/>
            <rFont val="Arial"/>
            <family val="2"/>
          </rPr>
          <t xml:space="preserve">No  reportó </t>
        </r>
        <r>
          <rPr>
            <sz val="12"/>
            <color indexed="81"/>
            <rFont val="Arial"/>
            <family val="2"/>
          </rPr>
          <t>: IRCA 2022.
No se evidencia informacion en SIVICAP:</t>
        </r>
      </text>
    </comment>
    <comment ref="A233" authorId="1" shapeId="0" xr:uid="{00000000-0006-0000-0200-000067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A234" authorId="1" shapeId="0" xr:uid="{00000000-0006-0000-0200-000068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A235" authorId="1" shapeId="0" xr:uid="{00000000-0006-0000-0200-000069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A236" authorId="1" shapeId="0" xr:uid="{00000000-0006-0000-0200-00006A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A237" authorId="1" shapeId="0" xr:uid="{00000000-0006-0000-0200-00006B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B238" authorId="1" shapeId="0" xr:uid="{00000000-0006-0000-0200-00006C000000}">
      <text>
        <r>
          <rPr>
            <b/>
            <sz val="12"/>
            <color indexed="81"/>
            <rFont val="Arial"/>
            <family val="2"/>
          </rPr>
          <t xml:space="preserve">S0488:
</t>
        </r>
        <r>
          <rPr>
            <sz val="12"/>
            <color indexed="81"/>
            <rFont val="Arial"/>
            <family val="2"/>
          </rPr>
          <t xml:space="preserve">
</t>
        </r>
        <r>
          <rPr>
            <b/>
            <sz val="12"/>
            <color indexed="81"/>
            <rFont val="Arial"/>
            <family val="2"/>
          </rPr>
          <t xml:space="preserve">No  reportó </t>
        </r>
        <r>
          <rPr>
            <sz val="12"/>
            <color indexed="81"/>
            <rFont val="Arial"/>
            <family val="2"/>
          </rPr>
          <t>: IRCA 2022.
No se evidencia informacion en SIVICAP:</t>
        </r>
      </text>
    </comment>
    <comment ref="B239" authorId="1" shapeId="0" xr:uid="{00000000-0006-0000-0200-00006D000000}">
      <text>
        <r>
          <rPr>
            <b/>
            <sz val="12"/>
            <color indexed="81"/>
            <rFont val="Arial"/>
            <family val="2"/>
          </rPr>
          <t xml:space="preserve">S0488:
</t>
        </r>
        <r>
          <rPr>
            <sz val="12"/>
            <color indexed="81"/>
            <rFont val="Arial"/>
            <family val="2"/>
          </rPr>
          <t xml:space="preserve">
</t>
        </r>
        <r>
          <rPr>
            <b/>
            <sz val="12"/>
            <color indexed="81"/>
            <rFont val="Arial"/>
            <family val="2"/>
          </rPr>
          <t xml:space="preserve">No  reportó </t>
        </r>
        <r>
          <rPr>
            <sz val="12"/>
            <color indexed="81"/>
            <rFont val="Arial"/>
            <family val="2"/>
          </rPr>
          <t>: IRCA 2022.
No se evidencia informacion en SIVICAP:</t>
        </r>
      </text>
    </comment>
    <comment ref="A240" authorId="1" shapeId="0" xr:uid="{00000000-0006-0000-0200-00006E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A241" authorId="1" shapeId="0" xr:uid="{00000000-0006-0000-0200-00006F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A242" authorId="1" shapeId="0" xr:uid="{00000000-0006-0000-0200-000070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A243" authorId="1" shapeId="0" xr:uid="{00000000-0006-0000-0200-000071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A244" authorId="1" shapeId="0" xr:uid="{00000000-0006-0000-0200-000072000000}">
      <text>
        <r>
          <rPr>
            <b/>
            <sz val="12"/>
            <color indexed="81"/>
            <rFont val="Arial"/>
            <family val="2"/>
          </rPr>
          <t xml:space="preserve">S0488:
No reportaron:  </t>
        </r>
        <r>
          <rPr>
            <sz val="12"/>
            <color indexed="81"/>
            <rFont val="Arial"/>
            <family val="2"/>
          </rPr>
          <t>IRCA 2021 , IRCA 2022.
Información de la vigencia 2020.
No se evidencia informacion en SIVICAP:</t>
        </r>
      </text>
    </comment>
    <comment ref="B262" authorId="1" shapeId="0" xr:uid="{00000000-0006-0000-0200-000073000000}">
      <text>
        <r>
          <rPr>
            <b/>
            <sz val="9"/>
            <color indexed="81"/>
            <rFont val="Tahoma"/>
            <family val="2"/>
          </rPr>
          <t xml:space="preserve">S0488:
</t>
        </r>
        <r>
          <rPr>
            <sz val="12"/>
            <color indexed="81"/>
            <rFont val="Arial"/>
            <family val="2"/>
          </rPr>
          <t>No se reporto informacion en el IRCA 2022.
No se evidenciaa registro de informacion en SIVICAP.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S0488</author>
    <author>JHON WILLIAM TABARES MORALES</author>
  </authors>
  <commentList>
    <comment ref="A41" authorId="0" shapeId="0" xr:uid="{00000000-0006-0000-0300-000001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42" authorId="0" shapeId="0" xr:uid="{00000000-0006-0000-0300-000002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43" authorId="0" shapeId="0" xr:uid="{00000000-0006-0000-0300-000003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44" authorId="0" shapeId="0" xr:uid="{00000000-0006-0000-0300-000004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45" authorId="0" shapeId="0" xr:uid="{00000000-0006-0000-0300-000005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46" authorId="0" shapeId="0" xr:uid="{00000000-0006-0000-0300-000006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47" authorId="0" shapeId="0" xr:uid="{00000000-0006-0000-0300-000007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48" authorId="0" shapeId="0" xr:uid="{00000000-0006-0000-0300-000008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49" authorId="0" shapeId="0" xr:uid="{00000000-0006-0000-0300-000009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0" authorId="0" shapeId="0" xr:uid="{00000000-0006-0000-0300-00000A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1" authorId="0" shapeId="0" xr:uid="{00000000-0006-0000-0300-00000B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2" authorId="0" shapeId="0" xr:uid="{00000000-0006-0000-0300-00000C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3" authorId="0" shapeId="0" xr:uid="{00000000-0006-0000-0300-00000D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4" authorId="0" shapeId="0" xr:uid="{00000000-0006-0000-0300-00000E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5" authorId="0" shapeId="0" xr:uid="{00000000-0006-0000-0300-00000F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6" authorId="0" shapeId="0" xr:uid="{00000000-0006-0000-0300-000010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7" authorId="0" shapeId="0" xr:uid="{00000000-0006-0000-0300-000011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8" authorId="0" shapeId="0" xr:uid="{00000000-0006-0000-0300-000012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59" authorId="0" shapeId="0" xr:uid="{00000000-0006-0000-0300-000013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0" authorId="0" shapeId="0" xr:uid="{00000000-0006-0000-0300-000014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1" authorId="0" shapeId="0" xr:uid="{00000000-0006-0000-0300-000015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2" authorId="0" shapeId="0" xr:uid="{00000000-0006-0000-0300-000016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3" authorId="0" shapeId="0" xr:uid="{00000000-0006-0000-0300-000017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4" authorId="0" shapeId="0" xr:uid="{00000000-0006-0000-0300-000018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5" authorId="0" shapeId="0" xr:uid="{00000000-0006-0000-0300-000019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6" authorId="0" shapeId="0" xr:uid="{00000000-0006-0000-0300-00001A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7" authorId="0" shapeId="0" xr:uid="{00000000-0006-0000-0300-00001B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8" authorId="0" shapeId="0" xr:uid="{00000000-0006-0000-0300-00001C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69" authorId="0" shapeId="0" xr:uid="{00000000-0006-0000-0300-00001D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70" authorId="0" shapeId="0" xr:uid="{00000000-0006-0000-0300-00001E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71" authorId="0" shapeId="0" xr:uid="{00000000-0006-0000-0300-00001F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72" authorId="0" shapeId="0" xr:uid="{00000000-0006-0000-0300-000020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73" authorId="0" shapeId="0" xr:uid="{00000000-0006-0000-0300-000021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74" authorId="0" shapeId="0" xr:uid="{00000000-0006-0000-0300-000022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75" authorId="0" shapeId="0" xr:uid="{00000000-0006-0000-0300-000023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76" authorId="0" shapeId="0" xr:uid="{00000000-0006-0000-0300-000024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77" authorId="0" shapeId="0" xr:uid="{00000000-0006-0000-0300-000025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A78" authorId="0" shapeId="0" xr:uid="{00000000-0006-0000-0300-000026000000}">
      <text>
        <r>
          <rPr>
            <b/>
            <sz val="12"/>
            <color indexed="81"/>
            <rFont val="Arial"/>
            <family val="2"/>
          </rPr>
          <t xml:space="preserve">S0488:
No se reporto : </t>
        </r>
        <r>
          <rPr>
            <sz val="12"/>
            <color indexed="81"/>
            <rFont val="Arial"/>
            <family val="2"/>
          </rPr>
          <t>IRCA 2022.
No se evidencia informacion en SIVICAP.</t>
        </r>
      </text>
    </comment>
    <comment ref="A79" authorId="0" shapeId="0" xr:uid="{00000000-0006-0000-0300-000027000000}">
      <text>
        <r>
          <rPr>
            <b/>
            <sz val="12"/>
            <color indexed="81"/>
            <rFont val="Arial"/>
            <family val="2"/>
          </rPr>
          <t xml:space="preserve">S0488:
No se reporto : </t>
        </r>
        <r>
          <rPr>
            <sz val="12"/>
            <color indexed="81"/>
            <rFont val="Arial"/>
            <family val="2"/>
          </rPr>
          <t>IRCA 2022
Información de la vigencia 2020.
No se evidencia informacion en SIVICAP.</t>
        </r>
      </text>
    </comment>
    <comment ref="B90" authorId="0" shapeId="0" xr:uid="{00000000-0006-0000-0300-000028000000}">
      <text>
        <r>
          <rPr>
            <b/>
            <sz val="12"/>
            <color indexed="81"/>
            <rFont val="Arial"/>
            <family val="2"/>
          </rPr>
          <t>S0488:</t>
        </r>
        <r>
          <rPr>
            <sz val="12"/>
            <color indexed="81"/>
            <rFont val="Arial"/>
            <family val="2"/>
          </rPr>
          <t xml:space="preserve">
Informacion actualizada desde SIVICAP.</t>
        </r>
      </text>
    </comment>
    <comment ref="B102" authorId="0" shapeId="0" xr:uid="{00000000-0006-0000-0300-000029000000}">
      <text>
        <r>
          <rPr>
            <b/>
            <sz val="12"/>
            <color indexed="81"/>
            <rFont val="Arial"/>
            <family val="2"/>
          </rPr>
          <t>S0488:</t>
        </r>
        <r>
          <rPr>
            <sz val="12"/>
            <color indexed="81"/>
            <rFont val="Arial"/>
            <family val="2"/>
          </rPr>
          <t xml:space="preserve">
No se reportò informacion en el IRCA 2022.
No se evidencia informacion en SIVICAP.</t>
        </r>
      </text>
    </comment>
    <comment ref="B103" authorId="0" shapeId="0" xr:uid="{00000000-0006-0000-0300-00002A000000}">
      <text>
        <r>
          <rPr>
            <b/>
            <sz val="12"/>
            <color indexed="81"/>
            <rFont val="Arial"/>
            <family val="2"/>
          </rPr>
          <t>S0488:</t>
        </r>
        <r>
          <rPr>
            <sz val="12"/>
            <color indexed="81"/>
            <rFont val="Arial"/>
            <family val="2"/>
          </rPr>
          <t xml:space="preserve">
No se reportò informacion en el IRCA 2022.
No se evidencia informacion en SIVICAP.</t>
        </r>
      </text>
    </comment>
    <comment ref="B104" authorId="0" shapeId="0" xr:uid="{00000000-0006-0000-0300-00002B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105" authorId="0" shapeId="0" xr:uid="{00000000-0006-0000-0300-00002C000000}">
      <text>
        <r>
          <rPr>
            <b/>
            <sz val="12"/>
            <color indexed="81"/>
            <rFont val="Arial"/>
            <family val="2"/>
          </rPr>
          <t>S0488:</t>
        </r>
        <r>
          <rPr>
            <sz val="12"/>
            <color indexed="81"/>
            <rFont val="Arial"/>
            <family val="2"/>
          </rPr>
          <t xml:space="preserve">
No se reportò informacion en el IRCA 2022.
No se evidencia informacion en SIVICAP.</t>
        </r>
      </text>
    </comment>
    <comment ref="B110" authorId="0" shapeId="0" xr:uid="{00000000-0006-0000-0300-00002D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164" authorId="0" shapeId="0" xr:uid="{00000000-0006-0000-0300-00002E000000}">
      <text>
        <r>
          <rPr>
            <b/>
            <sz val="12"/>
            <color indexed="81"/>
            <rFont val="Arial"/>
            <family val="2"/>
          </rPr>
          <t xml:space="preserve">S0488:
</t>
        </r>
        <r>
          <rPr>
            <sz val="12"/>
            <color indexed="81"/>
            <rFont val="Arial"/>
            <family val="2"/>
          </rPr>
          <t>Informacion de la vigencia 2021.</t>
        </r>
        <r>
          <rPr>
            <b/>
            <sz val="12"/>
            <color indexed="81"/>
            <rFont val="Arial"/>
            <family val="2"/>
          </rPr>
          <t xml:space="preserve">
</t>
        </r>
        <r>
          <rPr>
            <sz val="12"/>
            <color indexed="81"/>
            <rFont val="Arial"/>
            <family val="2"/>
          </rPr>
          <t xml:space="preserve">
No se reportò informacion en el IRCA 2022.
No se evidencia informacion en SIVICAP.</t>
        </r>
      </text>
    </comment>
    <comment ref="B168" authorId="0" shapeId="0" xr:uid="{00000000-0006-0000-0300-00002F000000}">
      <text>
        <r>
          <rPr>
            <b/>
            <sz val="12"/>
            <color indexed="81"/>
            <rFont val="Arial"/>
            <family val="2"/>
          </rPr>
          <t xml:space="preserve">S0488:
</t>
        </r>
        <r>
          <rPr>
            <sz val="12"/>
            <color indexed="81"/>
            <rFont val="Arial"/>
            <family val="2"/>
          </rPr>
          <t>Informacion de la vigencia 2021.</t>
        </r>
        <r>
          <rPr>
            <b/>
            <sz val="12"/>
            <color indexed="81"/>
            <rFont val="Arial"/>
            <family val="2"/>
          </rPr>
          <t xml:space="preserve">
</t>
        </r>
        <r>
          <rPr>
            <sz val="12"/>
            <color indexed="81"/>
            <rFont val="Arial"/>
            <family val="2"/>
          </rPr>
          <t xml:space="preserve">
No se reportò informacion en el IRCA 2022.
No se evidencia informacion en SIVICAP.</t>
        </r>
      </text>
    </comment>
    <comment ref="B176" authorId="0" shapeId="0" xr:uid="{00000000-0006-0000-0300-000030000000}">
      <text>
        <r>
          <rPr>
            <b/>
            <sz val="12"/>
            <color indexed="81"/>
            <rFont val="Arial"/>
            <family val="2"/>
          </rPr>
          <t>S0488:</t>
        </r>
        <r>
          <rPr>
            <sz val="12"/>
            <color indexed="81"/>
            <rFont val="Arial"/>
            <family val="2"/>
          </rPr>
          <t xml:space="preserve">
No se reportò informacion en el IRCA 2022.
No se evidencia informacion en SIVICAP.</t>
        </r>
      </text>
    </comment>
    <comment ref="B195" authorId="0" shapeId="0" xr:uid="{00000000-0006-0000-0300-000031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199" authorId="0" shapeId="0" xr:uid="{00000000-0006-0000-0300-000032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204" authorId="0" shapeId="0" xr:uid="{00000000-0006-0000-0300-000033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206" authorId="0" shapeId="0" xr:uid="{00000000-0006-0000-0300-000034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207" authorId="0" shapeId="0" xr:uid="{00000000-0006-0000-0300-000035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209" authorId="0" shapeId="0" xr:uid="{00000000-0006-0000-0300-000036000000}">
      <text>
        <r>
          <rPr>
            <b/>
            <sz val="12"/>
            <color indexed="81"/>
            <rFont val="Arial"/>
            <family val="2"/>
          </rPr>
          <t>S0488:</t>
        </r>
        <r>
          <rPr>
            <sz val="12"/>
            <color indexed="81"/>
            <rFont val="Arial"/>
            <family val="2"/>
          </rPr>
          <t xml:space="preserve">
No se reportò informacion en el IRCA 2022.
No se evidencia informacion en SIVICAP.</t>
        </r>
      </text>
    </comment>
    <comment ref="B210" authorId="0" shapeId="0" xr:uid="{00000000-0006-0000-0300-000037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211" authorId="0" shapeId="0" xr:uid="{00000000-0006-0000-0300-000038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212" authorId="0" shapeId="0" xr:uid="{00000000-0006-0000-0300-000039000000}">
      <text>
        <r>
          <rPr>
            <b/>
            <sz val="12"/>
            <color indexed="81"/>
            <rFont val="Arial"/>
            <family val="2"/>
          </rPr>
          <t>S0488:</t>
        </r>
        <r>
          <rPr>
            <sz val="12"/>
            <color indexed="81"/>
            <rFont val="Arial"/>
            <family val="2"/>
          </rPr>
          <t xml:space="preserve">
No se reportò informacion en el IRCA 2022.
No se evidencia informacion en SIVICAP.</t>
        </r>
      </text>
    </comment>
    <comment ref="B213" authorId="0" shapeId="0" xr:uid="{00000000-0006-0000-0300-00003A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214" authorId="0" shapeId="0" xr:uid="{00000000-0006-0000-0300-00003B000000}">
      <text>
        <r>
          <rPr>
            <b/>
            <sz val="12"/>
            <color indexed="81"/>
            <rFont val="Arial"/>
            <family val="2"/>
          </rPr>
          <t>S0488:</t>
        </r>
        <r>
          <rPr>
            <sz val="12"/>
            <color indexed="81"/>
            <rFont val="Arial"/>
            <family val="2"/>
          </rPr>
          <t xml:space="preserve">
No se reportò informacion en el IRCA 2022.
No se evidencia informacion en SIVICAP.</t>
        </r>
      </text>
    </comment>
    <comment ref="B215" authorId="0" shapeId="0" xr:uid="{00000000-0006-0000-0300-00003C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216" authorId="0" shapeId="0" xr:uid="{00000000-0006-0000-0300-00003D000000}">
      <text>
        <r>
          <rPr>
            <b/>
            <sz val="12"/>
            <color indexed="81"/>
            <rFont val="Arial"/>
            <family val="2"/>
          </rPr>
          <t>S0488:</t>
        </r>
        <r>
          <rPr>
            <sz val="12"/>
            <color indexed="81"/>
            <rFont val="Arial"/>
            <family val="2"/>
          </rPr>
          <t xml:space="preserve">
No se reportò informacion en el IRCA 2022.
No se evidencia informacion en SIVICAP.</t>
        </r>
      </text>
    </comment>
    <comment ref="B219" authorId="0" shapeId="0" xr:uid="{00000000-0006-0000-0300-00003E000000}">
      <text>
        <r>
          <rPr>
            <b/>
            <sz val="12"/>
            <color indexed="81"/>
            <rFont val="Arial"/>
            <family val="2"/>
          </rPr>
          <t xml:space="preserve">S0488:
</t>
        </r>
        <r>
          <rPr>
            <sz val="12"/>
            <color indexed="81"/>
            <rFont val="Arial"/>
            <family val="2"/>
          </rPr>
          <t>Informacion de la vigencia 2021.</t>
        </r>
        <r>
          <rPr>
            <b/>
            <sz val="12"/>
            <color indexed="81"/>
            <rFont val="Arial"/>
            <family val="2"/>
          </rPr>
          <t xml:space="preserve">
</t>
        </r>
        <r>
          <rPr>
            <sz val="12"/>
            <color indexed="81"/>
            <rFont val="Arial"/>
            <family val="2"/>
          </rPr>
          <t xml:space="preserve">
No se reportò informacion en el IRCA 2022.
No se evidencia informacion en SIVICAP.</t>
        </r>
      </text>
    </comment>
    <comment ref="B223" authorId="0" shapeId="0" xr:uid="{00000000-0006-0000-0300-00003F000000}">
      <text>
        <r>
          <rPr>
            <b/>
            <sz val="12"/>
            <color indexed="81"/>
            <rFont val="Arial"/>
            <family val="2"/>
          </rPr>
          <t xml:space="preserve">S0488:
</t>
        </r>
        <r>
          <rPr>
            <sz val="12"/>
            <color indexed="81"/>
            <rFont val="Arial"/>
            <family val="2"/>
          </rPr>
          <t>Informacion de la vigencia 2021.</t>
        </r>
        <r>
          <rPr>
            <b/>
            <sz val="12"/>
            <color indexed="81"/>
            <rFont val="Arial"/>
            <family val="2"/>
          </rPr>
          <t xml:space="preserve">
</t>
        </r>
        <r>
          <rPr>
            <sz val="12"/>
            <color indexed="81"/>
            <rFont val="Arial"/>
            <family val="2"/>
          </rPr>
          <t xml:space="preserve">
No se reportò informacion en el IRCA 2022.
No se evidencia informacion en SIVICAP.</t>
        </r>
      </text>
    </comment>
    <comment ref="B226" authorId="0" shapeId="0" xr:uid="{00000000-0006-0000-0300-000040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230" authorId="0" shapeId="0" xr:uid="{00000000-0006-0000-0300-000041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302" authorId="0" shapeId="0" xr:uid="{00000000-0006-0000-0300-000042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306" authorId="0" shapeId="0" xr:uid="{00000000-0006-0000-0300-000043000000}">
      <text>
        <r>
          <rPr>
            <b/>
            <sz val="12"/>
            <color indexed="81"/>
            <rFont val="Arial"/>
            <family val="2"/>
          </rPr>
          <t xml:space="preserve">S0488:
</t>
        </r>
        <r>
          <rPr>
            <sz val="12"/>
            <color indexed="81"/>
            <rFont val="Arial"/>
            <family val="2"/>
          </rPr>
          <t>Informacion de la vigencia 2021.</t>
        </r>
        <r>
          <rPr>
            <b/>
            <sz val="12"/>
            <color indexed="81"/>
            <rFont val="Arial"/>
            <family val="2"/>
          </rPr>
          <t xml:space="preserve">
</t>
        </r>
        <r>
          <rPr>
            <sz val="12"/>
            <color indexed="81"/>
            <rFont val="Arial"/>
            <family val="2"/>
          </rPr>
          <t xml:space="preserve">
No se reportò informacion en el IRCA 2022.
No se evidencia informacion en SIVICAP.</t>
        </r>
      </text>
    </comment>
    <comment ref="B308" authorId="0" shapeId="0" xr:uid="{00000000-0006-0000-0300-000044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A311" authorId="0" shapeId="0" xr:uid="{00000000-0006-0000-0300-000045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12" authorId="0" shapeId="0" xr:uid="{00000000-0006-0000-0300-000046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13" authorId="0" shapeId="0" xr:uid="{00000000-0006-0000-0300-000047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14" authorId="0" shapeId="0" xr:uid="{00000000-0006-0000-0300-000048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15" authorId="0" shapeId="0" xr:uid="{00000000-0006-0000-0300-000049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16" authorId="0" shapeId="0" xr:uid="{00000000-0006-0000-0300-00004A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17" authorId="0" shapeId="0" xr:uid="{00000000-0006-0000-0300-00004B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18" authorId="0" shapeId="0" xr:uid="{00000000-0006-0000-0300-00004C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19" authorId="0" shapeId="0" xr:uid="{00000000-0006-0000-0300-00004D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20" authorId="0" shapeId="0" xr:uid="{00000000-0006-0000-0300-00004E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2021 , IRCA 2022.
La informacion ha sido actualizada desde SIVICAP</t>
        </r>
      </text>
    </comment>
    <comment ref="A321" authorId="0" shapeId="0" xr:uid="{00000000-0006-0000-0300-00004F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22" authorId="0" shapeId="0" xr:uid="{00000000-0006-0000-0300-000050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23" authorId="0" shapeId="0" xr:uid="{00000000-0006-0000-0300-000051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24" authorId="0" shapeId="0" xr:uid="{00000000-0006-0000-0300-000052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2021 , IRCA 2022.
La informacion ha sido actualizada desde SIVICAP</t>
        </r>
      </text>
    </comment>
    <comment ref="A325" authorId="0" shapeId="0" xr:uid="{00000000-0006-0000-0300-000053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26" authorId="0" shapeId="0" xr:uid="{00000000-0006-0000-0300-000054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La Informacion ha sido actualizada desde  SIVICAP</t>
        </r>
      </text>
    </comment>
    <comment ref="A327" authorId="0" shapeId="0" xr:uid="{00000000-0006-0000-0300-000055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28" authorId="0" shapeId="0" xr:uid="{00000000-0006-0000-0300-000056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La Informacion ha sido actualizada desde  SIVICAP</t>
        </r>
      </text>
    </comment>
    <comment ref="A329" authorId="0" shapeId="0" xr:uid="{00000000-0006-0000-0300-000057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30" authorId="0" shapeId="0" xr:uid="{00000000-0006-0000-0300-000058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31" authorId="0" shapeId="0" xr:uid="{00000000-0006-0000-0300-000059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32" authorId="0" shapeId="0" xr:uid="{00000000-0006-0000-0300-00005A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La Informacion ha sido actualizada desde  SIVICAP</t>
        </r>
      </text>
    </comment>
    <comment ref="A333" authorId="0" shapeId="0" xr:uid="{00000000-0006-0000-0300-00005B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34" authorId="0" shapeId="0" xr:uid="{00000000-0006-0000-0300-00005C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La Informacion ha sido actualizada desde  SIVICAP</t>
        </r>
      </text>
    </comment>
    <comment ref="A335" authorId="0" shapeId="0" xr:uid="{00000000-0006-0000-0300-00005D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36" authorId="0" shapeId="0" xr:uid="{00000000-0006-0000-0300-00005E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37" authorId="0" shapeId="0" xr:uid="{00000000-0006-0000-0300-00005F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38" authorId="0" shapeId="0" xr:uid="{00000000-0006-0000-0300-000060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39" authorId="0" shapeId="0" xr:uid="{00000000-0006-0000-0300-000061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La Informacion ha sido actualizada desde  SIVICAP</t>
        </r>
      </text>
    </comment>
    <comment ref="A340" authorId="0" shapeId="0" xr:uid="{00000000-0006-0000-0300-000062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41" authorId="0" shapeId="0" xr:uid="{00000000-0006-0000-0300-000063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42" authorId="0" shapeId="0" xr:uid="{00000000-0006-0000-0300-000064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No se evidencio informacion en SIVICAP</t>
        </r>
      </text>
    </comment>
    <comment ref="A343" authorId="0" shapeId="0" xr:uid="{00000000-0006-0000-0300-000065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La Informacion ha sido actualizada desde  SIVICAP</t>
        </r>
      </text>
    </comment>
    <comment ref="A344" authorId="0" shapeId="0" xr:uid="{00000000-0006-0000-0300-000066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45" authorId="0" shapeId="0" xr:uid="{00000000-0006-0000-0300-000067000000}">
      <text>
        <r>
          <rPr>
            <b/>
            <sz val="12"/>
            <color indexed="81"/>
            <rFont val="Arial"/>
            <family val="2"/>
          </rPr>
          <t>S0488:</t>
        </r>
        <r>
          <rPr>
            <sz val="12"/>
            <color indexed="81"/>
            <rFont val="Arial"/>
            <family val="2"/>
          </rPr>
          <t xml:space="preserve">
Informacionde la vigencia 2021  .
</t>
        </r>
        <r>
          <rPr>
            <b/>
            <sz val="12"/>
            <color indexed="81"/>
            <rFont val="Arial"/>
            <family val="2"/>
          </rPr>
          <t>No reportò:</t>
        </r>
        <r>
          <rPr>
            <sz val="12"/>
            <color indexed="81"/>
            <rFont val="Arial"/>
            <family val="2"/>
          </rPr>
          <t xml:space="preserve">  IRCA 2022.
No se evidencio informacion en SIVICAP</t>
        </r>
      </text>
    </comment>
    <comment ref="A346" authorId="0" shapeId="0" xr:uid="{00000000-0006-0000-0300-000068000000}">
      <text>
        <r>
          <rPr>
            <b/>
            <sz val="12"/>
            <color indexed="81"/>
            <rFont val="Arial"/>
            <family val="2"/>
          </rPr>
          <t>S0488:</t>
        </r>
        <r>
          <rPr>
            <sz val="12"/>
            <color indexed="81"/>
            <rFont val="Arial"/>
            <family val="2"/>
          </rPr>
          <t xml:space="preserve"> 
</t>
        </r>
        <r>
          <rPr>
            <b/>
            <sz val="12"/>
            <color indexed="81"/>
            <rFont val="Arial"/>
            <family val="2"/>
          </rPr>
          <t>No reportò:</t>
        </r>
        <r>
          <rPr>
            <sz val="12"/>
            <color indexed="81"/>
            <rFont val="Arial"/>
            <family val="2"/>
          </rPr>
          <t xml:space="preserve">  IRCA 2022.
 La Informacion ha sido actualizada desde  SIVICAP</t>
        </r>
      </text>
    </comment>
    <comment ref="B347" authorId="0" shapeId="0" xr:uid="{00000000-0006-0000-0300-000069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351" authorId="0" shapeId="0" xr:uid="{00000000-0006-0000-0300-00006A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355" authorId="0" shapeId="0" xr:uid="{00000000-0006-0000-0300-00006B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356" authorId="0" shapeId="0" xr:uid="{00000000-0006-0000-0300-00006C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359" authorId="0" shapeId="0" xr:uid="{00000000-0006-0000-0300-00006D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2020,  IRCA 2021.
En el IRCA 2022 no fueron actualizados estos datos.
No se evidencia informacion registrada en SIVICAP.</t>
        </r>
      </text>
    </comment>
    <comment ref="B362" authorId="0" shapeId="0" xr:uid="{00000000-0006-0000-0300-00006E000000}">
      <text>
        <r>
          <rPr>
            <b/>
            <sz val="9"/>
            <color indexed="81"/>
            <rFont val="Tahoma"/>
            <family val="2"/>
          </rPr>
          <t xml:space="preserve">S0488:
</t>
        </r>
        <r>
          <rPr>
            <sz val="12"/>
            <color indexed="81"/>
            <rFont val="Arial"/>
            <family val="2"/>
          </rPr>
          <t xml:space="preserve">No se reportò informacion en el IRCA 2022.
</t>
        </r>
        <r>
          <rPr>
            <sz val="9"/>
            <color indexed="81"/>
            <rFont val="Tahoma"/>
            <family val="2"/>
          </rPr>
          <t xml:space="preserve">
</t>
        </r>
        <r>
          <rPr>
            <sz val="12"/>
            <color indexed="81"/>
            <rFont val="Arial"/>
            <family val="2"/>
          </rPr>
          <t>Informacion actualizada desde SIVICAP.</t>
        </r>
      </text>
    </comment>
    <comment ref="B363" authorId="0" shapeId="0" xr:uid="{00000000-0006-0000-0300-00006F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365" authorId="0" shapeId="0" xr:uid="{00000000-0006-0000-0300-000070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366" authorId="0" shapeId="0" xr:uid="{00000000-0006-0000-0300-000071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368" authorId="0" shapeId="0" xr:uid="{00000000-0006-0000-0300-000072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369" authorId="0" shapeId="0" xr:uid="{00000000-0006-0000-0300-000073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370" authorId="0" shapeId="0" xr:uid="{00000000-0006-0000-0300-000074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C392" authorId="1" shapeId="0" xr:uid="{00000000-0006-0000-0300-000075000000}">
      <text>
        <r>
          <rPr>
            <b/>
            <sz val="9"/>
            <color indexed="81"/>
            <rFont val="Tahoma"/>
            <family val="2"/>
          </rPr>
          <t>JHON WILLIAM TABARES MORALES:</t>
        </r>
        <r>
          <rPr>
            <sz val="9"/>
            <color indexed="81"/>
            <rFont val="Tahoma"/>
            <family val="2"/>
          </rPr>
          <t xml:space="preserve">
Esta empresa reemplaza a la Asociación de Usuarios del Acueducto de la Vereda Alticos -Quimbayo</t>
        </r>
      </text>
    </comment>
    <comment ref="B437" authorId="0" shapeId="0" xr:uid="{00000000-0006-0000-0300-000076000000}">
      <text>
        <r>
          <rPr>
            <b/>
            <sz val="9"/>
            <color indexed="81"/>
            <rFont val="Tahoma"/>
            <family val="2"/>
          </rPr>
          <t xml:space="preserve">S0488:
</t>
        </r>
        <r>
          <rPr>
            <sz val="12"/>
            <color indexed="81"/>
            <rFont val="Arial"/>
            <family val="2"/>
          </rPr>
          <t>No se reportò informacion en el IRCA 2022.
La informacion ha sido actualizada desde SIVICAP</t>
        </r>
      </text>
    </comment>
    <comment ref="B439" authorId="0" shapeId="0" xr:uid="{00000000-0006-0000-0300-000077000000}">
      <text>
        <r>
          <rPr>
            <b/>
            <sz val="9"/>
            <color indexed="81"/>
            <rFont val="Tahoma"/>
            <family val="2"/>
          </rPr>
          <t xml:space="preserve">S0488:
</t>
        </r>
        <r>
          <rPr>
            <sz val="12"/>
            <color indexed="81"/>
            <rFont val="Arial"/>
            <family val="2"/>
          </rPr>
          <t>No se reportò informacion en el IRCA 2022.
La informacion ha sido actualizada desde SIVICAP</t>
        </r>
      </text>
    </comment>
    <comment ref="B441" authorId="0" shapeId="0" xr:uid="{00000000-0006-0000-0300-000078000000}">
      <text>
        <r>
          <rPr>
            <b/>
            <sz val="9"/>
            <color indexed="81"/>
            <rFont val="Tahoma"/>
            <family val="2"/>
          </rPr>
          <t xml:space="preserve">S0488:
</t>
        </r>
        <r>
          <rPr>
            <sz val="12"/>
            <color indexed="81"/>
            <rFont val="Arial"/>
            <family val="2"/>
          </rPr>
          <t>No se reportò informacion en el IRCA 2022.
La informacion ha sido actualizada desde SIVICAP</t>
        </r>
      </text>
    </comment>
    <comment ref="B443" authorId="0" shapeId="0" xr:uid="{00000000-0006-0000-0300-000079000000}">
      <text>
        <r>
          <rPr>
            <b/>
            <sz val="9"/>
            <color indexed="81"/>
            <rFont val="Tahoma"/>
            <family val="2"/>
          </rPr>
          <t xml:space="preserve">S0488:
</t>
        </r>
        <r>
          <rPr>
            <sz val="12"/>
            <color indexed="81"/>
            <rFont val="Arial"/>
            <family val="2"/>
          </rPr>
          <t>No se reportò informacion en el IRCA 2022.
La informacion ha sido actualizada desde SIVICAP</t>
        </r>
      </text>
    </comment>
    <comment ref="B446" authorId="0" shapeId="0" xr:uid="{00000000-0006-0000-0300-00007A000000}">
      <text>
        <r>
          <rPr>
            <b/>
            <sz val="9"/>
            <color indexed="81"/>
            <rFont val="Tahoma"/>
            <family val="2"/>
          </rPr>
          <t xml:space="preserve">S0488:
</t>
        </r>
        <r>
          <rPr>
            <sz val="12"/>
            <color indexed="81"/>
            <rFont val="Arial"/>
            <family val="2"/>
          </rPr>
          <t>No se reportò informacion en el IRCA 2022.
La informacion ha sido actualizada desde SIVICAP</t>
        </r>
      </text>
    </comment>
    <comment ref="B450" authorId="0" shapeId="0" xr:uid="{00000000-0006-0000-0300-00007B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451" authorId="0" shapeId="0" xr:uid="{00000000-0006-0000-0300-00007C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455" authorId="0" shapeId="0" xr:uid="{00000000-0006-0000-0300-00007D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456" authorId="0" shapeId="0" xr:uid="{00000000-0006-0000-0300-00007E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457" authorId="0" shapeId="0" xr:uid="{00000000-0006-0000-0300-00007F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2020,  IRCA 2021.
En el IRCA 2022 no fueron actualizados estos datos.
No seevidencia informacion registrada en SIVICAP.</t>
        </r>
      </text>
    </comment>
    <comment ref="B466" authorId="0" shapeId="0" xr:uid="{00000000-0006-0000-0300-000080000000}">
      <text>
        <r>
          <rPr>
            <b/>
            <sz val="9"/>
            <color indexed="81"/>
            <rFont val="Tahoma"/>
            <family val="2"/>
          </rPr>
          <t xml:space="preserve">S0488:
</t>
        </r>
        <r>
          <rPr>
            <sz val="12"/>
            <color indexed="81"/>
            <rFont val="Arial"/>
            <family val="2"/>
          </rPr>
          <t>No se reportò informacion en el IRCA2022</t>
        </r>
        <r>
          <rPr>
            <b/>
            <sz val="12"/>
            <color indexed="81"/>
            <rFont val="Arial"/>
            <family val="2"/>
          </rPr>
          <t xml:space="preserve">
</t>
        </r>
        <r>
          <rPr>
            <sz val="12"/>
            <color indexed="81"/>
            <rFont val="Arial"/>
            <family val="2"/>
          </rPr>
          <t xml:space="preserve">
La informacion ha sido actualizada desde SIVICAP</t>
        </r>
      </text>
    </comment>
    <comment ref="B470" authorId="0" shapeId="0" xr:uid="{00000000-0006-0000-0300-000081000000}">
      <text>
        <r>
          <rPr>
            <b/>
            <sz val="9"/>
            <color indexed="81"/>
            <rFont val="Tahoma"/>
            <family val="2"/>
          </rPr>
          <t xml:space="preserve">S0488:
</t>
        </r>
        <r>
          <rPr>
            <sz val="12"/>
            <color indexed="81"/>
            <rFont val="Arial"/>
            <family val="2"/>
          </rPr>
          <t>No se reportò informacion en el IRCA2022</t>
        </r>
        <r>
          <rPr>
            <b/>
            <sz val="12"/>
            <color indexed="81"/>
            <rFont val="Arial"/>
            <family val="2"/>
          </rPr>
          <t xml:space="preserve">
</t>
        </r>
        <r>
          <rPr>
            <sz val="12"/>
            <color indexed="81"/>
            <rFont val="Arial"/>
            <family val="2"/>
          </rPr>
          <t xml:space="preserve">
La informacion ha sido actualizada desde SIVICAP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S0488</author>
    <author>Usuario</author>
    <author>TAS_URRAO</author>
  </authors>
  <commentList>
    <comment ref="B90" authorId="0" shapeId="0" xr:uid="{00000000-0006-0000-0400-000001000000}">
      <text>
        <r>
          <rPr>
            <b/>
            <sz val="12"/>
            <color indexed="81"/>
            <rFont val="Arial"/>
            <family val="2"/>
          </rPr>
          <t>S0488:</t>
        </r>
        <r>
          <rPr>
            <sz val="12"/>
            <color indexed="81"/>
            <rFont val="Arial"/>
            <family val="2"/>
          </rPr>
          <t xml:space="preserve">
Informacion de la vigencia 2021</t>
        </r>
      </text>
    </comment>
    <comment ref="B120" authorId="0" shapeId="0" xr:uid="{00000000-0006-0000-0400-000002000000}">
      <text>
        <r>
          <rPr>
            <b/>
            <sz val="12"/>
            <color indexed="81"/>
            <rFont val="Arial"/>
            <family val="2"/>
          </rPr>
          <t xml:space="preserve">S0488:
</t>
        </r>
        <r>
          <rPr>
            <sz val="12"/>
            <color indexed="81"/>
            <rFont val="Arial"/>
            <family val="2"/>
          </rPr>
          <t>No se reporto informacion en el IRCA 2022.
Informacion actualizada desde SIVICAP</t>
        </r>
      </text>
    </comment>
    <comment ref="B131" authorId="0" shapeId="0" xr:uid="{00000000-0006-0000-0400-000003000000}">
      <text>
        <r>
          <rPr>
            <b/>
            <sz val="9"/>
            <color indexed="81"/>
            <rFont val="Tahoma"/>
            <family val="2"/>
          </rPr>
          <t xml:space="preserve">S0488:
</t>
        </r>
        <r>
          <rPr>
            <sz val="12"/>
            <color indexed="81"/>
            <rFont val="Arial"/>
            <family val="2"/>
          </rPr>
          <t xml:space="preserve">No se reporto informacion en el IRCA 2022.
</t>
        </r>
        <r>
          <rPr>
            <sz val="9"/>
            <color indexed="81"/>
            <rFont val="Tahoma"/>
            <family val="2"/>
          </rPr>
          <t xml:space="preserve">
</t>
        </r>
        <r>
          <rPr>
            <sz val="11"/>
            <color indexed="81"/>
            <rFont val="Arial"/>
            <family val="2"/>
          </rPr>
          <t>Informacion de la vigencia 2021.
No se evidencia informacion en SIVICAP.</t>
        </r>
      </text>
    </comment>
    <comment ref="B149" authorId="0" shapeId="0" xr:uid="{00000000-0006-0000-0400-000004000000}">
      <text>
        <r>
          <rPr>
            <b/>
            <sz val="9"/>
            <color indexed="81"/>
            <rFont val="Tahoma"/>
            <family val="2"/>
          </rPr>
          <t>S0488:</t>
        </r>
        <r>
          <rPr>
            <sz val="9"/>
            <color indexed="81"/>
            <rFont val="Tahoma"/>
            <family val="2"/>
          </rPr>
          <t xml:space="preserve">
</t>
        </r>
        <r>
          <rPr>
            <sz val="11"/>
            <color indexed="81"/>
            <rFont val="Arial"/>
            <family val="2"/>
          </rPr>
          <t>Informacion actualizada desde SIVICAP</t>
        </r>
      </text>
    </comment>
    <comment ref="B163" authorId="0" shapeId="0" xr:uid="{00000000-0006-0000-0400-000005000000}">
      <text>
        <r>
          <rPr>
            <b/>
            <sz val="12"/>
            <color indexed="81"/>
            <rFont val="Arial"/>
            <family val="2"/>
          </rPr>
          <t xml:space="preserve">S0488:
</t>
        </r>
        <r>
          <rPr>
            <sz val="12"/>
            <color indexed="81"/>
            <rFont val="Arial"/>
            <family val="2"/>
          </rPr>
          <t>No se reportò informacion en el IRCA 2022.
No se evidencio informacion en SIVICAP</t>
        </r>
      </text>
    </comment>
    <comment ref="B166" authorId="0" shapeId="0" xr:uid="{00000000-0006-0000-0400-000006000000}">
      <text>
        <r>
          <rPr>
            <b/>
            <sz val="12"/>
            <color indexed="81"/>
            <rFont val="Arial"/>
            <family val="2"/>
          </rPr>
          <t>S0488:</t>
        </r>
        <r>
          <rPr>
            <sz val="12"/>
            <color indexed="81"/>
            <rFont val="Arial"/>
            <family val="2"/>
          </rPr>
          <t xml:space="preserve">
La informacion ha sido actualizada desde SIVICAP</t>
        </r>
      </text>
    </comment>
    <comment ref="B171" authorId="0" shapeId="0" xr:uid="{00000000-0006-0000-0400-000007000000}">
      <text>
        <r>
          <rPr>
            <b/>
            <sz val="11"/>
            <color indexed="81"/>
            <rFont val="Arial"/>
            <family val="2"/>
          </rPr>
          <t>S0488:</t>
        </r>
        <r>
          <rPr>
            <sz val="11"/>
            <color indexed="81"/>
            <rFont val="Arial"/>
            <family val="2"/>
          </rPr>
          <t xml:space="preserve">
No se reporto informacion en el IRCA 2022 .
No se encontro registro de informacion en SIVICAP</t>
        </r>
      </text>
    </comment>
    <comment ref="B176" authorId="0" shapeId="0" xr:uid="{00000000-0006-0000-0400-000008000000}">
      <text>
        <r>
          <rPr>
            <b/>
            <sz val="9"/>
            <color indexed="81"/>
            <rFont val="Tahoma"/>
            <family val="2"/>
          </rPr>
          <t xml:space="preserve">S0488:
</t>
        </r>
        <r>
          <rPr>
            <sz val="12"/>
            <color indexed="81"/>
            <rFont val="Arial"/>
            <family val="2"/>
          </rPr>
          <t>No se reportò informacion en el IRCA 2022.</t>
        </r>
        <r>
          <rPr>
            <sz val="9"/>
            <color indexed="81"/>
            <rFont val="Tahoma"/>
            <family val="2"/>
          </rPr>
          <t xml:space="preserve">
</t>
        </r>
        <r>
          <rPr>
            <sz val="12"/>
            <color indexed="81"/>
            <rFont val="Arial"/>
            <family val="2"/>
          </rPr>
          <t>Informacion de la vigencia 2020.
No se evidencia informacion en SIVICAP</t>
        </r>
      </text>
    </comment>
    <comment ref="B194" authorId="0" shapeId="0" xr:uid="{00000000-0006-0000-0400-000009000000}">
      <text>
        <r>
          <rPr>
            <b/>
            <sz val="12"/>
            <color indexed="81"/>
            <rFont val="Arial"/>
            <family val="2"/>
          </rPr>
          <t>S0488:</t>
        </r>
        <r>
          <rPr>
            <sz val="12"/>
            <color indexed="81"/>
            <rFont val="Arial"/>
            <family val="2"/>
          </rPr>
          <t xml:space="preserve">
Informacion de la vigencia 2021.
No se reportò informacion en el IRCA 2022.
No se evidencia informacion en SIVICAP</t>
        </r>
      </text>
    </comment>
    <comment ref="B196" authorId="0" shapeId="0" xr:uid="{00000000-0006-0000-0400-00000A000000}">
      <text>
        <r>
          <rPr>
            <b/>
            <sz val="12"/>
            <color indexed="81"/>
            <rFont val="Arial"/>
            <family val="2"/>
          </rPr>
          <t>S0488:</t>
        </r>
        <r>
          <rPr>
            <sz val="12"/>
            <color indexed="81"/>
            <rFont val="Arial"/>
            <family val="2"/>
          </rPr>
          <t xml:space="preserve">
Informacion de la vigencia 2021.
No se reportò informacion en el IRCA 2022.
No se evidencia informacion en SIVICAP</t>
        </r>
      </text>
    </comment>
    <comment ref="B197" authorId="0" shapeId="0" xr:uid="{00000000-0006-0000-0400-00000B000000}">
      <text>
        <r>
          <rPr>
            <b/>
            <sz val="12"/>
            <color indexed="81"/>
            <rFont val="Arial"/>
            <family val="2"/>
          </rPr>
          <t>S0488:</t>
        </r>
        <r>
          <rPr>
            <sz val="12"/>
            <color indexed="81"/>
            <rFont val="Arial"/>
            <family val="2"/>
          </rPr>
          <t xml:space="preserve">
Informacion de la vigencia 2021.
No se reportò informacion en el IRCA 2022.
No se evidencia informacion en SIVICAP</t>
        </r>
      </text>
    </comment>
    <comment ref="B198" authorId="0" shapeId="0" xr:uid="{00000000-0006-0000-0400-00000C000000}">
      <text>
        <r>
          <rPr>
            <b/>
            <sz val="12"/>
            <color indexed="81"/>
            <rFont val="Arial"/>
            <family val="2"/>
          </rPr>
          <t>S0488:</t>
        </r>
        <r>
          <rPr>
            <sz val="12"/>
            <color indexed="81"/>
            <rFont val="Arial"/>
            <family val="2"/>
          </rPr>
          <t xml:space="preserve">
Informacion de la vigencia 2021.
No se reportò informacion en el IRCA 2022.
No se evidencia informacion en SIVICAP</t>
        </r>
      </text>
    </comment>
    <comment ref="B206" authorId="0" shapeId="0" xr:uid="{00000000-0006-0000-0400-00000D000000}">
      <text>
        <r>
          <rPr>
            <b/>
            <sz val="12"/>
            <color indexed="81"/>
            <rFont val="Arial"/>
            <family val="2"/>
          </rPr>
          <t>S0488:</t>
        </r>
        <r>
          <rPr>
            <sz val="12"/>
            <color indexed="81"/>
            <rFont val="Arial"/>
            <family val="2"/>
          </rPr>
          <t xml:space="preserve">
No se reporto informacion en el IRCA 2022.
No hay registro de informacion en SIVICAP</t>
        </r>
      </text>
    </comment>
    <comment ref="B208" authorId="0" shapeId="0" xr:uid="{00000000-0006-0000-0400-00000E000000}">
      <text>
        <r>
          <rPr>
            <b/>
            <sz val="12"/>
            <color indexed="81"/>
            <rFont val="Arial"/>
            <family val="2"/>
          </rPr>
          <t>S0488:</t>
        </r>
        <r>
          <rPr>
            <sz val="12"/>
            <color indexed="81"/>
            <rFont val="Arial"/>
            <family val="2"/>
          </rPr>
          <t xml:space="preserve">
Informacion de la vigencia 2019.
No se reportò informacion en el IRCA 2022.
No se evidencia informacion en SIVICAP</t>
        </r>
      </text>
    </comment>
    <comment ref="A211" authorId="0" shapeId="0" xr:uid="{00000000-0006-0000-0400-00000F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La informacion ha sido actualizada desde SIVICAP</t>
        </r>
      </text>
    </comment>
    <comment ref="A212" authorId="0" shapeId="0" xr:uid="{00000000-0006-0000-0400-000010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13" authorId="0" shapeId="0" xr:uid="{00000000-0006-0000-0400-000011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14" authorId="0" shapeId="0" xr:uid="{00000000-0006-0000-0400-000012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La informacion ha sido actualizada desde SIVICAP</t>
        </r>
      </text>
    </comment>
    <comment ref="A215" authorId="0" shapeId="0" xr:uid="{00000000-0006-0000-0400-000013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16" authorId="0" shapeId="0" xr:uid="{00000000-0006-0000-0400-000014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17" authorId="0" shapeId="0" xr:uid="{00000000-0006-0000-0400-000015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18" authorId="0" shapeId="0" xr:uid="{00000000-0006-0000-0400-000016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19" authorId="0" shapeId="0" xr:uid="{00000000-0006-0000-0400-000017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20" authorId="0" shapeId="0" xr:uid="{00000000-0006-0000-0400-000018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La informacion ha sido actualizada desde SIVICAP</t>
        </r>
      </text>
    </comment>
    <comment ref="A221" authorId="0" shapeId="0" xr:uid="{00000000-0006-0000-0400-000019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La informacion ha sido actualizada desde SIVICAP</t>
        </r>
      </text>
    </comment>
    <comment ref="A222" authorId="0" shapeId="0" xr:uid="{00000000-0006-0000-0400-00001A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La informacion ha sido actualizada desde SIVICAP</t>
        </r>
      </text>
    </comment>
    <comment ref="A223" authorId="0" shapeId="0" xr:uid="{00000000-0006-0000-0400-00001B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24" authorId="0" shapeId="0" xr:uid="{00000000-0006-0000-0400-00001C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25" authorId="0" shapeId="0" xr:uid="{00000000-0006-0000-0400-00001D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26" authorId="0" shapeId="0" xr:uid="{00000000-0006-0000-0400-00001E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27" authorId="0" shapeId="0" xr:uid="{00000000-0006-0000-0400-00001F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28" authorId="0" shapeId="0" xr:uid="{00000000-0006-0000-0400-000020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29" authorId="0" shapeId="0" xr:uid="{00000000-0006-0000-0400-000021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30" authorId="0" shapeId="0" xr:uid="{00000000-0006-0000-0400-000022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31" authorId="0" shapeId="0" xr:uid="{00000000-0006-0000-0400-000023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32" authorId="0" shapeId="0" xr:uid="{00000000-0006-0000-0400-000024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33" authorId="0" shapeId="0" xr:uid="{00000000-0006-0000-0400-000025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34" authorId="0" shapeId="0" xr:uid="{00000000-0006-0000-0400-000026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35" authorId="0" shapeId="0" xr:uid="{00000000-0006-0000-0400-000027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36" authorId="0" shapeId="0" xr:uid="{00000000-0006-0000-0400-000028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37" authorId="0" shapeId="0" xr:uid="{00000000-0006-0000-0400-000029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38" authorId="0" shapeId="0" xr:uid="{00000000-0006-0000-0400-00002A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39" authorId="0" shapeId="0" xr:uid="{00000000-0006-0000-0400-00002B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La informacion ha sido actualizada desde SIVICAP</t>
        </r>
      </text>
    </comment>
    <comment ref="A240" authorId="0" shapeId="0" xr:uid="{00000000-0006-0000-0400-00002C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La informacion ha sido actualizada desde SIVICAP</t>
        </r>
      </text>
    </comment>
    <comment ref="A241" authorId="0" shapeId="0" xr:uid="{00000000-0006-0000-0400-00002D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42" authorId="0" shapeId="0" xr:uid="{00000000-0006-0000-0400-00002E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43" authorId="0" shapeId="0" xr:uid="{00000000-0006-0000-0400-00002F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44" authorId="0" shapeId="0" xr:uid="{00000000-0006-0000-0400-000030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A245" authorId="0" shapeId="0" xr:uid="{00000000-0006-0000-0400-000031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2021</t>
        </r>
      </text>
    </comment>
    <comment ref="A246" authorId="0" shapeId="0" xr:uid="{00000000-0006-0000-0400-000032000000}">
      <text>
        <r>
          <rPr>
            <b/>
            <sz val="12"/>
            <color indexed="81"/>
            <rFont val="Arial"/>
            <family val="2"/>
          </rPr>
          <t>S0488:</t>
        </r>
        <r>
          <rPr>
            <sz val="12"/>
            <color indexed="81"/>
            <rFont val="Arial"/>
            <family val="2"/>
          </rPr>
          <t xml:space="preserve">
 </t>
        </r>
        <r>
          <rPr>
            <b/>
            <sz val="12"/>
            <color indexed="81"/>
            <rFont val="Arial"/>
            <family val="2"/>
          </rPr>
          <t>No reporto:</t>
        </r>
        <r>
          <rPr>
            <sz val="12"/>
            <color indexed="81"/>
            <rFont val="Arial"/>
            <family val="2"/>
          </rPr>
          <t xml:space="preserve"> IRCA 2022.
 informacion de la vigencia 2020</t>
        </r>
      </text>
    </comment>
    <comment ref="C247" authorId="1" shapeId="0" xr:uid="{00000000-0006-0000-0400-000033000000}">
      <text>
        <r>
          <rPr>
            <sz val="11"/>
            <color indexed="81"/>
            <rFont val="Arial"/>
            <family val="2"/>
          </rPr>
          <t>no  tiene tratamiento quimico del agua que suministra.</t>
        </r>
      </text>
    </comment>
    <comment ref="C248" authorId="1" shapeId="0" xr:uid="{00000000-0006-0000-0400-000034000000}">
      <text>
        <r>
          <rPr>
            <sz val="11"/>
            <color indexed="81"/>
            <rFont val="Arial"/>
            <family val="2"/>
          </rPr>
          <t>no  tiene tratamiento quimico del agua que suministra.</t>
        </r>
      </text>
    </comment>
    <comment ref="B249" authorId="0" shapeId="0" xr:uid="{00000000-0006-0000-0400-000035000000}">
      <text>
        <r>
          <rPr>
            <b/>
            <sz val="11"/>
            <color indexed="81"/>
            <rFont val="Arial"/>
            <family val="2"/>
          </rPr>
          <t xml:space="preserve">S0488:
</t>
        </r>
        <r>
          <rPr>
            <sz val="11"/>
            <color indexed="81"/>
            <rFont val="Arial"/>
            <family val="2"/>
          </rPr>
          <t>Informacion de la vigencia 2021.
No se reporto informacion en el IRCA 2022 .
No se encontro registro de informacion en SIVICAP</t>
        </r>
      </text>
    </comment>
    <comment ref="C249" authorId="1" shapeId="0" xr:uid="{00000000-0006-0000-0400-000036000000}">
      <text>
        <r>
          <rPr>
            <sz val="11"/>
            <color indexed="81"/>
            <rFont val="Arial"/>
            <family val="2"/>
          </rPr>
          <t>no tiene tratamiento quimico del agua que suministra.</t>
        </r>
      </text>
    </comment>
    <comment ref="B250" authorId="0" shapeId="0" xr:uid="{00000000-0006-0000-0400-000037000000}">
      <text>
        <r>
          <rPr>
            <b/>
            <sz val="11"/>
            <color indexed="81"/>
            <rFont val="Arial"/>
            <family val="2"/>
          </rPr>
          <t xml:space="preserve">S0488:
</t>
        </r>
        <r>
          <rPr>
            <sz val="11"/>
            <color indexed="81"/>
            <rFont val="Arial"/>
            <family val="2"/>
          </rPr>
          <t>Informacion de la vigencia 2021.
No se reporto informacion en el IRCA 2022 .
No se encontro registro de informacion en SIVICAP</t>
        </r>
      </text>
    </comment>
    <comment ref="C250" authorId="1" shapeId="0" xr:uid="{00000000-0006-0000-0400-000038000000}">
      <text>
        <r>
          <rPr>
            <sz val="11"/>
            <color indexed="81"/>
            <rFont val="Arial"/>
            <family val="2"/>
          </rPr>
          <t>no  tiene tratamiento quimico del agua que suministra.</t>
        </r>
      </text>
    </comment>
    <comment ref="C251" authorId="1" shapeId="0" xr:uid="{00000000-0006-0000-0400-000039000000}">
      <text>
        <r>
          <rPr>
            <sz val="11"/>
            <color indexed="81"/>
            <rFont val="Arial"/>
            <family val="2"/>
          </rPr>
          <t>cuenta con planta de tratamiento</t>
        </r>
      </text>
    </comment>
    <comment ref="C252" authorId="1" shapeId="0" xr:uid="{00000000-0006-0000-0400-00003A000000}">
      <text>
        <r>
          <rPr>
            <sz val="11"/>
            <color indexed="81"/>
            <rFont val="Arial"/>
            <family val="2"/>
          </rPr>
          <t xml:space="preserve">cuanta con planta de tratamiento </t>
        </r>
      </text>
    </comment>
    <comment ref="C253" authorId="1" shapeId="0" xr:uid="{00000000-0006-0000-0400-00003B000000}">
      <text>
        <r>
          <rPr>
            <sz val="11"/>
            <color indexed="81"/>
            <rFont val="Arial"/>
            <family val="2"/>
          </rPr>
          <t>cuenta con planta de tratamiento</t>
        </r>
      </text>
    </comment>
    <comment ref="C254" authorId="1" shapeId="0" xr:uid="{00000000-0006-0000-0400-00003C000000}">
      <text>
        <r>
          <rPr>
            <sz val="11"/>
            <color indexed="81"/>
            <rFont val="Arial"/>
            <family val="2"/>
          </rPr>
          <t>cuenta con planta de tratamiento</t>
        </r>
      </text>
    </comment>
    <comment ref="C255" authorId="1" shapeId="0" xr:uid="{00000000-0006-0000-0400-00003D000000}">
      <text>
        <r>
          <rPr>
            <sz val="11"/>
            <color indexed="81"/>
            <rFont val="Arial"/>
            <family val="2"/>
          </rPr>
          <t xml:space="preserve">cuenta con planta de tratamiento </t>
        </r>
      </text>
    </comment>
    <comment ref="B280" authorId="0" shapeId="0" xr:uid="{00000000-0006-0000-0400-00003E000000}">
      <text>
        <r>
          <rPr>
            <b/>
            <sz val="9"/>
            <color indexed="81"/>
            <rFont val="Tahoma"/>
            <family val="2"/>
          </rPr>
          <t>S0488:</t>
        </r>
        <r>
          <rPr>
            <sz val="9"/>
            <color indexed="81"/>
            <rFont val="Tahoma"/>
            <family val="2"/>
          </rPr>
          <t xml:space="preserve">
</t>
        </r>
        <r>
          <rPr>
            <sz val="11"/>
            <color indexed="81"/>
            <rFont val="Arial"/>
            <family val="2"/>
          </rPr>
          <t>Informacion actualizada desde SIVICAP</t>
        </r>
      </text>
    </comment>
    <comment ref="B282" authorId="0" shapeId="0" xr:uid="{00000000-0006-0000-0400-00003F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284" authorId="0" shapeId="0" xr:uid="{00000000-0006-0000-0400-000040000000}">
      <text>
        <r>
          <rPr>
            <b/>
            <sz val="9"/>
            <color indexed="81"/>
            <rFont val="Tahoma"/>
            <family val="2"/>
          </rPr>
          <t>S0488:</t>
        </r>
        <r>
          <rPr>
            <sz val="9"/>
            <color indexed="81"/>
            <rFont val="Tahoma"/>
            <family val="2"/>
          </rPr>
          <t xml:space="preserve">
</t>
        </r>
        <r>
          <rPr>
            <sz val="11"/>
            <color indexed="81"/>
            <rFont val="Arial"/>
            <family val="2"/>
          </rPr>
          <t>Informacion actualizada desde SIVICAP</t>
        </r>
      </text>
    </comment>
    <comment ref="B286" authorId="0" shapeId="0" xr:uid="{00000000-0006-0000-0400-000041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287" authorId="0" shapeId="0" xr:uid="{00000000-0006-0000-0400-000042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289" authorId="0" shapeId="0" xr:uid="{00000000-0006-0000-0400-000043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291" authorId="0" shapeId="0" xr:uid="{00000000-0006-0000-0400-000044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293" authorId="0" shapeId="0" xr:uid="{00000000-0006-0000-0400-000045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294" authorId="0" shapeId="0" xr:uid="{00000000-0006-0000-0400-000046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295" authorId="0" shapeId="0" xr:uid="{00000000-0006-0000-0400-000047000000}">
      <text>
        <r>
          <rPr>
            <b/>
            <sz val="9"/>
            <color indexed="81"/>
            <rFont val="Tahoma"/>
            <family val="2"/>
          </rPr>
          <t>S0488:</t>
        </r>
        <r>
          <rPr>
            <sz val="9"/>
            <color indexed="81"/>
            <rFont val="Tahoma"/>
            <family val="2"/>
          </rPr>
          <t xml:space="preserve">
</t>
        </r>
        <r>
          <rPr>
            <sz val="11"/>
            <color indexed="81"/>
            <rFont val="Arial"/>
            <family val="2"/>
          </rPr>
          <t>Informacion actualizada desde SIVICAP</t>
        </r>
      </text>
    </comment>
    <comment ref="B296" authorId="0" shapeId="0" xr:uid="{00000000-0006-0000-0400-000048000000}">
      <text>
        <r>
          <rPr>
            <b/>
            <sz val="9"/>
            <color indexed="81"/>
            <rFont val="Tahoma"/>
            <family val="2"/>
          </rPr>
          <t xml:space="preserve">S0488:
</t>
        </r>
        <r>
          <rPr>
            <sz val="12"/>
            <color indexed="81"/>
            <rFont val="Arial"/>
            <family val="2"/>
          </rPr>
          <t>No se reporto informacion en el IRCA 2022.</t>
        </r>
        <r>
          <rPr>
            <sz val="9"/>
            <color indexed="81"/>
            <rFont val="Tahoma"/>
            <family val="2"/>
          </rPr>
          <t xml:space="preserve">
</t>
        </r>
        <r>
          <rPr>
            <sz val="12"/>
            <color indexed="81"/>
            <rFont val="Arial"/>
            <family val="2"/>
          </rPr>
          <t>Informacion actualizada desde SIVICAP</t>
        </r>
      </text>
    </comment>
    <comment ref="B297" authorId="0" shapeId="0" xr:uid="{00000000-0006-0000-0400-000049000000}">
      <text>
        <r>
          <rPr>
            <b/>
            <sz val="9"/>
            <color indexed="81"/>
            <rFont val="Tahoma"/>
            <family val="2"/>
          </rPr>
          <t xml:space="preserve">S0488:
</t>
        </r>
        <r>
          <rPr>
            <sz val="12"/>
            <color indexed="81"/>
            <rFont val="Arial"/>
            <family val="2"/>
          </rPr>
          <t>No se reporto informacion en el IRCA 2022.</t>
        </r>
        <r>
          <rPr>
            <sz val="9"/>
            <color indexed="81"/>
            <rFont val="Tahoma"/>
            <family val="2"/>
          </rPr>
          <t xml:space="preserve">
</t>
        </r>
        <r>
          <rPr>
            <sz val="12"/>
            <color indexed="81"/>
            <rFont val="Arial"/>
            <family val="2"/>
          </rPr>
          <t>Informacion actualizada desde SIVICAP</t>
        </r>
      </text>
    </comment>
    <comment ref="B298" authorId="0" shapeId="0" xr:uid="{00000000-0006-0000-0400-00004A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299" authorId="0" shapeId="0" xr:uid="{00000000-0006-0000-0400-00004B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300" authorId="0" shapeId="0" xr:uid="{00000000-0006-0000-0400-00004C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301" authorId="0" shapeId="0" xr:uid="{00000000-0006-0000-0400-00004D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302" authorId="0" shapeId="0" xr:uid="{00000000-0006-0000-0400-00004E000000}">
      <text>
        <r>
          <rPr>
            <b/>
            <sz val="9"/>
            <color indexed="81"/>
            <rFont val="Tahoma"/>
            <family val="2"/>
          </rPr>
          <t>S0488:</t>
        </r>
        <r>
          <rPr>
            <sz val="9"/>
            <color indexed="81"/>
            <rFont val="Tahoma"/>
            <family val="2"/>
          </rPr>
          <t xml:space="preserve">
</t>
        </r>
        <r>
          <rPr>
            <sz val="11"/>
            <color indexed="81"/>
            <rFont val="Arial"/>
            <family val="2"/>
          </rPr>
          <t>Informacion actualizada desde SIVICAP</t>
        </r>
      </text>
    </comment>
    <comment ref="B303" authorId="0" shapeId="0" xr:uid="{00000000-0006-0000-0400-00004F000000}">
      <text>
        <r>
          <rPr>
            <b/>
            <sz val="9"/>
            <color indexed="81"/>
            <rFont val="Tahoma"/>
            <family val="2"/>
          </rPr>
          <t>S0488:</t>
        </r>
        <r>
          <rPr>
            <sz val="9"/>
            <color indexed="81"/>
            <rFont val="Tahoma"/>
            <family val="2"/>
          </rPr>
          <t xml:space="preserve">
</t>
        </r>
        <r>
          <rPr>
            <sz val="11"/>
            <color indexed="81"/>
            <rFont val="Arial"/>
            <family val="2"/>
          </rPr>
          <t>Informacion actualizada desde SIVICAP</t>
        </r>
      </text>
    </comment>
    <comment ref="B304" authorId="0" shapeId="0" xr:uid="{00000000-0006-0000-0400-000050000000}">
      <text>
        <r>
          <rPr>
            <b/>
            <sz val="11"/>
            <color indexed="81"/>
            <rFont val="Arial"/>
            <family val="2"/>
          </rPr>
          <t xml:space="preserve">S0488:
</t>
        </r>
        <r>
          <rPr>
            <sz val="11"/>
            <color indexed="81"/>
            <rFont val="Arial"/>
            <family val="2"/>
          </rPr>
          <t>Informacion de la vigencia 2021.
No se reporto informacion en el IRCA 2022 .
No se encontro registro de informacion en SIVICAP</t>
        </r>
      </text>
    </comment>
    <comment ref="B306" authorId="0" shapeId="0" xr:uid="{00000000-0006-0000-0400-000051000000}">
      <text>
        <r>
          <rPr>
            <b/>
            <sz val="11"/>
            <color indexed="81"/>
            <rFont val="Arial"/>
            <family val="2"/>
          </rPr>
          <t xml:space="preserve">S0488:
</t>
        </r>
        <r>
          <rPr>
            <sz val="11"/>
            <color indexed="81"/>
            <rFont val="Arial"/>
            <family val="2"/>
          </rPr>
          <t>Informacion de la vigencia 2020.
No se reporto informacion en el IRCA 2022 .
No se encontro registro de informacion en SIVICAP</t>
        </r>
      </text>
    </comment>
    <comment ref="B308" authorId="0" shapeId="0" xr:uid="{00000000-0006-0000-0400-000052000000}">
      <text>
        <r>
          <rPr>
            <b/>
            <sz val="9"/>
            <color indexed="81"/>
            <rFont val="Tahoma"/>
            <family val="2"/>
          </rPr>
          <t>S0488:</t>
        </r>
        <r>
          <rPr>
            <sz val="9"/>
            <color indexed="81"/>
            <rFont val="Tahoma"/>
            <family val="2"/>
          </rPr>
          <t xml:space="preserve">
</t>
        </r>
        <r>
          <rPr>
            <sz val="11"/>
            <color indexed="81"/>
            <rFont val="Arial"/>
            <family val="2"/>
          </rPr>
          <t>Informacion actualizada desde SIVICAP</t>
        </r>
      </text>
    </comment>
    <comment ref="B311" authorId="0" shapeId="0" xr:uid="{00000000-0006-0000-0400-000053000000}">
      <text>
        <r>
          <rPr>
            <b/>
            <sz val="11"/>
            <color indexed="81"/>
            <rFont val="Arial"/>
            <family val="2"/>
          </rPr>
          <t xml:space="preserve">S0488:
</t>
        </r>
        <r>
          <rPr>
            <sz val="11"/>
            <color indexed="81"/>
            <rFont val="Arial"/>
            <family val="2"/>
          </rPr>
          <t>Informacion de la vigencia 2021.
No se reporto informacion en el IRCA 2022 .
No se encontro registro de informacion en SIVICAP</t>
        </r>
      </text>
    </comment>
    <comment ref="B312" authorId="0" shapeId="0" xr:uid="{00000000-0006-0000-0400-000054000000}">
      <text>
        <r>
          <rPr>
            <b/>
            <sz val="9"/>
            <color indexed="81"/>
            <rFont val="Tahoma"/>
            <family val="2"/>
          </rPr>
          <t>S0488:</t>
        </r>
        <r>
          <rPr>
            <sz val="9"/>
            <color indexed="81"/>
            <rFont val="Tahoma"/>
            <family val="2"/>
          </rPr>
          <t xml:space="preserve">
</t>
        </r>
        <r>
          <rPr>
            <sz val="11"/>
            <color indexed="81"/>
            <rFont val="Arial"/>
            <family val="2"/>
          </rPr>
          <t>Informacion actualizada desde SIVICAP</t>
        </r>
      </text>
    </comment>
    <comment ref="B313" authorId="0" shapeId="0" xr:uid="{00000000-0006-0000-0400-000055000000}">
      <text>
        <r>
          <rPr>
            <b/>
            <sz val="11"/>
            <color indexed="81"/>
            <rFont val="Arial"/>
            <family val="2"/>
          </rPr>
          <t xml:space="preserve">S0488:
</t>
        </r>
        <r>
          <rPr>
            <sz val="11"/>
            <color indexed="81"/>
            <rFont val="Arial"/>
            <family val="2"/>
          </rPr>
          <t>Informacion de la vigencia 2021.
No se reporto informacion en el IRCA 2022 .
No se encontro registro de informacion en SIVICAP</t>
        </r>
      </text>
    </comment>
    <comment ref="B401" authorId="0" shapeId="0" xr:uid="{00000000-0006-0000-0400-000056000000}">
      <text>
        <r>
          <rPr>
            <b/>
            <sz val="11"/>
            <color indexed="81"/>
            <rFont val="Arial"/>
            <family val="2"/>
          </rPr>
          <t xml:space="preserve">S0488:
</t>
        </r>
        <r>
          <rPr>
            <sz val="11"/>
            <color indexed="81"/>
            <rFont val="Arial"/>
            <family val="2"/>
          </rPr>
          <t>Informacion de la vigencia 2021.
No se reporto informacion en el IRCA 2022 .
No se encontro registro de informacion en SIVICAP</t>
        </r>
      </text>
    </comment>
    <comment ref="A463" authorId="0" shapeId="0" xr:uid="{00000000-0006-0000-0400-000057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2022.
No se evidencio informacion en SIVICAP</t>
        </r>
      </text>
    </comment>
    <comment ref="A464" authorId="0" shapeId="0" xr:uid="{00000000-0006-0000-0400-000058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65" authorId="0" shapeId="0" xr:uid="{00000000-0006-0000-0400-000059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66" authorId="0" shapeId="0" xr:uid="{00000000-0006-0000-0400-00005A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67" authorId="0" shapeId="0" xr:uid="{00000000-0006-0000-0400-00005B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68" authorId="0" shapeId="0" xr:uid="{00000000-0006-0000-0400-00005C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69" authorId="0" shapeId="0" xr:uid="{00000000-0006-0000-0400-00005D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Informacion de la vigencia 2021</t>
        </r>
      </text>
    </comment>
    <comment ref="A470" authorId="0" shapeId="0" xr:uid="{00000000-0006-0000-0400-00005E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71" authorId="0" shapeId="0" xr:uid="{00000000-0006-0000-0400-00005F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B472" authorId="2" shapeId="0" xr:uid="{00000000-0006-0000-0400-000060000000}">
      <text>
        <r>
          <rPr>
            <b/>
            <sz val="12"/>
            <color indexed="81"/>
            <rFont val="Arial"/>
            <family val="2"/>
          </rPr>
          <t>TAS_URRAO:</t>
        </r>
        <r>
          <rPr>
            <sz val="12"/>
            <color indexed="81"/>
            <rFont val="Arial"/>
            <family val="2"/>
          </rPr>
          <t xml:space="preserve">
acuedcuto en remodelacion esta a tres dias de camino </t>
        </r>
      </text>
    </comment>
    <comment ref="A473" authorId="0" shapeId="0" xr:uid="{00000000-0006-0000-0400-000061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74" authorId="0" shapeId="0" xr:uid="{00000000-0006-0000-0400-000062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75" authorId="0" shapeId="0" xr:uid="{00000000-0006-0000-0400-000063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76" authorId="0" shapeId="0" xr:uid="{00000000-0006-0000-0400-000064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77" authorId="0" shapeId="0" xr:uid="{00000000-0006-0000-0400-000065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Informacion de la vigencia 2021</t>
        </r>
      </text>
    </comment>
    <comment ref="A478" authorId="0" shapeId="0" xr:uid="{00000000-0006-0000-0400-000066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2022.
No se evidencio informacion en SIVICAP</t>
        </r>
      </text>
    </comment>
    <comment ref="A479" authorId="0" shapeId="0" xr:uid="{00000000-0006-0000-0400-000067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2022.
No se evidencio informacion en SIVICAP</t>
        </r>
      </text>
    </comment>
    <comment ref="A480" authorId="0" shapeId="0" xr:uid="{00000000-0006-0000-0400-000068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81" authorId="0" shapeId="0" xr:uid="{00000000-0006-0000-0400-000069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2022.
No se evidencio informacion en SIVICAP</t>
        </r>
      </text>
    </comment>
    <comment ref="A482" authorId="0" shapeId="0" xr:uid="{00000000-0006-0000-0400-00006A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83" authorId="0" shapeId="0" xr:uid="{00000000-0006-0000-0400-00006B000000}">
      <text>
        <r>
          <rPr>
            <b/>
            <sz val="12"/>
            <color indexed="81"/>
            <rFont val="Arial"/>
            <family val="2"/>
          </rPr>
          <t>S0488:</t>
        </r>
        <r>
          <rPr>
            <sz val="12"/>
            <color indexed="81"/>
            <rFont val="Arial"/>
            <family val="2"/>
          </rPr>
          <t xml:space="preserve">
Informacionde la vigencia 2021 
</t>
        </r>
        <r>
          <rPr>
            <b/>
            <sz val="12"/>
            <color indexed="81"/>
            <rFont val="Arial"/>
            <family val="2"/>
          </rPr>
          <t>No reportaron:</t>
        </r>
        <r>
          <rPr>
            <sz val="12"/>
            <color indexed="81"/>
            <rFont val="Arial"/>
            <family val="2"/>
          </rPr>
          <t xml:space="preserve">  IRCA 2022.
No se evidencio informacion en SIVICAP</t>
        </r>
      </text>
    </comment>
    <comment ref="A484" authorId="0" shapeId="0" xr:uid="{00000000-0006-0000-0400-00006C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85" authorId="0" shapeId="0" xr:uid="{00000000-0006-0000-0400-00006D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86" authorId="0" shapeId="0" xr:uid="{00000000-0006-0000-0400-00006E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87" authorId="0" shapeId="0" xr:uid="{00000000-0006-0000-0400-00006F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88" authorId="0" shapeId="0" xr:uid="{00000000-0006-0000-0400-000070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 ref="A489" authorId="0" shapeId="0" xr:uid="{00000000-0006-0000-0400-000071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2022.
La informacion ha sido actualizada desde SIVICAP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S0488</author>
    <author>JHON WILLIAM TABARES MORALES</author>
  </authors>
  <commentList>
    <comment ref="A33" authorId="0" shapeId="0" xr:uid="{00000000-0006-0000-0500-000001000000}">
      <text>
        <r>
          <rPr>
            <b/>
            <sz val="12"/>
            <color indexed="81"/>
            <rFont val="Arial"/>
            <family val="2"/>
          </rPr>
          <t xml:space="preserve">S0488:
No se reporto: </t>
        </r>
        <r>
          <rPr>
            <sz val="12"/>
            <color indexed="81"/>
            <rFont val="Arial"/>
            <family val="2"/>
          </rPr>
          <t>IRCA 2022.
No se evidencia indormacion en SIVICAP
Informacion de la vigencia 2021</t>
        </r>
      </text>
    </comment>
    <comment ref="A34" authorId="0" shapeId="0" xr:uid="{00000000-0006-0000-0500-000002000000}">
      <text>
        <r>
          <rPr>
            <b/>
            <sz val="12"/>
            <color indexed="81"/>
            <rFont val="Arial"/>
            <family val="2"/>
          </rPr>
          <t xml:space="preserve">S0488:
No se reporto: </t>
        </r>
        <r>
          <rPr>
            <sz val="12"/>
            <color indexed="81"/>
            <rFont val="Arial"/>
            <family val="2"/>
          </rPr>
          <t>IRCA 2022.
No se evidencia indormacion en SIVICAP
Informacion de la vigencia 2021</t>
        </r>
      </text>
    </comment>
    <comment ref="A35" authorId="0" shapeId="0" xr:uid="{00000000-0006-0000-0500-000003000000}">
      <text>
        <r>
          <rPr>
            <b/>
            <sz val="12"/>
            <color indexed="81"/>
            <rFont val="Arial"/>
            <family val="2"/>
          </rPr>
          <t xml:space="preserve">S0488:
No se reporto: </t>
        </r>
        <r>
          <rPr>
            <sz val="12"/>
            <color indexed="81"/>
            <rFont val="Arial"/>
            <family val="2"/>
          </rPr>
          <t>IRCA 2022.
No se evidencia indormacion en SIVICAP
Informacion de la vigencia 2021</t>
        </r>
      </text>
    </comment>
    <comment ref="A36" authorId="0" shapeId="0" xr:uid="{00000000-0006-0000-0500-000004000000}">
      <text>
        <r>
          <rPr>
            <b/>
            <sz val="12"/>
            <color indexed="81"/>
            <rFont val="Arial"/>
            <family val="2"/>
          </rPr>
          <t xml:space="preserve">S0488:
No se reporto: </t>
        </r>
        <r>
          <rPr>
            <sz val="12"/>
            <color indexed="81"/>
            <rFont val="Arial"/>
            <family val="2"/>
          </rPr>
          <t>IRCA 2022.</t>
        </r>
        <r>
          <rPr>
            <b/>
            <sz val="12"/>
            <color indexed="81"/>
            <rFont val="Arial"/>
            <family val="2"/>
          </rPr>
          <t xml:space="preserve">
</t>
        </r>
        <r>
          <rPr>
            <sz val="12"/>
            <color indexed="81"/>
            <rFont val="Arial"/>
            <family val="2"/>
          </rPr>
          <t>No se evidencia indormacion en SIVICAP.
Informacion de la vigencia 2020</t>
        </r>
      </text>
    </comment>
    <comment ref="A37" authorId="0" shapeId="0" xr:uid="{00000000-0006-0000-0500-000005000000}">
      <text>
        <r>
          <rPr>
            <b/>
            <sz val="12"/>
            <color indexed="81"/>
            <rFont val="Arial"/>
            <family val="2"/>
          </rPr>
          <t>S0488:</t>
        </r>
        <r>
          <rPr>
            <sz val="12"/>
            <color indexed="81"/>
            <rFont val="Arial"/>
            <family val="2"/>
          </rPr>
          <t xml:space="preserve">
Informacionde la vigencia 2019 . 
</t>
        </r>
        <r>
          <rPr>
            <b/>
            <sz val="12"/>
            <color indexed="81"/>
            <rFont val="Arial"/>
            <family val="2"/>
          </rPr>
          <t>No reportaron:</t>
        </r>
        <r>
          <rPr>
            <sz val="12"/>
            <color indexed="81"/>
            <rFont val="Arial"/>
            <family val="2"/>
          </rPr>
          <t xml:space="preserve"> IRCA 2020, IRCA 2021,IRCA 2022.</t>
        </r>
      </text>
    </comment>
    <comment ref="A38" authorId="0" shapeId="0" xr:uid="{00000000-0006-0000-0500-000006000000}">
      <text>
        <r>
          <rPr>
            <b/>
            <sz val="12"/>
            <color indexed="81"/>
            <rFont val="Arial"/>
            <family val="2"/>
          </rPr>
          <t>S0488:</t>
        </r>
        <r>
          <rPr>
            <sz val="12"/>
            <color indexed="81"/>
            <rFont val="Arial"/>
            <family val="2"/>
          </rPr>
          <t xml:space="preserve">
Informacionde la vigencia 2019 . 
</t>
        </r>
        <r>
          <rPr>
            <b/>
            <sz val="12"/>
            <color indexed="81"/>
            <rFont val="Arial"/>
            <family val="2"/>
          </rPr>
          <t>No reportaron:</t>
        </r>
        <r>
          <rPr>
            <sz val="12"/>
            <color indexed="81"/>
            <rFont val="Arial"/>
            <family val="2"/>
          </rPr>
          <t xml:space="preserve"> IRCA 2020, IRCA 2021,IRCA 2022.</t>
        </r>
      </text>
    </comment>
    <comment ref="A39" authorId="0" shapeId="0" xr:uid="{00000000-0006-0000-0500-000007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IRCA 2021,IRCA 2022.
No se evidencio informacion en SIVICAP.</t>
        </r>
      </text>
    </comment>
    <comment ref="A46" authorId="0" shapeId="0" xr:uid="{00000000-0006-0000-0500-000008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IRCA 2021,IRCA 2022.
No se evidencia informacion en SIVICAP.</t>
        </r>
      </text>
    </comment>
    <comment ref="A47" authorId="0" shapeId="0" xr:uid="{00000000-0006-0000-0500-000009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Se incluye en el inventario según informacion entregada por planeacion municipal 6.10.2023.</t>
        </r>
      </text>
    </comment>
    <comment ref="A48" authorId="0" shapeId="0" xr:uid="{00000000-0006-0000-0500-00000A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IRCA 2021,IRCA 2022.
No se evidencia informacion en SIVICAP.</t>
        </r>
      </text>
    </comment>
    <comment ref="A49" authorId="0" shapeId="0" xr:uid="{00000000-0006-0000-0500-00000B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Se incluye en el inventario según informacion entregada por planeacion municipal 6.10.2023.</t>
        </r>
      </text>
    </comment>
    <comment ref="A50" authorId="0" shapeId="0" xr:uid="{00000000-0006-0000-0500-00000C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ISe incluye en el inventario según informacion entregada por planeacion municipal 6.10.2023.</t>
        </r>
      </text>
    </comment>
    <comment ref="A51" authorId="0" shapeId="0" xr:uid="{00000000-0006-0000-0500-00000D000000}">
      <text>
        <r>
          <rPr>
            <b/>
            <sz val="12"/>
            <color indexed="81"/>
            <rFont val="Arial"/>
            <family val="2"/>
          </rPr>
          <t>S0488:</t>
        </r>
        <r>
          <rPr>
            <sz val="12"/>
            <color indexed="81"/>
            <rFont val="Arial"/>
            <family val="2"/>
          </rPr>
          <t xml:space="preserve">
Informacionde la vigencia 2019 . 
</t>
        </r>
        <r>
          <rPr>
            <b/>
            <sz val="12"/>
            <color indexed="81"/>
            <rFont val="Arial"/>
            <family val="2"/>
          </rPr>
          <t>No reportaron:</t>
        </r>
        <r>
          <rPr>
            <sz val="12"/>
            <color indexed="81"/>
            <rFont val="Arial"/>
            <family val="2"/>
          </rPr>
          <t xml:space="preserve"> IRCA 2020, IRCA 2021,IRCA 2022.</t>
        </r>
      </text>
    </comment>
    <comment ref="A52" authorId="0" shapeId="0" xr:uid="{00000000-0006-0000-0500-00000E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ISe incluye en el inventario según informacion entregada por planeacion municipal 6.10.2023.</t>
        </r>
      </text>
    </comment>
    <comment ref="A53" authorId="0" shapeId="0" xr:uid="{00000000-0006-0000-0500-00000F000000}">
      <text>
        <r>
          <rPr>
            <b/>
            <sz val="12"/>
            <color indexed="81"/>
            <rFont val="Arial"/>
            <family val="2"/>
          </rPr>
          <t>S0488:</t>
        </r>
        <r>
          <rPr>
            <sz val="12"/>
            <color indexed="81"/>
            <rFont val="Arial"/>
            <family val="2"/>
          </rPr>
          <t xml:space="preserve">
Se incluye en el inventario según informacion entregada por planeacion municipal 6.10.2023.</t>
        </r>
      </text>
    </comment>
    <comment ref="A54" authorId="0" shapeId="0" xr:uid="{00000000-0006-0000-0500-000010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ISe incluye en el inventario según informacion entregada por planeacion municipal 6.10.2023.</t>
        </r>
      </text>
    </comment>
    <comment ref="A55" authorId="0" shapeId="0" xr:uid="{00000000-0006-0000-0500-000011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IRCA 2021,IRCA 2022.
No se evidencia informacion en SIVICAP.</t>
        </r>
      </text>
    </comment>
    <comment ref="A56" authorId="0" shapeId="0" xr:uid="{00000000-0006-0000-0500-000012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IRCA 2020, IRCA 2021,IRCA 2022.
No se evidencia informacion en SIVICAP.</t>
        </r>
      </text>
    </comment>
    <comment ref="A57" authorId="0" shapeId="0" xr:uid="{00000000-0006-0000-0500-000013000000}">
      <text>
        <r>
          <rPr>
            <b/>
            <sz val="12"/>
            <color indexed="81"/>
            <rFont val="Arial"/>
            <family val="2"/>
          </rPr>
          <t>S0488:</t>
        </r>
        <r>
          <rPr>
            <sz val="12"/>
            <color indexed="81"/>
            <rFont val="Arial"/>
            <family val="2"/>
          </rPr>
          <t xml:space="preserve">
Informacionde la vigencia 2019 . 
</t>
        </r>
        <r>
          <rPr>
            <b/>
            <sz val="12"/>
            <color indexed="81"/>
            <rFont val="Arial"/>
            <family val="2"/>
          </rPr>
          <t>No reportaron:</t>
        </r>
        <r>
          <rPr>
            <sz val="12"/>
            <color indexed="81"/>
            <rFont val="Arial"/>
            <family val="2"/>
          </rPr>
          <t xml:space="preserve"> IRCA 2020, IRCA 2021,IRCA 2022.</t>
        </r>
      </text>
    </comment>
    <comment ref="A58" authorId="0" shapeId="0" xr:uid="{00000000-0006-0000-0500-000014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 xml:space="preserve"> Se incluye en el inventario según informacion entregada por planeacion municipal 6.10.2023.</t>
        </r>
      </text>
    </comment>
    <comment ref="A59" authorId="0" shapeId="0" xr:uid="{00000000-0006-0000-0500-000015000000}">
      <text>
        <r>
          <rPr>
            <b/>
            <sz val="12"/>
            <color indexed="81"/>
            <rFont val="Arial"/>
            <family val="2"/>
          </rPr>
          <t>S0488:</t>
        </r>
        <r>
          <rPr>
            <sz val="12"/>
            <color indexed="81"/>
            <rFont val="Arial"/>
            <family val="2"/>
          </rPr>
          <t xml:space="preserve">
</t>
        </r>
        <r>
          <rPr>
            <b/>
            <sz val="12"/>
            <color indexed="81"/>
            <rFont val="Arial"/>
            <family val="2"/>
          </rPr>
          <t>No reportaron:</t>
        </r>
        <r>
          <rPr>
            <sz val="12"/>
            <color indexed="81"/>
            <rFont val="Arial"/>
            <family val="2"/>
          </rPr>
          <t>Se incluye en el inventario según informacion entregada por planeacion municipal 6.10.2023.</t>
        </r>
      </text>
    </comment>
    <comment ref="A60" authorId="1" shapeId="0" xr:uid="{1EDA827D-00B0-41EA-89A7-631FE8FB5371}">
      <text>
        <r>
          <rPr>
            <b/>
            <sz val="9"/>
            <color indexed="81"/>
            <rFont val="Tahoma"/>
            <charset val="1"/>
          </rPr>
          <t>JHON WILLIAM TABARES MORALES:Se incluye en el inventario según informacion entregada por planeacion municipal 6.10.2023.</t>
        </r>
        <r>
          <rPr>
            <sz val="9"/>
            <color indexed="81"/>
            <rFont val="Tahoma"/>
            <charset val="1"/>
          </rPr>
          <t xml:space="preserve">
</t>
        </r>
      </text>
    </comment>
    <comment ref="A61" authorId="1" shapeId="0" xr:uid="{49C252A6-A35A-4D5D-879A-143B514A4268}">
      <text>
        <r>
          <rPr>
            <b/>
            <sz val="9"/>
            <color indexed="81"/>
            <rFont val="Tahoma"/>
            <charset val="1"/>
          </rPr>
          <t>JHON WILLIAM TABARES MORALES:Se incluye en el inventario según informacion entregada por planeacion municipal 6.10.2023.</t>
        </r>
        <r>
          <rPr>
            <sz val="9"/>
            <color indexed="81"/>
            <rFont val="Tahoma"/>
            <charset val="1"/>
          </rPr>
          <t xml:space="preserve">
</t>
        </r>
      </text>
    </comment>
    <comment ref="A62" authorId="1" shapeId="0" xr:uid="{F4394E4D-D423-4B75-80FB-1FE7D73CA18B}">
      <text>
        <r>
          <rPr>
            <b/>
            <sz val="9"/>
            <color indexed="81"/>
            <rFont val="Tahoma"/>
            <charset val="1"/>
          </rPr>
          <t>JHON WILLIAM TABARES MORALES:Se incluye en el inventario según informacion entregada por planeacion municipal 6.10.2023.</t>
        </r>
        <r>
          <rPr>
            <sz val="9"/>
            <color indexed="81"/>
            <rFont val="Tahoma"/>
            <charset val="1"/>
          </rPr>
          <t xml:space="preserve">
</t>
        </r>
      </text>
    </comment>
    <comment ref="A63" authorId="0" shapeId="0" xr:uid="{00000000-0006-0000-0500-000016000000}">
      <text>
        <r>
          <rPr>
            <b/>
            <sz val="12"/>
            <color indexed="81"/>
            <rFont val="Arial"/>
            <family val="2"/>
          </rPr>
          <t>S0488:</t>
        </r>
        <r>
          <rPr>
            <sz val="12"/>
            <color indexed="81"/>
            <rFont val="Arial"/>
            <family val="2"/>
          </rPr>
          <t xml:space="preserve">
Informacionde la vigencia 2019 . 
</t>
        </r>
        <r>
          <rPr>
            <b/>
            <sz val="12"/>
            <color indexed="81"/>
            <rFont val="Arial"/>
            <family val="2"/>
          </rPr>
          <t>No reportaron:</t>
        </r>
        <r>
          <rPr>
            <sz val="12"/>
            <color indexed="81"/>
            <rFont val="Arial"/>
            <family val="2"/>
          </rPr>
          <t xml:space="preserve"> IRCA 2020, IRCA 2021,IRCA 2022.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S0488</author>
  </authors>
  <commentList>
    <comment ref="B15" authorId="0" shapeId="0" xr:uid="{00000000-0006-0000-0600-000001000000}">
      <text>
        <r>
          <rPr>
            <b/>
            <sz val="9"/>
            <color indexed="81"/>
            <rFont val="Tahoma"/>
            <family val="2"/>
          </rPr>
          <t>S0488:</t>
        </r>
        <r>
          <rPr>
            <sz val="9"/>
            <color indexed="81"/>
            <rFont val="Tahoma"/>
            <family val="2"/>
          </rPr>
          <t xml:space="preserve">
</t>
        </r>
        <r>
          <rPr>
            <sz val="12"/>
            <color indexed="81"/>
            <rFont val="Arial"/>
            <family val="2"/>
          </rPr>
          <t>No se reportò informacion en el IRCA 2022.
No se evidencia informacion en SIVICAP.</t>
        </r>
      </text>
    </comment>
    <comment ref="B19" authorId="0" shapeId="0" xr:uid="{00000000-0006-0000-0600-000002000000}">
      <text>
        <r>
          <rPr>
            <b/>
            <sz val="9"/>
            <color indexed="81"/>
            <rFont val="Tahoma"/>
            <family val="2"/>
          </rPr>
          <t>S0488:</t>
        </r>
        <r>
          <rPr>
            <sz val="9"/>
            <color indexed="81"/>
            <rFont val="Tahoma"/>
            <family val="2"/>
          </rPr>
          <t xml:space="preserve">
</t>
        </r>
        <r>
          <rPr>
            <sz val="12"/>
            <color indexed="81"/>
            <rFont val="Arial"/>
            <family val="2"/>
          </rPr>
          <t>No se reportò informacion en el IRCA 2022.
No se evidencia informacion en SIVICAP.</t>
        </r>
      </text>
    </comment>
    <comment ref="A25" authorId="0" shapeId="0" xr:uid="{00000000-0006-0000-0600-000003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Informacion de la vigencia 2020.</t>
        </r>
      </text>
    </comment>
    <comment ref="A26" authorId="0" shapeId="0" xr:uid="{00000000-0006-0000-0600-000004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Informacion de la vigencia 2020.</t>
        </r>
      </text>
    </comment>
    <comment ref="A27" authorId="0" shapeId="0" xr:uid="{00000000-0006-0000-0600-000005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No se evidencia informacion en SIVICAP.</t>
        </r>
      </text>
    </comment>
    <comment ref="A28" authorId="0" shapeId="0" xr:uid="{00000000-0006-0000-0600-000006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No se evidencia informacion en SIVICAP.</t>
        </r>
      </text>
    </comment>
    <comment ref="A29" authorId="0" shapeId="0" xr:uid="{00000000-0006-0000-0600-000007000000}">
      <text>
        <r>
          <rPr>
            <b/>
            <sz val="9"/>
            <color indexed="81"/>
            <rFont val="Tahoma"/>
            <family val="2"/>
          </rPr>
          <t>S0488:</t>
        </r>
        <r>
          <rPr>
            <sz val="9"/>
            <color indexed="81"/>
            <rFont val="Tahoma"/>
            <family val="2"/>
          </rPr>
          <t xml:space="preserve">
</t>
        </r>
        <r>
          <rPr>
            <b/>
            <sz val="11"/>
            <color indexed="81"/>
            <rFont val="Arial"/>
            <family val="2"/>
          </rPr>
          <t>No reporto:</t>
        </r>
        <r>
          <rPr>
            <sz val="11"/>
            <color indexed="81"/>
            <rFont val="Arial"/>
            <family val="2"/>
          </rPr>
          <t xml:space="preserve"> IRCA 2021,IRCA 2022
Informacion actualizada desde SIVICAP</t>
        </r>
      </text>
    </comment>
    <comment ref="A30" authorId="0" shapeId="0" xr:uid="{00000000-0006-0000-0600-000008000000}">
      <text>
        <r>
          <rPr>
            <b/>
            <sz val="9"/>
            <color indexed="81"/>
            <rFont val="Tahoma"/>
            <family val="2"/>
          </rPr>
          <t>S0488:</t>
        </r>
        <r>
          <rPr>
            <sz val="9"/>
            <color indexed="81"/>
            <rFont val="Tahoma"/>
            <family val="2"/>
          </rPr>
          <t xml:space="preserve">
</t>
        </r>
        <r>
          <rPr>
            <b/>
            <sz val="11"/>
            <color indexed="81"/>
            <rFont val="Arial"/>
            <family val="2"/>
          </rPr>
          <t>No reporto:</t>
        </r>
        <r>
          <rPr>
            <sz val="11"/>
            <color indexed="81"/>
            <rFont val="Arial"/>
            <family val="2"/>
          </rPr>
          <t xml:space="preserve"> IRCA 2021,IRCA 2022
Informacion actualizada desde SIVICAP</t>
        </r>
      </text>
    </comment>
    <comment ref="A31" authorId="0" shapeId="0" xr:uid="{00000000-0006-0000-0600-000009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Informacion de la vigencia 2020.</t>
        </r>
      </text>
    </comment>
    <comment ref="A32" authorId="0" shapeId="0" xr:uid="{00000000-0006-0000-0600-00000A000000}">
      <text>
        <r>
          <rPr>
            <b/>
            <sz val="9"/>
            <color indexed="81"/>
            <rFont val="Tahoma"/>
            <family val="2"/>
          </rPr>
          <t>S0488:</t>
        </r>
        <r>
          <rPr>
            <sz val="9"/>
            <color indexed="81"/>
            <rFont val="Tahoma"/>
            <family val="2"/>
          </rPr>
          <t xml:space="preserve">
</t>
        </r>
        <r>
          <rPr>
            <b/>
            <sz val="11"/>
            <color indexed="81"/>
            <rFont val="Arial"/>
            <family val="2"/>
          </rPr>
          <t>No reporto:</t>
        </r>
        <r>
          <rPr>
            <sz val="11"/>
            <color indexed="81"/>
            <rFont val="Arial"/>
            <family val="2"/>
          </rPr>
          <t xml:space="preserve"> IRCA 2021,IRCA 2022
Informacion actualizada desde SIVICAP</t>
        </r>
      </text>
    </comment>
    <comment ref="A34" authorId="0" shapeId="0" xr:uid="{00000000-0006-0000-0600-00000B000000}">
      <text>
        <r>
          <rPr>
            <b/>
            <sz val="9"/>
            <color indexed="81"/>
            <rFont val="Tahoma"/>
            <family val="2"/>
          </rPr>
          <t>S0488:</t>
        </r>
        <r>
          <rPr>
            <sz val="9"/>
            <color indexed="81"/>
            <rFont val="Tahoma"/>
            <family val="2"/>
          </rPr>
          <t xml:space="preserve">
</t>
        </r>
        <r>
          <rPr>
            <b/>
            <sz val="11"/>
            <color indexed="81"/>
            <rFont val="Arial"/>
            <family val="2"/>
          </rPr>
          <t>No reporto:</t>
        </r>
        <r>
          <rPr>
            <sz val="11"/>
            <color indexed="81"/>
            <rFont val="Arial"/>
            <family val="2"/>
          </rPr>
          <t xml:space="preserve"> IRCA 2021,IRCA 2022
Informacion actualizada desde SIVICAP</t>
        </r>
      </text>
    </comment>
    <comment ref="A35" authorId="0" shapeId="0" xr:uid="{00000000-0006-0000-0600-00000C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Informacion de la vigencia 2020.</t>
        </r>
      </text>
    </comment>
    <comment ref="A36" authorId="0" shapeId="0" xr:uid="{00000000-0006-0000-0600-00000D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Informacion de la vigencia 2020.</t>
        </r>
      </text>
    </comment>
    <comment ref="A37" authorId="0" shapeId="0" xr:uid="{00000000-0006-0000-0600-00000E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Informacion de la vigencia 2020.</t>
        </r>
      </text>
    </comment>
    <comment ref="A38" authorId="0" shapeId="0" xr:uid="{00000000-0006-0000-0600-00000F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Informacion de la vigencia 2020.</t>
        </r>
      </text>
    </comment>
    <comment ref="A39" authorId="0" shapeId="0" xr:uid="{00000000-0006-0000-0600-000010000000}">
      <text>
        <r>
          <rPr>
            <b/>
            <sz val="9"/>
            <color indexed="81"/>
            <rFont val="Tahoma"/>
            <family val="2"/>
          </rPr>
          <t>S0488:</t>
        </r>
        <r>
          <rPr>
            <sz val="9"/>
            <color indexed="81"/>
            <rFont val="Tahoma"/>
            <family val="2"/>
          </rPr>
          <t xml:space="preserve">
</t>
        </r>
        <r>
          <rPr>
            <b/>
            <sz val="11"/>
            <color indexed="81"/>
            <rFont val="Arial"/>
            <family val="2"/>
          </rPr>
          <t>No reportò:</t>
        </r>
        <r>
          <rPr>
            <sz val="11"/>
            <color indexed="81"/>
            <rFont val="Arial"/>
            <family val="2"/>
          </rPr>
          <t xml:space="preserve"> IRCA 2021,IRCA 2022
No se evidencia informacion en SIVICAP.</t>
        </r>
      </text>
    </comment>
    <comment ref="A40" authorId="0" shapeId="0" xr:uid="{00000000-0006-0000-0600-000011000000}">
      <text>
        <r>
          <rPr>
            <b/>
            <sz val="12"/>
            <color indexed="81"/>
            <rFont val="Arial"/>
            <family val="2"/>
          </rPr>
          <t xml:space="preserve">S0488:
No reporto: </t>
        </r>
        <r>
          <rPr>
            <sz val="12"/>
            <color indexed="81"/>
            <rFont val="Arial"/>
            <family val="2"/>
          </rPr>
          <t>IRCA 2021,IRCA 2022.
Informacion de la vigencia 2020.
No se evidencia informacion en SIVICAP.</t>
        </r>
      </text>
    </comment>
    <comment ref="A41" authorId="0" shapeId="0" xr:uid="{00000000-0006-0000-0600-000012000000}">
      <text>
        <r>
          <rPr>
            <b/>
            <sz val="12"/>
            <color indexed="81"/>
            <rFont val="Arial"/>
            <family val="2"/>
          </rPr>
          <t xml:space="preserve">S0488:
No reporto: </t>
        </r>
        <r>
          <rPr>
            <sz val="12"/>
            <color indexed="81"/>
            <rFont val="Arial"/>
            <family val="2"/>
          </rPr>
          <t>IRCA 2021,IRCA 2022.
Informacion de la vigencia 2020.
No se evidencia informacion en SIVICAP.</t>
        </r>
      </text>
    </comment>
    <comment ref="A42" authorId="0" shapeId="0" xr:uid="{00000000-0006-0000-0600-000013000000}">
      <text>
        <r>
          <rPr>
            <b/>
            <sz val="12"/>
            <color indexed="81"/>
            <rFont val="Arial"/>
            <family val="2"/>
          </rPr>
          <t xml:space="preserve">S0488:
No reporto: </t>
        </r>
        <r>
          <rPr>
            <sz val="12"/>
            <color indexed="81"/>
            <rFont val="Arial"/>
            <family val="2"/>
          </rPr>
          <t>IRCA 2021,IRCA 2022.
Informacion de la vigencia 2020.
No se evidencia informacion en SIVICAP.</t>
        </r>
      </text>
    </comment>
    <comment ref="A43" authorId="0" shapeId="0" xr:uid="{00000000-0006-0000-0600-000014000000}">
      <text>
        <r>
          <rPr>
            <b/>
            <sz val="12"/>
            <color indexed="81"/>
            <rFont val="Arial"/>
            <family val="2"/>
          </rPr>
          <t xml:space="preserve">S0488:
No reporto: </t>
        </r>
        <r>
          <rPr>
            <sz val="12"/>
            <color indexed="81"/>
            <rFont val="Arial"/>
            <family val="2"/>
          </rPr>
          <t>IRCA 2021,IRCA 2022.
Informacion de la vigencia 2020.
No se evidencia informacion en SIVICAP.</t>
        </r>
      </text>
    </comment>
    <comment ref="A44" authorId="0" shapeId="0" xr:uid="{00000000-0006-0000-0600-000015000000}">
      <text>
        <r>
          <rPr>
            <b/>
            <sz val="12"/>
            <color indexed="81"/>
            <rFont val="Arial"/>
            <family val="2"/>
          </rPr>
          <t xml:space="preserve">S0488:
No reporto: </t>
        </r>
        <r>
          <rPr>
            <sz val="12"/>
            <color indexed="81"/>
            <rFont val="Arial"/>
            <family val="2"/>
          </rPr>
          <t>IRCA 2021,IRCA 2022.
Informacion de la vigencia 2020.
No se evidencia informacion en SIVICAP.</t>
        </r>
      </text>
    </comment>
    <comment ref="A45" authorId="0" shapeId="0" xr:uid="{00000000-0006-0000-0600-000016000000}">
      <text>
        <r>
          <rPr>
            <b/>
            <sz val="12"/>
            <color indexed="81"/>
            <rFont val="Arial"/>
            <family val="2"/>
          </rPr>
          <t xml:space="preserve">S0488:
No reporto: </t>
        </r>
        <r>
          <rPr>
            <sz val="12"/>
            <color indexed="81"/>
            <rFont val="Arial"/>
            <family val="2"/>
          </rPr>
          <t>IRCA 2021,IRCA 2022.
Informacion de la vigencia 2020.
No se evidencia informacion en SIVICAP.</t>
        </r>
      </text>
    </comment>
    <comment ref="A46" authorId="0" shapeId="0" xr:uid="{00000000-0006-0000-0600-000017000000}">
      <text>
        <r>
          <rPr>
            <b/>
            <sz val="12"/>
            <color indexed="81"/>
            <rFont val="Arial"/>
            <family val="2"/>
          </rPr>
          <t xml:space="preserve">S0488:
No reporto: </t>
        </r>
        <r>
          <rPr>
            <sz val="12"/>
            <color indexed="81"/>
            <rFont val="Arial"/>
            <family val="2"/>
          </rPr>
          <t>IRCA 2021,IRCA 2022.
Informacion de la vigencia 2020.
No se evidencia informacion en SIVICAP.</t>
        </r>
      </text>
    </comment>
    <comment ref="B53" authorId="0" shapeId="0" xr:uid="{00000000-0006-0000-0600-000018000000}">
      <text>
        <r>
          <rPr>
            <b/>
            <sz val="9"/>
            <color indexed="81"/>
            <rFont val="Tahoma"/>
            <family val="2"/>
          </rPr>
          <t>S0488:</t>
        </r>
        <r>
          <rPr>
            <sz val="9"/>
            <color indexed="81"/>
            <rFont val="Tahoma"/>
            <family val="2"/>
          </rPr>
          <t xml:space="preserve">
</t>
        </r>
        <r>
          <rPr>
            <sz val="12"/>
            <color indexed="81"/>
            <rFont val="Arial"/>
            <family val="2"/>
          </rPr>
          <t>No se reportò informacion en el IRCA 2022.
No se evidencia informacion en SIVICAP.</t>
        </r>
      </text>
    </comment>
    <comment ref="B59" authorId="0" shapeId="0" xr:uid="{00000000-0006-0000-0600-000019000000}">
      <text>
        <r>
          <rPr>
            <b/>
            <sz val="9"/>
            <color indexed="81"/>
            <rFont val="Tahoma"/>
            <family val="2"/>
          </rPr>
          <t xml:space="preserve">S0488:
</t>
        </r>
        <r>
          <rPr>
            <sz val="12"/>
            <color indexed="81"/>
            <rFont val="Arial"/>
            <family val="2"/>
          </rPr>
          <t>No se reportò informacion en el IRCA 2022.</t>
        </r>
        <r>
          <rPr>
            <b/>
            <sz val="9"/>
            <color indexed="81"/>
            <rFont val="Tahoma"/>
            <family val="2"/>
          </rPr>
          <t xml:space="preserve">
</t>
        </r>
        <r>
          <rPr>
            <sz val="9"/>
            <color indexed="81"/>
            <rFont val="Tahoma"/>
            <family val="2"/>
          </rPr>
          <t xml:space="preserve">
</t>
        </r>
        <r>
          <rPr>
            <sz val="11"/>
            <color indexed="81"/>
            <rFont val="Arial"/>
            <family val="2"/>
          </rPr>
          <t>Informacion actualizada desde SIVICAP</t>
        </r>
      </text>
    </comment>
    <comment ref="B60" authorId="0" shapeId="0" xr:uid="{00000000-0006-0000-0600-00001A000000}">
      <text>
        <r>
          <rPr>
            <b/>
            <sz val="9"/>
            <color indexed="81"/>
            <rFont val="Tahoma"/>
            <family val="2"/>
          </rPr>
          <t xml:space="preserve">S0488:
</t>
        </r>
        <r>
          <rPr>
            <sz val="12"/>
            <color indexed="81"/>
            <rFont val="Arial"/>
            <family val="2"/>
          </rPr>
          <t>No se reportò informacion en el IRCA 2022.</t>
        </r>
        <r>
          <rPr>
            <sz val="9"/>
            <color indexed="81"/>
            <rFont val="Tahoma"/>
            <family val="2"/>
          </rPr>
          <t xml:space="preserve">
</t>
        </r>
        <r>
          <rPr>
            <sz val="11"/>
            <color indexed="81"/>
            <rFont val="Arial"/>
            <family val="2"/>
          </rPr>
          <t>No se evidencia informacion registrada en SIVICAP.
Informacion de la vigencia 2021</t>
        </r>
      </text>
    </comment>
    <comment ref="B61" authorId="0" shapeId="0" xr:uid="{00000000-0006-0000-0600-00001B000000}">
      <text>
        <r>
          <rPr>
            <b/>
            <sz val="9"/>
            <color indexed="81"/>
            <rFont val="Tahoma"/>
            <family val="2"/>
          </rPr>
          <t xml:space="preserve">S0488:
</t>
        </r>
        <r>
          <rPr>
            <sz val="12"/>
            <color indexed="81"/>
            <rFont val="Arial"/>
            <family val="2"/>
          </rPr>
          <t>No se reportò informacion en el IRCA 2022.</t>
        </r>
        <r>
          <rPr>
            <sz val="9"/>
            <color indexed="81"/>
            <rFont val="Tahoma"/>
            <family val="2"/>
          </rPr>
          <t xml:space="preserve">
</t>
        </r>
        <r>
          <rPr>
            <sz val="11"/>
            <color indexed="81"/>
            <rFont val="Arial"/>
            <family val="2"/>
          </rPr>
          <t>No se evidencia informacion registrada en SIVICAP.
Informacion de la vigencia 2021</t>
        </r>
      </text>
    </comment>
    <comment ref="B63" authorId="0" shapeId="0" xr:uid="{00000000-0006-0000-0600-00001C000000}">
      <text>
        <r>
          <rPr>
            <b/>
            <sz val="9"/>
            <color indexed="81"/>
            <rFont val="Tahoma"/>
            <family val="2"/>
          </rPr>
          <t xml:space="preserve">S0488:
</t>
        </r>
        <r>
          <rPr>
            <sz val="12"/>
            <color indexed="81"/>
            <rFont val="Arial"/>
            <family val="2"/>
          </rPr>
          <t>No se reportò informacion en el IRCA 2022.</t>
        </r>
        <r>
          <rPr>
            <sz val="9"/>
            <color indexed="81"/>
            <rFont val="Tahoma"/>
            <family val="2"/>
          </rPr>
          <t xml:space="preserve">
</t>
        </r>
        <r>
          <rPr>
            <sz val="11"/>
            <color indexed="81"/>
            <rFont val="Arial"/>
            <family val="2"/>
          </rPr>
          <t>No se evidencia informacion registrada en SIVICAP.
Informacion de la vigencia 2021</t>
        </r>
      </text>
    </comment>
    <comment ref="B64" authorId="0" shapeId="0" xr:uid="{00000000-0006-0000-0600-00001D000000}">
      <text>
        <r>
          <rPr>
            <b/>
            <sz val="9"/>
            <color indexed="81"/>
            <rFont val="Tahoma"/>
            <family val="2"/>
          </rPr>
          <t xml:space="preserve">S0488:
</t>
        </r>
        <r>
          <rPr>
            <sz val="12"/>
            <color indexed="81"/>
            <rFont val="Arial"/>
            <family val="2"/>
          </rPr>
          <t>No se reportò informacion en el IRCA 2022.</t>
        </r>
        <r>
          <rPr>
            <sz val="9"/>
            <color indexed="81"/>
            <rFont val="Tahoma"/>
            <family val="2"/>
          </rPr>
          <t xml:space="preserve">
</t>
        </r>
        <r>
          <rPr>
            <sz val="11"/>
            <color indexed="81"/>
            <rFont val="Arial"/>
            <family val="2"/>
          </rPr>
          <t>No se evidencia informacion registrada en SIVICAP.
Informacion de la vigencia 2021</t>
        </r>
      </text>
    </comment>
    <comment ref="B65" authorId="0" shapeId="0" xr:uid="{00000000-0006-0000-0600-00001E000000}">
      <text>
        <r>
          <rPr>
            <b/>
            <sz val="9"/>
            <color indexed="81"/>
            <rFont val="Tahoma"/>
            <family val="2"/>
          </rPr>
          <t xml:space="preserve">S0488:
</t>
        </r>
        <r>
          <rPr>
            <sz val="12"/>
            <color indexed="81"/>
            <rFont val="Arial"/>
            <family val="2"/>
          </rPr>
          <t>No se reportò informacion en el IRCA 2022.</t>
        </r>
        <r>
          <rPr>
            <b/>
            <sz val="9"/>
            <color indexed="81"/>
            <rFont val="Tahoma"/>
            <family val="2"/>
          </rPr>
          <t xml:space="preserve">
</t>
        </r>
        <r>
          <rPr>
            <sz val="9"/>
            <color indexed="81"/>
            <rFont val="Tahoma"/>
            <family val="2"/>
          </rPr>
          <t xml:space="preserve">
</t>
        </r>
        <r>
          <rPr>
            <sz val="11"/>
            <color indexed="81"/>
            <rFont val="Arial"/>
            <family val="2"/>
          </rPr>
          <t>Informacion actualizada desde SIVICAP</t>
        </r>
      </text>
    </comment>
    <comment ref="B66" authorId="0" shapeId="0" xr:uid="{00000000-0006-0000-0600-00001F000000}">
      <text>
        <r>
          <rPr>
            <b/>
            <sz val="9"/>
            <color indexed="81"/>
            <rFont val="Tahoma"/>
            <family val="2"/>
          </rPr>
          <t xml:space="preserve">S0488:
</t>
        </r>
        <r>
          <rPr>
            <sz val="12"/>
            <color indexed="81"/>
            <rFont val="Arial"/>
            <family val="2"/>
          </rPr>
          <t>No se reportò informacion en el IRCA 2022.</t>
        </r>
        <r>
          <rPr>
            <b/>
            <sz val="9"/>
            <color indexed="81"/>
            <rFont val="Tahoma"/>
            <family val="2"/>
          </rPr>
          <t xml:space="preserve">
</t>
        </r>
        <r>
          <rPr>
            <sz val="9"/>
            <color indexed="81"/>
            <rFont val="Tahoma"/>
            <family val="2"/>
          </rPr>
          <t xml:space="preserve">
</t>
        </r>
        <r>
          <rPr>
            <sz val="11"/>
            <color indexed="81"/>
            <rFont val="Arial"/>
            <family val="2"/>
          </rPr>
          <t>Informacion actualizada desde SIVICAP</t>
        </r>
      </text>
    </comment>
    <comment ref="B67" authorId="0" shapeId="0" xr:uid="{00000000-0006-0000-0600-000020000000}">
      <text>
        <r>
          <rPr>
            <b/>
            <sz val="9"/>
            <color indexed="81"/>
            <rFont val="Tahoma"/>
            <family val="2"/>
          </rPr>
          <t xml:space="preserve">S0488:
</t>
        </r>
        <r>
          <rPr>
            <sz val="12"/>
            <color indexed="81"/>
            <rFont val="Arial"/>
            <family val="2"/>
          </rPr>
          <t>No se reportò informacion en el IRCA 2022.</t>
        </r>
        <r>
          <rPr>
            <sz val="9"/>
            <color indexed="81"/>
            <rFont val="Tahoma"/>
            <family val="2"/>
          </rPr>
          <t xml:space="preserve">
</t>
        </r>
        <r>
          <rPr>
            <sz val="11"/>
            <color indexed="81"/>
            <rFont val="Arial"/>
            <family val="2"/>
          </rPr>
          <t>No se evidencia informacion registrada en SIVICAP.
Informacion de la vigencia 2020.</t>
        </r>
      </text>
    </comment>
    <comment ref="B69" authorId="0" shapeId="0" xr:uid="{00000000-0006-0000-0600-000021000000}">
      <text>
        <r>
          <rPr>
            <b/>
            <sz val="9"/>
            <color indexed="81"/>
            <rFont val="Tahoma"/>
            <family val="2"/>
          </rPr>
          <t xml:space="preserve">S0488:
</t>
        </r>
        <r>
          <rPr>
            <sz val="12"/>
            <color indexed="81"/>
            <rFont val="Arial"/>
            <family val="2"/>
          </rPr>
          <t>No se reportò informacion en el IRCA 2022.</t>
        </r>
        <r>
          <rPr>
            <sz val="9"/>
            <color indexed="81"/>
            <rFont val="Tahoma"/>
            <family val="2"/>
          </rPr>
          <t xml:space="preserve">
</t>
        </r>
        <r>
          <rPr>
            <sz val="11"/>
            <color indexed="81"/>
            <rFont val="Arial"/>
            <family val="2"/>
          </rPr>
          <t>No se evidencia informacion registrada en SIVICAP.
Informacion de la vigencia 2020.</t>
        </r>
      </text>
    </comment>
    <comment ref="B71" authorId="0" shapeId="0" xr:uid="{00000000-0006-0000-0600-000022000000}">
      <text>
        <r>
          <rPr>
            <b/>
            <sz val="9"/>
            <color indexed="81"/>
            <rFont val="Tahoma"/>
            <family val="2"/>
          </rPr>
          <t xml:space="preserve">S0488:
</t>
        </r>
        <r>
          <rPr>
            <sz val="12"/>
            <color indexed="81"/>
            <rFont val="Arial"/>
            <family val="2"/>
          </rPr>
          <t>No se reportò informacion en el IRCA 2022.</t>
        </r>
        <r>
          <rPr>
            <b/>
            <sz val="9"/>
            <color indexed="81"/>
            <rFont val="Tahoma"/>
            <family val="2"/>
          </rPr>
          <t xml:space="preserve">
</t>
        </r>
        <r>
          <rPr>
            <sz val="9"/>
            <color indexed="81"/>
            <rFont val="Tahoma"/>
            <family val="2"/>
          </rPr>
          <t xml:space="preserve">
</t>
        </r>
        <r>
          <rPr>
            <sz val="11"/>
            <color indexed="81"/>
            <rFont val="Arial"/>
            <family val="2"/>
          </rPr>
          <t>Informacion actualizada desde SIVICAP</t>
        </r>
      </text>
    </comment>
    <comment ref="B73" authorId="0" shapeId="0" xr:uid="{00000000-0006-0000-0600-000023000000}">
      <text>
        <r>
          <rPr>
            <b/>
            <sz val="9"/>
            <color indexed="81"/>
            <rFont val="Tahoma"/>
            <family val="2"/>
          </rPr>
          <t xml:space="preserve">S0488:
</t>
        </r>
        <r>
          <rPr>
            <sz val="12"/>
            <color indexed="81"/>
            <rFont val="Arial"/>
            <family val="2"/>
          </rPr>
          <t>No se reportò informacion en el IRCA 2022.</t>
        </r>
        <r>
          <rPr>
            <sz val="9"/>
            <color indexed="81"/>
            <rFont val="Tahoma"/>
            <family val="2"/>
          </rPr>
          <t xml:space="preserve">
</t>
        </r>
        <r>
          <rPr>
            <sz val="11"/>
            <color indexed="81"/>
            <rFont val="Arial"/>
            <family val="2"/>
          </rPr>
          <t>No se evidencia informacion registrada en SIVICAP.
Informacion de la vigencia 2021</t>
        </r>
      </text>
    </comment>
    <comment ref="B79" authorId="0" shapeId="0" xr:uid="{00000000-0006-0000-0600-000024000000}">
      <text>
        <r>
          <rPr>
            <b/>
            <sz val="9"/>
            <color indexed="81"/>
            <rFont val="Tahoma"/>
            <family val="2"/>
          </rPr>
          <t xml:space="preserve">S0488:
</t>
        </r>
        <r>
          <rPr>
            <sz val="12"/>
            <color indexed="81"/>
            <rFont val="Arial"/>
            <family val="2"/>
          </rPr>
          <t>No se reportò informacion en el IRCA 2022.</t>
        </r>
        <r>
          <rPr>
            <sz val="9"/>
            <color indexed="81"/>
            <rFont val="Tahoma"/>
            <family val="2"/>
          </rPr>
          <t xml:space="preserve">
</t>
        </r>
        <r>
          <rPr>
            <sz val="11"/>
            <color indexed="81"/>
            <rFont val="Arial"/>
            <family val="2"/>
          </rPr>
          <t>No se evidencia informacion registrada en SIVICAP.
Informacion de la vigencia 2021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S0488</author>
  </authors>
  <commentList>
    <comment ref="B17" authorId="0" shapeId="0" xr:uid="{00000000-0006-0000-0700-000001000000}">
      <text>
        <r>
          <rPr>
            <b/>
            <sz val="9"/>
            <color indexed="81"/>
            <rFont val="Tahoma"/>
            <family val="2"/>
          </rPr>
          <t>S0488:</t>
        </r>
        <r>
          <rPr>
            <sz val="9"/>
            <color indexed="81"/>
            <rFont val="Tahoma"/>
            <family val="2"/>
          </rPr>
          <t xml:space="preserve">
I</t>
        </r>
        <r>
          <rPr>
            <sz val="12"/>
            <color indexed="81"/>
            <rFont val="Arial"/>
            <family val="2"/>
          </rPr>
          <t>nformacion de la vigencia 2020.
No se reportò informacion en el IRCA 2022.
No se evidencia registro de informacion en SIVICAP.</t>
        </r>
      </text>
    </comment>
    <comment ref="B27" authorId="0" shapeId="0" xr:uid="{00000000-0006-0000-0700-000002000000}">
      <text>
        <r>
          <rPr>
            <b/>
            <sz val="12"/>
            <color indexed="81"/>
            <rFont val="Arial"/>
            <family val="2"/>
          </rPr>
          <t>S0488:</t>
        </r>
        <r>
          <rPr>
            <sz val="12"/>
            <color indexed="81"/>
            <rFont val="Arial"/>
            <family val="2"/>
          </rPr>
          <t xml:space="preserve">
No se reporto informacion en el IRCA 2022.
No se evidencia registro de informacion en SIVICAP.</t>
        </r>
      </text>
    </comment>
    <comment ref="B28" authorId="0" shapeId="0" xr:uid="{00000000-0006-0000-0700-000003000000}">
      <text>
        <r>
          <rPr>
            <b/>
            <sz val="12"/>
            <color indexed="81"/>
            <rFont val="Arial"/>
            <family val="2"/>
          </rPr>
          <t>S0488:</t>
        </r>
        <r>
          <rPr>
            <sz val="12"/>
            <color indexed="81"/>
            <rFont val="Arial"/>
            <family val="2"/>
          </rPr>
          <t xml:space="preserve">
Informacion de la vigencia 2020.
No se reporto informacion en el IRCA 2022.
No se evidencia registro de informacion en SIVICAP.</t>
        </r>
      </text>
    </comment>
    <comment ref="B30" authorId="0" shapeId="0" xr:uid="{00000000-0006-0000-0700-000004000000}">
      <text>
        <r>
          <rPr>
            <b/>
            <sz val="12"/>
            <color indexed="81"/>
            <rFont val="Arial"/>
            <family val="2"/>
          </rPr>
          <t>S0488:</t>
        </r>
        <r>
          <rPr>
            <sz val="12"/>
            <color indexed="81"/>
            <rFont val="Arial"/>
            <family val="2"/>
          </rPr>
          <t xml:space="preserve">
No se reporto informacion en el IRCA 2022.
No se evidencia registro de informacion en SIVICAP.</t>
        </r>
      </text>
    </comment>
    <comment ref="B31" authorId="0" shapeId="0" xr:uid="{00000000-0006-0000-0700-000005000000}">
      <text>
        <r>
          <rPr>
            <b/>
            <sz val="12"/>
            <color indexed="81"/>
            <rFont val="Arial"/>
            <family val="2"/>
          </rPr>
          <t>S0488:</t>
        </r>
        <r>
          <rPr>
            <sz val="12"/>
            <color indexed="81"/>
            <rFont val="Arial"/>
            <family val="2"/>
          </rPr>
          <t xml:space="preserve">
No se reporto informacion en el IRCA 2022.
No se evidencia registro de informacion en SIVICAP.</t>
        </r>
      </text>
    </comment>
    <comment ref="B33" authorId="0" shapeId="0" xr:uid="{00000000-0006-0000-0700-000006000000}">
      <text>
        <r>
          <rPr>
            <b/>
            <sz val="12"/>
            <color indexed="81"/>
            <rFont val="Arial"/>
            <family val="2"/>
          </rPr>
          <t>S0488:</t>
        </r>
        <r>
          <rPr>
            <sz val="12"/>
            <color indexed="81"/>
            <rFont val="Arial"/>
            <family val="2"/>
          </rPr>
          <t xml:space="preserve">
No se reporto informacion en el IRCA 2022.
No se evidencia registro de informacion en SIVICAP.</t>
        </r>
      </text>
    </comment>
    <comment ref="A85" authorId="0" shapeId="0" xr:uid="{00000000-0006-0000-0700-000007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86" authorId="0" shapeId="0" xr:uid="{00000000-0006-0000-0700-000008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87" authorId="0" shapeId="0" xr:uid="{00000000-0006-0000-0700-000009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88" authorId="0" shapeId="0" xr:uid="{00000000-0006-0000-0700-00000A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89" authorId="0" shapeId="0" xr:uid="{00000000-0006-0000-0700-00000B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90" authorId="0" shapeId="0" xr:uid="{00000000-0006-0000-0700-00000C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91" authorId="0" shapeId="0" xr:uid="{00000000-0006-0000-0700-00000D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92" authorId="0" shapeId="0" xr:uid="{00000000-0006-0000-0700-00000E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actualizada desde SIVICAP</t>
        </r>
      </text>
    </comment>
    <comment ref="A93" authorId="0" shapeId="0" xr:uid="{00000000-0006-0000-0700-00000F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94" authorId="0" shapeId="0" xr:uid="{00000000-0006-0000-0700-000010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95" authorId="0" shapeId="0" xr:uid="{00000000-0006-0000-0700-000011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96" authorId="0" shapeId="0" xr:uid="{00000000-0006-0000-0700-000012000000}">
      <text>
        <r>
          <rPr>
            <b/>
            <sz val="9"/>
            <color indexed="81"/>
            <rFont val="Tahoma"/>
            <family val="2"/>
          </rPr>
          <t xml:space="preserve">S0488:
</t>
        </r>
        <r>
          <rPr>
            <b/>
            <sz val="12"/>
            <color indexed="81"/>
            <rFont val="Arial"/>
            <family val="2"/>
          </rPr>
          <t>No reporto:</t>
        </r>
        <r>
          <rPr>
            <sz val="12"/>
            <color indexed="81"/>
            <rFont val="Arial"/>
            <family val="2"/>
          </rPr>
          <t xml:space="preserve"> IRCA 2022
Informacion  de la vigencia 2021.
No se evidencia registro de informacion en SIVICAP.</t>
        </r>
      </text>
    </comment>
    <comment ref="A103" authorId="0" shapeId="0" xr:uid="{00000000-0006-0000-0700-000013000000}">
      <text>
        <r>
          <rPr>
            <b/>
            <sz val="9"/>
            <color indexed="81"/>
            <rFont val="Tahoma"/>
            <family val="2"/>
          </rPr>
          <t>S0488:</t>
        </r>
        <r>
          <rPr>
            <sz val="9"/>
            <color indexed="81"/>
            <rFont val="Tahoma"/>
            <family val="2"/>
          </rPr>
          <t xml:space="preserve">
</t>
        </r>
        <r>
          <rPr>
            <sz val="12"/>
            <color indexed="81"/>
            <rFont val="Arial"/>
            <family val="2"/>
          </rPr>
          <t>No reporto: IRCA 2020 , IRCA 2021,IRCA 2022.
Informacion actualizada desde SIVICAP</t>
        </r>
      </text>
    </comment>
    <comment ref="A104" authorId="0" shapeId="0" xr:uid="{00000000-0006-0000-0700-000014000000}">
      <text>
        <r>
          <rPr>
            <b/>
            <sz val="9"/>
            <color indexed="81"/>
            <rFont val="Tahoma"/>
            <family val="2"/>
          </rPr>
          <t>S0488:</t>
        </r>
        <r>
          <rPr>
            <sz val="9"/>
            <color indexed="81"/>
            <rFont val="Tahoma"/>
            <family val="2"/>
          </rPr>
          <t xml:space="preserve">
</t>
        </r>
        <r>
          <rPr>
            <sz val="12"/>
            <color indexed="81"/>
            <rFont val="Arial"/>
            <family val="2"/>
          </rPr>
          <t>No reporto: IRCA 2020 , IRCA 2021,IRCA 2022.
Informacion actualizada desde SIVICAP</t>
        </r>
      </text>
    </comment>
    <comment ref="A105" authorId="0" shapeId="0" xr:uid="{00000000-0006-0000-0700-000015000000}">
      <text>
        <r>
          <rPr>
            <b/>
            <sz val="9"/>
            <color indexed="81"/>
            <rFont val="Tahoma"/>
            <family val="2"/>
          </rPr>
          <t>S0488:</t>
        </r>
        <r>
          <rPr>
            <sz val="9"/>
            <color indexed="81"/>
            <rFont val="Tahoma"/>
            <family val="2"/>
          </rPr>
          <t xml:space="preserve">
</t>
        </r>
        <r>
          <rPr>
            <sz val="12"/>
            <color indexed="81"/>
            <rFont val="Arial"/>
            <family val="2"/>
          </rPr>
          <t>No reporto: IRCA 2020 , IRCA 2021,IRCA 2022.
Informacion actualizada desde SIVICAP</t>
        </r>
      </text>
    </comment>
    <comment ref="A106" authorId="0" shapeId="0" xr:uid="{00000000-0006-0000-0700-000016000000}">
      <text>
        <r>
          <rPr>
            <b/>
            <sz val="9"/>
            <color indexed="81"/>
            <rFont val="Tahoma"/>
            <family val="2"/>
          </rPr>
          <t>S0488:</t>
        </r>
        <r>
          <rPr>
            <sz val="9"/>
            <color indexed="81"/>
            <rFont val="Tahoma"/>
            <family val="2"/>
          </rPr>
          <t xml:space="preserve">
</t>
        </r>
        <r>
          <rPr>
            <sz val="12"/>
            <color indexed="81"/>
            <rFont val="Arial"/>
            <family val="2"/>
          </rPr>
          <t>No reporto: IRCA 2020 , IRCA 2021,IRCA 2022.
Informacion actualizada desde SIVICAP</t>
        </r>
      </text>
    </comment>
    <comment ref="A107" authorId="0" shapeId="0" xr:uid="{00000000-0006-0000-0700-000017000000}">
      <text>
        <r>
          <rPr>
            <b/>
            <sz val="9"/>
            <color indexed="81"/>
            <rFont val="Tahoma"/>
            <family val="2"/>
          </rPr>
          <t>S0488:</t>
        </r>
        <r>
          <rPr>
            <sz val="9"/>
            <color indexed="81"/>
            <rFont val="Tahoma"/>
            <family val="2"/>
          </rPr>
          <t xml:space="preserve">
</t>
        </r>
        <r>
          <rPr>
            <sz val="12"/>
            <color indexed="81"/>
            <rFont val="Arial"/>
            <family val="2"/>
          </rPr>
          <t>No reporto: IRCA 2020 , IRCA 2021,IRCA 2022.
Informacion actualizada desde SIVICAP</t>
        </r>
      </text>
    </comment>
    <comment ref="A108" authorId="0" shapeId="0" xr:uid="{00000000-0006-0000-0700-000018000000}">
      <text>
        <r>
          <rPr>
            <b/>
            <sz val="9"/>
            <color indexed="81"/>
            <rFont val="Tahoma"/>
            <family val="2"/>
          </rPr>
          <t>S0488:</t>
        </r>
        <r>
          <rPr>
            <sz val="9"/>
            <color indexed="81"/>
            <rFont val="Tahoma"/>
            <family val="2"/>
          </rPr>
          <t xml:space="preserve">
</t>
        </r>
        <r>
          <rPr>
            <sz val="12"/>
            <color indexed="81"/>
            <rFont val="Arial"/>
            <family val="2"/>
          </rPr>
          <t>No reporto: IRCA 2020 , IRCA 2021,IRCA 2022.
Informacion actualizada desde SIVICAP</t>
        </r>
      </text>
    </comment>
    <comment ref="A109" authorId="0" shapeId="0" xr:uid="{00000000-0006-0000-0700-000019000000}">
      <text>
        <r>
          <rPr>
            <b/>
            <sz val="12"/>
            <color indexed="81"/>
            <rFont val="Arial"/>
            <family val="2"/>
          </rPr>
          <t>S0488:</t>
        </r>
        <r>
          <rPr>
            <sz val="12"/>
            <color indexed="81"/>
            <rFont val="Arial"/>
            <family val="2"/>
          </rPr>
          <t xml:space="preserve">
No reporto: IRCA 2020 , IRCA 2021,IRCA 2022.
Informacionde la vigencia 2019 .</t>
        </r>
      </text>
    </comment>
    <comment ref="A110" authorId="0" shapeId="0" xr:uid="{00000000-0006-0000-0700-00001A000000}">
      <text>
        <r>
          <rPr>
            <b/>
            <sz val="9"/>
            <color indexed="81"/>
            <rFont val="Tahoma"/>
            <family val="2"/>
          </rPr>
          <t>S0488:</t>
        </r>
        <r>
          <rPr>
            <sz val="9"/>
            <color indexed="81"/>
            <rFont val="Tahoma"/>
            <family val="2"/>
          </rPr>
          <t xml:space="preserve">
</t>
        </r>
        <r>
          <rPr>
            <sz val="12"/>
            <color indexed="81"/>
            <rFont val="Arial"/>
            <family val="2"/>
          </rPr>
          <t>No reporto: IRCA 2020 , IRCA 2021,IRCA 2022.
Informacion actualizada desde SIVICAP</t>
        </r>
      </text>
    </comment>
    <comment ref="A111" authorId="0" shapeId="0" xr:uid="{00000000-0006-0000-0700-00001B000000}">
      <text>
        <r>
          <rPr>
            <b/>
            <sz val="12"/>
            <color indexed="81"/>
            <rFont val="Arial"/>
            <family val="2"/>
          </rPr>
          <t>S0488:</t>
        </r>
        <r>
          <rPr>
            <sz val="12"/>
            <color indexed="81"/>
            <rFont val="Arial"/>
            <family val="2"/>
          </rPr>
          <t xml:space="preserve">
No reporto: IRCA 2020 , IRCA 2021,IRCA 2022.
Informacionde la vigencia 2019 .</t>
        </r>
      </text>
    </comment>
    <comment ref="A112" authorId="0" shapeId="0" xr:uid="{00000000-0006-0000-0700-00001C000000}">
      <text>
        <r>
          <rPr>
            <b/>
            <sz val="9"/>
            <color indexed="81"/>
            <rFont val="Tahoma"/>
            <family val="2"/>
          </rPr>
          <t>S0488:</t>
        </r>
        <r>
          <rPr>
            <sz val="9"/>
            <color indexed="81"/>
            <rFont val="Tahoma"/>
            <family val="2"/>
          </rPr>
          <t xml:space="preserve">
</t>
        </r>
        <r>
          <rPr>
            <sz val="12"/>
            <color indexed="81"/>
            <rFont val="Arial"/>
            <family val="2"/>
          </rPr>
          <t>No reporto: IRCA 2020 , IRCA 2021,IRCA 2022.
Informacion actualizada desde SIVICAP</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S0488</author>
    <author>JHON WILLIAM TABARES MORALES</author>
  </authors>
  <commentList>
    <comment ref="A12" authorId="0" shapeId="0" xr:uid="{00000000-0006-0000-0800-000001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15" authorId="0" shapeId="0" xr:uid="{00000000-0006-0000-0800-000002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17" authorId="0" shapeId="0" xr:uid="{00000000-0006-0000-0800-000003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18" authorId="0" shapeId="0" xr:uid="{00000000-0006-0000-0800-000004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19" authorId="0" shapeId="0" xr:uid="{00000000-0006-0000-0800-000005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20" authorId="0" shapeId="0" xr:uid="{00000000-0006-0000-0800-000006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No hay registro en SIVICAP</t>
        </r>
      </text>
    </comment>
    <comment ref="A21" authorId="0" shapeId="0" xr:uid="{00000000-0006-0000-0800-000007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22" authorId="0" shapeId="0" xr:uid="{00000000-0006-0000-0800-000008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23" authorId="0" shapeId="0" xr:uid="{00000000-0006-0000-0800-000009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24" authorId="0" shapeId="0" xr:uid="{00000000-0006-0000-0800-00000A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39" authorId="0" shapeId="0" xr:uid="{00000000-0006-0000-0800-00000B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45" authorId="0" shapeId="0" xr:uid="{00000000-0006-0000-0800-00000C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46" authorId="0" shapeId="0" xr:uid="{00000000-0006-0000-0800-00000D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48" authorId="0" shapeId="0" xr:uid="{00000000-0006-0000-0800-00000E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51" authorId="0" shapeId="0" xr:uid="{00000000-0006-0000-0800-00000F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52" authorId="0" shapeId="0" xr:uid="{00000000-0006-0000-0800-000010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54" authorId="0" shapeId="0" xr:uid="{00000000-0006-0000-0800-000011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55" authorId="0" shapeId="0" xr:uid="{00000000-0006-0000-0800-000012000000}">
      <text>
        <r>
          <rPr>
            <b/>
            <sz val="12"/>
            <color indexed="81"/>
            <rFont val="Arial"/>
            <family val="2"/>
          </rPr>
          <t>S0488:</t>
        </r>
        <r>
          <rPr>
            <sz val="12"/>
            <color indexed="81"/>
            <rFont val="Arial"/>
            <family val="2"/>
          </rPr>
          <t xml:space="preserve">
Informacionde la vigencia 2019.
 </t>
        </r>
        <r>
          <rPr>
            <b/>
            <sz val="12"/>
            <color indexed="81"/>
            <rFont val="Arial"/>
            <family val="2"/>
          </rPr>
          <t>No reportaron:</t>
        </r>
        <r>
          <rPr>
            <sz val="12"/>
            <color indexed="81"/>
            <rFont val="Arial"/>
            <family val="2"/>
          </rPr>
          <t xml:space="preserve"> IRCA 2021
No hay registro en SIVICAP</t>
        </r>
      </text>
    </comment>
    <comment ref="A89" authorId="1" shapeId="0" xr:uid="{00000000-0006-0000-0800-000013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90" authorId="1" shapeId="0" xr:uid="{00000000-0006-0000-0800-000014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91" authorId="1" shapeId="0" xr:uid="{00000000-0006-0000-0800-000015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92" authorId="1" shapeId="0" xr:uid="{00000000-0006-0000-0800-000016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93" authorId="1" shapeId="0" xr:uid="{00000000-0006-0000-0800-000017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94" authorId="1" shapeId="0" xr:uid="{00000000-0006-0000-0800-000018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95" authorId="1" shapeId="0" xr:uid="{00000000-0006-0000-0800-000019000000}">
      <text>
        <r>
          <rPr>
            <b/>
            <sz val="9"/>
            <color indexed="81"/>
            <rFont val="Tahoma"/>
            <family val="2"/>
          </rPr>
          <t xml:space="preserve">JHON WILLIAM TABARES MORALES:
</t>
        </r>
        <r>
          <rPr>
            <sz val="12"/>
            <color indexed="81"/>
            <rFont val="Arial"/>
            <family val="2"/>
          </rPr>
          <t xml:space="preserve">
</t>
        </r>
        <r>
          <rPr>
            <b/>
            <sz val="12"/>
            <color indexed="81"/>
            <rFont val="Arial"/>
            <family val="2"/>
          </rPr>
          <t>No reporto</t>
        </r>
        <r>
          <rPr>
            <sz val="12"/>
            <color indexed="81"/>
            <rFont val="Arial"/>
            <family val="2"/>
          </rPr>
          <t>: IRCA 2022
Informacion actualizada desde SIVICAP</t>
        </r>
        <r>
          <rPr>
            <sz val="11"/>
            <color indexed="81"/>
            <rFont val="Arial"/>
            <family val="2"/>
          </rPr>
          <t>.</t>
        </r>
      </text>
    </comment>
    <comment ref="A96" authorId="1" shapeId="0" xr:uid="{00000000-0006-0000-0800-00001A000000}">
      <text>
        <r>
          <rPr>
            <b/>
            <sz val="9"/>
            <color indexed="81"/>
            <rFont val="Tahoma"/>
            <family val="2"/>
          </rPr>
          <t xml:space="preserve">JHON WILLIAM TABARES MORALES:
</t>
        </r>
        <r>
          <rPr>
            <sz val="9"/>
            <color indexed="81"/>
            <rFont val="Tahoma"/>
            <family val="2"/>
          </rPr>
          <t xml:space="preserve">
</t>
        </r>
        <r>
          <rPr>
            <b/>
            <sz val="12"/>
            <color indexed="81"/>
            <rFont val="Arial"/>
            <family val="2"/>
          </rPr>
          <t>No reporto</t>
        </r>
        <r>
          <rPr>
            <sz val="12"/>
            <color indexed="81"/>
            <rFont val="Arial"/>
            <family val="2"/>
          </rPr>
          <t>: IRCA 2022
Informacion actualizada desde SIVICAP</t>
        </r>
        <r>
          <rPr>
            <sz val="11"/>
            <color indexed="81"/>
            <rFont val="Arial"/>
            <family val="2"/>
          </rPr>
          <t>.</t>
        </r>
      </text>
    </comment>
    <comment ref="A97" authorId="1" shapeId="0" xr:uid="{00000000-0006-0000-0800-00001B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98" authorId="1" shapeId="0" xr:uid="{00000000-0006-0000-0800-00001C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99" authorId="1" shapeId="0" xr:uid="{00000000-0006-0000-0800-00001D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00" authorId="1" shapeId="0" xr:uid="{00000000-0006-0000-0800-00001E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01" authorId="1" shapeId="0" xr:uid="{00000000-0006-0000-0800-00001F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02" authorId="1" shapeId="0" xr:uid="{00000000-0006-0000-0800-000020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03" authorId="1" shapeId="0" xr:uid="{00000000-0006-0000-0800-000021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04" authorId="1" shapeId="0" xr:uid="{00000000-0006-0000-0800-000022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05" authorId="1" shapeId="0" xr:uid="{00000000-0006-0000-0800-000023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06" authorId="1" shapeId="0" xr:uid="{00000000-0006-0000-0800-000024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07" authorId="1" shapeId="0" xr:uid="{00000000-0006-0000-0800-000025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No se  encuentra 
Informacion registrada en SIVICAP</t>
        </r>
      </text>
    </comment>
    <comment ref="A108" authorId="1" shapeId="0" xr:uid="{00000000-0006-0000-0800-000026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09" authorId="1" shapeId="0" xr:uid="{00000000-0006-0000-0800-000027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0" authorId="1" shapeId="0" xr:uid="{00000000-0006-0000-0800-000028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1" authorId="1" shapeId="0" xr:uid="{00000000-0006-0000-0800-000029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2" authorId="1" shapeId="0" xr:uid="{00000000-0006-0000-0800-00002A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3" authorId="1" shapeId="0" xr:uid="{00000000-0006-0000-0800-00002B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4" authorId="1" shapeId="0" xr:uid="{00000000-0006-0000-0800-00002C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5" authorId="1" shapeId="0" xr:uid="{00000000-0006-0000-0800-00002D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6" authorId="1" shapeId="0" xr:uid="{00000000-0006-0000-0800-00002E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7" authorId="1" shapeId="0" xr:uid="{00000000-0006-0000-0800-00002F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8" authorId="1" shapeId="0" xr:uid="{00000000-0006-0000-0800-000030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19" authorId="1" shapeId="0" xr:uid="{00000000-0006-0000-0800-000031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20" authorId="1" shapeId="0" xr:uid="{00000000-0006-0000-0800-000032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21" authorId="1" shapeId="0" xr:uid="{00000000-0006-0000-0800-000033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22" authorId="1" shapeId="0" xr:uid="{00000000-0006-0000-0800-000034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23" authorId="1" shapeId="0" xr:uid="{00000000-0006-0000-0800-000035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A124" authorId="1" shapeId="0" xr:uid="{00000000-0006-0000-0800-000036000000}">
      <text>
        <r>
          <rPr>
            <b/>
            <sz val="9"/>
            <color indexed="81"/>
            <rFont val="Tahoma"/>
            <family val="2"/>
          </rPr>
          <t xml:space="preserve">JHON WILLIAM TABARES MORALES:
</t>
        </r>
        <r>
          <rPr>
            <sz val="9"/>
            <color indexed="81"/>
            <rFont val="Tahoma"/>
            <family val="2"/>
          </rPr>
          <t xml:space="preserve">
</t>
        </r>
        <r>
          <rPr>
            <b/>
            <sz val="11"/>
            <color indexed="81"/>
            <rFont val="Arial"/>
            <family val="2"/>
          </rPr>
          <t>No reporto</t>
        </r>
        <r>
          <rPr>
            <sz val="11"/>
            <color indexed="81"/>
            <rFont val="Arial"/>
            <family val="2"/>
          </rPr>
          <t>: IRCA 2022
Informacion actualizada desde SIVICAP</t>
        </r>
      </text>
    </comment>
    <comment ref="B176" authorId="0" shapeId="0" xr:uid="{00000000-0006-0000-0800-000037000000}">
      <text>
        <r>
          <rPr>
            <b/>
            <sz val="12"/>
            <color indexed="81"/>
            <rFont val="Arial"/>
            <family val="2"/>
          </rPr>
          <t xml:space="preserve">S0488:
</t>
        </r>
        <r>
          <rPr>
            <sz val="14"/>
            <color indexed="81"/>
            <rFont val="Arial"/>
            <family val="2"/>
          </rPr>
          <t>No se reportò informacion en el IRCA 2022.
Informacion actializada desde SIVICAP:</t>
        </r>
      </text>
    </comment>
    <comment ref="B179" authorId="0" shapeId="0" xr:uid="{00000000-0006-0000-0800-000038000000}">
      <text>
        <r>
          <rPr>
            <b/>
            <sz val="12"/>
            <color indexed="81"/>
            <rFont val="Arial"/>
            <family val="2"/>
          </rPr>
          <t xml:space="preserve">S0488:
</t>
        </r>
        <r>
          <rPr>
            <sz val="12"/>
            <color indexed="81"/>
            <rFont val="Arial"/>
            <family val="2"/>
          </rPr>
          <t>No se reportò informacion en el IRCA 2022.
Informacion de la vigencia 2020.
No se evidencia informacion en SIVICAP.</t>
        </r>
      </text>
    </comment>
    <comment ref="A181" authorId="0" shapeId="0" xr:uid="{00000000-0006-0000-0800-000039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82" authorId="0" shapeId="0" xr:uid="{00000000-0006-0000-0800-00003A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83" authorId="0" shapeId="0" xr:uid="{00000000-0006-0000-0800-00003B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84" authorId="0" shapeId="0" xr:uid="{00000000-0006-0000-0800-00003C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85" authorId="0" shapeId="0" xr:uid="{00000000-0006-0000-0800-00003D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86" authorId="0" shapeId="0" xr:uid="{00000000-0006-0000-0800-00003E000000}">
      <text>
        <r>
          <rPr>
            <b/>
            <sz val="12"/>
            <color indexed="81"/>
            <rFont val="Arial"/>
            <family val="2"/>
          </rPr>
          <t xml:space="preserve">S0488:
</t>
        </r>
        <r>
          <rPr>
            <sz val="12"/>
            <color indexed="81"/>
            <rFont val="Arial"/>
            <family val="2"/>
          </rPr>
          <t xml:space="preserve">No se encontro registro de Informacion en SIVICAP.
</t>
        </r>
        <r>
          <rPr>
            <b/>
            <sz val="12"/>
            <color indexed="81"/>
            <rFont val="Arial"/>
            <family val="2"/>
          </rPr>
          <t xml:space="preserve"> No reportaron :  </t>
        </r>
        <r>
          <rPr>
            <sz val="12"/>
            <color indexed="81"/>
            <rFont val="Arial"/>
            <family val="2"/>
          </rPr>
          <t>IRCA 2021, IRCA 2022</t>
        </r>
      </text>
    </comment>
    <comment ref="A187" authorId="0" shapeId="0" xr:uid="{00000000-0006-0000-0800-00003F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88" authorId="0" shapeId="0" xr:uid="{00000000-0006-0000-0800-000040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89" authorId="0" shapeId="0" xr:uid="{00000000-0006-0000-0800-000041000000}">
      <text>
        <r>
          <rPr>
            <b/>
            <sz val="12"/>
            <color indexed="81"/>
            <rFont val="Arial"/>
            <family val="2"/>
          </rPr>
          <t xml:space="preserve">S0488:
</t>
        </r>
        <r>
          <rPr>
            <sz val="12"/>
            <color indexed="81"/>
            <rFont val="Arial"/>
            <family val="2"/>
          </rPr>
          <t xml:space="preserve">No se encontro registro de Informacion en SIVICAP.
</t>
        </r>
        <r>
          <rPr>
            <b/>
            <sz val="12"/>
            <color indexed="81"/>
            <rFont val="Arial"/>
            <family val="2"/>
          </rPr>
          <t xml:space="preserve"> No reportaron :  </t>
        </r>
        <r>
          <rPr>
            <sz val="12"/>
            <color indexed="81"/>
            <rFont val="Arial"/>
            <family val="2"/>
          </rPr>
          <t>IRCA 2021, IRCA 2022</t>
        </r>
      </text>
    </comment>
    <comment ref="A190" authorId="0" shapeId="0" xr:uid="{00000000-0006-0000-0800-000042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91" authorId="0" shapeId="0" xr:uid="{00000000-0006-0000-0800-000043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92" authorId="0" shapeId="0" xr:uid="{00000000-0006-0000-0800-000044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93" authorId="0" shapeId="0" xr:uid="{00000000-0006-0000-0800-000045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94" authorId="0" shapeId="0" xr:uid="{00000000-0006-0000-0800-000046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95" authorId="0" shapeId="0" xr:uid="{00000000-0006-0000-0800-000047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96" authorId="0" shapeId="0" xr:uid="{00000000-0006-0000-0800-000048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97" authorId="0" shapeId="0" xr:uid="{00000000-0006-0000-0800-000049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98" authorId="0" shapeId="0" xr:uid="{00000000-0006-0000-0800-00004A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199" authorId="0" shapeId="0" xr:uid="{00000000-0006-0000-0800-00004B000000}">
      <text>
        <r>
          <rPr>
            <b/>
            <sz val="12"/>
            <color indexed="81"/>
            <rFont val="Arial"/>
            <family val="2"/>
          </rPr>
          <t xml:space="preserve">S0488:
</t>
        </r>
        <r>
          <rPr>
            <sz val="12"/>
            <color indexed="81"/>
            <rFont val="Arial"/>
            <family val="2"/>
          </rPr>
          <t xml:space="preserve">No se encontro registro de Informacion en SIVICAP.
</t>
        </r>
        <r>
          <rPr>
            <b/>
            <sz val="12"/>
            <color indexed="81"/>
            <rFont val="Arial"/>
            <family val="2"/>
          </rPr>
          <t xml:space="preserve"> No reportaron :  </t>
        </r>
        <r>
          <rPr>
            <sz val="12"/>
            <color indexed="81"/>
            <rFont val="Arial"/>
            <family val="2"/>
          </rPr>
          <t>IRCA 2021, IRCA 2022</t>
        </r>
      </text>
    </comment>
    <comment ref="A200" authorId="0" shapeId="0" xr:uid="{00000000-0006-0000-0800-00004C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201" authorId="0" shapeId="0" xr:uid="{00000000-0006-0000-0800-00004D000000}">
      <text>
        <r>
          <rPr>
            <b/>
            <sz val="12"/>
            <color indexed="81"/>
            <rFont val="Arial"/>
            <family val="2"/>
          </rPr>
          <t>S0488:</t>
        </r>
        <r>
          <rPr>
            <sz val="12"/>
            <color indexed="81"/>
            <rFont val="Arial"/>
            <family val="2"/>
          </rPr>
          <t xml:space="preserve">
Informacion actualizada desde SIVICAP.
</t>
        </r>
        <r>
          <rPr>
            <b/>
            <sz val="12"/>
            <color indexed="81"/>
            <rFont val="Arial"/>
            <family val="2"/>
          </rPr>
          <t xml:space="preserve"> No reportaron :  </t>
        </r>
        <r>
          <rPr>
            <sz val="12"/>
            <color indexed="81"/>
            <rFont val="Arial"/>
            <family val="2"/>
          </rPr>
          <t>IRCA 2021, IRCA 2022</t>
        </r>
      </text>
    </comment>
    <comment ref="A265" authorId="0" shapeId="0" xr:uid="{00000000-0006-0000-0800-00004E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66" authorId="0" shapeId="0" xr:uid="{00000000-0006-0000-0800-00004F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67" authorId="0" shapeId="0" xr:uid="{00000000-0006-0000-0800-000050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68" authorId="0" shapeId="0" xr:uid="{00000000-0006-0000-0800-000051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69" authorId="0" shapeId="0" xr:uid="{00000000-0006-0000-0800-000052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70" authorId="0" shapeId="0" xr:uid="{00000000-0006-0000-0800-000053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71" authorId="0" shapeId="0" xr:uid="{00000000-0006-0000-0800-000054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72" authorId="0" shapeId="0" xr:uid="{00000000-0006-0000-0800-000055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73" authorId="0" shapeId="0" xr:uid="{00000000-0006-0000-0800-000056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74" authorId="0" shapeId="0" xr:uid="{00000000-0006-0000-0800-000057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75" authorId="0" shapeId="0" xr:uid="{00000000-0006-0000-0800-000058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76" authorId="0" shapeId="0" xr:uid="{00000000-0006-0000-0800-000059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77" authorId="0" shapeId="0" xr:uid="{00000000-0006-0000-0800-00005A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78" authorId="0" shapeId="0" xr:uid="{00000000-0006-0000-0800-00005B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79" authorId="0" shapeId="0" xr:uid="{00000000-0006-0000-0800-00005C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80" authorId="0" shapeId="0" xr:uid="{00000000-0006-0000-0800-00005D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81" authorId="0" shapeId="0" xr:uid="{00000000-0006-0000-0800-00005E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82" authorId="0" shapeId="0" xr:uid="{00000000-0006-0000-0800-00005F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83" authorId="0" shapeId="0" xr:uid="{00000000-0006-0000-0800-000060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84" authorId="0" shapeId="0" xr:uid="{00000000-0006-0000-0800-000061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85" authorId="0" shapeId="0" xr:uid="{00000000-0006-0000-0800-000062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86" authorId="0" shapeId="0" xr:uid="{00000000-0006-0000-0800-000063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87" authorId="0" shapeId="0" xr:uid="{00000000-0006-0000-0800-000064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88" authorId="0" shapeId="0" xr:uid="{00000000-0006-0000-0800-000065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89" authorId="0" shapeId="0" xr:uid="{00000000-0006-0000-0800-000066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90" authorId="0" shapeId="0" xr:uid="{00000000-0006-0000-0800-000067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91" authorId="0" shapeId="0" xr:uid="{00000000-0006-0000-0800-000068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92" authorId="0" shapeId="0" xr:uid="{00000000-0006-0000-0800-000069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93" authorId="0" shapeId="0" xr:uid="{00000000-0006-0000-0800-00006A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94" authorId="0" shapeId="0" xr:uid="{00000000-0006-0000-0800-00006B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95" authorId="0" shapeId="0" xr:uid="{00000000-0006-0000-0800-00006C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96" authorId="0" shapeId="0" xr:uid="{00000000-0006-0000-0800-00006D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97" authorId="0" shapeId="0" xr:uid="{00000000-0006-0000-0800-00006E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298" authorId="0" shapeId="0" xr:uid="{00000000-0006-0000-0800-00006F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299" authorId="0" shapeId="0" xr:uid="{00000000-0006-0000-0800-000070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00" authorId="0" shapeId="0" xr:uid="{00000000-0006-0000-0800-000071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01" authorId="0" shapeId="0" xr:uid="{00000000-0006-0000-0800-000072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02" authorId="0" shapeId="0" xr:uid="{00000000-0006-0000-0800-000073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03" authorId="0" shapeId="0" xr:uid="{00000000-0006-0000-0800-000074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04" authorId="0" shapeId="0" xr:uid="{00000000-0006-0000-0800-000075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05" authorId="0" shapeId="0" xr:uid="{00000000-0006-0000-0800-000076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06" authorId="0" shapeId="0" xr:uid="{00000000-0006-0000-0800-000077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07" authorId="0" shapeId="0" xr:uid="{00000000-0006-0000-0800-000078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08" authorId="0" shapeId="0" xr:uid="{00000000-0006-0000-0800-000079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09" authorId="0" shapeId="0" xr:uid="{00000000-0006-0000-0800-00007A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10" authorId="0" shapeId="0" xr:uid="{00000000-0006-0000-0800-00007B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11" authorId="0" shapeId="0" xr:uid="{00000000-0006-0000-0800-00007C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12" authorId="0" shapeId="0" xr:uid="{00000000-0006-0000-0800-00007D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13" authorId="0" shapeId="0" xr:uid="{00000000-0006-0000-0800-00007E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14" authorId="0" shapeId="0" xr:uid="{00000000-0006-0000-0800-00007F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15" authorId="0" shapeId="0" xr:uid="{00000000-0006-0000-0800-000080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16" authorId="0" shapeId="0" xr:uid="{00000000-0006-0000-0800-000081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17" authorId="0" shapeId="0" xr:uid="{00000000-0006-0000-0800-000082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18" authorId="0" shapeId="0" xr:uid="{00000000-0006-0000-0800-000083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19" authorId="0" shapeId="0" xr:uid="{00000000-0006-0000-0800-000084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20" authorId="0" shapeId="0" xr:uid="{00000000-0006-0000-0800-000085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21" authorId="0" shapeId="0" xr:uid="{00000000-0006-0000-0800-000086000000}">
      <text>
        <r>
          <rPr>
            <b/>
            <sz val="12"/>
            <color indexed="81"/>
            <rFont val="Arial"/>
            <family val="2"/>
          </rPr>
          <t>S0488:</t>
        </r>
        <r>
          <rPr>
            <sz val="12"/>
            <color indexed="81"/>
            <rFont val="Arial"/>
            <family val="2"/>
          </rPr>
          <t xml:space="preserve">
Informacionde la vigencia 2020.
 </t>
        </r>
        <r>
          <rPr>
            <b/>
            <sz val="12"/>
            <color indexed="81"/>
            <rFont val="Arial"/>
            <family val="2"/>
          </rPr>
          <t>No reportaron:</t>
        </r>
        <r>
          <rPr>
            <sz val="12"/>
            <color indexed="81"/>
            <rFont val="Arial"/>
            <family val="2"/>
          </rPr>
          <t xml:space="preserve"> IRCA 2021, IRCA 2022</t>
        </r>
      </text>
    </comment>
    <comment ref="A322" authorId="0" shapeId="0" xr:uid="{00000000-0006-0000-0800-000087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A323" authorId="0" shapeId="0" xr:uid="{00000000-0006-0000-0800-000088000000}">
      <text>
        <r>
          <rPr>
            <b/>
            <sz val="12"/>
            <color indexed="81"/>
            <rFont val="Arial"/>
            <family val="2"/>
          </rPr>
          <t>S0488:</t>
        </r>
        <r>
          <rPr>
            <sz val="12"/>
            <color indexed="81"/>
            <rFont val="Arial"/>
            <family val="2"/>
          </rPr>
          <t xml:space="preserve">
Informacionde actualizada desde SIVICAP.
 </t>
        </r>
        <r>
          <rPr>
            <b/>
            <sz val="12"/>
            <color indexed="81"/>
            <rFont val="Arial"/>
            <family val="2"/>
          </rPr>
          <t>No reportaron:</t>
        </r>
        <r>
          <rPr>
            <sz val="12"/>
            <color indexed="81"/>
            <rFont val="Arial"/>
            <family val="2"/>
          </rPr>
          <t xml:space="preserve"> IRCA 2021, IRCA 2022</t>
        </r>
      </text>
    </comment>
    <comment ref="B331" authorId="1" shapeId="0" xr:uid="{00000000-0006-0000-0800-000089000000}">
      <text>
        <r>
          <rPr>
            <b/>
            <sz val="9"/>
            <color indexed="81"/>
            <rFont val="Tahoma"/>
            <family val="2"/>
          </rPr>
          <t>JHON WILLIAM TABARES MORALES:</t>
        </r>
        <r>
          <rPr>
            <sz val="9"/>
            <color indexed="81"/>
            <rFont val="Tahoma"/>
            <family val="2"/>
          </rPr>
          <t xml:space="preserve">
</t>
        </r>
        <r>
          <rPr>
            <sz val="11"/>
            <color indexed="81"/>
            <rFont val="Arial"/>
            <family val="2"/>
          </rPr>
          <t>No se reporto informacion en el IRCA 2022.
No se encuentra registro de informacion en SIVICAP.</t>
        </r>
      </text>
    </comment>
    <comment ref="B342" authorId="1" shapeId="0" xr:uid="{00000000-0006-0000-0800-00008A000000}">
      <text>
        <r>
          <rPr>
            <b/>
            <sz val="9"/>
            <color indexed="81"/>
            <rFont val="Tahoma"/>
            <family val="2"/>
          </rPr>
          <t>JHON WILLIAM TABARES MORALES:</t>
        </r>
        <r>
          <rPr>
            <sz val="9"/>
            <color indexed="81"/>
            <rFont val="Tahoma"/>
            <family val="2"/>
          </rPr>
          <t xml:space="preserve">
</t>
        </r>
        <r>
          <rPr>
            <sz val="11"/>
            <color indexed="81"/>
            <rFont val="Arial"/>
            <family val="2"/>
          </rPr>
          <t>No se reporto informacion en el IRCA 2022.
No se encuentra registro de informacion en SIVICAP.</t>
        </r>
      </text>
    </comment>
    <comment ref="B347" authorId="1" shapeId="0" xr:uid="{00000000-0006-0000-0800-00008B000000}">
      <text>
        <r>
          <rPr>
            <b/>
            <sz val="9"/>
            <color indexed="81"/>
            <rFont val="Tahoma"/>
            <family val="2"/>
          </rPr>
          <t>JHON WILLIAM TABARES MORALES:</t>
        </r>
        <r>
          <rPr>
            <sz val="9"/>
            <color indexed="81"/>
            <rFont val="Tahoma"/>
            <family val="2"/>
          </rPr>
          <t xml:space="preserve">
</t>
        </r>
        <r>
          <rPr>
            <sz val="11"/>
            <color indexed="81"/>
            <rFont val="Arial"/>
            <family val="2"/>
          </rPr>
          <t>No se reporto informacion en el IRCA 2022.
No se encuentra registro de informacion en SIVICAP.</t>
        </r>
      </text>
    </comment>
    <comment ref="A366" authorId="1" shapeId="0" xr:uid="{00000000-0006-0000-0800-00008C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67" authorId="1" shapeId="0" xr:uid="{00000000-0006-0000-0800-00008D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68" authorId="1" shapeId="0" xr:uid="{00000000-0006-0000-0800-00008E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69" authorId="1" shapeId="0" xr:uid="{00000000-0006-0000-0800-00008F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70" authorId="1" shapeId="0" xr:uid="{00000000-0006-0000-0800-000090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71" authorId="1" shapeId="0" xr:uid="{00000000-0006-0000-0800-000091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72" authorId="1" shapeId="0" xr:uid="{00000000-0006-0000-0800-000092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73" authorId="1" shapeId="0" xr:uid="{00000000-0006-0000-0800-000093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74" authorId="1" shapeId="0" xr:uid="{00000000-0006-0000-0800-000094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75" authorId="1" shapeId="0" xr:uid="{00000000-0006-0000-0800-000095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76" authorId="1" shapeId="0" xr:uid="{00000000-0006-0000-0800-000096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77" authorId="1" shapeId="0" xr:uid="{00000000-0006-0000-0800-000097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78" authorId="1" shapeId="0" xr:uid="{00000000-0006-0000-0800-000098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79" authorId="1" shapeId="0" xr:uid="{00000000-0006-0000-0800-000099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80" authorId="1" shapeId="0" xr:uid="{00000000-0006-0000-0800-00009A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81" authorId="1" shapeId="0" xr:uid="{00000000-0006-0000-0800-00009B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82" authorId="1" shapeId="0" xr:uid="{00000000-0006-0000-0800-00009C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83" authorId="1" shapeId="0" xr:uid="{00000000-0006-0000-0800-00009D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84" authorId="1" shapeId="0" xr:uid="{00000000-0006-0000-0800-00009E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85" authorId="1" shapeId="0" xr:uid="{00000000-0006-0000-0800-00009F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86" authorId="1" shapeId="0" xr:uid="{00000000-0006-0000-0800-0000A0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87" authorId="1" shapeId="0" xr:uid="{00000000-0006-0000-0800-0000A1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88" authorId="1" shapeId="0" xr:uid="{00000000-0006-0000-0800-0000A2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89" authorId="1" shapeId="0" xr:uid="{00000000-0006-0000-0800-0000A3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90" authorId="1" shapeId="0" xr:uid="{00000000-0006-0000-0800-0000A4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91" authorId="1" shapeId="0" xr:uid="{00000000-0006-0000-0800-0000A5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92" authorId="1" shapeId="0" xr:uid="{00000000-0006-0000-0800-0000A6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93" authorId="1" shapeId="0" xr:uid="{00000000-0006-0000-0800-0000A7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94" authorId="1" shapeId="0" xr:uid="{00000000-0006-0000-0800-0000A8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de la vigencia 2020.
</t>
        </r>
        <r>
          <rPr>
            <b/>
            <sz val="11"/>
            <color indexed="81"/>
            <rFont val="Arial"/>
            <family val="2"/>
          </rPr>
          <t xml:space="preserve">No reporto </t>
        </r>
        <r>
          <rPr>
            <sz val="11"/>
            <color indexed="81"/>
            <rFont val="Arial"/>
            <family val="2"/>
          </rPr>
          <t>: IRCA 2022</t>
        </r>
      </text>
    </comment>
    <comment ref="A395" authorId="1" shapeId="0" xr:uid="{00000000-0006-0000-0800-0000A9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96" authorId="1" shapeId="0" xr:uid="{00000000-0006-0000-0800-0000AA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97" authorId="1" shapeId="0" xr:uid="{00000000-0006-0000-0800-0000AB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98" authorId="1" shapeId="0" xr:uid="{00000000-0006-0000-0800-0000AC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399" authorId="1" shapeId="0" xr:uid="{00000000-0006-0000-0800-0000AD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400" authorId="1" shapeId="0" xr:uid="{00000000-0006-0000-0800-0000AE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401" authorId="1" shapeId="0" xr:uid="{00000000-0006-0000-0800-0000AF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402" authorId="1" shapeId="0" xr:uid="{00000000-0006-0000-0800-0000B0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A403" authorId="1" shapeId="0" xr:uid="{00000000-0006-0000-0800-0000B1000000}">
      <text>
        <r>
          <rPr>
            <b/>
            <sz val="9"/>
            <color indexed="81"/>
            <rFont val="Tahoma"/>
            <family val="2"/>
          </rPr>
          <t>JHON WILLIAM TABARES MORALES:</t>
        </r>
        <r>
          <rPr>
            <sz val="9"/>
            <color indexed="81"/>
            <rFont val="Tahoma"/>
            <family val="2"/>
          </rPr>
          <t xml:space="preserve">
</t>
        </r>
        <r>
          <rPr>
            <sz val="11"/>
            <color indexed="81"/>
            <rFont val="Arial"/>
            <family val="2"/>
          </rPr>
          <t xml:space="preserve">Informacion  actualizada desde SIVICAP.
</t>
        </r>
        <r>
          <rPr>
            <b/>
            <sz val="11"/>
            <color indexed="81"/>
            <rFont val="Arial"/>
            <family val="2"/>
          </rPr>
          <t xml:space="preserve">No reporto </t>
        </r>
        <r>
          <rPr>
            <sz val="11"/>
            <color indexed="81"/>
            <rFont val="Arial"/>
            <family val="2"/>
          </rPr>
          <t>: IRCA 2022</t>
        </r>
      </text>
    </comment>
    <comment ref="B464" authorId="1" shapeId="0" xr:uid="{00000000-0006-0000-0800-0000B2000000}">
      <text>
        <r>
          <rPr>
            <b/>
            <sz val="9"/>
            <color indexed="81"/>
            <rFont val="Tahoma"/>
            <family val="2"/>
          </rPr>
          <t>JHON WILLIAM TABARES MORALES:</t>
        </r>
        <r>
          <rPr>
            <sz val="9"/>
            <color indexed="81"/>
            <rFont val="Tahoma"/>
            <family val="2"/>
          </rPr>
          <t xml:space="preserve">
</t>
        </r>
        <r>
          <rPr>
            <sz val="11"/>
            <color indexed="81"/>
            <rFont val="Arial"/>
            <family val="2"/>
          </rPr>
          <t>No se  reporto  informacion en el IRCA 2022.
No hay registro de informacion en SIVICAP</t>
        </r>
      </text>
    </comment>
    <comment ref="B497" authorId="1" shapeId="0" xr:uid="{00000000-0006-0000-0800-0000B3000000}">
      <text>
        <r>
          <rPr>
            <b/>
            <sz val="9"/>
            <color indexed="81"/>
            <rFont val="Tahoma"/>
            <family val="2"/>
          </rPr>
          <t xml:space="preserve">JHON WILLIAM TABARES MORALES:
</t>
        </r>
        <r>
          <rPr>
            <sz val="9"/>
            <color indexed="81"/>
            <rFont val="Tahoma"/>
            <family val="2"/>
          </rPr>
          <t xml:space="preserve">
</t>
        </r>
        <r>
          <rPr>
            <sz val="10"/>
            <color indexed="81"/>
            <rFont val="Arial"/>
            <family val="2"/>
          </rPr>
          <t>No se reporto informacion en el IRCA 2022.
No se encuentra registro de informacion en SIVICAP.</t>
        </r>
      </text>
    </comment>
    <comment ref="B504" authorId="1" shapeId="0" xr:uid="{00000000-0006-0000-0800-0000B4000000}">
      <text>
        <r>
          <rPr>
            <b/>
            <sz val="9"/>
            <color indexed="81"/>
            <rFont val="Tahoma"/>
            <family val="2"/>
          </rPr>
          <t xml:space="preserve">JHON WILLIAM TABARES MORALES:
</t>
        </r>
        <r>
          <rPr>
            <sz val="9"/>
            <color indexed="81"/>
            <rFont val="Tahoma"/>
            <family val="2"/>
          </rPr>
          <t xml:space="preserve">
</t>
        </r>
        <r>
          <rPr>
            <sz val="10"/>
            <color indexed="81"/>
            <rFont val="Arial"/>
            <family val="2"/>
          </rPr>
          <t>No se reporto informacion en el IRCA 2022.
No se encuentra registro de informacion en SIVICAP.</t>
        </r>
      </text>
    </comment>
    <comment ref="B506" authorId="1" shapeId="0" xr:uid="{00000000-0006-0000-0800-0000B5000000}">
      <text>
        <r>
          <rPr>
            <b/>
            <sz val="9"/>
            <color indexed="81"/>
            <rFont val="Tahoma"/>
            <family val="2"/>
          </rPr>
          <t xml:space="preserve">JHON WILLIAM TABARES MORALES:
</t>
        </r>
        <r>
          <rPr>
            <sz val="9"/>
            <color indexed="81"/>
            <rFont val="Tahoma"/>
            <family val="2"/>
          </rPr>
          <t xml:space="preserve">
</t>
        </r>
        <r>
          <rPr>
            <sz val="10"/>
            <color indexed="81"/>
            <rFont val="Arial"/>
            <family val="2"/>
          </rPr>
          <t>No se reporto informacion en el IRCA 2022.
No se encuentra registro de informacion en SIVICAP.</t>
        </r>
      </text>
    </comment>
    <comment ref="B512" authorId="1" shapeId="0" xr:uid="{00000000-0006-0000-0800-0000B6000000}">
      <text>
        <r>
          <rPr>
            <b/>
            <sz val="9"/>
            <color indexed="81"/>
            <rFont val="Tahoma"/>
            <family val="2"/>
          </rPr>
          <t xml:space="preserve">JHON WILLIAM TABARES MORALES:
</t>
        </r>
        <r>
          <rPr>
            <sz val="9"/>
            <color indexed="81"/>
            <rFont val="Tahoma"/>
            <family val="2"/>
          </rPr>
          <t xml:space="preserve">
</t>
        </r>
        <r>
          <rPr>
            <sz val="10"/>
            <color indexed="81"/>
            <rFont val="Arial"/>
            <family val="2"/>
          </rPr>
          <t xml:space="preserve"> Informacion actualizada desde SIVICAP.</t>
        </r>
      </text>
    </comment>
    <comment ref="B518" authorId="0" shapeId="0" xr:uid="{00000000-0006-0000-0800-0000B7000000}">
      <text>
        <r>
          <rPr>
            <b/>
            <sz val="12"/>
            <color indexed="81"/>
            <rFont val="Arial"/>
            <family val="2"/>
          </rPr>
          <t xml:space="preserve">S0488:
</t>
        </r>
        <r>
          <rPr>
            <sz val="12"/>
            <color indexed="81"/>
            <rFont val="Arial"/>
            <family val="2"/>
          </rPr>
          <t xml:space="preserve">
Informacion actualizada desde SIVICAP</t>
        </r>
      </text>
    </comment>
    <comment ref="B520" authorId="0" shapeId="0" xr:uid="{00000000-0006-0000-0800-0000B8000000}">
      <text>
        <r>
          <rPr>
            <b/>
            <sz val="12"/>
            <color indexed="81"/>
            <rFont val="Arial"/>
            <family val="2"/>
          </rPr>
          <t xml:space="preserve">S0488:
</t>
        </r>
        <r>
          <rPr>
            <sz val="12"/>
            <color indexed="81"/>
            <rFont val="Arial"/>
            <family val="2"/>
          </rPr>
          <t xml:space="preserve">Informacion de la vigencia 2021
</t>
        </r>
      </text>
    </comment>
    <comment ref="B521" authorId="1" shapeId="0" xr:uid="{00000000-0006-0000-0800-0000B9000000}">
      <text>
        <r>
          <rPr>
            <b/>
            <sz val="9"/>
            <color indexed="81"/>
            <rFont val="Tahoma"/>
            <family val="2"/>
          </rPr>
          <t xml:space="preserve">JHON WILLIAM TABARES MORALES:
</t>
        </r>
        <r>
          <rPr>
            <sz val="9"/>
            <color indexed="81"/>
            <rFont val="Tahoma"/>
            <family val="2"/>
          </rPr>
          <t xml:space="preserve">
</t>
        </r>
        <r>
          <rPr>
            <sz val="10"/>
            <color indexed="81"/>
            <rFont val="Arial"/>
            <family val="2"/>
          </rPr>
          <t>No se reporto informacion en el IRCA 2022.
No se encuentra registro de informacion en SIVICAP.</t>
        </r>
      </text>
    </comment>
    <comment ref="B524" authorId="0" shapeId="0" xr:uid="{00000000-0006-0000-0800-0000BA000000}">
      <text>
        <r>
          <rPr>
            <b/>
            <sz val="12"/>
            <color indexed="81"/>
            <rFont val="Arial"/>
            <family val="2"/>
          </rPr>
          <t xml:space="preserve">S0488:
</t>
        </r>
        <r>
          <rPr>
            <sz val="12"/>
            <color indexed="81"/>
            <rFont val="Arial"/>
            <family val="2"/>
          </rPr>
          <t xml:space="preserve">
Informacion actualizada desde SIVICAP</t>
        </r>
      </text>
    </comment>
    <comment ref="B525" authorId="1" shapeId="0" xr:uid="{00000000-0006-0000-0800-0000BB000000}">
      <text>
        <r>
          <rPr>
            <b/>
            <sz val="9"/>
            <color indexed="81"/>
            <rFont val="Tahoma"/>
            <family val="2"/>
          </rPr>
          <t xml:space="preserve">JHON WILLIAM TABARES MORALES:
</t>
        </r>
        <r>
          <rPr>
            <sz val="9"/>
            <color indexed="81"/>
            <rFont val="Arial"/>
            <family val="2"/>
          </rPr>
          <t>Informacion de la vigencia 2021.</t>
        </r>
        <r>
          <rPr>
            <b/>
            <sz val="9"/>
            <color indexed="81"/>
            <rFont val="Tahoma"/>
            <family val="2"/>
          </rPr>
          <t xml:space="preserve">
</t>
        </r>
        <r>
          <rPr>
            <sz val="9"/>
            <color indexed="81"/>
            <rFont val="Tahoma"/>
            <family val="2"/>
          </rPr>
          <t xml:space="preserve">
</t>
        </r>
        <r>
          <rPr>
            <sz val="10"/>
            <color indexed="81"/>
            <rFont val="Arial"/>
            <family val="2"/>
          </rPr>
          <t>No se reporto informacion en el IRCA 2022.
No se encuentra registro de informacion en SIVICAP.</t>
        </r>
      </text>
    </comment>
    <comment ref="B526" authorId="1" shapeId="0" xr:uid="{00000000-0006-0000-0800-0000BC000000}">
      <text>
        <r>
          <rPr>
            <b/>
            <sz val="9"/>
            <color indexed="81"/>
            <rFont val="Tahoma"/>
            <family val="2"/>
          </rPr>
          <t xml:space="preserve">JHON WILLIAM TABARES MORALES:
</t>
        </r>
        <r>
          <rPr>
            <sz val="9"/>
            <color indexed="81"/>
            <rFont val="Arial"/>
            <family val="2"/>
          </rPr>
          <t>I</t>
        </r>
        <r>
          <rPr>
            <sz val="12"/>
            <color indexed="81"/>
            <rFont val="Arial"/>
            <family val="2"/>
          </rPr>
          <t>nformacion de la vigencia 2021.</t>
        </r>
        <r>
          <rPr>
            <b/>
            <sz val="12"/>
            <color indexed="81"/>
            <rFont val="Arial"/>
            <family val="2"/>
          </rPr>
          <t xml:space="preserve">
</t>
        </r>
        <r>
          <rPr>
            <sz val="12"/>
            <color indexed="81"/>
            <rFont val="Arial"/>
            <family val="2"/>
          </rPr>
          <t xml:space="preserve">
No se reporto informacion en el IRCA 2022.
No se encuentra registro de informacion en SIVICAP.</t>
        </r>
      </text>
    </comment>
    <comment ref="B538" authorId="1" shapeId="0" xr:uid="{00000000-0006-0000-0800-0000BD000000}">
      <text>
        <r>
          <rPr>
            <b/>
            <sz val="9"/>
            <color indexed="81"/>
            <rFont val="Tahoma"/>
            <family val="2"/>
          </rPr>
          <t xml:space="preserve">JHON WILLIAM TABARES MORALES:
</t>
        </r>
        <r>
          <rPr>
            <sz val="9"/>
            <color indexed="81"/>
            <rFont val="Arial"/>
            <family val="2"/>
          </rPr>
          <t>Informacion de la vigencia 2021.</t>
        </r>
        <r>
          <rPr>
            <b/>
            <sz val="9"/>
            <color indexed="81"/>
            <rFont val="Tahoma"/>
            <family val="2"/>
          </rPr>
          <t xml:space="preserve">
</t>
        </r>
        <r>
          <rPr>
            <sz val="9"/>
            <color indexed="81"/>
            <rFont val="Tahoma"/>
            <family val="2"/>
          </rPr>
          <t xml:space="preserve">
</t>
        </r>
        <r>
          <rPr>
            <sz val="10"/>
            <color indexed="81"/>
            <rFont val="Arial"/>
            <family val="2"/>
          </rPr>
          <t>No se reporto informacion en el IRCA 2022.
No se encuentra registro de informacion en SIVICAP.</t>
        </r>
      </text>
    </comment>
    <comment ref="B544" authorId="1" shapeId="0" xr:uid="{00000000-0006-0000-0800-0000BE000000}">
      <text>
        <r>
          <rPr>
            <b/>
            <sz val="9"/>
            <color indexed="81"/>
            <rFont val="Tahoma"/>
            <family val="2"/>
          </rPr>
          <t xml:space="preserve">JHON WILLIAM TABARES MORALES:
</t>
        </r>
        <r>
          <rPr>
            <sz val="9"/>
            <color indexed="81"/>
            <rFont val="Arial"/>
            <family val="2"/>
          </rPr>
          <t>I</t>
        </r>
        <r>
          <rPr>
            <sz val="12"/>
            <color indexed="81"/>
            <rFont val="Arial"/>
            <family val="2"/>
          </rPr>
          <t>nformacion de la vigencia 2021.</t>
        </r>
        <r>
          <rPr>
            <b/>
            <sz val="12"/>
            <color indexed="81"/>
            <rFont val="Arial"/>
            <family val="2"/>
          </rPr>
          <t xml:space="preserve">
</t>
        </r>
        <r>
          <rPr>
            <sz val="12"/>
            <color indexed="81"/>
            <rFont val="Arial"/>
            <family val="2"/>
          </rPr>
          <t xml:space="preserve">
No se reporto informacion en el IRCA 2022.
No se encuentra registro de informacion en SIVICAP.</t>
        </r>
      </text>
    </comment>
  </commentList>
</comments>
</file>

<file path=xl/sharedStrings.xml><?xml version="1.0" encoding="utf-8"?>
<sst xmlns="http://schemas.openxmlformats.org/spreadsheetml/2006/main" count="7954" uniqueCount="4387">
  <si>
    <t>Vereda Santa Ana</t>
  </si>
  <si>
    <t>Vereda Guayabal</t>
  </si>
  <si>
    <t>Vereda La Florida</t>
  </si>
  <si>
    <t>Vereda Buena Vista</t>
  </si>
  <si>
    <t>Corregimiento El Tres</t>
  </si>
  <si>
    <t>Vereda El Roble</t>
  </si>
  <si>
    <t>Vereda Santa Catalina</t>
  </si>
  <si>
    <t>Santo Domingo</t>
  </si>
  <si>
    <t>Vereda La Palma</t>
  </si>
  <si>
    <t>Vereda San Francisco</t>
  </si>
  <si>
    <t>Vereda La Quiebra</t>
  </si>
  <si>
    <t>Municipio</t>
  </si>
  <si>
    <t>Vereda Potrerito</t>
  </si>
  <si>
    <t>Corregimiento Puerto Belgica</t>
  </si>
  <si>
    <t>Corregimiento Guarumo</t>
  </si>
  <si>
    <t>Nechi</t>
  </si>
  <si>
    <t>Vereda El Guadual</t>
  </si>
  <si>
    <t>Vereda La Estrella</t>
  </si>
  <si>
    <t>Vereda La Mina</t>
  </si>
  <si>
    <t>Vereda San Luis</t>
  </si>
  <si>
    <t>Vereda La Clara</t>
  </si>
  <si>
    <t>ENE.</t>
  </si>
  <si>
    <t>FEB.</t>
  </si>
  <si>
    <t>MAR.</t>
  </si>
  <si>
    <t>ABR.</t>
  </si>
  <si>
    <t>MAY.</t>
  </si>
  <si>
    <t>JUN.</t>
  </si>
  <si>
    <t>JUL.</t>
  </si>
  <si>
    <t>AGO.</t>
  </si>
  <si>
    <t>SEP.</t>
  </si>
  <si>
    <t>OCT.</t>
  </si>
  <si>
    <t>NOV.</t>
  </si>
  <si>
    <t>DIC.</t>
  </si>
  <si>
    <t>INDICE DE RIESGO DE CALIDAD DEL AGUA - IRCA- %</t>
  </si>
  <si>
    <t>% IRCA  ACOMULADO</t>
  </si>
  <si>
    <t>NIVEL DE RIESGO</t>
  </si>
  <si>
    <t>APTA PARA CONSUMO HUMANO</t>
  </si>
  <si>
    <t>MUNICIPIO</t>
  </si>
  <si>
    <t>LOCALIDAD(VEREDA)</t>
  </si>
  <si>
    <t>Vereda Mocorongo</t>
  </si>
  <si>
    <t>Vereda Aguas Claras Arriba</t>
  </si>
  <si>
    <t>Vereda El Guayabo</t>
  </si>
  <si>
    <t>La Ceja</t>
  </si>
  <si>
    <t>Vereda La Virgen</t>
  </si>
  <si>
    <t>Betulia</t>
  </si>
  <si>
    <t>Vereda La Cascada</t>
  </si>
  <si>
    <t>Vereda San Pablo</t>
  </si>
  <si>
    <t>Vereda Quebrada Arriba</t>
  </si>
  <si>
    <t>Corregimento Las Flores</t>
  </si>
  <si>
    <t>Vereda La Meseta</t>
  </si>
  <si>
    <t>San Carlos</t>
  </si>
  <si>
    <t>Vereda Monteloro</t>
  </si>
  <si>
    <t>Puerto Triunfo</t>
  </si>
  <si>
    <t>Junta de Accion Comunal</t>
  </si>
  <si>
    <t>Corregimiento Buenos Aires</t>
  </si>
  <si>
    <t>Vereda Malpaso</t>
  </si>
  <si>
    <t>Vereda Quebradona Abajo</t>
  </si>
  <si>
    <t>Vereda La Peña</t>
  </si>
  <si>
    <t>Vereda La Montañita</t>
  </si>
  <si>
    <t>Vereda El Cerro</t>
  </si>
  <si>
    <t>Vereda El Vergel</t>
  </si>
  <si>
    <t>Vereda El Zancudo</t>
  </si>
  <si>
    <t>Vereda El Porvenir</t>
  </si>
  <si>
    <t>Vereda San Rafael</t>
  </si>
  <si>
    <t>Vereda La Chorrera</t>
  </si>
  <si>
    <t xml:space="preserve">Vereda El Sesenta </t>
  </si>
  <si>
    <t>Vereda El Salado</t>
  </si>
  <si>
    <t>Vereda La Playa</t>
  </si>
  <si>
    <t>Vereda Buenos Aires</t>
  </si>
  <si>
    <t>Vereda Chontadural</t>
  </si>
  <si>
    <t>Vereda Los Cedros</t>
  </si>
  <si>
    <t>San Luis</t>
  </si>
  <si>
    <t>Vereda CharcoVerde</t>
  </si>
  <si>
    <t xml:space="preserve">Vereda La Unión </t>
  </si>
  <si>
    <t>Vereda La Primavera</t>
  </si>
  <si>
    <t>Barbosa</t>
  </si>
  <si>
    <t>Bello</t>
  </si>
  <si>
    <t>Girardota</t>
  </si>
  <si>
    <t>Rionegro</t>
  </si>
  <si>
    <t>Murindo</t>
  </si>
  <si>
    <t>Vereda Zumbido Medio</t>
  </si>
  <si>
    <t>Asociación de Usuarios de Acueducto y Alcantarillado de la Vereda La Matica Baja</t>
  </si>
  <si>
    <t>Vereda La Matica Baja</t>
  </si>
  <si>
    <t>Armenia</t>
  </si>
  <si>
    <t>Vereda Sabaneta</t>
  </si>
  <si>
    <t>Vereda Maria Auxiliadora</t>
  </si>
  <si>
    <t>Vereda Las Lomitas</t>
  </si>
  <si>
    <t>Vereda La Doctora</t>
  </si>
  <si>
    <t>Vereda San José</t>
  </si>
  <si>
    <t>Vereda Cañaveralejo</t>
  </si>
  <si>
    <t>Vereda Pan de Azucar</t>
  </si>
  <si>
    <t>San Rafael</t>
  </si>
  <si>
    <t>Vereda San Andres</t>
  </si>
  <si>
    <t>Vereda San Isidro</t>
  </si>
  <si>
    <t>Vereda Guadual</t>
  </si>
  <si>
    <t>Vereda El Barro</t>
  </si>
  <si>
    <t>REGIONAL</t>
  </si>
  <si>
    <t>VEREDAS MUNICIPIO</t>
  </si>
  <si>
    <t>TOTAL SISTEMAS</t>
  </si>
  <si>
    <t>%</t>
  </si>
  <si>
    <t>Medellín</t>
  </si>
  <si>
    <t>Caldas</t>
  </si>
  <si>
    <t>Copacabana</t>
  </si>
  <si>
    <t>Itagui</t>
  </si>
  <si>
    <t>Envigado</t>
  </si>
  <si>
    <t>Sabaneta</t>
  </si>
  <si>
    <t>La Estrella</t>
  </si>
  <si>
    <t>SUBTOTAL</t>
  </si>
  <si>
    <t>URABA</t>
  </si>
  <si>
    <t>Apartado</t>
  </si>
  <si>
    <t>Arboletes</t>
  </si>
  <si>
    <t>Carepa</t>
  </si>
  <si>
    <t>Chigorodo</t>
  </si>
  <si>
    <t>Mutata</t>
  </si>
  <si>
    <t>Necocli</t>
  </si>
  <si>
    <t>San Juan de Urabá</t>
  </si>
  <si>
    <t>San Pedro de Urabá</t>
  </si>
  <si>
    <t>Vigía del Fuerte</t>
  </si>
  <si>
    <t>Turbo</t>
  </si>
  <si>
    <t>NORTE</t>
  </si>
  <si>
    <t>Angostura</t>
  </si>
  <si>
    <t>Belmira</t>
  </si>
  <si>
    <t>Briceño</t>
  </si>
  <si>
    <t>Campamento</t>
  </si>
  <si>
    <t>Carolina del Príncipe</t>
  </si>
  <si>
    <t>Don Matías</t>
  </si>
  <si>
    <t>Gómez Plata</t>
  </si>
  <si>
    <t>Guadalupe</t>
  </si>
  <si>
    <t>Ituango</t>
  </si>
  <si>
    <t>San Andrés de Cuerquia</t>
  </si>
  <si>
    <t>San José de la Montaña</t>
  </si>
  <si>
    <t>San Pedro de los Milagros</t>
  </si>
  <si>
    <t>Santa Rosa de Osos</t>
  </si>
  <si>
    <t>Toledo</t>
  </si>
  <si>
    <t>Valdivia</t>
  </si>
  <si>
    <t>Yarumal</t>
  </si>
  <si>
    <t>OCCIDENTE</t>
  </si>
  <si>
    <t>Abriaqui</t>
  </si>
  <si>
    <t>Anza</t>
  </si>
  <si>
    <t>Buritica</t>
  </si>
  <si>
    <t>Cañas gordas</t>
  </si>
  <si>
    <t>Dabeiba</t>
  </si>
  <si>
    <t>Ebejico</t>
  </si>
  <si>
    <t>Frontino</t>
  </si>
  <si>
    <t>Caicedo</t>
  </si>
  <si>
    <t>Giraldo</t>
  </si>
  <si>
    <t>Heliconia</t>
  </si>
  <si>
    <t>Liborina</t>
  </si>
  <si>
    <t>Olaya</t>
  </si>
  <si>
    <t>Peque</t>
  </si>
  <si>
    <t>Sabanalarga</t>
  </si>
  <si>
    <t>San Jerónimo</t>
  </si>
  <si>
    <t>Santa Fe de Antioquia</t>
  </si>
  <si>
    <t>Sopetran</t>
  </si>
  <si>
    <t>Uramita</t>
  </si>
  <si>
    <t>SUROESTE</t>
  </si>
  <si>
    <t>Amaga</t>
  </si>
  <si>
    <t>Andes</t>
  </si>
  <si>
    <t>Betania</t>
  </si>
  <si>
    <t>Caramanta</t>
  </si>
  <si>
    <t>Ciudad Bolívar</t>
  </si>
  <si>
    <t>Concordia</t>
  </si>
  <si>
    <t>Fredonia</t>
  </si>
  <si>
    <t>Hispania</t>
  </si>
  <si>
    <t>Jardín</t>
  </si>
  <si>
    <t>Jericó</t>
  </si>
  <si>
    <t>La Pintada</t>
  </si>
  <si>
    <t>Montebello</t>
  </si>
  <si>
    <t>Pueblorrico</t>
  </si>
  <si>
    <t>Salgar</t>
  </si>
  <si>
    <t>Santa Bárbara</t>
  </si>
  <si>
    <t>Tamesis</t>
  </si>
  <si>
    <t>Tarso</t>
  </si>
  <si>
    <t>Titiribí</t>
  </si>
  <si>
    <t>Urrao</t>
  </si>
  <si>
    <t>Valparaíso</t>
  </si>
  <si>
    <t>Venecia</t>
  </si>
  <si>
    <t>BAJO CAUCA</t>
  </si>
  <si>
    <t>Caucasia</t>
  </si>
  <si>
    <t>Cáceres</t>
  </si>
  <si>
    <t>El Bagre</t>
  </si>
  <si>
    <t>Tarazá</t>
  </si>
  <si>
    <t>Zaragoza</t>
  </si>
  <si>
    <t>MAGDALENA MEDIO</t>
  </si>
  <si>
    <t>Caracolí</t>
  </si>
  <si>
    <t>Maceo</t>
  </si>
  <si>
    <t>Puerto Berrio</t>
  </si>
  <si>
    <t>Puerto Nare</t>
  </si>
  <si>
    <t>Yondo</t>
  </si>
  <si>
    <t>NORDESTE</t>
  </si>
  <si>
    <t>Amalfi</t>
  </si>
  <si>
    <t>Anori</t>
  </si>
  <si>
    <t>Cisneros</t>
  </si>
  <si>
    <t>Remedios</t>
  </si>
  <si>
    <t>San Roque</t>
  </si>
  <si>
    <t>Segovia</t>
  </si>
  <si>
    <t>Vegachi</t>
  </si>
  <si>
    <t>Yali</t>
  </si>
  <si>
    <t>Yolombo</t>
  </si>
  <si>
    <t>ORIENTE</t>
  </si>
  <si>
    <t>Abejorral</t>
  </si>
  <si>
    <t>Alejandría</t>
  </si>
  <si>
    <t>Argelia</t>
  </si>
  <si>
    <t>Cocorná</t>
  </si>
  <si>
    <t>Concepción</t>
  </si>
  <si>
    <t>El Carmen de Viboral</t>
  </si>
  <si>
    <t>El Peñol</t>
  </si>
  <si>
    <t>El Retiro</t>
  </si>
  <si>
    <t>El Santuario</t>
  </si>
  <si>
    <t>Granada</t>
  </si>
  <si>
    <t>Guarne</t>
  </si>
  <si>
    <t>Guatapé</t>
  </si>
  <si>
    <t>La Unión</t>
  </si>
  <si>
    <t>Marinilla</t>
  </si>
  <si>
    <t>Nariño</t>
  </si>
  <si>
    <t>San Francisco</t>
  </si>
  <si>
    <t>San Vicente</t>
  </si>
  <si>
    <t>Sonsón</t>
  </si>
  <si>
    <t>TOTAL</t>
  </si>
  <si>
    <t>Uraba</t>
  </si>
  <si>
    <t>Norte</t>
  </si>
  <si>
    <t>Occidente</t>
  </si>
  <si>
    <t>Suroeste</t>
  </si>
  <si>
    <t>Bajo Cauca</t>
  </si>
  <si>
    <t>Magdalena Medio</t>
  </si>
  <si>
    <t xml:space="preserve">Nordeste </t>
  </si>
  <si>
    <t>Oriente</t>
  </si>
  <si>
    <t>Cañasgordas</t>
  </si>
  <si>
    <t>Caceres</t>
  </si>
  <si>
    <t>Vereda Llano Grande</t>
  </si>
  <si>
    <t>Vereda Mercedes Abrego</t>
  </si>
  <si>
    <t xml:space="preserve">Vereda Cañaveral </t>
  </si>
  <si>
    <t>Vereda La Cejita</t>
  </si>
  <si>
    <t>Corregimiento El Carmelo</t>
  </si>
  <si>
    <t>Vereda Mellito Alto</t>
  </si>
  <si>
    <t>Vereda La Esperanza</t>
  </si>
  <si>
    <t>Vereda El Rosario</t>
  </si>
  <si>
    <t>Vereda Pueblo Chino</t>
  </si>
  <si>
    <t>Vereda El Yeso</t>
  </si>
  <si>
    <t>Valle de Aburra</t>
  </si>
  <si>
    <t>Sin Riesgo</t>
  </si>
  <si>
    <t>Bajo</t>
  </si>
  <si>
    <t>Medio</t>
  </si>
  <si>
    <t>Alto</t>
  </si>
  <si>
    <t>Inviable Sanitariamente</t>
  </si>
  <si>
    <t>Sin Dato</t>
  </si>
  <si>
    <t>Número de Sistemas</t>
  </si>
  <si>
    <t>Regional</t>
  </si>
  <si>
    <t>SECRETARIA SECCIONAL DE SALUD Y PROTECCION SOCIAL DE ANTIOQUIA</t>
  </si>
  <si>
    <t>Versión: 01</t>
  </si>
  <si>
    <t>Página 1 de 1</t>
  </si>
  <si>
    <t>PERSONA PRESTADORA DEL SERVICIO</t>
  </si>
  <si>
    <r>
      <rPr>
        <sz val="11"/>
        <rFont val="Arial"/>
        <family val="2"/>
      </rPr>
      <t xml:space="preserve">0.0 - 5 %: 
</t>
    </r>
    <r>
      <rPr>
        <b/>
        <sz val="11"/>
        <rFont val="Arial"/>
        <family val="2"/>
      </rPr>
      <t>Sin Riesgo</t>
    </r>
  </si>
  <si>
    <r>
      <rPr>
        <sz val="11"/>
        <rFont val="Arial"/>
        <family val="2"/>
      </rPr>
      <t xml:space="preserve">35.1 - 80 %
</t>
    </r>
    <r>
      <rPr>
        <b/>
        <sz val="11"/>
        <rFont val="Arial"/>
        <family val="2"/>
      </rPr>
      <t xml:space="preserve"> Alto</t>
    </r>
  </si>
  <si>
    <t>Convenciones:</t>
  </si>
  <si>
    <r>
      <rPr>
        <sz val="11"/>
        <color indexed="9"/>
        <rFont val="Arial"/>
        <family val="2"/>
      </rPr>
      <t>80.1 -  100 %:</t>
    </r>
    <r>
      <rPr>
        <b/>
        <sz val="11"/>
        <color indexed="9"/>
        <rFont val="Arial"/>
        <family val="2"/>
      </rPr>
      <t xml:space="preserve"> 
Inviable Sanitariamente</t>
    </r>
  </si>
  <si>
    <t>Vereda Buga</t>
  </si>
  <si>
    <t>Junta Pro-Acueducto Vallecitos-Vallecitos</t>
  </si>
  <si>
    <t>Corregimiento El Hatillo-El Paraiso</t>
  </si>
  <si>
    <t>Vereda El Tablazo-Hatillo</t>
  </si>
  <si>
    <t>Acueducto Comunal Tablazo-Hatillo</t>
  </si>
  <si>
    <t>Vereda Tablazo-Popalito</t>
  </si>
  <si>
    <t>Acueducto Veredal El Tablazo Popalito</t>
  </si>
  <si>
    <t>Asociación de Usuarios del Acueducto y/o Alcantarillado de La Vereda Las Victorias,(ASUAVIC)</t>
  </si>
  <si>
    <t>Vereda Las Peñas</t>
  </si>
  <si>
    <t>Acueducto Veredal Las Peñas</t>
  </si>
  <si>
    <t>Asociación de Usuarios Acueducto Vereda Potrerito</t>
  </si>
  <si>
    <t>Asociación de Usuarios Acueducto Vereda La Cejita</t>
  </si>
  <si>
    <t>Corporación de Asociados de Acueducto Vereda Filoverde</t>
  </si>
  <si>
    <t>Vereda Aguas Claras Abajo</t>
  </si>
  <si>
    <t>Comité Empresarial de Acueducto Aguas Clara Abajo.</t>
  </si>
  <si>
    <t>Asociación de Usuarios del Acueducto y/o Alcantarillado de La Vereda La Chapa Parte Baja</t>
  </si>
  <si>
    <t>Asociación de Usuarios del Acueducto y Alcantarillado de La Vereda San Rafael</t>
  </si>
  <si>
    <t>Asociación Junta Administradora de Acueducto de La Vereda La Calda.</t>
  </si>
  <si>
    <t>Corporación de Asociados del Acueducto Vereda La Montañita</t>
  </si>
  <si>
    <t xml:space="preserve">Corregimiento San Felix </t>
  </si>
  <si>
    <t>Asociación de Usuarios del Acueducto y Alcantarillado de San Félix-Agualinda - Asociación Agualinda</t>
  </si>
  <si>
    <t>Asociación de Usuarios "Acueducto Charco Verde"</t>
  </si>
  <si>
    <t>Asociación de Usuarios Acueducto Veredal La Unión-Bello</t>
  </si>
  <si>
    <t>Junta de Accion Comunal Vereda La Primavera Sector El Salado</t>
  </si>
  <si>
    <t>Asociación de Usuarios del Acueducto "Aguas de Potrerito"</t>
  </si>
  <si>
    <t>Vereda Guasimalito</t>
  </si>
  <si>
    <t xml:space="preserve">Asociación de Suscriptores o Usuarios del Acueducto Guasimalito </t>
  </si>
  <si>
    <t>Vereda Jalisco-La Loca</t>
  </si>
  <si>
    <t>Junta Administradora Acueducto Veredal Jalisco-La Loca</t>
  </si>
  <si>
    <t>Vereda Tambo-Meneses</t>
  </si>
  <si>
    <t>Acueducto Tambo-Meneses</t>
  </si>
  <si>
    <t>Vereda Jalisco-Los Carvajares</t>
  </si>
  <si>
    <t>Junta Administradora Acueducto Veredal Jalisco-Los Carvajares</t>
  </si>
  <si>
    <t>Vereda La Calera</t>
  </si>
  <si>
    <t>Asociación de Usuarios Acueducto Nueva Antioquia - El Totumo</t>
  </si>
  <si>
    <t xml:space="preserve">Asociación de Usuarios del Acueducto Vereda La Chuscala </t>
  </si>
  <si>
    <t>Junta de Acción Comunal Vereda Salinas-Malpaso</t>
  </si>
  <si>
    <t>Junta de Accion Comunal Vereda El Raizal</t>
  </si>
  <si>
    <t>Asociación de Usuarios del Acueducto Multiveredal Corrala, Corralita y Corrala - Corrala Parte Baja (ACORMIEL)</t>
  </si>
  <si>
    <t>Junta de Accion Comunal Vereda La Valeria</t>
  </si>
  <si>
    <t>Junta de Accion Comunal Vereda La Quiebra-Moraima</t>
  </si>
  <si>
    <t>Junta de Accion Comunal Vereda La Quiebra-San Francisco</t>
  </si>
  <si>
    <t>Junta de Accion Comunal Vereda La Quiebra-Las Juntas</t>
  </si>
  <si>
    <t>Junta de Acción Comunal Vereda Salada Parte Baja</t>
  </si>
  <si>
    <t>Junta de Accion Comunal Vereda La Aguacatala</t>
  </si>
  <si>
    <t>Junta de Accion Comunal Vereda La Clara</t>
  </si>
  <si>
    <t>Comité de Acueducto Vereda Cardalito</t>
  </si>
  <si>
    <t>Junta de Accion Comunal Vereda Maní del Cardal</t>
  </si>
  <si>
    <t>Junta Administradora Acueducto Vereda Primavera</t>
  </si>
  <si>
    <t>Asociación de Usuarios del Acueducto Veredal de La Raya</t>
  </si>
  <si>
    <t>Corporación de Usuarios de Acueducto y Alcantarillado Vereda María Auxiliadora</t>
  </si>
  <si>
    <t xml:space="preserve">Asociación de Usuarios del Acueducto Veredal Las Lomitas </t>
  </si>
  <si>
    <t>Asociacion de Usuarios del Acueducto Veredal Las Brisas y San Isidro E.S.P.</t>
  </si>
  <si>
    <t>Asociacion de Usuarios del Acueducto Veredal La Doctora E.S.P. La Doctora E.S.P.</t>
  </si>
  <si>
    <t xml:space="preserve"> Acueducto Veredal Canaveralejo</t>
  </si>
  <si>
    <t>Empresa de Servicios Publicos Domiciliarios La Estrella S.A E.S.P - Planta San Isidro</t>
  </si>
  <si>
    <t>Empresa de Servicios Publicos Domiciliarios La Estrella S.A E.S.P - Planta San Jose</t>
  </si>
  <si>
    <t>Empresa de Servicios Publicos Domiciliarios La Estrella S.A E.S.P - Planta Morrón - Tarapacá</t>
  </si>
  <si>
    <t>Vereda La Bermejala</t>
  </si>
  <si>
    <t>Asociación de Usuarios Acueducto Vereda La Bermejala</t>
  </si>
  <si>
    <t>Vereda Tierra Amarilla Parte Baja</t>
  </si>
  <si>
    <t>Corregimiento de Churido Pueblo</t>
  </si>
  <si>
    <t>San Jose de Apartado</t>
  </si>
  <si>
    <t>Vereda Vijagual</t>
  </si>
  <si>
    <t>Vereda Naranjales</t>
  </si>
  <si>
    <t>Corregimiento de La Trinidad</t>
  </si>
  <si>
    <t>Corregimiento de La Candelaria</t>
  </si>
  <si>
    <t>Vereda Bajo Grande</t>
  </si>
  <si>
    <t>Corregimiento de Guadual Arriba</t>
  </si>
  <si>
    <t>Vereda Nueva Estrella</t>
  </si>
  <si>
    <t>Corregimiento Santa fe de las Platas</t>
  </si>
  <si>
    <t>Vereda San Jose del Carmelo</t>
  </si>
  <si>
    <t>Vereda Casa Verde</t>
  </si>
  <si>
    <t>Barrio Pueblo Nuevo</t>
  </si>
  <si>
    <t>Vereda Nueva Esperanza</t>
  </si>
  <si>
    <t>Corregimiento  El Silencio</t>
  </si>
  <si>
    <t>Vereda Guapá La India</t>
  </si>
  <si>
    <t>Vereda Guapá León</t>
  </si>
  <si>
    <t>Corregimiento Pavarandocito</t>
  </si>
  <si>
    <t>Vereda Nuevo Mundo</t>
  </si>
  <si>
    <t>Corregimiento Belén Bajirá</t>
  </si>
  <si>
    <t>Corregimiento Caucheras</t>
  </si>
  <si>
    <t>Vereda Porroso</t>
  </si>
  <si>
    <t>Corregimiento Bejuquillo</t>
  </si>
  <si>
    <t>Comunidad  los Cacaos</t>
  </si>
  <si>
    <t>Corregimiento  El Mellito #1</t>
  </si>
  <si>
    <t>Corregimiento  El Mellito #2</t>
  </si>
  <si>
    <t>Corregimiento Zapata</t>
  </si>
  <si>
    <t>Vereda El Caño Margen Izquierdo</t>
  </si>
  <si>
    <t>Vereda Arenas Monas</t>
  </si>
  <si>
    <t>Vereda Caracoli</t>
  </si>
  <si>
    <t>Corregimiento Currulao</t>
  </si>
  <si>
    <t>Corregimiento Rio Grande</t>
  </si>
  <si>
    <t>Corregimiento Nueva Colonia</t>
  </si>
  <si>
    <t>Corregimiento El Dos</t>
  </si>
  <si>
    <t>Corregimiento Alto Mulatos</t>
  </si>
  <si>
    <t>Corregimiento Nueva Antioquia</t>
  </si>
  <si>
    <t>Corregimiento San Vicente del Congo</t>
  </si>
  <si>
    <t>Corregimiento San Jose de Mulataos</t>
  </si>
  <si>
    <t>Junta Administradora de Acueducto Los Pantanos</t>
  </si>
  <si>
    <t>Junta Administradora de Acueducto La Florida</t>
  </si>
  <si>
    <t>Corregimiento El Jardin</t>
  </si>
  <si>
    <t>Empresa de Servicios Públicos Tamaná Caceres S.A. E.S.P.-Guarumo</t>
  </si>
  <si>
    <t>Batallón Rifles</t>
  </si>
  <si>
    <t xml:space="preserve">Batallon Militar Rifles - Planta de Tratamiento Batallon Rifles </t>
  </si>
  <si>
    <t>Junta Administradora Acueducto Buenos Aires</t>
  </si>
  <si>
    <t xml:space="preserve">Junta Administradora  Acueducto Vereda Santa Ana </t>
  </si>
  <si>
    <t>Junta Administradora Acueducto El Granadillo Purima-Purima</t>
  </si>
  <si>
    <t>Asociación de Usuarios Acueducto El Erizo</t>
  </si>
  <si>
    <t xml:space="preserve">Asociacion de Usuarios del Acueducto de La Vereda  Chagualal </t>
  </si>
  <si>
    <t>Asociacion de Usuarios del Acueducto del Chagualo-El Caunzal</t>
  </si>
  <si>
    <t xml:space="preserve">Asociacion de Usuarios del Acueducto  La Cascada </t>
  </si>
  <si>
    <t xml:space="preserve">Asociacion de Usuarios del Acueducto Asientos Canoas </t>
  </si>
  <si>
    <t>Asociacion de Usuarios Acueducto Portugal</t>
  </si>
  <si>
    <t>Asociacion de Usuarios Acueducto Multiveredal El Guaico  ASOAGUA E.S.P-Santa Catalina</t>
  </si>
  <si>
    <t>Asociacion de Usuarios Acueducto Multiveredal El Guaico  ASOAGUA E.S.P-Buey Colmenas</t>
  </si>
  <si>
    <t>Asociacion de Usuarios Acueducto Multiveredal El Guaico  ASOAGUA E.S.P-Morron</t>
  </si>
  <si>
    <t>Asociacion de Usuarios Acueducto Multiveredal El Guaico  ASOAGUA E.S.P-La Saltadera</t>
  </si>
  <si>
    <t>Asociacion de Usuarios Acueducto Multiveredal El Guaico  ASOAGUA E.S.P-Altamira</t>
  </si>
  <si>
    <t>Asociacion de Usuarios Acueducto Multiveredal El Guaico  ASOAGUA E.S.P-El Guadual</t>
  </si>
  <si>
    <t>Asociacion de Usuarios Acueducto Multiveredal El Guaico  ASOAGUA E.S.P-San Pedro</t>
  </si>
  <si>
    <t>Asociacion de Usuarios del Acueducto Multiveredal Pantatnilo ACUMUPAN-Mata de Guadua</t>
  </si>
  <si>
    <t>Asociacion de Usuarios del Acueducto Multiveredal Pantatnilo ACUMUPAN-Sotayac</t>
  </si>
  <si>
    <t xml:space="preserve">Junta Administradora Acueducto La Samaria </t>
  </si>
  <si>
    <t xml:space="preserve">Asociacion de Usuarios del Acuedcuto Veredal Quebradanegra Abejorral </t>
  </si>
  <si>
    <t>Asociacion de Usuarios del Acueducto Multiveredal Pantatnilo ACUMUPAN-Corinto</t>
  </si>
  <si>
    <t>Asociacion de Usuarios del Acueducto La Primavera Chagualal Abejorral</t>
  </si>
  <si>
    <t>Asociacion de Usuarios del Acueducto Multiveredal Pantatnilo ACUMUPAN-El Vesubio</t>
  </si>
  <si>
    <t>Asociacion de Usuarios Acueducto Multiveredal El Guaico  ASOAGUA E.S.P-San Luis</t>
  </si>
  <si>
    <t>Asociacion de Usuarios del Acueducto Multiveredal Pantatnilo ACUMUPAN-Llano Grande</t>
  </si>
  <si>
    <t>Asociacion de Usuarios del Acueducto Multiveredal Pantatnilo ACUMUPAN-Monteloro</t>
  </si>
  <si>
    <t>Asociacion de Usuarios del Acueducto Ventiaderos Abejorral</t>
  </si>
  <si>
    <t>Asociacion de Usuarios del Acueducto Multiveredal Pantatnilo ACUMUPAN-San Bernardo</t>
  </si>
  <si>
    <t>Asociacion de Usuarios del Acueducto Multiveredal Pantatnilo ACUMUPAN-La Perdida</t>
  </si>
  <si>
    <t>Asociacion de Usuarios del Acueducto Multiveredal Pantatnilo ACUMUPAN-Las Trojas</t>
  </si>
  <si>
    <t>Junta Administradora Acueducto El Granadillo Purima-Granadillo</t>
  </si>
  <si>
    <t>NUMERO DE SUSCRIPTORES RESIDENCIALES</t>
  </si>
  <si>
    <t>Vereda Aguas Frias-Corregimiento Altavista</t>
  </si>
  <si>
    <t>Vereda Montañita-Corregimiento San Antonio de Prado</t>
  </si>
  <si>
    <t>14.1  -  35 % 
Riesgo Medio</t>
  </si>
  <si>
    <t>Vereda San Sebastian</t>
  </si>
  <si>
    <t>Vereda El Hoyito</t>
  </si>
  <si>
    <t>Vereda Rio Necoclí</t>
  </si>
  <si>
    <t>Vereda Morron</t>
  </si>
  <si>
    <t>Vereda Los Pantanos</t>
  </si>
  <si>
    <t>Corregimiento Pueblo Nuevo</t>
  </si>
  <si>
    <t>Vereda La Lomita</t>
  </si>
  <si>
    <t>Vereda Guaimaral</t>
  </si>
  <si>
    <t>Vereda El Diamante</t>
  </si>
  <si>
    <t>Vereda El Erizo</t>
  </si>
  <si>
    <t>Vereda Chagualal</t>
  </si>
  <si>
    <t>Vereda Portugal</t>
  </si>
  <si>
    <t>Corregimiento El Guaico</t>
  </si>
  <si>
    <t>Vereda La Saltadera</t>
  </si>
  <si>
    <t>Corregimiento Pantanillo</t>
  </si>
  <si>
    <t>Asociación Acueducto Veredal Naranjal La Llanada-Naranjal</t>
  </si>
  <si>
    <t>Vereda Mata de Guadua</t>
  </si>
  <si>
    <t>Vereda Sotayac</t>
  </si>
  <si>
    <t xml:space="preserve">Vereda El Chagualo </t>
  </si>
  <si>
    <t>Vereda Quebrada Negra</t>
  </si>
  <si>
    <t>Vereda Corinto</t>
  </si>
  <si>
    <t>Asociación Acueducto Veredal Naranjal La Llanada-La Llanada</t>
  </si>
  <si>
    <t>Vereda San Bernardo</t>
  </si>
  <si>
    <t>Vereda La Perdida</t>
  </si>
  <si>
    <t>Vereda Las Trojas</t>
  </si>
  <si>
    <t>Vereda Granadillo</t>
  </si>
  <si>
    <t>Vereda Portachuelo</t>
  </si>
  <si>
    <t>Vereda Corrientes</t>
  </si>
  <si>
    <t>Vereda Filo Verde</t>
  </si>
  <si>
    <t>Vereda La Valeria</t>
  </si>
  <si>
    <t>Vereda Salada Parte Baja</t>
  </si>
  <si>
    <t>Vereda El Raizal</t>
  </si>
  <si>
    <t>Vereda La Aguacatala</t>
  </si>
  <si>
    <t>Vereda La Raya</t>
  </si>
  <si>
    <t>Vereda El Cano</t>
  </si>
  <si>
    <t>Vereda Cabuyal</t>
  </si>
  <si>
    <t>Vereda San Esteban</t>
  </si>
  <si>
    <t>Vereda San Diego-Sector I</t>
  </si>
  <si>
    <t>Vereda Las Brisas y San Isidro</t>
  </si>
  <si>
    <t>Vereda Camerun</t>
  </si>
  <si>
    <t>Vereda Aguas Claras</t>
  </si>
  <si>
    <t>Vereda La Martina</t>
  </si>
  <si>
    <t>Vereda Cope</t>
  </si>
  <si>
    <t>Corregimiento El Reposo</t>
  </si>
  <si>
    <t xml:space="preserve">Vereda Los Mandarinos </t>
  </si>
  <si>
    <t>Vereda 28 De Octubre</t>
  </si>
  <si>
    <t>Vereda Carepita Promexcol</t>
  </si>
  <si>
    <t>Vereda Villa Arteaga</t>
  </si>
  <si>
    <t>Vereda Ceibita</t>
  </si>
  <si>
    <t>Corregimiento Changas</t>
  </si>
  <si>
    <t>Corregimiento  Mello Villa Vicencio</t>
  </si>
  <si>
    <t>Vereda La Comarca</t>
  </si>
  <si>
    <t>Vereda Villa Sonia</t>
  </si>
  <si>
    <t>Corregimiento Mulatos</t>
  </si>
  <si>
    <t>Corregimiento Caribia</t>
  </si>
  <si>
    <t>Vereda Villa Nueva</t>
  </si>
  <si>
    <t>Vereda Loma de Piedra</t>
  </si>
  <si>
    <t>Vereda Piedrecitas</t>
  </si>
  <si>
    <t>Vereda Meleguindo</t>
  </si>
  <si>
    <t>Vereda Tarapaca</t>
  </si>
  <si>
    <t>Corregimiento Barranquillita</t>
  </si>
  <si>
    <t>Vereda El Totumo</t>
  </si>
  <si>
    <t>Vereda El Cortado</t>
  </si>
  <si>
    <t>Vereda Las Victorias</t>
  </si>
  <si>
    <t>Vereda Popalito</t>
  </si>
  <si>
    <t>Vereda Cardalito</t>
  </si>
  <si>
    <t>Vereda Loma Verde</t>
  </si>
  <si>
    <r>
      <rPr>
        <sz val="11"/>
        <rFont val="Arial"/>
        <family val="2"/>
      </rPr>
      <t>5.1  - 14 %:</t>
    </r>
    <r>
      <rPr>
        <b/>
        <sz val="11"/>
        <rFont val="Arial"/>
        <family val="2"/>
      </rPr>
      <t xml:space="preserve">  
Riesgo Bajo</t>
    </r>
  </si>
  <si>
    <t>Código:  F0-M2-P5-1893</t>
  </si>
  <si>
    <t>Fecha de aprobación:  19-01-2018</t>
  </si>
  <si>
    <t xml:space="preserve">Asociacion de Usuarios del Acueducto del Chagualo -El Chagualo </t>
  </si>
  <si>
    <t>Vereda El Volcan</t>
  </si>
  <si>
    <t xml:space="preserve">Asociacion de Usuarios del Acueducto El Volcan </t>
  </si>
  <si>
    <t>Junta Administradora Acueducto Cañaveral</t>
  </si>
  <si>
    <t>Vereda Canoas La Esperanza</t>
  </si>
  <si>
    <t>Vereda Guayaquil</t>
  </si>
  <si>
    <t xml:space="preserve">Asociacion de Usuarios del Acuedcuto Vereda Guayaquil </t>
  </si>
  <si>
    <t xml:space="preserve">Vereda La Samaria </t>
  </si>
  <si>
    <t xml:space="preserve"> Vereda El Chagualo Caunzal </t>
  </si>
  <si>
    <t>Vereda  Buey Colmenas</t>
  </si>
  <si>
    <t>Asociacion de Usuarios Acueducto Multiveredal El Guaico ASUAGUA ESP- El Zancudo Corregimiento El Guaico</t>
  </si>
  <si>
    <t>Vereda  Altamira</t>
  </si>
  <si>
    <t xml:space="preserve"> Vereda San Pedro</t>
  </si>
  <si>
    <t>Vereda La Llanada</t>
  </si>
  <si>
    <t xml:space="preserve">Vereda Naranjal </t>
  </si>
  <si>
    <t>Asociacion de Usuarios del Acueducto Multiveredal Pantatnilo ACUMUPAN-Guayabal</t>
  </si>
  <si>
    <t>Vereda El Vesubio</t>
  </si>
  <si>
    <t xml:space="preserve">Vereda El Ancla Pantano Negro </t>
  </si>
  <si>
    <t xml:space="preserve">Asociacion de Usuarios del Acueducto El Ancla de La Vereda de Pantanonegro </t>
  </si>
  <si>
    <t>Vereda La Primavera Chagualal</t>
  </si>
  <si>
    <t xml:space="preserve">Vereda La Maria La Betulia </t>
  </si>
  <si>
    <t xml:space="preserve">Junta Administradora Acueducto La Maria-La Betulia </t>
  </si>
  <si>
    <t>Asociación Junta Administradora Acueducto La Peña-La Peña</t>
  </si>
  <si>
    <t xml:space="preserve">Vereda La Betulia </t>
  </si>
  <si>
    <t xml:space="preserve">Junta Administradora Acueducto La Betulia -La Betulia </t>
  </si>
  <si>
    <t>Junta Administradora Acueducto Quebradona Abajo</t>
  </si>
  <si>
    <t>Vereda Ventiladeros</t>
  </si>
  <si>
    <t xml:space="preserve">Vereda Purima </t>
  </si>
  <si>
    <t>Vereda El Popo</t>
  </si>
  <si>
    <t>Asociacion de Usuarios del Acueducto Veredal El Popo</t>
  </si>
  <si>
    <t>Vereda  Las Cruces</t>
  </si>
  <si>
    <t>Asociacion de Usuarios Suscriptores del Acueducto Multiveredal Cruces,El Cerro,La Inmaculada y San Jose-Las Cruces</t>
  </si>
  <si>
    <t>Vereda San Jose</t>
  </si>
  <si>
    <t>Asociacion de Usuarios Suscriptores del Acueducto Multiveredal Cruces,El Cerro,La Inmaculada y San Jose-San Jose</t>
  </si>
  <si>
    <t>Asociacion de Ususarios Suscriptores del Acueducto Multiveredal Cruces El Cerro La Inmaculada y San Jose-El Cerro</t>
  </si>
  <si>
    <t>Asociacion de Usuarios del Acueducto Rural San Miguel El Respaldo</t>
  </si>
  <si>
    <t>Vereda El Carbón</t>
  </si>
  <si>
    <t>Asociacion de Ususarios del Acueducto Multiveredal  El Tambo Vereda El Carbón</t>
  </si>
  <si>
    <t>Vereda La Inmaculada</t>
  </si>
  <si>
    <t>Asociación de Usuarios Suscriptores del Acueducto Multiveredal Cruces El Cerro La Inmaculada y San Jose-La Inmaculada</t>
  </si>
  <si>
    <t>Vereda El Fresnito</t>
  </si>
  <si>
    <t>Vereda La Plata</t>
  </si>
  <si>
    <t>Junta Administradora Acueducto San Pablo</t>
  </si>
  <si>
    <t>Vereda El Cabuyo</t>
  </si>
  <si>
    <t>Vereda La Julia</t>
  </si>
  <si>
    <t>Junta de Acción Comunal  La Primavera</t>
  </si>
  <si>
    <t>Vereda El Oro</t>
  </si>
  <si>
    <t>Vereda Rancho Largo Parte Alta</t>
  </si>
  <si>
    <t>Junta Administradora Rancho Largo Parte Alta</t>
  </si>
  <si>
    <t>Vereda Rancho Largo Parte  Baja</t>
  </si>
  <si>
    <t>Junta Administradora Rancho Largo Parte Baja</t>
  </si>
  <si>
    <t>Vereda Villeta Florida</t>
  </si>
  <si>
    <t>Junta Administradora Villeta Florida</t>
  </si>
  <si>
    <t>Vereda San Agustin</t>
  </si>
  <si>
    <t>Junta Administradora Acueducto Vereda San Agustin</t>
  </si>
  <si>
    <t>Vereda Boqueron</t>
  </si>
  <si>
    <t>Asociacion de Socios del Acueducto Boqueron del Municipio de El Carmen de Viboral</t>
  </si>
  <si>
    <t>Vereda La Chapa</t>
  </si>
  <si>
    <t>Asociación de Socios del Acueducto Vereda La Chapa del Municipio del Carmen de Viboral-La Chapa</t>
  </si>
  <si>
    <t>Sector Puente Larga</t>
  </si>
  <si>
    <t>Asociación de Socios del Acueducto Vereda La Chapa del Municipio del Carmen de Viboral-Sector Puente Larga</t>
  </si>
  <si>
    <t>Vereda Campo Alegre</t>
  </si>
  <si>
    <t>Asociacion de Socios del Acueducto y Alcantarillado Campo Alegre de El Municipio de El Carmen de Viboral</t>
  </si>
  <si>
    <t>Vereda La Madera - La Morena</t>
  </si>
  <si>
    <t>Asociacion de Socios del Acueducto El Dragal y La Morena Vereda La Madera Municipio El Carmen de Viboral-La Morena</t>
  </si>
  <si>
    <t>Vereda La Madera - El Dragal</t>
  </si>
  <si>
    <t>Asociacion de Socios del Acueducto El Dragal y La Morena Vereda La Madera Municipio El Carmen de Viboral-El Dragal</t>
  </si>
  <si>
    <t>Vereda Camargo</t>
  </si>
  <si>
    <t>Asociacion de Socios del Acueducto Camargo</t>
  </si>
  <si>
    <t>Vereda Betania 1-La cabaña</t>
  </si>
  <si>
    <t>Asociacion de Usuarios del Acueducto Betania, del Municipio de El Carmen de Viboral-Betania 1</t>
  </si>
  <si>
    <t>Vereda Betania 2-Los Giraldos</t>
  </si>
  <si>
    <t>Asociacion de Usuarios del Acueducto Betania, del Municipio de El Carmen de Viboral-Betania 2</t>
  </si>
  <si>
    <t>Vereda Betania 3- Los alcáceres</t>
  </si>
  <si>
    <t>Asociacion de Usuarios del Acueducto Betania, del Municipio de El Carmen de Viboral-Betania 3</t>
  </si>
  <si>
    <t>Vereda Rivera</t>
  </si>
  <si>
    <t>Asociacion de Socios del Acueducto La Palma Rivera Altogrande de Las Veredas La Palma Rivera Altogrande-Rivera</t>
  </si>
  <si>
    <t>Asociacion de Socios del Acueducto La Palma Rivera Altogrande de Las Veredas La Palma Rivera Altogrande-La Palma</t>
  </si>
  <si>
    <t>Vereda Alto Grande</t>
  </si>
  <si>
    <t>Asociacion de Socios del Acueducto La Palma Rivera Altogrande de Las Veredas La Palma Rivera Altogrande-Alto Grande</t>
  </si>
  <si>
    <t>Vereda  La Aurora El Quemado</t>
  </si>
  <si>
    <t>Asociacion de Usuarios del Acueducto La Aurora Viboral Municipio de El Carmen de Viboral-El Quemado</t>
  </si>
  <si>
    <t>Vereda Viboral  El Quemado</t>
  </si>
  <si>
    <t>Asociacion de Usuarios del Acueducto La Aurora Viboral Municipio de El Carmen de Viboral-Viboral  El Quemado</t>
  </si>
  <si>
    <t>Vereda Viboral La Linda</t>
  </si>
  <si>
    <t>Asociacion de Usuarios del Acueducto La Aurora Viboral Municipio de El Carmen de Viboral-Viboral   La Linda</t>
  </si>
  <si>
    <t>Vereda  La Aurora La Linda</t>
  </si>
  <si>
    <t>Asociacion de Usuarios del Acueducto La Aurora Viboral Municipio de El Carmen de Viboral-La Linda</t>
  </si>
  <si>
    <t>Asociacion de Usuarios del Acueducto La Aurora Viboral Municipio de El Carmen de Viboral-Sector Las Brisas</t>
  </si>
  <si>
    <t>Vereda La Milagrosa</t>
  </si>
  <si>
    <t>Asociacion de Usuarios del Acueducto Aguas Claras del Municipio del Carmen de Viboral-La Milagrosa</t>
  </si>
  <si>
    <t>Asociacion de Usuarios del Acueducto Aguas Claras del Municipio del Carmen de Viboral-Aguas Claras</t>
  </si>
  <si>
    <t>Vereda Guamito</t>
  </si>
  <si>
    <t>Asociacion de Usuarios del Acueducto Aguas Claras del Municipio del Carmen de Viboral-Guamito</t>
  </si>
  <si>
    <t>Vereda Quirama</t>
  </si>
  <si>
    <t>Asociacion de Usuarios del Acueducto Aguas Claras del Municipio del Carmen de Viboral-Quirama</t>
  </si>
  <si>
    <t>Vereda El salado</t>
  </si>
  <si>
    <t>Asociacion de Socios del Acueducto El Cerro, Samaria, La Milagrosa, Quirama, Cristo Rey y El Saldo-El Salado</t>
  </si>
  <si>
    <t>Vereda Samaria</t>
  </si>
  <si>
    <t>Asociacion de Socios del Acueducto El Cerro, Samaria, La Milagrosa, Quirama, Cristo Rey y El Saldo-Samaria</t>
  </si>
  <si>
    <t>Vereda Cristo Rey</t>
  </si>
  <si>
    <t>Asociacion de Socios del Acueducto El Cerro, Samaria, La Milagrosa, Quirama, Cristo Rey y El Saldo-Cristo Rey</t>
  </si>
  <si>
    <t>Vereda La Sonadora</t>
  </si>
  <si>
    <t>Asociacion de Socios del Acueducto y Alcantarillado Sonadora Garzonas-Sonadora</t>
  </si>
  <si>
    <t>Vereda Las Garzonas</t>
  </si>
  <si>
    <t>Asociacion de Socios del Acueducto y Alcantarillado Sonadora Garzonas -Garzonas</t>
  </si>
  <si>
    <t>Vereda Las Acacias</t>
  </si>
  <si>
    <t>Asociacion de Socios del Acueducto de Las Acacias del Municipio del Carmen de Viboral</t>
  </si>
  <si>
    <t>Vereda Mazorcal</t>
  </si>
  <si>
    <t>Asociacion de Socios del Acueducto Mazorcal</t>
  </si>
  <si>
    <t>Asociacion de Socios del Acueducto La Florida Municipio de El Carmen de Viboral departamento de Antioquia</t>
  </si>
  <si>
    <t>Vereda Rivera Arriba</t>
  </si>
  <si>
    <t>Asociacion de Socios del Acueducto Rivera Arriba</t>
  </si>
  <si>
    <t>Asociacion de Socios del Acueducto El Cerro, Samaria, La Milagrosa, Quirama, Cristo Rey y El Saldo-La Milagrosa</t>
  </si>
  <si>
    <t>Asociacion de Socios del Acueducto El Cerro, Samaria, La Milagrosa, Quirama, Cristo Rey y El Saldo-El Cerro</t>
  </si>
  <si>
    <t>Asociacion de Socios del Acueducto El Cerro, Samaria, La Milagrosa, Quirama, Cristo Rey y El Saldo-Quirama</t>
  </si>
  <si>
    <t>Vereda Risaralda</t>
  </si>
  <si>
    <t>Asociacion de Usuarios del Acueducto Veredal Risaralda Municipio de Amalfi</t>
  </si>
  <si>
    <t>Corregimiento Portachuelo</t>
  </si>
  <si>
    <t>Acueducto Junta de Acción Comunal Portachuelo Comité</t>
  </si>
  <si>
    <t>Vereda La Maria</t>
  </si>
  <si>
    <t>Junta de Acción Comunal Pro Acueducto Vereda La Maria</t>
  </si>
  <si>
    <t>Vereda  Montebello Parte Alta</t>
  </si>
  <si>
    <t>Junta de Accion Comunal de La Vereda Montebello- Parte Alta</t>
  </si>
  <si>
    <t>Vereda  Montebello La Pradera</t>
  </si>
  <si>
    <t>Junta de Accion Comunal Comité Proacueducto Vereda Montebello -La Pradera</t>
  </si>
  <si>
    <t>EPM-Campamento El tablon</t>
  </si>
  <si>
    <t>Vereda Bellavista</t>
  </si>
  <si>
    <t>Vereda Cruces</t>
  </si>
  <si>
    <t>Vereda El Limón</t>
  </si>
  <si>
    <t>Vereda El Retiro</t>
  </si>
  <si>
    <t>Vereda La Soledad</t>
  </si>
  <si>
    <t>Vereda Montefrio</t>
  </si>
  <si>
    <t>Vereda Santo Domingo</t>
  </si>
  <si>
    <t>Vereda  El Cadillo</t>
  </si>
  <si>
    <t>Junta de Accion Comunal El Cadillo</t>
  </si>
  <si>
    <t>Vereda El Dos</t>
  </si>
  <si>
    <t>Junta de Accion Comunal El Dos</t>
  </si>
  <si>
    <t>Junta de Accion Comunal El Limón</t>
  </si>
  <si>
    <t>Vereda La Piñuela</t>
  </si>
  <si>
    <t xml:space="preserve">Corporación Acueducto Comunitario Vereda La Piñuela </t>
  </si>
  <si>
    <t>Junta Accion Comunal Los Cedros</t>
  </si>
  <si>
    <t>Vereda El Coco</t>
  </si>
  <si>
    <t>Junta Administradora Acueducto El Coco</t>
  </si>
  <si>
    <t>Vereda El Choco</t>
  </si>
  <si>
    <t xml:space="preserve">Asociación de Usuarios de Acueducto (ASOCOCORNA) Vereda San Jose </t>
  </si>
  <si>
    <t xml:space="preserve">Junta Administradora Acueducto Cruces </t>
  </si>
  <si>
    <t>Vereda Palmirita</t>
  </si>
  <si>
    <t>Junta Administradora de Acueducto Santo Domingo</t>
  </si>
  <si>
    <t>Vereda La Veta</t>
  </si>
  <si>
    <t>Vereda El Viadal</t>
  </si>
  <si>
    <t>Junta Administradora Acueducto El Viadal</t>
  </si>
  <si>
    <t>Junta Administradora Acueducto San Juan</t>
  </si>
  <si>
    <t>Vereda San Antonio</t>
  </si>
  <si>
    <t>Vereda El Higueron</t>
  </si>
  <si>
    <t>Vereda Mazotes</t>
  </si>
  <si>
    <t>Junta Administradora Acueducto Mazotes</t>
  </si>
  <si>
    <t>Vereda La Placeta</t>
  </si>
  <si>
    <t>Junta Administradora Acueducto La Placeta</t>
  </si>
  <si>
    <t>Vereda Chorrera</t>
  </si>
  <si>
    <t>Vereda San Lorenzo</t>
  </si>
  <si>
    <t>Junta Administradora Acueducto San Lorenzo</t>
  </si>
  <si>
    <t>Vereda  Alto San Juan</t>
  </si>
  <si>
    <t>Junta de Acción Comunal Vereda San Juan Alto</t>
  </si>
  <si>
    <t>Vereda  San Pedro Bajo</t>
  </si>
  <si>
    <t>Junta de Acción Comunal Vereda San Pedro Bajo</t>
  </si>
  <si>
    <t>Vereda  Arango</t>
  </si>
  <si>
    <t>Junta de Acción Comunal Vereda Arango</t>
  </si>
  <si>
    <t>Vereda  Palmichal</t>
  </si>
  <si>
    <t>Junta de Acción Comunal Vereda Palmichal</t>
  </si>
  <si>
    <t>Vereda  La Magdalena</t>
  </si>
  <si>
    <t>Asociacion de Usuarios del Acueducto La Magdalena San Lorenzo</t>
  </si>
  <si>
    <t>Vereda  Bonilla Arriba</t>
  </si>
  <si>
    <t>Asociacion de Usuarios Acueducto Bonilla Arriba</t>
  </si>
  <si>
    <t>Vereda  Helida</t>
  </si>
  <si>
    <t>Asociacion de Usuarios Acueducto Helida Concordia- Helida</t>
  </si>
  <si>
    <t>Vereda  Horizontes</t>
  </si>
  <si>
    <t>Asociacion de Usuarios Acueducto Horizontes-Horizontes</t>
  </si>
  <si>
    <t>Vereda  El Marial</t>
  </si>
  <si>
    <t>Asociacion de Usuarios del Acueducto Palmira Marial-El Marial</t>
  </si>
  <si>
    <t>Vereda  Santa Ana</t>
  </si>
  <si>
    <t>Asociacion de Usuarios del Acueducto Joaquin y Ana</t>
  </si>
  <si>
    <t>Vereda  La Chapa</t>
  </si>
  <si>
    <t>Asociacion de Usuarios del Acueducto La Chapa</t>
  </si>
  <si>
    <t>Vereda  Santa Ines</t>
  </si>
  <si>
    <t>Asociacion de Usuarios del Acueducto Multiveredal El Salto, Santa Ines, Primavera, Culebra-Santa Ines</t>
  </si>
  <si>
    <t>Vereda  El Salto</t>
  </si>
  <si>
    <t>Asociacion de Usuarios del Acueducto Multiveredal El Salto, Santa Ines, Primavera, Culebra-El Salto</t>
  </si>
  <si>
    <t>Vereda  Culebra</t>
  </si>
  <si>
    <t>Asociacion de Usuarios del Acueducto Multiveredal El Salto, Santa Ines, Primavera, Culebra-Culebra</t>
  </si>
  <si>
    <t>Vereda  Primavera</t>
  </si>
  <si>
    <t>Asociacion de Usuarios del Acueducto Multiveredal El Salto, Santa Ines, Primavera, Culebra-Primavera</t>
  </si>
  <si>
    <t>Vereda  Palmira</t>
  </si>
  <si>
    <t>Asociacion de Usuarios del Acueducto Palmira Marial-Palmira</t>
  </si>
  <si>
    <t>Vereda  Palestina</t>
  </si>
  <si>
    <t>Asociacion de Socios, Suscriptores y Usuarios del Acueducto Bonilla-Palestina -Palestina</t>
  </si>
  <si>
    <t>Vereda  El Morro</t>
  </si>
  <si>
    <t>Asociacion de Usuarios Acueducto Jesús Arcesio Botero-El Morro</t>
  </si>
  <si>
    <t>Vereda  Concordia</t>
  </si>
  <si>
    <t>Asociacion de Usuarios Acueducto Helida Concordia-Concordia</t>
  </si>
  <si>
    <t>Vereda  Bonilla</t>
  </si>
  <si>
    <t xml:space="preserve"> Asociacion de Socios, Suscriptores y Usuarios del Acueducto Bonilla  palestina -Bonilla parte baja</t>
  </si>
  <si>
    <t>Vereda  La Cristalina</t>
  </si>
  <si>
    <t>Asociacion de Usuarios del Acueducto Vereda La Cristalina</t>
  </si>
  <si>
    <t>Vereda  Uvital</t>
  </si>
  <si>
    <t>Asociacion de Usuarios Acueducto Jesús Arcesio Botero- El Uvital</t>
  </si>
  <si>
    <t>Vereda  La Meseta</t>
  </si>
  <si>
    <t>Asociacion de Usuarios del Acueducto El Chilco -Chiquinquira y La Meseta-La Meseta</t>
  </si>
  <si>
    <t>Vereda  El Chilco</t>
  </si>
  <si>
    <t>Asociacion de Usuarios del Acueducto El Chilco -Chiquinquira y La Meseta-El Chilco</t>
  </si>
  <si>
    <t>Vereda  Chiquinquira</t>
  </si>
  <si>
    <t>Asociacion de Usuarios del Acueducto El Chilco -Chiquinquira y La Meseta-Chiquinquira</t>
  </si>
  <si>
    <t>Vereda  Guamito</t>
  </si>
  <si>
    <t xml:space="preserve"> Asociacion de Usuarios del Acueducto Guamito - Guamito</t>
  </si>
  <si>
    <t>Vereda  Puente Hondita</t>
  </si>
  <si>
    <t>Asociacion de Socios Suscriptores y Usuarios del Acueducto Puente Hondita</t>
  </si>
  <si>
    <t>Asociacion de Usuarios del Acueducto El Chilco (Arriba)</t>
  </si>
  <si>
    <t>Asociacion de Usuarios Acueducto Jesús Arcesio Botero-Chiquinquira</t>
  </si>
  <si>
    <t>Sector la Zulia</t>
  </si>
  <si>
    <t>Asociacion de Usuarios Acueducto Jesús Arcesio Botero-Zulia</t>
  </si>
  <si>
    <t xml:space="preserve"> Asociacion de Usuarios del Acueducto Guamito - El Morro</t>
  </si>
  <si>
    <t>Asociacion de Usuarios Acueducto Horizontes-El Salto (parte baja)</t>
  </si>
  <si>
    <t>Vereda Don Diego</t>
  </si>
  <si>
    <t>Corporación Civica de Socios del Acueducto Don Diego</t>
  </si>
  <si>
    <t>Vereda Villa Elena</t>
  </si>
  <si>
    <t>Vereda Pantalio</t>
  </si>
  <si>
    <t>Vereda Pantanillo</t>
  </si>
  <si>
    <t>Vereda Los Medios</t>
  </si>
  <si>
    <t>Vereda Los Salados</t>
  </si>
  <si>
    <t>Vereda El Portento</t>
  </si>
  <si>
    <t>Vereda Lejos del Nido</t>
  </si>
  <si>
    <t>Sector la Fé</t>
  </si>
  <si>
    <t>Aguas del Oriente Antioqueño S.A. E.S.P. El Retiro-Vereda Don Diego Sector La Fe.</t>
  </si>
  <si>
    <t>Corregimiento La Cruzada</t>
  </si>
  <si>
    <t xml:space="preserve">Asociacion de Usuarios de Acueducto y Alcantarillado Corregimiento La Cruzada </t>
  </si>
  <si>
    <t>Corregimiento Santa Isabel</t>
  </si>
  <si>
    <t>Asociacion de Usuarios del Acueducto del Corregimiento de Santa Isabel</t>
  </si>
  <si>
    <t>Vereda Santa Lucia</t>
  </si>
  <si>
    <t>Junta de Accion Comunal  Santa Lucia</t>
  </si>
  <si>
    <t>Vereda Martana</t>
  </si>
  <si>
    <t>Junta de Accion Comunal Martana</t>
  </si>
  <si>
    <t>Vereda Cañaveral</t>
  </si>
  <si>
    <t>Junta de Accion Comunal Cañaveral</t>
  </si>
  <si>
    <t>Corregimiento Cristales</t>
  </si>
  <si>
    <t>Vereda Quiebra Honda</t>
  </si>
  <si>
    <t>Vereda Patio Bonito</t>
  </si>
  <si>
    <t>Vereda Marbella</t>
  </si>
  <si>
    <t>Vereda La Jota</t>
  </si>
  <si>
    <t>Vereda Frailes</t>
  </si>
  <si>
    <t>Vereda Corocito</t>
  </si>
  <si>
    <t>Acueducto Multiveredal Cristales-Corocito</t>
  </si>
  <si>
    <t>Vereda Santa Barbara</t>
  </si>
  <si>
    <t>Asociacion de Usuarios del Acueducto Veredal Santa Barbara</t>
  </si>
  <si>
    <t>Vereda Cabildo</t>
  </si>
  <si>
    <t>Vereda La Mora</t>
  </si>
  <si>
    <t>Asociación de Usuarios del Acueducto Veredal La Mora</t>
  </si>
  <si>
    <t>Vereda El Brasil</t>
  </si>
  <si>
    <t>Vereda Barcino</t>
  </si>
  <si>
    <t>Corregimiento San Jose Nus</t>
  </si>
  <si>
    <t>Vereda Encarnaciones</t>
  </si>
  <si>
    <t>Junta de Acción Comunal La Encarnaciones</t>
  </si>
  <si>
    <t>Vereda La Guzmana</t>
  </si>
  <si>
    <t>Junta de Acción Comunal Acueducto La Guzmana</t>
  </si>
  <si>
    <t>Vereda San Juan</t>
  </si>
  <si>
    <t>Junta de Acción Comunal Acueducto San Juan</t>
  </si>
  <si>
    <t>Vereda Montemar</t>
  </si>
  <si>
    <t>Asociacion de Usuarios del Acueducto Veredal Montemar</t>
  </si>
  <si>
    <t>Vereda Mulatal</t>
  </si>
  <si>
    <t>Junta Administradora Acueducto Veredal Mulatal</t>
  </si>
  <si>
    <t>Vereda El Jardin</t>
  </si>
  <si>
    <t xml:space="preserve">Asociacion de Usuarios del Acueducto Veredal El Jardin </t>
  </si>
  <si>
    <t>Vereda La Candelaria</t>
  </si>
  <si>
    <t>Asociacion de Usuarios del Acueducto La Candelaria</t>
  </si>
  <si>
    <t>Vereda Vesubio</t>
  </si>
  <si>
    <t>Asociación de Usuarios del Acueducto Multiveredal San Matias - Vesubio</t>
  </si>
  <si>
    <t>Vereda San José del Nare</t>
  </si>
  <si>
    <t xml:space="preserve">Asociación de Usuarios del Acueducto Multiveredal San José Nare San Pablo -San José </t>
  </si>
  <si>
    <t xml:space="preserve">Asociación de Usuarios del Acueducto Multiveredal San José Nare SanPablo-San Pablo </t>
  </si>
  <si>
    <t>Vereda La Pureza</t>
  </si>
  <si>
    <t>Asociación de Usuarios del Acueducto Multiveredal San Matias - La Pureza</t>
  </si>
  <si>
    <t>Vereda San Matias</t>
  </si>
  <si>
    <t>Asociación de Usuarios del Acueducto Multiveredal San Matias-San Matias</t>
  </si>
  <si>
    <t>Corregimiento Providencia</t>
  </si>
  <si>
    <t>Asociacion de Usuarios del Agua La Cascada Providencia</t>
  </si>
  <si>
    <t>Asociacion Junta de Acueducto y Alcantarillado La Plata Corregimiento Providencia</t>
  </si>
  <si>
    <t>Vereda Playa Rica</t>
  </si>
  <si>
    <t>Junta de Acción Comunal Vereda Playa Rica</t>
  </si>
  <si>
    <t>Vereda El Piramo</t>
  </si>
  <si>
    <t>Junta de Acción Comunal El Píramo</t>
  </si>
  <si>
    <t>Vereda Santa Teresa Alta</t>
  </si>
  <si>
    <t>Asociación Acueducto Vereda Santa Teresa y Canalones La Union</t>
  </si>
  <si>
    <t>Junta de Accion Comunal - La Palma ( realizado por cisneros)</t>
  </si>
  <si>
    <t>Vereda Cantayus Bajo</t>
  </si>
  <si>
    <t>Junta Administradora - Cantayus Bajo</t>
  </si>
  <si>
    <t>Vereda Faldas Del Nus</t>
  </si>
  <si>
    <t>Usuarios del Sistema - Faldas Del Nus</t>
  </si>
  <si>
    <t>Vereda Sofia</t>
  </si>
  <si>
    <t>Corregimiento Santiago</t>
  </si>
  <si>
    <t>Junta de Acción Comunal - Corregimiento Santiago</t>
  </si>
  <si>
    <t>Corregimiento El Limón</t>
  </si>
  <si>
    <t>Junta de Acción Comunal - Corregimiento El Limón</t>
  </si>
  <si>
    <t>Vereda El Rayo</t>
  </si>
  <si>
    <t>Junta de Acción Comunal - El Rayo</t>
  </si>
  <si>
    <t>Vereda Santa Gertrudis</t>
  </si>
  <si>
    <t>Junta Administradora Sistema Uno - Sta Gertrudis</t>
  </si>
  <si>
    <t>Vereda Guadualejo</t>
  </si>
  <si>
    <t>Junta de Acción Comunal - Guadualejo</t>
  </si>
  <si>
    <t>Corregimiento Versalles</t>
  </si>
  <si>
    <t>ESPD del Municipio De Cisneros S.A. E.S.P-Corregimiento de Versalles</t>
  </si>
  <si>
    <t>Vereda Vainillal</t>
  </si>
  <si>
    <t>Junta Administradora - Vainillal</t>
  </si>
  <si>
    <t>Junta de Acción Comunal - La Quiebra</t>
  </si>
  <si>
    <t>Vereda Piedras Blancas</t>
  </si>
  <si>
    <t>Junta de Acción Comunal - Piedras Blancas</t>
  </si>
  <si>
    <t>Vereda Las Animas</t>
  </si>
  <si>
    <t>Junta de Acción Comunal - Las Animas</t>
  </si>
  <si>
    <t>Vereda El Balzal</t>
  </si>
  <si>
    <t>Junta Administradora Acueducto- El Balzal</t>
  </si>
  <si>
    <t>Aguas de Porcesito</t>
  </si>
  <si>
    <t>Asociación de Usuarios del Acueducto Aguas de Porcesito</t>
  </si>
  <si>
    <t>Corregimiento Botero</t>
  </si>
  <si>
    <t>Asociación de Usuarios Pro Acueducto Corregimiento Botero</t>
  </si>
  <si>
    <t>Corregimiento de Fraguas La
 Esperanza</t>
  </si>
  <si>
    <t>Junta de Acción Comunal Corregimiento Fraguas-La Esperanza</t>
  </si>
  <si>
    <t>Vereda El Aporriado</t>
  </si>
  <si>
    <t>Junta de Acción Comunal El Aporriado</t>
  </si>
  <si>
    <t>Vereda Marmajon</t>
  </si>
  <si>
    <t>Junta Administradora Acueducto Marmajon</t>
  </si>
  <si>
    <t>Vereda Manzanillo</t>
  </si>
  <si>
    <t xml:space="preserve">Gran Colombia Gold </t>
  </si>
  <si>
    <t xml:space="preserve">Vereda Juan Tereso </t>
  </si>
  <si>
    <t>Junta de Acción Comunal Juan Tereso</t>
  </si>
  <si>
    <t>Vereda  Puerto Calavera</t>
  </si>
  <si>
    <t>Junta de Acción Comunal Puerto Calavera</t>
  </si>
  <si>
    <t>Vereda  El Chispero</t>
  </si>
  <si>
    <t>Junta de Acción Comunal  Vereda El Chispero</t>
  </si>
  <si>
    <t>Aguas del Pocuné S.A.S. E.S.P - Campo Alegre</t>
  </si>
  <si>
    <t>Vereda El Cristo</t>
  </si>
  <si>
    <t>Junata Administradora El Cristo ASUAVEC</t>
  </si>
  <si>
    <t>Vereda El Cenizo</t>
  </si>
  <si>
    <t>Junta de Acción Comunal El Cenizo</t>
  </si>
  <si>
    <t>Vereda La Gallinera</t>
  </si>
  <si>
    <t>ASUGASA E.S.P.-La Gallinera</t>
  </si>
  <si>
    <t>Vereda San Pacual</t>
  </si>
  <si>
    <t>ASUGASA E.S.P.-San Pascual</t>
  </si>
  <si>
    <t>Vereda La Sierra</t>
  </si>
  <si>
    <t>ASUGASA E.S.P.-La Sierra</t>
  </si>
  <si>
    <t>Corregimiento el Tigre</t>
  </si>
  <si>
    <t>ASOCOTI-El Tigre</t>
  </si>
  <si>
    <t>Vereda Villanita</t>
  </si>
  <si>
    <t>Asociación Junta Administradora de Acueducto Veredal Villanita</t>
  </si>
  <si>
    <t>Vereda  Puerto Estafa</t>
  </si>
  <si>
    <t>Asociación Junta Administradora Acueducto Puerto Estafa</t>
  </si>
  <si>
    <t>Vereda San Jorge</t>
  </si>
  <si>
    <t>Junta Administradora de Acueducto San Jorge</t>
  </si>
  <si>
    <t>Vereda Montebello</t>
  </si>
  <si>
    <t>Junta Administradora de Acueducto Motebello</t>
  </si>
  <si>
    <t>Vereda Hatillo</t>
  </si>
  <si>
    <t>Asociación Junta Administradora de Acueducto Multiveredal Hatillo Montebello-Hatillo</t>
  </si>
  <si>
    <t>Asociación Junta Administradora de Acueducto Veredal Santa Barbara</t>
  </si>
  <si>
    <t>Vereda La Brillantina</t>
  </si>
  <si>
    <t>Asociación Junta Administradora de Acueducto Vereda Brillantina</t>
  </si>
  <si>
    <t>Vereda Casa Mora</t>
  </si>
  <si>
    <t>Asociación Junta Administradora de Acueducto Casa Mora</t>
  </si>
  <si>
    <t>Vereda Mascara</t>
  </si>
  <si>
    <t>Asociacion Junta Administradora Acueducto La Mascara</t>
  </si>
  <si>
    <t>Carmen de Viboral</t>
  </si>
  <si>
    <t>Vereda Tabacal parte baja</t>
  </si>
  <si>
    <t>Multiveredal Nazareth</t>
  </si>
  <si>
    <t>Vereda Tabacal parte alta</t>
  </si>
  <si>
    <t>Vereda La fe</t>
  </si>
  <si>
    <t>Multiveredal Vereda Pantanillo</t>
  </si>
  <si>
    <t>Multiveredal Vereda La Amapola</t>
  </si>
  <si>
    <t>Multiveredal Vereda Pantalio</t>
  </si>
  <si>
    <t>Vereda El Chuscal (seminario)</t>
  </si>
  <si>
    <t>Vereda El Chuscal (Luis Arenas)</t>
  </si>
  <si>
    <t>Vereda Carrizales parte alta</t>
  </si>
  <si>
    <t>Vereda Carrizales parte baja</t>
  </si>
  <si>
    <t>Vereda Villa Elena. (Altos del Cauce)</t>
  </si>
  <si>
    <t>Vereda Nazareth Bajo</t>
  </si>
  <si>
    <t>A. U. del Acueducto Multiveredal Nazareth y Tabacal. (Nazareth Alto)</t>
  </si>
  <si>
    <t>A. U.del Acueducto Multiveredal Nazareth y Tabacal. (Tabacal  Bajo).</t>
  </si>
  <si>
    <t>A.U. de Acueducto y Alcantarillado Villa Elena</t>
  </si>
  <si>
    <t>Corporación de Usuarios del Acueducto el Portento</t>
  </si>
  <si>
    <t>A. U.del Acueducto Tabacal Alto</t>
  </si>
  <si>
    <t>Asociación de Usuarios del Acueducto  Lejos del Nido</t>
  </si>
  <si>
    <t>Asociación de Usuarios del Acueducto Pantalio</t>
  </si>
  <si>
    <t>Asociación de Usuarios  del Acueducto  La fe</t>
  </si>
  <si>
    <t>Junta Administradora Sistema de Acueducto Los Medios</t>
  </si>
  <si>
    <t>Acueducto Multiveredal de las Veredas Pantanillo y Pantalio. (Pantalio)</t>
  </si>
  <si>
    <t>Asociación de Usuarios del Acueducto El Chuscal.  (Seminario)</t>
  </si>
  <si>
    <t>Asociacion de Usuarios del Acueducto El Chuscal. (Luis Arenas)</t>
  </si>
  <si>
    <t>Asociacion de Usuarios del Acueducto  Los Salados.</t>
  </si>
  <si>
    <t>Corporación de Usuarios del Acueducto Carrizales Parte alta.</t>
  </si>
  <si>
    <t>Asociacion de Usuarios del Acueducto Carrizales bajo</t>
  </si>
  <si>
    <t>Asociacion de Usuarios del Acueducto  Altos del Cauce</t>
  </si>
  <si>
    <t>Asociacion de Usuarios del Acueducto  Nazareth Parte baja.</t>
  </si>
  <si>
    <t>Corregimiento  El Ruby.</t>
  </si>
  <si>
    <t xml:space="preserve">Asociación Comunitaria Acueducto El Ruby. </t>
  </si>
  <si>
    <t>Corregimiento La Floresta (Versalles)</t>
  </si>
  <si>
    <t>Junta Administradora de Acueducto Corregimiento La Floresta-Versalles</t>
  </si>
  <si>
    <t>Corregimiento La Floresta (Ruby)</t>
  </si>
  <si>
    <t>Junta Administradora de Acueducto Corregimiento La Floresta-Rubi</t>
  </si>
  <si>
    <t>Corregimiento Villa Nueva</t>
  </si>
  <si>
    <t xml:space="preserve">Empresa de Servicios Públicos Corregimiento Villa Nueva </t>
  </si>
  <si>
    <t>Vereda Bareño</t>
  </si>
  <si>
    <t>Junta Administradora del Acueducto Bareño</t>
  </si>
  <si>
    <t>Comité Empresarial del Acueducto</t>
  </si>
  <si>
    <t>Vereda El Tapon</t>
  </si>
  <si>
    <t>Acueducto El Tapón</t>
  </si>
  <si>
    <t xml:space="preserve">Vereda La Melonada </t>
  </si>
  <si>
    <t>Junta de Acción Comunal Vereda La Melonada</t>
  </si>
  <si>
    <t>Vereda La Ceiba</t>
  </si>
  <si>
    <t>Junta Administradora Acueducto La Ceiba</t>
  </si>
  <si>
    <t>Vereda  Las Frías</t>
  </si>
  <si>
    <t>Asociación de Usuarios del Acueducto Veredal Las Frías</t>
  </si>
  <si>
    <t>Junta Acciión Comunal Vereda La María</t>
  </si>
  <si>
    <t>Vereda Estación Sofia</t>
  </si>
  <si>
    <t xml:space="preserve">Junta de Acción Comunal Estación Sofia. </t>
  </si>
  <si>
    <t>Junta Administradora de Acueducto La Soledad</t>
  </si>
  <si>
    <t>Vereda San Jacinto</t>
  </si>
  <si>
    <t>Acueducto Vereda San Jacinto</t>
  </si>
  <si>
    <t xml:space="preserve">Vereda Vargas </t>
  </si>
  <si>
    <t>Asociación de Usuarios Acueducto Multiveredal Vargas Pantanillo-Vargas</t>
  </si>
  <si>
    <t>Asociación de Usuarios Acueducto Multiveredal Vargas-Pantanillo</t>
  </si>
  <si>
    <t>Vereda Pavas</t>
  </si>
  <si>
    <t xml:space="preserve">Asociación de Usuarios Acueducto Vereda Pavas La Cuchilla E.P.S.D-Pavas </t>
  </si>
  <si>
    <t>Vereda Señor Caído</t>
  </si>
  <si>
    <t>Asociación de Usuarios Acueducto Vereda Pavas La Cuchilla E.P.S.D-Señor Caido E.P.S.D.</t>
  </si>
  <si>
    <t>Vereda El Carmelo</t>
  </si>
  <si>
    <t>Asociación de Usuarios del Acueducto Multiveredal El Carmelo Lourdes- El Carmelo</t>
  </si>
  <si>
    <t>Vereda Lourdes</t>
  </si>
  <si>
    <t>Asociación de Usuarios del Acueducto Multiveredal El Carmelo Lourdes- Lourdes</t>
  </si>
  <si>
    <t>Asociación de Usuarios del Acueducto Veredal Portachuelo de El Santuario Ant.</t>
  </si>
  <si>
    <t xml:space="preserve">Asociación de Usuarios Acueducto Pantanillo-La Milagrosa </t>
  </si>
  <si>
    <t>Vereda La Floresta</t>
  </si>
  <si>
    <t>Asociación de Copropietarios y Usuarios Acueducto Vereda La Floresta</t>
  </si>
  <si>
    <t>Vereda El Socorro</t>
  </si>
  <si>
    <t>Asociación de Usuarios Acueducto Vereda El Socorro</t>
  </si>
  <si>
    <t>Asociación de Usuarios Acueducto Vereda  San Matias</t>
  </si>
  <si>
    <t>Vereda  El Salaito</t>
  </si>
  <si>
    <t xml:space="preserve">Asociacion de Usuarios Acueducto El Salaito </t>
  </si>
  <si>
    <t>Vereda Valle María</t>
  </si>
  <si>
    <t>Asociación de Usuarios del Acueducto Multiveredal Valle de Maria La Chapa</t>
  </si>
  <si>
    <t xml:space="preserve">Vereda Potrerito  </t>
  </si>
  <si>
    <t>Asociación de Usuarios Acueducto Potrerito Aldana Municipio El Santuario-Potrerito</t>
  </si>
  <si>
    <t>Asociación de Usuarios Acueducto Multiveredal San Eusebio El Roble Aldana Las Lajas El Carmelo Municipio El Santuario- El Roble</t>
  </si>
  <si>
    <t>Vereda Aldana</t>
  </si>
  <si>
    <t>Asociación de Usuarios Acueducto Multiveredal San Eusebio El Roble Aldana Las Lajas El Carmelo Municipio El Santuario- Aldana</t>
  </si>
  <si>
    <t>Asociación de Usuarios Acueducto Vereda El Morro</t>
  </si>
  <si>
    <t>Vereda Las Lajas</t>
  </si>
  <si>
    <t xml:space="preserve">Asociación de Usuarios Acueducto Vereda Las Lajas </t>
  </si>
  <si>
    <t>Vereda Las Palmas</t>
  </si>
  <si>
    <t>Asociación de Usuarios Acueducto Veredal Las Palmas</t>
  </si>
  <si>
    <t>Vereda Morritos</t>
  </si>
  <si>
    <t>Asociación de Usuarios Acueducto Morritos</t>
  </si>
  <si>
    <t>Vereda Las Colinas</t>
  </si>
  <si>
    <t>Asociación de Usuarios Acueducto Las Colinas</t>
  </si>
  <si>
    <t>Vereda El Salto</t>
  </si>
  <si>
    <t>Asociación de Usuarios Acueducto Palmarcito El Salto E.S.P.D-El Salto</t>
  </si>
  <si>
    <t>Vereda San Eusebio</t>
  </si>
  <si>
    <t>Asociación de Usuarios Acueducto Multiveredal San Eusebio El Roble Aldana Las Lajas El Carmelo Municipio El Santuario-San Eusebio</t>
  </si>
  <si>
    <t>Vereda  La  Aurora</t>
  </si>
  <si>
    <t>Asociación de Usuarios Acueducto Veredal La Aurora</t>
  </si>
  <si>
    <t>Vereda La Cuchilla</t>
  </si>
  <si>
    <t>Asociación de Usuarios Acueducto Vereda Pavas La Cuchilla E.P.S.D- La Cuchilla</t>
  </si>
  <si>
    <t>Asociación de Usuarios Acueducto Multiveredal San Eusebio El Roble Aldana Las Lajas El Carmelo Municipio El Santuario- Las Lajas</t>
  </si>
  <si>
    <t>Junta Administradora Acueducto Campo Alegre</t>
  </si>
  <si>
    <t>Vereda Aldana Arriba</t>
  </si>
  <si>
    <t>Asociacion de Usuarios Acueducto Vereda Aldana Arriba</t>
  </si>
  <si>
    <t>Vereda Bodeguitas</t>
  </si>
  <si>
    <t>Junta Administradora Acueducto Vereda Bodeguitas</t>
  </si>
  <si>
    <t>Vereda La Teneria</t>
  </si>
  <si>
    <t>Vereda La Serrania</t>
  </si>
  <si>
    <t>Asociacion de Usuarios del Acueducto La Serrania E.S.P.D</t>
  </si>
  <si>
    <t>Asociación de Usuarios Acueducto Vereda El Salto</t>
  </si>
  <si>
    <t xml:space="preserve">Junta Administradora Acueducto Vereda Buena Vista                    </t>
  </si>
  <si>
    <t>Barrio El Calvario Rural</t>
  </si>
  <si>
    <t>Asociación de Usuarios Acueducto Barrio Alto del Calvario- Zona Rural</t>
  </si>
  <si>
    <t>Junta de Acción Comunal San Matías</t>
  </si>
  <si>
    <t>Junta de Acción Comunal El Vergel</t>
  </si>
  <si>
    <t>Vereda Vahitos</t>
  </si>
  <si>
    <t>Junta de Acción Comunal Vahitos</t>
  </si>
  <si>
    <t>Junta de Acción Comunal La Cascada</t>
  </si>
  <si>
    <t>Vereda Tafetanes</t>
  </si>
  <si>
    <t>Junta de Acción Comunal Tafetanes</t>
  </si>
  <si>
    <t>Asociación de Usuarios Suscriptores del Acueducto Rural Aguas Cristalinas- Los Medios</t>
  </si>
  <si>
    <t>Vereda Reyes</t>
  </si>
  <si>
    <t>Junta de Acción Comunal Reyes</t>
  </si>
  <si>
    <t>Junta de Acción Comunal Quebradona Abajo</t>
  </si>
  <si>
    <t>Junta de Acción Comunal Malpaso</t>
  </si>
  <si>
    <t>Vereda Primavera</t>
  </si>
  <si>
    <t>Junta de Acción Comunal Primavera</t>
  </si>
  <si>
    <t>Vereda Los Planes</t>
  </si>
  <si>
    <t>Junta de Acción Comunal Los Planes</t>
  </si>
  <si>
    <t>Vereda Buenavista</t>
  </si>
  <si>
    <t>Junta de Acción Comunal Buena Vista</t>
  </si>
  <si>
    <t>NO</t>
  </si>
  <si>
    <t>Vereda El Tabor</t>
  </si>
  <si>
    <t>Junta de Acción Comunal El Tabor</t>
  </si>
  <si>
    <t>Vereda La Merced</t>
  </si>
  <si>
    <t>Junta de Acción Comunal La Merced</t>
  </si>
  <si>
    <t>Vereda El Eden</t>
  </si>
  <si>
    <t>Acueducto Multiveredal San Esteban, El Roble y El Eden-El Eden</t>
  </si>
  <si>
    <t>Acueducto Multiveredal San Esteban, El Roble y El Eden-El Roble</t>
  </si>
  <si>
    <t>Vereda Las Vegas</t>
  </si>
  <si>
    <t>Junta de Acción Comunal Las Vegas</t>
  </si>
  <si>
    <t>Acueducto Multiveredal San Esteban, El Roble y El Eden-San Esteban</t>
  </si>
  <si>
    <t>Vereda La Aguada</t>
  </si>
  <si>
    <t>Vereda Minitas</t>
  </si>
  <si>
    <t>Junta Administradora  de Acueducto Vereda Minitas</t>
  </si>
  <si>
    <t>Junta Administradora  de Acueducto Vereda Santa Ana</t>
  </si>
  <si>
    <t>Vereda Las Faldas</t>
  </si>
  <si>
    <t>Junta Administradora  de Acueducto Vereda Las Faldas</t>
  </si>
  <si>
    <t>Vereda Juan XXIII</t>
  </si>
  <si>
    <t>Asociacion de Suscriptores del Acueducto Multiveredal Juan XXIII-Chaparrall- Juan XXIII</t>
  </si>
  <si>
    <t>Junta de Acción Comunal Vereda Bellavista</t>
  </si>
  <si>
    <t>Vereda San Jose Canoas Sector Bajo</t>
  </si>
  <si>
    <t>Asociacion de Usuarios del Acueducto Veredal San Jose - Canoas Sector Bajo</t>
  </si>
  <si>
    <t>Asociacion de Usuarios del Acueducto Veredal San Jose -  San Jose</t>
  </si>
  <si>
    <t>Vereda Yolombal</t>
  </si>
  <si>
    <t>Asociación de Suscriptores del Acueducto Multiveredal El Roble - Yolombal</t>
  </si>
  <si>
    <t>Vereda La Enea</t>
  </si>
  <si>
    <t>Asociacion de Suscriptores del Acueducto Multiveredal El Roble - La Enea</t>
  </si>
  <si>
    <t>Vereda Palmar</t>
  </si>
  <si>
    <t>Asociación de Suscriptores del Acueducto Multiveredal El Roble - El Palmar</t>
  </si>
  <si>
    <t>Asociacion de Usuarios del Servicio de Acueducto de La Vereda Yolombal</t>
  </si>
  <si>
    <t>Vereda Hojas Anchas</t>
  </si>
  <si>
    <t>Asociacion de Suscriptores del Acueducto Hondita Hojas Anchas del Municipio de Guarne ASACUHAN – Hojas Anchas</t>
  </si>
  <si>
    <t>Asociacion de Suscriptores del Acueducto Hondita Hojas Anchas del Municipio de Guarne ASACUHAN – La Clara</t>
  </si>
  <si>
    <t>Asociacion de Suscriptores del Acueducto Hondita Hojas Anchas del Municipio de Guarne ASACUHAN– Bellavista</t>
  </si>
  <si>
    <t>Vereda Toldas</t>
  </si>
  <si>
    <t>Asociacion de Suscriptores del Acueducto Hondita Hojas Anchas del Municipio de Guarne ASACUHAN – Toldas</t>
  </si>
  <si>
    <t>Vereda Canoas</t>
  </si>
  <si>
    <t>Asociacion de Suscriptores del Acueducto Hondita Hojas Anchas del Municipio de Guarne ASACUHAN – Canoas</t>
  </si>
  <si>
    <t>Vereda La Mosquita</t>
  </si>
  <si>
    <t>Asociacion de Suscriptores del Acueducto Hondita Hojas Anchas del Municipio de Guarne ASACUHAN – La Mosquita</t>
  </si>
  <si>
    <t>Asociacion de Suscriptores del Acueducto Hondita Hojas Anchas del Municipio de Guarne ASACUHAN – San Jose</t>
  </si>
  <si>
    <t>Vereda La Hondita</t>
  </si>
  <si>
    <t>Aasociacion de Suscriptores del Acueducto Hondita Hojas Anchas del Municipio de Guarne ASACUHAN – Hondita</t>
  </si>
  <si>
    <t>Asociacion de Usuarios del Acueducto Ensenillo Asoense - El Salado</t>
  </si>
  <si>
    <t>Vereda La Brizuela</t>
  </si>
  <si>
    <t>Asociacion de Usuarios del Acueducto Ensenillo Asoense- La Brizuela</t>
  </si>
  <si>
    <t>Asociacion de Usuarios del Acueducto Ensenillo Asoense-San Isidro</t>
  </si>
  <si>
    <t>Vereda Sango parte baja</t>
  </si>
  <si>
    <t>Asociacion de Usuarios del Acueducto Ensenillo Asoense- Sango Parte Baja</t>
  </si>
  <si>
    <t>Asociacion de Usuarios del Acueducto El Rosario Piedras Blancas- Piedras Blancas</t>
  </si>
  <si>
    <t>Vereda Barro Blanco</t>
  </si>
  <si>
    <t>Asociacion de Usuarios del Acueducto El Rosario Piedras Blanca- Barro Blanco</t>
  </si>
  <si>
    <t>Asociacion de Usuarios del Acueducto El Rosario Piedras Blanca- San Isidro</t>
  </si>
  <si>
    <t>Vereda San Antonio Parte Baja</t>
  </si>
  <si>
    <t>Asociacion de Suscriptores del Acueducto Barrio San Antonio Aguasanan-San Antonio Parte Baja</t>
  </si>
  <si>
    <t>Vereda Guapante</t>
  </si>
  <si>
    <t>Asociacion Acueducto Guapante Asoagua</t>
  </si>
  <si>
    <t>Vereda Chaparral</t>
  </si>
  <si>
    <t>Asociacion de Suscriptores del Acueducto Multiveredal Juan XXIII Chaparral- Chaparral</t>
  </si>
  <si>
    <t>Asociacion de Suscriptores del Acueducto Multiveredal Juan XXIII Chaparral-Guamito</t>
  </si>
  <si>
    <t>Vereda Garrido</t>
  </si>
  <si>
    <t>Asociacion de Suscriptores del Acueducto Multiveredal Juan XXIII Chaparral-Garrido</t>
  </si>
  <si>
    <t>Vereda San Antonio Parte Alta</t>
  </si>
  <si>
    <t>Asociacion de Suscriptores del Acueducto Barrio San Antonio Aguasanan- San Antonio Parte Alta</t>
  </si>
  <si>
    <t>Asociacion de Usuarios del Acueducto Veredal La Clara</t>
  </si>
  <si>
    <t>Vereda El Colorado</t>
  </si>
  <si>
    <t>Asociacion de Suscriptores Acueducto Multiveredal El Colorado Asucol - Colorado</t>
  </si>
  <si>
    <t>Asociacion de Suscriptores Acueducto Multiveredal El Colorado Asucol - Bellavista</t>
  </si>
  <si>
    <t>Vereda  Garrido</t>
  </si>
  <si>
    <t>Asociacion de Suscriptores Acueducto Multiveredal El Colorado Asucol - Garrido</t>
  </si>
  <si>
    <t>Asociacion de Suscriptores Acueducto Multiveredal El Colorado Asucol - Toldas</t>
  </si>
  <si>
    <t>Asociacion de Suscriptores Acueducto Multiveredal El Colorado Asucol - Chaparral</t>
  </si>
  <si>
    <t>Vereda Berracal</t>
  </si>
  <si>
    <t>Asociacion de Suscriptores Acueducto Multiveredal El Colorado Asucol - Berracal</t>
  </si>
  <si>
    <t>Vereda La Charanga Parte Alta</t>
  </si>
  <si>
    <t>Asociacion de Usuarios Acueducto La Charanga Parte Alta</t>
  </si>
  <si>
    <t>Asociacion de Usuarios del Acueducto de La Vereda La Brizuela</t>
  </si>
  <si>
    <t>Asociacion de Suscriptores Aguas La Chorrera  - La Mosquita</t>
  </si>
  <si>
    <t>Vereda San Ignacio</t>
  </si>
  <si>
    <t>Asociacion de Usuarios del Acueducto San Ignacio A.S.U.A.S.I. -San Ignacio</t>
  </si>
  <si>
    <t>Vereda Montañez</t>
  </si>
  <si>
    <t>Asociacion de Usuarios del Acueducto Montanes El Aguacate - Montañez</t>
  </si>
  <si>
    <t>Vereda El Sango</t>
  </si>
  <si>
    <t>Asociacion de Usuarios del Servicio de Acueducto de La Vereda El Sango -El Sango</t>
  </si>
  <si>
    <t>Vereda El Molino</t>
  </si>
  <si>
    <t>Asociacion de Usuarios del Servicio de Acueducto de La Vereda El Sango - El Molino</t>
  </si>
  <si>
    <t>Vereda  Montañez</t>
  </si>
  <si>
    <t>Asociacion de Usuarios del Servicio de Acueducto de La Vereda El Sango - Montañez</t>
  </si>
  <si>
    <t>Vereda  El Salado</t>
  </si>
  <si>
    <t>Asociacion de Usuarios del Servicio de Acueducto de La Vereda El Sango - El Salado</t>
  </si>
  <si>
    <t>Vereda  San Isidro</t>
  </si>
  <si>
    <t>Asociacion de Usuarios del Servicio de Acueducto de La Vereda El Sango - San Isidro</t>
  </si>
  <si>
    <t>Vereda  Romeral</t>
  </si>
  <si>
    <t>Asociacion de Usuarios del Servicio de Acueducto de La Vereda El Sango - Romeral</t>
  </si>
  <si>
    <t>Asociacion de Usuarios del Acueducto de La Vereda San Isidro- San Isidro</t>
  </si>
  <si>
    <t>Vereda Batea Seca</t>
  </si>
  <si>
    <t>Vereda El Aguacate parte baja</t>
  </si>
  <si>
    <t>Asociacion de Usuarios del Acueducto Montanes El Aguacate - El Agucate Sector Bajo</t>
  </si>
  <si>
    <t>Vereda La Cabaña</t>
  </si>
  <si>
    <t>Vereda El Romeral</t>
  </si>
  <si>
    <t xml:space="preserve"> Asociacion de Usuarios del Acueducto de La Vereda Romeral</t>
  </si>
  <si>
    <t>Vereda La Pastorcita</t>
  </si>
  <si>
    <t>Asociacion de Usuarios del Acueducto La Pastorcita - La Pastorcita</t>
  </si>
  <si>
    <t>Asociacion de Usuarios del Acueducto La Pastorcita - El Molino</t>
  </si>
  <si>
    <t>Asociacion de Usuarios del Acueducto Multiveredal El Molino -El Molino</t>
  </si>
  <si>
    <t>Vereda Sierra Linda</t>
  </si>
  <si>
    <t>Asociacion de Usuarios del Acueducto Multiveredal El Molino -Sierra Linda</t>
  </si>
  <si>
    <t>Vereda Alto de la Virgen</t>
  </si>
  <si>
    <t>Asociacion de Usuarios del Acueducto Alto de La Virgen - Alto de La Virgen</t>
  </si>
  <si>
    <t>Vereda Alto de La Virgen Parte Alta</t>
  </si>
  <si>
    <t>Asociacion de Usuarios del Acueducto Alto de La Virgen - Parte Alta</t>
  </si>
  <si>
    <t>Vereda Romeral</t>
  </si>
  <si>
    <t>Vereda La Mejia</t>
  </si>
  <si>
    <t>Asociacion Acueducto Vereda La Mejia - La Mejia</t>
  </si>
  <si>
    <t>Vereda Monteoscuro</t>
  </si>
  <si>
    <t>Asociacion Acueducto Vereda La Mejia -Monteoscuro</t>
  </si>
  <si>
    <t>Junta Administradora Acueducto Sonadora</t>
  </si>
  <si>
    <t>Vereda La Piedra</t>
  </si>
  <si>
    <t>Asociacion de Usuarios del Acueducto Multiveredal La Piedra La Pena y Los Naranjos-La Piedra</t>
  </si>
  <si>
    <t>Vereda San Miguel</t>
  </si>
  <si>
    <t>Vereda Guamito sector Capiro</t>
  </si>
  <si>
    <t>Vereda Los Saltos</t>
  </si>
  <si>
    <t>Vereda Piedras El Salvio</t>
  </si>
  <si>
    <t>Vereda  San Nicolas</t>
  </si>
  <si>
    <t>Corregimiento San Jose Cestillal</t>
  </si>
  <si>
    <t>Corregimiento San Jose La Palma</t>
  </si>
  <si>
    <t>Vereda La Miel</t>
  </si>
  <si>
    <t>Vereda El Higuerón Los Planes</t>
  </si>
  <si>
    <t>Vereda El Tambo</t>
  </si>
  <si>
    <t>Vereda San Gerardo</t>
  </si>
  <si>
    <t>Vereda La Loma</t>
  </si>
  <si>
    <t>Vereda Vallejuelitos Peñas</t>
  </si>
  <si>
    <t xml:space="preserve">Junta de Accion Comunal Vallejuelito Peñas </t>
  </si>
  <si>
    <t>Vereda La Concha</t>
  </si>
  <si>
    <t>Junta de Accion Comunal La Concha</t>
  </si>
  <si>
    <t>Corregimiento Mesopotamia</t>
  </si>
  <si>
    <t>Asociación de Usuarios del Acueducto y Alcantarillado del Corregimiento de Mesopotamia</t>
  </si>
  <si>
    <t>Junta de Accion Comunal  Pantalio</t>
  </si>
  <si>
    <t>Vereda La Almeria</t>
  </si>
  <si>
    <t>Asociacion de Usuarios del Acueducto de La Vereda La Almeria</t>
  </si>
  <si>
    <t xml:space="preserve">Junta de Accion Comunal Minitas </t>
  </si>
  <si>
    <t>Vereda La Palmera</t>
  </si>
  <si>
    <t>Junta de Accion Comunal La Palmera</t>
  </si>
  <si>
    <t>Vereda Chuscalito</t>
  </si>
  <si>
    <t>Asociación de Usuarios del Acueducto Chuscalito</t>
  </si>
  <si>
    <t>Asociación de Usuarios del Acueducto y Alcantarillado de La Vereda Buenavista</t>
  </si>
  <si>
    <t>Vereda El Cardal</t>
  </si>
  <si>
    <t>Asociación de Asociados del Acueducto de La Vereda El Cardal</t>
  </si>
  <si>
    <t>Vereda Las Teresas</t>
  </si>
  <si>
    <t>Asociación de Asociados del Acueducto de La Vereda Las Teresas</t>
  </si>
  <si>
    <t>Asociación de Usuarios del Acueducto de La Vereda Quebrada Negra Asuaquen Municipio de La Union departamento de Antioquia</t>
  </si>
  <si>
    <t>Vereda El Guarango</t>
  </si>
  <si>
    <t>Asociación de Usuarios del Acueducto de La Vereda El Guarango Asuagun Municipio de La Union departamento de Antioquia</t>
  </si>
  <si>
    <t>Vereda Fatima</t>
  </si>
  <si>
    <t>Asociacion de Asociados del Acueducto de La Vereda Fatima</t>
  </si>
  <si>
    <t>Asociación de Usuarios del Acueducto San Juan</t>
  </si>
  <si>
    <t>Vereda Colmenas García</t>
  </si>
  <si>
    <t>Asociación de Usuarios del Acueducto y/o Alcantarillado Colmenas García</t>
  </si>
  <si>
    <t>Vereda Las Brisas</t>
  </si>
  <si>
    <t xml:space="preserve">Junta de Accion Comunal Las Brisas </t>
  </si>
  <si>
    <t>Asociación de Socios del Acueducto de Las Acacias del Municipio del Carmen de Viboral - Las Acacias</t>
  </si>
  <si>
    <t>Sector El Hoyo</t>
  </si>
  <si>
    <t>Asociacion de Usuarios Propietarios de Acueducto Rural de Llanadas-Sector El Hoyo</t>
  </si>
  <si>
    <t>Sector Yolombos</t>
  </si>
  <si>
    <t>Asociacion de Usuarios Propietarios de Acueducto Rural de Llanadas-Sector Yolombos</t>
  </si>
  <si>
    <t>Vereda Cascajo Abajo</t>
  </si>
  <si>
    <t>Asociados del Acueducto de Cascajo- Cascajo Abajo</t>
  </si>
  <si>
    <t>Asociados del Acueducto de Cascajo - Campo Alegre</t>
  </si>
  <si>
    <t>Vereda Cimarronas</t>
  </si>
  <si>
    <t>Asociados del Acueducto de Cascajo- Cimarronas</t>
  </si>
  <si>
    <t>Vereda Cascajo Arriba</t>
  </si>
  <si>
    <t>Asociados del Acueducto de Cascajo- Cascajo Arriba</t>
  </si>
  <si>
    <t>Vereda Las Mercedes</t>
  </si>
  <si>
    <t>Acueducto Las Mercedes, La Esperanza, La Esmeralda y El Chagualo-Las Mercedes</t>
  </si>
  <si>
    <t>Vereda La Esmeralda</t>
  </si>
  <si>
    <t>Acueducto Las Mercedes, La Esperanza, La Esmeralda y El Chagualo-La Esmeraldo</t>
  </si>
  <si>
    <t>Acueducto Las Mercedes, La Esperanza, La Esmeralda y El Chagualo-La Esperanza</t>
  </si>
  <si>
    <t>Vereda El Chagualo</t>
  </si>
  <si>
    <t>Acueducto Las Mercedes, La Esperanza, La Esmeralda y El Chagualo-El Chagualo</t>
  </si>
  <si>
    <t>Vereda Chocho Mayo</t>
  </si>
  <si>
    <t>Asociación de Usuarios Propietarios del Acueducto Rural Alto del Mercado-Chocho Mayo</t>
  </si>
  <si>
    <t>Vereda Alto del Mercado</t>
  </si>
  <si>
    <t>Asociación de Usuarios Propietarios del Acueducto Rural Alto del Mercado-Alto del Mercado</t>
  </si>
  <si>
    <t>Vereda Santa Cruz</t>
  </si>
  <si>
    <t>Asociación de Usuarios Propietarios del Acueducto Rural Alto del Mercado-Santa Cruz</t>
  </si>
  <si>
    <t>Asociación de Usuarios Propietarios del Acueducto Rural Alto del Mercado-San Jose</t>
  </si>
  <si>
    <t>Vereda Pozo</t>
  </si>
  <si>
    <t>Asociacion de Usuarios Propietarios del Acueducto Multiveredal Pozo, La Inmaculada, Milagrosa-Pozo</t>
  </si>
  <si>
    <t>Asociacion de Usuarios Propietarios del Acueducto Multiveredal Pozo, La Inmaculada, Milagrosa-La Inmaculada</t>
  </si>
  <si>
    <t>Asociacion de Usuarios Propietarios del Acueducto Multiveredal Pozo, La Inmaculada, Milagrosa-El Rosario</t>
  </si>
  <si>
    <t>Asociacion de Usuarios Propietarios del Acueducto Multiveredal Pozo, La Inmaculada, Milagrosa-La Milagrosa</t>
  </si>
  <si>
    <t>Asociacion de Usuarios Propietarios del Acueducto Multiveredal Pozo, La Inmaculada, Milagrosa-El Porvenir</t>
  </si>
  <si>
    <t>Vereda Salto Arriba</t>
  </si>
  <si>
    <t>Asociacion Usuarios Propietarios del Acueducto Multiveredal Los Saltos-Salto Arriba</t>
  </si>
  <si>
    <t>Vereda Salto Abajo</t>
  </si>
  <si>
    <t>Asociacion Usuarios Propietarios del Acueducto Multiveredal Los Saltos-Salto Abajo</t>
  </si>
  <si>
    <t>Asociacion Usuarios Propietarios del Acueducto Multiveredal Los Saltos-Chocho Mayo</t>
  </si>
  <si>
    <t>Asociacion Usuarios Propietarios del Acueducto Multiveredal Los Saltos-El Rosario</t>
  </si>
  <si>
    <t>Vereda Montañita Arriba</t>
  </si>
  <si>
    <t>Asociacion de Usuarios Propietarios del Acueducto Montañita Arriba</t>
  </si>
  <si>
    <t>Vereda Montañita</t>
  </si>
  <si>
    <t>Asociacion Usuarios Propietarios del Acueducto Multiveredal Los Saltos-Montañita</t>
  </si>
  <si>
    <t>Vereda La Asuncion</t>
  </si>
  <si>
    <t>Asociacion Usuarios Propietarios del Acueducto Multiveredal Los Saltos-La Asunción</t>
  </si>
  <si>
    <t>Vereda Yarumos</t>
  </si>
  <si>
    <t>Asociacion Usuarios Propietarios del Acueducto Multiveredal Los Saltos-Yarumos</t>
  </si>
  <si>
    <t>Vereda  La Peña</t>
  </si>
  <si>
    <t>Asociacion Usuarios Propietarios del Acueducto Multiveredal Los Saltos-La Peña</t>
  </si>
  <si>
    <t>Asociacion Usuarios Propietarios del Acueducto Multiveredal Los Saltos-El Porvenir</t>
  </si>
  <si>
    <t xml:space="preserve"> Vereda Gaviria Sector La Escuela</t>
  </si>
  <si>
    <t>Asociación de Usuarios Propietarios del Acueducto Multiveredal Gaviria San Juan Bosco Aguas-Gaviria Sector La Escuela</t>
  </si>
  <si>
    <t>Verda Gaviria Sector Planta de Tratamiento</t>
  </si>
  <si>
    <t>Asociación de Usuarios Propietarios del Acueducto Multiveredal Gaviria San Juan Bosco Aguas-Gaviria Sector Planta de Tratamiento</t>
  </si>
  <si>
    <t>Asociación de Usuarios Propietarios del Acueducto Multiveredal Gaviria San Juan Bosco Aguas-Cristo Rey</t>
  </si>
  <si>
    <t>Vereda San Juan Bosco</t>
  </si>
  <si>
    <t>Asociación de Usuarios Propietarios del Acueducto Multiveredal Gaviria San Juan Bosco Aguas-San Juan Bosco</t>
  </si>
  <si>
    <t>Vereda El Recodo</t>
  </si>
  <si>
    <t>Asociación de Usuarios Propietarios del Acueducto Multiveredal Gaviria San Juan Bosco Aguas-El Recodo</t>
  </si>
  <si>
    <t>Asociación de Usuarios Propietarios del Acueducto Rural La Primavera El Socorro La Asunción y Parte del Alto del Mercado-El Socorro</t>
  </si>
  <si>
    <t>Vereda La Asunción</t>
  </si>
  <si>
    <t>Asociación de Usuarios Propietarios del Acueducto Rural La Primavera El Socorro La Asunción y Parte del Alto del Mercado-La Asunción</t>
  </si>
  <si>
    <t>Vereda Alto Del Mercado</t>
  </si>
  <si>
    <t>Asociación de Usuarios Propietarios del Acueducto Rural La Primavera El Socorro La Asunción y Parte del Alto del Mercado-Alto del Mercado</t>
  </si>
  <si>
    <t>Asociación de Usuarios Propietarios del Acueducto Rural La Primavera El Socorro La Asunción y Parte del Alto del Mercado-La Primavera</t>
  </si>
  <si>
    <t>Vereda La Aurora</t>
  </si>
  <si>
    <t>Vereda El Capiro</t>
  </si>
  <si>
    <t>Vereda Pontezuela</t>
  </si>
  <si>
    <t>Acueducto Río Abajo Los Pinos</t>
  </si>
  <si>
    <t>Vereda Santa Teresa</t>
  </si>
  <si>
    <t>Junta de Accion Comunal Vereda El Tabor</t>
  </si>
  <si>
    <t>Vereda Peñoles</t>
  </si>
  <si>
    <t>Junta de Accion Comunal Vereda Peñoles</t>
  </si>
  <si>
    <t>Vereda Arenosas</t>
  </si>
  <si>
    <t>Junta de Accion Comunal Arenosas</t>
  </si>
  <si>
    <t>Corregimiento El Jordan</t>
  </si>
  <si>
    <t>Asociacion de Usuarios Acueducto El Jordan AUAJOR</t>
  </si>
  <si>
    <t>Corregimiento Puerto Garza</t>
  </si>
  <si>
    <t>Junta de Accion Comunal Corregimiento Puerto Garza</t>
  </si>
  <si>
    <t>Vereda Dinamarca</t>
  </si>
  <si>
    <t>Junta de Accion Comunal Vereda Dinamarca</t>
  </si>
  <si>
    <t>Vereda Palmichal</t>
  </si>
  <si>
    <t>Asociacion de Usuarios Acueducto Palmichal</t>
  </si>
  <si>
    <t>Vereda La Rapida</t>
  </si>
  <si>
    <t>Asociacion de Usuarios del Acueducto La Rapida</t>
  </si>
  <si>
    <t>Vereda Santa Rita</t>
  </si>
  <si>
    <t>Junta de Accion Comunal Vereda Santa Rita</t>
  </si>
  <si>
    <t>Vereda Dos Quebradas</t>
  </si>
  <si>
    <t>Junta de Accion Comunal Vereda Dos Quebradas</t>
  </si>
  <si>
    <t>Junta de Accion Comunal Vereda El Choco</t>
  </si>
  <si>
    <t>Corregimiento Samana del Norte</t>
  </si>
  <si>
    <t>Junta de Accion Comunal Corregimiento Samana del Norte</t>
  </si>
  <si>
    <t>Vereda La Holanda</t>
  </si>
  <si>
    <t>Junta de Accion Comunal La Holanda</t>
  </si>
  <si>
    <t>Vereda El Paraguas</t>
  </si>
  <si>
    <t>Junta de Accion Comunal Vereda El Paraguas</t>
  </si>
  <si>
    <t>Vereda Agualinda</t>
  </si>
  <si>
    <t>Junta de Accion Comunal Agualinda</t>
  </si>
  <si>
    <t>Corregimiento Aquitania</t>
  </si>
  <si>
    <t>Junta de Accion Comunal Vereda Aquitania</t>
  </si>
  <si>
    <t>Vereda Pocitos</t>
  </si>
  <si>
    <t>Junta de Accion Comunal  Vereda Pocitos</t>
  </si>
  <si>
    <t>Vereda El Pajui</t>
  </si>
  <si>
    <t>Junta de Accion Comunal Vereda El Pajui</t>
  </si>
  <si>
    <t>Junta de Accion Comunal San Isidro</t>
  </si>
  <si>
    <t>Junta de Accion Comunal Vereda La Esperanza</t>
  </si>
  <si>
    <t>Vereda La Cristalina</t>
  </si>
  <si>
    <t xml:space="preserve">Corregimiento El Prodigio Central     </t>
  </si>
  <si>
    <t>Junta de Accion Comunal El Prodigio Central</t>
  </si>
  <si>
    <t>Junta de Accion Comunal Buenos Aires</t>
  </si>
  <si>
    <t>Vereda La Josefina</t>
  </si>
  <si>
    <t>Junta Administradora de Acueducto  La Josefina</t>
  </si>
  <si>
    <t>Junta de Accion Comunal Monteloro</t>
  </si>
  <si>
    <t>Vereda Cuba</t>
  </si>
  <si>
    <t>Junta de Accion Comunal Cuba</t>
  </si>
  <si>
    <t>Junta de Accion Comunal San Francisco</t>
  </si>
  <si>
    <t>Vereda Sopetran</t>
  </si>
  <si>
    <t>Junta de Accion Comunal Sopetran</t>
  </si>
  <si>
    <t>Vereda El Arenal</t>
  </si>
  <si>
    <t>Junta de Accion Comunal Barrio Totumito-Totumito</t>
  </si>
  <si>
    <t>Vereda la Rápida</t>
  </si>
  <si>
    <t>Junta de Accion Comunal La Rapida</t>
  </si>
  <si>
    <t>Vereda Bizcocho</t>
  </si>
  <si>
    <t>Junta de Accion Comunal El Bizcocho</t>
  </si>
  <si>
    <t>Vereda el Silencio</t>
  </si>
  <si>
    <t>Junta de Accion Comunal Vereda El Silencio</t>
  </si>
  <si>
    <t xml:space="preserve">Vereda Balsas </t>
  </si>
  <si>
    <t>Junta de Accion Comunal Balsas</t>
  </si>
  <si>
    <t>Junta de Accion Comunal El Brasil</t>
  </si>
  <si>
    <t>Vereda El Charco</t>
  </si>
  <si>
    <t>Junta de Accion Comunal El Charco</t>
  </si>
  <si>
    <t>Vereda El Topacio</t>
  </si>
  <si>
    <t>Junta de Accion Comunal El Topacio</t>
  </si>
  <si>
    <t>Vereda La Dorada</t>
  </si>
  <si>
    <t>Junta de Accion Comunal La Dorada</t>
  </si>
  <si>
    <t>Vereda Arenal</t>
  </si>
  <si>
    <t>Junta de Accion Comunal Barrio Totumito-El Arenal</t>
  </si>
  <si>
    <t>Vereda Piedras Arriba</t>
  </si>
  <si>
    <t>Junta Administradora Piedrasan-Piedras Arriba</t>
  </si>
  <si>
    <t>Vereda Danticas</t>
  </si>
  <si>
    <t>Junta Administradora Piedrasan-Danticas</t>
  </si>
  <si>
    <t>Vereda Tesorito</t>
  </si>
  <si>
    <t>Junta de Accion Comunal Tesorito</t>
  </si>
  <si>
    <t>Vereda La Cumbre</t>
  </si>
  <si>
    <t>Junta de Accion Comunal La Cumbre</t>
  </si>
  <si>
    <t>Vereda San Julian</t>
  </si>
  <si>
    <t>Junta de Accion Comunal San Julian</t>
  </si>
  <si>
    <t>Vereda El Brasil Parte Baja</t>
  </si>
  <si>
    <t>Junta de Accion Comunal Guayabal</t>
  </si>
  <si>
    <t>Asociacion de Suscriptores del Acueducto Veredal La Mina Vereda La Enea-La Enea</t>
  </si>
  <si>
    <t>Asociacion de Suscriptores del Acueducto Veredal La Mina Vereda La Enea-San Nicolás</t>
  </si>
  <si>
    <t>Asociacion de Usuarios del Acueducto de Chaparral</t>
  </si>
  <si>
    <t>Asociacion de Usuarios del Acueducto de La Vereda La Magdalena</t>
  </si>
  <si>
    <t>Asociacion de Usuarios del Acueducto de La Vereda El Porvenir-Travesias</t>
  </si>
  <si>
    <t>Asociacion de Usuarios del Acueducto de La Vereda El Porvenir-Santa Ana</t>
  </si>
  <si>
    <t>Asociacion de Usuarios del Acueducto de La Vereda El Porvenir-Porvenir</t>
  </si>
  <si>
    <t>Asociacion de Usuarios del Acueducto Multiveredal San Jose -San Jose</t>
  </si>
  <si>
    <t>Asociacion de Usuarios del Acueducto Multiveredal San Jose -Cantor</t>
  </si>
  <si>
    <t>Asociacion de Usuarios del Acueducto Multiveredal San Jose-San Ignacio</t>
  </si>
  <si>
    <t>Asociacion de Usuarios del Acueducto Multiveredal Carmelo Corrientes-El Carmelo</t>
  </si>
  <si>
    <t>Asociacion de Usuarios del Acueducto Multiveredal Carmelo Corrientes-El Canelo</t>
  </si>
  <si>
    <t>Asociacion de Usuarios del Acueducto Multiveredal Carmelo Corrientes-Piedragorda</t>
  </si>
  <si>
    <t>Asociacion de Usuarios del Acueducto Multiveredal Carmelo Corrientes-Corrientes</t>
  </si>
  <si>
    <t>Asociacion de Usuarios del Acueducto Multiveredal Piedragorda-Piedragorda</t>
  </si>
  <si>
    <t>Acueducto Multiveredal Piedragorda, La Cabaña, Peñolcito, Guamal, Potrerito-Potrerito</t>
  </si>
  <si>
    <t>Acueducto Multiveredal Piedragorda, La Cabaña, Peñolcito, Guamal, Potrerito-La Cabaña</t>
  </si>
  <si>
    <t>Acueducto Multiveredal Piedragorda, La Cabaña, Peñolcito, Guamal, Potrerito-Peñolcitos</t>
  </si>
  <si>
    <t>Acueducto Multiveredal Piedragorda, La Cabaña, Peñolcito, Guamal, Potrerito-Guamal</t>
  </si>
  <si>
    <t>Asociacion de Usuarios del Acueducto Guaciru-El Calvario</t>
  </si>
  <si>
    <t>Asociacion de Usuarios del Acueducto Guaciru-Travesias</t>
  </si>
  <si>
    <t>Asociacion de Usuarios del Acueducto Guaciru-San Cristobal</t>
  </si>
  <si>
    <t>Asociacion de Usuarios del Acueducto Honda, Floresta,  Santa Ana-La Peña</t>
  </si>
  <si>
    <t>Asociacion de Usuarios del Acueducto Guaciru-Guaciru</t>
  </si>
  <si>
    <t>Asociacion de Usuarios del Acueducto Santa Rita</t>
  </si>
  <si>
    <t>Asociacion de Usuarios del Acueducto Honda, Floresta,  Santa Ana-Santa Ana</t>
  </si>
  <si>
    <t>Vereda El Calvario</t>
  </si>
  <si>
    <t>Vereda Travesias</t>
  </si>
  <si>
    <t>Vereda San Cristobal</t>
  </si>
  <si>
    <t>Vereda La Magdalena</t>
  </si>
  <si>
    <t>Vereda Guaciru</t>
  </si>
  <si>
    <t>Vereda La Honda</t>
  </si>
  <si>
    <t>Vereda Alto de La Compañia</t>
  </si>
  <si>
    <t xml:space="preserve">Vereda La Enea </t>
  </si>
  <si>
    <t>Vereda San Nicolas</t>
  </si>
  <si>
    <t>Vereda El Potrero</t>
  </si>
  <si>
    <t>Vereda Cantor</t>
  </si>
  <si>
    <t>Vereda El Canelo</t>
  </si>
  <si>
    <t>Vereda  Piedragorda</t>
  </si>
  <si>
    <t>Vereda Piedragorda</t>
  </si>
  <si>
    <t>Vereda Peñolcitos</t>
  </si>
  <si>
    <t>Vereda Guamal</t>
  </si>
  <si>
    <t>Vereda La Porquera</t>
  </si>
  <si>
    <t>Vereda La Danta</t>
  </si>
  <si>
    <t>Aguas del Páramo de Sonsón S.A.S E.S.P. -La Danta</t>
  </si>
  <si>
    <t xml:space="preserve">Asociación de Usuarios del Acueducto Alcantarillado y Aseo de San Miguel </t>
  </si>
  <si>
    <t>Vereda Alto de Sabanas</t>
  </si>
  <si>
    <t>Junta Administradora de Acueducto Veredal Alto de Sabanas</t>
  </si>
  <si>
    <t>Vereda Los Potreros</t>
  </si>
  <si>
    <t>Junta Administradora de Acueducto Los Potreros</t>
  </si>
  <si>
    <t>Junta Administradora de Acueducto Veredal Arenillal Aguacates- Las Brisas</t>
  </si>
  <si>
    <t>Junta de Acueducto Veredal La Habana La Loma</t>
  </si>
  <si>
    <t>Proacueducto Piedras Blancas</t>
  </si>
  <si>
    <t>Junta Administradora de Acueducto Veredal Guamal</t>
  </si>
  <si>
    <t>Vereda Megallo Centro</t>
  </si>
  <si>
    <t>Junta Administradora de Acueducto Veredal Megallo Centro</t>
  </si>
  <si>
    <t>Vereda Roblalito B</t>
  </si>
  <si>
    <t>Junta Administradora de Acueductos Veredales  Roblalito B</t>
  </si>
  <si>
    <t>Vereda Yarumal Alta Vista</t>
  </si>
  <si>
    <t>Junta Administradora de Acueducto Veredal Yarumal Alta Vista</t>
  </si>
  <si>
    <t>Vereda Jerusalen</t>
  </si>
  <si>
    <t>Junta Administradora de Acueducto Veredal Jerusalén</t>
  </si>
  <si>
    <t>Junta de Acueducto Veredal Rio Arriba - San Francisco</t>
  </si>
  <si>
    <t>Vereda El Chirimoyo</t>
  </si>
  <si>
    <t xml:space="preserve">Junta de Acueducto Veredal El Chirymoyo </t>
  </si>
  <si>
    <t>Vereda Rio Arriba</t>
  </si>
  <si>
    <t>Junta Administradora Acueducto los  Planes</t>
  </si>
  <si>
    <t>Vereda Arenillal</t>
  </si>
  <si>
    <t>Junta Administradora de Acueducto Veredal Arenillal Aguacates- Arenillal</t>
  </si>
  <si>
    <t>Vereda Cascaron</t>
  </si>
  <si>
    <t>Vereda El Pital</t>
  </si>
  <si>
    <t>Vereda Sardinas</t>
  </si>
  <si>
    <t>Vereda Quebradona</t>
  </si>
  <si>
    <t>Vereda Santa Isabel</t>
  </si>
  <si>
    <t>Vereda Canalones</t>
  </si>
  <si>
    <t>Vereda  El Bagre</t>
  </si>
  <si>
    <t>Vereda El 62</t>
  </si>
  <si>
    <t>Vereda  Canutillo</t>
  </si>
  <si>
    <t>Corregimiento La Susana</t>
  </si>
  <si>
    <t>Corregimiento La Floresta</t>
  </si>
  <si>
    <t>Vereda El Ingenio</t>
  </si>
  <si>
    <t>Vereda Alto Dolores</t>
  </si>
  <si>
    <t>Corregimiento El Brasil</t>
  </si>
  <si>
    <t>Junta de Acción Comunal Corregimiento El Brasil</t>
  </si>
  <si>
    <t>Corregimiento Virginias</t>
  </si>
  <si>
    <t>Junta de Acción Comunal corregimiento Virginias</t>
  </si>
  <si>
    <t>Corregimiento Puerto Murillo</t>
  </si>
  <si>
    <t>Junta de Acción Comunal corregimiento  Puerto Murillo</t>
  </si>
  <si>
    <t>Junta de Acción Comunal Vereda La Cristalina</t>
  </si>
  <si>
    <t>Batallon Bombona</t>
  </si>
  <si>
    <t>Acueducto Batallón Bombona</t>
  </si>
  <si>
    <t>Vereda  Las Flores</t>
  </si>
  <si>
    <t>Junta de Acción Comunal Vereda Las Flores</t>
  </si>
  <si>
    <t>Vereda  La Carlota</t>
  </si>
  <si>
    <t>Junta de Acción Comunal Vereda La Carlota</t>
  </si>
  <si>
    <t>Vereda Dorado Calamar</t>
  </si>
  <si>
    <t>Junta de Acción Comunal Vereda el Dorado-Calamar</t>
  </si>
  <si>
    <t>Vereda  San Juan Debedout</t>
  </si>
  <si>
    <t>Junta de Acción Comunal Vereda San Juan de Bedouth</t>
  </si>
  <si>
    <t>Vereda  Minas de Vapor</t>
  </si>
  <si>
    <t>Junta de Acción Comunal Minas de Vapor</t>
  </si>
  <si>
    <t>Vereda Santa Martina</t>
  </si>
  <si>
    <t>Junta de Acción Comunal Vereda Santa Martina</t>
  </si>
  <si>
    <t>Vereda Bodegas</t>
  </si>
  <si>
    <t>Junta de Acción Comunal Vereda Bodegas</t>
  </si>
  <si>
    <t>Vereda Estación la Malena</t>
  </si>
  <si>
    <t>Junta de Acción Comunal Vereda Estación la Malena</t>
  </si>
  <si>
    <t>Vereda Estacion Calera</t>
  </si>
  <si>
    <t>Junta de Acción Comunal Vereda Calera</t>
  </si>
  <si>
    <t>Vereda Cabañas</t>
  </si>
  <si>
    <t>Junta de Acción Comunal Vereda Cabañas</t>
  </si>
  <si>
    <t>Corregimiento La Unión</t>
  </si>
  <si>
    <t>Empresas Públicas Municipales de Puerto Nare - Corregimiento La Unión</t>
  </si>
  <si>
    <t>Empresas Públicas Municipales de Puerto Nare - Corregimiento La Mina</t>
  </si>
  <si>
    <t>Corregimiento La Pesca</t>
  </si>
  <si>
    <t>Empresas Públicas Municipales de Puerto Nare - Corregimiento La Pesca</t>
  </si>
  <si>
    <t>Corregimiento La Sierra</t>
  </si>
  <si>
    <t>Empresas Públicas de Puerto Nare - Corregimiento La Sierra</t>
  </si>
  <si>
    <t>Vereda Los Delirios</t>
  </si>
  <si>
    <t>Empresas Públicas Municipales de Puerto Nare - Vereda La Clara</t>
  </si>
  <si>
    <t>Vereda Las Angelitas</t>
  </si>
  <si>
    <t>Vereda Alto del Pollo</t>
  </si>
  <si>
    <t>Asociación de Usuarios del Acueducto de La Vereda Alto del Pollo E.S.P</t>
  </si>
  <si>
    <t>Corregimiento Estación Cocorná</t>
  </si>
  <si>
    <t>Junta Administradora del Acueducto de Estación Cocorná</t>
  </si>
  <si>
    <t>Corremiento Las Mercedes</t>
  </si>
  <si>
    <t>Asociación de Ususarios del Acueducto y Alcantarillado de Las Mercedes Puerto Triunfo</t>
  </si>
  <si>
    <t>Corregimiento Doradal</t>
  </si>
  <si>
    <t>Asociación Junta Administradora del Acueducto y Alcantarillado de Doradal</t>
  </si>
  <si>
    <t>Asociación Junta Administradora del Acueducto La Florida</t>
  </si>
  <si>
    <t>Corregimiento Puerto Perales</t>
  </si>
  <si>
    <t>Asociación de Usuarios del Acueducto y Alcantarillado de Puerto Perales E.S.P</t>
  </si>
  <si>
    <t>Hacienda Napoles (Doradal)</t>
  </si>
  <si>
    <t>INPEC-El Pesebre</t>
  </si>
  <si>
    <t>Vereda Estación Pita</t>
  </si>
  <si>
    <t>Acueducto Estacion Pita</t>
  </si>
  <si>
    <t>Vereda Tres Ranchos</t>
  </si>
  <si>
    <t>Asociación de Usuarios del Acueducto y Alcantarillado  Tres Ranchos (E.S.P.)</t>
  </si>
  <si>
    <t>Corregimiento Santiago Berrio</t>
  </si>
  <si>
    <t>Asociación de Usuarios del Acueducto Corregimiento Santiago Berrio</t>
  </si>
  <si>
    <t>Vereda Napoles</t>
  </si>
  <si>
    <t>Acueducto Parcelas Napoles</t>
  </si>
  <si>
    <t>Vereda San Luis Beltrán</t>
  </si>
  <si>
    <t>Junta de Acción Comunal San Luis Beltran</t>
  </si>
  <si>
    <t xml:space="preserve">Corregimiento San Miguel  El Tigre </t>
  </si>
  <si>
    <t>Junta de Acción Comunal Corregimiento San Miguel "El Tigre"</t>
  </si>
  <si>
    <t>Vereda San Francisco Alto Cimitarra</t>
  </si>
  <si>
    <t>Junta de Acción Comunal San Francisco Alto Cimitarra</t>
  </si>
  <si>
    <t>Vereda Puerto Nuevo</t>
  </si>
  <si>
    <t>Junta de Acción Comunal Puerto Nuevo</t>
  </si>
  <si>
    <t>Vereda Kilómetro Cinco</t>
  </si>
  <si>
    <t>Junta de Acción Comunal Kilometro Cinco</t>
  </si>
  <si>
    <t>Vereda Puerto Matilde</t>
  </si>
  <si>
    <t>Junta de Acción Comunal Puerto Matilde</t>
  </si>
  <si>
    <t>Vereda Vietnam</t>
  </si>
  <si>
    <t>Junta de Acción Comunal El Vietnam</t>
  </si>
  <si>
    <t>Vereda San Juan Ite</t>
  </si>
  <si>
    <t>Junta de Acción Comunal San Juan Hacienda Ite</t>
  </si>
  <si>
    <t>Vereda Cienaga de Barbacoas</t>
  </si>
  <si>
    <t>Junta de Accion Comunal Cienaga de Barbacoas</t>
  </si>
  <si>
    <t>Vereda No Te Pases</t>
  </si>
  <si>
    <t>Junta de Acción Comunal No Te Pases</t>
  </si>
  <si>
    <t>Junta de Acción Comunal La Raya</t>
  </si>
  <si>
    <t>Vereda El Bagre</t>
  </si>
  <si>
    <t>Junta de Acción Comunal "El Bagre"</t>
  </si>
  <si>
    <t>Vereda Caño Blanco</t>
  </si>
  <si>
    <t>Junta de Acción Comunal Caño Blanco</t>
  </si>
  <si>
    <t>Vereda La Represa</t>
  </si>
  <si>
    <t xml:space="preserve">Junta de Acción Comunal Vereda La Represa </t>
  </si>
  <si>
    <t xml:space="preserve">Vereda Caño Negro  </t>
  </si>
  <si>
    <t>Junta de Acción Comunal "Caño Negro"</t>
  </si>
  <si>
    <t>Vereda La Esmeralda Barranquillita</t>
  </si>
  <si>
    <t>Junta de Accion Comunal La Esmeralda</t>
  </si>
  <si>
    <t>Corregimiento Margento</t>
  </si>
  <si>
    <t>ACUAMAR-Acueducto Margento</t>
  </si>
  <si>
    <t>Vereda La Union</t>
  </si>
  <si>
    <t>Junta de Accion Comunal La Union</t>
  </si>
  <si>
    <t>Vereda Puerto Triana</t>
  </si>
  <si>
    <t>Junta de Accion Comunal Puerto Triana-Puerto Triana</t>
  </si>
  <si>
    <t>Corregimiento Cacerí</t>
  </si>
  <si>
    <t>Junta de Accion Comunal Caceri</t>
  </si>
  <si>
    <t>Vereda Santa Rosita</t>
  </si>
  <si>
    <t>Junta de Acion Comunal Santa Rosita</t>
  </si>
  <si>
    <t xml:space="preserve"> </t>
  </si>
  <si>
    <t>Junta de Accion Comunal Campo Alegre</t>
  </si>
  <si>
    <t>Junta de Acción Administradora Asovirgen-Acueducto La Virgen</t>
  </si>
  <si>
    <t>Corregimiento Palanca</t>
  </si>
  <si>
    <t>Junta de Acción Comunal Corregimiento Palanca</t>
  </si>
  <si>
    <t>Corregimiento La ilusión</t>
  </si>
  <si>
    <t>Junta de Acción Comunal Corregimiento La Ilusión</t>
  </si>
  <si>
    <t>Junta de Accion Comunal Santo Domingo</t>
  </si>
  <si>
    <t>Vereda Villa del Socorro</t>
  </si>
  <si>
    <t>Junta de Accion Comunal Villa del Socorro</t>
  </si>
  <si>
    <t>Corregimiento El Pando</t>
  </si>
  <si>
    <t>Junta de Accion Comunal  Corregimiento El Pando</t>
  </si>
  <si>
    <t>Corregimiento Palomar</t>
  </si>
  <si>
    <t>Junta de Accion Comunal Palomar</t>
  </si>
  <si>
    <t>Barrio Chino</t>
  </si>
  <si>
    <t>Junta de Accion Comunal Vereda Barrio Chino</t>
  </si>
  <si>
    <t>Cooperativa Yarumal de Aguas</t>
  </si>
  <si>
    <t>Vereda El Morro</t>
  </si>
  <si>
    <t>Asociación de Usuarios de Acueducto del Acueducto  Vereda El Morro</t>
  </si>
  <si>
    <t>Vereda Pueblito de los Sánchez</t>
  </si>
  <si>
    <t>Asociación de Usuarios de Acueducto del Acueducto y Alcantarillado de la Vereda Pueblito de los Sanchez</t>
  </si>
  <si>
    <t>Vereda La Ferreria</t>
  </si>
  <si>
    <t>Vereda Maní Parte Baja</t>
  </si>
  <si>
    <t>AUAMCAM-E.S.P-Vereda La Mani Parte Baja</t>
  </si>
  <si>
    <t>Vereda Deposito La Virgen</t>
  </si>
  <si>
    <t>AUAMCAM-E.S.P-Deposito La Virgen</t>
  </si>
  <si>
    <t>AUAMCAM-E.S.P- Vereda El Morro</t>
  </si>
  <si>
    <t>Centro Poblado Camilo C</t>
  </si>
  <si>
    <t>Asociación de Suscriptores Acueducto de Camilo C - ASOCAMILO</t>
  </si>
  <si>
    <t>Vereda Sector El Mangal</t>
  </si>
  <si>
    <t>Asociación de Usuarios del Acueducto de Travesias Sector Carretera El Mangal</t>
  </si>
  <si>
    <t>Vereda Caseta Comunal</t>
  </si>
  <si>
    <t>Asociación de Usuarios del Acueducto de Vereda Travesías Caseta Comunal</t>
  </si>
  <si>
    <t>Vereda Parte Baja</t>
  </si>
  <si>
    <t>Vereda Malabrigo Parte Alta Fuente Malabriga</t>
  </si>
  <si>
    <t>Asociación de Usuarios del Acueducto  de la vereda Malabrigo parte Alta - Fuente La Malabriga</t>
  </si>
  <si>
    <t>VeredaMalabrigo Parte Alta Fuente La Chinca</t>
  </si>
  <si>
    <t xml:space="preserve">Asociación de Usuarios del Acueducto  de la vereda Malabrigo parte Alta - Fuente La Chinca </t>
  </si>
  <si>
    <t>Vereda Malabrigo Parte Baja</t>
  </si>
  <si>
    <t>Asociación de Usuarios del Acueducto  de la vereda Malabrigo parte Baja</t>
  </si>
  <si>
    <t>Vereda Yarumal</t>
  </si>
  <si>
    <t>Vereda Pueblito San Jose Sector Taborda</t>
  </si>
  <si>
    <t>Vereda Pueblito San Jose Sector La Escuela</t>
  </si>
  <si>
    <t>Vereda Mani de las Casas</t>
  </si>
  <si>
    <t>Vereda Piedecuesta</t>
  </si>
  <si>
    <t>Asociación de Usuarios del Acueducto Calle Nueva-Piedecuesta</t>
  </si>
  <si>
    <t>Vereda Maní Parte Alta</t>
  </si>
  <si>
    <t>AUAMCAM-E.S.P- Vereda La Mani Parte Alta</t>
  </si>
  <si>
    <t>Vereda Nicanor La Paja</t>
  </si>
  <si>
    <t>Vereda Nicanor Sabaletica</t>
  </si>
  <si>
    <t>Vereda Los Aljibes</t>
  </si>
  <si>
    <t>Vereda Paso Nivel</t>
  </si>
  <si>
    <t>Centro Poblado Minas</t>
  </si>
  <si>
    <t>Corregimiento La Clarita</t>
  </si>
  <si>
    <t>Centro Poblado El Cedro</t>
  </si>
  <si>
    <t>Sector Naranjitos</t>
  </si>
  <si>
    <t>Asociación de Usuarios del Acueducto Naranjitos</t>
  </si>
  <si>
    <t>Barrio Los Alvarez</t>
  </si>
  <si>
    <t>Corregimiento  El Cedro Sector Las Faldas</t>
  </si>
  <si>
    <t>Centro Poblado Camilo C Sector El Trincho</t>
  </si>
  <si>
    <t>Asociación de Usuarios Acueducto La Comunidad</t>
  </si>
  <si>
    <t>Corregimiento Santa Rita</t>
  </si>
  <si>
    <t>Junta de Acción Comunal Santa Rita-Corregimiento Santa Rita</t>
  </si>
  <si>
    <t>Corregimiento Santa Inés</t>
  </si>
  <si>
    <t>Acueducto Santa Ines -Corregimiento Santa Inés</t>
  </si>
  <si>
    <t>Corregimiento San Jose</t>
  </si>
  <si>
    <t>Asociación de Usuarios del Acueducto Veredal Corregimiento San Jose Andes E.S.P.</t>
  </si>
  <si>
    <t>Vereda La Lejía</t>
  </si>
  <si>
    <t>Asociación de Usuarios del Acueducto Veredal La Lejia Taparto Andes E.S.P</t>
  </si>
  <si>
    <t>Vereda La Cedrona</t>
  </si>
  <si>
    <t>Junta de Acción Comunal La Cedrona</t>
  </si>
  <si>
    <t>Vereda La Aguada Sector La Pava</t>
  </si>
  <si>
    <t>Vereda La Solita</t>
  </si>
  <si>
    <t>Junta de Acción Comunal La Solita</t>
  </si>
  <si>
    <t>Corregimiento San Bartolo</t>
  </si>
  <si>
    <t>Asociación de Usuarios del Acueducto Multiveredal del Municipio de Andes - Corregimiento San Bartolo</t>
  </si>
  <si>
    <t>Empresa de Servicios Públicos de Andes S.A E.S.P - Sistema Maria Auxiliadora</t>
  </si>
  <si>
    <t>Vereda San Hernando</t>
  </si>
  <si>
    <t>Asociación de Usuarios del Acueducto Multiveredal del Municipio de Andes - Vereda San Hernando</t>
  </si>
  <si>
    <t>Vereda La Yolanda</t>
  </si>
  <si>
    <t>Asociación de Usuarios del Acueducto Veredal La Yolanda-La Yolanda</t>
  </si>
  <si>
    <t>Vereda El Crucero</t>
  </si>
  <si>
    <t>Acueducto El Cedrón y El Crucero-El Crucero</t>
  </si>
  <si>
    <t>Vereda El Cedrón</t>
  </si>
  <si>
    <t>Acueducto El Cedrón y El Crucero-El Cedrón</t>
  </si>
  <si>
    <t>Vereda  San Carlos</t>
  </si>
  <si>
    <t>Asociación de Usuarios del Acueducto Multiveredal del Municipio de Andes - Vereda San Carlos</t>
  </si>
  <si>
    <t>Vereda El Tapao</t>
  </si>
  <si>
    <t>Asociación de Usuarios del Acueducto Multiveredal del Municipio de Andes - Vereda El Tapao</t>
  </si>
  <si>
    <t>Sector El Empedrado</t>
  </si>
  <si>
    <t>Asociación de Usuarios del Acueducto Multiveredal del Municipio de Andes - Sector El Empedrado</t>
  </si>
  <si>
    <t>Sector Santa Elena</t>
  </si>
  <si>
    <t>Junta de Acción Comunal Santa Rita-El Pencal Sector Santa Elena</t>
  </si>
  <si>
    <t>Vereda La Quinta</t>
  </si>
  <si>
    <t>Vereda Contrafuerte</t>
  </si>
  <si>
    <t>Fundación Berta Martínez-La Aguada</t>
  </si>
  <si>
    <t>Vereda Alto del Rayo</t>
  </si>
  <si>
    <t>Asociación de Usuarios del Acueducto Multiveredal del Municipio de Andes - Vereda Alto del Rayo</t>
  </si>
  <si>
    <t>Vereda El Cabrero</t>
  </si>
  <si>
    <t xml:space="preserve">Asociación de Usuarios del Acueducto Multiveredal del Municipio de Andes - Vereda El Cabrero </t>
  </si>
  <si>
    <t>Sector La Ciudad</t>
  </si>
  <si>
    <t>Acueducto La Ciudad, El Morro y El Palmar- Sector La Ciudad</t>
  </si>
  <si>
    <t>Vereda Piamonte</t>
  </si>
  <si>
    <t>Asociación de Usuarios del Acueducto Multiveredal del Municipio de Andes - Vereda Piamonte</t>
  </si>
  <si>
    <t>Asociación de Usuarios del Acueducto Multiveredal del Municipio de Andes - Vereda Risaralda</t>
  </si>
  <si>
    <t>Vereda la Comuna</t>
  </si>
  <si>
    <t>Asociación de Usuarios del Acueducto Multiveredal del Municipio de Andes - Vereda La Comuna</t>
  </si>
  <si>
    <t>Vereda La Camelia</t>
  </si>
  <si>
    <t>Asociación de Usuarios del Acueducto Multiveredal del Municipio de Andes - Vereda La Camelia</t>
  </si>
  <si>
    <t>Vereda  la Alsacia</t>
  </si>
  <si>
    <t xml:space="preserve">Asociación de Usuarios del Acueducto  La Alsacia </t>
  </si>
  <si>
    <t>Asociación de Usuarios del Acueducto Multiveredal del Municipio de Andes -Palestina</t>
  </si>
  <si>
    <t>Vereda Alto Cañaveral Chorros Parte Alta</t>
  </si>
  <si>
    <t>Asociación de Usuarios del Acueducto Multiveredal del Municipio de Andes -Vereda Alto Cañaveral Chorros Parte Alto</t>
  </si>
  <si>
    <t>Vereda Alto Cañaveral La Negra</t>
  </si>
  <si>
    <t>Asociación de Usuarios del Acueducto Multiveredal del Municipio de Andes - Vereda Alto Cañaveral La Negra</t>
  </si>
  <si>
    <t>Asociación de Usuarios del Acueducto Multiveredal del Municipio de Andes -Vereda Alto Cañaveral Chorros Parte Bajo</t>
  </si>
  <si>
    <t>Vereda  El Rojo</t>
  </si>
  <si>
    <t>Asociación de Usuarios del Acueducto Multiveredal del Municipio de Andes - Vereda El Rojo</t>
  </si>
  <si>
    <t>Vereda  Bajo Cañaveral</t>
  </si>
  <si>
    <t xml:space="preserve">Asociación de Usuarios del Acueducto Multiveredal del Municipio de Andes - Vereda Bajo Cañaveral </t>
  </si>
  <si>
    <t>Vereda Monte Blanco</t>
  </si>
  <si>
    <t xml:space="preserve">Asociación de Usuarios del Acueducto Multiveredal del Municipio de Andes - Vereda Monte Blanc </t>
  </si>
  <si>
    <t>Corregimiento de Taparto</t>
  </si>
  <si>
    <t>Asociación de Usuarios del Acueducto del Corregimiento de Taparto (ADUACOT)</t>
  </si>
  <si>
    <t>Vereda el Golgota</t>
  </si>
  <si>
    <t>Asociación de Usuarios del Acueducto Multiveredal del Municipio de Andes - Vereda el Golgota</t>
  </si>
  <si>
    <t>Empresa de Aseo Caceres S.A ESP-Corregimiento El Jardin</t>
  </si>
  <si>
    <t>Empresa de Aseo Caceres S.A ESP-Corregimiento Puerto Belgica</t>
  </si>
  <si>
    <t>Corregimiento Manizalez</t>
  </si>
  <si>
    <t>Junta de Acción Comunal Manizalez</t>
  </si>
  <si>
    <t>Vereda Rio Man</t>
  </si>
  <si>
    <t xml:space="preserve">Junta de Acción Comunal Rio Man </t>
  </si>
  <si>
    <t>Vereda Nicaragua</t>
  </si>
  <si>
    <t xml:space="preserve">Junta de Acción Comunal Nicaragua </t>
  </si>
  <si>
    <t>Corregimiento La Estacion</t>
  </si>
  <si>
    <t>Dirección de Servicios Públicos Angelópolis - Corregimiento La Estacion</t>
  </si>
  <si>
    <t xml:space="preserve">Vereda Cienaguita  </t>
  </si>
  <si>
    <t>Junta de Accion Comunal Vereda Cieneguita</t>
  </si>
  <si>
    <t>Vereda El  Barro</t>
  </si>
  <si>
    <t>Asociación de Usuarios del Acueducto Multiveredal Angelopolis, Amaga y Titiribi - El Barro</t>
  </si>
  <si>
    <t>Vereda El Nudillo</t>
  </si>
  <si>
    <t>Asociación de Usuarios del Acueducto Multiveredal Angelopolis, Amaga y Titiribi - El Nudillo</t>
  </si>
  <si>
    <t xml:space="preserve">Junta de Usuarios Acueducto  Santa Bárbara </t>
  </si>
  <si>
    <t>Vereda Barrio Nuevo</t>
  </si>
  <si>
    <t>Asociación de Usuarios del Acueducto Multiveredal Angelopolis, Amaga y Titiribi - Barrio Nuevo</t>
  </si>
  <si>
    <t>Vereda La Miranda</t>
  </si>
  <si>
    <t>Asociación de Usuarios del Acueducto Multiveredal Angelopolis, Amaga y Titiribi - La Miranda</t>
  </si>
  <si>
    <t>Asociación de Usuarios del Acueducto Multiveredal Angelopolis, Amaga y Titiribi - Cienaguita</t>
  </si>
  <si>
    <t>Asociación de Usuarios del Acueducto Multiveredal Angelopolis, Amaga y Titiribi - San Isidro</t>
  </si>
  <si>
    <t>Junta Administradora de Acueducto El Nudillo</t>
  </si>
  <si>
    <t>Asociación de Suscriptores o Usuarios del Acueducto  El Barro</t>
  </si>
  <si>
    <t xml:space="preserve">Vereda Bellavista </t>
  </si>
  <si>
    <t>Asociación de Usuarios del Acueducto Bellavista, Los Aguacates y Santa Ana-Bellavista</t>
  </si>
  <si>
    <t>Asociación de Usuarios del Acueducto Bellavista, Los Aguacates y Santa Ana-Santa Ana</t>
  </si>
  <si>
    <t>Vereda Los Aguacates</t>
  </si>
  <si>
    <t>Asociación de Usuarios del Acueducto Bellavista, Los Aguacates y Santa Ana-Los Aguacates</t>
  </si>
  <si>
    <t>Vereda Pedral Abajo</t>
  </si>
  <si>
    <t>Asociación de Usuarios del Acueducto Multiveredal Betania - Hispania E.S.P-Pedral Abajo</t>
  </si>
  <si>
    <t>Vereda Las Travesias</t>
  </si>
  <si>
    <t>Asociación de Usuarios del Acueducto Multiveredal Betania - Hispania E.S.P-Las Travesias</t>
  </si>
  <si>
    <t>Asociación de Usuarios del Acueducto Multiveredal Betania - Hispania E.S.P-Las Mercedes</t>
  </si>
  <si>
    <t>Asociación de Usuarios del Acueducto Multiveredal Betania - Hispania E.S.P-Las Animas</t>
  </si>
  <si>
    <t>Asociación de Usuarios del Acueducto Multiveredal Betania - Hispania E.S.P-La Julia</t>
  </si>
  <si>
    <t>Vereda Palenque</t>
  </si>
  <si>
    <t>Vereda Media Luna</t>
  </si>
  <si>
    <t>Asociación de Usuarios del Acueducto Multiveredal Betania - Hispania E.S.P-Media Luna</t>
  </si>
  <si>
    <t>Vereda La Hermosa</t>
  </si>
  <si>
    <t>Asociación de Usuarios del Acueducto Multiveredal Betania - Hispania E.S.P-La Hermosa</t>
  </si>
  <si>
    <t>Vereda Alto del Oso</t>
  </si>
  <si>
    <t>Asociación de Usuarios del Acueducto Multiveredal Betania - Hispania E.S.P-Alto del Oso</t>
  </si>
  <si>
    <t>Asociación de Usuarios del Acueducto de Altamira Municipio de Betulia - El Tostado</t>
  </si>
  <si>
    <t>Vereda  El Cuchillon</t>
  </si>
  <si>
    <t>Junta de Acción Comunal El Cuchillon</t>
  </si>
  <si>
    <t>Corregimiento Cangrejo</t>
  </si>
  <si>
    <t>Junta de Accion Comunal Corregimiento de Cangrejo</t>
  </si>
  <si>
    <t>Vereda El Piñonal</t>
  </si>
  <si>
    <t>Junta de Acción Comunal Piñonal</t>
  </si>
  <si>
    <t>Vereda Las Ánimas</t>
  </si>
  <si>
    <t>Junta de Acción Comunal Las Animas</t>
  </si>
  <si>
    <t>Asociacion de Usuarios del Acueducto Multiveredal Las Iglesias Betulia E.S.P-Santa Rita</t>
  </si>
  <si>
    <t>Vereda El Cuchuco</t>
  </si>
  <si>
    <t>Junta de Accion Comunal El Cuchuco</t>
  </si>
  <si>
    <t>Vereda La Manguita</t>
  </si>
  <si>
    <t>Asociación de Usuarios El yerbal - Paraje La Manguita</t>
  </si>
  <si>
    <t>Junta de Accion Comunal San Antonio</t>
  </si>
  <si>
    <t>Junta de Accion Comunal El Guadual</t>
  </si>
  <si>
    <t>Vereda Pueblo Duro</t>
  </si>
  <si>
    <t>Asociación de Usuarios El Yerbal -Pueblo Duro</t>
  </si>
  <si>
    <t>Vereda  El León</t>
  </si>
  <si>
    <t>Junta de Acción Comunal El Leon</t>
  </si>
  <si>
    <t>Vereda El Indio</t>
  </si>
  <si>
    <t>Asociación de Usuarios del Acueducto Multiveredal "Luciano Restrepo" -  El Indio y Pinguro</t>
  </si>
  <si>
    <t>Vereda La Guaimalita</t>
  </si>
  <si>
    <t>Asociación de Usuarios del Acueducto Multiveredal "Luciano Restrepo"-  La Guamalita</t>
  </si>
  <si>
    <t>Corregimiento Luciano Restrepo</t>
  </si>
  <si>
    <t>Asociación de Usuarios del Acueducto Multiveredal "Luciano Restrepo"-Corregimiento Luciano Restrepo</t>
  </si>
  <si>
    <t>Vereda La Vargas</t>
  </si>
  <si>
    <t>Junta de Accion Comunal La Vargas</t>
  </si>
  <si>
    <t xml:space="preserve">Vereda La Asomadera </t>
  </si>
  <si>
    <t xml:space="preserve">Junta de Acción Comunal La Asomadera </t>
  </si>
  <si>
    <t>Vereda Altamira</t>
  </si>
  <si>
    <t>Asociación de Usuarios del Acueducto de Altamira Municipio de Betulia-Altamira</t>
  </si>
  <si>
    <t>Vereda  La Ceibala</t>
  </si>
  <si>
    <t>Asociación de Usuarios El Yerbal - La Ceibala</t>
  </si>
  <si>
    <t>Vereda  La Iracala</t>
  </si>
  <si>
    <t>Asociación de Usuarios El Yerbal -La Iracala</t>
  </si>
  <si>
    <t>Vereda  Quebrada Arriba</t>
  </si>
  <si>
    <t>Junta de Acción Comunal Quebrada Arriba</t>
  </si>
  <si>
    <t>Vereda La Cibeles</t>
  </si>
  <si>
    <t>Asociacion de Usuarios del Acueducto Multiveredal Las Iglesias Betulia E.S.P.-La Cibeles</t>
  </si>
  <si>
    <t>Vereda La Urraeña</t>
  </si>
  <si>
    <t>Junta de Accion Comunal La Urraeña</t>
  </si>
  <si>
    <t>Vereda Purco</t>
  </si>
  <si>
    <t>Asociación de Usuarios del Acueducto de Altamira-Purco</t>
  </si>
  <si>
    <t>Vereda El Yerbal</t>
  </si>
  <si>
    <t>Junta Administradora Acueducto Multiveredal Guayabal-El Yerbal</t>
  </si>
  <si>
    <t>Vereda La Ciénaga</t>
  </si>
  <si>
    <t>Asociación de Usuarios del Acueducto de Altamira Municipio de Betulia - La Cienaga</t>
  </si>
  <si>
    <t>Junta de Accion Comunal La Quiebra</t>
  </si>
  <si>
    <t>Corregimeinto Puerto Lopez</t>
  </si>
  <si>
    <t>Junta de Accion Comunal Corregimiento Puerto López</t>
  </si>
  <si>
    <t>Corregiemiento Puerto Claver</t>
  </si>
  <si>
    <t>ASUAPUCLA-Corregimiento Puerto Claver</t>
  </si>
  <si>
    <t>Junta de Accion Comunal Corregimento Las Flores</t>
  </si>
  <si>
    <t>Corregimento de Colorado</t>
  </si>
  <si>
    <t>Junta de Accion Comunal Corregimento de Colorado</t>
  </si>
  <si>
    <t>Corregimento Puerto de los Indios</t>
  </si>
  <si>
    <t>Junta de Accion Comunal Corregimento Puerto de los Indios</t>
  </si>
  <si>
    <t>Corregimiento  La Caucana Rural</t>
  </si>
  <si>
    <t>Administracion Municipal Taraza-La Caucana</t>
  </si>
  <si>
    <t>Junta Accion Comunal el Oasis Buenos Aires</t>
  </si>
  <si>
    <t>Corregimiento Barro Blanco</t>
  </si>
  <si>
    <t>Junta Accion Comunal Montenegro-Barro Blanco</t>
  </si>
  <si>
    <t>Corregimiento El Guimaro</t>
  </si>
  <si>
    <t>Junta de Accion Comunal El Guaimaro</t>
  </si>
  <si>
    <t>Corregimiento El Doce</t>
  </si>
  <si>
    <t>Junta de Accion Comunal   El Doce</t>
  </si>
  <si>
    <t>Corregimiento Puerto Antioquia</t>
  </si>
  <si>
    <t>Junta de Accion Comunal Puerto Antioquia</t>
  </si>
  <si>
    <t>Vereda Pueblo Nuevo</t>
  </si>
  <si>
    <t>Junta de Acueducto Pueblo Nuevo</t>
  </si>
  <si>
    <t>Vereda Pablo Muera</t>
  </si>
  <si>
    <t>Resguardo Indigena</t>
  </si>
  <si>
    <t>Corregimiento El Pato</t>
  </si>
  <si>
    <t>ASOAGUA La Fortuna</t>
  </si>
  <si>
    <t>Vereda Vegas de Segovia</t>
  </si>
  <si>
    <t>ACUAVEGA-Vegas de Segovia</t>
  </si>
  <si>
    <t>Vereda El Saltillo</t>
  </si>
  <si>
    <t>ASOA-Vereda El Saltillo</t>
  </si>
  <si>
    <t>Vereda La Muñoz</t>
  </si>
  <si>
    <t>Asociación de Usuarios de Acueducto  La Muñoz</t>
  </si>
  <si>
    <t>Vereda La Culebra</t>
  </si>
  <si>
    <t>Asociación de Usuarios de Acueducto Pajarito-La Culebra</t>
  </si>
  <si>
    <t>Asociación de Usuarios de Acueducto Santa Rita</t>
  </si>
  <si>
    <t>Vereda La Trinidad</t>
  </si>
  <si>
    <t>Asociación de Usuarios de Acueducto La Trinidad</t>
  </si>
  <si>
    <t>VeredaLa Chiquita</t>
  </si>
  <si>
    <t>Asociación de Usuarios de Acueducto Manzanillo-La Chuiquita</t>
  </si>
  <si>
    <t>Asociación de Usuarios de Acueducto Batea Seca</t>
  </si>
  <si>
    <t>VeredaMatablanco</t>
  </si>
  <si>
    <t>Asociación de Usuarios de Acueducto Altorhin Matablanco</t>
  </si>
  <si>
    <t>Vereda Santa Anita</t>
  </si>
  <si>
    <t>Asociación de Usuarios de Acueducto Quiebra Arriba-Santa Anita</t>
  </si>
  <si>
    <t>Vereda Los Pinos</t>
  </si>
  <si>
    <t>Vereda Santa Ana Los Chochos</t>
  </si>
  <si>
    <t>Vereda Altorhin</t>
  </si>
  <si>
    <t xml:space="preserve">Asociación de Usuarios de Acueducto Altorhin </t>
  </si>
  <si>
    <t>Vereda El Olivo</t>
  </si>
  <si>
    <t>Asociación de Usuarios de Acueducto Canoas-Maldonado-El Olivo-Montañita</t>
  </si>
  <si>
    <t>Vereda Quiebra Arriba</t>
  </si>
  <si>
    <t xml:space="preserve">Asociación de Usuarios de Acueducto Quiebra Arriba </t>
  </si>
  <si>
    <t>Vereda San Alejandro</t>
  </si>
  <si>
    <t>Asociación de Usuarios de Acueducto San Alejandro</t>
  </si>
  <si>
    <t>Vereda Los Cañaveral es</t>
  </si>
  <si>
    <t>Asociación de Usuarios de Acueducto El Socorro</t>
  </si>
  <si>
    <t>Vereda El Oriente</t>
  </si>
  <si>
    <t>Asociación de Usuarios de Acueducto El Oriente</t>
  </si>
  <si>
    <t>Vereda Llanos de Cuiva</t>
  </si>
  <si>
    <t>Asociación de Usuarios de Acueducto Llanos de Cuiva</t>
  </si>
  <si>
    <t>Vereda Guajira Abajo</t>
  </si>
  <si>
    <t>Asociación de Usuarios de Acueducto Guajira Abajo</t>
  </si>
  <si>
    <t>Vereda Guajira Arriba</t>
  </si>
  <si>
    <t>Asociación de Usuarios de Acueducto Guajira Arriba</t>
  </si>
  <si>
    <t>Asociación de Usuarios de Acueducto La Milagrosa</t>
  </si>
  <si>
    <t>Vereda La Quiebrita</t>
  </si>
  <si>
    <t>Asociación de Usuarios de Acueducto La Quiebrita</t>
  </si>
  <si>
    <t xml:space="preserve">Asociación de Usuarios de Acueducto Veredal de La Quinta </t>
  </si>
  <si>
    <t>Corregimiento  Barro Blanco</t>
  </si>
  <si>
    <t>Junta Administradora de Acueducto Corregimiento de Barro Blanco</t>
  </si>
  <si>
    <t>Corregimiento  Alegrías</t>
  </si>
  <si>
    <t>Asociación de Usuarios del Acueducto Multiveredal del Corregimiento de Alegrías (AMCA)</t>
  </si>
  <si>
    <t>Vereda La Frisolera</t>
  </si>
  <si>
    <t>Junta de Acción Comunal Vereda La Frisolera</t>
  </si>
  <si>
    <t>Corregimiento  Sucre</t>
  </si>
  <si>
    <t>Junta Administradora de Acueducto Corregimiento de Sucre</t>
  </si>
  <si>
    <t>Vereda Aguadita Grande</t>
  </si>
  <si>
    <t>Junta de Acción Comunal Vereda La Aguadita Grande</t>
  </si>
  <si>
    <t>Vereda Aguadita Chiquita</t>
  </si>
  <si>
    <t>Junta de Acción Comunal Vereda La Aguadita Chiquita</t>
  </si>
  <si>
    <t>Junta de Acccion Comunal  Vereda San Antonio</t>
  </si>
  <si>
    <t>Vereda Chirapoto</t>
  </si>
  <si>
    <t>Junta de Acccion Comunal Vereda Chirapoto</t>
  </si>
  <si>
    <t>Junta de Acción Comunal Vereda La Cascada</t>
  </si>
  <si>
    <t>Vereda La Sirena</t>
  </si>
  <si>
    <t>Junta de Acción Comunal Vereda La Sirena</t>
  </si>
  <si>
    <t>Vereda Yarumalito</t>
  </si>
  <si>
    <t>Junta de Acción Comunal Vereda Yarumalito</t>
  </si>
  <si>
    <t>Junta de Acción Comunal Vereda San Pablo</t>
  </si>
  <si>
    <t>Sector Corozal</t>
  </si>
  <si>
    <t>Junta Administradora de Acueducto Vereda Cañas Sector Corozal</t>
  </si>
  <si>
    <t>Junta Administradora de Acueducto Vereda Palmichal</t>
  </si>
  <si>
    <t>Vereda El Balso</t>
  </si>
  <si>
    <t>Junta Administradora de Acueducto Vereda El Balso</t>
  </si>
  <si>
    <t>Vereda Peladeros</t>
  </si>
  <si>
    <t>Junta Administradora de Acueducto Vereda Peladeros</t>
  </si>
  <si>
    <t>Vereda El Tostado</t>
  </si>
  <si>
    <t>Asociación de Usuarios del Acueducto Multiveredal Betania - Hispania E.S.P-Planta de tratamiento</t>
  </si>
  <si>
    <t>Asociacion de Usuarios de Acueducto Vereda Santa Rita (ASOSANI)</t>
  </si>
  <si>
    <t>Asociacion del Acueducto Vereda La Aguada-El Molino</t>
  </si>
  <si>
    <t>Asociacion de Usuarios del Acueducto Multiveredal del Municipio de Andes - Sector El Empedrado</t>
  </si>
  <si>
    <t>Asociacion de Usuarios del Acueducto Multiveredal de Jardin-Contrafuerte</t>
  </si>
  <si>
    <t>Vereda Alto Cañaveral Chorros Parte Baja</t>
  </si>
  <si>
    <t>Vereda Peñas Azules</t>
  </si>
  <si>
    <t xml:space="preserve">Acueducto Veredal Peñas Azules </t>
  </si>
  <si>
    <t xml:space="preserve">Vereda Santa Elena </t>
  </si>
  <si>
    <t>Acueducto Vereda Santa Elena</t>
  </si>
  <si>
    <t>Vereda La Melliza</t>
  </si>
  <si>
    <t>Asociación de Usuarios del Acueducto Veredal La Melliza</t>
  </si>
  <si>
    <t>Vereda  Monte Verde</t>
  </si>
  <si>
    <t>Asociación de Usuarios del Acueducto Veredal  Monte Verde</t>
  </si>
  <si>
    <t>Asociacion de Usuarios del Acueducto de La Ferreria</t>
  </si>
  <si>
    <t>Asociacion de Usuarios del Acueducto y Alcantarillado de La Vereda El Cedro-Parte Baja</t>
  </si>
  <si>
    <t>Asociacion de Usuarios del Acueducto Vereda Yarumal</t>
  </si>
  <si>
    <t>Asociacion de Usuarios del Acueducto Vereda Pueblito de San Jose- Sector Taborda</t>
  </si>
  <si>
    <t xml:space="preserve">Asociacion de Usuarios del Acueducto Vereda Pueblito de San Jose- Sector La Escuela </t>
  </si>
  <si>
    <t>Asociacion de Usuarios del Acueducto de La Vereda Mani de Las Casas</t>
  </si>
  <si>
    <t>Asociacion de Usuarios del Acueducto Vereda Guaimaral</t>
  </si>
  <si>
    <t>Asociacion de Usuarios del Acueducto de Piedecuesta</t>
  </si>
  <si>
    <t>Asociacion de Usuarios del Acueducto de Alto de Nicanor-Vereda Nicanor La Paja</t>
  </si>
  <si>
    <t>Asociacion de Usuarios del Acueducto de Alto de Nicanor-Vereda Nicanor La Sabaletica</t>
  </si>
  <si>
    <t>Asociacion de Usuarios del Acueducto de Los Aljibes-Pueblito Sánchez</t>
  </si>
  <si>
    <t>Asociacion de Usuarios del Acueducto de Pasonivel</t>
  </si>
  <si>
    <t>Asociacion de Usuarios del Acueducto del Corregimiento Minas</t>
  </si>
  <si>
    <t>Asociación de Usuarios de Acueducto del Centro Poblado La Clarita</t>
  </si>
  <si>
    <t>Junta Administradora del Acueducto la Paniagua</t>
  </si>
  <si>
    <t>Junta Administradora del Acueducto la Florida</t>
  </si>
  <si>
    <t>Asociacion de Usuarios del Acueducto Multiveredal de los Municipios Angelopolis Amaga y Tititibi-Centro Poblado El Cedro</t>
  </si>
  <si>
    <t>Asociacion de Usuarios del Acueducto la Esperanza</t>
  </si>
  <si>
    <t>Vereda Buena Vista - Sector la Caseta</t>
  </si>
  <si>
    <t>Asociacion de Usuarios del Acueducto AVBTA - Caseta</t>
  </si>
  <si>
    <t>Asociacion de Usuarios del Acueducto AVBTA - Escuela</t>
  </si>
  <si>
    <t>Vereda Alto De Los Jaramillos</t>
  </si>
  <si>
    <t>Acueducto Altos de Los Jaramillos</t>
  </si>
  <si>
    <t>Asociación de Usuarios del Acueducto Veredal Samaria</t>
  </si>
  <si>
    <t>Corregimiento Alfonso Lopez</t>
  </si>
  <si>
    <t>Asociación de Usuarios del Acueducto y Alcantarillado Corregimiento Alfonso Lopez "ASUAAL E.S.P" - Planta de Tratamiento Parte Alta</t>
  </si>
  <si>
    <t>Asociación de Usuarios del Acueducto y Alcantarillado Corregimiento Alfonso Lopez "ASUAAL E.S.P" - Planta de Tratamiento Parte Baja</t>
  </si>
  <si>
    <t>Vereda  Bolívar Arriba</t>
  </si>
  <si>
    <t>Asociacion Usuarios Acueducto Multiveredal Bolivar Arriba (AMBA)</t>
  </si>
  <si>
    <t>Vereda Punta Brava</t>
  </si>
  <si>
    <t>Acueducto Multiveredal La Marina</t>
  </si>
  <si>
    <t>Acueducto Veredal Punta Brava</t>
  </si>
  <si>
    <t>Vereda  Lindaja</t>
  </si>
  <si>
    <t>Acueducto Junta de Acción Comunal La Lindaja Aguas Frías-La Lindaja</t>
  </si>
  <si>
    <t>Vereda  La Arboleda</t>
  </si>
  <si>
    <t>Asociacion de Suscriptores o Usuarios del Acueducto La Arboleda</t>
  </si>
  <si>
    <t>Vereda Puerto Limón</t>
  </si>
  <si>
    <t>Asociacion de Usuarios del Acueducto Veredal Puerto Limon</t>
  </si>
  <si>
    <t>Vereda  Manzanillo</t>
  </si>
  <si>
    <t>Asociación de Usuarios del Acueducto Veredal El Manzanillo</t>
  </si>
  <si>
    <t>Corregimiento  Farallones</t>
  </si>
  <si>
    <t>Asociación de Suscriptores o Usuarios del Acueducto San Bernardo de Los Farallones</t>
  </si>
  <si>
    <t>Vereda  Ventorrillo</t>
  </si>
  <si>
    <t>Asociación de Usuarios del Acueducto Multiveredal Ventorrillo, Abejero - Ventorillo</t>
  </si>
  <si>
    <t>Vereda La María</t>
  </si>
  <si>
    <t>Asociación de Usuarios Acueducto La María</t>
  </si>
  <si>
    <t>Sector  La Raya</t>
  </si>
  <si>
    <t>Junta de Acción Comunal La Raya.</t>
  </si>
  <si>
    <t>Sector Corrales</t>
  </si>
  <si>
    <t>Asociación de Usuarios Acueducto Corrales.</t>
  </si>
  <si>
    <t>Vereda San Jose del Golpe</t>
  </si>
  <si>
    <t>Asociación de Usuarios Acueducto El Golpe</t>
  </si>
  <si>
    <t>Vereda La Aurora Llanadas</t>
  </si>
  <si>
    <t>Asociación de Usuarios Acueducto Vereda La Aurora Llanadas</t>
  </si>
  <si>
    <t>Asociación de Usuarios Acueducto La Esperanza-La Esperanza</t>
  </si>
  <si>
    <t>Vereda Llanaditas</t>
  </si>
  <si>
    <t>Asociación de Usuarios Acueducto Llanaditas-Llanaditas</t>
  </si>
  <si>
    <t>Vereda  Morrón</t>
  </si>
  <si>
    <t>Asociación de Usuarios del Acueducto Vereda Morron</t>
  </si>
  <si>
    <t>Asociación de Usuarios del Acueducto Virgen La Milagrosa Vereda La Cristalina</t>
  </si>
  <si>
    <t>Corregimiento El Socorro</t>
  </si>
  <si>
    <t>Junta de Acción Comunal Corregimiento El Socorro</t>
  </si>
  <si>
    <t>Vereda Morelia San Pacho</t>
  </si>
  <si>
    <t>Junta Administradora de Los Servicios de Acueducto y Alcantarillado de Morelia San Pacho</t>
  </si>
  <si>
    <t>Sector Partidas de Morelia</t>
  </si>
  <si>
    <t>Junta Administradora del Acueducto Partidas de Morelia</t>
  </si>
  <si>
    <t>Vereda Palosanto</t>
  </si>
  <si>
    <t>Asociación de Usuarios del Acueducto Palo Santo Municipio de Concordia</t>
  </si>
  <si>
    <t>Vereda Rumbadero</t>
  </si>
  <si>
    <t>Asociación de Usuarios Acueducto Rumbadero</t>
  </si>
  <si>
    <t>Asociación de Usuarios del Acueducto del Corregimiento La Loma del Municipio de Yarumal</t>
  </si>
  <si>
    <t>Vereda Pueblorrico Sector Casagrande</t>
  </si>
  <si>
    <t>Asociación de Usuarios Acueducto Sector Casagrande</t>
  </si>
  <si>
    <t>Vereda El Higuerón</t>
  </si>
  <si>
    <t>Asociación de Usuarios Acueducto El Higuerón</t>
  </si>
  <si>
    <t>Vereda Pueblo Riico</t>
  </si>
  <si>
    <t>Asociación de Usuarios Acueducto Pueblo Rico</t>
  </si>
  <si>
    <t>Vereda  Campanas</t>
  </si>
  <si>
    <t>Asociación de Usuarios Acueducto Campanas-Campanas</t>
  </si>
  <si>
    <t>Asociación de Usuarios del Acueducto Vereda Santa Rita Abajo-Santa Rita</t>
  </si>
  <si>
    <t>Vereda Hoyo Frio</t>
  </si>
  <si>
    <t>Asociación de Usuarios del Acueducto de Hoyo Frio</t>
  </si>
  <si>
    <t>Asociación de Usuarios del Acueducto de La Vereda "El Calvario"</t>
  </si>
  <si>
    <t>Vereda  El Zancudo</t>
  </si>
  <si>
    <t xml:space="preserve">Asociación de Usuarios del Acueducto y Alcantarillado de La Vereda El Zancudo </t>
  </si>
  <si>
    <t>Vereda El Cinco</t>
  </si>
  <si>
    <t>Asociación de Usuarios del Acueducto de La Vereda El Cinco</t>
  </si>
  <si>
    <t>Vereda Murrapal</t>
  </si>
  <si>
    <t>Asociación de Usuarios del Acueducto de La Vereda Murrapal  - ASOMURRA</t>
  </si>
  <si>
    <t>Vereda Combia Grande</t>
  </si>
  <si>
    <t>Asociación de Usuarios del Acueducto La Milagrosa de La Vereda Combia Grande</t>
  </si>
  <si>
    <t>Vereda Combia Chiquita</t>
  </si>
  <si>
    <t>Asociación de Usuarios Acueducto Vereda Combia Chiquita</t>
  </si>
  <si>
    <t>Corregimiento Marsella</t>
  </si>
  <si>
    <t>Asociación de Usuarios del Acueducto del Corregimiento de Marsella</t>
  </si>
  <si>
    <t>Corregimiento Palomos</t>
  </si>
  <si>
    <t>Asociación de Usuarios del Acueducto del Corregimiento Los Palomos</t>
  </si>
  <si>
    <t xml:space="preserve"> Corregimiento Puente Iglesias</t>
  </si>
  <si>
    <t xml:space="preserve">Asociación de Usuarios del Acueducto Puente Iglesias </t>
  </si>
  <si>
    <t>Vereda Jonas</t>
  </si>
  <si>
    <t>Asociación de Usuarios del Acueducto de Jonas</t>
  </si>
  <si>
    <t>Vereda Asaqui</t>
  </si>
  <si>
    <t>Asociación Aguas de La Quiebra - Asaqui</t>
  </si>
  <si>
    <t>Vereda El Plan</t>
  </si>
  <si>
    <t>ASUAMFRAB- El Plan</t>
  </si>
  <si>
    <t>Vereda El Mango</t>
  </si>
  <si>
    <t>Asociacion de Usuarios del Acueducto Vereda El Mango</t>
  </si>
  <si>
    <t>Vereda  La Toscana</t>
  </si>
  <si>
    <t>ASUAMFRAB- La Toscana</t>
  </si>
  <si>
    <t>Vereda  El Carretero</t>
  </si>
  <si>
    <t>ASUAMFRAB- El Carretero</t>
  </si>
  <si>
    <t>ASUAMFRAB-  La Loma</t>
  </si>
  <si>
    <t>Vereda  El Uvital</t>
  </si>
  <si>
    <t>ASUAMFRAB- El Uvital</t>
  </si>
  <si>
    <t>Vereda El Filo del Uvital</t>
  </si>
  <si>
    <t>ASUAMFRAB-El Filo del Uvital</t>
  </si>
  <si>
    <t>Vereda Sabaletas</t>
  </si>
  <si>
    <t>Asociación de Usuarios del Acueducto de La Vereda Sabaletas E.S.P.-Sabaletas</t>
  </si>
  <si>
    <t>Vereda Alto de Los Fernandez</t>
  </si>
  <si>
    <t xml:space="preserve">Asociacioón de Usuarios de La Vereda Alto de Los Fernandez </t>
  </si>
  <si>
    <t>Asociacion de Usuarios del Acueducto del Sector Tacamocho, de Ña Vereda El Zancudo</t>
  </si>
  <si>
    <t>Vereda La Cordillera</t>
  </si>
  <si>
    <t xml:space="preserve">Asociación de Usuarios del Acueducto La Cordillera </t>
  </si>
  <si>
    <t>Vereda  El Porvenir</t>
  </si>
  <si>
    <t>Asociación de Usuarios del Acueducto El Porvenir</t>
  </si>
  <si>
    <t>Vereda  Buenos Aires</t>
  </si>
  <si>
    <t>Asociacion de Usuarios del Acueducto de Buenos Aires</t>
  </si>
  <si>
    <t>Vereda  El Vainillo</t>
  </si>
  <si>
    <t>Asociacion de Usuarios Acueducto Vereda El Vainillo</t>
  </si>
  <si>
    <t>Vereda  Aguacatal</t>
  </si>
  <si>
    <t>Asociacion de Usuarios del Acueducto de Aguacatal</t>
  </si>
  <si>
    <t>Vereda  Naranjal Poblanco</t>
  </si>
  <si>
    <t>Vereda Cadenas</t>
  </si>
  <si>
    <t>Junta de Accion Comunal Vereda Cadenas</t>
  </si>
  <si>
    <t>Corregimiento Piedra Verde</t>
  </si>
  <si>
    <t>Junta de Accion Comunal Corregimiento Piedra Verde</t>
  </si>
  <si>
    <t>Vereda Chamuscados</t>
  </si>
  <si>
    <t>Asociacion de Usuarios Acueducto de La Vereda Chamuscados</t>
  </si>
  <si>
    <t>Vereda La Garrucha</t>
  </si>
  <si>
    <t>Asociación de Usuarios del Acueducto de La Vereda La Garrucha- ASOGAR</t>
  </si>
  <si>
    <t>Asociacion de Usuarios Acueducto Vereda El  Molino</t>
  </si>
  <si>
    <t>ASUAMFRAB- Travesias</t>
  </si>
  <si>
    <t>Asociación de Usuarios del Acueducto Veredal Agua Pura La Maria</t>
  </si>
  <si>
    <t>Vereda la Florida</t>
  </si>
  <si>
    <t>Asociación de Usuarios del Acueducto Multiveredal Mulato-La Florida</t>
  </si>
  <si>
    <t>Vereda El Llanete</t>
  </si>
  <si>
    <t>Asociación de Usuarios del Acueducto Multiveredal Mulato-El Llanete</t>
  </si>
  <si>
    <t>Vereda La cuelga</t>
  </si>
  <si>
    <t>Asociación de Usuarios del Acueducto Multiveredal Mulato-La Cuelga</t>
  </si>
  <si>
    <t>Vereda El Silencio</t>
  </si>
  <si>
    <t>Asociación de Usuarios del Acueducto Multiveredal Mulato-El Silencio</t>
  </si>
  <si>
    <t>Vereda El Tablazo</t>
  </si>
  <si>
    <t>Asociación de Usuarios del Acueducto Multiveredal Betania-Hispania E.S.P-El Tablazo</t>
  </si>
  <si>
    <t>Vereda Armenia Alta</t>
  </si>
  <si>
    <t>Asociación de Usuarios del Acueducto Multiveredal Betania-Hispania E.S.P-Armenia Alta</t>
  </si>
  <si>
    <t>Vereda La Palmira</t>
  </si>
  <si>
    <t>Asociación de Usuarios del Acueducto Multiveredal Betania-Hispania E.S.P-La Palmira</t>
  </si>
  <si>
    <t>Vereda Armenia baja</t>
  </si>
  <si>
    <t>Asociación de Usuarios del Acueducto Multiveredal Betania-Hispania E.S.P-Armenia Baja</t>
  </si>
  <si>
    <t>Vereda La Seca</t>
  </si>
  <si>
    <t>Asociación de Usuarios del Acueducto Multiveredal Betania-Hispania E.S.P-La Seca</t>
  </si>
  <si>
    <t>Vereda La Salada</t>
  </si>
  <si>
    <t>Asociacion de Usuarios del Acueducto Aguas Unidas-La Salada</t>
  </si>
  <si>
    <t>VeredaQuebrada Bonita</t>
  </si>
  <si>
    <t>Asociacion de Usuarios del Acueducto Aguas Unidas-Quebrada Bonita</t>
  </si>
  <si>
    <t>Vereda Los Pomos</t>
  </si>
  <si>
    <t>Acueducto Veredal Serranias-Los Pomos</t>
  </si>
  <si>
    <t>Vereda La Herrerita</t>
  </si>
  <si>
    <t>Acueducto Veredal Serranias-La Herrerita</t>
  </si>
  <si>
    <t>Acueducto Veredal Serranias-Serranias</t>
  </si>
  <si>
    <t>VeredaLa Herrera</t>
  </si>
  <si>
    <t>Vereda La Casiana</t>
  </si>
  <si>
    <t>Asociacion de Usuarios del Acueducto Multiveredal de Jardin-La Casiana</t>
  </si>
  <si>
    <t>Vereda Morro Amarillo</t>
  </si>
  <si>
    <t>Asociacion de Usuarios del Acueducto Multiveredal de Jardin-Morro Amarillo</t>
  </si>
  <si>
    <t>Vereda San Bartolo Jardin</t>
  </si>
  <si>
    <t>Asociacion de Usuarios del Acueducto Multiveredal de Jardin-San Bartolo Jardín</t>
  </si>
  <si>
    <t>Vereda Cristianía</t>
  </si>
  <si>
    <t>Asociacion de Usuarios del Acueducto Multiveredal de Jardin-Cristiania</t>
  </si>
  <si>
    <t>Vereda El Tapado</t>
  </si>
  <si>
    <t>Asociacion de Usuarios del Acueducto Multiveredal de Jardin-El Tapado</t>
  </si>
  <si>
    <t>Vereda Caramanta</t>
  </si>
  <si>
    <t>Asociacion de Usuarios del Acueducto Multiveredal de Jardin-Caramanta</t>
  </si>
  <si>
    <t>Vereda La Linda</t>
  </si>
  <si>
    <t>Asociacion de Usuarios del Acueducto Multiveredal de Jardin-La Linda</t>
  </si>
  <si>
    <t>Vereda La Arboleda</t>
  </si>
  <si>
    <t>Asociación de Usuarios del Acueducto La Arboleda Rio Claro del Municipio de Jardin-La Arboleda</t>
  </si>
  <si>
    <t>Vereda Rio Claro</t>
  </si>
  <si>
    <t>Asociación de Usuarios del Acueducto La Arboleda Rio Claro del Municipio de Jardin-Rio Claro</t>
  </si>
  <si>
    <t>Vereda Alto Del Indio</t>
  </si>
  <si>
    <t>Asociación de Usuarios del Acueducto La Arboleda Rio Claro del Municipio de Jardin-Alto del Indio</t>
  </si>
  <si>
    <t>Asociación de Usuarios del Acueducto La Arboleda Rio Claro del Municipio de Jardin-La Montañita</t>
  </si>
  <si>
    <t>Vereda Gibraltar</t>
  </si>
  <si>
    <t>Junta de Usuarios del Acueducto de Avermar-Gibraltar</t>
  </si>
  <si>
    <t>Vereda Las Margaritas</t>
  </si>
  <si>
    <t>Junta de Usuarios del Acueducto de Avermar-Las Margaritas</t>
  </si>
  <si>
    <t>Vereda Verdun</t>
  </si>
  <si>
    <t>Acueducto Verdun Gibraltar-Verdun</t>
  </si>
  <si>
    <t>Vereda Guacamayal</t>
  </si>
  <si>
    <t>Junta de Acción Comunal Vereda Guacamayal</t>
  </si>
  <si>
    <t>Vereda  La Leona</t>
  </si>
  <si>
    <t>Junta de Acción Comunal Vereda La Leona</t>
  </si>
  <si>
    <t>Vereda San Ramón</t>
  </si>
  <si>
    <t>Junta de Acción Comunal San Ramón - Los Arrayanes</t>
  </si>
  <si>
    <t>Asociación de Usuarios del Acueducto La Hermosa</t>
  </si>
  <si>
    <t>Corregimiento Palo Cabildo</t>
  </si>
  <si>
    <t>Asociación Comunitaria del Acueducto del Corregimiento de Palocabildo Municipio de Jerico - Aguas del Roble.</t>
  </si>
  <si>
    <t>Vereda La Pradera</t>
  </si>
  <si>
    <t>Junta de Acción Comunal Vereda La Pradera</t>
  </si>
  <si>
    <t>Vereda Estrella Nueva</t>
  </si>
  <si>
    <t>Asociacion de Usuarios del Acueducto de Las Veredas Estrella Nueva y Estrella Vieja</t>
  </si>
  <si>
    <t>Vereda La Pista</t>
  </si>
  <si>
    <t>Asociación de Usuarios del Acueducto Multiveredal El Chuscal - Multichuscal - La Pista</t>
  </si>
  <si>
    <t>Asociación de Usuarios del acueducto aguas de La Soledad</t>
  </si>
  <si>
    <t>Vereda Los Patios</t>
  </si>
  <si>
    <t>Asociacion de Usuarios del Acueducto Multiveredal Los Patios  - Ciudadela - Acupatios</t>
  </si>
  <si>
    <t>Vereda El Zacatin</t>
  </si>
  <si>
    <t>Junta de Acción Comunal Vereda El Zacatín</t>
  </si>
  <si>
    <t>Asociación de Usuarios del Acueducto Multiveredal Guacamayal -La Leona (Multiedesa) - La Leona</t>
  </si>
  <si>
    <t>Junta Administradora del Acueducto Vereda La Aguada</t>
  </si>
  <si>
    <t xml:space="preserve">Asociación de Usuarios del Acueducto Palenque - La Virgen </t>
  </si>
  <si>
    <t>Multiveredal Buga - Palenque  - Buga (Acuebuga)</t>
  </si>
  <si>
    <t>Vereda  Palenquito</t>
  </si>
  <si>
    <t>Junta de Acción Comunal Vereda Palenquito</t>
  </si>
  <si>
    <t>Vereda Castalia</t>
  </si>
  <si>
    <t xml:space="preserve">Asociación de Usuarios del Acueducto de La Vereda Castalia - Asuveca </t>
  </si>
  <si>
    <t>Vereda Cauca Viejo</t>
  </si>
  <si>
    <t>Operadores de Servicios S.A. E.S.P-Cauca Viejo</t>
  </si>
  <si>
    <t>Junta de Acción Comunal de Altamira</t>
  </si>
  <si>
    <t>Vereda Vallecitos</t>
  </si>
  <si>
    <t>Asociación Comunitaria Acueducto Vereda Vallecitos</t>
  </si>
  <si>
    <t>Vereda Quebradona Arriba</t>
  </si>
  <si>
    <t>Junta de Acción Comunal Quebradona Arriba</t>
  </si>
  <si>
    <t>Vereda La Fé</t>
  </si>
  <si>
    <t>Junta de Acción Comunal Vereda La Fé</t>
  </si>
  <si>
    <t>Vereda La Cestillala</t>
  </si>
  <si>
    <t>Junta de Acción Comunal Vereda Cestillala</t>
  </si>
  <si>
    <t>Junta de Acción Comunal Corregimiento Sabaletas</t>
  </si>
  <si>
    <t>Vereda El Churimo</t>
  </si>
  <si>
    <t>Junta de Acción Comunal Vereda El Churimo</t>
  </si>
  <si>
    <t>Junta de Acción Comunal Vereda El Tablazo</t>
  </si>
  <si>
    <t>Junta de Acción Comunal Vereda Campo Alegre</t>
  </si>
  <si>
    <t>Vereda El Olival Parte Alta</t>
  </si>
  <si>
    <t>Asociación de Usuarios del Acueducto Veredal Agua Viva El Olival  Parte Alta</t>
  </si>
  <si>
    <t>Vereda Encenillo</t>
  </si>
  <si>
    <t>Junta de Acción Comunal Vereda Encenillo</t>
  </si>
  <si>
    <t>Junta de Acción Comunal Vereda La Quiebra</t>
  </si>
  <si>
    <t>Junta de Acción Comunal VeredaSan Antonio</t>
  </si>
  <si>
    <t>VeredaEl Olival Parte Baja</t>
  </si>
  <si>
    <t>Asociación de Usuarios del Acueducto Veredal Agua Viva El Olival Parte Baja</t>
  </si>
  <si>
    <t>VeredaLa Peña Parte Alta</t>
  </si>
  <si>
    <t>Junta de Acción Comunal Vereda La Peña Parte Alta</t>
  </si>
  <si>
    <t>Vereda La Peña Parte Baja</t>
  </si>
  <si>
    <t>Junta de Acción Comunal Vereda La Peña Parte Baja</t>
  </si>
  <si>
    <t>Vereda Getsemani</t>
  </si>
  <si>
    <t>Junta de Acción Comunal Vereda Getsemani</t>
  </si>
  <si>
    <t>Vereda El Gavilan</t>
  </si>
  <si>
    <t>Junta de Acción Comunal Vereda El Gavilan</t>
  </si>
  <si>
    <t>Vereda La Granja</t>
  </si>
  <si>
    <t>Junta de Acción Comunal Vereda La Granja</t>
  </si>
  <si>
    <t>Vereda Zarcitos Parte Alta</t>
  </si>
  <si>
    <t>Junta de Acción Comunal Vereda Zarcitos Parte Alta</t>
  </si>
  <si>
    <t>Vereda Sabanitas Parte Alta</t>
  </si>
  <si>
    <t>Asociación de Usuarios Acueducto Fuentes Unidas Sabanitas Parte Alta</t>
  </si>
  <si>
    <t>Vereda Sabanitas Parte Baja</t>
  </si>
  <si>
    <t>Asociación de Usuarios Acueducto Fuentes Unidas Sabanitas Parte Baja</t>
  </si>
  <si>
    <t>Vereda Zarcitos Parte Baja</t>
  </si>
  <si>
    <t>Junta de Acción Comunal Vereda Zarcitos Parte Baja</t>
  </si>
  <si>
    <t>Vereda  La Pica</t>
  </si>
  <si>
    <t>Asociacion de Usuarios del  Acueducto de la  Vereda La Pica del municipio de Pueblorrico</t>
  </si>
  <si>
    <t>Vereda  Santa  Bárbara</t>
  </si>
  <si>
    <t>Junta Administradora del Acueducto Santa Bárbara</t>
  </si>
  <si>
    <t xml:space="preserve">Vereda California </t>
  </si>
  <si>
    <t>Asociacion de Usuarios del Acueducto de La Vereda California  del municipio de Pueblorrico</t>
  </si>
  <si>
    <t>Vereda Mulatico</t>
  </si>
  <si>
    <t>Asociacion de Usuarios del Acueducto de La Vereda Mulatico del municipio de Pueblorrico</t>
  </si>
  <si>
    <t>Vereda  La Gómez</t>
  </si>
  <si>
    <t>Asociacion de Usuarios  del  Acueducto de la Vereda La Gómez del municipio de Pueblorrico</t>
  </si>
  <si>
    <t>Vereda El Barcino</t>
  </si>
  <si>
    <t>Asociacion de Usuarios del Acueducto de La Vereda El Barcino  de Pueblorrcio Antioquia</t>
  </si>
  <si>
    <t>Vereda La Humareda</t>
  </si>
  <si>
    <t>Asociación de Usuarios La Humareda</t>
  </si>
  <si>
    <t>Vereda Chaquiro Arriba</t>
  </si>
  <si>
    <t>Asociación de Usuarios del Acueducto de La Vereda La Chaquiro Arriba</t>
  </si>
  <si>
    <t xml:space="preserve">Vereda El Carmelo Paraje Dos </t>
  </si>
  <si>
    <t xml:space="preserve">Asociación de Usuarios del Acueducto de La Vereda El Carmelo Paraje Dos </t>
  </si>
  <si>
    <t>Vereda Gulunga Parte Alta</t>
  </si>
  <si>
    <t>Asociación de Usuarios del Acueducto de La Vereda La Gulunga Parte Alta</t>
  </si>
  <si>
    <t>Vereda Corregimiento La Margarita</t>
  </si>
  <si>
    <t>Asociación de Usuarios del Acueducto del Corregimiento La Margarita</t>
  </si>
  <si>
    <t>Vereda El Leon</t>
  </si>
  <si>
    <t xml:space="preserve">Asociación de Usuarios del Acueducto de La Vereda El Leon </t>
  </si>
  <si>
    <t>Asociación de Usuarios del Acueducto La Montañita</t>
  </si>
  <si>
    <t>ASO-La Taborda</t>
  </si>
  <si>
    <t>Asociación de Usuarios La Taborda</t>
  </si>
  <si>
    <t>Vereda Llanadas</t>
  </si>
  <si>
    <t xml:space="preserve">Asociación de Usuarios del Acueducto de La Vereda Llanadas </t>
  </si>
  <si>
    <t>Vereda Corregimiento Concilio</t>
  </si>
  <si>
    <t xml:space="preserve">Asociación de Usuarios del Acueducto del Corregimiento El Concilio </t>
  </si>
  <si>
    <t>Vereda Corregimiento Peñalisa</t>
  </si>
  <si>
    <t>Asociación de Usuarios Peñalisa</t>
  </si>
  <si>
    <t>Corregimiento La Margarita</t>
  </si>
  <si>
    <t>Empresas Publicas de Salgar S.A. E.S.P.-Corregimiento La Margarita</t>
  </si>
  <si>
    <t>Vereda Corregimiento La Camara</t>
  </si>
  <si>
    <t>Asociación de Usuarios del Acueducto del Corregimiento La Cámara</t>
  </si>
  <si>
    <t>Vereda La Chaquiro Abajo</t>
  </si>
  <si>
    <t xml:space="preserve">Asociación de Usuarios del Acueducto de La Vereda La Chaquiro Abajo </t>
  </si>
  <si>
    <t>Vereda Clara Arriba</t>
  </si>
  <si>
    <t>Asociación de Usuarios del Acueducto de La Vereda Clara Arriba</t>
  </si>
  <si>
    <t>Vereda La Chuchita</t>
  </si>
  <si>
    <t>Asociación de Usuarios La Chuchita</t>
  </si>
  <si>
    <t xml:space="preserve">Asociación de Usuarios del Acueducto de La Vereda Morritos </t>
  </si>
  <si>
    <t>AUA La Montañita- Miraflores</t>
  </si>
  <si>
    <t>Asociación  de Usuarios del Acueducto La Montañita-Miraflores</t>
  </si>
  <si>
    <t>Vereda Paraje Uno</t>
  </si>
  <si>
    <t>Asociación De Usuarios Acueducto El Carmelo Paraje Uno</t>
  </si>
  <si>
    <t>Vereda Chaquiro Dos</t>
  </si>
  <si>
    <t>Asociación De Usuarios Acueducto Vereda Chaquiro Dos</t>
  </si>
  <si>
    <t>Paraje El Clavel</t>
  </si>
  <si>
    <t xml:space="preserve">Asociación de Usuarios del Acueducto El Paraje El Clavel </t>
  </si>
  <si>
    <t>Vereda Ovejita</t>
  </si>
  <si>
    <t xml:space="preserve">Asociación de Usuarios del Acueducto de La Vereda La Ovejita </t>
  </si>
  <si>
    <t>Vereda Siberia</t>
  </si>
  <si>
    <t>Asociación de Usuarios del Acueducto de La Vereda La Siberia</t>
  </si>
  <si>
    <t>Vereda Alto de Marines</t>
  </si>
  <si>
    <t xml:space="preserve">Asociación de Usuarios del Acueducto de La Vereda Los Marines </t>
  </si>
  <si>
    <t>Corregimiento de Damasco</t>
  </si>
  <si>
    <t>Asociación de Usuarios del Acueducto Multiveredal del Corregimiento de Damasco-Corregimiento de Damasco</t>
  </si>
  <si>
    <t xml:space="preserve">Asociación Usuarios Acueducto Palmichal </t>
  </si>
  <si>
    <t>Asociación de Usuarios Acueducto Yarumalito</t>
  </si>
  <si>
    <t>Asociación de Usuarios del Acueducto del Corregimiento de Versalles</t>
  </si>
  <si>
    <t>Buenavista</t>
  </si>
  <si>
    <t>Acueducto Junta de Acción Comunal- Buenavista</t>
  </si>
  <si>
    <t>Sector La ondina</t>
  </si>
  <si>
    <t>Acueducto Junta de Acción Comunal -Sector La Ondina</t>
  </si>
  <si>
    <t>Vereda Cordoncillo</t>
  </si>
  <si>
    <t>Asociación Acueducto Vereda Cordoncillo</t>
  </si>
  <si>
    <t xml:space="preserve">Junta de Acción Comunal Vereda Cristo Rey </t>
  </si>
  <si>
    <t>Quiebra del Barro</t>
  </si>
  <si>
    <t>Acueducto Quiebra del Barro</t>
  </si>
  <si>
    <t>Vereda Quiebra de Guamito</t>
  </si>
  <si>
    <t>Asociación de Acueducto Vereda Quiebra de Guamito</t>
  </si>
  <si>
    <t>Asociación de Usuarios del Acueducto Multiveredal Las Mercedes Los Naranjos Pitayo-Las Mercedes</t>
  </si>
  <si>
    <t xml:space="preserve">Asociación  Acueducto Vereda Guamal </t>
  </si>
  <si>
    <t>Vereda El Guacimo Parte Baja</t>
  </si>
  <si>
    <t>Asociación de Usuarios del Acueducto Multiveredal del Corregimiento de Damasco-Vereda El Guacimo Parte Baja</t>
  </si>
  <si>
    <t>Vereda La Umbría</t>
  </si>
  <si>
    <t>Asociación de Usuarios del Acueducto Multiveredal del Corregimiento de Damasco-Vereda La Umbría</t>
  </si>
  <si>
    <t>Vereda Pavas Parte Alta</t>
  </si>
  <si>
    <t>Operadores de Servicios S.A E.S.P - Vereda Pavas Parte Alta</t>
  </si>
  <si>
    <t>VeredaLa Liboriana</t>
  </si>
  <si>
    <t>Asociacion de Suscriptores del Acueducto y Alcantarillado de La Vereda La Liboriana, Corregimiento de Versalles - ACAVELI</t>
  </si>
  <si>
    <t>Vereda San Isidro Parte Baja</t>
  </si>
  <si>
    <t>Junta Administradora Acueducto Vereda San Isidro Parte Baja</t>
  </si>
  <si>
    <t>Vereda Aguacatal</t>
  </si>
  <si>
    <t>Junta de Acción Comunal Vereda Aguacatal</t>
  </si>
  <si>
    <t>Vereda Corozal</t>
  </si>
  <si>
    <t>Junta de Acción Comunal Vereda Corozal</t>
  </si>
  <si>
    <t xml:space="preserve">Junta de Acción Comunal Vereda La Primavera </t>
  </si>
  <si>
    <t>Morroplancho Parte Baja- Campamento</t>
  </si>
  <si>
    <t>Coorporación Acueducto Morroplancho Parte Baja Sector Campamento</t>
  </si>
  <si>
    <t>Morroplancho Parte Alta- Campamento</t>
  </si>
  <si>
    <t>Coorporación Acueducto Morroplancho Parte Alta Sector Campamento</t>
  </si>
  <si>
    <t>Vereda Pitayó</t>
  </si>
  <si>
    <t>Asociación Usuarios Acueducto Pitayo</t>
  </si>
  <si>
    <t>Vereda Poblanco</t>
  </si>
  <si>
    <t xml:space="preserve">Asociación de Usuarios del Acueducto Poblanco </t>
  </si>
  <si>
    <t>Vereda El Helechal</t>
  </si>
  <si>
    <t>Asociación de Usuarios del Acueducto de La Vereda El Helechal</t>
  </si>
  <si>
    <t>JAC-La Esperanza</t>
  </si>
  <si>
    <t>Acueducto Junta de Acción Comunal La Esperanza</t>
  </si>
  <si>
    <t>Vereda Alto de los Gomez</t>
  </si>
  <si>
    <t>Operadores de Servicios S.A E.S.P - Vereda Alto de Los Gomez</t>
  </si>
  <si>
    <t>Vereda Atanasio</t>
  </si>
  <si>
    <t>Operadores de Servicios S.A E.S.P - Vereda  Atanasio</t>
  </si>
  <si>
    <t>Vereda  La Ursula</t>
  </si>
  <si>
    <t>Operadores de Servicios S.A E.S.P - Vereda La Ursula</t>
  </si>
  <si>
    <t>Operadores de Servicios S.A E.S.P - Vereda El Guayabo</t>
  </si>
  <si>
    <t>Vereda Corozal Parte Alta</t>
  </si>
  <si>
    <t xml:space="preserve">Operadores de Servicios S.A E.S.P - Vereda  Corozal Parte Alta </t>
  </si>
  <si>
    <t>Operadores de Servicios S.A E.S.P - Vereda El Vergel</t>
  </si>
  <si>
    <t>Vereda Los Charcos</t>
  </si>
  <si>
    <t>Operadores de Servicios S.A E.S.P - Vereda Los Charcos</t>
  </si>
  <si>
    <t>Vereda Quiebra del Barro</t>
  </si>
  <si>
    <t>Operadores de Servicios S.A E.S.P - Vereda Quiebra del Barro</t>
  </si>
  <si>
    <t>Vereda Loma Larga Parte Alta</t>
  </si>
  <si>
    <t>Operadores de Servicios S.A E.S.P - Vereda Loma Larga Parte Alta</t>
  </si>
  <si>
    <t xml:space="preserve">Vereda Loma Larga </t>
  </si>
  <si>
    <t>Asociación Junta Administradora Acueducto Loma Larga</t>
  </si>
  <si>
    <t>Vereda San Isidro Parte Alta</t>
  </si>
  <si>
    <t>Operadores de Servicios S.A E.S.P - San Isidro Parte Alto</t>
  </si>
  <si>
    <t>Vereda Palocoposo</t>
  </si>
  <si>
    <t>Operadores de Servicios S.A E.S.P - Vereda Palocoposo</t>
  </si>
  <si>
    <t>Vereda La Arcadia</t>
  </si>
  <si>
    <t>Asociación Acueducto Vereda La Arcadia</t>
  </si>
  <si>
    <t>Vereda Loma de Don Santos</t>
  </si>
  <si>
    <t xml:space="preserve">Junta Administradora de Acueducto Vereda Loma de Don Santos </t>
  </si>
  <si>
    <t>Junta Administradora de Acueducto Vereda San Luis  Lora</t>
  </si>
  <si>
    <t>Corregimiento de Palermo</t>
  </si>
  <si>
    <t>Junta Administradora de Acueducto Corregimiento de Palermo</t>
  </si>
  <si>
    <t>Junta Administradora de Acueducto Vereda  Corozal</t>
  </si>
  <si>
    <t>Corregimiento San Pablo</t>
  </si>
  <si>
    <t>Junta Administradora de Acueducto Corregimiento de San Pablo</t>
  </si>
  <si>
    <t>Veredas Rio Claro-Otrabanda</t>
  </si>
  <si>
    <t>Junta Administradora del Acueducto Vereda Travesias</t>
  </si>
  <si>
    <t xml:space="preserve">Vereda Cedeño Bajo( viejo) </t>
  </si>
  <si>
    <t>Junta Administradora del Acueducto Vereda Cedeño Bajo</t>
  </si>
  <si>
    <t>Vereda Manzanares</t>
  </si>
  <si>
    <t>Junta Administradora de Acueducto Manzanares</t>
  </si>
  <si>
    <t>Vereda Cedeño Alto</t>
  </si>
  <si>
    <t>Junta Administradora de Acueducto Multiveredal Acuacartama-Cedeño Alto</t>
  </si>
  <si>
    <t>Vereda Cedeño Bajo</t>
  </si>
  <si>
    <t>Junta Administradora de Acueducto Multiveredal Acuacartama-Cedeño Bajo</t>
  </si>
  <si>
    <t xml:space="preserve">Vereda La Alacena </t>
  </si>
  <si>
    <t>Asociacion de Usuarios de Acueducto Multiveredal La Alacena, El Hacha y El Tabor-La Alacena</t>
  </si>
  <si>
    <t>Vereda El Hacha</t>
  </si>
  <si>
    <t>Asociacion de Usuarios de Acueducto Multiveredal La Alacena, El Hacha y El Tabor-El Hacha</t>
  </si>
  <si>
    <t>Asociacion de Usuarios de Acueducto Multiveredal La Alacena, El Hacha y El Tabor-El Tabor</t>
  </si>
  <si>
    <t>Vereda El Encanto</t>
  </si>
  <si>
    <t>ASOAGUAS -El Encanto</t>
  </si>
  <si>
    <t>ASOAGUAS -El Pescadero</t>
  </si>
  <si>
    <t>Vereda El Libano</t>
  </si>
  <si>
    <t>Junta Administradora de Acueducto El Libano</t>
  </si>
  <si>
    <t>Asociación de Usuarios Acueducto San Isidro, El Rayo-San Isidro</t>
  </si>
  <si>
    <t>ASOAGUAS -El Rayo</t>
  </si>
  <si>
    <t>Asociacion de Usuarios de Acueducto Veredal Santa Teresa-Santa Teresa</t>
  </si>
  <si>
    <t>Vereda San Pedro</t>
  </si>
  <si>
    <t>Multiveredal Campo Alegre- La Matilde- San Pedro</t>
  </si>
  <si>
    <t>Vereda La Matilde</t>
  </si>
  <si>
    <t>Multiveredal Campo Alegre- La Matilde- La Matilde</t>
  </si>
  <si>
    <t>Multiveredal Campo Alegre- Campo Alegre</t>
  </si>
  <si>
    <t>vereda  La Mirla</t>
  </si>
  <si>
    <t>Junta Administradora de Acueducto Multiveredal Acuacartama-La Mirla</t>
  </si>
  <si>
    <t>Junta Administradora de Acueducto Multiveredal Acuacartama- La Florida</t>
  </si>
  <si>
    <t>Junta Administradora de Acueducto Multiveredal Acuacartama-Guayabal</t>
  </si>
  <si>
    <t>Junta Administradora de Acueducto Multiveredal Acuacartama-Resguardo Indigena</t>
  </si>
  <si>
    <t>Vereda La Pastora</t>
  </si>
  <si>
    <t>Junta Administradora de Acueducto Multiveredal Acuacartama-La Pastora</t>
  </si>
  <si>
    <t>Vereda Nudillales</t>
  </si>
  <si>
    <t>Junta Administradora de Acueducto Multiveredal Acuacartama-Nudillales</t>
  </si>
  <si>
    <t>Vereda La Argentina</t>
  </si>
  <si>
    <t>Junta Administradora  Acueducto Piedra de Moler-La Argentina</t>
  </si>
  <si>
    <t>Vereda La Mesa</t>
  </si>
  <si>
    <t>Asociacion de Usuarios de Acueducto Vereda  La Mesa</t>
  </si>
  <si>
    <t>Veredas Rio Claro-Rio Claro</t>
  </si>
  <si>
    <t>Junta Administradora de Acueducto Rio Claro-Rio Claro</t>
  </si>
  <si>
    <t>Vereda Piedra de Moler</t>
  </si>
  <si>
    <t>Junta Administradora  Acueducto Piedra de Moler-Piedra de Moler</t>
  </si>
  <si>
    <t>Vereda Canaan</t>
  </si>
  <si>
    <t>Parcelacion Cauca Viejo-Tarso</t>
  </si>
  <si>
    <t>Vereda  La Linda</t>
  </si>
  <si>
    <t>Junta de Acción Comunal Vereda La Linda</t>
  </si>
  <si>
    <t>Vereda  El Cedron</t>
  </si>
  <si>
    <t>Junta de Acción Comunal Vereda El Cedron</t>
  </si>
  <si>
    <t>Junta de Acción Comunal Vereda La Arboleda</t>
  </si>
  <si>
    <t>Empresa de Servicios Publicos de Tarso S.A E.S.P. Vereda Patio Bonito</t>
  </si>
  <si>
    <t>Corregimiento La Meseta Sector El Hoyo</t>
  </si>
  <si>
    <t>Asociacion de Suscriptores o Usuarios del Acueducto y Alcantarillado La Meseta - Sector El Hoyo</t>
  </si>
  <si>
    <t>Corregimiento La Meseta</t>
  </si>
  <si>
    <t>Asociacion de Suscriptores o Usuarios del Acueducto y Alcantarillado La Meseta-Meseta</t>
  </si>
  <si>
    <t>Asociacion de Usuarios del Acueducto y Alcantarillado Corregimiento Sitio Viejo</t>
  </si>
  <si>
    <t>Corregimiento La Otra Mina</t>
  </si>
  <si>
    <t>Junta Administradora del Acueducto de Otramina</t>
  </si>
  <si>
    <t>Vereda Falda Del Cauca</t>
  </si>
  <si>
    <t>Asociacion de Suscriptores o Usuarios del Acueducto y Alcantarillado Falda del Cauca</t>
  </si>
  <si>
    <t>Asociacion de Suscriptores o Usuarios Acueducto y Alcantarillado Vereda El Morro</t>
  </si>
  <si>
    <t>Junta Administradora Acueducto y Alcantarillado El Zancudo</t>
  </si>
  <si>
    <t>Asociacion de Suscriptores o Usuarios del Acueducto y Alcantarillado Campo Alegre</t>
  </si>
  <si>
    <t>Vereda Alto de Corcovado</t>
  </si>
  <si>
    <t>Acueducto Alto de Corcovado</t>
  </si>
  <si>
    <t>Sector Falda de los Upegui</t>
  </si>
  <si>
    <t>Asociacion de Suscriptores o Usuarios del Acueducto Falda de Los Upegui</t>
  </si>
  <si>
    <t>Vereda Los Micos</t>
  </si>
  <si>
    <t>Asociacion de Suscriptores o Usuarios del Acueducto y Alcantarillado Los Micos - ASUAALOSMI</t>
  </si>
  <si>
    <t>Corregimiento La Albania</t>
  </si>
  <si>
    <t>Asociacion Junta Acueducto Sector Hoyo del Barro, Corregimiento del Libano, La Albania</t>
  </si>
  <si>
    <t>Asociación de Suscriptores o Usuarios Acueducto y Alcantarillado El Porvenir</t>
  </si>
  <si>
    <t>Vereda Puerto Escondido</t>
  </si>
  <si>
    <t>Asociación de Suscriptores o Usuarios del Acueducto y Alcantarillado Puerto Escondido</t>
  </si>
  <si>
    <t>Vereda El Caracol</t>
  </si>
  <si>
    <t>Asociación de Usuarios del Acueducto Multiveredal Angelopolis, Amaga y Titiribi-El Caracol</t>
  </si>
  <si>
    <t>Vereda El Volcàn</t>
  </si>
  <si>
    <t>Asociacion de Suscriptores o Usuarios Acueducto y Alcantarillado El Volcan</t>
  </si>
  <si>
    <t>Corregimiento La Albania-Sector El Filo</t>
  </si>
  <si>
    <t>Asociación Acueducto El Trapiche, La Polla Sector El Filo</t>
  </si>
  <si>
    <t>Asociacion de Usuarios del Acueducto "Amigos del Agua" de La Vereda La Peña - ASUAVEPE</t>
  </si>
  <si>
    <t>Vereda Corcovado</t>
  </si>
  <si>
    <t>Asociacion de Suscriptores o Usuarios del Acueducto El Nacedero-Corcovado</t>
  </si>
  <si>
    <t>Corcovado Parte Baja</t>
  </si>
  <si>
    <t>Asociacion de Usuarios del Acueducto La Nueva ola - Vereda Corcovado - Parte Baja</t>
  </si>
  <si>
    <t>Vereda Los Pantanos No2</t>
  </si>
  <si>
    <t xml:space="preserve"> Asociación de Usuarios del Acueducto La Tora-Los Pantanos N° 2</t>
  </si>
  <si>
    <t>Vereda Loma Del Guamo</t>
  </si>
  <si>
    <t>Asociación de Suscriptores o Usuarios  Acueducto y Alcantarillado Loma del Guamo</t>
  </si>
  <si>
    <t>Asociacion de Usuarios del Acueducto del Rebose de La Vereda La Peña -Corregimiento La Albania</t>
  </si>
  <si>
    <t>Venta - Saladitos</t>
  </si>
  <si>
    <t>Junta de Acción Comunal Vereda Saladitos</t>
  </si>
  <si>
    <t>Orobugo Medio</t>
  </si>
  <si>
    <t>Asociación de Usuarios Acueducto Vereda Orobugo Medio</t>
  </si>
  <si>
    <t>Barrancos (muy alejado del casco urbano)</t>
  </si>
  <si>
    <t>Junta de Acción Comunal Barrancos</t>
  </si>
  <si>
    <t>Junta de Acción Comunal Vereda San Luis</t>
  </si>
  <si>
    <t>Vereda El Tunal</t>
  </si>
  <si>
    <t xml:space="preserve">Asociación de Usuarios Vereda  El Tunal </t>
  </si>
  <si>
    <t>San Fernando La Lucia</t>
  </si>
  <si>
    <t>Asociación Administradora del Acueducto San Fenando - La Lucia "Asaferlu"</t>
  </si>
  <si>
    <t>Junta de Acción Comunal San Rafael</t>
  </si>
  <si>
    <t>Corregimiento La Encarnacion</t>
  </si>
  <si>
    <t>Vasquez (a mas de 1 día de camino)</t>
  </si>
  <si>
    <t>Junta de Acción Comunal Vasquez</t>
  </si>
  <si>
    <t>La Loma</t>
  </si>
  <si>
    <t>San Matias</t>
  </si>
  <si>
    <t>Junta de Acción Comunal Vereda San Matias</t>
  </si>
  <si>
    <t>Vereda El Chuscal</t>
  </si>
  <si>
    <t>Junta de Acción Comunal Vereda El Chuscal</t>
  </si>
  <si>
    <t>Sabanas</t>
  </si>
  <si>
    <t>El Topacio</t>
  </si>
  <si>
    <t xml:space="preserve">Asociación de Usuarios Vereda El Topacio </t>
  </si>
  <si>
    <t>Asociación de Usuarios Vereda La Honda</t>
  </si>
  <si>
    <t>Vereda Guapantal</t>
  </si>
  <si>
    <t xml:space="preserve">Asociación de Usuarios  Vereda Guapantal </t>
  </si>
  <si>
    <t>Vereda La San Jose</t>
  </si>
  <si>
    <t>Junta Administradora Acueducto  San Jose</t>
  </si>
  <si>
    <t>Vereda Aguacates</t>
  </si>
  <si>
    <t>Asociación de Usuarios Acueducto Aguacates</t>
  </si>
  <si>
    <t>Pavon La Concentracion</t>
  </si>
  <si>
    <t xml:space="preserve">Junta  Acción Comunal Comité de Acueducto Pavon </t>
  </si>
  <si>
    <t>Vereda Pringamozal</t>
  </si>
  <si>
    <t xml:space="preserve">Junta Administradora  Acueducto Vereda Pringamosal </t>
  </si>
  <si>
    <t>Vereda La Cartagena</t>
  </si>
  <si>
    <t>Asociación de Usuarios Acueducto La Cartagena</t>
  </si>
  <si>
    <t>Vereda Arenales</t>
  </si>
  <si>
    <t>Junta Administradora  de Acueducto Vereda Arenales</t>
  </si>
  <si>
    <t>El Porvenir - Pavon</t>
  </si>
  <si>
    <t>Junta de Acción Comunal El Porvenir - Pavon</t>
  </si>
  <si>
    <t>Junta  Acción Comunal Pavon Santa Catalina</t>
  </si>
  <si>
    <t>Pavon Hoyo Rico</t>
  </si>
  <si>
    <t>Junta Administradora  Acueducto Vereda Pavon Hoyo Rico</t>
  </si>
  <si>
    <t>Vereda El Salvador</t>
  </si>
  <si>
    <t>Asociación de Usarios El Salvador</t>
  </si>
  <si>
    <t>Vereda Comuna  La Virgen</t>
  </si>
  <si>
    <t>Junta Administradora Acueducto Comuna La Virgen</t>
  </si>
  <si>
    <t>Vereda Comuna San Jose</t>
  </si>
  <si>
    <t>Asociacion Usuarios Acueducto Comuna San Jose</t>
  </si>
  <si>
    <t>Vereda El Bosque</t>
  </si>
  <si>
    <t>Vereda La Fabiana</t>
  </si>
  <si>
    <t>Junta Administradora Acueducto Itima -La Fabiana</t>
  </si>
  <si>
    <t>Vereda La Cumbre-La Graciela</t>
  </si>
  <si>
    <t>Junta Administradora Acueducto La Cumbre-La Graciela</t>
  </si>
  <si>
    <t>Vereda Mallarino</t>
  </si>
  <si>
    <t>Asociacion Usuarios Acueducto Mallarino</t>
  </si>
  <si>
    <t>Vereda Naranjal</t>
  </si>
  <si>
    <t>Junta Administradora Acueducto Naranjal</t>
  </si>
  <si>
    <t>Asociacion Usuarios Acueducto Playa Rica</t>
  </si>
  <si>
    <t>Asociacion Usuarios Acueducto El Libano</t>
  </si>
  <si>
    <t>Junta Administradora Acueducto Sabaletas</t>
  </si>
  <si>
    <t>Vereda La Herradura</t>
  </si>
  <si>
    <t>Resguardo Indigena Marcelino Tascon</t>
  </si>
  <si>
    <t xml:space="preserve">Acueducto Resguardo Indigena Marcelino Tascon </t>
  </si>
  <si>
    <t>Corregimiento de Bolombolo</t>
  </si>
  <si>
    <t>Acueductos y Alcantarillados Sostenibles A.A.S S.A.   E.S.P.-Bolombolo</t>
  </si>
  <si>
    <t>Corregimiento La Mina</t>
  </si>
  <si>
    <t>Asociación de Usuarios del Acueducto del Corregimiento de Minas</t>
  </si>
  <si>
    <t>Acueducto Multiveredal Cerro Bravo-Palenque</t>
  </si>
  <si>
    <t>Acueducto Multiveredal Cerro Bravo-Palmichal</t>
  </si>
  <si>
    <t>Vereda La Amalia</t>
  </si>
  <si>
    <t>Acueducto Multiveredal Cerro Bravo-La Amalia</t>
  </si>
  <si>
    <t>Asociación de Suscriptores o Usuarios Acueducto El Cerro</t>
  </si>
  <si>
    <t>Vereda Ventiadero</t>
  </si>
  <si>
    <t>Asociación de Usuarios del Acueducto Vereda Carrizales Parte Baja El Ventiadero</t>
  </si>
  <si>
    <t>Vereda El Narciso</t>
  </si>
  <si>
    <t>Asociación de Usuarios del Acueducto de La Vereda El Narciso</t>
  </si>
  <si>
    <t>Vereda La Arabia</t>
  </si>
  <si>
    <t>Asociación de Usuarios del Acueducto de La Vereda La Arabia</t>
  </si>
  <si>
    <t>Acueducto Multiveredal El Vergel El Hoyo</t>
  </si>
  <si>
    <t>Vereda El Rincon</t>
  </si>
  <si>
    <t>Vereda El Llano La Antigua</t>
  </si>
  <si>
    <t>Junta Administradora Acueducto El Llano - Vereda El Llano La Antigua</t>
  </si>
  <si>
    <t>Vereda La Timotea</t>
  </si>
  <si>
    <t>Junta de Acción Comunal La Timotea - Vereda La Timotea</t>
  </si>
  <si>
    <t xml:space="preserve">Junta Administradora del Acueducto Santa Teresa - Vereda Santa Teresa </t>
  </si>
  <si>
    <t>Vereda La Nancui</t>
  </si>
  <si>
    <t xml:space="preserve">Junta Administradora del Acueducto La Nancui - Vereda La Nancuí </t>
  </si>
  <si>
    <t>Vereda Potreros 1</t>
  </si>
  <si>
    <t>Junta de Accion Comunal Potreros - Vereda Potreros 1</t>
  </si>
  <si>
    <t>Vereda Quimulá</t>
  </si>
  <si>
    <t>Junta Administra de Acueducto Quimulá - Vereda Quimulá</t>
  </si>
  <si>
    <t>Junta Administra de Acueducto El Eden - Vereda El Eden</t>
  </si>
  <si>
    <t>Vereda El Pedrero</t>
  </si>
  <si>
    <t>Asociación de Usuarios Acueducto Veredal El Pedrero</t>
  </si>
  <si>
    <t>Asociación de Usuarios Acueducto Veredal La Cejita</t>
  </si>
  <si>
    <t>Vereda Monterredondo</t>
  </si>
  <si>
    <t>Asociación de Usuarios del Acueducto Aguas Unidas de Anzá-Monterredondo</t>
  </si>
  <si>
    <t>Corregimiento de Guintar</t>
  </si>
  <si>
    <t>Asociación de Usuarios del Acueducto Corregimiento de Guintar</t>
  </si>
  <si>
    <t>Vereda La Mata</t>
  </si>
  <si>
    <t>Asociación de Usuarios del Acueducto Vereda La Mata</t>
  </si>
  <si>
    <t>Vereda La Quiuna</t>
  </si>
  <si>
    <t>Asociación de Usuarios del Acueducto Aguas Unidas de Anzá - La Quiuna</t>
  </si>
  <si>
    <t>Vereda Los Llanos</t>
  </si>
  <si>
    <t>Junta Administradora Acueducto Vereda Los Llanos</t>
  </si>
  <si>
    <t>Vereda Higuina</t>
  </si>
  <si>
    <t xml:space="preserve">Asociación de Usuarios del Acueducto Vereda Higuina </t>
  </si>
  <si>
    <t>Asociación de Usuarios Acueducto El Nudillo</t>
  </si>
  <si>
    <t>Vereda Vendiagujal</t>
  </si>
  <si>
    <t>Asociación de Usuarios del Acueducto Aguas Unidas de Anzá -Vendiagujal</t>
  </si>
  <si>
    <t>Asociación de Usuarios del Acueducto Aguas Unidas de Anzá -Lomitas</t>
  </si>
  <si>
    <t>Asociación de Usuarios Acueducto Veredal La Quiebra</t>
  </si>
  <si>
    <t>Asociación de Usuarios Acueducto Veredal La Cordillera</t>
  </si>
  <si>
    <t>Vereda La Chuscalita</t>
  </si>
  <si>
    <t>Asociación de Usuarios Acueducto Veredal La Chuscalita</t>
  </si>
  <si>
    <t>Vereda La Choclína</t>
  </si>
  <si>
    <t>Asociación de Usuarios del Acueducto Aguas Unidas de Anzá-La Choclína</t>
  </si>
  <si>
    <t>Vereda El Gredal</t>
  </si>
  <si>
    <t>Asociación de Usuarios Acueducto Veredal El Gredal</t>
  </si>
  <si>
    <t>Vereda  La Herradura</t>
  </si>
  <si>
    <t>Buriticá</t>
  </si>
  <si>
    <t>Corregimeinto de  Guarco</t>
  </si>
  <si>
    <t>Junta de Acción Comunal Corregimiento Guarco</t>
  </si>
  <si>
    <t>Corregimeinto de El Naranjo</t>
  </si>
  <si>
    <t>Junta de Acción Comunal Corregimiento El Naranjo</t>
  </si>
  <si>
    <t>Corregimeinto de la Angelina</t>
  </si>
  <si>
    <t>Junta de Acción Comunal Corregimiento de la Angelina</t>
  </si>
  <si>
    <t>Corregimeinto de Urarco</t>
  </si>
  <si>
    <t>Junta de Acción Comunal Corregimiento Urarco</t>
  </si>
  <si>
    <t>Vereda Llano Chiquito</t>
  </si>
  <si>
    <t>Junta de Acción Comunal Vereda Llano Chiquito</t>
  </si>
  <si>
    <t>Vereda Los Arados</t>
  </si>
  <si>
    <t>Junta de Acción Comunal Vereda de  los Arados</t>
  </si>
  <si>
    <t>Junta de Acción Comunal  Vereda Buenavista</t>
  </si>
  <si>
    <t>Vereda Sincierco</t>
  </si>
  <si>
    <t>Junta de Acción Comunal Vereda Sincierco</t>
  </si>
  <si>
    <t>Vereda Sopetrancito</t>
  </si>
  <si>
    <t>Junta de Acción Comunal Vereda de  Sopetrancito</t>
  </si>
  <si>
    <t>Vereda Untí</t>
  </si>
  <si>
    <t>Junta de Acción Comunal Vereda Untí</t>
  </si>
  <si>
    <t>Vereda Bubará</t>
  </si>
  <si>
    <t>Empresa de Servicios Publicos Domiciliarios de Buritica S.A.  E.S.P.-Bubara</t>
  </si>
  <si>
    <t>Vereda Asomadera</t>
  </si>
  <si>
    <t>Empresa de Servicios Publicos Domiciliarios de Buritica S.A.  E.S.P.-Asomadera</t>
  </si>
  <si>
    <t>Empresa de Servicios Publicos Domiciliarios de Buritica S.A.  E.S.P.-Piedragorda</t>
  </si>
  <si>
    <t>Vereda Carauquia</t>
  </si>
  <si>
    <t>Junta de Acción Comunal Vereda Carauquia</t>
  </si>
  <si>
    <t>Vereda Chunchunco</t>
  </si>
  <si>
    <t>Junta de Acción Comunal Vereda Chunchunco</t>
  </si>
  <si>
    <t>Vereda Conejos</t>
  </si>
  <si>
    <t>Junta de Acción Comunal Vereda Conejos</t>
  </si>
  <si>
    <t>Vereda Costas</t>
  </si>
  <si>
    <t>Junta de Acción Comunal Vereda de Costas</t>
  </si>
  <si>
    <t>Vereda Alto del Obispo</t>
  </si>
  <si>
    <t>Junta de Acción Comunal Vereda Alto del Obispo</t>
  </si>
  <si>
    <t>Vereda Tabacal</t>
  </si>
  <si>
    <t>Junta de Acción Comunal Vereda Tabacal</t>
  </si>
  <si>
    <t>Vereda El León</t>
  </si>
  <si>
    <t>Junta de Acción Comunal Vereda El Leon</t>
  </si>
  <si>
    <t>Junta de Acción Comunal Vereda Guadual</t>
  </si>
  <si>
    <t>Vereda Higabra</t>
  </si>
  <si>
    <t>Junta de Acción Comunal Vereda Higabra</t>
  </si>
  <si>
    <t>Junta de Acción Comunal Vereda Las Brisas</t>
  </si>
  <si>
    <t>Junta de Acción Comunal Vereda La Cordillera</t>
  </si>
  <si>
    <t>Vereda La Fragua</t>
  </si>
  <si>
    <t>Junta de Acción Comunal Vereda de la Fragua</t>
  </si>
  <si>
    <t>Junta de Acción Comunal Vereda La Palma</t>
  </si>
  <si>
    <t>Junta de Acción Comunal Vereda de la Playa</t>
  </si>
  <si>
    <t>Vereda La Vega</t>
  </si>
  <si>
    <t>Junta de Acción Comunal Vereda La Vega</t>
  </si>
  <si>
    <t>Vereda Las Cuatro</t>
  </si>
  <si>
    <t>Junta de Acción Comunal Vereda Las Cuatro</t>
  </si>
  <si>
    <t>Vereda Mogotes</t>
  </si>
  <si>
    <t>Junta de Acción Comunal Vereda Mogotes</t>
  </si>
  <si>
    <t>Vereda Pajarito</t>
  </si>
  <si>
    <t>Junta de Acción Comunal Vereda Pajarito</t>
  </si>
  <si>
    <t>Junta de Acción Comunal Vereda Palenque</t>
  </si>
  <si>
    <t>Junta de Acción Comunal Vereda Llano Grande</t>
  </si>
  <si>
    <t>Vereda El Siento</t>
  </si>
  <si>
    <t>Junta de Acción Comunal Vereda El Siento</t>
  </si>
  <si>
    <t>Vereda El Guaimaro</t>
  </si>
  <si>
    <t>Junta de Acción Comunal Vereda Murrapal</t>
  </si>
  <si>
    <t>Junta de Acción Comunal Vereda Santa Teresa</t>
  </si>
  <si>
    <t>Vereda Los Asientos</t>
  </si>
  <si>
    <t>Junta de Acción Comunal Vereda Los Asientos</t>
  </si>
  <si>
    <t>Vereda Altavista</t>
  </si>
  <si>
    <t>Junta Administradora Acueducto Altavista</t>
  </si>
  <si>
    <t>Vereda Casanova</t>
  </si>
  <si>
    <t>Asociación de Usuarios del Acueducto Multiveredal Hato-Casanova Vereda Casanova</t>
  </si>
  <si>
    <t>Vereda Chochal</t>
  </si>
  <si>
    <t>Asociación de Usuarios del Acueducto San Juan-Chochal Vereda Chochal</t>
  </si>
  <si>
    <t>Vereda El Playon</t>
  </si>
  <si>
    <t>Asociación de Usuarios del Acueducto Multiveredal Playon-Chochal Vereda El Playón</t>
  </si>
  <si>
    <t>Vereda Asesi</t>
  </si>
  <si>
    <t>Junta Administradora Acueducto Asesi</t>
  </si>
  <si>
    <t>Vereda La Cortada</t>
  </si>
  <si>
    <t>Asociación de Usuarios del Acueducto Multiveredal Pinos-Cortada Vereda Cortada</t>
  </si>
  <si>
    <t>Vereda La Cascajala</t>
  </si>
  <si>
    <t xml:space="preserve"> Junta Administradora de Acueducto Multiveredal La Salazar- Cascajala </t>
  </si>
  <si>
    <t>Vereda La Manga</t>
  </si>
  <si>
    <t>Asociación de Usuarios del Acueducto La Manga</t>
  </si>
  <si>
    <t>Asociación de Usuarios del Acueducto El Encanto</t>
  </si>
  <si>
    <t>Asociación de Usuarios del Acueducto La Soledad</t>
  </si>
  <si>
    <t>Vereda La Balsita</t>
  </si>
  <si>
    <t>Junta Administradora  Acueducto de La Balsita</t>
  </si>
  <si>
    <t>Junta Administradora Acueducto El Socorro</t>
  </si>
  <si>
    <t>Vereda La Aldea</t>
  </si>
  <si>
    <t>Corregimiento Cestillal</t>
  </si>
  <si>
    <t>Corregimiento Juntas de Uramita</t>
  </si>
  <si>
    <t>Junta de Acción Comunal Acueducto de Juntas de Uramita-Corregimiento Juntas de Uramita</t>
  </si>
  <si>
    <t>Vereda Alto del Roble</t>
  </si>
  <si>
    <t>Junta Administradora Acueducto Alto del Roble</t>
  </si>
  <si>
    <t>Junta Administradora Acueducto de Guadual</t>
  </si>
  <si>
    <t>Vereda San Luís del Café</t>
  </si>
  <si>
    <t>Junta de Acción Comunal Acueducto San Luis del Café</t>
  </si>
  <si>
    <t>Vereda Insor Quebrada de Minas</t>
  </si>
  <si>
    <t>Junta Administradora Vereda Buenos Aires-Parte Alta</t>
  </si>
  <si>
    <t>Vereda Los Antioqueños</t>
  </si>
  <si>
    <t>Junta Administradora Acueducto Los Antioqueños</t>
  </si>
  <si>
    <t>Vereda Los Naranjos</t>
  </si>
  <si>
    <t>Junta Administradora Acueducto Los Naranjos</t>
  </si>
  <si>
    <t>Junta Administradora Acueducto de La Manga</t>
  </si>
  <si>
    <t>Junta Administradora Acueducto El Retiro</t>
  </si>
  <si>
    <t>Vereda Cumbarrá</t>
  </si>
  <si>
    <t>Junta Administradora Acueducto de Cumbarrà</t>
  </si>
  <si>
    <t>Vereda La Curva</t>
  </si>
  <si>
    <t>Junta Administradora Acueducto de San Pascual-La Curva</t>
  </si>
  <si>
    <t>Vereda Morotó</t>
  </si>
  <si>
    <t>Junta Administradora Acueducto de Morotó</t>
  </si>
  <si>
    <t>Vereda Ciriguan</t>
  </si>
  <si>
    <t>Junta Administradora Acueducto de Ciriguan</t>
  </si>
  <si>
    <t>Corregimietno San Pascual</t>
  </si>
  <si>
    <t>Junta Administradora Acueducto de San Pascual-San Pascual</t>
  </si>
  <si>
    <t>Vereda Loma de la Alegría</t>
  </si>
  <si>
    <t>Junta Administradora Acueducto Loma de La Alegria</t>
  </si>
  <si>
    <t>Vereda Buenos aires-Parte Baja</t>
  </si>
  <si>
    <t>Junta Administradora Acueducto Buenos Aires-Parte Baja</t>
  </si>
  <si>
    <t>Vereda Caracolal</t>
  </si>
  <si>
    <t>Vereda Buenos Aires-Parte Alta</t>
  </si>
  <si>
    <t>Junta Administradora Acueducto Buenos Aires-Parte Alta</t>
  </si>
  <si>
    <t>Vereda Juan Gomez</t>
  </si>
  <si>
    <t>Junta Administradora Acueducto Juan Gomez</t>
  </si>
  <si>
    <t>Vereda El Madero</t>
  </si>
  <si>
    <t>Junta Administradora Acueducto El Madero</t>
  </si>
  <si>
    <t>Vereda La Unión</t>
  </si>
  <si>
    <t>Junta Administradora Acueducto Vereda La Unión</t>
  </si>
  <si>
    <t>Vereda Menbrillal</t>
  </si>
  <si>
    <t>Junta Administradora Acueducto de Membrillal</t>
  </si>
  <si>
    <t>Asociación de Usuarios Acueducto Multiveredal La Berrionda Cestillal-Guayabal</t>
  </si>
  <si>
    <t>Vereda La Balsa</t>
  </si>
  <si>
    <t>Junta Administradora Acueducto Vereda La Balsa</t>
  </si>
  <si>
    <t>Vereda Imantago</t>
  </si>
  <si>
    <t>Junta Administradora Acueducto Imantago</t>
  </si>
  <si>
    <t>Junta Administradora Acueducto Vereda El Canelo</t>
  </si>
  <si>
    <t>Vereda El Canelito</t>
  </si>
  <si>
    <t>Junta Administradora Acueducto Vereda El Canelito</t>
  </si>
  <si>
    <t>Vereda Media Cuesta</t>
  </si>
  <si>
    <t>Asociación de UsuariosAcueducto Vereda Mediacuesta Cañasgordas</t>
  </si>
  <si>
    <t>Vereda Paso Arriba</t>
  </si>
  <si>
    <t>Junta Administradora Acueducto de Paso Arriba</t>
  </si>
  <si>
    <t>Vereda El Paso</t>
  </si>
  <si>
    <t>Junta Administradora Vereda El Paso</t>
  </si>
  <si>
    <t>Vereda Botija Arriba</t>
  </si>
  <si>
    <t xml:space="preserve">Asociación de Usuarios Acueducto Multiveredal La Berrionda Cestillal-Botija Arriba </t>
  </si>
  <si>
    <t>Vereda Botija Abajo</t>
  </si>
  <si>
    <t xml:space="preserve">Asociación de Usuarios Acueducto Multiveredal Cestillal-Botija Abajo </t>
  </si>
  <si>
    <t>Asociación de Usuarios Acueducto Multiveredal La Berrionda Cestillal-La Quiebra</t>
  </si>
  <si>
    <t>Vereda Santo Cristo</t>
  </si>
  <si>
    <t>Asociación de Usuarios Acueducto Multiveredal La Berrionda Cestillal-Santo Cristo</t>
  </si>
  <si>
    <t>Asociación de Usuarios Acueducto Multiveredal Cestillal-Naranjal</t>
  </si>
  <si>
    <t>Junta Administradora Acueducto La Aguada</t>
  </si>
  <si>
    <t>Vereda Apucarco</t>
  </si>
  <si>
    <t>Junta Administradora Acueducto Apucarco-Apucarco</t>
  </si>
  <si>
    <t>Asociación de Usuarios Acueducto Multiveredal La Cristalina-Bellavista</t>
  </si>
  <si>
    <t>Vereda Armenia</t>
  </si>
  <si>
    <t>Junta de Acción Comunal Vereda Armenia</t>
  </si>
  <si>
    <t>Vereda La Falda</t>
  </si>
  <si>
    <t>Junta de Acción Comunal Vereda La Falda</t>
  </si>
  <si>
    <t xml:space="preserve"> Vereda Carrá</t>
  </si>
  <si>
    <t>Junta de Acción Comunal Vereda Carrá</t>
  </si>
  <si>
    <t xml:space="preserve">Vereda  Lopia </t>
  </si>
  <si>
    <t>Junta de Acción Comunal Vereda  Lopia</t>
  </si>
  <si>
    <t xml:space="preserve">Vereda  Anta </t>
  </si>
  <si>
    <t>Vereda Dabeiba Viejo</t>
  </si>
  <si>
    <t>Vereda Pegado</t>
  </si>
  <si>
    <t>Junta de Acción Comunal Vereda Pegadó</t>
  </si>
  <si>
    <t>Vereda Llanogrande Chimiado</t>
  </si>
  <si>
    <t>Vereda Llano  de Cruces</t>
  </si>
  <si>
    <t>Junta de Acción Comunal Vereda Llano de Cruces</t>
  </si>
  <si>
    <t>Corregimiento Cruces de Urama</t>
  </si>
  <si>
    <t>Corregimiento San José de Urama</t>
  </si>
  <si>
    <t>Vereda Chever</t>
  </si>
  <si>
    <t xml:space="preserve">Junta de Accion Comunal Vereda Chever  </t>
  </si>
  <si>
    <t>Vereda  Dabeiba Viejo(Indigena)</t>
  </si>
  <si>
    <t>Comunidad Indigena Dabeiba Viejo</t>
  </si>
  <si>
    <t>Vereda Culantrillales</t>
  </si>
  <si>
    <t>Junta de Accion Comunal Culantrillales</t>
  </si>
  <si>
    <t>Vereda Dabeiba viejo Coco Guayabito</t>
  </si>
  <si>
    <t>Junta de Acción Comunal Dabeiba Viejo-Coco Guayabito</t>
  </si>
  <si>
    <t>Vereda El Mohan</t>
  </si>
  <si>
    <t>Junata de Accion Comunal El Mohan</t>
  </si>
  <si>
    <t>Junta de Accion Comunal El Plan</t>
  </si>
  <si>
    <t>Vereda Betania</t>
  </si>
  <si>
    <t>Junta de Accion Comunal Betania- Puente Nuevo</t>
  </si>
  <si>
    <t>Junta de Accion Comunal Antado-El Rodeo</t>
  </si>
  <si>
    <t>Junta de Accion Comunal Los Naranjos</t>
  </si>
  <si>
    <t>Vereda Caracolon El Paraiso</t>
  </si>
  <si>
    <t xml:space="preserve">Corregimiento Guayabal </t>
  </si>
  <si>
    <t>Asociación de Usuarios del Acueducto Multiveredal del Municipio de Ebejico-Guayabal</t>
  </si>
  <si>
    <t>Vereda Filo San Jose</t>
  </si>
  <si>
    <t>Asociación de Usuarios del Acueducto Multiveredal del Municipio de Ebejico-Filo San José</t>
  </si>
  <si>
    <t>Asociación de Usuarios del Acueducto Multiveredal del Municipio de Ebejico-La Quiebra</t>
  </si>
  <si>
    <t>Vereda Blanquizal</t>
  </si>
  <si>
    <t>Asociación de Usuarios del Acueducto Multiveredal del Municipio de Ebejico-Blanquizal</t>
  </si>
  <si>
    <t>Asociación de Usuarios del Acueducto Multiveredal del Municipio de Ebejico-Campo Alegre</t>
  </si>
  <si>
    <t>Asociación de Usuarios del Acueducto Multiveredal del Municipio de Ebejico-El Retiro</t>
  </si>
  <si>
    <t>Vereda Las Coles</t>
  </si>
  <si>
    <t>Asociación de Usuarios del Acueducto Multiveredal del Municipio de Ebejico-Alto de Las Coles</t>
  </si>
  <si>
    <t>Vereda Santander</t>
  </si>
  <si>
    <t>Asociación de Usuarios del Acueducto Multiveredal del Municipio de Ebejico-Santander</t>
  </si>
  <si>
    <t>Vereda La Renta</t>
  </si>
  <si>
    <t>Asociación de Usuarios del Acueducto Multiveredal del Municipio de Ebejico-La Renta</t>
  </si>
  <si>
    <t>Asociación de Suscriptores o Usuarios del Servicio de Acueducto del Corregimiento El Brasil-La Gramala</t>
  </si>
  <si>
    <t>Vereda Alto El Brasil</t>
  </si>
  <si>
    <t>Asociación de Suscriptores o Usuarios del Servicio de Acueducto del Corregimiento El Brasil-Alto El Brasil</t>
  </si>
  <si>
    <t>Vereda Falda de la Suiza</t>
  </si>
  <si>
    <t>Asociación de Suscriptores o Usuarios del Servicio de Acueducto del Corregimiento El Brasil-La Suiza</t>
  </si>
  <si>
    <t>Asociación de Suscriptores o Usuarios del Servicio de Acueducto del Corregimiento El Brasil-Los Pomos</t>
  </si>
  <si>
    <t>Vereda Saguá</t>
  </si>
  <si>
    <t>Asociación de Suscriptores o Usuarios del Servicio de Acueducto del Corregimiento El Brasil-Saguá</t>
  </si>
  <si>
    <t>Junta Administradora Acueducto La Esmeralda</t>
  </si>
  <si>
    <t>Corregimiento La Clara</t>
  </si>
  <si>
    <t>Asociación Usuarios Acueducto ASUCLARA-Corregimiento La Clara</t>
  </si>
  <si>
    <t>Vereda  Arenales</t>
  </si>
  <si>
    <t>Asociación Usuarios Acueducto ASUCLARA-Arenales</t>
  </si>
  <si>
    <t>Asociación Usuarios Acueducto ASUCLARA-Murrapal</t>
  </si>
  <si>
    <t>Vereda Llano Santa Barbara</t>
  </si>
  <si>
    <t>Asociación Usuarios Acueducto ASUCLARA-Llano Santa Barbara</t>
  </si>
  <si>
    <t>Junta Administradora Acueducto-El Socorro</t>
  </si>
  <si>
    <t>Vereda Chachafruto</t>
  </si>
  <si>
    <t xml:space="preserve">Junta Administradora Acueducto Chachafruto </t>
  </si>
  <si>
    <t>Vereda Fátima</t>
  </si>
  <si>
    <t>Junta Administradora Acueducto-Fátima</t>
  </si>
  <si>
    <t xml:space="preserve">Vereda Nariño </t>
  </si>
  <si>
    <t xml:space="preserve">Junta Administradora Acueducto-Nariño </t>
  </si>
  <si>
    <t>Vereda El Zarzal</t>
  </si>
  <si>
    <t>Junta Administradora del Servicio de Acueducto de La Vereda El Zarzal</t>
  </si>
  <si>
    <t>Vereda El Cedro</t>
  </si>
  <si>
    <t>Junta Administradora Acueducto El Cedro</t>
  </si>
  <si>
    <t>Vereda Comunidad</t>
  </si>
  <si>
    <t>Asociación de Usuarios Acueducto Vereda Comunidad</t>
  </si>
  <si>
    <t>Vereda Chachafrutal</t>
  </si>
  <si>
    <t>Asociación Usuarios Acueducto Multiveredal Tres Montañas Chachafrutal</t>
  </si>
  <si>
    <t xml:space="preserve">Vereda  El Bosque </t>
  </si>
  <si>
    <t>Asociación Usuarios Acueducto Multiveredal  Tres Montañas  El Bosque</t>
  </si>
  <si>
    <t>Vereda Quirimará Placitas</t>
  </si>
  <si>
    <t>Junta Administradora Acueducto Quimara-Placitas</t>
  </si>
  <si>
    <t>Vereda Quirimará Rodeo</t>
  </si>
  <si>
    <t>Junta Administradora Acueducto Quimara - Rodeo</t>
  </si>
  <si>
    <t>Vereda Filo de las Arboledas</t>
  </si>
  <si>
    <t>Junta Administradora Acueducto-Vereda Filo de las Arboledas</t>
  </si>
  <si>
    <t>Vereda Nobogá</t>
  </si>
  <si>
    <t>Junta Administradora de Acueducto Nobogá</t>
  </si>
  <si>
    <t>Vereda Cabritas</t>
  </si>
  <si>
    <t>Junta Administradora de Acueducto Cabritas</t>
  </si>
  <si>
    <t>Vereda  Madre Laura</t>
  </si>
  <si>
    <t>Junta de Accion Comunal Acueducto Multiveredal Piedras Blanquitas - Madre Laura</t>
  </si>
  <si>
    <t xml:space="preserve">Junta de Accion Comunal Acueducto Multiveredal Piedras Blanquitas - El Paso </t>
  </si>
  <si>
    <t>Vereda Chuscal de Musinga</t>
  </si>
  <si>
    <t>Junta de Acción Comunal Acueducto Chuscal de Musinga</t>
  </si>
  <si>
    <t>Vereda Chontaduro</t>
  </si>
  <si>
    <t>Junta Administradora Multiveredal Chontaduro, La Quiebra-Chontaduro</t>
  </si>
  <si>
    <t>Vereda Nobogacita</t>
  </si>
  <si>
    <t>Junta Administradora Acueducto Nobogacita</t>
  </si>
  <si>
    <t>Vereda San Lázaro</t>
  </si>
  <si>
    <t>Junta de Acción Comunal Acueducto San Lázaro</t>
  </si>
  <si>
    <t>Junta Administradora de Acueducto Multiveredal Los Israeles - El Rayo</t>
  </si>
  <si>
    <t>Junta Administradora de Acueducto Multiveredal Los Israeles - Cabritas</t>
  </si>
  <si>
    <t>Vereda Loma de los Indios</t>
  </si>
  <si>
    <t>Junta Administradora de Acueducto Multiveredal Los Israeles - Loma de los Indios</t>
  </si>
  <si>
    <t>Vereda Las Cruces</t>
  </si>
  <si>
    <t>Junta Administradora Acueducto Las Cruces</t>
  </si>
  <si>
    <t>Vereda La Campiña</t>
  </si>
  <si>
    <t>Junta de Acción Comunal Acueducto La Campiña</t>
  </si>
  <si>
    <t>Vereda Los Monos</t>
  </si>
  <si>
    <t>Junta de Acción Comunal Vereda Los Monos</t>
  </si>
  <si>
    <t>Vereda Nusido</t>
  </si>
  <si>
    <t>Cabildo Indigena Nusido Acueducto Nusido-Nusido</t>
  </si>
  <si>
    <t>Asociación de Usuarios Acueducto Multiveredal ASUACUM - La Honda</t>
  </si>
  <si>
    <t>Vereda El Chaquiro</t>
  </si>
  <si>
    <t>Asociación de Usuarios Acueducto Multiveredal ASUACUM - El Chaquiro</t>
  </si>
  <si>
    <t>Asociación de Usuarios Acueducto Multiveredal ASUACUM - La Primavera</t>
  </si>
  <si>
    <t>Vereda La Cañada Pontón</t>
  </si>
  <si>
    <t>Asociación de Usuarios Acueducto Multiveredal ASUACUM - La Cañada Pontón</t>
  </si>
  <si>
    <t>Asociación de Usuarios Acueducto Multiveredal ASUACUM - La Hondita</t>
  </si>
  <si>
    <t>Asociación de Usuarios Acueducto Multiveredal ASUACUM - La Herradura</t>
  </si>
  <si>
    <t>Vereda Alto de Frontino</t>
  </si>
  <si>
    <t>Asociación de Usuarios Acueducto Multiveredal ASUACUM - Alto de Frontino</t>
  </si>
  <si>
    <t>Vereda San Andrés</t>
  </si>
  <si>
    <t>Junta de Accion Comunal Acueducto Multiveredal San Andrés Murindó-San Andrés</t>
  </si>
  <si>
    <t>Vereda Murindó</t>
  </si>
  <si>
    <t>Junta de Accion Comunal Acueducto Multiveredal San Andrés Murindó-Murindó</t>
  </si>
  <si>
    <t>Vereda Blanquita</t>
  </si>
  <si>
    <t>Junta de Acción Comunal Acueducto La Blanquita</t>
  </si>
  <si>
    <t>Vereda Ponton</t>
  </si>
  <si>
    <t>Junta Administradora  Vereda Ponton</t>
  </si>
  <si>
    <t>Vereda Fuemia</t>
  </si>
  <si>
    <t>Junta de Acción Comunal Acueducto Fuemia</t>
  </si>
  <si>
    <t>Vereda Barrancas</t>
  </si>
  <si>
    <t>Vereda Nore</t>
  </si>
  <si>
    <t>Junta de Acción Comunal Acueducto Nore</t>
  </si>
  <si>
    <t>Vereda Montañon</t>
  </si>
  <si>
    <t>Junta de Acción Comunal Acueducto Montañón</t>
  </si>
  <si>
    <t>Vereda Loma de Los Indios</t>
  </si>
  <si>
    <t>Junta de Acción Comunal Acueducto Loma de Los Indios</t>
  </si>
  <si>
    <t>Junta de Acción Comunal Vereda La Cabaña</t>
  </si>
  <si>
    <t>Junta de Acción Comunal El Cerro</t>
  </si>
  <si>
    <t>Vereda Llano de Musinga</t>
  </si>
  <si>
    <t>Junta de Acción Comunal Acueducto Llano de Musinga</t>
  </si>
  <si>
    <t>Vereda Las Cabras</t>
  </si>
  <si>
    <t>Junta de Acción Comunal Vereda Las Cabras</t>
  </si>
  <si>
    <t>Corregimiento Nutibara</t>
  </si>
  <si>
    <t>Empresa de Servicios Publicos de Frontino E.S.P. Corregimiento Nutibara</t>
  </si>
  <si>
    <t>Vereda La Sierrita</t>
  </si>
  <si>
    <t>Junta de Accion Comunal La Sierrita-La Sierrita</t>
  </si>
  <si>
    <t>Vereda El Puente</t>
  </si>
  <si>
    <t>Junta de Accion Comunal Cuajaron-Sector El Puente</t>
  </si>
  <si>
    <t>Vereda Quiebritas</t>
  </si>
  <si>
    <t>Junta de Accion Comunal Cuajaron-Sector Quiebritas</t>
  </si>
  <si>
    <t>Vereda Escuela</t>
  </si>
  <si>
    <t>Junta de Accion Comunal Cuajaron-La Escuela</t>
  </si>
  <si>
    <t>Vereda  Filo Del Medio</t>
  </si>
  <si>
    <t>Junta de Accion Comunal Filo del Medio</t>
  </si>
  <si>
    <t>Vereda El Roblar</t>
  </si>
  <si>
    <t>Junta de Accion Comunal El Roblal</t>
  </si>
  <si>
    <t>Vereda El Aguila</t>
  </si>
  <si>
    <t>Junta de Accion Comunal El Aguila</t>
  </si>
  <si>
    <t>Junta de Accion Comunal La Sierra</t>
  </si>
  <si>
    <t>Junta de Accion Comunal El Tambo- El Tambo</t>
  </si>
  <si>
    <t>Sector La Trampa</t>
  </si>
  <si>
    <t>Junta de Accion Comunal El Tambo-Sector La Trampa</t>
  </si>
  <si>
    <t>Vereda Toyo Parte Alta</t>
  </si>
  <si>
    <t>Junta de Accion Comunal Toyo-Parte Alta</t>
  </si>
  <si>
    <t>Vereda El Limo</t>
  </si>
  <si>
    <t>Junta de Accion Comunal El Limo</t>
  </si>
  <si>
    <t>Corregimiento Pinguro</t>
  </si>
  <si>
    <t>Junta de Accion Comunal Corregimiento Pinguro</t>
  </si>
  <si>
    <t>Vereda Tinajitas</t>
  </si>
  <si>
    <t>Junta de Accion Comunal Tinajitas</t>
  </si>
  <si>
    <t>Vereda La Cienaga</t>
  </si>
  <si>
    <t>Junta de Accion Comunal La Cienaga-La Cienaga</t>
  </si>
  <si>
    <t>Vereda La Bonanza</t>
  </si>
  <si>
    <t>Junta de Accion Comunal La Cienaga-La Bonanza</t>
  </si>
  <si>
    <t>Vereda La Planta</t>
  </si>
  <si>
    <t>Junta de Accion Comunal La Planta</t>
  </si>
  <si>
    <t xml:space="preserve">Corregimiento Manglar </t>
  </si>
  <si>
    <t>Asociación de Usuarios de Acuedcuto y Alcantarillado del Corregimiento Manglar</t>
  </si>
  <si>
    <t>Vereda la Cienaga Uruta</t>
  </si>
  <si>
    <t xml:space="preserve"> Junta de Accion Comunal la Cienaga Uruta</t>
  </si>
  <si>
    <t>Vereda Ceferino</t>
  </si>
  <si>
    <t>Acueducto Ceferino</t>
  </si>
  <si>
    <t>Corregimiento Alto del Corral</t>
  </si>
  <si>
    <t>Asociación de Usuarios del Acueducto Multiveredal del Corregimiento "Alto del Corral"</t>
  </si>
  <si>
    <t>Corregimiento Pueblito</t>
  </si>
  <si>
    <t>Junta Administradora del Acueducto Corregimiento Pueblito</t>
  </si>
  <si>
    <t xml:space="preserve">Vereda Palo Blanco </t>
  </si>
  <si>
    <t>Asociación de Usuarios del Acueducto Multiveredal Tres Montañas-Paloblanco</t>
  </si>
  <si>
    <t>Asociación de Usuarios del Acueducto Multiveredal Tres Montañas-La Pradrea</t>
  </si>
  <si>
    <t xml:space="preserve">Vereda La Pava </t>
  </si>
  <si>
    <t>Acueducto La Pava</t>
  </si>
  <si>
    <t xml:space="preserve"> Corregimiento Llano de San Jose</t>
  </si>
  <si>
    <t>Junta Administradora del Acueducto Corregimiento Llano de San Jose</t>
  </si>
  <si>
    <t>Vereda El Chocho</t>
  </si>
  <si>
    <t>Junta Administradora Vereda El Chocho</t>
  </si>
  <si>
    <t>Vereda Los Botes</t>
  </si>
  <si>
    <t>Acueducto Los Botes</t>
  </si>
  <si>
    <t>Vereda Las Estancias</t>
  </si>
  <si>
    <t>Junta de Accion Comunal Ventiadero Las Estancias</t>
  </si>
  <si>
    <t>Vereda Los Granadillos</t>
  </si>
  <si>
    <t>Junta  de Acción Comunal Los Granadillos</t>
  </si>
  <si>
    <t>Corregimiento La Merced del Playón</t>
  </si>
  <si>
    <t>Corregimiento San Diego</t>
  </si>
  <si>
    <t>Corregimiento El Carmen de La Venta</t>
  </si>
  <si>
    <t>Junta de Administradora de Acueducto La Venta</t>
  </si>
  <si>
    <t>Corregimiento Honda</t>
  </si>
  <si>
    <t>Junta Administradora Acueducto La Honda</t>
  </si>
  <si>
    <t>Vereda La Hacienda</t>
  </si>
  <si>
    <t>Vereda Malvazá</t>
  </si>
  <si>
    <t>Junta Administradora Acueducto San Miguel</t>
  </si>
  <si>
    <t>Vereda Los Recuerdos</t>
  </si>
  <si>
    <t>Junta de Acción Comunal Vereda Los Recuerdos</t>
  </si>
  <si>
    <t>Vereda Los Peñoles</t>
  </si>
  <si>
    <t>Junta Administradora Acueducto Multiveredal Peñoles, Ceja, La Palma -Los Peñoles</t>
  </si>
  <si>
    <t>Junta Administradora Acueducto Multiveredal Peñoles, Ceja, La Palma -La Palma</t>
  </si>
  <si>
    <t>Vereda La Ceja</t>
  </si>
  <si>
    <t xml:space="preserve">Junta Administradora Acueducto Multiveredal Peñoles, Ceja, La Palma-La Ceja </t>
  </si>
  <si>
    <t>Vereda Provincial</t>
  </si>
  <si>
    <t>Junta Administradora Acueducto Vereda Provincial-Provincial</t>
  </si>
  <si>
    <t>Junta Administradora Acueducto Vereda Montañita</t>
  </si>
  <si>
    <t xml:space="preserve">Junta de Acción Comunal Vereda El Morro </t>
  </si>
  <si>
    <t>Vereda La Hondura</t>
  </si>
  <si>
    <t>Junta de Accion comunal Vereda Las Abejas-La Hondura</t>
  </si>
  <si>
    <t>Vereda Porvenir</t>
  </si>
  <si>
    <t>Junta  Acción Comunal Vereda Porvenir</t>
  </si>
  <si>
    <t>Junta de Accion Comunal El Socorro</t>
  </si>
  <si>
    <t>Vereda Montenegro</t>
  </si>
  <si>
    <t>Junta  Administradora Acueducto Montenegro</t>
  </si>
  <si>
    <t>Vereda Los Ensenillos</t>
  </si>
  <si>
    <t>Junta de Acción Comunal Vereda Los Ensenillos</t>
  </si>
  <si>
    <t>Vereda El Guamal</t>
  </si>
  <si>
    <t xml:space="preserve">Junta de Accion Comunal El Guamal </t>
  </si>
  <si>
    <t>Vereda Rodas</t>
  </si>
  <si>
    <t>Junta de Accion Comunal Rodas</t>
  </si>
  <si>
    <t>Vereda San Pascual</t>
  </si>
  <si>
    <t>Junta de Administrado de Acueducto San Pascual-San Pascual</t>
  </si>
  <si>
    <t>Vereda Curiti</t>
  </si>
  <si>
    <t xml:space="preserve">Asociación de Usuarios del Acueducto Curiti Guamal-Curiti </t>
  </si>
  <si>
    <t>Vereda Sobresabanas</t>
  </si>
  <si>
    <t>Junta  Administradora Acueducto Sobresabanas</t>
  </si>
  <si>
    <t>Junta de Accion Comunal La Florida</t>
  </si>
  <si>
    <t>Vereda El Peregrino</t>
  </si>
  <si>
    <t>Junta  Acción Comunal Vereda Peregrino</t>
  </si>
  <si>
    <t>Junta  Acción Comunal Vereda Barrio Nuevo</t>
  </si>
  <si>
    <t>Vereda Cristobal</t>
  </si>
  <si>
    <t>Junta  Administradora Acueducto Cristobal</t>
  </si>
  <si>
    <t>Vereda Las Abejas</t>
  </si>
  <si>
    <t>Junta de Accion comunal Vereda Las Abejas-Las Abejas</t>
  </si>
  <si>
    <t xml:space="preserve">Olaya </t>
  </si>
  <si>
    <t>Junta  de Accion Comunal La Playa</t>
  </si>
  <si>
    <t>Asociación de Usuarios y Suscriptores del Acueducto de Llanadas ACUALLAN-Llanadas</t>
  </si>
  <si>
    <t>Vereda Pencal</t>
  </si>
  <si>
    <t>Junta de Accion Comunal Pencal</t>
  </si>
  <si>
    <t>Vereda Quebrada Seca</t>
  </si>
  <si>
    <t>Unidad de Servicios Públicos Domiciliarios-Quebrada Seca</t>
  </si>
  <si>
    <t>Vereda Piñones</t>
  </si>
  <si>
    <t>ASOPIÑONES-Vereda Piñones</t>
  </si>
  <si>
    <t>Corregimiento Sucre</t>
  </si>
  <si>
    <t>Aguas Regionales EPM S.A. E.S.P-Sucre</t>
  </si>
  <si>
    <t>Vereda Guayabo</t>
  </si>
  <si>
    <t>Junta  de Accion Comunal Guayabo</t>
  </si>
  <si>
    <t>Vereda Las Lomas</t>
  </si>
  <si>
    <t>Vereda Los Naipes</t>
  </si>
  <si>
    <t>Vereda San Julian de Barbacoas</t>
  </si>
  <si>
    <t>Vereda La Loma Del Sauce</t>
  </si>
  <si>
    <t>Vereda El Agrio</t>
  </si>
  <si>
    <t>Vereda Barbacoas</t>
  </si>
  <si>
    <t>Corregimiento Los Llanos</t>
  </si>
  <si>
    <t xml:space="preserve">Vereda Las Faldas </t>
  </si>
  <si>
    <t>Vereda Las Faldas Del Café</t>
  </si>
  <si>
    <t>Vereda El Filo</t>
  </si>
  <si>
    <t>Vereda La Antigua</t>
  </si>
  <si>
    <t>Vereda El Páramo</t>
  </si>
  <si>
    <t>Vereda Llano Del Pueblo</t>
  </si>
  <si>
    <t>Vereda Italia 90</t>
  </si>
  <si>
    <t>Vereda Pojonal</t>
  </si>
  <si>
    <t>Vereda Guayabal La Falda</t>
  </si>
  <si>
    <t>Vereda Popal</t>
  </si>
  <si>
    <t>Vereda La Guadua</t>
  </si>
  <si>
    <t>Vereda Santa Agueda</t>
  </si>
  <si>
    <t>Vereda Renegado Valle</t>
  </si>
  <si>
    <t>Vereda  Guayabal de Pená</t>
  </si>
  <si>
    <t>Corregimiento de Lomitas</t>
  </si>
  <si>
    <t>Vereda San Juan de Renegado</t>
  </si>
  <si>
    <t>Corregimiento La Vega del Inglés</t>
  </si>
  <si>
    <t>Vereda  La Nueva Llanada</t>
  </si>
  <si>
    <t>Vereda El Junco</t>
  </si>
  <si>
    <t>Asociación de Usuarios del Acueducto Rural de La Vereda El Junco</t>
  </si>
  <si>
    <t>Corregimiento El Oro</t>
  </si>
  <si>
    <t>Junta de Acción Comunal Corregimiento El Oro</t>
  </si>
  <si>
    <t>Vereda El Tesorero</t>
  </si>
  <si>
    <t>Junta Administradora del Acueducto-Tesorero</t>
  </si>
  <si>
    <t>Junta Administradora del Acueducto del Socorro</t>
  </si>
  <si>
    <t>Junta Administradora del Acueducto del Madero</t>
  </si>
  <si>
    <t>Vereda La Pedrona</t>
  </si>
  <si>
    <t>Junta Administradora Acueducto de La Pedrona</t>
  </si>
  <si>
    <t>Junta de Acción Comunal del Acueducto El Tambo</t>
  </si>
  <si>
    <t>Junta de Acción Comunal Vereda El Encanto</t>
  </si>
  <si>
    <t>Vereda Llano de los Encuentros</t>
  </si>
  <si>
    <t>Junta de Acción Comunal Llano de Los Encuentros</t>
  </si>
  <si>
    <t>Vereda San Cristobal Pená</t>
  </si>
  <si>
    <t>Junta de Acción Comunal Vereda San Cristobal Pená</t>
  </si>
  <si>
    <t>Vereda La Ermita</t>
  </si>
  <si>
    <t>Junta Administradora Acueducto La Ermita</t>
  </si>
  <si>
    <t>Vereda Niquia</t>
  </si>
  <si>
    <t>Junta de Acción Comunal Vereda Niquia</t>
  </si>
  <si>
    <t>Junta Administradora Acueducto La Ceja</t>
  </si>
  <si>
    <t>Junta Administradora Acueducto de Buenos Aires</t>
  </si>
  <si>
    <t>Vereda Tesorerito</t>
  </si>
  <si>
    <t>Junta de Acción Comunal Vereda Tesorerito</t>
  </si>
  <si>
    <t>Vereda Llano del Oro</t>
  </si>
  <si>
    <t>Junta de Acción Comunal Vereda Llano del Oro</t>
  </si>
  <si>
    <t>Junta de Acción Comunal Vereda La Aurora</t>
  </si>
  <si>
    <t>Vereda Los Tendidos</t>
  </si>
  <si>
    <t>Junta de Acción Comunal Vereda Los Tendidos</t>
  </si>
  <si>
    <t>Vereda Machado</t>
  </si>
  <si>
    <t>Junta de Acción Comunal Vereda Machado</t>
  </si>
  <si>
    <t>Vereda Macanal</t>
  </si>
  <si>
    <t>Junta Administradora Acueducto Vereda Macanal</t>
  </si>
  <si>
    <t>Vereda Membrillal</t>
  </si>
  <si>
    <t>Vereda El Placer</t>
  </si>
  <si>
    <t>Junta de Acción Comunal Vereda El Placer</t>
  </si>
  <si>
    <t>Junta de Acción Comunal Vereda La Meseta</t>
  </si>
  <si>
    <t>Junta Administradora del Acueducto La Loma</t>
  </si>
  <si>
    <t>Vereda Filo de Los Pérez</t>
  </si>
  <si>
    <t>Junta de Acción Comunal Vereda El Filo de Los Perez</t>
  </si>
  <si>
    <t>Vereda El Clavel</t>
  </si>
  <si>
    <t>Junta de Acción Comunal del Acueducto-El Clavel</t>
  </si>
  <si>
    <t>Vereda Veliguarin</t>
  </si>
  <si>
    <t>Corporacion Veliguarin</t>
  </si>
  <si>
    <t>Asociación de Usuarios del Acueducto Buenos Aires</t>
  </si>
  <si>
    <t>Vereda Alto Colorado</t>
  </si>
  <si>
    <t xml:space="preserve">Asociación de  Suscriptores o Usuarios del Acueducto de La Vereda Alto Colorado </t>
  </si>
  <si>
    <t>Vereda  El Calvario</t>
  </si>
  <si>
    <t xml:space="preserve">Asociación de  Suscriptores o Usuarios del Acueducto de La Vereda El Calvario </t>
  </si>
  <si>
    <t>Asociación de Usuarios del Acueducto  La Cienaga</t>
  </si>
  <si>
    <t>Junta de Accion Comunal Vereda Cabuyal</t>
  </si>
  <si>
    <t xml:space="preserve">Vereda Llano Arriba </t>
  </si>
  <si>
    <t>Acueducto Llano Arriba</t>
  </si>
  <si>
    <t>Vereda Sector San Vicente</t>
  </si>
  <si>
    <t xml:space="preserve">Asociación de Usuarios del Acueducto del Barrio San Vicente </t>
  </si>
  <si>
    <t>Vereda Espiritu Santo</t>
  </si>
  <si>
    <t>Asociación de  Suscriptores o Usuarios del Acueducto Poleal Espiritu Santo</t>
  </si>
  <si>
    <t>Vereda Matazano</t>
  </si>
  <si>
    <t xml:space="preserve">Asociación de  Suscriptores o Usuarios  del Acueducto de La Vereda Matazano </t>
  </si>
  <si>
    <t>Vereda Loma Hermosa</t>
  </si>
  <si>
    <t>Asociación de  Suscriptores o Usuarios del Acueducto de La Vereda Pesquinal- Loma Hermosa</t>
  </si>
  <si>
    <t>Vereda El Mestizo</t>
  </si>
  <si>
    <t xml:space="preserve">Asociación de  Suscriptores o Usuariosdel Acueducto de La Vereda El Mestizo </t>
  </si>
  <si>
    <t xml:space="preserve">Asociación de  Usuarios del  de La Vereda Montefrio </t>
  </si>
  <si>
    <t>Vereda El Pomar</t>
  </si>
  <si>
    <t xml:space="preserve">Asociación de  Usuarios del  Acueducto El Pomar </t>
  </si>
  <si>
    <t>Vereda Aguas Poleal</t>
  </si>
  <si>
    <t>Aguas de Poleal</t>
  </si>
  <si>
    <t>Vereda Llano de San Juan</t>
  </si>
  <si>
    <t>Corporacion  Llano de San Juan</t>
  </si>
  <si>
    <t>Vereda  Llano de Aguirre</t>
  </si>
  <si>
    <t>Asociación de  Usuarios del Acueducto de La Vereda Llano de Aguirre</t>
  </si>
  <si>
    <t>Vereda La Palma Parte Alta</t>
  </si>
  <si>
    <t>Asociación de  Usuarios del Acueducto de La Vereda La Palma Parte Alta</t>
  </si>
  <si>
    <t>Vereda  Piedra Negra</t>
  </si>
  <si>
    <t>Asociación de  Usuarios del Acueducto Piedra Negra</t>
  </si>
  <si>
    <t>Vereda Qimbayo</t>
  </si>
  <si>
    <t>Vereda Guayabos</t>
  </si>
  <si>
    <t>Acueducto San Francisco</t>
  </si>
  <si>
    <t>Asociación de Usuarios del Acueducto de la Vereda Tafetanes</t>
  </si>
  <si>
    <t>Vereda Mestizal</t>
  </si>
  <si>
    <t>Asociación de Usuarios del Acueducto de la Vereda Mestizal</t>
  </si>
  <si>
    <t xml:space="preserve">Vereda Estancias </t>
  </si>
  <si>
    <t>Asociación de Usuarios del Acueducto de la Vereda Estancias</t>
  </si>
  <si>
    <t>Vereda Cenegueta</t>
  </si>
  <si>
    <t>Asociación de Usuarios del Acueducto de la Vereda Cenegueta</t>
  </si>
  <si>
    <t>Vereda Pie de Cuesta</t>
  </si>
  <si>
    <t>Asociación de Usuarios del Acueducto de la Vereda  Pie de Cuesta</t>
  </si>
  <si>
    <t>Santafe de Antioquia</t>
  </si>
  <si>
    <t>Asociación de Usuarios Acueducto El Plan-Vereda El Plan</t>
  </si>
  <si>
    <t>Vereda El Rodeo</t>
  </si>
  <si>
    <t>Asociación de Usuarios Acueducto Rural Vereda El Rodeo</t>
  </si>
  <si>
    <t>Vereda Yerbabuenal</t>
  </si>
  <si>
    <t>Asociación de Suscriptores Acueducto Yerbabuenal Centro-Vereda Yerbabuenal</t>
  </si>
  <si>
    <t>Asociación de Usuarios del Acueducto de La Vereda El Filo</t>
  </si>
  <si>
    <t>Asociación de Usuarios Acueducto La Aldea-Vereda La Aldea</t>
  </si>
  <si>
    <t>Corregimiento  Socorro Sabanas</t>
  </si>
  <si>
    <t>Junta de Acción Comunal Sabanas-Corregimiento Sabanas</t>
  </si>
  <si>
    <t xml:space="preserve">VeredaKilometro Dos </t>
  </si>
  <si>
    <t>Junta de Acción Comunal Vereda Km 2</t>
  </si>
  <si>
    <t xml:space="preserve">Vereda Kilometro Dos </t>
  </si>
  <si>
    <t>Aguas Regionales EPM S.A. E.S.P-Vereda Km 2</t>
  </si>
  <si>
    <t>Aguas Regionales EPM S.A. E.S.P-Vereda El Tunal</t>
  </si>
  <si>
    <t>Corregimiento Tonusco Arriba</t>
  </si>
  <si>
    <t>Junta Administradora de Acueducto-Corregimiento Tonusco Arriba</t>
  </si>
  <si>
    <t>Corregimiento Tonusco La Aguada</t>
  </si>
  <si>
    <t>Junta Administradora de Acueducto-Corregimiento Tonusco La Aguada</t>
  </si>
  <si>
    <t>Vereda El Chorrillo</t>
  </si>
  <si>
    <t>Junta de Acción Comunal Vereda El Chorrillo</t>
  </si>
  <si>
    <t>Junta Administradora de Acueducto Vereda La Milagrosa</t>
  </si>
  <si>
    <t>Vereda Las Coloradas</t>
  </si>
  <si>
    <t>Junta de Acción Comunal Vereda Las Coloradas</t>
  </si>
  <si>
    <t>Junta de Acción Comunal Vereda Fátima</t>
  </si>
  <si>
    <t>Vereda El Carmen</t>
  </si>
  <si>
    <t>Junta de Acción Comunal Vereda El Carmen</t>
  </si>
  <si>
    <t>Vereda San Carlos</t>
  </si>
  <si>
    <t>Asociación de Usuarios Acueducto Chuscales Loma Larga-Vereda San Carlos</t>
  </si>
  <si>
    <t>Vereda El Churimbo</t>
  </si>
  <si>
    <t>Junta de Acción Comunal Churimbo-Vereda Churimbo</t>
  </si>
  <si>
    <t>Corregimiento Cativo</t>
  </si>
  <si>
    <t>Asociación de Usuarios del Acueducto del Corregimiento de Cativo.</t>
  </si>
  <si>
    <t>Asociación de Usuarios Acueducto Chuscales Loma Larga-Vereda Chaparral</t>
  </si>
  <si>
    <t>Vereda La Mariana</t>
  </si>
  <si>
    <t>Asociación de Usuarios Acueducto Chuscales Loma Larga-Vereda La Mariana</t>
  </si>
  <si>
    <t>Junta de Acción Comunal Vereda San Antonio</t>
  </si>
  <si>
    <t>Vereda Coloradas</t>
  </si>
  <si>
    <t>Asociación de Usuarios Acueducto Chuscales Loma Larga-Vereda Las Coloradas</t>
  </si>
  <si>
    <t>Corregimiento El Pescado</t>
  </si>
  <si>
    <t>Junta de Acción Comunal El Pescado-Corregimiento El Pescado</t>
  </si>
  <si>
    <t>Vereda la Mesa</t>
  </si>
  <si>
    <t>Acueducto Multiveredal  La Tolda Vereda La Mesa</t>
  </si>
  <si>
    <t>Vereda La Tolda</t>
  </si>
  <si>
    <t>Acueducto Multiveredal  La Tolda Vereda La Tolda</t>
  </si>
  <si>
    <t>Vereda Moraditas</t>
  </si>
  <si>
    <t xml:space="preserve">Asociación de Usuarios Acueducto Moraditas-Vereda Moraditas </t>
  </si>
  <si>
    <t>Vereda Moraditas Alta</t>
  </si>
  <si>
    <t>Asociación de Usuarios Acueducto Moraditas-Vereda Moraditas Alta</t>
  </si>
  <si>
    <t>Corregimiento Nurqui</t>
  </si>
  <si>
    <t>Asociación de Usuarios Acueducto Chuscales Loma Larga-Vereda Nurqui</t>
  </si>
  <si>
    <t>Asociación de Usuarios del Acueducto de La Vereda El "Madero"</t>
  </si>
  <si>
    <t>Vereda El Espinal</t>
  </si>
  <si>
    <t>Aguas Regionales EPM S.A. E.S.P-Vereda El Espinal</t>
  </si>
  <si>
    <t>Vereda La Noque</t>
  </si>
  <si>
    <t>Aguas Regionales EPM S.A. E.S.P-Vereda La Noque</t>
  </si>
  <si>
    <t>Aguas Regionales EPM S.A. E.S.P-Vereda El Paso</t>
  </si>
  <si>
    <t>Vereda Obregon</t>
  </si>
  <si>
    <t>Aguas Regionales EPM S.A. E.S.P-Vereda Obregon</t>
  </si>
  <si>
    <t>Vereda El Pedregal</t>
  </si>
  <si>
    <t>Junta de Acción Comunal El Pedregal-Vereda El Pedregal</t>
  </si>
  <si>
    <t xml:space="preserve">Sopetran </t>
  </si>
  <si>
    <t>Corregimiento Horizontes</t>
  </si>
  <si>
    <t>Asociación de Suscriptores o Usuarios del Acueducto Corregimiento de Horizontes Municipio de Sopetran Entidad Sin Animo de Lucro</t>
  </si>
  <si>
    <t xml:space="preserve">Acueducto Rural El Rayo </t>
  </si>
  <si>
    <t>Vereda Loma del Medio</t>
  </si>
  <si>
    <t>Asociación de Suscriptores o Usuarios del Acueducto Loma del Medio</t>
  </si>
  <si>
    <t>Corregimiento Nuevo Horizontes</t>
  </si>
  <si>
    <t>Asociación de Usuarios del Acueducto de Santa Barbara Corregimiento Nuevo Horizontes</t>
  </si>
  <si>
    <t>Vereda Pomar -Santa Rita</t>
  </si>
  <si>
    <t>Asociación de Suscriptores o Usuarios del Acueducto de Las Veredas Pomar-Santa Rita</t>
  </si>
  <si>
    <t>Vereda Palogrande</t>
  </si>
  <si>
    <t>Junta Administradora Acueducto Vereda Palo Grande</t>
  </si>
  <si>
    <t>Vereda Alta  La Miranda</t>
  </si>
  <si>
    <t xml:space="preserve">Junta Administradora Acueducto Veredal manantial de la ayuna vereda Alta La Miranda </t>
  </si>
  <si>
    <t>Vereda Cordoba</t>
  </si>
  <si>
    <t>Junta Administradora Acueducto Cordoba</t>
  </si>
  <si>
    <t>Corregimiento San Nicolás de Bary</t>
  </si>
  <si>
    <t xml:space="preserve">Junta Administradora de Acueducto Corregimiento San Nicolás de Bary </t>
  </si>
  <si>
    <t>Vereda Ciruelar</t>
  </si>
  <si>
    <t>Junta Administradora Acueducto Vereda El Ciruelar</t>
  </si>
  <si>
    <t>Vereda Montegrande</t>
  </si>
  <si>
    <t>Junta Administradora del Acueducto Guataqui Montegrande</t>
  </si>
  <si>
    <t>Vereda La Aguada Montegrande</t>
  </si>
  <si>
    <t>Asociación de Usuarios del Acueducto El Pedrero La Aguada Montegrande</t>
  </si>
  <si>
    <t xml:space="preserve">Junta Adminstradora Acueducto Vereda Morron </t>
  </si>
  <si>
    <t xml:space="preserve">Vereda Los Pomos Guayabal </t>
  </si>
  <si>
    <t xml:space="preserve">Acueducto Rural Pomos Guayabal </t>
  </si>
  <si>
    <t>Vereda La Puerta</t>
  </si>
  <si>
    <t>Junta Administradora Acueducto veredal la cangrejo S.A.E.S.P</t>
  </si>
  <si>
    <t xml:space="preserve">Vereda Juntas </t>
  </si>
  <si>
    <t xml:space="preserve">Junta Administradora Acueducto Vereda Juntas </t>
  </si>
  <si>
    <t xml:space="preserve">Vereda  palenque </t>
  </si>
  <si>
    <t xml:space="preserve">Asociación de Usuarios del Acueducto  ACUAPALENQUE Vereda Fuentes del Alto Grande </t>
  </si>
  <si>
    <t>Vereda Montires</t>
  </si>
  <si>
    <t xml:space="preserve">Junta Administradora Acueducto Vereda Montires </t>
  </si>
  <si>
    <t>Aguas Regionales E.P.M. S.A. E.S.P-Vereda El Rodeo Sabanazo -El Rodeo</t>
  </si>
  <si>
    <t>Vereda Guaymaral</t>
  </si>
  <si>
    <t xml:space="preserve">Acueducto La Vid S.A.E.S.P </t>
  </si>
  <si>
    <t>Vereda Juntas Fuente La Sucia</t>
  </si>
  <si>
    <t>Aguas de San Nicolas S.A. E.S.P.</t>
  </si>
  <si>
    <t xml:space="preserve">La Miranda </t>
  </si>
  <si>
    <t xml:space="preserve">Junta Administradora del Acueducto de La Vereda Aguas Claras- LLano de  Miranda </t>
  </si>
  <si>
    <t>Aguas Regionales E.P.M. S.A. E.S.P-Vereda Tafetnaes</t>
  </si>
  <si>
    <t>Vereda Llano de Montaña</t>
  </si>
  <si>
    <t>Aguas Regionales E.P.M. S.A. E.S.P-Vereda El Llano de Montaña</t>
  </si>
  <si>
    <t>Vereda Otrabanda</t>
  </si>
  <si>
    <t>Aguas Regionales E.P.M. S.A. E.S.P-Vereda La otra Banda</t>
  </si>
  <si>
    <t>Vereda Guaymarala</t>
  </si>
  <si>
    <t>Junta Administradora Acueducto Vereda Guaymarala</t>
  </si>
  <si>
    <t xml:space="preserve">Uramita </t>
  </si>
  <si>
    <t>Alto del Pital</t>
  </si>
  <si>
    <t>Junta de Acción Comunal Acueducto Alto del Pital</t>
  </si>
  <si>
    <t>Vereda Ambalema</t>
  </si>
  <si>
    <t>Junta de Acción Comunal Acueducto Ambalema</t>
  </si>
  <si>
    <t>Vereda El Oso</t>
  </si>
  <si>
    <t>Junta de Acción Comunal Acueducto El Oso</t>
  </si>
  <si>
    <t>Vereda El Llano</t>
  </si>
  <si>
    <t>Junta de Accion Comunal Vereda El Llano</t>
  </si>
  <si>
    <t>Junta de Accion Comunal Vereda El Madero</t>
  </si>
  <si>
    <t>Junta de Accion Comunal de La Vereda El Retiro</t>
  </si>
  <si>
    <t>Junta de Accion Comunal Acueducto de La Vereda La Cumbre</t>
  </si>
  <si>
    <t>Junta de Accion Comunal Acueducto Vereda Murrapal</t>
  </si>
  <si>
    <t>Vereda Iracal</t>
  </si>
  <si>
    <t>Junta de Accion Comunal Vereda Iracal</t>
  </si>
  <si>
    <t>Vereda Monos</t>
  </si>
  <si>
    <t>Junta de Accion Comunal Acueducto Vereda Monos</t>
  </si>
  <si>
    <t>Fuera de servicio</t>
  </si>
  <si>
    <t>Junta de Accion Comunal de La Palma</t>
  </si>
  <si>
    <t>Junta Administadora  Acueducto Vereda La Meseta</t>
  </si>
  <si>
    <t>Vereda Palon</t>
  </si>
  <si>
    <t>Junta Administadora  Acueducto Vereda El Palon</t>
  </si>
  <si>
    <t>Vereda Limon Cabuyal</t>
  </si>
  <si>
    <t>Junta Administadora  Acueducto Vereda Limon Cabuyal</t>
  </si>
  <si>
    <t>Vereda Encalichada</t>
  </si>
  <si>
    <t>Junta de Accion Comunal La Encalichada</t>
  </si>
  <si>
    <t>Junta de Accion Comunal El Pital</t>
  </si>
  <si>
    <t>Vereda Caunce</t>
  </si>
  <si>
    <t>Junta de Accion Comunal Vereda El Caunce</t>
  </si>
  <si>
    <t>Aguas  Regionales  EPM S.A  E.S.P.-Corregimiento El Reposo</t>
  </si>
  <si>
    <t>Acueducto Naranjales</t>
  </si>
  <si>
    <t>Acueducto  Vijagual</t>
  </si>
  <si>
    <t>Acueducto  San Pablo</t>
  </si>
  <si>
    <t>Optima de Uraba-Los Mandarinos</t>
  </si>
  <si>
    <t>Vereda San Martin</t>
  </si>
  <si>
    <t xml:space="preserve">Acueducto San Martin </t>
  </si>
  <si>
    <t>Acueducto San Jose  de Apartado</t>
  </si>
  <si>
    <t>Acueducto Churido Pueblo</t>
  </si>
  <si>
    <t>Acueducto Multisectorial Zungo Carretera -  Loma Verde</t>
  </si>
  <si>
    <t>Junta de Acción Comunal Corregimiento de Buenos Aires</t>
  </si>
  <si>
    <t xml:space="preserve">Junta de Acción Comunal Corregimiento El Carmelo </t>
  </si>
  <si>
    <t xml:space="preserve">Junta de Acción Comunal de Garrapatas  </t>
  </si>
  <si>
    <t>Junta de Acción Comunal de La Vereda Canime Indigena</t>
  </si>
  <si>
    <t>Junta de Acción Comunal Vereda El Yeso</t>
  </si>
  <si>
    <t>Junta de Acción Comunal Corregimiento de Trinidad</t>
  </si>
  <si>
    <t>Junta de Acción Comunal de San José del Carmelo</t>
  </si>
  <si>
    <t>Junta de Acción Comunal Corregimiento de Guadual Arriba</t>
  </si>
  <si>
    <t>Junta de Acción Comunal La Atoyosa</t>
  </si>
  <si>
    <t>Junta de Acción Comunal Pueblo Chino</t>
  </si>
  <si>
    <t>Junta de Acción Comunal de  Nueva Estrella</t>
  </si>
  <si>
    <t>Junta de Acción Comunal Corregimiento de Naranjitas</t>
  </si>
  <si>
    <t>Junta de Acción Comunal de La Vereda Bajo Grande</t>
  </si>
  <si>
    <t xml:space="preserve">Junta de Acción Comunal de Las  Santa Fe de Las Platas </t>
  </si>
  <si>
    <t>Junta de Accion Comunal Vereda Aguas Vivas</t>
  </si>
  <si>
    <t>Junta de Accion Comunal El Carmelo</t>
  </si>
  <si>
    <t>Vereda Garrapatas</t>
  </si>
  <si>
    <t>Canime Indígena</t>
  </si>
  <si>
    <t>Vereda La Atoyosa</t>
  </si>
  <si>
    <t>Corregimiento Naranjitas</t>
  </si>
  <si>
    <t xml:space="preserve">Vereda aguas Vivas </t>
  </si>
  <si>
    <t>Vereda Arenosa</t>
  </si>
  <si>
    <t>Vereda Canal Uno</t>
  </si>
  <si>
    <t>Junta Administradora de Acueducto Carepita Canal Uno</t>
  </si>
  <si>
    <t>Corregimiento Piedras Blancas</t>
  </si>
  <si>
    <t xml:space="preserve">Junta Administradora de Acueducto y Alcantarillado Corregimiento Piedras Blancas </t>
  </si>
  <si>
    <t>Junta Administradora de Acueducto y Alcantarillado 28 de Octubre</t>
  </si>
  <si>
    <t>VeredaEl Encanto</t>
  </si>
  <si>
    <t>Junta Administradora de Acueducto Carepita Promexcol-Carepita Promexcol</t>
  </si>
  <si>
    <t>Vereda Zarabanda</t>
  </si>
  <si>
    <t>Junta Administradora de Acueducto  Zarabanda</t>
  </si>
  <si>
    <t>Vereda Eucalipto</t>
  </si>
  <si>
    <t>Vereda Belencito</t>
  </si>
  <si>
    <t>Junta Acción Comunal Vereda Belencito</t>
  </si>
  <si>
    <t>Vereda Caracolí</t>
  </si>
  <si>
    <t>Junta Administradora del Acueducto de Caracolí</t>
  </si>
  <si>
    <t>Vereda11 de Noviembre</t>
  </si>
  <si>
    <t>Junta Administradora de Acueducto y Alcantarillado Barrio 11 de Noviembre</t>
  </si>
  <si>
    <t>Vereda25 de Agosto</t>
  </si>
  <si>
    <t>Junta Administradora del Acueducto 25 de Agosto</t>
  </si>
  <si>
    <t>Junta de Accion Comunal Corregimiento Barranquillita</t>
  </si>
  <si>
    <t>Vereda El Dos Guapa</t>
  </si>
  <si>
    <t>Junta de Accion Comunal Vereda El Dos - El Dos Guapá</t>
  </si>
  <si>
    <t>Junta de Accion Comunal Vereda El Dos - Guapá La India</t>
  </si>
  <si>
    <t>Junta de Accion Comunal Vereda El Dos - Guapá León</t>
  </si>
  <si>
    <t>Junta de Accion Comunal Chontadural</t>
  </si>
  <si>
    <t>Junta de Accion Comunal Pavarandocito</t>
  </si>
  <si>
    <t>Junta de Accion Comunal Nuevo Mundo</t>
  </si>
  <si>
    <t>Junta de Accion Comunal Caucheras</t>
  </si>
  <si>
    <t xml:space="preserve">Vereda Piñales-Bedo </t>
  </si>
  <si>
    <t>Junta de Accion Comunal Piñales - Bedo</t>
  </si>
  <si>
    <t>Junta de Accion Comunal Bejuquillo</t>
  </si>
  <si>
    <t>Vereda Tierra  Dentro</t>
  </si>
  <si>
    <t>Junta de Accion Comunal Tierra dentro</t>
  </si>
  <si>
    <t>Junta de Accion Comunal Porroso</t>
  </si>
  <si>
    <t>Junta de Accion Comunal Primavera</t>
  </si>
  <si>
    <t>Junta de Accion Comunal Los Cedros</t>
  </si>
  <si>
    <t>Aguas Regionales E.P.M S.A E.S.P.-Belén de Bajirá</t>
  </si>
  <si>
    <t>Junta de Accion Comunal Los Cacaos</t>
  </si>
  <si>
    <t>Junta de Accion Comunal Vereda Villa Arteaga</t>
  </si>
  <si>
    <t>Vereda  Casa Blanca</t>
  </si>
  <si>
    <t>Vereda Carlos Carretera</t>
  </si>
  <si>
    <t>Vereda Bocas de Iguana</t>
  </si>
  <si>
    <t>Vereda Bobal La Playa</t>
  </si>
  <si>
    <t>Acueducto Corregimiento Mulatos</t>
  </si>
  <si>
    <t>Junta de Acción Comunal Corregimiento Pueblo Nuevo-Corregimiento Pueblo Nuevo</t>
  </si>
  <si>
    <t>Junta de Acción Comunal Corregimiento Pueblo Nuevo-Loma de Piedra</t>
  </si>
  <si>
    <t>Acuototumo -El Totumo</t>
  </si>
  <si>
    <t>Acueducto Vereda Casa Blanca</t>
  </si>
  <si>
    <t>Acueducto La Ceibita</t>
  </si>
  <si>
    <t>Acueducto Carlos Carretera</t>
  </si>
  <si>
    <t>Acueducto Multiveredal Villa Sonia-Villa Nueva</t>
  </si>
  <si>
    <t>Acueducto Multiveredal Villa Sonia</t>
  </si>
  <si>
    <t>Acueducto Corregimiento El Mellito-El Mellito #1</t>
  </si>
  <si>
    <t>Acueducto Corregimiento El Mellito-El Mellito #2</t>
  </si>
  <si>
    <t>Acueducto Corregimiento Mello Villavicencio</t>
  </si>
  <si>
    <t>Acueducto Multiveredal Zapata</t>
  </si>
  <si>
    <t>Acueducto Vereda Mellito Alto</t>
  </si>
  <si>
    <t>Acueducto Multiveredal Zapata-Bocas de Iguana</t>
  </si>
  <si>
    <t>Sistemas Publicos S.A E.S.P.-SISPUB S.A E.S.P- Rio Necoclí</t>
  </si>
  <si>
    <t>Sistemas Publicos S.A E.S.P.-SISPUB S.A E.S.P-El Hoyito</t>
  </si>
  <si>
    <t>Sistemas Publicos S.A E.S.P.-SISPUB S.A E.S.P-Bobal La Playa</t>
  </si>
  <si>
    <t>Sistemas Publicos S.A E.S.P.-SISPUB S.A E.S.P-San Sebastian</t>
  </si>
  <si>
    <t>Acueducto Corregimiento Caribia</t>
  </si>
  <si>
    <t>Acueducto La Comarca</t>
  </si>
  <si>
    <t>Junta Administradora Santa Catalina</t>
  </si>
  <si>
    <t>Corregimiento  San Nicolas de los  Rios</t>
  </si>
  <si>
    <t>Corregimiento Siete Vueltas</t>
  </si>
  <si>
    <t>Junta Acción Comunal</t>
  </si>
  <si>
    <t>Junta Administradora Caracoli</t>
  </si>
  <si>
    <t>Junta Administradora El Caño Margen Izquierda</t>
  </si>
  <si>
    <t>Junta Administradora Arenas Monas</t>
  </si>
  <si>
    <t>Junta Administradora Zumbido Medio</t>
  </si>
  <si>
    <t xml:space="preserve">Asociación de Trabajadores por el Litoral-Camerún </t>
  </si>
  <si>
    <t>Junta Administradora de Acueducto y Alcantarillado el Tres</t>
  </si>
  <si>
    <t>Asociación de Trabajadores por el Litoral-Aguas Claras</t>
  </si>
  <si>
    <t xml:space="preserve">Asociación de Trabajadores por el Litoral-La Martina </t>
  </si>
  <si>
    <t>Junta de Acccion Comunal San Vicente</t>
  </si>
  <si>
    <t>Junta de Accion Comunal San Jose de Mulatos</t>
  </si>
  <si>
    <t>Junta de Accion Comunal Nueva Antioquia</t>
  </si>
  <si>
    <t xml:space="preserve">Asociación de Trabajadores por el Litoral-Cope </t>
  </si>
  <si>
    <t xml:space="preserve">Asociación de Trabajadores por el Litoral-Piedrecitas </t>
  </si>
  <si>
    <t>Optima de Urabá S.A E.S.P-Rio Grande</t>
  </si>
  <si>
    <t>Optima de Urabá S.A E.S.P-Currulao</t>
  </si>
  <si>
    <t>Optima de Urabá S.A E.S.P-Nueva Colonia</t>
  </si>
  <si>
    <t>Asociación de Usuarios del Acueducto Corregimiento El Dos E.S.P Asoacuedos E.S.P</t>
  </si>
  <si>
    <t>Junta de accion comunal Alto Mulatos</t>
  </si>
  <si>
    <t>Corregimiento de Labores</t>
  </si>
  <si>
    <t>Asociacion de Usuarios de Los Servicios Publicos de Labores (ASUL)</t>
  </si>
  <si>
    <t>Junta de Acción Comunal - Comite Empresarial  del Acueducto Vereda La Miel</t>
  </si>
  <si>
    <t>Vereda El Yuyal</t>
  </si>
  <si>
    <t>Asociacion de Usuarios de Acueducto El Yuyal</t>
  </si>
  <si>
    <t>Vereda La Amoladora</t>
  </si>
  <si>
    <t>Asociacion de Usuarios del Acueducto La Amoladora (ASUAMOL)</t>
  </si>
  <si>
    <t>Junta de Acción Comunal - Comite Empresarial  del  Acueducto La Candelaria</t>
  </si>
  <si>
    <t>Vereda Playas</t>
  </si>
  <si>
    <t>Asociacion de Usuarios del Acueducto Multiveredal Playas La Montaña, Zancudito, Potrerito (AUPLAM)-Las Playas</t>
  </si>
  <si>
    <t>Vereda Zancudito</t>
  </si>
  <si>
    <t>Asociacion de Usuarios del Acueducto Multiveredal Playas La Montaña, Zancudito, Potrerito (AUPLAM)-Zancudito</t>
  </si>
  <si>
    <t>Vereda Zafra</t>
  </si>
  <si>
    <t>Asociación de Usuarios del Acueducto Multiveredal Zafra Zancudito (ASUAZA)</t>
  </si>
  <si>
    <t>Asociacion de Usuarios del Acueducto El Hoyo (ASUDAH)</t>
  </si>
  <si>
    <t>Junta de Acción Comunal Vereda Travesías</t>
  </si>
  <si>
    <t>Vereda El Gurri</t>
  </si>
  <si>
    <t>Junta de Acción Comunal Vereda El Gurrí</t>
  </si>
  <si>
    <t>Vereda El Polvillo</t>
  </si>
  <si>
    <t>Junta de Acción Comunal Vereda El Polvillo</t>
  </si>
  <si>
    <t>Vereda La Rodriguez</t>
  </si>
  <si>
    <t>Junta de Acción Comunal La Rodríguez</t>
  </si>
  <si>
    <t>Vereda Alto de Chiri</t>
  </si>
  <si>
    <t>Junta de Acción Comunal Vereda Alto de Chiri</t>
  </si>
  <si>
    <t>Junta de Acción Comunal Pueblo Nuevo</t>
  </si>
  <si>
    <t>Vereda Chorrillos</t>
  </si>
  <si>
    <t>Junta de Acción Comunal Vereda Chorrillos</t>
  </si>
  <si>
    <t>Junta de Acción Comunal Vereda La Calera</t>
  </si>
  <si>
    <t>Vereda El Hoyo</t>
  </si>
  <si>
    <t>Junta de Acción Comunal Gurimán El Hoyo</t>
  </si>
  <si>
    <t>Vereda El Roblal</t>
  </si>
  <si>
    <t>Junta de Acción Comunal Vereda El Roblal</t>
  </si>
  <si>
    <t>Corregimiento Las Auras</t>
  </si>
  <si>
    <t>Vereda Chorros Blancos Nº 1</t>
  </si>
  <si>
    <t xml:space="preserve">Vereda La Travesía </t>
  </si>
  <si>
    <t>Vereda Plan De Las Rosas</t>
  </si>
  <si>
    <t>Vereda La Colmena</t>
  </si>
  <si>
    <t>Vereda La Chiquita -Manzanillo</t>
  </si>
  <si>
    <t>Vereda Los Mangos</t>
  </si>
  <si>
    <t>Junta de Acción Comunal La Frisolera</t>
  </si>
  <si>
    <t>Vereda  La Camelia</t>
  </si>
  <si>
    <t>Secretaria de Medio Ambiente-La Camelia</t>
  </si>
  <si>
    <t>Vereda  La Maria</t>
  </si>
  <si>
    <t>Secretaria de Medio Ambiente-La Maria</t>
  </si>
  <si>
    <t>Vereda Claritas</t>
  </si>
  <si>
    <t>Secretaria de Medio Ambiente-Claritas</t>
  </si>
  <si>
    <t>Secretaria de Medio Ambiente -La Herradura</t>
  </si>
  <si>
    <t>Vereda La Granja La Vega El rio</t>
  </si>
  <si>
    <t>Secretaria de Medio Ambiente - La Granja La Vega El Rio</t>
  </si>
  <si>
    <t>Vereda Troneras</t>
  </si>
  <si>
    <t>Junta de Acción Comunal Vereda El Salto -Troneras</t>
  </si>
  <si>
    <t>Junta de Acción Comunal San Andres</t>
  </si>
  <si>
    <t>Corregimiento Bellavista</t>
  </si>
  <si>
    <t>Vereda  La Montera</t>
  </si>
  <si>
    <t>Junta de Acción Comunal La Montera</t>
  </si>
  <si>
    <t xml:space="preserve">Vereda  La Frisolera </t>
  </si>
  <si>
    <t>Vereda  Animas Piedrahita</t>
  </si>
  <si>
    <t>Vereda El Progreso</t>
  </si>
  <si>
    <t>Acumultiveredal La Veta-El Progreso</t>
  </si>
  <si>
    <t>Vereda  El Filo</t>
  </si>
  <si>
    <t>Acumultiveredal La Veta-El Filo</t>
  </si>
  <si>
    <t>Acumultiveredal La Veta-Las Brisas</t>
  </si>
  <si>
    <t>Vereda Pio XII</t>
  </si>
  <si>
    <t>Acumultiveredal La Veta-Pio XII</t>
  </si>
  <si>
    <t>Acumultiveredal La Veta-Porvenir</t>
  </si>
  <si>
    <t>Acumultiveredal La Veta-El Tesoro</t>
  </si>
  <si>
    <t>Vereda Peñol</t>
  </si>
  <si>
    <t>Acueducto Multiveredal Manantiales-Peñol</t>
  </si>
  <si>
    <t>Vereda Riochico</t>
  </si>
  <si>
    <t>Acueducto Multiveredal Manantiales-Riochico</t>
  </si>
  <si>
    <t>Vereda Riogrande</t>
  </si>
  <si>
    <t>Acueducto Multiveredal Manantiales-Riogrande</t>
  </si>
  <si>
    <t>Vereda  Yerbabuena</t>
  </si>
  <si>
    <t>Acueducto Multiveredal Manantiales-Yerbabuena</t>
  </si>
  <si>
    <t>Asociacion de Usuarios Propietarios del Acueducto Vereda El Zancudo</t>
  </si>
  <si>
    <t>San Juan De Urabá</t>
  </si>
  <si>
    <t>Asociación de Usuarios Acueducto El  Salto (ASOACUA)- El Salto</t>
  </si>
  <si>
    <t>Vereda La Arenera</t>
  </si>
  <si>
    <t>Asociación de Usuarios Acueducto El  Salto (ASOACUA) -La Arenera</t>
  </si>
  <si>
    <t>Vereda Vega Botero</t>
  </si>
  <si>
    <t>Junta de Acción Comunal Vereda Vega Botero</t>
  </si>
  <si>
    <t xml:space="preserve">Vereda Lorica </t>
  </si>
  <si>
    <t xml:space="preserve">Junta de Acción Comunal Vereda Lorica </t>
  </si>
  <si>
    <t>Corregimiento La Estrella</t>
  </si>
  <si>
    <t>Asociación de Usuarios del Acueducto Corregimiento La Estrella E.S.P.</t>
  </si>
  <si>
    <t>Vereda San Fernandito</t>
  </si>
  <si>
    <t>Asociación de Usuarios del Acueducto Veredal San Fernandito E.S.P.</t>
  </si>
  <si>
    <t>Vereda La Bonita</t>
  </si>
  <si>
    <t>Junta de Acción Comunal Vereda La Bonita</t>
  </si>
  <si>
    <t>Vereda La Acequia</t>
  </si>
  <si>
    <t>Junta de Acción Comunal Vereda La Acequia</t>
  </si>
  <si>
    <t>Asociación de Usuarios Acueducto El Cerro</t>
  </si>
  <si>
    <t>Asociación de Usuarios Acueducto El Indio</t>
  </si>
  <si>
    <t>Asociación de Usuarios Acueducto El Guayabo</t>
  </si>
  <si>
    <t>Asociación de Usuarios Acueducto La Primavera</t>
  </si>
  <si>
    <t xml:space="preserve">Vereda La Hondura </t>
  </si>
  <si>
    <t xml:space="preserve">Junta de Acción Comunal Vereda La Hondura </t>
  </si>
  <si>
    <t xml:space="preserve">Vereda San Matias </t>
  </si>
  <si>
    <t xml:space="preserve">Junta de Acción Comunal Vereda San Matias </t>
  </si>
  <si>
    <t xml:space="preserve">Junta de Acción Comunal Vereda Cañaveral </t>
  </si>
  <si>
    <t xml:space="preserve">Vereda La Contrata </t>
  </si>
  <si>
    <t xml:space="preserve">Asociacion de Usuarios Vereda La Contrata </t>
  </si>
  <si>
    <t>Vereda El Tablon</t>
  </si>
  <si>
    <t>Asociación de Usuarios Acueducto El Tablon</t>
  </si>
  <si>
    <t>Vereda Quebradoncita</t>
  </si>
  <si>
    <t>Vereda La Bayadera</t>
  </si>
  <si>
    <t>Asociación de Usuarios Acueducto La Bayadera</t>
  </si>
  <si>
    <t>Vereda La Divisa</t>
  </si>
  <si>
    <t>Junta Administradora La Divisa</t>
  </si>
  <si>
    <t>Vereda Guadalupe IV</t>
  </si>
  <si>
    <t>Empresas Publicas de Medellin E.S.P.Los Cedros-Guadalupe IV</t>
  </si>
  <si>
    <t>Empresa de Servicios Publicos de Guadalupe S.A.S. E.S.P.-Montañita</t>
  </si>
  <si>
    <t>Vereda Candelaria</t>
  </si>
  <si>
    <t>Asociación de Usuarios del Acueducto Veredal La Candelaria</t>
  </si>
  <si>
    <t>Vereda Guanteros</t>
  </si>
  <si>
    <t>Junta Administradora Acueducto Guanteros</t>
  </si>
  <si>
    <t>Vereda El Machete</t>
  </si>
  <si>
    <t>ASOMAGUBA-El Machete</t>
  </si>
  <si>
    <t>Vereda Malabrigo</t>
  </si>
  <si>
    <t>Junta Administradora del Acueducto Malabrigo</t>
  </si>
  <si>
    <t>Vereda San Basilio Abajo</t>
  </si>
  <si>
    <t>Asociacion de Usuarios del Acueducto San Basilio Bajo</t>
  </si>
  <si>
    <t>Vereda Bramadora</t>
  </si>
  <si>
    <t>Junta Administradora El Perico Guadalupe IV-Bramadora</t>
  </si>
  <si>
    <t>Vereda Plan de Perez</t>
  </si>
  <si>
    <t>Junta Administradora de Acueducto Vereda Plan de Perez</t>
  </si>
  <si>
    <t>Vereda San Basilio Medio</t>
  </si>
  <si>
    <t>Junta Administradora del Acueducto San Basilio Medio</t>
  </si>
  <si>
    <t>Vereda Puente Acacias</t>
  </si>
  <si>
    <t>Asociacion de Usuarios del Acueducto Puente Acacias</t>
  </si>
  <si>
    <t>Junta Administradora Acueducto El Morro</t>
  </si>
  <si>
    <t>Asociacion de Usuarios del Acueducto Veredal "Gotas de Agua Pura"-El Guadual</t>
  </si>
  <si>
    <t>Corregimiento de la Granja</t>
  </si>
  <si>
    <t>Junta Administradora Acueducto Corregimiento de la Granja</t>
  </si>
  <si>
    <t>Junta Administradora Acueducto Multiveredal Paloblanco - Buena Vista</t>
  </si>
  <si>
    <t>Vereda La Hundida</t>
  </si>
  <si>
    <t>Junta Administradora Acueducto Multiveredal Paloblanco - La Hundida</t>
  </si>
  <si>
    <t>Vereda Guacharaquero</t>
  </si>
  <si>
    <t>Junta Administradora Acueducto Guacharaquero - La Honda Predio Carlos Taborda</t>
  </si>
  <si>
    <t>Junta Administradora Acueducto Guacharaquero-Arenales</t>
  </si>
  <si>
    <t>Junta de Acción Comunal  Santa Rita - La Hermosa</t>
  </si>
  <si>
    <t>Junta de Acción Comunal  Santa Rita-Arenales</t>
  </si>
  <si>
    <t>Corregimiento El Aro</t>
  </si>
  <si>
    <t>Junta de Acción Comunal  Corregimiento El Aro</t>
  </si>
  <si>
    <t>Junta de Acción Comunal  Santa Rita-Pueblo Nuevo</t>
  </si>
  <si>
    <t>Junta de Acción Comunal Santa Lucia</t>
  </si>
  <si>
    <t>Junta de Acción Comunal  Santa Ana</t>
  </si>
  <si>
    <t>Vereda Pascuita</t>
  </si>
  <si>
    <t>Junta de Acción Comunal Pascuita- Pascuita</t>
  </si>
  <si>
    <t>Junta de Acción Comunal Pascuita-  Palmichal</t>
  </si>
  <si>
    <t>Vereda Las Agüitas</t>
  </si>
  <si>
    <t>Junta de Acción Comunal Pascuita- Las Agüitas</t>
  </si>
  <si>
    <t>Vereda Candelaria Alta</t>
  </si>
  <si>
    <t>Junta Administradora Acueducto de La Candelaria Alta</t>
  </si>
  <si>
    <t>Vereda Brisas</t>
  </si>
  <si>
    <t>Junta Administradora de Acueducto Vereda Brisas</t>
  </si>
  <si>
    <t>Vereda El Cedral</t>
  </si>
  <si>
    <t>Junta Administradora de Acueducto El Cedral</t>
  </si>
  <si>
    <t>Vereda El Tejar</t>
  </si>
  <si>
    <t>Junta Administradora de Acueducto Vereda El Tejar</t>
  </si>
  <si>
    <t>Junta de Administradora de Acueducto La Miranda</t>
  </si>
  <si>
    <t>Vereda Candelaria Baja</t>
  </si>
  <si>
    <t>Junta Administradora de Acueducto Candelaria Baja</t>
  </si>
  <si>
    <t>Junta Administradora Acueducto Multiveredal Chontaduro-Chontaduro</t>
  </si>
  <si>
    <t>Vereda Bajo Ingles</t>
  </si>
  <si>
    <t>Junta Administradora de Acueducto Vereda Bajo Ingles</t>
  </si>
  <si>
    <t>Vereda El Quibral</t>
  </si>
  <si>
    <t>Junta Administradora de Acueducto La Georgia-El Quibral</t>
  </si>
  <si>
    <t>Junta Administradora de Acueducto La Georgia-El Calvario</t>
  </si>
  <si>
    <t>Vereda Camelia Alta</t>
  </si>
  <si>
    <t xml:space="preserve">Junta de Acción Comunal La Estrella-Camelia Alta </t>
  </si>
  <si>
    <t xml:space="preserve">Junta de Acción Comunal El Tinto La Florida-La Florida </t>
  </si>
  <si>
    <t>Vereda El Tinto La Florida</t>
  </si>
  <si>
    <t>Junta de Acción Comunal El Porvenir-El Tinto La Florida</t>
  </si>
  <si>
    <t>Vereda Paloblanco</t>
  </si>
  <si>
    <t>Junta Administradora Acueducto Multiveredal Paloblanco - Paloblanco</t>
  </si>
  <si>
    <t>Junta Administradora Acueducto  La Honda</t>
  </si>
  <si>
    <t xml:space="preserve">Vereda San Isidro </t>
  </si>
  <si>
    <t>Junta Administradora Acueducto San Isidro</t>
  </si>
  <si>
    <t>Vereda Las Arañas</t>
  </si>
  <si>
    <t>Junta de Acción Comunal Las Arañas</t>
  </si>
  <si>
    <t>Junta Administradora de Acueducto Vereda Las Cuatro</t>
  </si>
  <si>
    <t>Sector Requintadero</t>
  </si>
  <si>
    <t>Junta Administradora Acueducto de Requintadero</t>
  </si>
  <si>
    <t>Junta Administradora Acueducto Multiveredal Chontaduro - Murrapal</t>
  </si>
  <si>
    <t>Vereda Cenizas</t>
  </si>
  <si>
    <t>Junta Administradora Acueducto Multiveredal Chontaduro - Cenizas</t>
  </si>
  <si>
    <t>Vereda Loma Grande</t>
  </si>
  <si>
    <t>Junta de Acción Comunal Vereda Loma Grande</t>
  </si>
  <si>
    <t>Vereda Alto Seco</t>
  </si>
  <si>
    <t>Junta de Acción Comunal Vereda Alto Seco</t>
  </si>
  <si>
    <t>Junta de Acción Comunal Vereda El Morro</t>
  </si>
  <si>
    <t>Vereda Media Loma</t>
  </si>
  <si>
    <t>Junta de Acción Comunal Vereda Media Loma</t>
  </si>
  <si>
    <t>Junta de Acción Comunal Vereda Santa Gertrudis</t>
  </si>
  <si>
    <t>Junta de Acción Comunal Vereda San Miguel</t>
  </si>
  <si>
    <t>Junta de Acción Comunal Vereda Travesias</t>
  </si>
  <si>
    <t>Junta de Acción Comunal Vereda Cienaga</t>
  </si>
  <si>
    <t>Junta de Acción Comunal Vereda Cruces</t>
  </si>
  <si>
    <t>Vereda Cordillera</t>
  </si>
  <si>
    <t>Vereda Loma del Indio</t>
  </si>
  <si>
    <t>Junta de Acción Comunal Vereda Loma del Indio</t>
  </si>
  <si>
    <t>Junta de Acción Comunal Vereda Montebello</t>
  </si>
  <si>
    <t>Junta de Acción Comunal Vereda La Chorrera</t>
  </si>
  <si>
    <t>Vereda El Bujio</t>
  </si>
  <si>
    <t>Junta de Acción Comunal Vereda El Bujio</t>
  </si>
  <si>
    <t xml:space="preserve"> Vereda El Mico</t>
  </si>
  <si>
    <t>Junta de Acción Comunal Vereda Tabor-El Mico</t>
  </si>
  <si>
    <t xml:space="preserve"> Vereda Cañadusalez</t>
  </si>
  <si>
    <t>Junta de Acción Comunal Vereda Cañaduzales</t>
  </si>
  <si>
    <t>Vereda Vereda Lejia</t>
  </si>
  <si>
    <t>Junta de Acción Comunal Vereda La Lejia</t>
  </si>
  <si>
    <t>Junta de Acción Comunal Potrerito</t>
  </si>
  <si>
    <t>Vereda El Caribe</t>
  </si>
  <si>
    <t>Asociación de Usuarios Manantiales La Arabia</t>
  </si>
  <si>
    <t>Vereda Camburé</t>
  </si>
  <si>
    <t>Junta de Acción Comunal Camburé</t>
  </si>
  <si>
    <t>San José de La Montaña</t>
  </si>
  <si>
    <t>Asociacion de Usuarios Acueducto de la Vereda La Pulgarina (ASOPUL)</t>
  </si>
  <si>
    <t>Asociacion de Usuarios del Acueducto Alto de Medina</t>
  </si>
  <si>
    <t>Asociacion de Usuarios del Acueducto de las Veredas Espiritu Santo, Pantanillo (ASUAVEP)</t>
  </si>
  <si>
    <t>Asociacion de Usuarios del Acueducto Multiveredal Montefrio-Montefrio</t>
  </si>
  <si>
    <t>Junta Administradora del Acueducto San Francisco-ACUASFRAN</t>
  </si>
  <si>
    <t>Asociacion de Usuarios del Acueducto San Juan La Maria (ASOJUMARIA)-La Maria</t>
  </si>
  <si>
    <t>Asociacion de Usuarios Junta Administradora Acueducto La Cuchilla San Pedro</t>
  </si>
  <si>
    <t>Asociación de Usuarios del Acueducto de Ovejas (AACO)</t>
  </si>
  <si>
    <t>Acueducto La Empalizada</t>
  </si>
  <si>
    <t>Asociación de Usuarios del Acueducto La Lana</t>
  </si>
  <si>
    <t>Asociación de Usuarios del Acueducto La Palma</t>
  </si>
  <si>
    <t>Asociacion de Usuarios del Acueducto de la Vereda Buenos Aires</t>
  </si>
  <si>
    <t>Asociacion de Usuarios del Acueducto San Juan La Maria (ASOJUMARIA)-San Juan</t>
  </si>
  <si>
    <t>Vereda Santa Bárbara 2</t>
  </si>
  <si>
    <t>Acueducto Santa Bárbara 2</t>
  </si>
  <si>
    <t>Vereda San Jose la Ahumada</t>
  </si>
  <si>
    <t>Asociacion de Usuarios Acueducto ACUESANA -San Jose la Ahumada</t>
  </si>
  <si>
    <t>Corregimiento  San Pablo</t>
  </si>
  <si>
    <t>Asociación de Usuarios del Acueducto y Alcantarillado de San Pablo</t>
  </si>
  <si>
    <t xml:space="preserve">Vereda Santa Ana </t>
  </si>
  <si>
    <t xml:space="preserve">Asociación de Usuarios del Acueducto Multiveredal AMORSSAN- Santa Ana </t>
  </si>
  <si>
    <t>Corregimiento  San Isidro</t>
  </si>
  <si>
    <t xml:space="preserve">Asociación de Usuarios del Acueducto San Isidro </t>
  </si>
  <si>
    <t>Corregimiento Aragón</t>
  </si>
  <si>
    <t xml:space="preserve">Junta Administradora Acueducto Aragon </t>
  </si>
  <si>
    <t xml:space="preserve">Vereda Pontezuela </t>
  </si>
  <si>
    <t>Asociacion de Usuarios Acuadueducto Multiveredal Pontezuela</t>
  </si>
  <si>
    <t>Vereda Malambo</t>
  </si>
  <si>
    <t>Corregimiento  Hoyorrico</t>
  </si>
  <si>
    <t xml:space="preserve">Vereda La Piedra </t>
  </si>
  <si>
    <t>Vereda Minavieja</t>
  </si>
  <si>
    <t>Asociacion de Usuarios Acueducto El Titan</t>
  </si>
  <si>
    <t>Vereda Ahitoncito</t>
  </si>
  <si>
    <t xml:space="preserve">Junta Administradora Acueducto Ahitoncito </t>
  </si>
  <si>
    <t xml:space="preserve">Asociación Acueducto Remanso de Paz de La Vereda El Vergel </t>
  </si>
  <si>
    <t>Vereda Orobajo</t>
  </si>
  <si>
    <t>Asociación de Usuarios del Acueducto Multiveredal AMORSSAN-Orobajo Santa Ines</t>
  </si>
  <si>
    <t xml:space="preserve">Vereda Los Salados  </t>
  </si>
  <si>
    <t xml:space="preserve">Asociación de Usuarios del Acueducto Multiveredal AMORSSAN-Los Salados  </t>
  </si>
  <si>
    <t>Asociación de Usuarios del Acueducto Multiveredal AMORSSAN-La Muñoz</t>
  </si>
  <si>
    <t>Corregimiento Riogrande</t>
  </si>
  <si>
    <t>Asociación de Socios Acueducto y Alcantarillado Corregimiento de Riogrande-ASAACOR</t>
  </si>
  <si>
    <t>Vereda Orobajo -  Riogrande</t>
  </si>
  <si>
    <t>Asociación de Usuarios del Acueducto Multiveredal AMORSSAN-Riogrande</t>
  </si>
  <si>
    <t>Vereda El Caney</t>
  </si>
  <si>
    <t>Asociación de Usuarios del Acueducto El Caney</t>
  </si>
  <si>
    <t>Asociación de Usuarios Acueducto Allachí-El Llano</t>
  </si>
  <si>
    <t>Vereda Chilimaco</t>
  </si>
  <si>
    <t>Asociación de Usuarios Acueducto Allachí-Chilimaco</t>
  </si>
  <si>
    <t>Vereda Salamina</t>
  </si>
  <si>
    <t>Asociación de Usuarios del Acueducto La Pava Salamina -Salamina</t>
  </si>
  <si>
    <t>Vereda La Pava</t>
  </si>
  <si>
    <t>Asociación de Usuarios del Acueducto La Pava Salamina -La Pava</t>
  </si>
  <si>
    <t>Junta Administradora Acueducto Fronteras-Montefrio</t>
  </si>
  <si>
    <t>Junta Administradora Acueducto Fronteras-Barrancas</t>
  </si>
  <si>
    <t xml:space="preserve">Vereda Buenavista </t>
  </si>
  <si>
    <t>Unidad de Servicios Publicos Domiciliarios E.S.P. del Municipio de Toledo -Vereda Buenavista</t>
  </si>
  <si>
    <t>Vereda Miraflores</t>
  </si>
  <si>
    <t>Junta de Acción Comunal de Miraflores</t>
  </si>
  <si>
    <t xml:space="preserve">Junta de Acción Comunal Vereda Barrancas </t>
  </si>
  <si>
    <t>Vereda Brugo</t>
  </si>
  <si>
    <t>Juntade Acuedcuto Vereda de Brugo</t>
  </si>
  <si>
    <t xml:space="preserve">Corregimiento del Valle </t>
  </si>
  <si>
    <t>Unidad de Servicios Publicos Domiciliarios E.S.P. del Municipio de Toledo-Corregimiento del Valle de Toledo</t>
  </si>
  <si>
    <t>Vereda El Cantaro</t>
  </si>
  <si>
    <t>Junta de Acción Comunal Vereda El Cantaro</t>
  </si>
  <si>
    <t>Vereda Biogui</t>
  </si>
  <si>
    <t>Junta de Acuedcuto Vereda Biogui</t>
  </si>
  <si>
    <t>Helechales</t>
  </si>
  <si>
    <t xml:space="preserve">Junta de Acción Comunal Vereda Helechales </t>
  </si>
  <si>
    <t>Unidad de Servicios Publicos Domiciliarios E.S.P. del Municipio de Toledo -Vereda Guayabal</t>
  </si>
  <si>
    <t xml:space="preserve">Vereda Florida </t>
  </si>
  <si>
    <t xml:space="preserve">Junta de Acueducto  Vereda Florida </t>
  </si>
  <si>
    <t>Vereda Taque</t>
  </si>
  <si>
    <t>Junta de Acuedcuto Vereda Taque</t>
  </si>
  <si>
    <t>La Linda</t>
  </si>
  <si>
    <t>Unidad de Servicios Publicos Domiciliarios E.S.P. del Municipio de Toledo -Verda La Linda</t>
  </si>
  <si>
    <t>Vereda El Quince</t>
  </si>
  <si>
    <t>Junta de Acción Comunal El Quince</t>
  </si>
  <si>
    <t>Vereda El Nevado</t>
  </si>
  <si>
    <t>Junta de Acción Comunal El Nevado</t>
  </si>
  <si>
    <t>Vereda La Habana</t>
  </si>
  <si>
    <t>Junta de Acción Comunal Caracoli-La Habana</t>
  </si>
  <si>
    <t>Vereda Palomas</t>
  </si>
  <si>
    <t>Junta de Acción Comunal Palomas</t>
  </si>
  <si>
    <t>Vereda Puerto Raudal</t>
  </si>
  <si>
    <t>Junta de Acción Comunal Puerto Raudal</t>
  </si>
  <si>
    <t>Corregimiento Puerto Valdivia</t>
  </si>
  <si>
    <t>Junta de Acción Comunal Puerto Valdivia</t>
  </si>
  <si>
    <t>Corregimiento Raudal</t>
  </si>
  <si>
    <t>Junta de Acción Comunal Raudal</t>
  </si>
  <si>
    <t>Vereda Zorras</t>
  </si>
  <si>
    <t>Junta de Acción Comunal Buenos Aires</t>
  </si>
  <si>
    <t>Corregimiento Llanos de Cuiva</t>
  </si>
  <si>
    <t>ASPROLLAC-Corregimiento Llanos de Cuiva</t>
  </si>
  <si>
    <t>Vereda Jose Maria Cordoba</t>
  </si>
  <si>
    <t>Junta Administradora del Acueducto Jose Maria Cordoba</t>
  </si>
  <si>
    <t>Vereda Mina Vieja</t>
  </si>
  <si>
    <t>Junta del Acción Comunal Mina Vieja</t>
  </si>
  <si>
    <t>Corregimiento Cedeño</t>
  </si>
  <si>
    <t>Asociación del Usuraios Acueducto Cedeño Asouace</t>
  </si>
  <si>
    <t>Corregimiento Ochali</t>
  </si>
  <si>
    <t>Junta Administardora del Acueducto Ochali</t>
  </si>
  <si>
    <t>Corregimiento El Cedro</t>
  </si>
  <si>
    <t>Junta Administardora del Acueducto El Cedro</t>
  </si>
  <si>
    <t>Vereda  La Estrella</t>
  </si>
  <si>
    <t xml:space="preserve">Junta Admnistradora del Acueduto Mallarino - La Estrella </t>
  </si>
  <si>
    <t>Corregimiento El Llano de Yarumal</t>
  </si>
  <si>
    <t>Junta Administardora del Acueducto El Llano de Yarumal</t>
  </si>
  <si>
    <t>Corregimiento la Loma</t>
  </si>
  <si>
    <t>Junta Administradora Acueducto La Loma</t>
  </si>
  <si>
    <t>Corregimiento El Pueblito</t>
  </si>
  <si>
    <t>Junta Administradora del Acueducto El Pueblito</t>
  </si>
  <si>
    <t>Vereda  Chorros Blancos Abajo</t>
  </si>
  <si>
    <t>Junta Administradora del Acueducto Chorros Blancos Abajo</t>
  </si>
  <si>
    <t>Apartadó</t>
  </si>
  <si>
    <t>Mutatá</t>
  </si>
  <si>
    <t>Chigorodó</t>
  </si>
  <si>
    <t>Necoclí</t>
  </si>
  <si>
    <t>Entrerríos</t>
  </si>
  <si>
    <t>Abriaquí</t>
  </si>
  <si>
    <t>Anzá</t>
  </si>
  <si>
    <t>Ebéjico</t>
  </si>
  <si>
    <t>Amagá</t>
  </si>
  <si>
    <t>Angelópolis</t>
  </si>
  <si>
    <t>Támesis</t>
  </si>
  <si>
    <t>Nechí</t>
  </si>
  <si>
    <t>Puerto Berrío</t>
  </si>
  <si>
    <t>Yondó</t>
  </si>
  <si>
    <t>Anorí</t>
  </si>
  <si>
    <t>Vegachí</t>
  </si>
  <si>
    <t>Yalí</t>
  </si>
  <si>
    <t>Yolombó</t>
  </si>
  <si>
    <t>Corregimiento Santa Elena</t>
  </si>
  <si>
    <t>Corregimiento Altavista</t>
  </si>
  <si>
    <t>Junta Administradora Acueducto Aguas Frías</t>
  </si>
  <si>
    <t>Palmitas</t>
  </si>
  <si>
    <t>Corregimiento El Hatillo</t>
  </si>
  <si>
    <t>Acueducto Veredal Buga Cuenca Prehispanica</t>
  </si>
  <si>
    <t>Asociación de Usuarios del Acueducto Multiveredal Aguas Cristalinas (AUAMAC)-La Tolda</t>
  </si>
  <si>
    <t>Vereda San Eugenio-San Eugenio</t>
  </si>
  <si>
    <t>Comité Pro Acueductos Mocorongo</t>
  </si>
  <si>
    <t>Vereda Platanito Parte Baja</t>
  </si>
  <si>
    <t>Asociación de Usuarios de La Vereda Platanito-Platanito Parte Baja</t>
  </si>
  <si>
    <t>Asociación de Usuarios del Acueducto de Buenos Aires</t>
  </si>
  <si>
    <t>Vereda La Ese</t>
  </si>
  <si>
    <t>Asociación de Usuarios del Acueducto La Delgadita</t>
  </si>
  <si>
    <t>Vereda Matasano-Sector La Escuela</t>
  </si>
  <si>
    <t>Comité de Acueducto Vereda Matasano –Sector La Escuela</t>
  </si>
  <si>
    <t>Vereda Matasano Parte Alta</t>
  </si>
  <si>
    <t>Asociación de Usuarios Acueducto Veredal Matasano Parte Alta</t>
  </si>
  <si>
    <t xml:space="preserve">Vereda La Lomita </t>
  </si>
  <si>
    <t>Asociación Acueducto Lomitas- Primavera de Barbosa</t>
  </si>
  <si>
    <t>Asociación de Usuarios del Acueducto y/o Alcantarillado de La Vereda Popalito (ASUAP)-Popalito</t>
  </si>
  <si>
    <t>VeredaTamborcito</t>
  </si>
  <si>
    <t>Asociación de Usuarios del Acueducto Yarumito-Tamborcito</t>
  </si>
  <si>
    <t>Corporación de Acueducto Vereda Aguas Claras Arriba</t>
  </si>
  <si>
    <t>Asociación de Usuarios del Acueducto Multiveredal La Quiebra, Dos Quebradas, Volantín y Tamborcito Barbosa “La Gota de Agua”-La Quiebra</t>
  </si>
  <si>
    <t>Asociación  Acueducto Vereda El Guayabo de Barbosa</t>
  </si>
  <si>
    <t>Vereda La Cuesta</t>
  </si>
  <si>
    <t>Asociación de Usuarios del Acueducto El Peñasco (AUAP)-La Cuesta</t>
  </si>
  <si>
    <t>Vereda Chapa Parte Baja</t>
  </si>
  <si>
    <t>Acueducto de la Vereda El Cortado</t>
  </si>
  <si>
    <t>Acueducto Veredal La Chorrera</t>
  </si>
  <si>
    <t>La Asociación de Usuarios Acueducto Lajas-La Herradura Vereda Las Lajas</t>
  </si>
  <si>
    <t>La Asociación de Usuarios Acueducto Lajas-La Herradura Vereda La Herradura</t>
  </si>
  <si>
    <t>Vereda Pachohondo</t>
  </si>
  <si>
    <t>Comité Pro Acueductos Pachohondo</t>
  </si>
  <si>
    <t>Vereda Cuartas-El Despiste</t>
  </si>
  <si>
    <t>Asociación de Usuarios Acueducto Vereda Cuartas Sector El despiste</t>
  </si>
  <si>
    <t>Vereda Los Encenillos</t>
  </si>
  <si>
    <t>Junta Administradora Acueducto El Sesenta</t>
  </si>
  <si>
    <t>VeredaLa Chuscala</t>
  </si>
  <si>
    <t>VeredaLa Corrala</t>
  </si>
  <si>
    <t>Vereda La Quiebra-San Francisco</t>
  </si>
  <si>
    <t>Vereda La Quiebra-Moraima</t>
  </si>
  <si>
    <t>Vereda La Quiebra-Las Juntas</t>
  </si>
  <si>
    <t>Vereda Maní del Cardal</t>
  </si>
  <si>
    <t>Vereda  Salinas-El 30</t>
  </si>
  <si>
    <t>Junta de Acción Comunal Vereda Salinas-El 30</t>
  </si>
  <si>
    <t>Vereda Salinas-Malpaso</t>
  </si>
  <si>
    <t>Asociación de Usuarios de Acueducto Alcantarillado y Otros Servicios Públicos de la Vereda El Cano E.S.P.</t>
  </si>
  <si>
    <t>San Rafael, La Mina y El Capiro, Las Antillas</t>
  </si>
  <si>
    <t>Morgan</t>
  </si>
  <si>
    <t>Urbanización Palmas Paraiso</t>
  </si>
  <si>
    <t>Asopantanillo</t>
  </si>
  <si>
    <t>El Salado, Chinguí y el Escobero</t>
  </si>
  <si>
    <t>Cristal Peñazul</t>
  </si>
  <si>
    <t>Vereda Perico</t>
  </si>
  <si>
    <t>El Chocho</t>
  </si>
  <si>
    <t>Vereda Tierra Amarilla Parte Alta</t>
  </si>
  <si>
    <t>Asociación Comunitaria de Beneficiarios del Acueducto Vereda Tierra Amarilla Parte Alta</t>
  </si>
  <si>
    <t>Acueducto Comunitario La Corazona</t>
  </si>
  <si>
    <t>Vereda Los Gomez</t>
  </si>
  <si>
    <t>Vereda El Porvenir sector 3 o parte alta</t>
  </si>
  <si>
    <t>Verda Los Gomez (Barrio Nuevo)</t>
  </si>
  <si>
    <t>Vereda El Llano-Corregimiento Santa Elena</t>
  </si>
  <si>
    <t>Vereda El Mazo-Corregimiento Santa Elena</t>
  </si>
  <si>
    <t>Vereda Piedragorda-Corregimiento Santa Elena</t>
  </si>
  <si>
    <t>Verda Media Luna-Corregimiento Santa Elena</t>
  </si>
  <si>
    <t>Verda Piedras blancas-Corregimiento Santa Elena</t>
  </si>
  <si>
    <t>Manantial Ana Diaz-Corregimiento Altavista</t>
  </si>
  <si>
    <t>Vereda San Jose de Manzanillo-Corregimiento Altavista</t>
  </si>
  <si>
    <t>Vereda El Salado-Corregimiento San Antonio de Prado</t>
  </si>
  <si>
    <t>Vereda La Florida-Corregimiento San Antonio de Prado</t>
  </si>
  <si>
    <t>Verda El Llano-Corregimiento San Cristobal</t>
  </si>
  <si>
    <t>Vereda Boqueron-Corregimiento San Cristobal</t>
  </si>
  <si>
    <t>Vereda El Manzanillo-Corregimiento Altavista</t>
  </si>
  <si>
    <t>Sopetrán</t>
  </si>
  <si>
    <t>0.0 - 5 %: 
Sin Riesgo</t>
  </si>
  <si>
    <t>5.1  - 14 %:  Riesgo Bajo</t>
  </si>
  <si>
    <t>14.1  -  35 % Riesgo Medio</t>
  </si>
  <si>
    <t>35.1 - 80 %  Alto</t>
  </si>
  <si>
    <t>80.1 -  100 %:  Inviable Sanitariamente</t>
  </si>
  <si>
    <t>Total  Muestras</t>
  </si>
  <si>
    <t xml:space="preserve">Total Muetras </t>
  </si>
  <si>
    <t>Total de Muestras con Riesgo</t>
  </si>
  <si>
    <t>Corregimiento Puerto Venus</t>
  </si>
  <si>
    <t>Asociacion de Usuarios del Acueducto Corregimiento Puerto Venus</t>
  </si>
  <si>
    <t>Vereda La Balsora</t>
  </si>
  <si>
    <t>Junta Administradora Acueducto Balsora</t>
  </si>
  <si>
    <t>Vereda Mangas</t>
  </si>
  <si>
    <t>Junta Administradora Acueducto de Las Mangas</t>
  </si>
  <si>
    <t>Vereda Puente Linda</t>
  </si>
  <si>
    <t>Vereda El Jazmin</t>
  </si>
  <si>
    <t>Junta Administradora Acueducto El Llano</t>
  </si>
  <si>
    <t>Junta Administradora Acueducto La Hermosa</t>
  </si>
  <si>
    <t>Vereda Morro Azul</t>
  </si>
  <si>
    <t>Junta Administradora Acueducto Morro Azul</t>
  </si>
  <si>
    <t>Junta Administradora Acueducto Pedregal- Quebrada Negra</t>
  </si>
  <si>
    <t>Vereda Santa Rosa</t>
  </si>
  <si>
    <t>Junta Administradora Acueducto Santa Rosa</t>
  </si>
  <si>
    <t>Vereda  Guamal</t>
  </si>
  <si>
    <t>Junta de Acción Comunal La Cascada-Comité de Aguas y Acueducto</t>
  </si>
  <si>
    <t>PROGRAMA VIGILANCIA DE LA CALIDAD DEL AGUA PARA CONSUMO HUMANO Y USO RECREATIVO</t>
  </si>
  <si>
    <t>PROGRAMA VIGILANCIA DE LA CALIDAD DEL AGUA DE CONSUMO HUMANO Y USO RECREATIVO</t>
  </si>
  <si>
    <t>Resume / Nivel de Riesgo</t>
  </si>
  <si>
    <t>N° Muestras con Riesgo</t>
  </si>
  <si>
    <t>Resumen / Nivel de Riesgo</t>
  </si>
  <si>
    <t>Junta Administradora De Acueductos La Mina</t>
  </si>
  <si>
    <t>Junat de Acción Comunal Vereda La Primavera</t>
  </si>
  <si>
    <t>Junta de Administradora de Acuedcucto Chorros Blancos Nº 1</t>
  </si>
  <si>
    <t>Junta Administradora de Acueducto Llanadas</t>
  </si>
  <si>
    <t>Junta de Acción Comunal La Travesía</t>
  </si>
  <si>
    <t>Junta Administradora de Acueducto La Colmena</t>
  </si>
  <si>
    <t>Junta Administradora de Acueductos Plan de Las Rosas</t>
  </si>
  <si>
    <t>Junta Administradora de Acueducto Cañaveral</t>
  </si>
  <si>
    <t>Junta Administradora de Acueducto La Chiquita</t>
  </si>
  <si>
    <t>Resumen/ Nivel de Riesgo</t>
  </si>
  <si>
    <t>Junta de Acción Comunal  Las Lomas</t>
  </si>
  <si>
    <t>Junta de Acción Comunal Los Naipes</t>
  </si>
  <si>
    <t>Junta de Acción Comunal San Julian de Barbacoas</t>
  </si>
  <si>
    <t>Junta de Acción Comunal-La Loma del Sauce</t>
  </si>
  <si>
    <t>Junta de Acción Comunal El Agrio</t>
  </si>
  <si>
    <t>Junta de Acción Comunal Barbacoas</t>
  </si>
  <si>
    <t>Junta de Acción Comunal CTO Los Llanos</t>
  </si>
  <si>
    <t>Junta de Acción Comunal Las Faldas</t>
  </si>
  <si>
    <t>Junta de Acción Comunal San José</t>
  </si>
  <si>
    <t>Junta de Acción Comunal Las Faldas del Café</t>
  </si>
  <si>
    <t>Junta de Acción Comunal San Pablo-La Escuela</t>
  </si>
  <si>
    <t>Junta de Acción Comunal San Pablo-El Filo</t>
  </si>
  <si>
    <t>Junta de Acción Comunal La Antigua</t>
  </si>
  <si>
    <t>Junta de Acción Comunal Romeral</t>
  </si>
  <si>
    <t>Junta de Acción Comunal El Parámo</t>
  </si>
  <si>
    <t>Junta de Acción Comunal Llano del Pueblo</t>
  </si>
  <si>
    <t>Junta de Acción Comunal Italia 90</t>
  </si>
  <si>
    <t>Junta de Acción Comunal San Julián</t>
  </si>
  <si>
    <t>Junta Administradora de Acueducto Jerigua-Escuela</t>
  </si>
  <si>
    <t>Junta Administradora de Acueducto Jerigua-Pojonal</t>
  </si>
  <si>
    <t>Junta de Acción Comunal Guayabal La Falda</t>
  </si>
  <si>
    <t>Junta de Acción Comunal Popal</t>
  </si>
  <si>
    <t>Junta de Acción Comunal La Guadua</t>
  </si>
  <si>
    <t>Junta de Acción Comunal Santa Agueda</t>
  </si>
  <si>
    <t>Junta de Acción Comunal Bellavista</t>
  </si>
  <si>
    <t>Junta de Acción Comunal Renegado Valle</t>
  </si>
  <si>
    <t>Junta de Acción Comunal Guayabal de Pena</t>
  </si>
  <si>
    <t>Junta de Acción Comunal CTO Lomitas</t>
  </si>
  <si>
    <t>Junta Administradora Acueducto La Vega del Inglés</t>
  </si>
  <si>
    <t>Junta de Acción Comunal Toldas</t>
  </si>
  <si>
    <t>Junta de Acción Comunal La Nueva Llanada</t>
  </si>
  <si>
    <t>Junta de Acción Comunal San Juan de Renegado</t>
  </si>
  <si>
    <t>Junta Administradora del Acueducto  Vereda  Cascaron</t>
  </si>
  <si>
    <t>Junta de Acción Comunal Vereda El Pital</t>
  </si>
  <si>
    <t>Junta de Acción Comunal Vereda Sardinas</t>
  </si>
  <si>
    <t>Junta de Acción  Comunal Quebradona</t>
  </si>
  <si>
    <t>Junta de Acción Comunal Vereda Canalones</t>
  </si>
  <si>
    <t>Junta de Acción Comunal Acueducto Vereda El Bagre</t>
  </si>
  <si>
    <t>Junta Administradora del Acueducto Vereda  El 62</t>
  </si>
  <si>
    <t>Junta de Acción Comunal Vereda Canutillo</t>
  </si>
  <si>
    <t>Junta de Acción Comunal Acueducto El Ingenio</t>
  </si>
  <si>
    <t>Acueducto Alto de Dolores</t>
  </si>
  <si>
    <t>N° de Muestras</t>
  </si>
  <si>
    <t xml:space="preserve"> N° de Muestras</t>
  </si>
  <si>
    <t>Vereda Quebrada del Medio</t>
  </si>
  <si>
    <t>Junta de Acción Comunal Vereda Quebrada del Medio</t>
  </si>
  <si>
    <t>Vereda El Respaldo</t>
  </si>
  <si>
    <t>Junta de Acción Comunal Vereda El Respaldo</t>
  </si>
  <si>
    <t>Vereda El Alto Del Roble</t>
  </si>
  <si>
    <t>Asociación Usuarios Acueducto Multiveredal La Cristalina-El Alto Del Roble</t>
  </si>
  <si>
    <t>Asociación Usuarios Acueducto Multiveredal La Cristalina-Caracolal</t>
  </si>
  <si>
    <t>Vereda El Café</t>
  </si>
  <si>
    <t>Asociación Usuarios Acueducto Multiveredal La Cristalina-El Café</t>
  </si>
  <si>
    <t>Asociación Usuarios Acueducto Multiveredal La Cristalina-La Aldea</t>
  </si>
  <si>
    <t>Asociación Usuarios Acueducto Multiveredal La Cristalina-Llano Grande</t>
  </si>
  <si>
    <t>Asociación Usuarios Acueducto Multiveredal La Cristalina-Santa Barbara</t>
  </si>
  <si>
    <t>Vereda La Aguadita</t>
  </si>
  <si>
    <t>Asociación Usuarios Acueducto Multiveredal La Cristalina-La Aguadita</t>
  </si>
  <si>
    <t>Asociación usuarios Acueducto Multiveredal La Cristalina-La Loma</t>
  </si>
  <si>
    <t xml:space="preserve">Vereda Uvital </t>
  </si>
  <si>
    <t>Asociación de Usuarios Acueducto Multiveredal La Berrionda Cestillal-Uvital</t>
  </si>
  <si>
    <t>Junta Administradora Acueducto Corregimiento de Cestillal-cestillal</t>
  </si>
  <si>
    <t>Corremiento Camparrusia</t>
  </si>
  <si>
    <t>Junta de Acción Comunal Corremiento Camparrusia</t>
  </si>
  <si>
    <t xml:space="preserve">Vereda La Florida </t>
  </si>
  <si>
    <t>Junta de Accion Comunal  vereda La Florida</t>
  </si>
  <si>
    <t>Vereda El Encierro</t>
  </si>
  <si>
    <t>Junta de Accion Comunal vereda  El Encierro</t>
  </si>
  <si>
    <t>Vereda Rioverde</t>
  </si>
  <si>
    <t>Junta de Accion Comunal Acueducto Multiveredal San Andrés Murindó-Rioverde</t>
  </si>
  <si>
    <t>Junta de Accion comunal</t>
  </si>
  <si>
    <t>Vereda Naranjal Poblanco</t>
  </si>
  <si>
    <t>Asociacion de Usuarios del Acueducto Vereda Naranjal Poblanco planta san mateo el volcan</t>
  </si>
  <si>
    <t>Asociacion de Usuarios del Acueducto Vereda Naranjal Poblanco planta sierra morena</t>
  </si>
  <si>
    <t>Vereda Tacamocho</t>
  </si>
  <si>
    <t>Empresa de Servicios Publicos de Tarso S.A E.S.P. Vereda Tacamocho</t>
  </si>
  <si>
    <t>Empresa de Servicios Públicos de Tarso S.A E.S.P.-La Linda</t>
  </si>
  <si>
    <t>Vereda El Palmar</t>
  </si>
  <si>
    <t>Asociacion Usuarios Acueducto El Palmar</t>
  </si>
  <si>
    <t>Asociacion de Usuarios Acueducto Veredal "El Guayabo"</t>
  </si>
  <si>
    <t>Vereda La Paz</t>
  </si>
  <si>
    <t>Asociacion Usuarios de Servicios Públicos Verda La Paz</t>
  </si>
  <si>
    <t>Localidad Brisas de San Juan</t>
  </si>
  <si>
    <t>Vereda Valle Humbria</t>
  </si>
  <si>
    <t>Asociación de Usuarios del Acueducto Multiveredal del Municipio de Andes - Vereda Valle Humbria</t>
  </si>
  <si>
    <t xml:space="preserve">Asociación de Usuarios del Acueducto Multiveredal del Municipio de Andes - Vereda California </t>
  </si>
  <si>
    <t>Vereda La Pó</t>
  </si>
  <si>
    <t>Acueducto Tagual La Pó</t>
  </si>
  <si>
    <t>Sector Las Violetas</t>
  </si>
  <si>
    <t>Junta de Accción Comunal Vereda El Tapón</t>
  </si>
  <si>
    <t>Junta Accion Comunal Vereda El Choco Los Mangos</t>
  </si>
  <si>
    <t>Junta Acción Comunal Vereda El Choico La Aurora</t>
  </si>
  <si>
    <t>Junta Accion Comunal Vereda Morritos</t>
  </si>
  <si>
    <t>Junta Accion Comunal Choco Campo Alegre</t>
  </si>
  <si>
    <t>Vereda el Silencio La Cuchilla</t>
  </si>
  <si>
    <t>Junta de Accion Comunal Vereda El Silencio La Cuchilla</t>
  </si>
  <si>
    <t>vereda la compañía (8005)</t>
  </si>
  <si>
    <t>vereda el porvenir (4001)</t>
  </si>
  <si>
    <t>Acueducto Multiveredal Piedragorda, La Cabaña, Peñolcito, Guamal, Potrerito-Porvenir</t>
  </si>
  <si>
    <t>Vereda Pio X-Vuelta de la Campana y Las Chambas</t>
  </si>
  <si>
    <t>Junta Administradora Acueducto Vereda Pio X-Vuelta de la Campana y Las Chambas</t>
  </si>
  <si>
    <t>Asociacion de usuarios del acueducto multiveredal el Tambo, vereda La Pava</t>
  </si>
  <si>
    <t>Vereda Tocaima</t>
  </si>
  <si>
    <t>Asociacion de Ususarios del Acueducto Multiveredal  El Tambo Vereda Tocaima</t>
  </si>
  <si>
    <t>Vereda Piedras Abajo</t>
  </si>
  <si>
    <t>Asociacion de Ususarios del Acueducto Multiveredal  El Tambo Vereda Piedras Abajo.</t>
  </si>
  <si>
    <t>Vereda Rivera La Linda</t>
  </si>
  <si>
    <t>Sector Las Brisas-El quemado</t>
  </si>
  <si>
    <t>Sector Las Brisas-la linda</t>
  </si>
  <si>
    <t>Asociacion de Usuarios del Acueducto Multiveredal La Piedra La Peña y Los Naranjos-Los Naranjos</t>
  </si>
  <si>
    <t>Asociacion de Usuarios del Acueducto Multiveredal La Piedra La Peña y Los Naranjos-La Peña</t>
  </si>
  <si>
    <t>Asociación de Usuarios de Acueducto y Alcantarillado de La Vereda San Eugenio Municipio de Barbosa Acueducto San Eugenio-La Aguada</t>
  </si>
  <si>
    <t>Asociación de Usuarios de Acueducto y Alcantarillado de La Vereda San Eugenio Municipio de Barbosa Acueducto San Eugenio-El Salado</t>
  </si>
  <si>
    <t>Vallecitos-Dos Quebradas</t>
  </si>
  <si>
    <t>Junta Pro-Acueducto Vallecitos-Dos Quebradas</t>
  </si>
  <si>
    <t>Vereda Platanito Parte Alta</t>
  </si>
  <si>
    <t>Asociación de Usuarios de La Vereda Platanito-Platanito Parte Alta</t>
  </si>
  <si>
    <t>Asociación de Usuarios de La Vereda Platanito-El Salado</t>
  </si>
  <si>
    <t>Asociación de Usuarios del Acueducto Multiveredal Aguas Cristalinas (AUAMAC)-El Cortado</t>
  </si>
  <si>
    <t>Asociación de Usuarios del Acueducto Multiveredal Aguas Cristalinas (AUAMAC)-Isaza</t>
  </si>
  <si>
    <t>Vereda Los Isaza</t>
  </si>
  <si>
    <t>Asociación de Usuarios del Acueducto Multiveredal Aguas Cristalinas (AUAMAC)-Corrientes</t>
  </si>
  <si>
    <t>Asociación de Usuarios del Acueducto Multiveredal Aguas Cristalinas (AUAMAC)-El Salado</t>
  </si>
  <si>
    <t>Asociación de Usuarios de Acueducto y Alcantarillado de La Vereda San Eugenio Municipio de Barbosa Acueducto San Eugenio</t>
  </si>
  <si>
    <t>Asociación de Usuarios del Acueducto y/o Alcantarillado del Paraiso Corregimiento del Hatillo - El paraiso</t>
  </si>
  <si>
    <t>sociación de Usuarios del Acueducto y/o Alcantarillado del Paraiso Corregimiento del Hatillo</t>
  </si>
  <si>
    <t>Vereda  El Hoyo</t>
  </si>
  <si>
    <t>Acueducto Multiveredal El Viento y El Hoyo  Parte Alta</t>
  </si>
  <si>
    <t>Vereda  El Viento</t>
  </si>
  <si>
    <t>Vereda  Yarumito</t>
  </si>
  <si>
    <t>Asociación de Usuarios del Acueducto Yarumito-Tamborcito-Vereda  Yarumito</t>
  </si>
  <si>
    <t>Vereda La Calda</t>
  </si>
  <si>
    <t>Urbanización Villa Roca - Vereda Buenos Aires</t>
  </si>
  <si>
    <t>Comité Empresarial del Acueducto Villa Roca</t>
  </si>
  <si>
    <t>Acueducto- Dos Quebradas</t>
  </si>
  <si>
    <t>Vereda Volantín</t>
  </si>
  <si>
    <t>Asociación de Usuarios del Acueducto Multiveredal La Quiebra, Dos Quebradas, Volantín y Tamborcito Barbosa “La Gota de Agua”-Volantín</t>
  </si>
  <si>
    <t>Vereda Tamborcito</t>
  </si>
  <si>
    <t>Asociación de Usuarios del Acueducto Multiveredal La Quiebra, Dos Quebradas, Volantín y Tamborcito Barbosa “La Gota de Agua”-Tamborcito</t>
  </si>
  <si>
    <t>Asociación Comunitaria del Acueducto Vereda El Cabuyal</t>
  </si>
  <si>
    <t>Asociación Junta Administradora del Acueducto Vereda Peñolcito Parte Media Y Alta</t>
  </si>
  <si>
    <t>Asociación de Afiliados del Acueducto Curazao (ASOACUR)</t>
  </si>
  <si>
    <t>La Productora Marginal de Spd Acueducto Vereda La Veta-El Pinar</t>
  </si>
  <si>
    <t>Vereda Peñolcito Parte Baja</t>
  </si>
  <si>
    <t>Junta Administradora del Acueducto Vereda de Peñolcito Parte Baja</t>
  </si>
  <si>
    <t>Corporación Acueducto Veredal Zarzal La Luz - AVEZA</t>
  </si>
  <si>
    <t>Asociación Administradora del Acueducto Maria Santificadora</t>
  </si>
  <si>
    <t>Acueducto La Cuchilla-Quebrada Arriba</t>
  </si>
  <si>
    <t>Asociación de Usuarios de Acueducto Multiveredal  "Jose Antonio Correa ESP"-Quebrada Arriba</t>
  </si>
  <si>
    <t>Asociación de Usuarios Acueducto La Tolda-La veta</t>
  </si>
  <si>
    <t>Carriquí</t>
  </si>
  <si>
    <t>Chinguí N°1</t>
  </si>
  <si>
    <t>El Escobero, los Rodas</t>
  </si>
  <si>
    <t>Vereda San Diego</t>
  </si>
  <si>
    <t>Asociación Comunitaria Acueducto Vereda San Diego</t>
  </si>
  <si>
    <t>Asociación Campesina No Nacional de Usuarios del Acueducto y Alcantarillado de la Vereda Portachuelo</t>
  </si>
  <si>
    <t>Vereda La Holanda Parte Baja</t>
  </si>
  <si>
    <t>Asociación Campesina No Nacional de Usuarios del Acueducto y Alcantarillado de la Vereda Portachuelo Planta La Holanda Parte Baja</t>
  </si>
  <si>
    <t>Vereda  Manga Arriba-Etapa I</t>
  </si>
  <si>
    <t>Asociación de Usuarios del  Acueducto Comunitario Manga Arriba Etapa I Malpaso</t>
  </si>
  <si>
    <t>Asociación Ecosostenible Vereda La Meseta</t>
  </si>
  <si>
    <t>Asociación de Usuarios Acueducto Vereda La Calera</t>
  </si>
  <si>
    <t>Asociación de Usuarios del Acueducto Vereda Manga Arriba La Loma</t>
  </si>
  <si>
    <t>Vereda Juan Cojo-El Tábano I</t>
  </si>
  <si>
    <t xml:space="preserve">Asociación de Usuarios Acueducto Juan Cojo-Las Cuchillas Planta El Tábano I      </t>
  </si>
  <si>
    <t>Vereda Juan Cojo-El Tigre</t>
  </si>
  <si>
    <t>Asociación de Usuarios Acueducto Juan Cojo-Las Cuchillas Planta El Tigre</t>
  </si>
  <si>
    <t>Asociación de Usuarios Veredal Mercedes Abrego</t>
  </si>
  <si>
    <t>Vereda  El Totumo</t>
  </si>
  <si>
    <t xml:space="preserve">Asociación de Usuarios del Acueducto Multiveredal  José Antonio Correa </t>
  </si>
  <si>
    <t xml:space="preserve">Asociación de Usuarios Acueducto Vereda Encenillos   </t>
  </si>
  <si>
    <t xml:space="preserve">Asociación Comunitaria de Acueducto Vereda La Palma                      </t>
  </si>
  <si>
    <t>Asociación de Usuarios Acueducto Vereda El Cano</t>
  </si>
  <si>
    <t>Asociación de Usuarios de La Vereda San Andrés</t>
  </si>
  <si>
    <t>Asociación de Usuarios de Acueducto y Alcantarillado Multiveredal San Esteban</t>
  </si>
  <si>
    <t>Vereda Juan Cojo-El Tábano II</t>
  </si>
  <si>
    <t xml:space="preserve">Asociación de Usuarios Acueducto Juan Cojo-Las Cuchillas Planta El Tábano II      </t>
  </si>
  <si>
    <t>Vereda Pantano Frio</t>
  </si>
  <si>
    <t>Asociación de Usuarios del Acueducto Multiveredal El Roble- Planta Pantano Frío</t>
  </si>
  <si>
    <t>Asociación  de Usuarios de Acueducto Multiveredal Lomatica</t>
  </si>
  <si>
    <t>Vereda La Toma</t>
  </si>
  <si>
    <t>Asociación de Usuarios del Acueducto Multiveredal El Roble- Planta La Toma</t>
  </si>
  <si>
    <t>Vereda El Paraíso</t>
  </si>
  <si>
    <t>Asociación de Usuarios de La Vereda Paraíso</t>
  </si>
  <si>
    <t>Asociación Comunitaria Acueducto Vereda San Diego Sector 1</t>
  </si>
  <si>
    <t>Vereda Jamundi - El barro</t>
  </si>
  <si>
    <t>Asociacion de Usuarios del Acueducto Multiveredal Jamundi - El barro</t>
  </si>
  <si>
    <t>Acueducto Comunitario Sector Los Yepes vereda Los Gómez</t>
  </si>
  <si>
    <t>Acueducto Veredal Aguas Claras Olivares (AVACO) vereda Los Olivares</t>
  </si>
  <si>
    <t xml:space="preserve">Asociación Administradora de Acueducto La Esperanza vereda El Porvenir-Sector 3 </t>
  </si>
  <si>
    <t>Asociación de Usuarios Acueducto vereda El Pedregal-Parte Alta</t>
  </si>
  <si>
    <t xml:space="preserve">Junta Administradora Acueducto  Sector Los Florianos Vereda Los Gómez.  </t>
  </si>
  <si>
    <t>Junta Administradora de Acueducto Sector Barrio Nuevo vereda Los Gómez</t>
  </si>
  <si>
    <t>Junta Administradora de Acueducto Veredal Comunidad Unida por el Mejoramiento del Agua (CUMA) -vereda Los Olivares</t>
  </si>
  <si>
    <t>Vereda Los Olivares Sector Avaco</t>
  </si>
  <si>
    <t>Vereda Los Olivares Sector Cuma</t>
  </si>
  <si>
    <t>Verda los Gomez sector los florianos</t>
  </si>
  <si>
    <t>Vereda El Yolombo-Corregimiento San Cristobal</t>
  </si>
  <si>
    <t>Verda La Palma-Corregimiento San Cristobal</t>
  </si>
  <si>
    <t>Vereda San Josel-Corregimiento de San Antonio de Prado</t>
  </si>
  <si>
    <t>Vereda El Vergel-Corregimiento San Antonio de Prado</t>
  </si>
  <si>
    <t>Corporacion de Usuarios de Acueducto y Alcantarillado de La Vereda Pan de Azucar del Municipio de Sabaneta</t>
  </si>
  <si>
    <t xml:space="preserve">Vereda Las Palmas </t>
  </si>
  <si>
    <t>Planta de Tratamiento Las Palmas</t>
  </si>
  <si>
    <t>Asociación Comunitaria Pasion por Casaverde</t>
  </si>
  <si>
    <t>Junta De Acción Comunal Vereda El encanto</t>
  </si>
  <si>
    <t xml:space="preserve">Junta Accion Comunal Barrio Pueblo nuevo </t>
  </si>
  <si>
    <t>Junta Acción Comunal Vereda Eucalipto</t>
  </si>
  <si>
    <t>Junta de Acción Comunal Vereda Nueva Esperanza</t>
  </si>
  <si>
    <t>Junta Acción comunal El Silencio</t>
  </si>
  <si>
    <t>Asociación de Usuarios de Acueducto Multiveredal Las Auras</t>
  </si>
  <si>
    <t>Llanadas</t>
  </si>
  <si>
    <t>Junta de Accion Comunal Llanadas</t>
  </si>
  <si>
    <t>Aguacatal</t>
  </si>
  <si>
    <t>Junta de Accion Comunal Aguacatal</t>
  </si>
  <si>
    <t>Junta de Acción Comunal Vereda lopia-  Anta</t>
  </si>
  <si>
    <t>Junta de Acción Comunal vereda El Mohan - Dabeiba Viejo</t>
  </si>
  <si>
    <t>Junta de Acción Comunal Vereda Llanogrande Chimiado</t>
  </si>
  <si>
    <t xml:space="preserve">Junta de Acción Comunal vereda llano de cruces-Corregimiento Cruces </t>
  </si>
  <si>
    <t>Junta de Acción Comunal Corregimiento San José de Urama</t>
  </si>
  <si>
    <t>Asociación de Usuarios AcueduCorregimiento El Potrero</t>
  </si>
  <si>
    <t>Asociación del Usuarios del AcueduCorregimiento Corregimiento La Merced Del Playón</t>
  </si>
  <si>
    <t>Junta Administradora de AcueduCorregimiento Corregimiento San Diego</t>
  </si>
  <si>
    <t>Junta de Accion  Comunal  La Hacienda</t>
  </si>
  <si>
    <t xml:space="preserve">Asociación de usuarios acueducto Malvazá </t>
  </si>
  <si>
    <t xml:space="preserve">Vereda El ventiadero </t>
  </si>
  <si>
    <t>Junta De Accion Comunal Vereda El Ventiadero</t>
  </si>
  <si>
    <t>Vereda San Pablos</t>
  </si>
  <si>
    <t>corregimiento Jeringua</t>
  </si>
  <si>
    <t xml:space="preserve">Junta Accion Comunal de Jerigua  </t>
  </si>
  <si>
    <t xml:space="preserve">Junta de Accion Comunal la Candelaria </t>
  </si>
  <si>
    <t>Vereda la candelaria</t>
  </si>
  <si>
    <t>Villa Nueva</t>
  </si>
  <si>
    <t>Junta Acción comunal p</t>
  </si>
  <si>
    <t>Vereda El Ventiadero</t>
  </si>
  <si>
    <t>Asociacion de usuarios del acueducto El Ventiadero</t>
  </si>
  <si>
    <t>Junta Accion Comunal Choco Choco</t>
  </si>
  <si>
    <t>Junta Accion Comunal Palmirita</t>
  </si>
  <si>
    <t>Junta de Accion Comunal Vereda La Veta</t>
  </si>
  <si>
    <t>Junta Aaccion comunal Buenos Aires</t>
  </si>
  <si>
    <t xml:space="preserve">Vereda San Juan </t>
  </si>
  <si>
    <t>Acueducto Multiveredal  San Juan San Juan</t>
  </si>
  <si>
    <t xml:space="preserve">Junta Accion Comunal Vereda San Antonio </t>
  </si>
  <si>
    <t>Junta Accion Comunal El Higueron</t>
  </si>
  <si>
    <t>Junta de Accion Comunal Vereda La Chorrera</t>
  </si>
  <si>
    <t>Vereda Vahitos - sector manuelito</t>
  </si>
  <si>
    <t>Junta de Acción Comunal Vahitos -  Sector Manuelito</t>
  </si>
  <si>
    <t>Junta Administradora  de Acueducto Vereda Las Milagrosa</t>
  </si>
  <si>
    <t>Asociación de Suscriptores del Acueducto Hondita Hojas Anchas del Municipio de Guarne ASACUHAN –La Honda</t>
  </si>
  <si>
    <t>Junta accion comunal</t>
  </si>
  <si>
    <t>Junta de accion comunal</t>
  </si>
  <si>
    <t>Sector Aeropuerto</t>
  </si>
  <si>
    <t>Asociación de Usuarios del Acueducto Rural Sajonia Alto de Vallejo E.S.P.-ARSA E.S.P.-Aeropuerto</t>
  </si>
  <si>
    <t>Corporacion  Civica Acueducto Santa Teresa-Sistema 1</t>
  </si>
  <si>
    <t>Corporación Aguas del Mirador-La Quiebra</t>
  </si>
  <si>
    <t>Corporacion  Civica Acueducto Santa Teresa-Sistema 2</t>
  </si>
  <si>
    <t>VeredaTablacito</t>
  </si>
  <si>
    <t>Asociación Acueducto Tablacito</t>
  </si>
  <si>
    <t>Vereda Cuatro Esquinas</t>
  </si>
  <si>
    <t>Asociación Junta de Acueducto y Alcantarillado Cuatro Esquinas</t>
  </si>
  <si>
    <t xml:space="preserve"> Vereda La Mosquita</t>
  </si>
  <si>
    <t>Asociación de Suscriptores Aguas La Chorrera-La Mosquita</t>
  </si>
  <si>
    <t>Asociación de Usuarios del Acueducto Pontezuela</t>
  </si>
  <si>
    <t>Cabecera Planta 1</t>
  </si>
  <si>
    <t>Asociación del Acueducto Cabeceras de Llanogrande-Planta I</t>
  </si>
  <si>
    <t>Cabecera Planta 2</t>
  </si>
  <si>
    <t>Asociación del Acueducto Cabeceras de Llanogrande-Planta II</t>
  </si>
  <si>
    <t>Cabecera Planta 3</t>
  </si>
  <si>
    <t>Asociación del Acueducto Cabeceras de Llanogrande-Planta III</t>
  </si>
  <si>
    <t>Vereda La Convencion</t>
  </si>
  <si>
    <t>Asociación Junta Administradora del Acueducto Vereda La Convención</t>
  </si>
  <si>
    <t>Vereda Santa Ana Ojo de Agua</t>
  </si>
  <si>
    <t>Asociación Libardo Gonzalez E. Acueducto y Alcantarillado (OJO DE AGUA)</t>
  </si>
  <si>
    <t>Vereda Galicia</t>
  </si>
  <si>
    <t>Corporación Acueducto Galicia JHGN</t>
  </si>
  <si>
    <t>Vereda Mampuesto</t>
  </si>
  <si>
    <t>Corporación Acueducto Multiveredal Carmín, Cuchillas, La Mampuesto y Anexos-Mampuesto CAM</t>
  </si>
  <si>
    <t>Corporación Civica Acueducto El Tablazo</t>
  </si>
  <si>
    <t>Barrio San Antonio de Pereira</t>
  </si>
  <si>
    <t>Corporación Cívica Acueducto San Antonio de Pereira</t>
  </si>
  <si>
    <t>Vereda Santa Bárbara</t>
  </si>
  <si>
    <t>Corporación Cívica San Luis - Santa Bárbara</t>
  </si>
  <si>
    <t>Corporación de Usuarios Acueducto El Capiro</t>
  </si>
  <si>
    <t>Vereda La Laja</t>
  </si>
  <si>
    <t>Corporación La Enea-La Laja</t>
  </si>
  <si>
    <t>Vereda Rancherias</t>
  </si>
  <si>
    <t>Junta Administradora del servicio de Agua potable Rancherias</t>
  </si>
  <si>
    <t>Vereda Manizalez</t>
  </si>
  <si>
    <t>vereda santa rita (2001)</t>
  </si>
  <si>
    <t> Acueducto Multiveredal Santa Rita Parte Baja, Perpetuo Socorro, San Antonio, La Porquera y Las Hojas-Santa Rita</t>
  </si>
  <si>
    <t>vereda el perpetuo socorro (2002)</t>
  </si>
  <si>
    <t> Acueducto Multiveredal Santa Rita Parte Baja, Perpetuo Socorro, San Antonio, La Porquera y Las Hojas-Perpetuo Socorro</t>
  </si>
  <si>
    <t>vereda san antonio (2003)</t>
  </si>
  <si>
    <t> Acueducto Multiveredal Santa Rita Parte Baja, Perpetuo Socorro, San Antonio, La Porquera y Las Hojas-San Antonio</t>
  </si>
  <si>
    <t>vereda la porquera (2004)</t>
  </si>
  <si>
    <t> Acueducto Multiveredal Santa Rita Parte Baja, Perpetuo Socorro, San Antonio, La Porquera y Las Hojas-La Porquera</t>
  </si>
  <si>
    <t>vereda las hojas (2005)</t>
  </si>
  <si>
    <t> Acueducto Multiveredal Santa Rita Parte Baja, Perpetuo Socorro, San Antonio, La Porquera y Las Hojas-Las Hojas</t>
  </si>
  <si>
    <t>vereda la compañía (2006)</t>
  </si>
  <si>
    <t> Acueducto Multiveredal Santa Rita Parte Baja, Perpetuo Socorro, San Antonio, La Porquera y Las Hojas-Las Compañía</t>
  </si>
  <si>
    <t>vereda la floresta (1122),(1124)</t>
  </si>
  <si>
    <t>Asociacion de Usuarios del Acueducto Honda, Floresta,  Santa Ana-La Floresta</t>
  </si>
  <si>
    <t>vereda la honda (1125)</t>
  </si>
  <si>
    <t>Asociacion de Usuarios del Acueducto Honda, Floresta,  Santa Ana-La Honda</t>
  </si>
  <si>
    <t>vereda peñolcito (1126)</t>
  </si>
  <si>
    <t>Asociacion de Usuarios del Acueducto Honda, Floresta,  Santa Ana-Peñolcito</t>
  </si>
  <si>
    <t>Asociación de Usuarios del Acueducto Multiveredal San Roque - Frailes</t>
  </si>
  <si>
    <t>Asociación de Usuarios del Acueducto Multiveredal San Roque - La Jota</t>
  </si>
  <si>
    <t>Asociación de Usuarios del Acueducto Multiveredal San Roque - Marbella</t>
  </si>
  <si>
    <t>Asociación de Usuarios del Acueducto Multiveredal San Roque - Patio Bonito</t>
  </si>
  <si>
    <t>Asociación de Usuarios del Acueducto Multiveredal San Roque - Quiebra Honda</t>
  </si>
  <si>
    <t>Asociación de Usuarios del Acueducto Multiveredal San Roque - Villa Nueva</t>
  </si>
  <si>
    <t>Vereda el Tachira</t>
  </si>
  <si>
    <t>Junta de Acción Comunal Vereda el Tachira</t>
  </si>
  <si>
    <t>Asociación de Usuarios del Acueducto Multiveredal San Roque - Corregimiento Cristales</t>
  </si>
  <si>
    <t>300 (para población atendida de 1200 miilitares)</t>
  </si>
  <si>
    <t>Vereda La soledad</t>
  </si>
  <si>
    <t>Junta de Acción Comunal "La Soledad"</t>
  </si>
  <si>
    <t>Corregimiento Puerto Clavel</t>
  </si>
  <si>
    <t>Corregiemiento Puerto Lopez</t>
  </si>
  <si>
    <t>SUBSECRETARIA DE SALUD PUBLICA</t>
  </si>
  <si>
    <t>DIRECION DE SALUD AMBIENTAL Y FACTORES DE RIESGO</t>
  </si>
  <si>
    <t xml:space="preserve">Corporación De Acueducto San Pedro </t>
  </si>
  <si>
    <t xml:space="preserve">Corporación De Acueducto Multiveredal Santa Elena </t>
  </si>
  <si>
    <t xml:space="preserve">Corporación De Asociados  Del Acueducto Mazo </t>
  </si>
  <si>
    <t>Corporación De Acueducto Las Flores</t>
  </si>
  <si>
    <t>Corporación Del Acueducto Media Luna</t>
  </si>
  <si>
    <t xml:space="preserve">Corporación De Acueducto Piedras Blancas </t>
  </si>
  <si>
    <t xml:space="preserve">Junta Administradora Acueducto Manzanillo </t>
  </si>
  <si>
    <t>Corporacion De Acueducto De Altavista - Altavista*</t>
  </si>
  <si>
    <t>Junta Administradora De Acueducto San José De Manzanillo Agua Pura</t>
  </si>
  <si>
    <t>Corporacion De Acueducto El Manantial De Ana Diaz</t>
  </si>
  <si>
    <t>Corporacion De Acueducto El Manantial</t>
  </si>
  <si>
    <t>Junta Administradora De Servicios El Vergel (Jasver)</t>
  </si>
  <si>
    <t>Corporacion De Asociados Del Acueducto Montañita</t>
  </si>
  <si>
    <t>Junta Administradora Acueducto La Sorbetana</t>
  </si>
  <si>
    <t>Corporación Acueducto San Jose</t>
  </si>
  <si>
    <t>Corporación De Acuedcuto Multiveredal Arco Iris</t>
  </si>
  <si>
    <t>Junta Administradora Acueducto Multiveredal El Hato</t>
  </si>
  <si>
    <t>Corporación De Acueducto Multiveredal La Acuarela</t>
  </si>
  <si>
    <t>Junta Administradora Acueducto Multiveredal La Iguana</t>
  </si>
  <si>
    <t>Corporación De Acueducto Multiveredal Palmitas La China</t>
  </si>
  <si>
    <t>Asociacion de Usuarios del Acueducto  La Cabuyala</t>
  </si>
  <si>
    <r>
      <t xml:space="preserve">SUBREGION: </t>
    </r>
    <r>
      <rPr>
        <sz val="14"/>
        <rFont val="Arial"/>
        <family val="2"/>
      </rPr>
      <t>ORIENTE</t>
    </r>
  </si>
  <si>
    <r>
      <t xml:space="preserve">SUBREGION: </t>
    </r>
    <r>
      <rPr>
        <sz val="14"/>
        <rFont val="Arial"/>
        <family val="2"/>
      </rPr>
      <t>NORDESTE</t>
    </r>
  </si>
  <si>
    <r>
      <t xml:space="preserve">SUBREGION: </t>
    </r>
    <r>
      <rPr>
        <sz val="14"/>
        <rFont val="Arial"/>
        <family val="2"/>
      </rPr>
      <t>BAJO CAUCA</t>
    </r>
  </si>
  <si>
    <r>
      <t xml:space="preserve">SUBREGION: </t>
    </r>
    <r>
      <rPr>
        <sz val="14"/>
        <rFont val="Arial"/>
        <family val="2"/>
      </rPr>
      <t>SUROESTE</t>
    </r>
  </si>
  <si>
    <r>
      <t xml:space="preserve">SUBREGION: </t>
    </r>
    <r>
      <rPr>
        <sz val="14"/>
        <rFont val="Arial"/>
        <family val="2"/>
      </rPr>
      <t>OCCIDENTE</t>
    </r>
  </si>
  <si>
    <r>
      <t xml:space="preserve">SUBREGION: </t>
    </r>
    <r>
      <rPr>
        <sz val="14"/>
        <rFont val="Arial"/>
        <family val="2"/>
      </rPr>
      <t>NORTE</t>
    </r>
  </si>
  <si>
    <r>
      <t xml:space="preserve">SUBREGION: </t>
    </r>
    <r>
      <rPr>
        <sz val="14"/>
        <rFont val="Arial"/>
        <family val="2"/>
      </rPr>
      <t>URABA</t>
    </r>
  </si>
  <si>
    <r>
      <t>SUBREGION:</t>
    </r>
    <r>
      <rPr>
        <sz val="14"/>
        <rFont val="Arial"/>
        <family val="2"/>
      </rPr>
      <t xml:space="preserve"> VALLE DE ABURRA</t>
    </r>
  </si>
  <si>
    <r>
      <t xml:space="preserve">SUBREGION: </t>
    </r>
    <r>
      <rPr>
        <sz val="14"/>
        <rFont val="Arial"/>
        <family val="2"/>
      </rPr>
      <t>MAGDALENA MEDIO</t>
    </r>
  </si>
  <si>
    <t>DIRECCION DE SALUD AMBIENTAL Y FACTORES DE RIESGO</t>
  </si>
  <si>
    <t>Asociación de usuarios de acueducto multiveredal corregimiento de la Candelaria (AMUVECAN)</t>
  </si>
  <si>
    <t>La Quinta</t>
  </si>
  <si>
    <t>JAA Paraje La Quinta</t>
  </si>
  <si>
    <t>Santa  Elena</t>
  </si>
  <si>
    <t>Acueducto Santa Helana</t>
  </si>
  <si>
    <t>Junta de Acción Comunal Vereda El Brasil - La sapera</t>
  </si>
  <si>
    <t>Junta de Acción Comunal Vereda El Brasil - La pinera</t>
  </si>
  <si>
    <t>Junta de acueducto Aguas Unidas</t>
  </si>
  <si>
    <t>Empresa de Servicios Publicos Domiciliarios de Buritica S.A.  E.S.P.-Siara</t>
  </si>
  <si>
    <t>Vereda Siara</t>
  </si>
  <si>
    <t>No tiene Junta de Accion comunal conformada</t>
  </si>
  <si>
    <t>Vereda Antado sector El Rodeo</t>
  </si>
  <si>
    <t>Junta Administradora del Acueducto Corregimiento Pueblito - Vereda Guamal</t>
  </si>
  <si>
    <t>Vereda Pueblo Viejo</t>
  </si>
  <si>
    <t>Junta de Accion Comunal Vereda Pueblo Viejo</t>
  </si>
  <si>
    <t>Asociación de Usuarios del Acueducto Multiveredal Corregimiento Alto del Corral</t>
  </si>
  <si>
    <t>Vereda Monte Adentro</t>
  </si>
  <si>
    <t>Junta de Accion Comunal Vereda Monte Adentro</t>
  </si>
  <si>
    <t>Junta de Accion Comunal Vereda Morritos</t>
  </si>
  <si>
    <t>Vereda San juliancito</t>
  </si>
  <si>
    <t>Vereda Isaza</t>
  </si>
  <si>
    <t>Acueducto Isaza parte central</t>
  </si>
  <si>
    <t>Vereda Cestillal</t>
  </si>
  <si>
    <t>Asociación de usuarios acueducto Cestillal</t>
  </si>
  <si>
    <t>Asociación de usuarios acueducto vereda Monteloro</t>
  </si>
  <si>
    <t>Asociación de suscriptores del acueducto multiveredal El Roble- Pantanillo</t>
  </si>
  <si>
    <t>Asociación de Usuarios de Acueducto San Pedro Abajo</t>
  </si>
  <si>
    <t>Vereda Libano Naranjo</t>
  </si>
  <si>
    <t>Asociación de Usuarios del Acueducto El Libano El Naranjo</t>
  </si>
  <si>
    <t>Vereda el Tablazo</t>
  </si>
  <si>
    <t>Asociación de Usuarios del Acueducto Multiveredal Betania - Hispania E.S.P-el Tablazo</t>
  </si>
  <si>
    <t>Vereda Pedral Arriba</t>
  </si>
  <si>
    <t>Asociación de Usuarios del Acueducto Multiveredal Betania - Hispania E.S.P-Pedral Arriba</t>
  </si>
  <si>
    <t>Sector  Palenque</t>
  </si>
  <si>
    <t>Junta Administradora Acueducto  sector Palenque</t>
  </si>
  <si>
    <t>Sector  La Cita</t>
  </si>
  <si>
    <t>Junta Administradora Acueducto  sector  la Cita</t>
  </si>
  <si>
    <t>Asociacion de Usuarios del Acueducto Multiveredal  Plan Carrasquilla - Vereda la linda</t>
  </si>
  <si>
    <t>Asociacion de Usuarios del Acueducto Multiveredal  Plan Carrasquilla - Sector Palenque</t>
  </si>
  <si>
    <t>Vereda La  soledad</t>
  </si>
  <si>
    <t>Asociacion de Usuarios del Acueducto Multiveredal  Plan Carrasquilla - Vereda la  soledad</t>
  </si>
  <si>
    <t>Vereda la Fe</t>
  </si>
  <si>
    <t>Asociación de Usuarios del Acueducto Multiveredal Betania - Hispania E.S.P- la  Fe</t>
  </si>
  <si>
    <t>Vereda la laguna</t>
  </si>
  <si>
    <t>Aguas y Aseo de Yondó S.A. E.S.P. -  Zona Rural Plana- La laguna</t>
  </si>
  <si>
    <t>Vereda x10</t>
  </si>
  <si>
    <t>Aguas y Aseo de Yondó S.A. E.S.P. -  Zona Rural Plana -x10</t>
  </si>
  <si>
    <t>Vereda  la condor</t>
  </si>
  <si>
    <t>Aguas y Aseo de Yondó S.A. E.S.P. -  Zona Rural Plana- La condor</t>
  </si>
  <si>
    <t>Vereda puerto tomas</t>
  </si>
  <si>
    <t>Aguas y Aseo de Yondó S.A. E.S.P. -  Zona Rural Plana -Puerto tomas</t>
  </si>
  <si>
    <t>Vereda puerto casabe</t>
  </si>
  <si>
    <t>Aguas y Aseo de Yondó S.A. E.S.P. -  Zona Rural Plana- Puerto casabe</t>
  </si>
  <si>
    <t>Vereda puerto los mangos</t>
  </si>
  <si>
    <t>Aguas y Aseo de Yondó S.A. E.S.P. -  Zona Rural Plana- Puerto los mangos</t>
  </si>
  <si>
    <t>96.3</t>
  </si>
  <si>
    <t>Vereda la Sonadora</t>
  </si>
  <si>
    <t>Junta Administradora Acueducto La Sonadora</t>
  </si>
  <si>
    <t>Vereda el Cinco</t>
  </si>
  <si>
    <t>Junta Administradora Acueducto El Cinco</t>
  </si>
  <si>
    <t>Vereda El Tesoro</t>
  </si>
  <si>
    <t>Asociación Comunitaria Acueducto La Macarena de las Veredas La Mina y El Tesoro</t>
  </si>
  <si>
    <t>A.U.A Acueducto La Quintero</t>
  </si>
  <si>
    <t>Vereda La Selva</t>
  </si>
  <si>
    <t>Junta Administradora  de Acueducto Vereda La Selva</t>
  </si>
  <si>
    <t>Junta Administradora  de Acueducto Vereda Las Estrella</t>
  </si>
  <si>
    <t>Junta Administradora  de Acueducto Vereda Las Vegas</t>
  </si>
  <si>
    <t>Asociación de Usuarios del Acueducto y/o Alcantarillado VEDSAGUEL Vereda San Miguel</t>
  </si>
  <si>
    <t>Asociacion de Usuarios del Acueducto Veredal  El Capiro</t>
  </si>
  <si>
    <t>Asociacion de Usuarios Acueducto San Rafael - Los Saltos</t>
  </si>
  <si>
    <t>Asociacion de Usuarios del Acueducto Piedras El Salvio</t>
  </si>
  <si>
    <t>Asociación Usuarios del Acueducto y Alcantarillado de La Vereda San Nicolas  Planta N 1</t>
  </si>
  <si>
    <t>Asociación Usuarios del Acueducto y Alcantarillado de La Vereda San Nicolas  Planta N 3</t>
  </si>
  <si>
    <t>Asociación de Usuarios del Acueducto y Alcantarillado Cestillal La Palma - Corregimiento San Jose Cestillal</t>
  </si>
  <si>
    <t>Asociación de Usuarios del Acueducto y Alcantarillado Cestillal La Palma - Corregimiento San Jose La Palma</t>
  </si>
  <si>
    <t>Asociación de Usuarios del Acueduto y Alcantarillado Veramiel</t>
  </si>
  <si>
    <t>Junta de Accion Comunal Vereda El Higueron -Los Planes</t>
  </si>
  <si>
    <t>Asociacion de Usuarios del Acueducto Vereda San Gerardo</t>
  </si>
  <si>
    <t>Asociación de Usuarios Acueducto La Loma</t>
  </si>
  <si>
    <t>Asociación de Usuarios del Acueducto La Permfumería de La Vereda El Tambo</t>
  </si>
  <si>
    <t>Asociación Usuarios del Acueducto y Alcantarillado de La Vereda San Nicolas  Planta N 2</t>
  </si>
  <si>
    <t xml:space="preserve">Vereda Roblalito A </t>
  </si>
  <si>
    <t>Asociación de Usuarios del Acueducto Roblalito A, Parte Alta.</t>
  </si>
  <si>
    <t>Vereda Brasil</t>
  </si>
  <si>
    <t xml:space="preserve">Acueducto Brasil - Guayabal </t>
  </si>
  <si>
    <t xml:space="preserve">Vereda Caunsal </t>
  </si>
  <si>
    <t xml:space="preserve">Junta Administradora de Acueducto Veredal Arenillal Aguacates - Caunsal </t>
  </si>
  <si>
    <t>Vereda La Habana Arriba</t>
  </si>
  <si>
    <t xml:space="preserve">Junta de Acueducto Veredal La Habana La Loma - La Habana Arriba </t>
  </si>
  <si>
    <t xml:space="preserve">Vereda La Habana Abajo </t>
  </si>
  <si>
    <t>Junta de Acueducto Veredal La Habana La Loma - La Habana Abajo</t>
  </si>
  <si>
    <t xml:space="preserve">Vereda Sirguita </t>
  </si>
  <si>
    <t xml:space="preserve">Junta Administradora de Acueducto Los Potreros - Sirguita </t>
  </si>
  <si>
    <t xml:space="preserve">Vereda La Giralda </t>
  </si>
  <si>
    <t xml:space="preserve">Junta Administradora de Acueducto Los Potreros - La Giralda </t>
  </si>
  <si>
    <t>Asociacion de Usuarios del Acueducto Multiveredal  Romeral-La Miel</t>
  </si>
  <si>
    <t>Asociacion de Usuarios del  Acueducto Vereda El Encanto planta 2</t>
  </si>
  <si>
    <t>Asociación de Usuarios Acueducto Veredal El Encanto Planta 1</t>
  </si>
  <si>
    <t>Código:  F0-M2-P5-189</t>
  </si>
  <si>
    <t>Junta Administradora de Acueducto El Bosque</t>
  </si>
  <si>
    <t>ACOMADEPLO- Urbaniacion San Cayetano - Puerto Lopez</t>
  </si>
  <si>
    <t>ASUAPUCLA- Barrio España-Corrgimiento Puerto Clavel</t>
  </si>
  <si>
    <t>Corregimiento de Fraguas</t>
  </si>
  <si>
    <t>Junta de Acción Comunal Corregimiento Fraguas</t>
  </si>
  <si>
    <t>VILLA DEL ABURRA</t>
  </si>
  <si>
    <t>INFORME MENSUAL DEL INDICE DE RIESGO DE CALIDAD DEL AGUA PARA CONSUMO HUMANO - IRCA -   ACUEDUCTOS RURALES 2022</t>
  </si>
  <si>
    <t xml:space="preserve">Vereda El Kiosko </t>
  </si>
  <si>
    <t xml:space="preserve">Junta Administrativa de Acueducto El Kiosko </t>
  </si>
  <si>
    <t>Sin dato</t>
  </si>
  <si>
    <t>Asociacion de Socios del Acueducto Vereda la Lomita, corregimiento San Pablo, municipio de Santta Rosa de Osos, Departamento de Antioquia</t>
  </si>
  <si>
    <t>Acueducto Multiveredal Acuerrico-Hoyo Rico</t>
  </si>
  <si>
    <t xml:space="preserve">Acueducto Multiveredal Acuerrico-San Francisco </t>
  </si>
  <si>
    <t>Asociacion de Usuarios Acueducto Veredal La Clara-Acuaclara</t>
  </si>
  <si>
    <t>Acueductos y Alcantarillados Sostenibles S.A. ( A.A.S.S.A.)</t>
  </si>
  <si>
    <t xml:space="preserve">Aociacion de Usuarios Acueducto El Chaquiro </t>
  </si>
  <si>
    <t xml:space="preserve">Asociacion de Usuarios Acueducto La Piedra </t>
  </si>
  <si>
    <t>Acueducto de Usuarios Del Acueducto Veredas Monterredondo Alto Del Ingenio</t>
  </si>
  <si>
    <t>Asociación de Usuarios de Acueducto Los Pantanos - Rio Arriba</t>
  </si>
  <si>
    <t>Asociación de Usuarios de Acueducto Los Cañaverales, Batea Seca y Pajarito Abajo</t>
  </si>
  <si>
    <t>Asociación de Usuarios de Acueducto Veredal Fuente de Agua Viva  Los Pinos</t>
  </si>
  <si>
    <t>Asociación de Usuarios Acueducto Multiveredal Santa Ana Los Chochos</t>
  </si>
  <si>
    <t>Junta Administradora AUAB Bellavista</t>
  </si>
  <si>
    <t xml:space="preserve">Asociación de Usuarios del Acueducto Veredal Piedrahíta Ánimas </t>
  </si>
  <si>
    <t>Vereda Pio X-Filo del Tejar y La Fondita</t>
  </si>
  <si>
    <t>Junta Administradora Acueducto Vereda Pio XFilo del Tejar y La Fondita</t>
  </si>
  <si>
    <t>Acueducto Multiveredal Acuerrico-La Cejita</t>
  </si>
  <si>
    <t>Acueducto Multiveredal Acuerrico-La Cabaña</t>
  </si>
  <si>
    <t>Asociación de Usuarios Acueducto Veredal Travesias</t>
  </si>
  <si>
    <t xml:space="preserve">Asociación Vida y Trabajo La Balsita Caracolon </t>
  </si>
  <si>
    <t xml:space="preserve">Corregimiento Sevilla </t>
  </si>
  <si>
    <t xml:space="preserve">Vereda Fatima </t>
  </si>
  <si>
    <t xml:space="preserve">Asociación Usuarios Acueducto Multiveredal Ebéjico-La Renta con Tratamiento </t>
  </si>
  <si>
    <t xml:space="preserve">Asociación Usuarios Acueducto Acuanieves ESP - Corregimiento Sevilla </t>
  </si>
  <si>
    <t xml:space="preserve">Vereda La Colchona </t>
  </si>
  <si>
    <t xml:space="preserve">Junta de Acción Comunal La Colchona </t>
  </si>
  <si>
    <t>Junta de Acción Comunal Vereda Membrillal</t>
  </si>
  <si>
    <t>Aguas de San Jerónimo ESP</t>
  </si>
  <si>
    <t xml:space="preserve">Vereda Las Flores </t>
  </si>
  <si>
    <t xml:space="preserve">Asociación del Acueducto de Santa Inés Vereda Las Flores </t>
  </si>
  <si>
    <t>Asociación de Usuarios del Acueducto Multiveredal de Andes Barrio Brisas de San Juan</t>
  </si>
  <si>
    <t xml:space="preserve">Asociación de Usuariosde Acueducto Aguas Aires </t>
  </si>
  <si>
    <t>Asociacion de Usuarios Acueducto Vereda La Aguada-Sector La Pava</t>
  </si>
  <si>
    <t>Asociacion de Usuarios Acueducto Santa Ines Vereda San Antonio</t>
  </si>
  <si>
    <t>Asociación de Usuarios del Acueducto Multiveredal La Pradera</t>
  </si>
  <si>
    <t>Zona Urbana - Planta La Palmera</t>
  </si>
  <si>
    <t xml:space="preserve">Empresa de Servicios Públicos de Andes S.A E.S.P </t>
  </si>
  <si>
    <t>Vereda San Luis - Planta de tratamiento</t>
  </si>
  <si>
    <t>Vereda Los Animas</t>
  </si>
  <si>
    <t>Asociación de Usuarios Los Animas</t>
  </si>
  <si>
    <t>Asociación de Usuarios del Acueducto Multiveredal Ventorrillo</t>
  </si>
  <si>
    <t xml:space="preserve">Vereda Angostura Parte Alta </t>
  </si>
  <si>
    <t>Acueducto Los Emprendedores La Angostura</t>
  </si>
  <si>
    <t xml:space="preserve">Vereda La Arboleda </t>
  </si>
  <si>
    <t>Junta Administradora Acueducto La Arboleda</t>
  </si>
  <si>
    <t>Acueducto Veredal Serranias-La Herrera, La Garrucha</t>
  </si>
  <si>
    <t>Vereda Serranias</t>
  </si>
  <si>
    <t>I.E. Serranias Parte Central</t>
  </si>
  <si>
    <t xml:space="preserve">Vereda Serranias </t>
  </si>
  <si>
    <t xml:space="preserve">Acueducto La Valencia </t>
  </si>
  <si>
    <t>Acueducto Veredal Serranias-Las Peñas-La Curia</t>
  </si>
  <si>
    <t>Operadores de Servicios S.A. E.S.P. - Vereda La Liboriana</t>
  </si>
  <si>
    <t>Vereda La Liboriana</t>
  </si>
  <si>
    <t>Junta Administradora de Acueducto Rio Claro-Otrabanda</t>
  </si>
  <si>
    <t xml:space="preserve">San Luis Sector Escuela </t>
  </si>
  <si>
    <t xml:space="preserve">Junta Administradora Acueducto San Luis Sector Escuela </t>
  </si>
  <si>
    <t xml:space="preserve">Junta Administradora AcueductoLa Laguna </t>
  </si>
  <si>
    <t xml:space="preserve">Barrio La Unión </t>
  </si>
  <si>
    <t xml:space="preserve">Junta Administradora Acueducto Sector Barrio La Unión </t>
  </si>
  <si>
    <t xml:space="preserve">Acueducto Multiveredal La Linda Tamcamcho La Arboleda y El Parnaso </t>
  </si>
  <si>
    <t xml:space="preserve">Vereda El Parnaso </t>
  </si>
  <si>
    <t xml:space="preserve">Junta Administradora del Acueducto El Rincon - Acuarincon </t>
  </si>
  <si>
    <t>Junta de Acción Comunal Vereda Santa Isabel</t>
  </si>
  <si>
    <t>Vereda Corrales-La Cuchilla</t>
  </si>
  <si>
    <t>Junta Administradpra Sector Rural La Cuchilla</t>
  </si>
  <si>
    <t>Aguas de Maceo SAS ESP La Floresta</t>
  </si>
  <si>
    <t xml:space="preserve">Asociación Suscriptores Acueducto, Alcantarillado y Aseo Comunitario La Susana </t>
  </si>
  <si>
    <t>Junta de Accion Comunal El Balso Parte Alta</t>
  </si>
  <si>
    <t>Junta de Accion Comunal El Balso Parte Baja</t>
  </si>
  <si>
    <t>Vereda El Balso Parte Alta</t>
  </si>
  <si>
    <t>Vereda El Balso Parte Baja</t>
  </si>
  <si>
    <t>Vereda Sierrita Parte Baja</t>
  </si>
  <si>
    <t>Junta de Accion  Comunal Sierrita (Río Valle)</t>
  </si>
  <si>
    <t>Vereda Toyo Parte Baja</t>
  </si>
  <si>
    <t xml:space="preserve">Junta de Acción Comunal El Toyo </t>
  </si>
  <si>
    <t>Vereda La Guayana</t>
  </si>
  <si>
    <t>Asociación de Usuarios Acueducto Veredal El Limón</t>
  </si>
  <si>
    <t xml:space="preserve">Asociación de Usuarios Acueducto Multiveredal El Retiro-Hondona-El Roble </t>
  </si>
  <si>
    <t xml:space="preserve">Vereda Hondona </t>
  </si>
  <si>
    <t xml:space="preserve">Vereda Belen </t>
  </si>
  <si>
    <t>Junta de Acciòn Comunal y Acueducto Belen</t>
  </si>
  <si>
    <t xml:space="preserve">Junta de Acciòn Comunal Marmajon </t>
  </si>
  <si>
    <t xml:space="preserve">Vereda Lejanías </t>
  </si>
  <si>
    <t>Junta de Acción Comunal Lejanias</t>
  </si>
  <si>
    <t xml:space="preserve">Vereda Chorro de Lagrimas </t>
  </si>
  <si>
    <t xml:space="preserve">Junta de Acciòn Comunal y Acueducto La Cruzada </t>
  </si>
  <si>
    <t>Acueducto de Usuarios del Acueducto Multiveredal Cristales-Brasil</t>
  </si>
  <si>
    <t xml:space="preserve"> Asociación de Usuarios del Acueducto Multiveredal Cristales-Cabildo</t>
  </si>
  <si>
    <t>Asociación de Usuarios del Acueducto  Multiveredal Cristales-El Diamante</t>
  </si>
  <si>
    <t>Asociación de Usuarios del Acueducto Multiveredal Cristales-Barcino</t>
  </si>
  <si>
    <t xml:space="preserve">Junta de Acción Comunal Corregimiento San Jose del Nus </t>
  </si>
  <si>
    <t>Junta de Accion Comunal Veredas Sofia y Esperanza</t>
  </si>
  <si>
    <t>Junta de Accion Comunal La Esperanza</t>
  </si>
  <si>
    <t>Empresa de Servicios Públicos de Yolombó</t>
  </si>
  <si>
    <t>Empresa de Servicios Publicos de Abejorral</t>
  </si>
  <si>
    <t>Asociacion de Usuarios del Acueducto Multiveredal Pantatnilo ACUMUPAN-Pantanillo</t>
  </si>
  <si>
    <t xml:space="preserve">Vereda San Miguel </t>
  </si>
  <si>
    <t>El Respaldo</t>
  </si>
  <si>
    <t xml:space="preserve">Asociación de Usuarios Rural San Miguel El Respaldo </t>
  </si>
  <si>
    <t>Junta Administradora de Acueducto El Fresnito - La Linda</t>
  </si>
  <si>
    <t>Junta de Accion Comunal Acueducto La Estrella</t>
  </si>
  <si>
    <t>Juntade Accion Comunal Acueducto  La Quiebra - La Plata</t>
  </si>
  <si>
    <t>Junta Administradora de Acueducto San Pablo</t>
  </si>
  <si>
    <t>Junta de Accion Comunal Acueducto El Zancudo</t>
  </si>
  <si>
    <t>Junta de Accion Comunal Acueducto Guaimaral -.El Pomo-</t>
  </si>
  <si>
    <t>Junta Admnistradora de Acueducto El Guadual</t>
  </si>
  <si>
    <t>Junta Administradora de Acueducto San Luis</t>
  </si>
  <si>
    <t xml:space="preserve">Junta de Accion Comunal Vereda El Cabuyo </t>
  </si>
  <si>
    <t>Junta Administradora de Acueducto El Diamante</t>
  </si>
  <si>
    <t>Junta de Accion Comunal Acueducto de la Vereda El Rosario</t>
  </si>
  <si>
    <t>Junta Administradora  de Acueducto El Corozal, Vereda La Julia</t>
  </si>
  <si>
    <t>Junta Administradora de Acueducto  El Oro, La Honda</t>
  </si>
  <si>
    <t>Acueducto multiveredal San Juan La Peña</t>
  </si>
  <si>
    <t>N/A</t>
  </si>
  <si>
    <t xml:space="preserve">Acueducto Comunitario La Teneria </t>
  </si>
  <si>
    <t>Asociación de Usuarios del Acueducto La Floresta - Primavera</t>
  </si>
  <si>
    <t xml:space="preserve">Asociación de Usuarios Acueducto Alto del Palmar La Paz </t>
  </si>
  <si>
    <t>Vereda Alto del Palmar</t>
  </si>
  <si>
    <t>Asociación de Usuarios de  Acueducto y Alcantarillado Vereda El Roble</t>
  </si>
  <si>
    <t>Asociación de Usuarios del Acueducto El Tesoro, de la vereda Quebrada Arriba del municipio de Guatapé</t>
  </si>
  <si>
    <t>Parcelacion El Yarumo-Vereda San Miguel</t>
  </si>
  <si>
    <t xml:space="preserve">Vereda Colmenas </t>
  </si>
  <si>
    <t>Asociación Acueducto Colmenas</t>
  </si>
  <si>
    <t>Parcelación La Esmeralda</t>
  </si>
  <si>
    <t>Llanogrande</t>
  </si>
  <si>
    <t>Tres puertas guayabito</t>
  </si>
  <si>
    <t>Vereda Arenosas Tupiada</t>
  </si>
  <si>
    <t>Junta de Accion Comunal Arenosas Tupiada</t>
  </si>
  <si>
    <t xml:space="preserve">Corregimiento Juanes </t>
  </si>
  <si>
    <t>Junta de Acción Comunal Juanes</t>
  </si>
  <si>
    <t xml:space="preserve">Vereda La Maravilla </t>
  </si>
  <si>
    <t xml:space="preserve">Junta de Accion Comunal La Maravilla </t>
  </si>
  <si>
    <t xml:space="preserve">Junta de Acción Comunal de la Vereda Guacales </t>
  </si>
  <si>
    <t>Junta de Acción Comunal de la Vereda Pailania</t>
  </si>
  <si>
    <t>Vereda Guacales</t>
  </si>
  <si>
    <t xml:space="preserve">Vereda Pailania </t>
  </si>
  <si>
    <t>Junta de Acción Comunal de la Vereda Alta Vista</t>
  </si>
  <si>
    <t xml:space="preserve">Vereda Alta Vista </t>
  </si>
  <si>
    <t>Urbanizacion san Ferrer (8003)</t>
  </si>
  <si>
    <t>Junta de Acción Comunal Alto de La Compañía- Urbanizacion san Ferrer</t>
  </si>
  <si>
    <t>Junta de Acción Comunal Alto de La Compañía-Alto de La Compañía</t>
  </si>
  <si>
    <t>Junta de Acción Comunal Alto de La Compañía-La Compañía</t>
  </si>
  <si>
    <t>Junta de Acción Comunal Alto de La Compañía-El Potrero</t>
  </si>
  <si>
    <t>Sector Los Remansos (8003)</t>
  </si>
  <si>
    <t>Junta de Acción Comunal Alto de La Compañía- Los Remansos</t>
  </si>
  <si>
    <t xml:space="preserve">Vereda Primavera </t>
  </si>
  <si>
    <t>Acueducto Multiveredal Piedragorda - Vereda Primavera</t>
  </si>
  <si>
    <t xml:space="preserve">Vereda El Coral </t>
  </si>
  <si>
    <t>Asociacion de Usuarios del Acueducto Santa Rita-El Coral</t>
  </si>
  <si>
    <t>vereda la porquera sector el águila (1008)</t>
  </si>
  <si>
    <t>Asociacion de Suscriptores del Acueducto Multiveredal Juan XXIII Chaparral</t>
  </si>
  <si>
    <t>vereda Las Cruces (6742)</t>
  </si>
  <si>
    <t xml:space="preserve">Asociación de Suscriptores del Acueducto Multiveredal El Roble- Las Cruces </t>
  </si>
  <si>
    <t>vereda Juan XXIII (2007)</t>
  </si>
  <si>
    <t>vereda Ovejas</t>
  </si>
  <si>
    <t>Asociación de Suscriptores del Acueducto Multiveredal El Roble- Ovejas</t>
  </si>
  <si>
    <t>Asociación de Suscriptores del Acueducto Multiveredal El Roble- La Enea</t>
  </si>
  <si>
    <t>Junta de Acueducto Veredal  Rio Arriba-San Francisco</t>
  </si>
  <si>
    <t>Asociación de Usuarios del Acueducto Multiveredal Aguas Cristalinas (AUAMAC)</t>
  </si>
  <si>
    <t>Vereda Chorrohondo</t>
  </si>
  <si>
    <t xml:space="preserve">Acueducto Malpaso de la Vereda Chorro Hondo </t>
  </si>
  <si>
    <t>Vereda Ventanas</t>
  </si>
  <si>
    <t>Asociación de suscriptores del acueducto miltiveredal Arango (ASAVA) - Ventanas</t>
  </si>
  <si>
    <t>INFORME MENSUAL DEL INDICE DE RIESGO DE CALIDAD DEL AGUA PARA CONSUMO HUMANO - IRCA- ACUEDUCTOS RURALES 2022</t>
  </si>
  <si>
    <t>Acueducto Las Brujas</t>
  </si>
  <si>
    <t>Loma Las Brujas</t>
  </si>
  <si>
    <t>Vereda Catedral Arenales</t>
  </si>
  <si>
    <t>Barrio Chinguí - Loma El Escobero</t>
  </si>
  <si>
    <t xml:space="preserve">Barrio El Salado </t>
  </si>
  <si>
    <t>Acueducto Comunal El Socorro</t>
  </si>
  <si>
    <t>Loma El Escobero</t>
  </si>
  <si>
    <t>Acueducto Loma del Escobero</t>
  </si>
  <si>
    <t>Acueducto Comunal Manuel Uribe Angel</t>
  </si>
  <si>
    <t>Corporación Acueducto San Pedro</t>
  </si>
  <si>
    <t>Palmas</t>
  </si>
  <si>
    <t>EPM-San Nicolas</t>
  </si>
  <si>
    <t>El Limonar</t>
  </si>
  <si>
    <t xml:space="preserve">Acueducto Las Margaritas </t>
  </si>
  <si>
    <t>Barrio Cristo Rey y Urbanizaciòn Altos de Cisto Rey</t>
  </si>
  <si>
    <t>Asociación Comunitaria del Acueducto del Barrio Cristo Rey E.S.P. Copacabana</t>
  </si>
  <si>
    <t>Vereda El Cabuyal, parte Salinas</t>
  </si>
  <si>
    <t>Vereda Peñolcito Parte Alta, sector de Autopista Medellín-Bogotá</t>
  </si>
  <si>
    <t>Vereda Curazao y parte de la vereda zarzal la luz</t>
  </si>
  <si>
    <t>Vereda la Veta El Pinar y sector Pitaya Cocorollo en el Noral</t>
  </si>
  <si>
    <t>Vereda  Zarzal, La Luz, parte de Zarzal Curazao y Parte del Noral</t>
  </si>
  <si>
    <t xml:space="preserve">Acueducto Pedro Cadavid y El Salto </t>
  </si>
  <si>
    <t>Paraje Montañuel y parte de la autopista Medellín-Bogotá</t>
  </si>
  <si>
    <t>Acueducto Montañuela</t>
  </si>
  <si>
    <t xml:space="preserve">Alto de la Virgen </t>
  </si>
  <si>
    <t>Vereda Quebrada Arriba y secto de la autopista Medellín-Bogotá</t>
  </si>
  <si>
    <t xml:space="preserve">Veredas Quebrada Arriba, Sabaneta, El Salado </t>
  </si>
  <si>
    <t xml:space="preserve">Veredas Quebrada Arriba, Sabaneta, El Salado, Alvarado, Peñolcito, Montañita, Canoas y Ancon 1 La Chuscala </t>
  </si>
  <si>
    <t>Corporación Acueducto Multiveredal La Chuscala</t>
  </si>
  <si>
    <t>Vereda Montañitas parte baja, Barrio La Maria-Canoas</t>
  </si>
  <si>
    <t>ProductAcueducto Barrio Maria-Canoas</t>
  </si>
  <si>
    <t>Salinas, El Llano, El Convento, Loma de los Garcia y de los Duque</t>
  </si>
  <si>
    <t>Corporación Multiveredal Salinas, El Convento, El Llano y demas</t>
  </si>
  <si>
    <t xml:space="preserve">Vereda La Veta parte baja </t>
  </si>
  <si>
    <t xml:space="preserve">Vereda la Veta Centro </t>
  </si>
  <si>
    <t xml:space="preserve"> Acueducto La Veta  Centro(AVEC )</t>
  </si>
  <si>
    <t>Zarzal La Cuesta El Salto</t>
  </si>
  <si>
    <t>Paraje Las Margaritas</t>
  </si>
  <si>
    <t>Junta de Accion Comunal de La Vereda El Salado</t>
  </si>
  <si>
    <t>Junta de Accion Comuna Zarzal La Cuesta El Salto</t>
  </si>
  <si>
    <t>Junta de Accion Comunal Las Margaritas</t>
  </si>
  <si>
    <t>Los Barrancos</t>
  </si>
  <si>
    <t>ASOCIACION JUNTA ADMINISTRADORA ACUEDUCTO VILLANITA- MONTAÑITA</t>
  </si>
  <si>
    <t>Acueducto Multiveredal de las Veredas Pantanillo, Amapola y Pantalio . (Amapola)</t>
  </si>
  <si>
    <t>Acueducto Multiveredal de las Veredas Pantanillo, Amapola y Pantalio.(Pantanillo)</t>
  </si>
  <si>
    <t>CONSOLIDADO ACUEDUCTOS RURALES 2022</t>
  </si>
  <si>
    <t xml:space="preserve"> TOTAL ANTIOQUIA 2022</t>
  </si>
  <si>
    <t>ANTIOQUIA - SUBREGION ORIENTE - 2022</t>
  </si>
  <si>
    <t>ANTIOQUIA - SUBREGION NORDESTE - 2022</t>
  </si>
  <si>
    <t>ANTIOQUIA -  SUBREGION  MAGDALENA MEDIO 2022</t>
  </si>
  <si>
    <t>ANTIOQUIA -  SUBREGION  BAJO CAUCA 2022</t>
  </si>
  <si>
    <t>ANTIOQUIA - SUBREGION SUROESTE- 2022</t>
  </si>
  <si>
    <t>ANTIOQUIA - SUBREGION OCCIDENTE - 2022</t>
  </si>
  <si>
    <t>ANTIOQUIA - SUBREGION  NORTE- 2022</t>
  </si>
  <si>
    <t>ANTIOQUIA - SUBREGION URABA - 2022</t>
  </si>
  <si>
    <t>ANTIOQUIA - SUBREGION VALLE DE ABURRA - 2022</t>
  </si>
  <si>
    <t>CONSOLIDADO REGIONAL INDICE DE RIESGO DE CALIDAD DEL AGUA PARA CONSUMO HUMANO- IRCA ACUEDUCTOS RURALES POR NIVEL DE RIESGO  2022</t>
  </si>
  <si>
    <t>Corporacion Acueducto Veredal Zarzal la Luz</t>
  </si>
  <si>
    <t>Corregimiento La Herradura</t>
  </si>
  <si>
    <t>Vereda La Pescadora</t>
  </si>
  <si>
    <t>Vereda La Quiebra (Sector La Cuchilla y Patio Bonito)</t>
  </si>
  <si>
    <t>Acueducto Veredal La Herradura</t>
  </si>
  <si>
    <t>Acueducto Veredadal La Pescadora</t>
  </si>
  <si>
    <t>Asociación de Usuarios y Suscriptores Acueducto Vereda La Quiebra.</t>
  </si>
  <si>
    <t>Acuedcuto Veredal La  Cuchilla y Patio Bonito.</t>
  </si>
  <si>
    <t>Asociación de Usuarios Acueducto Sabanas EL Curro</t>
  </si>
  <si>
    <t>Acueducto Vereda La Loma</t>
  </si>
  <si>
    <t>Acueductos Los Quemados</t>
  </si>
  <si>
    <t xml:space="preserve"> Acueducto Aguas del Páramo</t>
  </si>
  <si>
    <t>Vereda La Lana</t>
  </si>
  <si>
    <t>Vereda La Empalizada</t>
  </si>
  <si>
    <t>Vereda  Ovejas</t>
  </si>
  <si>
    <t>Vereda La Pulgarina</t>
  </si>
  <si>
    <t>Vereda Alto De Medina</t>
  </si>
  <si>
    <t xml:space="preserve">Vereda La Clarita </t>
  </si>
  <si>
    <t>Corregimiento Sitio Viejo</t>
  </si>
  <si>
    <t>Asomiel Rodas-La miel</t>
  </si>
  <si>
    <t>Asomiel Rodas-Los Rodas</t>
  </si>
  <si>
    <t>NUMERO DE VIVIENDAS RURALES CON ACUEDUCTO - ANUARIO ESTADISTICO  ANTIOQUIA        2021</t>
  </si>
  <si>
    <t xml:space="preserve">Sin Dato </t>
  </si>
  <si>
    <t>COBERTURA DEL SERVICIO ACUEDUCTO A NIVEL RURAL % - ANUARIO ESTADISTICO 2021</t>
  </si>
  <si>
    <t xml:space="preserve"> TOTAL MUESTRAS POR NIVEL DE RIESGO -  ANTIOQUIA 2022</t>
  </si>
  <si>
    <t>Junta de Acción Comunal Escarrlao</t>
  </si>
  <si>
    <t>Junta de Acción Comunal El Limon</t>
  </si>
  <si>
    <t>Vereda Escarralao</t>
  </si>
  <si>
    <t>Vereda El Limon</t>
  </si>
  <si>
    <t>Vereda Maturana</t>
  </si>
  <si>
    <t>Vereda Corderito</t>
  </si>
  <si>
    <t>Vereda El Cincuenta</t>
  </si>
  <si>
    <t>Vereda Aquí si</t>
  </si>
  <si>
    <t>Vereda El Cordero</t>
  </si>
  <si>
    <t>Vereda La Ocho</t>
  </si>
  <si>
    <t>Vereda El Cordero Icacal</t>
  </si>
  <si>
    <t>Junta de Acción Comunal Vereda Maturana</t>
  </si>
  <si>
    <t>Junta de Acción Comunal Vereda Corderito</t>
  </si>
  <si>
    <t>Junta de Accion Comunal  Vereda El Cincuenta</t>
  </si>
  <si>
    <t>Junta de Accion Comunal Vereda  Aquí si</t>
  </si>
  <si>
    <t>Junta de Acción Comunal Vereda La Porquera</t>
  </si>
  <si>
    <t>Junta de Acción Comunal Vereda El Cordero</t>
  </si>
  <si>
    <t>Junta de Acción Comunal Vereda  La Ocho</t>
  </si>
  <si>
    <t>Caño La Tres</t>
  </si>
  <si>
    <t>Junta de Acción Comunal Vereda Caño La Tres</t>
  </si>
  <si>
    <t>Bocas del Maestro Esteban</t>
  </si>
  <si>
    <t>Junta de Acción Comunal Bocas del Maestro Esteban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</si>
</sst>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0.0"/>
    <numFmt numFmtId="166" formatCode="_ [$€-2]\ * #,##0.00_ ;_ [$€-2]\ * \-#,##0.00_ ;_ [$€-2]\ * &quot;-&quot;??_ "/>
  </numFmts>
  <fonts count="64">
    <font>
      <sz val="10"/>
      <name val="Arial"/>
    </font>
    <font>
      <sz val="10"/>
      <name val="Arial"/>
      <family val="2"/>
    </font>
    <font>
      <sz val="8"/>
      <name val="Arial"/>
      <family val="2"/>
    </font>
    <font>
      <sz val="10"/>
      <name val="Arial"/>
      <family val="2"/>
    </font>
    <font>
      <b/>
      <sz val="10"/>
      <name val="Arial"/>
      <family val="2"/>
    </font>
    <font>
      <sz val="10"/>
      <name val="Verdana"/>
      <family val="2"/>
    </font>
    <font>
      <b/>
      <sz val="12"/>
      <name val="Verdana"/>
      <family val="2"/>
    </font>
    <font>
      <sz val="11"/>
      <name val="Verdana"/>
      <family val="2"/>
    </font>
    <font>
      <b/>
      <sz val="12"/>
      <name val="Arial"/>
      <family val="2"/>
    </font>
    <font>
      <sz val="12"/>
      <name val="Verdana"/>
      <family val="2"/>
    </font>
    <font>
      <sz val="12"/>
      <name val="Arial"/>
      <family val="2"/>
    </font>
    <font>
      <b/>
      <sz val="10"/>
      <name val="Verdana"/>
      <family val="2"/>
    </font>
    <font>
      <sz val="11"/>
      <name val="Arial"/>
      <family val="2"/>
    </font>
    <font>
      <b/>
      <sz val="14"/>
      <name val="Arial"/>
      <family val="2"/>
    </font>
    <font>
      <sz val="14"/>
      <name val="Arial"/>
      <family val="2"/>
    </font>
    <font>
      <b/>
      <sz val="11"/>
      <name val="Arial"/>
      <family val="2"/>
    </font>
    <font>
      <sz val="10"/>
      <name val="Arial"/>
      <family val="2"/>
    </font>
    <font>
      <b/>
      <sz val="11"/>
      <color indexed="8"/>
      <name val="Verdana"/>
      <family val="2"/>
    </font>
    <font>
      <sz val="9"/>
      <name val="Arial"/>
      <family val="2"/>
    </font>
    <font>
      <b/>
      <sz val="18"/>
      <name val="Arial"/>
      <family val="2"/>
    </font>
    <font>
      <b/>
      <sz val="11"/>
      <color indexed="8"/>
      <name val="Arial"/>
      <family val="2"/>
    </font>
    <font>
      <b/>
      <sz val="11"/>
      <color indexed="9"/>
      <name val="Arial"/>
      <family val="2"/>
    </font>
    <font>
      <sz val="11"/>
      <color indexed="9"/>
      <name val="Arial"/>
      <family val="2"/>
    </font>
    <font>
      <sz val="10"/>
      <name val="Arial"/>
      <family val="2"/>
    </font>
    <font>
      <sz val="11"/>
      <color indexed="8"/>
      <name val="Arial"/>
      <family val="2"/>
    </font>
    <font>
      <sz val="11"/>
      <color theme="1"/>
      <name val="Calibri"/>
      <family val="2"/>
      <scheme val="minor"/>
    </font>
    <font>
      <sz val="11"/>
      <color theme="0"/>
      <name val="Calibri"/>
      <family val="2"/>
      <scheme val="minor"/>
    </font>
    <font>
      <sz val="11"/>
      <color theme="1"/>
      <name val="Arial"/>
      <family val="2"/>
    </font>
    <font>
      <b/>
      <sz val="11"/>
      <color theme="0"/>
      <name val="Arial"/>
      <family val="2"/>
    </font>
    <font>
      <sz val="10"/>
      <name val="Arial"/>
      <family val="2"/>
    </font>
    <font>
      <b/>
      <sz val="12"/>
      <name val="Arial"/>
      <family val="2"/>
    </font>
    <font>
      <sz val="9"/>
      <color indexed="81"/>
      <name val="Tahoma"/>
      <family val="2"/>
    </font>
    <font>
      <b/>
      <sz val="9"/>
      <color indexed="81"/>
      <name val="Tahoma"/>
      <family val="2"/>
    </font>
    <font>
      <b/>
      <sz val="18"/>
      <name val="Arial Narrow"/>
      <family val="2"/>
    </font>
    <font>
      <b/>
      <sz val="12"/>
      <name val="Arial Narrow"/>
      <family val="2"/>
    </font>
    <font>
      <b/>
      <sz val="11"/>
      <name val="Arial Narrow"/>
      <family val="2"/>
    </font>
    <font>
      <sz val="12"/>
      <name val="Arial Narrow"/>
      <family val="2"/>
    </font>
    <font>
      <b/>
      <sz val="16"/>
      <name val="Arial Narrow"/>
      <family val="2"/>
    </font>
    <font>
      <b/>
      <sz val="15"/>
      <name val="Arial Narrow"/>
      <family val="2"/>
    </font>
    <font>
      <sz val="10"/>
      <color indexed="81"/>
      <name val="Arial"/>
      <family val="2"/>
    </font>
    <font>
      <sz val="11"/>
      <color indexed="81"/>
      <name val="Arial"/>
      <family val="2"/>
    </font>
    <font>
      <sz val="10"/>
      <name val="Arial"/>
      <family val="2"/>
    </font>
    <font>
      <sz val="12"/>
      <color theme="1"/>
      <name val="Arial"/>
      <family val="2"/>
    </font>
    <font>
      <sz val="12"/>
      <color theme="1"/>
      <name val="Verdana"/>
      <family val="2"/>
    </font>
    <font>
      <sz val="12"/>
      <color rgb="FF000000"/>
      <name val="Arial"/>
      <family val="2"/>
    </font>
    <font>
      <sz val="12"/>
      <color indexed="8"/>
      <name val="Arial"/>
      <family val="2"/>
    </font>
    <font>
      <b/>
      <sz val="12"/>
      <color indexed="81"/>
      <name val="Arial"/>
      <family val="2"/>
    </font>
    <font>
      <sz val="12"/>
      <color indexed="81"/>
      <name val="Arial"/>
      <family val="2"/>
    </font>
    <font>
      <sz val="11"/>
      <color theme="1"/>
      <name val="Verdana"/>
      <family val="2"/>
    </font>
    <font>
      <sz val="14"/>
      <color indexed="81"/>
      <name val="Arial"/>
      <family val="2"/>
    </font>
    <font>
      <sz val="12"/>
      <color rgb="FF002060"/>
      <name val="Arial"/>
      <family val="2"/>
    </font>
    <font>
      <sz val="12"/>
      <color rgb="FFFF0000"/>
      <name val="Arial"/>
      <family val="2"/>
    </font>
    <font>
      <sz val="12"/>
      <color theme="1"/>
      <name val="Ariel"/>
    </font>
    <font>
      <sz val="10"/>
      <color theme="1"/>
      <name val="Verdana"/>
      <family val="2"/>
    </font>
    <font>
      <sz val="10"/>
      <color theme="1"/>
      <name val="Arial"/>
      <family val="2"/>
    </font>
    <font>
      <b/>
      <sz val="12"/>
      <color theme="1"/>
      <name val="Arial"/>
      <family val="2"/>
    </font>
    <font>
      <b/>
      <sz val="11"/>
      <color indexed="81"/>
      <name val="Arial"/>
      <family val="2"/>
    </font>
    <font>
      <sz val="12"/>
      <color theme="1" tint="4.9989318521683403E-2"/>
      <name val="Arial"/>
      <family val="2"/>
    </font>
    <font>
      <sz val="10"/>
      <color indexed="81"/>
      <name val="Tahoma"/>
      <family val="2"/>
    </font>
    <font>
      <sz val="9"/>
      <color indexed="81"/>
      <name val="Arial"/>
      <family val="2"/>
    </font>
    <font>
      <sz val="16"/>
      <color indexed="81"/>
      <name val="Arial"/>
      <family val="2"/>
    </font>
    <font>
      <sz val="11"/>
      <name val="Calibri"/>
      <family val="2"/>
    </font>
    <font>
      <sz val="9"/>
      <color indexed="81"/>
      <name val="Tahoma"/>
      <charset val="1"/>
    </font>
    <font>
      <b/>
      <sz val="9"/>
      <color indexed="81"/>
      <name val="Tahoma"/>
      <charset val="1"/>
    </font>
  </fonts>
  <fills count="34">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indexed="44"/>
        <bgColor indexed="64"/>
      </patternFill>
    </fill>
    <fill>
      <patternFill patternType="solid">
        <fgColor indexed="13"/>
        <bgColor indexed="64"/>
      </patternFill>
    </fill>
    <fill>
      <patternFill patternType="solid">
        <fgColor indexed="53"/>
        <bgColor indexed="64"/>
      </patternFill>
    </fill>
    <fill>
      <patternFill patternType="solid">
        <fgColor indexed="10"/>
        <bgColor indexed="64"/>
      </patternFill>
    </fill>
    <fill>
      <patternFill patternType="solid">
        <fgColor indexed="50"/>
        <bgColor indexed="64"/>
      </patternFill>
    </fill>
    <fill>
      <patternFill patternType="solid">
        <fgColor theme="5" tint="0.39997558519241921"/>
        <bgColor indexed="65"/>
      </patternFill>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theme="0"/>
        <bgColor indexed="26"/>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9" tint="-0.249977111117893"/>
        <bgColor indexed="64"/>
      </patternFill>
    </fill>
    <fill>
      <patternFill patternType="solid">
        <fgColor rgb="FFFF0000"/>
        <bgColor indexed="64"/>
      </patternFill>
    </fill>
    <fill>
      <patternFill patternType="solid">
        <fgColor rgb="FF92D050"/>
        <bgColor indexed="64"/>
      </patternFill>
    </fill>
    <fill>
      <patternFill patternType="solid">
        <fgColor rgb="FFFF0000"/>
        <bgColor indexed="26"/>
      </patternFill>
    </fill>
    <fill>
      <patternFill patternType="solid">
        <fgColor theme="0" tint="-0.249977111117893"/>
        <bgColor indexed="26"/>
      </patternFill>
    </fill>
    <fill>
      <patternFill patternType="solid">
        <fgColor theme="6" tint="-0.249977111117893"/>
        <bgColor indexed="64"/>
      </patternFill>
    </fill>
    <fill>
      <patternFill patternType="solid">
        <fgColor theme="6" tint="-0.249977111117893"/>
        <bgColor indexed="26"/>
      </patternFill>
    </fill>
    <fill>
      <patternFill patternType="solid">
        <fgColor rgb="FF92D050"/>
        <bgColor indexed="26"/>
      </patternFill>
    </fill>
    <fill>
      <patternFill patternType="solid">
        <fgColor rgb="FFFFFF00"/>
        <bgColor indexed="26"/>
      </patternFill>
    </fill>
    <fill>
      <patternFill patternType="solid">
        <fgColor theme="9" tint="-0.249977111117893"/>
        <bgColor indexed="26"/>
      </patternFill>
    </fill>
    <fill>
      <patternFill patternType="solid">
        <fgColor theme="3" tint="0.59999389629810485"/>
        <bgColor indexed="26"/>
      </patternFill>
    </fill>
    <fill>
      <patternFill patternType="solid">
        <fgColor rgb="FFFFFFFF"/>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FFFF"/>
        <bgColor rgb="FFFFFFFF"/>
      </patternFill>
    </fill>
    <fill>
      <patternFill patternType="solid">
        <fgColor theme="4" tint="0.39997558519241921"/>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23"/>
      </right>
      <top style="thin">
        <color indexed="23"/>
      </top>
      <bottom style="thin">
        <color indexed="23"/>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23"/>
      </left>
      <right style="thin">
        <color indexed="23"/>
      </right>
      <top/>
      <bottom style="thin">
        <color indexed="23"/>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23"/>
      </left>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diagonal/>
    </border>
    <border>
      <left style="thin">
        <color indexed="64"/>
      </left>
      <right/>
      <top/>
      <bottom/>
      <diagonal/>
    </border>
    <border>
      <left style="thin">
        <color indexed="23"/>
      </left>
      <right/>
      <top/>
      <bottom style="thin">
        <color indexed="23"/>
      </bottom>
      <diagonal/>
    </border>
    <border>
      <left/>
      <right style="thin">
        <color indexed="23"/>
      </right>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23"/>
      </left>
      <right style="thin">
        <color indexed="23"/>
      </right>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right style="thin">
        <color indexed="23"/>
      </right>
      <top style="thin">
        <color indexed="23"/>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right style="thin">
        <color indexed="23"/>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s>
  <cellStyleXfs count="48">
    <xf numFmtId="0" fontId="0" fillId="0" borderId="0"/>
    <xf numFmtId="0" fontId="26" fillId="9" borderId="0" applyNumberFormat="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16" fillId="0" borderId="0"/>
    <xf numFmtId="0" fontId="3" fillId="0" borderId="0"/>
    <xf numFmtId="0" fontId="3" fillId="0" borderId="0"/>
    <xf numFmtId="0" fontId="3" fillId="0" borderId="0"/>
    <xf numFmtId="0" fontId="3" fillId="0" borderId="0"/>
    <xf numFmtId="0" fontId="25" fillId="0" borderId="0"/>
    <xf numFmtId="0" fontId="25" fillId="0" borderId="0"/>
    <xf numFmtId="0" fontId="25" fillId="0" borderId="0"/>
    <xf numFmtId="0" fontId="3" fillId="0" borderId="0"/>
    <xf numFmtId="0" fontId="25" fillId="0" borderId="0"/>
    <xf numFmtId="0" fontId="3" fillId="0" borderId="0"/>
    <xf numFmtId="0" fontId="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0" borderId="19" applyNumberFormat="0" applyFont="0" applyAlignment="0" applyProtection="0"/>
    <xf numFmtId="0" fontId="25" fillId="10" borderId="19" applyNumberFormat="0" applyFont="0" applyAlignment="0" applyProtection="0"/>
    <xf numFmtId="0" fontId="25" fillId="10" borderId="19" applyNumberFormat="0" applyFont="0" applyAlignment="0" applyProtection="0"/>
    <xf numFmtId="0" fontId="25" fillId="10" borderId="19" applyNumberFormat="0" applyFont="0" applyAlignment="0" applyProtection="0"/>
    <xf numFmtId="0" fontId="25" fillId="10" borderId="19" applyNumberFormat="0" applyFont="0" applyAlignment="0" applyProtection="0"/>
    <xf numFmtId="0" fontId="25" fillId="10" borderId="19"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9" fillId="10" borderId="19" applyNumberFormat="0" applyFont="0" applyAlignment="0" applyProtection="0"/>
    <xf numFmtId="43" fontId="41" fillId="0" borderId="0" applyFont="0" applyFill="0" applyBorder="0" applyAlignment="0" applyProtection="0"/>
  </cellStyleXfs>
  <cellXfs count="669">
    <xf numFmtId="0" fontId="0" fillId="0" borderId="0" xfId="0"/>
    <xf numFmtId="0" fontId="0" fillId="0" borderId="0" xfId="0" applyAlignment="1">
      <alignment wrapText="1"/>
    </xf>
    <xf numFmtId="0" fontId="0" fillId="0" borderId="0" xfId="0" applyAlignment="1">
      <alignment horizontal="left" wrapText="1"/>
    </xf>
    <xf numFmtId="0" fontId="6" fillId="0" borderId="0" xfId="0" applyFont="1" applyAlignment="1">
      <alignment vertical="center" wrapText="1"/>
    </xf>
    <xf numFmtId="0" fontId="9" fillId="0" borderId="0" xfId="0" applyFont="1"/>
    <xf numFmtId="0" fontId="9" fillId="0" borderId="0" xfId="0" applyFont="1" applyAlignment="1">
      <alignment vertical="top"/>
    </xf>
    <xf numFmtId="0" fontId="9" fillId="0" borderId="0" xfId="0" applyFont="1" applyAlignment="1">
      <alignment horizontal="left"/>
    </xf>
    <xf numFmtId="0" fontId="10" fillId="0" borderId="0" xfId="0" applyFont="1"/>
    <xf numFmtId="0" fontId="8" fillId="0" borderId="0" xfId="0" applyFont="1" applyAlignment="1">
      <alignment horizontal="center" vertical="center" wrapText="1"/>
    </xf>
    <xf numFmtId="0" fontId="3" fillId="0" borderId="0" xfId="0" applyFont="1"/>
    <xf numFmtId="0" fontId="3" fillId="0" borderId="0" xfId="0" applyFont="1" applyAlignment="1">
      <alignment horizontal="left"/>
    </xf>
    <xf numFmtId="0" fontId="3" fillId="0" borderId="0" xfId="0" applyFont="1" applyAlignment="1">
      <alignment wrapText="1"/>
    </xf>
    <xf numFmtId="0" fontId="3" fillId="0" borderId="0" xfId="0" applyFont="1" applyAlignment="1">
      <alignment horizontal="left" wrapText="1"/>
    </xf>
    <xf numFmtId="2" fontId="3" fillId="2" borderId="0" xfId="0" applyNumberFormat="1" applyFont="1" applyFill="1" applyAlignment="1">
      <alignment horizontal="center" vertical="top"/>
    </xf>
    <xf numFmtId="0" fontId="3" fillId="0" borderId="2" xfId="0" applyFont="1" applyBorder="1" applyAlignment="1">
      <alignment horizontal="left" wrapText="1"/>
    </xf>
    <xf numFmtId="0" fontId="3" fillId="0" borderId="2" xfId="0" applyFont="1" applyBorder="1"/>
    <xf numFmtId="0" fontId="4" fillId="0" borderId="0" xfId="0" applyFont="1"/>
    <xf numFmtId="0" fontId="0" fillId="11" borderId="0" xfId="0" applyFill="1"/>
    <xf numFmtId="0" fontId="8" fillId="0" borderId="3" xfId="0" applyFont="1" applyBorder="1" applyAlignment="1">
      <alignment horizontal="center" vertical="center"/>
    </xf>
    <xf numFmtId="0" fontId="3" fillId="12" borderId="0" xfId="0" applyFont="1" applyFill="1" applyAlignment="1">
      <alignment horizontal="left" wrapText="1"/>
    </xf>
    <xf numFmtId="0" fontId="3" fillId="12" borderId="0" xfId="0" applyFont="1" applyFill="1"/>
    <xf numFmtId="0" fontId="0" fillId="0" borderId="0" xfId="0" applyProtection="1">
      <protection locked="0"/>
    </xf>
    <xf numFmtId="0" fontId="3" fillId="0" borderId="0" xfId="0" applyFont="1" applyAlignment="1">
      <alignment horizontal="center" vertical="center" wrapText="1"/>
    </xf>
    <xf numFmtId="0" fontId="0" fillId="0" borderId="0" xfId="0" applyAlignment="1">
      <alignment horizontal="center" vertical="center" wrapText="1"/>
    </xf>
    <xf numFmtId="165" fontId="5" fillId="2" borderId="4" xfId="0" applyNumberFormat="1" applyFont="1" applyFill="1" applyBorder="1" applyAlignment="1" applyProtection="1">
      <alignment horizontal="center" vertical="top"/>
      <protection locked="0"/>
    </xf>
    <xf numFmtId="0" fontId="0" fillId="0" borderId="5" xfId="0" applyBorder="1"/>
    <xf numFmtId="0" fontId="7" fillId="0" borderId="6" xfId="0" applyFont="1" applyBorder="1" applyAlignment="1">
      <alignment vertical="top"/>
    </xf>
    <xf numFmtId="0" fontId="7" fillId="0" borderId="7" xfId="0" applyFont="1" applyBorder="1" applyAlignment="1">
      <alignment vertical="top"/>
    </xf>
    <xf numFmtId="0" fontId="0" fillId="0" borderId="5" xfId="0" applyBorder="1" applyProtection="1">
      <protection locked="0"/>
    </xf>
    <xf numFmtId="0" fontId="17" fillId="11" borderId="0" xfId="0" applyFont="1" applyFill="1" applyAlignment="1" applyProtection="1">
      <alignment vertical="center"/>
      <protection locked="0"/>
    </xf>
    <xf numFmtId="0" fontId="11" fillId="11" borderId="0" xfId="0" applyFont="1" applyFill="1" applyAlignment="1" applyProtection="1">
      <alignment vertical="center" wrapText="1"/>
      <protection locked="0"/>
    </xf>
    <xf numFmtId="0" fontId="8" fillId="0" borderId="3" xfId="0" applyFont="1" applyBorder="1" applyAlignment="1">
      <alignment horizontal="center" vertical="center" wrapText="1"/>
    </xf>
    <xf numFmtId="0" fontId="10" fillId="0" borderId="3" xfId="0" applyFont="1" applyBorder="1" applyAlignment="1">
      <alignment horizontal="left" vertical="center" wrapText="1"/>
    </xf>
    <xf numFmtId="165" fontId="10" fillId="2" borderId="3" xfId="0" applyNumberFormat="1" applyFont="1" applyFill="1" applyBorder="1" applyAlignment="1">
      <alignment horizontal="center" vertical="center"/>
    </xf>
    <xf numFmtId="165" fontId="10" fillId="2" borderId="3" xfId="0" applyNumberFormat="1" applyFont="1" applyFill="1" applyBorder="1" applyAlignment="1" applyProtection="1">
      <alignment horizontal="center" vertical="center"/>
      <protection locked="0"/>
    </xf>
    <xf numFmtId="165" fontId="10" fillId="0" borderId="3" xfId="0" applyNumberFormat="1" applyFont="1" applyBorder="1" applyAlignment="1">
      <alignment horizontal="center" vertical="center"/>
    </xf>
    <xf numFmtId="0" fontId="8" fillId="2" borderId="8" xfId="0" applyFont="1" applyFill="1" applyBorder="1" applyAlignment="1">
      <alignment vertical="center"/>
    </xf>
    <xf numFmtId="0" fontId="8" fillId="2" borderId="9" xfId="0" applyFont="1" applyFill="1" applyBorder="1" applyAlignment="1">
      <alignment vertical="center"/>
    </xf>
    <xf numFmtId="0" fontId="8" fillId="2" borderId="2" xfId="0" applyFont="1" applyFill="1" applyBorder="1" applyAlignment="1">
      <alignment vertical="center"/>
    </xf>
    <xf numFmtId="165" fontId="10" fillId="13" borderId="3" xfId="0" applyNumberFormat="1" applyFont="1" applyFill="1" applyBorder="1" applyAlignment="1">
      <alignment horizontal="center" vertical="center"/>
    </xf>
    <xf numFmtId="165" fontId="9" fillId="13" borderId="3" xfId="0" applyNumberFormat="1" applyFont="1" applyFill="1" applyBorder="1" applyAlignment="1">
      <alignment horizontal="center" vertical="top"/>
    </xf>
    <xf numFmtId="165" fontId="10"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0" fillId="0" borderId="3" xfId="0" applyBorder="1" applyAlignment="1">
      <alignment wrapText="1"/>
    </xf>
    <xf numFmtId="0" fontId="0" fillId="0" borderId="3" xfId="0" applyBorder="1" applyAlignment="1">
      <alignment horizontal="left" wrapText="1"/>
    </xf>
    <xf numFmtId="0" fontId="10" fillId="0" borderId="3" xfId="0" applyFont="1" applyBorder="1" applyAlignment="1">
      <alignment horizontal="justify" vertical="top" wrapText="1"/>
    </xf>
    <xf numFmtId="0" fontId="4" fillId="0" borderId="3" xfId="0" applyFont="1" applyBorder="1" applyAlignment="1">
      <alignment horizontal="center" vertical="center" wrapText="1"/>
    </xf>
    <xf numFmtId="0" fontId="14" fillId="0" borderId="0" xfId="0" applyFont="1"/>
    <xf numFmtId="0" fontId="13" fillId="0" borderId="0" xfId="0" applyFont="1"/>
    <xf numFmtId="0" fontId="8" fillId="0" borderId="0" xfId="0" applyFont="1"/>
    <xf numFmtId="0" fontId="19" fillId="0" borderId="0" xfId="0" applyFont="1" applyAlignment="1">
      <alignment vertical="center" wrapText="1"/>
    </xf>
    <xf numFmtId="0" fontId="13" fillId="0" borderId="0" xfId="0" applyFont="1" applyAlignment="1">
      <alignment vertical="center" wrapText="1"/>
    </xf>
    <xf numFmtId="0" fontId="8" fillId="14" borderId="3" xfId="0" applyFont="1" applyFill="1" applyBorder="1" applyAlignment="1">
      <alignment horizontal="center" vertical="center" wrapText="1"/>
    </xf>
    <xf numFmtId="0" fontId="8" fillId="14" borderId="3" xfId="0" applyFont="1" applyFill="1" applyBorder="1" applyAlignment="1">
      <alignment horizontal="center" vertical="center" textRotation="90" wrapText="1"/>
    </xf>
    <xf numFmtId="165" fontId="8" fillId="14" borderId="3" xfId="0" applyNumberFormat="1" applyFont="1" applyFill="1" applyBorder="1" applyAlignment="1">
      <alignment horizontal="center" vertical="center" wrapText="1"/>
    </xf>
    <xf numFmtId="0" fontId="8" fillId="14" borderId="3" xfId="0" applyFont="1" applyFill="1" applyBorder="1" applyAlignment="1">
      <alignment vertical="center" wrapText="1"/>
    </xf>
    <xf numFmtId="0" fontId="8" fillId="14" borderId="3" xfId="0" applyFont="1" applyFill="1" applyBorder="1" applyAlignment="1">
      <alignment vertical="center"/>
    </xf>
    <xf numFmtId="0" fontId="8" fillId="14" borderId="3" xfId="0" applyFont="1" applyFill="1" applyBorder="1" applyAlignment="1">
      <alignment horizontal="center" vertical="center"/>
    </xf>
    <xf numFmtId="165" fontId="8" fillId="14" borderId="3" xfId="0" applyNumberFormat="1" applyFont="1" applyFill="1" applyBorder="1" applyAlignment="1">
      <alignment horizontal="center" vertical="center"/>
    </xf>
    <xf numFmtId="0" fontId="10" fillId="0" borderId="3" xfId="0" applyFont="1" applyBorder="1" applyAlignment="1">
      <alignment horizontal="left" vertical="center"/>
    </xf>
    <xf numFmtId="165" fontId="12" fillId="2" borderId="3" xfId="0" applyNumberFormat="1" applyFont="1" applyFill="1" applyBorder="1" applyAlignment="1">
      <alignment horizontal="center" vertical="center"/>
    </xf>
    <xf numFmtId="0" fontId="3" fillId="0" borderId="3" xfId="0" applyFont="1" applyBorder="1"/>
    <xf numFmtId="165" fontId="12" fillId="2" borderId="12" xfId="0" applyNumberFormat="1" applyFont="1" applyFill="1" applyBorder="1" applyAlignment="1">
      <alignment horizontal="center" vertical="center"/>
    </xf>
    <xf numFmtId="165" fontId="12" fillId="0" borderId="0" xfId="0" applyNumberFormat="1" applyFont="1" applyAlignment="1">
      <alignment horizontal="center" vertical="center"/>
    </xf>
    <xf numFmtId="165" fontId="12" fillId="2" borderId="0" xfId="0" applyNumberFormat="1" applyFont="1" applyFill="1" applyAlignment="1">
      <alignment horizontal="center" vertical="center"/>
    </xf>
    <xf numFmtId="165" fontId="10" fillId="0" borderId="0" xfId="17" applyNumberFormat="1" applyFont="1" applyAlignment="1">
      <alignment horizontal="center" vertical="center"/>
    </xf>
    <xf numFmtId="165" fontId="9" fillId="0" borderId="0" xfId="0" applyNumberFormat="1" applyFont="1" applyAlignment="1">
      <alignment horizontal="center" vertical="center" wrapText="1"/>
    </xf>
    <xf numFmtId="165" fontId="10" fillId="0" borderId="0" xfId="0" applyNumberFormat="1" applyFont="1" applyAlignment="1">
      <alignment horizontal="center" vertical="center" wrapText="1"/>
    </xf>
    <xf numFmtId="0" fontId="14" fillId="0" borderId="0" xfId="0" applyFont="1" applyAlignment="1">
      <alignment vertical="center" wrapText="1"/>
    </xf>
    <xf numFmtId="0" fontId="13" fillId="0" borderId="14" xfId="0" applyFont="1" applyBorder="1" applyAlignment="1">
      <alignment vertical="center" wrapText="1"/>
    </xf>
    <xf numFmtId="0" fontId="13" fillId="0" borderId="15" xfId="0" applyFont="1" applyBorder="1" applyAlignment="1">
      <alignment vertical="center" wrapText="1"/>
    </xf>
    <xf numFmtId="0" fontId="14" fillId="0" borderId="5" xfId="0" applyFont="1" applyBorder="1" applyAlignment="1">
      <alignment vertical="center" wrapText="1"/>
    </xf>
    <xf numFmtId="0" fontId="13" fillId="0" borderId="5" xfId="0" applyFont="1" applyBorder="1" applyAlignment="1">
      <alignment vertical="center" wrapText="1"/>
    </xf>
    <xf numFmtId="0" fontId="17" fillId="11" borderId="0" xfId="0" applyFont="1" applyFill="1" applyAlignment="1" applyProtection="1">
      <alignment horizontal="center" vertical="center"/>
      <protection locked="0"/>
    </xf>
    <xf numFmtId="0" fontId="3" fillId="0" borderId="0" xfId="0" applyFont="1" applyAlignment="1">
      <alignment horizontal="center" vertical="center"/>
    </xf>
    <xf numFmtId="0" fontId="12" fillId="0" borderId="3" xfId="0" applyFont="1" applyBorder="1" applyAlignment="1">
      <alignment horizontal="center" vertical="center" wrapText="1"/>
    </xf>
    <xf numFmtId="0" fontId="12" fillId="0" borderId="3" xfId="0" applyFont="1" applyBorder="1" applyAlignment="1" applyProtection="1">
      <alignment horizontal="center" vertical="center"/>
      <protection locked="0"/>
    </xf>
    <xf numFmtId="0" fontId="12" fillId="0" borderId="0" xfId="0" applyFont="1"/>
    <xf numFmtId="0" fontId="15" fillId="2" borderId="9" xfId="0" applyFont="1" applyFill="1" applyBorder="1" applyAlignment="1">
      <alignment vertical="center"/>
    </xf>
    <xf numFmtId="0" fontId="12" fillId="2" borderId="3" xfId="0" applyFont="1" applyFill="1" applyBorder="1" applyAlignment="1" applyProtection="1">
      <alignment horizontal="center" vertical="center"/>
      <protection locked="0"/>
    </xf>
    <xf numFmtId="0" fontId="12" fillId="0" borderId="3" xfId="0" applyFont="1" applyBorder="1" applyAlignment="1">
      <alignment horizontal="center" vertical="center"/>
    </xf>
    <xf numFmtId="0" fontId="12" fillId="0" borderId="0" xfId="0" applyFont="1" applyAlignment="1">
      <alignment wrapText="1"/>
    </xf>
    <xf numFmtId="0" fontId="15" fillId="2" borderId="2" xfId="0" applyFont="1" applyFill="1" applyBorder="1" applyAlignment="1">
      <alignment vertical="center"/>
    </xf>
    <xf numFmtId="0" fontId="15" fillId="2" borderId="8" xfId="0" applyFont="1" applyFill="1" applyBorder="1" applyAlignment="1">
      <alignment vertical="center"/>
    </xf>
    <xf numFmtId="165" fontId="12" fillId="2" borderId="3" xfId="0" applyNumberFormat="1" applyFont="1" applyFill="1" applyBorder="1" applyAlignment="1" applyProtection="1">
      <alignment horizontal="center" vertical="top"/>
      <protection locked="0"/>
    </xf>
    <xf numFmtId="0" fontId="12" fillId="0" borderId="3" xfId="0" applyFont="1" applyBorder="1" applyAlignment="1">
      <alignment horizontal="left" vertical="center" wrapText="1"/>
    </xf>
    <xf numFmtId="0" fontId="20" fillId="11" borderId="0" xfId="0" applyFont="1" applyFill="1" applyAlignment="1" applyProtection="1">
      <alignment horizontal="center" vertical="center"/>
      <protection locked="0"/>
    </xf>
    <xf numFmtId="0" fontId="15" fillId="2" borderId="9" xfId="0" applyFont="1" applyFill="1" applyBorder="1" applyAlignment="1">
      <alignment horizontal="center" vertical="center"/>
    </xf>
    <xf numFmtId="0" fontId="12" fillId="0" borderId="0" xfId="0" applyFont="1" applyAlignment="1">
      <alignment horizontal="center" vertical="center" wrapText="1"/>
    </xf>
    <xf numFmtId="0" fontId="15" fillId="0" borderId="0" xfId="0" applyFont="1" applyAlignment="1" applyProtection="1">
      <alignment horizontal="center" vertical="center"/>
      <protection locked="0"/>
    </xf>
    <xf numFmtId="0" fontId="15" fillId="11" borderId="0" xfId="0" applyFont="1" applyFill="1" applyAlignment="1" applyProtection="1">
      <alignment vertical="center" wrapText="1"/>
      <protection locked="0"/>
    </xf>
    <xf numFmtId="0" fontId="15" fillId="0" borderId="0" xfId="0" applyFont="1" applyAlignment="1">
      <alignment horizontal="center" vertical="center" wrapText="1"/>
    </xf>
    <xf numFmtId="0" fontId="12" fillId="0" borderId="0" xfId="0" applyFont="1" applyAlignment="1">
      <alignment vertical="center"/>
    </xf>
    <xf numFmtId="0" fontId="12" fillId="0" borderId="0" xfId="0" applyFont="1" applyAlignment="1">
      <alignment horizontal="center" vertical="center"/>
    </xf>
    <xf numFmtId="0" fontId="12" fillId="0" borderId="0" xfId="0" applyFont="1" applyAlignment="1" applyProtection="1">
      <alignment vertical="center"/>
      <protection locked="0"/>
    </xf>
    <xf numFmtId="0" fontId="12" fillId="0" borderId="5" xfId="0" applyFont="1" applyBorder="1" applyAlignment="1" applyProtection="1">
      <alignment vertical="center"/>
      <protection locked="0"/>
    </xf>
    <xf numFmtId="0" fontId="12" fillId="0" borderId="3" xfId="0" applyFont="1" applyBorder="1" applyAlignment="1">
      <alignment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20" fillId="11" borderId="0" xfId="0" applyFont="1" applyFill="1" applyAlignment="1" applyProtection="1">
      <alignment vertical="center" wrapText="1"/>
      <protection locked="0"/>
    </xf>
    <xf numFmtId="0" fontId="15" fillId="2" borderId="9" xfId="0" applyFont="1" applyFill="1" applyBorder="1" applyAlignment="1">
      <alignment vertical="center" wrapText="1"/>
    </xf>
    <xf numFmtId="0" fontId="12" fillId="0" borderId="8" xfId="0" applyFont="1" applyBorder="1" applyAlignment="1">
      <alignment horizontal="left" vertical="center" wrapText="1"/>
    </xf>
    <xf numFmtId="0" fontId="12" fillId="0" borderId="8" xfId="0" applyFont="1" applyBorder="1" applyAlignment="1">
      <alignment horizontal="center" vertical="center" wrapText="1"/>
    </xf>
    <xf numFmtId="165" fontId="12" fillId="2" borderId="3" xfId="0" applyNumberFormat="1" applyFont="1" applyFill="1" applyBorder="1" applyAlignment="1">
      <alignment horizontal="center" vertical="top"/>
    </xf>
    <xf numFmtId="165" fontId="12" fillId="3" borderId="3" xfId="0" applyNumberFormat="1" applyFont="1" applyFill="1" applyBorder="1" applyAlignment="1">
      <alignment horizontal="center" vertical="top"/>
    </xf>
    <xf numFmtId="165" fontId="27" fillId="3" borderId="3" xfId="0" applyNumberFormat="1" applyFont="1" applyFill="1" applyBorder="1" applyAlignment="1">
      <alignment horizontal="center" vertical="top"/>
    </xf>
    <xf numFmtId="165" fontId="12" fillId="2" borderId="0" xfId="17" applyNumberFormat="1" applyFont="1" applyFill="1" applyAlignment="1">
      <alignment horizontal="center" vertical="center"/>
    </xf>
    <xf numFmtId="165" fontId="12"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0" fontId="10" fillId="0" borderId="3" xfId="0" applyFont="1" applyBorder="1" applyAlignment="1">
      <alignment wrapText="1"/>
    </xf>
    <xf numFmtId="0" fontId="10" fillId="0" borderId="3" xfId="0" applyFont="1" applyBorder="1"/>
    <xf numFmtId="0" fontId="12" fillId="0" borderId="0" xfId="0" applyFont="1" applyAlignment="1">
      <alignment horizontal="left"/>
    </xf>
    <xf numFmtId="165" fontId="7" fillId="2" borderId="4" xfId="0" applyNumberFormat="1" applyFont="1" applyFill="1" applyBorder="1" applyAlignment="1" applyProtection="1">
      <alignment horizontal="center" vertical="top"/>
      <protection locked="0"/>
    </xf>
    <xf numFmtId="0" fontId="12" fillId="0" borderId="3" xfId="0" applyFont="1" applyBorder="1" applyAlignment="1">
      <alignment wrapText="1"/>
    </xf>
    <xf numFmtId="0" fontId="12" fillId="0" borderId="3" xfId="0" applyFont="1" applyBorder="1"/>
    <xf numFmtId="0" fontId="12" fillId="0" borderId="3" xfId="0" applyFont="1" applyBorder="1" applyAlignment="1">
      <alignment horizontal="center" wrapText="1"/>
    </xf>
    <xf numFmtId="0" fontId="12" fillId="0" borderId="3" xfId="0" applyFont="1" applyBorder="1" applyAlignment="1">
      <alignment horizontal="center"/>
    </xf>
    <xf numFmtId="0" fontId="12" fillId="0" borderId="3" xfId="0" applyFont="1" applyBorder="1" applyAlignment="1">
      <alignment horizontal="left" wrapText="1"/>
    </xf>
    <xf numFmtId="0" fontId="12" fillId="0" borderId="0" xfId="0" applyFont="1" applyAlignment="1">
      <alignment horizontal="left" wrapText="1"/>
    </xf>
    <xf numFmtId="0" fontId="10" fillId="0" borderId="3" xfId="0" applyFont="1" applyBorder="1" applyAlignment="1">
      <alignment horizontal="center" vertical="top"/>
    </xf>
    <xf numFmtId="0" fontId="12" fillId="0" borderId="2" xfId="0" applyFont="1" applyBorder="1" applyAlignment="1">
      <alignment vertical="center"/>
    </xf>
    <xf numFmtId="0" fontId="12" fillId="2" borderId="3" xfId="0" applyFont="1" applyFill="1" applyBorder="1" applyAlignment="1">
      <alignment horizontal="center" vertical="center" wrapText="1"/>
    </xf>
    <xf numFmtId="0" fontId="15" fillId="2" borderId="2" xfId="0" applyFont="1" applyFill="1" applyBorder="1" applyAlignment="1">
      <alignment horizontal="left" vertical="center"/>
    </xf>
    <xf numFmtId="0" fontId="27" fillId="0" borderId="3" xfId="46" applyFont="1" applyFill="1" applyBorder="1" applyAlignment="1">
      <alignment horizontal="left" vertical="center" wrapText="1"/>
    </xf>
    <xf numFmtId="0" fontId="12" fillId="0" borderId="3" xfId="0" applyFont="1" applyBorder="1" applyProtection="1">
      <protection locked="0"/>
    </xf>
    <xf numFmtId="165" fontId="12" fillId="18" borderId="3" xfId="0" applyNumberFormat="1" applyFont="1" applyFill="1" applyBorder="1" applyAlignment="1" applyProtection="1">
      <alignment horizontal="center" vertical="top"/>
      <protection locked="0"/>
    </xf>
    <xf numFmtId="165" fontId="12" fillId="15" borderId="3" xfId="0" applyNumberFormat="1" applyFont="1" applyFill="1" applyBorder="1" applyAlignment="1" applyProtection="1">
      <alignment horizontal="center" vertical="top"/>
      <protection locked="0"/>
    </xf>
    <xf numFmtId="165" fontId="12" fillId="15" borderId="3" xfId="0" applyNumberFormat="1" applyFont="1" applyFill="1" applyBorder="1" applyAlignment="1">
      <alignment horizontal="center" vertical="top"/>
    </xf>
    <xf numFmtId="165" fontId="27" fillId="27" borderId="3" xfId="0" applyNumberFormat="1" applyFont="1" applyFill="1" applyBorder="1" applyAlignment="1">
      <alignment horizontal="center" vertical="top"/>
    </xf>
    <xf numFmtId="165" fontId="12" fillId="18" borderId="3" xfId="0" applyNumberFormat="1" applyFont="1" applyFill="1" applyBorder="1" applyAlignment="1">
      <alignment horizontal="center" vertical="top"/>
    </xf>
    <xf numFmtId="165" fontId="12" fillId="21" borderId="3" xfId="0" applyNumberFormat="1" applyFont="1" applyFill="1" applyBorder="1" applyAlignment="1">
      <alignment horizontal="center" vertical="top"/>
    </xf>
    <xf numFmtId="165" fontId="27" fillId="20" borderId="3" xfId="0" applyNumberFormat="1" applyFont="1" applyFill="1" applyBorder="1" applyAlignment="1">
      <alignment horizontal="center" vertical="top"/>
    </xf>
    <xf numFmtId="165" fontId="12" fillId="17" borderId="3" xfId="0" applyNumberFormat="1" applyFont="1" applyFill="1" applyBorder="1" applyAlignment="1" applyProtection="1">
      <alignment horizontal="center" vertical="top"/>
      <protection locked="0"/>
    </xf>
    <xf numFmtId="165" fontId="12" fillId="17" borderId="3" xfId="0" applyNumberFormat="1" applyFont="1" applyFill="1" applyBorder="1" applyAlignment="1">
      <alignment horizontal="center" vertical="top"/>
    </xf>
    <xf numFmtId="165" fontId="27" fillId="26" borderId="3" xfId="0" applyNumberFormat="1" applyFont="1" applyFill="1" applyBorder="1" applyAlignment="1">
      <alignment horizontal="center" vertical="top"/>
    </xf>
    <xf numFmtId="165" fontId="12" fillId="16" borderId="3" xfId="0" applyNumberFormat="1" applyFont="1" applyFill="1" applyBorder="1" applyAlignment="1" applyProtection="1">
      <alignment horizontal="center" vertical="top"/>
      <protection locked="0"/>
    </xf>
    <xf numFmtId="165" fontId="12" fillId="16" borderId="3" xfId="0" applyNumberFormat="1" applyFont="1" applyFill="1" applyBorder="1" applyAlignment="1">
      <alignment horizontal="center" vertical="top"/>
    </xf>
    <xf numFmtId="165" fontId="27" fillId="25" borderId="3" xfId="0" applyNumberFormat="1" applyFont="1" applyFill="1" applyBorder="1" applyAlignment="1">
      <alignment horizontal="center" vertical="top"/>
    </xf>
    <xf numFmtId="165" fontId="12" fillId="19" borderId="3" xfId="0" applyNumberFormat="1" applyFont="1" applyFill="1" applyBorder="1" applyAlignment="1">
      <alignment horizontal="center" vertical="top"/>
    </xf>
    <xf numFmtId="165" fontId="27" fillId="24" borderId="3" xfId="0" applyNumberFormat="1" applyFont="1" applyFill="1" applyBorder="1" applyAlignment="1">
      <alignment horizontal="center" vertical="top"/>
    </xf>
    <xf numFmtId="165" fontId="12" fillId="27" borderId="3" xfId="0" applyNumberFormat="1" applyFont="1" applyFill="1" applyBorder="1" applyAlignment="1">
      <alignment horizontal="center" vertical="top"/>
    </xf>
    <xf numFmtId="0" fontId="15" fillId="0" borderId="0" xfId="0" applyFont="1" applyAlignment="1" applyProtection="1">
      <alignment vertical="center"/>
      <protection locked="0"/>
    </xf>
    <xf numFmtId="0" fontId="15" fillId="2" borderId="8" xfId="0" applyFont="1" applyFill="1" applyBorder="1" applyAlignment="1">
      <alignment horizontal="center" vertical="center"/>
    </xf>
    <xf numFmtId="0" fontId="15" fillId="2" borderId="9" xfId="0" applyFont="1" applyFill="1" applyBorder="1" applyAlignment="1">
      <alignment horizontal="left" vertical="center"/>
    </xf>
    <xf numFmtId="0" fontId="12" fillId="2" borderId="11" xfId="0" applyFont="1" applyFill="1" applyBorder="1" applyAlignment="1">
      <alignment horizontal="center" vertical="center" wrapText="1"/>
    </xf>
    <xf numFmtId="0" fontId="0" fillId="0" borderId="3" xfId="0" applyBorder="1" applyAlignment="1">
      <alignment vertical="center" wrapText="1"/>
    </xf>
    <xf numFmtId="0" fontId="0" fillId="0" borderId="0" xfId="0" applyAlignment="1" applyProtection="1">
      <alignment vertical="center"/>
      <protection locked="0"/>
    </xf>
    <xf numFmtId="0" fontId="10" fillId="0" borderId="0" xfId="0" applyFont="1" applyAlignment="1">
      <alignment vertical="center"/>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xf>
    <xf numFmtId="0" fontId="0" fillId="0" borderId="0" xfId="0" applyAlignment="1">
      <alignment vertical="center" wrapText="1"/>
    </xf>
    <xf numFmtId="0" fontId="15" fillId="2" borderId="2" xfId="0" applyFont="1" applyFill="1" applyBorder="1" applyAlignment="1">
      <alignment horizontal="center" vertical="center"/>
    </xf>
    <xf numFmtId="0" fontId="0" fillId="0" borderId="3" xfId="0" applyBorder="1" applyAlignment="1">
      <alignment horizontal="center" vertical="center" wrapText="1"/>
    </xf>
    <xf numFmtId="0" fontId="0" fillId="0" borderId="11" xfId="0" applyBorder="1" applyAlignment="1">
      <alignment horizontal="left" wrapText="1"/>
    </xf>
    <xf numFmtId="0" fontId="0" fillId="0" borderId="11" xfId="0" applyBorder="1" applyAlignment="1">
      <alignment wrapText="1"/>
    </xf>
    <xf numFmtId="0" fontId="27" fillId="0" borderId="0" xfId="46" applyFont="1" applyFill="1" applyBorder="1" applyAlignment="1">
      <alignment horizontal="left" vertical="center" wrapText="1"/>
    </xf>
    <xf numFmtId="0" fontId="12" fillId="0" borderId="0" xfId="0" applyFont="1" applyAlignment="1" applyProtection="1">
      <alignment horizontal="center" vertical="center"/>
      <protection locked="0"/>
    </xf>
    <xf numFmtId="165" fontId="12" fillId="0" borderId="0" xfId="0" applyNumberFormat="1" applyFont="1" applyAlignment="1" applyProtection="1">
      <alignment horizontal="center" vertical="top"/>
      <protection locked="0"/>
    </xf>
    <xf numFmtId="165" fontId="12" fillId="0" borderId="0" xfId="0" applyNumberFormat="1" applyFont="1" applyAlignment="1">
      <alignment horizontal="center" vertical="top"/>
    </xf>
    <xf numFmtId="165" fontId="27" fillId="0" borderId="0" xfId="0" applyNumberFormat="1" applyFont="1" applyAlignment="1">
      <alignment horizontal="center" vertical="top"/>
    </xf>
    <xf numFmtId="0" fontId="12" fillId="0" borderId="0" xfId="0" applyFont="1" applyProtection="1">
      <protection locked="0"/>
    </xf>
    <xf numFmtId="0" fontId="8" fillId="11" borderId="9" xfId="0" applyFont="1" applyFill="1" applyBorder="1" applyAlignment="1">
      <alignment horizontal="center" vertical="center"/>
    </xf>
    <xf numFmtId="0" fontId="1" fillId="0" borderId="0" xfId="0" applyFont="1" applyAlignment="1">
      <alignment horizontal="center" vertical="center" wrapText="1"/>
    </xf>
    <xf numFmtId="0" fontId="1" fillId="2" borderId="3" xfId="0" applyFont="1" applyFill="1" applyBorder="1" applyAlignment="1">
      <alignment horizontal="center" vertical="center" wrapText="1"/>
    </xf>
    <xf numFmtId="0" fontId="3" fillId="0" borderId="8" xfId="0" applyFont="1" applyBorder="1"/>
    <xf numFmtId="165" fontId="10" fillId="0" borderId="0" xfId="0" applyNumberFormat="1" applyFont="1" applyAlignment="1">
      <alignment horizontal="center" vertical="center"/>
    </xf>
    <xf numFmtId="165" fontId="9" fillId="0" borderId="0" xfId="0" applyNumberFormat="1" applyFont="1" applyAlignment="1">
      <alignment horizontal="center" vertical="center"/>
    </xf>
    <xf numFmtId="0" fontId="10" fillId="0" borderId="0" xfId="0" applyFont="1" applyAlignment="1">
      <alignment horizontal="center" vertical="center" wrapText="1"/>
    </xf>
    <xf numFmtId="165" fontId="10" fillId="0" borderId="0" xfId="21" applyNumberFormat="1" applyFont="1" applyAlignment="1">
      <alignment horizontal="center" vertical="center"/>
    </xf>
    <xf numFmtId="165" fontId="10" fillId="0" borderId="0" xfId="21" applyNumberFormat="1" applyFont="1" applyAlignment="1" applyProtection="1">
      <alignment horizontal="center" vertical="center"/>
      <protection locked="0"/>
    </xf>
    <xf numFmtId="0" fontId="12" fillId="12" borderId="0" xfId="0" applyFont="1" applyFill="1" applyAlignment="1">
      <alignment horizontal="center" vertical="center"/>
    </xf>
    <xf numFmtId="0" fontId="30" fillId="0" borderId="3" xfId="0" applyFont="1" applyBorder="1" applyAlignment="1">
      <alignment horizontal="center" vertical="center" wrapText="1"/>
    </xf>
    <xf numFmtId="0" fontId="10" fillId="11" borderId="3" xfId="0" applyFont="1" applyFill="1" applyBorder="1" applyAlignment="1">
      <alignment horizontal="left" vertical="center" wrapText="1"/>
    </xf>
    <xf numFmtId="0" fontId="8" fillId="11" borderId="3" xfId="0" applyFont="1" applyFill="1" applyBorder="1" applyAlignment="1">
      <alignment horizontal="center" vertical="center" wrapText="1"/>
    </xf>
    <xf numFmtId="165" fontId="10" fillId="11" borderId="3" xfId="0" applyNumberFormat="1" applyFont="1" applyFill="1" applyBorder="1" applyAlignment="1">
      <alignment horizontal="center" vertical="center" wrapText="1"/>
    </xf>
    <xf numFmtId="0" fontId="12" fillId="11" borderId="11" xfId="0" applyFont="1" applyFill="1" applyBorder="1" applyAlignment="1">
      <alignment horizontal="center" vertical="center" wrapText="1"/>
    </xf>
    <xf numFmtId="0" fontId="12" fillId="11" borderId="0" xfId="0" applyFont="1" applyFill="1" applyAlignment="1">
      <alignment horizontal="center" vertical="center" wrapText="1"/>
    </xf>
    <xf numFmtId="0" fontId="12" fillId="2" borderId="0" xfId="0" applyFont="1" applyFill="1" applyAlignment="1" applyProtection="1">
      <alignment horizontal="center" vertical="center"/>
      <protection locked="0"/>
    </xf>
    <xf numFmtId="165" fontId="12" fillId="2" borderId="0" xfId="0" applyNumberFormat="1" applyFont="1" applyFill="1" applyAlignment="1" applyProtection="1">
      <alignment horizontal="center" vertical="center"/>
      <protection locked="0"/>
    </xf>
    <xf numFmtId="0" fontId="27" fillId="0" borderId="0" xfId="46" applyFont="1" applyFill="1" applyBorder="1" applyAlignment="1">
      <alignment horizontal="left" vertical="center"/>
    </xf>
    <xf numFmtId="165" fontId="12" fillId="11" borderId="0" xfId="0" applyNumberFormat="1" applyFont="1" applyFill="1" applyAlignment="1" applyProtection="1">
      <alignment horizontal="center" vertical="center"/>
      <protection locked="0"/>
    </xf>
    <xf numFmtId="0" fontId="8" fillId="16" borderId="3" xfId="0" applyFont="1" applyFill="1" applyBorder="1" applyAlignment="1">
      <alignment horizontal="center" vertical="center" wrapText="1"/>
    </xf>
    <xf numFmtId="0" fontId="8" fillId="15" borderId="3" xfId="0" applyFont="1" applyFill="1" applyBorder="1" applyAlignment="1">
      <alignment horizontal="center" vertical="center" textRotation="90" wrapText="1"/>
    </xf>
    <xf numFmtId="0" fontId="8" fillId="19" borderId="3" xfId="0" applyFont="1" applyFill="1" applyBorder="1" applyAlignment="1">
      <alignment horizontal="center" vertical="center" textRotation="90" wrapText="1"/>
    </xf>
    <xf numFmtId="0" fontId="8" fillId="16" borderId="3" xfId="0" applyFont="1" applyFill="1" applyBorder="1" applyAlignment="1">
      <alignment horizontal="center" vertical="center" textRotation="90" wrapText="1"/>
    </xf>
    <xf numFmtId="0" fontId="8" fillId="17" borderId="3" xfId="0" applyFont="1" applyFill="1" applyBorder="1" applyAlignment="1">
      <alignment horizontal="center" vertical="center" textRotation="90" wrapText="1"/>
    </xf>
    <xf numFmtId="0" fontId="8" fillId="18" borderId="3" xfId="0" applyFont="1" applyFill="1" applyBorder="1" applyAlignment="1">
      <alignment horizontal="center" vertical="center" textRotation="90" wrapText="1"/>
    </xf>
    <xf numFmtId="165" fontId="27" fillId="0" borderId="0" xfId="0" applyNumberFormat="1" applyFont="1" applyAlignment="1">
      <alignment horizontal="center" vertical="center"/>
    </xf>
    <xf numFmtId="165" fontId="34" fillId="15" borderId="3" xfId="0" applyNumberFormat="1" applyFont="1" applyFill="1" applyBorder="1" applyAlignment="1" applyProtection="1">
      <alignment horizontal="left" vertical="center"/>
      <protection locked="0"/>
    </xf>
    <xf numFmtId="0" fontId="34" fillId="19" borderId="3" xfId="0" applyFont="1" applyFill="1" applyBorder="1" applyAlignment="1">
      <alignment horizontal="left" vertical="center" wrapText="1"/>
    </xf>
    <xf numFmtId="0" fontId="34" fillId="16" borderId="3" xfId="0" applyFont="1" applyFill="1" applyBorder="1" applyAlignment="1">
      <alignment horizontal="left" vertical="center" wrapText="1"/>
    </xf>
    <xf numFmtId="0" fontId="34" fillId="17" borderId="3" xfId="0" applyFont="1" applyFill="1" applyBorder="1" applyAlignment="1">
      <alignment horizontal="left" vertical="center" wrapText="1"/>
    </xf>
    <xf numFmtId="0" fontId="34" fillId="18" borderId="3" xfId="0" applyFont="1" applyFill="1" applyBorder="1" applyAlignment="1">
      <alignment horizontal="left" vertical="center" wrapText="1"/>
    </xf>
    <xf numFmtId="0" fontId="33" fillId="14" borderId="8" xfId="0" applyFont="1" applyFill="1" applyBorder="1" applyAlignment="1">
      <alignment horizontal="center" vertical="center" wrapText="1"/>
    </xf>
    <xf numFmtId="0" fontId="33" fillId="14" borderId="3" xfId="0" applyFont="1" applyFill="1" applyBorder="1" applyAlignment="1">
      <alignment vertical="center" wrapText="1"/>
    </xf>
    <xf numFmtId="0" fontId="34" fillId="14" borderId="3" xfId="0" applyFont="1" applyFill="1" applyBorder="1" applyAlignment="1">
      <alignment horizontal="left" vertical="center" wrapText="1"/>
    </xf>
    <xf numFmtId="0" fontId="34" fillId="0" borderId="3" xfId="0" applyFont="1" applyBorder="1" applyAlignment="1">
      <alignment horizontal="center" vertical="center"/>
    </xf>
    <xf numFmtId="0" fontId="34" fillId="14" borderId="3" xfId="0" applyFont="1" applyFill="1" applyBorder="1" applyAlignment="1">
      <alignment horizontal="center" vertical="center"/>
    </xf>
    <xf numFmtId="0" fontId="37" fillId="14" borderId="3" xfId="0" applyFont="1" applyFill="1" applyBorder="1" applyAlignment="1">
      <alignment horizontal="center" vertical="center" wrapText="1"/>
    </xf>
    <xf numFmtId="0" fontId="36" fillId="0" borderId="3" xfId="0" applyFont="1" applyBorder="1" applyAlignment="1">
      <alignment horizontal="center" vertical="center"/>
    </xf>
    <xf numFmtId="0" fontId="36" fillId="0" borderId="3" xfId="0" applyFont="1" applyBorder="1" applyAlignment="1">
      <alignment horizontal="center" vertical="center" wrapText="1"/>
    </xf>
    <xf numFmtId="0" fontId="34" fillId="0" borderId="3" xfId="0" applyFont="1" applyBorder="1" applyAlignment="1">
      <alignment horizontal="center" vertical="center" wrapText="1"/>
    </xf>
    <xf numFmtId="165" fontId="34" fillId="15" borderId="12" xfId="0" applyNumberFormat="1" applyFont="1" applyFill="1" applyBorder="1" applyAlignment="1" applyProtection="1">
      <alignment horizontal="left" vertical="center"/>
      <protection locked="0"/>
    </xf>
    <xf numFmtId="0" fontId="36" fillId="0" borderId="12" xfId="0" applyFont="1" applyBorder="1" applyAlignment="1">
      <alignment horizontal="center" vertical="center"/>
    </xf>
    <xf numFmtId="0" fontId="34" fillId="0" borderId="12" xfId="0" applyFont="1" applyBorder="1" applyAlignment="1">
      <alignment horizontal="center" vertical="center"/>
    </xf>
    <xf numFmtId="0" fontId="35" fillId="14" borderId="3" xfId="0" applyFont="1" applyFill="1" applyBorder="1" applyAlignment="1">
      <alignment horizontal="center" vertical="center"/>
    </xf>
    <xf numFmtId="0" fontId="38" fillId="0" borderId="12" xfId="0" applyFont="1" applyBorder="1" applyAlignment="1">
      <alignment horizontal="center" vertical="center"/>
    </xf>
    <xf numFmtId="0" fontId="38" fillId="0" borderId="3" xfId="0" applyFont="1" applyBorder="1" applyAlignment="1">
      <alignment horizontal="center" vertical="center" wrapText="1"/>
    </xf>
    <xf numFmtId="0" fontId="38" fillId="0" borderId="3" xfId="0" applyFont="1" applyBorder="1" applyAlignment="1">
      <alignment horizontal="center" vertical="center"/>
    </xf>
    <xf numFmtId="0" fontId="34" fillId="12" borderId="3" xfId="0" applyFont="1" applyFill="1" applyBorder="1" applyAlignment="1">
      <alignment horizontal="left" vertical="center" wrapText="1"/>
    </xf>
    <xf numFmtId="0" fontId="34" fillId="12" borderId="3" xfId="0" applyFont="1" applyFill="1" applyBorder="1" applyAlignment="1">
      <alignment horizontal="center" vertical="center"/>
    </xf>
    <xf numFmtId="0" fontId="34" fillId="29" borderId="3" xfId="0" applyFont="1" applyFill="1" applyBorder="1" applyAlignment="1">
      <alignment horizontal="left" vertical="center" wrapText="1"/>
    </xf>
    <xf numFmtId="0" fontId="34" fillId="29" borderId="3" xfId="0" applyFont="1" applyFill="1" applyBorder="1" applyAlignment="1">
      <alignment horizontal="center" vertical="center"/>
    </xf>
    <xf numFmtId="0" fontId="35" fillId="29" borderId="3" xfId="0" applyFont="1" applyFill="1" applyBorder="1" applyAlignment="1">
      <alignment horizontal="center" vertical="center"/>
    </xf>
    <xf numFmtId="1" fontId="10" fillId="29" borderId="3" xfId="0" applyNumberFormat="1" applyFont="1" applyFill="1" applyBorder="1" applyAlignment="1">
      <alignment horizontal="center" vertical="center"/>
    </xf>
    <xf numFmtId="3" fontId="10" fillId="29" borderId="3" xfId="0" applyNumberFormat="1" applyFont="1" applyFill="1" applyBorder="1" applyAlignment="1">
      <alignment horizontal="center" vertical="center"/>
    </xf>
    <xf numFmtId="0" fontId="10" fillId="0" borderId="3" xfId="0" applyFont="1" applyBorder="1" applyAlignment="1">
      <alignment horizontal="justify" vertical="center" wrapText="1"/>
    </xf>
    <xf numFmtId="0" fontId="8" fillId="0" borderId="3" xfId="0" applyFont="1" applyBorder="1" applyAlignment="1">
      <alignment horizontal="justify" vertical="center" wrapText="1"/>
    </xf>
    <xf numFmtId="0" fontId="35" fillId="0" borderId="3" xfId="0" applyFont="1" applyBorder="1" applyAlignment="1">
      <alignment horizontal="center" vertical="center" wrapText="1"/>
    </xf>
    <xf numFmtId="0" fontId="35" fillId="29" borderId="3" xfId="0" applyFont="1" applyFill="1" applyBorder="1" applyAlignment="1">
      <alignment horizontal="center" vertical="center" wrapText="1"/>
    </xf>
    <xf numFmtId="165" fontId="10" fillId="2" borderId="0" xfId="21" applyNumberFormat="1" applyFont="1" applyFill="1" applyAlignment="1" applyProtection="1">
      <alignment vertical="center"/>
      <protection locked="0"/>
    </xf>
    <xf numFmtId="0" fontId="24" fillId="11" borderId="0" xfId="0" applyFont="1" applyFill="1" applyAlignment="1">
      <alignment horizontal="center" vertical="center" wrapText="1"/>
    </xf>
    <xf numFmtId="0" fontId="12" fillId="11" borderId="0" xfId="0" applyFont="1" applyFill="1" applyAlignment="1" applyProtection="1">
      <alignment horizontal="center" vertical="center"/>
      <protection locked="0"/>
    </xf>
    <xf numFmtId="0" fontId="8" fillId="14" borderId="3" xfId="0" applyFont="1" applyFill="1" applyBorder="1" applyAlignment="1">
      <alignment horizontal="left" vertical="center"/>
    </xf>
    <xf numFmtId="165" fontId="5" fillId="2" borderId="0" xfId="0" applyNumberFormat="1" applyFont="1" applyFill="1" applyAlignment="1" applyProtection="1">
      <alignment horizontal="center" vertical="top"/>
      <protection locked="0"/>
    </xf>
    <xf numFmtId="1" fontId="8" fillId="0" borderId="3" xfId="0" applyNumberFormat="1" applyFont="1" applyBorder="1" applyAlignment="1">
      <alignment horizontal="center" vertical="center" wrapText="1"/>
    </xf>
    <xf numFmtId="0" fontId="20" fillId="0" borderId="17" xfId="0" applyFont="1" applyBorder="1" applyAlignment="1" applyProtection="1">
      <alignment vertical="center"/>
      <protection locked="0"/>
    </xf>
    <xf numFmtId="0" fontId="20" fillId="0" borderId="0" xfId="0" applyFont="1" applyAlignment="1" applyProtection="1">
      <alignment vertical="center"/>
      <protection locked="0"/>
    </xf>
    <xf numFmtId="0" fontId="42" fillId="11" borderId="3" xfId="0" applyFont="1" applyFill="1" applyBorder="1" applyAlignment="1">
      <alignment horizontal="left" vertical="center" wrapText="1"/>
    </xf>
    <xf numFmtId="0" fontId="42" fillId="11" borderId="3" xfId="46" applyFont="1" applyFill="1" applyBorder="1" applyAlignment="1">
      <alignment horizontal="left" vertical="center" wrapText="1"/>
    </xf>
    <xf numFmtId="0" fontId="42" fillId="11" borderId="3" xfId="46" applyFont="1" applyFill="1" applyBorder="1" applyAlignment="1">
      <alignment horizontal="left" vertical="center"/>
    </xf>
    <xf numFmtId="0" fontId="42" fillId="11" borderId="3" xfId="0" applyFont="1" applyFill="1" applyBorder="1" applyAlignment="1" applyProtection="1">
      <alignment horizontal="center" vertical="center"/>
      <protection locked="0"/>
    </xf>
    <xf numFmtId="165" fontId="42" fillId="11" borderId="3" xfId="0" applyNumberFormat="1" applyFont="1" applyFill="1" applyBorder="1" applyAlignment="1" applyProtection="1">
      <alignment horizontal="center" vertical="center"/>
      <protection locked="0"/>
    </xf>
    <xf numFmtId="165" fontId="42" fillId="11" borderId="3" xfId="0" applyNumberFormat="1" applyFont="1" applyFill="1" applyBorder="1" applyAlignment="1">
      <alignment horizontal="center" vertical="center"/>
    </xf>
    <xf numFmtId="165" fontId="42" fillId="13" borderId="3" xfId="0" applyNumberFormat="1" applyFont="1" applyFill="1" applyBorder="1" applyAlignment="1">
      <alignment horizontal="center" vertical="center"/>
    </xf>
    <xf numFmtId="165" fontId="43" fillId="11" borderId="3" xfId="0" applyNumberFormat="1" applyFont="1" applyFill="1" applyBorder="1" applyAlignment="1" applyProtection="1">
      <alignment horizontal="center" vertical="center"/>
      <protection locked="0"/>
    </xf>
    <xf numFmtId="165" fontId="43" fillId="11" borderId="3" xfId="0" applyNumberFormat="1" applyFont="1" applyFill="1" applyBorder="1" applyAlignment="1">
      <alignment horizontal="center" vertical="center"/>
    </xf>
    <xf numFmtId="165" fontId="43" fillId="13" borderId="3" xfId="0" applyNumberFormat="1" applyFont="1" applyFill="1" applyBorder="1" applyAlignment="1">
      <alignment horizontal="center" vertical="center"/>
    </xf>
    <xf numFmtId="0" fontId="42" fillId="11" borderId="3" xfId="0" applyFont="1" applyFill="1" applyBorder="1" applyAlignment="1">
      <alignment horizontal="center" vertical="center"/>
    </xf>
    <xf numFmtId="0" fontId="42" fillId="11" borderId="3" xfId="46" applyFont="1" applyFill="1" applyBorder="1" applyAlignment="1">
      <alignment vertical="center" wrapText="1"/>
    </xf>
    <xf numFmtId="165" fontId="10" fillId="3" borderId="3" xfId="0" applyNumberFormat="1" applyFont="1" applyFill="1" applyBorder="1" applyAlignment="1">
      <alignment horizontal="center" vertical="center"/>
    </xf>
    <xf numFmtId="165" fontId="42" fillId="3" borderId="3" xfId="0" applyNumberFormat="1" applyFont="1" applyFill="1" applyBorder="1" applyAlignment="1">
      <alignment horizontal="center" vertical="center"/>
    </xf>
    <xf numFmtId="0" fontId="42" fillId="11" borderId="3" xfId="0" applyFont="1" applyFill="1" applyBorder="1" applyAlignment="1" applyProtection="1">
      <alignment horizontal="center" vertical="center" wrapText="1"/>
      <protection locked="0"/>
    </xf>
    <xf numFmtId="0" fontId="42" fillId="11" borderId="3" xfId="0" applyFont="1" applyFill="1" applyBorder="1" applyAlignment="1">
      <alignment vertical="center" wrapText="1"/>
    </xf>
    <xf numFmtId="0" fontId="42" fillId="11" borderId="3" xfId="0" applyFont="1" applyFill="1" applyBorder="1" applyAlignment="1" applyProtection="1">
      <alignment horizontal="left" vertical="center"/>
      <protection locked="0"/>
    </xf>
    <xf numFmtId="165" fontId="10" fillId="21" borderId="3" xfId="0" applyNumberFormat="1" applyFont="1" applyFill="1" applyBorder="1" applyAlignment="1">
      <alignment horizontal="center" vertical="center"/>
    </xf>
    <xf numFmtId="165" fontId="10" fillId="30" borderId="3" xfId="0" applyNumberFormat="1" applyFont="1" applyFill="1" applyBorder="1" applyAlignment="1">
      <alignment horizontal="center" vertical="center"/>
    </xf>
    <xf numFmtId="0" fontId="42" fillId="11" borderId="3" xfId="0" applyFont="1" applyFill="1" applyBorder="1" applyAlignment="1">
      <alignment horizontal="left" vertical="center"/>
    </xf>
    <xf numFmtId="1" fontId="42" fillId="11" borderId="3" xfId="0" applyNumberFormat="1" applyFont="1" applyFill="1" applyBorder="1" applyAlignment="1">
      <alignment horizontal="center" vertical="center"/>
    </xf>
    <xf numFmtId="0" fontId="42" fillId="11" borderId="3" xfId="46" applyFont="1" applyFill="1" applyBorder="1" applyAlignment="1" applyProtection="1">
      <alignment horizontal="left" vertical="center" wrapText="1"/>
    </xf>
    <xf numFmtId="0" fontId="42" fillId="11" borderId="16" xfId="0" applyFont="1" applyFill="1" applyBorder="1" applyAlignment="1">
      <alignment vertical="center" wrapText="1"/>
    </xf>
    <xf numFmtId="0" fontId="42" fillId="11" borderId="16" xfId="0" applyFont="1" applyFill="1" applyBorder="1" applyAlignment="1">
      <alignment horizontal="left" vertical="center" wrapText="1"/>
    </xf>
    <xf numFmtId="1" fontId="42" fillId="11" borderId="8" xfId="0" applyNumberFormat="1" applyFont="1" applyFill="1" applyBorder="1" applyAlignment="1">
      <alignment horizontal="center" vertical="center"/>
    </xf>
    <xf numFmtId="0" fontId="42" fillId="11" borderId="11" xfId="46" applyFont="1" applyFill="1" applyBorder="1" applyAlignment="1">
      <alignment horizontal="left" vertical="center" wrapText="1"/>
    </xf>
    <xf numFmtId="0" fontId="42" fillId="11" borderId="12" xfId="46" applyFont="1" applyFill="1" applyBorder="1" applyAlignment="1" applyProtection="1">
      <alignment horizontal="left" vertical="center" wrapText="1"/>
    </xf>
    <xf numFmtId="0" fontId="44" fillId="28" borderId="3" xfId="0" applyFont="1" applyFill="1" applyBorder="1" applyAlignment="1">
      <alignment vertical="center" wrapText="1"/>
    </xf>
    <xf numFmtId="165" fontId="10" fillId="11" borderId="3" xfId="0" applyNumberFormat="1" applyFont="1" applyFill="1" applyBorder="1" applyAlignment="1" applyProtection="1">
      <alignment horizontal="center" vertical="center"/>
      <protection locked="0"/>
    </xf>
    <xf numFmtId="0" fontId="42" fillId="11" borderId="3" xfId="34" applyFont="1" applyFill="1" applyBorder="1" applyAlignment="1">
      <alignment horizontal="left" vertical="center" wrapText="1"/>
    </xf>
    <xf numFmtId="0" fontId="42" fillId="11" borderId="1" xfId="0" applyFont="1" applyFill="1" applyBorder="1" applyAlignment="1" applyProtection="1">
      <alignment horizontal="center" vertical="center"/>
      <protection locked="0"/>
    </xf>
    <xf numFmtId="165" fontId="10" fillId="18" borderId="3" xfId="0" applyNumberFormat="1" applyFont="1" applyFill="1" applyBorder="1" applyAlignment="1" applyProtection="1">
      <alignment horizontal="center" vertical="center"/>
      <protection locked="0"/>
    </xf>
    <xf numFmtId="0" fontId="42" fillId="11" borderId="3" xfId="17" applyFont="1" applyFill="1" applyBorder="1" applyAlignment="1">
      <alignment horizontal="left" vertical="center" wrapText="1"/>
    </xf>
    <xf numFmtId="0" fontId="42" fillId="11" borderId="3" xfId="17"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165" fontId="45" fillId="3" borderId="3" xfId="0" applyNumberFormat="1" applyFont="1" applyFill="1" applyBorder="1" applyAlignment="1">
      <alignment horizontal="center" vertical="center"/>
    </xf>
    <xf numFmtId="0" fontId="42" fillId="11" borderId="3" xfId="17" applyFont="1" applyFill="1" applyBorder="1" applyAlignment="1">
      <alignment vertical="center" wrapText="1"/>
    </xf>
    <xf numFmtId="0" fontId="42" fillId="11" borderId="3" xfId="34" applyFont="1" applyFill="1" applyBorder="1" applyAlignment="1">
      <alignment vertical="center" wrapText="1"/>
    </xf>
    <xf numFmtId="3" fontId="42" fillId="11" borderId="3" xfId="17" applyNumberFormat="1" applyFont="1" applyFill="1" applyBorder="1" applyAlignment="1" applyProtection="1">
      <alignment horizontal="center" vertical="center"/>
      <protection locked="0"/>
    </xf>
    <xf numFmtId="0" fontId="42" fillId="11" borderId="3" xfId="17" applyFont="1" applyFill="1" applyBorder="1" applyAlignment="1">
      <alignment horizontal="center" vertical="center" wrapText="1"/>
    </xf>
    <xf numFmtId="0" fontId="42" fillId="11" borderId="3" xfId="17" applyFont="1" applyFill="1" applyBorder="1" applyAlignment="1">
      <alignment horizontal="left" vertical="center"/>
    </xf>
    <xf numFmtId="0" fontId="15" fillId="11" borderId="9" xfId="0" applyFont="1" applyFill="1" applyBorder="1" applyAlignment="1" applyProtection="1">
      <alignment horizontal="center" vertical="center" wrapText="1"/>
      <protection locked="0"/>
    </xf>
    <xf numFmtId="165" fontId="10" fillId="2" borderId="3" xfId="17" applyNumberFormat="1" applyFont="1" applyFill="1" applyBorder="1" applyAlignment="1">
      <alignment horizontal="center" vertical="center"/>
    </xf>
    <xf numFmtId="165" fontId="9" fillId="3" borderId="3" xfId="0" applyNumberFormat="1" applyFont="1" applyFill="1" applyBorder="1" applyAlignment="1">
      <alignment horizontal="center" vertical="center" wrapText="1"/>
    </xf>
    <xf numFmtId="165" fontId="43" fillId="3" borderId="1" xfId="0" applyNumberFormat="1" applyFont="1" applyFill="1" applyBorder="1" applyAlignment="1">
      <alignment horizontal="center" vertical="center"/>
    </xf>
    <xf numFmtId="2" fontId="10" fillId="2" borderId="3" xfId="0" applyNumberFormat="1" applyFont="1" applyFill="1" applyBorder="1" applyAlignment="1" applyProtection="1">
      <alignment horizontal="center" vertical="center"/>
      <protection locked="0"/>
    </xf>
    <xf numFmtId="0" fontId="42" fillId="11" borderId="3" xfId="34" applyFont="1" applyFill="1" applyBorder="1" applyAlignment="1">
      <alignment horizontal="left" vertical="center"/>
    </xf>
    <xf numFmtId="165" fontId="10" fillId="3" borderId="3" xfId="0" applyNumberFormat="1" applyFont="1" applyFill="1" applyBorder="1" applyAlignment="1">
      <alignment horizontal="center" vertical="top"/>
    </xf>
    <xf numFmtId="0" fontId="42" fillId="11" borderId="11" xfId="17" applyFont="1" applyFill="1" applyBorder="1" applyAlignment="1">
      <alignment horizontal="left" vertical="center" wrapText="1"/>
    </xf>
    <xf numFmtId="0" fontId="42" fillId="11" borderId="11" xfId="0" applyFont="1" applyFill="1" applyBorder="1" applyAlignment="1" applyProtection="1">
      <alignment horizontal="center" vertical="center"/>
      <protection locked="0"/>
    </xf>
    <xf numFmtId="165" fontId="10" fillId="2" borderId="11" xfId="0" applyNumberFormat="1" applyFont="1" applyFill="1" applyBorder="1" applyAlignment="1" applyProtection="1">
      <alignment horizontal="center" vertical="center"/>
      <protection locked="0"/>
    </xf>
    <xf numFmtId="165" fontId="10" fillId="2" borderId="3" xfId="17" applyNumberFormat="1" applyFont="1" applyFill="1" applyBorder="1" applyAlignment="1" applyProtection="1">
      <alignment horizontal="center" vertical="center" wrapText="1"/>
      <protection locked="0"/>
    </xf>
    <xf numFmtId="165" fontId="10" fillId="3" borderId="11" xfId="0" applyNumberFormat="1" applyFont="1" applyFill="1" applyBorder="1" applyAlignment="1">
      <alignment horizontal="center" vertical="center"/>
    </xf>
    <xf numFmtId="2" fontId="10" fillId="2" borderId="3" xfId="17" applyNumberFormat="1" applyFont="1" applyFill="1" applyBorder="1" applyAlignment="1" applyProtection="1">
      <alignment horizontal="center" vertical="center" wrapText="1"/>
      <protection locked="0"/>
    </xf>
    <xf numFmtId="2" fontId="10" fillId="2" borderId="3" xfId="0" applyNumberFormat="1" applyFont="1" applyFill="1" applyBorder="1" applyAlignment="1">
      <alignment horizontal="center" vertical="center"/>
    </xf>
    <xf numFmtId="165" fontId="10" fillId="17" borderId="3" xfId="0" applyNumberFormat="1" applyFont="1" applyFill="1" applyBorder="1" applyAlignment="1">
      <alignment horizontal="center" vertical="center"/>
    </xf>
    <xf numFmtId="165" fontId="10" fillId="18" borderId="3" xfId="0" applyNumberFormat="1" applyFont="1" applyFill="1" applyBorder="1" applyAlignment="1">
      <alignment horizontal="center" vertical="center"/>
    </xf>
    <xf numFmtId="165" fontId="10" fillId="2" borderId="3" xfId="0" applyNumberFormat="1" applyFont="1" applyFill="1" applyBorder="1" applyAlignment="1" applyProtection="1">
      <alignment horizontal="center" vertical="top"/>
      <protection locked="0"/>
    </xf>
    <xf numFmtId="0" fontId="42" fillId="11" borderId="3" xfId="34" applyFont="1" applyFill="1" applyBorder="1" applyAlignment="1" applyProtection="1">
      <alignment horizontal="left" vertical="center" wrapText="1"/>
    </xf>
    <xf numFmtId="0" fontId="42" fillId="11" borderId="12" xfId="0" applyFont="1" applyFill="1" applyBorder="1" applyAlignment="1" applyProtection="1">
      <alignment horizontal="center" vertical="center"/>
      <protection locked="0"/>
    </xf>
    <xf numFmtId="0" fontId="42" fillId="11" borderId="3" xfId="46" applyFont="1" applyFill="1" applyBorder="1" applyAlignment="1" applyProtection="1">
      <alignment horizontal="left" vertical="center"/>
    </xf>
    <xf numFmtId="0" fontId="42" fillId="11" borderId="3" xfId="34" applyFont="1" applyFill="1" applyBorder="1" applyAlignment="1" applyProtection="1">
      <alignment horizontal="left" vertical="center"/>
    </xf>
    <xf numFmtId="0" fontId="42" fillId="11" borderId="18" xfId="0" applyFont="1" applyFill="1" applyBorder="1" applyAlignment="1" applyProtection="1">
      <alignment horizontal="center" vertical="center"/>
      <protection locked="0"/>
    </xf>
    <xf numFmtId="0" fontId="10" fillId="0" borderId="3" xfId="0" applyFont="1" applyBorder="1" applyAlignment="1" applyProtection="1">
      <alignment vertical="center"/>
      <protection locked="0"/>
    </xf>
    <xf numFmtId="165" fontId="10" fillId="22" borderId="3" xfId="0" applyNumberFormat="1" applyFont="1" applyFill="1" applyBorder="1" applyAlignment="1" applyProtection="1">
      <alignment horizontal="center" vertical="center"/>
      <protection locked="0"/>
    </xf>
    <xf numFmtId="165" fontId="10" fillId="23" borderId="3" xfId="0" applyNumberFormat="1" applyFont="1" applyFill="1" applyBorder="1" applyAlignment="1">
      <alignment horizontal="center" vertical="center"/>
    </xf>
    <xf numFmtId="165" fontId="42" fillId="22" borderId="3" xfId="0" applyNumberFormat="1" applyFont="1" applyFill="1" applyBorder="1" applyAlignment="1" applyProtection="1">
      <alignment horizontal="center" vertical="center"/>
      <protection locked="0"/>
    </xf>
    <xf numFmtId="165" fontId="42" fillId="23" borderId="3" xfId="0" applyNumberFormat="1" applyFont="1" applyFill="1" applyBorder="1" applyAlignment="1">
      <alignment horizontal="center" vertical="center"/>
    </xf>
    <xf numFmtId="0" fontId="10" fillId="0" borderId="3" xfId="0" applyFont="1" applyBorder="1" applyAlignment="1" applyProtection="1">
      <alignment horizontal="center" vertical="center"/>
      <protection locked="0"/>
    </xf>
    <xf numFmtId="0" fontId="13" fillId="2" borderId="10" xfId="0" applyFont="1" applyFill="1" applyBorder="1" applyAlignment="1">
      <alignment horizontal="left" vertical="center"/>
    </xf>
    <xf numFmtId="0" fontId="13" fillId="2" borderId="10" xfId="0" applyFont="1" applyFill="1" applyBorder="1" applyAlignment="1">
      <alignment vertical="center"/>
    </xf>
    <xf numFmtId="0" fontId="13" fillId="2" borderId="10" xfId="0" applyFont="1" applyFill="1" applyBorder="1" applyAlignment="1">
      <alignment horizontal="center" vertical="center"/>
    </xf>
    <xf numFmtId="2" fontId="8" fillId="0" borderId="3" xfId="0" applyNumberFormat="1" applyFont="1" applyBorder="1" applyAlignment="1">
      <alignment horizontal="center" vertical="center"/>
    </xf>
    <xf numFmtId="165" fontId="5" fillId="2" borderId="3" xfId="0" applyNumberFormat="1" applyFont="1" applyFill="1" applyBorder="1" applyAlignment="1" applyProtection="1">
      <alignment horizontal="center" vertical="top"/>
      <protection locked="0"/>
    </xf>
    <xf numFmtId="0" fontId="9" fillId="2" borderId="3" xfId="0" applyFont="1" applyFill="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42" fillId="0" borderId="3" xfId="46" applyFont="1" applyFill="1" applyBorder="1" applyAlignment="1">
      <alignment horizontal="left" vertical="center" wrapText="1"/>
    </xf>
    <xf numFmtId="0" fontId="42" fillId="0" borderId="3" xfId="46" applyFont="1" applyFill="1" applyBorder="1" applyAlignment="1">
      <alignment horizontal="center" vertical="center"/>
    </xf>
    <xf numFmtId="165" fontId="9" fillId="2" borderId="3" xfId="0" applyNumberFormat="1" applyFont="1" applyFill="1" applyBorder="1" applyAlignment="1" applyProtection="1">
      <alignment horizontal="center" vertical="center"/>
      <protection locked="0"/>
    </xf>
    <xf numFmtId="0" fontId="42" fillId="0" borderId="3" xfId="46" applyFont="1" applyFill="1" applyBorder="1" applyAlignment="1">
      <alignment wrapText="1"/>
    </xf>
    <xf numFmtId="0" fontId="42" fillId="0" borderId="3" xfId="0" applyFont="1" applyBorder="1" applyAlignment="1">
      <alignment horizontal="left" vertical="center" wrapText="1"/>
    </xf>
    <xf numFmtId="165" fontId="5" fillId="2" borderId="1" xfId="0" applyNumberFormat="1" applyFont="1" applyFill="1" applyBorder="1" applyAlignment="1" applyProtection="1">
      <alignment horizontal="center" vertical="top"/>
      <protection locked="0"/>
    </xf>
    <xf numFmtId="165" fontId="10" fillId="2" borderId="1" xfId="0" applyNumberFormat="1" applyFont="1" applyFill="1" applyBorder="1" applyAlignment="1" applyProtection="1">
      <alignment horizontal="center" vertical="center"/>
      <protection locked="0"/>
    </xf>
    <xf numFmtId="165" fontId="10" fillId="2" borderId="1" xfId="0" applyNumberFormat="1" applyFont="1" applyFill="1" applyBorder="1" applyAlignment="1" applyProtection="1">
      <alignment vertical="center"/>
      <protection locked="0"/>
    </xf>
    <xf numFmtId="0" fontId="10" fillId="11" borderId="3" xfId="0" applyFont="1" applyFill="1" applyBorder="1" applyAlignment="1" applyProtection="1">
      <alignment horizontal="center" vertical="center"/>
      <protection locked="0"/>
    </xf>
    <xf numFmtId="0" fontId="10" fillId="2" borderId="4" xfId="0" applyFont="1" applyFill="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42" fillId="0" borderId="0" xfId="0" applyFont="1" applyAlignment="1" applyProtection="1">
      <alignment horizontal="center" vertical="center"/>
      <protection locked="0"/>
    </xf>
    <xf numFmtId="165" fontId="10" fillId="2" borderId="18"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protection locked="0"/>
    </xf>
    <xf numFmtId="165" fontId="10" fillId="2" borderId="13" xfId="0" applyNumberFormat="1" applyFont="1" applyFill="1" applyBorder="1" applyAlignment="1" applyProtection="1">
      <alignment horizontal="center" vertical="center"/>
      <protection locked="0"/>
    </xf>
    <xf numFmtId="165" fontId="10" fillId="2" borderId="4" xfId="0" applyNumberFormat="1"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2" borderId="18" xfId="0" applyFont="1" applyFill="1" applyBorder="1" applyAlignment="1" applyProtection="1">
      <alignment horizontal="center" vertical="center"/>
      <protection locked="0"/>
    </xf>
    <xf numFmtId="165" fontId="10" fillId="0" borderId="1" xfId="0" applyNumberFormat="1" applyFont="1" applyBorder="1" applyAlignment="1" applyProtection="1">
      <alignment horizontal="center" vertical="center"/>
      <protection locked="0"/>
    </xf>
    <xf numFmtId="165" fontId="10" fillId="0" borderId="3" xfId="0" applyNumberFormat="1" applyFont="1" applyBorder="1" applyAlignment="1" applyProtection="1">
      <alignment horizontal="center" vertical="center"/>
      <protection locked="0"/>
    </xf>
    <xf numFmtId="165" fontId="10" fillId="2" borderId="1" xfId="0" applyNumberFormat="1" applyFont="1" applyFill="1" applyBorder="1" applyAlignment="1">
      <alignment horizontal="center" vertical="center"/>
    </xf>
    <xf numFmtId="0" fontId="10" fillId="2" borderId="22" xfId="0" applyFont="1" applyFill="1" applyBorder="1" applyAlignment="1" applyProtection="1">
      <alignment horizontal="center" vertical="center"/>
      <protection locked="0"/>
    </xf>
    <xf numFmtId="165" fontId="10" fillId="2" borderId="12" xfId="0" applyNumberFormat="1" applyFont="1" applyFill="1" applyBorder="1" applyAlignment="1" applyProtection="1">
      <alignment horizontal="center" vertical="center"/>
      <protection locked="0"/>
    </xf>
    <xf numFmtId="165" fontId="10" fillId="0" borderId="8" xfId="0" applyNumberFormat="1" applyFont="1" applyBorder="1" applyAlignment="1">
      <alignment horizontal="center" vertical="center"/>
    </xf>
    <xf numFmtId="165" fontId="10" fillId="2" borderId="4" xfId="0" applyNumberFormat="1" applyFont="1" applyFill="1" applyBorder="1" applyAlignment="1">
      <alignment horizontal="center" vertical="center"/>
    </xf>
    <xf numFmtId="0" fontId="42" fillId="11" borderId="16" xfId="0" applyFont="1" applyFill="1" applyBorder="1" applyAlignment="1" applyProtection="1">
      <alignment horizontal="center" vertical="center"/>
      <protection locked="0"/>
    </xf>
    <xf numFmtId="165" fontId="10" fillId="2" borderId="23" xfId="0" applyNumberFormat="1" applyFont="1" applyFill="1" applyBorder="1" applyAlignment="1" applyProtection="1">
      <alignment horizontal="center" vertical="center"/>
      <protection locked="0"/>
    </xf>
    <xf numFmtId="165" fontId="10" fillId="2" borderId="3" xfId="0" applyNumberFormat="1" applyFont="1" applyFill="1" applyBorder="1" applyAlignment="1">
      <alignment horizontal="center" vertical="top"/>
    </xf>
    <xf numFmtId="0" fontId="42" fillId="0" borderId="3" xfId="0" applyFont="1" applyBorder="1" applyAlignment="1" applyProtection="1">
      <alignment horizontal="center" vertical="center"/>
      <protection locked="0"/>
    </xf>
    <xf numFmtId="165" fontId="5" fillId="3" borderId="1" xfId="0" applyNumberFormat="1" applyFont="1" applyFill="1" applyBorder="1" applyAlignment="1">
      <alignment horizontal="center" vertical="top"/>
    </xf>
    <xf numFmtId="165" fontId="48" fillId="3" borderId="1" xfId="0" applyNumberFormat="1" applyFont="1" applyFill="1" applyBorder="1" applyAlignment="1">
      <alignment horizontal="center" vertical="top"/>
    </xf>
    <xf numFmtId="165" fontId="42" fillId="3" borderId="3" xfId="0" applyNumberFormat="1" applyFont="1" applyFill="1" applyBorder="1" applyAlignment="1">
      <alignment horizontal="center" vertical="top"/>
    </xf>
    <xf numFmtId="165" fontId="9" fillId="2" borderId="3" xfId="0" applyNumberFormat="1" applyFont="1" applyFill="1" applyBorder="1" applyAlignment="1" applyProtection="1">
      <alignment horizontal="center" vertical="top"/>
      <protection locked="0"/>
    </xf>
    <xf numFmtId="0" fontId="10" fillId="0" borderId="3" xfId="0" applyFont="1" applyBorder="1" applyAlignment="1" applyProtection="1">
      <alignment horizontal="center" vertical="top"/>
      <protection locked="0"/>
    </xf>
    <xf numFmtId="0" fontId="10" fillId="2" borderId="3" xfId="0" applyFont="1" applyFill="1" applyBorder="1" applyAlignment="1" applyProtection="1">
      <alignment horizontal="center" vertical="top"/>
      <protection locked="0"/>
    </xf>
    <xf numFmtId="0" fontId="10" fillId="11" borderId="3" xfId="0" applyFont="1" applyFill="1" applyBorder="1" applyAlignment="1" applyProtection="1">
      <alignment horizontal="center" vertical="center" wrapText="1"/>
      <protection locked="0"/>
    </xf>
    <xf numFmtId="0" fontId="10" fillId="11" borderId="24" xfId="0" applyFont="1" applyFill="1" applyBorder="1" applyAlignment="1" applyProtection="1">
      <alignment horizontal="center" vertical="center" wrapText="1"/>
      <protection locked="0"/>
    </xf>
    <xf numFmtId="165" fontId="10" fillId="2" borderId="24" xfId="0" applyNumberFormat="1" applyFont="1" applyFill="1" applyBorder="1" applyAlignment="1" applyProtection="1">
      <alignment horizontal="center" vertical="center"/>
      <protection locked="0"/>
    </xf>
    <xf numFmtId="165" fontId="10" fillId="15" borderId="1" xfId="0" applyNumberFormat="1" applyFont="1" applyFill="1" applyBorder="1" applyAlignment="1" applyProtection="1">
      <alignment horizontal="center" vertical="center"/>
      <protection locked="0"/>
    </xf>
    <xf numFmtId="165" fontId="10" fillId="18" borderId="1" xfId="0" applyNumberFormat="1" applyFont="1" applyFill="1" applyBorder="1" applyAlignment="1" applyProtection="1">
      <alignment horizontal="center" vertical="center"/>
      <protection locked="0"/>
    </xf>
    <xf numFmtId="0" fontId="42" fillId="0" borderId="3" xfId="0" applyFont="1" applyBorder="1" applyAlignment="1">
      <alignment horizontal="left" vertical="center"/>
    </xf>
    <xf numFmtId="165" fontId="10" fillId="2" borderId="3" xfId="0" applyNumberFormat="1"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165" fontId="10" fillId="2" borderId="12" xfId="0" applyNumberFormat="1" applyFont="1" applyFill="1" applyBorder="1" applyAlignment="1">
      <alignment horizontal="center" vertical="center"/>
    </xf>
    <xf numFmtId="165" fontId="10" fillId="3" borderId="12" xfId="0" applyNumberFormat="1" applyFont="1" applyFill="1" applyBorder="1" applyAlignment="1">
      <alignment horizontal="center" vertical="center"/>
    </xf>
    <xf numFmtId="165" fontId="42" fillId="3" borderId="12" xfId="0" applyNumberFormat="1" applyFont="1" applyFill="1" applyBorder="1" applyAlignment="1">
      <alignment horizontal="center" vertical="center"/>
    </xf>
    <xf numFmtId="0" fontId="42" fillId="0" borderId="3" xfId="17" applyFont="1" applyBorder="1" applyAlignment="1">
      <alignment horizontal="left" vertical="center" wrapText="1"/>
    </xf>
    <xf numFmtId="165" fontId="10" fillId="17" borderId="3" xfId="0" applyNumberFormat="1" applyFont="1" applyFill="1" applyBorder="1" applyAlignment="1" applyProtection="1">
      <alignment horizontal="center" vertical="center"/>
      <protection locked="0"/>
    </xf>
    <xf numFmtId="165" fontId="10" fillId="16" borderId="3" xfId="0" applyNumberFormat="1" applyFont="1" applyFill="1" applyBorder="1" applyAlignment="1" applyProtection="1">
      <alignment horizontal="center" vertical="center"/>
      <protection locked="0"/>
    </xf>
    <xf numFmtId="3" fontId="10" fillId="2" borderId="3" xfId="0" applyNumberFormat="1" applyFont="1" applyFill="1" applyBorder="1" applyAlignment="1" applyProtection="1">
      <alignment horizontal="center" vertical="center"/>
      <protection locked="0"/>
    </xf>
    <xf numFmtId="3" fontId="10" fillId="0" borderId="3" xfId="0" applyNumberFormat="1" applyFont="1" applyBorder="1" applyAlignment="1" applyProtection="1">
      <alignment horizontal="center" vertical="center"/>
      <protection locked="0"/>
    </xf>
    <xf numFmtId="165" fontId="9" fillId="3" borderId="3" xfId="0" applyNumberFormat="1" applyFont="1" applyFill="1" applyBorder="1" applyAlignment="1">
      <alignment horizontal="center" vertical="top"/>
    </xf>
    <xf numFmtId="0" fontId="42" fillId="0" borderId="24" xfId="0" applyFont="1" applyBorder="1" applyAlignment="1" applyProtection="1">
      <alignment horizontal="center" vertical="center"/>
      <protection locked="0"/>
    </xf>
    <xf numFmtId="0" fontId="10" fillId="2" borderId="24" xfId="0" applyFont="1" applyFill="1" applyBorder="1" applyAlignment="1" applyProtection="1">
      <alignment horizontal="center" vertical="center"/>
      <protection locked="0"/>
    </xf>
    <xf numFmtId="0" fontId="10" fillId="11" borderId="24" xfId="0" applyFont="1" applyFill="1" applyBorder="1" applyAlignment="1" applyProtection="1">
      <alignment horizontal="center" vertical="center"/>
      <protection locked="0"/>
    </xf>
    <xf numFmtId="0" fontId="10" fillId="0" borderId="24" xfId="0" applyFont="1" applyBorder="1" applyAlignment="1" applyProtection="1">
      <alignment horizontal="center" vertical="center"/>
      <protection locked="0"/>
    </xf>
    <xf numFmtId="0" fontId="42" fillId="0" borderId="3" xfId="17" applyFont="1" applyBorder="1" applyAlignment="1">
      <alignment vertical="center" wrapText="1"/>
    </xf>
    <xf numFmtId="165" fontId="10" fillId="2" borderId="20" xfId="0" applyNumberFormat="1" applyFont="1" applyFill="1" applyBorder="1" applyAlignment="1" applyProtection="1">
      <alignment horizontal="center" vertical="center"/>
      <protection locked="0"/>
    </xf>
    <xf numFmtId="0" fontId="42" fillId="0" borderId="10" xfId="0" applyFont="1" applyBorder="1" applyAlignment="1">
      <alignment horizontal="left" vertical="center" wrapText="1"/>
    </xf>
    <xf numFmtId="0" fontId="42" fillId="0" borderId="11" xfId="17" applyFont="1" applyBorder="1" applyAlignment="1">
      <alignment horizontal="left" vertical="center" wrapText="1"/>
    </xf>
    <xf numFmtId="165" fontId="10" fillId="2" borderId="3" xfId="0" applyNumberFormat="1" applyFont="1" applyFill="1" applyBorder="1" applyAlignment="1" applyProtection="1">
      <alignment vertical="center"/>
      <protection locked="0"/>
    </xf>
    <xf numFmtId="165" fontId="10" fillId="2" borderId="8" xfId="0" applyNumberFormat="1" applyFont="1" applyFill="1" applyBorder="1" applyAlignment="1" applyProtection="1">
      <alignment horizontal="center" vertical="center"/>
      <protection locked="0"/>
    </xf>
    <xf numFmtId="165" fontId="10" fillId="3" borderId="1" xfId="0" applyNumberFormat="1" applyFont="1" applyFill="1" applyBorder="1" applyAlignment="1">
      <alignment horizontal="center" vertical="top"/>
    </xf>
    <xf numFmtId="165" fontId="42" fillId="3" borderId="1" xfId="0" applyNumberFormat="1" applyFont="1" applyFill="1" applyBorder="1" applyAlignment="1">
      <alignment horizontal="center" vertical="top"/>
    </xf>
    <xf numFmtId="0" fontId="42" fillId="0" borderId="11" xfId="0" applyFont="1" applyBorder="1" applyAlignment="1">
      <alignment horizontal="left" vertical="center" wrapText="1"/>
    </xf>
    <xf numFmtId="0" fontId="42" fillId="11" borderId="11" xfId="0" applyFont="1" applyFill="1" applyBorder="1" applyAlignment="1">
      <alignment horizontal="left" vertical="center"/>
    </xf>
    <xf numFmtId="0" fontId="42" fillId="0" borderId="3" xfId="0" applyFont="1" applyBorder="1" applyAlignment="1">
      <alignment horizontal="center" vertical="center"/>
    </xf>
    <xf numFmtId="0" fontId="10" fillId="2" borderId="8" xfId="0" applyFont="1" applyFill="1" applyBorder="1" applyAlignment="1" applyProtection="1">
      <alignment horizontal="center" vertical="center"/>
      <protection locked="0"/>
    </xf>
    <xf numFmtId="165" fontId="5" fillId="3" borderId="3" xfId="0" applyNumberFormat="1" applyFont="1" applyFill="1" applyBorder="1" applyAlignment="1">
      <alignment horizontal="center" vertical="top"/>
    </xf>
    <xf numFmtId="165" fontId="48" fillId="3" borderId="3" xfId="0" applyNumberFormat="1" applyFont="1" applyFill="1" applyBorder="1" applyAlignment="1">
      <alignment horizontal="center" vertical="top"/>
    </xf>
    <xf numFmtId="0" fontId="52" fillId="0" borderId="3" xfId="46" applyFont="1" applyFill="1" applyBorder="1" applyAlignment="1">
      <alignment horizontal="left" vertical="center" wrapText="1"/>
    </xf>
    <xf numFmtId="165" fontId="53" fillId="32" borderId="31" xfId="0" applyNumberFormat="1" applyFont="1" applyFill="1" applyBorder="1" applyAlignment="1">
      <alignment horizontal="center" vertical="top"/>
    </xf>
    <xf numFmtId="165" fontId="48" fillId="32" borderId="31" xfId="0" applyNumberFormat="1" applyFont="1" applyFill="1" applyBorder="1" applyAlignment="1">
      <alignment horizontal="center" vertical="top"/>
    </xf>
    <xf numFmtId="0" fontId="42" fillId="0" borderId="3" xfId="34" applyFont="1" applyFill="1" applyBorder="1" applyAlignment="1">
      <alignment horizontal="left" vertical="center" wrapText="1"/>
    </xf>
    <xf numFmtId="165" fontId="44" fillId="0" borderId="3" xfId="0" applyNumberFormat="1" applyFont="1" applyBorder="1" applyAlignment="1">
      <alignment horizontal="center" vertical="center" wrapText="1"/>
    </xf>
    <xf numFmtId="165" fontId="44" fillId="16" borderId="3" xfId="0" applyNumberFormat="1" applyFont="1" applyFill="1" applyBorder="1" applyAlignment="1">
      <alignment horizontal="center" vertical="center" wrapText="1"/>
    </xf>
    <xf numFmtId="165" fontId="44" fillId="28" borderId="3" xfId="0" applyNumberFormat="1" applyFont="1" applyFill="1" applyBorder="1" applyAlignment="1">
      <alignment horizontal="center" vertical="center" wrapText="1"/>
    </xf>
    <xf numFmtId="0" fontId="44" fillId="0" borderId="3" xfId="0" applyFont="1" applyBorder="1" applyAlignment="1">
      <alignment vertical="center" wrapText="1"/>
    </xf>
    <xf numFmtId="0" fontId="27" fillId="0" borderId="0" xfId="0" applyFont="1" applyAlignment="1">
      <alignment horizontal="center" vertical="center"/>
    </xf>
    <xf numFmtId="0" fontId="27" fillId="0" borderId="0" xfId="0" applyFont="1" applyAlignment="1">
      <alignment vertical="center"/>
    </xf>
    <xf numFmtId="0" fontId="42" fillId="0" borderId="0" xfId="0" applyFont="1" applyAlignment="1">
      <alignment horizontal="left" vertical="center"/>
    </xf>
    <xf numFmtId="0" fontId="42" fillId="0" borderId="0" xfId="0" applyFont="1" applyAlignment="1">
      <alignment horizontal="center" vertical="center"/>
    </xf>
    <xf numFmtId="0" fontId="42" fillId="0" borderId="0" xfId="0" applyFont="1" applyAlignment="1">
      <alignment vertical="center"/>
    </xf>
    <xf numFmtId="165" fontId="42" fillId="2" borderId="0" xfId="17" applyNumberFormat="1" applyFont="1" applyFill="1" applyAlignment="1">
      <alignment horizontal="center" vertical="center"/>
    </xf>
    <xf numFmtId="165" fontId="42" fillId="3" borderId="0" xfId="0" applyNumberFormat="1" applyFont="1" applyFill="1" applyAlignment="1">
      <alignment horizontal="center" vertical="center"/>
    </xf>
    <xf numFmtId="0" fontId="54" fillId="0" borderId="0" xfId="0" applyFont="1" applyAlignment="1">
      <alignment wrapText="1"/>
    </xf>
    <xf numFmtId="0" fontId="54" fillId="0" borderId="0" xfId="0" applyFont="1" applyAlignment="1">
      <alignment vertical="center" wrapText="1"/>
    </xf>
    <xf numFmtId="0" fontId="54" fillId="0" borderId="0" xfId="0" applyFont="1"/>
    <xf numFmtId="0" fontId="27" fillId="0" borderId="0" xfId="0" applyFont="1" applyAlignment="1">
      <alignment vertical="center" wrapText="1"/>
    </xf>
    <xf numFmtId="0" fontId="54" fillId="0" borderId="0" xfId="0" applyFont="1" applyAlignment="1">
      <alignment horizontal="left"/>
    </xf>
    <xf numFmtId="0" fontId="54" fillId="0" borderId="0" xfId="0" applyFont="1" applyAlignment="1">
      <alignment horizontal="center" vertical="center" wrapText="1"/>
    </xf>
    <xf numFmtId="0" fontId="42" fillId="0" borderId="21" xfId="0" applyFont="1" applyBorder="1" applyAlignment="1">
      <alignment vertical="center" wrapText="1"/>
    </xf>
    <xf numFmtId="0" fontId="27" fillId="0" borderId="0" xfId="0" applyFont="1" applyAlignment="1">
      <alignment horizontal="center" vertical="center" wrapText="1"/>
    </xf>
    <xf numFmtId="0" fontId="27" fillId="0" borderId="0" xfId="0" applyFont="1" applyAlignment="1">
      <alignment wrapText="1"/>
    </xf>
    <xf numFmtId="0" fontId="27" fillId="0" borderId="0" xfId="0" applyFont="1" applyAlignment="1" applyProtection="1">
      <alignment horizontal="center" vertical="center"/>
      <protection locked="0"/>
    </xf>
    <xf numFmtId="165" fontId="27" fillId="0" borderId="0" xfId="0" applyNumberFormat="1" applyFont="1" applyAlignment="1" applyProtection="1">
      <alignment horizontal="center" vertical="top"/>
      <protection locked="0"/>
    </xf>
    <xf numFmtId="0" fontId="42" fillId="0" borderId="0" xfId="0" applyFont="1" applyAlignment="1">
      <alignment horizontal="left"/>
    </xf>
    <xf numFmtId="0" fontId="54" fillId="0" borderId="0" xfId="0" applyFont="1" applyAlignment="1">
      <alignment horizontal="center" vertical="center"/>
    </xf>
    <xf numFmtId="165" fontId="43" fillId="2" borderId="0" xfId="0" applyNumberFormat="1" applyFont="1" applyFill="1" applyAlignment="1" applyProtection="1">
      <alignment horizontal="center" vertical="center"/>
      <protection locked="0"/>
    </xf>
    <xf numFmtId="165" fontId="43" fillId="0" borderId="0" xfId="0" applyNumberFormat="1" applyFont="1" applyAlignment="1" applyProtection="1">
      <alignment horizontal="center" vertical="center"/>
      <protection locked="0"/>
    </xf>
    <xf numFmtId="165" fontId="42" fillId="0" borderId="0" xfId="0" applyNumberFormat="1" applyFont="1" applyAlignment="1">
      <alignment horizontal="center" vertical="center"/>
    </xf>
    <xf numFmtId="165" fontId="43" fillId="0" borderId="0" xfId="0" applyNumberFormat="1" applyFont="1" applyAlignment="1">
      <alignment horizontal="center" vertical="center"/>
    </xf>
    <xf numFmtId="0" fontId="42" fillId="0" borderId="0" xfId="0" applyFont="1" applyAlignment="1">
      <alignment vertical="center" wrapText="1"/>
    </xf>
    <xf numFmtId="165" fontId="42" fillId="2" borderId="0" xfId="0" applyNumberFormat="1" applyFont="1" applyFill="1" applyAlignment="1">
      <alignment horizontal="center" vertical="center"/>
    </xf>
    <xf numFmtId="165" fontId="42" fillId="2" borderId="3" xfId="0" applyNumberFormat="1" applyFont="1" applyFill="1" applyBorder="1" applyAlignment="1" applyProtection="1">
      <alignment horizontal="center" vertical="center"/>
      <protection locked="0"/>
    </xf>
    <xf numFmtId="165" fontId="51" fillId="2" borderId="3" xfId="0" applyNumberFormat="1" applyFont="1" applyFill="1" applyBorder="1" applyAlignment="1" applyProtection="1">
      <alignment horizontal="center" vertical="center"/>
      <protection locked="0"/>
    </xf>
    <xf numFmtId="165" fontId="10" fillId="2" borderId="32" xfId="0" applyNumberFormat="1" applyFont="1" applyFill="1" applyBorder="1" applyAlignment="1" applyProtection="1">
      <alignment horizontal="center" vertical="center"/>
      <protection locked="0"/>
    </xf>
    <xf numFmtId="0" fontId="10" fillId="2" borderId="11" xfId="0" applyFont="1" applyFill="1" applyBorder="1" applyAlignment="1" applyProtection="1">
      <alignment horizontal="center" vertical="center"/>
      <protection locked="0"/>
    </xf>
    <xf numFmtId="165" fontId="10" fillId="2" borderId="33" xfId="0" applyNumberFormat="1" applyFont="1" applyFill="1" applyBorder="1" applyAlignment="1" applyProtection="1">
      <alignment horizontal="center" vertical="center"/>
      <protection locked="0"/>
    </xf>
    <xf numFmtId="165" fontId="10" fillId="11" borderId="8" xfId="0" applyNumberFormat="1" applyFont="1" applyFill="1" applyBorder="1" applyAlignment="1" applyProtection="1">
      <alignment horizontal="center" vertical="center"/>
      <protection locked="0"/>
    </xf>
    <xf numFmtId="0" fontId="10" fillId="2" borderId="33" xfId="0" applyFont="1" applyFill="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165" fontId="10" fillId="2" borderId="34" xfId="0" applyNumberFormat="1" applyFont="1" applyFill="1" applyBorder="1" applyAlignment="1" applyProtection="1">
      <alignment horizontal="center" vertical="center"/>
      <protection locked="0"/>
    </xf>
    <xf numFmtId="0" fontId="42" fillId="11" borderId="35" xfId="0" applyFont="1" applyFill="1" applyBorder="1" applyAlignment="1">
      <alignment horizontal="center" vertical="center"/>
    </xf>
    <xf numFmtId="2" fontId="10" fillId="29" borderId="3" xfId="0" applyNumberFormat="1" applyFont="1" applyFill="1" applyBorder="1" applyAlignment="1">
      <alignment horizontal="center" vertical="center"/>
    </xf>
    <xf numFmtId="4" fontId="10" fillId="29" borderId="3" xfId="0" applyNumberFormat="1" applyFont="1" applyFill="1" applyBorder="1" applyAlignment="1">
      <alignment horizontal="center" vertical="center"/>
    </xf>
    <xf numFmtId="0" fontId="52" fillId="0" borderId="3" xfId="46" applyFont="1" applyFill="1" applyBorder="1" applyAlignment="1" applyProtection="1">
      <alignment horizontal="left" vertical="center" wrapText="1"/>
    </xf>
    <xf numFmtId="0" fontId="10" fillId="0" borderId="3" xfId="46" applyFont="1" applyFill="1" applyBorder="1" applyAlignment="1">
      <alignment horizontal="left" vertical="center" wrapText="1"/>
    </xf>
    <xf numFmtId="0" fontId="10" fillId="0" borderId="3" xfId="46" applyFont="1" applyFill="1" applyBorder="1" applyAlignment="1" applyProtection="1">
      <alignment horizontal="left" vertical="center" wrapText="1"/>
    </xf>
    <xf numFmtId="0" fontId="42" fillId="0" borderId="3" xfId="0" applyFont="1" applyBorder="1" applyAlignment="1" applyProtection="1">
      <alignment vertical="center" wrapText="1"/>
      <protection locked="0"/>
    </xf>
    <xf numFmtId="0" fontId="10" fillId="0" borderId="3" xfId="0" applyFont="1" applyBorder="1" applyAlignment="1">
      <alignment vertical="center" wrapText="1"/>
    </xf>
    <xf numFmtId="0" fontId="10" fillId="0" borderId="3" xfId="46" applyFont="1" applyFill="1" applyBorder="1" applyAlignment="1">
      <alignment horizontal="left" vertical="center"/>
    </xf>
    <xf numFmtId="0" fontId="42" fillId="0" borderId="3" xfId="0" applyFont="1" applyBorder="1" applyAlignment="1">
      <alignment vertical="center" wrapText="1"/>
    </xf>
    <xf numFmtId="0" fontId="42" fillId="0" borderId="3" xfId="0" applyFont="1" applyBorder="1" applyAlignment="1">
      <alignment vertical="center"/>
    </xf>
    <xf numFmtId="0" fontId="42" fillId="0" borderId="16" xfId="46" applyFont="1" applyFill="1" applyBorder="1" applyAlignment="1">
      <alignment horizontal="left" vertical="center" wrapText="1"/>
    </xf>
    <xf numFmtId="0" fontId="42" fillId="0" borderId="0" xfId="0" applyFont="1" applyProtection="1">
      <protection locked="0"/>
    </xf>
    <xf numFmtId="0" fontId="42" fillId="0" borderId="16" xfId="0" applyFont="1" applyBorder="1" applyProtection="1">
      <protection locked="0"/>
    </xf>
    <xf numFmtId="0" fontId="42" fillId="0" borderId="16" xfId="0" applyFont="1" applyBorder="1" applyAlignment="1" applyProtection="1">
      <alignment horizontal="left" vertical="center" wrapText="1"/>
      <protection locked="0"/>
    </xf>
    <xf numFmtId="0" fontId="57" fillId="11" borderId="3" xfId="0" applyFont="1" applyFill="1" applyBorder="1" applyAlignment="1">
      <alignment horizontal="left" vertical="center" wrapText="1"/>
    </xf>
    <xf numFmtId="0" fontId="57" fillId="11" borderId="3" xfId="46" applyFont="1" applyFill="1" applyBorder="1" applyAlignment="1">
      <alignment horizontal="left" vertical="center" wrapText="1"/>
    </xf>
    <xf numFmtId="0" fontId="57" fillId="0" borderId="3" xfId="0" applyFont="1" applyBorder="1" applyAlignment="1">
      <alignment horizontal="left" vertical="center" wrapText="1"/>
    </xf>
    <xf numFmtId="0" fontId="57" fillId="0" borderId="3" xfId="46" applyFont="1" applyFill="1" applyBorder="1" applyAlignment="1">
      <alignment horizontal="left" vertical="center" wrapText="1"/>
    </xf>
    <xf numFmtId="0" fontId="57" fillId="11" borderId="3" xfId="0" applyFont="1" applyFill="1" applyBorder="1" applyAlignment="1">
      <alignment horizontal="left" vertical="center"/>
    </xf>
    <xf numFmtId="0" fontId="57" fillId="11" borderId="3" xfId="0" applyFont="1" applyFill="1" applyBorder="1" applyAlignment="1">
      <alignment vertical="center" wrapText="1"/>
    </xf>
    <xf numFmtId="0" fontId="57" fillId="0" borderId="3" xfId="0" applyFont="1" applyBorder="1" applyAlignment="1">
      <alignment horizontal="left" vertical="center"/>
    </xf>
    <xf numFmtId="0" fontId="57" fillId="0" borderId="11" xfId="46" applyFont="1" applyFill="1" applyBorder="1" applyAlignment="1">
      <alignment horizontal="left" vertical="center" wrapText="1"/>
    </xf>
    <xf numFmtId="0" fontId="57" fillId="0" borderId="3" xfId="0" applyFont="1" applyBorder="1" applyAlignment="1">
      <alignment vertical="center" wrapText="1"/>
    </xf>
    <xf numFmtId="0" fontId="57" fillId="11" borderId="3" xfId="46" applyFont="1" applyFill="1" applyBorder="1" applyAlignment="1">
      <alignment vertical="center" wrapText="1"/>
    </xf>
    <xf numFmtId="0" fontId="57" fillId="0" borderId="3" xfId="46" applyFont="1" applyFill="1" applyBorder="1" applyAlignment="1">
      <alignment vertical="center"/>
    </xf>
    <xf numFmtId="0" fontId="57" fillId="0" borderId="3" xfId="46" applyFont="1" applyFill="1" applyBorder="1" applyAlignment="1">
      <alignment horizontal="left" vertical="center"/>
    </xf>
    <xf numFmtId="0" fontId="57" fillId="0" borderId="3" xfId="46" applyFont="1" applyFill="1" applyBorder="1" applyAlignment="1">
      <alignment vertical="center" wrapText="1"/>
    </xf>
    <xf numFmtId="165" fontId="10" fillId="2" borderId="3" xfId="0" applyNumberFormat="1" applyFont="1" applyFill="1" applyBorder="1" applyAlignment="1" applyProtection="1">
      <alignment vertical="center" wrapText="1"/>
      <protection locked="0"/>
    </xf>
    <xf numFmtId="0" fontId="10" fillId="0" borderId="0" xfId="0" applyFont="1" applyAlignment="1" applyProtection="1">
      <alignment vertical="center"/>
      <protection locked="0"/>
    </xf>
    <xf numFmtId="0" fontId="57" fillId="11" borderId="3" xfId="0" applyFont="1" applyFill="1" applyBorder="1" applyAlignment="1" applyProtection="1">
      <alignment horizontal="left" vertical="center"/>
      <protection locked="0"/>
    </xf>
    <xf numFmtId="0" fontId="57" fillId="11" borderId="3" xfId="46" applyFont="1" applyFill="1" applyBorder="1" applyAlignment="1">
      <alignment horizontal="left" vertical="center"/>
    </xf>
    <xf numFmtId="0" fontId="57" fillId="0" borderId="1" xfId="0" applyFont="1" applyBorder="1" applyAlignment="1" applyProtection="1">
      <alignment horizontal="left" vertical="center"/>
      <protection locked="0"/>
    </xf>
    <xf numFmtId="0" fontId="57" fillId="11" borderId="3" xfId="34" applyFont="1" applyFill="1" applyBorder="1" applyAlignment="1">
      <alignment horizontal="left" vertical="center" wrapText="1"/>
    </xf>
    <xf numFmtId="0" fontId="57" fillId="11" borderId="1" xfId="0" applyFont="1" applyFill="1" applyBorder="1" applyAlignment="1" applyProtection="1">
      <alignment horizontal="left" vertical="center"/>
      <protection locked="0"/>
    </xf>
    <xf numFmtId="0" fontId="57" fillId="11" borderId="1" xfId="0" applyFont="1" applyFill="1" applyBorder="1" applyAlignment="1" applyProtection="1">
      <alignment horizontal="left" vertical="center" wrapText="1"/>
      <protection locked="0"/>
    </xf>
    <xf numFmtId="0" fontId="57" fillId="0" borderId="1" xfId="0" applyFont="1" applyBorder="1" applyAlignment="1" applyProtection="1">
      <alignment horizontal="center" vertical="center"/>
      <protection locked="0"/>
    </xf>
    <xf numFmtId="0" fontId="42" fillId="18" borderId="3" xfId="0" applyFont="1" applyFill="1" applyBorder="1" applyAlignment="1" applyProtection="1">
      <alignment horizontal="center" vertical="center"/>
      <protection locked="0"/>
    </xf>
    <xf numFmtId="0" fontId="57" fillId="0" borderId="24" xfId="16" applyFont="1" applyBorder="1" applyAlignment="1">
      <alignment horizontal="left" vertical="center" wrapText="1"/>
    </xf>
    <xf numFmtId="0" fontId="57" fillId="11" borderId="3" xfId="17" applyFont="1" applyFill="1" applyBorder="1" applyAlignment="1">
      <alignment horizontal="left" vertical="center" wrapText="1"/>
    </xf>
    <xf numFmtId="0" fontId="57" fillId="11" borderId="3" xfId="34" applyFont="1" applyFill="1" applyBorder="1" applyAlignment="1">
      <alignment vertical="center" wrapText="1"/>
    </xf>
    <xf numFmtId="0" fontId="57" fillId="0" borderId="3" xfId="17" applyFont="1" applyBorder="1" applyAlignment="1">
      <alignment horizontal="left" vertical="center" wrapText="1"/>
    </xf>
    <xf numFmtId="0" fontId="57" fillId="11" borderId="3" xfId="17" applyFont="1" applyFill="1" applyBorder="1" applyAlignment="1">
      <alignment vertical="center" wrapText="1"/>
    </xf>
    <xf numFmtId="0" fontId="57" fillId="0" borderId="3" xfId="17" applyFont="1" applyBorder="1" applyAlignment="1">
      <alignment vertical="center" wrapText="1"/>
    </xf>
    <xf numFmtId="0" fontId="57" fillId="0" borderId="3" xfId="34" applyFont="1" applyFill="1" applyBorder="1" applyAlignment="1">
      <alignment horizontal="left" vertical="center" wrapText="1"/>
    </xf>
    <xf numFmtId="0" fontId="57" fillId="0" borderId="3" xfId="34" applyFont="1" applyFill="1" applyBorder="1" applyAlignment="1">
      <alignment vertical="center" wrapText="1"/>
    </xf>
    <xf numFmtId="0" fontId="57" fillId="0" borderId="3" xfId="0" applyFont="1" applyBorder="1" applyAlignment="1" applyProtection="1">
      <alignment vertical="center"/>
      <protection locked="0"/>
    </xf>
    <xf numFmtId="0" fontId="57" fillId="0" borderId="3" xfId="0" applyFont="1" applyBorder="1" applyAlignment="1" applyProtection="1">
      <alignment horizontal="left" vertical="center"/>
      <protection locked="0"/>
    </xf>
    <xf numFmtId="0" fontId="57" fillId="11" borderId="3" xfId="17" applyFont="1" applyFill="1" applyBorder="1" applyAlignment="1" applyProtection="1">
      <alignment horizontal="left" vertical="center"/>
      <protection locked="0"/>
    </xf>
    <xf numFmtId="0" fontId="57" fillId="11" borderId="3" xfId="17" applyFont="1" applyFill="1" applyBorder="1" applyAlignment="1" applyProtection="1">
      <alignment horizontal="left" vertical="center" wrapText="1"/>
      <protection locked="0"/>
    </xf>
    <xf numFmtId="0" fontId="57" fillId="0" borderId="10" xfId="0" applyFont="1" applyBorder="1" applyAlignment="1">
      <alignment horizontal="left" vertical="center" wrapText="1"/>
    </xf>
    <xf numFmtId="0" fontId="57" fillId="11" borderId="10" xfId="0" applyFont="1" applyFill="1" applyBorder="1" applyAlignment="1">
      <alignment horizontal="left" vertical="center" wrapText="1"/>
    </xf>
    <xf numFmtId="0" fontId="10" fillId="2" borderId="1" xfId="0" applyFont="1" applyFill="1" applyBorder="1" applyAlignment="1" applyProtection="1">
      <alignment horizontal="center" vertical="center" wrapText="1"/>
      <protection locked="0"/>
    </xf>
    <xf numFmtId="0" fontId="10" fillId="18" borderId="1" xfId="0" applyFont="1" applyFill="1" applyBorder="1" applyAlignment="1" applyProtection="1">
      <alignment horizontal="center" vertical="center" wrapText="1"/>
      <protection locked="0"/>
    </xf>
    <xf numFmtId="0" fontId="10" fillId="17" borderId="1" xfId="0" applyFont="1" applyFill="1" applyBorder="1" applyAlignment="1" applyProtection="1">
      <alignment horizontal="center" vertical="center" wrapText="1"/>
      <protection locked="0"/>
    </xf>
    <xf numFmtId="165" fontId="10" fillId="2" borderId="8" xfId="0" applyNumberFormat="1" applyFont="1" applyFill="1" applyBorder="1" applyAlignment="1">
      <alignment horizontal="center" vertical="center" wrapText="1"/>
    </xf>
    <xf numFmtId="0" fontId="10" fillId="16" borderId="1" xfId="0" applyFont="1" applyFill="1" applyBorder="1" applyAlignment="1" applyProtection="1">
      <alignment horizontal="center" vertical="center" wrapText="1"/>
      <protection locked="0"/>
    </xf>
    <xf numFmtId="0" fontId="10" fillId="15" borderId="1" xfId="0"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165" fontId="10" fillId="18" borderId="3" xfId="0" applyNumberFormat="1" applyFont="1" applyFill="1" applyBorder="1" applyAlignment="1" applyProtection="1">
      <alignment horizontal="center" vertical="center" wrapText="1"/>
      <protection locked="0"/>
    </xf>
    <xf numFmtId="2" fontId="10" fillId="2" borderId="8" xfId="0" applyNumberFormat="1" applyFont="1" applyFill="1" applyBorder="1" applyAlignment="1">
      <alignment horizontal="center" vertical="center" wrapText="1"/>
    </xf>
    <xf numFmtId="165" fontId="10" fillId="17" borderId="3" xfId="0" applyNumberFormat="1" applyFont="1" applyFill="1" applyBorder="1" applyAlignment="1" applyProtection="1">
      <alignment horizontal="center" vertical="center" wrapText="1"/>
      <protection locked="0"/>
    </xf>
    <xf numFmtId="165" fontId="10" fillId="18" borderId="3" xfId="17" applyNumberFormat="1" applyFont="1" applyFill="1" applyBorder="1" applyAlignment="1" applyProtection="1">
      <alignment horizontal="center" vertical="center" wrapText="1"/>
      <protection locked="0"/>
    </xf>
    <xf numFmtId="165" fontId="10" fillId="17" borderId="3" xfId="17" applyNumberFormat="1" applyFont="1" applyFill="1" applyBorder="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165" fontId="10" fillId="16" borderId="3" xfId="0" applyNumberFormat="1" applyFont="1" applyFill="1" applyBorder="1" applyAlignment="1" applyProtection="1">
      <alignment horizontal="center" vertical="center" wrapText="1"/>
      <protection locked="0"/>
    </xf>
    <xf numFmtId="165" fontId="10" fillId="0" borderId="3" xfId="0" applyNumberFormat="1" applyFont="1" applyBorder="1" applyAlignment="1" applyProtection="1">
      <alignment horizontal="center" vertical="center" wrapText="1"/>
      <protection locked="0"/>
    </xf>
    <xf numFmtId="165" fontId="10" fillId="18" borderId="1" xfId="0" applyNumberFormat="1" applyFont="1" applyFill="1" applyBorder="1" applyAlignment="1" applyProtection="1">
      <alignment horizontal="center" vertical="center" wrapText="1"/>
      <protection locked="0"/>
    </xf>
    <xf numFmtId="165" fontId="10" fillId="2" borderId="3" xfId="0" applyNumberFormat="1" applyFont="1" applyFill="1" applyBorder="1" applyAlignment="1">
      <alignment horizontal="center" vertical="center" wrapText="1"/>
    </xf>
    <xf numFmtId="165" fontId="10" fillId="2" borderId="24" xfId="0" applyNumberFormat="1" applyFont="1" applyFill="1" applyBorder="1" applyAlignment="1" applyProtection="1">
      <alignment horizontal="center" vertical="center" wrapText="1"/>
      <protection locked="0"/>
    </xf>
    <xf numFmtId="0" fontId="42" fillId="0" borderId="3" xfId="0" applyFont="1" applyBorder="1" applyAlignment="1" applyProtection="1">
      <alignment horizontal="center" vertical="center" wrapText="1"/>
      <protection locked="0"/>
    </xf>
    <xf numFmtId="0" fontId="42" fillId="0" borderId="24" xfId="0" applyFont="1" applyBorder="1" applyAlignment="1" applyProtection="1">
      <alignment horizontal="center" vertical="center" wrapText="1"/>
      <protection locked="0"/>
    </xf>
    <xf numFmtId="165" fontId="10" fillId="2" borderId="1" xfId="0" applyNumberFormat="1" applyFont="1" applyFill="1" applyBorder="1" applyAlignment="1" applyProtection="1">
      <alignment horizontal="center" vertical="center" wrapText="1"/>
      <protection locked="0"/>
    </xf>
    <xf numFmtId="165" fontId="10" fillId="2" borderId="4" xfId="0" applyNumberFormat="1"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165" fontId="10" fillId="2" borderId="33" xfId="0" applyNumberFormat="1" applyFont="1" applyFill="1" applyBorder="1" applyAlignment="1" applyProtection="1">
      <alignment horizontal="center" vertical="center" wrapText="1"/>
      <protection locked="0"/>
    </xf>
    <xf numFmtId="165" fontId="10" fillId="2" borderId="32" xfId="0" applyNumberFormat="1" applyFont="1" applyFill="1" applyBorder="1" applyAlignment="1" applyProtection="1">
      <alignment horizontal="center" vertical="center" wrapText="1"/>
      <protection locked="0"/>
    </xf>
    <xf numFmtId="165" fontId="10" fillId="2" borderId="8" xfId="17" applyNumberFormat="1" applyFont="1" applyFill="1" applyBorder="1" applyAlignment="1" applyProtection="1">
      <alignment horizontal="center" vertical="center" wrapText="1"/>
      <protection locked="0"/>
    </xf>
    <xf numFmtId="165" fontId="10" fillId="2" borderId="12" xfId="0" applyNumberFormat="1" applyFont="1" applyFill="1" applyBorder="1" applyAlignment="1" applyProtection="1">
      <alignment horizontal="center" vertical="center" wrapText="1"/>
      <protection locked="0"/>
    </xf>
    <xf numFmtId="165" fontId="10" fillId="2" borderId="23" xfId="0" applyNumberFormat="1" applyFont="1" applyFill="1" applyBorder="1" applyAlignment="1" applyProtection="1">
      <alignment horizontal="center" vertical="center" wrapText="1"/>
      <protection locked="0"/>
    </xf>
    <xf numFmtId="165" fontId="10" fillId="2" borderId="13" xfId="0" applyNumberFormat="1" applyFont="1" applyFill="1" applyBorder="1" applyAlignment="1" applyProtection="1">
      <alignment horizontal="center" vertical="center" wrapText="1"/>
      <protection locked="0"/>
    </xf>
    <xf numFmtId="165" fontId="10" fillId="2" borderId="11" xfId="0" applyNumberFormat="1" applyFont="1" applyFill="1" applyBorder="1" applyAlignment="1" applyProtection="1">
      <alignment horizontal="center" vertical="center" wrapText="1"/>
      <protection locked="0"/>
    </xf>
    <xf numFmtId="165" fontId="10" fillId="2" borderId="20" xfId="0" applyNumberFormat="1" applyFont="1" applyFill="1" applyBorder="1" applyAlignment="1" applyProtection="1">
      <alignment horizontal="center" vertical="center" wrapText="1"/>
      <protection locked="0"/>
    </xf>
    <xf numFmtId="165" fontId="10" fillId="2" borderId="18" xfId="0" applyNumberFormat="1" applyFont="1" applyFill="1" applyBorder="1" applyAlignment="1" applyProtection="1">
      <alignment horizontal="center" vertical="center" wrapText="1"/>
      <protection locked="0"/>
    </xf>
    <xf numFmtId="165" fontId="10" fillId="31" borderId="3" xfId="0" applyNumberFormat="1" applyFont="1" applyFill="1" applyBorder="1" applyAlignment="1" applyProtection="1">
      <alignment horizontal="center" vertical="center" wrapText="1"/>
      <protection locked="0"/>
    </xf>
    <xf numFmtId="165" fontId="10" fillId="2" borderId="25" xfId="0" applyNumberFormat="1" applyFont="1" applyFill="1" applyBorder="1" applyAlignment="1" applyProtection="1">
      <alignment horizontal="center" vertical="center" wrapText="1"/>
      <protection locked="0"/>
    </xf>
    <xf numFmtId="165" fontId="10" fillId="2" borderId="26" xfId="0" applyNumberFormat="1" applyFont="1" applyFill="1" applyBorder="1" applyAlignment="1" applyProtection="1">
      <alignment horizontal="center" vertical="center" wrapText="1"/>
      <protection locked="0"/>
    </xf>
    <xf numFmtId="165" fontId="10" fillId="2" borderId="27" xfId="0" applyNumberFormat="1" applyFont="1" applyFill="1" applyBorder="1" applyAlignment="1" applyProtection="1">
      <alignment horizontal="center" vertical="center" wrapText="1"/>
      <protection locked="0"/>
    </xf>
    <xf numFmtId="165" fontId="10" fillId="2" borderId="28" xfId="0" applyNumberFormat="1" applyFont="1" applyFill="1" applyBorder="1" applyAlignment="1" applyProtection="1">
      <alignment horizontal="center" vertical="center" wrapText="1"/>
      <protection locked="0"/>
    </xf>
    <xf numFmtId="165" fontId="10" fillId="2" borderId="29" xfId="0" applyNumberFormat="1" applyFont="1" applyFill="1" applyBorder="1" applyAlignment="1" applyProtection="1">
      <alignment horizontal="center" vertical="center" wrapText="1"/>
      <protection locked="0"/>
    </xf>
    <xf numFmtId="165" fontId="10" fillId="2" borderId="30" xfId="0" applyNumberFormat="1" applyFont="1" applyFill="1" applyBorder="1" applyAlignment="1" applyProtection="1">
      <alignment horizontal="center" vertical="center" wrapText="1"/>
      <protection locked="0"/>
    </xf>
    <xf numFmtId="0" fontId="42" fillId="18" borderId="3" xfId="0" applyFont="1" applyFill="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0" fontId="57" fillId="0" borderId="3" xfId="34" applyFont="1" applyFill="1" applyBorder="1" applyAlignment="1">
      <alignment horizontal="left" vertical="center"/>
    </xf>
    <xf numFmtId="0" fontId="57" fillId="11" borderId="3" xfId="34" applyFont="1" applyFill="1" applyBorder="1" applyAlignment="1">
      <alignment horizontal="left" vertical="center"/>
    </xf>
    <xf numFmtId="0" fontId="54" fillId="11" borderId="3" xfId="0" applyFont="1" applyFill="1" applyBorder="1" applyAlignment="1" applyProtection="1">
      <alignment horizontal="center" vertical="center" wrapText="1"/>
      <protection locked="0"/>
    </xf>
    <xf numFmtId="0" fontId="57" fillId="11" borderId="12" xfId="0" applyFont="1" applyFill="1" applyBorder="1" applyAlignment="1">
      <alignment horizontal="left" vertical="center" wrapText="1"/>
    </xf>
    <xf numFmtId="165" fontId="42" fillId="3" borderId="1" xfId="0" applyNumberFormat="1" applyFont="1" applyFill="1" applyBorder="1" applyAlignment="1">
      <alignment horizontal="center" vertical="center"/>
    </xf>
    <xf numFmtId="165" fontId="42" fillId="3" borderId="36" xfId="0" applyNumberFormat="1" applyFont="1" applyFill="1" applyBorder="1" applyAlignment="1">
      <alignment horizontal="center" vertical="center"/>
    </xf>
    <xf numFmtId="0" fontId="57" fillId="0" borderId="3" xfId="34" applyFont="1" applyFill="1" applyBorder="1" applyAlignment="1" applyProtection="1">
      <alignment horizontal="left" vertical="center" wrapText="1"/>
    </xf>
    <xf numFmtId="0" fontId="57" fillId="11" borderId="3" xfId="34" applyFont="1" applyFill="1" applyBorder="1" applyAlignment="1" applyProtection="1">
      <alignment horizontal="left" vertical="center" wrapText="1"/>
    </xf>
    <xf numFmtId="0" fontId="57" fillId="0" borderId="3" xfId="0" applyFont="1" applyBorder="1" applyAlignment="1" applyProtection="1">
      <alignment vertical="center" wrapText="1"/>
      <protection locked="0"/>
    </xf>
    <xf numFmtId="0" fontId="57" fillId="0" borderId="3" xfId="0" applyFont="1" applyBorder="1" applyAlignment="1" applyProtection="1">
      <alignment horizontal="left" vertical="center" wrapText="1"/>
      <protection locked="0"/>
    </xf>
    <xf numFmtId="0" fontId="57" fillId="0" borderId="12" xfId="0" applyFont="1" applyBorder="1" applyAlignment="1" applyProtection="1">
      <alignment vertical="center"/>
      <protection locked="0"/>
    </xf>
    <xf numFmtId="0" fontId="57" fillId="0" borderId="12" xfId="0" applyFont="1" applyBorder="1" applyAlignment="1" applyProtection="1">
      <alignment horizontal="left" vertical="center" wrapText="1"/>
      <protection locked="0"/>
    </xf>
    <xf numFmtId="0" fontId="57" fillId="0" borderId="3" xfId="34" applyFont="1" applyFill="1" applyBorder="1" applyAlignment="1" applyProtection="1">
      <alignment horizontal="left" vertical="center"/>
    </xf>
    <xf numFmtId="0" fontId="42" fillId="32" borderId="31" xfId="0" applyFont="1" applyFill="1" applyBorder="1" applyAlignment="1">
      <alignment horizontal="center" vertical="center"/>
    </xf>
    <xf numFmtId="165" fontId="42" fillId="32" borderId="31" xfId="0" applyNumberFormat="1" applyFont="1" applyFill="1" applyBorder="1" applyAlignment="1">
      <alignment horizontal="center" vertical="center"/>
    </xf>
    <xf numFmtId="0" fontId="42" fillId="0" borderId="31" xfId="0" applyFont="1" applyBorder="1" applyAlignment="1">
      <alignment horizontal="center" vertical="center"/>
    </xf>
    <xf numFmtId="0" fontId="42" fillId="0" borderId="3" xfId="0" applyFont="1" applyBorder="1" applyAlignment="1">
      <alignment horizontal="center" vertical="center" wrapText="1"/>
    </xf>
    <xf numFmtId="165" fontId="10" fillId="20" borderId="3" xfId="0" applyNumberFormat="1" applyFont="1" applyFill="1" applyBorder="1" applyAlignment="1">
      <alignment horizontal="center" vertical="center"/>
    </xf>
    <xf numFmtId="165" fontId="42" fillId="20" borderId="3" xfId="0" applyNumberFormat="1" applyFont="1" applyFill="1" applyBorder="1" applyAlignment="1">
      <alignment horizontal="center" vertical="center"/>
    </xf>
    <xf numFmtId="0" fontId="42" fillId="0" borderId="3" xfId="46" applyFont="1" applyFill="1" applyBorder="1" applyAlignment="1">
      <alignment vertical="center" wrapText="1"/>
    </xf>
    <xf numFmtId="165" fontId="42" fillId="0" borderId="3" xfId="0" applyNumberFormat="1" applyFont="1" applyBorder="1" applyAlignment="1">
      <alignment horizontal="center" vertical="center"/>
    </xf>
    <xf numFmtId="165" fontId="42" fillId="18" borderId="3" xfId="0" applyNumberFormat="1" applyFont="1" applyFill="1" applyBorder="1" applyAlignment="1">
      <alignment horizontal="center" vertical="center"/>
    </xf>
    <xf numFmtId="165" fontId="42" fillId="18" borderId="3" xfId="0" applyNumberFormat="1" applyFont="1" applyFill="1" applyBorder="1" applyAlignment="1" applyProtection="1">
      <alignment horizontal="center" vertical="center"/>
      <protection locked="0"/>
    </xf>
    <xf numFmtId="0" fontId="42" fillId="0" borderId="3" xfId="46" applyFont="1" applyFill="1" applyBorder="1" applyAlignment="1">
      <alignment horizontal="left" vertical="center"/>
    </xf>
    <xf numFmtId="0" fontId="42" fillId="0" borderId="1" xfId="0" applyFont="1" applyBorder="1" applyAlignment="1" applyProtection="1">
      <alignment horizontal="left" vertical="center"/>
      <protection locked="0"/>
    </xf>
    <xf numFmtId="165" fontId="42" fillId="18" borderId="8" xfId="0" applyNumberFormat="1" applyFont="1" applyFill="1" applyBorder="1" applyAlignment="1">
      <alignment horizontal="center" vertical="center"/>
    </xf>
    <xf numFmtId="165" fontId="42" fillId="11" borderId="8" xfId="0" applyNumberFormat="1" applyFont="1" applyFill="1" applyBorder="1" applyAlignment="1">
      <alignment horizontal="center" vertical="center"/>
    </xf>
    <xf numFmtId="165" fontId="5" fillId="18" borderId="4" xfId="0" applyNumberFormat="1" applyFont="1" applyFill="1" applyBorder="1" applyAlignment="1">
      <alignment horizontal="center" vertical="center"/>
    </xf>
    <xf numFmtId="165" fontId="9" fillId="2" borderId="4" xfId="0" applyNumberFormat="1" applyFont="1" applyFill="1" applyBorder="1" applyAlignment="1">
      <alignment horizontal="center" vertical="center"/>
    </xf>
    <xf numFmtId="0" fontId="57" fillId="0" borderId="11" xfId="0" applyFont="1" applyBorder="1" applyAlignment="1">
      <alignment horizontal="left" vertical="center" wrapText="1"/>
    </xf>
    <xf numFmtId="165" fontId="5" fillId="18" borderId="3" xfId="0" applyNumberFormat="1" applyFont="1" applyFill="1" applyBorder="1" applyAlignment="1" applyProtection="1">
      <alignment horizontal="center" vertical="center"/>
      <protection locked="0"/>
    </xf>
    <xf numFmtId="165" fontId="42"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wrapText="1"/>
      <protection locked="0"/>
    </xf>
    <xf numFmtId="0" fontId="10" fillId="0" borderId="18" xfId="0"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165" fontId="10" fillId="2" borderId="37" xfId="0" applyNumberFormat="1" applyFont="1" applyFill="1" applyBorder="1" applyAlignment="1" applyProtection="1">
      <alignment horizontal="center" vertical="center"/>
      <protection locked="0"/>
    </xf>
    <xf numFmtId="0" fontId="10" fillId="2" borderId="13" xfId="0" applyFont="1" applyFill="1" applyBorder="1" applyAlignment="1" applyProtection="1">
      <alignment horizontal="center" vertical="center"/>
      <protection locked="0"/>
    </xf>
    <xf numFmtId="165" fontId="10" fillId="0" borderId="12" xfId="0" applyNumberFormat="1" applyFont="1" applyBorder="1" applyAlignment="1">
      <alignment horizontal="center" vertical="center"/>
    </xf>
    <xf numFmtId="0" fontId="42" fillId="0" borderId="12" xfId="46" applyFont="1" applyFill="1" applyBorder="1" applyAlignment="1">
      <alignment horizontal="left" vertical="center" wrapText="1"/>
    </xf>
    <xf numFmtId="165" fontId="10" fillId="2" borderId="0" xfId="0" applyNumberFormat="1" applyFont="1" applyFill="1" applyAlignment="1" applyProtection="1">
      <alignment horizontal="center" vertical="center"/>
      <protection locked="0"/>
    </xf>
    <xf numFmtId="0" fontId="42" fillId="0" borderId="3" xfId="0" applyFont="1" applyBorder="1" applyAlignment="1" applyProtection="1">
      <alignment horizontal="left" vertical="center"/>
      <protection locked="0"/>
    </xf>
    <xf numFmtId="0" fontId="42" fillId="0" borderId="3" xfId="34" applyFont="1" applyFill="1" applyBorder="1" applyAlignment="1">
      <alignment vertical="center" wrapText="1"/>
    </xf>
    <xf numFmtId="165" fontId="10" fillId="18" borderId="0" xfId="0" applyNumberFormat="1" applyFont="1" applyFill="1" applyAlignment="1" applyProtection="1">
      <alignment horizontal="center" vertical="center" wrapText="1"/>
      <protection locked="0"/>
    </xf>
    <xf numFmtId="0" fontId="57" fillId="0" borderId="3" xfId="17" applyFont="1" applyBorder="1" applyAlignment="1" applyProtection="1">
      <alignment vertical="center" wrapText="1"/>
      <protection locked="0"/>
    </xf>
    <xf numFmtId="0" fontId="57" fillId="0" borderId="38" xfId="17" applyFont="1" applyBorder="1" applyAlignment="1">
      <alignment horizontal="left" vertical="center" wrapText="1"/>
    </xf>
    <xf numFmtId="165" fontId="10" fillId="2" borderId="39" xfId="0" applyNumberFormat="1" applyFont="1" applyFill="1" applyBorder="1" applyAlignment="1" applyProtection="1">
      <alignment horizontal="center" vertical="center"/>
      <protection locked="0"/>
    </xf>
    <xf numFmtId="0" fontId="42" fillId="0" borderId="3" xfId="0" applyFont="1" applyBorder="1" applyAlignment="1" applyProtection="1">
      <alignment horizontal="left" vertical="center" wrapText="1"/>
      <protection locked="0"/>
    </xf>
    <xf numFmtId="0" fontId="42" fillId="0" borderId="3" xfId="34" applyFont="1" applyFill="1" applyBorder="1" applyAlignment="1">
      <alignment horizontal="left" vertical="center"/>
    </xf>
    <xf numFmtId="0" fontId="42" fillId="0" borderId="11" xfId="0" applyFont="1" applyBorder="1" applyAlignment="1">
      <alignment horizontal="left" vertical="center"/>
    </xf>
    <xf numFmtId="165" fontId="42" fillId="3" borderId="11" xfId="0" applyNumberFormat="1" applyFont="1" applyFill="1" applyBorder="1" applyAlignment="1">
      <alignment horizontal="center" vertical="center"/>
    </xf>
    <xf numFmtId="165" fontId="12" fillId="2" borderId="3" xfId="0" applyNumberFormat="1" applyFont="1" applyFill="1" applyBorder="1" applyAlignment="1" applyProtection="1">
      <alignment horizontal="center" vertical="center"/>
      <protection locked="0"/>
    </xf>
    <xf numFmtId="0" fontId="10" fillId="0" borderId="3" xfId="34" applyFont="1" applyFill="1" applyBorder="1" applyAlignment="1" applyProtection="1">
      <alignment horizontal="left" vertical="center" wrapText="1"/>
    </xf>
    <xf numFmtId="0" fontId="42" fillId="0" borderId="3" xfId="34" applyFont="1" applyFill="1" applyBorder="1" applyAlignment="1" applyProtection="1">
      <alignment horizontal="left" vertical="center" wrapText="1"/>
    </xf>
    <xf numFmtId="0" fontId="10" fillId="0" borderId="3" xfId="34" applyFont="1" applyFill="1" applyBorder="1" applyAlignment="1">
      <alignment horizontal="left" vertical="center" wrapText="1"/>
    </xf>
    <xf numFmtId="0" fontId="42" fillId="32" borderId="0" xfId="0" applyFont="1" applyFill="1" applyAlignment="1">
      <alignment horizontal="center" vertical="center"/>
    </xf>
    <xf numFmtId="0" fontId="42" fillId="32" borderId="40" xfId="0" applyFont="1" applyFill="1" applyBorder="1" applyAlignment="1">
      <alignment horizontal="center" vertical="center"/>
    </xf>
    <xf numFmtId="165" fontId="42" fillId="32" borderId="41" xfId="0" applyNumberFormat="1" applyFont="1" applyFill="1" applyBorder="1" applyAlignment="1">
      <alignment horizontal="center" vertical="center"/>
    </xf>
    <xf numFmtId="165" fontId="42" fillId="32" borderId="3" xfId="0" applyNumberFormat="1" applyFont="1" applyFill="1" applyBorder="1" applyAlignment="1">
      <alignment horizontal="center" vertical="center"/>
    </xf>
    <xf numFmtId="0" fontId="10" fillId="2" borderId="35" xfId="0" applyFont="1" applyFill="1" applyBorder="1" applyAlignment="1" applyProtection="1">
      <alignment horizontal="center" vertical="center"/>
      <protection locked="0"/>
    </xf>
    <xf numFmtId="165" fontId="10" fillId="2" borderId="35" xfId="0" applyNumberFormat="1" applyFont="1" applyFill="1" applyBorder="1" applyAlignment="1" applyProtection="1">
      <alignment horizontal="center" vertical="center"/>
      <protection locked="0"/>
    </xf>
    <xf numFmtId="0" fontId="42" fillId="11" borderId="37" xfId="0" applyFont="1" applyFill="1" applyBorder="1" applyAlignment="1" applyProtection="1">
      <alignment horizontal="center" vertical="center"/>
      <protection locked="0"/>
    </xf>
    <xf numFmtId="165" fontId="5" fillId="2" borderId="3" xfId="0" applyNumberFormat="1" applyFont="1" applyFill="1" applyBorder="1" applyAlignment="1" applyProtection="1">
      <alignment horizontal="center" vertical="center"/>
      <protection locked="0"/>
    </xf>
    <xf numFmtId="0" fontId="10" fillId="11" borderId="3" xfId="0" applyFont="1" applyFill="1" applyBorder="1" applyAlignment="1">
      <alignment horizontal="left" vertical="center"/>
    </xf>
    <xf numFmtId="0" fontId="42" fillId="0" borderId="12" xfId="0" applyFont="1" applyBorder="1"/>
    <xf numFmtId="0" fontId="42" fillId="0" borderId="42" xfId="0" applyFont="1" applyBorder="1"/>
    <xf numFmtId="0" fontId="44" fillId="0" borderId="42" xfId="0" applyFont="1" applyBorder="1" applyAlignment="1">
      <alignment horizontal="left" vertical="center" wrapText="1"/>
    </xf>
    <xf numFmtId="0" fontId="42" fillId="11" borderId="16" xfId="17" applyFont="1" applyFill="1" applyBorder="1" applyAlignment="1" applyProtection="1">
      <alignment horizontal="center" vertical="center"/>
      <protection locked="0"/>
    </xf>
    <xf numFmtId="165" fontId="10" fillId="2" borderId="43" xfId="0" applyNumberFormat="1" applyFont="1" applyFill="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2" borderId="44" xfId="0" applyFont="1" applyFill="1" applyBorder="1" applyAlignment="1" applyProtection="1">
      <alignment horizontal="center" vertical="center"/>
      <protection locked="0"/>
    </xf>
    <xf numFmtId="165" fontId="10" fillId="2" borderId="45" xfId="0" applyNumberFormat="1" applyFont="1" applyFill="1" applyBorder="1" applyAlignment="1" applyProtection="1">
      <alignment horizontal="center" vertical="center"/>
      <protection locked="0"/>
    </xf>
    <xf numFmtId="165" fontId="10" fillId="2" borderId="33" xfId="0" applyNumberFormat="1" applyFont="1" applyFill="1" applyBorder="1" applyAlignment="1" applyProtection="1">
      <alignment horizontal="center" vertical="top"/>
      <protection locked="0"/>
    </xf>
    <xf numFmtId="0" fontId="42" fillId="0" borderId="41" xfId="0" applyFont="1" applyBorder="1" applyAlignment="1">
      <alignment horizontal="center" vertical="center"/>
    </xf>
    <xf numFmtId="165" fontId="10" fillId="2" borderId="11" xfId="0" applyNumberFormat="1" applyFont="1" applyFill="1" applyBorder="1" applyAlignment="1">
      <alignment horizontal="center" vertical="center"/>
    </xf>
    <xf numFmtId="0" fontId="42" fillId="11" borderId="3" xfId="0" applyFont="1" applyFill="1" applyBorder="1" applyAlignment="1" applyProtection="1">
      <alignment vertical="center"/>
      <protection locked="0"/>
    </xf>
    <xf numFmtId="0" fontId="42" fillId="0" borderId="3" xfId="0" applyFont="1" applyBorder="1" applyAlignment="1" applyProtection="1">
      <alignment vertical="center"/>
      <protection locked="0"/>
    </xf>
    <xf numFmtId="0" fontId="10" fillId="0" borderId="3" xfId="17" applyFont="1" applyBorder="1" applyAlignment="1">
      <alignment horizontal="left" vertical="center" wrapText="1"/>
    </xf>
    <xf numFmtId="0" fontId="57" fillId="0" borderId="12" xfId="34" applyFont="1" applyFill="1" applyBorder="1" applyAlignment="1">
      <alignment horizontal="left" vertical="center" wrapText="1"/>
    </xf>
    <xf numFmtId="0" fontId="57" fillId="0" borderId="12" xfId="0" applyFont="1" applyBorder="1" applyAlignment="1">
      <alignment horizontal="left" vertical="center" wrapText="1"/>
    </xf>
    <xf numFmtId="0" fontId="10" fillId="11" borderId="3" xfId="34" applyFont="1" applyFill="1" applyBorder="1" applyAlignment="1">
      <alignment horizontal="left" vertical="center" wrapText="1"/>
    </xf>
    <xf numFmtId="0" fontId="10" fillId="11" borderId="3" xfId="34" applyFont="1" applyFill="1" applyBorder="1" applyAlignment="1" applyProtection="1">
      <alignment horizontal="left" vertical="center" wrapText="1"/>
    </xf>
    <xf numFmtId="0" fontId="42" fillId="11" borderId="31" xfId="0" applyFont="1" applyFill="1" applyBorder="1" applyAlignment="1">
      <alignment horizontal="left" vertical="center" wrapText="1"/>
    </xf>
    <xf numFmtId="0" fontId="57" fillId="11" borderId="3" xfId="34" applyFont="1" applyFill="1" applyBorder="1" applyAlignment="1" applyProtection="1">
      <alignment horizontal="left" vertical="center"/>
    </xf>
    <xf numFmtId="0" fontId="57" fillId="11" borderId="3"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10" fillId="11" borderId="3" xfId="0" applyFont="1" applyFill="1" applyBorder="1" applyAlignment="1">
      <alignment vertical="center" wrapText="1"/>
    </xf>
    <xf numFmtId="0" fontId="44" fillId="11" borderId="38" xfId="0" applyFont="1" applyFill="1" applyBorder="1" applyAlignment="1">
      <alignment horizontal="left" vertical="center"/>
    </xf>
    <xf numFmtId="0" fontId="13" fillId="0" borderId="0" xfId="0" applyFont="1" applyAlignment="1">
      <alignment vertical="center" wrapText="1"/>
    </xf>
    <xf numFmtId="0" fontId="42" fillId="0" borderId="3" xfId="17" applyFont="1" applyFill="1" applyBorder="1" applyAlignment="1">
      <alignment horizontal="left" vertical="center" wrapText="1"/>
    </xf>
    <xf numFmtId="0" fontId="10"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61" fillId="0" borderId="0" xfId="0" applyFont="1" applyAlignment="1">
      <alignment vertical="center"/>
    </xf>
    <xf numFmtId="0" fontId="42" fillId="0" borderId="21" xfId="0" applyFont="1" applyBorder="1" applyAlignment="1">
      <alignment vertical="center" wrapText="1"/>
    </xf>
    <xf numFmtId="0" fontId="42" fillId="0" borderId="0" xfId="0" applyFont="1" applyAlignment="1">
      <alignment vertical="center" wrapText="1"/>
    </xf>
    <xf numFmtId="0" fontId="13" fillId="0" borderId="0" xfId="0" applyFont="1" applyAlignment="1">
      <alignment vertical="center" wrapText="1"/>
    </xf>
    <xf numFmtId="0" fontId="15" fillId="2" borderId="3" xfId="0" applyFont="1" applyFill="1" applyBorder="1" applyAlignment="1">
      <alignment horizontal="center" vertical="center" wrapText="1"/>
    </xf>
    <xf numFmtId="0" fontId="11" fillId="2" borderId="2" xfId="0" applyFont="1" applyFill="1" applyBorder="1" applyAlignment="1">
      <alignment horizontal="left" vertical="center"/>
    </xf>
    <xf numFmtId="0" fontId="15" fillId="0" borderId="3" xfId="0" applyFont="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5" fillId="6" borderId="3" xfId="0" applyFont="1" applyFill="1" applyBorder="1" applyAlignment="1" applyProtection="1">
      <alignment horizontal="center" vertical="center" wrapText="1"/>
      <protection locked="0"/>
    </xf>
    <xf numFmtId="0" fontId="28" fillId="7" borderId="3" xfId="0" applyFont="1" applyFill="1" applyBorder="1" applyAlignment="1" applyProtection="1">
      <alignment horizontal="center" vertical="center" wrapText="1"/>
      <protection locked="0"/>
    </xf>
    <xf numFmtId="0" fontId="15" fillId="33" borderId="3" xfId="0" applyFont="1" applyFill="1" applyBorder="1" applyAlignment="1" applyProtection="1">
      <alignment horizontal="center" vertical="center" wrapText="1"/>
      <protection locked="0"/>
    </xf>
    <xf numFmtId="0" fontId="15" fillId="2" borderId="3" xfId="0" applyFont="1" applyFill="1" applyBorder="1" applyAlignment="1">
      <alignment horizontal="center" vertical="center"/>
    </xf>
    <xf numFmtId="0" fontId="18" fillId="2" borderId="3" xfId="0" applyFont="1" applyFill="1" applyBorder="1" applyAlignment="1">
      <alignment horizontal="center" vertical="center" wrapText="1"/>
    </xf>
    <xf numFmtId="0" fontId="18" fillId="0" borderId="3" xfId="0" applyFont="1" applyBorder="1" applyAlignment="1">
      <alignment horizontal="center" vertical="center" wrapText="1"/>
    </xf>
    <xf numFmtId="0" fontId="15" fillId="5" borderId="3" xfId="0" applyFont="1" applyFill="1" applyBorder="1" applyAlignment="1" applyProtection="1">
      <alignment horizontal="center" vertical="center" wrapText="1"/>
      <protection locked="0"/>
    </xf>
    <xf numFmtId="0" fontId="15" fillId="11" borderId="3" xfId="0" applyFont="1" applyFill="1" applyBorder="1" applyAlignment="1" applyProtection="1">
      <alignment horizontal="center" vertical="center" wrapText="1"/>
      <protection locked="0"/>
    </xf>
    <xf numFmtId="0" fontId="14" fillId="0" borderId="0" xfId="0" applyFont="1" applyAlignment="1">
      <alignment vertical="center" wrapText="1"/>
    </xf>
    <xf numFmtId="0" fontId="13" fillId="2" borderId="16" xfId="0" applyFont="1" applyFill="1" applyBorder="1" applyAlignment="1">
      <alignment horizontal="left" vertical="center"/>
    </xf>
    <xf numFmtId="0" fontId="13" fillId="2" borderId="9" xfId="0" applyFont="1" applyFill="1" applyBorder="1" applyAlignment="1">
      <alignment horizontal="left" vertical="center"/>
    </xf>
    <xf numFmtId="0" fontId="55" fillId="0" borderId="21" xfId="0" applyFont="1" applyBorder="1" applyAlignment="1">
      <alignment vertical="center" wrapText="1"/>
    </xf>
    <xf numFmtId="0" fontId="55" fillId="0" borderId="0" xfId="0" applyFont="1" applyAlignment="1">
      <alignment vertical="center" wrapText="1"/>
    </xf>
    <xf numFmtId="0" fontId="1" fillId="2" borderId="3" xfId="0" applyFont="1" applyFill="1" applyBorder="1" applyAlignment="1">
      <alignment horizontal="center" vertical="center" wrapText="1"/>
    </xf>
    <xf numFmtId="0" fontId="15" fillId="8" borderId="3" xfId="0" applyFont="1" applyFill="1" applyBorder="1" applyAlignment="1" applyProtection="1">
      <alignment horizontal="center" vertical="center" wrapText="1"/>
      <protection locked="0"/>
    </xf>
    <xf numFmtId="0" fontId="13" fillId="0" borderId="0" xfId="0" applyFont="1" applyAlignment="1">
      <alignment horizontal="justify" vertical="center" wrapText="1"/>
    </xf>
    <xf numFmtId="0" fontId="42" fillId="0" borderId="16" xfId="0" applyFont="1" applyBorder="1" applyAlignment="1">
      <alignment horizontal="center" vertical="center"/>
    </xf>
    <xf numFmtId="0" fontId="42" fillId="0" borderId="9" xfId="0" applyFont="1" applyBorder="1" applyAlignment="1">
      <alignment horizontal="center" vertical="center"/>
    </xf>
    <xf numFmtId="0" fontId="42" fillId="0" borderId="8" xfId="0" applyFont="1" applyBorder="1" applyAlignment="1">
      <alignment horizontal="center" vertical="center"/>
    </xf>
    <xf numFmtId="0" fontId="12" fillId="2"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5" fillId="2" borderId="11"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4" borderId="3" xfId="0" applyFont="1" applyFill="1" applyBorder="1" applyAlignment="1" applyProtection="1">
      <alignment horizontal="center" vertical="center" wrapText="1"/>
      <protection locked="0"/>
    </xf>
    <xf numFmtId="0" fontId="15" fillId="0" borderId="11" xfId="0" applyFont="1" applyBorder="1" applyAlignment="1">
      <alignment horizontal="center" vertical="center" wrapText="1"/>
    </xf>
    <xf numFmtId="43" fontId="42" fillId="0" borderId="21" xfId="47" applyFont="1" applyBorder="1" applyAlignment="1">
      <alignment vertical="center" wrapText="1"/>
    </xf>
    <xf numFmtId="43" fontId="42" fillId="0" borderId="0" xfId="47" applyFont="1" applyBorder="1" applyAlignment="1">
      <alignment vertical="center" wrapText="1"/>
    </xf>
    <xf numFmtId="0" fontId="12" fillId="0" borderId="11" xfId="0" applyFont="1" applyBorder="1" applyAlignment="1">
      <alignment horizontal="center" vertical="center" wrapText="1"/>
    </xf>
    <xf numFmtId="0" fontId="12" fillId="11" borderId="11"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5" fillId="2" borderId="2" xfId="0" applyFont="1" applyFill="1" applyBorder="1" applyAlignment="1">
      <alignment horizontal="left" vertical="center"/>
    </xf>
    <xf numFmtId="0" fontId="15" fillId="2" borderId="0" xfId="0" applyFont="1" applyFill="1" applyAlignment="1">
      <alignment horizontal="left" vertical="center"/>
    </xf>
    <xf numFmtId="0" fontId="13" fillId="0" borderId="0" xfId="0" applyFont="1"/>
    <xf numFmtId="0" fontId="8"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8" fillId="0" borderId="3" xfId="0" applyFont="1" applyBorder="1" applyAlignment="1">
      <alignment horizontal="center" vertical="center"/>
    </xf>
    <xf numFmtId="0" fontId="8" fillId="11" borderId="3" xfId="0" applyFont="1" applyFill="1" applyBorder="1" applyAlignment="1">
      <alignment horizontal="center" vertical="center"/>
    </xf>
    <xf numFmtId="0" fontId="8" fillId="11" borderId="16" xfId="0" applyFont="1" applyFill="1" applyBorder="1" applyAlignment="1">
      <alignment horizontal="center" vertical="center"/>
    </xf>
    <xf numFmtId="0" fontId="10" fillId="11" borderId="9" xfId="0" applyFont="1" applyFill="1" applyBorder="1" applyAlignment="1">
      <alignment horizontal="center" vertical="center"/>
    </xf>
    <xf numFmtId="0" fontId="10" fillId="11" borderId="8" xfId="0" applyFont="1" applyFill="1" applyBorder="1" applyAlignment="1">
      <alignment horizontal="center" vertical="center"/>
    </xf>
    <xf numFmtId="0" fontId="8" fillId="11" borderId="9" xfId="0" applyFont="1" applyFill="1" applyBorder="1" applyAlignment="1">
      <alignment horizontal="center" vertical="center"/>
    </xf>
    <xf numFmtId="0" fontId="8" fillId="11" borderId="8" xfId="0" applyFont="1" applyFill="1" applyBorder="1" applyAlignment="1">
      <alignment horizontal="center" vertical="center"/>
    </xf>
    <xf numFmtId="0" fontId="57" fillId="0" borderId="3" xfId="17" applyFont="1" applyFill="1" applyBorder="1" applyAlignment="1">
      <alignment horizontal="left" vertical="center" wrapText="1"/>
    </xf>
    <xf numFmtId="0" fontId="42" fillId="0" borderId="3" xfId="0" applyFont="1" applyFill="1" applyBorder="1" applyAlignment="1" applyProtection="1">
      <alignment horizontal="center" vertical="center"/>
      <protection locked="0"/>
    </xf>
    <xf numFmtId="0" fontId="57" fillId="0" borderId="35" xfId="17" applyFont="1" applyFill="1" applyBorder="1" applyAlignment="1">
      <alignment horizontal="left" vertical="center" wrapText="1"/>
    </xf>
    <xf numFmtId="0" fontId="42" fillId="0" borderId="35" xfId="0" applyFont="1" applyFill="1" applyBorder="1" applyAlignment="1" applyProtection="1">
      <alignment horizontal="center" vertical="center"/>
      <protection locked="0"/>
    </xf>
    <xf numFmtId="165" fontId="10" fillId="2" borderId="35" xfId="17" applyNumberFormat="1" applyFont="1" applyFill="1" applyBorder="1" applyAlignment="1">
      <alignment horizontal="center" vertical="center"/>
    </xf>
    <xf numFmtId="165" fontId="10" fillId="3" borderId="35" xfId="0" applyNumberFormat="1" applyFont="1" applyFill="1" applyBorder="1" applyAlignment="1">
      <alignment horizontal="center" vertical="center"/>
    </xf>
    <xf numFmtId="165" fontId="42" fillId="3" borderId="33" xfId="0" applyNumberFormat="1" applyFont="1" applyFill="1" applyBorder="1" applyAlignment="1">
      <alignment horizontal="center" vertical="center"/>
    </xf>
    <xf numFmtId="0" fontId="10" fillId="0" borderId="3" xfId="17" applyFont="1" applyFill="1" applyBorder="1" applyAlignment="1">
      <alignment horizontal="left" vertical="center" wrapText="1"/>
    </xf>
    <xf numFmtId="0" fontId="10" fillId="0" borderId="3" xfId="0" applyFont="1" applyFill="1" applyBorder="1" applyAlignment="1" applyProtection="1">
      <alignment horizontal="center" vertical="center"/>
      <protection locked="0"/>
    </xf>
  </cellXfs>
  <cellStyles count="48">
    <cellStyle name="60% - Énfasis2 2" xfId="1" xr:uid="{00000000-0005-0000-0000-000000000000}"/>
    <cellStyle name="Euro" xfId="2" xr:uid="{00000000-0005-0000-0000-000001000000}"/>
    <cellStyle name="Euro 2" xfId="3" xr:uid="{00000000-0005-0000-0000-000002000000}"/>
    <cellStyle name="Euro 2 2" xfId="4" xr:uid="{00000000-0005-0000-0000-000003000000}"/>
    <cellStyle name="Euro 3" xfId="5" xr:uid="{00000000-0005-0000-0000-000004000000}"/>
    <cellStyle name="Euro 4" xfId="6" xr:uid="{00000000-0005-0000-0000-000005000000}"/>
    <cellStyle name="Euro 4 2" xfId="7" xr:uid="{00000000-0005-0000-0000-000006000000}"/>
    <cellStyle name="Millares" xfId="47" builtinId="3"/>
    <cellStyle name="Millares 2" xfId="8" xr:uid="{00000000-0005-0000-0000-000008000000}"/>
    <cellStyle name="Millares 3" xfId="9" xr:uid="{00000000-0005-0000-0000-000009000000}"/>
    <cellStyle name="Millares 4" xfId="10" xr:uid="{00000000-0005-0000-0000-00000A000000}"/>
    <cellStyle name="Millares 4 2" xfId="11" xr:uid="{00000000-0005-0000-0000-00000B000000}"/>
    <cellStyle name="Millares 5" xfId="12" xr:uid="{00000000-0005-0000-0000-00000C000000}"/>
    <cellStyle name="Millares 5 2" xfId="13" xr:uid="{00000000-0005-0000-0000-00000D000000}"/>
    <cellStyle name="Millares 6" xfId="14" xr:uid="{00000000-0005-0000-0000-00000E000000}"/>
    <cellStyle name="Millares 6 2" xfId="15" xr:uid="{00000000-0005-0000-0000-00000F000000}"/>
    <cellStyle name="Normal" xfId="0" builtinId="0"/>
    <cellStyle name="Normal 2" xfId="16" xr:uid="{00000000-0005-0000-0000-000011000000}"/>
    <cellStyle name="Normal 2 2" xfId="17" xr:uid="{00000000-0005-0000-0000-000012000000}"/>
    <cellStyle name="Normal 2 2 2" xfId="18" xr:uid="{00000000-0005-0000-0000-000013000000}"/>
    <cellStyle name="Normal 2 3" xfId="19" xr:uid="{00000000-0005-0000-0000-000014000000}"/>
    <cellStyle name="Normal 2 4" xfId="20" xr:uid="{00000000-0005-0000-0000-000015000000}"/>
    <cellStyle name="Normal 3" xfId="21" xr:uid="{00000000-0005-0000-0000-000016000000}"/>
    <cellStyle name="Normal 3 2" xfId="22" xr:uid="{00000000-0005-0000-0000-000017000000}"/>
    <cellStyle name="Normal 3 2 2" xfId="23" xr:uid="{00000000-0005-0000-0000-000018000000}"/>
    <cellStyle name="Normal 3 3" xfId="24" xr:uid="{00000000-0005-0000-0000-000019000000}"/>
    <cellStyle name="Normal 3 4" xfId="25" xr:uid="{00000000-0005-0000-0000-00001A000000}"/>
    <cellStyle name="Normal 4" xfId="26" xr:uid="{00000000-0005-0000-0000-00001B000000}"/>
    <cellStyle name="Normal 4 2" xfId="27" xr:uid="{00000000-0005-0000-0000-00001C000000}"/>
    <cellStyle name="Normal 5" xfId="28" xr:uid="{00000000-0005-0000-0000-00001D000000}"/>
    <cellStyle name="Normal 5 2" xfId="29" xr:uid="{00000000-0005-0000-0000-00001E000000}"/>
    <cellStyle name="Normal 6" xfId="30" xr:uid="{00000000-0005-0000-0000-00001F000000}"/>
    <cellStyle name="Normal 6 2" xfId="31" xr:uid="{00000000-0005-0000-0000-000020000000}"/>
    <cellStyle name="Normal 7" xfId="32" xr:uid="{00000000-0005-0000-0000-000021000000}"/>
    <cellStyle name="Normal 7 2" xfId="33" xr:uid="{00000000-0005-0000-0000-000022000000}"/>
    <cellStyle name="Notas" xfId="46" builtinId="10"/>
    <cellStyle name="Notas 2" xfId="34" xr:uid="{00000000-0005-0000-0000-000024000000}"/>
    <cellStyle name="Notas 2 2" xfId="35" xr:uid="{00000000-0005-0000-0000-000025000000}"/>
    <cellStyle name="Notas 3" xfId="36" xr:uid="{00000000-0005-0000-0000-000026000000}"/>
    <cellStyle name="Notas 3 2" xfId="37" xr:uid="{00000000-0005-0000-0000-000027000000}"/>
    <cellStyle name="Notas 4" xfId="38" xr:uid="{00000000-0005-0000-0000-000028000000}"/>
    <cellStyle name="Notas 4 2" xfId="39" xr:uid="{00000000-0005-0000-0000-000029000000}"/>
    <cellStyle name="Porcentaje 2" xfId="40" xr:uid="{00000000-0005-0000-0000-00002A000000}"/>
    <cellStyle name="Porcentaje 2 2" xfId="41" xr:uid="{00000000-0005-0000-0000-00002B000000}"/>
    <cellStyle name="Porcentaje 3" xfId="42" xr:uid="{00000000-0005-0000-0000-00002C000000}"/>
    <cellStyle name="Porcentaje 3 2" xfId="43" xr:uid="{00000000-0005-0000-0000-00002D000000}"/>
    <cellStyle name="Porcentaje 4" xfId="44" xr:uid="{00000000-0005-0000-0000-00002E000000}"/>
    <cellStyle name="Porcentaje 4 2" xfId="45" xr:uid="{00000000-0005-0000-0000-00002F000000}"/>
  </cellStyles>
  <dxfs count="12505">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patternType="solid">
          <fgColor rgb="FF8DB3E2"/>
          <bgColor rgb="FF8DB3E2"/>
        </patternFill>
      </fill>
    </dxf>
    <dxf>
      <fill>
        <patternFill patternType="solid">
          <fgColor rgb="FF92CDDC"/>
          <bgColor rgb="FF92CDDC"/>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E36C09"/>
        </patternFill>
      </fill>
    </dxf>
    <dxf>
      <font>
        <color theme="0"/>
      </font>
      <fill>
        <patternFill patternType="solid">
          <fgColor rgb="FFFF0000"/>
          <bgColor rgb="FFFF0000"/>
        </patternFill>
      </fill>
    </dxf>
    <dxf>
      <fill>
        <patternFill patternType="solid">
          <fgColor theme="0"/>
          <bgColor theme="0"/>
        </patternFill>
      </fill>
    </dxf>
    <dxf>
      <fill>
        <patternFill patternType="solid">
          <fgColor rgb="FF8DB3E2"/>
          <bgColor rgb="FF8DB3E2"/>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theme="0"/>
          <bgColor theme="0"/>
        </patternFill>
      </fill>
    </dxf>
    <dxf>
      <fill>
        <patternFill patternType="solid">
          <fgColor rgb="FFFF0000"/>
          <bgColor rgb="FFFF0000"/>
        </patternFill>
      </fill>
    </dxf>
    <dxf>
      <fill>
        <patternFill patternType="solid">
          <fgColor rgb="FFC0C0C0"/>
          <bgColor rgb="FFC0C0C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patternType="solid">
          <fgColor theme="0"/>
          <bgColor theme="0"/>
        </patternFill>
      </fill>
    </dxf>
    <dxf>
      <fill>
        <patternFill patternType="solid">
          <fgColor rgb="FF8DB3E2"/>
          <bgColor rgb="FF8DB3E2"/>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theme="0"/>
          <bgColor theme="0"/>
        </patternFill>
      </fill>
    </dxf>
    <dxf>
      <fill>
        <patternFill patternType="solid">
          <fgColor theme="0"/>
          <bgColor theme="0"/>
        </patternFill>
      </fill>
    </dxf>
    <dxf>
      <fill>
        <patternFill patternType="solid">
          <fgColor rgb="FF8DB3E2"/>
          <bgColor rgb="FF8DB3E2"/>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theme="0"/>
          <bgColor theme="0"/>
        </patternFill>
      </fill>
    </dxf>
    <dxf>
      <fill>
        <patternFill patternType="solid">
          <fgColor theme="0"/>
          <bgColor theme="0"/>
        </patternFill>
      </fill>
    </dxf>
    <dxf>
      <fill>
        <patternFill patternType="solid">
          <fgColor rgb="FF8DB3E2"/>
          <bgColor rgb="FF8DB3E2"/>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theme="0"/>
          <bgColor theme="0"/>
        </patternFill>
      </fill>
    </dxf>
    <dxf>
      <fill>
        <patternFill patternType="solid">
          <fgColor theme="0"/>
          <bgColor theme="0"/>
        </patternFill>
      </fill>
    </dxf>
    <dxf>
      <fill>
        <patternFill patternType="solid">
          <fgColor rgb="FF8DB3E2"/>
          <bgColor rgb="FF8DB3E2"/>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theme="0"/>
          <bgColor theme="0"/>
        </patternFill>
      </fill>
    </dxf>
    <dxf>
      <fill>
        <patternFill patternType="solid">
          <fgColor theme="0"/>
          <bgColor theme="0"/>
        </patternFill>
      </fill>
    </dxf>
    <dxf>
      <fill>
        <patternFill patternType="solid">
          <fgColor rgb="FF8DB3E2"/>
          <bgColor rgb="FF8DB3E2"/>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theme="0"/>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3" tint="0.59996337778862885"/>
        </patternFill>
      </fill>
    </dxf>
    <dxf>
      <fill>
        <patternFill>
          <bgColor theme="4"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4"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4"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10"/>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4"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indexed="10"/>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4"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10"/>
        </patternFill>
      </fill>
    </dxf>
    <dxf>
      <fill>
        <patternFill>
          <bgColor indexed="22"/>
        </patternFill>
      </fill>
    </dxf>
    <dxf>
      <fill>
        <patternFill>
          <bgColor theme="3" tint="0.59996337778862885"/>
        </patternFill>
      </fill>
    </dxf>
    <dxf>
      <fill>
        <patternFill>
          <bgColor rgb="FF92D050"/>
        </patternFill>
      </fill>
    </dxf>
    <dxf>
      <fill>
        <patternFill>
          <bgColor rgb="FFFFFF00"/>
        </patternFill>
      </fill>
    </dxf>
    <dxf>
      <font>
        <color theme="0"/>
      </font>
      <fill>
        <patternFill>
          <bgColor theme="9" tint="-0.24994659260841701"/>
        </patternFill>
      </fill>
    </dxf>
    <dxf>
      <font>
        <color theme="0"/>
      </font>
      <fill>
        <patternFill>
          <bgColor rgb="FFFF000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indexed="22"/>
        </patternFill>
      </fill>
    </dxf>
    <dxf>
      <fill>
        <patternFill>
          <bgColor indexed="22"/>
        </patternFill>
      </fill>
    </dxf>
    <dxf>
      <fill>
        <patternFill>
          <bgColor indexed="22"/>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0"/>
        </patternFill>
      </fill>
    </dxf>
    <dxf>
      <fill>
        <patternFill>
          <bgColor theme="3" tint="0.59996337778862885"/>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theme="3" tint="0.59996337778862885"/>
        </patternFill>
      </fill>
    </dxf>
    <dxf>
      <fill>
        <patternFill>
          <bgColor theme="8" tint="0.39994506668294322"/>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indexed="10"/>
        </patternFill>
      </fill>
    </dxf>
    <dxf>
      <fill>
        <patternFill>
          <bgColor indexed="22"/>
        </patternFill>
      </fill>
    </dxf>
  </dxfs>
  <tableStyles count="0" defaultTableStyle="TableStyleMedium9" defaultPivotStyle="PivotStyleLight16"/>
  <colors>
    <mruColors>
      <color rgb="FFB08600"/>
      <color rgb="FF66CC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2. </a:t>
            </a:r>
            <a:r>
              <a:rPr lang="es-CO" sz="1200" b="0" i="0" u="none" strike="noStrike" baseline="0">
                <a:solidFill>
                  <a:srgbClr val="000000"/>
                </a:solidFill>
                <a:latin typeface="Arial"/>
                <a:cs typeface="Arial"/>
              </a:rPr>
              <a:t>Numero y porcentaje de acueductos rurales por  nivel de riesgo sanitario .Antioquia  -  Colombia  2022</a:t>
            </a:r>
          </a:p>
        </c:rich>
      </c:tx>
      <c:overlay val="1"/>
      <c:spPr>
        <a:scene3d>
          <a:camera prst="orthographicFront"/>
          <a:lightRig rig="threePt" dir="t"/>
        </a:scene3d>
        <a:sp3d>
          <a:bevelB/>
        </a:sp3d>
      </c:spPr>
    </c:title>
    <c:autoTitleDeleted val="0"/>
    <c:plotArea>
      <c:layout>
        <c:manualLayout>
          <c:layoutTarget val="inner"/>
          <c:xMode val="edge"/>
          <c:yMode val="edge"/>
          <c:x val="0.21014317301823926"/>
          <c:y val="0.2080573725184732"/>
          <c:w val="0.69094811687293856"/>
          <c:h val="0.66975581216643609"/>
        </c:manualLayout>
      </c:layout>
      <c:barChart>
        <c:barDir val="bar"/>
        <c:grouping val="stacked"/>
        <c:varyColors val="0"/>
        <c:ser>
          <c:idx val="1"/>
          <c:order val="1"/>
          <c:tx>
            <c:strRef>
              <c:f>'CONSOLIDADO-ACUEDUCTOSRURALES2'!$B$7</c:f>
              <c:strCache>
                <c:ptCount val="1"/>
                <c:pt idx="0">
                  <c:v>Número de Sistemas</c:v>
                </c:pt>
              </c:strCache>
            </c:strRef>
          </c:tx>
          <c:spPr>
            <a:solidFill>
              <a:schemeClr val="bg1">
                <a:lumMod val="85000"/>
              </a:schemeClr>
            </a:solidFill>
          </c:spPr>
          <c:invertIfNegative val="0"/>
          <c:dLbls>
            <c:dLbl>
              <c:idx val="0"/>
              <c:layout>
                <c:manualLayout>
                  <c:x val="0.16433714527742477"/>
                  <c:y val="5.05552666765693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C9-467A-9691-805E6294C450}"/>
                </c:ext>
              </c:extLst>
            </c:dLbl>
            <c:dLbl>
              <c:idx val="1"/>
              <c:layout>
                <c:manualLayout>
                  <c:x val="7.1156289707750925E-2"/>
                  <c:y val="2.56480732945192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C9-467A-9691-805E6294C450}"/>
                </c:ext>
              </c:extLst>
            </c:dLbl>
            <c:dLbl>
              <c:idx val="2"/>
              <c:layout>
                <c:manualLayout>
                  <c:x val="6.9462092333756886E-2"/>
                  <c:y val="7.6943744422980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C9-467A-9691-805E6294C450}"/>
                </c:ext>
              </c:extLst>
            </c:dLbl>
            <c:dLbl>
              <c:idx val="3"/>
              <c:layout>
                <c:manualLayout>
                  <c:x val="0.16941960399803893"/>
                  <c:y val="2.42720249591442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C9-467A-9691-805E6294C450}"/>
                </c:ext>
              </c:extLst>
            </c:dLbl>
            <c:dLbl>
              <c:idx val="4"/>
              <c:layout>
                <c:manualLayout>
                  <c:x val="0.3625582380347312"/>
                  <c:y val="2.6389229366254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C9-467A-9691-805E6294C450}"/>
                </c:ext>
              </c:extLst>
            </c:dLbl>
            <c:dLbl>
              <c:idx val="5"/>
              <c:layout>
                <c:manualLayout>
                  <c:x val="7.0371356058256382E-2"/>
                  <c:y val="1.21824394592142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C9-467A-9691-805E6294C450}"/>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('CONSOLIDADO-ACUEDUCTOSRURALES2'!$D$7,'CONSOLIDADO-ACUEDUCTOSRURALES2'!$F$7,'CONSOLIDADO-ACUEDUCTOSRURALES2'!$H$7,'CONSOLIDADO-ACUEDUCTOSRURALES2'!$J$7,'CONSOLIDADO-ACUEDUCTOSRURALES2'!$L$7,'CONSOLIDADO-ACUEDUCTOSRURALES2'!$N$7)</c:f>
              <c:strCache>
                <c:ptCount val="6"/>
                <c:pt idx="0">
                  <c:v>Sin Riesgo</c:v>
                </c:pt>
                <c:pt idx="1">
                  <c:v>Bajo</c:v>
                </c:pt>
                <c:pt idx="2">
                  <c:v>Medio</c:v>
                </c:pt>
                <c:pt idx="3">
                  <c:v>Alto</c:v>
                </c:pt>
                <c:pt idx="4">
                  <c:v>Inviable Sanitariamente</c:v>
                </c:pt>
                <c:pt idx="5">
                  <c:v>Sin Dato</c:v>
                </c:pt>
              </c:strCache>
            </c:strRef>
          </c:cat>
          <c:val>
            <c:numRef>
              <c:f>('CONSOLIDADO-ACUEDUCTOSRURALES2'!$D$17,'CONSOLIDADO-ACUEDUCTOSRURALES2'!$F$17,'CONSOLIDADO-ACUEDUCTOSRURALES2'!$H$17,'CONSOLIDADO-ACUEDUCTOSRURALES2'!$J$17,'CONSOLIDADO-ACUEDUCTOSRURALES2'!$L$17,'CONSOLIDADO-ACUEDUCTOSRURALES2'!$N$17)</c:f>
              <c:numCache>
                <c:formatCode>General</c:formatCode>
                <c:ptCount val="6"/>
                <c:pt idx="0">
                  <c:v>416</c:v>
                </c:pt>
                <c:pt idx="1">
                  <c:v>107</c:v>
                </c:pt>
                <c:pt idx="2">
                  <c:v>148</c:v>
                </c:pt>
                <c:pt idx="3">
                  <c:v>487</c:v>
                </c:pt>
                <c:pt idx="4">
                  <c:v>999</c:v>
                </c:pt>
                <c:pt idx="5">
                  <c:v>147</c:v>
                </c:pt>
              </c:numCache>
            </c:numRef>
          </c:val>
          <c:extLst>
            <c:ext xmlns:c16="http://schemas.microsoft.com/office/drawing/2014/chart" uri="{C3380CC4-5D6E-409C-BE32-E72D297353CC}">
              <c16:uniqueId val="{00000006-99C9-467A-9691-805E6294C450}"/>
            </c:ext>
          </c:extLst>
        </c:ser>
        <c:dLbls>
          <c:showLegendKey val="0"/>
          <c:showVal val="0"/>
          <c:showCatName val="0"/>
          <c:showSerName val="0"/>
          <c:showPercent val="0"/>
          <c:showBubbleSize val="0"/>
        </c:dLbls>
        <c:gapWidth val="136"/>
        <c:overlap val="-5"/>
        <c:axId val="1507358512"/>
        <c:axId val="1507355248"/>
      </c:barChart>
      <c:barChart>
        <c:barDir val="bar"/>
        <c:grouping val="stacked"/>
        <c:varyColors val="0"/>
        <c:ser>
          <c:idx val="0"/>
          <c:order val="0"/>
          <c:tx>
            <c:strRef>
              <c:f>'CONSOLIDADO-ACUEDUCTOSRURALES2'!$C$7</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99C9-467A-9691-805E6294C450}"/>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99C9-467A-9691-805E6294C450}"/>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99C9-467A-9691-805E6294C450}"/>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99C9-467A-9691-805E6294C450}"/>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99C9-467A-9691-805E6294C450}"/>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99C9-467A-9691-805E6294C450}"/>
              </c:ext>
            </c:extLst>
          </c:dPt>
          <c:dLbls>
            <c:dLbl>
              <c:idx val="4"/>
              <c:spPr/>
              <c:txPr>
                <a:bodyPr/>
                <a:lstStyle/>
                <a:p>
                  <a:pPr>
                    <a:defRPr sz="1200" b="1" i="0" u="none" strike="noStrike" baseline="0">
                      <a:solidFill>
                        <a:srgbClr val="FFFFFF"/>
                      </a:solidFill>
                      <a:latin typeface="Verdana"/>
                      <a:ea typeface="Verdana"/>
                      <a:cs typeface="Verdana"/>
                    </a:defRPr>
                  </a:pPr>
                  <a:endParaRPr lang="es-CO"/>
                </a:p>
              </c:txPr>
              <c:showLegendKey val="0"/>
              <c:showVal val="1"/>
              <c:showCatName val="0"/>
              <c:showSerName val="0"/>
              <c:showPercent val="0"/>
              <c:showBubbleSize val="0"/>
              <c:extLst>
                <c:ext xmlns:c16="http://schemas.microsoft.com/office/drawing/2014/chart" uri="{C3380CC4-5D6E-409C-BE32-E72D297353CC}">
                  <c16:uniqueId val="{00000010-99C9-467A-9691-805E6294C450}"/>
                </c:ext>
              </c:extLst>
            </c:dLbl>
            <c:dLbl>
              <c:idx val="5"/>
              <c:spPr/>
              <c:txPr>
                <a:bodyPr/>
                <a:lstStyle/>
                <a:p>
                  <a:pPr>
                    <a:defRPr sz="1200" b="1" i="0" u="none" strike="noStrike" baseline="0">
                      <a:solidFill>
                        <a:srgbClr val="FFFFFF"/>
                      </a:solidFill>
                      <a:latin typeface="Verdana"/>
                      <a:ea typeface="Verdana"/>
                      <a:cs typeface="Verdana"/>
                    </a:defRPr>
                  </a:pPr>
                  <a:endParaRPr lang="es-CO"/>
                </a:p>
              </c:txPr>
              <c:showLegendKey val="0"/>
              <c:showVal val="1"/>
              <c:showCatName val="0"/>
              <c:showSerName val="0"/>
              <c:showPercent val="0"/>
              <c:showBubbleSize val="0"/>
              <c:extLst>
                <c:ext xmlns:c16="http://schemas.microsoft.com/office/drawing/2014/chart" uri="{C3380CC4-5D6E-409C-BE32-E72D297353CC}">
                  <c16:uniqueId val="{00000012-99C9-467A-9691-805E6294C450}"/>
                </c:ext>
              </c:extLst>
            </c:dLbl>
            <c:spPr>
              <a:noFill/>
              <a:ln>
                <a:noFill/>
              </a:ln>
              <a:effectLst/>
            </c:spPr>
            <c:txPr>
              <a:bodyPr/>
              <a:lstStyle/>
              <a:p>
                <a:pPr>
                  <a:defRPr sz="1200" b="1"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('CONSOLIDADO-ACUEDUCTOSRURALES2'!$D$7,'CONSOLIDADO-ACUEDUCTOSRURALES2'!$F$7,'CONSOLIDADO-ACUEDUCTOSRURALES2'!$H$7,'CONSOLIDADO-ACUEDUCTOSRURALES2'!$J$7,'CONSOLIDADO-ACUEDUCTOSRURALES2'!$L$7,'CONSOLIDADO-ACUEDUCTOSRURALES2'!$N$7)</c:f>
              <c:strCache>
                <c:ptCount val="6"/>
                <c:pt idx="0">
                  <c:v>Sin Riesgo</c:v>
                </c:pt>
                <c:pt idx="1">
                  <c:v>Bajo</c:v>
                </c:pt>
                <c:pt idx="2">
                  <c:v>Medio</c:v>
                </c:pt>
                <c:pt idx="3">
                  <c:v>Alto</c:v>
                </c:pt>
                <c:pt idx="4">
                  <c:v>Inviable Sanitariamente</c:v>
                </c:pt>
                <c:pt idx="5">
                  <c:v>Sin Dato</c:v>
                </c:pt>
              </c:strCache>
            </c:strRef>
          </c:cat>
          <c:val>
            <c:numRef>
              <c:f>('CONSOLIDADO-ACUEDUCTOSRURALES2'!$E$17,'CONSOLIDADO-ACUEDUCTOSRURALES2'!$G$17,'CONSOLIDADO-ACUEDUCTOSRURALES2'!$I$17,'CONSOLIDADO-ACUEDUCTOSRURALES2'!$K$17,'CONSOLIDADO-ACUEDUCTOSRURALES2'!$M$17,'CONSOLIDADO-ACUEDUCTOSRURALES2'!$O$17)</c:f>
              <c:numCache>
                <c:formatCode>0.0</c:formatCode>
                <c:ptCount val="6"/>
                <c:pt idx="0">
                  <c:v>18.055555555555554</c:v>
                </c:pt>
                <c:pt idx="1">
                  <c:v>4.6440972222222223</c:v>
                </c:pt>
                <c:pt idx="2">
                  <c:v>6.4236111111111107</c:v>
                </c:pt>
                <c:pt idx="3">
                  <c:v>21.137152777777779</c:v>
                </c:pt>
                <c:pt idx="4">
                  <c:v>43.359375</c:v>
                </c:pt>
                <c:pt idx="5">
                  <c:v>6.380208333333333</c:v>
                </c:pt>
              </c:numCache>
            </c:numRef>
          </c:val>
          <c:extLst>
            <c:ext xmlns:c16="http://schemas.microsoft.com/office/drawing/2014/chart" uri="{C3380CC4-5D6E-409C-BE32-E72D297353CC}">
              <c16:uniqueId val="{00000013-99C9-467A-9691-805E6294C450}"/>
            </c:ext>
          </c:extLst>
        </c:ser>
        <c:dLbls>
          <c:showLegendKey val="0"/>
          <c:showVal val="0"/>
          <c:showCatName val="0"/>
          <c:showSerName val="0"/>
          <c:showPercent val="0"/>
          <c:showBubbleSize val="0"/>
        </c:dLbls>
        <c:gapWidth val="132"/>
        <c:overlap val="-5"/>
        <c:axId val="1507361232"/>
        <c:axId val="1507359056"/>
      </c:barChart>
      <c:catAx>
        <c:axId val="1507358512"/>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507355248"/>
        <c:crosses val="autoZero"/>
        <c:auto val="1"/>
        <c:lblAlgn val="ctr"/>
        <c:lblOffset val="100"/>
        <c:noMultiLvlLbl val="0"/>
      </c:catAx>
      <c:valAx>
        <c:axId val="1507355248"/>
        <c:scaling>
          <c:orientation val="minMax"/>
          <c:max val="1100"/>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82208792894"/>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507358512"/>
        <c:crosses val="autoZero"/>
        <c:crossBetween val="between"/>
      </c:valAx>
      <c:catAx>
        <c:axId val="1507361232"/>
        <c:scaling>
          <c:orientation val="minMax"/>
        </c:scaling>
        <c:delete val="1"/>
        <c:axPos val="l"/>
        <c:numFmt formatCode="General" sourceLinked="1"/>
        <c:majorTickMark val="out"/>
        <c:minorTickMark val="none"/>
        <c:tickLblPos val="nextTo"/>
        <c:crossAx val="1507359056"/>
        <c:crosses val="autoZero"/>
        <c:auto val="1"/>
        <c:lblAlgn val="ctr"/>
        <c:lblOffset val="100"/>
        <c:noMultiLvlLbl val="0"/>
      </c:catAx>
      <c:valAx>
        <c:axId val="1507359056"/>
        <c:scaling>
          <c:orientation val="minMax"/>
          <c:max val="50"/>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5076829952"/>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507361232"/>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10</a:t>
            </a:r>
            <a:r>
              <a:rPr lang="es-CO" sz="1200" b="0" i="0" u="none" strike="noStrike" baseline="0">
                <a:solidFill>
                  <a:srgbClr val="000000"/>
                </a:solidFill>
                <a:latin typeface="Arial"/>
                <a:cs typeface="Arial"/>
              </a:rPr>
              <a:t>. Numero y porcentaje de acueductos rurales por  nivel de riesgo sanitario subregión Occidente - Antioquia - Colombia  2022</a:t>
            </a:r>
          </a:p>
        </c:rich>
      </c:tx>
      <c:layout>
        <c:manualLayout>
          <c:xMode val="edge"/>
          <c:yMode val="edge"/>
          <c:x val="0.13230025889275968"/>
          <c:y val="2.0589330403631936E-2"/>
        </c:manualLayout>
      </c:layout>
      <c:overlay val="1"/>
      <c:spPr>
        <a:scene3d>
          <a:camera prst="orthographicFront"/>
          <a:lightRig rig="threePt" dir="t"/>
        </a:scene3d>
        <a:sp3d>
          <a:bevelB/>
        </a:sp3d>
      </c:spPr>
    </c:title>
    <c:autoTitleDeleted val="0"/>
    <c:plotArea>
      <c:layout>
        <c:manualLayout>
          <c:layoutTarget val="inner"/>
          <c:xMode val="edge"/>
          <c:yMode val="edge"/>
          <c:x val="0.21014317301823926"/>
          <c:y val="0.2080573725184732"/>
          <c:w val="0.69094811687293856"/>
          <c:h val="0.66975581216643609"/>
        </c:manualLayout>
      </c:layout>
      <c:barChart>
        <c:barDir val="bar"/>
        <c:grouping val="stacked"/>
        <c:varyColors val="0"/>
        <c:ser>
          <c:idx val="1"/>
          <c:order val="1"/>
          <c:tx>
            <c:strRef>
              <c:f>'CONSOLIDADO-ACUEDUCTOSRURALES2'!$B$78</c:f>
              <c:strCache>
                <c:ptCount val="1"/>
                <c:pt idx="0">
                  <c:v>Número de Sistemas</c:v>
                </c:pt>
              </c:strCache>
            </c:strRef>
          </c:tx>
          <c:spPr>
            <a:solidFill>
              <a:schemeClr val="bg1">
                <a:lumMod val="85000"/>
              </a:schemeClr>
            </a:solidFill>
          </c:spPr>
          <c:invertIfNegative val="0"/>
          <c:dLbls>
            <c:dLbl>
              <c:idx val="0"/>
              <c:layout>
                <c:manualLayout>
                  <c:x val="5.5908513341804321E-2"/>
                  <c:y val="-2.53678060357397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A9-41B1-BC75-80E2E73BFBDD}"/>
                </c:ext>
              </c:extLst>
            </c:dLbl>
            <c:dLbl>
              <c:idx val="1"/>
              <c:layout>
                <c:manualLayout>
                  <c:x val="4.5743195696471839E-2"/>
                  <c:y val="3.226819386650204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A9-41B1-BC75-80E2E73BFBDD}"/>
                </c:ext>
              </c:extLst>
            </c:dLbl>
            <c:dLbl>
              <c:idx val="2"/>
              <c:layout>
                <c:manualLayout>
                  <c:x val="4.7437526471833968E-2"/>
                  <c:y val="3.841473838758661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A9-41B1-BC75-80E2E73BFBDD}"/>
                </c:ext>
              </c:extLst>
            </c:dLbl>
            <c:dLbl>
              <c:idx val="3"/>
              <c:layout>
                <c:manualLayout>
                  <c:x val="6.9462092333756886E-2"/>
                  <c:y val="2.554278416347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A9-41B1-BC75-80E2E73BFBDD}"/>
                </c:ext>
              </c:extLst>
            </c:dLbl>
            <c:dLbl>
              <c:idx val="4"/>
              <c:layout>
                <c:manualLayout>
                  <c:x val="0.37452340693753816"/>
                  <c:y val="-2.54040084069951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A9-41B1-BC75-80E2E73BFBDD}"/>
                </c:ext>
              </c:extLst>
            </c:dLbl>
            <c:dLbl>
              <c:idx val="5"/>
              <c:layout>
                <c:manualLayout>
                  <c:x val="5.8204484286986366E-2"/>
                  <c:y val="-5.11217706982029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A9-41B1-BC75-80E2E73BFBDD}"/>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('CONSOLIDADO-ACUEDUCTOSRURALES2'!$D$78,'CONSOLIDADO-ACUEDUCTOSRURALES2'!$F$78,'CONSOLIDADO-ACUEDUCTOSRURALES2'!$H$78,'CONSOLIDADO-ACUEDUCTOSRURALES2'!$J$78,'CONSOLIDADO-ACUEDUCTOSRURALES2'!$L$78,'CONSOLIDADO-ACUEDUCTOSRURALES2'!$N$78)</c:f>
              <c:strCache>
                <c:ptCount val="6"/>
                <c:pt idx="0">
                  <c:v>Sin Riesgo</c:v>
                </c:pt>
                <c:pt idx="1">
                  <c:v>Bajo</c:v>
                </c:pt>
                <c:pt idx="2">
                  <c:v>Medio</c:v>
                </c:pt>
                <c:pt idx="3">
                  <c:v>Alto</c:v>
                </c:pt>
                <c:pt idx="4">
                  <c:v>Inviable Sanitariamente</c:v>
                </c:pt>
                <c:pt idx="5">
                  <c:v>Sin Dato</c:v>
                </c:pt>
              </c:strCache>
            </c:strRef>
          </c:cat>
          <c:val>
            <c:numRef>
              <c:f>('CONSOLIDADO-ACUEDUCTOSRURALES2'!$D$98,'CONSOLIDADO-ACUEDUCTOSRURALES2'!$F$98,'CONSOLIDADO-ACUEDUCTOSRURALES2'!$H$98,'CONSOLIDADO-ACUEDUCTOSRURALES2'!$J$98,'CONSOLIDADO-ACUEDUCTOSRURALES2'!$L$98,'CONSOLIDADO-ACUEDUCTOSRURALES2'!$N$98)</c:f>
              <c:numCache>
                <c:formatCode>General</c:formatCode>
                <c:ptCount val="6"/>
                <c:pt idx="0">
                  <c:v>25</c:v>
                </c:pt>
                <c:pt idx="1">
                  <c:v>2</c:v>
                </c:pt>
                <c:pt idx="2">
                  <c:v>5</c:v>
                </c:pt>
                <c:pt idx="3">
                  <c:v>57</c:v>
                </c:pt>
                <c:pt idx="4">
                  <c:v>343</c:v>
                </c:pt>
                <c:pt idx="5">
                  <c:v>34</c:v>
                </c:pt>
              </c:numCache>
            </c:numRef>
          </c:val>
          <c:extLst>
            <c:ext xmlns:c16="http://schemas.microsoft.com/office/drawing/2014/chart" uri="{C3380CC4-5D6E-409C-BE32-E72D297353CC}">
              <c16:uniqueId val="{00000006-1DA9-41B1-BC75-80E2E73BFBDD}"/>
            </c:ext>
          </c:extLst>
        </c:ser>
        <c:dLbls>
          <c:showLegendKey val="0"/>
          <c:showVal val="0"/>
          <c:showCatName val="0"/>
          <c:showSerName val="0"/>
          <c:showPercent val="0"/>
          <c:showBubbleSize val="0"/>
        </c:dLbls>
        <c:gapWidth val="135"/>
        <c:overlap val="-5"/>
        <c:axId val="1798884144"/>
        <c:axId val="1798883600"/>
      </c:barChart>
      <c:barChart>
        <c:barDir val="bar"/>
        <c:grouping val="stacked"/>
        <c:varyColors val="0"/>
        <c:ser>
          <c:idx val="0"/>
          <c:order val="0"/>
          <c:tx>
            <c:strRef>
              <c:f>'CONSOLIDADO-ACUEDUCTOSRURALES2'!$C$78</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1DA9-41B1-BC75-80E2E73BFBDD}"/>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1DA9-41B1-BC75-80E2E73BFBDD}"/>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1DA9-41B1-BC75-80E2E73BFBDD}"/>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1DA9-41B1-BC75-80E2E73BFBDD}"/>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1DA9-41B1-BC75-80E2E73BFBDD}"/>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1DA9-41B1-BC75-80E2E73BFBDD}"/>
              </c:ext>
            </c:extLst>
          </c:dPt>
          <c:dLbls>
            <c:dLbl>
              <c:idx val="0"/>
              <c:layout>
                <c:manualLayout>
                  <c:x val="-2.4780638125443976E-3"/>
                  <c:y val="5.1703730384718618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A9-41B1-BC75-80E2E73BFBDD}"/>
                </c:ext>
              </c:extLst>
            </c:dLbl>
            <c:dLbl>
              <c:idx val="2"/>
              <c:layout>
                <c:manualLayout>
                  <c:x val="-7.0223814145214062E-3"/>
                  <c:y val="2.9951698821339763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A9-41B1-BC75-80E2E73BFBDD}"/>
                </c:ext>
              </c:extLst>
            </c:dLbl>
            <c:dLbl>
              <c:idx val="3"/>
              <c:layout>
                <c:manualLayout>
                  <c:x val="-5.8641240365919951E-2"/>
                  <c:y val="-3.4937926613793935E-4"/>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A9-41B1-BC75-80E2E73BFBDD}"/>
                </c:ext>
              </c:extLst>
            </c:dLbl>
            <c:dLbl>
              <c:idx val="4"/>
              <c:layout>
                <c:manualLayout>
                  <c:x val="5.8401784910304564E-3"/>
                  <c:y val="1.7638599772729091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A9-41B1-BC75-80E2E73BFBDD}"/>
                </c:ext>
              </c:extLst>
            </c:dLbl>
            <c:dLbl>
              <c:idx val="5"/>
              <c:layout>
                <c:manualLayout>
                  <c:x val="7.0845464520238651E-3"/>
                  <c:y val="4.5846280709164232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A9-41B1-BC75-80E2E73BFBDD}"/>
                </c:ext>
              </c:extLst>
            </c:dLbl>
            <c:spPr>
              <a:noFill/>
              <a:ln w="25400">
                <a:noFill/>
              </a:ln>
            </c:spPr>
            <c:txPr>
              <a:bodyPr/>
              <a:lstStyle/>
              <a:p>
                <a:pPr>
                  <a:defRPr sz="1200" b="1"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('CONSOLIDADO-ACUEDUCTOSRURALES2'!$D$7,'CONSOLIDADO-ACUEDUCTOSRURALES2'!$F$7,'CONSOLIDADO-ACUEDUCTOSRURALES2'!$H$7,'CONSOLIDADO-ACUEDUCTOSRURALES2'!$J$7,'CONSOLIDADO-ACUEDUCTOSRURALES2'!$L$7,'CONSOLIDADO-ACUEDUCTOSRURALES2'!$N$7)</c:f>
              <c:strCache>
                <c:ptCount val="6"/>
                <c:pt idx="0">
                  <c:v>Sin Riesgo</c:v>
                </c:pt>
                <c:pt idx="1">
                  <c:v>Bajo</c:v>
                </c:pt>
                <c:pt idx="2">
                  <c:v>Medio</c:v>
                </c:pt>
                <c:pt idx="3">
                  <c:v>Alto</c:v>
                </c:pt>
                <c:pt idx="4">
                  <c:v>Inviable Sanitariamente</c:v>
                </c:pt>
                <c:pt idx="5">
                  <c:v>Sin Dato</c:v>
                </c:pt>
              </c:strCache>
            </c:strRef>
          </c:cat>
          <c:val>
            <c:numRef>
              <c:f>('CONSOLIDADO-ACUEDUCTOSRURALES2'!$E$98,'CONSOLIDADO-ACUEDUCTOSRURALES2'!$G$98,'CONSOLIDADO-ACUEDUCTOSRURALES2'!$I$98,'CONSOLIDADO-ACUEDUCTOSRURALES2'!$K$98,'CONSOLIDADO-ACUEDUCTOSRURALES2'!$M$98,'CONSOLIDADO-ACUEDUCTOSRURALES2'!$O$98)</c:f>
              <c:numCache>
                <c:formatCode>0.0</c:formatCode>
                <c:ptCount val="6"/>
                <c:pt idx="0">
                  <c:v>5.3648068669527902</c:v>
                </c:pt>
                <c:pt idx="1">
                  <c:v>0.42918454935622319</c:v>
                </c:pt>
                <c:pt idx="2">
                  <c:v>1.0729613733905579</c:v>
                </c:pt>
                <c:pt idx="3">
                  <c:v>12.231759656652361</c:v>
                </c:pt>
                <c:pt idx="4">
                  <c:v>73.605150214592271</c:v>
                </c:pt>
                <c:pt idx="5">
                  <c:v>7.296137339055794</c:v>
                </c:pt>
              </c:numCache>
            </c:numRef>
          </c:val>
          <c:extLst>
            <c:ext xmlns:c16="http://schemas.microsoft.com/office/drawing/2014/chart" uri="{C3380CC4-5D6E-409C-BE32-E72D297353CC}">
              <c16:uniqueId val="{00000013-1DA9-41B1-BC75-80E2E73BFBDD}"/>
            </c:ext>
          </c:extLst>
        </c:ser>
        <c:dLbls>
          <c:showLegendKey val="0"/>
          <c:showVal val="0"/>
          <c:showCatName val="0"/>
          <c:showSerName val="0"/>
          <c:showPercent val="0"/>
          <c:showBubbleSize val="0"/>
        </c:dLbls>
        <c:gapWidth val="136"/>
        <c:overlap val="-5"/>
        <c:axId val="1827270496"/>
        <c:axId val="1827268864"/>
      </c:barChart>
      <c:catAx>
        <c:axId val="1798884144"/>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798883600"/>
        <c:crosses val="autoZero"/>
        <c:auto val="1"/>
        <c:lblAlgn val="ctr"/>
        <c:lblOffset val="100"/>
        <c:noMultiLvlLbl val="0"/>
      </c:catAx>
      <c:valAx>
        <c:axId val="1798883600"/>
        <c:scaling>
          <c:orientation val="minMax"/>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91493607167"/>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798884144"/>
        <c:crosses val="autoZero"/>
        <c:crossBetween val="between"/>
      </c:valAx>
      <c:catAx>
        <c:axId val="1827270496"/>
        <c:scaling>
          <c:orientation val="minMax"/>
        </c:scaling>
        <c:delete val="1"/>
        <c:axPos val="l"/>
        <c:numFmt formatCode="General" sourceLinked="1"/>
        <c:majorTickMark val="out"/>
        <c:minorTickMark val="none"/>
        <c:tickLblPos val="nextTo"/>
        <c:crossAx val="1827268864"/>
        <c:crosses val="autoZero"/>
        <c:auto val="1"/>
        <c:lblAlgn val="ctr"/>
        <c:lblOffset val="100"/>
        <c:noMultiLvlLbl val="0"/>
      </c:catAx>
      <c:valAx>
        <c:axId val="1827268864"/>
        <c:scaling>
          <c:orientation val="minMax"/>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54095357964"/>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7270496"/>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11</a:t>
            </a:r>
            <a:r>
              <a:rPr lang="es-CO" sz="1200" b="0" i="0" u="none" strike="noStrike" baseline="0">
                <a:solidFill>
                  <a:srgbClr val="000000"/>
                </a:solidFill>
                <a:latin typeface="Arial"/>
                <a:cs typeface="Arial"/>
              </a:rPr>
              <a:t>. Número y porcentaje de acueductos rurales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Suroeste - Antioquia- Colombia  2022</a:t>
            </a:r>
          </a:p>
        </c:rich>
      </c:tx>
      <c:layout>
        <c:manualLayout>
          <c:xMode val="edge"/>
          <c:yMode val="edge"/>
          <c:x val="0.17977430486163851"/>
          <c:y val="1.1976046683484953E-2"/>
        </c:manualLayout>
      </c:layout>
      <c:overlay val="0"/>
    </c:title>
    <c:autoTitleDeleted val="0"/>
    <c:plotArea>
      <c:layout>
        <c:manualLayout>
          <c:layoutTarget val="inner"/>
          <c:xMode val="edge"/>
          <c:yMode val="edge"/>
          <c:x val="0.14438480088466099"/>
          <c:y val="0.10723879515060618"/>
          <c:w val="0.73332374062379257"/>
          <c:h val="0.63053478315210598"/>
        </c:manualLayout>
      </c:layout>
      <c:barChart>
        <c:barDir val="col"/>
        <c:grouping val="clustered"/>
        <c:varyColors val="0"/>
        <c:ser>
          <c:idx val="0"/>
          <c:order val="0"/>
          <c:tx>
            <c:strRef>
              <c:f>'CONSOLIDADO-ACUEDUCTOSRURALES2'!$B$102</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'CONSOLIDADO-ACUEDUCTOSRURALES2'!$A$103:$A$125</c:f>
              <c:strCache>
                <c:ptCount val="23"/>
                <c:pt idx="0">
                  <c:v>Amaga</c:v>
                </c:pt>
                <c:pt idx="1">
                  <c:v>Andes</c:v>
                </c:pt>
                <c:pt idx="2">
                  <c:v>Angelópolis</c:v>
                </c:pt>
                <c:pt idx="3">
                  <c:v>Betania</c:v>
                </c:pt>
                <c:pt idx="4">
                  <c:v>Betulia</c:v>
                </c:pt>
                <c:pt idx="5">
                  <c:v>Caramanta</c:v>
                </c:pt>
                <c:pt idx="6">
                  <c:v>Ciudad Bolívar</c:v>
                </c:pt>
                <c:pt idx="7">
                  <c:v>Concordia</c:v>
                </c:pt>
                <c:pt idx="8">
                  <c:v>Fredonia</c:v>
                </c:pt>
                <c:pt idx="9">
                  <c:v>Hispania</c:v>
                </c:pt>
                <c:pt idx="10">
                  <c:v>Jardín</c:v>
                </c:pt>
                <c:pt idx="11">
                  <c:v>Jericó</c:v>
                </c:pt>
                <c:pt idx="12">
                  <c:v>La Pintada</c:v>
                </c:pt>
                <c:pt idx="13">
                  <c:v>Montebello</c:v>
                </c:pt>
                <c:pt idx="14">
                  <c:v>Pueblorrico</c:v>
                </c:pt>
                <c:pt idx="15">
                  <c:v>Salgar</c:v>
                </c:pt>
                <c:pt idx="16">
                  <c:v>Santa Bárbara</c:v>
                </c:pt>
                <c:pt idx="17">
                  <c:v>Tamesis</c:v>
                </c:pt>
                <c:pt idx="18">
                  <c:v>Tarso</c:v>
                </c:pt>
                <c:pt idx="19">
                  <c:v>Titiribí</c:v>
                </c:pt>
                <c:pt idx="20">
                  <c:v>Urrao</c:v>
                </c:pt>
                <c:pt idx="21">
                  <c:v>Valparaíso</c:v>
                </c:pt>
                <c:pt idx="22">
                  <c:v>Venecia</c:v>
                </c:pt>
              </c:strCache>
            </c:strRef>
          </c:cat>
          <c:val>
            <c:numRef>
              <c:f>'CONSOLIDADO-ACUEDUCTOSRURALES2'!$B$103:$B$125</c:f>
              <c:numCache>
                <c:formatCode>General</c:formatCode>
                <c:ptCount val="23"/>
                <c:pt idx="0">
                  <c:v>34</c:v>
                </c:pt>
                <c:pt idx="1">
                  <c:v>52</c:v>
                </c:pt>
                <c:pt idx="2">
                  <c:v>12</c:v>
                </c:pt>
                <c:pt idx="3">
                  <c:v>20</c:v>
                </c:pt>
                <c:pt idx="4">
                  <c:v>28</c:v>
                </c:pt>
                <c:pt idx="5">
                  <c:v>16</c:v>
                </c:pt>
                <c:pt idx="6">
                  <c:v>17</c:v>
                </c:pt>
                <c:pt idx="7">
                  <c:v>21</c:v>
                </c:pt>
                <c:pt idx="8">
                  <c:v>36</c:v>
                </c:pt>
                <c:pt idx="9">
                  <c:v>9</c:v>
                </c:pt>
                <c:pt idx="10">
                  <c:v>23</c:v>
                </c:pt>
                <c:pt idx="11">
                  <c:v>25</c:v>
                </c:pt>
                <c:pt idx="12">
                  <c:v>0</c:v>
                </c:pt>
                <c:pt idx="13">
                  <c:v>18</c:v>
                </c:pt>
                <c:pt idx="14">
                  <c:v>6</c:v>
                </c:pt>
                <c:pt idx="15">
                  <c:v>25</c:v>
                </c:pt>
                <c:pt idx="16">
                  <c:v>42</c:v>
                </c:pt>
                <c:pt idx="17">
                  <c:v>36</c:v>
                </c:pt>
                <c:pt idx="18">
                  <c:v>9</c:v>
                </c:pt>
                <c:pt idx="19">
                  <c:v>23</c:v>
                </c:pt>
                <c:pt idx="20">
                  <c:v>27</c:v>
                </c:pt>
                <c:pt idx="21">
                  <c:v>13</c:v>
                </c:pt>
                <c:pt idx="22">
                  <c:v>11</c:v>
                </c:pt>
              </c:numCache>
            </c:numRef>
          </c:val>
          <c:extLst>
            <c:ext xmlns:c16="http://schemas.microsoft.com/office/drawing/2014/chart" uri="{C3380CC4-5D6E-409C-BE32-E72D297353CC}">
              <c16:uniqueId val="{00000000-95DD-4F1A-88D9-A3EDDA458F25}"/>
            </c:ext>
          </c:extLst>
        </c:ser>
        <c:dLbls>
          <c:showLegendKey val="0"/>
          <c:showVal val="0"/>
          <c:showCatName val="0"/>
          <c:showSerName val="0"/>
          <c:showPercent val="0"/>
          <c:showBubbleSize val="0"/>
        </c:dLbls>
        <c:gapWidth val="114"/>
        <c:overlap val="-78"/>
        <c:axId val="1827268320"/>
        <c:axId val="1827271040"/>
      </c:barChart>
      <c:barChart>
        <c:barDir val="col"/>
        <c:grouping val="clustered"/>
        <c:varyColors val="0"/>
        <c:ser>
          <c:idx val="1"/>
          <c:order val="1"/>
          <c:tx>
            <c:strRef>
              <c:f>'CONSOLIDADO-ACUEDUCTOSRURALES2'!$C$55</c:f>
              <c:strCache>
                <c:ptCount val="1"/>
                <c:pt idx="0">
                  <c:v>%</c:v>
                </c:pt>
              </c:strCache>
            </c:strRef>
          </c:tx>
          <c:spPr>
            <a:pattFill prst="ltDnDiag">
              <a:fgClr>
                <a:schemeClr val="tx2">
                  <a:lumMod val="60000"/>
                  <a:lumOff val="40000"/>
                </a:schemeClr>
              </a:fgClr>
              <a:bgClr>
                <a:schemeClr val="bg1"/>
              </a:bgClr>
            </a:patt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'CONSOLIDADO-ACUEDUCTOSRURALES2'!$A$56:$A$72</c:f>
              <c:strCache>
                <c:ptCount val="17"/>
                <c:pt idx="0">
                  <c:v>Angostura</c:v>
                </c:pt>
                <c:pt idx="1">
                  <c:v>Belmira</c:v>
                </c:pt>
                <c:pt idx="2">
                  <c:v>Briceño</c:v>
                </c:pt>
                <c:pt idx="3">
                  <c:v>Campamento</c:v>
                </c:pt>
                <c:pt idx="4">
                  <c:v>Carolina del Príncipe</c:v>
                </c:pt>
                <c:pt idx="5">
                  <c:v>Don Matías</c:v>
                </c:pt>
                <c:pt idx="6">
                  <c:v>Entrerríos</c:v>
                </c:pt>
                <c:pt idx="7">
                  <c:v>Gómez Plata</c:v>
                </c:pt>
                <c:pt idx="8">
                  <c:v>Guadalupe</c:v>
                </c:pt>
                <c:pt idx="9">
                  <c:v>Ituango</c:v>
                </c:pt>
                <c:pt idx="10">
                  <c:v>San Andrés de Cuerquia</c:v>
                </c:pt>
                <c:pt idx="11">
                  <c:v>San José de la Montaña</c:v>
                </c:pt>
                <c:pt idx="12">
                  <c:v>San Pedro de los Milagros</c:v>
                </c:pt>
                <c:pt idx="13">
                  <c:v>Santa Rosa de Osos</c:v>
                </c:pt>
                <c:pt idx="14">
                  <c:v>Toledo</c:v>
                </c:pt>
                <c:pt idx="15">
                  <c:v>Valdivia</c:v>
                </c:pt>
                <c:pt idx="16">
                  <c:v>Yarumal</c:v>
                </c:pt>
              </c:strCache>
            </c:strRef>
          </c:cat>
          <c:val>
            <c:numRef>
              <c:f>'CONSOLIDADO-ACUEDUCTOSRURALES2'!$C$103:$C$125</c:f>
              <c:numCache>
                <c:formatCode>0.0</c:formatCode>
                <c:ptCount val="23"/>
                <c:pt idx="0">
                  <c:v>6.7594433399602387</c:v>
                </c:pt>
                <c:pt idx="1">
                  <c:v>10.337972166998012</c:v>
                </c:pt>
                <c:pt idx="2">
                  <c:v>2.3856858846918487</c:v>
                </c:pt>
                <c:pt idx="3">
                  <c:v>3.9761431411530817</c:v>
                </c:pt>
                <c:pt idx="4">
                  <c:v>5.5666003976143141</c:v>
                </c:pt>
                <c:pt idx="5">
                  <c:v>3.180914512922465</c:v>
                </c:pt>
                <c:pt idx="6">
                  <c:v>3.3797216699801194</c:v>
                </c:pt>
                <c:pt idx="7">
                  <c:v>4.1749502982107352</c:v>
                </c:pt>
                <c:pt idx="8">
                  <c:v>7.1570576540755466</c:v>
                </c:pt>
                <c:pt idx="9">
                  <c:v>1.7892644135188867</c:v>
                </c:pt>
                <c:pt idx="10">
                  <c:v>4.5725646123260439</c:v>
                </c:pt>
                <c:pt idx="11">
                  <c:v>4.9701789264413518</c:v>
                </c:pt>
                <c:pt idx="12">
                  <c:v>0</c:v>
                </c:pt>
                <c:pt idx="13">
                  <c:v>3.5785288270377733</c:v>
                </c:pt>
                <c:pt idx="14">
                  <c:v>1.1928429423459244</c:v>
                </c:pt>
                <c:pt idx="15">
                  <c:v>4.9701789264413518</c:v>
                </c:pt>
                <c:pt idx="16">
                  <c:v>8.3499005964214703</c:v>
                </c:pt>
                <c:pt idx="17">
                  <c:v>7.1570576540755466</c:v>
                </c:pt>
                <c:pt idx="18">
                  <c:v>1.7892644135188867</c:v>
                </c:pt>
                <c:pt idx="19">
                  <c:v>4.5725646123260439</c:v>
                </c:pt>
                <c:pt idx="20">
                  <c:v>5.3677932405566597</c:v>
                </c:pt>
                <c:pt idx="21">
                  <c:v>2.5844930417495031</c:v>
                </c:pt>
                <c:pt idx="22">
                  <c:v>2.1868787276341948</c:v>
                </c:pt>
              </c:numCache>
            </c:numRef>
          </c:val>
          <c:extLst>
            <c:ext xmlns:c16="http://schemas.microsoft.com/office/drawing/2014/chart" uri="{C3380CC4-5D6E-409C-BE32-E72D297353CC}">
              <c16:uniqueId val="{00000001-95DD-4F1A-88D9-A3EDDA458F25}"/>
            </c:ext>
          </c:extLst>
        </c:ser>
        <c:dLbls>
          <c:showLegendKey val="0"/>
          <c:showVal val="0"/>
          <c:showCatName val="0"/>
          <c:showSerName val="0"/>
          <c:showPercent val="0"/>
          <c:showBubbleSize val="0"/>
        </c:dLbls>
        <c:gapWidth val="150"/>
        <c:axId val="1827269408"/>
        <c:axId val="1827267232"/>
      </c:barChart>
      <c:catAx>
        <c:axId val="1827268320"/>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7271040"/>
        <c:crossesAt val="0"/>
        <c:auto val="1"/>
        <c:lblAlgn val="ctr"/>
        <c:lblOffset val="100"/>
        <c:noMultiLvlLbl val="0"/>
      </c:catAx>
      <c:valAx>
        <c:axId val="1827271040"/>
        <c:scaling>
          <c:orientation val="minMax"/>
          <c:max val="65"/>
          <c:min val="0"/>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Numero de Sistemas</a:t>
                </a:r>
              </a:p>
            </c:rich>
          </c:tx>
          <c:layout>
            <c:manualLayout>
              <c:xMode val="edge"/>
              <c:yMode val="edge"/>
              <c:x val="1.8067735187923845E-2"/>
              <c:y val="0.22487434701730244"/>
            </c:manualLayout>
          </c:layout>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7268320"/>
        <c:crosses val="autoZero"/>
        <c:crossBetween val="between"/>
        <c:majorUnit val="5"/>
      </c:valAx>
      <c:catAx>
        <c:axId val="1827269408"/>
        <c:scaling>
          <c:orientation val="minMax"/>
        </c:scaling>
        <c:delete val="1"/>
        <c:axPos val="b"/>
        <c:numFmt formatCode="General" sourceLinked="1"/>
        <c:majorTickMark val="out"/>
        <c:minorTickMark val="none"/>
        <c:tickLblPos val="nextTo"/>
        <c:crossAx val="1827267232"/>
        <c:crosses val="autoZero"/>
        <c:auto val="1"/>
        <c:lblAlgn val="ctr"/>
        <c:lblOffset val="100"/>
        <c:noMultiLvlLbl val="0"/>
      </c:catAx>
      <c:valAx>
        <c:axId val="1827267232"/>
        <c:scaling>
          <c:orientation val="minMax"/>
          <c:max val="20"/>
          <c:min val="0"/>
        </c:scaling>
        <c:delete val="0"/>
        <c:axPos val="r"/>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7269408"/>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70881431083251"/>
          <c:w val="0.4600726114819404"/>
          <c:h val="6.0105700379685545E-2"/>
        </c:manualLayout>
      </c:layout>
      <c:overlay val="0"/>
      <c:txPr>
        <a:bodyPr/>
        <a:lstStyle/>
        <a:p>
          <a:pPr>
            <a:defRPr sz="11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12</a:t>
            </a:r>
            <a:r>
              <a:rPr lang="es-CO" sz="1200" b="0" i="0" u="none" strike="noStrike" baseline="0">
                <a:solidFill>
                  <a:srgbClr val="000000"/>
                </a:solidFill>
                <a:latin typeface="Arial"/>
                <a:cs typeface="Arial"/>
              </a:rPr>
              <a:t>. Numero y porcentaje de acueductos rurales por  nivel de riesgo sanitario psubregión Suroeste - Antioquia - Colombia  2022</a:t>
            </a:r>
          </a:p>
        </c:rich>
      </c:tx>
      <c:layout>
        <c:manualLayout>
          <c:xMode val="edge"/>
          <c:yMode val="edge"/>
          <c:x val="0.12931436940873323"/>
          <c:y val="9.9284679633209385E-3"/>
        </c:manualLayout>
      </c:layout>
      <c:overlay val="1"/>
      <c:spPr>
        <a:scene3d>
          <a:camera prst="orthographicFront"/>
          <a:lightRig rig="threePt" dir="t"/>
        </a:scene3d>
        <a:sp3d>
          <a:bevelB/>
        </a:sp3d>
      </c:spPr>
    </c:title>
    <c:autoTitleDeleted val="0"/>
    <c:plotArea>
      <c:layout>
        <c:manualLayout>
          <c:layoutTarget val="inner"/>
          <c:xMode val="edge"/>
          <c:yMode val="edge"/>
          <c:x val="0.21014317301823926"/>
          <c:y val="0.2080573725184732"/>
          <c:w val="0.69094811687293856"/>
          <c:h val="0.66975581216643609"/>
        </c:manualLayout>
      </c:layout>
      <c:barChart>
        <c:barDir val="bar"/>
        <c:grouping val="stacked"/>
        <c:varyColors val="0"/>
        <c:ser>
          <c:idx val="1"/>
          <c:order val="1"/>
          <c:tx>
            <c:strRef>
              <c:f>'CONSOLIDADO-ACUEDUCTOSRURALES2'!$B$102</c:f>
              <c:strCache>
                <c:ptCount val="1"/>
                <c:pt idx="0">
                  <c:v>Número de Sistemas</c:v>
                </c:pt>
              </c:strCache>
            </c:strRef>
          </c:tx>
          <c:spPr>
            <a:solidFill>
              <a:schemeClr val="bg1">
                <a:lumMod val="85000"/>
              </a:schemeClr>
            </a:solidFill>
          </c:spPr>
          <c:invertIfNegative val="0"/>
          <c:dLbls>
            <c:dLbl>
              <c:idx val="0"/>
              <c:layout>
                <c:manualLayout>
                  <c:x val="0.1541719610334604"/>
                  <c:y val="-2.54001157203592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33-44BF-BF8C-3B3D3E63493B}"/>
                </c:ext>
              </c:extLst>
            </c:dLbl>
            <c:dLbl>
              <c:idx val="1"/>
              <c:layout>
                <c:manualLayout>
                  <c:x val="4.5743195696471839E-2"/>
                  <c:y val="3.226819386650204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33-44BF-BF8C-3B3D3E63493B}"/>
                </c:ext>
              </c:extLst>
            </c:dLbl>
            <c:dLbl>
              <c:idx val="2"/>
              <c:layout>
                <c:manualLayout>
                  <c:x val="5.9296908089792523E-2"/>
                  <c:y val="2.5943498276772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33-44BF-BF8C-3B3D3E63493B}"/>
                </c:ext>
              </c:extLst>
            </c:dLbl>
            <c:dLbl>
              <c:idx val="3"/>
              <c:layout>
                <c:manualLayout>
                  <c:x val="0.26937738246505716"/>
                  <c:y val="-1.610022389373852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33-44BF-BF8C-3B3D3E63493B}"/>
                </c:ext>
              </c:extLst>
            </c:dLbl>
            <c:dLbl>
              <c:idx val="4"/>
              <c:layout>
                <c:manualLayout>
                  <c:x val="0.30675551197777523"/>
                  <c:y val="1.227642071897562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33-44BF-BF8C-3B3D3E63493B}"/>
                </c:ext>
              </c:extLst>
            </c:dLbl>
            <c:dLbl>
              <c:idx val="5"/>
              <c:layout>
                <c:manualLayout>
                  <c:x val="5.8204350885618303E-2"/>
                  <c:y val="5.10658851349651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33-44BF-BF8C-3B3D3E63493B}"/>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('CONSOLIDADO-ACUEDUCTOSRURALES2'!$D$102,'CONSOLIDADO-ACUEDUCTOSRURALES2'!$F$102,'CONSOLIDADO-ACUEDUCTOSRURALES2'!$H$102,'CONSOLIDADO-ACUEDUCTOSRURALES2'!$J$102,'CONSOLIDADO-ACUEDUCTOSRURALES2'!$L$102,'CONSOLIDADO-ACUEDUCTOSRURALES2'!$N$102)</c:f>
              <c:strCache>
                <c:ptCount val="6"/>
                <c:pt idx="0">
                  <c:v>Sin Riesgo</c:v>
                </c:pt>
                <c:pt idx="1">
                  <c:v>Bajo</c:v>
                </c:pt>
                <c:pt idx="2">
                  <c:v>Medio</c:v>
                </c:pt>
                <c:pt idx="3">
                  <c:v>Alto</c:v>
                </c:pt>
                <c:pt idx="4">
                  <c:v>Inviable Sanitariamente</c:v>
                </c:pt>
                <c:pt idx="5">
                  <c:v>Sin Dato</c:v>
                </c:pt>
              </c:strCache>
            </c:strRef>
          </c:cat>
          <c:val>
            <c:numRef>
              <c:f>('CONSOLIDADO-ACUEDUCTOSRURALES2'!$D$126,'CONSOLIDADO-ACUEDUCTOSRURALES2'!$F$126,'CONSOLIDADO-ACUEDUCTOSRURALES2'!$H$126,'CONSOLIDADO-ACUEDUCTOSRURALES2'!$J$126,'CONSOLIDADO-ACUEDUCTOSRURALES2'!$L$126,'CONSOLIDADO-ACUEDUCTOSRURALES2'!$N$126)</c:f>
              <c:numCache>
                <c:formatCode>General</c:formatCode>
                <c:ptCount val="6"/>
                <c:pt idx="0">
                  <c:v>99</c:v>
                </c:pt>
                <c:pt idx="1">
                  <c:v>9</c:v>
                </c:pt>
                <c:pt idx="2">
                  <c:v>25</c:v>
                </c:pt>
                <c:pt idx="3">
                  <c:v>164</c:v>
                </c:pt>
                <c:pt idx="4">
                  <c:v>201</c:v>
                </c:pt>
                <c:pt idx="5">
                  <c:v>5</c:v>
                </c:pt>
              </c:numCache>
            </c:numRef>
          </c:val>
          <c:extLst>
            <c:ext xmlns:c16="http://schemas.microsoft.com/office/drawing/2014/chart" uri="{C3380CC4-5D6E-409C-BE32-E72D297353CC}">
              <c16:uniqueId val="{00000006-EA33-44BF-BF8C-3B3D3E63493B}"/>
            </c:ext>
          </c:extLst>
        </c:ser>
        <c:dLbls>
          <c:showLegendKey val="0"/>
          <c:showVal val="0"/>
          <c:showCatName val="0"/>
          <c:showSerName val="0"/>
          <c:showPercent val="0"/>
          <c:showBubbleSize val="0"/>
        </c:dLbls>
        <c:gapWidth val="136"/>
        <c:overlap val="-5"/>
        <c:axId val="1827273216"/>
        <c:axId val="1827272128"/>
      </c:barChart>
      <c:barChart>
        <c:barDir val="bar"/>
        <c:grouping val="stacked"/>
        <c:varyColors val="0"/>
        <c:ser>
          <c:idx val="0"/>
          <c:order val="0"/>
          <c:tx>
            <c:strRef>
              <c:f>'CONSOLIDADO-ACUEDUCTOSRURALES2'!$C$102</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EA33-44BF-BF8C-3B3D3E63493B}"/>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EA33-44BF-BF8C-3B3D3E63493B}"/>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EA33-44BF-BF8C-3B3D3E63493B}"/>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EA33-44BF-BF8C-3B3D3E63493B}"/>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EA33-44BF-BF8C-3B3D3E63493B}"/>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EA33-44BF-BF8C-3B3D3E63493B}"/>
              </c:ext>
            </c:extLst>
          </c:dPt>
          <c:dLbls>
            <c:dLbl>
              <c:idx val="0"/>
              <c:layout>
                <c:manualLayout>
                  <c:x val="-2.4780638125443976E-3"/>
                  <c:y val="5.1703730384718618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33-44BF-BF8C-3B3D3E63493B}"/>
                </c:ext>
              </c:extLst>
            </c:dLbl>
            <c:dLbl>
              <c:idx val="2"/>
              <c:layout>
                <c:manualLayout>
                  <c:x val="-7.0223814145214062E-3"/>
                  <c:y val="2.9951698821339763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33-44BF-BF8C-3B3D3E63493B}"/>
                </c:ext>
              </c:extLst>
            </c:dLbl>
            <c:dLbl>
              <c:idx val="3"/>
              <c:layout>
                <c:manualLayout>
                  <c:x val="-5.8641240365919951E-2"/>
                  <c:y val="-3.4937926613793935E-4"/>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33-44BF-BF8C-3B3D3E63493B}"/>
                </c:ext>
              </c:extLst>
            </c:dLbl>
            <c:dLbl>
              <c:idx val="4"/>
              <c:layout>
                <c:manualLayout>
                  <c:x val="5.8401784910304564E-3"/>
                  <c:y val="1.7638599772729091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33-44BF-BF8C-3B3D3E63493B}"/>
                </c:ext>
              </c:extLst>
            </c:dLbl>
            <c:dLbl>
              <c:idx val="5"/>
              <c:layout>
                <c:manualLayout>
                  <c:x val="7.0845464520238651E-3"/>
                  <c:y val="4.5846280709164232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33-44BF-BF8C-3B3D3E63493B}"/>
                </c:ext>
              </c:extLst>
            </c:dLbl>
            <c:spPr>
              <a:noFill/>
              <a:ln w="25400">
                <a:noFill/>
              </a:ln>
            </c:spPr>
            <c:txPr>
              <a:bodyPr/>
              <a:lstStyle/>
              <a:p>
                <a:pPr>
                  <a:defRPr sz="1200" b="1"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('CONSOLIDADO-ACUEDUCTOSRURALES2'!$D$102,'CONSOLIDADO-ACUEDUCTOSRURALES2'!$F$102,'CONSOLIDADO-ACUEDUCTOSRURALES2'!$H$102,'CONSOLIDADO-ACUEDUCTOSRURALES2'!$J$102,'CONSOLIDADO-ACUEDUCTOSRURALES2'!$L$102,'CONSOLIDADO-ACUEDUCTOSRURALES2'!$N$102)</c:f>
              <c:strCache>
                <c:ptCount val="6"/>
                <c:pt idx="0">
                  <c:v>Sin Riesgo</c:v>
                </c:pt>
                <c:pt idx="1">
                  <c:v>Bajo</c:v>
                </c:pt>
                <c:pt idx="2">
                  <c:v>Medio</c:v>
                </c:pt>
                <c:pt idx="3">
                  <c:v>Alto</c:v>
                </c:pt>
                <c:pt idx="4">
                  <c:v>Inviable Sanitariamente</c:v>
                </c:pt>
                <c:pt idx="5">
                  <c:v>Sin Dato</c:v>
                </c:pt>
              </c:strCache>
            </c:strRef>
          </c:cat>
          <c:val>
            <c:numRef>
              <c:f>('CONSOLIDADO-ACUEDUCTOSRURALES2'!$E$126,'CONSOLIDADO-ACUEDUCTOSRURALES2'!$G$126,'CONSOLIDADO-ACUEDUCTOSRURALES2'!$I$126,'CONSOLIDADO-ACUEDUCTOSRURALES2'!$K$126,'CONSOLIDADO-ACUEDUCTOSRURALES2'!$M$126,'CONSOLIDADO-ACUEDUCTOSRURALES2'!$O$126)</c:f>
              <c:numCache>
                <c:formatCode>0.0</c:formatCode>
                <c:ptCount val="6"/>
                <c:pt idx="0">
                  <c:v>19.681908548707753</c:v>
                </c:pt>
                <c:pt idx="1">
                  <c:v>1.7892644135188867</c:v>
                </c:pt>
                <c:pt idx="2">
                  <c:v>4.9701789264413518</c:v>
                </c:pt>
                <c:pt idx="3">
                  <c:v>32.604373757455271</c:v>
                </c:pt>
                <c:pt idx="4">
                  <c:v>39.960238568588466</c:v>
                </c:pt>
                <c:pt idx="5">
                  <c:v>0.99403578528827041</c:v>
                </c:pt>
              </c:numCache>
            </c:numRef>
          </c:val>
          <c:extLst>
            <c:ext xmlns:c16="http://schemas.microsoft.com/office/drawing/2014/chart" uri="{C3380CC4-5D6E-409C-BE32-E72D297353CC}">
              <c16:uniqueId val="{00000013-EA33-44BF-BF8C-3B3D3E63493B}"/>
            </c:ext>
          </c:extLst>
        </c:ser>
        <c:dLbls>
          <c:showLegendKey val="0"/>
          <c:showVal val="0"/>
          <c:showCatName val="0"/>
          <c:showSerName val="0"/>
          <c:showPercent val="0"/>
          <c:showBubbleSize val="0"/>
        </c:dLbls>
        <c:gapWidth val="135"/>
        <c:overlap val="-5"/>
        <c:axId val="1827271584"/>
        <c:axId val="1827272672"/>
      </c:barChart>
      <c:catAx>
        <c:axId val="1827273216"/>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827272128"/>
        <c:crosses val="autoZero"/>
        <c:auto val="1"/>
        <c:lblAlgn val="ctr"/>
        <c:lblOffset val="100"/>
        <c:noMultiLvlLbl val="0"/>
      </c:catAx>
      <c:valAx>
        <c:axId val="1827272128"/>
        <c:scaling>
          <c:orientation val="minMax"/>
          <c:max val="250"/>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9209317585"/>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7273216"/>
        <c:crosses val="autoZero"/>
        <c:crossBetween val="between"/>
      </c:valAx>
      <c:catAx>
        <c:axId val="1827271584"/>
        <c:scaling>
          <c:orientation val="minMax"/>
        </c:scaling>
        <c:delete val="1"/>
        <c:axPos val="l"/>
        <c:numFmt formatCode="General" sourceLinked="1"/>
        <c:majorTickMark val="out"/>
        <c:minorTickMark val="none"/>
        <c:tickLblPos val="nextTo"/>
        <c:crossAx val="1827272672"/>
        <c:crosses val="autoZero"/>
        <c:auto val="1"/>
        <c:lblAlgn val="ctr"/>
        <c:lblOffset val="100"/>
        <c:noMultiLvlLbl val="0"/>
      </c:catAx>
      <c:valAx>
        <c:axId val="1827272672"/>
        <c:scaling>
          <c:orientation val="minMax"/>
          <c:max val="60"/>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46620734908"/>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7271584"/>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13</a:t>
            </a:r>
            <a:r>
              <a:rPr lang="es-CO" sz="1200" b="0" i="0" u="none" strike="noStrike" baseline="0">
                <a:solidFill>
                  <a:srgbClr val="000000"/>
                </a:solidFill>
                <a:latin typeface="Arial"/>
                <a:cs typeface="Arial"/>
              </a:rPr>
              <a:t>. Número y porcentaje de acueductos rurales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Bajo Cauca - Antioquia- Colombia  2022</a:t>
            </a:r>
          </a:p>
        </c:rich>
      </c:tx>
      <c:layout>
        <c:manualLayout>
          <c:xMode val="edge"/>
          <c:yMode val="edge"/>
          <c:x val="0.18656839180412146"/>
          <c:y val="3.2695544797647517E-2"/>
        </c:manualLayout>
      </c:layout>
      <c:overlay val="0"/>
    </c:title>
    <c:autoTitleDeleted val="0"/>
    <c:plotArea>
      <c:layout>
        <c:manualLayout>
          <c:layoutTarget val="inner"/>
          <c:xMode val="edge"/>
          <c:yMode val="edge"/>
          <c:x val="0.14438480088466099"/>
          <c:y val="0.10723879515060618"/>
          <c:w val="0.73332374062379257"/>
          <c:h val="0.63053478315210598"/>
        </c:manualLayout>
      </c:layout>
      <c:barChart>
        <c:barDir val="col"/>
        <c:grouping val="clustered"/>
        <c:varyColors val="0"/>
        <c:ser>
          <c:idx val="0"/>
          <c:order val="0"/>
          <c:tx>
            <c:strRef>
              <c:f>'CONSOLIDADO-ACUEDUCTOSRURALES2'!$B$131</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dLbl>
              <c:idx val="2"/>
              <c:layout>
                <c:manualLayout>
                  <c:x val="1.6920473773265031E-3"/>
                  <c:y val="-2.5477707006369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B1-4E1B-B50F-DF180F3711A0}"/>
                </c:ext>
              </c:extLst>
            </c:dLbl>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'CONSOLIDADO-ACUEDUCTOSRURALES2'!$A$132:$A$137</c:f>
              <c:strCache>
                <c:ptCount val="6"/>
                <c:pt idx="0">
                  <c:v>Caucasia</c:v>
                </c:pt>
                <c:pt idx="1">
                  <c:v>Cáceres</c:v>
                </c:pt>
                <c:pt idx="2">
                  <c:v>El Bagre</c:v>
                </c:pt>
                <c:pt idx="3">
                  <c:v>Nechi</c:v>
                </c:pt>
                <c:pt idx="4">
                  <c:v>Tarazá</c:v>
                </c:pt>
                <c:pt idx="5">
                  <c:v>Zaragoza</c:v>
                </c:pt>
              </c:strCache>
            </c:strRef>
          </c:cat>
          <c:val>
            <c:numRef>
              <c:f>'CONSOLIDADO-ACUEDUCTOSRURALES2'!$B$132:$B$137</c:f>
              <c:numCache>
                <c:formatCode>General</c:formatCode>
                <c:ptCount val="6"/>
                <c:pt idx="0">
                  <c:v>15</c:v>
                </c:pt>
                <c:pt idx="1">
                  <c:v>7</c:v>
                </c:pt>
                <c:pt idx="2">
                  <c:v>4</c:v>
                </c:pt>
                <c:pt idx="3">
                  <c:v>3</c:v>
                </c:pt>
                <c:pt idx="4">
                  <c:v>6</c:v>
                </c:pt>
                <c:pt idx="5">
                  <c:v>18</c:v>
                </c:pt>
              </c:numCache>
            </c:numRef>
          </c:val>
          <c:extLst>
            <c:ext xmlns:c16="http://schemas.microsoft.com/office/drawing/2014/chart" uri="{C3380CC4-5D6E-409C-BE32-E72D297353CC}">
              <c16:uniqueId val="{00000001-5CB1-4E1B-B50F-DF180F3711A0}"/>
            </c:ext>
          </c:extLst>
        </c:ser>
        <c:dLbls>
          <c:showLegendKey val="0"/>
          <c:showVal val="0"/>
          <c:showCatName val="0"/>
          <c:showSerName val="0"/>
          <c:showPercent val="0"/>
          <c:showBubbleSize val="0"/>
        </c:dLbls>
        <c:gapWidth val="271"/>
        <c:overlap val="-78"/>
        <c:axId val="1827273760"/>
        <c:axId val="1827269952"/>
      </c:barChart>
      <c:barChart>
        <c:barDir val="col"/>
        <c:grouping val="clustered"/>
        <c:varyColors val="0"/>
        <c:ser>
          <c:idx val="1"/>
          <c:order val="1"/>
          <c:tx>
            <c:strRef>
              <c:f>'CONSOLIDADO-ACUEDUCTOSRURALES2'!$C$55</c:f>
              <c:strCache>
                <c:ptCount val="1"/>
                <c:pt idx="0">
                  <c:v>%</c:v>
                </c:pt>
              </c:strCache>
            </c:strRef>
          </c:tx>
          <c:spPr>
            <a:pattFill prst="ltDnDiag">
              <a:fgClr>
                <a:schemeClr val="tx2">
                  <a:lumMod val="60000"/>
                  <a:lumOff val="40000"/>
                </a:schemeClr>
              </a:fgClr>
              <a:bgClr>
                <a:schemeClr val="bg1"/>
              </a:bgClr>
            </a:patt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'CONSOLIDADO-ACUEDUCTOSRURALES2'!$A$56:$A$72</c:f>
              <c:strCache>
                <c:ptCount val="17"/>
                <c:pt idx="0">
                  <c:v>Angostura</c:v>
                </c:pt>
                <c:pt idx="1">
                  <c:v>Belmira</c:v>
                </c:pt>
                <c:pt idx="2">
                  <c:v>Briceño</c:v>
                </c:pt>
                <c:pt idx="3">
                  <c:v>Campamento</c:v>
                </c:pt>
                <c:pt idx="4">
                  <c:v>Carolina del Príncipe</c:v>
                </c:pt>
                <c:pt idx="5">
                  <c:v>Don Matías</c:v>
                </c:pt>
                <c:pt idx="6">
                  <c:v>Entrerríos</c:v>
                </c:pt>
                <c:pt idx="7">
                  <c:v>Gómez Plata</c:v>
                </c:pt>
                <c:pt idx="8">
                  <c:v>Guadalupe</c:v>
                </c:pt>
                <c:pt idx="9">
                  <c:v>Ituango</c:v>
                </c:pt>
                <c:pt idx="10">
                  <c:v>San Andrés de Cuerquia</c:v>
                </c:pt>
                <c:pt idx="11">
                  <c:v>San José de la Montaña</c:v>
                </c:pt>
                <c:pt idx="12">
                  <c:v>San Pedro de los Milagros</c:v>
                </c:pt>
                <c:pt idx="13">
                  <c:v>Santa Rosa de Osos</c:v>
                </c:pt>
                <c:pt idx="14">
                  <c:v>Toledo</c:v>
                </c:pt>
                <c:pt idx="15">
                  <c:v>Valdivia</c:v>
                </c:pt>
                <c:pt idx="16">
                  <c:v>Yarumal</c:v>
                </c:pt>
              </c:strCache>
            </c:strRef>
          </c:cat>
          <c:val>
            <c:numRef>
              <c:f>'CONSOLIDADO-ACUEDUCTOSRURALES2'!$C$132:$C$137</c:f>
              <c:numCache>
                <c:formatCode>0.0</c:formatCode>
                <c:ptCount val="6"/>
                <c:pt idx="0">
                  <c:v>28.30188679245283</c:v>
                </c:pt>
                <c:pt idx="1">
                  <c:v>13.20754716981132</c:v>
                </c:pt>
                <c:pt idx="2">
                  <c:v>7.5471698113207548</c:v>
                </c:pt>
                <c:pt idx="3">
                  <c:v>5.6603773584905666</c:v>
                </c:pt>
                <c:pt idx="4">
                  <c:v>11.320754716981133</c:v>
                </c:pt>
                <c:pt idx="5">
                  <c:v>33.962264150943398</c:v>
                </c:pt>
              </c:numCache>
            </c:numRef>
          </c:val>
          <c:extLst>
            <c:ext xmlns:c16="http://schemas.microsoft.com/office/drawing/2014/chart" uri="{C3380CC4-5D6E-409C-BE32-E72D297353CC}">
              <c16:uniqueId val="{00000002-5CB1-4E1B-B50F-DF180F3711A0}"/>
            </c:ext>
          </c:extLst>
        </c:ser>
        <c:dLbls>
          <c:showLegendKey val="0"/>
          <c:showVal val="0"/>
          <c:showCatName val="0"/>
          <c:showSerName val="0"/>
          <c:showPercent val="0"/>
          <c:showBubbleSize val="0"/>
        </c:dLbls>
        <c:gapWidth val="322"/>
        <c:axId val="1827267776"/>
        <c:axId val="1827266688"/>
      </c:barChart>
      <c:catAx>
        <c:axId val="1827273760"/>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7269952"/>
        <c:crossesAt val="0"/>
        <c:auto val="1"/>
        <c:lblAlgn val="ctr"/>
        <c:lblOffset val="100"/>
        <c:noMultiLvlLbl val="0"/>
      </c:catAx>
      <c:valAx>
        <c:axId val="1827269952"/>
        <c:scaling>
          <c:orientation val="minMax"/>
          <c:max val="22"/>
          <c:min val="0"/>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Numero de Sistemas</a:t>
                </a:r>
              </a:p>
            </c:rich>
          </c:tx>
          <c:layout>
            <c:manualLayout>
              <c:xMode val="edge"/>
              <c:yMode val="edge"/>
              <c:x val="4.5244000233244763E-2"/>
              <c:y val="0.2340829306368713"/>
            </c:manualLayout>
          </c:layout>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7273760"/>
        <c:crosses val="autoZero"/>
        <c:crossBetween val="between"/>
        <c:majorUnit val="5"/>
      </c:valAx>
      <c:catAx>
        <c:axId val="1827267776"/>
        <c:scaling>
          <c:orientation val="minMax"/>
        </c:scaling>
        <c:delete val="1"/>
        <c:axPos val="b"/>
        <c:numFmt formatCode="General" sourceLinked="1"/>
        <c:majorTickMark val="out"/>
        <c:minorTickMark val="none"/>
        <c:tickLblPos val="nextTo"/>
        <c:crossAx val="1827266688"/>
        <c:crosses val="autoZero"/>
        <c:auto val="1"/>
        <c:lblAlgn val="ctr"/>
        <c:lblOffset val="100"/>
        <c:noMultiLvlLbl val="0"/>
      </c:catAx>
      <c:valAx>
        <c:axId val="1827266688"/>
        <c:scaling>
          <c:orientation val="minMax"/>
          <c:max val="60"/>
          <c:min val="0"/>
        </c:scaling>
        <c:delete val="0"/>
        <c:axPos val="r"/>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7267776"/>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708824187674221"/>
          <c:w val="0.4600726114819404"/>
          <c:h val="6.0105800728397329E-2"/>
        </c:manualLayout>
      </c:layout>
      <c:overlay val="0"/>
      <c:txPr>
        <a:bodyPr/>
        <a:lstStyle/>
        <a:p>
          <a:pPr>
            <a:defRPr sz="11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14</a:t>
            </a:r>
            <a:r>
              <a:rPr lang="es-CO" sz="1200" b="0" i="0" u="none" strike="noStrike" baseline="0">
                <a:solidFill>
                  <a:srgbClr val="000000"/>
                </a:solidFill>
                <a:latin typeface="Arial"/>
                <a:cs typeface="Arial"/>
              </a:rPr>
              <a:t>. Numero y porcentaje de acueductos rurales por  nivel de riesgo sanitario subregión  Bajo Cauca- Antioquia - Colombia   2022</a:t>
            </a:r>
          </a:p>
        </c:rich>
      </c:tx>
      <c:overlay val="1"/>
      <c:spPr>
        <a:scene3d>
          <a:camera prst="orthographicFront"/>
          <a:lightRig rig="threePt" dir="t"/>
        </a:scene3d>
        <a:sp3d>
          <a:bevelB/>
        </a:sp3d>
      </c:spPr>
    </c:title>
    <c:autoTitleDeleted val="0"/>
    <c:plotArea>
      <c:layout>
        <c:manualLayout>
          <c:layoutTarget val="inner"/>
          <c:xMode val="edge"/>
          <c:yMode val="edge"/>
          <c:x val="0.21014317301823926"/>
          <c:y val="0.2080573725184732"/>
          <c:w val="0.69094811687293856"/>
          <c:h val="0.66975581216643609"/>
        </c:manualLayout>
      </c:layout>
      <c:barChart>
        <c:barDir val="bar"/>
        <c:grouping val="stacked"/>
        <c:varyColors val="0"/>
        <c:ser>
          <c:idx val="1"/>
          <c:order val="1"/>
          <c:tx>
            <c:strRef>
              <c:f>'CONSOLIDADO-ACUEDUCTOSRURALES2'!$B$131</c:f>
              <c:strCache>
                <c:ptCount val="1"/>
                <c:pt idx="0">
                  <c:v>Número de Sistemas</c:v>
                </c:pt>
              </c:strCache>
            </c:strRef>
          </c:tx>
          <c:spPr>
            <a:solidFill>
              <a:schemeClr val="bg1">
                <a:lumMod val="85000"/>
              </a:schemeClr>
            </a:solidFill>
          </c:spPr>
          <c:invertIfNegative val="0"/>
          <c:dLbls>
            <c:dLbl>
              <c:idx val="0"/>
              <c:layout>
                <c:manualLayout>
                  <c:x val="3.8966539601863616E-2"/>
                  <c:y val="9.281351041882096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A-43E5-9547-3378C2D8FF4D}"/>
                </c:ext>
              </c:extLst>
            </c:dLbl>
            <c:dLbl>
              <c:idx val="1"/>
              <c:layout>
                <c:manualLayout>
                  <c:x val="4.5743195696471839E-2"/>
                  <c:y val="3.226819386650204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3A-43E5-9547-3378C2D8FF4D}"/>
                </c:ext>
              </c:extLst>
            </c:dLbl>
            <c:dLbl>
              <c:idx val="2"/>
              <c:layout>
                <c:manualLayout>
                  <c:x val="4.7437526471833968E-2"/>
                  <c:y val="3.841473838758661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3A-43E5-9547-3378C2D8FF4D}"/>
                </c:ext>
              </c:extLst>
            </c:dLbl>
            <c:dLbl>
              <c:idx val="3"/>
              <c:layout>
                <c:manualLayout>
                  <c:x val="5.2519985192448146E-2"/>
                  <c:y val="2.5541874530257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3A-43E5-9547-3378C2D8FF4D}"/>
                </c:ext>
              </c:extLst>
            </c:dLbl>
            <c:dLbl>
              <c:idx val="4"/>
              <c:layout>
                <c:manualLayout>
                  <c:x val="0.32708588046570403"/>
                  <c:y val="5.649518025493450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3A-43E5-9547-3378C2D8FF4D}"/>
                </c:ext>
              </c:extLst>
            </c:dLbl>
            <c:dLbl>
              <c:idx val="5"/>
              <c:layout>
                <c:manualLayout>
                  <c:x val="0.16405486798267122"/>
                  <c:y val="-2.57436430311677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3A-43E5-9547-3378C2D8FF4D}"/>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('CONSOLIDADO-ACUEDUCTOSRURALES2'!$D$131,'CONSOLIDADO-ACUEDUCTOSRURALES2'!$F$131,'CONSOLIDADO-ACUEDUCTOSRURALES2'!$H$131,'CONSOLIDADO-ACUEDUCTOSRURALES2'!$J$131,'CONSOLIDADO-ACUEDUCTOSRURALES2'!$L$131,'CONSOLIDADO-ACUEDUCTOSRURALES2'!$N$131)</c:f>
              <c:strCache>
                <c:ptCount val="6"/>
                <c:pt idx="0">
                  <c:v>Sin Riesgo</c:v>
                </c:pt>
                <c:pt idx="1">
                  <c:v>Bajo</c:v>
                </c:pt>
                <c:pt idx="2">
                  <c:v>Medio</c:v>
                </c:pt>
                <c:pt idx="3">
                  <c:v>Alto</c:v>
                </c:pt>
                <c:pt idx="4">
                  <c:v>Inviable Sanitariamente</c:v>
                </c:pt>
                <c:pt idx="5">
                  <c:v>Sin Dato</c:v>
                </c:pt>
              </c:strCache>
            </c:strRef>
          </c:cat>
          <c:val>
            <c:numRef>
              <c:f>('CONSOLIDADO-ACUEDUCTOSRURALES2'!$D$138,'CONSOLIDADO-ACUEDUCTOSRURALES2'!$F$138,'CONSOLIDADO-ACUEDUCTOSRURALES2'!$H$138,'CONSOLIDADO-ACUEDUCTOSRURALES2'!$J$138,'CONSOLIDADO-ACUEDUCTOSRURALES2'!$L$138,'CONSOLIDADO-ACUEDUCTOSRURALES2'!$N$138)</c:f>
              <c:numCache>
                <c:formatCode>General</c:formatCode>
                <c:ptCount val="6"/>
                <c:pt idx="0">
                  <c:v>1</c:v>
                </c:pt>
                <c:pt idx="1">
                  <c:v>1</c:v>
                </c:pt>
                <c:pt idx="2">
                  <c:v>0</c:v>
                </c:pt>
                <c:pt idx="3">
                  <c:v>6</c:v>
                </c:pt>
                <c:pt idx="4">
                  <c:v>29</c:v>
                </c:pt>
                <c:pt idx="5">
                  <c:v>16</c:v>
                </c:pt>
              </c:numCache>
            </c:numRef>
          </c:val>
          <c:extLst>
            <c:ext xmlns:c16="http://schemas.microsoft.com/office/drawing/2014/chart" uri="{C3380CC4-5D6E-409C-BE32-E72D297353CC}">
              <c16:uniqueId val="{00000006-483A-43E5-9547-3378C2D8FF4D}"/>
            </c:ext>
          </c:extLst>
        </c:ser>
        <c:dLbls>
          <c:showLegendKey val="0"/>
          <c:showVal val="0"/>
          <c:showCatName val="0"/>
          <c:showSerName val="0"/>
          <c:showPercent val="0"/>
          <c:showBubbleSize val="0"/>
        </c:dLbls>
        <c:gapWidth val="135"/>
        <c:overlap val="-5"/>
        <c:axId val="1828136640"/>
        <c:axId val="1828140992"/>
      </c:barChart>
      <c:barChart>
        <c:barDir val="bar"/>
        <c:grouping val="stacked"/>
        <c:varyColors val="0"/>
        <c:ser>
          <c:idx val="0"/>
          <c:order val="0"/>
          <c:tx>
            <c:strRef>
              <c:f>'CONSOLIDADO-ACUEDUCTOSRURALES2'!$C$131</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483A-43E5-9547-3378C2D8FF4D}"/>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483A-43E5-9547-3378C2D8FF4D}"/>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483A-43E5-9547-3378C2D8FF4D}"/>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483A-43E5-9547-3378C2D8FF4D}"/>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483A-43E5-9547-3378C2D8FF4D}"/>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483A-43E5-9547-3378C2D8FF4D}"/>
              </c:ext>
            </c:extLst>
          </c:dPt>
          <c:dLbls>
            <c:dLbl>
              <c:idx val="0"/>
              <c:layout>
                <c:manualLayout>
                  <c:x val="-2.4780638125443976E-3"/>
                  <c:y val="5.1703730384718618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3A-43E5-9547-3378C2D8FF4D}"/>
                </c:ext>
              </c:extLst>
            </c:dLbl>
            <c:dLbl>
              <c:idx val="2"/>
              <c:layout>
                <c:manualLayout>
                  <c:x val="-7.0223814145214062E-3"/>
                  <c:y val="2.9951698821339763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3A-43E5-9547-3378C2D8FF4D}"/>
                </c:ext>
              </c:extLst>
            </c:dLbl>
            <c:dLbl>
              <c:idx val="3"/>
              <c:layout>
                <c:manualLayout>
                  <c:x val="-5.8641240365919951E-2"/>
                  <c:y val="-3.4937926613793935E-4"/>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3A-43E5-9547-3378C2D8FF4D}"/>
                </c:ext>
              </c:extLst>
            </c:dLbl>
            <c:dLbl>
              <c:idx val="4"/>
              <c:layout>
                <c:manualLayout>
                  <c:x val="5.8401784910304564E-3"/>
                  <c:y val="1.7638599772729091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83A-43E5-9547-3378C2D8FF4D}"/>
                </c:ext>
              </c:extLst>
            </c:dLbl>
            <c:dLbl>
              <c:idx val="5"/>
              <c:layout>
                <c:manualLayout>
                  <c:x val="7.0845464520238651E-3"/>
                  <c:y val="4.5846280709164232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83A-43E5-9547-3378C2D8FF4D}"/>
                </c:ext>
              </c:extLst>
            </c:dLbl>
            <c:spPr>
              <a:noFill/>
              <a:ln w="25400">
                <a:noFill/>
              </a:ln>
            </c:spPr>
            <c:txPr>
              <a:bodyPr/>
              <a:lstStyle/>
              <a:p>
                <a:pPr>
                  <a:defRPr sz="1200" b="1"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('CONSOLIDADO-ACUEDUCTOSRURALES2'!$D$102,'CONSOLIDADO-ACUEDUCTOSRURALES2'!$F$102,'CONSOLIDADO-ACUEDUCTOSRURALES2'!$H$102,'CONSOLIDADO-ACUEDUCTOSRURALES2'!$J$102,'CONSOLIDADO-ACUEDUCTOSRURALES2'!$L$102,'CONSOLIDADO-ACUEDUCTOSRURALES2'!$N$102)</c:f>
              <c:strCache>
                <c:ptCount val="6"/>
                <c:pt idx="0">
                  <c:v>Sin Riesgo</c:v>
                </c:pt>
                <c:pt idx="1">
                  <c:v>Bajo</c:v>
                </c:pt>
                <c:pt idx="2">
                  <c:v>Medio</c:v>
                </c:pt>
                <c:pt idx="3">
                  <c:v>Alto</c:v>
                </c:pt>
                <c:pt idx="4">
                  <c:v>Inviable Sanitariamente</c:v>
                </c:pt>
                <c:pt idx="5">
                  <c:v>Sin Dato</c:v>
                </c:pt>
              </c:strCache>
            </c:strRef>
          </c:cat>
          <c:val>
            <c:numRef>
              <c:f>('CONSOLIDADO-ACUEDUCTOSRURALES2'!$E$138,'CONSOLIDADO-ACUEDUCTOSRURALES2'!$G$138,'CONSOLIDADO-ACUEDUCTOSRURALES2'!$I$138,'CONSOLIDADO-ACUEDUCTOSRURALES2'!$K$138,'CONSOLIDADO-ACUEDUCTOSRURALES2'!$M$138,'CONSOLIDADO-ACUEDUCTOSRURALES2'!$O$138)</c:f>
              <c:numCache>
                <c:formatCode>0.0</c:formatCode>
                <c:ptCount val="6"/>
                <c:pt idx="0">
                  <c:v>1.8867924528301887</c:v>
                </c:pt>
                <c:pt idx="1">
                  <c:v>1.8867924528301887</c:v>
                </c:pt>
                <c:pt idx="2">
                  <c:v>0</c:v>
                </c:pt>
                <c:pt idx="3">
                  <c:v>11.320754716981133</c:v>
                </c:pt>
                <c:pt idx="4">
                  <c:v>54.716981132075468</c:v>
                </c:pt>
                <c:pt idx="5">
                  <c:v>30.188679245283019</c:v>
                </c:pt>
              </c:numCache>
            </c:numRef>
          </c:val>
          <c:extLst>
            <c:ext xmlns:c16="http://schemas.microsoft.com/office/drawing/2014/chart" uri="{C3380CC4-5D6E-409C-BE32-E72D297353CC}">
              <c16:uniqueId val="{00000013-483A-43E5-9547-3378C2D8FF4D}"/>
            </c:ext>
          </c:extLst>
        </c:ser>
        <c:dLbls>
          <c:showLegendKey val="0"/>
          <c:showVal val="0"/>
          <c:showCatName val="0"/>
          <c:showSerName val="0"/>
          <c:showPercent val="0"/>
          <c:showBubbleSize val="0"/>
        </c:dLbls>
        <c:gapWidth val="135"/>
        <c:overlap val="-5"/>
        <c:axId val="1828139904"/>
        <c:axId val="1828135008"/>
      </c:barChart>
      <c:catAx>
        <c:axId val="1828136640"/>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828140992"/>
        <c:crosses val="autoZero"/>
        <c:auto val="1"/>
        <c:lblAlgn val="ctr"/>
        <c:lblOffset val="100"/>
        <c:noMultiLvlLbl val="0"/>
      </c:catAx>
      <c:valAx>
        <c:axId val="1828140992"/>
        <c:scaling>
          <c:orientation val="minMax"/>
          <c:max val="35"/>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91493607167"/>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6640"/>
        <c:crosses val="autoZero"/>
        <c:crossBetween val="between"/>
      </c:valAx>
      <c:catAx>
        <c:axId val="1828139904"/>
        <c:scaling>
          <c:orientation val="minMax"/>
        </c:scaling>
        <c:delete val="1"/>
        <c:axPos val="l"/>
        <c:numFmt formatCode="General" sourceLinked="1"/>
        <c:majorTickMark val="out"/>
        <c:minorTickMark val="none"/>
        <c:tickLblPos val="nextTo"/>
        <c:crossAx val="1828135008"/>
        <c:crosses val="autoZero"/>
        <c:auto val="1"/>
        <c:lblAlgn val="ctr"/>
        <c:lblOffset val="100"/>
        <c:noMultiLvlLbl val="0"/>
      </c:catAx>
      <c:valAx>
        <c:axId val="1828135008"/>
        <c:scaling>
          <c:orientation val="minMax"/>
          <c:max val="75"/>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54095357964"/>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9904"/>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15</a:t>
            </a:r>
            <a:r>
              <a:rPr lang="es-CO" sz="1200" b="0" i="0" u="none" strike="noStrike" baseline="0">
                <a:solidFill>
                  <a:srgbClr val="000000"/>
                </a:solidFill>
                <a:latin typeface="Arial"/>
                <a:cs typeface="Arial"/>
              </a:rPr>
              <a:t>. Número y porcentaje de acueductos rurales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Magdalena Medio- Antioquia- Colombia  2022</a:t>
            </a:r>
          </a:p>
        </c:rich>
      </c:tx>
      <c:layout>
        <c:manualLayout>
          <c:xMode val="edge"/>
          <c:yMode val="edge"/>
          <c:x val="0.20861751481855911"/>
          <c:y val="2.0378884788127629E-2"/>
        </c:manualLayout>
      </c:layout>
      <c:overlay val="0"/>
    </c:title>
    <c:autoTitleDeleted val="0"/>
    <c:plotArea>
      <c:layout>
        <c:manualLayout>
          <c:layoutTarget val="inner"/>
          <c:xMode val="edge"/>
          <c:yMode val="edge"/>
          <c:x val="0.14438480088466099"/>
          <c:y val="0.10723879515060618"/>
          <c:w val="0.73332374062379257"/>
          <c:h val="0.63053478315210598"/>
        </c:manualLayout>
      </c:layout>
      <c:barChart>
        <c:barDir val="col"/>
        <c:grouping val="clustered"/>
        <c:varyColors val="0"/>
        <c:ser>
          <c:idx val="0"/>
          <c:order val="0"/>
          <c:tx>
            <c:strRef>
              <c:f>'CONSOLIDADO-ACUEDUCTOSRURALES2'!$B$142</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'CONSOLIDADO-ACUEDUCTOSRURALES2'!$A$143:$A$148</c:f>
              <c:strCache>
                <c:ptCount val="6"/>
                <c:pt idx="0">
                  <c:v>Caracolí</c:v>
                </c:pt>
                <c:pt idx="1">
                  <c:v>Maceo</c:v>
                </c:pt>
                <c:pt idx="2">
                  <c:v>Puerto Berrio</c:v>
                </c:pt>
                <c:pt idx="3">
                  <c:v>Puerto Nare</c:v>
                </c:pt>
                <c:pt idx="4">
                  <c:v>Puerto Triunfo</c:v>
                </c:pt>
                <c:pt idx="5">
                  <c:v>Yondo</c:v>
                </c:pt>
              </c:strCache>
            </c:strRef>
          </c:cat>
          <c:val>
            <c:numRef>
              <c:f>'CONSOLIDADO-ACUEDUCTOSRURALES2'!$B$143:$B$148</c:f>
              <c:numCache>
                <c:formatCode>General</c:formatCode>
                <c:ptCount val="6"/>
                <c:pt idx="0">
                  <c:v>9</c:v>
                </c:pt>
                <c:pt idx="1">
                  <c:v>5</c:v>
                </c:pt>
                <c:pt idx="2">
                  <c:v>15</c:v>
                </c:pt>
                <c:pt idx="3">
                  <c:v>7</c:v>
                </c:pt>
                <c:pt idx="4">
                  <c:v>11</c:v>
                </c:pt>
                <c:pt idx="5">
                  <c:v>22</c:v>
                </c:pt>
              </c:numCache>
            </c:numRef>
          </c:val>
          <c:extLst>
            <c:ext xmlns:c16="http://schemas.microsoft.com/office/drawing/2014/chart" uri="{C3380CC4-5D6E-409C-BE32-E72D297353CC}">
              <c16:uniqueId val="{00000000-E67D-4020-AF39-C514E335EA31}"/>
            </c:ext>
          </c:extLst>
        </c:ser>
        <c:dLbls>
          <c:showLegendKey val="0"/>
          <c:showVal val="0"/>
          <c:showCatName val="0"/>
          <c:showSerName val="0"/>
          <c:showPercent val="0"/>
          <c:showBubbleSize val="0"/>
        </c:dLbls>
        <c:gapWidth val="269"/>
        <c:overlap val="-78"/>
        <c:axId val="1828142080"/>
        <c:axId val="1828133920"/>
      </c:barChart>
      <c:barChart>
        <c:barDir val="col"/>
        <c:grouping val="clustered"/>
        <c:varyColors val="0"/>
        <c:ser>
          <c:idx val="1"/>
          <c:order val="1"/>
          <c:tx>
            <c:strRef>
              <c:f>'CONSOLIDADO-ACUEDUCTOSRURALES2'!$C$55</c:f>
              <c:strCache>
                <c:ptCount val="1"/>
                <c:pt idx="0">
                  <c:v>%</c:v>
                </c:pt>
              </c:strCache>
            </c:strRef>
          </c:tx>
          <c:spPr>
            <a:pattFill prst="ltDnDiag">
              <a:fgClr>
                <a:schemeClr val="tx2">
                  <a:lumMod val="60000"/>
                  <a:lumOff val="40000"/>
                </a:schemeClr>
              </a:fgClr>
              <a:bgClr>
                <a:schemeClr val="bg1"/>
              </a:bgClr>
            </a:patt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'CONSOLIDADO-ACUEDUCTOSRURALES2'!$A$56:$A$72</c:f>
              <c:strCache>
                <c:ptCount val="17"/>
                <c:pt idx="0">
                  <c:v>Angostura</c:v>
                </c:pt>
                <c:pt idx="1">
                  <c:v>Belmira</c:v>
                </c:pt>
                <c:pt idx="2">
                  <c:v>Briceño</c:v>
                </c:pt>
                <c:pt idx="3">
                  <c:v>Campamento</c:v>
                </c:pt>
                <c:pt idx="4">
                  <c:v>Carolina del Príncipe</c:v>
                </c:pt>
                <c:pt idx="5">
                  <c:v>Don Matías</c:v>
                </c:pt>
                <c:pt idx="6">
                  <c:v>Entrerríos</c:v>
                </c:pt>
                <c:pt idx="7">
                  <c:v>Gómez Plata</c:v>
                </c:pt>
                <c:pt idx="8">
                  <c:v>Guadalupe</c:v>
                </c:pt>
                <c:pt idx="9">
                  <c:v>Ituango</c:v>
                </c:pt>
                <c:pt idx="10">
                  <c:v>San Andrés de Cuerquia</c:v>
                </c:pt>
                <c:pt idx="11">
                  <c:v>San José de la Montaña</c:v>
                </c:pt>
                <c:pt idx="12">
                  <c:v>San Pedro de los Milagros</c:v>
                </c:pt>
                <c:pt idx="13">
                  <c:v>Santa Rosa de Osos</c:v>
                </c:pt>
                <c:pt idx="14">
                  <c:v>Toledo</c:v>
                </c:pt>
                <c:pt idx="15">
                  <c:v>Valdivia</c:v>
                </c:pt>
                <c:pt idx="16">
                  <c:v>Yarumal</c:v>
                </c:pt>
              </c:strCache>
            </c:strRef>
          </c:cat>
          <c:val>
            <c:numRef>
              <c:f>'CONSOLIDADO-ACUEDUCTOSRURALES2'!$C$143:$C$148</c:f>
              <c:numCache>
                <c:formatCode>0.0</c:formatCode>
                <c:ptCount val="6"/>
                <c:pt idx="0">
                  <c:v>13.043478260869565</c:v>
                </c:pt>
                <c:pt idx="1">
                  <c:v>7.2463768115942031</c:v>
                </c:pt>
                <c:pt idx="2">
                  <c:v>21.739130434782609</c:v>
                </c:pt>
                <c:pt idx="3">
                  <c:v>10.144927536231885</c:v>
                </c:pt>
                <c:pt idx="4">
                  <c:v>15.942028985507244</c:v>
                </c:pt>
                <c:pt idx="5">
                  <c:v>31.884057971014489</c:v>
                </c:pt>
              </c:numCache>
            </c:numRef>
          </c:val>
          <c:extLst>
            <c:ext xmlns:c16="http://schemas.microsoft.com/office/drawing/2014/chart" uri="{C3380CC4-5D6E-409C-BE32-E72D297353CC}">
              <c16:uniqueId val="{00000001-E67D-4020-AF39-C514E335EA31}"/>
            </c:ext>
          </c:extLst>
        </c:ser>
        <c:dLbls>
          <c:showLegendKey val="0"/>
          <c:showVal val="0"/>
          <c:showCatName val="0"/>
          <c:showSerName val="0"/>
          <c:showPercent val="0"/>
          <c:showBubbleSize val="0"/>
        </c:dLbls>
        <c:gapWidth val="322"/>
        <c:axId val="1828126848"/>
        <c:axId val="1828129024"/>
      </c:barChart>
      <c:catAx>
        <c:axId val="1828142080"/>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3920"/>
        <c:crossesAt val="0"/>
        <c:auto val="1"/>
        <c:lblAlgn val="ctr"/>
        <c:lblOffset val="100"/>
        <c:noMultiLvlLbl val="0"/>
      </c:catAx>
      <c:valAx>
        <c:axId val="1828133920"/>
        <c:scaling>
          <c:orientation val="minMax"/>
          <c:max val="30"/>
          <c:min val="0"/>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Numero de Sistemas</a:t>
                </a:r>
              </a:p>
            </c:rich>
          </c:tx>
          <c:layout>
            <c:manualLayout>
              <c:xMode val="edge"/>
              <c:yMode val="edge"/>
              <c:x val="1.8067735187923845E-2"/>
              <c:y val="0.22487434701730244"/>
            </c:manualLayout>
          </c:layout>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42080"/>
        <c:crosses val="autoZero"/>
        <c:crossBetween val="between"/>
        <c:majorUnit val="5"/>
      </c:valAx>
      <c:catAx>
        <c:axId val="1828126848"/>
        <c:scaling>
          <c:orientation val="minMax"/>
        </c:scaling>
        <c:delete val="1"/>
        <c:axPos val="b"/>
        <c:numFmt formatCode="General" sourceLinked="1"/>
        <c:majorTickMark val="out"/>
        <c:minorTickMark val="none"/>
        <c:tickLblPos val="nextTo"/>
        <c:crossAx val="1828129024"/>
        <c:crosses val="autoZero"/>
        <c:auto val="1"/>
        <c:lblAlgn val="ctr"/>
        <c:lblOffset val="100"/>
        <c:noMultiLvlLbl val="0"/>
      </c:catAx>
      <c:valAx>
        <c:axId val="1828129024"/>
        <c:scaling>
          <c:orientation val="minMax"/>
          <c:max val="50"/>
          <c:min val="0"/>
        </c:scaling>
        <c:delete val="0"/>
        <c:axPos val="r"/>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26848"/>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70881431083251"/>
          <c:w val="0.4600726114819404"/>
          <c:h val="6.0105700379685545E-2"/>
        </c:manualLayout>
      </c:layout>
      <c:overlay val="0"/>
      <c:txPr>
        <a:bodyPr/>
        <a:lstStyle/>
        <a:p>
          <a:pPr>
            <a:defRPr sz="11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16</a:t>
            </a:r>
            <a:r>
              <a:rPr lang="es-CO" sz="1200" b="0" i="0" u="none" strike="noStrike" baseline="0">
                <a:solidFill>
                  <a:srgbClr val="000000"/>
                </a:solidFill>
                <a:latin typeface="Arial"/>
                <a:cs typeface="Arial"/>
              </a:rPr>
              <a:t>. Numero y porcentaje de acueductos rurales por  nivel de riesgo sanitario psubregión  Magdalena Medio- Antioquia - Colombia   2022</a:t>
            </a:r>
          </a:p>
        </c:rich>
      </c:tx>
      <c:overlay val="1"/>
      <c:spPr>
        <a:scene3d>
          <a:camera prst="orthographicFront"/>
          <a:lightRig rig="threePt" dir="t"/>
        </a:scene3d>
        <a:sp3d>
          <a:bevelB/>
        </a:sp3d>
      </c:spPr>
    </c:title>
    <c:autoTitleDeleted val="0"/>
    <c:plotArea>
      <c:layout>
        <c:manualLayout>
          <c:layoutTarget val="inner"/>
          <c:xMode val="edge"/>
          <c:yMode val="edge"/>
          <c:x val="0.21014317301823926"/>
          <c:y val="0.2080573725184732"/>
          <c:w val="0.69094811687293856"/>
          <c:h val="0.66975581216643609"/>
        </c:manualLayout>
      </c:layout>
      <c:barChart>
        <c:barDir val="bar"/>
        <c:grouping val="stacked"/>
        <c:varyColors val="0"/>
        <c:ser>
          <c:idx val="1"/>
          <c:order val="1"/>
          <c:tx>
            <c:strRef>
              <c:f>'CONSOLIDADO-ACUEDUCTOSRURALES2'!$B$142</c:f>
              <c:strCache>
                <c:ptCount val="1"/>
                <c:pt idx="0">
                  <c:v>Número de Sistemas</c:v>
                </c:pt>
              </c:strCache>
            </c:strRef>
          </c:tx>
          <c:spPr>
            <a:solidFill>
              <a:schemeClr val="bg1">
                <a:lumMod val="85000"/>
              </a:schemeClr>
            </a:solidFill>
          </c:spPr>
          <c:invertIfNegative val="0"/>
          <c:dLbls>
            <c:dLbl>
              <c:idx val="0"/>
              <c:layout>
                <c:manualLayout>
                  <c:x val="0.18297318298999157"/>
                  <c:y val="5.14718897132087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45-4A0D-B8E5-745CF12703C9}"/>
                </c:ext>
              </c:extLst>
            </c:dLbl>
            <c:dLbl>
              <c:idx val="1"/>
              <c:layout>
                <c:manualLayout>
                  <c:x val="3.8966272799127552E-2"/>
                  <c:y val="-2.56580644182482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45-4A0D-B8E5-745CF12703C9}"/>
                </c:ext>
              </c:extLst>
            </c:dLbl>
            <c:dLbl>
              <c:idx val="2"/>
              <c:layout>
                <c:manualLayout>
                  <c:x val="6.946182553102076E-2"/>
                  <c:y val="5.1797571546330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45-4A0D-B8E5-745CF12703C9}"/>
                </c:ext>
              </c:extLst>
            </c:dLbl>
            <c:dLbl>
              <c:idx val="3"/>
              <c:layout>
                <c:manualLayout>
                  <c:x val="0.18975023928870391"/>
                  <c:y val="-1.486808368616523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20584498094026E-2"/>
                      <c:h val="6.2607578676942832E-2"/>
                    </c:manualLayout>
                  </c15:layout>
                </c:ext>
                <c:ext xmlns:c16="http://schemas.microsoft.com/office/drawing/2014/chart" uri="{C3380CC4-5D6E-409C-BE32-E72D297353CC}">
                  <c16:uniqueId val="{00000003-E545-4A0D-B8E5-745CF12703C9}"/>
                </c:ext>
              </c:extLst>
            </c:dLbl>
            <c:dLbl>
              <c:idx val="4"/>
              <c:layout>
                <c:manualLayout>
                  <c:x val="0.35758129979622927"/>
                  <c:y val="2.56964989202939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45-4A0D-B8E5-745CF12703C9}"/>
                </c:ext>
              </c:extLst>
            </c:dLbl>
            <c:dLbl>
              <c:idx val="5"/>
              <c:layout>
                <c:manualLayout>
                  <c:x val="9.7133938308537296E-2"/>
                  <c:y val="-1.9722968155039284E-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7263804540315561E-2"/>
                      <c:h val="5.746949261400127E-2"/>
                    </c:manualLayout>
                  </c15:layout>
                </c:ext>
                <c:ext xmlns:c16="http://schemas.microsoft.com/office/drawing/2014/chart" uri="{C3380CC4-5D6E-409C-BE32-E72D297353CC}">
                  <c16:uniqueId val="{00000005-E545-4A0D-B8E5-745CF12703C9}"/>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('CONSOLIDADO-ACUEDUCTOSRURALES2'!$D$142,'CONSOLIDADO-ACUEDUCTOSRURALES2'!$F$142,'CONSOLIDADO-ACUEDUCTOSRURALES2'!$H$142,'CONSOLIDADO-ACUEDUCTOSRURALES2'!$J$142,'CONSOLIDADO-ACUEDUCTOSRURALES2'!$L$142,'CONSOLIDADO-ACUEDUCTOSRURALES2'!$N$142)</c:f>
              <c:strCache>
                <c:ptCount val="6"/>
                <c:pt idx="0">
                  <c:v>Sin Riesgo</c:v>
                </c:pt>
                <c:pt idx="1">
                  <c:v>Bajo</c:v>
                </c:pt>
                <c:pt idx="2">
                  <c:v>Medio</c:v>
                </c:pt>
                <c:pt idx="3">
                  <c:v>Alto</c:v>
                </c:pt>
                <c:pt idx="4">
                  <c:v>Inviable Sanitariamente</c:v>
                </c:pt>
                <c:pt idx="5">
                  <c:v>Sin Dato</c:v>
                </c:pt>
              </c:strCache>
            </c:strRef>
          </c:cat>
          <c:val>
            <c:numRef>
              <c:f>('CONSOLIDADO-ACUEDUCTOSRURALES2'!$D$149,'CONSOLIDADO-ACUEDUCTOSRURALES2'!$F$149,'CONSOLIDADO-ACUEDUCTOSRURALES2'!$H$149,'CONSOLIDADO-ACUEDUCTOSRURALES2'!$J$149,'CONSOLIDADO-ACUEDUCTOSRURALES2'!$L$149,'CONSOLIDADO-ACUEDUCTOSRURALES2'!$N$149)</c:f>
              <c:numCache>
                <c:formatCode>General</c:formatCode>
                <c:ptCount val="6"/>
                <c:pt idx="0">
                  <c:v>15</c:v>
                </c:pt>
                <c:pt idx="1">
                  <c:v>1</c:v>
                </c:pt>
                <c:pt idx="2">
                  <c:v>4</c:v>
                </c:pt>
                <c:pt idx="3">
                  <c:v>14</c:v>
                </c:pt>
                <c:pt idx="4">
                  <c:v>29</c:v>
                </c:pt>
                <c:pt idx="5">
                  <c:v>6</c:v>
                </c:pt>
              </c:numCache>
            </c:numRef>
          </c:val>
          <c:extLst>
            <c:ext xmlns:c16="http://schemas.microsoft.com/office/drawing/2014/chart" uri="{C3380CC4-5D6E-409C-BE32-E72D297353CC}">
              <c16:uniqueId val="{00000006-E545-4A0D-B8E5-745CF12703C9}"/>
            </c:ext>
          </c:extLst>
        </c:ser>
        <c:dLbls>
          <c:showLegendKey val="0"/>
          <c:showVal val="0"/>
          <c:showCatName val="0"/>
          <c:showSerName val="0"/>
          <c:showPercent val="0"/>
          <c:showBubbleSize val="0"/>
        </c:dLbls>
        <c:gapWidth val="136"/>
        <c:overlap val="-5"/>
        <c:axId val="1828127392"/>
        <c:axId val="1828140448"/>
      </c:barChart>
      <c:barChart>
        <c:barDir val="bar"/>
        <c:grouping val="stacked"/>
        <c:varyColors val="0"/>
        <c:ser>
          <c:idx val="0"/>
          <c:order val="0"/>
          <c:tx>
            <c:strRef>
              <c:f>'CONSOLIDADO-ACUEDUCTOSRURALES2'!$C$142</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E545-4A0D-B8E5-745CF12703C9}"/>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E545-4A0D-B8E5-745CF12703C9}"/>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E545-4A0D-B8E5-745CF12703C9}"/>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E545-4A0D-B8E5-745CF12703C9}"/>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E545-4A0D-B8E5-745CF12703C9}"/>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E545-4A0D-B8E5-745CF12703C9}"/>
              </c:ext>
            </c:extLst>
          </c:dPt>
          <c:dLbls>
            <c:dLbl>
              <c:idx val="0"/>
              <c:layout>
                <c:manualLayout>
                  <c:x val="-2.4780638125443976E-3"/>
                  <c:y val="5.1703730384718618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45-4A0D-B8E5-745CF12703C9}"/>
                </c:ext>
              </c:extLst>
            </c:dLbl>
            <c:dLbl>
              <c:idx val="2"/>
              <c:layout>
                <c:manualLayout>
                  <c:x val="-7.0223814145214062E-3"/>
                  <c:y val="2.9951698821339763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45-4A0D-B8E5-745CF12703C9}"/>
                </c:ext>
              </c:extLst>
            </c:dLbl>
            <c:dLbl>
              <c:idx val="3"/>
              <c:layout>
                <c:manualLayout>
                  <c:x val="-5.8641240365919951E-2"/>
                  <c:y val="-3.4937926613793935E-4"/>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45-4A0D-B8E5-745CF12703C9}"/>
                </c:ext>
              </c:extLst>
            </c:dLbl>
            <c:dLbl>
              <c:idx val="4"/>
              <c:layout>
                <c:manualLayout>
                  <c:x val="4.1459811170363242E-3"/>
                  <c:y val="-3.3777300973625085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545-4A0D-B8E5-745CF12703C9}"/>
                </c:ext>
              </c:extLst>
            </c:dLbl>
            <c:dLbl>
              <c:idx val="5"/>
              <c:layout>
                <c:manualLayout>
                  <c:x val="7.0845464520238651E-3"/>
                  <c:y val="4.5846280709164232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45-4A0D-B8E5-745CF12703C9}"/>
                </c:ext>
              </c:extLst>
            </c:dLbl>
            <c:spPr>
              <a:noFill/>
              <a:ln w="25400">
                <a:noFill/>
              </a:ln>
            </c:spPr>
            <c:txPr>
              <a:bodyPr/>
              <a:lstStyle/>
              <a:p>
                <a:pPr>
                  <a:defRPr sz="1200" b="1"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('CONSOLIDADO-ACUEDUCTOSRURALES2'!$D$102,'CONSOLIDADO-ACUEDUCTOSRURALES2'!$F$102,'CONSOLIDADO-ACUEDUCTOSRURALES2'!$H$102,'CONSOLIDADO-ACUEDUCTOSRURALES2'!$J$102,'CONSOLIDADO-ACUEDUCTOSRURALES2'!$L$102,'CONSOLIDADO-ACUEDUCTOSRURALES2'!$N$102)</c:f>
              <c:strCache>
                <c:ptCount val="6"/>
                <c:pt idx="0">
                  <c:v>Sin Riesgo</c:v>
                </c:pt>
                <c:pt idx="1">
                  <c:v>Bajo</c:v>
                </c:pt>
                <c:pt idx="2">
                  <c:v>Medio</c:v>
                </c:pt>
                <c:pt idx="3">
                  <c:v>Alto</c:v>
                </c:pt>
                <c:pt idx="4">
                  <c:v>Inviable Sanitariamente</c:v>
                </c:pt>
                <c:pt idx="5">
                  <c:v>Sin Dato</c:v>
                </c:pt>
              </c:strCache>
            </c:strRef>
          </c:cat>
          <c:val>
            <c:numRef>
              <c:f>('CONSOLIDADO-ACUEDUCTOSRURALES2'!$E$149,'CONSOLIDADO-ACUEDUCTOSRURALES2'!$G$149,'CONSOLIDADO-ACUEDUCTOSRURALES2'!$I$149,'CONSOLIDADO-ACUEDUCTOSRURALES2'!$K$149,'CONSOLIDADO-ACUEDUCTOSRURALES2'!$M$149,'CONSOLIDADO-ACUEDUCTOSRURALES2'!$O$149)</c:f>
              <c:numCache>
                <c:formatCode>0.0</c:formatCode>
                <c:ptCount val="6"/>
                <c:pt idx="0">
                  <c:v>21.739130434782609</c:v>
                </c:pt>
                <c:pt idx="1">
                  <c:v>1.4492753623188406</c:v>
                </c:pt>
                <c:pt idx="2">
                  <c:v>5.7971014492753623</c:v>
                </c:pt>
                <c:pt idx="3">
                  <c:v>20.289855072463769</c:v>
                </c:pt>
                <c:pt idx="4">
                  <c:v>42.028985507246375</c:v>
                </c:pt>
                <c:pt idx="5">
                  <c:v>8.695652173913043</c:v>
                </c:pt>
              </c:numCache>
            </c:numRef>
          </c:val>
          <c:extLst>
            <c:ext xmlns:c16="http://schemas.microsoft.com/office/drawing/2014/chart" uri="{C3380CC4-5D6E-409C-BE32-E72D297353CC}">
              <c16:uniqueId val="{00000013-E545-4A0D-B8E5-745CF12703C9}"/>
            </c:ext>
          </c:extLst>
        </c:ser>
        <c:dLbls>
          <c:showLegendKey val="0"/>
          <c:showVal val="0"/>
          <c:showCatName val="0"/>
          <c:showSerName val="0"/>
          <c:showPercent val="0"/>
          <c:showBubbleSize val="0"/>
        </c:dLbls>
        <c:gapWidth val="135"/>
        <c:overlap val="-5"/>
        <c:axId val="1828127936"/>
        <c:axId val="1828137184"/>
      </c:barChart>
      <c:catAx>
        <c:axId val="1828127392"/>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828140448"/>
        <c:crosses val="autoZero"/>
        <c:auto val="1"/>
        <c:lblAlgn val="ctr"/>
        <c:lblOffset val="100"/>
        <c:noMultiLvlLbl val="0"/>
      </c:catAx>
      <c:valAx>
        <c:axId val="1828140448"/>
        <c:scaling>
          <c:orientation val="minMax"/>
          <c:max val="30"/>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91493607167"/>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27392"/>
        <c:crosses val="autoZero"/>
        <c:crossBetween val="between"/>
      </c:valAx>
      <c:catAx>
        <c:axId val="1828127936"/>
        <c:scaling>
          <c:orientation val="minMax"/>
        </c:scaling>
        <c:delete val="1"/>
        <c:axPos val="l"/>
        <c:numFmt formatCode="General" sourceLinked="1"/>
        <c:majorTickMark val="out"/>
        <c:minorTickMark val="none"/>
        <c:tickLblPos val="nextTo"/>
        <c:crossAx val="1828137184"/>
        <c:crosses val="autoZero"/>
        <c:auto val="1"/>
        <c:lblAlgn val="ctr"/>
        <c:lblOffset val="100"/>
        <c:noMultiLvlLbl val="0"/>
      </c:catAx>
      <c:valAx>
        <c:axId val="1828137184"/>
        <c:scaling>
          <c:orientation val="minMax"/>
          <c:max val="50"/>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54095357964"/>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27936"/>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17</a:t>
            </a:r>
            <a:r>
              <a:rPr lang="es-CO" sz="1200" b="0" i="0" u="none" strike="noStrike" baseline="0">
                <a:solidFill>
                  <a:srgbClr val="000000"/>
                </a:solidFill>
                <a:latin typeface="Arial"/>
                <a:cs typeface="Arial"/>
              </a:rPr>
              <a:t>. Número y porcentaje de acueductos rurales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Nordeste Antioquia- Colombia  2022</a:t>
            </a:r>
          </a:p>
        </c:rich>
      </c:tx>
      <c:layout>
        <c:manualLayout>
          <c:xMode val="edge"/>
          <c:yMode val="edge"/>
          <c:x val="0.17977430486163851"/>
          <c:y val="1.1976032065759222E-2"/>
        </c:manualLayout>
      </c:layout>
      <c:overlay val="0"/>
    </c:title>
    <c:autoTitleDeleted val="0"/>
    <c:plotArea>
      <c:layout>
        <c:manualLayout>
          <c:layoutTarget val="inner"/>
          <c:xMode val="edge"/>
          <c:yMode val="edge"/>
          <c:x val="0.14438480088466099"/>
          <c:y val="0.10723879515060618"/>
          <c:w val="0.73332374062379257"/>
          <c:h val="0.63053478315210598"/>
        </c:manualLayout>
      </c:layout>
      <c:barChart>
        <c:barDir val="col"/>
        <c:grouping val="clustered"/>
        <c:varyColors val="0"/>
        <c:ser>
          <c:idx val="0"/>
          <c:order val="0"/>
          <c:tx>
            <c:strRef>
              <c:f>'CONSOLIDADO-ACUEDUCTOSRURALES2'!$B$154</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'CONSOLIDADO-ACUEDUCTOSRURALES2'!$A$155:$A$164</c:f>
              <c:strCache>
                <c:ptCount val="10"/>
                <c:pt idx="0">
                  <c:v>Amalfi</c:v>
                </c:pt>
                <c:pt idx="1">
                  <c:v>Anori</c:v>
                </c:pt>
                <c:pt idx="2">
                  <c:v>Cisneros</c:v>
                </c:pt>
                <c:pt idx="3">
                  <c:v>Remedios</c:v>
                </c:pt>
                <c:pt idx="4">
                  <c:v>San Roque</c:v>
                </c:pt>
                <c:pt idx="5">
                  <c:v>Santo Domingo</c:v>
                </c:pt>
                <c:pt idx="6">
                  <c:v>Segovia</c:v>
                </c:pt>
                <c:pt idx="7">
                  <c:v>Vegachi</c:v>
                </c:pt>
                <c:pt idx="8">
                  <c:v>Yali</c:v>
                </c:pt>
                <c:pt idx="9">
                  <c:v>Yolombo</c:v>
                </c:pt>
              </c:strCache>
            </c:strRef>
          </c:cat>
          <c:val>
            <c:numRef>
              <c:f>'CONSOLIDADO-ACUEDUCTOSRURALES2'!$B$155:$B$164</c:f>
              <c:numCache>
                <c:formatCode>General</c:formatCode>
                <c:ptCount val="10"/>
                <c:pt idx="0">
                  <c:v>6</c:v>
                </c:pt>
                <c:pt idx="1">
                  <c:v>4</c:v>
                </c:pt>
                <c:pt idx="2">
                  <c:v>3</c:v>
                </c:pt>
                <c:pt idx="3">
                  <c:v>9</c:v>
                </c:pt>
                <c:pt idx="4">
                  <c:v>33</c:v>
                </c:pt>
                <c:pt idx="5">
                  <c:v>18</c:v>
                </c:pt>
                <c:pt idx="6">
                  <c:v>12</c:v>
                </c:pt>
                <c:pt idx="7">
                  <c:v>6</c:v>
                </c:pt>
                <c:pt idx="8">
                  <c:v>10</c:v>
                </c:pt>
                <c:pt idx="9">
                  <c:v>16</c:v>
                </c:pt>
              </c:numCache>
            </c:numRef>
          </c:val>
          <c:extLst>
            <c:ext xmlns:c16="http://schemas.microsoft.com/office/drawing/2014/chart" uri="{C3380CC4-5D6E-409C-BE32-E72D297353CC}">
              <c16:uniqueId val="{00000000-9841-4775-BC0C-06FDC07F00AB}"/>
            </c:ext>
          </c:extLst>
        </c:ser>
        <c:dLbls>
          <c:showLegendKey val="0"/>
          <c:showVal val="0"/>
          <c:showCatName val="0"/>
          <c:showSerName val="0"/>
          <c:showPercent val="0"/>
          <c:showBubbleSize val="0"/>
        </c:dLbls>
        <c:gapWidth val="191"/>
        <c:overlap val="-65"/>
        <c:axId val="1828130112"/>
        <c:axId val="1828131744"/>
      </c:barChart>
      <c:barChart>
        <c:barDir val="col"/>
        <c:grouping val="clustered"/>
        <c:varyColors val="0"/>
        <c:ser>
          <c:idx val="1"/>
          <c:order val="1"/>
          <c:tx>
            <c:strRef>
              <c:f>'CONSOLIDADO-ACUEDUCTOSRURALES2'!$C$55</c:f>
              <c:strCache>
                <c:ptCount val="1"/>
                <c:pt idx="0">
                  <c:v>%</c:v>
                </c:pt>
              </c:strCache>
            </c:strRef>
          </c:tx>
          <c:spPr>
            <a:pattFill prst="ltDnDiag">
              <a:fgClr>
                <a:schemeClr val="tx2">
                  <a:lumMod val="60000"/>
                  <a:lumOff val="40000"/>
                </a:schemeClr>
              </a:fgClr>
              <a:bgClr>
                <a:schemeClr val="bg1"/>
              </a:bgClr>
            </a:patt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'CONSOLIDADO-ACUEDUCTOSRURALES2'!$A$56:$A$72</c:f>
              <c:strCache>
                <c:ptCount val="17"/>
                <c:pt idx="0">
                  <c:v>Angostura</c:v>
                </c:pt>
                <c:pt idx="1">
                  <c:v>Belmira</c:v>
                </c:pt>
                <c:pt idx="2">
                  <c:v>Briceño</c:v>
                </c:pt>
                <c:pt idx="3">
                  <c:v>Campamento</c:v>
                </c:pt>
                <c:pt idx="4">
                  <c:v>Carolina del Príncipe</c:v>
                </c:pt>
                <c:pt idx="5">
                  <c:v>Don Matías</c:v>
                </c:pt>
                <c:pt idx="6">
                  <c:v>Entrerríos</c:v>
                </c:pt>
                <c:pt idx="7">
                  <c:v>Gómez Plata</c:v>
                </c:pt>
                <c:pt idx="8">
                  <c:v>Guadalupe</c:v>
                </c:pt>
                <c:pt idx="9">
                  <c:v>Ituango</c:v>
                </c:pt>
                <c:pt idx="10">
                  <c:v>San Andrés de Cuerquia</c:v>
                </c:pt>
                <c:pt idx="11">
                  <c:v>San José de la Montaña</c:v>
                </c:pt>
                <c:pt idx="12">
                  <c:v>San Pedro de los Milagros</c:v>
                </c:pt>
                <c:pt idx="13">
                  <c:v>Santa Rosa de Osos</c:v>
                </c:pt>
                <c:pt idx="14">
                  <c:v>Toledo</c:v>
                </c:pt>
                <c:pt idx="15">
                  <c:v>Valdivia</c:v>
                </c:pt>
                <c:pt idx="16">
                  <c:v>Yarumal</c:v>
                </c:pt>
              </c:strCache>
            </c:strRef>
          </c:cat>
          <c:val>
            <c:numRef>
              <c:f>'CONSOLIDADO-ACUEDUCTOSRURALES2'!$C$155:$C$164</c:f>
              <c:numCache>
                <c:formatCode>0.0</c:formatCode>
                <c:ptCount val="10"/>
                <c:pt idx="0">
                  <c:v>5.1282051282051277</c:v>
                </c:pt>
                <c:pt idx="1">
                  <c:v>3.4188034188034191</c:v>
                </c:pt>
                <c:pt idx="2">
                  <c:v>2.5641025641025639</c:v>
                </c:pt>
                <c:pt idx="3">
                  <c:v>7.6923076923076925</c:v>
                </c:pt>
                <c:pt idx="4">
                  <c:v>28.205128205128204</c:v>
                </c:pt>
                <c:pt idx="5">
                  <c:v>15.384615384615385</c:v>
                </c:pt>
                <c:pt idx="6">
                  <c:v>10.256410256410255</c:v>
                </c:pt>
                <c:pt idx="7">
                  <c:v>5.1282051282051277</c:v>
                </c:pt>
                <c:pt idx="8">
                  <c:v>8.5470085470085468</c:v>
                </c:pt>
                <c:pt idx="9">
                  <c:v>13.675213675213676</c:v>
                </c:pt>
              </c:numCache>
            </c:numRef>
          </c:val>
          <c:extLst>
            <c:ext xmlns:c16="http://schemas.microsoft.com/office/drawing/2014/chart" uri="{C3380CC4-5D6E-409C-BE32-E72D297353CC}">
              <c16:uniqueId val="{00000001-9841-4775-BC0C-06FDC07F00AB}"/>
            </c:ext>
          </c:extLst>
        </c:ser>
        <c:dLbls>
          <c:showLegendKey val="0"/>
          <c:showVal val="0"/>
          <c:showCatName val="0"/>
          <c:showSerName val="0"/>
          <c:showPercent val="0"/>
          <c:showBubbleSize val="0"/>
        </c:dLbls>
        <c:gapWidth val="198"/>
        <c:axId val="1828141536"/>
        <c:axId val="1828133376"/>
      </c:barChart>
      <c:catAx>
        <c:axId val="1828130112"/>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1744"/>
        <c:crossesAt val="0"/>
        <c:auto val="1"/>
        <c:lblAlgn val="ctr"/>
        <c:lblOffset val="100"/>
        <c:noMultiLvlLbl val="0"/>
      </c:catAx>
      <c:valAx>
        <c:axId val="1828131744"/>
        <c:scaling>
          <c:orientation val="minMax"/>
          <c:max val="40"/>
          <c:min val="0"/>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Arial" panose="020B0604020202020204" pitchFamily="34" charset="0"/>
                  </a:defRPr>
                </a:pPr>
                <a:r>
                  <a:rPr lang="es-CO" sz="1400">
                    <a:latin typeface="Arial Narrow" panose="020B0606020202030204" pitchFamily="34" charset="0"/>
                    <a:cs typeface="Arial" panose="020B0604020202020204" pitchFamily="34" charset="0"/>
                  </a:rPr>
                  <a:t>Numero de Sistemas</a:t>
                </a:r>
              </a:p>
            </c:rich>
          </c:tx>
          <c:layout>
            <c:manualLayout>
              <c:xMode val="edge"/>
              <c:yMode val="edge"/>
              <c:x val="1.8067735187923845E-2"/>
              <c:y val="0.22487436163502819"/>
            </c:manualLayout>
          </c:layout>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0112"/>
        <c:crosses val="autoZero"/>
        <c:crossBetween val="between"/>
        <c:majorUnit val="5"/>
      </c:valAx>
      <c:catAx>
        <c:axId val="1828141536"/>
        <c:scaling>
          <c:orientation val="minMax"/>
        </c:scaling>
        <c:delete val="1"/>
        <c:axPos val="b"/>
        <c:numFmt formatCode="General" sourceLinked="1"/>
        <c:majorTickMark val="out"/>
        <c:minorTickMark val="none"/>
        <c:tickLblPos val="nextTo"/>
        <c:crossAx val="1828133376"/>
        <c:crosses val="autoZero"/>
        <c:auto val="1"/>
        <c:lblAlgn val="ctr"/>
        <c:lblOffset val="100"/>
        <c:noMultiLvlLbl val="0"/>
      </c:catAx>
      <c:valAx>
        <c:axId val="1828133376"/>
        <c:scaling>
          <c:orientation val="minMax"/>
          <c:max val="50"/>
          <c:min val="0"/>
        </c:scaling>
        <c:delete val="0"/>
        <c:axPos val="r"/>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41536"/>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708824187674221"/>
          <c:w val="0.4600726114819404"/>
          <c:h val="6.0105800728397329E-2"/>
        </c:manualLayout>
      </c:layout>
      <c:overlay val="0"/>
      <c:txPr>
        <a:bodyPr/>
        <a:lstStyle/>
        <a:p>
          <a:pPr>
            <a:defRPr sz="12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s-CO" sz="1200" b="1" i="0" baseline="0">
                <a:effectLst/>
                <a:latin typeface="Arial" panose="020B0604020202020204" pitchFamily="34" charset="0"/>
                <a:cs typeface="Arial" panose="020B0604020202020204" pitchFamily="34" charset="0"/>
              </a:rPr>
              <a:t>Gráfico  18</a:t>
            </a:r>
            <a:r>
              <a:rPr lang="es-CO" sz="1200" b="0" i="0" baseline="0">
                <a:effectLst/>
                <a:latin typeface="Arial" panose="020B0604020202020204" pitchFamily="34" charset="0"/>
                <a:cs typeface="Arial" panose="020B0604020202020204" pitchFamily="34" charset="0"/>
              </a:rPr>
              <a:t>. Numero y porcentaje de acueductos rurales por  nivel de riesgo sanitario psubregión  Nordeste - Antioquia - Colombia  2022</a:t>
            </a:r>
            <a:endParaRPr lang="en-US" sz="1200" b="0" i="0" u="none" strike="noStrike" baseline="0">
              <a:solidFill>
                <a:srgbClr val="000000"/>
              </a:solidFill>
              <a:latin typeface="Arial"/>
              <a:cs typeface="Arial"/>
            </a:endParaRPr>
          </a:p>
        </c:rich>
      </c:tx>
      <c:layout>
        <c:manualLayout>
          <c:xMode val="edge"/>
          <c:yMode val="edge"/>
          <c:x val="0.14171961033460398"/>
          <c:y val="2.0578778135048232E-2"/>
        </c:manualLayout>
      </c:layout>
      <c:overlay val="1"/>
      <c:spPr>
        <a:scene3d>
          <a:camera prst="orthographicFront"/>
          <a:lightRig rig="threePt" dir="t"/>
        </a:scene3d>
        <a:sp3d>
          <a:bevelB/>
        </a:sp3d>
      </c:spPr>
    </c:title>
    <c:autoTitleDeleted val="0"/>
    <c:plotArea>
      <c:layout>
        <c:manualLayout>
          <c:layoutTarget val="inner"/>
          <c:xMode val="edge"/>
          <c:yMode val="edge"/>
          <c:x val="0.19997798877427489"/>
          <c:y val="0.20548497354229434"/>
          <c:w val="0.69094811687293856"/>
          <c:h val="0.66975581216643609"/>
        </c:manualLayout>
      </c:layout>
      <c:barChart>
        <c:barDir val="bar"/>
        <c:grouping val="stacked"/>
        <c:varyColors val="0"/>
        <c:ser>
          <c:idx val="1"/>
          <c:order val="1"/>
          <c:tx>
            <c:strRef>
              <c:f>'CONSOLIDADO-ACUEDUCTOSRURALES2'!$B$154</c:f>
              <c:strCache>
                <c:ptCount val="1"/>
                <c:pt idx="0">
                  <c:v>Número de Sistemas</c:v>
                </c:pt>
              </c:strCache>
            </c:strRef>
          </c:tx>
          <c:spPr>
            <a:solidFill>
              <a:schemeClr val="bg1">
                <a:lumMod val="85000"/>
              </a:schemeClr>
            </a:solidFill>
          </c:spPr>
          <c:invertIfNegative val="0"/>
          <c:dLbls>
            <c:dLbl>
              <c:idx val="0"/>
              <c:layout>
                <c:manualLayout>
                  <c:x val="8.1321340550347343E-2"/>
                  <c:y val="9.1146162999721506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33-4E6F-9C7C-F1BDF42749B0}"/>
                </c:ext>
              </c:extLst>
            </c:dLbl>
            <c:dLbl>
              <c:idx val="1"/>
              <c:layout>
                <c:manualLayout>
                  <c:x val="3.7272075425133513E-2"/>
                  <c:y val="3.238669716413983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33-4E6F-9C7C-F1BDF42749B0}"/>
                </c:ext>
              </c:extLst>
            </c:dLbl>
            <c:dLbl>
              <c:idx val="2"/>
              <c:layout>
                <c:manualLayout>
                  <c:x val="3.3883814078513375E-2"/>
                  <c:y val="7.75552573613185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33-4E6F-9C7C-F1BDF42749B0}"/>
                </c:ext>
              </c:extLst>
            </c:dLbl>
            <c:dLbl>
              <c:idx val="3"/>
              <c:layout>
                <c:manualLayout>
                  <c:x val="9.487478614093188E-2"/>
                  <c:y val="-1.660885636893245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33-4E6F-9C7C-F1BDF42749B0}"/>
                </c:ext>
              </c:extLst>
            </c:dLbl>
            <c:dLbl>
              <c:idx val="4"/>
              <c:layout>
                <c:manualLayout>
                  <c:x val="0.33047427521369233"/>
                  <c:y val="2.56606830898544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33-4E6F-9C7C-F1BDF42749B0}"/>
                </c:ext>
              </c:extLst>
            </c:dLbl>
            <c:dLbl>
              <c:idx val="5"/>
              <c:layout>
                <c:manualLayout>
                  <c:x val="6.9179815039003223E-2"/>
                  <c:y val="2.55249765804997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33-4E6F-9C7C-F1BDF42749B0}"/>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('CONSOLIDADO-ACUEDUCTOSRURALES2'!$D$154,'CONSOLIDADO-ACUEDUCTOSRURALES2'!$F$154,'CONSOLIDADO-ACUEDUCTOSRURALES2'!$H$154,'CONSOLIDADO-ACUEDUCTOSRURALES2'!$J$154,'CONSOLIDADO-ACUEDUCTOSRURALES2'!$L$154,'CONSOLIDADO-ACUEDUCTOSRURALES2'!$N$154)</c:f>
              <c:strCache>
                <c:ptCount val="6"/>
                <c:pt idx="0">
                  <c:v>Sin Riesgo</c:v>
                </c:pt>
                <c:pt idx="1">
                  <c:v>Bajo</c:v>
                </c:pt>
                <c:pt idx="2">
                  <c:v>Medio</c:v>
                </c:pt>
                <c:pt idx="3">
                  <c:v>Alto</c:v>
                </c:pt>
                <c:pt idx="4">
                  <c:v>Inviable Sanitariamente</c:v>
                </c:pt>
                <c:pt idx="5">
                  <c:v>Sin Dato</c:v>
                </c:pt>
              </c:strCache>
            </c:strRef>
          </c:cat>
          <c:val>
            <c:numRef>
              <c:f>('CONSOLIDADO-ACUEDUCTOSRURALES2'!$D$165,'CONSOLIDADO-ACUEDUCTOSRURALES2'!$F$165,'CONSOLIDADO-ACUEDUCTOSRURALES2'!$H$165,'CONSOLIDADO-ACUEDUCTOSRURALES2'!$J$165,'CONSOLIDADO-ACUEDUCTOSRURALES2'!$L$165,'CONSOLIDADO-ACUEDUCTOSRURALES2'!$N$165)</c:f>
              <c:numCache>
                <c:formatCode>General</c:formatCode>
                <c:ptCount val="6"/>
                <c:pt idx="0">
                  <c:v>16</c:v>
                </c:pt>
                <c:pt idx="1">
                  <c:v>0</c:v>
                </c:pt>
                <c:pt idx="2">
                  <c:v>2</c:v>
                </c:pt>
                <c:pt idx="3">
                  <c:v>18</c:v>
                </c:pt>
                <c:pt idx="4">
                  <c:v>76</c:v>
                </c:pt>
                <c:pt idx="5">
                  <c:v>5</c:v>
                </c:pt>
              </c:numCache>
            </c:numRef>
          </c:val>
          <c:extLst>
            <c:ext xmlns:c16="http://schemas.microsoft.com/office/drawing/2014/chart" uri="{C3380CC4-5D6E-409C-BE32-E72D297353CC}">
              <c16:uniqueId val="{00000006-4A33-4E6F-9C7C-F1BDF42749B0}"/>
            </c:ext>
          </c:extLst>
        </c:ser>
        <c:dLbls>
          <c:showLegendKey val="0"/>
          <c:showVal val="0"/>
          <c:showCatName val="0"/>
          <c:showSerName val="0"/>
          <c:showPercent val="0"/>
          <c:showBubbleSize val="0"/>
        </c:dLbls>
        <c:gapWidth val="136"/>
        <c:overlap val="-5"/>
        <c:axId val="1828134464"/>
        <c:axId val="1828128480"/>
      </c:barChart>
      <c:barChart>
        <c:barDir val="bar"/>
        <c:grouping val="stacked"/>
        <c:varyColors val="0"/>
        <c:ser>
          <c:idx val="0"/>
          <c:order val="0"/>
          <c:tx>
            <c:strRef>
              <c:f>'CONSOLIDADO-ACUEDUCTOSRURALES2'!$C$154</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4A33-4E6F-9C7C-F1BDF42749B0}"/>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4A33-4E6F-9C7C-F1BDF42749B0}"/>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4A33-4E6F-9C7C-F1BDF42749B0}"/>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4A33-4E6F-9C7C-F1BDF42749B0}"/>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4A33-4E6F-9C7C-F1BDF42749B0}"/>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4A33-4E6F-9C7C-F1BDF42749B0}"/>
              </c:ext>
            </c:extLst>
          </c:dPt>
          <c:dLbls>
            <c:dLbl>
              <c:idx val="0"/>
              <c:layout>
                <c:manualLayout>
                  <c:x val="-2.4780638125443976E-3"/>
                  <c:y val="5.1703730384718618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33-4E6F-9C7C-F1BDF42749B0}"/>
                </c:ext>
              </c:extLst>
            </c:dLbl>
            <c:dLbl>
              <c:idx val="2"/>
              <c:layout>
                <c:manualLayout>
                  <c:x val="-7.0223814145214062E-3"/>
                  <c:y val="2.9951698821339763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A33-4E6F-9C7C-F1BDF42749B0}"/>
                </c:ext>
              </c:extLst>
            </c:dLbl>
            <c:dLbl>
              <c:idx val="3"/>
              <c:layout>
                <c:manualLayout>
                  <c:x val="-5.8641240365919951E-2"/>
                  <c:y val="-3.4937926613793935E-4"/>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A33-4E6F-9C7C-F1BDF42749B0}"/>
                </c:ext>
              </c:extLst>
            </c:dLbl>
            <c:dLbl>
              <c:idx val="4"/>
              <c:layout>
                <c:manualLayout>
                  <c:x val="4.1459811170363242E-3"/>
                  <c:y val="-3.3777300973625085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A33-4E6F-9C7C-F1BDF42749B0}"/>
                </c:ext>
              </c:extLst>
            </c:dLbl>
            <c:dLbl>
              <c:idx val="5"/>
              <c:layout>
                <c:manualLayout>
                  <c:x val="7.0845464520238651E-3"/>
                  <c:y val="4.5846280709164232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A33-4E6F-9C7C-F1BDF42749B0}"/>
                </c:ext>
              </c:extLst>
            </c:dLbl>
            <c:spPr>
              <a:noFill/>
              <a:ln w="25400">
                <a:noFill/>
              </a:ln>
            </c:spPr>
            <c:txPr>
              <a:bodyPr/>
              <a:lstStyle/>
              <a:p>
                <a:pPr>
                  <a:defRPr sz="1200" b="1"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('CONSOLIDADO-ACUEDUCTOSRURALES2'!$D$102,'CONSOLIDADO-ACUEDUCTOSRURALES2'!$F$102,'CONSOLIDADO-ACUEDUCTOSRURALES2'!$H$102,'CONSOLIDADO-ACUEDUCTOSRURALES2'!$J$102,'CONSOLIDADO-ACUEDUCTOSRURALES2'!$L$102,'CONSOLIDADO-ACUEDUCTOSRURALES2'!$N$102)</c:f>
              <c:strCache>
                <c:ptCount val="6"/>
                <c:pt idx="0">
                  <c:v>Sin Riesgo</c:v>
                </c:pt>
                <c:pt idx="1">
                  <c:v>Bajo</c:v>
                </c:pt>
                <c:pt idx="2">
                  <c:v>Medio</c:v>
                </c:pt>
                <c:pt idx="3">
                  <c:v>Alto</c:v>
                </c:pt>
                <c:pt idx="4">
                  <c:v>Inviable Sanitariamente</c:v>
                </c:pt>
                <c:pt idx="5">
                  <c:v>Sin Dato</c:v>
                </c:pt>
              </c:strCache>
            </c:strRef>
          </c:cat>
          <c:val>
            <c:numRef>
              <c:f>('CONSOLIDADO-ACUEDUCTOSRURALES2'!$E$165,'CONSOLIDADO-ACUEDUCTOSRURALES2'!$G$165,'CONSOLIDADO-ACUEDUCTOSRURALES2'!$I$165,'CONSOLIDADO-ACUEDUCTOSRURALES2'!$K$165,'CONSOLIDADO-ACUEDUCTOSRURALES2'!$M$165,'CONSOLIDADO-ACUEDUCTOSRURALES2'!$O$165)</c:f>
              <c:numCache>
                <c:formatCode>0.0</c:formatCode>
                <c:ptCount val="6"/>
                <c:pt idx="0">
                  <c:v>13.675213675213676</c:v>
                </c:pt>
                <c:pt idx="1">
                  <c:v>0</c:v>
                </c:pt>
                <c:pt idx="2">
                  <c:v>1.7094017094017095</c:v>
                </c:pt>
                <c:pt idx="3">
                  <c:v>15.384615384615385</c:v>
                </c:pt>
                <c:pt idx="4">
                  <c:v>64.957264957264954</c:v>
                </c:pt>
                <c:pt idx="5">
                  <c:v>4.2735042735042734</c:v>
                </c:pt>
              </c:numCache>
            </c:numRef>
          </c:val>
          <c:extLst>
            <c:ext xmlns:c16="http://schemas.microsoft.com/office/drawing/2014/chart" uri="{C3380CC4-5D6E-409C-BE32-E72D297353CC}">
              <c16:uniqueId val="{00000013-4A33-4E6F-9C7C-F1BDF42749B0}"/>
            </c:ext>
          </c:extLst>
        </c:ser>
        <c:dLbls>
          <c:showLegendKey val="0"/>
          <c:showVal val="0"/>
          <c:showCatName val="0"/>
          <c:showSerName val="0"/>
          <c:showPercent val="0"/>
          <c:showBubbleSize val="0"/>
        </c:dLbls>
        <c:gapWidth val="135"/>
        <c:overlap val="-5"/>
        <c:axId val="1828129568"/>
        <c:axId val="1828137728"/>
      </c:barChart>
      <c:catAx>
        <c:axId val="1828134464"/>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828128480"/>
        <c:crosses val="autoZero"/>
        <c:auto val="1"/>
        <c:lblAlgn val="ctr"/>
        <c:lblOffset val="100"/>
        <c:noMultiLvlLbl val="0"/>
      </c:catAx>
      <c:valAx>
        <c:axId val="1828128480"/>
        <c:scaling>
          <c:orientation val="minMax"/>
          <c:max val="85"/>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9209317585"/>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4464"/>
        <c:crosses val="autoZero"/>
        <c:crossBetween val="between"/>
      </c:valAx>
      <c:catAx>
        <c:axId val="1828129568"/>
        <c:scaling>
          <c:orientation val="minMax"/>
        </c:scaling>
        <c:delete val="1"/>
        <c:axPos val="l"/>
        <c:numFmt formatCode="General" sourceLinked="1"/>
        <c:majorTickMark val="out"/>
        <c:minorTickMark val="none"/>
        <c:tickLblPos val="nextTo"/>
        <c:crossAx val="1828137728"/>
        <c:crosses val="autoZero"/>
        <c:auto val="1"/>
        <c:lblAlgn val="ctr"/>
        <c:lblOffset val="100"/>
        <c:noMultiLvlLbl val="0"/>
      </c:catAx>
      <c:valAx>
        <c:axId val="1828137728"/>
        <c:scaling>
          <c:orientation val="minMax"/>
          <c:max val="80"/>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46620734908"/>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29568"/>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19</a:t>
            </a:r>
            <a:r>
              <a:rPr lang="es-CO" sz="1200" b="0" i="0" u="none" strike="noStrike" baseline="0">
                <a:solidFill>
                  <a:srgbClr val="000000"/>
                </a:solidFill>
                <a:latin typeface="Arial"/>
                <a:cs typeface="Arial"/>
              </a:rPr>
              <a:t>. Número y porcentaje de acueductos rurales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Oriente   Antioquia- Colombia   2022</a:t>
            </a:r>
          </a:p>
        </c:rich>
      </c:tx>
      <c:layout>
        <c:manualLayout>
          <c:xMode val="edge"/>
          <c:yMode val="edge"/>
          <c:x val="0.20197419508387504"/>
          <c:y val="4.33771027418429E-2"/>
        </c:manualLayout>
      </c:layout>
      <c:overlay val="0"/>
    </c:title>
    <c:autoTitleDeleted val="0"/>
    <c:plotArea>
      <c:layout>
        <c:manualLayout>
          <c:layoutTarget val="inner"/>
          <c:xMode val="edge"/>
          <c:yMode val="edge"/>
          <c:x val="0.14438480088466099"/>
          <c:y val="0.10723879515060618"/>
          <c:w val="0.73332374062379257"/>
          <c:h val="0.63053478315210598"/>
        </c:manualLayout>
      </c:layout>
      <c:barChart>
        <c:barDir val="col"/>
        <c:grouping val="clustered"/>
        <c:varyColors val="0"/>
        <c:ser>
          <c:idx val="0"/>
          <c:order val="0"/>
          <c:tx>
            <c:strRef>
              <c:f>'CONSOLIDADO-ACUEDUCTOSRURALES2'!$B$170</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ysClr val="windowText" lastClr="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'CONSOLIDADO-ACUEDUCTOSRURALES2'!$A$171:$A$193</c:f>
              <c:strCache>
                <c:ptCount val="23"/>
                <c:pt idx="0">
                  <c:v>Abejorral</c:v>
                </c:pt>
                <c:pt idx="1">
                  <c:v>Alejandría</c:v>
                </c:pt>
                <c:pt idx="2">
                  <c:v>Argelia</c:v>
                </c:pt>
                <c:pt idx="3">
                  <c:v>Cocorná</c:v>
                </c:pt>
                <c:pt idx="4">
                  <c:v>Concepción</c:v>
                </c:pt>
                <c:pt idx="5">
                  <c:v>El Carmen de Viboral</c:v>
                </c:pt>
                <c:pt idx="6">
                  <c:v>El Peñol</c:v>
                </c:pt>
                <c:pt idx="7">
                  <c:v>El Retiro</c:v>
                </c:pt>
                <c:pt idx="8">
                  <c:v>El Santuario</c:v>
                </c:pt>
                <c:pt idx="9">
                  <c:v>Granada</c:v>
                </c:pt>
                <c:pt idx="10">
                  <c:v>Guarne</c:v>
                </c:pt>
                <c:pt idx="11">
                  <c:v>Guatapé</c:v>
                </c:pt>
                <c:pt idx="12">
                  <c:v>La Ceja</c:v>
                </c:pt>
                <c:pt idx="13">
                  <c:v>La Unión</c:v>
                </c:pt>
                <c:pt idx="14">
                  <c:v>Marinilla</c:v>
                </c:pt>
                <c:pt idx="15">
                  <c:v>Nariño</c:v>
                </c:pt>
                <c:pt idx="16">
                  <c:v>Rionegro</c:v>
                </c:pt>
                <c:pt idx="17">
                  <c:v>San Carlos</c:v>
                </c:pt>
                <c:pt idx="18">
                  <c:v>San Francisco</c:v>
                </c:pt>
                <c:pt idx="19">
                  <c:v>San Luis</c:v>
                </c:pt>
                <c:pt idx="20">
                  <c:v>San Rafael</c:v>
                </c:pt>
                <c:pt idx="21">
                  <c:v>San Vicente</c:v>
                </c:pt>
                <c:pt idx="22">
                  <c:v>Sonsón</c:v>
                </c:pt>
              </c:strCache>
            </c:strRef>
          </c:cat>
          <c:val>
            <c:numRef>
              <c:f>'CONSOLIDADO-ACUEDUCTOSRURALES2'!$B$171:$B$193</c:f>
              <c:numCache>
                <c:formatCode>General</c:formatCode>
                <c:ptCount val="23"/>
                <c:pt idx="0">
                  <c:v>47</c:v>
                </c:pt>
                <c:pt idx="1">
                  <c:v>11</c:v>
                </c:pt>
                <c:pt idx="2">
                  <c:v>19</c:v>
                </c:pt>
                <c:pt idx="3">
                  <c:v>23</c:v>
                </c:pt>
                <c:pt idx="4">
                  <c:v>5</c:v>
                </c:pt>
                <c:pt idx="5">
                  <c:v>36</c:v>
                </c:pt>
                <c:pt idx="6">
                  <c:v>28</c:v>
                </c:pt>
                <c:pt idx="7">
                  <c:v>21</c:v>
                </c:pt>
                <c:pt idx="8">
                  <c:v>36</c:v>
                </c:pt>
                <c:pt idx="9">
                  <c:v>27</c:v>
                </c:pt>
                <c:pt idx="10">
                  <c:v>59</c:v>
                </c:pt>
                <c:pt idx="11">
                  <c:v>6</c:v>
                </c:pt>
                <c:pt idx="12">
                  <c:v>18</c:v>
                </c:pt>
                <c:pt idx="13">
                  <c:v>18</c:v>
                </c:pt>
                <c:pt idx="14">
                  <c:v>38</c:v>
                </c:pt>
                <c:pt idx="15">
                  <c:v>11</c:v>
                </c:pt>
                <c:pt idx="16">
                  <c:v>24</c:v>
                </c:pt>
                <c:pt idx="17">
                  <c:v>17</c:v>
                </c:pt>
                <c:pt idx="18">
                  <c:v>9</c:v>
                </c:pt>
                <c:pt idx="19">
                  <c:v>8</c:v>
                </c:pt>
                <c:pt idx="20">
                  <c:v>17</c:v>
                </c:pt>
                <c:pt idx="21">
                  <c:v>48</c:v>
                </c:pt>
                <c:pt idx="22">
                  <c:v>24</c:v>
                </c:pt>
              </c:numCache>
            </c:numRef>
          </c:val>
          <c:extLst>
            <c:ext xmlns:c16="http://schemas.microsoft.com/office/drawing/2014/chart" uri="{C3380CC4-5D6E-409C-BE32-E72D297353CC}">
              <c16:uniqueId val="{00000000-D800-4237-8439-17105CE6C658}"/>
            </c:ext>
          </c:extLst>
        </c:ser>
        <c:dLbls>
          <c:showLegendKey val="0"/>
          <c:showVal val="0"/>
          <c:showCatName val="0"/>
          <c:showSerName val="0"/>
          <c:showPercent val="0"/>
          <c:showBubbleSize val="0"/>
        </c:dLbls>
        <c:gapWidth val="142"/>
        <c:overlap val="-78"/>
        <c:axId val="1828130656"/>
        <c:axId val="1828138272"/>
      </c:barChart>
      <c:barChart>
        <c:barDir val="col"/>
        <c:grouping val="clustered"/>
        <c:varyColors val="0"/>
        <c:ser>
          <c:idx val="1"/>
          <c:order val="1"/>
          <c:tx>
            <c:strRef>
              <c:f>'CONSOLIDADO-ACUEDUCTOSRURALES2'!$C$55</c:f>
              <c:strCache>
                <c:ptCount val="1"/>
                <c:pt idx="0">
                  <c:v>%</c:v>
                </c:pt>
              </c:strCache>
            </c:strRef>
          </c:tx>
          <c:spPr>
            <a:pattFill prst="ltDnDiag">
              <a:fgClr>
                <a:schemeClr val="tx2">
                  <a:lumMod val="60000"/>
                  <a:lumOff val="40000"/>
                </a:schemeClr>
              </a:fgClr>
              <a:bgClr>
                <a:schemeClr val="bg1"/>
              </a:bgClr>
            </a:pattFill>
            <a:scene3d>
              <a:camera prst="orthographicFront"/>
              <a:lightRig rig="threePt" dir="t"/>
            </a:scene3d>
            <a:sp3d/>
          </c:spPr>
          <c:invertIfNegative val="0"/>
          <c:dLbls>
            <c:spPr>
              <a:noFill/>
              <a:ln w="25400">
                <a:noFill/>
              </a:ln>
            </c:spPr>
            <c:txPr>
              <a:bodyPr rot="-5400000" vert="horz"/>
              <a:lstStyle/>
              <a:p>
                <a:pPr>
                  <a:defRPr sz="1400" b="0" i="0" u="none" strike="noStrike" baseline="0">
                    <a:solidFill>
                      <a:sysClr val="windowText" lastClr="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'CONSOLIDADO-ACUEDUCTOSRURALES2'!$A$56:$A$72</c:f>
              <c:strCache>
                <c:ptCount val="17"/>
                <c:pt idx="0">
                  <c:v>Angostura</c:v>
                </c:pt>
                <c:pt idx="1">
                  <c:v>Belmira</c:v>
                </c:pt>
                <c:pt idx="2">
                  <c:v>Briceño</c:v>
                </c:pt>
                <c:pt idx="3">
                  <c:v>Campamento</c:v>
                </c:pt>
                <c:pt idx="4">
                  <c:v>Carolina del Príncipe</c:v>
                </c:pt>
                <c:pt idx="5">
                  <c:v>Don Matías</c:v>
                </c:pt>
                <c:pt idx="6">
                  <c:v>Entrerríos</c:v>
                </c:pt>
                <c:pt idx="7">
                  <c:v>Gómez Plata</c:v>
                </c:pt>
                <c:pt idx="8">
                  <c:v>Guadalupe</c:v>
                </c:pt>
                <c:pt idx="9">
                  <c:v>Ituango</c:v>
                </c:pt>
                <c:pt idx="10">
                  <c:v>San Andrés de Cuerquia</c:v>
                </c:pt>
                <c:pt idx="11">
                  <c:v>San José de la Montaña</c:v>
                </c:pt>
                <c:pt idx="12">
                  <c:v>San Pedro de los Milagros</c:v>
                </c:pt>
                <c:pt idx="13">
                  <c:v>Santa Rosa de Osos</c:v>
                </c:pt>
                <c:pt idx="14">
                  <c:v>Toledo</c:v>
                </c:pt>
                <c:pt idx="15">
                  <c:v>Valdivia</c:v>
                </c:pt>
                <c:pt idx="16">
                  <c:v>Yarumal</c:v>
                </c:pt>
              </c:strCache>
            </c:strRef>
          </c:cat>
          <c:val>
            <c:numRef>
              <c:f>'CONSOLIDADO-ACUEDUCTOSRURALES2'!$C$171:$C$193</c:f>
              <c:numCache>
                <c:formatCode>0.0</c:formatCode>
                <c:ptCount val="23"/>
                <c:pt idx="0">
                  <c:v>8.545454545454545</c:v>
                </c:pt>
                <c:pt idx="1">
                  <c:v>2</c:v>
                </c:pt>
                <c:pt idx="2">
                  <c:v>3.4545454545454546</c:v>
                </c:pt>
                <c:pt idx="3">
                  <c:v>4.1818181818181817</c:v>
                </c:pt>
                <c:pt idx="4">
                  <c:v>0.90909090909090906</c:v>
                </c:pt>
                <c:pt idx="5">
                  <c:v>6.5454545454545459</c:v>
                </c:pt>
                <c:pt idx="6">
                  <c:v>5.0909090909090908</c:v>
                </c:pt>
                <c:pt idx="7">
                  <c:v>3.8181818181818183</c:v>
                </c:pt>
                <c:pt idx="8">
                  <c:v>6.5454545454545459</c:v>
                </c:pt>
                <c:pt idx="9">
                  <c:v>4.9090909090909092</c:v>
                </c:pt>
                <c:pt idx="10">
                  <c:v>10.727272727272727</c:v>
                </c:pt>
                <c:pt idx="11">
                  <c:v>1.0909090909090911</c:v>
                </c:pt>
                <c:pt idx="12">
                  <c:v>3.2727272727272729</c:v>
                </c:pt>
                <c:pt idx="13">
                  <c:v>3.2727272727272729</c:v>
                </c:pt>
                <c:pt idx="14">
                  <c:v>6.9090909090909092</c:v>
                </c:pt>
                <c:pt idx="15">
                  <c:v>2</c:v>
                </c:pt>
                <c:pt idx="16">
                  <c:v>4.3636363636363642</c:v>
                </c:pt>
                <c:pt idx="17">
                  <c:v>3.0909090909090908</c:v>
                </c:pt>
                <c:pt idx="18">
                  <c:v>1.6363636363636365</c:v>
                </c:pt>
                <c:pt idx="19">
                  <c:v>1.4545454545454546</c:v>
                </c:pt>
                <c:pt idx="20">
                  <c:v>3.0909090909090908</c:v>
                </c:pt>
                <c:pt idx="21">
                  <c:v>8.7272727272727284</c:v>
                </c:pt>
                <c:pt idx="22">
                  <c:v>4.3636363636363642</c:v>
                </c:pt>
              </c:numCache>
            </c:numRef>
          </c:val>
          <c:extLst>
            <c:ext xmlns:c16="http://schemas.microsoft.com/office/drawing/2014/chart" uri="{C3380CC4-5D6E-409C-BE32-E72D297353CC}">
              <c16:uniqueId val="{00000001-D800-4237-8439-17105CE6C658}"/>
            </c:ext>
          </c:extLst>
        </c:ser>
        <c:dLbls>
          <c:showLegendKey val="0"/>
          <c:showVal val="0"/>
          <c:showCatName val="0"/>
          <c:showSerName val="0"/>
          <c:showPercent val="0"/>
          <c:showBubbleSize val="0"/>
        </c:dLbls>
        <c:gapWidth val="239"/>
        <c:axId val="1828135552"/>
        <c:axId val="1828138816"/>
      </c:barChart>
      <c:catAx>
        <c:axId val="1828130656"/>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8272"/>
        <c:crossesAt val="0"/>
        <c:auto val="1"/>
        <c:lblAlgn val="ctr"/>
        <c:lblOffset val="100"/>
        <c:noMultiLvlLbl val="0"/>
      </c:catAx>
      <c:valAx>
        <c:axId val="1828138272"/>
        <c:scaling>
          <c:orientation val="minMax"/>
          <c:max val="85"/>
          <c:min val="0"/>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Numero de Sistemas</a:t>
                </a:r>
              </a:p>
            </c:rich>
          </c:tx>
          <c:layout>
            <c:manualLayout>
              <c:xMode val="edge"/>
              <c:yMode val="edge"/>
              <c:x val="1.8067735187923845E-2"/>
              <c:y val="0.22487430282152232"/>
            </c:manualLayout>
          </c:layout>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0656"/>
        <c:crosses val="autoZero"/>
        <c:crossBetween val="between"/>
        <c:majorUnit val="20"/>
      </c:valAx>
      <c:catAx>
        <c:axId val="1828135552"/>
        <c:scaling>
          <c:orientation val="minMax"/>
        </c:scaling>
        <c:delete val="1"/>
        <c:axPos val="b"/>
        <c:numFmt formatCode="General" sourceLinked="1"/>
        <c:majorTickMark val="out"/>
        <c:minorTickMark val="none"/>
        <c:tickLblPos val="nextTo"/>
        <c:crossAx val="1828138816"/>
        <c:crosses val="autoZero"/>
        <c:auto val="1"/>
        <c:lblAlgn val="ctr"/>
        <c:lblOffset val="100"/>
        <c:noMultiLvlLbl val="0"/>
      </c:catAx>
      <c:valAx>
        <c:axId val="1828138816"/>
        <c:scaling>
          <c:orientation val="minMax"/>
          <c:max val="20"/>
          <c:min val="0"/>
        </c:scaling>
        <c:delete val="0"/>
        <c:axPos val="r"/>
        <c:title>
          <c:tx>
            <c:rich>
              <a:bodyPr/>
              <a:lstStyle/>
              <a:p>
                <a:pPr>
                  <a:defRPr sz="1200" b="1" i="0" u="none" strike="noStrike" baseline="0">
                    <a:solidFill>
                      <a:srgbClr val="000000"/>
                    </a:solidFill>
                    <a:latin typeface="Arial Narrow" panose="020B0606020202030204" pitchFamily="34" charset="0"/>
                    <a:ea typeface="Calibri"/>
                    <a:cs typeface="Calibri"/>
                  </a:defRPr>
                </a:pPr>
                <a:r>
                  <a:rPr lang="es-CO" sz="12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5552"/>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708825459317579"/>
          <c:w val="0.4600726114819404"/>
          <c:h val="6.0105807086614171E-2"/>
        </c:manualLayout>
      </c:layout>
      <c:overlay val="0"/>
      <c:txPr>
        <a:bodyPr/>
        <a:lstStyle/>
        <a:p>
          <a:pPr>
            <a:defRPr sz="11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1</a:t>
            </a:r>
            <a:r>
              <a:rPr lang="es-CO" sz="1200" b="0" i="0" u="none" strike="noStrike" baseline="0">
                <a:solidFill>
                  <a:srgbClr val="000000"/>
                </a:solidFill>
                <a:latin typeface="Arial"/>
                <a:cs typeface="Arial"/>
              </a:rPr>
              <a:t>. Número y porcentaje de acueductos rurales por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Antioquia - Colombia 2022</a:t>
            </a:r>
          </a:p>
        </c:rich>
      </c:tx>
      <c:layout>
        <c:manualLayout>
          <c:xMode val="edge"/>
          <c:yMode val="edge"/>
          <c:x val="0.18689315082314564"/>
          <c:y val="2.1069834417714747E-2"/>
        </c:manualLayout>
      </c:layout>
      <c:overlay val="0"/>
    </c:title>
    <c:autoTitleDeleted val="0"/>
    <c:plotArea>
      <c:layout>
        <c:manualLayout>
          <c:layoutTarget val="inner"/>
          <c:xMode val="edge"/>
          <c:yMode val="edge"/>
          <c:x val="0.16299738642606248"/>
          <c:y val="0.11739752530933634"/>
          <c:w val="0.71471119175642162"/>
          <c:h val="0.62037605299337584"/>
        </c:manualLayout>
      </c:layout>
      <c:barChart>
        <c:barDir val="col"/>
        <c:grouping val="clustered"/>
        <c:varyColors val="0"/>
        <c:ser>
          <c:idx val="0"/>
          <c:order val="0"/>
          <c:tx>
            <c:strRef>
              <c:f>'CONSOLIDADO-ACUEDUCTOSRURALES2'!$B$7</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Valle de Aburra</c:v>
              </c:pt>
              <c:pt idx="1">
                <c:v>Uraba</c:v>
              </c:pt>
              <c:pt idx="2">
                <c:v>Norte</c:v>
              </c:pt>
              <c:pt idx="3">
                <c:v>Occidente</c:v>
              </c:pt>
              <c:pt idx="4">
                <c:v>Suroeste</c:v>
              </c:pt>
              <c:pt idx="5">
                <c:v>Bajo Cauca</c:v>
              </c:pt>
              <c:pt idx="6">
                <c:v>Magdalena Medio</c:v>
              </c:pt>
              <c:pt idx="7">
                <c:v>Nordeste </c:v>
              </c:pt>
              <c:pt idx="8">
                <c:v>Oriente</c:v>
              </c:pt>
            </c:strLit>
          </c:cat>
          <c:val>
            <c:numRef>
              <c:f>'CONSOLIDADO-ACUEDUCTOSRURALES2'!$B$8:$B$16</c:f>
              <c:numCache>
                <c:formatCode>General</c:formatCode>
                <c:ptCount val="9"/>
                <c:pt idx="0">
                  <c:v>189</c:v>
                </c:pt>
                <c:pt idx="1">
                  <c:v>103</c:v>
                </c:pt>
                <c:pt idx="2">
                  <c:v>254</c:v>
                </c:pt>
                <c:pt idx="3">
                  <c:v>466</c:v>
                </c:pt>
                <c:pt idx="4">
                  <c:v>503</c:v>
                </c:pt>
                <c:pt idx="5">
                  <c:v>53</c:v>
                </c:pt>
                <c:pt idx="6">
                  <c:v>69</c:v>
                </c:pt>
                <c:pt idx="7">
                  <c:v>117</c:v>
                </c:pt>
                <c:pt idx="8">
                  <c:v>550</c:v>
                </c:pt>
              </c:numCache>
            </c:numRef>
          </c:val>
          <c:extLst>
            <c:ext xmlns:c16="http://schemas.microsoft.com/office/drawing/2014/chart" uri="{C3380CC4-5D6E-409C-BE32-E72D297353CC}">
              <c16:uniqueId val="{00000000-E13B-46F8-A1C8-7F4CE577D5E5}"/>
            </c:ext>
          </c:extLst>
        </c:ser>
        <c:dLbls>
          <c:showLegendKey val="0"/>
          <c:showVal val="0"/>
          <c:showCatName val="0"/>
          <c:showSerName val="0"/>
          <c:showPercent val="0"/>
          <c:showBubbleSize val="0"/>
        </c:dLbls>
        <c:gapWidth val="166"/>
        <c:overlap val="-78"/>
        <c:axId val="1507356336"/>
        <c:axId val="1507356880"/>
      </c:barChart>
      <c:barChart>
        <c:barDir val="col"/>
        <c:grouping val="clustered"/>
        <c:varyColors val="0"/>
        <c:ser>
          <c:idx val="1"/>
          <c:order val="1"/>
          <c:tx>
            <c:strRef>
              <c:f>'CONSOLIDADO-ACUEDUCTOSRURALES2'!$C$7</c:f>
              <c:strCache>
                <c:ptCount val="1"/>
                <c:pt idx="0">
                  <c:v>%</c:v>
                </c:pt>
              </c:strCache>
            </c:strRef>
          </c:tx>
          <c:spPr>
            <a:pattFill prst="ltDnDiag">
              <a:fgClr>
                <a:schemeClr val="accent1"/>
              </a:fgClr>
              <a:bgClr>
                <a:schemeClr val="bg1"/>
              </a:bgClr>
            </a:pattFill>
            <a:ln w="19050">
              <a:prstDash val="sysDash"/>
            </a:ln>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'CONSOLIDADO-ACUEDUCTOSRURALES2'!$A$8:$A$16</c:f>
              <c:strCache>
                <c:ptCount val="9"/>
                <c:pt idx="0">
                  <c:v>Valle de Aburra</c:v>
                </c:pt>
                <c:pt idx="1">
                  <c:v>Uraba</c:v>
                </c:pt>
                <c:pt idx="2">
                  <c:v>Norte</c:v>
                </c:pt>
                <c:pt idx="3">
                  <c:v>Occidente</c:v>
                </c:pt>
                <c:pt idx="4">
                  <c:v>Suroeste</c:v>
                </c:pt>
                <c:pt idx="5">
                  <c:v>Bajo Cauca</c:v>
                </c:pt>
                <c:pt idx="6">
                  <c:v>Magdalena Medio</c:v>
                </c:pt>
                <c:pt idx="7">
                  <c:v>Nordeste </c:v>
                </c:pt>
                <c:pt idx="8">
                  <c:v>Oriente</c:v>
                </c:pt>
              </c:strCache>
            </c:strRef>
          </c:cat>
          <c:val>
            <c:numRef>
              <c:f>'CONSOLIDADO-ACUEDUCTOSRURALES2'!$C$8:$C$16</c:f>
              <c:numCache>
                <c:formatCode>0.0</c:formatCode>
                <c:ptCount val="9"/>
                <c:pt idx="0">
                  <c:v>8.203125</c:v>
                </c:pt>
                <c:pt idx="1">
                  <c:v>4.4704861111111116</c:v>
                </c:pt>
                <c:pt idx="2">
                  <c:v>11.024305555555555</c:v>
                </c:pt>
                <c:pt idx="3">
                  <c:v>20.225694444444446</c:v>
                </c:pt>
                <c:pt idx="4">
                  <c:v>21.831597222222221</c:v>
                </c:pt>
                <c:pt idx="5">
                  <c:v>2.3003472222222223</c:v>
                </c:pt>
                <c:pt idx="6">
                  <c:v>2.994791666666667</c:v>
                </c:pt>
                <c:pt idx="7">
                  <c:v>5.078125</c:v>
                </c:pt>
                <c:pt idx="8">
                  <c:v>23.871527777777779</c:v>
                </c:pt>
              </c:numCache>
            </c:numRef>
          </c:val>
          <c:extLst>
            <c:ext xmlns:c16="http://schemas.microsoft.com/office/drawing/2014/chart" uri="{C3380CC4-5D6E-409C-BE32-E72D297353CC}">
              <c16:uniqueId val="{00000001-E13B-46F8-A1C8-7F4CE577D5E5}"/>
            </c:ext>
          </c:extLst>
        </c:ser>
        <c:dLbls>
          <c:showLegendKey val="0"/>
          <c:showVal val="0"/>
          <c:showCatName val="0"/>
          <c:showSerName val="0"/>
          <c:showPercent val="0"/>
          <c:showBubbleSize val="0"/>
        </c:dLbls>
        <c:gapWidth val="194"/>
        <c:axId val="1507355792"/>
        <c:axId val="1507359600"/>
      </c:barChart>
      <c:catAx>
        <c:axId val="1507356336"/>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507356880"/>
        <c:crossesAt val="0"/>
        <c:auto val="1"/>
        <c:lblAlgn val="ctr"/>
        <c:lblOffset val="100"/>
        <c:noMultiLvlLbl val="0"/>
      </c:catAx>
      <c:valAx>
        <c:axId val="1507356880"/>
        <c:scaling>
          <c:orientation val="minMax"/>
          <c:max val="600"/>
          <c:min val="1"/>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Numero de Sistemas</a:t>
                </a:r>
              </a:p>
            </c:rich>
          </c:tx>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507356336"/>
        <c:crosses val="autoZero"/>
        <c:crossBetween val="between"/>
        <c:majorUnit val="80"/>
      </c:valAx>
      <c:catAx>
        <c:axId val="1507355792"/>
        <c:scaling>
          <c:orientation val="minMax"/>
        </c:scaling>
        <c:delete val="1"/>
        <c:axPos val="b"/>
        <c:numFmt formatCode="General" sourceLinked="1"/>
        <c:majorTickMark val="out"/>
        <c:minorTickMark val="none"/>
        <c:tickLblPos val="nextTo"/>
        <c:crossAx val="1507359600"/>
        <c:crosses val="autoZero"/>
        <c:auto val="1"/>
        <c:lblAlgn val="ctr"/>
        <c:lblOffset val="100"/>
        <c:noMultiLvlLbl val="0"/>
      </c:catAx>
      <c:valAx>
        <c:axId val="1507359600"/>
        <c:scaling>
          <c:orientation val="minMax"/>
          <c:max val="40"/>
        </c:scaling>
        <c:delete val="0"/>
        <c:axPos val="r"/>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507355792"/>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708839026700607"/>
          <c:w val="0.4600726114819404"/>
          <c:h val="6.0105973595405815E-2"/>
        </c:manualLayout>
      </c:layout>
      <c:overlay val="0"/>
      <c:txPr>
        <a:bodyPr/>
        <a:lstStyle/>
        <a:p>
          <a:pPr>
            <a:defRPr sz="12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20</a:t>
            </a:r>
            <a:r>
              <a:rPr lang="es-CO" sz="1200" b="0" i="0" u="none" strike="noStrike" baseline="0">
                <a:solidFill>
                  <a:srgbClr val="000000"/>
                </a:solidFill>
                <a:latin typeface="Arial"/>
                <a:cs typeface="Arial"/>
              </a:rPr>
              <a:t>. Numero y porcentaje de acueductos rurales por  nivel de riesgo sanitario subregión  Oriente - Antioquia - Colombia  2022</a:t>
            </a:r>
          </a:p>
        </c:rich>
      </c:tx>
      <c:overlay val="1"/>
      <c:spPr>
        <a:scene3d>
          <a:camera prst="orthographicFront"/>
          <a:lightRig rig="threePt" dir="t"/>
        </a:scene3d>
        <a:sp3d>
          <a:bevelB/>
        </a:sp3d>
      </c:spPr>
    </c:title>
    <c:autoTitleDeleted val="0"/>
    <c:plotArea>
      <c:layout>
        <c:manualLayout>
          <c:layoutTarget val="inner"/>
          <c:xMode val="edge"/>
          <c:yMode val="edge"/>
          <c:x val="0.21014317301823926"/>
          <c:y val="0.2080573725184732"/>
          <c:w val="0.69094811687293856"/>
          <c:h val="0.66975581216643609"/>
        </c:manualLayout>
      </c:layout>
      <c:barChart>
        <c:barDir val="bar"/>
        <c:grouping val="stacked"/>
        <c:varyColors val="0"/>
        <c:ser>
          <c:idx val="1"/>
          <c:order val="1"/>
          <c:tx>
            <c:strRef>
              <c:f>'CONSOLIDADO-ACUEDUCTOSRURALES2'!$B$170</c:f>
              <c:strCache>
                <c:ptCount val="1"/>
                <c:pt idx="0">
                  <c:v>Número de Sistemas</c:v>
                </c:pt>
              </c:strCache>
            </c:strRef>
          </c:tx>
          <c:spPr>
            <a:solidFill>
              <a:schemeClr val="bg1">
                <a:lumMod val="85000"/>
              </a:schemeClr>
            </a:solidFill>
          </c:spPr>
          <c:invertIfNegative val="0"/>
          <c:dLbls>
            <c:dLbl>
              <c:idx val="0"/>
              <c:layout>
                <c:manualLayout>
                  <c:x val="0.33036848792884371"/>
                  <c:y val="2.5882863296795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B5-437F-9035-6060AEF10B01}"/>
                </c:ext>
              </c:extLst>
            </c:dLbl>
            <c:dLbl>
              <c:idx val="1"/>
              <c:layout>
                <c:manualLayout>
                  <c:x val="0.1338413257427955"/>
                  <c:y val="2.56568825757766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B5-437F-9035-6060AEF10B01}"/>
                </c:ext>
              </c:extLst>
            </c:dLbl>
            <c:dLbl>
              <c:idx val="2"/>
              <c:layout>
                <c:manualLayout>
                  <c:x val="0.11859381617958492"/>
                  <c:y val="3.853778367390174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B5-437F-9035-6060AEF10B01}"/>
                </c:ext>
              </c:extLst>
            </c:dLbl>
            <c:dLbl>
              <c:idx val="3"/>
              <c:layout>
                <c:manualLayout>
                  <c:x val="0.19483229780521405"/>
                  <c:y val="-1.65450170746593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B5-437F-9035-6060AEF10B01}"/>
                </c:ext>
              </c:extLst>
            </c:dLbl>
            <c:dLbl>
              <c:idx val="4"/>
              <c:layout>
                <c:manualLayout>
                  <c:x val="0.29828425830506877"/>
                  <c:y val="5.1305694411516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B5-437F-9035-6060AEF10B01}"/>
                </c:ext>
              </c:extLst>
            </c:dLbl>
            <c:dLbl>
              <c:idx val="5"/>
              <c:layout>
                <c:manualLayout>
                  <c:x val="0.11153448258611892"/>
                  <c:y val="-1.977331308922707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B5-437F-9035-6060AEF10B01}"/>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('CONSOLIDADO-ACUEDUCTOSRURALES2'!$D$170,'CONSOLIDADO-ACUEDUCTOSRURALES2'!$F$170,'CONSOLIDADO-ACUEDUCTOSRURALES2'!$H$170,'CONSOLIDADO-ACUEDUCTOSRURALES2'!$J$170,'CONSOLIDADO-ACUEDUCTOSRURALES2'!$L$170,'CONSOLIDADO-ACUEDUCTOSRURALES2'!$N$170)</c:f>
              <c:strCache>
                <c:ptCount val="6"/>
                <c:pt idx="0">
                  <c:v>Sin Riesgo</c:v>
                </c:pt>
                <c:pt idx="1">
                  <c:v>Bajo</c:v>
                </c:pt>
                <c:pt idx="2">
                  <c:v>Medio</c:v>
                </c:pt>
                <c:pt idx="3">
                  <c:v>Alto</c:v>
                </c:pt>
                <c:pt idx="4">
                  <c:v>Inviable Sanitariamente</c:v>
                </c:pt>
                <c:pt idx="5">
                  <c:v>Sin Dato</c:v>
                </c:pt>
              </c:strCache>
            </c:strRef>
          </c:cat>
          <c:val>
            <c:numRef>
              <c:f>('CONSOLIDADO-ACUEDUCTOSRURALES2'!$D$194,'CONSOLIDADO-ACUEDUCTOSRURALES2'!$F$194,'CONSOLIDADO-ACUEDUCTOSRURALES2'!$H$194,'CONSOLIDADO-ACUEDUCTOSRURALES2'!$J$194,'CONSOLIDADO-ACUEDUCTOSRURALES2'!$L$194,'CONSOLIDADO-ACUEDUCTOSRURALES2'!$N$194)</c:f>
              <c:numCache>
                <c:formatCode>General</c:formatCode>
                <c:ptCount val="6"/>
                <c:pt idx="0">
                  <c:v>174</c:v>
                </c:pt>
                <c:pt idx="1">
                  <c:v>58</c:v>
                </c:pt>
                <c:pt idx="2">
                  <c:v>53</c:v>
                </c:pt>
                <c:pt idx="3">
                  <c:v>98</c:v>
                </c:pt>
                <c:pt idx="4">
                  <c:v>146</c:v>
                </c:pt>
                <c:pt idx="5">
                  <c:v>21</c:v>
                </c:pt>
              </c:numCache>
            </c:numRef>
          </c:val>
          <c:extLst>
            <c:ext xmlns:c16="http://schemas.microsoft.com/office/drawing/2014/chart" uri="{C3380CC4-5D6E-409C-BE32-E72D297353CC}">
              <c16:uniqueId val="{00000006-80B5-437F-9035-6060AEF10B01}"/>
            </c:ext>
          </c:extLst>
        </c:ser>
        <c:dLbls>
          <c:showLegendKey val="0"/>
          <c:showVal val="0"/>
          <c:showCatName val="0"/>
          <c:showSerName val="0"/>
          <c:showPercent val="0"/>
          <c:showBubbleSize val="0"/>
        </c:dLbls>
        <c:gapWidth val="135"/>
        <c:overlap val="-5"/>
        <c:axId val="1828131200"/>
        <c:axId val="1828136096"/>
      </c:barChart>
      <c:barChart>
        <c:barDir val="bar"/>
        <c:grouping val="stacked"/>
        <c:varyColors val="0"/>
        <c:ser>
          <c:idx val="0"/>
          <c:order val="0"/>
          <c:tx>
            <c:strRef>
              <c:f>'CONSOLIDADO-ACUEDUCTOSRURALES2'!$C$170</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80B5-437F-9035-6060AEF10B01}"/>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80B5-437F-9035-6060AEF10B01}"/>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80B5-437F-9035-6060AEF10B01}"/>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80B5-437F-9035-6060AEF10B01}"/>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80B5-437F-9035-6060AEF10B01}"/>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80B5-437F-9035-6060AEF10B01}"/>
              </c:ext>
            </c:extLst>
          </c:dPt>
          <c:dLbls>
            <c:dLbl>
              <c:idx val="0"/>
              <c:layout>
                <c:manualLayout>
                  <c:x val="-2.4780638125443976E-3"/>
                  <c:y val="5.1703730384718618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B5-437F-9035-6060AEF10B01}"/>
                </c:ext>
              </c:extLst>
            </c:dLbl>
            <c:dLbl>
              <c:idx val="2"/>
              <c:layout>
                <c:manualLayout>
                  <c:x val="-7.0223814145214062E-3"/>
                  <c:y val="2.9951698821339763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0B5-437F-9035-6060AEF10B01}"/>
                </c:ext>
              </c:extLst>
            </c:dLbl>
            <c:dLbl>
              <c:idx val="3"/>
              <c:layout>
                <c:manualLayout>
                  <c:x val="-5.8641240365919951E-2"/>
                  <c:y val="-3.4937926613793935E-4"/>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0B5-437F-9035-6060AEF10B01}"/>
                </c:ext>
              </c:extLst>
            </c:dLbl>
            <c:dLbl>
              <c:idx val="4"/>
              <c:layout>
                <c:manualLayout>
                  <c:x val="4.1459811170363242E-3"/>
                  <c:y val="-3.3777300973625085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0B5-437F-9035-6060AEF10B01}"/>
                </c:ext>
              </c:extLst>
            </c:dLbl>
            <c:dLbl>
              <c:idx val="5"/>
              <c:layout>
                <c:manualLayout>
                  <c:x val="7.0845464520238651E-3"/>
                  <c:y val="4.5846280709164232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0B5-437F-9035-6060AEF10B01}"/>
                </c:ext>
              </c:extLst>
            </c:dLbl>
            <c:spPr>
              <a:noFill/>
              <a:ln w="25400">
                <a:noFill/>
              </a:ln>
            </c:spPr>
            <c:txPr>
              <a:bodyPr/>
              <a:lstStyle/>
              <a:p>
                <a:pPr>
                  <a:defRPr sz="1200" b="1"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('CONSOLIDADO-ACUEDUCTOSRURALES2'!$D$102,'CONSOLIDADO-ACUEDUCTOSRURALES2'!$F$102,'CONSOLIDADO-ACUEDUCTOSRURALES2'!$H$102,'CONSOLIDADO-ACUEDUCTOSRURALES2'!$J$102,'CONSOLIDADO-ACUEDUCTOSRURALES2'!$L$102,'CONSOLIDADO-ACUEDUCTOSRURALES2'!$N$102)</c:f>
              <c:strCache>
                <c:ptCount val="6"/>
                <c:pt idx="0">
                  <c:v>Sin Riesgo</c:v>
                </c:pt>
                <c:pt idx="1">
                  <c:v>Bajo</c:v>
                </c:pt>
                <c:pt idx="2">
                  <c:v>Medio</c:v>
                </c:pt>
                <c:pt idx="3">
                  <c:v>Alto</c:v>
                </c:pt>
                <c:pt idx="4">
                  <c:v>Inviable Sanitariamente</c:v>
                </c:pt>
                <c:pt idx="5">
                  <c:v>Sin Dato</c:v>
                </c:pt>
              </c:strCache>
            </c:strRef>
          </c:cat>
          <c:val>
            <c:numRef>
              <c:f>('CONSOLIDADO-ACUEDUCTOSRURALES2'!$E$194,'CONSOLIDADO-ACUEDUCTOSRURALES2'!$G$194,'CONSOLIDADO-ACUEDUCTOSRURALES2'!$I$194,'CONSOLIDADO-ACUEDUCTOSRURALES2'!$K$194,'CONSOLIDADO-ACUEDUCTOSRURALES2'!$M$194,'CONSOLIDADO-ACUEDUCTOSRURALES2'!$O$194)</c:f>
              <c:numCache>
                <c:formatCode>0.0</c:formatCode>
                <c:ptCount val="6"/>
                <c:pt idx="0">
                  <c:v>31.636363636363633</c:v>
                </c:pt>
                <c:pt idx="1">
                  <c:v>10.545454545454545</c:v>
                </c:pt>
                <c:pt idx="2">
                  <c:v>9.6363636363636367</c:v>
                </c:pt>
                <c:pt idx="3">
                  <c:v>17.81818181818182</c:v>
                </c:pt>
                <c:pt idx="4">
                  <c:v>26.545454545454543</c:v>
                </c:pt>
                <c:pt idx="5">
                  <c:v>3.8181818181818183</c:v>
                </c:pt>
              </c:numCache>
            </c:numRef>
          </c:val>
          <c:extLst>
            <c:ext xmlns:c16="http://schemas.microsoft.com/office/drawing/2014/chart" uri="{C3380CC4-5D6E-409C-BE32-E72D297353CC}">
              <c16:uniqueId val="{00000013-80B5-437F-9035-6060AEF10B01}"/>
            </c:ext>
          </c:extLst>
        </c:ser>
        <c:dLbls>
          <c:showLegendKey val="0"/>
          <c:showVal val="0"/>
          <c:showCatName val="0"/>
          <c:showSerName val="0"/>
          <c:showPercent val="0"/>
          <c:showBubbleSize val="0"/>
        </c:dLbls>
        <c:gapWidth val="135"/>
        <c:overlap val="-5"/>
        <c:axId val="1828132288"/>
        <c:axId val="1828132832"/>
      </c:barChart>
      <c:catAx>
        <c:axId val="1828131200"/>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828136096"/>
        <c:crosses val="autoZero"/>
        <c:auto val="1"/>
        <c:lblAlgn val="ctr"/>
        <c:lblOffset val="100"/>
        <c:noMultiLvlLbl val="0"/>
      </c:catAx>
      <c:valAx>
        <c:axId val="1828136096"/>
        <c:scaling>
          <c:orientation val="minMax"/>
          <c:max val="200"/>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9390601715"/>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1200"/>
        <c:crosses val="autoZero"/>
        <c:crossBetween val="between"/>
      </c:valAx>
      <c:catAx>
        <c:axId val="1828132288"/>
        <c:scaling>
          <c:orientation val="minMax"/>
        </c:scaling>
        <c:delete val="1"/>
        <c:axPos val="l"/>
        <c:numFmt formatCode="General" sourceLinked="1"/>
        <c:majorTickMark val="out"/>
        <c:minorTickMark val="none"/>
        <c:tickLblPos val="nextTo"/>
        <c:crossAx val="1828132832"/>
        <c:crosses val="autoZero"/>
        <c:auto val="1"/>
        <c:lblAlgn val="ctr"/>
        <c:lblOffset val="100"/>
        <c:noMultiLvlLbl val="0"/>
      </c:catAx>
      <c:valAx>
        <c:axId val="1828132832"/>
        <c:scaling>
          <c:orientation val="minMax"/>
          <c:max val="50"/>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65272857592"/>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28132288"/>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3</a:t>
            </a:r>
            <a:r>
              <a:rPr lang="es-CO" sz="1200" b="0" i="0" u="none" strike="noStrike" baseline="0">
                <a:solidFill>
                  <a:srgbClr val="000000"/>
                </a:solidFill>
                <a:latin typeface="Arial"/>
                <a:cs typeface="Arial"/>
              </a:rPr>
              <a:t>. Número y porcentaje de acueductos rurales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Valle de Aburra - Antiquia -Colombia 2022</a:t>
            </a:r>
          </a:p>
        </c:rich>
      </c:tx>
      <c:layout>
        <c:manualLayout>
          <c:xMode val="edge"/>
          <c:yMode val="edge"/>
          <c:x val="0.18485044699361819"/>
          <c:y val="1.1976017504581753E-2"/>
        </c:manualLayout>
      </c:layout>
      <c:overlay val="0"/>
    </c:title>
    <c:autoTitleDeleted val="0"/>
    <c:plotArea>
      <c:layout>
        <c:manualLayout>
          <c:layoutTarget val="inner"/>
          <c:xMode val="edge"/>
          <c:yMode val="edge"/>
          <c:x val="0.16299738642606248"/>
          <c:y val="0.1020621368015899"/>
          <c:w val="0.71471119175642162"/>
          <c:h val="0.67405016226006897"/>
        </c:manualLayout>
      </c:layout>
      <c:barChart>
        <c:barDir val="col"/>
        <c:grouping val="clustered"/>
        <c:varyColors val="0"/>
        <c:ser>
          <c:idx val="0"/>
          <c:order val="0"/>
          <c:tx>
            <c:strRef>
              <c:f>'CONSOLIDADO-ACUEDUCTOSRURALES2'!$B$23</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'CONSOLIDADO-ACUEDUCTOSRURALES2'!$A$24:$A$33</c:f>
              <c:strCache>
                <c:ptCount val="10"/>
                <c:pt idx="0">
                  <c:v>Medellín</c:v>
                </c:pt>
                <c:pt idx="1">
                  <c:v>Barbosa</c:v>
                </c:pt>
                <c:pt idx="2">
                  <c:v>Bello</c:v>
                </c:pt>
                <c:pt idx="3">
                  <c:v>Caldas</c:v>
                </c:pt>
                <c:pt idx="4">
                  <c:v>Copacabana</c:v>
                </c:pt>
                <c:pt idx="5">
                  <c:v>Girardota</c:v>
                </c:pt>
                <c:pt idx="6">
                  <c:v>Itagui</c:v>
                </c:pt>
                <c:pt idx="7">
                  <c:v>Envigado</c:v>
                </c:pt>
                <c:pt idx="8">
                  <c:v>Sabaneta</c:v>
                </c:pt>
                <c:pt idx="9">
                  <c:v>La Estrella</c:v>
                </c:pt>
              </c:strCache>
            </c:strRef>
          </c:cat>
          <c:val>
            <c:numRef>
              <c:f>'CONSOLIDADO-ACUEDUCTOSRURALES2'!$B$24:$B$33</c:f>
              <c:numCache>
                <c:formatCode>General</c:formatCode>
                <c:ptCount val="10"/>
                <c:pt idx="0">
                  <c:v>21</c:v>
                </c:pt>
                <c:pt idx="1">
                  <c:v>59</c:v>
                </c:pt>
                <c:pt idx="2">
                  <c:v>10</c:v>
                </c:pt>
                <c:pt idx="3">
                  <c:v>18</c:v>
                </c:pt>
                <c:pt idx="4">
                  <c:v>20</c:v>
                </c:pt>
                <c:pt idx="5">
                  <c:v>27</c:v>
                </c:pt>
                <c:pt idx="6">
                  <c:v>7</c:v>
                </c:pt>
                <c:pt idx="7">
                  <c:v>14</c:v>
                </c:pt>
                <c:pt idx="8">
                  <c:v>7</c:v>
                </c:pt>
                <c:pt idx="9">
                  <c:v>6</c:v>
                </c:pt>
              </c:numCache>
            </c:numRef>
          </c:val>
          <c:extLst>
            <c:ext xmlns:c16="http://schemas.microsoft.com/office/drawing/2014/chart" uri="{C3380CC4-5D6E-409C-BE32-E72D297353CC}">
              <c16:uniqueId val="{00000000-097C-46D8-B81D-4CF35D2432A4}"/>
            </c:ext>
          </c:extLst>
        </c:ser>
        <c:dLbls>
          <c:showLegendKey val="0"/>
          <c:showVal val="0"/>
          <c:showCatName val="0"/>
          <c:showSerName val="0"/>
          <c:showPercent val="0"/>
          <c:showBubbleSize val="0"/>
        </c:dLbls>
        <c:gapWidth val="168"/>
        <c:overlap val="-78"/>
        <c:axId val="1507360144"/>
        <c:axId val="1507360688"/>
      </c:barChart>
      <c:barChart>
        <c:barDir val="col"/>
        <c:grouping val="clustered"/>
        <c:varyColors val="0"/>
        <c:ser>
          <c:idx val="1"/>
          <c:order val="1"/>
          <c:tx>
            <c:strRef>
              <c:f>'CONSOLIDADO-ACUEDUCTOSRURALES2'!$C$23</c:f>
              <c:strCache>
                <c:ptCount val="1"/>
                <c:pt idx="0">
                  <c:v>%</c:v>
                </c:pt>
              </c:strCache>
            </c:strRef>
          </c:tx>
          <c:spPr>
            <a:pattFill prst="ltDnDiag">
              <a:fgClr>
                <a:schemeClr val="tx2">
                  <a:lumMod val="60000"/>
                  <a:lumOff val="40000"/>
                </a:schemeClr>
              </a:fgClr>
              <a:bgClr>
                <a:schemeClr val="bg1"/>
              </a:bgClr>
            </a:patt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'CONSOLIDADO-ACUEDUCTOSRURALES2'!$A$8:$A$16</c:f>
              <c:strCache>
                <c:ptCount val="9"/>
                <c:pt idx="0">
                  <c:v>Valle de Aburra</c:v>
                </c:pt>
                <c:pt idx="1">
                  <c:v>Uraba</c:v>
                </c:pt>
                <c:pt idx="2">
                  <c:v>Norte</c:v>
                </c:pt>
                <c:pt idx="3">
                  <c:v>Occidente</c:v>
                </c:pt>
                <c:pt idx="4">
                  <c:v>Suroeste</c:v>
                </c:pt>
                <c:pt idx="5">
                  <c:v>Bajo Cauca</c:v>
                </c:pt>
                <c:pt idx="6">
                  <c:v>Magdalena Medio</c:v>
                </c:pt>
                <c:pt idx="7">
                  <c:v>Nordeste </c:v>
                </c:pt>
                <c:pt idx="8">
                  <c:v>Oriente</c:v>
                </c:pt>
              </c:strCache>
            </c:strRef>
          </c:cat>
          <c:val>
            <c:numRef>
              <c:f>'CONSOLIDADO-ACUEDUCTOSRURALES2'!$C$24:$C$33</c:f>
              <c:numCache>
                <c:formatCode>0.0</c:formatCode>
                <c:ptCount val="10"/>
                <c:pt idx="0">
                  <c:v>11.111111111111111</c:v>
                </c:pt>
                <c:pt idx="1">
                  <c:v>31.216931216931215</c:v>
                </c:pt>
                <c:pt idx="2">
                  <c:v>5.2910052910052912</c:v>
                </c:pt>
                <c:pt idx="3">
                  <c:v>9.5238095238095237</c:v>
                </c:pt>
                <c:pt idx="4">
                  <c:v>10.582010582010582</c:v>
                </c:pt>
                <c:pt idx="5">
                  <c:v>14.285714285714285</c:v>
                </c:pt>
                <c:pt idx="6">
                  <c:v>3.7037037037037033</c:v>
                </c:pt>
                <c:pt idx="7">
                  <c:v>7.4074074074074066</c:v>
                </c:pt>
                <c:pt idx="8">
                  <c:v>3.7037037037037033</c:v>
                </c:pt>
                <c:pt idx="9">
                  <c:v>3.1746031746031744</c:v>
                </c:pt>
              </c:numCache>
            </c:numRef>
          </c:val>
          <c:extLst>
            <c:ext xmlns:c16="http://schemas.microsoft.com/office/drawing/2014/chart" uri="{C3380CC4-5D6E-409C-BE32-E72D297353CC}">
              <c16:uniqueId val="{00000001-097C-46D8-B81D-4CF35D2432A4}"/>
            </c:ext>
          </c:extLst>
        </c:ser>
        <c:dLbls>
          <c:showLegendKey val="0"/>
          <c:showVal val="0"/>
          <c:showCatName val="0"/>
          <c:showSerName val="0"/>
          <c:showPercent val="0"/>
          <c:showBubbleSize val="0"/>
        </c:dLbls>
        <c:gapWidth val="216"/>
        <c:axId val="1804906864"/>
        <c:axId val="1804907408"/>
      </c:barChart>
      <c:catAx>
        <c:axId val="1507360144"/>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507360688"/>
        <c:crossesAt val="0"/>
        <c:auto val="1"/>
        <c:lblAlgn val="ctr"/>
        <c:lblOffset val="100"/>
        <c:noMultiLvlLbl val="0"/>
      </c:catAx>
      <c:valAx>
        <c:axId val="1507360688"/>
        <c:scaling>
          <c:orientation val="minMax"/>
          <c:min val="0"/>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Numero de Sistemas</a:t>
                </a:r>
              </a:p>
            </c:rich>
          </c:tx>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507360144"/>
        <c:crosses val="autoZero"/>
        <c:crossBetween val="between"/>
        <c:majorUnit val="5"/>
      </c:valAx>
      <c:catAx>
        <c:axId val="1804906864"/>
        <c:scaling>
          <c:orientation val="minMax"/>
        </c:scaling>
        <c:delete val="1"/>
        <c:axPos val="b"/>
        <c:numFmt formatCode="General" sourceLinked="1"/>
        <c:majorTickMark val="out"/>
        <c:minorTickMark val="none"/>
        <c:tickLblPos val="nextTo"/>
        <c:crossAx val="1804907408"/>
        <c:crosses val="autoZero"/>
        <c:auto val="1"/>
        <c:lblAlgn val="ctr"/>
        <c:lblOffset val="100"/>
        <c:noMultiLvlLbl val="0"/>
      </c:catAx>
      <c:valAx>
        <c:axId val="1804907408"/>
        <c:scaling>
          <c:orientation val="minMax"/>
          <c:max val="40"/>
        </c:scaling>
        <c:delete val="0"/>
        <c:axPos val="r"/>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04906864"/>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708813719368244"/>
          <c:w val="0.4600726114819404"/>
          <c:h val="6.0105697619519005E-2"/>
        </c:manualLayout>
      </c:layout>
      <c:overlay val="0"/>
      <c:txPr>
        <a:bodyPr/>
        <a:lstStyle/>
        <a:p>
          <a:pPr>
            <a:defRPr sz="12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4</a:t>
            </a:r>
            <a:r>
              <a:rPr lang="es-CO" sz="1200" b="0" i="0" u="none" strike="noStrike" baseline="0">
                <a:solidFill>
                  <a:srgbClr val="000000"/>
                </a:solidFill>
                <a:latin typeface="Arial"/>
                <a:cs typeface="Arial"/>
              </a:rPr>
              <a:t>. Numero y porcentaje de acueductos rurales por  nivel de riesgo sanitario subregión </a:t>
            </a:r>
            <a:r>
              <a:rPr lang="es-CO" sz="1200" b="1" i="0" u="none" strike="noStrike" baseline="0">
                <a:solidFill>
                  <a:srgbClr val="000000"/>
                </a:solidFill>
                <a:latin typeface="Arial"/>
                <a:cs typeface="Arial"/>
              </a:rPr>
              <a:t>.</a:t>
            </a:r>
            <a:r>
              <a:rPr lang="es-CO" sz="1200" b="0" i="0" u="none" strike="noStrike" baseline="0">
                <a:solidFill>
                  <a:srgbClr val="000000"/>
                </a:solidFill>
                <a:latin typeface="Arial"/>
                <a:cs typeface="Arial"/>
              </a:rPr>
              <a:t>Valle de Aburra-  Antioquia - Colombia  2022</a:t>
            </a:r>
          </a:p>
        </c:rich>
      </c:tx>
      <c:overlay val="1"/>
      <c:spPr>
        <a:scene3d>
          <a:camera prst="orthographicFront"/>
          <a:lightRig rig="threePt" dir="t"/>
        </a:scene3d>
        <a:sp3d>
          <a:bevelB/>
        </a:sp3d>
      </c:spPr>
    </c:title>
    <c:autoTitleDeleted val="0"/>
    <c:plotArea>
      <c:layout>
        <c:manualLayout>
          <c:layoutTarget val="inner"/>
          <c:xMode val="edge"/>
          <c:yMode val="edge"/>
          <c:x val="0.21014317301823926"/>
          <c:y val="0.2080573725184732"/>
          <c:w val="0.69094811687293856"/>
          <c:h val="0.66975581216643609"/>
        </c:manualLayout>
      </c:layout>
      <c:barChart>
        <c:barDir val="bar"/>
        <c:grouping val="stacked"/>
        <c:varyColors val="0"/>
        <c:ser>
          <c:idx val="1"/>
          <c:order val="1"/>
          <c:tx>
            <c:strRef>
              <c:f>'CONSOLIDADO-ACUEDUCTOSRURALES2'!$B$23</c:f>
              <c:strCache>
                <c:ptCount val="1"/>
                <c:pt idx="0">
                  <c:v>Número de Sistemas</c:v>
                </c:pt>
              </c:strCache>
            </c:strRef>
          </c:tx>
          <c:spPr>
            <a:solidFill>
              <a:schemeClr val="bg1">
                <a:lumMod val="85000"/>
              </a:schemeClr>
            </a:solidFill>
          </c:spPr>
          <c:invertIfNegative val="0"/>
          <c:dLbls>
            <c:dLbl>
              <c:idx val="0"/>
              <c:layout>
                <c:manualLayout>
                  <c:x val="0.31681490893689102"/>
                  <c:y val="4.037956793862305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C-4338-8B5E-7BD1F2E4B605}"/>
                </c:ext>
              </c:extLst>
            </c:dLbl>
            <c:dLbl>
              <c:idx val="1"/>
              <c:layout>
                <c:manualLayout>
                  <c:x val="0.18466724696261755"/>
                  <c:y val="4.037956792922145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C-4338-8B5E-7BD1F2E4B605}"/>
                </c:ext>
              </c:extLst>
            </c:dLbl>
            <c:dLbl>
              <c:idx val="2"/>
              <c:layout>
                <c:manualLayout>
                  <c:x val="0.24396442185514614"/>
                  <c:y val="2.5955986270945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C-4338-8B5E-7BD1F2E4B605}"/>
                </c:ext>
              </c:extLst>
            </c:dLbl>
            <c:dLbl>
              <c:idx val="3"/>
              <c:layout>
                <c:manualLayout>
                  <c:x val="0.19822109275730623"/>
                  <c:y val="2.220876236530251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C-4338-8B5E-7BD1F2E4B605}"/>
                </c:ext>
              </c:extLst>
            </c:dLbl>
            <c:dLbl>
              <c:idx val="4"/>
              <c:layout>
                <c:manualLayout>
                  <c:x val="0.27276577721304535"/>
                  <c:y val="-5.13426206339596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EC-4338-8B5E-7BD1F2E4B605}"/>
                </c:ext>
              </c:extLst>
            </c:dLbl>
            <c:dLbl>
              <c:idx val="5"/>
              <c:layout>
                <c:manualLayout>
                  <c:x val="2.8932088698569572E-2"/>
                  <c:y val="2.54371088229355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EC-4338-8B5E-7BD1F2E4B605}"/>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('CONSOLIDADO-ACUEDUCTOSRURALES2'!$D$23,'CONSOLIDADO-ACUEDUCTOSRURALES2'!$F$23,'CONSOLIDADO-ACUEDUCTOSRURALES2'!$H$23,'CONSOLIDADO-ACUEDUCTOSRURALES2'!$J$23,'CONSOLIDADO-ACUEDUCTOSRURALES2'!$L$23,'CONSOLIDADO-ACUEDUCTOSRURALES2'!$N$23)</c:f>
              <c:strCache>
                <c:ptCount val="6"/>
                <c:pt idx="0">
                  <c:v>Sin Riesgo</c:v>
                </c:pt>
                <c:pt idx="1">
                  <c:v>Bajo</c:v>
                </c:pt>
                <c:pt idx="2">
                  <c:v>Medio</c:v>
                </c:pt>
                <c:pt idx="3">
                  <c:v>Alto</c:v>
                </c:pt>
                <c:pt idx="4">
                  <c:v>Inviable Sanitariamente</c:v>
                </c:pt>
                <c:pt idx="5">
                  <c:v>Sin Dato</c:v>
                </c:pt>
              </c:strCache>
            </c:strRef>
          </c:cat>
          <c:val>
            <c:numRef>
              <c:f>('CONSOLIDADO-ACUEDUCTOSRURALES2'!$D$34,'CONSOLIDADO-ACUEDUCTOSRURALES2'!$F$34,'CONSOLIDADO-ACUEDUCTOSRURALES2'!$H$34,'CONSOLIDADO-ACUEDUCTOSRURALES2'!$J$34,'CONSOLIDADO-ACUEDUCTOSRURALES2'!$L$34,'CONSOLIDADO-ACUEDUCTOSRURALES2'!$N$34)</c:f>
              <c:numCache>
                <c:formatCode>General</c:formatCode>
                <c:ptCount val="6"/>
                <c:pt idx="0">
                  <c:v>49</c:v>
                </c:pt>
                <c:pt idx="1">
                  <c:v>27</c:v>
                </c:pt>
                <c:pt idx="2">
                  <c:v>38</c:v>
                </c:pt>
                <c:pt idx="3">
                  <c:v>30</c:v>
                </c:pt>
                <c:pt idx="4">
                  <c:v>44</c:v>
                </c:pt>
                <c:pt idx="5">
                  <c:v>1</c:v>
                </c:pt>
              </c:numCache>
            </c:numRef>
          </c:val>
          <c:extLst>
            <c:ext xmlns:c16="http://schemas.microsoft.com/office/drawing/2014/chart" uri="{C3380CC4-5D6E-409C-BE32-E72D297353CC}">
              <c16:uniqueId val="{00000006-C2EC-4338-8B5E-7BD1F2E4B605}"/>
            </c:ext>
          </c:extLst>
        </c:ser>
        <c:dLbls>
          <c:showLegendKey val="0"/>
          <c:showVal val="0"/>
          <c:showCatName val="0"/>
          <c:showSerName val="0"/>
          <c:showPercent val="0"/>
          <c:showBubbleSize val="0"/>
        </c:dLbls>
        <c:gapWidth val="134"/>
        <c:overlap val="-5"/>
        <c:axId val="1804909040"/>
        <c:axId val="1804908496"/>
      </c:barChart>
      <c:barChart>
        <c:barDir val="bar"/>
        <c:grouping val="stacked"/>
        <c:varyColors val="0"/>
        <c:ser>
          <c:idx val="0"/>
          <c:order val="0"/>
          <c:tx>
            <c:strRef>
              <c:f>'CONSOLIDADO-ACUEDUCTOSRURALES2'!$C$23</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C2EC-4338-8B5E-7BD1F2E4B605}"/>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C2EC-4338-8B5E-7BD1F2E4B605}"/>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C2EC-4338-8B5E-7BD1F2E4B605}"/>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C2EC-4338-8B5E-7BD1F2E4B605}"/>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C2EC-4338-8B5E-7BD1F2E4B605}"/>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C2EC-4338-8B5E-7BD1F2E4B605}"/>
              </c:ext>
            </c:extLst>
          </c:dPt>
          <c:dLbls>
            <c:dLbl>
              <c:idx val="0"/>
              <c:layout>
                <c:manualLayout>
                  <c:x val="-1.7725840178490999E-2"/>
                  <c:y val="5.1706111855084752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EC-4338-8B5E-7BD1F2E4B605}"/>
                </c:ext>
              </c:extLst>
            </c:dLbl>
            <c:dLbl>
              <c:idx val="2"/>
              <c:layout>
                <c:manualLayout>
                  <c:x val="4.8370002034370859E-3"/>
                  <c:y val="-2.1330506763577628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EC-4338-8B5E-7BD1F2E4B605}"/>
                </c:ext>
              </c:extLst>
            </c:dLbl>
            <c:dLbl>
              <c:idx val="3"/>
              <c:layout>
                <c:manualLayout>
                  <c:x val="-7.8153191460978745E-3"/>
                  <c:y val="-2.9133858267716534E-3"/>
                </c:manualLayout>
              </c:layout>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EC-4338-8B5E-7BD1F2E4B605}"/>
                </c:ext>
              </c:extLst>
            </c:dLbl>
            <c:dLbl>
              <c:idx val="4"/>
              <c:layout>
                <c:manualLayout>
                  <c:x val="5.8401784910304564E-3"/>
                  <c:y val="1.7638599772729091E-3"/>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EC-4338-8B5E-7BD1F2E4B605}"/>
                </c:ext>
              </c:extLst>
            </c:dLbl>
            <c:dLbl>
              <c:idx val="5"/>
              <c:layout>
                <c:manualLayout>
                  <c:x val="3.6961517040356938E-3"/>
                  <c:y val="-5.2392489400363419E-4"/>
                </c:manualLayout>
              </c:layout>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2EC-4338-8B5E-7BD1F2E4B605}"/>
                </c:ext>
              </c:extLst>
            </c:dLbl>
            <c:spPr>
              <a:noFill/>
              <a:ln w="25400">
                <a:noFill/>
              </a:ln>
            </c:spPr>
            <c:txPr>
              <a:bodyPr/>
              <a:lstStyle/>
              <a:p>
                <a:pPr>
                  <a:defRPr sz="1200" b="1"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('CONSOLIDADO-ACUEDUCTOSRURALES2'!$D$23,'CONSOLIDADO-ACUEDUCTOSRURALES2'!$F$23,'CONSOLIDADO-ACUEDUCTOSRURALES2'!$H$23,'CONSOLIDADO-ACUEDUCTOSRURALES2'!$J$23,'CONSOLIDADO-ACUEDUCTOSRURALES2'!$L$23,'CONSOLIDADO-ACUEDUCTOSRURALES2'!$N$23)</c:f>
              <c:strCache>
                <c:ptCount val="6"/>
                <c:pt idx="0">
                  <c:v>Sin Riesgo</c:v>
                </c:pt>
                <c:pt idx="1">
                  <c:v>Bajo</c:v>
                </c:pt>
                <c:pt idx="2">
                  <c:v>Medio</c:v>
                </c:pt>
                <c:pt idx="3">
                  <c:v>Alto</c:v>
                </c:pt>
                <c:pt idx="4">
                  <c:v>Inviable Sanitariamente</c:v>
                </c:pt>
                <c:pt idx="5">
                  <c:v>Sin Dato</c:v>
                </c:pt>
              </c:strCache>
            </c:strRef>
          </c:cat>
          <c:val>
            <c:numRef>
              <c:f>('CONSOLIDADO-ACUEDUCTOSRURALES2'!$E$34,'CONSOLIDADO-ACUEDUCTOSRURALES2'!$G$34,'CONSOLIDADO-ACUEDUCTOSRURALES2'!$I$34,'CONSOLIDADO-ACUEDUCTOSRURALES2'!$K$34,'CONSOLIDADO-ACUEDUCTOSRURALES2'!$M$34,'CONSOLIDADO-ACUEDUCTOSRURALES2'!$O$34)</c:f>
              <c:numCache>
                <c:formatCode>0.0</c:formatCode>
                <c:ptCount val="6"/>
                <c:pt idx="0">
                  <c:v>25.925925925925924</c:v>
                </c:pt>
                <c:pt idx="1">
                  <c:v>14.285714285714285</c:v>
                </c:pt>
                <c:pt idx="2">
                  <c:v>20.105820105820104</c:v>
                </c:pt>
                <c:pt idx="3">
                  <c:v>15.873015873015872</c:v>
                </c:pt>
                <c:pt idx="4">
                  <c:v>23.280423280423278</c:v>
                </c:pt>
                <c:pt idx="5">
                  <c:v>0.52910052910052907</c:v>
                </c:pt>
              </c:numCache>
            </c:numRef>
          </c:val>
          <c:extLst>
            <c:ext xmlns:c16="http://schemas.microsoft.com/office/drawing/2014/chart" uri="{C3380CC4-5D6E-409C-BE32-E72D297353CC}">
              <c16:uniqueId val="{00000013-C2EC-4338-8B5E-7BD1F2E4B605}"/>
            </c:ext>
          </c:extLst>
        </c:ser>
        <c:dLbls>
          <c:showLegendKey val="0"/>
          <c:showVal val="0"/>
          <c:showCatName val="0"/>
          <c:showSerName val="0"/>
          <c:showPercent val="0"/>
          <c:showBubbleSize val="0"/>
        </c:dLbls>
        <c:gapWidth val="137"/>
        <c:overlap val="-5"/>
        <c:axId val="1804904688"/>
        <c:axId val="1804907952"/>
      </c:barChart>
      <c:catAx>
        <c:axId val="1804909040"/>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804908496"/>
        <c:crosses val="autoZero"/>
        <c:auto val="1"/>
        <c:lblAlgn val="ctr"/>
        <c:lblOffset val="100"/>
        <c:noMultiLvlLbl val="0"/>
      </c:catAx>
      <c:valAx>
        <c:axId val="1804908496"/>
        <c:scaling>
          <c:orientation val="minMax"/>
          <c:max val="60"/>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90301455034"/>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04909040"/>
        <c:crosses val="autoZero"/>
        <c:crossBetween val="between"/>
      </c:valAx>
      <c:catAx>
        <c:axId val="1804904688"/>
        <c:scaling>
          <c:orientation val="minMax"/>
        </c:scaling>
        <c:delete val="1"/>
        <c:axPos val="l"/>
        <c:numFmt formatCode="General" sourceLinked="1"/>
        <c:majorTickMark val="out"/>
        <c:minorTickMark val="none"/>
        <c:tickLblPos val="nextTo"/>
        <c:crossAx val="1804907952"/>
        <c:crosses val="autoZero"/>
        <c:auto val="1"/>
        <c:lblAlgn val="ctr"/>
        <c:lblOffset val="100"/>
        <c:noMultiLvlLbl val="0"/>
      </c:catAx>
      <c:valAx>
        <c:axId val="1804907952"/>
        <c:scaling>
          <c:orientation val="minMax"/>
          <c:max val="50"/>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68957521087"/>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04904688"/>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5</a:t>
            </a:r>
            <a:r>
              <a:rPr lang="es-CO" sz="1200" b="0" i="0" u="none" strike="noStrike" baseline="0">
                <a:solidFill>
                  <a:srgbClr val="000000"/>
                </a:solidFill>
                <a:latin typeface="Arial"/>
                <a:cs typeface="Arial"/>
              </a:rPr>
              <a:t>. Número y porcentaje de acueductos rurales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Uraba- Antioquia - Colombia  2022</a:t>
            </a:r>
          </a:p>
        </c:rich>
      </c:tx>
      <c:layout>
        <c:manualLayout>
          <c:xMode val="edge"/>
          <c:yMode val="edge"/>
          <c:x val="0.17977430486163851"/>
          <c:y val="1.1975988550564127E-2"/>
        </c:manualLayout>
      </c:layout>
      <c:overlay val="0"/>
    </c:title>
    <c:autoTitleDeleted val="0"/>
    <c:plotArea>
      <c:layout>
        <c:manualLayout>
          <c:layoutTarget val="inner"/>
          <c:xMode val="edge"/>
          <c:yMode val="edge"/>
          <c:x val="0.16299738642606248"/>
          <c:y val="0.11739752530933634"/>
          <c:w val="0.71471119175642162"/>
          <c:h val="0.62037605299337584"/>
        </c:manualLayout>
      </c:layout>
      <c:barChart>
        <c:barDir val="col"/>
        <c:grouping val="clustered"/>
        <c:varyColors val="0"/>
        <c:ser>
          <c:idx val="0"/>
          <c:order val="0"/>
          <c:tx>
            <c:strRef>
              <c:f>'CONSOLIDADO-ACUEDUCTOSRURALES2'!$B$38</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spPr>
              <a:noFill/>
              <a:ln w="25400">
                <a:noFill/>
              </a:ln>
            </c:spPr>
            <c:txPr>
              <a:bodyPr rot="-5400000" vert="horz"/>
              <a:lstStyle/>
              <a:p>
                <a:pPr>
                  <a:defRPr sz="14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'CONSOLIDADO-ACUEDUCTOSRURALES2'!$A$39:$A$49</c:f>
              <c:strCache>
                <c:ptCount val="11"/>
                <c:pt idx="0">
                  <c:v>Apartado</c:v>
                </c:pt>
                <c:pt idx="1">
                  <c:v>Arboletes</c:v>
                </c:pt>
                <c:pt idx="2">
                  <c:v>Carepa</c:v>
                </c:pt>
                <c:pt idx="3">
                  <c:v>Chigorodo</c:v>
                </c:pt>
                <c:pt idx="4">
                  <c:v>Murindo</c:v>
                </c:pt>
                <c:pt idx="5">
                  <c:v>Mutata</c:v>
                </c:pt>
                <c:pt idx="6">
                  <c:v>Necocli</c:v>
                </c:pt>
                <c:pt idx="7">
                  <c:v>San Juan de Urabá</c:v>
                </c:pt>
                <c:pt idx="8">
                  <c:v>San Pedro de Urabá</c:v>
                </c:pt>
                <c:pt idx="9">
                  <c:v>Vigía del Fuerte</c:v>
                </c:pt>
                <c:pt idx="10">
                  <c:v>Turbo</c:v>
                </c:pt>
              </c:strCache>
            </c:strRef>
          </c:cat>
          <c:val>
            <c:numRef>
              <c:f>'CONSOLIDADO-ACUEDUCTOSRURALES2'!$B$39:$B$49</c:f>
              <c:numCache>
                <c:formatCode>General</c:formatCode>
                <c:ptCount val="11"/>
                <c:pt idx="0">
                  <c:v>10</c:v>
                </c:pt>
                <c:pt idx="1">
                  <c:v>17</c:v>
                </c:pt>
                <c:pt idx="2">
                  <c:v>15</c:v>
                </c:pt>
                <c:pt idx="3">
                  <c:v>4</c:v>
                </c:pt>
                <c:pt idx="4">
                  <c:v>0</c:v>
                </c:pt>
                <c:pt idx="5">
                  <c:v>13</c:v>
                </c:pt>
                <c:pt idx="6">
                  <c:v>22</c:v>
                </c:pt>
                <c:pt idx="7">
                  <c:v>2</c:v>
                </c:pt>
                <c:pt idx="8">
                  <c:v>6</c:v>
                </c:pt>
                <c:pt idx="9">
                  <c:v>0</c:v>
                </c:pt>
                <c:pt idx="10">
                  <c:v>14</c:v>
                </c:pt>
              </c:numCache>
            </c:numRef>
          </c:val>
          <c:extLst>
            <c:ext xmlns:c16="http://schemas.microsoft.com/office/drawing/2014/chart" uri="{C3380CC4-5D6E-409C-BE32-E72D297353CC}">
              <c16:uniqueId val="{00000000-124F-406B-B7EA-AF45F6425FC4}"/>
            </c:ext>
          </c:extLst>
        </c:ser>
        <c:dLbls>
          <c:showLegendKey val="0"/>
          <c:showVal val="0"/>
          <c:showCatName val="0"/>
          <c:showSerName val="0"/>
          <c:showPercent val="0"/>
          <c:showBubbleSize val="0"/>
        </c:dLbls>
        <c:gapWidth val="164"/>
        <c:overlap val="-78"/>
        <c:axId val="1804904144"/>
        <c:axId val="1804909584"/>
      </c:barChart>
      <c:barChart>
        <c:barDir val="col"/>
        <c:grouping val="clustered"/>
        <c:varyColors val="0"/>
        <c:ser>
          <c:idx val="1"/>
          <c:order val="1"/>
          <c:tx>
            <c:strRef>
              <c:f>'CONSOLIDADO-ACUEDUCTOSRURALES2'!$C$38</c:f>
              <c:strCache>
                <c:ptCount val="1"/>
                <c:pt idx="0">
                  <c:v>%</c:v>
                </c:pt>
              </c:strCache>
            </c:strRef>
          </c:tx>
          <c:spPr>
            <a:pattFill prst="ltDnDiag">
              <a:fgClr>
                <a:schemeClr val="tx2">
                  <a:lumMod val="60000"/>
                  <a:lumOff val="40000"/>
                </a:schemeClr>
              </a:fgClr>
              <a:bgClr>
                <a:schemeClr val="bg1"/>
              </a:bgClr>
            </a:patt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'CONSOLIDADO-ACUEDUCTOSRURALES2'!$A$8:$A$16</c:f>
              <c:strCache>
                <c:ptCount val="9"/>
                <c:pt idx="0">
                  <c:v>Valle de Aburra</c:v>
                </c:pt>
                <c:pt idx="1">
                  <c:v>Uraba</c:v>
                </c:pt>
                <c:pt idx="2">
                  <c:v>Norte</c:v>
                </c:pt>
                <c:pt idx="3">
                  <c:v>Occidente</c:v>
                </c:pt>
                <c:pt idx="4">
                  <c:v>Suroeste</c:v>
                </c:pt>
                <c:pt idx="5">
                  <c:v>Bajo Cauca</c:v>
                </c:pt>
                <c:pt idx="6">
                  <c:v>Magdalena Medio</c:v>
                </c:pt>
                <c:pt idx="7">
                  <c:v>Nordeste </c:v>
                </c:pt>
                <c:pt idx="8">
                  <c:v>Oriente</c:v>
                </c:pt>
              </c:strCache>
            </c:strRef>
          </c:cat>
          <c:val>
            <c:numRef>
              <c:f>'CONSOLIDADO-ACUEDUCTOSRURALES2'!$C$39:$C$49</c:f>
              <c:numCache>
                <c:formatCode>0.0</c:formatCode>
                <c:ptCount val="11"/>
                <c:pt idx="0">
                  <c:v>9.7087378640776691</c:v>
                </c:pt>
                <c:pt idx="1">
                  <c:v>16.50485436893204</c:v>
                </c:pt>
                <c:pt idx="2">
                  <c:v>14.563106796116504</c:v>
                </c:pt>
                <c:pt idx="3">
                  <c:v>3.8834951456310676</c:v>
                </c:pt>
                <c:pt idx="4">
                  <c:v>0</c:v>
                </c:pt>
                <c:pt idx="5">
                  <c:v>12.621359223300971</c:v>
                </c:pt>
                <c:pt idx="6">
                  <c:v>21.359223300970871</c:v>
                </c:pt>
                <c:pt idx="7">
                  <c:v>1.9417475728155338</c:v>
                </c:pt>
                <c:pt idx="8">
                  <c:v>5.825242718446602</c:v>
                </c:pt>
                <c:pt idx="9">
                  <c:v>0</c:v>
                </c:pt>
                <c:pt idx="10">
                  <c:v>13.592233009708737</c:v>
                </c:pt>
              </c:numCache>
            </c:numRef>
          </c:val>
          <c:extLst>
            <c:ext xmlns:c16="http://schemas.microsoft.com/office/drawing/2014/chart" uri="{C3380CC4-5D6E-409C-BE32-E72D297353CC}">
              <c16:uniqueId val="{00000001-124F-406B-B7EA-AF45F6425FC4}"/>
            </c:ext>
          </c:extLst>
        </c:ser>
        <c:dLbls>
          <c:showLegendKey val="0"/>
          <c:showVal val="0"/>
          <c:showCatName val="0"/>
          <c:showSerName val="0"/>
          <c:showPercent val="0"/>
          <c:showBubbleSize val="0"/>
        </c:dLbls>
        <c:gapWidth val="182"/>
        <c:axId val="1804905232"/>
        <c:axId val="1804902512"/>
      </c:barChart>
      <c:catAx>
        <c:axId val="1804904144"/>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04909584"/>
        <c:crossesAt val="0"/>
        <c:auto val="1"/>
        <c:lblAlgn val="ctr"/>
        <c:lblOffset val="100"/>
        <c:noMultiLvlLbl val="0"/>
      </c:catAx>
      <c:valAx>
        <c:axId val="1804909584"/>
        <c:scaling>
          <c:orientation val="minMax"/>
          <c:max val="30"/>
          <c:min val="0"/>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Numero de Sistemas</a:t>
                </a:r>
              </a:p>
            </c:rich>
          </c:tx>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04904144"/>
        <c:crosses val="autoZero"/>
        <c:crossBetween val="between"/>
        <c:majorUnit val="5"/>
      </c:valAx>
      <c:catAx>
        <c:axId val="1804905232"/>
        <c:scaling>
          <c:orientation val="minMax"/>
        </c:scaling>
        <c:delete val="1"/>
        <c:axPos val="b"/>
        <c:numFmt formatCode="General" sourceLinked="1"/>
        <c:majorTickMark val="out"/>
        <c:minorTickMark val="none"/>
        <c:tickLblPos val="nextTo"/>
        <c:crossAx val="1804902512"/>
        <c:crosses val="autoZero"/>
        <c:auto val="1"/>
        <c:lblAlgn val="ctr"/>
        <c:lblOffset val="100"/>
        <c:noMultiLvlLbl val="0"/>
      </c:catAx>
      <c:valAx>
        <c:axId val="1804902512"/>
        <c:scaling>
          <c:orientation val="minMax"/>
          <c:max val="40"/>
        </c:scaling>
        <c:delete val="0"/>
        <c:axPos val="r"/>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04905232"/>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454863142107235"/>
          <c:w val="0.4600726114819404"/>
          <c:h val="7.0264616922884646E-2"/>
        </c:manualLayout>
      </c:layout>
      <c:overlay val="0"/>
      <c:txPr>
        <a:bodyPr/>
        <a:lstStyle/>
        <a:p>
          <a:pPr>
            <a:defRPr sz="11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6</a:t>
            </a:r>
            <a:r>
              <a:rPr lang="es-CO" sz="1200" b="0" i="0" u="none" strike="noStrike" baseline="0">
                <a:solidFill>
                  <a:srgbClr val="000000"/>
                </a:solidFill>
                <a:latin typeface="Arial"/>
                <a:cs typeface="Arial"/>
              </a:rPr>
              <a:t>. Numero y porcentaje de acueductos rurales por  nivel de riesgo sanitario  subregión Uraba - Antioquia - Colombia  2022</a:t>
            </a:r>
          </a:p>
        </c:rich>
      </c:tx>
      <c:layout>
        <c:manualLayout>
          <c:xMode val="edge"/>
          <c:yMode val="edge"/>
          <c:x val="0.14591183997948587"/>
          <c:y val="2.8940736881739561E-2"/>
        </c:manualLayout>
      </c:layout>
      <c:overlay val="1"/>
      <c:spPr>
        <a:scene3d>
          <a:camera prst="orthographicFront"/>
          <a:lightRig rig="threePt" dir="t"/>
        </a:scene3d>
        <a:sp3d>
          <a:bevelB/>
        </a:sp3d>
      </c:spPr>
    </c:title>
    <c:autoTitleDeleted val="0"/>
    <c:plotArea>
      <c:layout>
        <c:manualLayout>
          <c:layoutTarget val="inner"/>
          <c:xMode val="edge"/>
          <c:yMode val="edge"/>
          <c:x val="0.21014317301823926"/>
          <c:y val="0.2080573725184732"/>
          <c:w val="0.69094811687293856"/>
          <c:h val="0.66975581216643609"/>
        </c:manualLayout>
      </c:layout>
      <c:barChart>
        <c:barDir val="bar"/>
        <c:grouping val="stacked"/>
        <c:varyColors val="0"/>
        <c:ser>
          <c:idx val="1"/>
          <c:order val="1"/>
          <c:tx>
            <c:strRef>
              <c:f>'CONSOLIDADO-ACUEDUCTOSRURALES2'!$B$38</c:f>
              <c:strCache>
                <c:ptCount val="1"/>
                <c:pt idx="0">
                  <c:v>Número de Sistemas</c:v>
                </c:pt>
              </c:strCache>
            </c:strRef>
          </c:tx>
          <c:spPr>
            <a:solidFill>
              <a:schemeClr val="bg1">
                <a:lumMod val="85000"/>
              </a:schemeClr>
            </a:solidFill>
          </c:spPr>
          <c:invertIfNegative val="0"/>
          <c:dLbls>
            <c:dLbl>
              <c:idx val="0"/>
              <c:layout>
                <c:manualLayout>
                  <c:x val="5.5908513341804321E-2"/>
                  <c:y val="5.12600427190560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AD-46E9-8A51-C478B93727B6}"/>
                </c:ext>
              </c:extLst>
            </c:dLbl>
            <c:dLbl>
              <c:idx val="1"/>
              <c:layout>
                <c:manualLayout>
                  <c:x val="4.5743195696471839E-2"/>
                  <c:y val="3.226819386650204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AD-46E9-8A51-C478B93727B6}"/>
                </c:ext>
              </c:extLst>
            </c:dLbl>
            <c:dLbl>
              <c:idx val="2"/>
              <c:layout>
                <c:manualLayout>
                  <c:x val="3.8966539601863616E-2"/>
                  <c:y val="2.59269315473496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AD-46E9-8A51-C478B93727B6}"/>
                </c:ext>
              </c:extLst>
            </c:dLbl>
            <c:dLbl>
              <c:idx val="3"/>
              <c:layout>
                <c:manualLayout>
                  <c:x val="0.10842863193562044"/>
                  <c:y val="2.554278416347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AD-46E9-8A51-C478B93727B6}"/>
                </c:ext>
              </c:extLst>
            </c:dLbl>
            <c:dLbl>
              <c:idx val="4"/>
              <c:layout>
                <c:manualLayout>
                  <c:x val="0.32020330368487915"/>
                  <c:y val="2.5681559919952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AD-46E9-8A51-C478B93727B6}"/>
                </c:ext>
              </c:extLst>
            </c:dLbl>
            <c:dLbl>
              <c:idx val="5"/>
              <c:layout>
                <c:manualLayout>
                  <c:x val="8.8313706657061772E-2"/>
                  <c:y val="-3.620237125531722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AD-46E9-8A51-C478B93727B6}"/>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('CONSOLIDADO-ACUEDUCTOSRURALES2'!$D$38,'CONSOLIDADO-ACUEDUCTOSRURALES2'!$F$38,'CONSOLIDADO-ACUEDUCTOSRURALES2'!$H$38,'CONSOLIDADO-ACUEDUCTOSRURALES2'!$J$38,'CONSOLIDADO-ACUEDUCTOSRURALES2'!$L$38,'CONSOLIDADO-ACUEDUCTOSRURALES2'!$N$38)</c:f>
              <c:strCache>
                <c:ptCount val="6"/>
                <c:pt idx="0">
                  <c:v>Sin Riesgo</c:v>
                </c:pt>
                <c:pt idx="1">
                  <c:v>Bajo</c:v>
                </c:pt>
                <c:pt idx="2">
                  <c:v>Medio</c:v>
                </c:pt>
                <c:pt idx="3">
                  <c:v>Alto</c:v>
                </c:pt>
                <c:pt idx="4">
                  <c:v>Inviable Sanitariamente</c:v>
                </c:pt>
                <c:pt idx="5">
                  <c:v>Sin Dato</c:v>
                </c:pt>
              </c:strCache>
            </c:strRef>
          </c:cat>
          <c:val>
            <c:numRef>
              <c:f>('CONSOLIDADO-ACUEDUCTOSRURALES2'!$D$50,'CONSOLIDADO-ACUEDUCTOSRURALES2'!$F$50,'CONSOLIDADO-ACUEDUCTOSRURALES2'!$H$50,'CONSOLIDADO-ACUEDUCTOSRURALES2'!$J$50,'CONSOLIDADO-ACUEDUCTOSRURALES2'!$L$50,'CONSOLIDADO-ACUEDUCTOSRURALES2'!$N$50)</c:f>
              <c:numCache>
                <c:formatCode>General</c:formatCode>
                <c:ptCount val="6"/>
                <c:pt idx="0">
                  <c:v>12</c:v>
                </c:pt>
                <c:pt idx="1">
                  <c:v>3</c:v>
                </c:pt>
                <c:pt idx="2">
                  <c:v>4</c:v>
                </c:pt>
                <c:pt idx="3">
                  <c:v>16</c:v>
                </c:pt>
                <c:pt idx="4">
                  <c:v>55</c:v>
                </c:pt>
                <c:pt idx="5">
                  <c:v>13</c:v>
                </c:pt>
              </c:numCache>
            </c:numRef>
          </c:val>
          <c:extLst>
            <c:ext xmlns:c16="http://schemas.microsoft.com/office/drawing/2014/chart" uri="{C3380CC4-5D6E-409C-BE32-E72D297353CC}">
              <c16:uniqueId val="{00000006-E3AD-46E9-8A51-C478B93727B6}"/>
            </c:ext>
          </c:extLst>
        </c:ser>
        <c:dLbls>
          <c:showLegendKey val="0"/>
          <c:showVal val="0"/>
          <c:showCatName val="0"/>
          <c:showSerName val="0"/>
          <c:showPercent val="0"/>
          <c:showBubbleSize val="0"/>
        </c:dLbls>
        <c:gapWidth val="133"/>
        <c:overlap val="-5"/>
        <c:axId val="1804905776"/>
        <c:axId val="1804903056"/>
      </c:barChart>
      <c:barChart>
        <c:barDir val="bar"/>
        <c:grouping val="stacked"/>
        <c:varyColors val="0"/>
        <c:ser>
          <c:idx val="0"/>
          <c:order val="0"/>
          <c:tx>
            <c:strRef>
              <c:f>'CONSOLIDADO-ACUEDUCTOSRURALES2'!$C$38</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E3AD-46E9-8A51-C478B93727B6}"/>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E3AD-46E9-8A51-C478B93727B6}"/>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E3AD-46E9-8A51-C478B93727B6}"/>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E3AD-46E9-8A51-C478B93727B6}"/>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E3AD-46E9-8A51-C478B93727B6}"/>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E3AD-46E9-8A51-C478B93727B6}"/>
              </c:ext>
            </c:extLst>
          </c:dPt>
          <c:dLbls>
            <c:dLbl>
              <c:idx val="4"/>
              <c:spPr/>
              <c:txPr>
                <a:bodyPr/>
                <a:lstStyle/>
                <a:p>
                  <a:pPr>
                    <a:defRPr sz="1200" b="1" i="0" u="none" strike="noStrike" baseline="0">
                      <a:solidFill>
                        <a:srgbClr val="FFFFFF"/>
                      </a:solidFill>
                      <a:latin typeface="Verdana" panose="020B0604030504040204" pitchFamily="34" charset="0"/>
                      <a:ea typeface="Verdana" panose="020B0604030504040204" pitchFamily="34" charset="0"/>
                      <a:cs typeface="Calibri"/>
                    </a:defRPr>
                  </a:pPr>
                  <a:endParaRPr lang="es-CO"/>
                </a:p>
              </c:txPr>
              <c:showLegendKey val="0"/>
              <c:showVal val="1"/>
              <c:showCatName val="0"/>
              <c:showSerName val="0"/>
              <c:showPercent val="0"/>
              <c:showBubbleSize val="0"/>
              <c:extLst>
                <c:ext xmlns:c16="http://schemas.microsoft.com/office/drawing/2014/chart" uri="{C3380CC4-5D6E-409C-BE32-E72D297353CC}">
                  <c16:uniqueId val="{00000010-E3AD-46E9-8A51-C478B93727B6}"/>
                </c:ext>
              </c:extLst>
            </c:dLbl>
            <c:dLbl>
              <c:idx val="5"/>
              <c:spPr/>
              <c:txPr>
                <a:bodyPr/>
                <a:lstStyle/>
                <a:p>
                  <a:pPr>
                    <a:defRPr sz="1200" b="1" i="0" u="none" strike="noStrike" baseline="0">
                      <a:solidFill>
                        <a:srgbClr val="FFFFFF"/>
                      </a:solidFill>
                      <a:latin typeface="Verdana" panose="020B0604030504040204" pitchFamily="34" charset="0"/>
                      <a:ea typeface="Verdana" panose="020B0604030504040204" pitchFamily="34" charset="0"/>
                      <a:cs typeface="Calibri"/>
                    </a:defRPr>
                  </a:pPr>
                  <a:endParaRPr lang="es-CO"/>
                </a:p>
              </c:txPr>
              <c:showLegendKey val="0"/>
              <c:showVal val="1"/>
              <c:showCatName val="0"/>
              <c:showSerName val="0"/>
              <c:showPercent val="0"/>
              <c:showBubbleSize val="0"/>
              <c:extLst>
                <c:ext xmlns:c16="http://schemas.microsoft.com/office/drawing/2014/chart" uri="{C3380CC4-5D6E-409C-BE32-E72D297353CC}">
                  <c16:uniqueId val="{00000012-E3AD-46E9-8A51-C478B93727B6}"/>
                </c:ext>
              </c:extLst>
            </c:dLbl>
            <c:spPr>
              <a:noFill/>
              <a:ln>
                <a:noFill/>
              </a:ln>
              <a:effectLst/>
            </c:spPr>
            <c:txPr>
              <a:bodyPr/>
              <a:lstStyle/>
              <a:p>
                <a:pPr>
                  <a:defRPr sz="1200" b="1" i="0" u="none" strike="noStrike" baseline="0">
                    <a:solidFill>
                      <a:srgbClr val="000000"/>
                    </a:solidFill>
                    <a:latin typeface="Verdana" panose="020B0604030504040204" pitchFamily="34" charset="0"/>
                    <a:ea typeface="Verdana" panose="020B0604030504040204" pitchFamily="34" charset="0"/>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('CONSOLIDADO-ACUEDUCTOSRURALES2'!$D$7,'CONSOLIDADO-ACUEDUCTOSRURALES2'!$F$7,'CONSOLIDADO-ACUEDUCTOSRURALES2'!$H$7,'CONSOLIDADO-ACUEDUCTOSRURALES2'!$J$7,'CONSOLIDADO-ACUEDUCTOSRURALES2'!$L$7,'CONSOLIDADO-ACUEDUCTOSRURALES2'!$N$7)</c:f>
              <c:strCache>
                <c:ptCount val="6"/>
                <c:pt idx="0">
                  <c:v>Sin Riesgo</c:v>
                </c:pt>
                <c:pt idx="1">
                  <c:v>Bajo</c:v>
                </c:pt>
                <c:pt idx="2">
                  <c:v>Medio</c:v>
                </c:pt>
                <c:pt idx="3">
                  <c:v>Alto</c:v>
                </c:pt>
                <c:pt idx="4">
                  <c:v>Inviable Sanitariamente</c:v>
                </c:pt>
                <c:pt idx="5">
                  <c:v>Sin Dato</c:v>
                </c:pt>
              </c:strCache>
            </c:strRef>
          </c:cat>
          <c:val>
            <c:numRef>
              <c:f>('CONSOLIDADO-ACUEDUCTOSRURALES2'!$E$50,'CONSOLIDADO-ACUEDUCTOSRURALES2'!$G$50,'CONSOLIDADO-ACUEDUCTOSRURALES2'!$I$50,'CONSOLIDADO-ACUEDUCTOSRURALES2'!$K$50,'CONSOLIDADO-ACUEDUCTOSRURALES2'!$M$50,'CONSOLIDADO-ACUEDUCTOSRURALES2'!$O$50)</c:f>
              <c:numCache>
                <c:formatCode>0.0</c:formatCode>
                <c:ptCount val="6"/>
                <c:pt idx="0">
                  <c:v>11.650485436893204</c:v>
                </c:pt>
                <c:pt idx="1">
                  <c:v>2.912621359223301</c:v>
                </c:pt>
                <c:pt idx="2">
                  <c:v>3.8834951456310676</c:v>
                </c:pt>
                <c:pt idx="3">
                  <c:v>15.53398058252427</c:v>
                </c:pt>
                <c:pt idx="4">
                  <c:v>53.398058252427184</c:v>
                </c:pt>
                <c:pt idx="5">
                  <c:v>12.621359223300971</c:v>
                </c:pt>
              </c:numCache>
            </c:numRef>
          </c:val>
          <c:extLst>
            <c:ext xmlns:c16="http://schemas.microsoft.com/office/drawing/2014/chart" uri="{C3380CC4-5D6E-409C-BE32-E72D297353CC}">
              <c16:uniqueId val="{00000013-E3AD-46E9-8A51-C478B93727B6}"/>
            </c:ext>
          </c:extLst>
        </c:ser>
        <c:dLbls>
          <c:showLegendKey val="0"/>
          <c:showVal val="0"/>
          <c:showCatName val="0"/>
          <c:showSerName val="0"/>
          <c:showPercent val="0"/>
          <c:showBubbleSize val="0"/>
        </c:dLbls>
        <c:gapWidth val="133"/>
        <c:overlap val="-5"/>
        <c:axId val="1804903600"/>
        <c:axId val="1804906320"/>
      </c:barChart>
      <c:catAx>
        <c:axId val="1804905776"/>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804903056"/>
        <c:crosses val="autoZero"/>
        <c:auto val="1"/>
        <c:lblAlgn val="ctr"/>
        <c:lblOffset val="100"/>
        <c:noMultiLvlLbl val="0"/>
      </c:catAx>
      <c:valAx>
        <c:axId val="1804903056"/>
        <c:scaling>
          <c:orientation val="minMax"/>
          <c:max val="65"/>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8970884454"/>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04905776"/>
        <c:crosses val="autoZero"/>
        <c:crossBetween val="between"/>
      </c:valAx>
      <c:catAx>
        <c:axId val="1804903600"/>
        <c:scaling>
          <c:orientation val="minMax"/>
        </c:scaling>
        <c:delete val="1"/>
        <c:axPos val="l"/>
        <c:numFmt formatCode="General" sourceLinked="1"/>
        <c:majorTickMark val="out"/>
        <c:minorTickMark val="none"/>
        <c:tickLblPos val="nextTo"/>
        <c:crossAx val="1804906320"/>
        <c:crosses val="autoZero"/>
        <c:auto val="1"/>
        <c:lblAlgn val="ctr"/>
        <c:lblOffset val="100"/>
        <c:noMultiLvlLbl val="0"/>
      </c:catAx>
      <c:valAx>
        <c:axId val="1804906320"/>
        <c:scaling>
          <c:orientation val="minMax"/>
          <c:max val="65"/>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55999104763"/>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804903600"/>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7</a:t>
            </a:r>
            <a:r>
              <a:rPr lang="es-CO" sz="1200" b="0" i="0" u="none" strike="noStrike" baseline="0">
                <a:solidFill>
                  <a:srgbClr val="000000"/>
                </a:solidFill>
                <a:latin typeface="Arial"/>
                <a:cs typeface="Arial"/>
              </a:rPr>
              <a:t>. Número y porcentaje de acueductos rurales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Norte - Antioquia- Colombia 2022</a:t>
            </a:r>
          </a:p>
        </c:rich>
      </c:tx>
      <c:layout>
        <c:manualLayout>
          <c:xMode val="edge"/>
          <c:yMode val="edge"/>
          <c:x val="0.21895352906326448"/>
          <c:y val="2.317767125351352E-2"/>
        </c:manualLayout>
      </c:layout>
      <c:overlay val="0"/>
    </c:title>
    <c:autoTitleDeleted val="0"/>
    <c:plotArea>
      <c:layout>
        <c:manualLayout>
          <c:layoutTarget val="inner"/>
          <c:xMode val="edge"/>
          <c:yMode val="edge"/>
          <c:x val="0.16299738642606248"/>
          <c:y val="0.11739752530933634"/>
          <c:w val="0.71471119175642162"/>
          <c:h val="0.62037605299337584"/>
        </c:manualLayout>
      </c:layout>
      <c:barChart>
        <c:barDir val="col"/>
        <c:grouping val="clustered"/>
        <c:varyColors val="0"/>
        <c:ser>
          <c:idx val="0"/>
          <c:order val="0"/>
          <c:tx>
            <c:strRef>
              <c:f>'CONSOLIDADO-ACUEDUCTOSRURALES2'!$B$55</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spPr>
              <a:noFill/>
              <a:ln w="25400">
                <a:noFill/>
              </a:ln>
            </c:spPr>
            <c:txPr>
              <a:bodyPr rot="-5400000" vert="horz"/>
              <a:lstStyle/>
              <a:p>
                <a:pPr>
                  <a:defRPr sz="14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'CONSOLIDADO-ACUEDUCTOSRURALES2'!$A$56:$A$72</c:f>
              <c:strCache>
                <c:ptCount val="17"/>
                <c:pt idx="0">
                  <c:v>Angostura</c:v>
                </c:pt>
                <c:pt idx="1">
                  <c:v>Belmira</c:v>
                </c:pt>
                <c:pt idx="2">
                  <c:v>Briceño</c:v>
                </c:pt>
                <c:pt idx="3">
                  <c:v>Campamento</c:v>
                </c:pt>
                <c:pt idx="4">
                  <c:v>Carolina del Príncipe</c:v>
                </c:pt>
                <c:pt idx="5">
                  <c:v>Don Matías</c:v>
                </c:pt>
                <c:pt idx="6">
                  <c:v>Entrerríos</c:v>
                </c:pt>
                <c:pt idx="7">
                  <c:v>Gómez Plata</c:v>
                </c:pt>
                <c:pt idx="8">
                  <c:v>Guadalupe</c:v>
                </c:pt>
                <c:pt idx="9">
                  <c:v>Ituango</c:v>
                </c:pt>
                <c:pt idx="10">
                  <c:v>San Andrés de Cuerquia</c:v>
                </c:pt>
                <c:pt idx="11">
                  <c:v>San José de la Montaña</c:v>
                </c:pt>
                <c:pt idx="12">
                  <c:v>San Pedro de los Milagros</c:v>
                </c:pt>
                <c:pt idx="13">
                  <c:v>Santa Rosa de Osos</c:v>
                </c:pt>
                <c:pt idx="14">
                  <c:v>Toledo</c:v>
                </c:pt>
                <c:pt idx="15">
                  <c:v>Valdivia</c:v>
                </c:pt>
                <c:pt idx="16">
                  <c:v>Yarumal</c:v>
                </c:pt>
              </c:strCache>
            </c:strRef>
          </c:cat>
          <c:val>
            <c:numRef>
              <c:f>'CONSOLIDADO-ACUEDUCTOSRURALES2'!$B$56:$B$72</c:f>
              <c:numCache>
                <c:formatCode>General</c:formatCode>
                <c:ptCount val="17"/>
                <c:pt idx="0">
                  <c:v>24</c:v>
                </c:pt>
                <c:pt idx="1">
                  <c:v>9</c:v>
                </c:pt>
                <c:pt idx="2">
                  <c:v>12</c:v>
                </c:pt>
                <c:pt idx="3">
                  <c:v>11</c:v>
                </c:pt>
                <c:pt idx="4">
                  <c:v>6</c:v>
                </c:pt>
                <c:pt idx="5">
                  <c:v>5</c:v>
                </c:pt>
                <c:pt idx="6">
                  <c:v>11</c:v>
                </c:pt>
                <c:pt idx="7">
                  <c:v>23</c:v>
                </c:pt>
                <c:pt idx="8">
                  <c:v>15</c:v>
                </c:pt>
                <c:pt idx="9">
                  <c:v>37</c:v>
                </c:pt>
                <c:pt idx="10">
                  <c:v>20</c:v>
                </c:pt>
                <c:pt idx="11">
                  <c:v>4</c:v>
                </c:pt>
                <c:pt idx="12">
                  <c:v>15</c:v>
                </c:pt>
                <c:pt idx="13">
                  <c:v>30</c:v>
                </c:pt>
                <c:pt idx="14">
                  <c:v>12</c:v>
                </c:pt>
                <c:pt idx="15">
                  <c:v>8</c:v>
                </c:pt>
                <c:pt idx="16">
                  <c:v>12</c:v>
                </c:pt>
              </c:numCache>
            </c:numRef>
          </c:val>
          <c:extLst>
            <c:ext xmlns:c16="http://schemas.microsoft.com/office/drawing/2014/chart" uri="{C3380CC4-5D6E-409C-BE32-E72D297353CC}">
              <c16:uniqueId val="{00000000-DADD-47E2-93AD-3D8456511C5F}"/>
            </c:ext>
          </c:extLst>
        </c:ser>
        <c:dLbls>
          <c:showLegendKey val="0"/>
          <c:showVal val="0"/>
          <c:showCatName val="0"/>
          <c:showSerName val="0"/>
          <c:showPercent val="0"/>
          <c:showBubbleSize val="0"/>
        </c:dLbls>
        <c:gapWidth val="115"/>
        <c:overlap val="-73"/>
        <c:axId val="1798886864"/>
        <c:axId val="1798886320"/>
      </c:barChart>
      <c:barChart>
        <c:barDir val="col"/>
        <c:grouping val="clustered"/>
        <c:varyColors val="0"/>
        <c:ser>
          <c:idx val="1"/>
          <c:order val="1"/>
          <c:tx>
            <c:strRef>
              <c:f>'CONSOLIDADO-ACUEDUCTOSRURALES2'!$C$55</c:f>
              <c:strCache>
                <c:ptCount val="1"/>
                <c:pt idx="0">
                  <c:v>%</c:v>
                </c:pt>
              </c:strCache>
            </c:strRef>
          </c:tx>
          <c:spPr>
            <a:pattFill prst="ltDnDiag">
              <a:fgClr>
                <a:schemeClr val="tx2">
                  <a:lumMod val="60000"/>
                  <a:lumOff val="40000"/>
                </a:schemeClr>
              </a:fgClr>
              <a:bgClr>
                <a:schemeClr val="bg1"/>
              </a:bgClr>
            </a:patt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'CONSOLIDADO-ACUEDUCTOSRURALES2'!$A$56:$A$72</c:f>
              <c:strCache>
                <c:ptCount val="17"/>
                <c:pt idx="0">
                  <c:v>Angostura</c:v>
                </c:pt>
                <c:pt idx="1">
                  <c:v>Belmira</c:v>
                </c:pt>
                <c:pt idx="2">
                  <c:v>Briceño</c:v>
                </c:pt>
                <c:pt idx="3">
                  <c:v>Campamento</c:v>
                </c:pt>
                <c:pt idx="4">
                  <c:v>Carolina del Príncipe</c:v>
                </c:pt>
                <c:pt idx="5">
                  <c:v>Don Matías</c:v>
                </c:pt>
                <c:pt idx="6">
                  <c:v>Entrerríos</c:v>
                </c:pt>
                <c:pt idx="7">
                  <c:v>Gómez Plata</c:v>
                </c:pt>
                <c:pt idx="8">
                  <c:v>Guadalupe</c:v>
                </c:pt>
                <c:pt idx="9">
                  <c:v>Ituango</c:v>
                </c:pt>
                <c:pt idx="10">
                  <c:v>San Andrés de Cuerquia</c:v>
                </c:pt>
                <c:pt idx="11">
                  <c:v>San José de la Montaña</c:v>
                </c:pt>
                <c:pt idx="12">
                  <c:v>San Pedro de los Milagros</c:v>
                </c:pt>
                <c:pt idx="13">
                  <c:v>Santa Rosa de Osos</c:v>
                </c:pt>
                <c:pt idx="14">
                  <c:v>Toledo</c:v>
                </c:pt>
                <c:pt idx="15">
                  <c:v>Valdivia</c:v>
                </c:pt>
                <c:pt idx="16">
                  <c:v>Yarumal</c:v>
                </c:pt>
              </c:strCache>
            </c:strRef>
          </c:cat>
          <c:val>
            <c:numRef>
              <c:f>'CONSOLIDADO-ACUEDUCTOSRURALES2'!$C$56:$C$72</c:f>
              <c:numCache>
                <c:formatCode>0.0</c:formatCode>
                <c:ptCount val="17"/>
                <c:pt idx="0">
                  <c:v>9.4488188976377945</c:v>
                </c:pt>
                <c:pt idx="1">
                  <c:v>3.5433070866141732</c:v>
                </c:pt>
                <c:pt idx="2">
                  <c:v>4.7244094488188972</c:v>
                </c:pt>
                <c:pt idx="3">
                  <c:v>4.3307086614173231</c:v>
                </c:pt>
                <c:pt idx="4">
                  <c:v>2.3622047244094486</c:v>
                </c:pt>
                <c:pt idx="5">
                  <c:v>1.9685039370078741</c:v>
                </c:pt>
                <c:pt idx="6">
                  <c:v>4.3307086614173231</c:v>
                </c:pt>
                <c:pt idx="7">
                  <c:v>9.0551181102362204</c:v>
                </c:pt>
                <c:pt idx="8">
                  <c:v>5.9055118110236222</c:v>
                </c:pt>
                <c:pt idx="9">
                  <c:v>14.566929133858267</c:v>
                </c:pt>
                <c:pt idx="10">
                  <c:v>7.8740157480314963</c:v>
                </c:pt>
                <c:pt idx="11">
                  <c:v>1.5748031496062991</c:v>
                </c:pt>
                <c:pt idx="12">
                  <c:v>5.9055118110236222</c:v>
                </c:pt>
                <c:pt idx="13">
                  <c:v>11.811023622047244</c:v>
                </c:pt>
                <c:pt idx="14">
                  <c:v>4.7244094488188972</c:v>
                </c:pt>
                <c:pt idx="15">
                  <c:v>3.1496062992125982</c:v>
                </c:pt>
                <c:pt idx="16">
                  <c:v>4.7244094488188972</c:v>
                </c:pt>
              </c:numCache>
            </c:numRef>
          </c:val>
          <c:extLst>
            <c:ext xmlns:c16="http://schemas.microsoft.com/office/drawing/2014/chart" uri="{C3380CC4-5D6E-409C-BE32-E72D297353CC}">
              <c16:uniqueId val="{00000001-DADD-47E2-93AD-3D8456511C5F}"/>
            </c:ext>
          </c:extLst>
        </c:ser>
        <c:dLbls>
          <c:showLegendKey val="0"/>
          <c:showVal val="0"/>
          <c:showCatName val="0"/>
          <c:showSerName val="0"/>
          <c:showPercent val="0"/>
          <c:showBubbleSize val="0"/>
        </c:dLbls>
        <c:gapWidth val="130"/>
        <c:axId val="1798881424"/>
        <c:axId val="1798881968"/>
      </c:barChart>
      <c:catAx>
        <c:axId val="1798886864"/>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798886320"/>
        <c:crossesAt val="0"/>
        <c:auto val="1"/>
        <c:lblAlgn val="ctr"/>
        <c:lblOffset val="100"/>
        <c:noMultiLvlLbl val="0"/>
      </c:catAx>
      <c:valAx>
        <c:axId val="1798886320"/>
        <c:scaling>
          <c:orientation val="minMax"/>
          <c:max val="40"/>
          <c:min val="0"/>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Numero de Sistemas</a:t>
                </a:r>
              </a:p>
            </c:rich>
          </c:tx>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798886864"/>
        <c:crosses val="autoZero"/>
        <c:crossBetween val="between"/>
        <c:majorUnit val="5"/>
      </c:valAx>
      <c:catAx>
        <c:axId val="1798881424"/>
        <c:scaling>
          <c:orientation val="minMax"/>
        </c:scaling>
        <c:delete val="1"/>
        <c:axPos val="b"/>
        <c:numFmt formatCode="General" sourceLinked="1"/>
        <c:majorTickMark val="out"/>
        <c:minorTickMark val="none"/>
        <c:tickLblPos val="nextTo"/>
        <c:crossAx val="1798881968"/>
        <c:crosses val="autoZero"/>
        <c:auto val="1"/>
        <c:lblAlgn val="ctr"/>
        <c:lblOffset val="100"/>
        <c:noMultiLvlLbl val="0"/>
      </c:catAx>
      <c:valAx>
        <c:axId val="1798881968"/>
        <c:scaling>
          <c:orientation val="minMax"/>
          <c:max val="30"/>
          <c:min val="0"/>
        </c:scaling>
        <c:delete val="0"/>
        <c:axPos val="r"/>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798881424"/>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708824821021885"/>
          <c:w val="0.4600726114819404"/>
          <c:h val="6.0105803895135645E-2"/>
        </c:manualLayout>
      </c:layout>
      <c:overlay val="0"/>
      <c:txPr>
        <a:bodyPr/>
        <a:lstStyle/>
        <a:p>
          <a:pPr>
            <a:defRPr sz="11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8</a:t>
            </a:r>
            <a:r>
              <a:rPr lang="es-CO" sz="1200" b="0" i="0" u="none" strike="noStrike" baseline="0">
                <a:solidFill>
                  <a:srgbClr val="000000"/>
                </a:solidFill>
                <a:latin typeface="Arial"/>
                <a:cs typeface="Arial"/>
              </a:rPr>
              <a:t>. Numero y porcentaje de acueductos rurales por  nivel de riesgo sanitario  subregión Norte - Antioquia - Colombia  2022</a:t>
            </a:r>
          </a:p>
        </c:rich>
      </c:tx>
      <c:overlay val="1"/>
      <c:spPr>
        <a:scene3d>
          <a:camera prst="orthographicFront"/>
          <a:lightRig rig="threePt" dir="t"/>
        </a:scene3d>
        <a:sp3d>
          <a:bevelB/>
        </a:sp3d>
      </c:spPr>
    </c:title>
    <c:autoTitleDeleted val="0"/>
    <c:plotArea>
      <c:layout>
        <c:manualLayout>
          <c:layoutTarget val="inner"/>
          <c:xMode val="edge"/>
          <c:yMode val="edge"/>
          <c:x val="0.21014317301823926"/>
          <c:y val="0.2080573725184732"/>
          <c:w val="0.69094811687293856"/>
          <c:h val="0.66975581216643609"/>
        </c:manualLayout>
      </c:layout>
      <c:barChart>
        <c:barDir val="bar"/>
        <c:grouping val="stacked"/>
        <c:varyColors val="0"/>
        <c:ser>
          <c:idx val="1"/>
          <c:order val="1"/>
          <c:tx>
            <c:strRef>
              <c:f>'CONSOLIDADO-ACUEDUCTOSRURALES2'!$B$55</c:f>
              <c:strCache>
                <c:ptCount val="1"/>
                <c:pt idx="0">
                  <c:v>Número de Sistemas</c:v>
                </c:pt>
              </c:strCache>
            </c:strRef>
          </c:tx>
          <c:spPr>
            <a:solidFill>
              <a:schemeClr val="bg1">
                <a:lumMod val="85000"/>
              </a:schemeClr>
            </a:solidFill>
          </c:spPr>
          <c:invertIfNegative val="0"/>
          <c:dLbls>
            <c:dLbl>
              <c:idx val="0"/>
              <c:layout>
                <c:manualLayout>
                  <c:x val="0.13214726177016944"/>
                  <c:y val="2.57174298649800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4A-4247-A780-888D2B64B2DC}"/>
                </c:ext>
              </c:extLst>
            </c:dLbl>
            <c:dLbl>
              <c:idx val="1"/>
              <c:layout>
                <c:manualLayout>
                  <c:x val="4.5743195696471839E-2"/>
                  <c:y val="3.226819386650204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4A-4247-A780-888D2B64B2DC}"/>
                </c:ext>
              </c:extLst>
            </c:dLbl>
            <c:dLbl>
              <c:idx val="2"/>
              <c:layout>
                <c:manualLayout>
                  <c:x val="8.9792460821685724E-2"/>
                  <c:y val="2.59304855559296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4A-4247-A780-888D2B64B2DC}"/>
                </c:ext>
              </c:extLst>
            </c:dLbl>
            <c:dLbl>
              <c:idx val="3"/>
              <c:layout>
                <c:manualLayout>
                  <c:x val="0.37272342227869548"/>
                  <c:y val="-9.359602576923441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4A-4247-A780-888D2B64B2DC}"/>
                </c:ext>
              </c:extLst>
            </c:dLbl>
            <c:dLbl>
              <c:idx val="4"/>
              <c:layout>
                <c:manualLayout>
                  <c:x val="0.33375648247272766"/>
                  <c:y val="-2.53697068976784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4A-4247-A780-888D2B64B2DC}"/>
                </c:ext>
              </c:extLst>
            </c:dLbl>
            <c:dLbl>
              <c:idx val="5"/>
              <c:layout>
                <c:manualLayout>
                  <c:x val="0.22736148769205622"/>
                  <c:y val="-3.0149390228582629E-7"/>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064379500211774E-2"/>
                      <c:h val="5.7102744097000627E-2"/>
                    </c:manualLayout>
                  </c15:layout>
                </c:ext>
                <c:ext xmlns:c16="http://schemas.microsoft.com/office/drawing/2014/chart" uri="{C3380CC4-5D6E-409C-BE32-E72D297353CC}">
                  <c16:uniqueId val="{00000005-AD4A-4247-A780-888D2B64B2DC}"/>
                </c:ext>
              </c:extLst>
            </c:dLbl>
            <c:spPr>
              <a:noFill/>
              <a:ln>
                <a:noFill/>
              </a:ln>
              <a:effectLst/>
            </c:spPr>
            <c:txPr>
              <a:bodyPr/>
              <a:lstStyle/>
              <a:p>
                <a:pPr>
                  <a:defRPr sz="1100" b="0"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('CONSOLIDADO-ACUEDUCTOSRURALES2'!$D$55,'CONSOLIDADO-ACUEDUCTOSRURALES2'!$F$55,'CONSOLIDADO-ACUEDUCTOSRURALES2'!$H$55,'CONSOLIDADO-ACUEDUCTOSRURALES2'!$J$55,'CONSOLIDADO-ACUEDUCTOSRURALES2'!$L$55,'CONSOLIDADO-ACUEDUCTOSRURALES2'!$N$55)</c:f>
              <c:strCache>
                <c:ptCount val="6"/>
                <c:pt idx="0">
                  <c:v>Sin Riesgo</c:v>
                </c:pt>
                <c:pt idx="1">
                  <c:v>Bajo</c:v>
                </c:pt>
                <c:pt idx="2">
                  <c:v>Medio</c:v>
                </c:pt>
                <c:pt idx="3">
                  <c:v>Alto</c:v>
                </c:pt>
                <c:pt idx="4">
                  <c:v>Inviable Sanitariamente</c:v>
                </c:pt>
                <c:pt idx="5">
                  <c:v>Sin Dato</c:v>
                </c:pt>
              </c:strCache>
            </c:strRef>
          </c:cat>
          <c:val>
            <c:numRef>
              <c:f>('CONSOLIDADO-ACUEDUCTOSRURALES2'!$D$73,'CONSOLIDADO-ACUEDUCTOSRURALES2'!$F$73,'CONSOLIDADO-ACUEDUCTOSRURALES2'!$H$73,'CONSOLIDADO-ACUEDUCTOSRURALES2'!$J$73,'CONSOLIDADO-ACUEDUCTOSRURALES2'!$L$73,'CONSOLIDADO-ACUEDUCTOSRURALES2'!$N$73)</c:f>
              <c:numCache>
                <c:formatCode>General</c:formatCode>
                <c:ptCount val="6"/>
                <c:pt idx="0">
                  <c:v>25</c:v>
                </c:pt>
                <c:pt idx="1">
                  <c:v>6</c:v>
                </c:pt>
                <c:pt idx="2">
                  <c:v>16</c:v>
                </c:pt>
                <c:pt idx="3">
                  <c:v>82</c:v>
                </c:pt>
                <c:pt idx="4">
                  <c:v>76</c:v>
                </c:pt>
                <c:pt idx="5">
                  <c:v>49</c:v>
                </c:pt>
              </c:numCache>
            </c:numRef>
          </c:val>
          <c:extLst>
            <c:ext xmlns:c16="http://schemas.microsoft.com/office/drawing/2014/chart" uri="{C3380CC4-5D6E-409C-BE32-E72D297353CC}">
              <c16:uniqueId val="{00000006-AD4A-4247-A780-888D2B64B2DC}"/>
            </c:ext>
          </c:extLst>
        </c:ser>
        <c:dLbls>
          <c:showLegendKey val="0"/>
          <c:showVal val="0"/>
          <c:showCatName val="0"/>
          <c:showSerName val="0"/>
          <c:showPercent val="0"/>
          <c:showBubbleSize val="0"/>
        </c:dLbls>
        <c:gapWidth val="136"/>
        <c:overlap val="-5"/>
        <c:axId val="1798887952"/>
        <c:axId val="1798888496"/>
      </c:barChart>
      <c:barChart>
        <c:barDir val="bar"/>
        <c:grouping val="stacked"/>
        <c:varyColors val="0"/>
        <c:ser>
          <c:idx val="0"/>
          <c:order val="0"/>
          <c:tx>
            <c:strRef>
              <c:f>'CONSOLIDADO-ACUEDUCTOSRURALES2'!$C$55</c:f>
              <c:strCache>
                <c:ptCount val="1"/>
                <c:pt idx="0">
                  <c:v>%</c:v>
                </c:pt>
              </c:strCache>
            </c:strRef>
          </c:tx>
          <c:spPr>
            <a:scene3d>
              <a:camera prst="orthographicFront"/>
              <a:lightRig rig="threePt" dir="t"/>
            </a:scene3d>
            <a:sp3d/>
          </c:spPr>
          <c:invertIfNegative val="0"/>
          <c:dPt>
            <c:idx val="0"/>
            <c:invertIfNegative val="0"/>
            <c:bubble3D val="0"/>
            <c:spPr>
              <a:solidFill>
                <a:schemeClr val="tx2">
                  <a:lumMod val="60000"/>
                  <a:lumOff val="40000"/>
                </a:schemeClr>
              </a:solidFill>
              <a:scene3d>
                <a:camera prst="orthographicFront"/>
                <a:lightRig rig="threePt" dir="t"/>
              </a:scene3d>
              <a:sp3d/>
            </c:spPr>
            <c:extLst>
              <c:ext xmlns:c16="http://schemas.microsoft.com/office/drawing/2014/chart" uri="{C3380CC4-5D6E-409C-BE32-E72D297353CC}">
                <c16:uniqueId val="{00000008-AD4A-4247-A780-888D2B64B2DC}"/>
              </c:ext>
            </c:extLst>
          </c:dPt>
          <c:dPt>
            <c:idx val="1"/>
            <c:invertIfNegative val="0"/>
            <c:bubble3D val="0"/>
            <c:spPr>
              <a:solidFill>
                <a:srgbClr val="92D050"/>
              </a:solidFill>
              <a:scene3d>
                <a:camera prst="orthographicFront"/>
                <a:lightRig rig="threePt" dir="t"/>
              </a:scene3d>
              <a:sp3d/>
            </c:spPr>
            <c:extLst>
              <c:ext xmlns:c16="http://schemas.microsoft.com/office/drawing/2014/chart" uri="{C3380CC4-5D6E-409C-BE32-E72D297353CC}">
                <c16:uniqueId val="{0000000A-AD4A-4247-A780-888D2B64B2DC}"/>
              </c:ext>
            </c:extLst>
          </c:dPt>
          <c:dPt>
            <c:idx val="2"/>
            <c:invertIfNegative val="0"/>
            <c:bubble3D val="0"/>
            <c:spPr>
              <a:solidFill>
                <a:srgbClr val="FFFF00"/>
              </a:solidFill>
              <a:scene3d>
                <a:camera prst="orthographicFront"/>
                <a:lightRig rig="threePt" dir="t"/>
              </a:scene3d>
              <a:sp3d/>
            </c:spPr>
            <c:extLst>
              <c:ext xmlns:c16="http://schemas.microsoft.com/office/drawing/2014/chart" uri="{C3380CC4-5D6E-409C-BE32-E72D297353CC}">
                <c16:uniqueId val="{0000000C-AD4A-4247-A780-888D2B64B2DC}"/>
              </c:ext>
            </c:extLst>
          </c:dPt>
          <c:dPt>
            <c:idx val="3"/>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E-AD4A-4247-A780-888D2B64B2DC}"/>
              </c:ext>
            </c:extLst>
          </c:dPt>
          <c:dPt>
            <c:idx val="4"/>
            <c:invertIfNegative val="0"/>
            <c:bubble3D val="0"/>
            <c:spPr>
              <a:solidFill>
                <a:srgbClr val="C00000"/>
              </a:solidFill>
              <a:scene3d>
                <a:camera prst="orthographicFront"/>
                <a:lightRig rig="threePt" dir="t"/>
              </a:scene3d>
              <a:sp3d/>
            </c:spPr>
            <c:extLst>
              <c:ext xmlns:c16="http://schemas.microsoft.com/office/drawing/2014/chart" uri="{C3380CC4-5D6E-409C-BE32-E72D297353CC}">
                <c16:uniqueId val="{00000010-AD4A-4247-A780-888D2B64B2DC}"/>
              </c:ext>
            </c:extLst>
          </c:dPt>
          <c:dPt>
            <c:idx val="5"/>
            <c:invertIfNegative val="0"/>
            <c:bubble3D val="0"/>
            <c:spPr>
              <a:solidFill>
                <a:schemeClr val="tx1">
                  <a:lumMod val="50000"/>
                  <a:lumOff val="50000"/>
                </a:schemeClr>
              </a:solidFill>
              <a:scene3d>
                <a:camera prst="orthographicFront"/>
                <a:lightRig rig="threePt" dir="t"/>
              </a:scene3d>
              <a:sp3d/>
            </c:spPr>
            <c:extLst>
              <c:ext xmlns:c16="http://schemas.microsoft.com/office/drawing/2014/chart" uri="{C3380CC4-5D6E-409C-BE32-E72D297353CC}">
                <c16:uniqueId val="{00000012-AD4A-4247-A780-888D2B64B2DC}"/>
              </c:ext>
            </c:extLst>
          </c:dPt>
          <c:dLbls>
            <c:dLbl>
              <c:idx val="0"/>
              <c:layout>
                <c:manualLayout>
                  <c:x val="-2.4780638125443976E-3"/>
                  <c:y val="5.1703730384718618E-3"/>
                </c:manualLayout>
              </c:layout>
              <c:numFmt formatCode="#,##0.00" sourceLinked="0"/>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4A-4247-A780-888D2B64B2DC}"/>
                </c:ext>
              </c:extLst>
            </c:dLbl>
            <c:dLbl>
              <c:idx val="2"/>
              <c:layout>
                <c:manualLayout>
                  <c:x val="-7.0223814145214062E-3"/>
                  <c:y val="2.9951698821339763E-3"/>
                </c:manualLayout>
              </c:layout>
              <c:numFmt formatCode="#,##0.00" sourceLinked="0"/>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4A-4247-A780-888D2B64B2DC}"/>
                </c:ext>
              </c:extLst>
            </c:dLbl>
            <c:dLbl>
              <c:idx val="3"/>
              <c:layout>
                <c:manualLayout>
                  <c:x val="-3.1534082382014827E-2"/>
                  <c:y val="4.7559658105914811E-3"/>
                </c:manualLayout>
              </c:layout>
              <c:numFmt formatCode="#,##0.00" sourceLinked="0"/>
              <c:spPr/>
              <c:txPr>
                <a:bodyPr/>
                <a:lstStyle/>
                <a:p>
                  <a:pPr>
                    <a:defRPr sz="1200" b="1" i="0" u="none" strike="noStrike" baseline="0">
                      <a:solidFill>
                        <a:srgbClr val="000000"/>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D4A-4247-A780-888D2B64B2DC}"/>
                </c:ext>
              </c:extLst>
            </c:dLbl>
            <c:dLbl>
              <c:idx val="4"/>
              <c:layout>
                <c:manualLayout>
                  <c:x val="5.8401784910304564E-3"/>
                  <c:y val="1.7638599772729091E-3"/>
                </c:manualLayout>
              </c:layout>
              <c:numFmt formatCode="#,##0.00" sourceLinked="0"/>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D4A-4247-A780-888D2B64B2DC}"/>
                </c:ext>
              </c:extLst>
            </c:dLbl>
            <c:dLbl>
              <c:idx val="5"/>
              <c:layout>
                <c:manualLayout>
                  <c:x val="7.0845464520238651E-3"/>
                  <c:y val="4.5846280709164232E-3"/>
                </c:manualLayout>
              </c:layout>
              <c:numFmt formatCode="#,##0.00" sourceLinked="0"/>
              <c:spPr/>
              <c:txPr>
                <a:bodyPr/>
                <a:lstStyle/>
                <a:p>
                  <a:pPr>
                    <a:defRPr sz="1200" b="1" i="0" u="none" strike="noStrike" baseline="0">
                      <a:solidFill>
                        <a:srgbClr val="FFFFFF"/>
                      </a:solidFill>
                      <a:latin typeface="Verdana"/>
                      <a:ea typeface="Verdana"/>
                      <a:cs typeface="Verdana"/>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D4A-4247-A780-888D2B64B2DC}"/>
                </c:ext>
              </c:extLst>
            </c:dLbl>
            <c:numFmt formatCode="#,##0.00" sourceLinked="0"/>
            <c:spPr>
              <a:noFill/>
              <a:ln w="25400">
                <a:noFill/>
              </a:ln>
            </c:spPr>
            <c:txPr>
              <a:bodyPr/>
              <a:lstStyle/>
              <a:p>
                <a:pPr>
                  <a:defRPr sz="1200" b="1" i="0" u="none" strike="noStrike" baseline="0">
                    <a:solidFill>
                      <a:srgbClr val="000000"/>
                    </a:solidFill>
                    <a:latin typeface="Verdana"/>
                    <a:ea typeface="Verdana"/>
                    <a:cs typeface="Verdana"/>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('CONSOLIDADO-ACUEDUCTOSRURALES2'!$D$7,'CONSOLIDADO-ACUEDUCTOSRURALES2'!$F$7,'CONSOLIDADO-ACUEDUCTOSRURALES2'!$H$7,'CONSOLIDADO-ACUEDUCTOSRURALES2'!$J$7,'CONSOLIDADO-ACUEDUCTOSRURALES2'!$L$7,'CONSOLIDADO-ACUEDUCTOSRURALES2'!$N$7)</c:f>
              <c:strCache>
                <c:ptCount val="6"/>
                <c:pt idx="0">
                  <c:v>Sin Riesgo</c:v>
                </c:pt>
                <c:pt idx="1">
                  <c:v>Bajo</c:v>
                </c:pt>
                <c:pt idx="2">
                  <c:v>Medio</c:v>
                </c:pt>
                <c:pt idx="3">
                  <c:v>Alto</c:v>
                </c:pt>
                <c:pt idx="4">
                  <c:v>Inviable Sanitariamente</c:v>
                </c:pt>
                <c:pt idx="5">
                  <c:v>Sin Dato</c:v>
                </c:pt>
              </c:strCache>
            </c:strRef>
          </c:cat>
          <c:val>
            <c:numRef>
              <c:f>('CONSOLIDADO-ACUEDUCTOSRURALES2'!$E$73,'CONSOLIDADO-ACUEDUCTOSRURALES2'!$G$73,'CONSOLIDADO-ACUEDUCTOSRURALES2'!$I$73,'CONSOLIDADO-ACUEDUCTOSRURALES2'!$K$73,'CONSOLIDADO-ACUEDUCTOSRURALES2'!$M$73,'CONSOLIDADO-ACUEDUCTOSRURALES2'!$O$73)</c:f>
              <c:numCache>
                <c:formatCode>0.0</c:formatCode>
                <c:ptCount val="6"/>
                <c:pt idx="0">
                  <c:v>9.8425196850393704</c:v>
                </c:pt>
                <c:pt idx="1">
                  <c:v>2.3622047244094486</c:v>
                </c:pt>
                <c:pt idx="2">
                  <c:v>6.2992125984251963</c:v>
                </c:pt>
                <c:pt idx="3">
                  <c:v>32.283464566929133</c:v>
                </c:pt>
                <c:pt idx="4">
                  <c:v>29.921259842519689</c:v>
                </c:pt>
                <c:pt idx="5">
                  <c:v>19.291338582677163</c:v>
                </c:pt>
              </c:numCache>
            </c:numRef>
          </c:val>
          <c:extLst>
            <c:ext xmlns:c16="http://schemas.microsoft.com/office/drawing/2014/chart" uri="{C3380CC4-5D6E-409C-BE32-E72D297353CC}">
              <c16:uniqueId val="{00000013-AD4A-4247-A780-888D2B64B2DC}"/>
            </c:ext>
          </c:extLst>
        </c:ser>
        <c:dLbls>
          <c:showLegendKey val="0"/>
          <c:showVal val="0"/>
          <c:showCatName val="0"/>
          <c:showSerName val="0"/>
          <c:showPercent val="0"/>
          <c:showBubbleSize val="0"/>
        </c:dLbls>
        <c:gapWidth val="135"/>
        <c:overlap val="-5"/>
        <c:axId val="1798885776"/>
        <c:axId val="1798884688"/>
      </c:barChart>
      <c:catAx>
        <c:axId val="1798887952"/>
        <c:scaling>
          <c:orientation val="minMax"/>
        </c:scaling>
        <c:delete val="0"/>
        <c:axPos val="l"/>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s-CO"/>
          </a:p>
        </c:txPr>
        <c:crossAx val="1798888496"/>
        <c:crosses val="autoZero"/>
        <c:auto val="1"/>
        <c:lblAlgn val="ctr"/>
        <c:lblOffset val="100"/>
        <c:noMultiLvlLbl val="0"/>
      </c:catAx>
      <c:valAx>
        <c:axId val="1798888496"/>
        <c:scaling>
          <c:orientation val="minMax"/>
          <c:max val="130"/>
          <c:min val="0"/>
        </c:scaling>
        <c:delete val="0"/>
        <c:axPos val="b"/>
        <c:majorGridlines/>
        <c:title>
          <c:tx>
            <c:rich>
              <a:bodyPr/>
              <a:lstStyle/>
              <a:p>
                <a:pPr>
                  <a:defRPr sz="1200" b="0" i="0" u="none" strike="noStrike" baseline="0">
                    <a:solidFill>
                      <a:srgbClr val="000000"/>
                    </a:solidFill>
                    <a:latin typeface="Arial"/>
                    <a:ea typeface="Arial"/>
                    <a:cs typeface="Arial"/>
                  </a:defRPr>
                </a:pPr>
                <a:r>
                  <a:rPr lang="es-CO"/>
                  <a:t>Numero  de Acueductos</a:t>
                </a:r>
              </a:p>
            </c:rich>
          </c:tx>
          <c:layout>
            <c:manualLayout>
              <c:xMode val="edge"/>
              <c:yMode val="edge"/>
              <c:x val="0.4403355044405981"/>
              <c:y val="0.9292419269509119"/>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798887952"/>
        <c:crosses val="autoZero"/>
        <c:crossBetween val="between"/>
      </c:valAx>
      <c:catAx>
        <c:axId val="1798885776"/>
        <c:scaling>
          <c:orientation val="minMax"/>
        </c:scaling>
        <c:delete val="1"/>
        <c:axPos val="l"/>
        <c:numFmt formatCode="General" sourceLinked="1"/>
        <c:majorTickMark val="out"/>
        <c:minorTickMark val="none"/>
        <c:tickLblPos val="nextTo"/>
        <c:crossAx val="1798884688"/>
        <c:crosses val="autoZero"/>
        <c:auto val="1"/>
        <c:lblAlgn val="ctr"/>
        <c:lblOffset val="100"/>
        <c:noMultiLvlLbl val="0"/>
      </c:catAx>
      <c:valAx>
        <c:axId val="1798884688"/>
        <c:scaling>
          <c:orientation val="minMax"/>
          <c:max val="40"/>
          <c:min val="0"/>
        </c:scaling>
        <c:delete val="0"/>
        <c:axPos val="t"/>
        <c:title>
          <c:tx>
            <c:rich>
              <a:bodyPr/>
              <a:lstStyle/>
              <a:p>
                <a:pPr>
                  <a:defRPr sz="1200" b="0" i="0" u="none" strike="noStrike" baseline="0">
                    <a:solidFill>
                      <a:srgbClr val="000000"/>
                    </a:solidFill>
                    <a:latin typeface="Arial"/>
                    <a:ea typeface="Arial"/>
                    <a:cs typeface="Arial"/>
                  </a:defRPr>
                </a:pPr>
                <a:r>
                  <a:rPr lang="es-CO"/>
                  <a:t>Porcentaje</a:t>
                </a:r>
              </a:p>
            </c:rich>
          </c:tx>
          <c:layout>
            <c:manualLayout>
              <c:xMode val="edge"/>
              <c:yMode val="edge"/>
              <c:x val="0.49828972776115821"/>
              <c:y val="0.10547359662234002"/>
            </c:manualLayout>
          </c:layout>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798885776"/>
        <c:crosses val="max"/>
        <c:crossBetween val="between"/>
      </c:valAx>
      <c:spPr>
        <a:noFill/>
        <a:ln w="25400">
          <a:noFill/>
        </a:ln>
      </c:spPr>
    </c:plotArea>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Arial"/>
                <a:cs typeface="Arial"/>
              </a:rPr>
              <a:t>Gráfico  9</a:t>
            </a:r>
            <a:r>
              <a:rPr lang="es-CO" sz="1200" b="0" i="0" u="none" strike="noStrike" baseline="0">
                <a:solidFill>
                  <a:srgbClr val="000000"/>
                </a:solidFill>
                <a:latin typeface="Arial"/>
                <a:cs typeface="Arial"/>
              </a:rPr>
              <a:t>. Número y porcentaje de acueductos rurales  subregión </a:t>
            </a:r>
          </a:p>
          <a:p>
            <a:pPr>
              <a:defRPr sz="1000" b="0" i="0" u="none" strike="noStrike" baseline="0">
                <a:solidFill>
                  <a:srgbClr val="000000"/>
                </a:solidFill>
                <a:latin typeface="Calibri"/>
                <a:ea typeface="Calibri"/>
                <a:cs typeface="Calibri"/>
              </a:defRPr>
            </a:pPr>
            <a:r>
              <a:rPr lang="es-CO" sz="1200" b="0" i="0" u="none" strike="noStrike" baseline="0">
                <a:solidFill>
                  <a:srgbClr val="000000"/>
                </a:solidFill>
                <a:latin typeface="Arial"/>
                <a:cs typeface="Arial"/>
              </a:rPr>
              <a:t>Occidente - Antioquia- Colombia  2022</a:t>
            </a:r>
          </a:p>
        </c:rich>
      </c:tx>
      <c:layout>
        <c:manualLayout>
          <c:xMode val="edge"/>
          <c:yMode val="edge"/>
          <c:x val="0.21905139814247948"/>
          <c:y val="2.7888950404508457E-2"/>
        </c:manualLayout>
      </c:layout>
      <c:overlay val="0"/>
    </c:title>
    <c:autoTitleDeleted val="0"/>
    <c:plotArea>
      <c:layout>
        <c:manualLayout>
          <c:layoutTarget val="inner"/>
          <c:xMode val="edge"/>
          <c:yMode val="edge"/>
          <c:x val="0.16299738642606248"/>
          <c:y val="0.11739752530933634"/>
          <c:w val="0.71471119175642162"/>
          <c:h val="0.62037605299337584"/>
        </c:manualLayout>
      </c:layout>
      <c:barChart>
        <c:barDir val="col"/>
        <c:grouping val="clustered"/>
        <c:varyColors val="0"/>
        <c:ser>
          <c:idx val="0"/>
          <c:order val="0"/>
          <c:tx>
            <c:strRef>
              <c:f>'CONSOLIDADO-ACUEDUCTOSRURALES2'!$B$78</c:f>
              <c:strCache>
                <c:ptCount val="1"/>
                <c:pt idx="0">
                  <c:v>Número de Sistemas</c:v>
                </c:pt>
              </c:strCache>
            </c:strRef>
          </c:tx>
          <c:spPr>
            <a:solidFill>
              <a:schemeClr val="tx1">
                <a:lumMod val="65000"/>
                <a:lumOff val="35000"/>
              </a:schemeClr>
            </a:solid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'CONSOLIDADO-ACUEDUCTOSRURALES2'!$A$79:$A$97</c:f>
              <c:strCache>
                <c:ptCount val="19"/>
                <c:pt idx="0">
                  <c:v>Abriaqui</c:v>
                </c:pt>
                <c:pt idx="1">
                  <c:v>Anza</c:v>
                </c:pt>
                <c:pt idx="2">
                  <c:v>Armenia</c:v>
                </c:pt>
                <c:pt idx="3">
                  <c:v>Buritica</c:v>
                </c:pt>
                <c:pt idx="4">
                  <c:v>Caicedo</c:v>
                </c:pt>
                <c:pt idx="5">
                  <c:v>Cañas gordas</c:v>
                </c:pt>
                <c:pt idx="6">
                  <c:v>Dabeiba</c:v>
                </c:pt>
                <c:pt idx="7">
                  <c:v>Ebejico</c:v>
                </c:pt>
                <c:pt idx="8">
                  <c:v>Frontino</c:v>
                </c:pt>
                <c:pt idx="9">
                  <c:v>Giraldo</c:v>
                </c:pt>
                <c:pt idx="10">
                  <c:v>Heliconia</c:v>
                </c:pt>
                <c:pt idx="11">
                  <c:v>Liborina</c:v>
                </c:pt>
                <c:pt idx="12">
                  <c:v>Olaya</c:v>
                </c:pt>
                <c:pt idx="13">
                  <c:v>Peque</c:v>
                </c:pt>
                <c:pt idx="14">
                  <c:v>Sabanalarga</c:v>
                </c:pt>
                <c:pt idx="15">
                  <c:v>San Jerónimo</c:v>
                </c:pt>
                <c:pt idx="16">
                  <c:v>Santa Fe de Antioquia</c:v>
                </c:pt>
                <c:pt idx="17">
                  <c:v>Sopetran</c:v>
                </c:pt>
                <c:pt idx="18">
                  <c:v>Uramita</c:v>
                </c:pt>
              </c:strCache>
            </c:strRef>
          </c:cat>
          <c:val>
            <c:numRef>
              <c:f>'CONSOLIDADO-ACUEDUCTOSRURALES2'!$B$79:$B$97</c:f>
              <c:numCache>
                <c:formatCode>General</c:formatCode>
                <c:ptCount val="19"/>
                <c:pt idx="0">
                  <c:v>7</c:v>
                </c:pt>
                <c:pt idx="1">
                  <c:v>19</c:v>
                </c:pt>
                <c:pt idx="2">
                  <c:v>4</c:v>
                </c:pt>
                <c:pt idx="3">
                  <c:v>39</c:v>
                </c:pt>
                <c:pt idx="4">
                  <c:v>10</c:v>
                </c:pt>
                <c:pt idx="5">
                  <c:v>49</c:v>
                </c:pt>
                <c:pt idx="6">
                  <c:v>24</c:v>
                </c:pt>
                <c:pt idx="7">
                  <c:v>32</c:v>
                </c:pt>
                <c:pt idx="8">
                  <c:v>37</c:v>
                </c:pt>
                <c:pt idx="9">
                  <c:v>23</c:v>
                </c:pt>
                <c:pt idx="10">
                  <c:v>14</c:v>
                </c:pt>
                <c:pt idx="11">
                  <c:v>34</c:v>
                </c:pt>
                <c:pt idx="12">
                  <c:v>8</c:v>
                </c:pt>
                <c:pt idx="13">
                  <c:v>36</c:v>
                </c:pt>
                <c:pt idx="14">
                  <c:v>26</c:v>
                </c:pt>
                <c:pt idx="15">
                  <c:v>26</c:v>
                </c:pt>
                <c:pt idx="16">
                  <c:v>36</c:v>
                </c:pt>
                <c:pt idx="17">
                  <c:v>27</c:v>
                </c:pt>
                <c:pt idx="18">
                  <c:v>15</c:v>
                </c:pt>
              </c:numCache>
            </c:numRef>
          </c:val>
          <c:extLst>
            <c:ext xmlns:c16="http://schemas.microsoft.com/office/drawing/2014/chart" uri="{C3380CC4-5D6E-409C-BE32-E72D297353CC}">
              <c16:uniqueId val="{00000000-8EBA-4B19-B0D1-CA851B25B12A}"/>
            </c:ext>
          </c:extLst>
        </c:ser>
        <c:dLbls>
          <c:showLegendKey val="0"/>
          <c:showVal val="0"/>
          <c:showCatName val="0"/>
          <c:showSerName val="0"/>
          <c:showPercent val="0"/>
          <c:showBubbleSize val="0"/>
        </c:dLbls>
        <c:gapWidth val="148"/>
        <c:overlap val="-78"/>
        <c:axId val="1798887408"/>
        <c:axId val="1798882512"/>
      </c:barChart>
      <c:barChart>
        <c:barDir val="col"/>
        <c:grouping val="clustered"/>
        <c:varyColors val="0"/>
        <c:ser>
          <c:idx val="1"/>
          <c:order val="1"/>
          <c:tx>
            <c:strRef>
              <c:f>'CONSOLIDADO-ACUEDUCTOSRURALES2'!$C$78</c:f>
              <c:strCache>
                <c:ptCount val="1"/>
                <c:pt idx="0">
                  <c:v>%</c:v>
                </c:pt>
              </c:strCache>
            </c:strRef>
          </c:tx>
          <c:spPr>
            <a:pattFill prst="ltDnDiag">
              <a:fgClr>
                <a:schemeClr val="tx2">
                  <a:lumMod val="60000"/>
                  <a:lumOff val="40000"/>
                </a:schemeClr>
              </a:fgClr>
              <a:bgClr>
                <a:schemeClr val="bg1"/>
              </a:bgClr>
            </a:pattFill>
            <a:scene3d>
              <a:camera prst="orthographicFront"/>
              <a:lightRig rig="threePt" dir="t"/>
            </a:scene3d>
            <a:sp3d/>
          </c:spPr>
          <c:invertIfNegative val="0"/>
          <c:dLbls>
            <c:spPr>
              <a:noFill/>
              <a:ln w="25400">
                <a:noFill/>
              </a:ln>
            </c:spPr>
            <c:txPr>
              <a:bodyPr rot="-5400000" vert="horz"/>
              <a:lstStyle/>
              <a:p>
                <a:pPr>
                  <a:defRPr sz="1400" b="1" i="0" u="none" strike="noStrike" baseline="0">
                    <a:solidFill>
                      <a:srgbClr val="000000"/>
                    </a:solidFill>
                    <a:latin typeface="Calibri"/>
                    <a:ea typeface="Calibri"/>
                    <a:cs typeface="Calibri"/>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'CONSOLIDADO-ACUEDUCTOSRURALES2'!$A$79:$A$97</c:f>
              <c:strCache>
                <c:ptCount val="19"/>
                <c:pt idx="0">
                  <c:v>Abriaqui</c:v>
                </c:pt>
                <c:pt idx="1">
                  <c:v>Anza</c:v>
                </c:pt>
                <c:pt idx="2">
                  <c:v>Armenia</c:v>
                </c:pt>
                <c:pt idx="3">
                  <c:v>Buritica</c:v>
                </c:pt>
                <c:pt idx="4">
                  <c:v>Caicedo</c:v>
                </c:pt>
                <c:pt idx="5">
                  <c:v>Cañas gordas</c:v>
                </c:pt>
                <c:pt idx="6">
                  <c:v>Dabeiba</c:v>
                </c:pt>
                <c:pt idx="7">
                  <c:v>Ebejico</c:v>
                </c:pt>
                <c:pt idx="8">
                  <c:v>Frontino</c:v>
                </c:pt>
                <c:pt idx="9">
                  <c:v>Giraldo</c:v>
                </c:pt>
                <c:pt idx="10">
                  <c:v>Heliconia</c:v>
                </c:pt>
                <c:pt idx="11">
                  <c:v>Liborina</c:v>
                </c:pt>
                <c:pt idx="12">
                  <c:v>Olaya</c:v>
                </c:pt>
                <c:pt idx="13">
                  <c:v>Peque</c:v>
                </c:pt>
                <c:pt idx="14">
                  <c:v>Sabanalarga</c:v>
                </c:pt>
                <c:pt idx="15">
                  <c:v>San Jerónimo</c:v>
                </c:pt>
                <c:pt idx="16">
                  <c:v>Santa Fe de Antioquia</c:v>
                </c:pt>
                <c:pt idx="17">
                  <c:v>Sopetran</c:v>
                </c:pt>
                <c:pt idx="18">
                  <c:v>Uramita</c:v>
                </c:pt>
              </c:strCache>
            </c:strRef>
          </c:cat>
          <c:val>
            <c:numRef>
              <c:f>'CONSOLIDADO-ACUEDUCTOSRURALES2'!$C$79:$C$97</c:f>
              <c:numCache>
                <c:formatCode>0.0</c:formatCode>
                <c:ptCount val="19"/>
                <c:pt idx="0">
                  <c:v>1.502145922746781</c:v>
                </c:pt>
                <c:pt idx="1">
                  <c:v>4.0772532188841204</c:v>
                </c:pt>
                <c:pt idx="2">
                  <c:v>0.85836909871244638</c:v>
                </c:pt>
                <c:pt idx="3">
                  <c:v>8.3690987124463518</c:v>
                </c:pt>
                <c:pt idx="4">
                  <c:v>2.1459227467811157</c:v>
                </c:pt>
                <c:pt idx="5">
                  <c:v>10.515021459227468</c:v>
                </c:pt>
                <c:pt idx="6">
                  <c:v>5.1502145922746783</c:v>
                </c:pt>
                <c:pt idx="7">
                  <c:v>6.866952789699571</c:v>
                </c:pt>
                <c:pt idx="8">
                  <c:v>7.939914163090128</c:v>
                </c:pt>
                <c:pt idx="9">
                  <c:v>4.9356223175965663</c:v>
                </c:pt>
                <c:pt idx="10">
                  <c:v>3.0042918454935621</c:v>
                </c:pt>
                <c:pt idx="11">
                  <c:v>7.296137339055794</c:v>
                </c:pt>
                <c:pt idx="12">
                  <c:v>1.7167381974248928</c:v>
                </c:pt>
                <c:pt idx="13">
                  <c:v>7.7253218884120178</c:v>
                </c:pt>
                <c:pt idx="14">
                  <c:v>5.5793991416309012</c:v>
                </c:pt>
                <c:pt idx="15">
                  <c:v>5.5793991416309012</c:v>
                </c:pt>
                <c:pt idx="16">
                  <c:v>7.7253218884120178</c:v>
                </c:pt>
                <c:pt idx="17">
                  <c:v>5.7939914163090123</c:v>
                </c:pt>
                <c:pt idx="18">
                  <c:v>3.2188841201716736</c:v>
                </c:pt>
              </c:numCache>
            </c:numRef>
          </c:val>
          <c:extLst>
            <c:ext xmlns:c16="http://schemas.microsoft.com/office/drawing/2014/chart" uri="{C3380CC4-5D6E-409C-BE32-E72D297353CC}">
              <c16:uniqueId val="{00000001-8EBA-4B19-B0D1-CA851B25B12A}"/>
            </c:ext>
          </c:extLst>
        </c:ser>
        <c:dLbls>
          <c:showLegendKey val="0"/>
          <c:showVal val="0"/>
          <c:showCatName val="0"/>
          <c:showSerName val="0"/>
          <c:showPercent val="0"/>
          <c:showBubbleSize val="0"/>
        </c:dLbls>
        <c:gapWidth val="150"/>
        <c:axId val="1798883056"/>
        <c:axId val="1798885232"/>
      </c:barChart>
      <c:catAx>
        <c:axId val="1798887408"/>
        <c:scaling>
          <c:orientation val="minMax"/>
        </c:scaling>
        <c:delete val="0"/>
        <c:axPos val="b"/>
        <c:numFmt formatCode="General" sourceLinked="1"/>
        <c:majorTickMark val="none"/>
        <c:minorTickMark val="none"/>
        <c:tickLblPos val="nextTo"/>
        <c:txPr>
          <a:bodyPr rot="-3360000" vert="horz"/>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798882512"/>
        <c:crossesAt val="0"/>
        <c:auto val="1"/>
        <c:lblAlgn val="ctr"/>
        <c:lblOffset val="100"/>
        <c:noMultiLvlLbl val="0"/>
      </c:catAx>
      <c:valAx>
        <c:axId val="1798882512"/>
        <c:scaling>
          <c:orientation val="minMax"/>
          <c:min val="0"/>
        </c:scaling>
        <c:delete val="0"/>
        <c:axPos val="l"/>
        <c:majorGridlines/>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Numero de Sistemas</a:t>
                </a:r>
              </a:p>
            </c:rich>
          </c:tx>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798887408"/>
        <c:crosses val="autoZero"/>
        <c:crossBetween val="between"/>
        <c:majorUnit val="5"/>
      </c:valAx>
      <c:catAx>
        <c:axId val="1798883056"/>
        <c:scaling>
          <c:orientation val="minMax"/>
        </c:scaling>
        <c:delete val="1"/>
        <c:axPos val="b"/>
        <c:numFmt formatCode="General" sourceLinked="1"/>
        <c:majorTickMark val="out"/>
        <c:minorTickMark val="none"/>
        <c:tickLblPos val="nextTo"/>
        <c:crossAx val="1798885232"/>
        <c:crosses val="autoZero"/>
        <c:auto val="1"/>
        <c:lblAlgn val="ctr"/>
        <c:lblOffset val="100"/>
        <c:noMultiLvlLbl val="0"/>
      </c:catAx>
      <c:valAx>
        <c:axId val="1798885232"/>
        <c:scaling>
          <c:orientation val="minMax"/>
          <c:max val="30"/>
          <c:min val="0"/>
        </c:scaling>
        <c:delete val="0"/>
        <c:axPos val="r"/>
        <c:title>
          <c:tx>
            <c:rich>
              <a:bodyPr/>
              <a:lstStyle/>
              <a:p>
                <a:pPr>
                  <a:defRPr sz="1400" b="1" i="0" u="none" strike="noStrike" baseline="0">
                    <a:solidFill>
                      <a:srgbClr val="000000"/>
                    </a:solidFill>
                    <a:latin typeface="Arial Narrow" panose="020B0606020202030204" pitchFamily="34" charset="0"/>
                    <a:ea typeface="Calibri"/>
                    <a:cs typeface="Calibri"/>
                  </a:defRPr>
                </a:pPr>
                <a:r>
                  <a:rPr lang="es-CO" sz="1400">
                    <a:latin typeface="Arial Narrow" panose="020B0606020202030204" pitchFamily="34" charset="0"/>
                  </a:rPr>
                  <a:t>Porcentaje</a:t>
                </a:r>
              </a:p>
            </c:rich>
          </c:tx>
          <c:overlay val="0"/>
        </c:title>
        <c:numFmt formatCode="0.0" sourceLinked="1"/>
        <c:majorTickMark val="out"/>
        <c:minorTickMark val="none"/>
        <c:tickLblPos val="nextTo"/>
        <c:txPr>
          <a:bodyPr rot="0" vert="horz"/>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798883056"/>
        <c:crosses val="max"/>
        <c:crossBetween val="between"/>
      </c:valAx>
      <c:spPr>
        <a:solidFill>
          <a:sysClr val="window" lastClr="FFFFFF"/>
        </a:solidFill>
        <a:scene3d>
          <a:camera prst="orthographicFront"/>
          <a:lightRig rig="threePt" dir="t"/>
        </a:scene3d>
        <a:sp3d>
          <a:bevelT/>
          <a:bevelB/>
        </a:sp3d>
      </c:spPr>
    </c:plotArea>
    <c:legend>
      <c:legendPos val="t"/>
      <c:layout>
        <c:manualLayout>
          <c:xMode val="edge"/>
          <c:yMode val="edge"/>
          <c:x val="0.29130154415977189"/>
          <c:y val="0.92708824187674221"/>
          <c:w val="0.4600726114819404"/>
          <c:h val="6.0105800728397329E-2"/>
        </c:manualLayout>
      </c:layout>
      <c:overlay val="0"/>
      <c:txPr>
        <a:bodyPr/>
        <a:lstStyle/>
        <a:p>
          <a:pPr>
            <a:defRPr sz="1100" b="1" i="0" u="none" strike="noStrike" baseline="0">
              <a:solidFill>
                <a:srgbClr val="000000"/>
              </a:solidFill>
              <a:latin typeface="Arial"/>
              <a:ea typeface="Arial"/>
              <a:cs typeface="Arial"/>
            </a:defRPr>
          </a:pPr>
          <a:endParaRPr lang="es-CO"/>
        </a:p>
      </c:txPr>
    </c:legend>
    <c:plotVisOnly val="1"/>
    <c:dispBlanksAs val="gap"/>
    <c:showDLblsOverMax val="0"/>
  </c:chart>
  <c:spPr>
    <a:scene3d>
      <a:camera prst="orthographicFront"/>
      <a:lightRig rig="threePt" dir="t"/>
    </a:scene3d>
    <a:sp3d>
      <a:bevelT/>
      <a:bevelB/>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image" Target="../media/image2.png"/><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0</xdr:row>
      <xdr:rowOff>0</xdr:rowOff>
    </xdr:from>
    <xdr:to>
      <xdr:col>0</xdr:col>
      <xdr:colOff>2575001</xdr:colOff>
      <xdr:row>5</xdr:row>
      <xdr:rowOff>176893</xdr:rowOff>
    </xdr:to>
    <xdr:pic>
      <xdr:nvPicPr>
        <xdr:cNvPr id="48807043" name="2 Imagen">
          <a:extLst>
            <a:ext uri="{FF2B5EF4-FFF2-40B4-BE49-F238E27FC236}">
              <a16:creationId xmlns:a16="http://schemas.microsoft.com/office/drawing/2014/main" id="{00000000-0008-0000-0000-000083BCE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0"/>
          <a:ext cx="2527377"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219302</xdr:colOff>
      <xdr:row>0</xdr:row>
      <xdr:rowOff>47625</xdr:rowOff>
    </xdr:from>
    <xdr:to>
      <xdr:col>0</xdr:col>
      <xdr:colOff>2776310</xdr:colOff>
      <xdr:row>5</xdr:row>
      <xdr:rowOff>142875</xdr:rowOff>
    </xdr:to>
    <xdr:pic>
      <xdr:nvPicPr>
        <xdr:cNvPr id="48818303" name="2 Imagen">
          <a:extLst>
            <a:ext uri="{FF2B5EF4-FFF2-40B4-BE49-F238E27FC236}">
              <a16:creationId xmlns:a16="http://schemas.microsoft.com/office/drawing/2014/main" id="{00000000-0008-0000-0900-00007FE8E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302" y="47625"/>
          <a:ext cx="2557008" cy="12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612526</xdr:colOff>
      <xdr:row>0</xdr:row>
      <xdr:rowOff>16496</xdr:rowOff>
    </xdr:from>
    <xdr:to>
      <xdr:col>34</xdr:col>
      <xdr:colOff>606136</xdr:colOff>
      <xdr:row>16</xdr:row>
      <xdr:rowOff>86590</xdr:rowOff>
    </xdr:to>
    <xdr:graphicFrame macro="">
      <xdr:nvGraphicFramePr>
        <xdr:cNvPr id="51162469" name="40 Gráfico">
          <a:extLst>
            <a:ext uri="{FF2B5EF4-FFF2-40B4-BE49-F238E27FC236}">
              <a16:creationId xmlns:a16="http://schemas.microsoft.com/office/drawing/2014/main" id="{00000000-0008-0000-0A00-000065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27</xdr:col>
      <xdr:colOff>206375</xdr:colOff>
      <xdr:row>155</xdr:row>
      <xdr:rowOff>127000</xdr:rowOff>
    </xdr:from>
    <xdr:ext cx="184731" cy="264560"/>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20097750" y="461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oneCellAnchor>
    <xdr:from>
      <xdr:col>27</xdr:col>
      <xdr:colOff>238125</xdr:colOff>
      <xdr:row>160</xdr:row>
      <xdr:rowOff>127000</xdr:rowOff>
    </xdr:from>
    <xdr:ext cx="954898" cy="264560"/>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20129500" y="47132875"/>
          <a:ext cx="9548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a:p>
      </xdr:txBody>
    </xdr:sp>
    <xdr:clientData/>
  </xdr:oneCellAnchor>
  <xdr:oneCellAnchor>
    <xdr:from>
      <xdr:col>27</xdr:col>
      <xdr:colOff>381000</xdr:colOff>
      <xdr:row>179</xdr:row>
      <xdr:rowOff>95250</xdr:rowOff>
    </xdr:from>
    <xdr:ext cx="184731" cy="264560"/>
    <xdr:sp macro="" textlink="">
      <xdr:nvSpPr>
        <xdr:cNvPr id="7" name="CuadroTexto 6">
          <a:extLst>
            <a:ext uri="{FF2B5EF4-FFF2-40B4-BE49-F238E27FC236}">
              <a16:creationId xmlns:a16="http://schemas.microsoft.com/office/drawing/2014/main" id="{00000000-0008-0000-0A00-000007000000}"/>
            </a:ext>
          </a:extLst>
        </xdr:cNvPr>
        <xdr:cNvSpPr txBox="1"/>
      </xdr:nvSpPr>
      <xdr:spPr>
        <a:xfrm>
          <a:off x="20272375" y="527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oneCellAnchor>
    <xdr:from>
      <xdr:col>27</xdr:col>
      <xdr:colOff>317500</xdr:colOff>
      <xdr:row>160</xdr:row>
      <xdr:rowOff>190501</xdr:rowOff>
    </xdr:from>
    <xdr:ext cx="1002523" cy="610952"/>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20208875" y="47196376"/>
          <a:ext cx="1002523" cy="610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CO"/>
        </a:p>
      </xdr:txBody>
    </xdr:sp>
    <xdr:clientData/>
  </xdr:oneCellAnchor>
  <xdr:oneCellAnchor>
    <xdr:from>
      <xdr:col>27</xdr:col>
      <xdr:colOff>333375</xdr:colOff>
      <xdr:row>161</xdr:row>
      <xdr:rowOff>15875</xdr:rowOff>
    </xdr:from>
    <xdr:ext cx="184731" cy="264560"/>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20224750" y="472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oneCellAnchor>
    <xdr:from>
      <xdr:col>27</xdr:col>
      <xdr:colOff>492125</xdr:colOff>
      <xdr:row>179</xdr:row>
      <xdr:rowOff>95250</xdr:rowOff>
    </xdr:from>
    <xdr:ext cx="184731" cy="264560"/>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20383500" y="527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twoCellAnchor editAs="oneCell">
    <xdr:from>
      <xdr:col>0</xdr:col>
      <xdr:colOff>142875</xdr:colOff>
      <xdr:row>0</xdr:row>
      <xdr:rowOff>85725</xdr:rowOff>
    </xdr:from>
    <xdr:to>
      <xdr:col>1</xdr:col>
      <xdr:colOff>825219</xdr:colOff>
      <xdr:row>4</xdr:row>
      <xdr:rowOff>396875</xdr:rowOff>
    </xdr:to>
    <xdr:pic>
      <xdr:nvPicPr>
        <xdr:cNvPr id="51162476" name="27 Imagen">
          <a:extLst>
            <a:ext uri="{FF2B5EF4-FFF2-40B4-BE49-F238E27FC236}">
              <a16:creationId xmlns:a16="http://schemas.microsoft.com/office/drawing/2014/main" id="{00000000-0008-0000-0A00-00006CAD0C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85725"/>
          <a:ext cx="2650844"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18348</xdr:colOff>
      <xdr:row>0</xdr:row>
      <xdr:rowOff>21440</xdr:rowOff>
    </xdr:from>
    <xdr:to>
      <xdr:col>24</xdr:col>
      <xdr:colOff>585932</xdr:colOff>
      <xdr:row>16</xdr:row>
      <xdr:rowOff>89477</xdr:rowOff>
    </xdr:to>
    <xdr:graphicFrame macro="">
      <xdr:nvGraphicFramePr>
        <xdr:cNvPr id="51162477" name="1 Gráfico">
          <a:extLst>
            <a:ext uri="{FF2B5EF4-FFF2-40B4-BE49-F238E27FC236}">
              <a16:creationId xmlns:a16="http://schemas.microsoft.com/office/drawing/2014/main" id="{00000000-0008-0000-0A00-00006D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21728</xdr:colOff>
      <xdr:row>16</xdr:row>
      <xdr:rowOff>107643</xdr:rowOff>
    </xdr:from>
    <xdr:to>
      <xdr:col>24</xdr:col>
      <xdr:colOff>575930</xdr:colOff>
      <xdr:row>34</xdr:row>
      <xdr:rowOff>19197</xdr:rowOff>
    </xdr:to>
    <xdr:graphicFrame macro="">
      <xdr:nvGraphicFramePr>
        <xdr:cNvPr id="51162478" name="1 Gráfico">
          <a:extLst>
            <a:ext uri="{FF2B5EF4-FFF2-40B4-BE49-F238E27FC236}">
              <a16:creationId xmlns:a16="http://schemas.microsoft.com/office/drawing/2014/main" id="{00000000-0008-0000-0A00-00006E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587270</xdr:colOff>
      <xdr:row>16</xdr:row>
      <xdr:rowOff>114710</xdr:rowOff>
    </xdr:from>
    <xdr:to>
      <xdr:col>34</xdr:col>
      <xdr:colOff>613253</xdr:colOff>
      <xdr:row>34</xdr:row>
      <xdr:rowOff>11075</xdr:rowOff>
    </xdr:to>
    <xdr:graphicFrame macro="">
      <xdr:nvGraphicFramePr>
        <xdr:cNvPr id="51162479" name="40 Gráfico">
          <a:extLst>
            <a:ext uri="{FF2B5EF4-FFF2-40B4-BE49-F238E27FC236}">
              <a16:creationId xmlns:a16="http://schemas.microsoft.com/office/drawing/2014/main" id="{00000000-0008-0000-0A00-00006F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13042</xdr:colOff>
      <xdr:row>34</xdr:row>
      <xdr:rowOff>48762</xdr:rowOff>
    </xdr:from>
    <xdr:to>
      <xdr:col>24</xdr:col>
      <xdr:colOff>595312</xdr:colOff>
      <xdr:row>52</xdr:row>
      <xdr:rowOff>142876</xdr:rowOff>
    </xdr:to>
    <xdr:graphicFrame macro="">
      <xdr:nvGraphicFramePr>
        <xdr:cNvPr id="51162480" name="1 Gráfico">
          <a:extLst>
            <a:ext uri="{FF2B5EF4-FFF2-40B4-BE49-F238E27FC236}">
              <a16:creationId xmlns:a16="http://schemas.microsoft.com/office/drawing/2014/main" id="{00000000-0008-0000-0A00-000070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603818</xdr:colOff>
      <xdr:row>34</xdr:row>
      <xdr:rowOff>22110</xdr:rowOff>
    </xdr:from>
    <xdr:to>
      <xdr:col>34</xdr:col>
      <xdr:colOff>613253</xdr:colOff>
      <xdr:row>52</xdr:row>
      <xdr:rowOff>130969</xdr:rowOff>
    </xdr:to>
    <xdr:graphicFrame macro="">
      <xdr:nvGraphicFramePr>
        <xdr:cNvPr id="51162481" name="40 Gráfico">
          <a:extLst>
            <a:ext uri="{FF2B5EF4-FFF2-40B4-BE49-F238E27FC236}">
              <a16:creationId xmlns:a16="http://schemas.microsoft.com/office/drawing/2014/main" id="{00000000-0008-0000-0A00-000071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34636</xdr:colOff>
      <xdr:row>53</xdr:row>
      <xdr:rowOff>17319</xdr:rowOff>
    </xdr:from>
    <xdr:to>
      <xdr:col>24</xdr:col>
      <xdr:colOff>606136</xdr:colOff>
      <xdr:row>69</xdr:row>
      <xdr:rowOff>245342</xdr:rowOff>
    </xdr:to>
    <xdr:graphicFrame macro="">
      <xdr:nvGraphicFramePr>
        <xdr:cNvPr id="51162482" name="1 Gráfico">
          <a:extLst>
            <a:ext uri="{FF2B5EF4-FFF2-40B4-BE49-F238E27FC236}">
              <a16:creationId xmlns:a16="http://schemas.microsoft.com/office/drawing/2014/main" id="{00000000-0008-0000-0A00-000072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635000</xdr:colOff>
      <xdr:row>53</xdr:row>
      <xdr:rowOff>13606</xdr:rowOff>
    </xdr:from>
    <xdr:to>
      <xdr:col>34</xdr:col>
      <xdr:colOff>613253</xdr:colOff>
      <xdr:row>69</xdr:row>
      <xdr:rowOff>230908</xdr:rowOff>
    </xdr:to>
    <xdr:graphicFrame macro="">
      <xdr:nvGraphicFramePr>
        <xdr:cNvPr id="51162483" name="40 Gráfico">
          <a:extLst>
            <a:ext uri="{FF2B5EF4-FFF2-40B4-BE49-F238E27FC236}">
              <a16:creationId xmlns:a16="http://schemas.microsoft.com/office/drawing/2014/main" id="{00000000-0008-0000-0A00-000073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4883</xdr:colOff>
      <xdr:row>70</xdr:row>
      <xdr:rowOff>2793</xdr:rowOff>
    </xdr:from>
    <xdr:to>
      <xdr:col>24</xdr:col>
      <xdr:colOff>610576</xdr:colOff>
      <xdr:row>87</xdr:row>
      <xdr:rowOff>97692</xdr:rowOff>
    </xdr:to>
    <xdr:graphicFrame macro="">
      <xdr:nvGraphicFramePr>
        <xdr:cNvPr id="51162484" name="1 Gráfico">
          <a:extLst>
            <a:ext uri="{FF2B5EF4-FFF2-40B4-BE49-F238E27FC236}">
              <a16:creationId xmlns:a16="http://schemas.microsoft.com/office/drawing/2014/main" id="{00000000-0008-0000-0A00-000074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626279</xdr:colOff>
      <xdr:row>70</xdr:row>
      <xdr:rowOff>13608</xdr:rowOff>
    </xdr:from>
    <xdr:to>
      <xdr:col>34</xdr:col>
      <xdr:colOff>639961</xdr:colOff>
      <xdr:row>87</xdr:row>
      <xdr:rowOff>104180</xdr:rowOff>
    </xdr:to>
    <xdr:graphicFrame macro="">
      <xdr:nvGraphicFramePr>
        <xdr:cNvPr id="51162485" name="40 Gráfico">
          <a:extLst>
            <a:ext uri="{FF2B5EF4-FFF2-40B4-BE49-F238E27FC236}">
              <a16:creationId xmlns:a16="http://schemas.microsoft.com/office/drawing/2014/main" id="{00000000-0008-0000-0A00-000075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4537</xdr:colOff>
      <xdr:row>87</xdr:row>
      <xdr:rowOff>111125</xdr:rowOff>
    </xdr:from>
    <xdr:to>
      <xdr:col>24</xdr:col>
      <xdr:colOff>612322</xdr:colOff>
      <xdr:row>104</xdr:row>
      <xdr:rowOff>45357</xdr:rowOff>
    </xdr:to>
    <xdr:graphicFrame macro="">
      <xdr:nvGraphicFramePr>
        <xdr:cNvPr id="51162486" name="1 Gráfico">
          <a:extLst>
            <a:ext uri="{FF2B5EF4-FFF2-40B4-BE49-F238E27FC236}">
              <a16:creationId xmlns:a16="http://schemas.microsoft.com/office/drawing/2014/main" id="{00000000-0008-0000-0A00-000076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644072</xdr:colOff>
      <xdr:row>87</xdr:row>
      <xdr:rowOff>133804</xdr:rowOff>
    </xdr:from>
    <xdr:to>
      <xdr:col>34</xdr:col>
      <xdr:colOff>635000</xdr:colOff>
      <xdr:row>104</xdr:row>
      <xdr:rowOff>52162</xdr:rowOff>
    </xdr:to>
    <xdr:graphicFrame macro="">
      <xdr:nvGraphicFramePr>
        <xdr:cNvPr id="51162487" name="40 Gráfico">
          <a:extLst>
            <a:ext uri="{FF2B5EF4-FFF2-40B4-BE49-F238E27FC236}">
              <a16:creationId xmlns:a16="http://schemas.microsoft.com/office/drawing/2014/main" id="{00000000-0008-0000-0A00-000077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23813</xdr:colOff>
      <xdr:row>104</xdr:row>
      <xdr:rowOff>71437</xdr:rowOff>
    </xdr:from>
    <xdr:to>
      <xdr:col>24</xdr:col>
      <xdr:colOff>642937</xdr:colOff>
      <xdr:row>126</xdr:row>
      <xdr:rowOff>-1</xdr:rowOff>
    </xdr:to>
    <xdr:graphicFrame macro="">
      <xdr:nvGraphicFramePr>
        <xdr:cNvPr id="51162488" name="1 Gráfico">
          <a:extLst>
            <a:ext uri="{FF2B5EF4-FFF2-40B4-BE49-F238E27FC236}">
              <a16:creationId xmlns:a16="http://schemas.microsoft.com/office/drawing/2014/main" id="{00000000-0008-0000-0A00-000078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690562</xdr:colOff>
      <xdr:row>104</xdr:row>
      <xdr:rowOff>78241</xdr:rowOff>
    </xdr:from>
    <xdr:to>
      <xdr:col>34</xdr:col>
      <xdr:colOff>642383</xdr:colOff>
      <xdr:row>125</xdr:row>
      <xdr:rowOff>238124</xdr:rowOff>
    </xdr:to>
    <xdr:graphicFrame macro="">
      <xdr:nvGraphicFramePr>
        <xdr:cNvPr id="51162489" name="40 Gráfico">
          <a:extLst>
            <a:ext uri="{FF2B5EF4-FFF2-40B4-BE49-F238E27FC236}">
              <a16:creationId xmlns:a16="http://schemas.microsoft.com/office/drawing/2014/main" id="{00000000-0008-0000-0A00-000079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51639</xdr:colOff>
      <xdr:row>126</xdr:row>
      <xdr:rowOff>24423</xdr:rowOff>
    </xdr:from>
    <xdr:to>
      <xdr:col>24</xdr:col>
      <xdr:colOff>659423</xdr:colOff>
      <xdr:row>141</xdr:row>
      <xdr:rowOff>830384</xdr:rowOff>
    </xdr:to>
    <xdr:graphicFrame macro="">
      <xdr:nvGraphicFramePr>
        <xdr:cNvPr id="51162490" name="1 Gráfico">
          <a:extLst>
            <a:ext uri="{FF2B5EF4-FFF2-40B4-BE49-F238E27FC236}">
              <a16:creationId xmlns:a16="http://schemas.microsoft.com/office/drawing/2014/main" id="{00000000-0008-0000-0A00-00007A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671002</xdr:colOff>
      <xdr:row>126</xdr:row>
      <xdr:rowOff>13799</xdr:rowOff>
    </xdr:from>
    <xdr:to>
      <xdr:col>34</xdr:col>
      <xdr:colOff>630528</xdr:colOff>
      <xdr:row>141</xdr:row>
      <xdr:rowOff>841392</xdr:rowOff>
    </xdr:to>
    <xdr:graphicFrame macro="">
      <xdr:nvGraphicFramePr>
        <xdr:cNvPr id="51162491" name="40 Gráfico">
          <a:extLst>
            <a:ext uri="{FF2B5EF4-FFF2-40B4-BE49-F238E27FC236}">
              <a16:creationId xmlns:a16="http://schemas.microsoft.com/office/drawing/2014/main" id="{00000000-0008-0000-0A00-00007B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38100</xdr:colOff>
      <xdr:row>141</xdr:row>
      <xdr:rowOff>832756</xdr:rowOff>
    </xdr:from>
    <xdr:to>
      <xdr:col>24</xdr:col>
      <xdr:colOff>647700</xdr:colOff>
      <xdr:row>156</xdr:row>
      <xdr:rowOff>57150</xdr:rowOff>
    </xdr:to>
    <xdr:graphicFrame macro="">
      <xdr:nvGraphicFramePr>
        <xdr:cNvPr id="51162492" name="1 Gráfico">
          <a:extLst>
            <a:ext uri="{FF2B5EF4-FFF2-40B4-BE49-F238E27FC236}">
              <a16:creationId xmlns:a16="http://schemas.microsoft.com/office/drawing/2014/main" id="{00000000-0008-0000-0A00-00007C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672193</xdr:colOff>
      <xdr:row>141</xdr:row>
      <xdr:rowOff>832756</xdr:rowOff>
    </xdr:from>
    <xdr:to>
      <xdr:col>34</xdr:col>
      <xdr:colOff>635000</xdr:colOff>
      <xdr:row>156</xdr:row>
      <xdr:rowOff>57149</xdr:rowOff>
    </xdr:to>
    <xdr:graphicFrame macro="">
      <xdr:nvGraphicFramePr>
        <xdr:cNvPr id="51162493" name="40 Gráfico" descr="qwddwd">
          <a:extLst>
            <a:ext uri="{FF2B5EF4-FFF2-40B4-BE49-F238E27FC236}">
              <a16:creationId xmlns:a16="http://schemas.microsoft.com/office/drawing/2014/main" id="{00000000-0008-0000-0A00-00007D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14167</xdr:colOff>
      <xdr:row>156</xdr:row>
      <xdr:rowOff>83320</xdr:rowOff>
    </xdr:from>
    <xdr:to>
      <xdr:col>24</xdr:col>
      <xdr:colOff>640095</xdr:colOff>
      <xdr:row>173</xdr:row>
      <xdr:rowOff>69714</xdr:rowOff>
    </xdr:to>
    <xdr:graphicFrame macro="">
      <xdr:nvGraphicFramePr>
        <xdr:cNvPr id="51162494" name="1 Gráfico">
          <a:extLst>
            <a:ext uri="{FF2B5EF4-FFF2-40B4-BE49-F238E27FC236}">
              <a16:creationId xmlns:a16="http://schemas.microsoft.com/office/drawing/2014/main" id="{00000000-0008-0000-0A00-00007E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24</xdr:col>
      <xdr:colOff>628166</xdr:colOff>
      <xdr:row>156</xdr:row>
      <xdr:rowOff>70272</xdr:rowOff>
    </xdr:from>
    <xdr:to>
      <xdr:col>34</xdr:col>
      <xdr:colOff>639349</xdr:colOff>
      <xdr:row>173</xdr:row>
      <xdr:rowOff>83880</xdr:rowOff>
    </xdr:to>
    <xdr:graphicFrame macro="">
      <xdr:nvGraphicFramePr>
        <xdr:cNvPr id="51162495" name="40 Gráfico">
          <a:extLst>
            <a:ext uri="{FF2B5EF4-FFF2-40B4-BE49-F238E27FC236}">
              <a16:creationId xmlns:a16="http://schemas.microsoft.com/office/drawing/2014/main" id="{00000000-0008-0000-0A00-00007FAD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0.85294</cdr:x>
      <cdr:y>0.75344</cdr:y>
    </cdr:from>
    <cdr:to>
      <cdr:x>0.95144</cdr:x>
      <cdr:y>0.91858</cdr:y>
    </cdr:to>
    <cdr:sp macro="" textlink="">
      <cdr:nvSpPr>
        <cdr:cNvPr id="10" name="9 CuadroTexto"/>
        <cdr:cNvSpPr txBox="1"/>
      </cdr:nvSpPr>
      <cdr:spPr>
        <a:xfrm xmlns:a="http://schemas.openxmlformats.org/drawingml/2006/main">
          <a:off x="7918450" y="417194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13.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0.85294</cdr:x>
      <cdr:y>0.75344</cdr:y>
    </cdr:from>
    <cdr:to>
      <cdr:x>0.95144</cdr:x>
      <cdr:y>0.91858</cdr:y>
    </cdr:to>
    <cdr:sp macro="" textlink="">
      <cdr:nvSpPr>
        <cdr:cNvPr id="10" name="9 CuadroTexto"/>
        <cdr:cNvSpPr txBox="1"/>
      </cdr:nvSpPr>
      <cdr:spPr>
        <a:xfrm xmlns:a="http://schemas.openxmlformats.org/drawingml/2006/main">
          <a:off x="7918450" y="417194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14.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0.85294</cdr:x>
      <cdr:y>0.75344</cdr:y>
    </cdr:from>
    <cdr:to>
      <cdr:x>0.95144</cdr:x>
      <cdr:y>0.91858</cdr:y>
    </cdr:to>
    <cdr:sp macro="" textlink="">
      <cdr:nvSpPr>
        <cdr:cNvPr id="10" name="9 CuadroTexto"/>
        <cdr:cNvSpPr txBox="1"/>
      </cdr:nvSpPr>
      <cdr:spPr>
        <a:xfrm xmlns:a="http://schemas.openxmlformats.org/drawingml/2006/main">
          <a:off x="7918450" y="417194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15.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16.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0.85294</cdr:x>
      <cdr:y>0.75344</cdr:y>
    </cdr:from>
    <cdr:to>
      <cdr:x>0.95144</cdr:x>
      <cdr:y>0.91858</cdr:y>
    </cdr:to>
    <cdr:sp macro="" textlink="">
      <cdr:nvSpPr>
        <cdr:cNvPr id="10" name="9 CuadroTexto"/>
        <cdr:cNvSpPr txBox="1"/>
      </cdr:nvSpPr>
      <cdr:spPr>
        <a:xfrm xmlns:a="http://schemas.openxmlformats.org/drawingml/2006/main">
          <a:off x="7918450" y="417194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17.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18.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0.85294</cdr:x>
      <cdr:y>0.75344</cdr:y>
    </cdr:from>
    <cdr:to>
      <cdr:x>0.95144</cdr:x>
      <cdr:y>0.91858</cdr:y>
    </cdr:to>
    <cdr:sp macro="" textlink="">
      <cdr:nvSpPr>
        <cdr:cNvPr id="10" name="9 CuadroTexto"/>
        <cdr:cNvSpPr txBox="1"/>
      </cdr:nvSpPr>
      <cdr:spPr>
        <a:xfrm xmlns:a="http://schemas.openxmlformats.org/drawingml/2006/main">
          <a:off x="7918450" y="417194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19.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0.85294</cdr:x>
      <cdr:y>0.75344</cdr:y>
    </cdr:from>
    <cdr:to>
      <cdr:x>0.95144</cdr:x>
      <cdr:y>0.91858</cdr:y>
    </cdr:to>
    <cdr:sp macro="" textlink="">
      <cdr:nvSpPr>
        <cdr:cNvPr id="10" name="9 CuadroTexto"/>
        <cdr:cNvSpPr txBox="1"/>
      </cdr:nvSpPr>
      <cdr:spPr>
        <a:xfrm xmlns:a="http://schemas.openxmlformats.org/drawingml/2006/main">
          <a:off x="7918450" y="417194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95249</xdr:rowOff>
    </xdr:from>
    <xdr:to>
      <xdr:col>0</xdr:col>
      <xdr:colOff>2460625</xdr:colOff>
      <xdr:row>6</xdr:row>
      <xdr:rowOff>76465</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5249"/>
          <a:ext cx="2365375" cy="1371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0.85294</cdr:x>
      <cdr:y>0.75344</cdr:y>
    </cdr:from>
    <cdr:to>
      <cdr:x>0.95144</cdr:x>
      <cdr:y>0.91858</cdr:y>
    </cdr:to>
    <cdr:sp macro="" textlink="">
      <cdr:nvSpPr>
        <cdr:cNvPr id="10" name="9 CuadroTexto"/>
        <cdr:cNvSpPr txBox="1"/>
      </cdr:nvSpPr>
      <cdr:spPr>
        <a:xfrm xmlns:a="http://schemas.openxmlformats.org/drawingml/2006/main">
          <a:off x="7918450" y="417194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21.xml><?xml version="1.0" encoding="utf-8"?>
<c:userShapes xmlns:c="http://schemas.openxmlformats.org/drawingml/2006/chart">
  <cdr:relSizeAnchor xmlns:cdr="http://schemas.openxmlformats.org/drawingml/2006/chartDrawing">
    <cdr:from>
      <cdr:x>0.88944</cdr:x>
      <cdr:y>0.83608</cdr:y>
    </cdr:from>
    <cdr:to>
      <cdr:x>1</cdr:x>
      <cdr:y>1</cdr:y>
    </cdr:to>
    <cdr:sp macro="" textlink="">
      <cdr:nvSpPr>
        <cdr:cNvPr id="2" name="1 CuadroTexto"/>
        <cdr:cNvSpPr txBox="1"/>
      </cdr:nvSpPr>
      <cdr:spPr>
        <a:xfrm xmlns:a="http://schemas.openxmlformats.org/drawingml/2006/main">
          <a:off x="8108950" y="5267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0.8925</cdr:x>
      <cdr:y>0.83608</cdr:y>
    </cdr:from>
    <cdr:to>
      <cdr:x>1</cdr:x>
      <cdr:y>1</cdr:y>
    </cdr:to>
    <cdr:sp macro="" textlink="">
      <cdr:nvSpPr>
        <cdr:cNvPr id="3" name="2 CuadroTexto"/>
        <cdr:cNvSpPr txBox="1"/>
      </cdr:nvSpPr>
      <cdr:spPr>
        <a:xfrm xmlns:a="http://schemas.openxmlformats.org/drawingml/2006/main">
          <a:off x="8474075" y="480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0.7948</cdr:x>
      <cdr:y>0.4008</cdr:y>
    </cdr:from>
    <cdr:to>
      <cdr:x>0.96067</cdr:x>
      <cdr:y>0.6112</cdr:y>
    </cdr:to>
    <cdr:sp macro="" textlink="">
      <cdr:nvSpPr>
        <cdr:cNvPr id="5" name="4 CuadroTexto"/>
        <cdr:cNvSpPr txBox="1"/>
      </cdr:nvSpPr>
      <cdr:spPr>
        <a:xfrm xmlns:a="http://schemas.openxmlformats.org/drawingml/2006/main">
          <a:off x="7378699" y="2340216"/>
          <a:ext cx="1539875" cy="12284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0.81532</cdr:x>
      <cdr:y>0.46388</cdr:y>
    </cdr:from>
    <cdr:to>
      <cdr:x>0.9788</cdr:x>
      <cdr:y>0.70642</cdr:y>
    </cdr:to>
    <cdr:sp macro="" textlink="">
      <cdr:nvSpPr>
        <cdr:cNvPr id="6" name="5 CuadroTexto"/>
        <cdr:cNvSpPr txBox="1"/>
      </cdr:nvSpPr>
      <cdr:spPr>
        <a:xfrm xmlns:a="http://schemas.openxmlformats.org/drawingml/2006/main">
          <a:off x="7569200" y="2568574"/>
          <a:ext cx="1517650" cy="1343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0.89398</cdr:x>
      <cdr:y>0.57855</cdr:y>
    </cdr:from>
    <cdr:to>
      <cdr:x>0.99248</cdr:x>
      <cdr:y>0.74369</cdr:y>
    </cdr:to>
    <cdr:sp macro="" textlink="">
      <cdr:nvSpPr>
        <cdr:cNvPr id="7" name="6 CuadroTexto"/>
        <cdr:cNvSpPr txBox="1"/>
      </cdr:nvSpPr>
      <cdr:spPr>
        <a:xfrm xmlns:a="http://schemas.openxmlformats.org/drawingml/2006/main">
          <a:off x="8299450" y="320357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0.85294</cdr:x>
      <cdr:y>0.75344</cdr:y>
    </cdr:from>
    <cdr:to>
      <cdr:x>0.95144</cdr:x>
      <cdr:y>0.91858</cdr:y>
    </cdr:to>
    <cdr:sp macro="" textlink="">
      <cdr:nvSpPr>
        <cdr:cNvPr id="10" name="9 CuadroTexto"/>
        <cdr:cNvSpPr txBox="1"/>
      </cdr:nvSpPr>
      <cdr:spPr>
        <a:xfrm xmlns:a="http://schemas.openxmlformats.org/drawingml/2006/main">
          <a:off x="7918450" y="417194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a:p>
      </cdr:txBody>
    </cdr:sp>
  </cdr:relSizeAnchor>
</c:userShapes>
</file>

<file path=xl/drawings/drawing3.xml><?xml version="1.0" encoding="utf-8"?>
<xdr:wsDr xmlns:xdr="http://schemas.openxmlformats.org/drawingml/2006/spreadsheetDrawing" xmlns:a="http://schemas.openxmlformats.org/drawingml/2006/main">
  <xdr:oneCellAnchor>
    <xdr:from>
      <xdr:col>11</xdr:col>
      <xdr:colOff>263525</xdr:colOff>
      <xdr:row>129</xdr:row>
      <xdr:rowOff>76200</xdr:rowOff>
    </xdr:from>
    <xdr:ext cx="184731" cy="264560"/>
    <xdr:sp macro="" textlink="">
      <xdr:nvSpPr>
        <xdr:cNvPr id="2" name="1 CuadroTexto">
          <a:extLst>
            <a:ext uri="{FF2B5EF4-FFF2-40B4-BE49-F238E27FC236}">
              <a16:creationId xmlns:a16="http://schemas.microsoft.com/office/drawing/2014/main" id="{00000000-0008-0000-0200-000002000000}"/>
            </a:ext>
          </a:extLst>
        </xdr:cNvPr>
        <xdr:cNvSpPr txBox="1"/>
      </xdr:nvSpPr>
      <xdr:spPr>
        <a:xfrm>
          <a:off x="16856075" y="514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twoCellAnchor editAs="oneCell">
    <xdr:from>
      <xdr:col>0</xdr:col>
      <xdr:colOff>0</xdr:colOff>
      <xdr:row>0</xdr:row>
      <xdr:rowOff>0</xdr:rowOff>
    </xdr:from>
    <xdr:to>
      <xdr:col>0</xdr:col>
      <xdr:colOff>2476500</xdr:colOff>
      <xdr:row>7</xdr:row>
      <xdr:rowOff>46263</xdr:rowOff>
    </xdr:to>
    <xdr:pic>
      <xdr:nvPicPr>
        <xdr:cNvPr id="4" name="2 Image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6500" cy="1426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11</xdr:col>
      <xdr:colOff>263525</xdr:colOff>
      <xdr:row>125</xdr:row>
      <xdr:rowOff>76200</xdr:rowOff>
    </xdr:from>
    <xdr:ext cx="184731" cy="264560"/>
    <xdr:sp macro="" textlink="">
      <xdr:nvSpPr>
        <xdr:cNvPr id="4" name="3 CuadroTexto">
          <a:extLst>
            <a:ext uri="{FF2B5EF4-FFF2-40B4-BE49-F238E27FC236}">
              <a16:creationId xmlns:a16="http://schemas.microsoft.com/office/drawing/2014/main" id="{00000000-0008-0000-0300-000004000000}"/>
            </a:ext>
          </a:extLst>
        </xdr:cNvPr>
        <xdr:cNvSpPr txBox="1"/>
      </xdr:nvSpPr>
      <xdr:spPr>
        <a:xfrm>
          <a:off x="14376400" y="5751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twoCellAnchor editAs="oneCell">
    <xdr:from>
      <xdr:col>0</xdr:col>
      <xdr:colOff>1</xdr:colOff>
      <xdr:row>0</xdr:row>
      <xdr:rowOff>1</xdr:rowOff>
    </xdr:from>
    <xdr:to>
      <xdr:col>0</xdr:col>
      <xdr:colOff>2238375</xdr:colOff>
      <xdr:row>6</xdr:row>
      <xdr:rowOff>26097</xdr:rowOff>
    </xdr:to>
    <xdr:pic>
      <xdr:nvPicPr>
        <xdr:cNvPr id="5" name="2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38374" cy="1409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50799</xdr:rowOff>
    </xdr:from>
    <xdr:to>
      <xdr:col>0</xdr:col>
      <xdr:colOff>2111829</xdr:colOff>
      <xdr:row>5</xdr:row>
      <xdr:rowOff>149677</xdr:rowOff>
    </xdr:to>
    <xdr:pic>
      <xdr:nvPicPr>
        <xdr:cNvPr id="48813183" name="2 Imagen">
          <a:extLst>
            <a:ext uri="{FF2B5EF4-FFF2-40B4-BE49-F238E27FC236}">
              <a16:creationId xmlns:a16="http://schemas.microsoft.com/office/drawing/2014/main" id="{00000000-0008-0000-0400-00007FD4E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799"/>
          <a:ext cx="2111829" cy="1296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68036</xdr:colOff>
      <xdr:row>0</xdr:row>
      <xdr:rowOff>0</xdr:rowOff>
    </xdr:from>
    <xdr:to>
      <xdr:col>0</xdr:col>
      <xdr:colOff>2245179</xdr:colOff>
      <xdr:row>5</xdr:row>
      <xdr:rowOff>185733</xdr:rowOff>
    </xdr:to>
    <xdr:pic>
      <xdr:nvPicPr>
        <xdr:cNvPr id="4" name="2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36" y="0"/>
          <a:ext cx="2177143" cy="1315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41727</xdr:colOff>
      <xdr:row>0</xdr:row>
      <xdr:rowOff>96158</xdr:rowOff>
    </xdr:from>
    <xdr:to>
      <xdr:col>0</xdr:col>
      <xdr:colOff>2261053</xdr:colOff>
      <xdr:row>6</xdr:row>
      <xdr:rowOff>46559</xdr:rowOff>
    </xdr:to>
    <xdr:pic>
      <xdr:nvPicPr>
        <xdr:cNvPr id="48815231" name="2 Imagen">
          <a:extLst>
            <a:ext uri="{FF2B5EF4-FFF2-40B4-BE49-F238E27FC236}">
              <a16:creationId xmlns:a16="http://schemas.microsoft.com/office/drawing/2014/main" id="{00000000-0008-0000-0600-00007FDCE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727" y="96158"/>
          <a:ext cx="2219326" cy="136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54428</xdr:colOff>
      <xdr:row>0</xdr:row>
      <xdr:rowOff>66676</xdr:rowOff>
    </xdr:from>
    <xdr:to>
      <xdr:col>0</xdr:col>
      <xdr:colOff>2232266</xdr:colOff>
      <xdr:row>5</xdr:row>
      <xdr:rowOff>163287</xdr:rowOff>
    </xdr:to>
    <xdr:pic>
      <xdr:nvPicPr>
        <xdr:cNvPr id="48816258" name="2 Imagen">
          <a:extLst>
            <a:ext uri="{FF2B5EF4-FFF2-40B4-BE49-F238E27FC236}">
              <a16:creationId xmlns:a16="http://schemas.microsoft.com/office/drawing/2014/main" id="{00000000-0008-0000-0700-000082E0E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28" y="66676"/>
          <a:ext cx="2177838"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24945</xdr:colOff>
      <xdr:row>0</xdr:row>
      <xdr:rowOff>0</xdr:rowOff>
    </xdr:from>
    <xdr:to>
      <xdr:col>0</xdr:col>
      <xdr:colOff>2340429</xdr:colOff>
      <xdr:row>6</xdr:row>
      <xdr:rowOff>12984</xdr:rowOff>
    </xdr:to>
    <xdr:pic>
      <xdr:nvPicPr>
        <xdr:cNvPr id="48817409" name="3 Imagen">
          <a:extLst>
            <a:ext uri="{FF2B5EF4-FFF2-40B4-BE49-F238E27FC236}">
              <a16:creationId xmlns:a16="http://schemas.microsoft.com/office/drawing/2014/main" id="{00000000-0008-0000-0800-000001E5E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45" y="0"/>
          <a:ext cx="2315484" cy="1373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printerSettings" Target="../printerSettings/printerSettings48.bin"/><Relationship Id="rId7" Type="http://schemas.openxmlformats.org/officeDocument/2006/relationships/vmlDrawing" Target="../drawings/vmlDrawing10.v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drawing" Target="../drawings/drawing10.xml"/><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printerSettings" Target="../printerSettings/printerSettings53.bin"/><Relationship Id="rId7" Type="http://schemas.openxmlformats.org/officeDocument/2006/relationships/vmlDrawing" Target="../drawings/vmlDrawing11.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drawing" Target="../drawings/drawing11.xml"/><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8.bin"/><Relationship Id="rId7"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13.bin"/><Relationship Id="rId7" Type="http://schemas.openxmlformats.org/officeDocument/2006/relationships/vmlDrawing" Target="../drawings/vmlDrawing3.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18.bin"/><Relationship Id="rId7" Type="http://schemas.openxmlformats.org/officeDocument/2006/relationships/vmlDrawing" Target="../drawings/vmlDrawing4.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4.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printerSettings" Target="../printerSettings/printerSettings23.bin"/><Relationship Id="rId7" Type="http://schemas.openxmlformats.org/officeDocument/2006/relationships/vmlDrawing" Target="../drawings/vmlDrawing5.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5.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28.bin"/><Relationship Id="rId7" Type="http://schemas.openxmlformats.org/officeDocument/2006/relationships/vmlDrawing" Target="../drawings/vmlDrawing6.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6.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printerSettings" Target="../printerSettings/printerSettings33.bin"/><Relationship Id="rId7" Type="http://schemas.openxmlformats.org/officeDocument/2006/relationships/vmlDrawing" Target="../drawings/vmlDrawing7.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drawing" Target="../drawings/drawing7.x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printerSettings" Target="../printerSettings/printerSettings38.bin"/><Relationship Id="rId7" Type="http://schemas.openxmlformats.org/officeDocument/2006/relationships/vmlDrawing" Target="../drawings/vmlDrawing8.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drawing" Target="../drawings/drawing8.x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printerSettings" Target="../printerSettings/printerSettings43.bin"/><Relationship Id="rId7" Type="http://schemas.openxmlformats.org/officeDocument/2006/relationships/vmlDrawing" Target="../drawings/vmlDrawing9.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drawing" Target="../drawings/drawing9.xml"/><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W219"/>
  <sheetViews>
    <sheetView zoomScale="70" zoomScaleNormal="70" workbookViewId="0">
      <pane xSplit="3" ySplit="10" topLeftCell="D11" activePane="bottomRight" state="frozenSplit"/>
      <selection pane="topRight" activeCell="D1" sqref="D1"/>
      <selection pane="bottomLeft" activeCell="A11" sqref="A11"/>
      <selection pane="bottomRight" activeCell="A11" sqref="A11"/>
    </sheetView>
  </sheetViews>
  <sheetFormatPr baseColWidth="10" defaultColWidth="0" defaultRowHeight="36.75" customHeight="1"/>
  <cols>
    <col min="1" max="1" width="39" style="164" customWidth="1"/>
    <col min="2" max="2" width="42" style="9" customWidth="1"/>
    <col min="3" max="3" width="66.28515625" style="9" customWidth="1"/>
    <col min="4" max="4" width="24.85546875" style="74" customWidth="1"/>
    <col min="5" max="18" width="10.7109375" style="9" customWidth="1"/>
    <col min="19" max="19" width="42.42578125" style="9" bestFit="1" customWidth="1"/>
    <col min="20" max="20" width="9.85546875" style="9" hidden="1" customWidth="1"/>
    <col min="21" max="16384" width="11.42578125" style="9" hidden="1"/>
  </cols>
  <sheetData>
    <row r="1" spans="1:23" s="4" customFormat="1" ht="18" customHeight="1">
      <c r="A1" s="88"/>
      <c r="B1" s="610" t="s">
        <v>248</v>
      </c>
      <c r="C1" s="610"/>
      <c r="D1" s="610"/>
      <c r="E1" s="69"/>
      <c r="F1" s="69"/>
      <c r="G1" s="69"/>
      <c r="H1" s="69"/>
      <c r="I1" s="69"/>
      <c r="J1" s="69"/>
      <c r="K1" s="69"/>
      <c r="L1" s="69"/>
      <c r="M1" s="69"/>
      <c r="N1" s="69"/>
      <c r="O1" s="69"/>
      <c r="P1" s="69"/>
      <c r="Q1" s="69"/>
      <c r="R1" s="70"/>
      <c r="S1" s="26" t="s">
        <v>4108</v>
      </c>
      <c r="T1" s="3"/>
      <c r="V1" s="5"/>
      <c r="W1" s="5"/>
    </row>
    <row r="2" spans="1:23" s="6" customFormat="1" ht="18" customHeight="1">
      <c r="A2" s="88"/>
      <c r="B2" s="610" t="s">
        <v>3977</v>
      </c>
      <c r="C2" s="610"/>
      <c r="D2" s="610"/>
      <c r="E2" s="68"/>
      <c r="F2" s="68"/>
      <c r="G2" s="68"/>
      <c r="H2" s="68"/>
      <c r="I2" s="68"/>
      <c r="J2" s="68"/>
      <c r="K2" s="68"/>
      <c r="L2" s="68"/>
      <c r="M2" s="68"/>
      <c r="N2" s="68"/>
      <c r="O2" s="68"/>
      <c r="P2" s="68"/>
      <c r="Q2" s="68"/>
      <c r="R2" s="71"/>
      <c r="S2" s="27" t="s">
        <v>249</v>
      </c>
      <c r="T2" s="3"/>
      <c r="V2" s="5"/>
      <c r="W2" s="5"/>
    </row>
    <row r="3" spans="1:23" s="4" customFormat="1" ht="18" customHeight="1">
      <c r="A3" s="88"/>
      <c r="B3" s="625" t="s">
        <v>3978</v>
      </c>
      <c r="C3" s="625"/>
      <c r="D3" s="625"/>
      <c r="E3" s="51"/>
      <c r="F3" s="51"/>
      <c r="G3" s="51"/>
      <c r="H3" s="51"/>
      <c r="I3" s="51"/>
      <c r="J3" s="51"/>
      <c r="K3" s="51"/>
      <c r="L3" s="51"/>
      <c r="M3" s="51"/>
      <c r="N3" s="51"/>
      <c r="O3" s="51"/>
      <c r="P3" s="51"/>
      <c r="Q3" s="51"/>
      <c r="R3" s="72"/>
      <c r="S3" s="27" t="s">
        <v>465</v>
      </c>
      <c r="T3" s="3"/>
      <c r="V3" s="5"/>
      <c r="W3" s="5"/>
    </row>
    <row r="4" spans="1:23" s="4" customFormat="1" ht="18" customHeight="1">
      <c r="A4" s="88"/>
      <c r="B4" s="47" t="s">
        <v>3642</v>
      </c>
      <c r="C4" s="51"/>
      <c r="D4" s="51"/>
      <c r="E4"/>
      <c r="F4"/>
      <c r="G4"/>
      <c r="H4"/>
      <c r="I4"/>
      <c r="J4"/>
      <c r="K4"/>
      <c r="L4"/>
      <c r="M4"/>
      <c r="N4"/>
      <c r="O4"/>
      <c r="P4"/>
      <c r="Q4"/>
      <c r="R4" s="25"/>
      <c r="S4" s="27" t="s">
        <v>250</v>
      </c>
      <c r="T4" s="3"/>
      <c r="V4" s="5"/>
      <c r="W4" s="5"/>
    </row>
    <row r="5" spans="1:23" s="21" customFormat="1" ht="17.25" customHeight="1">
      <c r="A5" s="89"/>
      <c r="B5" s="632" t="s">
        <v>4282</v>
      </c>
      <c r="C5" s="632"/>
      <c r="D5" s="51"/>
      <c r="E5" s="624" t="s">
        <v>4362</v>
      </c>
      <c r="F5" s="624"/>
      <c r="G5" s="624"/>
      <c r="H5" s="619" t="s">
        <v>252</v>
      </c>
      <c r="I5" s="619"/>
      <c r="J5" s="619"/>
      <c r="K5" s="631" t="s">
        <v>463</v>
      </c>
      <c r="L5" s="631"/>
      <c r="M5" s="631"/>
      <c r="N5" s="623" t="s">
        <v>395</v>
      </c>
      <c r="O5" s="623"/>
      <c r="P5" s="623"/>
      <c r="Q5" s="617" t="s">
        <v>253</v>
      </c>
      <c r="R5" s="617"/>
      <c r="S5" s="618" t="s">
        <v>255</v>
      </c>
    </row>
    <row r="6" spans="1:23" s="21" customFormat="1" ht="18.75" customHeight="1">
      <c r="A6" s="89"/>
      <c r="B6" s="632"/>
      <c r="C6" s="632"/>
      <c r="D6" s="228" t="s">
        <v>254</v>
      </c>
      <c r="E6" s="624"/>
      <c r="F6" s="624"/>
      <c r="G6" s="624"/>
      <c r="H6" s="619"/>
      <c r="I6" s="619"/>
      <c r="J6" s="619"/>
      <c r="K6" s="631"/>
      <c r="L6" s="631"/>
      <c r="M6" s="631"/>
      <c r="N6" s="623"/>
      <c r="O6" s="623"/>
      <c r="P6" s="623"/>
      <c r="Q6" s="617"/>
      <c r="R6" s="617"/>
      <c r="S6" s="618"/>
    </row>
    <row r="7" spans="1:23" s="21" customFormat="1" ht="3" customHeight="1">
      <c r="A7" s="612"/>
      <c r="B7" s="612"/>
      <c r="C7" s="29"/>
      <c r="D7" s="73"/>
      <c r="E7" s="30"/>
      <c r="F7" s="30"/>
      <c r="G7" s="30"/>
      <c r="H7" s="30"/>
      <c r="I7" s="30"/>
      <c r="J7" s="30"/>
      <c r="K7" s="30"/>
      <c r="L7" s="30"/>
      <c r="M7" s="30"/>
      <c r="N7" s="30"/>
      <c r="O7" s="30"/>
      <c r="P7" s="30"/>
      <c r="Q7" s="30"/>
      <c r="R7" s="30"/>
      <c r="S7" s="28"/>
    </row>
    <row r="8" spans="1:23" s="21" customFormat="1" ht="27" customHeight="1">
      <c r="A8" s="626" t="s">
        <v>4007</v>
      </c>
      <c r="B8" s="627"/>
      <c r="C8" s="37"/>
      <c r="D8" s="163"/>
      <c r="E8" s="37"/>
      <c r="F8" s="37"/>
      <c r="G8" s="37"/>
      <c r="H8" s="37"/>
      <c r="I8" s="37"/>
      <c r="J8" s="37"/>
      <c r="K8" s="37"/>
      <c r="L8" s="37"/>
      <c r="M8" s="37"/>
      <c r="N8" s="37"/>
      <c r="O8" s="37"/>
      <c r="P8" s="37"/>
      <c r="Q8" s="37"/>
      <c r="R8" s="37"/>
      <c r="S8" s="36"/>
    </row>
    <row r="9" spans="1:23" s="7" customFormat="1" ht="18" customHeight="1">
      <c r="A9" s="613" t="s">
        <v>37</v>
      </c>
      <c r="B9" s="611" t="s">
        <v>38</v>
      </c>
      <c r="C9" s="611" t="s">
        <v>251</v>
      </c>
      <c r="D9" s="614" t="s">
        <v>392</v>
      </c>
      <c r="E9" s="620" t="s">
        <v>33</v>
      </c>
      <c r="F9" s="620"/>
      <c r="G9" s="620"/>
      <c r="H9" s="620"/>
      <c r="I9" s="620"/>
      <c r="J9" s="620"/>
      <c r="K9" s="620"/>
      <c r="L9" s="620"/>
      <c r="M9" s="620"/>
      <c r="N9" s="620"/>
      <c r="O9" s="620"/>
      <c r="P9" s="620"/>
      <c r="Q9" s="630" t="s">
        <v>34</v>
      </c>
      <c r="R9" s="621" t="s">
        <v>36</v>
      </c>
      <c r="S9" s="611" t="s">
        <v>35</v>
      </c>
      <c r="T9" s="8"/>
    </row>
    <row r="10" spans="1:23" s="7" customFormat="1" ht="24" customHeight="1">
      <c r="A10" s="613"/>
      <c r="B10" s="611"/>
      <c r="C10" s="611"/>
      <c r="D10" s="615"/>
      <c r="E10" s="165" t="s">
        <v>21</v>
      </c>
      <c r="F10" s="165" t="s">
        <v>22</v>
      </c>
      <c r="G10" s="165" t="s">
        <v>23</v>
      </c>
      <c r="H10" s="165" t="s">
        <v>24</v>
      </c>
      <c r="I10" s="165" t="s">
        <v>25</v>
      </c>
      <c r="J10" s="165" t="s">
        <v>26</v>
      </c>
      <c r="K10" s="165" t="s">
        <v>27</v>
      </c>
      <c r="L10" s="165" t="s">
        <v>28</v>
      </c>
      <c r="M10" s="165" t="s">
        <v>29</v>
      </c>
      <c r="N10" s="165" t="s">
        <v>30</v>
      </c>
      <c r="O10" s="165" t="s">
        <v>31</v>
      </c>
      <c r="P10" s="165" t="s">
        <v>32</v>
      </c>
      <c r="Q10" s="630"/>
      <c r="R10" s="622"/>
      <c r="S10" s="616"/>
      <c r="T10" s="8"/>
    </row>
    <row r="11" spans="1:23" s="93" customFormat="1" ht="32.1" customHeight="1">
      <c r="A11" s="230" t="s">
        <v>75</v>
      </c>
      <c r="B11" s="231" t="s">
        <v>3545</v>
      </c>
      <c r="C11" s="306" t="s">
        <v>3782</v>
      </c>
      <c r="D11" s="233">
        <v>600</v>
      </c>
      <c r="E11" s="348"/>
      <c r="F11" s="348">
        <v>22.39</v>
      </c>
      <c r="G11" s="348"/>
      <c r="H11" s="348"/>
      <c r="I11" s="35">
        <v>22.4</v>
      </c>
      <c r="J11" s="35"/>
      <c r="K11" s="348">
        <v>22.9</v>
      </c>
      <c r="L11" s="348"/>
      <c r="M11" s="348"/>
      <c r="N11" s="348">
        <v>0</v>
      </c>
      <c r="O11" s="348"/>
      <c r="P11" s="348"/>
      <c r="Q11" s="33">
        <f>AVERAGE(E11:P11)</f>
        <v>16.922499999999999</v>
      </c>
      <c r="R11" s="242" t="str">
        <f>IF(Q11&lt;5,"SI","NO")</f>
        <v>NO</v>
      </c>
      <c r="S11" s="243" t="str">
        <f>IF(Q11&lt;5,"Sin Riesgo",IF(Q11 &lt;=14,"Bajo",IF(Q11&lt;=35,"Medio",IF(Q11&lt;=80,"Alto","Inviable Sanitariamente"))))</f>
        <v>Medio</v>
      </c>
      <c r="T11" s="88"/>
    </row>
    <row r="12" spans="1:23" s="93" customFormat="1" ht="32.1" customHeight="1">
      <c r="A12" s="230" t="s">
        <v>75</v>
      </c>
      <c r="B12" s="231" t="s">
        <v>256</v>
      </c>
      <c r="C12" s="306" t="s">
        <v>3546</v>
      </c>
      <c r="D12" s="233">
        <v>32</v>
      </c>
      <c r="E12" s="35"/>
      <c r="F12" s="35">
        <v>86.57</v>
      </c>
      <c r="G12" s="35"/>
      <c r="H12" s="35"/>
      <c r="I12" s="35">
        <v>84.33</v>
      </c>
      <c r="J12" s="35"/>
      <c r="K12" s="348"/>
      <c r="L12" s="348"/>
      <c r="M12" s="348"/>
      <c r="N12" s="348"/>
      <c r="O12" s="348"/>
      <c r="P12" s="348"/>
      <c r="Q12" s="33">
        <f>AVERAGE(E12:P12)</f>
        <v>85.449999999999989</v>
      </c>
      <c r="R12" s="242" t="str">
        <f>IF(Q12&lt;5,"SI","NO")</f>
        <v>NO</v>
      </c>
      <c r="S12" s="243" t="str">
        <f>IF(Q12&lt;5,"Sin Riesgo",IF(Q12 &lt;=14,"Bajo",IF(Q12&lt;=35,"Medio",IF(Q12&lt;=80,"Alto","Inviable Sanitariamente"))))</f>
        <v>Inviable Sanitariamente</v>
      </c>
      <c r="T12" s="88"/>
    </row>
    <row r="13" spans="1:23" s="93" customFormat="1" ht="32.1" customHeight="1">
      <c r="A13" s="230" t="s">
        <v>75</v>
      </c>
      <c r="B13" s="231" t="s">
        <v>458</v>
      </c>
      <c r="C13" s="306" t="s">
        <v>3775</v>
      </c>
      <c r="D13" s="233">
        <v>131</v>
      </c>
      <c r="E13" s="348"/>
      <c r="F13" s="348"/>
      <c r="G13" s="348">
        <v>84.3</v>
      </c>
      <c r="H13" s="348"/>
      <c r="I13" s="348">
        <v>24.6</v>
      </c>
      <c r="J13" s="35"/>
      <c r="K13" s="348">
        <v>83.9</v>
      </c>
      <c r="L13" s="348"/>
      <c r="M13" s="348"/>
      <c r="N13" s="348"/>
      <c r="O13" s="348"/>
      <c r="P13" s="348"/>
      <c r="Q13" s="33">
        <f>AVERAGE(E13:P13)</f>
        <v>64.266666666666666</v>
      </c>
      <c r="R13" s="242" t="str">
        <f>IF(Q13&lt;5,"SI","NO")</f>
        <v>NO</v>
      </c>
      <c r="S13" s="243" t="str">
        <f>IF(Q13&lt;5,"Sin Riesgo",IF(Q13 &lt;=14,"Bajo",IF(Q13&lt;=35,"Medio",IF(Q13&lt;=80,"Alto","Inviable Sanitariamente"))))</f>
        <v>Alto</v>
      </c>
      <c r="T13" s="88"/>
    </row>
    <row r="14" spans="1:23" s="93" customFormat="1" ht="32.1" customHeight="1">
      <c r="A14" s="230" t="s">
        <v>75</v>
      </c>
      <c r="B14" s="231" t="s">
        <v>3777</v>
      </c>
      <c r="C14" s="306" t="s">
        <v>3776</v>
      </c>
      <c r="D14" s="233">
        <v>201</v>
      </c>
      <c r="E14" s="348"/>
      <c r="F14" s="348"/>
      <c r="G14" s="348">
        <v>24.6</v>
      </c>
      <c r="H14" s="348"/>
      <c r="I14" s="348"/>
      <c r="J14" s="35"/>
      <c r="K14" s="348"/>
      <c r="L14" s="348"/>
      <c r="M14" s="348"/>
      <c r="N14" s="348"/>
      <c r="O14" s="348"/>
      <c r="P14" s="348"/>
      <c r="Q14" s="33">
        <f t="shared" ref="Q14:Q29" si="0">AVERAGE(E14:P14)</f>
        <v>24.6</v>
      </c>
      <c r="R14" s="242" t="str">
        <f t="shared" ref="R14:R29" si="1">IF(Q14&lt;5,"SI","NO")</f>
        <v>NO</v>
      </c>
      <c r="S14" s="243" t="str">
        <f t="shared" ref="S14:S29" si="2">IF(Q14&lt;5,"Sin Riesgo",IF(Q14 &lt;=14,"Bajo",IF(Q14&lt;=35,"Medio",IF(Q14&lt;=80,"Alto","Inviable Sanitariamente"))))</f>
        <v>Medio</v>
      </c>
      <c r="T14" s="88"/>
    </row>
    <row r="15" spans="1:23" s="93" customFormat="1" ht="32.1" customHeight="1">
      <c r="A15" s="230" t="s">
        <v>75</v>
      </c>
      <c r="B15" s="231" t="s">
        <v>423</v>
      </c>
      <c r="C15" s="306" t="s">
        <v>3778</v>
      </c>
      <c r="D15" s="233">
        <v>115</v>
      </c>
      <c r="E15" s="348"/>
      <c r="F15" s="348"/>
      <c r="G15" s="348"/>
      <c r="H15" s="348"/>
      <c r="I15" s="348">
        <v>66.400000000000006</v>
      </c>
      <c r="J15" s="35"/>
      <c r="K15" s="348"/>
      <c r="L15" s="348"/>
      <c r="M15" s="348"/>
      <c r="N15" s="348"/>
      <c r="O15" s="348"/>
      <c r="P15" s="348"/>
      <c r="Q15" s="33">
        <f t="shared" si="0"/>
        <v>66.400000000000006</v>
      </c>
      <c r="R15" s="242" t="str">
        <f t="shared" si="1"/>
        <v>NO</v>
      </c>
      <c r="S15" s="243" t="str">
        <f t="shared" si="2"/>
        <v>Alto</v>
      </c>
      <c r="T15" s="88"/>
    </row>
    <row r="16" spans="1:23" s="93" customFormat="1" ht="32.1" customHeight="1">
      <c r="A16" s="230" t="s">
        <v>75</v>
      </c>
      <c r="B16" s="231" t="s">
        <v>66</v>
      </c>
      <c r="C16" s="306" t="s">
        <v>3779</v>
      </c>
      <c r="D16" s="233">
        <v>58</v>
      </c>
      <c r="E16" s="348"/>
      <c r="F16" s="348"/>
      <c r="G16" s="348">
        <v>47.01</v>
      </c>
      <c r="H16" s="348"/>
      <c r="I16" s="348">
        <v>24.6</v>
      </c>
      <c r="J16" s="35"/>
      <c r="K16" s="348"/>
      <c r="L16" s="348"/>
      <c r="M16" s="348"/>
      <c r="N16" s="348"/>
      <c r="O16" s="348"/>
      <c r="P16" s="348"/>
      <c r="Q16" s="33">
        <f t="shared" si="0"/>
        <v>35.805</v>
      </c>
      <c r="R16" s="242" t="str">
        <f t="shared" si="1"/>
        <v>NO</v>
      </c>
      <c r="S16" s="243" t="str">
        <f t="shared" si="2"/>
        <v>Alto</v>
      </c>
      <c r="T16" s="88"/>
    </row>
    <row r="17" spans="1:20" s="93" customFormat="1" ht="32.1" customHeight="1">
      <c r="A17" s="230" t="s">
        <v>75</v>
      </c>
      <c r="B17" s="231" t="s">
        <v>1</v>
      </c>
      <c r="C17" s="306" t="s">
        <v>4277</v>
      </c>
      <c r="D17" s="233">
        <v>21</v>
      </c>
      <c r="E17" s="348"/>
      <c r="F17" s="348"/>
      <c r="G17" s="348"/>
      <c r="H17" s="348"/>
      <c r="I17" s="348">
        <v>97.7</v>
      </c>
      <c r="J17" s="35"/>
      <c r="K17" s="348"/>
      <c r="L17" s="348"/>
      <c r="M17" s="348"/>
      <c r="N17" s="348"/>
      <c r="O17" s="348"/>
      <c r="P17" s="348"/>
      <c r="Q17" s="33">
        <f t="shared" si="0"/>
        <v>97.7</v>
      </c>
      <c r="R17" s="242" t="str">
        <f t="shared" si="1"/>
        <v>NO</v>
      </c>
      <c r="S17" s="243" t="str">
        <f t="shared" si="2"/>
        <v>Inviable Sanitariamente</v>
      </c>
      <c r="T17" s="88"/>
    </row>
    <row r="18" spans="1:20" s="93" customFormat="1" ht="32.1" customHeight="1">
      <c r="A18" s="230" t="s">
        <v>75</v>
      </c>
      <c r="B18" s="231" t="s">
        <v>2977</v>
      </c>
      <c r="C18" s="306" t="s">
        <v>3547</v>
      </c>
      <c r="D18" s="233">
        <v>47</v>
      </c>
      <c r="E18" s="348"/>
      <c r="F18" s="348"/>
      <c r="G18" s="348"/>
      <c r="H18" s="348"/>
      <c r="I18" s="35">
        <v>24.6</v>
      </c>
      <c r="J18" s="35"/>
      <c r="K18" s="348"/>
      <c r="L18" s="348"/>
      <c r="M18" s="348"/>
      <c r="N18" s="348"/>
      <c r="O18" s="348"/>
      <c r="P18" s="348"/>
      <c r="Q18" s="33">
        <f t="shared" si="0"/>
        <v>24.6</v>
      </c>
      <c r="R18" s="242" t="str">
        <f t="shared" si="1"/>
        <v>NO</v>
      </c>
      <c r="S18" s="243" t="str">
        <f t="shared" si="2"/>
        <v>Medio</v>
      </c>
      <c r="T18" s="88"/>
    </row>
    <row r="19" spans="1:20" s="93" customFormat="1" ht="51" customHeight="1">
      <c r="A19" s="310" t="s">
        <v>75</v>
      </c>
      <c r="B19" s="231" t="s">
        <v>3548</v>
      </c>
      <c r="C19" s="306" t="s">
        <v>3780</v>
      </c>
      <c r="D19" s="233">
        <v>25</v>
      </c>
      <c r="E19" s="348"/>
      <c r="F19" s="348"/>
      <c r="G19" s="348"/>
      <c r="H19" s="35"/>
      <c r="I19" s="35"/>
      <c r="J19" s="35">
        <v>59.7</v>
      </c>
      <c r="K19" s="348"/>
      <c r="L19" s="348"/>
      <c r="M19" s="348"/>
      <c r="N19" s="348"/>
      <c r="O19" s="348"/>
      <c r="P19" s="348"/>
      <c r="Q19" s="33">
        <f t="shared" si="0"/>
        <v>59.7</v>
      </c>
      <c r="R19" s="242" t="str">
        <f t="shared" si="1"/>
        <v>NO</v>
      </c>
      <c r="S19" s="243" t="str">
        <f t="shared" si="2"/>
        <v>Alto</v>
      </c>
      <c r="T19" s="88"/>
    </row>
    <row r="20" spans="1:20" s="93" customFormat="1" ht="32.1" customHeight="1">
      <c r="A20" s="310" t="s">
        <v>75</v>
      </c>
      <c r="B20" s="231" t="s">
        <v>258</v>
      </c>
      <c r="C20" s="306" t="s">
        <v>3781</v>
      </c>
      <c r="D20" s="233">
        <v>480</v>
      </c>
      <c r="E20" s="348"/>
      <c r="F20" s="348"/>
      <c r="G20" s="348">
        <v>82.1</v>
      </c>
      <c r="H20" s="348"/>
      <c r="I20" s="35"/>
      <c r="J20" s="35">
        <v>86.6</v>
      </c>
      <c r="K20" s="348"/>
      <c r="L20" s="348"/>
      <c r="M20" s="348"/>
      <c r="N20" s="348"/>
      <c r="O20" s="348"/>
      <c r="P20" s="348"/>
      <c r="Q20" s="33">
        <f t="shared" si="0"/>
        <v>84.35</v>
      </c>
      <c r="R20" s="242" t="str">
        <f t="shared" si="1"/>
        <v>NO</v>
      </c>
      <c r="S20" s="243" t="str">
        <f t="shared" si="2"/>
        <v>Inviable Sanitariamente</v>
      </c>
      <c r="T20" s="88"/>
    </row>
    <row r="21" spans="1:20" s="93" customFormat="1" ht="33" customHeight="1">
      <c r="A21" s="310" t="s">
        <v>75</v>
      </c>
      <c r="B21" s="231" t="s">
        <v>2014</v>
      </c>
      <c r="C21" s="306" t="s">
        <v>257</v>
      </c>
      <c r="D21" s="233">
        <v>162</v>
      </c>
      <c r="E21" s="348"/>
      <c r="F21" s="35">
        <v>82.1</v>
      </c>
      <c r="G21" s="35"/>
      <c r="H21" s="35">
        <v>86.6</v>
      </c>
      <c r="I21" s="35"/>
      <c r="J21" s="35"/>
      <c r="K21" s="348"/>
      <c r="L21" s="348"/>
      <c r="M21" s="348"/>
      <c r="N21" s="348"/>
      <c r="O21" s="348"/>
      <c r="P21" s="348"/>
      <c r="Q21" s="33">
        <f t="shared" si="0"/>
        <v>84.35</v>
      </c>
      <c r="R21" s="242" t="str">
        <f t="shared" si="1"/>
        <v>NO</v>
      </c>
      <c r="S21" s="243" t="str">
        <f t="shared" si="2"/>
        <v>Inviable Sanitariamente</v>
      </c>
      <c r="T21" s="88"/>
    </row>
    <row r="22" spans="1:20" s="93" customFormat="1" ht="33" customHeight="1">
      <c r="A22" s="310" t="s">
        <v>75</v>
      </c>
      <c r="B22" s="231" t="s">
        <v>3770</v>
      </c>
      <c r="C22" s="306" t="s">
        <v>3771</v>
      </c>
      <c r="D22" s="233">
        <v>27</v>
      </c>
      <c r="E22" s="348"/>
      <c r="F22" s="348">
        <v>82.1</v>
      </c>
      <c r="G22" s="348"/>
      <c r="H22" s="35">
        <v>82.1</v>
      </c>
      <c r="I22" s="35"/>
      <c r="J22" s="35"/>
      <c r="K22" s="348"/>
      <c r="L22" s="348"/>
      <c r="M22" s="348"/>
      <c r="N22" s="348"/>
      <c r="O22" s="348"/>
      <c r="P22" s="348"/>
      <c r="Q22" s="33">
        <f t="shared" si="0"/>
        <v>82.1</v>
      </c>
      <c r="R22" s="242" t="str">
        <f t="shared" si="1"/>
        <v>NO</v>
      </c>
      <c r="S22" s="243" t="str">
        <f t="shared" si="2"/>
        <v>Inviable Sanitariamente</v>
      </c>
      <c r="T22" s="88"/>
    </row>
    <row r="23" spans="1:20" s="93" customFormat="1" ht="32.1" customHeight="1">
      <c r="A23" s="310" t="s">
        <v>75</v>
      </c>
      <c r="B23" s="231" t="s">
        <v>261</v>
      </c>
      <c r="C23" s="306" t="s">
        <v>262</v>
      </c>
      <c r="D23" s="233">
        <v>52</v>
      </c>
      <c r="E23" s="348"/>
      <c r="F23" s="348">
        <v>82.1</v>
      </c>
      <c r="G23" s="348"/>
      <c r="H23" s="348"/>
      <c r="I23" s="348"/>
      <c r="J23" s="35">
        <v>84</v>
      </c>
      <c r="K23" s="348"/>
      <c r="L23" s="348"/>
      <c r="M23" s="348"/>
      <c r="N23" s="348"/>
      <c r="O23" s="348"/>
      <c r="P23" s="348"/>
      <c r="Q23" s="33">
        <f t="shared" si="0"/>
        <v>83.05</v>
      </c>
      <c r="R23" s="242" t="str">
        <f t="shared" si="1"/>
        <v>NO</v>
      </c>
      <c r="S23" s="243" t="str">
        <f t="shared" si="2"/>
        <v>Inviable Sanitariamente</v>
      </c>
      <c r="T23" s="88"/>
    </row>
    <row r="24" spans="1:20" s="93" customFormat="1" ht="32.1" customHeight="1">
      <c r="A24" s="310" t="s">
        <v>75</v>
      </c>
      <c r="B24" s="231" t="s">
        <v>259</v>
      </c>
      <c r="C24" s="306" t="s">
        <v>260</v>
      </c>
      <c r="D24" s="233">
        <v>170</v>
      </c>
      <c r="E24" s="348"/>
      <c r="F24" s="348"/>
      <c r="G24" s="348"/>
      <c r="H24" s="348"/>
      <c r="I24" s="348"/>
      <c r="J24" s="35">
        <v>82.1</v>
      </c>
      <c r="K24" s="348"/>
      <c r="L24" s="348"/>
      <c r="M24" s="348"/>
      <c r="N24" s="348"/>
      <c r="O24" s="348"/>
      <c r="P24" s="348"/>
      <c r="Q24" s="33">
        <f t="shared" si="0"/>
        <v>82.1</v>
      </c>
      <c r="R24" s="242" t="str">
        <f t="shared" si="1"/>
        <v>NO</v>
      </c>
      <c r="S24" s="243" t="str">
        <f t="shared" si="2"/>
        <v>Inviable Sanitariamente</v>
      </c>
      <c r="T24" s="88"/>
    </row>
    <row r="25" spans="1:20" s="93" customFormat="1" ht="32.1" customHeight="1">
      <c r="A25" s="310" t="s">
        <v>75</v>
      </c>
      <c r="B25" s="231" t="s">
        <v>39</v>
      </c>
      <c r="C25" s="306" t="s">
        <v>3549</v>
      </c>
      <c r="D25" s="233">
        <v>15</v>
      </c>
      <c r="E25" s="348"/>
      <c r="F25" s="348"/>
      <c r="G25" s="348">
        <v>61.9</v>
      </c>
      <c r="H25" s="348"/>
      <c r="I25" s="348"/>
      <c r="J25" s="35"/>
      <c r="K25" s="348"/>
      <c r="L25" s="348"/>
      <c r="M25" s="348">
        <v>22.4</v>
      </c>
      <c r="N25" s="348"/>
      <c r="O25" s="348"/>
      <c r="P25" s="348"/>
      <c r="Q25" s="33">
        <f t="shared" si="0"/>
        <v>42.15</v>
      </c>
      <c r="R25" s="242" t="str">
        <f t="shared" si="1"/>
        <v>NO</v>
      </c>
      <c r="S25" s="243" t="str">
        <f t="shared" si="2"/>
        <v>Alto</v>
      </c>
      <c r="T25" s="88"/>
    </row>
    <row r="26" spans="1:20" s="93" customFormat="1" ht="32.1" customHeight="1">
      <c r="A26" s="310" t="s">
        <v>75</v>
      </c>
      <c r="B26" s="231" t="s">
        <v>459</v>
      </c>
      <c r="C26" s="306" t="s">
        <v>263</v>
      </c>
      <c r="D26" s="233">
        <v>85</v>
      </c>
      <c r="E26" s="348"/>
      <c r="F26" s="348"/>
      <c r="G26" s="348"/>
      <c r="H26" s="348">
        <v>82.1</v>
      </c>
      <c r="I26" s="348"/>
      <c r="J26" s="35">
        <v>93.1</v>
      </c>
      <c r="K26" s="348"/>
      <c r="L26" s="348"/>
      <c r="M26" s="348"/>
      <c r="N26" s="348"/>
      <c r="O26" s="348"/>
      <c r="P26" s="348"/>
      <c r="Q26" s="33">
        <f t="shared" si="0"/>
        <v>87.6</v>
      </c>
      <c r="R26" s="242" t="str">
        <f t="shared" si="1"/>
        <v>NO</v>
      </c>
      <c r="S26" s="243" t="str">
        <f t="shared" si="2"/>
        <v>Inviable Sanitariamente</v>
      </c>
      <c r="T26" s="88"/>
    </row>
    <row r="27" spans="1:20" s="93" customFormat="1" ht="32.1" customHeight="1">
      <c r="A27" s="310" t="s">
        <v>75</v>
      </c>
      <c r="B27" s="231" t="s">
        <v>264</v>
      </c>
      <c r="C27" s="306" t="s">
        <v>265</v>
      </c>
      <c r="D27" s="349">
        <v>55</v>
      </c>
      <c r="E27" s="348"/>
      <c r="F27" s="348">
        <v>86.6</v>
      </c>
      <c r="G27" s="348"/>
      <c r="H27" s="348">
        <v>82.1</v>
      </c>
      <c r="I27" s="35"/>
      <c r="J27" s="35"/>
      <c r="K27" s="348"/>
      <c r="L27" s="348"/>
      <c r="M27" s="348"/>
      <c r="N27" s="348"/>
      <c r="O27" s="348"/>
      <c r="P27" s="348"/>
      <c r="Q27" s="33">
        <f t="shared" si="0"/>
        <v>84.35</v>
      </c>
      <c r="R27" s="242" t="str">
        <f t="shared" si="1"/>
        <v>NO</v>
      </c>
      <c r="S27" s="243" t="str">
        <f t="shared" si="2"/>
        <v>Inviable Sanitariamente</v>
      </c>
      <c r="T27" s="88"/>
    </row>
    <row r="28" spans="1:20" s="93" customFormat="1" ht="32.1" customHeight="1">
      <c r="A28" s="310" t="s">
        <v>75</v>
      </c>
      <c r="B28" s="231" t="s">
        <v>12</v>
      </c>
      <c r="C28" s="306" t="s">
        <v>266</v>
      </c>
      <c r="D28" s="233">
        <v>78</v>
      </c>
      <c r="E28" s="348"/>
      <c r="F28" s="348">
        <v>82.1</v>
      </c>
      <c r="G28" s="35"/>
      <c r="H28" s="35">
        <v>82.1</v>
      </c>
      <c r="I28" s="35"/>
      <c r="J28" s="35"/>
      <c r="K28" s="348"/>
      <c r="L28" s="348"/>
      <c r="M28" s="348"/>
      <c r="N28" s="348"/>
      <c r="O28" s="348"/>
      <c r="P28" s="348"/>
      <c r="Q28" s="33">
        <f t="shared" si="0"/>
        <v>82.1</v>
      </c>
      <c r="R28" s="242" t="str">
        <f t="shared" si="1"/>
        <v>NO</v>
      </c>
      <c r="S28" s="243" t="str">
        <f t="shared" si="2"/>
        <v>Inviable Sanitariamente</v>
      </c>
      <c r="T28" s="88"/>
    </row>
    <row r="29" spans="1:20" s="93" customFormat="1" ht="32.1" customHeight="1">
      <c r="A29" s="310" t="s">
        <v>75</v>
      </c>
      <c r="B29" s="231" t="s">
        <v>3550</v>
      </c>
      <c r="C29" s="306" t="s">
        <v>3551</v>
      </c>
      <c r="D29" s="233">
        <v>210</v>
      </c>
      <c r="E29" s="348"/>
      <c r="F29" s="348">
        <v>91</v>
      </c>
      <c r="G29" s="348"/>
      <c r="H29" s="348"/>
      <c r="I29" s="35"/>
      <c r="J29" s="35"/>
      <c r="K29" s="348"/>
      <c r="L29" s="348"/>
      <c r="M29" s="348"/>
      <c r="N29" s="348">
        <v>84</v>
      </c>
      <c r="O29" s="348"/>
      <c r="P29" s="348"/>
      <c r="Q29" s="33">
        <f t="shared" si="0"/>
        <v>87.5</v>
      </c>
      <c r="R29" s="242" t="str">
        <f t="shared" si="1"/>
        <v>NO</v>
      </c>
      <c r="S29" s="243" t="str">
        <f t="shared" si="2"/>
        <v>Inviable Sanitariamente</v>
      </c>
      <c r="T29" s="88"/>
    </row>
    <row r="30" spans="1:20" s="93" customFormat="1" ht="32.1" customHeight="1">
      <c r="A30" s="439" t="s">
        <v>75</v>
      </c>
      <c r="B30" s="438" t="s">
        <v>3772</v>
      </c>
      <c r="C30" s="440" t="s">
        <v>3773</v>
      </c>
      <c r="D30" s="233">
        <v>116</v>
      </c>
      <c r="E30" s="348"/>
      <c r="F30" s="348">
        <v>84.3</v>
      </c>
      <c r="G30" s="348"/>
      <c r="H30" s="348"/>
      <c r="I30" s="35"/>
      <c r="J30" s="35"/>
      <c r="K30" s="348"/>
      <c r="L30" s="348"/>
      <c r="M30" s="348"/>
      <c r="N30" s="348">
        <v>82.1</v>
      </c>
      <c r="O30" s="348"/>
      <c r="P30" s="348"/>
      <c r="Q30" s="33">
        <f t="shared" ref="Q30:Q40" si="3">AVERAGE(E30:P30)</f>
        <v>83.199999999999989</v>
      </c>
      <c r="R30" s="242" t="str">
        <f t="shared" ref="R30:R40" si="4">IF(Q30&lt;5,"SI","NO")</f>
        <v>NO</v>
      </c>
      <c r="S30" s="243" t="str">
        <f t="shared" ref="S30:S40" si="5">IF(Q30&lt;5,"Sin Riesgo",IF(Q30 &lt;=14,"Bajo",IF(Q30&lt;=35,"Medio",IF(Q30&lt;=80,"Alto","Inviable Sanitariamente"))))</f>
        <v>Inviable Sanitariamente</v>
      </c>
      <c r="T30" s="88"/>
    </row>
    <row r="31" spans="1:20" s="93" customFormat="1" ht="32.1" customHeight="1">
      <c r="A31" s="439" t="s">
        <v>75</v>
      </c>
      <c r="B31" s="438" t="s">
        <v>232</v>
      </c>
      <c r="C31" s="440" t="s">
        <v>267</v>
      </c>
      <c r="D31" s="233">
        <v>119</v>
      </c>
      <c r="E31" s="348"/>
      <c r="F31" s="348"/>
      <c r="G31" s="348"/>
      <c r="H31" s="348">
        <v>82.1</v>
      </c>
      <c r="I31" s="348"/>
      <c r="J31" s="35">
        <v>61.1</v>
      </c>
      <c r="K31" s="348"/>
      <c r="L31" s="348"/>
      <c r="M31" s="348"/>
      <c r="N31" s="348"/>
      <c r="O31" s="348"/>
      <c r="P31" s="348"/>
      <c r="Q31" s="33">
        <f t="shared" si="3"/>
        <v>71.599999999999994</v>
      </c>
      <c r="R31" s="242" t="str">
        <f t="shared" si="4"/>
        <v>NO</v>
      </c>
      <c r="S31" s="243" t="str">
        <f t="shared" si="5"/>
        <v>Alto</v>
      </c>
      <c r="T31" s="88"/>
    </row>
    <row r="32" spans="1:20" s="93" customFormat="1" ht="32.1" customHeight="1">
      <c r="A32" s="439" t="s">
        <v>75</v>
      </c>
      <c r="B32" s="438" t="s">
        <v>68</v>
      </c>
      <c r="C32" s="440" t="s">
        <v>3552</v>
      </c>
      <c r="D32" s="233">
        <v>104</v>
      </c>
      <c r="E32" s="348"/>
      <c r="F32" s="348">
        <v>82.1</v>
      </c>
      <c r="G32" s="35"/>
      <c r="H32" s="35">
        <v>82.1</v>
      </c>
      <c r="I32" s="35"/>
      <c r="J32" s="35"/>
      <c r="K32" s="348"/>
      <c r="L32" s="348"/>
      <c r="M32" s="348"/>
      <c r="N32" s="348"/>
      <c r="O32" s="348"/>
      <c r="P32" s="348"/>
      <c r="Q32" s="33">
        <f t="shared" si="3"/>
        <v>82.1</v>
      </c>
      <c r="R32" s="242" t="str">
        <f t="shared" si="4"/>
        <v>NO</v>
      </c>
      <c r="S32" s="243" t="str">
        <f t="shared" si="5"/>
        <v>Inviable Sanitariamente</v>
      </c>
      <c r="T32" s="88"/>
    </row>
    <row r="33" spans="1:20" s="93" customFormat="1" ht="32.1" customHeight="1">
      <c r="A33" s="439" t="s">
        <v>75</v>
      </c>
      <c r="B33" s="438" t="s">
        <v>3553</v>
      </c>
      <c r="C33" s="440" t="s">
        <v>3554</v>
      </c>
      <c r="D33" s="233">
        <v>42</v>
      </c>
      <c r="E33" s="348"/>
      <c r="F33" s="35"/>
      <c r="G33" s="35">
        <v>0</v>
      </c>
      <c r="H33" s="35"/>
      <c r="I33" s="35">
        <v>24.63</v>
      </c>
      <c r="J33" s="35"/>
      <c r="K33" s="348"/>
      <c r="L33" s="348"/>
      <c r="M33" s="348"/>
      <c r="N33" s="348"/>
      <c r="O33" s="348"/>
      <c r="P33" s="348"/>
      <c r="Q33" s="33">
        <f t="shared" si="3"/>
        <v>12.315</v>
      </c>
      <c r="R33" s="242" t="str">
        <f t="shared" si="4"/>
        <v>NO</v>
      </c>
      <c r="S33" s="243" t="str">
        <f t="shared" si="5"/>
        <v>Bajo</v>
      </c>
      <c r="T33" s="88"/>
    </row>
    <row r="34" spans="1:20" s="93" customFormat="1" ht="32.1" customHeight="1">
      <c r="A34" s="439" t="s">
        <v>75</v>
      </c>
      <c r="B34" s="438" t="s">
        <v>424</v>
      </c>
      <c r="C34" s="440" t="s">
        <v>268</v>
      </c>
      <c r="D34" s="233">
        <v>420</v>
      </c>
      <c r="E34" s="348"/>
      <c r="F34" s="348"/>
      <c r="G34" s="348">
        <v>22.4</v>
      </c>
      <c r="H34" s="35"/>
      <c r="I34" s="35"/>
      <c r="J34" s="35">
        <v>91.04</v>
      </c>
      <c r="K34" s="348"/>
      <c r="L34" s="348"/>
      <c r="M34" s="348"/>
      <c r="N34" s="348">
        <v>88.55</v>
      </c>
      <c r="O34" s="348"/>
      <c r="P34" s="348"/>
      <c r="Q34" s="33">
        <f t="shared" si="3"/>
        <v>67.33</v>
      </c>
      <c r="R34" s="242" t="str">
        <f t="shared" si="4"/>
        <v>NO</v>
      </c>
      <c r="S34" s="243" t="str">
        <f t="shared" si="5"/>
        <v>Alto</v>
      </c>
      <c r="T34" s="88"/>
    </row>
    <row r="35" spans="1:20" s="93" customFormat="1" ht="32.1" customHeight="1">
      <c r="A35" s="439" t="s">
        <v>75</v>
      </c>
      <c r="B35" s="438" t="s">
        <v>3555</v>
      </c>
      <c r="C35" s="440" t="s">
        <v>3556</v>
      </c>
      <c r="D35" s="349">
        <v>65</v>
      </c>
      <c r="E35" s="348"/>
      <c r="F35" s="348"/>
      <c r="G35" s="348">
        <v>84.33</v>
      </c>
      <c r="H35" s="348"/>
      <c r="I35" s="35"/>
      <c r="J35" s="35"/>
      <c r="K35" s="348"/>
      <c r="L35" s="348"/>
      <c r="M35" s="348">
        <v>84.33</v>
      </c>
      <c r="N35" s="348"/>
      <c r="O35" s="348"/>
      <c r="P35" s="348"/>
      <c r="Q35" s="33">
        <f t="shared" si="3"/>
        <v>84.33</v>
      </c>
      <c r="R35" s="242" t="str">
        <f t="shared" si="4"/>
        <v>NO</v>
      </c>
      <c r="S35" s="243" t="str">
        <f t="shared" si="5"/>
        <v>Inviable Sanitariamente</v>
      </c>
      <c r="T35" s="88"/>
    </row>
    <row r="36" spans="1:20" s="93" customFormat="1" ht="32.1" customHeight="1">
      <c r="A36" s="439" t="s">
        <v>75</v>
      </c>
      <c r="B36" s="438" t="s">
        <v>3557</v>
      </c>
      <c r="C36" s="440" t="s">
        <v>3558</v>
      </c>
      <c r="D36" s="349">
        <v>15</v>
      </c>
      <c r="E36" s="348"/>
      <c r="F36" s="348"/>
      <c r="G36" s="348">
        <v>84.3</v>
      </c>
      <c r="H36" s="348"/>
      <c r="I36" s="348"/>
      <c r="J36" s="35"/>
      <c r="K36" s="348"/>
      <c r="L36" s="348"/>
      <c r="M36" s="348">
        <v>84.33</v>
      </c>
      <c r="N36" s="348"/>
      <c r="O36" s="348"/>
      <c r="P36" s="348"/>
      <c r="Q36" s="33">
        <f t="shared" si="3"/>
        <v>84.314999999999998</v>
      </c>
      <c r="R36" s="242" t="str">
        <f t="shared" si="4"/>
        <v>NO</v>
      </c>
      <c r="S36" s="243" t="str">
        <f t="shared" si="5"/>
        <v>Inviable Sanitariamente</v>
      </c>
      <c r="T36" s="88"/>
    </row>
    <row r="37" spans="1:20" s="93" customFormat="1" ht="32.1" customHeight="1">
      <c r="A37" s="439" t="s">
        <v>75</v>
      </c>
      <c r="B37" s="438" t="s">
        <v>3559</v>
      </c>
      <c r="C37" s="440" t="s">
        <v>3560</v>
      </c>
      <c r="D37" s="233">
        <v>758</v>
      </c>
      <c r="E37" s="348"/>
      <c r="F37" s="348">
        <v>0</v>
      </c>
      <c r="G37" s="348"/>
      <c r="H37" s="348"/>
      <c r="I37" s="348"/>
      <c r="J37" s="35">
        <v>22.4</v>
      </c>
      <c r="K37" s="348">
        <v>0</v>
      </c>
      <c r="L37" s="348"/>
      <c r="M37" s="348"/>
      <c r="N37" s="348">
        <v>0</v>
      </c>
      <c r="O37" s="348"/>
      <c r="P37" s="348"/>
      <c r="Q37" s="33">
        <f t="shared" si="3"/>
        <v>5.6</v>
      </c>
      <c r="R37" s="242" t="str">
        <f t="shared" si="4"/>
        <v>NO</v>
      </c>
      <c r="S37" s="243" t="str">
        <f t="shared" si="5"/>
        <v>Bajo</v>
      </c>
      <c r="T37" s="88"/>
    </row>
    <row r="38" spans="1:20" s="93" customFormat="1" ht="45" customHeight="1">
      <c r="A38" s="310" t="s">
        <v>75</v>
      </c>
      <c r="B38" s="231" t="s">
        <v>460</v>
      </c>
      <c r="C38" s="306" t="s">
        <v>3561</v>
      </c>
      <c r="D38" s="233">
        <v>170</v>
      </c>
      <c r="E38" s="348"/>
      <c r="F38" s="348">
        <v>22.39</v>
      </c>
      <c r="G38" s="348"/>
      <c r="H38" s="348"/>
      <c r="I38" s="348"/>
      <c r="J38" s="35">
        <v>22.9</v>
      </c>
      <c r="K38" s="348"/>
      <c r="L38" s="348">
        <v>0</v>
      </c>
      <c r="M38" s="348"/>
      <c r="N38" s="348">
        <v>22.39</v>
      </c>
      <c r="O38" s="348"/>
      <c r="P38" s="348"/>
      <c r="Q38" s="33">
        <f t="shared" si="3"/>
        <v>16.920000000000002</v>
      </c>
      <c r="R38" s="242" t="str">
        <f t="shared" si="4"/>
        <v>NO</v>
      </c>
      <c r="S38" s="243" t="str">
        <f t="shared" si="5"/>
        <v>Medio</v>
      </c>
      <c r="T38" s="88"/>
    </row>
    <row r="39" spans="1:20" s="93" customFormat="1" ht="32.1" customHeight="1">
      <c r="A39" s="310" t="s">
        <v>75</v>
      </c>
      <c r="B39" s="231" t="s">
        <v>3562</v>
      </c>
      <c r="C39" s="306" t="s">
        <v>3563</v>
      </c>
      <c r="D39" s="233">
        <v>307</v>
      </c>
      <c r="E39" s="348"/>
      <c r="F39" s="348"/>
      <c r="G39" s="348">
        <v>88.08</v>
      </c>
      <c r="H39" s="348"/>
      <c r="I39" s="348">
        <v>93.28</v>
      </c>
      <c r="J39" s="35"/>
      <c r="K39" s="348"/>
      <c r="L39" s="348"/>
      <c r="M39" s="348"/>
      <c r="N39" s="348"/>
      <c r="O39" s="348"/>
      <c r="P39" s="348"/>
      <c r="Q39" s="33">
        <f t="shared" si="3"/>
        <v>90.68</v>
      </c>
      <c r="R39" s="242" t="str">
        <f t="shared" si="4"/>
        <v>NO</v>
      </c>
      <c r="S39" s="243" t="str">
        <f t="shared" si="5"/>
        <v>Inviable Sanitariamente</v>
      </c>
      <c r="T39" s="88"/>
    </row>
    <row r="40" spans="1:20" s="93" customFormat="1" ht="32.1" customHeight="1">
      <c r="A40" s="310" t="s">
        <v>75</v>
      </c>
      <c r="B40" s="231" t="s">
        <v>3786</v>
      </c>
      <c r="C40" s="306" t="s">
        <v>3787</v>
      </c>
      <c r="D40" s="233">
        <v>120</v>
      </c>
      <c r="E40" s="348"/>
      <c r="F40" s="348"/>
      <c r="G40" s="348">
        <v>44.78</v>
      </c>
      <c r="H40" s="348"/>
      <c r="I40" s="348">
        <v>93.28</v>
      </c>
      <c r="J40" s="35"/>
      <c r="K40" s="348"/>
      <c r="L40" s="348"/>
      <c r="M40" s="348"/>
      <c r="N40" s="348"/>
      <c r="O40" s="348"/>
      <c r="P40" s="348"/>
      <c r="Q40" s="33">
        <f t="shared" si="3"/>
        <v>69.03</v>
      </c>
      <c r="R40" s="242" t="str">
        <f t="shared" si="4"/>
        <v>NO</v>
      </c>
      <c r="S40" s="243" t="str">
        <f t="shared" si="5"/>
        <v>Alto</v>
      </c>
      <c r="T40" s="88"/>
    </row>
    <row r="41" spans="1:20" s="93" customFormat="1" ht="32.1" customHeight="1">
      <c r="A41" s="310" t="s">
        <v>75</v>
      </c>
      <c r="B41" s="231" t="s">
        <v>40</v>
      </c>
      <c r="C41" s="306" t="s">
        <v>3564</v>
      </c>
      <c r="D41" s="233">
        <v>102</v>
      </c>
      <c r="E41" s="348"/>
      <c r="F41" s="348"/>
      <c r="G41" s="348"/>
      <c r="H41" s="348"/>
      <c r="I41" s="348">
        <v>82.09</v>
      </c>
      <c r="J41" s="35"/>
      <c r="K41" s="348"/>
      <c r="L41" s="348"/>
      <c r="M41" s="348"/>
      <c r="N41" s="348">
        <v>82.09</v>
      </c>
      <c r="O41" s="348"/>
      <c r="P41" s="348"/>
      <c r="Q41" s="33">
        <f>AVERAGE(E41:P41)</f>
        <v>82.09</v>
      </c>
      <c r="R41" s="242" t="str">
        <f>IF(Q41&lt;5,"SI","NO")</f>
        <v>NO</v>
      </c>
      <c r="S41" s="243" t="str">
        <f>IF(Q41&lt;5,"Sin Riesgo",IF(Q41 &lt;=14,"Bajo",IF(Q41&lt;=35,"Medio",IF(Q41&lt;=80,"Alto","Inviable Sanitariamente"))))</f>
        <v>Inviable Sanitariamente</v>
      </c>
      <c r="T41" s="88"/>
    </row>
    <row r="42" spans="1:20" s="93" customFormat="1" ht="32.1" customHeight="1">
      <c r="A42" s="310" t="s">
        <v>75</v>
      </c>
      <c r="B42" s="231" t="s">
        <v>269</v>
      </c>
      <c r="C42" s="306" t="s">
        <v>270</v>
      </c>
      <c r="D42" s="233">
        <v>33</v>
      </c>
      <c r="E42" s="348">
        <v>82.09</v>
      </c>
      <c r="F42" s="348"/>
      <c r="G42" s="35"/>
      <c r="H42" s="35"/>
      <c r="I42" s="35">
        <v>84.33</v>
      </c>
      <c r="J42" s="35"/>
      <c r="K42" s="348"/>
      <c r="L42" s="348"/>
      <c r="M42" s="348"/>
      <c r="N42" s="348"/>
      <c r="O42" s="348"/>
      <c r="P42" s="348"/>
      <c r="Q42" s="33">
        <f>AVERAGE(E42:P42)</f>
        <v>83.210000000000008</v>
      </c>
      <c r="R42" s="242" t="str">
        <f>IF(Q42&lt;5,"SI","NO")</f>
        <v>NO</v>
      </c>
      <c r="S42" s="243" t="str">
        <f>IF(Q42&lt;5,"Sin Riesgo",IF(Q42 &lt;=14,"Bajo",IF(Q42&lt;=35,"Medio",IF(Q42&lt;=80,"Alto","Inviable Sanitariamente"))))</f>
        <v>Inviable Sanitariamente</v>
      </c>
      <c r="T42" s="88"/>
    </row>
    <row r="43" spans="1:20" s="93" customFormat="1" ht="47.25" customHeight="1">
      <c r="A43" s="310" t="s">
        <v>75</v>
      </c>
      <c r="B43" s="231" t="s">
        <v>10</v>
      </c>
      <c r="C43" s="306" t="s">
        <v>3565</v>
      </c>
      <c r="D43" s="349">
        <v>35</v>
      </c>
      <c r="E43" s="348"/>
      <c r="F43" s="348"/>
      <c r="G43" s="35">
        <v>22.39</v>
      </c>
      <c r="H43" s="35"/>
      <c r="I43" s="35"/>
      <c r="J43" s="35">
        <v>45.8</v>
      </c>
      <c r="K43" s="348"/>
      <c r="L43" s="348"/>
      <c r="M43" s="348"/>
      <c r="N43" s="348"/>
      <c r="O43" s="348"/>
      <c r="P43" s="348"/>
      <c r="Q43" s="33">
        <f>AVERAGE(E43:P43)</f>
        <v>34.094999999999999</v>
      </c>
      <c r="R43" s="242" t="str">
        <f>IF(Q43&lt;5,"SI","NO")</f>
        <v>NO</v>
      </c>
      <c r="S43" s="243" t="str">
        <f>IF(Q43&lt;5,"Sin Riesgo",IF(Q43 &lt;=14,"Bajo",IF(Q43&lt;=35,"Medio",IF(Q43&lt;=80,"Alto","Inviable Sanitariamente"))))</f>
        <v>Medio</v>
      </c>
      <c r="T43" s="88"/>
    </row>
    <row r="44" spans="1:20" s="93" customFormat="1" ht="47.25" customHeight="1">
      <c r="A44" s="310" t="s">
        <v>75</v>
      </c>
      <c r="B44" s="231" t="s">
        <v>3792</v>
      </c>
      <c r="C44" s="306" t="s">
        <v>3793</v>
      </c>
      <c r="D44" s="349">
        <v>140</v>
      </c>
      <c r="E44" s="348"/>
      <c r="F44" s="348"/>
      <c r="G44" s="35">
        <v>0</v>
      </c>
      <c r="H44" s="35"/>
      <c r="I44" s="35"/>
      <c r="J44" s="35">
        <v>48.09</v>
      </c>
      <c r="K44" s="348"/>
      <c r="L44" s="348"/>
      <c r="M44" s="348"/>
      <c r="N44" s="348"/>
      <c r="O44" s="348"/>
      <c r="P44" s="348"/>
      <c r="Q44" s="33">
        <f>AVERAGE(E44:P44)</f>
        <v>24.045000000000002</v>
      </c>
      <c r="R44" s="242" t="str">
        <f>IF(Q44&lt;5,"SI","NO")</f>
        <v>NO</v>
      </c>
      <c r="S44" s="243" t="str">
        <f>IF(Q44&lt;5,"Sin Riesgo",IF(Q44 &lt;=14,"Bajo",IF(Q44&lt;=35,"Medio",IF(Q44&lt;=80,"Alto","Inviable Sanitariamente"))))</f>
        <v>Medio</v>
      </c>
      <c r="T44" s="88"/>
    </row>
    <row r="45" spans="1:20" s="93" customFormat="1" ht="47.25" customHeight="1">
      <c r="A45" s="310" t="s">
        <v>75</v>
      </c>
      <c r="B45" s="231" t="s">
        <v>3794</v>
      </c>
      <c r="C45" s="306" t="s">
        <v>3795</v>
      </c>
      <c r="D45" s="349">
        <v>30</v>
      </c>
      <c r="E45" s="348"/>
      <c r="F45" s="348"/>
      <c r="G45" s="35">
        <v>22.39</v>
      </c>
      <c r="H45" s="35"/>
      <c r="I45" s="35"/>
      <c r="J45" s="35">
        <v>22.9</v>
      </c>
      <c r="K45" s="348"/>
      <c r="L45" s="348"/>
      <c r="M45" s="348"/>
      <c r="N45" s="348"/>
      <c r="O45" s="348"/>
      <c r="P45" s="348"/>
      <c r="Q45" s="33">
        <f>AVERAGE(E45:P45)</f>
        <v>22.645</v>
      </c>
      <c r="R45" s="242" t="str">
        <f>IF(Q45&lt;5,"SI","NO")</f>
        <v>NO</v>
      </c>
      <c r="S45" s="243" t="str">
        <f>IF(Q45&lt;5,"Sin Riesgo",IF(Q45 &lt;=14,"Bajo",IF(Q45&lt;=35,"Medio",IF(Q45&lt;=80,"Alto","Inviable Sanitariamente"))))</f>
        <v>Medio</v>
      </c>
      <c r="T45" s="88"/>
    </row>
    <row r="46" spans="1:20" s="93" customFormat="1" ht="32.1" customHeight="1">
      <c r="A46" s="310" t="s">
        <v>75</v>
      </c>
      <c r="B46" s="231" t="s">
        <v>41</v>
      </c>
      <c r="C46" s="306" t="s">
        <v>3566</v>
      </c>
      <c r="D46" s="233">
        <v>135</v>
      </c>
      <c r="E46" s="348"/>
      <c r="F46" s="348"/>
      <c r="G46" s="348"/>
      <c r="H46" s="348"/>
      <c r="I46" s="348">
        <v>82.09</v>
      </c>
      <c r="J46" s="348"/>
      <c r="K46" s="348"/>
      <c r="L46" s="348"/>
      <c r="M46" s="348"/>
      <c r="N46" s="348">
        <v>84.3</v>
      </c>
      <c r="O46" s="348"/>
      <c r="P46" s="348"/>
      <c r="Q46" s="33">
        <f t="shared" ref="Q46:Q81" si="6">AVERAGE(E46:P46)</f>
        <v>83.194999999999993</v>
      </c>
      <c r="R46" s="242" t="str">
        <f t="shared" ref="R46:R81" si="7">IF(Q46&lt;5,"SI","NO")</f>
        <v>NO</v>
      </c>
      <c r="S46" s="243" t="str">
        <f t="shared" ref="S46:S81" si="8">IF(Q46&lt;5,"Sin Riesgo",IF(Q46 &lt;=14,"Bajo",IF(Q46&lt;=35,"Medio",IF(Q46&lt;=80,"Alto","Inviable Sanitariamente"))))</f>
        <v>Inviable Sanitariamente</v>
      </c>
      <c r="T46" s="88"/>
    </row>
    <row r="47" spans="1:20" s="93" customFormat="1" ht="32.1" customHeight="1">
      <c r="A47" s="310" t="s">
        <v>75</v>
      </c>
      <c r="B47" s="231" t="s">
        <v>3567</v>
      </c>
      <c r="C47" s="306" t="s">
        <v>3568</v>
      </c>
      <c r="D47" s="233">
        <v>65</v>
      </c>
      <c r="E47" s="348"/>
      <c r="F47" s="348"/>
      <c r="G47" s="348"/>
      <c r="H47" s="35">
        <v>82.09</v>
      </c>
      <c r="I47" s="35"/>
      <c r="J47" s="35">
        <v>61.07</v>
      </c>
      <c r="K47" s="348"/>
      <c r="L47" s="348"/>
      <c r="M47" s="348"/>
      <c r="N47" s="348"/>
      <c r="O47" s="348"/>
      <c r="P47" s="348"/>
      <c r="Q47" s="33">
        <f t="shared" si="6"/>
        <v>71.58</v>
      </c>
      <c r="R47" s="242" t="str">
        <f t="shared" si="7"/>
        <v>NO</v>
      </c>
      <c r="S47" s="243" t="str">
        <f t="shared" si="8"/>
        <v>Alto</v>
      </c>
      <c r="T47" s="88"/>
    </row>
    <row r="48" spans="1:20" s="93" customFormat="1" ht="32.1" customHeight="1">
      <c r="A48" s="310" t="s">
        <v>75</v>
      </c>
      <c r="B48" s="231" t="s">
        <v>3569</v>
      </c>
      <c r="C48" s="306" t="s">
        <v>271</v>
      </c>
      <c r="D48" s="233">
        <v>48</v>
      </c>
      <c r="E48" s="348"/>
      <c r="F48" s="348"/>
      <c r="G48" s="348">
        <v>82.09</v>
      </c>
      <c r="H48" s="348"/>
      <c r="I48" s="348">
        <v>82.09</v>
      </c>
      <c r="J48" s="35"/>
      <c r="K48" s="348"/>
      <c r="L48" s="348"/>
      <c r="M48" s="348"/>
      <c r="N48" s="348"/>
      <c r="O48" s="348"/>
      <c r="P48" s="348"/>
      <c r="Q48" s="33">
        <f t="shared" si="6"/>
        <v>82.09</v>
      </c>
      <c r="R48" s="242" t="str">
        <f t="shared" si="7"/>
        <v>NO</v>
      </c>
      <c r="S48" s="243" t="str">
        <f t="shared" si="8"/>
        <v>Inviable Sanitariamente</v>
      </c>
      <c r="T48" s="88"/>
    </row>
    <row r="49" spans="1:20" s="93" customFormat="1" ht="32.1" customHeight="1">
      <c r="A49" s="310" t="s">
        <v>75</v>
      </c>
      <c r="B49" s="231" t="s">
        <v>63</v>
      </c>
      <c r="C49" s="306" t="s">
        <v>272</v>
      </c>
      <c r="D49" s="233">
        <v>100</v>
      </c>
      <c r="E49" s="348"/>
      <c r="F49" s="348"/>
      <c r="G49" s="348"/>
      <c r="H49" s="348">
        <v>82.09</v>
      </c>
      <c r="I49" s="35"/>
      <c r="J49" s="35">
        <v>83.97</v>
      </c>
      <c r="K49" s="348"/>
      <c r="L49" s="348"/>
      <c r="M49" s="348"/>
      <c r="N49" s="348"/>
      <c r="O49" s="348"/>
      <c r="P49" s="348"/>
      <c r="Q49" s="33">
        <f t="shared" si="6"/>
        <v>83.03</v>
      </c>
      <c r="R49" s="242" t="str">
        <f t="shared" si="7"/>
        <v>NO</v>
      </c>
      <c r="S49" s="243" t="str">
        <f t="shared" si="8"/>
        <v>Inviable Sanitariamente</v>
      </c>
      <c r="T49" s="88"/>
    </row>
    <row r="50" spans="1:20" s="93" customFormat="1" ht="32.1" customHeight="1">
      <c r="A50" s="310" t="s">
        <v>75</v>
      </c>
      <c r="B50" s="231" t="s">
        <v>458</v>
      </c>
      <c r="C50" s="306" t="s">
        <v>3570</v>
      </c>
      <c r="D50" s="233">
        <v>70</v>
      </c>
      <c r="E50" s="348"/>
      <c r="F50" s="348">
        <v>59.7</v>
      </c>
      <c r="G50" s="348"/>
      <c r="H50" s="348"/>
      <c r="I50" s="348"/>
      <c r="J50" s="35"/>
      <c r="K50" s="348"/>
      <c r="L50" s="348"/>
      <c r="M50" s="348"/>
      <c r="N50" s="348"/>
      <c r="O50" s="348"/>
      <c r="P50" s="348"/>
      <c r="Q50" s="33">
        <f t="shared" si="6"/>
        <v>59.7</v>
      </c>
      <c r="R50" s="242" t="str">
        <f t="shared" si="7"/>
        <v>NO</v>
      </c>
      <c r="S50" s="243" t="str">
        <f t="shared" si="8"/>
        <v>Alto</v>
      </c>
      <c r="T50" s="88"/>
    </row>
    <row r="51" spans="1:20" s="93" customFormat="1" ht="32.1" customHeight="1">
      <c r="A51" s="310" t="s">
        <v>75</v>
      </c>
      <c r="B51" s="231" t="s">
        <v>64</v>
      </c>
      <c r="C51" s="306" t="s">
        <v>3571</v>
      </c>
      <c r="D51" s="233">
        <v>250</v>
      </c>
      <c r="E51" s="348"/>
      <c r="F51" s="348">
        <v>82.09</v>
      </c>
      <c r="G51" s="35"/>
      <c r="H51" s="35">
        <v>82.09</v>
      </c>
      <c r="I51" s="35"/>
      <c r="J51" s="35"/>
      <c r="K51" s="348"/>
      <c r="L51" s="348"/>
      <c r="M51" s="348"/>
      <c r="N51" s="348"/>
      <c r="O51" s="348"/>
      <c r="P51" s="348"/>
      <c r="Q51" s="33">
        <f t="shared" si="6"/>
        <v>82.09</v>
      </c>
      <c r="R51" s="242" t="str">
        <f t="shared" si="7"/>
        <v>NO</v>
      </c>
      <c r="S51" s="243" t="str">
        <f t="shared" si="8"/>
        <v>Inviable Sanitariamente</v>
      </c>
      <c r="T51" s="88"/>
    </row>
    <row r="52" spans="1:20" s="93" customFormat="1" ht="32.1" customHeight="1">
      <c r="A52" s="310" t="s">
        <v>75</v>
      </c>
      <c r="B52" s="231" t="s">
        <v>58</v>
      </c>
      <c r="C52" s="306" t="s">
        <v>274</v>
      </c>
      <c r="D52" s="233">
        <v>240</v>
      </c>
      <c r="F52" s="348">
        <v>82.09</v>
      </c>
      <c r="H52" s="35">
        <v>82.09</v>
      </c>
      <c r="J52" s="35"/>
      <c r="K52" s="348"/>
      <c r="L52" s="348"/>
      <c r="M52" s="348"/>
      <c r="N52" s="348"/>
      <c r="O52" s="348"/>
      <c r="P52" s="348"/>
      <c r="Q52" s="33">
        <f t="shared" si="6"/>
        <v>82.09</v>
      </c>
      <c r="R52" s="242" t="str">
        <f t="shared" si="7"/>
        <v>NO</v>
      </c>
      <c r="S52" s="243" t="str">
        <f t="shared" si="8"/>
        <v>Inviable Sanitariamente</v>
      </c>
      <c r="T52" s="88"/>
    </row>
    <row r="53" spans="1:20" s="93" customFormat="1" ht="32.1" customHeight="1">
      <c r="A53" s="310" t="s">
        <v>75</v>
      </c>
      <c r="B53" s="231" t="s">
        <v>916</v>
      </c>
      <c r="C53" s="306" t="s">
        <v>3572</v>
      </c>
      <c r="D53" s="233">
        <v>149</v>
      </c>
      <c r="E53" s="348">
        <v>82.09</v>
      </c>
      <c r="F53" s="348"/>
      <c r="G53" s="348"/>
      <c r="H53" s="348"/>
      <c r="I53" s="35">
        <v>82.09</v>
      </c>
      <c r="J53" s="35"/>
      <c r="K53" s="348"/>
      <c r="L53" s="348"/>
      <c r="M53" s="348"/>
      <c r="N53" s="348"/>
      <c r="O53" s="348"/>
      <c r="P53" s="348"/>
      <c r="Q53" s="33">
        <f t="shared" si="6"/>
        <v>82.09</v>
      </c>
      <c r="R53" s="242" t="str">
        <f t="shared" si="7"/>
        <v>NO</v>
      </c>
      <c r="S53" s="243" t="str">
        <f t="shared" si="8"/>
        <v>Inviable Sanitariamente</v>
      </c>
      <c r="T53" s="88"/>
    </row>
    <row r="54" spans="1:20" s="93" customFormat="1" ht="32.1" customHeight="1">
      <c r="A54" s="310" t="s">
        <v>75</v>
      </c>
      <c r="B54" s="231" t="s">
        <v>2341</v>
      </c>
      <c r="C54" s="306" t="s">
        <v>3573</v>
      </c>
      <c r="D54" s="233">
        <v>87</v>
      </c>
      <c r="E54" s="348">
        <v>84.33</v>
      </c>
      <c r="F54" s="348"/>
      <c r="G54" s="348"/>
      <c r="H54" s="348"/>
      <c r="I54" s="35">
        <v>86.57</v>
      </c>
      <c r="K54" s="348"/>
      <c r="L54" s="348"/>
      <c r="M54" s="348"/>
      <c r="N54" s="348"/>
      <c r="O54" s="348"/>
      <c r="P54" s="348"/>
      <c r="Q54" s="33">
        <f>AVERAGE(E54:P54)</f>
        <v>85.449999999999989</v>
      </c>
      <c r="R54" s="242" t="str">
        <f t="shared" si="7"/>
        <v>NO</v>
      </c>
      <c r="S54" s="243" t="str">
        <f t="shared" si="8"/>
        <v>Inviable Sanitariamente</v>
      </c>
      <c r="T54" s="88"/>
    </row>
    <row r="55" spans="1:20" s="93" customFormat="1" ht="32.1" customHeight="1">
      <c r="A55" s="437" t="s">
        <v>75</v>
      </c>
      <c r="B55" s="438" t="s">
        <v>3574</v>
      </c>
      <c r="C55" s="440" t="s">
        <v>3575</v>
      </c>
      <c r="D55" s="233">
        <v>27</v>
      </c>
      <c r="E55" s="35"/>
      <c r="F55" s="35">
        <v>61.94</v>
      </c>
      <c r="G55" s="35"/>
      <c r="H55" s="35"/>
      <c r="I55" s="35"/>
      <c r="J55" s="35">
        <v>83.97</v>
      </c>
      <c r="K55" s="35"/>
      <c r="L55" s="35"/>
      <c r="M55" s="35"/>
      <c r="N55" s="35"/>
      <c r="O55" s="35"/>
      <c r="P55" s="35"/>
      <c r="Q55" s="33">
        <f t="shared" si="6"/>
        <v>72.954999999999998</v>
      </c>
      <c r="R55" s="242" t="str">
        <f t="shared" si="7"/>
        <v>NO</v>
      </c>
      <c r="S55" s="243" t="str">
        <f t="shared" si="8"/>
        <v>Alto</v>
      </c>
      <c r="T55" s="88"/>
    </row>
    <row r="56" spans="1:20" s="93" customFormat="1" ht="32.1" customHeight="1">
      <c r="A56" s="310" t="s">
        <v>75</v>
      </c>
      <c r="B56" s="231" t="s">
        <v>3789</v>
      </c>
      <c r="C56" s="306" t="s">
        <v>3790</v>
      </c>
      <c r="D56" s="233">
        <v>69</v>
      </c>
      <c r="E56" s="248"/>
      <c r="F56" s="248"/>
      <c r="G56" s="248"/>
      <c r="H56" s="248"/>
      <c r="I56" s="248">
        <v>0</v>
      </c>
      <c r="J56" s="248"/>
      <c r="K56" s="348">
        <v>0</v>
      </c>
      <c r="L56" s="348"/>
      <c r="M56" s="348"/>
      <c r="N56" s="348"/>
      <c r="O56" s="348"/>
      <c r="P56" s="348"/>
      <c r="Q56" s="248">
        <f t="shared" si="6"/>
        <v>0</v>
      </c>
      <c r="R56" s="242" t="str">
        <f t="shared" si="7"/>
        <v>SI</v>
      </c>
      <c r="S56" s="243" t="str">
        <f t="shared" si="8"/>
        <v>Sin Riesgo</v>
      </c>
      <c r="T56" s="88"/>
    </row>
    <row r="57" spans="1:20" s="93" customFormat="1" ht="51.75" customHeight="1">
      <c r="A57" s="310" t="s">
        <v>75</v>
      </c>
      <c r="B57" s="231" t="s">
        <v>974</v>
      </c>
      <c r="C57" s="306" t="s">
        <v>3768</v>
      </c>
      <c r="D57" s="233">
        <v>46</v>
      </c>
      <c r="E57" s="348"/>
      <c r="F57" s="348"/>
      <c r="G57" s="348"/>
      <c r="H57" s="248"/>
      <c r="I57" s="248"/>
      <c r="J57" s="248"/>
      <c r="K57" s="348">
        <v>82.1</v>
      </c>
      <c r="L57" s="348"/>
      <c r="M57" s="348"/>
      <c r="N57" s="348"/>
      <c r="O57" s="348"/>
      <c r="P57" s="348"/>
      <c r="Q57" s="248">
        <f t="shared" si="6"/>
        <v>82.1</v>
      </c>
      <c r="R57" s="242" t="str">
        <f t="shared" si="7"/>
        <v>NO</v>
      </c>
      <c r="S57" s="243" t="str">
        <f t="shared" si="8"/>
        <v>Inviable Sanitariamente</v>
      </c>
      <c r="T57" s="88"/>
    </row>
    <row r="58" spans="1:20" s="93" customFormat="1" ht="45" customHeight="1">
      <c r="A58" s="310" t="s">
        <v>75</v>
      </c>
      <c r="B58" s="231" t="s">
        <v>66</v>
      </c>
      <c r="C58" s="306" t="s">
        <v>3769</v>
      </c>
      <c r="D58" s="233">
        <v>46</v>
      </c>
      <c r="E58" s="348"/>
      <c r="F58" s="348"/>
      <c r="G58" s="348"/>
      <c r="H58" s="248"/>
      <c r="I58" s="248"/>
      <c r="J58" s="248">
        <v>86.6</v>
      </c>
      <c r="K58" s="348"/>
      <c r="L58" s="348"/>
      <c r="M58" s="348"/>
      <c r="N58" s="348"/>
      <c r="O58" s="348"/>
      <c r="P58" s="348"/>
      <c r="Q58" s="248">
        <f t="shared" si="6"/>
        <v>86.6</v>
      </c>
      <c r="R58" s="242" t="str">
        <f t="shared" si="7"/>
        <v>NO</v>
      </c>
      <c r="S58" s="243" t="str">
        <f t="shared" si="8"/>
        <v>Inviable Sanitariamente</v>
      </c>
      <c r="T58" s="88"/>
    </row>
    <row r="59" spans="1:20" s="93" customFormat="1" ht="32.1" customHeight="1">
      <c r="A59" s="310" t="s">
        <v>75</v>
      </c>
      <c r="B59" s="231" t="s">
        <v>66</v>
      </c>
      <c r="C59" s="306" t="s">
        <v>3774</v>
      </c>
      <c r="D59" s="233">
        <v>70</v>
      </c>
      <c r="E59" s="348"/>
      <c r="F59" s="348">
        <v>84.3</v>
      </c>
      <c r="G59" s="348"/>
      <c r="H59" s="348"/>
      <c r="I59" s="248"/>
      <c r="J59" s="248"/>
      <c r="K59" s="348"/>
      <c r="L59" s="348"/>
      <c r="M59" s="348"/>
      <c r="N59" s="348">
        <v>82.1</v>
      </c>
      <c r="O59" s="348"/>
      <c r="P59" s="348"/>
      <c r="Q59" s="248">
        <f t="shared" si="6"/>
        <v>83.199999999999989</v>
      </c>
      <c r="R59" s="242" t="str">
        <f t="shared" si="7"/>
        <v>NO</v>
      </c>
      <c r="S59" s="243" t="str">
        <f t="shared" si="8"/>
        <v>Inviable Sanitariamente</v>
      </c>
      <c r="T59" s="88"/>
    </row>
    <row r="60" spans="1:20" s="93" customFormat="1" ht="32.1" customHeight="1">
      <c r="A60" s="310" t="s">
        <v>75</v>
      </c>
      <c r="B60" s="231" t="s">
        <v>3783</v>
      </c>
      <c r="C60" s="306" t="s">
        <v>3784</v>
      </c>
      <c r="D60" s="349">
        <v>26</v>
      </c>
      <c r="E60" s="348"/>
      <c r="F60" s="348"/>
      <c r="G60" s="348">
        <v>82.09</v>
      </c>
      <c r="H60" s="248"/>
      <c r="I60" s="248">
        <v>59.7</v>
      </c>
      <c r="J60" s="248"/>
      <c r="K60" s="348"/>
      <c r="L60" s="348"/>
      <c r="M60" s="348"/>
      <c r="N60" s="348"/>
      <c r="O60" s="348"/>
      <c r="P60" s="348"/>
      <c r="Q60" s="248">
        <f t="shared" si="6"/>
        <v>70.89500000000001</v>
      </c>
      <c r="R60" s="242" t="str">
        <f t="shared" si="7"/>
        <v>NO</v>
      </c>
      <c r="S60" s="243" t="str">
        <f t="shared" si="8"/>
        <v>Alto</v>
      </c>
      <c r="T60" s="88"/>
    </row>
    <row r="61" spans="1:20" s="93" customFormat="1" ht="32.1" customHeight="1">
      <c r="A61" s="310" t="s">
        <v>75</v>
      </c>
      <c r="B61" s="231" t="s">
        <v>3785</v>
      </c>
      <c r="C61" s="306" t="s">
        <v>3784</v>
      </c>
      <c r="D61" s="349">
        <v>26</v>
      </c>
      <c r="E61" s="348"/>
      <c r="F61" s="348"/>
      <c r="G61" s="348">
        <v>59.7</v>
      </c>
      <c r="H61" s="248"/>
      <c r="I61" s="248">
        <v>82.09</v>
      </c>
      <c r="J61" s="248"/>
      <c r="K61" s="348"/>
      <c r="L61" s="348"/>
      <c r="M61" s="348"/>
      <c r="N61" s="348"/>
      <c r="O61" s="348"/>
      <c r="P61" s="348"/>
      <c r="Q61" s="248">
        <f t="shared" si="6"/>
        <v>70.89500000000001</v>
      </c>
      <c r="R61" s="242" t="str">
        <f t="shared" si="7"/>
        <v>NO</v>
      </c>
      <c r="S61" s="243" t="str">
        <f t="shared" si="8"/>
        <v>Alto</v>
      </c>
      <c r="T61" s="88"/>
    </row>
    <row r="62" spans="1:20" s="93" customFormat="1" ht="32.1" customHeight="1">
      <c r="A62" s="437" t="s">
        <v>75</v>
      </c>
      <c r="B62" s="438" t="s">
        <v>3788</v>
      </c>
      <c r="C62" s="440" t="s">
        <v>273</v>
      </c>
      <c r="D62" s="233">
        <v>160</v>
      </c>
      <c r="E62" s="248"/>
      <c r="F62" s="248">
        <v>22.39</v>
      </c>
      <c r="G62" s="248"/>
      <c r="H62" s="248"/>
      <c r="I62" s="248"/>
      <c r="J62" s="248">
        <v>22.9</v>
      </c>
      <c r="K62" s="248"/>
      <c r="L62" s="248"/>
      <c r="M62" s="248"/>
      <c r="N62" s="248"/>
      <c r="O62" s="248"/>
      <c r="P62" s="248"/>
      <c r="Q62" s="248">
        <f t="shared" si="6"/>
        <v>22.645</v>
      </c>
      <c r="R62" s="242" t="str">
        <f t="shared" si="7"/>
        <v>NO</v>
      </c>
      <c r="S62" s="243" t="str">
        <f t="shared" si="8"/>
        <v>Medio</v>
      </c>
      <c r="T62" s="88"/>
    </row>
    <row r="63" spans="1:20" s="93" customFormat="1" ht="32.1" customHeight="1">
      <c r="A63" s="310" t="s">
        <v>75</v>
      </c>
      <c r="B63" s="231" t="s">
        <v>1209</v>
      </c>
      <c r="C63" s="306" t="s">
        <v>3791</v>
      </c>
      <c r="D63" s="349">
        <v>30</v>
      </c>
      <c r="E63" s="348"/>
      <c r="F63" s="348">
        <v>82.1</v>
      </c>
      <c r="G63" s="348"/>
      <c r="H63" s="348">
        <v>84.3</v>
      </c>
      <c r="I63" s="248"/>
      <c r="J63" s="248"/>
      <c r="K63" s="348"/>
      <c r="L63" s="348"/>
      <c r="M63" s="348"/>
      <c r="N63" s="348"/>
      <c r="O63" s="348"/>
      <c r="P63" s="348"/>
      <c r="Q63" s="248">
        <f t="shared" si="6"/>
        <v>83.199999999999989</v>
      </c>
      <c r="R63" s="242" t="str">
        <f t="shared" si="7"/>
        <v>NO</v>
      </c>
      <c r="S63" s="243" t="str">
        <f t="shared" si="8"/>
        <v>Inviable Sanitariamente</v>
      </c>
      <c r="T63" s="88"/>
    </row>
    <row r="64" spans="1:20" s="93" customFormat="1" ht="32.1" customHeight="1">
      <c r="A64" s="310" t="s">
        <v>75</v>
      </c>
      <c r="B64" s="428" t="s">
        <v>4030</v>
      </c>
      <c r="C64" s="561" t="s">
        <v>4031</v>
      </c>
      <c r="D64" s="350">
        <v>86</v>
      </c>
      <c r="E64" s="348"/>
      <c r="F64" s="348">
        <v>82.09</v>
      </c>
      <c r="G64" s="348"/>
      <c r="H64" s="348"/>
      <c r="I64" s="348"/>
      <c r="J64" s="348">
        <v>93.13</v>
      </c>
      <c r="K64" s="348"/>
      <c r="L64" s="348"/>
      <c r="M64" s="348"/>
      <c r="N64" s="348"/>
      <c r="O64" s="348"/>
      <c r="P64" s="348"/>
      <c r="Q64" s="248">
        <f t="shared" si="6"/>
        <v>87.61</v>
      </c>
      <c r="R64" s="242" t="str">
        <f t="shared" si="7"/>
        <v>NO</v>
      </c>
      <c r="S64" s="243" t="str">
        <f t="shared" si="8"/>
        <v>Inviable Sanitariamente</v>
      </c>
      <c r="T64" s="88"/>
    </row>
    <row r="65" spans="1:23" s="93" customFormat="1" ht="32.1" customHeight="1">
      <c r="A65" s="310" t="s">
        <v>75</v>
      </c>
      <c r="B65" s="428" t="s">
        <v>4032</v>
      </c>
      <c r="C65" s="561" t="s">
        <v>4033</v>
      </c>
      <c r="D65" s="350">
        <v>105</v>
      </c>
      <c r="E65" s="348"/>
      <c r="F65" s="348"/>
      <c r="G65" s="348">
        <v>47</v>
      </c>
      <c r="H65" s="348"/>
      <c r="I65" s="348">
        <v>84.33</v>
      </c>
      <c r="J65" s="348"/>
      <c r="K65" s="348"/>
      <c r="L65" s="348"/>
      <c r="M65" s="348"/>
      <c r="N65" s="348"/>
      <c r="O65" s="348"/>
      <c r="P65" s="348"/>
      <c r="Q65" s="248">
        <f t="shared" si="6"/>
        <v>65.664999999999992</v>
      </c>
      <c r="R65" s="242" t="str">
        <f t="shared" si="7"/>
        <v>NO</v>
      </c>
      <c r="S65" s="243" t="str">
        <f t="shared" si="8"/>
        <v>Alto</v>
      </c>
      <c r="T65" s="88"/>
    </row>
    <row r="66" spans="1:23" s="93" customFormat="1" ht="32.1" customHeight="1">
      <c r="A66" s="310" t="s">
        <v>75</v>
      </c>
      <c r="B66" s="428" t="s">
        <v>51</v>
      </c>
      <c r="C66" s="561" t="s">
        <v>4034</v>
      </c>
      <c r="D66" s="350">
        <v>85</v>
      </c>
      <c r="E66" s="348">
        <v>82.09</v>
      </c>
      <c r="F66" s="348"/>
      <c r="G66" s="348"/>
      <c r="H66" s="348"/>
      <c r="I66" s="348">
        <v>82.09</v>
      </c>
      <c r="J66" s="348"/>
      <c r="K66" s="348"/>
      <c r="L66" s="348"/>
      <c r="M66" s="348"/>
      <c r="N66" s="348"/>
      <c r="O66" s="348"/>
      <c r="P66" s="348"/>
      <c r="Q66" s="248">
        <f t="shared" si="6"/>
        <v>82.09</v>
      </c>
      <c r="R66" s="242" t="str">
        <f t="shared" si="7"/>
        <v>NO</v>
      </c>
      <c r="S66" s="243" t="str">
        <f t="shared" si="8"/>
        <v>Inviable Sanitariamente</v>
      </c>
      <c r="T66" s="88"/>
    </row>
    <row r="67" spans="1:23" s="93" customFormat="1" ht="32.1" customHeight="1">
      <c r="A67" s="310" t="s">
        <v>75</v>
      </c>
      <c r="B67" s="428" t="s">
        <v>692</v>
      </c>
      <c r="C67" s="561" t="s">
        <v>4035</v>
      </c>
      <c r="D67" s="350">
        <v>836</v>
      </c>
      <c r="E67" s="348"/>
      <c r="F67" s="348"/>
      <c r="G67" s="348">
        <v>22.4</v>
      </c>
      <c r="H67" s="348"/>
      <c r="I67" s="348"/>
      <c r="J67" s="348"/>
      <c r="K67" s="348">
        <v>22.9</v>
      </c>
      <c r="L67" s="348"/>
      <c r="M67" s="348"/>
      <c r="N67" s="348"/>
      <c r="O67" s="348"/>
      <c r="P67" s="348"/>
      <c r="Q67" s="248">
        <f t="shared" si="6"/>
        <v>22.65</v>
      </c>
      <c r="R67" s="242" t="str">
        <f t="shared" si="7"/>
        <v>NO</v>
      </c>
      <c r="S67" s="243" t="str">
        <f t="shared" si="8"/>
        <v>Medio</v>
      </c>
      <c r="T67" s="88"/>
    </row>
    <row r="68" spans="1:23" s="93" customFormat="1" ht="32.1" customHeight="1">
      <c r="A68" s="310" t="s">
        <v>75</v>
      </c>
      <c r="B68" s="428" t="s">
        <v>4278</v>
      </c>
      <c r="C68" s="561" t="s">
        <v>4279</v>
      </c>
      <c r="D68" s="350">
        <v>119</v>
      </c>
      <c r="E68" s="348"/>
      <c r="F68" s="348"/>
      <c r="G68" s="348"/>
      <c r="H68" s="348"/>
      <c r="I68" s="348"/>
      <c r="J68" s="348">
        <v>93.1</v>
      </c>
      <c r="K68" s="348"/>
      <c r="L68" s="348"/>
      <c r="M68" s="348"/>
      <c r="N68" s="348"/>
      <c r="O68" s="348"/>
      <c r="P68" s="348"/>
      <c r="Q68" s="248">
        <f>AVERAGE(E68:P68)</f>
        <v>93.1</v>
      </c>
      <c r="R68" s="242" t="str">
        <f>IF(Q68&lt;5,"SI","NO")</f>
        <v>NO</v>
      </c>
      <c r="S68" s="243" t="str">
        <f>IF(Q68&lt;5,"Sin Riesgo",IF(Q68 &lt;=14,"Bajo",IF(Q68&lt;=35,"Medio",IF(Q68&lt;=80,"Alto","Inviable Sanitariamente"))))</f>
        <v>Inviable Sanitariamente</v>
      </c>
      <c r="T68" s="88"/>
    </row>
    <row r="69" spans="1:23" s="93" customFormat="1" ht="32.1" customHeight="1">
      <c r="A69" s="310" t="s">
        <v>75</v>
      </c>
      <c r="B69" s="428" t="s">
        <v>4280</v>
      </c>
      <c r="C69" s="561" t="s">
        <v>4281</v>
      </c>
      <c r="D69" s="350">
        <v>45</v>
      </c>
      <c r="E69" s="348"/>
      <c r="F69" s="348"/>
      <c r="G69" s="348">
        <v>59.7</v>
      </c>
      <c r="H69" s="348"/>
      <c r="I69" s="348"/>
      <c r="J69" s="348"/>
      <c r="K69" s="348"/>
      <c r="L69" s="348"/>
      <c r="M69" s="348"/>
      <c r="N69" s="348"/>
      <c r="O69" s="348"/>
      <c r="P69" s="348"/>
      <c r="Q69" s="248">
        <f>AVERAGE(E69:P69)</f>
        <v>59.7</v>
      </c>
      <c r="R69" s="242" t="str">
        <f>IF(Q69&lt;5,"SI","NO")</f>
        <v>NO</v>
      </c>
      <c r="S69" s="243" t="str">
        <f>IF(Q69&lt;5,"Sin Riesgo",IF(Q69 &lt;=14,"Bajo",IF(Q69&lt;=35,"Medio",IF(Q69&lt;=80,"Alto","Inviable Sanitariamente"))))</f>
        <v>Alto</v>
      </c>
      <c r="T69" s="88"/>
    </row>
    <row r="70" spans="1:23" s="93" customFormat="1" ht="32.1" customHeight="1">
      <c r="A70" s="439" t="s">
        <v>76</v>
      </c>
      <c r="B70" s="440" t="s">
        <v>275</v>
      </c>
      <c r="C70" s="440" t="s">
        <v>276</v>
      </c>
      <c r="D70" s="233">
        <v>650</v>
      </c>
      <c r="E70" s="35"/>
      <c r="F70" s="35"/>
      <c r="G70" s="35"/>
      <c r="H70" s="35">
        <v>8.2799999999999994</v>
      </c>
      <c r="I70" s="35">
        <v>0</v>
      </c>
      <c r="J70" s="35"/>
      <c r="K70" s="35">
        <v>0</v>
      </c>
      <c r="L70" s="35">
        <v>0</v>
      </c>
      <c r="M70" s="35"/>
      <c r="N70" s="35"/>
      <c r="O70" s="35"/>
      <c r="P70" s="35"/>
      <c r="Q70" s="33">
        <f t="shared" si="6"/>
        <v>2.0699999999999998</v>
      </c>
      <c r="R70" s="242" t="str">
        <f t="shared" si="7"/>
        <v>SI</v>
      </c>
      <c r="S70" s="243" t="str">
        <f t="shared" si="8"/>
        <v>Sin Riesgo</v>
      </c>
      <c r="T70" s="88"/>
    </row>
    <row r="71" spans="1:23" s="93" customFormat="1" ht="32.1" customHeight="1">
      <c r="A71" s="439" t="s">
        <v>76</v>
      </c>
      <c r="B71" s="440" t="s">
        <v>72</v>
      </c>
      <c r="C71" s="440" t="s">
        <v>277</v>
      </c>
      <c r="D71" s="233">
        <v>300</v>
      </c>
      <c r="E71" s="35"/>
      <c r="F71" s="35"/>
      <c r="G71" s="35"/>
      <c r="H71" s="35"/>
      <c r="I71" s="35">
        <v>46.45</v>
      </c>
      <c r="J71" s="35"/>
      <c r="K71" s="35">
        <v>0</v>
      </c>
      <c r="L71" s="35">
        <v>0</v>
      </c>
      <c r="M71" s="35"/>
      <c r="N71" s="35"/>
      <c r="O71" s="35"/>
      <c r="P71" s="35"/>
      <c r="Q71" s="33">
        <f t="shared" si="6"/>
        <v>15.483333333333334</v>
      </c>
      <c r="R71" s="242" t="str">
        <f t="shared" si="7"/>
        <v>NO</v>
      </c>
      <c r="S71" s="243" t="str">
        <f t="shared" si="8"/>
        <v>Medio</v>
      </c>
      <c r="T71" s="88"/>
    </row>
    <row r="72" spans="1:23" s="93" customFormat="1" ht="32.1" customHeight="1">
      <c r="A72" s="439" t="s">
        <v>76</v>
      </c>
      <c r="B72" s="440" t="s">
        <v>3576</v>
      </c>
      <c r="C72" s="440" t="s">
        <v>3577</v>
      </c>
      <c r="D72" s="233">
        <v>187</v>
      </c>
      <c r="E72" s="35">
        <v>0</v>
      </c>
      <c r="F72" s="35">
        <v>0</v>
      </c>
      <c r="G72" s="35">
        <v>0</v>
      </c>
      <c r="H72" s="35">
        <v>16.850000000000001</v>
      </c>
      <c r="I72" s="35"/>
      <c r="J72" s="35"/>
      <c r="K72" s="35">
        <v>70.97</v>
      </c>
      <c r="L72" s="35"/>
      <c r="M72" s="35"/>
      <c r="N72" s="35"/>
      <c r="O72" s="35"/>
      <c r="P72" s="35"/>
      <c r="Q72" s="33">
        <f t="shared" si="6"/>
        <v>17.564</v>
      </c>
      <c r="R72" s="242" t="str">
        <f t="shared" si="7"/>
        <v>NO</v>
      </c>
      <c r="S72" s="243" t="str">
        <f t="shared" si="8"/>
        <v>Medio</v>
      </c>
      <c r="T72" s="88"/>
    </row>
    <row r="73" spans="1:23" s="93" customFormat="1" ht="32.1" customHeight="1">
      <c r="A73" s="439" t="s">
        <v>76</v>
      </c>
      <c r="B73" s="440" t="s">
        <v>73</v>
      </c>
      <c r="C73" s="440" t="s">
        <v>278</v>
      </c>
      <c r="D73" s="233">
        <v>398</v>
      </c>
      <c r="E73" s="35"/>
      <c r="F73" s="35"/>
      <c r="G73" s="35"/>
      <c r="H73" s="35">
        <v>70.22</v>
      </c>
      <c r="I73" s="35">
        <v>7.74</v>
      </c>
      <c r="J73" s="35"/>
      <c r="K73" s="35">
        <v>70.97</v>
      </c>
      <c r="L73" s="35">
        <v>0</v>
      </c>
      <c r="M73" s="35"/>
      <c r="N73" s="35"/>
      <c r="O73" s="35"/>
      <c r="P73" s="35"/>
      <c r="Q73" s="33">
        <f t="shared" si="6"/>
        <v>37.232500000000002</v>
      </c>
      <c r="R73" s="242" t="str">
        <f t="shared" si="7"/>
        <v>NO</v>
      </c>
      <c r="S73" s="243" t="str">
        <f t="shared" si="8"/>
        <v>Alto</v>
      </c>
      <c r="T73" s="88"/>
    </row>
    <row r="74" spans="1:23" s="93" customFormat="1" ht="32.1" customHeight="1">
      <c r="A74" s="439" t="s">
        <v>76</v>
      </c>
      <c r="B74" s="440" t="s">
        <v>66</v>
      </c>
      <c r="C74" s="440" t="s">
        <v>279</v>
      </c>
      <c r="D74" s="233">
        <v>210</v>
      </c>
      <c r="E74" s="35"/>
      <c r="F74" s="35"/>
      <c r="G74" s="35"/>
      <c r="H74" s="35">
        <v>48.39</v>
      </c>
      <c r="I74" s="35">
        <v>90.32</v>
      </c>
      <c r="J74" s="35"/>
      <c r="K74" s="35"/>
      <c r="L74" s="35"/>
      <c r="M74" s="35"/>
      <c r="N74" s="35"/>
      <c r="O74" s="35"/>
      <c r="P74" s="35"/>
      <c r="Q74" s="33">
        <f t="shared" si="6"/>
        <v>69.35499999999999</v>
      </c>
      <c r="R74" s="242" t="str">
        <f t="shared" si="7"/>
        <v>NO</v>
      </c>
      <c r="S74" s="243" t="str">
        <f t="shared" si="8"/>
        <v>Alto</v>
      </c>
      <c r="T74" s="88"/>
    </row>
    <row r="75" spans="1:23" s="93" customFormat="1" ht="32.1" customHeight="1">
      <c r="A75" s="439" t="s">
        <v>76</v>
      </c>
      <c r="B75" s="440" t="s">
        <v>12</v>
      </c>
      <c r="C75" s="440" t="s">
        <v>280</v>
      </c>
      <c r="D75" s="233">
        <v>290</v>
      </c>
      <c r="E75" s="35"/>
      <c r="F75" s="35"/>
      <c r="G75" s="35"/>
      <c r="H75" s="35">
        <v>27.1</v>
      </c>
      <c r="I75" s="35">
        <v>46.45</v>
      </c>
      <c r="J75" s="35"/>
      <c r="K75" s="35"/>
      <c r="L75" s="35"/>
      <c r="M75" s="35"/>
      <c r="N75" s="35"/>
      <c r="O75" s="35"/>
      <c r="P75" s="35"/>
      <c r="Q75" s="33">
        <f t="shared" si="6"/>
        <v>36.775000000000006</v>
      </c>
      <c r="R75" s="242" t="str">
        <f t="shared" si="7"/>
        <v>NO</v>
      </c>
      <c r="S75" s="243" t="str">
        <f t="shared" si="8"/>
        <v>Alto</v>
      </c>
      <c r="T75" s="88"/>
    </row>
    <row r="76" spans="1:23" s="93" customFormat="1" ht="32.1" customHeight="1">
      <c r="A76" s="439" t="s">
        <v>76</v>
      </c>
      <c r="B76" s="440" t="s">
        <v>287</v>
      </c>
      <c r="C76" s="440" t="s">
        <v>288</v>
      </c>
      <c r="D76" s="233">
        <v>126</v>
      </c>
      <c r="E76" s="35"/>
      <c r="F76" s="35"/>
      <c r="G76" s="35"/>
      <c r="H76" s="35">
        <v>0</v>
      </c>
      <c r="I76" s="35">
        <v>0</v>
      </c>
      <c r="J76" s="35"/>
      <c r="K76" s="35">
        <v>0</v>
      </c>
      <c r="L76" s="35">
        <v>0</v>
      </c>
      <c r="M76" s="35"/>
      <c r="N76" s="35"/>
      <c r="O76" s="35"/>
      <c r="P76" s="35"/>
      <c r="Q76" s="33">
        <f t="shared" si="6"/>
        <v>0</v>
      </c>
      <c r="R76" s="242" t="str">
        <f t="shared" si="7"/>
        <v>SI</v>
      </c>
      <c r="S76" s="243" t="str">
        <f t="shared" si="8"/>
        <v>Sin Riesgo</v>
      </c>
      <c r="T76" s="88"/>
    </row>
    <row r="77" spans="1:23" s="93" customFormat="1" ht="32.1" customHeight="1">
      <c r="A77" s="439" t="s">
        <v>76</v>
      </c>
      <c r="B77" s="440" t="s">
        <v>285</v>
      </c>
      <c r="C77" s="440" t="s">
        <v>286</v>
      </c>
      <c r="D77" s="233">
        <v>96</v>
      </c>
      <c r="E77" s="35"/>
      <c r="F77" s="35"/>
      <c r="G77" s="35">
        <v>0</v>
      </c>
      <c r="H77" s="35">
        <v>42.13</v>
      </c>
      <c r="I77" s="35"/>
      <c r="J77" s="35"/>
      <c r="K77" s="35"/>
      <c r="L77" s="35"/>
      <c r="M77" s="35"/>
      <c r="N77" s="35"/>
      <c r="O77" s="35"/>
      <c r="P77" s="35"/>
      <c r="Q77" s="33">
        <f t="shared" si="6"/>
        <v>21.065000000000001</v>
      </c>
      <c r="R77" s="242" t="str">
        <f t="shared" si="7"/>
        <v>NO</v>
      </c>
      <c r="S77" s="243" t="str">
        <f t="shared" si="8"/>
        <v>Medio</v>
      </c>
      <c r="T77" s="88"/>
    </row>
    <row r="78" spans="1:23" s="93" customFormat="1" ht="32.1" customHeight="1">
      <c r="A78" s="439" t="s">
        <v>76</v>
      </c>
      <c r="B78" s="440" t="s">
        <v>281</v>
      </c>
      <c r="C78" s="440" t="s">
        <v>282</v>
      </c>
      <c r="D78" s="233">
        <v>235</v>
      </c>
      <c r="E78" s="35"/>
      <c r="F78" s="35"/>
      <c r="G78" s="35"/>
      <c r="H78" s="35"/>
      <c r="I78" s="35"/>
      <c r="J78" s="35"/>
      <c r="K78" s="35"/>
      <c r="L78" s="35"/>
      <c r="M78" s="35"/>
      <c r="N78" s="35"/>
      <c r="O78" s="35"/>
      <c r="P78" s="35"/>
      <c r="Q78" s="33"/>
      <c r="R78" s="242"/>
      <c r="S78" s="243"/>
    </row>
    <row r="79" spans="1:23" s="172" customFormat="1" ht="32.1" customHeight="1">
      <c r="A79" s="439" t="s">
        <v>76</v>
      </c>
      <c r="B79" s="440" t="s">
        <v>283</v>
      </c>
      <c r="C79" s="440" t="s">
        <v>284</v>
      </c>
      <c r="D79" s="233">
        <v>53</v>
      </c>
      <c r="E79" s="35"/>
      <c r="F79" s="35"/>
      <c r="G79" s="35"/>
      <c r="H79" s="35">
        <v>0</v>
      </c>
      <c r="I79" s="35"/>
      <c r="J79" s="35"/>
      <c r="K79" s="35">
        <v>0</v>
      </c>
      <c r="L79" s="35">
        <v>0</v>
      </c>
      <c r="M79" s="35"/>
      <c r="N79" s="35"/>
      <c r="O79" s="35"/>
      <c r="P79" s="35"/>
      <c r="Q79" s="33">
        <f t="shared" si="6"/>
        <v>0</v>
      </c>
      <c r="R79" s="242" t="str">
        <f t="shared" si="7"/>
        <v>SI</v>
      </c>
      <c r="S79" s="243" t="str">
        <f t="shared" si="8"/>
        <v>Sin Riesgo</v>
      </c>
      <c r="T79" s="93"/>
      <c r="U79" s="93"/>
      <c r="V79" s="93"/>
      <c r="W79" s="93"/>
    </row>
    <row r="80" spans="1:23" s="93" customFormat="1" ht="32.1" customHeight="1">
      <c r="A80" s="347" t="s">
        <v>101</v>
      </c>
      <c r="B80" s="231" t="s">
        <v>65</v>
      </c>
      <c r="C80" s="306" t="s">
        <v>3579</v>
      </c>
      <c r="D80" s="298">
        <v>180</v>
      </c>
      <c r="E80" s="34"/>
      <c r="F80" s="34"/>
      <c r="G80" s="34">
        <v>21.1267</v>
      </c>
      <c r="H80" s="34"/>
      <c r="I80" s="34"/>
      <c r="J80" s="34"/>
      <c r="K80" s="34"/>
      <c r="L80" s="34"/>
      <c r="M80" s="34"/>
      <c r="N80" s="34">
        <v>21.1267</v>
      </c>
      <c r="O80" s="34"/>
      <c r="P80" s="34"/>
      <c r="Q80" s="33">
        <f t="shared" si="6"/>
        <v>21.1267</v>
      </c>
      <c r="R80" s="242" t="str">
        <f t="shared" si="7"/>
        <v>NO</v>
      </c>
      <c r="S80" s="243" t="str">
        <f t="shared" si="8"/>
        <v>Medio</v>
      </c>
    </row>
    <row r="81" spans="1:19" s="93" customFormat="1" ht="32.1" customHeight="1">
      <c r="A81" s="347" t="s">
        <v>101</v>
      </c>
      <c r="B81" s="231" t="s">
        <v>3580</v>
      </c>
      <c r="C81" s="306" t="s">
        <v>291</v>
      </c>
      <c r="D81" s="298">
        <v>1111</v>
      </c>
      <c r="E81" s="34"/>
      <c r="F81" s="34">
        <v>0</v>
      </c>
      <c r="G81" s="34">
        <v>8</v>
      </c>
      <c r="H81" s="34">
        <v>0</v>
      </c>
      <c r="I81" s="34">
        <v>0</v>
      </c>
      <c r="J81" s="34">
        <v>0</v>
      </c>
      <c r="K81" s="34">
        <v>0</v>
      </c>
      <c r="L81" s="34">
        <v>0</v>
      </c>
      <c r="M81" s="34">
        <v>0</v>
      </c>
      <c r="N81" s="34">
        <v>12</v>
      </c>
      <c r="O81" s="34">
        <v>0</v>
      </c>
      <c r="P81" s="34">
        <v>0</v>
      </c>
      <c r="Q81" s="33">
        <f t="shared" si="6"/>
        <v>1.8181818181818181</v>
      </c>
      <c r="R81" s="242" t="str">
        <f t="shared" si="7"/>
        <v>SI</v>
      </c>
      <c r="S81" s="243" t="str">
        <f t="shared" si="8"/>
        <v>Sin Riesgo</v>
      </c>
    </row>
    <row r="82" spans="1:19" s="93" customFormat="1" ht="32.1" customHeight="1">
      <c r="A82" s="347" t="s">
        <v>101</v>
      </c>
      <c r="B82" s="231" t="s">
        <v>427</v>
      </c>
      <c r="C82" s="306" t="s">
        <v>293</v>
      </c>
      <c r="D82" s="298">
        <v>230</v>
      </c>
      <c r="E82" s="34"/>
      <c r="F82" s="34"/>
      <c r="G82" s="34"/>
      <c r="H82" s="34"/>
      <c r="I82" s="34">
        <v>85.915400000000005</v>
      </c>
      <c r="J82" s="34"/>
      <c r="K82" s="34"/>
      <c r="L82" s="34"/>
      <c r="M82" s="34"/>
      <c r="N82" s="34"/>
      <c r="O82" s="34">
        <v>97.6</v>
      </c>
      <c r="P82" s="34"/>
      <c r="Q82" s="33">
        <f t="shared" ref="Q82:Q131" si="9">AVERAGE(E82:P82)</f>
        <v>91.7577</v>
      </c>
      <c r="R82" s="242" t="str">
        <f t="shared" ref="R82:R117" si="10">IF(Q82&lt;5,"SI","NO")</f>
        <v>NO</v>
      </c>
      <c r="S82" s="243" t="str">
        <f t="shared" ref="S82:S144" si="11">IF(Q82&lt;5,"Sin Riesgo",IF(Q82 &lt;=14,"Bajo",IF(Q82&lt;=35,"Medio",IF(Q82&lt;=80,"Alto","Inviable Sanitariamente"))))</f>
        <v>Inviable Sanitariamente</v>
      </c>
    </row>
    <row r="83" spans="1:19" s="93" customFormat="1" ht="42.75" customHeight="1">
      <c r="A83" s="347" t="s">
        <v>101</v>
      </c>
      <c r="B83" s="231" t="s">
        <v>3581</v>
      </c>
      <c r="C83" s="306" t="s">
        <v>294</v>
      </c>
      <c r="D83" s="298">
        <v>1352</v>
      </c>
      <c r="E83" s="34"/>
      <c r="F83" s="34">
        <v>0</v>
      </c>
      <c r="G83" s="34">
        <v>9.0253499999999995</v>
      </c>
      <c r="H83" s="34">
        <v>14.7887</v>
      </c>
      <c r="I83" s="34">
        <v>0</v>
      </c>
      <c r="J83" s="34">
        <v>8.4506999999999994</v>
      </c>
      <c r="K83" s="34">
        <v>0</v>
      </c>
      <c r="L83" s="34">
        <v>0</v>
      </c>
      <c r="M83" s="34">
        <v>0</v>
      </c>
      <c r="N83" s="34">
        <v>0</v>
      </c>
      <c r="O83" s="34">
        <v>0</v>
      </c>
      <c r="P83" s="34">
        <v>0</v>
      </c>
      <c r="Q83" s="33">
        <f t="shared" si="9"/>
        <v>2.9331590909090908</v>
      </c>
      <c r="R83" s="242" t="str">
        <f t="shared" si="10"/>
        <v>SI</v>
      </c>
      <c r="S83" s="243" t="str">
        <f t="shared" si="11"/>
        <v>Sin Riesgo</v>
      </c>
    </row>
    <row r="84" spans="1:19" s="93" customFormat="1" ht="32.1" customHeight="1">
      <c r="A84" s="347" t="s">
        <v>101</v>
      </c>
      <c r="B84" s="231" t="s">
        <v>425</v>
      </c>
      <c r="C84" s="306" t="s">
        <v>295</v>
      </c>
      <c r="D84" s="298">
        <v>177</v>
      </c>
      <c r="E84" s="34"/>
      <c r="F84" s="34"/>
      <c r="G84" s="34">
        <v>85.915400000000005</v>
      </c>
      <c r="H84" s="34"/>
      <c r="I84" s="34"/>
      <c r="J84" s="34"/>
      <c r="K84" s="34"/>
      <c r="L84" s="34"/>
      <c r="M84" s="34"/>
      <c r="N84" s="34"/>
      <c r="O84" s="34">
        <v>97.6</v>
      </c>
      <c r="P84" s="34"/>
      <c r="Q84" s="33">
        <f t="shared" si="9"/>
        <v>91.7577</v>
      </c>
      <c r="R84" s="242" t="str">
        <f t="shared" si="10"/>
        <v>NO</v>
      </c>
      <c r="S84" s="243" t="str">
        <f t="shared" si="11"/>
        <v>Inviable Sanitariamente</v>
      </c>
    </row>
    <row r="85" spans="1:19" s="93" customFormat="1" ht="32.1" customHeight="1">
      <c r="A85" s="347" t="s">
        <v>101</v>
      </c>
      <c r="B85" s="231" t="s">
        <v>3582</v>
      </c>
      <c r="C85" s="306" t="s">
        <v>297</v>
      </c>
      <c r="D85" s="298">
        <v>161</v>
      </c>
      <c r="E85" s="34"/>
      <c r="F85" s="34"/>
      <c r="G85" s="34">
        <v>85.915400000000005</v>
      </c>
      <c r="H85" s="34"/>
      <c r="I85" s="34"/>
      <c r="J85" s="34"/>
      <c r="K85" s="34"/>
      <c r="L85" s="34"/>
      <c r="M85" s="34"/>
      <c r="N85" s="34"/>
      <c r="O85" s="34">
        <v>97.6</v>
      </c>
      <c r="P85" s="34"/>
      <c r="Q85" s="33">
        <f t="shared" si="9"/>
        <v>91.7577</v>
      </c>
      <c r="R85" s="242" t="str">
        <f t="shared" si="10"/>
        <v>NO</v>
      </c>
      <c r="S85" s="243" t="str">
        <f t="shared" si="11"/>
        <v>Inviable Sanitariamente</v>
      </c>
    </row>
    <row r="86" spans="1:19" s="93" customFormat="1" ht="32.1" customHeight="1">
      <c r="A86" s="347" t="s">
        <v>101</v>
      </c>
      <c r="B86" s="231" t="s">
        <v>3583</v>
      </c>
      <c r="C86" s="306" t="s">
        <v>296</v>
      </c>
      <c r="D86" s="298">
        <v>352</v>
      </c>
      <c r="E86" s="34"/>
      <c r="F86" s="34"/>
      <c r="G86" s="34">
        <v>87.142799999999994</v>
      </c>
      <c r="H86" s="34"/>
      <c r="I86" s="34"/>
      <c r="J86" s="34"/>
      <c r="K86" s="34"/>
      <c r="L86" s="34"/>
      <c r="M86" s="34"/>
      <c r="N86" s="34"/>
      <c r="O86" s="34">
        <v>97.6</v>
      </c>
      <c r="P86" s="34"/>
      <c r="Q86" s="33">
        <f t="shared" si="9"/>
        <v>92.371399999999994</v>
      </c>
      <c r="R86" s="242" t="str">
        <f t="shared" si="10"/>
        <v>NO</v>
      </c>
      <c r="S86" s="243" t="str">
        <f t="shared" si="11"/>
        <v>Inviable Sanitariamente</v>
      </c>
    </row>
    <row r="87" spans="1:19" s="93" customFormat="1" ht="32.1" customHeight="1">
      <c r="A87" s="347" t="s">
        <v>101</v>
      </c>
      <c r="B87" s="231" t="s">
        <v>3584</v>
      </c>
      <c r="C87" s="306" t="s">
        <v>298</v>
      </c>
      <c r="D87" s="298">
        <v>108</v>
      </c>
      <c r="E87" s="34"/>
      <c r="F87" s="34"/>
      <c r="G87" s="34">
        <v>85.915400000000005</v>
      </c>
      <c r="H87" s="34"/>
      <c r="I87" s="34"/>
      <c r="J87" s="34"/>
      <c r="K87" s="34"/>
      <c r="L87" s="34"/>
      <c r="M87" s="34"/>
      <c r="N87" s="34"/>
      <c r="O87" s="34">
        <v>88</v>
      </c>
      <c r="P87" s="34"/>
      <c r="Q87" s="33">
        <f t="shared" si="9"/>
        <v>86.957700000000003</v>
      </c>
      <c r="R87" s="242" t="str">
        <f t="shared" si="10"/>
        <v>NO</v>
      </c>
      <c r="S87" s="243" t="str">
        <f t="shared" si="11"/>
        <v>Inviable Sanitariamente</v>
      </c>
    </row>
    <row r="88" spans="1:19" s="93" customFormat="1" ht="32.1" customHeight="1">
      <c r="A88" s="347" t="s">
        <v>101</v>
      </c>
      <c r="B88" s="231" t="s">
        <v>426</v>
      </c>
      <c r="C88" s="306" t="s">
        <v>299</v>
      </c>
      <c r="D88" s="298">
        <v>375</v>
      </c>
      <c r="E88" s="34"/>
      <c r="F88" s="34"/>
      <c r="G88" s="34">
        <v>85.915400000000005</v>
      </c>
      <c r="H88" s="34"/>
      <c r="I88" s="34"/>
      <c r="J88" s="34"/>
      <c r="K88" s="34"/>
      <c r="L88" s="34"/>
      <c r="M88" s="34"/>
      <c r="N88" s="34">
        <v>56.338000000000001</v>
      </c>
      <c r="O88" s="34"/>
      <c r="P88" s="34"/>
      <c r="Q88" s="33">
        <f t="shared" si="9"/>
        <v>71.1267</v>
      </c>
      <c r="R88" s="242" t="str">
        <f t="shared" si="10"/>
        <v>NO</v>
      </c>
      <c r="S88" s="243" t="str">
        <f t="shared" si="11"/>
        <v>Alto</v>
      </c>
    </row>
    <row r="89" spans="1:19" s="93" customFormat="1" ht="32.1" customHeight="1">
      <c r="A89" s="347" t="s">
        <v>101</v>
      </c>
      <c r="B89" s="231" t="s">
        <v>428</v>
      </c>
      <c r="C89" s="306" t="s">
        <v>300</v>
      </c>
      <c r="D89" s="298">
        <v>300</v>
      </c>
      <c r="E89" s="34"/>
      <c r="F89" s="34"/>
      <c r="G89" s="34">
        <v>77.464699999999993</v>
      </c>
      <c r="H89" s="34"/>
      <c r="I89" s="34"/>
      <c r="J89" s="34"/>
      <c r="K89" s="34"/>
      <c r="L89" s="34"/>
      <c r="M89" s="34"/>
      <c r="N89" s="34">
        <v>85.915400000000005</v>
      </c>
      <c r="O89" s="34"/>
      <c r="P89" s="34"/>
      <c r="Q89" s="33">
        <f t="shared" si="9"/>
        <v>81.690049999999999</v>
      </c>
      <c r="R89" s="242" t="str">
        <f t="shared" si="10"/>
        <v>NO</v>
      </c>
      <c r="S89" s="243" t="str">
        <f t="shared" si="11"/>
        <v>Inviable Sanitariamente</v>
      </c>
    </row>
    <row r="90" spans="1:19" s="93" customFormat="1" ht="32.1" customHeight="1">
      <c r="A90" s="347" t="s">
        <v>101</v>
      </c>
      <c r="B90" s="231" t="s">
        <v>20</v>
      </c>
      <c r="C90" s="306" t="s">
        <v>301</v>
      </c>
      <c r="D90" s="298">
        <v>130</v>
      </c>
      <c r="E90" s="34"/>
      <c r="F90" s="34"/>
      <c r="G90" s="34"/>
      <c r="H90" s="34">
        <v>85.915400000000005</v>
      </c>
      <c r="I90" s="34"/>
      <c r="J90" s="34"/>
      <c r="K90" s="34"/>
      <c r="L90" s="34"/>
      <c r="M90" s="34">
        <v>97.6</v>
      </c>
      <c r="N90" s="34"/>
      <c r="O90" s="34"/>
      <c r="P90" s="34"/>
      <c r="Q90" s="33">
        <f t="shared" si="9"/>
        <v>91.7577</v>
      </c>
      <c r="R90" s="242" t="str">
        <f t="shared" si="10"/>
        <v>NO</v>
      </c>
      <c r="S90" s="243" t="str">
        <f t="shared" si="11"/>
        <v>Inviable Sanitariamente</v>
      </c>
    </row>
    <row r="91" spans="1:19" s="93" customFormat="1" ht="32.1" customHeight="1">
      <c r="A91" s="347" t="s">
        <v>101</v>
      </c>
      <c r="B91" s="231" t="s">
        <v>461</v>
      </c>
      <c r="C91" s="306" t="s">
        <v>302</v>
      </c>
      <c r="D91" s="298">
        <v>36</v>
      </c>
      <c r="E91" s="34"/>
      <c r="F91" s="34"/>
      <c r="G91" s="34">
        <v>85.915400000000005</v>
      </c>
      <c r="H91" s="34"/>
      <c r="I91" s="34"/>
      <c r="J91" s="34"/>
      <c r="K91" s="34"/>
      <c r="L91" s="34"/>
      <c r="M91" s="34"/>
      <c r="N91" s="34"/>
      <c r="O91" s="34">
        <v>48</v>
      </c>
      <c r="P91" s="34"/>
      <c r="Q91" s="33">
        <f t="shared" si="9"/>
        <v>66.957700000000003</v>
      </c>
      <c r="R91" s="242" t="str">
        <f t="shared" si="10"/>
        <v>NO</v>
      </c>
      <c r="S91" s="243" t="str">
        <f t="shared" si="11"/>
        <v>Alto</v>
      </c>
    </row>
    <row r="92" spans="1:19" s="93" customFormat="1" ht="32.1" customHeight="1">
      <c r="A92" s="347" t="s">
        <v>101</v>
      </c>
      <c r="B92" s="231" t="s">
        <v>3585</v>
      </c>
      <c r="C92" s="306" t="s">
        <v>303</v>
      </c>
      <c r="D92" s="298">
        <v>50</v>
      </c>
      <c r="E92" s="34"/>
      <c r="F92" s="34">
        <v>0</v>
      </c>
      <c r="G92" s="34">
        <v>0</v>
      </c>
      <c r="H92" s="34">
        <v>0</v>
      </c>
      <c r="I92" s="34">
        <v>0</v>
      </c>
      <c r="J92" s="34">
        <v>0</v>
      </c>
      <c r="K92" s="34"/>
      <c r="L92" s="34"/>
      <c r="M92" s="34"/>
      <c r="N92" s="34"/>
      <c r="O92" s="34">
        <v>97.6</v>
      </c>
      <c r="P92" s="34"/>
      <c r="Q92" s="33">
        <f t="shared" si="9"/>
        <v>16.266666666666666</v>
      </c>
      <c r="R92" s="242" t="str">
        <f t="shared" si="10"/>
        <v>NO</v>
      </c>
      <c r="S92" s="243" t="str">
        <f t="shared" si="11"/>
        <v>Medio</v>
      </c>
    </row>
    <row r="93" spans="1:19" s="93" customFormat="1" ht="32.1" customHeight="1">
      <c r="A93" s="347" t="s">
        <v>101</v>
      </c>
      <c r="B93" s="231" t="s">
        <v>74</v>
      </c>
      <c r="C93" s="306" t="s">
        <v>304</v>
      </c>
      <c r="D93" s="298">
        <v>458</v>
      </c>
      <c r="E93" s="34"/>
      <c r="F93" s="34"/>
      <c r="G93" s="34"/>
      <c r="H93" s="34"/>
      <c r="I93" s="34">
        <f>0</f>
        <v>0</v>
      </c>
      <c r="J93" s="34">
        <f>AVERAGE(0,0)</f>
        <v>0</v>
      </c>
      <c r="K93" s="34">
        <v>0</v>
      </c>
      <c r="L93" s="34">
        <v>0</v>
      </c>
      <c r="M93" s="34">
        <v>0</v>
      </c>
      <c r="N93" s="34">
        <v>0</v>
      </c>
      <c r="O93" s="34">
        <v>0</v>
      </c>
      <c r="P93" s="34">
        <v>0</v>
      </c>
      <c r="Q93" s="33">
        <f t="shared" si="9"/>
        <v>0</v>
      </c>
      <c r="R93" s="242" t="str">
        <f t="shared" si="10"/>
        <v>SI</v>
      </c>
      <c r="S93" s="243" t="str">
        <f t="shared" si="11"/>
        <v>Sin Riesgo</v>
      </c>
    </row>
    <row r="94" spans="1:19" s="93" customFormat="1" ht="32.1" customHeight="1">
      <c r="A94" s="347" t="s">
        <v>101</v>
      </c>
      <c r="B94" s="231" t="s">
        <v>429</v>
      </c>
      <c r="C94" s="231" t="s">
        <v>305</v>
      </c>
      <c r="D94" s="298">
        <v>490</v>
      </c>
      <c r="E94" s="34"/>
      <c r="F94" s="34">
        <v>0</v>
      </c>
      <c r="G94" s="34">
        <v>0</v>
      </c>
      <c r="H94" s="34">
        <v>64.788700000000006</v>
      </c>
      <c r="I94" s="34">
        <v>0</v>
      </c>
      <c r="J94" s="34">
        <v>21.1267</v>
      </c>
      <c r="K94" s="34">
        <v>0</v>
      </c>
      <c r="L94" s="34">
        <v>9.6774000000000004</v>
      </c>
      <c r="M94" s="34">
        <v>0</v>
      </c>
      <c r="N94" s="34">
        <v>19.354800000000001</v>
      </c>
      <c r="O94" s="34">
        <v>0</v>
      </c>
      <c r="P94" s="34"/>
      <c r="Q94" s="33">
        <f t="shared" si="9"/>
        <v>11.494760000000001</v>
      </c>
      <c r="R94" s="242" t="str">
        <f t="shared" si="10"/>
        <v>NO</v>
      </c>
      <c r="S94" s="243" t="str">
        <f t="shared" si="11"/>
        <v>Bajo</v>
      </c>
    </row>
    <row r="95" spans="1:19" s="93" customFormat="1" ht="32.1" customHeight="1">
      <c r="A95" s="347" t="s">
        <v>101</v>
      </c>
      <c r="B95" s="231" t="s">
        <v>3586</v>
      </c>
      <c r="C95" s="231" t="s">
        <v>3587</v>
      </c>
      <c r="D95" s="298">
        <v>60</v>
      </c>
      <c r="E95" s="34"/>
      <c r="F95" s="34"/>
      <c r="G95" s="34">
        <v>85.915400000000005</v>
      </c>
      <c r="H95" s="34"/>
      <c r="I95" s="34"/>
      <c r="J95" s="34"/>
      <c r="K95" s="34"/>
      <c r="L95" s="34"/>
      <c r="M95" s="34"/>
      <c r="N95" s="34"/>
      <c r="O95" s="34"/>
      <c r="P95" s="34"/>
      <c r="Q95" s="33">
        <f t="shared" si="9"/>
        <v>85.915400000000005</v>
      </c>
      <c r="R95" s="242" t="str">
        <f t="shared" si="10"/>
        <v>NO</v>
      </c>
      <c r="S95" s="243" t="str">
        <f t="shared" si="11"/>
        <v>Inviable Sanitariamente</v>
      </c>
    </row>
    <row r="96" spans="1:19" s="93" customFormat="1" ht="32.1" customHeight="1">
      <c r="A96" s="347" t="s">
        <v>101</v>
      </c>
      <c r="B96" s="231" t="s">
        <v>3588</v>
      </c>
      <c r="C96" s="231" t="s">
        <v>292</v>
      </c>
      <c r="D96" s="298">
        <v>50</v>
      </c>
      <c r="E96" s="34"/>
      <c r="F96" s="34"/>
      <c r="G96" s="34"/>
      <c r="H96" s="34"/>
      <c r="I96" s="34">
        <v>64</v>
      </c>
      <c r="J96" s="34"/>
      <c r="K96" s="34"/>
      <c r="L96" s="34"/>
      <c r="M96" s="34"/>
      <c r="N96" s="34"/>
      <c r="O96" s="34"/>
      <c r="P96" s="34"/>
      <c r="Q96" s="33">
        <f t="shared" si="9"/>
        <v>64</v>
      </c>
      <c r="R96" s="242" t="str">
        <f t="shared" si="10"/>
        <v>NO</v>
      </c>
      <c r="S96" s="243" t="str">
        <f t="shared" si="11"/>
        <v>Alto</v>
      </c>
    </row>
    <row r="97" spans="1:19" s="93" customFormat="1" ht="32.1" customHeight="1">
      <c r="A97" s="347" t="s">
        <v>101</v>
      </c>
      <c r="B97" s="231" t="s">
        <v>430</v>
      </c>
      <c r="C97" s="231" t="s">
        <v>3589</v>
      </c>
      <c r="D97" s="298">
        <v>458</v>
      </c>
      <c r="E97" s="34"/>
      <c r="F97" s="34"/>
      <c r="G97" s="34">
        <v>38.788699999999999</v>
      </c>
      <c r="H97" s="34">
        <v>72.168999999999997</v>
      </c>
      <c r="I97" s="34">
        <v>21.1267</v>
      </c>
      <c r="J97" s="34">
        <v>35.91545</v>
      </c>
      <c r="K97" s="34">
        <v>0</v>
      </c>
      <c r="L97" s="34">
        <v>0</v>
      </c>
      <c r="M97" s="34">
        <v>0</v>
      </c>
      <c r="N97" s="34">
        <v>19.354800000000001</v>
      </c>
      <c r="O97" s="34">
        <v>60.8</v>
      </c>
      <c r="P97" s="34"/>
      <c r="Q97" s="33">
        <f t="shared" si="9"/>
        <v>27.572738888888889</v>
      </c>
      <c r="R97" s="242" t="str">
        <f t="shared" si="10"/>
        <v>NO</v>
      </c>
      <c r="S97" s="243" t="str">
        <f t="shared" si="11"/>
        <v>Medio</v>
      </c>
    </row>
    <row r="98" spans="1:19" s="93" customFormat="1" ht="32.1" customHeight="1">
      <c r="A98" s="347" t="s">
        <v>102</v>
      </c>
      <c r="B98" s="231" t="s">
        <v>4297</v>
      </c>
      <c r="C98" s="231" t="s">
        <v>4298</v>
      </c>
      <c r="D98" s="264">
        <v>257</v>
      </c>
      <c r="E98" s="34">
        <v>0</v>
      </c>
      <c r="F98" s="34">
        <v>0</v>
      </c>
      <c r="G98" s="34">
        <v>0</v>
      </c>
      <c r="H98" s="34">
        <v>0</v>
      </c>
      <c r="I98" s="34"/>
      <c r="J98" s="34">
        <v>0</v>
      </c>
      <c r="K98" s="34"/>
      <c r="L98" s="34">
        <v>0</v>
      </c>
      <c r="M98" s="34"/>
      <c r="N98" s="34"/>
      <c r="O98" s="34"/>
      <c r="P98" s="34">
        <v>0</v>
      </c>
      <c r="Q98" s="351">
        <f t="shared" si="9"/>
        <v>0</v>
      </c>
      <c r="R98" s="352" t="str">
        <f t="shared" si="10"/>
        <v>SI</v>
      </c>
      <c r="S98" s="353" t="str">
        <f t="shared" si="11"/>
        <v>Sin Riesgo</v>
      </c>
    </row>
    <row r="99" spans="1:19" s="93" customFormat="1" ht="32.1" customHeight="1">
      <c r="A99" s="310" t="s">
        <v>102</v>
      </c>
      <c r="B99" s="231" t="s">
        <v>4299</v>
      </c>
      <c r="C99" s="231" t="s">
        <v>3796</v>
      </c>
      <c r="D99" s="264">
        <v>390</v>
      </c>
      <c r="E99" s="34">
        <v>0</v>
      </c>
      <c r="F99" s="34">
        <v>0</v>
      </c>
      <c r="G99" s="34">
        <v>0</v>
      </c>
      <c r="H99" s="34">
        <v>0</v>
      </c>
      <c r="I99" s="34"/>
      <c r="J99" s="34">
        <v>0</v>
      </c>
      <c r="K99" s="34"/>
      <c r="L99" s="34">
        <v>0</v>
      </c>
      <c r="M99" s="34"/>
      <c r="N99" s="34"/>
      <c r="O99" s="34">
        <v>0</v>
      </c>
      <c r="P99" s="34"/>
      <c r="Q99" s="33">
        <f t="shared" si="9"/>
        <v>0</v>
      </c>
      <c r="R99" s="242" t="str">
        <f t="shared" si="10"/>
        <v>SI</v>
      </c>
      <c r="S99" s="243" t="str">
        <f t="shared" si="11"/>
        <v>Sin Riesgo</v>
      </c>
    </row>
    <row r="100" spans="1:19" s="93" customFormat="1" ht="32.1" customHeight="1">
      <c r="A100" s="310" t="s">
        <v>102</v>
      </c>
      <c r="B100" s="231" t="s">
        <v>4300</v>
      </c>
      <c r="C100" s="231" t="s">
        <v>3797</v>
      </c>
      <c r="D100" s="264">
        <v>80</v>
      </c>
      <c r="E100" s="34">
        <v>0</v>
      </c>
      <c r="F100" s="34">
        <v>0</v>
      </c>
      <c r="G100" s="34">
        <v>0</v>
      </c>
      <c r="H100" s="34">
        <v>53.1</v>
      </c>
      <c r="I100" s="34"/>
      <c r="J100" s="34">
        <v>0</v>
      </c>
      <c r="K100" s="34"/>
      <c r="L100" s="34">
        <v>0</v>
      </c>
      <c r="M100" s="34"/>
      <c r="N100" s="34"/>
      <c r="O100" s="34">
        <v>0</v>
      </c>
      <c r="P100" s="34"/>
      <c r="Q100" s="33">
        <f t="shared" si="9"/>
        <v>7.5857142857142863</v>
      </c>
      <c r="R100" s="242" t="str">
        <f t="shared" si="10"/>
        <v>NO</v>
      </c>
      <c r="S100" s="243" t="str">
        <f t="shared" si="11"/>
        <v>Bajo</v>
      </c>
    </row>
    <row r="101" spans="1:19" s="93" customFormat="1" ht="32.1" customHeight="1">
      <c r="A101" s="310" t="s">
        <v>102</v>
      </c>
      <c r="B101" s="231" t="s">
        <v>4301</v>
      </c>
      <c r="C101" s="231" t="s">
        <v>3798</v>
      </c>
      <c r="D101" s="264">
        <v>241</v>
      </c>
      <c r="E101" s="34">
        <v>0</v>
      </c>
      <c r="F101" s="34">
        <v>0</v>
      </c>
      <c r="G101" s="34">
        <v>0</v>
      </c>
      <c r="H101" s="34">
        <v>0</v>
      </c>
      <c r="I101" s="34"/>
      <c r="J101" s="34"/>
      <c r="K101" s="34"/>
      <c r="L101" s="34">
        <v>0</v>
      </c>
      <c r="M101" s="34"/>
      <c r="N101" s="34"/>
      <c r="O101" s="34">
        <v>0</v>
      </c>
      <c r="P101" s="34"/>
      <c r="Q101" s="33">
        <f t="shared" si="9"/>
        <v>0</v>
      </c>
      <c r="R101" s="242" t="str">
        <f t="shared" si="10"/>
        <v>SI</v>
      </c>
      <c r="S101" s="243" t="str">
        <f t="shared" si="11"/>
        <v>Sin Riesgo</v>
      </c>
    </row>
    <row r="102" spans="1:19" s="93" customFormat="1" ht="32.1" customHeight="1">
      <c r="A102" s="310" t="s">
        <v>102</v>
      </c>
      <c r="B102" s="231" t="s">
        <v>4302</v>
      </c>
      <c r="C102" s="231" t="s">
        <v>3799</v>
      </c>
      <c r="D102" s="264">
        <v>68</v>
      </c>
      <c r="E102" s="34">
        <v>0</v>
      </c>
      <c r="F102" s="34">
        <v>0</v>
      </c>
      <c r="G102" s="34">
        <v>0</v>
      </c>
      <c r="H102" s="34">
        <v>0</v>
      </c>
      <c r="I102" s="34"/>
      <c r="J102" s="34"/>
      <c r="K102" s="34"/>
      <c r="L102" s="34">
        <v>0</v>
      </c>
      <c r="M102" s="34"/>
      <c r="N102" s="34"/>
      <c r="O102" s="34">
        <v>0</v>
      </c>
      <c r="P102" s="34"/>
      <c r="Q102" s="33">
        <f t="shared" si="9"/>
        <v>0</v>
      </c>
      <c r="R102" s="242" t="str">
        <f t="shared" si="10"/>
        <v>SI</v>
      </c>
      <c r="S102" s="243" t="str">
        <f t="shared" si="11"/>
        <v>Sin Riesgo</v>
      </c>
    </row>
    <row r="103" spans="1:19" s="93" customFormat="1" ht="32.1" customHeight="1">
      <c r="A103" s="310" t="s">
        <v>102</v>
      </c>
      <c r="B103" s="231" t="s">
        <v>3800</v>
      </c>
      <c r="C103" s="231" t="s">
        <v>3801</v>
      </c>
      <c r="D103" s="264">
        <v>123</v>
      </c>
      <c r="E103" s="34">
        <v>0</v>
      </c>
      <c r="F103" s="34">
        <v>0</v>
      </c>
      <c r="G103" s="34">
        <v>0</v>
      </c>
      <c r="H103" s="34">
        <v>97.3</v>
      </c>
      <c r="I103" s="34"/>
      <c r="J103" s="34"/>
      <c r="K103" s="34"/>
      <c r="L103" s="34">
        <v>26.5</v>
      </c>
      <c r="M103" s="34"/>
      <c r="N103" s="34"/>
      <c r="O103" s="34">
        <v>17.600000000000001</v>
      </c>
      <c r="P103" s="34"/>
      <c r="Q103" s="33">
        <f t="shared" si="9"/>
        <v>23.566666666666666</v>
      </c>
      <c r="R103" s="242" t="str">
        <f t="shared" si="10"/>
        <v>NO</v>
      </c>
      <c r="S103" s="243" t="str">
        <f t="shared" si="11"/>
        <v>Medio</v>
      </c>
    </row>
    <row r="104" spans="1:19" s="93" customFormat="1" ht="32.1" customHeight="1">
      <c r="A104" s="310" t="s">
        <v>102</v>
      </c>
      <c r="B104" s="231" t="s">
        <v>4303</v>
      </c>
      <c r="C104" s="231" t="s">
        <v>3802</v>
      </c>
      <c r="D104" s="264">
        <v>478</v>
      </c>
      <c r="E104" s="34">
        <v>0</v>
      </c>
      <c r="F104" s="34">
        <v>0</v>
      </c>
      <c r="G104" s="34">
        <v>0</v>
      </c>
      <c r="H104" s="34">
        <v>0</v>
      </c>
      <c r="I104" s="34"/>
      <c r="J104" s="34"/>
      <c r="K104" s="34"/>
      <c r="L104" s="34">
        <v>0</v>
      </c>
      <c r="M104" s="34"/>
      <c r="N104" s="34"/>
      <c r="O104" s="34">
        <v>17.600000000000001</v>
      </c>
      <c r="P104" s="34"/>
      <c r="Q104" s="33">
        <f t="shared" si="9"/>
        <v>2.9333333333333336</v>
      </c>
      <c r="R104" s="242" t="str">
        <f t="shared" si="10"/>
        <v>SI</v>
      </c>
      <c r="S104" s="243" t="str">
        <f t="shared" si="11"/>
        <v>Sin Riesgo</v>
      </c>
    </row>
    <row r="105" spans="1:19" s="93" customFormat="1" ht="32.1" customHeight="1">
      <c r="A105" s="310" t="s">
        <v>102</v>
      </c>
      <c r="B105" s="231" t="s">
        <v>84</v>
      </c>
      <c r="C105" s="231" t="s">
        <v>4304</v>
      </c>
      <c r="D105" s="298">
        <v>60</v>
      </c>
      <c r="E105" s="34">
        <v>0</v>
      </c>
      <c r="F105" s="34">
        <v>0</v>
      </c>
      <c r="G105" s="34">
        <v>0</v>
      </c>
      <c r="H105" s="34">
        <v>0</v>
      </c>
      <c r="I105" s="34"/>
      <c r="J105" s="34"/>
      <c r="K105" s="34"/>
      <c r="L105" s="34">
        <v>0</v>
      </c>
      <c r="M105" s="34"/>
      <c r="N105" s="34"/>
      <c r="O105" s="34">
        <v>35.299999999999997</v>
      </c>
      <c r="P105" s="34"/>
      <c r="Q105" s="33">
        <f t="shared" si="9"/>
        <v>5.8833333333333329</v>
      </c>
      <c r="R105" s="242" t="str">
        <f t="shared" si="10"/>
        <v>NO</v>
      </c>
      <c r="S105" s="243" t="str">
        <f t="shared" si="11"/>
        <v>Bajo</v>
      </c>
    </row>
    <row r="106" spans="1:19" s="93" customFormat="1" ht="32.1" customHeight="1">
      <c r="A106" s="310" t="s">
        <v>102</v>
      </c>
      <c r="B106" s="231" t="s">
        <v>4305</v>
      </c>
      <c r="C106" s="231" t="s">
        <v>4306</v>
      </c>
      <c r="D106" s="264">
        <v>86</v>
      </c>
      <c r="E106" s="34">
        <v>0</v>
      </c>
      <c r="F106" s="34">
        <v>0</v>
      </c>
      <c r="G106" s="34">
        <v>0</v>
      </c>
      <c r="H106" s="34">
        <v>0</v>
      </c>
      <c r="I106" s="34"/>
      <c r="J106" s="34">
        <v>0</v>
      </c>
      <c r="K106" s="34"/>
      <c r="L106" s="34">
        <v>0</v>
      </c>
      <c r="M106" s="34"/>
      <c r="N106" s="34"/>
      <c r="O106" s="34">
        <v>0</v>
      </c>
      <c r="P106" s="34"/>
      <c r="Q106" s="33">
        <f t="shared" si="9"/>
        <v>0</v>
      </c>
      <c r="R106" s="242" t="str">
        <f t="shared" si="10"/>
        <v>SI</v>
      </c>
      <c r="S106" s="243" t="str">
        <f t="shared" si="11"/>
        <v>Sin Riesgo</v>
      </c>
    </row>
    <row r="107" spans="1:19" s="93" customFormat="1" ht="32.1" customHeight="1">
      <c r="A107" s="310" t="s">
        <v>102</v>
      </c>
      <c r="B107" s="231" t="s">
        <v>4307</v>
      </c>
      <c r="C107" s="231" t="s">
        <v>3803</v>
      </c>
      <c r="D107" s="264">
        <v>92</v>
      </c>
      <c r="E107" s="34">
        <v>0</v>
      </c>
      <c r="F107" s="34">
        <v>0</v>
      </c>
      <c r="G107" s="34">
        <v>0</v>
      </c>
      <c r="H107" s="34">
        <v>0</v>
      </c>
      <c r="I107" s="34"/>
      <c r="J107" s="34">
        <v>0</v>
      </c>
      <c r="K107" s="34"/>
      <c r="L107" s="34">
        <v>0</v>
      </c>
      <c r="M107" s="34"/>
      <c r="N107" s="34"/>
      <c r="O107" s="34">
        <v>0</v>
      </c>
      <c r="P107" s="34"/>
      <c r="Q107" s="33">
        <f>AVERAGE(E107:P107)</f>
        <v>0</v>
      </c>
      <c r="R107" s="242" t="str">
        <f t="shared" si="10"/>
        <v>SI</v>
      </c>
      <c r="S107" s="243" t="str">
        <f t="shared" si="11"/>
        <v>Sin Riesgo</v>
      </c>
    </row>
    <row r="108" spans="1:19" s="93" customFormat="1" ht="32.1" customHeight="1">
      <c r="A108" s="310" t="s">
        <v>102</v>
      </c>
      <c r="B108" s="231" t="s">
        <v>4308</v>
      </c>
      <c r="C108" s="231" t="s">
        <v>3804</v>
      </c>
      <c r="D108" s="298">
        <v>70</v>
      </c>
      <c r="E108" s="34">
        <v>0</v>
      </c>
      <c r="F108" s="34">
        <v>0</v>
      </c>
      <c r="G108" s="34">
        <v>0</v>
      </c>
      <c r="H108" s="34">
        <v>0</v>
      </c>
      <c r="I108" s="34"/>
      <c r="J108" s="34"/>
      <c r="K108" s="34"/>
      <c r="L108" s="34">
        <v>0</v>
      </c>
      <c r="M108" s="34"/>
      <c r="N108" s="34"/>
      <c r="O108" s="34">
        <v>21.2</v>
      </c>
      <c r="P108" s="34"/>
      <c r="Q108" s="33">
        <f t="shared" si="9"/>
        <v>3.5333333333333332</v>
      </c>
      <c r="R108" s="242" t="str">
        <f t="shared" si="10"/>
        <v>SI</v>
      </c>
      <c r="S108" s="243" t="str">
        <f t="shared" si="11"/>
        <v>Sin Riesgo</v>
      </c>
    </row>
    <row r="109" spans="1:19" s="93" customFormat="1" ht="32.1" customHeight="1">
      <c r="A109" s="310" t="s">
        <v>102</v>
      </c>
      <c r="B109" s="231" t="s">
        <v>4309</v>
      </c>
      <c r="C109" s="231" t="s">
        <v>3805</v>
      </c>
      <c r="D109" s="264">
        <v>265</v>
      </c>
      <c r="E109" s="34">
        <v>0</v>
      </c>
      <c r="F109" s="34">
        <v>26.5</v>
      </c>
      <c r="G109" s="34">
        <v>0</v>
      </c>
      <c r="H109" s="34">
        <v>26.5</v>
      </c>
      <c r="I109" s="34"/>
      <c r="J109" s="34"/>
      <c r="K109" s="34"/>
      <c r="L109" s="34">
        <v>0</v>
      </c>
      <c r="M109" s="34"/>
      <c r="N109" s="34"/>
      <c r="O109" s="34">
        <v>17.600000000000001</v>
      </c>
      <c r="P109" s="34"/>
      <c r="Q109" s="33">
        <f t="shared" si="9"/>
        <v>11.766666666666666</v>
      </c>
      <c r="R109" s="242" t="str">
        <f t="shared" si="10"/>
        <v>NO</v>
      </c>
      <c r="S109" s="243" t="str">
        <f t="shared" si="11"/>
        <v>Bajo</v>
      </c>
    </row>
    <row r="110" spans="1:19" s="93" customFormat="1" ht="60">
      <c r="A110" s="310" t="s">
        <v>102</v>
      </c>
      <c r="B110" s="231" t="s">
        <v>4310</v>
      </c>
      <c r="C110" s="231" t="s">
        <v>4311</v>
      </c>
      <c r="D110" s="264">
        <v>1070</v>
      </c>
      <c r="E110" s="34">
        <v>0</v>
      </c>
      <c r="F110" s="34">
        <v>0</v>
      </c>
      <c r="G110" s="34">
        <v>0</v>
      </c>
      <c r="H110" s="34">
        <v>0</v>
      </c>
      <c r="I110" s="34"/>
      <c r="J110" s="34"/>
      <c r="K110" s="34"/>
      <c r="L110" s="34">
        <v>0</v>
      </c>
      <c r="M110" s="34"/>
      <c r="N110" s="34"/>
      <c r="O110" s="34">
        <v>53.3</v>
      </c>
      <c r="P110" s="34"/>
      <c r="Q110" s="33">
        <f t="shared" si="9"/>
        <v>8.8833333333333329</v>
      </c>
      <c r="R110" s="242" t="str">
        <f t="shared" si="10"/>
        <v>NO</v>
      </c>
      <c r="S110" s="243" t="str">
        <f t="shared" si="11"/>
        <v>Bajo</v>
      </c>
    </row>
    <row r="111" spans="1:19" s="93" customFormat="1" ht="32.1" customHeight="1">
      <c r="A111" s="310" t="s">
        <v>102</v>
      </c>
      <c r="B111" s="231" t="s">
        <v>4312</v>
      </c>
      <c r="C111" s="231" t="s">
        <v>4313</v>
      </c>
      <c r="D111" s="298">
        <v>182</v>
      </c>
      <c r="E111" s="34">
        <v>0</v>
      </c>
      <c r="F111" s="34">
        <v>0</v>
      </c>
      <c r="G111" s="34">
        <v>0</v>
      </c>
      <c r="H111" s="34">
        <v>0</v>
      </c>
      <c r="I111" s="34"/>
      <c r="J111" s="34"/>
      <c r="K111" s="34"/>
      <c r="L111" s="34">
        <v>0</v>
      </c>
      <c r="M111" s="34"/>
      <c r="N111" s="34"/>
      <c r="O111" s="34">
        <v>21.2</v>
      </c>
      <c r="P111" s="34"/>
      <c r="Q111" s="33">
        <f t="shared" si="9"/>
        <v>3.5333333333333332</v>
      </c>
      <c r="R111" s="242" t="str">
        <f t="shared" si="10"/>
        <v>SI</v>
      </c>
      <c r="S111" s="243" t="str">
        <f t="shared" si="11"/>
        <v>Sin Riesgo</v>
      </c>
    </row>
    <row r="112" spans="1:19" s="93" customFormat="1" ht="32.1" customHeight="1">
      <c r="A112" s="310" t="s">
        <v>102</v>
      </c>
      <c r="B112" s="231" t="s">
        <v>4314</v>
      </c>
      <c r="C112" s="231" t="s">
        <v>4315</v>
      </c>
      <c r="D112" s="264">
        <v>288</v>
      </c>
      <c r="E112" s="34">
        <v>0</v>
      </c>
      <c r="F112" s="34">
        <v>26.5</v>
      </c>
      <c r="G112" s="34">
        <v>0</v>
      </c>
      <c r="H112" s="34">
        <v>0</v>
      </c>
      <c r="I112" s="34"/>
      <c r="J112" s="34"/>
      <c r="K112" s="34"/>
      <c r="L112" s="34">
        <v>0</v>
      </c>
      <c r="M112" s="34"/>
      <c r="N112" s="34"/>
      <c r="O112" s="34">
        <v>17.600000000000001</v>
      </c>
      <c r="P112" s="34"/>
      <c r="Q112" s="33">
        <f t="shared" si="9"/>
        <v>7.3500000000000005</v>
      </c>
      <c r="R112" s="242" t="str">
        <f t="shared" si="10"/>
        <v>NO</v>
      </c>
      <c r="S112" s="243" t="str">
        <f t="shared" si="11"/>
        <v>Bajo</v>
      </c>
    </row>
    <row r="113" spans="1:19" s="93" customFormat="1" ht="32.1" customHeight="1">
      <c r="A113" s="310" t="s">
        <v>102</v>
      </c>
      <c r="B113" s="231" t="s">
        <v>4316</v>
      </c>
      <c r="C113" s="231" t="s">
        <v>3806</v>
      </c>
      <c r="D113" s="264">
        <v>282</v>
      </c>
      <c r="E113" s="34">
        <v>0</v>
      </c>
      <c r="F113" s="34">
        <v>0</v>
      </c>
      <c r="G113" s="34">
        <v>0</v>
      </c>
      <c r="H113" s="34">
        <v>26.5</v>
      </c>
      <c r="I113" s="34"/>
      <c r="J113" s="34"/>
      <c r="K113" s="34"/>
      <c r="L113" s="34">
        <v>0</v>
      </c>
      <c r="M113" s="34"/>
      <c r="N113" s="34"/>
      <c r="O113" s="34">
        <v>0</v>
      </c>
      <c r="P113" s="34"/>
      <c r="Q113" s="33">
        <f t="shared" si="9"/>
        <v>4.416666666666667</v>
      </c>
      <c r="R113" s="242" t="str">
        <f t="shared" si="10"/>
        <v>SI</v>
      </c>
      <c r="S113" s="243" t="str">
        <f t="shared" si="11"/>
        <v>Sin Riesgo</v>
      </c>
    </row>
    <row r="114" spans="1:19" s="93" customFormat="1" ht="32.1" customHeight="1">
      <c r="A114" s="310" t="s">
        <v>102</v>
      </c>
      <c r="B114" s="231" t="s">
        <v>4317</v>
      </c>
      <c r="C114" s="231" t="s">
        <v>4318</v>
      </c>
      <c r="D114" s="264">
        <v>32</v>
      </c>
      <c r="E114" s="34">
        <v>0</v>
      </c>
      <c r="F114" s="34">
        <v>0</v>
      </c>
      <c r="G114" s="34">
        <v>0</v>
      </c>
      <c r="H114" s="34">
        <v>0</v>
      </c>
      <c r="I114" s="34"/>
      <c r="J114" s="34"/>
      <c r="K114" s="34"/>
      <c r="L114" s="34">
        <v>0</v>
      </c>
      <c r="M114" s="34"/>
      <c r="N114" s="34"/>
      <c r="O114" s="34">
        <v>18</v>
      </c>
      <c r="P114" s="34"/>
      <c r="Q114" s="33">
        <f t="shared" si="9"/>
        <v>3</v>
      </c>
      <c r="R114" s="242" t="str">
        <f t="shared" si="10"/>
        <v>SI</v>
      </c>
      <c r="S114" s="243" t="str">
        <f t="shared" si="11"/>
        <v>Sin Riesgo</v>
      </c>
    </row>
    <row r="115" spans="1:19" s="93" customFormat="1" ht="32.1" customHeight="1">
      <c r="A115" s="310" t="s">
        <v>102</v>
      </c>
      <c r="B115" s="231" t="s">
        <v>66</v>
      </c>
      <c r="C115" s="306" t="s">
        <v>4321</v>
      </c>
      <c r="D115" s="264">
        <v>108</v>
      </c>
      <c r="E115" s="34">
        <v>0</v>
      </c>
      <c r="F115" s="34">
        <v>0</v>
      </c>
      <c r="G115" s="34">
        <v>0</v>
      </c>
      <c r="H115" s="34">
        <v>0</v>
      </c>
      <c r="I115" s="34"/>
      <c r="J115" s="34"/>
      <c r="K115" s="369"/>
      <c r="L115" s="34">
        <v>0</v>
      </c>
      <c r="M115" s="34"/>
      <c r="N115" s="34"/>
      <c r="O115" s="34">
        <v>24.7</v>
      </c>
      <c r="P115" s="34"/>
      <c r="Q115" s="33">
        <f>AVERAGE(E115:P115)</f>
        <v>4.1166666666666663</v>
      </c>
      <c r="R115" s="242" t="str">
        <f t="shared" si="10"/>
        <v>SI</v>
      </c>
      <c r="S115" s="243" t="str">
        <f t="shared" si="11"/>
        <v>Sin Riesgo</v>
      </c>
    </row>
    <row r="116" spans="1:19" s="93" customFormat="1" ht="32.1" customHeight="1">
      <c r="A116" s="310" t="s">
        <v>102</v>
      </c>
      <c r="B116" s="231" t="s">
        <v>4319</v>
      </c>
      <c r="C116" s="306" t="s">
        <v>4322</v>
      </c>
      <c r="D116" s="264">
        <v>17</v>
      </c>
      <c r="E116" s="34">
        <v>0</v>
      </c>
      <c r="F116" s="34">
        <v>0</v>
      </c>
      <c r="G116" s="34">
        <v>0</v>
      </c>
      <c r="H116" s="34">
        <v>0</v>
      </c>
      <c r="I116" s="34"/>
      <c r="J116" s="34"/>
      <c r="K116" s="369"/>
      <c r="L116" s="34">
        <v>0</v>
      </c>
      <c r="M116" s="34"/>
      <c r="N116" s="34"/>
      <c r="O116" s="34">
        <v>0</v>
      </c>
      <c r="P116" s="34"/>
      <c r="Q116" s="33">
        <f t="shared" si="9"/>
        <v>0</v>
      </c>
      <c r="R116" s="242" t="str">
        <f t="shared" si="10"/>
        <v>SI</v>
      </c>
      <c r="S116" s="243" t="str">
        <f t="shared" si="11"/>
        <v>Sin Riesgo</v>
      </c>
    </row>
    <row r="117" spans="1:19" s="93" customFormat="1" ht="32.1" customHeight="1">
      <c r="A117" s="310" t="s">
        <v>102</v>
      </c>
      <c r="B117" s="231" t="s">
        <v>4320</v>
      </c>
      <c r="C117" s="306" t="s">
        <v>4323</v>
      </c>
      <c r="D117" s="264">
        <v>24</v>
      </c>
      <c r="E117" s="34">
        <v>0</v>
      </c>
      <c r="F117" s="34">
        <v>0</v>
      </c>
      <c r="G117" s="34">
        <v>0</v>
      </c>
      <c r="H117" s="34">
        <v>0</v>
      </c>
      <c r="I117" s="34">
        <v>0</v>
      </c>
      <c r="J117" s="34">
        <v>0</v>
      </c>
      <c r="K117" s="369">
        <v>0</v>
      </c>
      <c r="L117" s="34">
        <v>0</v>
      </c>
      <c r="M117" s="34"/>
      <c r="N117" s="34"/>
      <c r="O117" s="34"/>
      <c r="P117" s="34">
        <v>0</v>
      </c>
      <c r="Q117" s="33">
        <f t="shared" si="9"/>
        <v>0</v>
      </c>
      <c r="R117" s="242" t="str">
        <f t="shared" si="10"/>
        <v>SI</v>
      </c>
      <c r="S117" s="243" t="str">
        <f t="shared" si="11"/>
        <v>Sin Riesgo</v>
      </c>
    </row>
    <row r="118" spans="1:19" s="93" customFormat="1" ht="32.1" customHeight="1">
      <c r="A118" s="347" t="s">
        <v>104</v>
      </c>
      <c r="B118" s="589" t="s">
        <v>4284</v>
      </c>
      <c r="C118" s="590" t="s">
        <v>4283</v>
      </c>
      <c r="D118" s="264">
        <v>56</v>
      </c>
      <c r="E118" s="34"/>
      <c r="F118" s="34"/>
      <c r="G118" s="34"/>
      <c r="H118" s="34"/>
      <c r="I118" s="34">
        <v>17.600000000000001</v>
      </c>
      <c r="J118" s="34">
        <v>0</v>
      </c>
      <c r="K118" s="414">
        <v>0</v>
      </c>
      <c r="L118" s="312">
        <v>0</v>
      </c>
      <c r="M118" s="312">
        <v>0</v>
      </c>
      <c r="N118" s="312">
        <v>17.600000000000001</v>
      </c>
      <c r="O118" s="312">
        <v>38.700000000000003</v>
      </c>
      <c r="P118" s="312">
        <v>17.600000000000001</v>
      </c>
      <c r="Q118" s="33">
        <f>AVERAGE(E118:P118)</f>
        <v>11.4375</v>
      </c>
      <c r="R118" s="242" t="str">
        <f t="shared" ref="R118:R144" si="12">IF(Q118&lt;5,"SI","NO")</f>
        <v>NO</v>
      </c>
      <c r="S118" s="243" t="str">
        <f t="shared" si="11"/>
        <v>Bajo</v>
      </c>
    </row>
    <row r="119" spans="1:19" s="93" customFormat="1" ht="32.1" customHeight="1">
      <c r="A119" s="347" t="s">
        <v>104</v>
      </c>
      <c r="B119" s="589" t="s">
        <v>4285</v>
      </c>
      <c r="C119" s="589" t="s">
        <v>3807</v>
      </c>
      <c r="D119" s="264">
        <v>190</v>
      </c>
      <c r="E119" s="34"/>
      <c r="F119" s="34"/>
      <c r="G119" s="34"/>
      <c r="H119" s="34"/>
      <c r="I119" s="34">
        <v>0</v>
      </c>
      <c r="J119" s="34">
        <v>0</v>
      </c>
      <c r="K119" s="414">
        <v>0</v>
      </c>
      <c r="L119" s="312">
        <v>17.64</v>
      </c>
      <c r="M119" s="312">
        <v>0</v>
      </c>
      <c r="N119" s="312">
        <v>0</v>
      </c>
      <c r="O119" s="312">
        <v>0</v>
      </c>
      <c r="P119" s="312">
        <v>0</v>
      </c>
      <c r="Q119" s="33">
        <f>AVERAGE(E119:P119)</f>
        <v>2.2050000000000001</v>
      </c>
      <c r="R119" s="242" t="str">
        <f t="shared" si="12"/>
        <v>SI</v>
      </c>
      <c r="S119" s="243" t="str">
        <f t="shared" si="11"/>
        <v>Sin Riesgo</v>
      </c>
    </row>
    <row r="120" spans="1:19" s="93" customFormat="1" ht="32.1" customHeight="1">
      <c r="A120" s="347" t="s">
        <v>104</v>
      </c>
      <c r="B120" s="589" t="s">
        <v>4286</v>
      </c>
      <c r="C120" s="246" t="s">
        <v>3808</v>
      </c>
      <c r="D120" s="264">
        <v>120</v>
      </c>
      <c r="E120" s="34"/>
      <c r="F120" s="34"/>
      <c r="G120" s="34"/>
      <c r="H120" s="34"/>
      <c r="I120" s="34">
        <v>0</v>
      </c>
      <c r="J120" s="34">
        <v>0</v>
      </c>
      <c r="K120" s="414">
        <v>0</v>
      </c>
      <c r="L120" s="312">
        <v>17.600000000000001</v>
      </c>
      <c r="M120" s="312"/>
      <c r="N120" s="312">
        <v>0</v>
      </c>
      <c r="O120" s="312">
        <v>0</v>
      </c>
      <c r="P120" s="312">
        <v>0</v>
      </c>
      <c r="Q120" s="33">
        <f t="shared" si="9"/>
        <v>2.5142857142857147</v>
      </c>
      <c r="R120" s="242" t="str">
        <f t="shared" si="12"/>
        <v>SI</v>
      </c>
      <c r="S120" s="243" t="str">
        <f t="shared" si="11"/>
        <v>Sin Riesgo</v>
      </c>
    </row>
    <row r="121" spans="1:19" s="93" customFormat="1" ht="32.1" customHeight="1">
      <c r="A121" s="347" t="s">
        <v>104</v>
      </c>
      <c r="B121" s="589" t="s">
        <v>4287</v>
      </c>
      <c r="C121" s="246" t="s">
        <v>4288</v>
      </c>
      <c r="D121" s="264">
        <v>998</v>
      </c>
      <c r="E121" s="34"/>
      <c r="F121" s="34"/>
      <c r="G121" s="34"/>
      <c r="H121" s="34"/>
      <c r="I121" s="34">
        <v>0</v>
      </c>
      <c r="J121" s="34">
        <v>0</v>
      </c>
      <c r="K121" s="414">
        <v>0</v>
      </c>
      <c r="L121" s="312">
        <v>17.600000000000001</v>
      </c>
      <c r="M121" s="312">
        <v>0</v>
      </c>
      <c r="N121" s="312">
        <v>1.76</v>
      </c>
      <c r="O121" s="312">
        <v>0</v>
      </c>
      <c r="P121" s="312">
        <v>0</v>
      </c>
      <c r="Q121" s="33">
        <f t="shared" si="9"/>
        <v>2.4200000000000004</v>
      </c>
      <c r="R121" s="242" t="str">
        <f t="shared" si="12"/>
        <v>SI</v>
      </c>
      <c r="S121" s="243" t="str">
        <f t="shared" si="11"/>
        <v>Sin Riesgo</v>
      </c>
    </row>
    <row r="122" spans="1:19" s="93" customFormat="1" ht="32.1" customHeight="1">
      <c r="A122" s="347" t="s">
        <v>104</v>
      </c>
      <c r="B122" s="589" t="s">
        <v>4289</v>
      </c>
      <c r="C122" s="589" t="s">
        <v>4290</v>
      </c>
      <c r="D122" s="298">
        <v>300</v>
      </c>
      <c r="E122" s="34"/>
      <c r="F122" s="34"/>
      <c r="G122" s="34"/>
      <c r="H122" s="34"/>
      <c r="I122" s="34">
        <v>0</v>
      </c>
      <c r="J122" s="34">
        <v>0</v>
      </c>
      <c r="K122" s="414">
        <v>18.399999999999999</v>
      </c>
      <c r="L122" s="312">
        <v>0</v>
      </c>
      <c r="M122" s="312">
        <v>0</v>
      </c>
      <c r="N122" s="312">
        <v>44.11</v>
      </c>
      <c r="O122" s="312">
        <v>38.700000000000003</v>
      </c>
      <c r="P122" s="312">
        <v>0</v>
      </c>
      <c r="Q122" s="33">
        <f t="shared" si="9"/>
        <v>12.651250000000001</v>
      </c>
      <c r="R122" s="242" t="str">
        <f>IF(Q122&lt;5,"SI","NO")</f>
        <v>NO</v>
      </c>
      <c r="S122" s="243" t="str">
        <f>IF(Q122&lt;5,"Sin Riesgo",IF(Q122 &lt;=14,"Bajo",IF(Q122&lt;=35,"Medio",IF(Q122&lt;=80,"Alto","Inviable Sanitariamente"))))</f>
        <v>Bajo</v>
      </c>
    </row>
    <row r="123" spans="1:19" s="93" customFormat="1" ht="32.1" customHeight="1">
      <c r="A123" s="347" t="s">
        <v>104</v>
      </c>
      <c r="B123" s="589" t="s">
        <v>3590</v>
      </c>
      <c r="C123" s="589" t="s">
        <v>4359</v>
      </c>
      <c r="D123" s="264">
        <v>515</v>
      </c>
      <c r="E123" s="34"/>
      <c r="F123" s="34"/>
      <c r="G123" s="34"/>
      <c r="H123" s="34"/>
      <c r="I123" s="34">
        <v>1.8</v>
      </c>
      <c r="J123" s="34"/>
      <c r="K123" s="414">
        <v>1.8</v>
      </c>
      <c r="L123" s="312">
        <v>19.41</v>
      </c>
      <c r="M123" s="312">
        <v>17.64</v>
      </c>
      <c r="N123" s="312">
        <v>19.399999999999999</v>
      </c>
      <c r="O123" s="312">
        <v>1.93</v>
      </c>
      <c r="P123" s="312">
        <v>8.8000000000000007</v>
      </c>
      <c r="Q123" s="33">
        <f t="shared" si="9"/>
        <v>10.111428571428572</v>
      </c>
      <c r="R123" s="242" t="str">
        <f t="shared" si="12"/>
        <v>NO</v>
      </c>
      <c r="S123" s="243" t="str">
        <f t="shared" si="11"/>
        <v>Bajo</v>
      </c>
    </row>
    <row r="124" spans="1:19" s="93" customFormat="1" ht="32.1" customHeight="1">
      <c r="A124" s="347" t="s">
        <v>104</v>
      </c>
      <c r="B124" s="589" t="s">
        <v>918</v>
      </c>
      <c r="C124" s="246" t="s">
        <v>3591</v>
      </c>
      <c r="D124" s="264">
        <v>245</v>
      </c>
      <c r="E124" s="34"/>
      <c r="F124" s="34"/>
      <c r="G124" s="34"/>
      <c r="H124" s="34"/>
      <c r="I124" s="34">
        <v>19.399999999999999</v>
      </c>
      <c r="J124" s="34">
        <v>21.3</v>
      </c>
      <c r="K124" s="414">
        <v>0</v>
      </c>
      <c r="L124" s="312">
        <v>0</v>
      </c>
      <c r="M124" s="312">
        <v>0</v>
      </c>
      <c r="N124" s="312">
        <v>1.76</v>
      </c>
      <c r="O124" s="312">
        <v>0</v>
      </c>
      <c r="P124" s="312">
        <v>17.600000000000001</v>
      </c>
      <c r="Q124" s="33">
        <f t="shared" si="9"/>
        <v>7.5075000000000003</v>
      </c>
      <c r="R124" s="242" t="str">
        <f t="shared" si="12"/>
        <v>NO</v>
      </c>
      <c r="S124" s="243" t="str">
        <f t="shared" si="11"/>
        <v>Bajo</v>
      </c>
    </row>
    <row r="125" spans="1:19" s="93" customFormat="1" ht="32.1" customHeight="1">
      <c r="A125" s="347" t="s">
        <v>104</v>
      </c>
      <c r="B125" s="589" t="s">
        <v>918</v>
      </c>
      <c r="C125" s="246" t="s">
        <v>3592</v>
      </c>
      <c r="D125" s="298">
        <v>153</v>
      </c>
      <c r="E125" s="34"/>
      <c r="F125" s="34"/>
      <c r="G125" s="34"/>
      <c r="H125" s="34"/>
      <c r="I125" s="34">
        <v>17.600000000000001</v>
      </c>
      <c r="J125" s="34">
        <v>21.3</v>
      </c>
      <c r="K125" s="414">
        <v>18.399999999999999</v>
      </c>
      <c r="L125" s="312">
        <v>1.76</v>
      </c>
      <c r="M125" s="312">
        <v>64.7</v>
      </c>
      <c r="N125" s="312">
        <v>19.41</v>
      </c>
      <c r="O125" s="312">
        <v>38.700000000000003</v>
      </c>
      <c r="P125" s="312">
        <v>8.8000000000000007</v>
      </c>
      <c r="Q125" s="33">
        <f>AVERAGE(E125:P125)</f>
        <v>23.833750000000002</v>
      </c>
      <c r="R125" s="242" t="str">
        <f t="shared" si="12"/>
        <v>NO</v>
      </c>
      <c r="S125" s="243" t="str">
        <f t="shared" si="11"/>
        <v>Medio</v>
      </c>
    </row>
    <row r="126" spans="1:19" s="93" customFormat="1" ht="32.1" customHeight="1">
      <c r="A126" s="347" t="s">
        <v>104</v>
      </c>
      <c r="B126" s="589" t="s">
        <v>692</v>
      </c>
      <c r="C126" s="246" t="s">
        <v>3593</v>
      </c>
      <c r="D126" s="264">
        <v>453</v>
      </c>
      <c r="E126" s="34"/>
      <c r="F126" s="34"/>
      <c r="G126" s="34"/>
      <c r="H126" s="34"/>
      <c r="I126" s="34">
        <v>0</v>
      </c>
      <c r="J126" s="34">
        <v>0</v>
      </c>
      <c r="K126" s="414">
        <v>0</v>
      </c>
      <c r="L126" s="312">
        <v>0</v>
      </c>
      <c r="M126" s="312">
        <v>0</v>
      </c>
      <c r="N126" s="312">
        <v>0</v>
      </c>
      <c r="O126" s="312">
        <v>0</v>
      </c>
      <c r="P126" s="312">
        <v>0</v>
      </c>
      <c r="Q126" s="33">
        <f>AVERAGE(E126:P126)</f>
        <v>0</v>
      </c>
      <c r="R126" s="242" t="str">
        <f t="shared" si="12"/>
        <v>SI</v>
      </c>
      <c r="S126" s="243" t="str">
        <f t="shared" si="11"/>
        <v>Sin Riesgo</v>
      </c>
    </row>
    <row r="127" spans="1:19" s="93" customFormat="1" ht="32.1" customHeight="1">
      <c r="A127" s="347" t="s">
        <v>104</v>
      </c>
      <c r="B127" s="589" t="s">
        <v>3594</v>
      </c>
      <c r="C127" s="246" t="s">
        <v>3595</v>
      </c>
      <c r="D127" s="264">
        <v>1961</v>
      </c>
      <c r="E127" s="34"/>
      <c r="F127" s="34"/>
      <c r="G127" s="34"/>
      <c r="H127" s="34"/>
      <c r="I127" s="34">
        <v>0</v>
      </c>
      <c r="J127" s="34">
        <v>0</v>
      </c>
      <c r="K127" s="414">
        <v>0</v>
      </c>
      <c r="L127" s="312">
        <v>17.600000000000001</v>
      </c>
      <c r="M127" s="312">
        <v>0</v>
      </c>
      <c r="N127" s="312">
        <v>0</v>
      </c>
      <c r="O127" s="312">
        <v>0</v>
      </c>
      <c r="P127" s="312">
        <v>0</v>
      </c>
      <c r="Q127" s="33">
        <f t="shared" si="9"/>
        <v>2.2000000000000002</v>
      </c>
      <c r="R127" s="242" t="str">
        <f t="shared" si="12"/>
        <v>SI</v>
      </c>
      <c r="S127" s="243" t="str">
        <f t="shared" si="11"/>
        <v>Sin Riesgo</v>
      </c>
    </row>
    <row r="128" spans="1:19" s="93" customFormat="1" ht="32.1" customHeight="1">
      <c r="A128" s="347" t="s">
        <v>104</v>
      </c>
      <c r="B128" s="589" t="s">
        <v>3809</v>
      </c>
      <c r="C128" s="246" t="s">
        <v>4360</v>
      </c>
      <c r="D128" s="298">
        <v>145</v>
      </c>
      <c r="E128" s="34"/>
      <c r="F128" s="34"/>
      <c r="G128" s="34"/>
      <c r="H128" s="34"/>
      <c r="I128" s="34">
        <v>0</v>
      </c>
      <c r="J128" s="34">
        <v>0</v>
      </c>
      <c r="K128" s="414">
        <v>30.6</v>
      </c>
      <c r="L128" s="312">
        <v>0</v>
      </c>
      <c r="M128" s="312">
        <v>17.64</v>
      </c>
      <c r="N128" s="312">
        <v>17.64</v>
      </c>
      <c r="O128" s="312">
        <v>0</v>
      </c>
      <c r="P128" s="312">
        <v>8.8000000000000007</v>
      </c>
      <c r="Q128" s="33">
        <f t="shared" si="9"/>
        <v>9.3349999999999991</v>
      </c>
      <c r="R128" s="242" t="str">
        <f t="shared" si="12"/>
        <v>NO</v>
      </c>
      <c r="S128" s="243" t="str">
        <f t="shared" si="11"/>
        <v>Bajo</v>
      </c>
    </row>
    <row r="129" spans="1:19" s="93" customFormat="1" ht="32.1" customHeight="1">
      <c r="A129" s="347" t="s">
        <v>104</v>
      </c>
      <c r="B129" s="589" t="s">
        <v>3596</v>
      </c>
      <c r="C129" s="246" t="s">
        <v>4292</v>
      </c>
      <c r="D129" s="264">
        <v>206</v>
      </c>
      <c r="E129" s="34"/>
      <c r="F129" s="34"/>
      <c r="G129" s="34"/>
      <c r="H129" s="34"/>
      <c r="I129" s="34">
        <v>0</v>
      </c>
      <c r="J129" s="34">
        <v>0</v>
      </c>
      <c r="K129" s="414">
        <v>0</v>
      </c>
      <c r="L129" s="312">
        <v>17.600000000000001</v>
      </c>
      <c r="M129" s="312">
        <v>0</v>
      </c>
      <c r="N129" s="312">
        <v>0</v>
      </c>
      <c r="O129" s="312">
        <v>0</v>
      </c>
      <c r="P129" s="312">
        <v>8.8000000000000007</v>
      </c>
      <c r="Q129" s="33">
        <f t="shared" si="9"/>
        <v>3.3000000000000003</v>
      </c>
      <c r="R129" s="242" t="str">
        <f t="shared" si="12"/>
        <v>SI</v>
      </c>
      <c r="S129" s="243" t="str">
        <f t="shared" si="11"/>
        <v>Sin Riesgo</v>
      </c>
    </row>
    <row r="130" spans="1:19" s="93" customFormat="1" ht="32.1" customHeight="1">
      <c r="A130" s="347" t="s">
        <v>104</v>
      </c>
      <c r="B130" s="589" t="s">
        <v>3597</v>
      </c>
      <c r="C130" s="246" t="s">
        <v>4291</v>
      </c>
      <c r="D130" s="264">
        <v>254</v>
      </c>
      <c r="E130" s="34"/>
      <c r="F130" s="34"/>
      <c r="G130" s="34"/>
      <c r="H130" s="34"/>
      <c r="I130" s="34">
        <v>17.600000000000001</v>
      </c>
      <c r="J130" s="34">
        <v>0</v>
      </c>
      <c r="K130" s="582">
        <v>18.399999999999999</v>
      </c>
      <c r="L130" s="416">
        <v>17.600000000000001</v>
      </c>
      <c r="M130" s="416">
        <v>17.600000000000001</v>
      </c>
      <c r="N130" s="416">
        <v>17.64</v>
      </c>
      <c r="O130" s="416">
        <v>46.45</v>
      </c>
      <c r="P130" s="416">
        <v>30</v>
      </c>
      <c r="Q130" s="33">
        <f t="shared" si="9"/>
        <v>20.661250000000003</v>
      </c>
      <c r="R130" s="242" t="str">
        <f t="shared" si="12"/>
        <v>NO</v>
      </c>
      <c r="S130" s="243" t="str">
        <f t="shared" si="11"/>
        <v>Medio</v>
      </c>
    </row>
    <row r="131" spans="1:19" s="93" customFormat="1" ht="32.1" customHeight="1">
      <c r="A131" s="347" t="s">
        <v>104</v>
      </c>
      <c r="B131" s="589" t="s">
        <v>4293</v>
      </c>
      <c r="C131" s="246" t="s">
        <v>4294</v>
      </c>
      <c r="D131" s="264">
        <v>938</v>
      </c>
      <c r="E131" s="34"/>
      <c r="F131" s="34"/>
      <c r="G131" s="34"/>
      <c r="H131" s="34"/>
      <c r="I131" s="34"/>
      <c r="J131" s="34"/>
      <c r="K131" s="34">
        <v>0</v>
      </c>
      <c r="L131" s="34">
        <v>0</v>
      </c>
      <c r="M131" s="34">
        <v>8.8000000000000007</v>
      </c>
      <c r="N131" s="34">
        <v>0</v>
      </c>
      <c r="O131" s="34">
        <v>0</v>
      </c>
      <c r="P131" s="34">
        <v>4.4000000000000004</v>
      </c>
      <c r="Q131" s="33">
        <f t="shared" si="9"/>
        <v>2.2000000000000002</v>
      </c>
      <c r="R131" s="242" t="str">
        <f t="shared" si="12"/>
        <v>SI</v>
      </c>
      <c r="S131" s="243" t="str">
        <f t="shared" si="11"/>
        <v>Sin Riesgo</v>
      </c>
    </row>
    <row r="132" spans="1:19" s="93" customFormat="1" ht="46.5" customHeight="1">
      <c r="A132" s="310" t="s">
        <v>77</v>
      </c>
      <c r="B132" s="231" t="s">
        <v>3810</v>
      </c>
      <c r="C132" s="231" t="s">
        <v>3811</v>
      </c>
      <c r="D132" s="298">
        <v>330</v>
      </c>
      <c r="E132" s="34"/>
      <c r="F132" s="34">
        <v>33.6</v>
      </c>
      <c r="G132" s="34">
        <v>0</v>
      </c>
      <c r="H132" s="34">
        <v>49.6</v>
      </c>
      <c r="I132" s="34">
        <v>33.6</v>
      </c>
      <c r="J132" s="34"/>
      <c r="K132" s="369"/>
      <c r="L132" s="34"/>
      <c r="M132" s="34"/>
      <c r="N132" s="34">
        <v>0</v>
      </c>
      <c r="O132" s="34">
        <v>0</v>
      </c>
      <c r="P132" s="34">
        <v>0</v>
      </c>
      <c r="Q132" s="33">
        <f>AVERAGE(E132:P132)</f>
        <v>16.685714285714287</v>
      </c>
      <c r="R132" s="242" t="str">
        <f t="shared" si="12"/>
        <v>NO</v>
      </c>
      <c r="S132" s="243" t="str">
        <f t="shared" si="11"/>
        <v>Medio</v>
      </c>
    </row>
    <row r="133" spans="1:19" s="93" customFormat="1" ht="48" customHeight="1">
      <c r="A133" s="310" t="s">
        <v>77</v>
      </c>
      <c r="B133" s="231" t="s">
        <v>422</v>
      </c>
      <c r="C133" s="231" t="s">
        <v>3812</v>
      </c>
      <c r="D133" s="298">
        <v>255</v>
      </c>
      <c r="E133" s="34"/>
      <c r="F133" s="34">
        <v>33.6</v>
      </c>
      <c r="G133" s="34">
        <v>24</v>
      </c>
      <c r="H133" s="34">
        <v>33.6</v>
      </c>
      <c r="I133" s="34">
        <v>57.6</v>
      </c>
      <c r="J133" s="34">
        <v>9.6</v>
      </c>
      <c r="K133" s="369"/>
      <c r="L133" s="34"/>
      <c r="M133" s="34"/>
      <c r="N133" s="34">
        <v>24</v>
      </c>
      <c r="O133" s="34">
        <v>0</v>
      </c>
      <c r="P133" s="34">
        <v>0</v>
      </c>
      <c r="Q133" s="33">
        <f t="shared" ref="Q133:Q138" si="13">AVERAGE(E133:P133)</f>
        <v>22.8</v>
      </c>
      <c r="R133" s="242" t="str">
        <f t="shared" si="12"/>
        <v>NO</v>
      </c>
      <c r="S133" s="243" t="str">
        <f t="shared" si="11"/>
        <v>Medio</v>
      </c>
    </row>
    <row r="134" spans="1:19" s="93" customFormat="1" ht="48" customHeight="1">
      <c r="A134" s="310" t="s">
        <v>77</v>
      </c>
      <c r="B134" s="231" t="s">
        <v>3813</v>
      </c>
      <c r="C134" s="231" t="s">
        <v>3814</v>
      </c>
      <c r="D134" s="264">
        <v>35</v>
      </c>
      <c r="E134" s="34"/>
      <c r="F134" s="34">
        <v>0</v>
      </c>
      <c r="G134" s="34">
        <v>24</v>
      </c>
      <c r="H134" s="34">
        <v>0</v>
      </c>
      <c r="I134" s="34">
        <v>57.6</v>
      </c>
      <c r="J134" s="34">
        <v>0</v>
      </c>
      <c r="K134" s="369"/>
      <c r="L134" s="34"/>
      <c r="M134" s="34"/>
      <c r="N134" s="34">
        <v>49.6</v>
      </c>
      <c r="O134" s="34">
        <v>0</v>
      </c>
      <c r="P134" s="34">
        <v>0</v>
      </c>
      <c r="Q134" s="33">
        <f t="shared" si="13"/>
        <v>16.399999999999999</v>
      </c>
      <c r="R134" s="242" t="str">
        <f t="shared" si="12"/>
        <v>NO</v>
      </c>
      <c r="S134" s="243" t="str">
        <f t="shared" si="11"/>
        <v>Medio</v>
      </c>
    </row>
    <row r="135" spans="1:19" s="93" customFormat="1" ht="32.1" customHeight="1">
      <c r="A135" s="310" t="s">
        <v>77</v>
      </c>
      <c r="B135" s="231" t="s">
        <v>82</v>
      </c>
      <c r="C135" s="231" t="s">
        <v>81</v>
      </c>
      <c r="D135" s="298">
        <v>123</v>
      </c>
      <c r="E135" s="34"/>
      <c r="F135" s="34">
        <v>73.599999999999994</v>
      </c>
      <c r="G135" s="34">
        <v>24</v>
      </c>
      <c r="H135" s="34">
        <v>97.6</v>
      </c>
      <c r="I135" s="34">
        <v>0</v>
      </c>
      <c r="J135" s="34">
        <v>0</v>
      </c>
      <c r="K135" s="369"/>
      <c r="L135" s="34"/>
      <c r="M135" s="34"/>
      <c r="N135" s="34">
        <v>97.6</v>
      </c>
      <c r="O135" s="34">
        <v>0</v>
      </c>
      <c r="P135" s="34">
        <v>24</v>
      </c>
      <c r="Q135" s="33">
        <f t="shared" si="13"/>
        <v>39.599999999999994</v>
      </c>
      <c r="R135" s="242" t="str">
        <f t="shared" si="12"/>
        <v>NO</v>
      </c>
      <c r="S135" s="243" t="str">
        <f t="shared" si="11"/>
        <v>Alto</v>
      </c>
    </row>
    <row r="136" spans="1:19" s="93" customFormat="1" ht="32.1" customHeight="1">
      <c r="A136" s="310" t="s">
        <v>77</v>
      </c>
      <c r="B136" s="231" t="s">
        <v>3815</v>
      </c>
      <c r="C136" s="231" t="s">
        <v>3816</v>
      </c>
      <c r="D136" s="264">
        <v>215</v>
      </c>
      <c r="E136" s="34"/>
      <c r="F136" s="34">
        <v>24</v>
      </c>
      <c r="G136" s="34">
        <v>64</v>
      </c>
      <c r="H136" s="34">
        <v>40</v>
      </c>
      <c r="I136" s="34">
        <v>0</v>
      </c>
      <c r="J136" s="34"/>
      <c r="K136" s="369"/>
      <c r="L136" s="34"/>
      <c r="M136" s="34"/>
      <c r="N136" s="34">
        <v>57.6</v>
      </c>
      <c r="O136" s="34">
        <v>33.6</v>
      </c>
      <c r="P136" s="34">
        <v>0</v>
      </c>
      <c r="Q136" s="33">
        <f t="shared" si="13"/>
        <v>31.314285714285713</v>
      </c>
      <c r="R136" s="242" t="str">
        <f t="shared" si="12"/>
        <v>NO</v>
      </c>
      <c r="S136" s="243" t="str">
        <f t="shared" si="11"/>
        <v>Medio</v>
      </c>
    </row>
    <row r="137" spans="1:19" s="93" customFormat="1" ht="32.1" customHeight="1">
      <c r="A137" s="310" t="s">
        <v>77</v>
      </c>
      <c r="B137" s="231" t="s">
        <v>49</v>
      </c>
      <c r="C137" s="231" t="s">
        <v>3817</v>
      </c>
      <c r="D137" s="264">
        <v>135</v>
      </c>
      <c r="E137" s="34"/>
      <c r="F137" s="34">
        <v>33.6</v>
      </c>
      <c r="G137" s="34">
        <v>73.599999999999994</v>
      </c>
      <c r="H137" s="34">
        <v>73.599999999999994</v>
      </c>
      <c r="I137" s="34">
        <v>73.599999999999994</v>
      </c>
      <c r="J137" s="34"/>
      <c r="K137" s="369"/>
      <c r="L137" s="34"/>
      <c r="M137" s="34"/>
      <c r="N137" s="34">
        <v>97.6</v>
      </c>
      <c r="O137" s="34">
        <v>97.6</v>
      </c>
      <c r="P137" s="34">
        <v>33.6</v>
      </c>
      <c r="Q137" s="33">
        <f t="shared" si="13"/>
        <v>69.028571428571439</v>
      </c>
      <c r="R137" s="242" t="str">
        <f t="shared" si="12"/>
        <v>NO</v>
      </c>
      <c r="S137" s="243" t="str">
        <f t="shared" si="11"/>
        <v>Alto</v>
      </c>
    </row>
    <row r="138" spans="1:19" s="93" customFormat="1" ht="32.1" customHeight="1">
      <c r="A138" s="310" t="s">
        <v>77</v>
      </c>
      <c r="B138" s="231" t="s">
        <v>289</v>
      </c>
      <c r="C138" s="231" t="s">
        <v>3818</v>
      </c>
      <c r="D138" s="264">
        <v>34</v>
      </c>
      <c r="E138" s="34"/>
      <c r="F138" s="34"/>
      <c r="G138" s="34"/>
      <c r="H138" s="34"/>
      <c r="I138" s="34">
        <v>73.599999999999994</v>
      </c>
      <c r="J138" s="34"/>
      <c r="K138" s="34"/>
      <c r="L138" s="34"/>
      <c r="M138" s="34"/>
      <c r="N138" s="34"/>
      <c r="O138" s="34">
        <v>76</v>
      </c>
      <c r="P138" s="34"/>
      <c r="Q138" s="33">
        <f t="shared" si="13"/>
        <v>74.8</v>
      </c>
      <c r="R138" s="242" t="str">
        <f t="shared" si="12"/>
        <v>NO</v>
      </c>
      <c r="S138" s="243" t="str">
        <f t="shared" si="11"/>
        <v>Alto</v>
      </c>
    </row>
    <row r="139" spans="1:19" s="93" customFormat="1" ht="32.1" customHeight="1">
      <c r="A139" s="310" t="s">
        <v>77</v>
      </c>
      <c r="B139" s="231" t="s">
        <v>1454</v>
      </c>
      <c r="C139" s="231" t="s">
        <v>3819</v>
      </c>
      <c r="D139" s="264">
        <v>318</v>
      </c>
      <c r="E139" s="34"/>
      <c r="F139" s="34">
        <v>0</v>
      </c>
      <c r="G139" s="34">
        <v>0</v>
      </c>
      <c r="H139" s="34">
        <v>33.6</v>
      </c>
      <c r="I139" s="34">
        <v>0</v>
      </c>
      <c r="J139" s="34"/>
      <c r="K139" s="34"/>
      <c r="L139" s="34"/>
      <c r="M139" s="34"/>
      <c r="N139" s="34">
        <v>33.6</v>
      </c>
      <c r="O139" s="34">
        <v>33.6</v>
      </c>
      <c r="P139" s="34">
        <v>0</v>
      </c>
      <c r="Q139" s="33">
        <f t="shared" ref="Q139:Q145" si="14">AVERAGE(E139:P139)</f>
        <v>14.400000000000002</v>
      </c>
      <c r="R139" s="242" t="str">
        <f t="shared" si="12"/>
        <v>NO</v>
      </c>
      <c r="S139" s="243" t="str">
        <f t="shared" si="11"/>
        <v>Medio</v>
      </c>
    </row>
    <row r="140" spans="1:19" s="93" customFormat="1" ht="32.1" customHeight="1">
      <c r="A140" s="310" t="s">
        <v>77</v>
      </c>
      <c r="B140" s="231" t="s">
        <v>3820</v>
      </c>
      <c r="C140" s="231" t="s">
        <v>3821</v>
      </c>
      <c r="D140" s="264">
        <v>785</v>
      </c>
      <c r="E140" s="34"/>
      <c r="F140" s="34">
        <v>0</v>
      </c>
      <c r="G140" s="34">
        <v>0</v>
      </c>
      <c r="H140" s="34">
        <v>57.6</v>
      </c>
      <c r="I140" s="34">
        <v>0</v>
      </c>
      <c r="J140" s="34"/>
      <c r="K140" s="34"/>
      <c r="L140" s="34"/>
      <c r="M140" s="34"/>
      <c r="N140" s="34">
        <v>57.6</v>
      </c>
      <c r="O140" s="34">
        <v>33.6</v>
      </c>
      <c r="P140" s="34">
        <v>0</v>
      </c>
      <c r="Q140" s="33">
        <f t="shared" si="14"/>
        <v>21.25714285714286</v>
      </c>
      <c r="R140" s="242" t="str">
        <f t="shared" si="12"/>
        <v>NO</v>
      </c>
      <c r="S140" s="243" t="str">
        <f t="shared" si="11"/>
        <v>Medio</v>
      </c>
    </row>
    <row r="141" spans="1:19" s="93" customFormat="1" ht="46.5" customHeight="1">
      <c r="A141" s="310" t="s">
        <v>77</v>
      </c>
      <c r="B141" s="231" t="s">
        <v>3822</v>
      </c>
      <c r="C141" s="231" t="s">
        <v>3823</v>
      </c>
      <c r="D141" s="264">
        <v>168</v>
      </c>
      <c r="E141" s="34"/>
      <c r="F141" s="34">
        <v>0</v>
      </c>
      <c r="G141" s="34">
        <v>0</v>
      </c>
      <c r="H141" s="34">
        <v>33.6</v>
      </c>
      <c r="I141" s="34">
        <v>0</v>
      </c>
      <c r="J141" s="34"/>
      <c r="K141" s="34"/>
      <c r="L141" s="34"/>
      <c r="M141" s="34"/>
      <c r="N141" s="34">
        <v>0</v>
      </c>
      <c r="O141" s="34">
        <v>33.6</v>
      </c>
      <c r="P141" s="34">
        <v>0</v>
      </c>
      <c r="Q141" s="33">
        <f t="shared" si="14"/>
        <v>9.6</v>
      </c>
      <c r="R141" s="242" t="str">
        <f t="shared" si="12"/>
        <v>NO</v>
      </c>
      <c r="S141" s="243" t="str">
        <f t="shared" si="11"/>
        <v>Bajo</v>
      </c>
    </row>
    <row r="142" spans="1:19" s="93" customFormat="1" ht="44.25" customHeight="1">
      <c r="A142" s="310" t="s">
        <v>77</v>
      </c>
      <c r="B142" s="231" t="s">
        <v>230</v>
      </c>
      <c r="C142" s="231" t="s">
        <v>3824</v>
      </c>
      <c r="D142" s="264">
        <v>351</v>
      </c>
      <c r="E142" s="34"/>
      <c r="F142" s="34">
        <v>33.6</v>
      </c>
      <c r="G142" s="34">
        <v>33.6</v>
      </c>
      <c r="H142" s="34">
        <v>9.6</v>
      </c>
      <c r="I142" s="34">
        <v>26.4</v>
      </c>
      <c r="J142" s="34">
        <v>36</v>
      </c>
      <c r="K142" s="34"/>
      <c r="L142" s="34"/>
      <c r="M142" s="34"/>
      <c r="N142" s="34">
        <v>33.6</v>
      </c>
      <c r="O142" s="34">
        <v>0</v>
      </c>
      <c r="P142" s="34">
        <v>33.6</v>
      </c>
      <c r="Q142" s="33">
        <f t="shared" si="14"/>
        <v>25.799999999999997</v>
      </c>
      <c r="R142" s="242" t="str">
        <f t="shared" si="12"/>
        <v>NO</v>
      </c>
      <c r="S142" s="243" t="str">
        <f t="shared" si="11"/>
        <v>Medio</v>
      </c>
    </row>
    <row r="143" spans="1:19" s="93" customFormat="1" ht="32.1" customHeight="1">
      <c r="A143" s="310" t="s">
        <v>77</v>
      </c>
      <c r="B143" s="231" t="s">
        <v>3825</v>
      </c>
      <c r="C143" s="231" t="s">
        <v>3826</v>
      </c>
      <c r="D143" s="264">
        <v>125</v>
      </c>
      <c r="E143" s="34"/>
      <c r="F143" s="34">
        <v>0</v>
      </c>
      <c r="G143" s="34">
        <v>24</v>
      </c>
      <c r="H143" s="34">
        <v>24</v>
      </c>
      <c r="I143" s="34">
        <v>0</v>
      </c>
      <c r="J143" s="34">
        <v>33.6</v>
      </c>
      <c r="K143" s="34"/>
      <c r="L143" s="34"/>
      <c r="M143" s="34"/>
      <c r="N143" s="34">
        <v>0</v>
      </c>
      <c r="O143" s="34">
        <v>33.6</v>
      </c>
      <c r="P143" s="34">
        <v>73.599999999999994</v>
      </c>
      <c r="Q143" s="33">
        <f t="shared" si="14"/>
        <v>23.599999999999998</v>
      </c>
      <c r="R143" s="242" t="str">
        <f t="shared" si="12"/>
        <v>NO</v>
      </c>
      <c r="S143" s="243" t="str">
        <f t="shared" si="11"/>
        <v>Medio</v>
      </c>
    </row>
    <row r="144" spans="1:19" s="93" customFormat="1" ht="32.1" customHeight="1">
      <c r="A144" s="310" t="s">
        <v>77</v>
      </c>
      <c r="B144" s="231" t="s">
        <v>3578</v>
      </c>
      <c r="C144" s="231" t="s">
        <v>3827</v>
      </c>
      <c r="D144" s="264">
        <v>124</v>
      </c>
      <c r="E144" s="34"/>
      <c r="F144" s="34"/>
      <c r="G144" s="34"/>
      <c r="H144" s="34"/>
      <c r="I144" s="34">
        <v>97.6</v>
      </c>
      <c r="J144" s="34"/>
      <c r="K144" s="34"/>
      <c r="L144" s="34"/>
      <c r="M144" s="34"/>
      <c r="N144" s="34"/>
      <c r="O144" s="34">
        <v>97.6</v>
      </c>
      <c r="P144" s="34"/>
      <c r="Q144" s="33">
        <f t="shared" si="14"/>
        <v>97.6</v>
      </c>
      <c r="R144" s="242" t="str">
        <f t="shared" si="12"/>
        <v>NO</v>
      </c>
      <c r="S144" s="243" t="str">
        <f t="shared" si="11"/>
        <v>Inviable Sanitariamente</v>
      </c>
    </row>
    <row r="145" spans="1:19" s="93" customFormat="1" ht="32.1" customHeight="1">
      <c r="A145" s="310" t="s">
        <v>77</v>
      </c>
      <c r="B145" s="231" t="s">
        <v>8</v>
      </c>
      <c r="C145" s="231" t="s">
        <v>3828</v>
      </c>
      <c r="D145" s="264">
        <v>359</v>
      </c>
      <c r="E145" s="34"/>
      <c r="F145" s="34">
        <v>9.6</v>
      </c>
      <c r="G145" s="34">
        <v>2.4</v>
      </c>
      <c r="H145" s="34">
        <v>2.4</v>
      </c>
      <c r="I145" s="34">
        <v>2.4</v>
      </c>
      <c r="J145" s="34">
        <v>0</v>
      </c>
      <c r="K145" s="34"/>
      <c r="L145" s="34"/>
      <c r="M145" s="34"/>
      <c r="N145" s="34">
        <v>24</v>
      </c>
      <c r="O145" s="34">
        <v>33.6</v>
      </c>
      <c r="P145" s="34">
        <v>33.6</v>
      </c>
      <c r="Q145" s="33">
        <f t="shared" si="14"/>
        <v>13.5</v>
      </c>
      <c r="R145" s="242" t="str">
        <f t="shared" ref="R145:R165" si="15">IF(Q145&lt;5,"SI","NO")</f>
        <v>NO</v>
      </c>
      <c r="S145" s="243" t="str">
        <f t="shared" ref="S145:S192" si="16">IF(Q145&lt;5,"Sin Riesgo",IF(Q145 &lt;=14,"Bajo",IF(Q145&lt;=35,"Medio",IF(Q145&lt;=80,"Alto","Inviable Sanitariamente"))))</f>
        <v>Bajo</v>
      </c>
    </row>
    <row r="146" spans="1:19" s="93" customFormat="1" ht="32.1" customHeight="1">
      <c r="A146" s="310" t="s">
        <v>77</v>
      </c>
      <c r="B146" s="231" t="s">
        <v>12</v>
      </c>
      <c r="C146" s="231" t="s">
        <v>266</v>
      </c>
      <c r="D146" s="322">
        <v>89</v>
      </c>
      <c r="E146" s="34"/>
      <c r="F146" s="34"/>
      <c r="G146" s="34"/>
      <c r="H146" s="34"/>
      <c r="I146" s="34">
        <v>97.6</v>
      </c>
      <c r="J146" s="34"/>
      <c r="K146" s="34"/>
      <c r="L146" s="34"/>
      <c r="M146" s="34"/>
      <c r="N146" s="34"/>
      <c r="O146" s="34">
        <v>73.599999999999994</v>
      </c>
      <c r="P146" s="34"/>
      <c r="Q146" s="33">
        <f t="shared" ref="Q146:Q199" si="17">AVERAGE(E146:P146)</f>
        <v>85.6</v>
      </c>
      <c r="R146" s="242" t="str">
        <f t="shared" si="15"/>
        <v>NO</v>
      </c>
      <c r="S146" s="243" t="str">
        <f t="shared" si="16"/>
        <v>Inviable Sanitariamente</v>
      </c>
    </row>
    <row r="147" spans="1:19" s="93" customFormat="1" ht="32.1" customHeight="1">
      <c r="A147" s="310" t="s">
        <v>77</v>
      </c>
      <c r="B147" s="231" t="s">
        <v>430</v>
      </c>
      <c r="C147" s="231" t="s">
        <v>3829</v>
      </c>
      <c r="D147" s="322">
        <v>32</v>
      </c>
      <c r="E147" s="34"/>
      <c r="F147" s="34"/>
      <c r="G147" s="34"/>
      <c r="H147" s="34"/>
      <c r="I147" s="34">
        <v>97.6</v>
      </c>
      <c r="J147" s="34"/>
      <c r="K147" s="34"/>
      <c r="L147" s="34"/>
      <c r="M147" s="34"/>
      <c r="N147" s="34"/>
      <c r="O147" s="34">
        <v>97.6</v>
      </c>
      <c r="P147" s="34"/>
      <c r="Q147" s="33">
        <f t="shared" si="17"/>
        <v>97.6</v>
      </c>
      <c r="R147" s="242" t="str">
        <f t="shared" si="15"/>
        <v>NO</v>
      </c>
      <c r="S147" s="243" t="str">
        <f t="shared" si="16"/>
        <v>Inviable Sanitariamente</v>
      </c>
    </row>
    <row r="148" spans="1:19" s="93" customFormat="1" ht="32.1" customHeight="1">
      <c r="A148" s="310" t="s">
        <v>77</v>
      </c>
      <c r="B148" s="231" t="s">
        <v>457</v>
      </c>
      <c r="C148" s="231" t="s">
        <v>290</v>
      </c>
      <c r="D148" s="322">
        <v>136</v>
      </c>
      <c r="E148" s="34"/>
      <c r="F148" s="34">
        <v>0</v>
      </c>
      <c r="G148" s="34">
        <v>33.6</v>
      </c>
      <c r="H148" s="34"/>
      <c r="I148" s="34">
        <v>0</v>
      </c>
      <c r="J148" s="34">
        <v>57.6</v>
      </c>
      <c r="K148" s="34"/>
      <c r="L148" s="34"/>
      <c r="M148" s="34"/>
      <c r="N148" s="34">
        <v>0</v>
      </c>
      <c r="O148" s="34">
        <v>57.6</v>
      </c>
      <c r="P148" s="34"/>
      <c r="Q148" s="33">
        <f t="shared" si="17"/>
        <v>24.8</v>
      </c>
      <c r="R148" s="242" t="str">
        <f t="shared" si="15"/>
        <v>NO</v>
      </c>
      <c r="S148" s="243" t="str">
        <f t="shared" si="16"/>
        <v>Medio</v>
      </c>
    </row>
    <row r="149" spans="1:19" s="93" customFormat="1" ht="32.1" customHeight="1">
      <c r="A149" s="310" t="s">
        <v>77</v>
      </c>
      <c r="B149" s="231" t="s">
        <v>2679</v>
      </c>
      <c r="C149" s="231" t="s">
        <v>3830</v>
      </c>
      <c r="D149" s="322">
        <v>460</v>
      </c>
      <c r="E149" s="34"/>
      <c r="F149" s="34"/>
      <c r="G149" s="34"/>
      <c r="H149" s="34"/>
      <c r="I149" s="34">
        <v>97.6</v>
      </c>
      <c r="J149" s="34"/>
      <c r="K149" s="34"/>
      <c r="L149" s="34"/>
      <c r="M149" s="34"/>
      <c r="N149" s="34"/>
      <c r="O149" s="34">
        <v>97.6</v>
      </c>
      <c r="P149" s="34"/>
      <c r="Q149" s="33">
        <f t="shared" si="17"/>
        <v>97.6</v>
      </c>
      <c r="R149" s="242" t="str">
        <f t="shared" si="15"/>
        <v>NO</v>
      </c>
      <c r="S149" s="243" t="str">
        <f t="shared" si="16"/>
        <v>Inviable Sanitariamente</v>
      </c>
    </row>
    <row r="150" spans="1:19" s="93" customFormat="1" ht="41.25" customHeight="1">
      <c r="A150" s="310" t="s">
        <v>77</v>
      </c>
      <c r="B150" s="231" t="s">
        <v>432</v>
      </c>
      <c r="C150" s="231" t="s">
        <v>3831</v>
      </c>
      <c r="D150" s="322">
        <v>495</v>
      </c>
      <c r="E150" s="34"/>
      <c r="F150" s="34">
        <v>49.6</v>
      </c>
      <c r="G150" s="34">
        <v>24</v>
      </c>
      <c r="H150" s="34">
        <v>33.6</v>
      </c>
      <c r="I150" s="34">
        <v>0</v>
      </c>
      <c r="J150" s="34">
        <v>33.6</v>
      </c>
      <c r="K150" s="34"/>
      <c r="L150" s="34"/>
      <c r="M150" s="34"/>
      <c r="N150" s="34">
        <v>73.599999999999994</v>
      </c>
      <c r="O150" s="34"/>
      <c r="P150" s="34">
        <v>33.6</v>
      </c>
      <c r="Q150" s="33">
        <f t="shared" si="17"/>
        <v>35.428571428571423</v>
      </c>
      <c r="R150" s="242" t="str">
        <f t="shared" si="15"/>
        <v>NO</v>
      </c>
      <c r="S150" s="243" t="str">
        <f t="shared" si="16"/>
        <v>Alto</v>
      </c>
    </row>
    <row r="151" spans="1:19" s="93" customFormat="1" ht="44.25" customHeight="1">
      <c r="A151" s="310" t="s">
        <v>77</v>
      </c>
      <c r="B151" s="231" t="s">
        <v>3832</v>
      </c>
      <c r="C151" s="231" t="s">
        <v>3833</v>
      </c>
      <c r="D151" s="322">
        <v>108</v>
      </c>
      <c r="E151" s="34"/>
      <c r="F151" s="34">
        <v>0</v>
      </c>
      <c r="G151" s="34">
        <v>0</v>
      </c>
      <c r="H151" s="34">
        <v>40</v>
      </c>
      <c r="I151" s="34">
        <v>24</v>
      </c>
      <c r="J151" s="34"/>
      <c r="K151" s="34"/>
      <c r="L151" s="34"/>
      <c r="M151" s="34"/>
      <c r="N151" s="34">
        <v>24</v>
      </c>
      <c r="O151" s="34">
        <v>24</v>
      </c>
      <c r="P151" s="34">
        <v>57.6</v>
      </c>
      <c r="Q151" s="33">
        <f t="shared" si="17"/>
        <v>24.228571428571428</v>
      </c>
      <c r="R151" s="242" t="str">
        <f t="shared" si="15"/>
        <v>NO</v>
      </c>
      <c r="S151" s="243" t="str">
        <f t="shared" si="16"/>
        <v>Medio</v>
      </c>
    </row>
    <row r="152" spans="1:19" s="93" customFormat="1" ht="48" customHeight="1">
      <c r="A152" s="310" t="s">
        <v>77</v>
      </c>
      <c r="B152" s="231" t="s">
        <v>3834</v>
      </c>
      <c r="C152" s="231" t="s">
        <v>3835</v>
      </c>
      <c r="D152" s="322">
        <v>430</v>
      </c>
      <c r="E152" s="34"/>
      <c r="F152" s="34">
        <v>33.6</v>
      </c>
      <c r="G152" s="34">
        <v>57.6</v>
      </c>
      <c r="H152" s="34">
        <v>49.6</v>
      </c>
      <c r="I152" s="34">
        <v>0</v>
      </c>
      <c r="J152" s="34"/>
      <c r="K152" s="34"/>
      <c r="L152" s="34"/>
      <c r="M152" s="34"/>
      <c r="N152" s="34">
        <v>97.6</v>
      </c>
      <c r="O152" s="34">
        <v>2.4</v>
      </c>
      <c r="P152" s="34">
        <v>0</v>
      </c>
      <c r="Q152" s="33">
        <f t="shared" si="17"/>
        <v>34.4</v>
      </c>
      <c r="R152" s="242" t="str">
        <f t="shared" si="15"/>
        <v>NO</v>
      </c>
      <c r="S152" s="243" t="str">
        <f t="shared" si="16"/>
        <v>Medio</v>
      </c>
    </row>
    <row r="153" spans="1:19" s="93" customFormat="1" ht="32.1" customHeight="1">
      <c r="A153" s="310" t="s">
        <v>77</v>
      </c>
      <c r="B153" s="231" t="s">
        <v>2380</v>
      </c>
      <c r="C153" s="231" t="s">
        <v>3836</v>
      </c>
      <c r="D153" s="322">
        <v>485</v>
      </c>
      <c r="E153" s="34"/>
      <c r="F153" s="34">
        <v>9.6</v>
      </c>
      <c r="G153" s="34">
        <v>24</v>
      </c>
      <c r="H153" s="34">
        <v>33.6</v>
      </c>
      <c r="I153" s="34">
        <v>0</v>
      </c>
      <c r="J153" s="34">
        <v>33.6</v>
      </c>
      <c r="K153" s="34"/>
      <c r="L153" s="34"/>
      <c r="M153" s="34"/>
      <c r="N153" s="34">
        <v>33.6</v>
      </c>
      <c r="O153" s="34">
        <v>57.6</v>
      </c>
      <c r="P153" s="34">
        <v>33.6</v>
      </c>
      <c r="Q153" s="33">
        <f t="shared" si="17"/>
        <v>28.2</v>
      </c>
      <c r="R153" s="242" t="str">
        <f t="shared" si="15"/>
        <v>NO</v>
      </c>
      <c r="S153" s="243" t="str">
        <f t="shared" si="16"/>
        <v>Medio</v>
      </c>
    </row>
    <row r="154" spans="1:19" s="93" customFormat="1" ht="32.1" customHeight="1">
      <c r="A154" s="310" t="s">
        <v>77</v>
      </c>
      <c r="B154" s="231" t="s">
        <v>3837</v>
      </c>
      <c r="C154" s="231" t="s">
        <v>3838</v>
      </c>
      <c r="D154" s="322">
        <v>36</v>
      </c>
      <c r="E154" s="34"/>
      <c r="F154" s="34">
        <v>24</v>
      </c>
      <c r="G154" s="34">
        <v>33.6</v>
      </c>
      <c r="H154" s="34">
        <v>33.6</v>
      </c>
      <c r="I154" s="34">
        <v>33.6</v>
      </c>
      <c r="J154" s="34"/>
      <c r="K154" s="34"/>
      <c r="L154" s="34"/>
      <c r="M154" s="34"/>
      <c r="N154" s="34">
        <v>57.6</v>
      </c>
      <c r="O154" s="34">
        <v>12</v>
      </c>
      <c r="P154" s="34">
        <v>33.6</v>
      </c>
      <c r="Q154" s="33">
        <f t="shared" si="17"/>
        <v>32.571428571428569</v>
      </c>
      <c r="R154" s="242" t="str">
        <f t="shared" si="15"/>
        <v>NO</v>
      </c>
      <c r="S154" s="243" t="str">
        <f t="shared" si="16"/>
        <v>Medio</v>
      </c>
    </row>
    <row r="155" spans="1:19" s="93" customFormat="1" ht="32.1" customHeight="1">
      <c r="A155" s="310" t="s">
        <v>77</v>
      </c>
      <c r="B155" s="231" t="s">
        <v>3839</v>
      </c>
      <c r="C155" s="231" t="s">
        <v>3840</v>
      </c>
      <c r="D155" s="322">
        <v>28</v>
      </c>
      <c r="E155" s="34"/>
      <c r="F155" s="34"/>
      <c r="G155" s="34"/>
      <c r="H155" s="34"/>
      <c r="I155" s="34">
        <v>64</v>
      </c>
      <c r="J155" s="34"/>
      <c r="K155" s="34"/>
      <c r="L155" s="34"/>
      <c r="M155" s="34"/>
      <c r="N155" s="34"/>
      <c r="O155" s="34">
        <v>64</v>
      </c>
      <c r="P155" s="34"/>
      <c r="Q155" s="33">
        <f t="shared" si="17"/>
        <v>64</v>
      </c>
      <c r="R155" s="242" t="str">
        <f t="shared" si="15"/>
        <v>NO</v>
      </c>
      <c r="S155" s="243" t="str">
        <f t="shared" si="16"/>
        <v>Alto</v>
      </c>
    </row>
    <row r="156" spans="1:19" s="93" customFormat="1" ht="44.25" customHeight="1">
      <c r="A156" s="310" t="s">
        <v>77</v>
      </c>
      <c r="B156" s="231" t="s">
        <v>433</v>
      </c>
      <c r="C156" s="231" t="s">
        <v>3841</v>
      </c>
      <c r="D156" s="322">
        <v>130</v>
      </c>
      <c r="E156" s="34"/>
      <c r="F156" s="34">
        <v>24</v>
      </c>
      <c r="G156" s="34">
        <v>0</v>
      </c>
      <c r="H156" s="34">
        <v>33.6</v>
      </c>
      <c r="I156" s="34">
        <v>33.6</v>
      </c>
      <c r="J156" s="34"/>
      <c r="K156" s="34"/>
      <c r="L156" s="34"/>
      <c r="M156" s="34"/>
      <c r="N156" s="34">
        <v>57.6</v>
      </c>
      <c r="O156" s="34">
        <v>60</v>
      </c>
      <c r="P156" s="34">
        <v>33.6</v>
      </c>
      <c r="Q156" s="33">
        <f t="shared" si="17"/>
        <v>34.628571428571426</v>
      </c>
      <c r="R156" s="242" t="str">
        <f t="shared" si="15"/>
        <v>NO</v>
      </c>
      <c r="S156" s="243" t="str">
        <f t="shared" si="16"/>
        <v>Medio</v>
      </c>
    </row>
    <row r="157" spans="1:19" s="93" customFormat="1" ht="32.1" customHeight="1">
      <c r="A157" s="310" t="s">
        <v>77</v>
      </c>
      <c r="B157" s="246" t="s">
        <v>3842</v>
      </c>
      <c r="C157" s="246" t="s">
        <v>3843</v>
      </c>
      <c r="D157" s="233">
        <v>975</v>
      </c>
      <c r="E157" s="35"/>
      <c r="F157" s="35">
        <v>33.6</v>
      </c>
      <c r="G157" s="35">
        <v>97.6</v>
      </c>
      <c r="H157" s="35">
        <v>97.6</v>
      </c>
      <c r="I157" s="35">
        <v>97.6</v>
      </c>
      <c r="J157" s="35"/>
      <c r="K157" s="35"/>
      <c r="L157" s="35"/>
      <c r="M157" s="35"/>
      <c r="N157" s="35">
        <v>97.6</v>
      </c>
      <c r="O157" s="35">
        <v>33.6</v>
      </c>
      <c r="P157" s="35">
        <v>33.6</v>
      </c>
      <c r="Q157" s="33">
        <f t="shared" si="17"/>
        <v>70.171428571428578</v>
      </c>
      <c r="R157" s="242" t="str">
        <f t="shared" si="15"/>
        <v>NO</v>
      </c>
      <c r="S157" s="243" t="str">
        <f t="shared" si="16"/>
        <v>Alto</v>
      </c>
    </row>
    <row r="158" spans="1:19" s="93" customFormat="1" ht="32.1" customHeight="1">
      <c r="A158" s="310" t="s">
        <v>77</v>
      </c>
      <c r="B158" s="246" t="s">
        <v>4295</v>
      </c>
      <c r="C158" s="246" t="s">
        <v>4340</v>
      </c>
      <c r="D158" s="233">
        <v>14</v>
      </c>
      <c r="E158" s="35"/>
      <c r="F158" s="35">
        <v>0</v>
      </c>
      <c r="G158" s="35">
        <v>0</v>
      </c>
      <c r="H158" s="35">
        <v>24</v>
      </c>
      <c r="I158" s="35">
        <v>24</v>
      </c>
      <c r="J158" s="35">
        <v>0</v>
      </c>
      <c r="K158" s="35"/>
      <c r="L158" s="35"/>
      <c r="M158" s="35"/>
      <c r="N158" s="35">
        <v>0</v>
      </c>
      <c r="O158" s="35">
        <v>24</v>
      </c>
      <c r="P158" s="35">
        <v>0</v>
      </c>
      <c r="Q158" s="33">
        <f t="shared" si="17"/>
        <v>9</v>
      </c>
      <c r="R158" s="242" t="str">
        <f t="shared" si="15"/>
        <v>NO</v>
      </c>
      <c r="S158" s="243" t="str">
        <f t="shared" si="16"/>
        <v>Bajo</v>
      </c>
    </row>
    <row r="159" spans="1:19" s="93" customFormat="1" ht="32.1" customHeight="1">
      <c r="A159" s="347" t="s">
        <v>103</v>
      </c>
      <c r="B159" s="432" t="s">
        <v>3601</v>
      </c>
      <c r="C159" s="431" t="s">
        <v>3844</v>
      </c>
      <c r="D159" s="264">
        <v>101</v>
      </c>
      <c r="E159" s="34"/>
      <c r="F159" s="34"/>
      <c r="G159" s="34"/>
      <c r="H159" s="34"/>
      <c r="I159" s="34">
        <v>17</v>
      </c>
      <c r="J159" s="34"/>
      <c r="K159" s="34"/>
      <c r="L159" s="34"/>
      <c r="M159" s="34"/>
      <c r="N159" s="34"/>
      <c r="O159" s="34"/>
      <c r="P159" s="34"/>
      <c r="Q159" s="33">
        <f t="shared" si="17"/>
        <v>17</v>
      </c>
      <c r="R159" s="242" t="str">
        <f t="shared" si="15"/>
        <v>NO</v>
      </c>
      <c r="S159" s="243" t="str">
        <f t="shared" si="16"/>
        <v>Medio</v>
      </c>
    </row>
    <row r="160" spans="1:19" s="93" customFormat="1" ht="32.1" customHeight="1">
      <c r="A160" s="347" t="s">
        <v>103</v>
      </c>
      <c r="B160" s="432" t="s">
        <v>3851</v>
      </c>
      <c r="C160" s="431" t="s">
        <v>3845</v>
      </c>
      <c r="D160" s="264">
        <v>310</v>
      </c>
      <c r="E160" s="34"/>
      <c r="F160" s="34"/>
      <c r="G160" s="34"/>
      <c r="H160" s="34"/>
      <c r="I160" s="34">
        <v>27</v>
      </c>
      <c r="J160" s="34"/>
      <c r="K160" s="34"/>
      <c r="L160" s="34"/>
      <c r="M160" s="34"/>
      <c r="N160" s="34"/>
      <c r="O160" s="34"/>
      <c r="P160" s="34"/>
      <c r="Q160" s="33">
        <f t="shared" si="17"/>
        <v>27</v>
      </c>
      <c r="R160" s="242" t="str">
        <f t="shared" si="15"/>
        <v>NO</v>
      </c>
      <c r="S160" s="243" t="str">
        <f t="shared" si="16"/>
        <v>Medio</v>
      </c>
    </row>
    <row r="161" spans="1:20" s="93" customFormat="1" ht="32.1" customHeight="1">
      <c r="A161" s="347" t="s">
        <v>103</v>
      </c>
      <c r="B161" s="432" t="s">
        <v>3602</v>
      </c>
      <c r="C161" s="431" t="s">
        <v>3846</v>
      </c>
      <c r="D161" s="264">
        <v>115</v>
      </c>
      <c r="E161" s="34"/>
      <c r="F161" s="34"/>
      <c r="G161" s="34"/>
      <c r="H161" s="34"/>
      <c r="I161" s="34">
        <v>0</v>
      </c>
      <c r="J161" s="34"/>
      <c r="K161" s="34"/>
      <c r="L161" s="34"/>
      <c r="M161" s="34"/>
      <c r="N161" s="34"/>
      <c r="O161" s="34"/>
      <c r="P161" s="34"/>
      <c r="Q161" s="33">
        <f t="shared" si="17"/>
        <v>0</v>
      </c>
      <c r="R161" s="242" t="str">
        <f t="shared" si="15"/>
        <v>SI</v>
      </c>
      <c r="S161" s="243" t="str">
        <f t="shared" si="16"/>
        <v>Sin Riesgo</v>
      </c>
    </row>
    <row r="162" spans="1:20" s="93" customFormat="1" ht="32.1" customHeight="1">
      <c r="A162" s="347" t="s">
        <v>103</v>
      </c>
      <c r="B162" s="432" t="s">
        <v>2993</v>
      </c>
      <c r="C162" s="431" t="s">
        <v>3847</v>
      </c>
      <c r="D162" s="264">
        <v>146</v>
      </c>
      <c r="E162" s="34"/>
      <c r="F162" s="34"/>
      <c r="G162" s="34"/>
      <c r="H162" s="34"/>
      <c r="I162" s="34">
        <v>33</v>
      </c>
      <c r="J162" s="34"/>
      <c r="K162" s="34"/>
      <c r="L162" s="34"/>
      <c r="M162" s="34"/>
      <c r="N162" s="34"/>
      <c r="O162" s="34"/>
      <c r="P162" s="34"/>
      <c r="Q162" s="33">
        <f t="shared" si="17"/>
        <v>33</v>
      </c>
      <c r="R162" s="242" t="str">
        <f t="shared" si="15"/>
        <v>NO</v>
      </c>
      <c r="S162" s="243" t="str">
        <f t="shared" si="16"/>
        <v>Medio</v>
      </c>
    </row>
    <row r="163" spans="1:20" s="93" customFormat="1" ht="32.1" customHeight="1">
      <c r="A163" s="347" t="s">
        <v>103</v>
      </c>
      <c r="B163" s="432" t="s">
        <v>3853</v>
      </c>
      <c r="C163" s="431" t="s">
        <v>3848</v>
      </c>
      <c r="D163" s="264">
        <v>81</v>
      </c>
      <c r="E163" s="34"/>
      <c r="F163" s="34"/>
      <c r="G163" s="34"/>
      <c r="H163" s="34"/>
      <c r="I163" s="34">
        <v>0</v>
      </c>
      <c r="J163" s="34"/>
      <c r="K163" s="34"/>
      <c r="L163" s="34"/>
      <c r="M163" s="34"/>
      <c r="N163" s="34"/>
      <c r="O163" s="34"/>
      <c r="P163" s="34"/>
      <c r="Q163" s="33">
        <f t="shared" si="17"/>
        <v>0</v>
      </c>
      <c r="R163" s="242" t="str">
        <f t="shared" si="15"/>
        <v>SI</v>
      </c>
      <c r="S163" s="243" t="str">
        <f t="shared" si="16"/>
        <v>Sin Riesgo</v>
      </c>
    </row>
    <row r="164" spans="1:20" s="93" customFormat="1" ht="30">
      <c r="A164" s="347" t="s">
        <v>103</v>
      </c>
      <c r="B164" s="432" t="s">
        <v>3603</v>
      </c>
      <c r="C164" s="431" t="s">
        <v>3849</v>
      </c>
      <c r="D164" s="264">
        <v>87</v>
      </c>
      <c r="E164" s="34"/>
      <c r="F164" s="34"/>
      <c r="G164" s="34"/>
      <c r="H164" s="34"/>
      <c r="I164" s="34">
        <v>42</v>
      </c>
      <c r="J164" s="34"/>
      <c r="K164" s="34"/>
      <c r="L164" s="34"/>
      <c r="M164" s="34"/>
      <c r="N164" s="34"/>
      <c r="O164" s="34"/>
      <c r="P164" s="34"/>
      <c r="Q164" s="33">
        <f t="shared" si="17"/>
        <v>42</v>
      </c>
      <c r="R164" s="242" t="str">
        <f t="shared" si="15"/>
        <v>NO</v>
      </c>
      <c r="S164" s="243" t="str">
        <f t="shared" si="16"/>
        <v>Alto</v>
      </c>
    </row>
    <row r="165" spans="1:20" s="93" customFormat="1" ht="45" customHeight="1">
      <c r="A165" s="347" t="s">
        <v>103</v>
      </c>
      <c r="B165" s="432" t="s">
        <v>3852</v>
      </c>
      <c r="C165" s="431" t="s">
        <v>3850</v>
      </c>
      <c r="D165" s="298">
        <v>77</v>
      </c>
      <c r="E165" s="34"/>
      <c r="F165" s="34"/>
      <c r="G165" s="34"/>
      <c r="H165" s="34"/>
      <c r="I165" s="34">
        <v>23</v>
      </c>
      <c r="J165" s="434"/>
      <c r="K165" s="34"/>
      <c r="L165" s="34"/>
      <c r="M165" s="34"/>
      <c r="N165" s="34"/>
      <c r="O165" s="34"/>
      <c r="P165" s="34"/>
      <c r="Q165" s="33">
        <f t="shared" si="17"/>
        <v>23</v>
      </c>
      <c r="R165" s="242" t="str">
        <f t="shared" si="15"/>
        <v>NO</v>
      </c>
      <c r="S165" s="243" t="str">
        <f t="shared" si="16"/>
        <v>Medio</v>
      </c>
    </row>
    <row r="166" spans="1:20" s="93" customFormat="1" ht="32.1" customHeight="1">
      <c r="A166" s="443" t="s">
        <v>106</v>
      </c>
      <c r="B166" s="440" t="s">
        <v>3598</v>
      </c>
      <c r="C166" s="440" t="s">
        <v>3599</v>
      </c>
      <c r="D166" s="233">
        <v>40</v>
      </c>
      <c r="E166" s="35"/>
      <c r="F166" s="35"/>
      <c r="G166" s="35"/>
      <c r="H166" s="35"/>
      <c r="I166" s="35"/>
      <c r="J166" s="35">
        <v>61.79</v>
      </c>
      <c r="K166" s="35">
        <v>61.79</v>
      </c>
      <c r="L166" s="35">
        <v>78.650000000000006</v>
      </c>
      <c r="M166" s="35">
        <v>78.650000000000006</v>
      </c>
      <c r="N166" s="35">
        <v>78.650000000000006</v>
      </c>
      <c r="O166" s="35"/>
      <c r="P166" s="35">
        <v>61.8</v>
      </c>
      <c r="Q166" s="33">
        <f t="shared" si="17"/>
        <v>70.221666666666664</v>
      </c>
      <c r="R166" s="242" t="str">
        <f t="shared" ref="R166:R199" si="18">IF(Q166&lt;5,"SI","NO")</f>
        <v>NO</v>
      </c>
      <c r="S166" s="243" t="str">
        <f t="shared" si="16"/>
        <v>Alto</v>
      </c>
    </row>
    <row r="167" spans="1:20" s="93" customFormat="1" ht="32.1" customHeight="1">
      <c r="A167" s="443" t="s">
        <v>106</v>
      </c>
      <c r="B167" s="440" t="s">
        <v>316</v>
      </c>
      <c r="C167" s="440" t="s">
        <v>3600</v>
      </c>
      <c r="D167" s="233">
        <v>100</v>
      </c>
      <c r="E167" s="35"/>
      <c r="F167" s="35"/>
      <c r="G167" s="35"/>
      <c r="H167" s="35"/>
      <c r="I167" s="35"/>
      <c r="J167" s="35">
        <v>0</v>
      </c>
      <c r="K167" s="35">
        <v>0</v>
      </c>
      <c r="L167" s="35">
        <v>0</v>
      </c>
      <c r="M167" s="35">
        <v>33.700000000000003</v>
      </c>
      <c r="N167" s="35">
        <v>0</v>
      </c>
      <c r="O167" s="34">
        <v>0</v>
      </c>
      <c r="P167" s="34">
        <v>67.790000000000006</v>
      </c>
      <c r="Q167" s="33">
        <f t="shared" si="17"/>
        <v>14.498571428571429</v>
      </c>
      <c r="R167" s="242" t="str">
        <f t="shared" si="18"/>
        <v>NO</v>
      </c>
      <c r="S167" s="243" t="str">
        <f t="shared" si="16"/>
        <v>Medio</v>
      </c>
    </row>
    <row r="168" spans="1:20" s="93" customFormat="1" ht="32.1" customHeight="1">
      <c r="A168" s="443" t="s">
        <v>106</v>
      </c>
      <c r="B168" s="440" t="s">
        <v>314</v>
      </c>
      <c r="C168" s="440" t="s">
        <v>315</v>
      </c>
      <c r="D168" s="233">
        <v>207</v>
      </c>
      <c r="E168" s="35"/>
      <c r="F168" s="35"/>
      <c r="G168" s="35">
        <v>0</v>
      </c>
      <c r="H168" s="35"/>
      <c r="I168" s="35">
        <v>55.94</v>
      </c>
      <c r="J168" s="35">
        <v>2.08</v>
      </c>
      <c r="K168" s="35">
        <v>17.05</v>
      </c>
      <c r="L168" s="35"/>
      <c r="M168" s="35">
        <v>0</v>
      </c>
      <c r="N168" s="35">
        <v>0</v>
      </c>
      <c r="O168" s="34"/>
      <c r="P168" s="34"/>
      <c r="Q168" s="33">
        <f t="shared" si="17"/>
        <v>12.511666666666665</v>
      </c>
      <c r="R168" s="242" t="str">
        <f t="shared" si="18"/>
        <v>NO</v>
      </c>
      <c r="S168" s="243" t="str">
        <f t="shared" si="16"/>
        <v>Bajo</v>
      </c>
    </row>
    <row r="169" spans="1:20" s="93" customFormat="1" ht="32.1" customHeight="1">
      <c r="A169" s="443" t="s">
        <v>106</v>
      </c>
      <c r="B169" s="440" t="s">
        <v>454</v>
      </c>
      <c r="C169" s="440" t="s">
        <v>312</v>
      </c>
      <c r="D169" s="233">
        <v>141</v>
      </c>
      <c r="E169" s="35"/>
      <c r="F169" s="35"/>
      <c r="G169" s="35"/>
      <c r="H169" s="35"/>
      <c r="I169" s="35"/>
      <c r="J169" s="35">
        <v>0</v>
      </c>
      <c r="K169" s="35">
        <v>0</v>
      </c>
      <c r="L169" s="35">
        <v>0</v>
      </c>
      <c r="M169" s="35">
        <v>16.850000000000001</v>
      </c>
      <c r="N169" s="35">
        <v>78.650000000000006</v>
      </c>
      <c r="O169" s="34">
        <v>0</v>
      </c>
      <c r="P169" s="34">
        <v>0</v>
      </c>
      <c r="Q169" s="33">
        <f t="shared" si="17"/>
        <v>13.642857142857142</v>
      </c>
      <c r="R169" s="242" t="str">
        <f t="shared" si="18"/>
        <v>NO</v>
      </c>
      <c r="S169" s="243" t="str">
        <f t="shared" si="16"/>
        <v>Bajo</v>
      </c>
    </row>
    <row r="170" spans="1:20" s="93" customFormat="1" ht="32.1" customHeight="1">
      <c r="A170" s="443" t="s">
        <v>106</v>
      </c>
      <c r="B170" s="440" t="s">
        <v>455</v>
      </c>
      <c r="C170" s="440" t="s">
        <v>313</v>
      </c>
      <c r="D170" s="233">
        <v>112</v>
      </c>
      <c r="E170" s="35"/>
      <c r="F170" s="35"/>
      <c r="G170" s="35"/>
      <c r="H170" s="35"/>
      <c r="I170" s="35"/>
      <c r="J170" s="35">
        <v>0</v>
      </c>
      <c r="K170" s="35">
        <v>0</v>
      </c>
      <c r="L170" s="35">
        <v>0</v>
      </c>
      <c r="M170" s="35">
        <v>0</v>
      </c>
      <c r="N170" s="35">
        <v>0</v>
      </c>
      <c r="O170" s="34">
        <v>0</v>
      </c>
      <c r="P170" s="34">
        <v>16.850000000000001</v>
      </c>
      <c r="Q170" s="33">
        <f t="shared" si="17"/>
        <v>2.4071428571428575</v>
      </c>
      <c r="R170" s="242" t="str">
        <f t="shared" si="18"/>
        <v>SI</v>
      </c>
      <c r="S170" s="243" t="str">
        <f t="shared" si="16"/>
        <v>Sin Riesgo</v>
      </c>
    </row>
    <row r="171" spans="1:20" s="93" customFormat="1" ht="32.1" customHeight="1">
      <c r="A171" s="443" t="s">
        <v>106</v>
      </c>
      <c r="B171" s="440" t="s">
        <v>93</v>
      </c>
      <c r="C171" s="444" t="s">
        <v>311</v>
      </c>
      <c r="D171" s="233">
        <v>18</v>
      </c>
      <c r="E171" s="35"/>
      <c r="F171" s="35"/>
      <c r="G171" s="35"/>
      <c r="H171" s="35"/>
      <c r="I171" s="35"/>
      <c r="J171" s="35">
        <v>61.79</v>
      </c>
      <c r="K171" s="35">
        <v>16.850000000000001</v>
      </c>
      <c r="L171" s="35">
        <v>61.79</v>
      </c>
      <c r="M171" s="35">
        <v>78.650000000000006</v>
      </c>
      <c r="N171" s="35">
        <v>85.39</v>
      </c>
      <c r="O171" s="34">
        <v>16.850000000000001</v>
      </c>
      <c r="P171" s="34">
        <v>78.650000000000006</v>
      </c>
      <c r="Q171" s="33">
        <f t="shared" si="17"/>
        <v>57.138571428571431</v>
      </c>
      <c r="R171" s="242" t="str">
        <f t="shared" si="18"/>
        <v>NO</v>
      </c>
      <c r="S171" s="243" t="str">
        <f t="shared" si="16"/>
        <v>Alto</v>
      </c>
    </row>
    <row r="172" spans="1:20" s="93" customFormat="1" ht="32.1" customHeight="1">
      <c r="A172" s="310" t="s">
        <v>100</v>
      </c>
      <c r="B172" s="252" t="s">
        <v>3604</v>
      </c>
      <c r="C172" s="257" t="s">
        <v>3979</v>
      </c>
      <c r="D172" s="254">
        <v>1078</v>
      </c>
      <c r="E172" s="382">
        <v>0</v>
      </c>
      <c r="F172" s="312">
        <v>0</v>
      </c>
      <c r="G172" s="382">
        <v>0</v>
      </c>
      <c r="H172" s="382">
        <v>0</v>
      </c>
      <c r="I172" s="382">
        <v>0</v>
      </c>
      <c r="J172" s="382"/>
      <c r="K172" s="382">
        <v>0</v>
      </c>
      <c r="L172" s="383">
        <v>0</v>
      </c>
      <c r="M172" s="382">
        <v>0</v>
      </c>
      <c r="N172" s="382">
        <v>0</v>
      </c>
      <c r="O172" s="382">
        <v>0</v>
      </c>
      <c r="P172" s="382">
        <v>0</v>
      </c>
      <c r="Q172" s="33">
        <f t="shared" si="17"/>
        <v>0</v>
      </c>
      <c r="R172" s="242" t="str">
        <f t="shared" si="18"/>
        <v>SI</v>
      </c>
      <c r="S172" s="243" t="str">
        <f t="shared" si="16"/>
        <v>Sin Riesgo</v>
      </c>
      <c r="T172" s="88"/>
    </row>
    <row r="173" spans="1:20" s="93" customFormat="1" ht="32.1" customHeight="1">
      <c r="A173" s="310" t="s">
        <v>100</v>
      </c>
      <c r="B173" s="252" t="s">
        <v>3541</v>
      </c>
      <c r="C173" s="257" t="s">
        <v>3980</v>
      </c>
      <c r="D173" s="254">
        <v>1624</v>
      </c>
      <c r="E173" s="382">
        <v>0</v>
      </c>
      <c r="F173" s="382">
        <v>57.6</v>
      </c>
      <c r="G173" s="382">
        <v>0</v>
      </c>
      <c r="H173" s="382">
        <v>0</v>
      </c>
      <c r="I173" s="382">
        <v>0</v>
      </c>
      <c r="J173" s="382"/>
      <c r="K173" s="382">
        <v>0</v>
      </c>
      <c r="L173" s="383">
        <v>0</v>
      </c>
      <c r="M173" s="382">
        <v>7.2</v>
      </c>
      <c r="N173" s="382">
        <v>0</v>
      </c>
      <c r="O173" s="382">
        <v>4.5800999999999998</v>
      </c>
      <c r="P173" s="382">
        <v>0</v>
      </c>
      <c r="Q173" s="33">
        <f t="shared" si="17"/>
        <v>6.307281818181818</v>
      </c>
      <c r="R173" s="242" t="str">
        <f t="shared" si="18"/>
        <v>NO</v>
      </c>
      <c r="S173" s="243" t="str">
        <f t="shared" si="16"/>
        <v>Bajo</v>
      </c>
      <c r="T173" s="88"/>
    </row>
    <row r="174" spans="1:20" s="93" customFormat="1" ht="32.1" customHeight="1">
      <c r="A174" s="310" t="s">
        <v>100</v>
      </c>
      <c r="B174" s="252" t="s">
        <v>3605</v>
      </c>
      <c r="C174" s="257" t="s">
        <v>3981</v>
      </c>
      <c r="D174" s="254">
        <v>235</v>
      </c>
      <c r="E174" s="382">
        <v>0</v>
      </c>
      <c r="F174" s="382">
        <v>0</v>
      </c>
      <c r="G174" s="382">
        <v>0</v>
      </c>
      <c r="H174" s="382">
        <v>0</v>
      </c>
      <c r="I174" s="382">
        <v>0</v>
      </c>
      <c r="J174" s="382">
        <v>0</v>
      </c>
      <c r="K174" s="382">
        <v>26.4</v>
      </c>
      <c r="L174" s="383">
        <v>0</v>
      </c>
      <c r="M174" s="382">
        <v>0</v>
      </c>
      <c r="N174" s="382">
        <v>0</v>
      </c>
      <c r="O174" s="382">
        <v>0</v>
      </c>
      <c r="P174" s="382">
        <v>0</v>
      </c>
      <c r="Q174" s="33">
        <f t="shared" si="17"/>
        <v>2.1999999999999997</v>
      </c>
      <c r="R174" s="242" t="str">
        <f t="shared" si="18"/>
        <v>SI</v>
      </c>
      <c r="S174" s="243" t="str">
        <f t="shared" si="16"/>
        <v>Sin Riesgo</v>
      </c>
      <c r="T174" s="88"/>
    </row>
    <row r="175" spans="1:20" s="93" customFormat="1" ht="32.1" customHeight="1">
      <c r="A175" s="310" t="s">
        <v>100</v>
      </c>
      <c r="B175" s="252" t="s">
        <v>3606</v>
      </c>
      <c r="C175" s="257" t="s">
        <v>3982</v>
      </c>
      <c r="D175" s="254">
        <v>427</v>
      </c>
      <c r="E175" s="382">
        <v>0</v>
      </c>
      <c r="F175" s="382">
        <v>9.6</v>
      </c>
      <c r="G175" s="382">
        <v>16</v>
      </c>
      <c r="H175" s="382">
        <v>27.096699999999998</v>
      </c>
      <c r="I175" s="382">
        <v>0</v>
      </c>
      <c r="J175" s="382">
        <v>0</v>
      </c>
      <c r="K175" s="382">
        <v>0</v>
      </c>
      <c r="L175" s="383">
        <v>0</v>
      </c>
      <c r="M175" s="382">
        <v>8.4</v>
      </c>
      <c r="N175" s="382">
        <v>33.6</v>
      </c>
      <c r="O175" s="382">
        <v>0</v>
      </c>
      <c r="P175" s="382">
        <v>0</v>
      </c>
      <c r="Q175" s="33">
        <f t="shared" si="17"/>
        <v>7.8913916666666664</v>
      </c>
      <c r="R175" s="242" t="str">
        <f t="shared" si="18"/>
        <v>NO</v>
      </c>
      <c r="S175" s="243" t="str">
        <f t="shared" si="16"/>
        <v>Bajo</v>
      </c>
      <c r="T175" s="88"/>
    </row>
    <row r="176" spans="1:20" s="93" customFormat="1" ht="32.1" customHeight="1">
      <c r="A176" s="310" t="s">
        <v>100</v>
      </c>
      <c r="B176" s="252" t="s">
        <v>3607</v>
      </c>
      <c r="C176" s="257" t="s">
        <v>3983</v>
      </c>
      <c r="D176" s="254">
        <v>508</v>
      </c>
      <c r="E176" s="382">
        <v>0</v>
      </c>
      <c r="F176" s="382">
        <v>24</v>
      </c>
      <c r="G176" s="382">
        <v>0</v>
      </c>
      <c r="H176" s="382">
        <v>0</v>
      </c>
      <c r="I176" s="382">
        <v>0</v>
      </c>
      <c r="J176" s="382">
        <v>20</v>
      </c>
      <c r="K176" s="382">
        <v>2.4</v>
      </c>
      <c r="L176" s="383">
        <v>16.8</v>
      </c>
      <c r="M176" s="382">
        <v>0</v>
      </c>
      <c r="N176" s="382">
        <v>0</v>
      </c>
      <c r="O176" s="382">
        <v>0</v>
      </c>
      <c r="P176" s="382">
        <v>0</v>
      </c>
      <c r="Q176" s="33">
        <f t="shared" si="17"/>
        <v>5.2666666666666666</v>
      </c>
      <c r="R176" s="242" t="str">
        <f t="shared" si="18"/>
        <v>NO</v>
      </c>
      <c r="S176" s="243" t="str">
        <f t="shared" si="16"/>
        <v>Bajo</v>
      </c>
      <c r="T176" s="88"/>
    </row>
    <row r="177" spans="1:20" s="93" customFormat="1" ht="32.1" customHeight="1">
      <c r="A177" s="310" t="s">
        <v>100</v>
      </c>
      <c r="B177" s="252" t="s">
        <v>3608</v>
      </c>
      <c r="C177" s="257" t="s">
        <v>3984</v>
      </c>
      <c r="D177" s="254">
        <v>688</v>
      </c>
      <c r="E177" s="382">
        <v>0</v>
      </c>
      <c r="F177" s="382">
        <v>0</v>
      </c>
      <c r="G177" s="382">
        <v>0</v>
      </c>
      <c r="H177" s="382">
        <v>0</v>
      </c>
      <c r="I177" s="382">
        <v>0</v>
      </c>
      <c r="J177" s="382">
        <v>0</v>
      </c>
      <c r="K177" s="382">
        <v>0</v>
      </c>
      <c r="L177" s="383">
        <v>0</v>
      </c>
      <c r="M177" s="382">
        <v>0</v>
      </c>
      <c r="N177" s="382">
        <v>0</v>
      </c>
      <c r="O177" s="382">
        <v>0</v>
      </c>
      <c r="P177" s="382">
        <v>0</v>
      </c>
      <c r="Q177" s="33">
        <f t="shared" si="17"/>
        <v>0</v>
      </c>
      <c r="R177" s="242" t="str">
        <f t="shared" si="18"/>
        <v>SI</v>
      </c>
      <c r="S177" s="243" t="str">
        <f t="shared" si="16"/>
        <v>Sin Riesgo</v>
      </c>
      <c r="T177" s="88"/>
    </row>
    <row r="178" spans="1:20" s="93" customFormat="1" ht="32.1" customHeight="1">
      <c r="A178" s="310" t="s">
        <v>100</v>
      </c>
      <c r="B178" s="252" t="s">
        <v>3615</v>
      </c>
      <c r="C178" s="257" t="s">
        <v>3985</v>
      </c>
      <c r="D178" s="254">
        <v>609</v>
      </c>
      <c r="E178" s="382">
        <v>0</v>
      </c>
      <c r="F178" s="382">
        <v>8</v>
      </c>
      <c r="G178" s="382">
        <v>33.6</v>
      </c>
      <c r="H178" s="382">
        <v>16.8</v>
      </c>
      <c r="I178" s="382">
        <v>33.087000000000003</v>
      </c>
      <c r="J178" s="382">
        <v>0</v>
      </c>
      <c r="K178" s="382"/>
      <c r="L178" s="383">
        <v>36</v>
      </c>
      <c r="M178" s="382">
        <v>24</v>
      </c>
      <c r="N178" s="382">
        <v>33.6</v>
      </c>
      <c r="O178" s="382">
        <v>36.641199999999998</v>
      </c>
      <c r="P178" s="312">
        <v>33.6</v>
      </c>
      <c r="Q178" s="33">
        <f t="shared" si="17"/>
        <v>23.211654545454547</v>
      </c>
      <c r="R178" s="242" t="str">
        <f t="shared" si="18"/>
        <v>NO</v>
      </c>
      <c r="S178" s="243" t="str">
        <f t="shared" si="16"/>
        <v>Medio</v>
      </c>
      <c r="T178" s="88"/>
    </row>
    <row r="179" spans="1:20" s="93" customFormat="1" ht="32.1" customHeight="1">
      <c r="A179" s="310" t="s">
        <v>100</v>
      </c>
      <c r="B179" s="252" t="s">
        <v>393</v>
      </c>
      <c r="C179" s="257" t="s">
        <v>3543</v>
      </c>
      <c r="D179" s="254">
        <v>379</v>
      </c>
      <c r="E179" s="382">
        <v>0</v>
      </c>
      <c r="F179" s="382">
        <v>0</v>
      </c>
      <c r="G179" s="382">
        <v>0</v>
      </c>
      <c r="H179" s="382">
        <v>0</v>
      </c>
      <c r="I179" s="382">
        <v>24</v>
      </c>
      <c r="J179" s="384"/>
      <c r="K179" s="383">
        <v>0</v>
      </c>
      <c r="L179" s="383">
        <v>20.399999999999999</v>
      </c>
      <c r="M179" s="384">
        <v>31.2</v>
      </c>
      <c r="N179" s="383">
        <v>33.6</v>
      </c>
      <c r="O179" s="382">
        <v>22.900700000000001</v>
      </c>
      <c r="P179" s="382">
        <v>0</v>
      </c>
      <c r="Q179" s="33">
        <f t="shared" si="17"/>
        <v>12.009154545454544</v>
      </c>
      <c r="R179" s="242" t="str">
        <f t="shared" si="18"/>
        <v>NO</v>
      </c>
      <c r="S179" s="243" t="str">
        <f t="shared" si="16"/>
        <v>Bajo</v>
      </c>
      <c r="T179" s="88"/>
    </row>
    <row r="180" spans="1:20" s="93" customFormat="1" ht="32.1" customHeight="1">
      <c r="A180" s="310" t="s">
        <v>100</v>
      </c>
      <c r="B180" s="252" t="s">
        <v>3542</v>
      </c>
      <c r="C180" s="257" t="s">
        <v>3986</v>
      </c>
      <c r="D180" s="250">
        <v>2728</v>
      </c>
      <c r="E180" s="382">
        <v>0</v>
      </c>
      <c r="F180" s="382">
        <v>0</v>
      </c>
      <c r="G180" s="382">
        <v>0</v>
      </c>
      <c r="H180" s="382">
        <v>0</v>
      </c>
      <c r="I180" s="382">
        <v>0</v>
      </c>
      <c r="J180" s="382">
        <v>4.8</v>
      </c>
      <c r="K180" s="383">
        <v>0</v>
      </c>
      <c r="L180" s="383">
        <v>0</v>
      </c>
      <c r="M180" s="383">
        <v>1.6</v>
      </c>
      <c r="N180" s="383">
        <v>0</v>
      </c>
      <c r="O180" s="382">
        <v>0</v>
      </c>
      <c r="P180" s="382">
        <v>0</v>
      </c>
      <c r="Q180" s="33">
        <f t="shared" si="17"/>
        <v>0.53333333333333333</v>
      </c>
      <c r="R180" s="242" t="str">
        <f t="shared" si="18"/>
        <v>SI</v>
      </c>
      <c r="S180" s="243" t="str">
        <f t="shared" si="16"/>
        <v>Sin Riesgo</v>
      </c>
      <c r="T180" s="88"/>
    </row>
    <row r="181" spans="1:20" s="93" customFormat="1" ht="32.1" customHeight="1">
      <c r="A181" s="310" t="s">
        <v>100</v>
      </c>
      <c r="B181" s="252" t="s">
        <v>3610</v>
      </c>
      <c r="C181" s="257" t="s">
        <v>3987</v>
      </c>
      <c r="D181" s="254">
        <v>624</v>
      </c>
      <c r="E181" s="382">
        <v>0</v>
      </c>
      <c r="F181" s="382">
        <v>0</v>
      </c>
      <c r="G181" s="382">
        <v>0</v>
      </c>
      <c r="H181" s="382">
        <v>0</v>
      </c>
      <c r="I181" s="382">
        <v>0</v>
      </c>
      <c r="J181" s="382">
        <v>24</v>
      </c>
      <c r="K181" s="383">
        <v>24</v>
      </c>
      <c r="L181" s="383">
        <v>0</v>
      </c>
      <c r="M181" s="383">
        <v>0</v>
      </c>
      <c r="N181" s="383">
        <v>0</v>
      </c>
      <c r="O181" s="382">
        <v>16.0305</v>
      </c>
      <c r="P181" s="382">
        <v>0</v>
      </c>
      <c r="Q181" s="33">
        <f t="shared" si="17"/>
        <v>5.3358750000000006</v>
      </c>
      <c r="R181" s="242" t="str">
        <f t="shared" si="18"/>
        <v>NO</v>
      </c>
      <c r="S181" s="243" t="str">
        <f t="shared" si="16"/>
        <v>Bajo</v>
      </c>
      <c r="T181" s="88"/>
    </row>
    <row r="182" spans="1:20" s="93" customFormat="1" ht="32.1" customHeight="1">
      <c r="A182" s="310" t="s">
        <v>100</v>
      </c>
      <c r="B182" s="252" t="s">
        <v>3609</v>
      </c>
      <c r="C182" s="257" t="s">
        <v>3988</v>
      </c>
      <c r="D182" s="254">
        <v>697</v>
      </c>
      <c r="E182" s="382">
        <v>0</v>
      </c>
      <c r="F182" s="382">
        <v>0</v>
      </c>
      <c r="G182" s="382">
        <v>16.8</v>
      </c>
      <c r="H182" s="382">
        <v>33.6</v>
      </c>
      <c r="I182" s="382">
        <v>26.344999999999999</v>
      </c>
      <c r="J182" s="382">
        <v>3.9472999999999998</v>
      </c>
      <c r="K182" s="382">
        <v>33.6</v>
      </c>
      <c r="L182" s="383">
        <v>28.8</v>
      </c>
      <c r="M182" s="382">
        <v>0</v>
      </c>
      <c r="N182" s="382">
        <v>0</v>
      </c>
      <c r="O182" s="382">
        <v>4.5800999999999998</v>
      </c>
      <c r="P182" s="382">
        <v>0</v>
      </c>
      <c r="Q182" s="33">
        <f t="shared" si="17"/>
        <v>12.306033333333334</v>
      </c>
      <c r="R182" s="242" t="str">
        <f t="shared" si="18"/>
        <v>NO</v>
      </c>
      <c r="S182" s="243" t="str">
        <f t="shared" si="16"/>
        <v>Bajo</v>
      </c>
      <c r="T182" s="88"/>
    </row>
    <row r="183" spans="1:20" s="93" customFormat="1" ht="32.1" customHeight="1">
      <c r="A183" s="310" t="s">
        <v>100</v>
      </c>
      <c r="B183" s="252" t="s">
        <v>3612</v>
      </c>
      <c r="C183" s="257" t="s">
        <v>3989</v>
      </c>
      <c r="D183" s="254">
        <v>828</v>
      </c>
      <c r="E183" s="382">
        <v>2.4</v>
      </c>
      <c r="F183" s="382">
        <v>0</v>
      </c>
      <c r="G183" s="382">
        <v>0</v>
      </c>
      <c r="H183" s="382">
        <v>0</v>
      </c>
      <c r="I183" s="382">
        <v>0</v>
      </c>
      <c r="J183" s="382">
        <v>0</v>
      </c>
      <c r="K183" s="382">
        <v>0</v>
      </c>
      <c r="L183" s="383">
        <v>12</v>
      </c>
      <c r="M183" s="382">
        <v>0</v>
      </c>
      <c r="N183" s="382">
        <v>0</v>
      </c>
      <c r="O183" s="382">
        <v>0</v>
      </c>
      <c r="P183" s="382">
        <v>0</v>
      </c>
      <c r="Q183" s="33">
        <f t="shared" si="17"/>
        <v>1.2</v>
      </c>
      <c r="R183" s="242" t="str">
        <f t="shared" si="18"/>
        <v>SI</v>
      </c>
      <c r="S183" s="243" t="str">
        <f t="shared" si="16"/>
        <v>Sin Riesgo</v>
      </c>
      <c r="T183" s="88"/>
    </row>
    <row r="184" spans="1:20" s="93" customFormat="1" ht="32.1" customHeight="1">
      <c r="A184" s="310" t="s">
        <v>100</v>
      </c>
      <c r="B184" s="252" t="s">
        <v>3857</v>
      </c>
      <c r="C184" s="257" t="s">
        <v>3990</v>
      </c>
      <c r="D184" s="254">
        <v>2113</v>
      </c>
      <c r="E184" s="382">
        <v>0</v>
      </c>
      <c r="F184" s="382">
        <v>0</v>
      </c>
      <c r="G184" s="382">
        <v>0</v>
      </c>
      <c r="H184" s="382">
        <v>0</v>
      </c>
      <c r="I184" s="382">
        <v>0</v>
      </c>
      <c r="J184" s="382">
        <v>0</v>
      </c>
      <c r="K184" s="382">
        <v>0</v>
      </c>
      <c r="L184" s="383">
        <v>0</v>
      </c>
      <c r="M184" s="382">
        <v>0</v>
      </c>
      <c r="N184" s="382">
        <v>0</v>
      </c>
      <c r="O184" s="382">
        <v>4.5800999999999998</v>
      </c>
      <c r="P184" s="382">
        <v>0</v>
      </c>
      <c r="Q184" s="33">
        <f t="shared" si="17"/>
        <v>0.38167499999999999</v>
      </c>
      <c r="R184" s="242" t="str">
        <f t="shared" si="18"/>
        <v>SI</v>
      </c>
      <c r="S184" s="243" t="str">
        <f t="shared" si="16"/>
        <v>Sin Riesgo</v>
      </c>
      <c r="T184" s="88"/>
    </row>
    <row r="185" spans="1:20" s="93" customFormat="1" ht="32.1" customHeight="1">
      <c r="A185" s="310" t="s">
        <v>100</v>
      </c>
      <c r="B185" s="252" t="s">
        <v>394</v>
      </c>
      <c r="C185" s="257" t="s">
        <v>3991</v>
      </c>
      <c r="D185" s="254">
        <v>311</v>
      </c>
      <c r="E185" s="382">
        <v>0</v>
      </c>
      <c r="F185" s="382">
        <v>0</v>
      </c>
      <c r="G185" s="382">
        <v>0</v>
      </c>
      <c r="H185" s="382">
        <v>0</v>
      </c>
      <c r="I185" s="382">
        <v>0</v>
      </c>
      <c r="J185" s="382">
        <v>0</v>
      </c>
      <c r="K185" s="382">
        <v>0</v>
      </c>
      <c r="L185" s="383">
        <v>12</v>
      </c>
      <c r="M185" s="382">
        <v>22.8</v>
      </c>
      <c r="N185" s="382">
        <v>40.799999999999997</v>
      </c>
      <c r="O185" s="382">
        <v>0</v>
      </c>
      <c r="P185" s="382">
        <v>0</v>
      </c>
      <c r="Q185" s="33">
        <f t="shared" si="17"/>
        <v>6.3</v>
      </c>
      <c r="R185" s="242" t="str">
        <f t="shared" si="18"/>
        <v>NO</v>
      </c>
      <c r="S185" s="243" t="str">
        <f t="shared" si="16"/>
        <v>Bajo</v>
      </c>
      <c r="T185" s="88"/>
    </row>
    <row r="186" spans="1:20" s="93" customFormat="1" ht="32.1" customHeight="1">
      <c r="A186" s="310" t="s">
        <v>100</v>
      </c>
      <c r="B186" s="252" t="s">
        <v>3611</v>
      </c>
      <c r="C186" s="257" t="s">
        <v>3992</v>
      </c>
      <c r="D186" s="254">
        <v>212</v>
      </c>
      <c r="E186" s="382">
        <v>11.2</v>
      </c>
      <c r="F186" s="382">
        <v>0</v>
      </c>
      <c r="G186" s="382">
        <v>0</v>
      </c>
      <c r="H186" s="382">
        <v>0</v>
      </c>
      <c r="I186" s="382"/>
      <c r="J186" s="382">
        <v>41.588999999999999</v>
      </c>
      <c r="K186" s="382">
        <v>33.6</v>
      </c>
      <c r="L186" s="383">
        <v>0</v>
      </c>
      <c r="M186" s="382">
        <v>31.2</v>
      </c>
      <c r="N186" s="382">
        <v>8</v>
      </c>
      <c r="O186" s="382">
        <v>0</v>
      </c>
      <c r="P186" s="382">
        <v>0</v>
      </c>
      <c r="Q186" s="33">
        <f t="shared" si="17"/>
        <v>11.417181818181819</v>
      </c>
      <c r="R186" s="242" t="str">
        <f t="shared" si="18"/>
        <v>NO</v>
      </c>
      <c r="S186" s="243" t="str">
        <f t="shared" si="16"/>
        <v>Bajo</v>
      </c>
      <c r="T186" s="88"/>
    </row>
    <row r="187" spans="1:20" s="93" customFormat="1" ht="32.1" customHeight="1">
      <c r="A187" s="310" t="s">
        <v>100</v>
      </c>
      <c r="B187" s="252" t="s">
        <v>3856</v>
      </c>
      <c r="C187" s="257" t="s">
        <v>3993</v>
      </c>
      <c r="D187" s="254">
        <v>178</v>
      </c>
      <c r="E187" s="382">
        <v>0</v>
      </c>
      <c r="F187" s="382">
        <v>0</v>
      </c>
      <c r="G187" s="382">
        <v>0</v>
      </c>
      <c r="H187" s="382">
        <v>0</v>
      </c>
      <c r="I187" s="382">
        <v>0</v>
      </c>
      <c r="J187" s="382">
        <v>0</v>
      </c>
      <c r="K187" s="382">
        <v>0</v>
      </c>
      <c r="L187" s="383">
        <v>0</v>
      </c>
      <c r="M187" s="382">
        <v>0</v>
      </c>
      <c r="N187" s="382">
        <v>0</v>
      </c>
      <c r="O187" s="382">
        <v>11.4504</v>
      </c>
      <c r="P187" s="382">
        <v>0</v>
      </c>
      <c r="Q187" s="33">
        <f t="shared" si="17"/>
        <v>0.95420000000000005</v>
      </c>
      <c r="R187" s="242" t="str">
        <f t="shared" si="18"/>
        <v>SI</v>
      </c>
      <c r="S187" s="243" t="str">
        <f t="shared" si="16"/>
        <v>Sin Riesgo</v>
      </c>
      <c r="T187" s="88"/>
    </row>
    <row r="188" spans="1:20" s="93" customFormat="1" ht="32.1" customHeight="1">
      <c r="A188" s="310" t="s">
        <v>100</v>
      </c>
      <c r="B188" s="252" t="s">
        <v>3613</v>
      </c>
      <c r="C188" s="257" t="s">
        <v>3994</v>
      </c>
      <c r="D188" s="254">
        <v>1078</v>
      </c>
      <c r="E188" s="382">
        <v>0</v>
      </c>
      <c r="F188" s="382">
        <v>0</v>
      </c>
      <c r="G188" s="382">
        <v>0</v>
      </c>
      <c r="H188" s="382">
        <v>27.2</v>
      </c>
      <c r="I188" s="382">
        <v>0</v>
      </c>
      <c r="J188" s="382">
        <v>0</v>
      </c>
      <c r="K188" s="382">
        <v>0</v>
      </c>
      <c r="L188" s="383">
        <v>0</v>
      </c>
      <c r="M188" s="382">
        <v>0</v>
      </c>
      <c r="N188" s="382">
        <v>0</v>
      </c>
      <c r="O188" s="382">
        <v>0</v>
      </c>
      <c r="P188" s="382">
        <v>0</v>
      </c>
      <c r="Q188" s="33">
        <f t="shared" si="17"/>
        <v>2.2666666666666666</v>
      </c>
      <c r="R188" s="242" t="str">
        <f t="shared" si="18"/>
        <v>SI</v>
      </c>
      <c r="S188" s="243" t="str">
        <f t="shared" si="16"/>
        <v>Sin Riesgo</v>
      </c>
      <c r="T188" s="88"/>
    </row>
    <row r="189" spans="1:20" s="93" customFormat="1" ht="32.1" customHeight="1">
      <c r="A189" s="310" t="s">
        <v>100</v>
      </c>
      <c r="B189" s="252" t="s">
        <v>3854</v>
      </c>
      <c r="C189" s="257" t="s">
        <v>3995</v>
      </c>
      <c r="D189" s="254">
        <v>627</v>
      </c>
      <c r="E189" s="382">
        <v>0</v>
      </c>
      <c r="F189" s="382">
        <v>0</v>
      </c>
      <c r="G189" s="382">
        <v>0</v>
      </c>
      <c r="H189" s="382">
        <v>0</v>
      </c>
      <c r="I189" s="382">
        <v>8.7632999999999992</v>
      </c>
      <c r="J189" s="382">
        <v>6.6669999999999998</v>
      </c>
      <c r="K189" s="382">
        <v>0</v>
      </c>
      <c r="L189" s="383">
        <v>1.6</v>
      </c>
      <c r="M189" s="382">
        <v>0</v>
      </c>
      <c r="N189" s="382">
        <v>0</v>
      </c>
      <c r="O189" s="382">
        <v>22.900700000000001</v>
      </c>
      <c r="P189" s="382">
        <v>0</v>
      </c>
      <c r="Q189" s="33">
        <f t="shared" si="17"/>
        <v>3.3275833333333331</v>
      </c>
      <c r="R189" s="242" t="str">
        <f t="shared" si="18"/>
        <v>SI</v>
      </c>
      <c r="S189" s="243" t="str">
        <f t="shared" si="16"/>
        <v>Sin Riesgo</v>
      </c>
      <c r="T189" s="88"/>
    </row>
    <row r="190" spans="1:20" s="93" customFormat="1" ht="32.1" customHeight="1">
      <c r="A190" s="310" t="s">
        <v>100</v>
      </c>
      <c r="B190" s="252" t="s">
        <v>3855</v>
      </c>
      <c r="C190" s="257" t="s">
        <v>3996</v>
      </c>
      <c r="D190" s="254">
        <v>4363</v>
      </c>
      <c r="E190" s="382">
        <v>0</v>
      </c>
      <c r="F190" s="382">
        <v>0</v>
      </c>
      <c r="G190" s="382">
        <v>8</v>
      </c>
      <c r="H190" s="382">
        <v>0</v>
      </c>
      <c r="I190" s="382">
        <v>0</v>
      </c>
      <c r="J190" s="382">
        <v>4.8700999999999999</v>
      </c>
      <c r="K190" s="382">
        <v>0</v>
      </c>
      <c r="L190" s="383">
        <v>0</v>
      </c>
      <c r="M190" s="382">
        <v>0</v>
      </c>
      <c r="N190" s="382">
        <v>0</v>
      </c>
      <c r="O190" s="382">
        <v>18.320599999999999</v>
      </c>
      <c r="P190" s="382">
        <v>0</v>
      </c>
      <c r="Q190" s="33">
        <f t="shared" si="17"/>
        <v>2.5992250000000001</v>
      </c>
      <c r="R190" s="242" t="str">
        <f t="shared" si="18"/>
        <v>SI</v>
      </c>
      <c r="S190" s="243" t="str">
        <f t="shared" si="16"/>
        <v>Sin Riesgo</v>
      </c>
      <c r="T190" s="88"/>
    </row>
    <row r="191" spans="1:20" s="93" customFormat="1" ht="32.1" customHeight="1">
      <c r="A191" s="310" t="s">
        <v>100</v>
      </c>
      <c r="B191" s="252" t="s">
        <v>3614</v>
      </c>
      <c r="C191" s="257" t="s">
        <v>3997</v>
      </c>
      <c r="D191" s="254">
        <v>640</v>
      </c>
      <c r="E191" s="382">
        <v>0</v>
      </c>
      <c r="F191" s="382">
        <v>0</v>
      </c>
      <c r="G191" s="382">
        <v>0</v>
      </c>
      <c r="H191" s="382">
        <v>23.622</v>
      </c>
      <c r="I191" s="382">
        <v>0</v>
      </c>
      <c r="J191" s="382">
        <v>0</v>
      </c>
      <c r="K191" s="382">
        <v>0</v>
      </c>
      <c r="L191" s="383">
        <v>0</v>
      </c>
      <c r="M191" s="382">
        <v>0</v>
      </c>
      <c r="N191" s="382">
        <v>9.6</v>
      </c>
      <c r="O191" s="382">
        <v>22.900700000000001</v>
      </c>
      <c r="P191" s="382">
        <v>0</v>
      </c>
      <c r="Q191" s="33">
        <f t="shared" si="17"/>
        <v>4.6768916666666671</v>
      </c>
      <c r="R191" s="242" t="str">
        <f t="shared" si="18"/>
        <v>SI</v>
      </c>
      <c r="S191" s="243" t="str">
        <f t="shared" si="16"/>
        <v>Sin Riesgo</v>
      </c>
      <c r="T191" s="88"/>
    </row>
    <row r="192" spans="1:20" s="93" customFormat="1" ht="32.1" customHeight="1">
      <c r="A192" s="310" t="s">
        <v>100</v>
      </c>
      <c r="B192" s="253" t="s">
        <v>3544</v>
      </c>
      <c r="C192" s="385" t="s">
        <v>3998</v>
      </c>
      <c r="D192" s="254">
        <v>296</v>
      </c>
      <c r="E192" s="382">
        <v>0</v>
      </c>
      <c r="F192" s="382">
        <v>0</v>
      </c>
      <c r="G192" s="382">
        <v>0</v>
      </c>
      <c r="H192" s="382">
        <v>12</v>
      </c>
      <c r="I192" s="382">
        <v>11.2</v>
      </c>
      <c r="J192" s="382">
        <v>0</v>
      </c>
      <c r="K192" s="382">
        <v>0</v>
      </c>
      <c r="L192" s="383">
        <v>0</v>
      </c>
      <c r="M192" s="382">
        <v>0</v>
      </c>
      <c r="N192" s="382">
        <v>0</v>
      </c>
      <c r="O192" s="382">
        <v>0</v>
      </c>
      <c r="P192" s="382">
        <v>0</v>
      </c>
      <c r="Q192" s="33">
        <f t="shared" si="17"/>
        <v>1.9333333333333333</v>
      </c>
      <c r="R192" s="242" t="str">
        <f t="shared" si="18"/>
        <v>SI</v>
      </c>
      <c r="S192" s="243" t="str">
        <f t="shared" si="16"/>
        <v>Sin Riesgo</v>
      </c>
      <c r="T192" s="88"/>
    </row>
    <row r="193" spans="1:19" s="93" customFormat="1" ht="32.1" customHeight="1">
      <c r="A193" s="347" t="s">
        <v>105</v>
      </c>
      <c r="B193" s="251" t="s">
        <v>85</v>
      </c>
      <c r="C193" s="256" t="s">
        <v>306</v>
      </c>
      <c r="D193" s="264">
        <v>767</v>
      </c>
      <c r="E193" s="34"/>
      <c r="F193" s="34"/>
      <c r="G193" s="34"/>
      <c r="H193" s="34"/>
      <c r="I193" s="34">
        <v>0</v>
      </c>
      <c r="J193" s="34">
        <v>0</v>
      </c>
      <c r="K193" s="34">
        <v>0</v>
      </c>
      <c r="L193" s="34">
        <v>0</v>
      </c>
      <c r="M193" s="34">
        <v>0</v>
      </c>
      <c r="N193" s="34">
        <v>15</v>
      </c>
      <c r="O193" s="34">
        <v>0</v>
      </c>
      <c r="P193" s="34">
        <v>0</v>
      </c>
      <c r="Q193" s="33">
        <f t="shared" si="17"/>
        <v>1.875</v>
      </c>
      <c r="R193" s="242" t="str">
        <f t="shared" si="18"/>
        <v>SI</v>
      </c>
      <c r="S193" s="243" t="str">
        <f t="shared" ref="S193:S199" si="19">IF(Q193&lt;5,"Sin Riesgo",IF(Q193 &lt;=14,"Bajo",IF(Q193&lt;=35,"Medio",IF(Q193&lt;=80,"Alto","Inviable Sanitariamente"))))</f>
        <v>Sin Riesgo</v>
      </c>
    </row>
    <row r="194" spans="1:19" s="93" customFormat="1" ht="32.1" customHeight="1">
      <c r="A194" s="347" t="s">
        <v>105</v>
      </c>
      <c r="B194" s="251" t="s">
        <v>86</v>
      </c>
      <c r="C194" s="251" t="s">
        <v>307</v>
      </c>
      <c r="D194" s="264">
        <v>317</v>
      </c>
      <c r="E194" s="34"/>
      <c r="F194" s="34"/>
      <c r="G194" s="34"/>
      <c r="H194" s="34"/>
      <c r="I194" s="34">
        <v>0</v>
      </c>
      <c r="J194" s="34">
        <v>0</v>
      </c>
      <c r="K194" s="34">
        <v>0</v>
      </c>
      <c r="L194" s="34">
        <v>0</v>
      </c>
      <c r="M194" s="34">
        <v>0</v>
      </c>
      <c r="N194" s="34">
        <v>0</v>
      </c>
      <c r="O194" s="34">
        <v>0</v>
      </c>
      <c r="P194" s="34">
        <v>0</v>
      </c>
      <c r="Q194" s="33">
        <f t="shared" si="17"/>
        <v>0</v>
      </c>
      <c r="R194" s="242" t="str">
        <f t="shared" si="18"/>
        <v>SI</v>
      </c>
      <c r="S194" s="243" t="str">
        <f t="shared" si="19"/>
        <v>Sin Riesgo</v>
      </c>
    </row>
    <row r="195" spans="1:19" s="93" customFormat="1" ht="32.1" customHeight="1">
      <c r="A195" s="347" t="s">
        <v>105</v>
      </c>
      <c r="B195" s="251" t="s">
        <v>434</v>
      </c>
      <c r="C195" s="251" t="s">
        <v>308</v>
      </c>
      <c r="D195" s="264">
        <v>412</v>
      </c>
      <c r="E195" s="34"/>
      <c r="F195" s="34"/>
      <c r="G195" s="34"/>
      <c r="H195" s="34"/>
      <c r="I195" s="34">
        <v>0</v>
      </c>
      <c r="J195" s="34">
        <v>0</v>
      </c>
      <c r="K195" s="34">
        <v>0</v>
      </c>
      <c r="L195" s="34">
        <v>0</v>
      </c>
      <c r="M195" s="34">
        <v>0</v>
      </c>
      <c r="N195" s="34">
        <v>0</v>
      </c>
      <c r="O195" s="34">
        <v>0</v>
      </c>
      <c r="P195" s="34">
        <v>0</v>
      </c>
      <c r="Q195" s="33">
        <f t="shared" si="17"/>
        <v>0</v>
      </c>
      <c r="R195" s="242" t="str">
        <f t="shared" si="18"/>
        <v>SI</v>
      </c>
      <c r="S195" s="243" t="str">
        <f t="shared" si="19"/>
        <v>Sin Riesgo</v>
      </c>
    </row>
    <row r="196" spans="1:19" s="93" customFormat="1" ht="32.1" customHeight="1">
      <c r="A196" s="347" t="s">
        <v>105</v>
      </c>
      <c r="B196" s="251" t="s">
        <v>87</v>
      </c>
      <c r="C196" s="251" t="s">
        <v>309</v>
      </c>
      <c r="D196" s="264">
        <v>733</v>
      </c>
      <c r="E196" s="34"/>
      <c r="F196" s="34"/>
      <c r="G196" s="34"/>
      <c r="H196" s="34"/>
      <c r="I196" s="34">
        <v>0</v>
      </c>
      <c r="J196" s="34">
        <v>15</v>
      </c>
      <c r="K196" s="34">
        <v>0</v>
      </c>
      <c r="L196" s="34">
        <v>0</v>
      </c>
      <c r="M196" s="34">
        <v>15</v>
      </c>
      <c r="N196" s="34">
        <v>0</v>
      </c>
      <c r="O196" s="34">
        <v>0</v>
      </c>
      <c r="P196" s="34">
        <v>0</v>
      </c>
      <c r="Q196" s="33">
        <f t="shared" si="17"/>
        <v>3.75</v>
      </c>
      <c r="R196" s="242" t="str">
        <f t="shared" si="18"/>
        <v>SI</v>
      </c>
      <c r="S196" s="243" t="str">
        <f t="shared" si="19"/>
        <v>Sin Riesgo</v>
      </c>
    </row>
    <row r="197" spans="1:19" s="93" customFormat="1" ht="32.1" customHeight="1">
      <c r="A197" s="347" t="s">
        <v>105</v>
      </c>
      <c r="B197" s="251" t="s">
        <v>89</v>
      </c>
      <c r="C197" s="251" t="s">
        <v>310</v>
      </c>
      <c r="D197" s="264">
        <v>411</v>
      </c>
      <c r="E197" s="34"/>
      <c r="F197" s="34"/>
      <c r="G197" s="34"/>
      <c r="H197" s="34"/>
      <c r="I197" s="34">
        <v>0</v>
      </c>
      <c r="J197" s="34">
        <v>25</v>
      </c>
      <c r="K197" s="34">
        <v>0</v>
      </c>
      <c r="L197" s="34">
        <v>0</v>
      </c>
      <c r="M197" s="34">
        <v>15</v>
      </c>
      <c r="N197" s="34">
        <v>25</v>
      </c>
      <c r="O197" s="34">
        <v>0</v>
      </c>
      <c r="P197" s="34">
        <v>0</v>
      </c>
      <c r="Q197" s="33">
        <f t="shared" si="17"/>
        <v>8.125</v>
      </c>
      <c r="R197" s="242" t="str">
        <f t="shared" si="18"/>
        <v>NO</v>
      </c>
      <c r="S197" s="243" t="str">
        <f t="shared" si="19"/>
        <v>Bajo</v>
      </c>
    </row>
    <row r="198" spans="1:19" s="93" customFormat="1" ht="41.25" customHeight="1">
      <c r="A198" s="347" t="s">
        <v>105</v>
      </c>
      <c r="B198" s="251" t="s">
        <v>90</v>
      </c>
      <c r="C198" s="251" t="s">
        <v>3858</v>
      </c>
      <c r="D198" s="264">
        <v>510</v>
      </c>
      <c r="E198" s="34"/>
      <c r="F198" s="34"/>
      <c r="G198" s="34"/>
      <c r="H198" s="34"/>
      <c r="I198" s="34">
        <v>0</v>
      </c>
      <c r="J198" s="34">
        <v>0</v>
      </c>
      <c r="K198" s="34">
        <v>1.5</v>
      </c>
      <c r="L198" s="34">
        <v>0</v>
      </c>
      <c r="M198" s="34">
        <v>0</v>
      </c>
      <c r="N198" s="34">
        <v>0</v>
      </c>
      <c r="O198" s="34">
        <v>0</v>
      </c>
      <c r="P198" s="34">
        <v>0</v>
      </c>
      <c r="Q198" s="33">
        <f t="shared" si="17"/>
        <v>0.1875</v>
      </c>
      <c r="R198" s="242" t="str">
        <f t="shared" si="18"/>
        <v>SI</v>
      </c>
      <c r="S198" s="243" t="str">
        <f t="shared" si="19"/>
        <v>Sin Riesgo</v>
      </c>
    </row>
    <row r="199" spans="1:19" s="93" customFormat="1" ht="41.25" customHeight="1">
      <c r="A199" s="347" t="s">
        <v>105</v>
      </c>
      <c r="B199" s="251" t="s">
        <v>88</v>
      </c>
      <c r="C199" s="251" t="s">
        <v>4296</v>
      </c>
      <c r="D199" s="264">
        <v>94</v>
      </c>
      <c r="E199" s="34"/>
      <c r="F199" s="34"/>
      <c r="G199" s="34"/>
      <c r="H199" s="34"/>
      <c r="I199" s="34">
        <v>0</v>
      </c>
      <c r="J199" s="34">
        <v>0</v>
      </c>
      <c r="K199" s="34">
        <v>0</v>
      </c>
      <c r="L199" s="34">
        <v>0</v>
      </c>
      <c r="M199" s="34">
        <v>15</v>
      </c>
      <c r="N199" s="34">
        <v>15</v>
      </c>
      <c r="O199" s="34">
        <v>0</v>
      </c>
      <c r="P199" s="34">
        <v>0</v>
      </c>
      <c r="Q199" s="33">
        <f t="shared" si="17"/>
        <v>3.75</v>
      </c>
      <c r="R199" s="242" t="str">
        <f t="shared" si="18"/>
        <v>SI</v>
      </c>
      <c r="S199" s="243" t="str">
        <f t="shared" si="19"/>
        <v>Sin Riesgo</v>
      </c>
    </row>
    <row r="200" spans="1:19" ht="37.5" customHeight="1"/>
    <row r="201" spans="1:19" ht="37.5" customHeight="1"/>
    <row r="202" spans="1:19" ht="32.1" customHeight="1">
      <c r="C202" s="395"/>
      <c r="D202" s="405"/>
      <c r="E202" s="395"/>
      <c r="F202" s="395"/>
      <c r="G202" s="395"/>
      <c r="H202" s="395"/>
      <c r="I202" s="395"/>
      <c r="J202" s="395"/>
      <c r="K202" s="395"/>
      <c r="L202" s="395"/>
      <c r="M202" s="395"/>
      <c r="N202" s="395"/>
      <c r="O202" s="395"/>
      <c r="P202" s="395"/>
      <c r="Q202" s="395"/>
      <c r="R202" s="395"/>
      <c r="S202" s="395"/>
    </row>
    <row r="203" spans="1:19" ht="32.1" customHeight="1">
      <c r="A203" s="196" t="s">
        <v>3644</v>
      </c>
      <c r="B203" s="195" t="s">
        <v>3699</v>
      </c>
      <c r="C203" s="628"/>
      <c r="D203" s="629"/>
      <c r="E203" s="629"/>
      <c r="F203" s="629"/>
      <c r="G203" s="629"/>
      <c r="H203" s="629"/>
      <c r="I203" s="629"/>
      <c r="J203" s="629"/>
      <c r="K203" s="629"/>
      <c r="L203" s="629"/>
      <c r="M203" s="629"/>
      <c r="N203" s="629"/>
      <c r="O203" s="629"/>
      <c r="P203" s="629"/>
      <c r="Q203" s="629"/>
      <c r="R203" s="629"/>
      <c r="S203" s="629"/>
    </row>
    <row r="204" spans="1:19" ht="32.1" customHeight="1">
      <c r="A204" s="190" t="s">
        <v>3617</v>
      </c>
      <c r="B204" s="198">
        <f>COUNTIF(E11:P199,"&lt;=5")</f>
        <v>561</v>
      </c>
      <c r="C204" s="608"/>
      <c r="D204" s="609"/>
      <c r="E204" s="609"/>
      <c r="F204" s="609"/>
      <c r="G204" s="609"/>
      <c r="H204" s="609"/>
      <c r="I204" s="609"/>
      <c r="J204" s="609"/>
      <c r="K204" s="609"/>
      <c r="L204" s="609"/>
      <c r="M204" s="609"/>
      <c r="N204" s="609"/>
      <c r="O204" s="609"/>
      <c r="P204" s="609"/>
      <c r="Q204" s="609"/>
      <c r="R204" s="609"/>
      <c r="S204" s="609"/>
    </row>
    <row r="205" spans="1:19" ht="32.1" customHeight="1">
      <c r="A205" s="191" t="s">
        <v>3618</v>
      </c>
      <c r="B205" s="198">
        <f>COUNTIFS(E11:P199,"&gt;5",E11:P199,"&lt;=14")</f>
        <v>32</v>
      </c>
      <c r="C205" s="608"/>
      <c r="D205" s="609"/>
      <c r="E205" s="609"/>
      <c r="F205" s="609"/>
      <c r="G205" s="609"/>
      <c r="H205" s="609"/>
      <c r="I205" s="609"/>
      <c r="J205" s="609"/>
      <c r="K205" s="609"/>
      <c r="L205" s="609"/>
      <c r="M205" s="609"/>
      <c r="N205" s="609"/>
      <c r="O205" s="609"/>
      <c r="P205" s="609"/>
      <c r="Q205" s="609"/>
      <c r="R205" s="609"/>
      <c r="S205" s="609"/>
    </row>
    <row r="206" spans="1:19" ht="32.1" customHeight="1">
      <c r="A206" s="192" t="s">
        <v>3619</v>
      </c>
      <c r="B206" s="198">
        <f>COUNTIFS(E11:P199,"&gt;14",E11:P199,"&lt;=35")</f>
        <v>183</v>
      </c>
      <c r="C206" s="395"/>
      <c r="D206" s="405"/>
      <c r="E206" s="406"/>
      <c r="F206" s="406"/>
      <c r="G206" s="406"/>
      <c r="H206" s="407"/>
      <c r="I206" s="407"/>
      <c r="J206" s="407"/>
      <c r="K206" s="407"/>
      <c r="L206" s="407"/>
      <c r="M206" s="407"/>
      <c r="N206" s="407"/>
      <c r="O206" s="407"/>
      <c r="P206" s="408"/>
      <c r="Q206" s="408"/>
      <c r="R206" s="409"/>
      <c r="S206" s="408"/>
    </row>
    <row r="207" spans="1:19" ht="32.1" customHeight="1">
      <c r="A207" s="193" t="s">
        <v>3620</v>
      </c>
      <c r="B207" s="198">
        <f>COUNTIFS(E11:P199,"&gt;35",E11:P199,"&lt;=80")</f>
        <v>91</v>
      </c>
      <c r="C207" s="395"/>
      <c r="D207" s="405"/>
      <c r="E207" s="406"/>
      <c r="F207" s="406"/>
      <c r="G207" s="406"/>
      <c r="H207" s="407"/>
      <c r="I207" s="407"/>
      <c r="J207" s="407"/>
      <c r="K207" s="407"/>
      <c r="L207" s="407"/>
      <c r="M207" s="407"/>
      <c r="N207" s="407"/>
      <c r="O207" s="407"/>
      <c r="P207" s="407"/>
      <c r="Q207" s="408"/>
      <c r="R207" s="409"/>
      <c r="S207" s="408"/>
    </row>
    <row r="208" spans="1:19" ht="32.1" customHeight="1">
      <c r="A208" s="194" t="s">
        <v>3621</v>
      </c>
      <c r="B208" s="198">
        <f>COUNTIFS(E11:P199,"&gt;80",E11:P199,"&lt;=100")</f>
        <v>106</v>
      </c>
      <c r="C208" s="395"/>
      <c r="D208" s="405"/>
      <c r="E208" s="406"/>
      <c r="F208" s="406"/>
      <c r="G208" s="406"/>
      <c r="H208" s="407"/>
      <c r="I208" s="407"/>
      <c r="J208" s="407"/>
      <c r="K208" s="407"/>
      <c r="L208" s="407"/>
      <c r="M208" s="407"/>
      <c r="N208" s="407"/>
      <c r="O208" s="407"/>
      <c r="P208" s="407"/>
      <c r="Q208" s="408"/>
      <c r="R208" s="409"/>
      <c r="S208" s="408"/>
    </row>
    <row r="209" spans="1:19" ht="32.1" customHeight="1">
      <c r="A209" s="197" t="s">
        <v>3622</v>
      </c>
      <c r="B209" s="199">
        <f>COUNT(E11:P199)</f>
        <v>973</v>
      </c>
      <c r="C209" s="395"/>
      <c r="D209" s="405"/>
      <c r="E209" s="406"/>
      <c r="F209" s="406"/>
      <c r="G209" s="406"/>
      <c r="H209" s="407"/>
      <c r="I209" s="407"/>
      <c r="J209" s="407"/>
      <c r="K209" s="407"/>
      <c r="L209" s="407"/>
      <c r="M209" s="407"/>
      <c r="N209" s="407"/>
      <c r="O209" s="407"/>
      <c r="P209" s="407"/>
      <c r="Q209" s="408"/>
      <c r="R209" s="409"/>
      <c r="S209" s="408"/>
    </row>
    <row r="210" spans="1:19" ht="32.1" customHeight="1">
      <c r="A210" s="211" t="s">
        <v>3645</v>
      </c>
      <c r="B210" s="212">
        <f>B209-B204</f>
        <v>412</v>
      </c>
      <c r="C210" s="410"/>
      <c r="D210" s="389"/>
      <c r="E210" s="411"/>
      <c r="F210" s="411"/>
      <c r="G210" s="411"/>
      <c r="H210" s="408"/>
      <c r="I210" s="408"/>
      <c r="J210" s="408"/>
      <c r="K210" s="408"/>
      <c r="L210" s="408"/>
      <c r="M210" s="408"/>
      <c r="N210" s="408"/>
      <c r="O210" s="408"/>
      <c r="P210" s="407"/>
      <c r="Q210" s="408"/>
      <c r="R210" s="409"/>
      <c r="S210" s="408"/>
    </row>
    <row r="211" spans="1:19" ht="32.1" customHeight="1">
      <c r="A211" s="169"/>
      <c r="B211" s="222"/>
      <c r="C211" s="222"/>
      <c r="D211" s="222"/>
      <c r="E211" s="222"/>
      <c r="F211" s="222"/>
      <c r="G211" s="222"/>
      <c r="H211" s="170"/>
      <c r="I211" s="170"/>
      <c r="J211" s="170"/>
      <c r="K211" s="170"/>
      <c r="L211" s="170"/>
      <c r="M211" s="171"/>
      <c r="N211" s="171"/>
      <c r="O211" s="171"/>
      <c r="P211" s="171"/>
      <c r="Q211" s="167"/>
      <c r="R211" s="168"/>
      <c r="S211" s="167"/>
    </row>
    <row r="212" spans="1:19" ht="32.1" customHeight="1">
      <c r="A212" s="169"/>
      <c r="B212" s="222"/>
      <c r="C212" s="222"/>
      <c r="D212" s="222"/>
      <c r="E212" s="222"/>
      <c r="F212" s="222"/>
      <c r="G212" s="222"/>
      <c r="H212" s="170"/>
      <c r="I212" s="170"/>
      <c r="J212" s="170"/>
      <c r="K212" s="170"/>
      <c r="L212" s="170"/>
      <c r="M212" s="171"/>
      <c r="N212" s="171"/>
      <c r="O212" s="171"/>
      <c r="P212" s="171"/>
      <c r="Q212" s="167"/>
      <c r="R212" s="168"/>
      <c r="S212" s="167"/>
    </row>
    <row r="213" spans="1:19" ht="32.1" customHeight="1">
      <c r="A213" s="169"/>
      <c r="B213" s="222"/>
      <c r="C213" s="222"/>
      <c r="D213" s="222"/>
      <c r="E213" s="222"/>
      <c r="F213" s="222"/>
      <c r="G213" s="222"/>
      <c r="H213" s="170"/>
      <c r="I213" s="170"/>
      <c r="J213" s="170"/>
      <c r="K213" s="170"/>
      <c r="L213" s="170"/>
      <c r="M213" s="171"/>
      <c r="N213" s="171"/>
      <c r="O213" s="171"/>
      <c r="P213" s="171"/>
      <c r="Q213" s="167"/>
      <c r="R213" s="168"/>
      <c r="S213" s="167"/>
    </row>
    <row r="214" spans="1:19" ht="36.75" customHeight="1">
      <c r="B214" s="222"/>
      <c r="C214" s="222"/>
      <c r="D214" s="222"/>
      <c r="E214" s="222"/>
      <c r="F214" s="222"/>
      <c r="G214" s="222"/>
      <c r="Q214" s="65"/>
      <c r="R214" s="66"/>
      <c r="S214" s="67"/>
    </row>
    <row r="215" spans="1:19" ht="36.75" customHeight="1">
      <c r="B215" s="222"/>
      <c r="C215" s="222"/>
      <c r="D215" s="222"/>
      <c r="E215" s="222"/>
      <c r="F215" s="222"/>
      <c r="G215" s="222"/>
      <c r="Q215" s="65"/>
      <c r="R215" s="66"/>
      <c r="S215" s="67"/>
    </row>
    <row r="216" spans="1:19" ht="36.75" customHeight="1">
      <c r="Q216" s="65"/>
      <c r="R216" s="66"/>
      <c r="S216" s="67"/>
    </row>
    <row r="217" spans="1:19" ht="36.75" customHeight="1">
      <c r="Q217" s="65"/>
      <c r="R217" s="66"/>
      <c r="S217" s="67"/>
    </row>
    <row r="218" spans="1:19" ht="36.75" customHeight="1">
      <c r="Q218" s="65"/>
      <c r="R218" s="66"/>
      <c r="S218" s="67"/>
    </row>
    <row r="219" spans="1:19" ht="36.75" customHeight="1">
      <c r="Q219" s="65"/>
      <c r="R219" s="66"/>
      <c r="S219" s="67"/>
    </row>
  </sheetData>
  <autoFilter ref="A10:W199" xr:uid="{00000000-0009-0000-0000-000000000000}">
    <sortState ref="A12:W229">
      <sortCondition ref="A10:A229"/>
    </sortState>
  </autoFilter>
  <customSheetViews>
    <customSheetView guid="{45C8AF51-29EC-46A5-AB7F-1F0634E55D82}" scale="60" showAutoFilter="1" hiddenColumns="1">
      <pane xSplit="3" ySplit="10" topLeftCell="D95" activePane="bottomRight" state="frozenSplit"/>
      <selection pane="bottomRight" activeCell="A220" sqref="A220"/>
      <pageMargins left="0.28999999999999998" right="0.2" top="0.6692913385826772" bottom="0.9055118110236221" header="0.43" footer="0.59055118110236227"/>
      <printOptions horizontalCentered="1"/>
      <pageSetup paperSize="14" scale="75" orientation="landscape" r:id="rId1"/>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W208" xr:uid="{00000000-0000-0000-0000-000000000000}">
        <sortState ref="A12:W210">
          <sortCondition ref="A10:A210"/>
        </sortState>
      </autoFilter>
    </customSheetView>
    <customSheetView guid="{FCC3B493-4306-43B2-9C73-76324485DD47}" scale="60" showAutoFilter="1" hiddenColumns="1">
      <pane xSplit="3" ySplit="10" topLeftCell="D29" activePane="bottomRight" state="frozenSplit"/>
      <selection pane="bottomRight" activeCell="C215" sqref="C215"/>
      <pageMargins left="0.28999999999999998" right="0.2" top="0.6692913385826772" bottom="0.9055118110236221" header="0.43" footer="0.59055118110236227"/>
      <printOptions horizontalCentered="1"/>
      <pageSetup paperSize="14" scale="75" orientation="landscape" r:id="rId2"/>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W210" xr:uid="{00000000-0000-0000-0000-000000000000}">
        <sortState ref="A12:W210">
          <sortCondition ref="A10:A210"/>
        </sortState>
      </autoFilter>
    </customSheetView>
    <customSheetView guid="{AEDE1BDB-8710-4CDA-8488-31F49D423ACE}" scale="70" showAutoFilter="1">
      <pane xSplit="3" ySplit="10" topLeftCell="S11" activePane="bottomRight" state="frozenSplit"/>
      <selection pane="bottomRight" activeCell="S11" sqref="S11"/>
      <pageMargins left="0.28999999999999998" right="0.2" top="0.6692913385826772" bottom="0.9055118110236221" header="0.43" footer="0.59055118110236227"/>
      <printOptions horizontalCentered="1"/>
      <pageSetup paperSize="14" scale="75" orientation="landscape" r:id="rId3"/>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W233" xr:uid="{00000000-0000-0000-0000-000000000000}"/>
    </customSheetView>
    <customSheetView guid="{75DD7674-E7DE-4BB1-A36D-76AA33452CB3}" scale="60" showAutoFilter="1" hiddenColumns="1">
      <pane xSplit="3" ySplit="10" topLeftCell="D11" activePane="bottomRight" state="frozenSplit"/>
      <selection pane="bottomRight" activeCell="B3" sqref="B3"/>
      <pageMargins left="0.28999999999999998" right="0.2" top="0.6692913385826772" bottom="0.9055118110236221" header="0.43" footer="0.59055118110236227"/>
      <printOptions horizontalCentered="1"/>
      <pageSetup paperSize="14" scale="75" orientation="landscape" r:id="rId4"/>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W208" xr:uid="{00000000-0000-0000-0000-000000000000}">
        <sortState ref="A12:W210">
          <sortCondition ref="A10:A210"/>
        </sortState>
      </autoFilter>
    </customSheetView>
  </customSheetViews>
  <mergeCells count="23">
    <mergeCell ref="B3:D3"/>
    <mergeCell ref="A8:B8"/>
    <mergeCell ref="C203:S203"/>
    <mergeCell ref="C204:S204"/>
    <mergeCell ref="Q9:Q10"/>
    <mergeCell ref="K5:M6"/>
    <mergeCell ref="B5:C6"/>
    <mergeCell ref="C205:S205"/>
    <mergeCell ref="B1:D1"/>
    <mergeCell ref="B2:D2"/>
    <mergeCell ref="C9:C10"/>
    <mergeCell ref="A7:B7"/>
    <mergeCell ref="A9:A10"/>
    <mergeCell ref="B9:B10"/>
    <mergeCell ref="D9:D10"/>
    <mergeCell ref="S9:S10"/>
    <mergeCell ref="Q5:R6"/>
    <mergeCell ref="S5:S6"/>
    <mergeCell ref="H5:J6"/>
    <mergeCell ref="E9:P9"/>
    <mergeCell ref="R9:R10"/>
    <mergeCell ref="N5:P6"/>
    <mergeCell ref="E5:G6"/>
  </mergeCells>
  <conditionalFormatting sqref="R214:R219 R176 R123:R128 R206:R210 R137:R139 R181:R188 R190:R197 R90:R121 R141:R169 R11:R83">
    <cfRule type="cellIs" dxfId="12504" priority="4558" stopIfTrue="1" operator="equal">
      <formula>"NO"</formula>
    </cfRule>
  </conditionalFormatting>
  <conditionalFormatting sqref="S214:S219 S206:S210 S123:S199 S11:S121">
    <cfRule type="cellIs" dxfId="12503" priority="4525" stopIfTrue="1" operator="equal">
      <formula>"INVIABLE SANITARIAMENTE"</formula>
    </cfRule>
  </conditionalFormatting>
  <conditionalFormatting sqref="S214:S219 S206:S210">
    <cfRule type="containsText" dxfId="12502" priority="4520" stopIfTrue="1" operator="containsText" text="INVIABLE SANITARIAMENTE">
      <formula>NOT(ISERROR(SEARCH("INVIABLE SANITARIAMENTE",S206)))</formula>
    </cfRule>
    <cfRule type="containsText" dxfId="12501" priority="4521" stopIfTrue="1" operator="containsText" text="ALTO">
      <formula>NOT(ISERROR(SEARCH("ALTO",S206)))</formula>
    </cfRule>
    <cfRule type="containsText" dxfId="12500" priority="4522" stopIfTrue="1" operator="containsText" text="MEDIO">
      <formula>NOT(ISERROR(SEARCH("MEDIO",S206)))</formula>
    </cfRule>
    <cfRule type="containsText" dxfId="12499" priority="4523" stopIfTrue="1" operator="containsText" text="BAJO">
      <formula>NOT(ISERROR(SEARCH("BAJO",S206)))</formula>
    </cfRule>
    <cfRule type="containsText" dxfId="12498" priority="4524" stopIfTrue="1" operator="containsText" text="SIN RIESGO">
      <formula>NOT(ISERROR(SEARCH("SIN RIESGO",S206)))</formula>
    </cfRule>
  </conditionalFormatting>
  <conditionalFormatting sqref="S214:S219 S206:S210 S123:S199 S11:S121">
    <cfRule type="containsText" dxfId="12497" priority="4519" stopIfTrue="1" operator="containsText" text="SIN RIESGO">
      <formula>NOT(ISERROR(SEARCH("SIN RIESGO",S11)))</formula>
    </cfRule>
  </conditionalFormatting>
  <conditionalFormatting sqref="Q214:Q219 Q85:Q94 Q107:Q113 Q210 E55:P55 E62:P62 Q97:Q101 Q148:Q150 G46:J46 E47:G47 E48:I48 E49:H49 J52:J53 I53:I54 E70:P79 E157:P158 I115:P117 K48:P52 E166:P171 Q11:Q83">
    <cfRule type="containsBlanks" dxfId="12496" priority="4512" stopIfTrue="1">
      <formula>LEN(TRIM(E11))=0</formula>
    </cfRule>
    <cfRule type="cellIs" dxfId="12495" priority="4513" stopIfTrue="1" operator="between">
      <formula>80.1</formula>
      <formula>100</formula>
    </cfRule>
    <cfRule type="cellIs" dxfId="12494" priority="4514" stopIfTrue="1" operator="between">
      <formula>35.1</formula>
      <formula>80</formula>
    </cfRule>
    <cfRule type="cellIs" dxfId="12493" priority="4515" stopIfTrue="1" operator="between">
      <formula>14.1</formula>
      <formula>35</formula>
    </cfRule>
    <cfRule type="cellIs" dxfId="12492" priority="4516" stopIfTrue="1" operator="between">
      <formula>5.1</formula>
      <formula>14</formula>
    </cfRule>
    <cfRule type="cellIs" dxfId="12491" priority="4517" stopIfTrue="1" operator="between">
      <formula>0</formula>
      <formula>5</formula>
    </cfRule>
    <cfRule type="containsBlanks" dxfId="12490" priority="4518" stopIfTrue="1">
      <formula>LEN(TRIM(E11))=0</formula>
    </cfRule>
  </conditionalFormatting>
  <conditionalFormatting sqref="E55:J55 L55:P55 E76:J76 J52:J53 I53:I54 E118:P129 E131:P131 E130:H130 K130:P130 I118:J130">
    <cfRule type="containsBlanks" dxfId="12489" priority="4498" stopIfTrue="1">
      <formula>LEN(TRIM(E52))=0</formula>
    </cfRule>
    <cfRule type="cellIs" dxfId="12488" priority="4499" stopIfTrue="1" operator="between">
      <formula>79.1</formula>
      <formula>100</formula>
    </cfRule>
    <cfRule type="cellIs" dxfId="12487" priority="4500" stopIfTrue="1" operator="between">
      <formula>34.1</formula>
      <formula>79</formula>
    </cfRule>
    <cfRule type="cellIs" dxfId="12486" priority="4501" stopIfTrue="1" operator="between">
      <formula>13.1</formula>
      <formula>34</formula>
    </cfRule>
    <cfRule type="cellIs" dxfId="12485" priority="4502" stopIfTrue="1" operator="between">
      <formula>5.1</formula>
      <formula>13</formula>
    </cfRule>
    <cfRule type="cellIs" dxfId="12484" priority="4503" stopIfTrue="1" operator="between">
      <formula>0</formula>
      <formula>5</formula>
    </cfRule>
    <cfRule type="containsBlanks" dxfId="12483" priority="4504" stopIfTrue="1">
      <formula>LEN(TRIM(E52))=0</formula>
    </cfRule>
  </conditionalFormatting>
  <conditionalFormatting sqref="Q26">
    <cfRule type="containsBlanks" dxfId="12482" priority="4491" stopIfTrue="1">
      <formula>LEN(TRIM(Q26))=0</formula>
    </cfRule>
    <cfRule type="cellIs" dxfId="12481" priority="4492" stopIfTrue="1" operator="between">
      <formula>80.1</formula>
      <formula>100</formula>
    </cfRule>
    <cfRule type="cellIs" dxfId="12480" priority="4493" stopIfTrue="1" operator="between">
      <formula>35.1</formula>
      <formula>80</formula>
    </cfRule>
    <cfRule type="cellIs" dxfId="12479" priority="4494" stopIfTrue="1" operator="between">
      <formula>14.1</formula>
      <formula>35</formula>
    </cfRule>
    <cfRule type="cellIs" dxfId="12478" priority="4495" stopIfTrue="1" operator="between">
      <formula>5.1</formula>
      <formula>14</formula>
    </cfRule>
    <cfRule type="cellIs" dxfId="12477" priority="4496" stopIfTrue="1" operator="between">
      <formula>0</formula>
      <formula>5</formula>
    </cfRule>
    <cfRule type="containsBlanks" dxfId="12476" priority="4497" stopIfTrue="1">
      <formula>LEN(TRIM(Q26))=0</formula>
    </cfRule>
  </conditionalFormatting>
  <conditionalFormatting sqref="Q29:Q30">
    <cfRule type="containsBlanks" dxfId="12475" priority="4463" stopIfTrue="1">
      <formula>LEN(TRIM(Q29))=0</formula>
    </cfRule>
    <cfRule type="cellIs" dxfId="12474" priority="4464" stopIfTrue="1" operator="between">
      <formula>80.1</formula>
      <formula>100</formula>
    </cfRule>
    <cfRule type="cellIs" dxfId="12473" priority="4465" stopIfTrue="1" operator="between">
      <formula>35.1</formula>
      <formula>80</formula>
    </cfRule>
    <cfRule type="cellIs" dxfId="12472" priority="4466" stopIfTrue="1" operator="between">
      <formula>14.1</formula>
      <formula>35</formula>
    </cfRule>
    <cfRule type="cellIs" dxfId="12471" priority="4467" stopIfTrue="1" operator="between">
      <formula>5.1</formula>
      <formula>14</formula>
    </cfRule>
    <cfRule type="cellIs" dxfId="12470" priority="4468" stopIfTrue="1" operator="between">
      <formula>0</formula>
      <formula>5</formula>
    </cfRule>
    <cfRule type="containsBlanks" dxfId="12469" priority="4469" stopIfTrue="1">
      <formula>LEN(TRIM(Q29))=0</formula>
    </cfRule>
  </conditionalFormatting>
  <conditionalFormatting sqref="Q27">
    <cfRule type="containsBlanks" dxfId="12468" priority="4421" stopIfTrue="1">
      <formula>LEN(TRIM(Q27))=0</formula>
    </cfRule>
    <cfRule type="cellIs" dxfId="12467" priority="4422" stopIfTrue="1" operator="between">
      <formula>80.1</formula>
      <formula>100</formula>
    </cfRule>
    <cfRule type="cellIs" dxfId="12466" priority="4423" stopIfTrue="1" operator="between">
      <formula>35.1</formula>
      <formula>80</formula>
    </cfRule>
    <cfRule type="cellIs" dxfId="12465" priority="4424" stopIfTrue="1" operator="between">
      <formula>14.1</formula>
      <formula>35</formula>
    </cfRule>
    <cfRule type="cellIs" dxfId="12464" priority="4425" stopIfTrue="1" operator="between">
      <formula>5.1</formula>
      <formula>14</formula>
    </cfRule>
    <cfRule type="cellIs" dxfId="12463" priority="4426" stopIfTrue="1" operator="between">
      <formula>0</formula>
      <formula>5</formula>
    </cfRule>
    <cfRule type="containsBlanks" dxfId="12462" priority="4427" stopIfTrue="1">
      <formula>LEN(TRIM(Q27))=0</formula>
    </cfRule>
  </conditionalFormatting>
  <conditionalFormatting sqref="Q32">
    <cfRule type="containsBlanks" dxfId="12461" priority="4407" stopIfTrue="1">
      <formula>LEN(TRIM(Q32))=0</formula>
    </cfRule>
    <cfRule type="cellIs" dxfId="12460" priority="4408" stopIfTrue="1" operator="between">
      <formula>80.1</formula>
      <formula>100</formula>
    </cfRule>
    <cfRule type="cellIs" dxfId="12459" priority="4409" stopIfTrue="1" operator="between">
      <formula>35.1</formula>
      <formula>80</formula>
    </cfRule>
    <cfRule type="cellIs" dxfId="12458" priority="4410" stopIfTrue="1" operator="between">
      <formula>14.1</formula>
      <formula>35</formula>
    </cfRule>
    <cfRule type="cellIs" dxfId="12457" priority="4411" stopIfTrue="1" operator="between">
      <formula>5.1</formula>
      <formula>14</formula>
    </cfRule>
    <cfRule type="cellIs" dxfId="12456" priority="4412" stopIfTrue="1" operator="between">
      <formula>0</formula>
      <formula>5</formula>
    </cfRule>
    <cfRule type="containsBlanks" dxfId="12455" priority="4413" stopIfTrue="1">
      <formula>LEN(TRIM(Q32))=0</formula>
    </cfRule>
  </conditionalFormatting>
  <conditionalFormatting sqref="E75:J75">
    <cfRule type="containsBlanks" dxfId="12454" priority="3644" stopIfTrue="1">
      <formula>LEN(TRIM(E75))=0</formula>
    </cfRule>
    <cfRule type="cellIs" dxfId="12453" priority="3645" stopIfTrue="1" operator="between">
      <formula>79.1</formula>
      <formula>100</formula>
    </cfRule>
    <cfRule type="cellIs" dxfId="12452" priority="3646" stopIfTrue="1" operator="between">
      <formula>34.1</formula>
      <formula>79</formula>
    </cfRule>
    <cfRule type="cellIs" dxfId="12451" priority="3647" stopIfTrue="1" operator="between">
      <formula>13.1</formula>
      <formula>34</formula>
    </cfRule>
    <cfRule type="cellIs" dxfId="12450" priority="3648" stopIfTrue="1" operator="between">
      <formula>5.1</formula>
      <formula>13</formula>
    </cfRule>
    <cfRule type="cellIs" dxfId="12449" priority="3649" stopIfTrue="1" operator="between">
      <formula>0</formula>
      <formula>5</formula>
    </cfRule>
    <cfRule type="containsBlanks" dxfId="12448" priority="3650" stopIfTrue="1">
      <formula>LEN(TRIM(E75))=0</formula>
    </cfRule>
  </conditionalFormatting>
  <conditionalFormatting sqref="Q31">
    <cfRule type="containsBlanks" dxfId="12447" priority="3756" stopIfTrue="1">
      <formula>LEN(TRIM(Q31))=0</formula>
    </cfRule>
    <cfRule type="cellIs" dxfId="12446" priority="3757" stopIfTrue="1" operator="between">
      <formula>80.1</formula>
      <formula>100</formula>
    </cfRule>
    <cfRule type="cellIs" dxfId="12445" priority="3758" stopIfTrue="1" operator="between">
      <formula>35.1</formula>
      <formula>80</formula>
    </cfRule>
    <cfRule type="cellIs" dxfId="12444" priority="3759" stopIfTrue="1" operator="between">
      <formula>14.1</formula>
      <formula>35</formula>
    </cfRule>
    <cfRule type="cellIs" dxfId="12443" priority="3760" stopIfTrue="1" operator="between">
      <formula>5.1</formula>
      <formula>14</formula>
    </cfRule>
    <cfRule type="cellIs" dxfId="12442" priority="3761" stopIfTrue="1" operator="between">
      <formula>0</formula>
      <formula>5</formula>
    </cfRule>
    <cfRule type="containsBlanks" dxfId="12441" priority="3762" stopIfTrue="1">
      <formula>LEN(TRIM(Q31))=0</formula>
    </cfRule>
  </conditionalFormatting>
  <conditionalFormatting sqref="E62:P62">
    <cfRule type="containsBlanks" dxfId="12440" priority="4071" stopIfTrue="1">
      <formula>LEN(TRIM(E62))=0</formula>
    </cfRule>
    <cfRule type="cellIs" dxfId="12439" priority="4072" stopIfTrue="1" operator="between">
      <formula>79.1</formula>
      <formula>100</formula>
    </cfRule>
    <cfRule type="cellIs" dxfId="12438" priority="4073" stopIfTrue="1" operator="between">
      <formula>34.1</formula>
      <formula>79</formula>
    </cfRule>
    <cfRule type="cellIs" dxfId="12437" priority="4074" stopIfTrue="1" operator="between">
      <formula>13.1</formula>
      <formula>34</formula>
    </cfRule>
    <cfRule type="cellIs" dxfId="12436" priority="4075" stopIfTrue="1" operator="between">
      <formula>5.1</formula>
      <formula>13</formula>
    </cfRule>
    <cfRule type="cellIs" dxfId="12435" priority="4076" stopIfTrue="1" operator="between">
      <formula>0</formula>
      <formula>5</formula>
    </cfRule>
    <cfRule type="containsBlanks" dxfId="12434" priority="4077" stopIfTrue="1">
      <formula>LEN(TRIM(E62))=0</formula>
    </cfRule>
  </conditionalFormatting>
  <conditionalFormatting sqref="E70:P70">
    <cfRule type="containsBlanks" dxfId="12433" priority="4064" stopIfTrue="1">
      <formula>LEN(TRIM(E70))=0</formula>
    </cfRule>
    <cfRule type="cellIs" dxfId="12432" priority="4065" stopIfTrue="1" operator="between">
      <formula>79.1</formula>
      <formula>100</formula>
    </cfRule>
    <cfRule type="cellIs" dxfId="12431" priority="4066" stopIfTrue="1" operator="between">
      <formula>34.1</formula>
      <formula>79</formula>
    </cfRule>
    <cfRule type="cellIs" dxfId="12430" priority="4067" stopIfTrue="1" operator="between">
      <formula>13.1</formula>
      <formula>34</formula>
    </cfRule>
    <cfRule type="cellIs" dxfId="12429" priority="4068" stopIfTrue="1" operator="between">
      <formula>5.1</formula>
      <formula>13</formula>
    </cfRule>
    <cfRule type="cellIs" dxfId="12428" priority="4069" stopIfTrue="1" operator="between">
      <formula>0</formula>
      <formula>5</formula>
    </cfRule>
    <cfRule type="containsBlanks" dxfId="12427" priority="4070" stopIfTrue="1">
      <formula>LEN(TRIM(E70))=0</formula>
    </cfRule>
  </conditionalFormatting>
  <conditionalFormatting sqref="E71:P71">
    <cfRule type="containsBlanks" dxfId="12426" priority="4057" stopIfTrue="1">
      <formula>LEN(TRIM(E71))=0</formula>
    </cfRule>
    <cfRule type="cellIs" dxfId="12425" priority="4058" stopIfTrue="1" operator="between">
      <formula>79.1</formula>
      <formula>100</formula>
    </cfRule>
    <cfRule type="cellIs" dxfId="12424" priority="4059" stopIfTrue="1" operator="between">
      <formula>34.1</formula>
      <formula>79</formula>
    </cfRule>
    <cfRule type="cellIs" dxfId="12423" priority="4060" stopIfTrue="1" operator="between">
      <formula>13.1</formula>
      <formula>34</formula>
    </cfRule>
    <cfRule type="cellIs" dxfId="12422" priority="4061" stopIfTrue="1" operator="between">
      <formula>5.1</formula>
      <formula>13</formula>
    </cfRule>
    <cfRule type="cellIs" dxfId="12421" priority="4062" stopIfTrue="1" operator="between">
      <formula>0</formula>
      <formula>5</formula>
    </cfRule>
    <cfRule type="containsBlanks" dxfId="12420" priority="4063" stopIfTrue="1">
      <formula>LEN(TRIM(E71))=0</formula>
    </cfRule>
  </conditionalFormatting>
  <conditionalFormatting sqref="E72:P72">
    <cfRule type="containsBlanks" dxfId="12419" priority="4050" stopIfTrue="1">
      <formula>LEN(TRIM(E72))=0</formula>
    </cfRule>
    <cfRule type="cellIs" dxfId="12418" priority="4051" stopIfTrue="1" operator="between">
      <formula>79.1</formula>
      <formula>100</formula>
    </cfRule>
    <cfRule type="cellIs" dxfId="12417" priority="4052" stopIfTrue="1" operator="between">
      <formula>34.1</formula>
      <formula>79</formula>
    </cfRule>
    <cfRule type="cellIs" dxfId="12416" priority="4053" stopIfTrue="1" operator="between">
      <formula>13.1</formula>
      <formula>34</formula>
    </cfRule>
    <cfRule type="cellIs" dxfId="12415" priority="4054" stopIfTrue="1" operator="between">
      <formula>5.1</formula>
      <formula>13</formula>
    </cfRule>
    <cfRule type="cellIs" dxfId="12414" priority="4055" stopIfTrue="1" operator="between">
      <formula>0</formula>
      <formula>5</formula>
    </cfRule>
    <cfRule type="containsBlanks" dxfId="12413" priority="4056" stopIfTrue="1">
      <formula>LEN(TRIM(E72))=0</formula>
    </cfRule>
  </conditionalFormatting>
  <conditionalFormatting sqref="E73:P73">
    <cfRule type="containsBlanks" dxfId="12412" priority="4043" stopIfTrue="1">
      <formula>LEN(TRIM(E73))=0</formula>
    </cfRule>
    <cfRule type="cellIs" dxfId="12411" priority="4044" stopIfTrue="1" operator="between">
      <formula>79.1</formula>
      <formula>100</formula>
    </cfRule>
    <cfRule type="cellIs" dxfId="12410" priority="4045" stopIfTrue="1" operator="between">
      <formula>34.1</formula>
      <formula>79</formula>
    </cfRule>
    <cfRule type="cellIs" dxfId="12409" priority="4046" stopIfTrue="1" operator="between">
      <formula>13.1</formula>
      <formula>34</formula>
    </cfRule>
    <cfRule type="cellIs" dxfId="12408" priority="4047" stopIfTrue="1" operator="between">
      <formula>5.1</formula>
      <formula>13</formula>
    </cfRule>
    <cfRule type="cellIs" dxfId="12407" priority="4048" stopIfTrue="1" operator="between">
      <formula>0</formula>
      <formula>5</formula>
    </cfRule>
    <cfRule type="containsBlanks" dxfId="12406" priority="4049" stopIfTrue="1">
      <formula>LEN(TRIM(E73))=0</formula>
    </cfRule>
  </conditionalFormatting>
  <conditionalFormatting sqref="E77:P77">
    <cfRule type="containsBlanks" dxfId="12405" priority="4029" stopIfTrue="1">
      <formula>LEN(TRIM(E77))=0</formula>
    </cfRule>
    <cfRule type="cellIs" dxfId="12404" priority="4030" stopIfTrue="1" operator="between">
      <formula>79.1</formula>
      <formula>100</formula>
    </cfRule>
    <cfRule type="cellIs" dxfId="12403" priority="4031" stopIfTrue="1" operator="between">
      <formula>34.1</formula>
      <formula>79</formula>
    </cfRule>
    <cfRule type="cellIs" dxfId="12402" priority="4032" stopIfTrue="1" operator="between">
      <formula>13.1</formula>
      <formula>34</formula>
    </cfRule>
    <cfRule type="cellIs" dxfId="12401" priority="4033" stopIfTrue="1" operator="between">
      <formula>5.1</formula>
      <formula>13</formula>
    </cfRule>
    <cfRule type="cellIs" dxfId="12400" priority="4034" stopIfTrue="1" operator="between">
      <formula>0</formula>
      <formula>5</formula>
    </cfRule>
    <cfRule type="containsBlanks" dxfId="12399" priority="4035" stopIfTrue="1">
      <formula>LEN(TRIM(E77))=0</formula>
    </cfRule>
  </conditionalFormatting>
  <conditionalFormatting sqref="E78:P78">
    <cfRule type="containsBlanks" dxfId="12398" priority="4015" stopIfTrue="1">
      <formula>LEN(TRIM(E78))=0</formula>
    </cfRule>
    <cfRule type="cellIs" dxfId="12397" priority="4016" stopIfTrue="1" operator="between">
      <formula>79.1</formula>
      <formula>100</formula>
    </cfRule>
    <cfRule type="cellIs" dxfId="12396" priority="4017" stopIfTrue="1" operator="between">
      <formula>34.1</formula>
      <formula>79</formula>
    </cfRule>
    <cfRule type="cellIs" dxfId="12395" priority="4018" stopIfTrue="1" operator="between">
      <formula>13.1</formula>
      <formula>34</formula>
    </cfRule>
    <cfRule type="cellIs" dxfId="12394" priority="4019" stopIfTrue="1" operator="between">
      <formula>5.1</formula>
      <formula>13</formula>
    </cfRule>
    <cfRule type="cellIs" dxfId="12393" priority="4020" stopIfTrue="1" operator="between">
      <formula>0</formula>
      <formula>5</formula>
    </cfRule>
    <cfRule type="containsBlanks" dxfId="12392" priority="4021" stopIfTrue="1">
      <formula>LEN(TRIM(E78))=0</formula>
    </cfRule>
  </conditionalFormatting>
  <conditionalFormatting sqref="Q79">
    <cfRule type="containsBlanks" dxfId="12391" priority="4001" stopIfTrue="1">
      <formula>LEN(TRIM(Q79))=0</formula>
    </cfRule>
    <cfRule type="cellIs" dxfId="12390" priority="4002" stopIfTrue="1" operator="between">
      <formula>80.1</formula>
      <formula>100</formula>
    </cfRule>
    <cfRule type="cellIs" dxfId="12389" priority="4003" stopIfTrue="1" operator="between">
      <formula>35.1</formula>
      <formula>80</formula>
    </cfRule>
    <cfRule type="cellIs" dxfId="12388" priority="4004" stopIfTrue="1" operator="between">
      <formula>14.1</formula>
      <formula>35</formula>
    </cfRule>
    <cfRule type="cellIs" dxfId="12387" priority="4005" stopIfTrue="1" operator="between">
      <formula>5.1</formula>
      <formula>14</formula>
    </cfRule>
    <cfRule type="cellIs" dxfId="12386" priority="4006" stopIfTrue="1" operator="between">
      <formula>0</formula>
      <formula>5</formula>
    </cfRule>
    <cfRule type="containsBlanks" dxfId="12385" priority="4007" stopIfTrue="1">
      <formula>LEN(TRIM(Q79))=0</formula>
    </cfRule>
  </conditionalFormatting>
  <conditionalFormatting sqref="E79:P79">
    <cfRule type="containsBlanks" dxfId="12384" priority="3994" stopIfTrue="1">
      <formula>LEN(TRIM(E79))=0</formula>
    </cfRule>
    <cfRule type="cellIs" dxfId="12383" priority="3995" stopIfTrue="1" operator="between">
      <formula>79.1</formula>
      <formula>100</formula>
    </cfRule>
    <cfRule type="cellIs" dxfId="12382" priority="3996" stopIfTrue="1" operator="between">
      <formula>34.1</formula>
      <formula>79</formula>
    </cfRule>
    <cfRule type="cellIs" dxfId="12381" priority="3997" stopIfTrue="1" operator="between">
      <formula>13.1</formula>
      <formula>34</formula>
    </cfRule>
    <cfRule type="cellIs" dxfId="12380" priority="3998" stopIfTrue="1" operator="between">
      <formula>5.1</formula>
      <formula>13</formula>
    </cfRule>
    <cfRule type="cellIs" dxfId="12379" priority="3999" stopIfTrue="1" operator="between">
      <formula>0</formula>
      <formula>5</formula>
    </cfRule>
    <cfRule type="containsBlanks" dxfId="12378" priority="4000" stopIfTrue="1">
      <formula>LEN(TRIM(E79))=0</formula>
    </cfRule>
  </conditionalFormatting>
  <conditionalFormatting sqref="Q93">
    <cfRule type="containsBlanks" dxfId="12377" priority="3938" stopIfTrue="1">
      <formula>LEN(TRIM(Q93))=0</formula>
    </cfRule>
    <cfRule type="cellIs" dxfId="12376" priority="3939" stopIfTrue="1" operator="between">
      <formula>80.1</formula>
      <formula>100</formula>
    </cfRule>
    <cfRule type="cellIs" dxfId="12375" priority="3940" stopIfTrue="1" operator="between">
      <formula>35.1</formula>
      <formula>80</formula>
    </cfRule>
    <cfRule type="cellIs" dxfId="12374" priority="3941" stopIfTrue="1" operator="between">
      <formula>14.1</formula>
      <formula>35</formula>
    </cfRule>
    <cfRule type="cellIs" dxfId="12373" priority="3942" stopIfTrue="1" operator="between">
      <formula>5.1</formula>
      <formula>14</formula>
    </cfRule>
    <cfRule type="cellIs" dxfId="12372" priority="3943" stopIfTrue="1" operator="between">
      <formula>0</formula>
      <formula>5</formula>
    </cfRule>
    <cfRule type="containsBlanks" dxfId="12371" priority="3944" stopIfTrue="1">
      <formula>LEN(TRIM(Q93))=0</formula>
    </cfRule>
  </conditionalFormatting>
  <conditionalFormatting sqref="Q92">
    <cfRule type="containsBlanks" dxfId="12370" priority="3931" stopIfTrue="1">
      <formula>LEN(TRIM(Q92))=0</formula>
    </cfRule>
    <cfRule type="cellIs" dxfId="12369" priority="3932" stopIfTrue="1" operator="between">
      <formula>80.1</formula>
      <formula>100</formula>
    </cfRule>
    <cfRule type="cellIs" dxfId="12368" priority="3933" stopIfTrue="1" operator="between">
      <formula>35.1</formula>
      <formula>80</formula>
    </cfRule>
    <cfRule type="cellIs" dxfId="12367" priority="3934" stopIfTrue="1" operator="between">
      <formula>14.1</formula>
      <formula>35</formula>
    </cfRule>
    <cfRule type="cellIs" dxfId="12366" priority="3935" stopIfTrue="1" operator="between">
      <formula>5.1</formula>
      <formula>14</formula>
    </cfRule>
    <cfRule type="cellIs" dxfId="12365" priority="3936" stopIfTrue="1" operator="between">
      <formula>0</formula>
      <formula>5</formula>
    </cfRule>
    <cfRule type="containsBlanks" dxfId="12364" priority="3937" stopIfTrue="1">
      <formula>LEN(TRIM(Q92))=0</formula>
    </cfRule>
  </conditionalFormatting>
  <conditionalFormatting sqref="Q28">
    <cfRule type="containsBlanks" dxfId="12363" priority="3770" stopIfTrue="1">
      <formula>LEN(TRIM(Q28))=0</formula>
    </cfRule>
    <cfRule type="cellIs" dxfId="12362" priority="3771" stopIfTrue="1" operator="between">
      <formula>80.1</formula>
      <formula>100</formula>
    </cfRule>
    <cfRule type="cellIs" dxfId="12361" priority="3772" stopIfTrue="1" operator="between">
      <formula>35.1</formula>
      <formula>80</formula>
    </cfRule>
    <cfRule type="cellIs" dxfId="12360" priority="3773" stopIfTrue="1" operator="between">
      <formula>14.1</formula>
      <formula>35</formula>
    </cfRule>
    <cfRule type="cellIs" dxfId="12359" priority="3774" stopIfTrue="1" operator="between">
      <formula>5.1</formula>
      <formula>14</formula>
    </cfRule>
    <cfRule type="cellIs" dxfId="12358" priority="3775" stopIfTrue="1" operator="between">
      <formula>0</formula>
      <formula>5</formula>
    </cfRule>
    <cfRule type="containsBlanks" dxfId="12357" priority="3776" stopIfTrue="1">
      <formula>LEN(TRIM(Q28))=0</formula>
    </cfRule>
  </conditionalFormatting>
  <conditionalFormatting sqref="E210:O210">
    <cfRule type="containsBlanks" dxfId="12356" priority="3091" stopIfTrue="1">
      <formula>LEN(TRIM(E210))=0</formula>
    </cfRule>
    <cfRule type="cellIs" dxfId="12355" priority="3092" stopIfTrue="1" operator="between">
      <formula>80.1</formula>
      <formula>100</formula>
    </cfRule>
    <cfRule type="cellIs" dxfId="12354" priority="3093" stopIfTrue="1" operator="between">
      <formula>35.1</formula>
      <formula>80</formula>
    </cfRule>
    <cfRule type="cellIs" dxfId="12353" priority="3094" stopIfTrue="1" operator="between">
      <formula>14.1</formula>
      <formula>35</formula>
    </cfRule>
    <cfRule type="cellIs" dxfId="12352" priority="3095" stopIfTrue="1" operator="between">
      <formula>5.1</formula>
      <formula>14</formula>
    </cfRule>
    <cfRule type="cellIs" dxfId="12351" priority="3096" stopIfTrue="1" operator="between">
      <formula>0</formula>
      <formula>5</formula>
    </cfRule>
    <cfRule type="containsBlanks" dxfId="12350" priority="3097" stopIfTrue="1">
      <formula>LEN(TRIM(E210))=0</formula>
    </cfRule>
  </conditionalFormatting>
  <conditionalFormatting sqref="Q82:Q83">
    <cfRule type="containsBlanks" dxfId="12349" priority="3546" stopIfTrue="1">
      <formula>LEN(TRIM(Q82))=0</formula>
    </cfRule>
    <cfRule type="cellIs" dxfId="12348" priority="3547" stopIfTrue="1" operator="between">
      <formula>80.1</formula>
      <formula>100</formula>
    </cfRule>
    <cfRule type="cellIs" dxfId="12347" priority="3548" stopIfTrue="1" operator="between">
      <formula>35.1</formula>
      <formula>80</formula>
    </cfRule>
    <cfRule type="cellIs" dxfId="12346" priority="3549" stopIfTrue="1" operator="between">
      <formula>14.1</formula>
      <formula>35</formula>
    </cfRule>
    <cfRule type="cellIs" dxfId="12345" priority="3550" stopIfTrue="1" operator="between">
      <formula>5.1</formula>
      <formula>14</formula>
    </cfRule>
    <cfRule type="cellIs" dxfId="12344" priority="3551" stopIfTrue="1" operator="between">
      <formula>0</formula>
      <formula>5</formula>
    </cfRule>
    <cfRule type="containsBlanks" dxfId="12343" priority="3552" stopIfTrue="1">
      <formula>LEN(TRIM(Q82))=0</formula>
    </cfRule>
  </conditionalFormatting>
  <conditionalFormatting sqref="Q74">
    <cfRule type="containsBlanks" dxfId="12342" priority="3679" stopIfTrue="1">
      <formula>LEN(TRIM(Q74))=0</formula>
    </cfRule>
    <cfRule type="cellIs" dxfId="12341" priority="3680" stopIfTrue="1" operator="between">
      <formula>80.1</formula>
      <formula>100</formula>
    </cfRule>
    <cfRule type="cellIs" dxfId="12340" priority="3681" stopIfTrue="1" operator="between">
      <formula>35.1</formula>
      <formula>80</formula>
    </cfRule>
    <cfRule type="cellIs" dxfId="12339" priority="3682" stopIfTrue="1" operator="between">
      <formula>14.1</formula>
      <formula>35</formula>
    </cfRule>
    <cfRule type="cellIs" dxfId="12338" priority="3683" stopIfTrue="1" operator="between">
      <formula>5.1</formula>
      <formula>14</formula>
    </cfRule>
    <cfRule type="cellIs" dxfId="12337" priority="3684" stopIfTrue="1" operator="between">
      <formula>0</formula>
      <formula>5</formula>
    </cfRule>
    <cfRule type="containsBlanks" dxfId="12336" priority="3685" stopIfTrue="1">
      <formula>LEN(TRIM(Q74))=0</formula>
    </cfRule>
  </conditionalFormatting>
  <conditionalFormatting sqref="E74:J74">
    <cfRule type="containsBlanks" dxfId="12335" priority="3672" stopIfTrue="1">
      <formula>LEN(TRIM(E74))=0</formula>
    </cfRule>
    <cfRule type="cellIs" dxfId="12334" priority="3673" stopIfTrue="1" operator="between">
      <formula>79.1</formula>
      <formula>100</formula>
    </cfRule>
    <cfRule type="cellIs" dxfId="12333" priority="3674" stopIfTrue="1" operator="between">
      <formula>34.1</formula>
      <formula>79</formula>
    </cfRule>
    <cfRule type="cellIs" dxfId="12332" priority="3675" stopIfTrue="1" operator="between">
      <formula>13.1</formula>
      <formula>34</formula>
    </cfRule>
    <cfRule type="cellIs" dxfId="12331" priority="3676" stopIfTrue="1" operator="between">
      <formula>5.1</formula>
      <formula>13</formula>
    </cfRule>
    <cfRule type="cellIs" dxfId="12330" priority="3677" stopIfTrue="1" operator="between">
      <formula>0</formula>
      <formula>5</formula>
    </cfRule>
    <cfRule type="containsBlanks" dxfId="12329" priority="3678" stopIfTrue="1">
      <formula>LEN(TRIM(E74))=0</formula>
    </cfRule>
  </conditionalFormatting>
  <conditionalFormatting sqref="Q75">
    <cfRule type="containsBlanks" dxfId="12328" priority="3651" stopIfTrue="1">
      <formula>LEN(TRIM(Q75))=0</formula>
    </cfRule>
    <cfRule type="cellIs" dxfId="12327" priority="3652" stopIfTrue="1" operator="between">
      <formula>80.1</formula>
      <formula>100</formula>
    </cfRule>
    <cfRule type="cellIs" dxfId="12326" priority="3653" stopIfTrue="1" operator="between">
      <formula>35.1</formula>
      <formula>80</formula>
    </cfRule>
    <cfRule type="cellIs" dxfId="12325" priority="3654" stopIfTrue="1" operator="between">
      <formula>14.1</formula>
      <formula>35</formula>
    </cfRule>
    <cfRule type="cellIs" dxfId="12324" priority="3655" stopIfTrue="1" operator="between">
      <formula>5.1</formula>
      <formula>14</formula>
    </cfRule>
    <cfRule type="cellIs" dxfId="12323" priority="3656" stopIfTrue="1" operator="between">
      <formula>0</formula>
      <formula>5</formula>
    </cfRule>
    <cfRule type="containsBlanks" dxfId="12322" priority="3657" stopIfTrue="1">
      <formula>LEN(TRIM(Q75))=0</formula>
    </cfRule>
  </conditionalFormatting>
  <conditionalFormatting sqref="Q43:Q45">
    <cfRule type="containsBlanks" dxfId="12321" priority="3553" stopIfTrue="1">
      <formula>LEN(TRIM(Q43))=0</formula>
    </cfRule>
    <cfRule type="cellIs" dxfId="12320" priority="3554" stopIfTrue="1" operator="between">
      <formula>80.1</formula>
      <formula>100</formula>
    </cfRule>
    <cfRule type="cellIs" dxfId="12319" priority="3555" stopIfTrue="1" operator="between">
      <formula>35.1</formula>
      <formula>80</formula>
    </cfRule>
    <cfRule type="cellIs" dxfId="12318" priority="3556" stopIfTrue="1" operator="between">
      <formula>14.1</formula>
      <formula>35</formula>
    </cfRule>
    <cfRule type="cellIs" dxfId="12317" priority="3557" stopIfTrue="1" operator="between">
      <formula>5.1</formula>
      <formula>14</formula>
    </cfRule>
    <cfRule type="cellIs" dxfId="12316" priority="3558" stopIfTrue="1" operator="between">
      <formula>0</formula>
      <formula>5</formula>
    </cfRule>
    <cfRule type="containsBlanks" dxfId="12315" priority="3559" stopIfTrue="1">
      <formula>LEN(TRIM(Q43))=0</formula>
    </cfRule>
  </conditionalFormatting>
  <conditionalFormatting sqref="Q52">
    <cfRule type="containsBlanks" dxfId="12314" priority="3532" stopIfTrue="1">
      <formula>LEN(TRIM(Q52))=0</formula>
    </cfRule>
    <cfRule type="cellIs" dxfId="12313" priority="3533" stopIfTrue="1" operator="between">
      <formula>80.1</formula>
      <formula>100</formula>
    </cfRule>
    <cfRule type="cellIs" dxfId="12312" priority="3534" stopIfTrue="1" operator="between">
      <formula>35.1</formula>
      <formula>80</formula>
    </cfRule>
    <cfRule type="cellIs" dxfId="12311" priority="3535" stopIfTrue="1" operator="between">
      <formula>14.1</formula>
      <formula>35</formula>
    </cfRule>
    <cfRule type="cellIs" dxfId="12310" priority="3536" stopIfTrue="1" operator="between">
      <formula>5.1</formula>
      <formula>14</formula>
    </cfRule>
    <cfRule type="cellIs" dxfId="12309" priority="3537" stopIfTrue="1" operator="between">
      <formula>0</formula>
      <formula>5</formula>
    </cfRule>
    <cfRule type="containsBlanks" dxfId="12308" priority="3538" stopIfTrue="1">
      <formula>LEN(TRIM(Q52))=0</formula>
    </cfRule>
  </conditionalFormatting>
  <conditionalFormatting sqref="Q95 Q104">
    <cfRule type="containsBlanks" dxfId="12307" priority="3495" stopIfTrue="1">
      <formula>LEN(TRIM(Q95))=0</formula>
    </cfRule>
    <cfRule type="cellIs" dxfId="12306" priority="3496" stopIfTrue="1" operator="between">
      <formula>80.1</formula>
      <formula>100</formula>
    </cfRule>
    <cfRule type="cellIs" dxfId="12305" priority="3497" stopIfTrue="1" operator="between">
      <formula>35.1</formula>
      <formula>80</formula>
    </cfRule>
    <cfRule type="cellIs" dxfId="12304" priority="3498" stopIfTrue="1" operator="between">
      <formula>14.1</formula>
      <formula>35</formula>
    </cfRule>
    <cfRule type="cellIs" dxfId="12303" priority="3499" stopIfTrue="1" operator="between">
      <formula>5.1</formula>
      <formula>14</formula>
    </cfRule>
    <cfRule type="cellIs" dxfId="12302" priority="3500" stopIfTrue="1" operator="between">
      <formula>0</formula>
      <formula>5</formula>
    </cfRule>
    <cfRule type="containsBlanks" dxfId="12301" priority="3501" stopIfTrue="1">
      <formula>LEN(TRIM(Q95))=0</formula>
    </cfRule>
  </conditionalFormatting>
  <conditionalFormatting sqref="Q26">
    <cfRule type="containsBlanks" dxfId="12300" priority="3474" stopIfTrue="1">
      <formula>LEN(TRIM(Q26))=0</formula>
    </cfRule>
    <cfRule type="cellIs" dxfId="12299" priority="3475" stopIfTrue="1" operator="between">
      <formula>80.1</formula>
      <formula>100</formula>
    </cfRule>
    <cfRule type="cellIs" dxfId="12298" priority="3476" stopIfTrue="1" operator="between">
      <formula>35.1</formula>
      <formula>80</formula>
    </cfRule>
    <cfRule type="cellIs" dxfId="12297" priority="3477" stopIfTrue="1" operator="between">
      <formula>14.1</formula>
      <formula>35</formula>
    </cfRule>
    <cfRule type="cellIs" dxfId="12296" priority="3478" stopIfTrue="1" operator="between">
      <formula>5.1</formula>
      <formula>14</formula>
    </cfRule>
    <cfRule type="cellIs" dxfId="12295" priority="3479" stopIfTrue="1" operator="between">
      <formula>0</formula>
      <formula>5</formula>
    </cfRule>
    <cfRule type="containsBlanks" dxfId="12294" priority="3480" stopIfTrue="1">
      <formula>LEN(TRIM(Q26))=0</formula>
    </cfRule>
  </conditionalFormatting>
  <conditionalFormatting sqref="Q27">
    <cfRule type="containsBlanks" dxfId="12293" priority="3460" stopIfTrue="1">
      <formula>LEN(TRIM(Q27))=0</formula>
    </cfRule>
    <cfRule type="cellIs" dxfId="12292" priority="3461" stopIfTrue="1" operator="between">
      <formula>80.1</formula>
      <formula>100</formula>
    </cfRule>
    <cfRule type="cellIs" dxfId="12291" priority="3462" stopIfTrue="1" operator="between">
      <formula>35.1</formula>
      <formula>80</formula>
    </cfRule>
    <cfRule type="cellIs" dxfId="12290" priority="3463" stopIfTrue="1" operator="between">
      <formula>14.1</formula>
      <formula>35</formula>
    </cfRule>
    <cfRule type="cellIs" dxfId="12289" priority="3464" stopIfTrue="1" operator="between">
      <formula>5.1</formula>
      <formula>14</formula>
    </cfRule>
    <cfRule type="cellIs" dxfId="12288" priority="3465" stopIfTrue="1" operator="between">
      <formula>0</formula>
      <formula>5</formula>
    </cfRule>
    <cfRule type="containsBlanks" dxfId="12287" priority="3466" stopIfTrue="1">
      <formula>LEN(TRIM(Q27))=0</formula>
    </cfRule>
  </conditionalFormatting>
  <conditionalFormatting sqref="Q32">
    <cfRule type="containsBlanks" dxfId="12286" priority="3450" stopIfTrue="1">
      <formula>LEN(TRIM(Q32))=0</formula>
    </cfRule>
    <cfRule type="cellIs" dxfId="12285" priority="3451" stopIfTrue="1" operator="between">
      <formula>80.1</formula>
      <formula>100</formula>
    </cfRule>
    <cfRule type="cellIs" dxfId="12284" priority="3452" stopIfTrue="1" operator="between">
      <formula>35.1</formula>
      <formula>80</formula>
    </cfRule>
    <cfRule type="cellIs" dxfId="12283" priority="3453" stopIfTrue="1" operator="between">
      <formula>14.1</formula>
      <formula>35</formula>
    </cfRule>
    <cfRule type="cellIs" dxfId="12282" priority="3454" stopIfTrue="1" operator="between">
      <formula>5.1</formula>
      <formula>14</formula>
    </cfRule>
    <cfRule type="cellIs" dxfId="12281" priority="3455" stopIfTrue="1" operator="between">
      <formula>0</formula>
      <formula>5</formula>
    </cfRule>
    <cfRule type="containsBlanks" dxfId="12280" priority="3456" stopIfTrue="1">
      <formula>LEN(TRIM(Q32))=0</formula>
    </cfRule>
  </conditionalFormatting>
  <conditionalFormatting sqref="R198:R199">
    <cfRule type="cellIs" dxfId="12279" priority="3414" stopIfTrue="1" operator="equal">
      <formula>"NO"</formula>
    </cfRule>
  </conditionalFormatting>
  <conditionalFormatting sqref="R198:R199">
    <cfRule type="cellIs" dxfId="12278" priority="3413" stopIfTrue="1" operator="equal">
      <formula>"NO"</formula>
    </cfRule>
  </conditionalFormatting>
  <conditionalFormatting sqref="R198:R199">
    <cfRule type="cellIs" dxfId="12277" priority="3412" stopIfTrue="1" operator="equal">
      <formula>"NO"</formula>
    </cfRule>
  </conditionalFormatting>
  <conditionalFormatting sqref="Q102">
    <cfRule type="containsBlanks" dxfId="12276" priority="3340" stopIfTrue="1">
      <formula>LEN(TRIM(Q102))=0</formula>
    </cfRule>
    <cfRule type="cellIs" dxfId="12275" priority="3341" stopIfTrue="1" operator="between">
      <formula>80.1</formula>
      <formula>100</formula>
    </cfRule>
    <cfRule type="cellIs" dxfId="12274" priority="3342" stopIfTrue="1" operator="between">
      <formula>35.1</formula>
      <formula>80</formula>
    </cfRule>
    <cfRule type="cellIs" dxfId="12273" priority="3343" stopIfTrue="1" operator="between">
      <formula>14.1</formula>
      <formula>35</formula>
    </cfRule>
    <cfRule type="cellIs" dxfId="12272" priority="3344" stopIfTrue="1" operator="between">
      <formula>5.1</formula>
      <formula>14</formula>
    </cfRule>
    <cfRule type="cellIs" dxfId="12271" priority="3345" stopIfTrue="1" operator="between">
      <formula>0</formula>
      <formula>5</formula>
    </cfRule>
    <cfRule type="containsBlanks" dxfId="12270" priority="3346" stopIfTrue="1">
      <formula>LEN(TRIM(Q102))=0</formula>
    </cfRule>
  </conditionalFormatting>
  <conditionalFormatting sqref="Q103">
    <cfRule type="containsBlanks" dxfId="12269" priority="3323" stopIfTrue="1">
      <formula>LEN(TRIM(Q103))=0</formula>
    </cfRule>
    <cfRule type="cellIs" dxfId="12268" priority="3324" stopIfTrue="1" operator="between">
      <formula>80.1</formula>
      <formula>100</formula>
    </cfRule>
    <cfRule type="cellIs" dxfId="12267" priority="3325" stopIfTrue="1" operator="between">
      <formula>35.1</formula>
      <formula>80</formula>
    </cfRule>
    <cfRule type="cellIs" dxfId="12266" priority="3326" stopIfTrue="1" operator="between">
      <formula>14.1</formula>
      <formula>35</formula>
    </cfRule>
    <cfRule type="cellIs" dxfId="12265" priority="3327" stopIfTrue="1" operator="between">
      <formula>5.1</formula>
      <formula>14</formula>
    </cfRule>
    <cfRule type="cellIs" dxfId="12264" priority="3328" stopIfTrue="1" operator="between">
      <formula>0</formula>
      <formula>5</formula>
    </cfRule>
    <cfRule type="containsBlanks" dxfId="12263" priority="3329" stopIfTrue="1">
      <formula>LEN(TRIM(Q103))=0</formula>
    </cfRule>
  </conditionalFormatting>
  <conditionalFormatting sqref="Q96">
    <cfRule type="containsBlanks" dxfId="12262" priority="3309" stopIfTrue="1">
      <formula>LEN(TRIM(Q96))=0</formula>
    </cfRule>
    <cfRule type="cellIs" dxfId="12261" priority="3310" stopIfTrue="1" operator="between">
      <formula>80.1</formula>
      <formula>100</formula>
    </cfRule>
    <cfRule type="cellIs" dxfId="12260" priority="3311" stopIfTrue="1" operator="between">
      <formula>35.1</formula>
      <formula>80</formula>
    </cfRule>
    <cfRule type="cellIs" dxfId="12259" priority="3312" stopIfTrue="1" operator="between">
      <formula>14.1</formula>
      <formula>35</formula>
    </cfRule>
    <cfRule type="cellIs" dxfId="12258" priority="3313" stopIfTrue="1" operator="between">
      <formula>5.1</formula>
      <formula>14</formula>
    </cfRule>
    <cfRule type="cellIs" dxfId="12257" priority="3314" stopIfTrue="1" operator="between">
      <formula>0</formula>
      <formula>5</formula>
    </cfRule>
    <cfRule type="containsBlanks" dxfId="12256" priority="3315" stopIfTrue="1">
      <formula>LEN(TRIM(Q96))=0</formula>
    </cfRule>
  </conditionalFormatting>
  <conditionalFormatting sqref="Q211:Q212">
    <cfRule type="containsBlanks" dxfId="12255" priority="3217" stopIfTrue="1">
      <formula>LEN(TRIM(Q211))=0</formula>
    </cfRule>
    <cfRule type="cellIs" dxfId="12254" priority="3218" stopIfTrue="1" operator="between">
      <formula>80.1</formula>
      <formula>100</formula>
    </cfRule>
    <cfRule type="cellIs" dxfId="12253" priority="3219" stopIfTrue="1" operator="between">
      <formula>35.1</formula>
      <formula>80</formula>
    </cfRule>
    <cfRule type="cellIs" dxfId="12252" priority="3220" stopIfTrue="1" operator="between">
      <formula>14.1</formula>
      <formula>35</formula>
    </cfRule>
    <cfRule type="cellIs" dxfId="12251" priority="3221" stopIfTrue="1" operator="between">
      <formula>5.1</formula>
      <formula>14</formula>
    </cfRule>
    <cfRule type="cellIs" dxfId="12250" priority="3222" stopIfTrue="1" operator="between">
      <formula>0</formula>
      <formula>5</formula>
    </cfRule>
    <cfRule type="containsBlanks" dxfId="12249" priority="3223" stopIfTrue="1">
      <formula>LEN(TRIM(Q211))=0</formula>
    </cfRule>
  </conditionalFormatting>
  <conditionalFormatting sqref="Q213">
    <cfRule type="containsBlanks" dxfId="12248" priority="3200" stopIfTrue="1">
      <formula>LEN(TRIM(Q213))=0</formula>
    </cfRule>
    <cfRule type="cellIs" dxfId="12247" priority="3201" stopIfTrue="1" operator="between">
      <formula>80.1</formula>
      <formula>100</formula>
    </cfRule>
    <cfRule type="cellIs" dxfId="12246" priority="3202" stopIfTrue="1" operator="between">
      <formula>35.1</formula>
      <formula>80</formula>
    </cfRule>
    <cfRule type="cellIs" dxfId="12245" priority="3203" stopIfTrue="1" operator="between">
      <formula>14.1</formula>
      <formula>35</formula>
    </cfRule>
    <cfRule type="cellIs" dxfId="12244" priority="3204" stopIfTrue="1" operator="between">
      <formula>5.1</formula>
      <formula>14</formula>
    </cfRule>
    <cfRule type="cellIs" dxfId="12243" priority="3205" stopIfTrue="1" operator="between">
      <formula>0</formula>
      <formula>5</formula>
    </cfRule>
    <cfRule type="containsBlanks" dxfId="12242" priority="3206" stopIfTrue="1">
      <formula>LEN(TRIM(Q213))=0</formula>
    </cfRule>
  </conditionalFormatting>
  <conditionalFormatting sqref="Q208:Q209">
    <cfRule type="containsBlanks" dxfId="12241" priority="3132" stopIfTrue="1">
      <formula>LEN(TRIM(Q208))=0</formula>
    </cfRule>
    <cfRule type="cellIs" dxfId="12240" priority="3133" stopIfTrue="1" operator="between">
      <formula>80.1</formula>
      <formula>100</formula>
    </cfRule>
    <cfRule type="cellIs" dxfId="12239" priority="3134" stopIfTrue="1" operator="between">
      <formula>35.1</formula>
      <formula>80</formula>
    </cfRule>
    <cfRule type="cellIs" dxfId="12238" priority="3135" stopIfTrue="1" operator="between">
      <formula>14.1</formula>
      <formula>35</formula>
    </cfRule>
    <cfRule type="cellIs" dxfId="12237" priority="3136" stopIfTrue="1" operator="between">
      <formula>5.1</formula>
      <formula>14</formula>
    </cfRule>
    <cfRule type="cellIs" dxfId="12236" priority="3137" stopIfTrue="1" operator="between">
      <formula>0</formula>
      <formula>5</formula>
    </cfRule>
    <cfRule type="containsBlanks" dxfId="12235" priority="3138" stopIfTrue="1">
      <formula>LEN(TRIM(Q208))=0</formula>
    </cfRule>
  </conditionalFormatting>
  <conditionalFormatting sqref="Q206:Q207">
    <cfRule type="containsBlanks" dxfId="12234" priority="3149" stopIfTrue="1">
      <formula>LEN(TRIM(Q206))=0</formula>
    </cfRule>
    <cfRule type="cellIs" dxfId="12233" priority="3150" stopIfTrue="1" operator="between">
      <formula>80.1</formula>
      <formula>100</formula>
    </cfRule>
    <cfRule type="cellIs" dxfId="12232" priority="3151" stopIfTrue="1" operator="between">
      <formula>35.1</formula>
      <formula>80</formula>
    </cfRule>
    <cfRule type="cellIs" dxfId="12231" priority="3152" stopIfTrue="1" operator="between">
      <formula>14.1</formula>
      <formula>35</formula>
    </cfRule>
    <cfRule type="cellIs" dxfId="12230" priority="3153" stopIfTrue="1" operator="between">
      <formula>5.1</formula>
      <formula>14</formula>
    </cfRule>
    <cfRule type="cellIs" dxfId="12229" priority="3154" stopIfTrue="1" operator="between">
      <formula>0</formula>
      <formula>5</formula>
    </cfRule>
    <cfRule type="containsBlanks" dxfId="12228" priority="3155" stopIfTrue="1">
      <formula>LEN(TRIM(Q206))=0</formula>
    </cfRule>
  </conditionalFormatting>
  <conditionalFormatting sqref="E206:O206">
    <cfRule type="containsBlanks" dxfId="12227" priority="3042" stopIfTrue="1">
      <formula>LEN(TRIM(E206))=0</formula>
    </cfRule>
    <cfRule type="cellIs" dxfId="12226" priority="3043" stopIfTrue="1" operator="between">
      <formula>79.1</formula>
      <formula>100</formula>
    </cfRule>
    <cfRule type="cellIs" dxfId="12225" priority="3044" stopIfTrue="1" operator="between">
      <formula>34.1</formula>
      <formula>79</formula>
    </cfRule>
    <cfRule type="cellIs" dxfId="12224" priority="3045" stopIfTrue="1" operator="between">
      <formula>13.1</formula>
      <formula>34</formula>
    </cfRule>
    <cfRule type="cellIs" dxfId="12223" priority="3046" stopIfTrue="1" operator="between">
      <formula>5.1</formula>
      <formula>13</formula>
    </cfRule>
    <cfRule type="cellIs" dxfId="12222" priority="3047" stopIfTrue="1" operator="between">
      <formula>0</formula>
      <formula>5</formula>
    </cfRule>
    <cfRule type="containsBlanks" dxfId="12221" priority="3048" stopIfTrue="1">
      <formula>LEN(TRIM(E206))=0</formula>
    </cfRule>
  </conditionalFormatting>
  <conditionalFormatting sqref="E209:O209">
    <cfRule type="containsBlanks" dxfId="12220" priority="3035" stopIfTrue="1">
      <formula>LEN(TRIM(E209))=0</formula>
    </cfRule>
    <cfRule type="cellIs" dxfId="12219" priority="3036" stopIfTrue="1" operator="between">
      <formula>79.1</formula>
      <formula>100</formula>
    </cfRule>
    <cfRule type="cellIs" dxfId="12218" priority="3037" stopIfTrue="1" operator="between">
      <formula>34.1</formula>
      <formula>79</formula>
    </cfRule>
    <cfRule type="cellIs" dxfId="12217" priority="3038" stopIfTrue="1" operator="between">
      <formula>13.1</formula>
      <formula>34</formula>
    </cfRule>
    <cfRule type="cellIs" dxfId="12216" priority="3039" stopIfTrue="1" operator="between">
      <formula>5.1</formula>
      <formula>13</formula>
    </cfRule>
    <cfRule type="cellIs" dxfId="12215" priority="3040" stopIfTrue="1" operator="between">
      <formula>0</formula>
      <formula>5</formula>
    </cfRule>
    <cfRule type="containsBlanks" dxfId="12214" priority="3041" stopIfTrue="1">
      <formula>LEN(TRIM(E209))=0</formula>
    </cfRule>
  </conditionalFormatting>
  <conditionalFormatting sqref="E207:O207">
    <cfRule type="containsBlanks" dxfId="12213" priority="3028" stopIfTrue="1">
      <formula>LEN(TRIM(E207))=0</formula>
    </cfRule>
    <cfRule type="cellIs" dxfId="12212" priority="3029" stopIfTrue="1" operator="between">
      <formula>79.1</formula>
      <formula>100</formula>
    </cfRule>
    <cfRule type="cellIs" dxfId="12211" priority="3030" stopIfTrue="1" operator="between">
      <formula>34.1</formula>
      <formula>79</formula>
    </cfRule>
    <cfRule type="cellIs" dxfId="12210" priority="3031" stopIfTrue="1" operator="between">
      <formula>13.1</formula>
      <formula>34</formula>
    </cfRule>
    <cfRule type="cellIs" dxfId="12209" priority="3032" stopIfTrue="1" operator="between">
      <formula>5.1</formula>
      <formula>13</formula>
    </cfRule>
    <cfRule type="cellIs" dxfId="12208" priority="3033" stopIfTrue="1" operator="between">
      <formula>0</formula>
      <formula>5</formula>
    </cfRule>
    <cfRule type="containsBlanks" dxfId="12207" priority="3034" stopIfTrue="1">
      <formula>LEN(TRIM(E207))=0</formula>
    </cfRule>
  </conditionalFormatting>
  <conditionalFormatting sqref="E208:O208">
    <cfRule type="containsBlanks" dxfId="12206" priority="3021" stopIfTrue="1">
      <formula>LEN(TRIM(E208))=0</formula>
    </cfRule>
    <cfRule type="cellIs" dxfId="12205" priority="3022" stopIfTrue="1" operator="between">
      <formula>79.1</formula>
      <formula>100</formula>
    </cfRule>
    <cfRule type="cellIs" dxfId="12204" priority="3023" stopIfTrue="1" operator="between">
      <formula>34.1</formula>
      <formula>79</formula>
    </cfRule>
    <cfRule type="cellIs" dxfId="12203" priority="3024" stopIfTrue="1" operator="between">
      <formula>13.1</formula>
      <formula>34</formula>
    </cfRule>
    <cfRule type="cellIs" dxfId="12202" priority="3025" stopIfTrue="1" operator="between">
      <formula>5.1</formula>
      <formula>13</formula>
    </cfRule>
    <cfRule type="cellIs" dxfId="12201" priority="3026" stopIfTrue="1" operator="between">
      <formula>0</formula>
      <formula>5</formula>
    </cfRule>
    <cfRule type="containsBlanks" dxfId="12200" priority="3027" stopIfTrue="1">
      <formula>LEN(TRIM(E208))=0</formula>
    </cfRule>
  </conditionalFormatting>
  <conditionalFormatting sqref="P206">
    <cfRule type="containsBlanks" dxfId="12199" priority="3014" stopIfTrue="1">
      <formula>LEN(TRIM(P206))=0</formula>
    </cfRule>
    <cfRule type="cellIs" dxfId="12198" priority="3015" stopIfTrue="1" operator="between">
      <formula>80.1</formula>
      <formula>100</formula>
    </cfRule>
    <cfRule type="cellIs" dxfId="12197" priority="3016" stopIfTrue="1" operator="between">
      <formula>35.1</formula>
      <formula>80</formula>
    </cfRule>
    <cfRule type="cellIs" dxfId="12196" priority="3017" stopIfTrue="1" operator="between">
      <formula>14.1</formula>
      <formula>35</formula>
    </cfRule>
    <cfRule type="cellIs" dxfId="12195" priority="3018" stopIfTrue="1" operator="between">
      <formula>5.1</formula>
      <formula>14</formula>
    </cfRule>
    <cfRule type="cellIs" dxfId="12194" priority="3019" stopIfTrue="1" operator="between">
      <formula>0</formula>
      <formula>5</formula>
    </cfRule>
    <cfRule type="containsBlanks" dxfId="12193" priority="3020" stopIfTrue="1">
      <formula>LEN(TRIM(P206))=0</formula>
    </cfRule>
  </conditionalFormatting>
  <conditionalFormatting sqref="P207">
    <cfRule type="containsBlanks" dxfId="12192" priority="2993" stopIfTrue="1">
      <formula>LEN(TRIM(P207))=0</formula>
    </cfRule>
    <cfRule type="cellIs" dxfId="12191" priority="2994" stopIfTrue="1" operator="between">
      <formula>79.1</formula>
      <formula>100</formula>
    </cfRule>
    <cfRule type="cellIs" dxfId="12190" priority="2995" stopIfTrue="1" operator="between">
      <formula>34.1</formula>
      <formula>79</formula>
    </cfRule>
    <cfRule type="cellIs" dxfId="12189" priority="2996" stopIfTrue="1" operator="between">
      <formula>13.1</formula>
      <formula>34</formula>
    </cfRule>
    <cfRule type="cellIs" dxfId="12188" priority="2997" stopIfTrue="1" operator="between">
      <formula>5.1</formula>
      <formula>13</formula>
    </cfRule>
    <cfRule type="cellIs" dxfId="12187" priority="2998" stopIfTrue="1" operator="between">
      <formula>0</formula>
      <formula>5</formula>
    </cfRule>
    <cfRule type="containsBlanks" dxfId="12186" priority="2999" stopIfTrue="1">
      <formula>LEN(TRIM(P207))=0</formula>
    </cfRule>
  </conditionalFormatting>
  <conditionalFormatting sqref="P210">
    <cfRule type="containsBlanks" dxfId="12185" priority="2986" stopIfTrue="1">
      <formula>LEN(TRIM(P210))=0</formula>
    </cfRule>
    <cfRule type="cellIs" dxfId="12184" priority="2987" stopIfTrue="1" operator="between">
      <formula>79.1</formula>
      <formula>100</formula>
    </cfRule>
    <cfRule type="cellIs" dxfId="12183" priority="2988" stopIfTrue="1" operator="between">
      <formula>34.1</formula>
      <formula>79</formula>
    </cfRule>
    <cfRule type="cellIs" dxfId="12182" priority="2989" stopIfTrue="1" operator="between">
      <formula>13.1</formula>
      <formula>34</formula>
    </cfRule>
    <cfRule type="cellIs" dxfId="12181" priority="2990" stopIfTrue="1" operator="between">
      <formula>5.1</formula>
      <formula>13</formula>
    </cfRule>
    <cfRule type="cellIs" dxfId="12180" priority="2991" stopIfTrue="1" operator="between">
      <formula>0</formula>
      <formula>5</formula>
    </cfRule>
    <cfRule type="containsBlanks" dxfId="12179" priority="2992" stopIfTrue="1">
      <formula>LEN(TRIM(P210))=0</formula>
    </cfRule>
  </conditionalFormatting>
  <conditionalFormatting sqref="P208">
    <cfRule type="containsBlanks" dxfId="12178" priority="2979" stopIfTrue="1">
      <formula>LEN(TRIM(P208))=0</formula>
    </cfRule>
    <cfRule type="cellIs" dxfId="12177" priority="2980" stopIfTrue="1" operator="between">
      <formula>79.1</formula>
      <formula>100</formula>
    </cfRule>
    <cfRule type="cellIs" dxfId="12176" priority="2981" stopIfTrue="1" operator="between">
      <formula>34.1</formula>
      <formula>79</formula>
    </cfRule>
    <cfRule type="cellIs" dxfId="12175" priority="2982" stopIfTrue="1" operator="between">
      <formula>13.1</formula>
      <formula>34</formula>
    </cfRule>
    <cfRule type="cellIs" dxfId="12174" priority="2983" stopIfTrue="1" operator="between">
      <formula>5.1</formula>
      <formula>13</formula>
    </cfRule>
    <cfRule type="cellIs" dxfId="12173" priority="2984" stopIfTrue="1" operator="between">
      <formula>0</formula>
      <formula>5</formula>
    </cfRule>
    <cfRule type="containsBlanks" dxfId="12172" priority="2985" stopIfTrue="1">
      <formula>LEN(TRIM(P208))=0</formula>
    </cfRule>
  </conditionalFormatting>
  <conditionalFormatting sqref="P209">
    <cfRule type="containsBlanks" dxfId="12171" priority="2972" stopIfTrue="1">
      <formula>LEN(TRIM(P209))=0</formula>
    </cfRule>
    <cfRule type="cellIs" dxfId="12170" priority="2973" stopIfTrue="1" operator="between">
      <formula>79.1</formula>
      <formula>100</formula>
    </cfRule>
    <cfRule type="cellIs" dxfId="12169" priority="2974" stopIfTrue="1" operator="between">
      <formula>34.1</formula>
      <formula>79</formula>
    </cfRule>
    <cfRule type="cellIs" dxfId="12168" priority="2975" stopIfTrue="1" operator="between">
      <formula>13.1</formula>
      <formula>34</formula>
    </cfRule>
    <cfRule type="cellIs" dxfId="12167" priority="2976" stopIfTrue="1" operator="between">
      <formula>5.1</formula>
      <formula>13</formula>
    </cfRule>
    <cfRule type="cellIs" dxfId="12166" priority="2977" stopIfTrue="1" operator="between">
      <formula>0</formula>
      <formula>5</formula>
    </cfRule>
    <cfRule type="containsBlanks" dxfId="12165" priority="2978" stopIfTrue="1">
      <formula>LEN(TRIM(P209))=0</formula>
    </cfRule>
  </conditionalFormatting>
  <conditionalFormatting sqref="R211:R213">
    <cfRule type="cellIs" dxfId="12164" priority="2943" stopIfTrue="1" operator="equal">
      <formula>"NO"</formula>
    </cfRule>
  </conditionalFormatting>
  <conditionalFormatting sqref="R211:R213">
    <cfRule type="cellIs" dxfId="12163" priority="2942" stopIfTrue="1" operator="equal">
      <formula>"NO"</formula>
    </cfRule>
  </conditionalFormatting>
  <conditionalFormatting sqref="R211:R213">
    <cfRule type="cellIs" dxfId="12162" priority="2941" stopIfTrue="1" operator="equal">
      <formula>"NO"</formula>
    </cfRule>
  </conditionalFormatting>
  <conditionalFormatting sqref="S211:S213">
    <cfRule type="cellIs" dxfId="12161" priority="2940" stopIfTrue="1" operator="equal">
      <formula>"INVIABLE SANITARIAMENTE"</formula>
    </cfRule>
  </conditionalFormatting>
  <conditionalFormatting sqref="S211:S213">
    <cfRule type="containsText" dxfId="12160" priority="2935" stopIfTrue="1" operator="containsText" text="INVIABLE SANITARIAMENTE">
      <formula>NOT(ISERROR(SEARCH("INVIABLE SANITARIAMENTE",S211)))</formula>
    </cfRule>
    <cfRule type="containsText" dxfId="12159" priority="2936" stopIfTrue="1" operator="containsText" text="ALTO">
      <formula>NOT(ISERROR(SEARCH("ALTO",S211)))</formula>
    </cfRule>
    <cfRule type="containsText" dxfId="12158" priority="2937" stopIfTrue="1" operator="containsText" text="MEDIO">
      <formula>NOT(ISERROR(SEARCH("MEDIO",S211)))</formula>
    </cfRule>
    <cfRule type="containsText" dxfId="12157" priority="2938" stopIfTrue="1" operator="containsText" text="BAJO">
      <formula>NOT(ISERROR(SEARCH("BAJO",S211)))</formula>
    </cfRule>
    <cfRule type="containsText" dxfId="12156" priority="2939" stopIfTrue="1" operator="containsText" text="SIN RIESGO">
      <formula>NOT(ISERROR(SEARCH("SIN RIESGO",S211)))</formula>
    </cfRule>
  </conditionalFormatting>
  <conditionalFormatting sqref="S211:S213">
    <cfRule type="containsText" dxfId="12155" priority="2934" stopIfTrue="1" operator="containsText" text="SIN RIESGO">
      <formula>NOT(ISERROR(SEARCH("SIN RIESGO",S211)))</formula>
    </cfRule>
  </conditionalFormatting>
  <conditionalFormatting sqref="Q114:Q131">
    <cfRule type="containsBlanks" dxfId="12154" priority="2852" stopIfTrue="1">
      <formula>LEN(TRIM(Q114))=0</formula>
    </cfRule>
    <cfRule type="cellIs" dxfId="12153" priority="2853" stopIfTrue="1" operator="between">
      <formula>80.1</formula>
      <formula>100</formula>
    </cfRule>
    <cfRule type="cellIs" dxfId="12152" priority="2854" stopIfTrue="1" operator="between">
      <formula>35.1</formula>
      <formula>80</formula>
    </cfRule>
    <cfRule type="cellIs" dxfId="12151" priority="2855" stopIfTrue="1" operator="between">
      <formula>14.1</formula>
      <formula>35</formula>
    </cfRule>
    <cfRule type="cellIs" dxfId="12150" priority="2856" stopIfTrue="1" operator="between">
      <formula>5.1</formula>
      <formula>14</formula>
    </cfRule>
    <cfRule type="cellIs" dxfId="12149" priority="2857" stopIfTrue="1" operator="between">
      <formula>0</formula>
      <formula>5</formula>
    </cfRule>
    <cfRule type="containsBlanks" dxfId="12148" priority="2858" stopIfTrue="1">
      <formula>LEN(TRIM(Q114))=0</formula>
    </cfRule>
  </conditionalFormatting>
  <conditionalFormatting sqref="Q105:Q106">
    <cfRule type="containsBlanks" dxfId="12147" priority="2837" stopIfTrue="1">
      <formula>LEN(TRIM(Q105))=0</formula>
    </cfRule>
    <cfRule type="cellIs" dxfId="12146" priority="2838" stopIfTrue="1" operator="between">
      <formula>80.1</formula>
      <formula>100</formula>
    </cfRule>
    <cfRule type="cellIs" dxfId="12145" priority="2839" stopIfTrue="1" operator="between">
      <formula>35.1</formula>
      <formula>80</formula>
    </cfRule>
    <cfRule type="cellIs" dxfId="12144" priority="2840" stopIfTrue="1" operator="between">
      <formula>14.1</formula>
      <formula>35</formula>
    </cfRule>
    <cfRule type="cellIs" dxfId="12143" priority="2841" stopIfTrue="1" operator="between">
      <formula>5.1</formula>
      <formula>14</formula>
    </cfRule>
    <cfRule type="cellIs" dxfId="12142" priority="2842" stopIfTrue="1" operator="between">
      <formula>0</formula>
      <formula>5</formula>
    </cfRule>
    <cfRule type="containsBlanks" dxfId="12141" priority="2843" stopIfTrue="1">
      <formula>LEN(TRIM(Q105))=0</formula>
    </cfRule>
  </conditionalFormatting>
  <conditionalFormatting sqref="R129">
    <cfRule type="cellIs" dxfId="12140" priority="2580" stopIfTrue="1" operator="equal">
      <formula>"NO"</formula>
    </cfRule>
  </conditionalFormatting>
  <conditionalFormatting sqref="R136">
    <cfRule type="cellIs" dxfId="12139" priority="2565" stopIfTrue="1" operator="equal">
      <formula>"NO"</formula>
    </cfRule>
  </conditionalFormatting>
  <conditionalFormatting sqref="R140">
    <cfRule type="cellIs" dxfId="12138" priority="2535" stopIfTrue="1" operator="equal">
      <formula>"NO"</formula>
    </cfRule>
  </conditionalFormatting>
  <conditionalFormatting sqref="Q151">
    <cfRule type="containsBlanks" dxfId="12137" priority="2462" stopIfTrue="1">
      <formula>LEN(TRIM(Q151))=0</formula>
    </cfRule>
    <cfRule type="cellIs" dxfId="12136" priority="2463" stopIfTrue="1" operator="between">
      <formula>80.1</formula>
      <formula>100</formula>
    </cfRule>
    <cfRule type="cellIs" dxfId="12135" priority="2464" stopIfTrue="1" operator="between">
      <formula>35.1</formula>
      <formula>80</formula>
    </cfRule>
    <cfRule type="cellIs" dxfId="12134" priority="2465" stopIfTrue="1" operator="between">
      <formula>14.1</formula>
      <formula>35</formula>
    </cfRule>
    <cfRule type="cellIs" dxfId="12133" priority="2466" stopIfTrue="1" operator="between">
      <formula>5.1</formula>
      <formula>14</formula>
    </cfRule>
    <cfRule type="cellIs" dxfId="12132" priority="2467" stopIfTrue="1" operator="between">
      <formula>0</formula>
      <formula>5</formula>
    </cfRule>
    <cfRule type="containsBlanks" dxfId="12131" priority="2468" stopIfTrue="1">
      <formula>LEN(TRIM(Q151))=0</formula>
    </cfRule>
  </conditionalFormatting>
  <conditionalFormatting sqref="Q152:Q155">
    <cfRule type="containsBlanks" dxfId="12130" priority="2447" stopIfTrue="1">
      <formula>LEN(TRIM(Q152))=0</formula>
    </cfRule>
    <cfRule type="cellIs" dxfId="12129" priority="2448" stopIfTrue="1" operator="between">
      <formula>80.1</formula>
      <formula>100</formula>
    </cfRule>
    <cfRule type="cellIs" dxfId="12128" priority="2449" stopIfTrue="1" operator="between">
      <formula>35.1</formula>
      <formula>80</formula>
    </cfRule>
    <cfRule type="cellIs" dxfId="12127" priority="2450" stopIfTrue="1" operator="between">
      <formula>14.1</formula>
      <formula>35</formula>
    </cfRule>
    <cfRule type="cellIs" dxfId="12126" priority="2451" stopIfTrue="1" operator="between">
      <formula>5.1</formula>
      <formula>14</formula>
    </cfRule>
    <cfRule type="cellIs" dxfId="12125" priority="2452" stopIfTrue="1" operator="between">
      <formula>0</formula>
      <formula>5</formula>
    </cfRule>
    <cfRule type="containsBlanks" dxfId="12124" priority="2453" stopIfTrue="1">
      <formula>LEN(TRIM(Q152))=0</formula>
    </cfRule>
  </conditionalFormatting>
  <conditionalFormatting sqref="Q157:Q199">
    <cfRule type="containsBlanks" dxfId="12123" priority="2417" stopIfTrue="1">
      <formula>LEN(TRIM(Q157))=0</formula>
    </cfRule>
    <cfRule type="cellIs" dxfId="12122" priority="2418" stopIfTrue="1" operator="between">
      <formula>80.1</formula>
      <formula>100</formula>
    </cfRule>
    <cfRule type="cellIs" dxfId="12121" priority="2419" stopIfTrue="1" operator="between">
      <formula>35.1</formula>
      <formula>80</formula>
    </cfRule>
    <cfRule type="cellIs" dxfId="12120" priority="2420" stopIfTrue="1" operator="between">
      <formula>14.1</formula>
      <formula>35</formula>
    </cfRule>
    <cfRule type="cellIs" dxfId="12119" priority="2421" stopIfTrue="1" operator="between">
      <formula>5.1</formula>
      <formula>14</formula>
    </cfRule>
    <cfRule type="cellIs" dxfId="12118" priority="2422" stopIfTrue="1" operator="between">
      <formula>0</formula>
      <formula>5</formula>
    </cfRule>
    <cfRule type="containsBlanks" dxfId="12117" priority="2423" stopIfTrue="1">
      <formula>LEN(TRIM(Q157))=0</formula>
    </cfRule>
  </conditionalFormatting>
  <conditionalFormatting sqref="R170">
    <cfRule type="cellIs" dxfId="12116" priority="2310" stopIfTrue="1" operator="equal">
      <formula>"NO"</formula>
    </cfRule>
  </conditionalFormatting>
  <conditionalFormatting sqref="R171">
    <cfRule type="cellIs" dxfId="12115" priority="2295" stopIfTrue="1" operator="equal">
      <formula>"NO"</formula>
    </cfRule>
  </conditionalFormatting>
  <conditionalFormatting sqref="R180">
    <cfRule type="cellIs" dxfId="12114" priority="2220" stopIfTrue="1" operator="equal">
      <formula>"NO"</formula>
    </cfRule>
  </conditionalFormatting>
  <conditionalFormatting sqref="R189">
    <cfRule type="cellIs" dxfId="12113" priority="2160" stopIfTrue="1" operator="equal">
      <formula>"NO"</formula>
    </cfRule>
  </conditionalFormatting>
  <conditionalFormatting sqref="E167:P167">
    <cfRule type="containsBlanks" dxfId="12112" priority="1881" stopIfTrue="1">
      <formula>LEN(TRIM(E167))=0</formula>
    </cfRule>
    <cfRule type="cellIs" dxfId="12111" priority="1882" stopIfTrue="1" operator="between">
      <formula>80.1</formula>
      <formula>100</formula>
    </cfRule>
    <cfRule type="cellIs" dxfId="12110" priority="1883" stopIfTrue="1" operator="between">
      <formula>35.1</formula>
      <formula>80</formula>
    </cfRule>
    <cfRule type="cellIs" dxfId="12109" priority="1884" stopIfTrue="1" operator="between">
      <formula>14.1</formula>
      <formula>35</formula>
    </cfRule>
    <cfRule type="cellIs" dxfId="12108" priority="1885" stopIfTrue="1" operator="between">
      <formula>5.1</formula>
      <formula>14</formula>
    </cfRule>
    <cfRule type="cellIs" dxfId="12107" priority="1886" stopIfTrue="1" operator="between">
      <formula>0</formula>
      <formula>5</formula>
    </cfRule>
    <cfRule type="containsBlanks" dxfId="12106" priority="1887" stopIfTrue="1">
      <formula>LEN(TRIM(E167))=0</formula>
    </cfRule>
  </conditionalFormatting>
  <conditionalFormatting sqref="E168:P168">
    <cfRule type="containsBlanks" dxfId="12105" priority="1874" stopIfTrue="1">
      <formula>LEN(TRIM(E168))=0</formula>
    </cfRule>
    <cfRule type="cellIs" dxfId="12104" priority="1875" stopIfTrue="1" operator="between">
      <formula>80.1</formula>
      <formula>100</formula>
    </cfRule>
    <cfRule type="cellIs" dxfId="12103" priority="1876" stopIfTrue="1" operator="between">
      <formula>35.1</formula>
      <formula>80</formula>
    </cfRule>
    <cfRule type="cellIs" dxfId="12102" priority="1877" stopIfTrue="1" operator="between">
      <formula>14.1</formula>
      <formula>35</formula>
    </cfRule>
    <cfRule type="cellIs" dxfId="12101" priority="1878" stopIfTrue="1" operator="between">
      <formula>5.1</formula>
      <formula>14</formula>
    </cfRule>
    <cfRule type="cellIs" dxfId="12100" priority="1879" stopIfTrue="1" operator="between">
      <formula>0</formula>
      <formula>5</formula>
    </cfRule>
    <cfRule type="containsBlanks" dxfId="12099" priority="1880" stopIfTrue="1">
      <formula>LEN(TRIM(E168))=0</formula>
    </cfRule>
  </conditionalFormatting>
  <conditionalFormatting sqref="E169:P169">
    <cfRule type="containsBlanks" dxfId="12098" priority="1867" stopIfTrue="1">
      <formula>LEN(TRIM(E169))=0</formula>
    </cfRule>
    <cfRule type="cellIs" dxfId="12097" priority="1868" stopIfTrue="1" operator="between">
      <formula>80.1</formula>
      <formula>100</formula>
    </cfRule>
    <cfRule type="cellIs" dxfId="12096" priority="1869" stopIfTrue="1" operator="between">
      <formula>35.1</formula>
      <formula>80</formula>
    </cfRule>
    <cfRule type="cellIs" dxfId="12095" priority="1870" stopIfTrue="1" operator="between">
      <formula>14.1</formula>
      <formula>35</formula>
    </cfRule>
    <cfRule type="cellIs" dxfId="12094" priority="1871" stopIfTrue="1" operator="between">
      <formula>5.1</formula>
      <formula>14</formula>
    </cfRule>
    <cfRule type="cellIs" dxfId="12093" priority="1872" stopIfTrue="1" operator="between">
      <formula>0</formula>
      <formula>5</formula>
    </cfRule>
    <cfRule type="containsBlanks" dxfId="12092" priority="1873" stopIfTrue="1">
      <formula>LEN(TRIM(E169))=0</formula>
    </cfRule>
  </conditionalFormatting>
  <conditionalFormatting sqref="E166:P166">
    <cfRule type="containsBlanks" dxfId="12091" priority="1825" stopIfTrue="1">
      <formula>LEN(TRIM(E166))=0</formula>
    </cfRule>
    <cfRule type="cellIs" dxfId="12090" priority="1826" stopIfTrue="1" operator="between">
      <formula>80.1</formula>
      <formula>100</formula>
    </cfRule>
    <cfRule type="cellIs" dxfId="12089" priority="1827" stopIfTrue="1" operator="between">
      <formula>35.1</formula>
      <formula>80</formula>
    </cfRule>
    <cfRule type="cellIs" dxfId="12088" priority="1828" stopIfTrue="1" operator="between">
      <formula>14.1</formula>
      <formula>35</formula>
    </cfRule>
    <cfRule type="cellIs" dxfId="12087" priority="1829" stopIfTrue="1" operator="between">
      <formula>5.1</formula>
      <formula>14</formula>
    </cfRule>
    <cfRule type="cellIs" dxfId="12086" priority="1830" stopIfTrue="1" operator="between">
      <formula>0</formula>
      <formula>5</formula>
    </cfRule>
    <cfRule type="containsBlanks" dxfId="12085" priority="1831" stopIfTrue="1">
      <formula>LEN(TRIM(E166))=0</formula>
    </cfRule>
  </conditionalFormatting>
  <conditionalFormatting sqref="Q156">
    <cfRule type="containsBlanks" dxfId="12084" priority="1811" stopIfTrue="1">
      <formula>LEN(TRIM(Q156))=0</formula>
    </cfRule>
    <cfRule type="cellIs" dxfId="12083" priority="1812" stopIfTrue="1" operator="between">
      <formula>80.1</formula>
      <formula>100</formula>
    </cfRule>
    <cfRule type="cellIs" dxfId="12082" priority="1813" stopIfTrue="1" operator="between">
      <formula>35.1</formula>
      <formula>80</formula>
    </cfRule>
    <cfRule type="cellIs" dxfId="12081" priority="1814" stopIfTrue="1" operator="between">
      <formula>14.1</formula>
      <formula>35</formula>
    </cfRule>
    <cfRule type="cellIs" dxfId="12080" priority="1815" stopIfTrue="1" operator="between">
      <formula>5.1</formula>
      <formula>14</formula>
    </cfRule>
    <cfRule type="cellIs" dxfId="12079" priority="1816" stopIfTrue="1" operator="between">
      <formula>0</formula>
      <formula>5</formula>
    </cfRule>
    <cfRule type="containsBlanks" dxfId="12078" priority="1817" stopIfTrue="1">
      <formula>LEN(TRIM(Q156))=0</formula>
    </cfRule>
  </conditionalFormatting>
  <conditionalFormatting sqref="Q84">
    <cfRule type="containsBlanks" dxfId="12077" priority="1633" stopIfTrue="1">
      <formula>LEN(TRIM(Q84))=0</formula>
    </cfRule>
    <cfRule type="cellIs" dxfId="12076" priority="1634" stopIfTrue="1" operator="between">
      <formula>80.1</formula>
      <formula>100</formula>
    </cfRule>
    <cfRule type="cellIs" dxfId="12075" priority="1635" stopIfTrue="1" operator="between">
      <formula>35.1</formula>
      <formula>80</formula>
    </cfRule>
    <cfRule type="cellIs" dxfId="12074" priority="1636" stopIfTrue="1" operator="between">
      <formula>14.1</formula>
      <formula>35</formula>
    </cfRule>
    <cfRule type="cellIs" dxfId="12073" priority="1637" stopIfTrue="1" operator="between">
      <formula>5.1</formula>
      <formula>14</formula>
    </cfRule>
    <cfRule type="cellIs" dxfId="12072" priority="1638" stopIfTrue="1" operator="between">
      <formula>0</formula>
      <formula>5</formula>
    </cfRule>
    <cfRule type="containsBlanks" dxfId="12071" priority="1639" stopIfTrue="1">
      <formula>LEN(TRIM(Q84))=0</formula>
    </cfRule>
  </conditionalFormatting>
  <conditionalFormatting sqref="Q84">
    <cfRule type="containsBlanks" dxfId="12070" priority="1626" stopIfTrue="1">
      <formula>LEN(TRIM(Q84))=0</formula>
    </cfRule>
    <cfRule type="cellIs" dxfId="12069" priority="1627" stopIfTrue="1" operator="between">
      <formula>80.1</formula>
      <formula>100</formula>
    </cfRule>
    <cfRule type="cellIs" dxfId="12068" priority="1628" stopIfTrue="1" operator="between">
      <formula>35.1</formula>
      <formula>80</formula>
    </cfRule>
    <cfRule type="cellIs" dxfId="12067" priority="1629" stopIfTrue="1" operator="between">
      <formula>14.1</formula>
      <formula>35</formula>
    </cfRule>
    <cfRule type="cellIs" dxfId="12066" priority="1630" stopIfTrue="1" operator="between">
      <formula>5.1</formula>
      <formula>14</formula>
    </cfRule>
    <cfRule type="cellIs" dxfId="12065" priority="1631" stopIfTrue="1" operator="between">
      <formula>0</formula>
      <formula>5</formula>
    </cfRule>
    <cfRule type="containsBlanks" dxfId="12064" priority="1632" stopIfTrue="1">
      <formula>LEN(TRIM(Q84))=0</formula>
    </cfRule>
  </conditionalFormatting>
  <conditionalFormatting sqref="R84:R89">
    <cfRule type="cellIs" dxfId="12063" priority="1625" stopIfTrue="1" operator="equal">
      <formula>"NO"</formula>
    </cfRule>
  </conditionalFormatting>
  <conditionalFormatting sqref="R84:R89">
    <cfRule type="cellIs" dxfId="12062" priority="1624" stopIfTrue="1" operator="equal">
      <formula>"NO"</formula>
    </cfRule>
  </conditionalFormatting>
  <conditionalFormatting sqref="R84:R89">
    <cfRule type="cellIs" dxfId="12061" priority="1623" stopIfTrue="1" operator="equal">
      <formula>"NO"</formula>
    </cfRule>
  </conditionalFormatting>
  <conditionalFormatting sqref="R130:R135">
    <cfRule type="cellIs" dxfId="12060" priority="1605" stopIfTrue="1" operator="equal">
      <formula>"NO"</formula>
    </cfRule>
  </conditionalFormatting>
  <conditionalFormatting sqref="R130:R135">
    <cfRule type="cellIs" dxfId="12059" priority="1604" stopIfTrue="1" operator="equal">
      <formula>"NO"</formula>
    </cfRule>
  </conditionalFormatting>
  <conditionalFormatting sqref="R130:R135">
    <cfRule type="cellIs" dxfId="12058" priority="1603" stopIfTrue="1" operator="equal">
      <formula>"NO"</formula>
    </cfRule>
  </conditionalFormatting>
  <conditionalFormatting sqref="R172:R175">
    <cfRule type="cellIs" dxfId="12057" priority="1588" stopIfTrue="1" operator="equal">
      <formula>"NO"</formula>
    </cfRule>
  </conditionalFormatting>
  <conditionalFormatting sqref="R177:R179">
    <cfRule type="cellIs" dxfId="12056" priority="1587" stopIfTrue="1" operator="equal">
      <formula>"NO"</formula>
    </cfRule>
  </conditionalFormatting>
  <conditionalFormatting sqref="S123:S199 S11:S121">
    <cfRule type="containsText" dxfId="12055" priority="1520" stopIfTrue="1" operator="containsText" text="INVIABLE SANITARIAMENTE">
      <formula>NOT(ISERROR(SEARCH("INVIABLE SANITARIAMENTE",S11)))</formula>
    </cfRule>
    <cfRule type="containsText" dxfId="12054" priority="1521" stopIfTrue="1" operator="containsText" text="ALTO">
      <formula>NOT(ISERROR(SEARCH("ALTO",S11)))</formula>
    </cfRule>
    <cfRule type="containsText" dxfId="12053" priority="1522" stopIfTrue="1" operator="containsText" text="MEDIO">
      <formula>NOT(ISERROR(SEARCH("MEDIO",S11)))</formula>
    </cfRule>
    <cfRule type="containsText" dxfId="12052" priority="1523" stopIfTrue="1" operator="containsText" text="BAJO">
      <formula>NOT(ISERROR(SEARCH("BAJO",S11)))</formula>
    </cfRule>
    <cfRule type="containsText" dxfId="12051" priority="1524" stopIfTrue="1" operator="containsText" text="SIN RIESGO">
      <formula>NOT(ISERROR(SEARCH("SIN RIESGO",S11)))</formula>
    </cfRule>
  </conditionalFormatting>
  <conditionalFormatting sqref="R122">
    <cfRule type="cellIs" dxfId="12050" priority="1518" stopIfTrue="1" operator="equal">
      <formula>"NO"</formula>
    </cfRule>
  </conditionalFormatting>
  <conditionalFormatting sqref="S122">
    <cfRule type="cellIs" dxfId="12049" priority="1496" stopIfTrue="1" operator="equal">
      <formula>"INVIABLE SANITARIAMENTE"</formula>
    </cfRule>
  </conditionalFormatting>
  <conditionalFormatting sqref="S122">
    <cfRule type="containsText" dxfId="12048" priority="1491" stopIfTrue="1" operator="containsText" text="INVIABLE SANITARIAMENTE">
      <formula>NOT(ISERROR(SEARCH("INVIABLE SANITARIAMENTE",S122)))</formula>
    </cfRule>
    <cfRule type="containsText" dxfId="12047" priority="1492" stopIfTrue="1" operator="containsText" text="ALTO">
      <formula>NOT(ISERROR(SEARCH("ALTO",S122)))</formula>
    </cfRule>
    <cfRule type="containsText" dxfId="12046" priority="1493" stopIfTrue="1" operator="containsText" text="MEDIO">
      <formula>NOT(ISERROR(SEARCH("MEDIO",S122)))</formula>
    </cfRule>
    <cfRule type="containsText" dxfId="12045" priority="1494" stopIfTrue="1" operator="containsText" text="BAJO">
      <formula>NOT(ISERROR(SEARCH("BAJO",S122)))</formula>
    </cfRule>
    <cfRule type="containsText" dxfId="12044" priority="1495" stopIfTrue="1" operator="containsText" text="SIN RIESGO">
      <formula>NOT(ISERROR(SEARCH("SIN RIESGO",S122)))</formula>
    </cfRule>
  </conditionalFormatting>
  <conditionalFormatting sqref="S122">
    <cfRule type="containsText" dxfId="12043" priority="1490" stopIfTrue="1" operator="containsText" text="SIN RIESGO">
      <formula>NOT(ISERROR(SEARCH("SIN RIESGO",S122)))</formula>
    </cfRule>
  </conditionalFormatting>
  <conditionalFormatting sqref="E63:H63">
    <cfRule type="containsBlanks" dxfId="12042" priority="806" stopIfTrue="1">
      <formula>LEN(TRIM(E63))=0</formula>
    </cfRule>
    <cfRule type="cellIs" dxfId="12041" priority="807" stopIfTrue="1" operator="between">
      <formula>80.1</formula>
      <formula>100</formula>
    </cfRule>
    <cfRule type="cellIs" dxfId="12040" priority="808" stopIfTrue="1" operator="between">
      <formula>35.1</formula>
      <formula>80</formula>
    </cfRule>
    <cfRule type="cellIs" dxfId="12039" priority="809" stopIfTrue="1" operator="between">
      <formula>14.1</formula>
      <formula>35</formula>
    </cfRule>
    <cfRule type="cellIs" dxfId="12038" priority="810" stopIfTrue="1" operator="between">
      <formula>5.1</formula>
      <formula>14</formula>
    </cfRule>
    <cfRule type="cellIs" dxfId="12037" priority="811" stopIfTrue="1" operator="between">
      <formula>0</formula>
      <formula>5</formula>
    </cfRule>
    <cfRule type="containsBlanks" dxfId="12036" priority="812" stopIfTrue="1">
      <formula>LEN(TRIM(E63))=0</formula>
    </cfRule>
  </conditionalFormatting>
  <conditionalFormatting sqref="E94:P94">
    <cfRule type="containsBlanks" dxfId="12035" priority="596" stopIfTrue="1">
      <formula>LEN(TRIM(E94))=0</formula>
    </cfRule>
    <cfRule type="cellIs" dxfId="12034" priority="597" stopIfTrue="1" operator="between">
      <formula>80.1</formula>
      <formula>100</formula>
    </cfRule>
    <cfRule type="cellIs" dxfId="12033" priority="598" stopIfTrue="1" operator="between">
      <formula>35.1</formula>
      <formula>80</formula>
    </cfRule>
    <cfRule type="cellIs" dxfId="12032" priority="599" stopIfTrue="1" operator="between">
      <formula>14.1</formula>
      <formula>35</formula>
    </cfRule>
    <cfRule type="cellIs" dxfId="12031" priority="600" stopIfTrue="1" operator="between">
      <formula>5.1</formula>
      <formula>14</formula>
    </cfRule>
    <cfRule type="cellIs" dxfId="12030" priority="601" stopIfTrue="1" operator="between">
      <formula>0</formula>
      <formula>5</formula>
    </cfRule>
    <cfRule type="containsBlanks" dxfId="12029" priority="602" stopIfTrue="1">
      <formula>LEN(TRIM(E94))=0</formula>
    </cfRule>
  </conditionalFormatting>
  <conditionalFormatting sqref="K11:P18">
    <cfRule type="containsBlanks" dxfId="12028" priority="1422" stopIfTrue="1">
      <formula>LEN(TRIM(K11))=0</formula>
    </cfRule>
    <cfRule type="cellIs" dxfId="12027" priority="1423" stopIfTrue="1" operator="between">
      <formula>80.1</formula>
      <formula>100</formula>
    </cfRule>
    <cfRule type="cellIs" dxfId="12026" priority="1424" stopIfTrue="1" operator="between">
      <formula>35.1</formula>
      <formula>80</formula>
    </cfRule>
    <cfRule type="cellIs" dxfId="12025" priority="1425" stopIfTrue="1" operator="between">
      <formula>14.1</formula>
      <formula>35</formula>
    </cfRule>
    <cfRule type="cellIs" dxfId="12024" priority="1426" stopIfTrue="1" operator="between">
      <formula>5.1</formula>
      <formula>14</formula>
    </cfRule>
    <cfRule type="cellIs" dxfId="12023" priority="1427" stopIfTrue="1" operator="between">
      <formula>0</formula>
      <formula>5</formula>
    </cfRule>
    <cfRule type="containsBlanks" dxfId="12022" priority="1428" stopIfTrue="1">
      <formula>LEN(TRIM(K11))=0</formula>
    </cfRule>
  </conditionalFormatting>
  <conditionalFormatting sqref="E12:J12 I11:J11 J13:J17 I18:J18">
    <cfRule type="containsBlanks" dxfId="12021" priority="1415" stopIfTrue="1">
      <formula>LEN(TRIM(E11))=0</formula>
    </cfRule>
    <cfRule type="cellIs" dxfId="12020" priority="1416" stopIfTrue="1" operator="between">
      <formula>80.1</formula>
      <formula>100</formula>
    </cfRule>
    <cfRule type="cellIs" dxfId="12019" priority="1417" stopIfTrue="1" operator="between">
      <formula>35.1</formula>
      <formula>80</formula>
    </cfRule>
    <cfRule type="cellIs" dxfId="12018" priority="1418" stopIfTrue="1" operator="between">
      <formula>14.1</formula>
      <formula>35</formula>
    </cfRule>
    <cfRule type="cellIs" dxfId="12017" priority="1419" stopIfTrue="1" operator="between">
      <formula>5.1</formula>
      <formula>14</formula>
    </cfRule>
    <cfRule type="cellIs" dxfId="12016" priority="1420" stopIfTrue="1" operator="between">
      <formula>0</formula>
      <formula>5</formula>
    </cfRule>
    <cfRule type="containsBlanks" dxfId="12015" priority="1421" stopIfTrue="1">
      <formula>LEN(TRIM(E11))=0</formula>
    </cfRule>
  </conditionalFormatting>
  <conditionalFormatting sqref="I18:J18">
    <cfRule type="containsBlanks" dxfId="12014" priority="1408" stopIfTrue="1">
      <formula>LEN(TRIM(I18))=0</formula>
    </cfRule>
    <cfRule type="cellIs" dxfId="12013" priority="1409" stopIfTrue="1" operator="between">
      <formula>79.1</formula>
      <formula>100</formula>
    </cfRule>
    <cfRule type="cellIs" dxfId="12012" priority="1410" stopIfTrue="1" operator="between">
      <formula>34.1</formula>
      <formula>79</formula>
    </cfRule>
    <cfRule type="cellIs" dxfId="12011" priority="1411" stopIfTrue="1" operator="between">
      <formula>13.1</formula>
      <formula>34</formula>
    </cfRule>
    <cfRule type="cellIs" dxfId="12010" priority="1412" stopIfTrue="1" operator="between">
      <formula>5.1</formula>
      <formula>13</formula>
    </cfRule>
    <cfRule type="cellIs" dxfId="12009" priority="1413" stopIfTrue="1" operator="between">
      <formula>0</formula>
      <formula>5</formula>
    </cfRule>
    <cfRule type="containsBlanks" dxfId="12008" priority="1414" stopIfTrue="1">
      <formula>LEN(TRIM(I18))=0</formula>
    </cfRule>
  </conditionalFormatting>
  <conditionalFormatting sqref="E12:J12 I11:J11 J13:J17">
    <cfRule type="containsBlanks" dxfId="12007" priority="1401" stopIfTrue="1">
      <formula>LEN(TRIM(E11))=0</formula>
    </cfRule>
    <cfRule type="cellIs" dxfId="12006" priority="1402" stopIfTrue="1" operator="between">
      <formula>79.1</formula>
      <formula>100</formula>
    </cfRule>
    <cfRule type="cellIs" dxfId="12005" priority="1403" stopIfTrue="1" operator="between">
      <formula>34.1</formula>
      <formula>79</formula>
    </cfRule>
    <cfRule type="cellIs" dxfId="12004" priority="1404" stopIfTrue="1" operator="between">
      <formula>13.1</formula>
      <formula>34</formula>
    </cfRule>
    <cfRule type="cellIs" dxfId="12003" priority="1405" stopIfTrue="1" operator="between">
      <formula>5.1</formula>
      <formula>13</formula>
    </cfRule>
    <cfRule type="cellIs" dxfId="12002" priority="1406" stopIfTrue="1" operator="between">
      <formula>0</formula>
      <formula>5</formula>
    </cfRule>
    <cfRule type="containsBlanks" dxfId="12001" priority="1407" stopIfTrue="1">
      <formula>LEN(TRIM(E11))=0</formula>
    </cfRule>
  </conditionalFormatting>
  <conditionalFormatting sqref="E11:H11">
    <cfRule type="containsBlanks" dxfId="12000" priority="1394" stopIfTrue="1">
      <formula>LEN(TRIM(E11))=0</formula>
    </cfRule>
    <cfRule type="cellIs" dxfId="11999" priority="1395" stopIfTrue="1" operator="between">
      <formula>80.1</formula>
      <formula>100</formula>
    </cfRule>
    <cfRule type="cellIs" dxfId="11998" priority="1396" stopIfTrue="1" operator="between">
      <formula>35.1</formula>
      <formula>80</formula>
    </cfRule>
    <cfRule type="cellIs" dxfId="11997" priority="1397" stopIfTrue="1" operator="between">
      <formula>14.1</formula>
      <formula>35</formula>
    </cfRule>
    <cfRule type="cellIs" dxfId="11996" priority="1398" stopIfTrue="1" operator="between">
      <formula>5.1</formula>
      <formula>14</formula>
    </cfRule>
    <cfRule type="cellIs" dxfId="11995" priority="1399" stopIfTrue="1" operator="between">
      <formula>0</formula>
      <formula>5</formula>
    </cfRule>
    <cfRule type="containsBlanks" dxfId="11994" priority="1400" stopIfTrue="1">
      <formula>LEN(TRIM(E11))=0</formula>
    </cfRule>
  </conditionalFormatting>
  <conditionalFormatting sqref="E13:I15">
    <cfRule type="containsBlanks" dxfId="11993" priority="1387" stopIfTrue="1">
      <formula>LEN(TRIM(E13))=0</formula>
    </cfRule>
    <cfRule type="cellIs" dxfId="11992" priority="1388" stopIfTrue="1" operator="between">
      <formula>80.1</formula>
      <formula>100</formula>
    </cfRule>
    <cfRule type="cellIs" dxfId="11991" priority="1389" stopIfTrue="1" operator="between">
      <formula>35.1</formula>
      <formula>80</formula>
    </cfRule>
    <cfRule type="cellIs" dxfId="11990" priority="1390" stopIfTrue="1" operator="between">
      <formula>14.1</formula>
      <formula>35</formula>
    </cfRule>
    <cfRule type="cellIs" dxfId="11989" priority="1391" stopIfTrue="1" operator="between">
      <formula>5.1</formula>
      <formula>14</formula>
    </cfRule>
    <cfRule type="cellIs" dxfId="11988" priority="1392" stopIfTrue="1" operator="between">
      <formula>0</formula>
      <formula>5</formula>
    </cfRule>
    <cfRule type="containsBlanks" dxfId="11987" priority="1393" stopIfTrue="1">
      <formula>LEN(TRIM(E13))=0</formula>
    </cfRule>
  </conditionalFormatting>
  <conditionalFormatting sqref="E16:I17">
    <cfRule type="containsBlanks" dxfId="11986" priority="1380" stopIfTrue="1">
      <formula>LEN(TRIM(E16))=0</formula>
    </cfRule>
    <cfRule type="cellIs" dxfId="11985" priority="1381" stopIfTrue="1" operator="between">
      <formula>80.1</formula>
      <formula>100</formula>
    </cfRule>
    <cfRule type="cellIs" dxfId="11984" priority="1382" stopIfTrue="1" operator="between">
      <formula>35.1</formula>
      <formula>80</formula>
    </cfRule>
    <cfRule type="cellIs" dxfId="11983" priority="1383" stopIfTrue="1" operator="between">
      <formula>14.1</formula>
      <formula>35</formula>
    </cfRule>
    <cfRule type="cellIs" dxfId="11982" priority="1384" stopIfTrue="1" operator="between">
      <formula>5.1</formula>
      <formula>14</formula>
    </cfRule>
    <cfRule type="cellIs" dxfId="11981" priority="1385" stopIfTrue="1" operator="between">
      <formula>0</formula>
      <formula>5</formula>
    </cfRule>
    <cfRule type="containsBlanks" dxfId="11980" priority="1386" stopIfTrue="1">
      <formula>LEN(TRIM(E16))=0</formula>
    </cfRule>
  </conditionalFormatting>
  <conditionalFormatting sqref="E18:H18">
    <cfRule type="containsBlanks" dxfId="11979" priority="1373" stopIfTrue="1">
      <formula>LEN(TRIM(E18))=0</formula>
    </cfRule>
    <cfRule type="cellIs" dxfId="11978" priority="1374" stopIfTrue="1" operator="between">
      <formula>80.1</formula>
      <formula>100</formula>
    </cfRule>
    <cfRule type="cellIs" dxfId="11977" priority="1375" stopIfTrue="1" operator="between">
      <formula>35.1</formula>
      <formula>80</formula>
    </cfRule>
    <cfRule type="cellIs" dxfId="11976" priority="1376" stopIfTrue="1" operator="between">
      <formula>14.1</formula>
      <formula>35</formula>
    </cfRule>
    <cfRule type="cellIs" dxfId="11975" priority="1377" stopIfTrue="1" operator="between">
      <formula>5.1</formula>
      <formula>14</formula>
    </cfRule>
    <cfRule type="cellIs" dxfId="11974" priority="1378" stopIfTrue="1" operator="between">
      <formula>0</formula>
      <formula>5</formula>
    </cfRule>
    <cfRule type="containsBlanks" dxfId="11973" priority="1379" stopIfTrue="1">
      <formula>LEN(TRIM(E18))=0</formula>
    </cfRule>
  </conditionalFormatting>
  <conditionalFormatting sqref="K19:P26">
    <cfRule type="containsBlanks" dxfId="11972" priority="1366" stopIfTrue="1">
      <formula>LEN(TRIM(K19))=0</formula>
    </cfRule>
    <cfRule type="cellIs" dxfId="11971" priority="1367" stopIfTrue="1" operator="between">
      <formula>80.1</formula>
      <formula>100</formula>
    </cfRule>
    <cfRule type="cellIs" dxfId="11970" priority="1368" stopIfTrue="1" operator="between">
      <formula>35.1</formula>
      <formula>80</formula>
    </cfRule>
    <cfRule type="cellIs" dxfId="11969" priority="1369" stopIfTrue="1" operator="between">
      <formula>14.1</formula>
      <formula>35</formula>
    </cfRule>
    <cfRule type="cellIs" dxfId="11968" priority="1370" stopIfTrue="1" operator="between">
      <formula>5.1</formula>
      <formula>14</formula>
    </cfRule>
    <cfRule type="cellIs" dxfId="11967" priority="1371" stopIfTrue="1" operator="between">
      <formula>0</formula>
      <formula>5</formula>
    </cfRule>
    <cfRule type="containsBlanks" dxfId="11966" priority="1372" stopIfTrue="1">
      <formula>LEN(TRIM(K19))=0</formula>
    </cfRule>
  </conditionalFormatting>
  <conditionalFormatting sqref="H19:J19 I20:J20 F21:J21 H22:J22 J23:J26">
    <cfRule type="containsBlanks" dxfId="11965" priority="1359" stopIfTrue="1">
      <formula>LEN(TRIM(F19))=0</formula>
    </cfRule>
    <cfRule type="cellIs" dxfId="11964" priority="1360" stopIfTrue="1" operator="between">
      <formula>80.1</formula>
      <formula>100</formula>
    </cfRule>
    <cfRule type="cellIs" dxfId="11963" priority="1361" stopIfTrue="1" operator="between">
      <formula>35.1</formula>
      <formula>80</formula>
    </cfRule>
    <cfRule type="cellIs" dxfId="11962" priority="1362" stopIfTrue="1" operator="between">
      <formula>14.1</formula>
      <formula>35</formula>
    </cfRule>
    <cfRule type="cellIs" dxfId="11961" priority="1363" stopIfTrue="1" operator="between">
      <formula>5.1</formula>
      <formula>14</formula>
    </cfRule>
    <cfRule type="cellIs" dxfId="11960" priority="1364" stopIfTrue="1" operator="between">
      <formula>0</formula>
      <formula>5</formula>
    </cfRule>
    <cfRule type="containsBlanks" dxfId="11959" priority="1365" stopIfTrue="1">
      <formula>LEN(TRIM(F19))=0</formula>
    </cfRule>
  </conditionalFormatting>
  <conditionalFormatting sqref="J24 I20:J20 H19:J19">
    <cfRule type="containsBlanks" dxfId="11958" priority="1352" stopIfTrue="1">
      <formula>LEN(TRIM(H19))=0</formula>
    </cfRule>
    <cfRule type="cellIs" dxfId="11957" priority="1353" stopIfTrue="1" operator="between">
      <formula>79.1</formula>
      <formula>100</formula>
    </cfRule>
    <cfRule type="cellIs" dxfId="11956" priority="1354" stopIfTrue="1" operator="between">
      <formula>34.1</formula>
      <formula>79</formula>
    </cfRule>
    <cfRule type="cellIs" dxfId="11955" priority="1355" stopIfTrue="1" operator="between">
      <formula>13.1</formula>
      <formula>34</formula>
    </cfRule>
    <cfRule type="cellIs" dxfId="11954" priority="1356" stopIfTrue="1" operator="between">
      <formula>5.1</formula>
      <formula>13</formula>
    </cfRule>
    <cfRule type="cellIs" dxfId="11953" priority="1357" stopIfTrue="1" operator="between">
      <formula>0</formula>
      <formula>5</formula>
    </cfRule>
    <cfRule type="containsBlanks" dxfId="11952" priority="1358" stopIfTrue="1">
      <formula>LEN(TRIM(H19))=0</formula>
    </cfRule>
  </conditionalFormatting>
  <conditionalFormatting sqref="J26">
    <cfRule type="containsBlanks" dxfId="11951" priority="1345" stopIfTrue="1">
      <formula>LEN(TRIM(J26))=0</formula>
    </cfRule>
    <cfRule type="cellIs" dxfId="11950" priority="1346" stopIfTrue="1" operator="between">
      <formula>80.1</formula>
      <formula>100</formula>
    </cfRule>
    <cfRule type="cellIs" dxfId="11949" priority="1347" stopIfTrue="1" operator="between">
      <formula>35.1</formula>
      <formula>80</formula>
    </cfRule>
    <cfRule type="cellIs" dxfId="11948" priority="1348" stopIfTrue="1" operator="between">
      <formula>14.1</formula>
      <formula>35</formula>
    </cfRule>
    <cfRule type="cellIs" dxfId="11947" priority="1349" stopIfTrue="1" operator="between">
      <formula>5.1</formula>
      <formula>14</formula>
    </cfRule>
    <cfRule type="cellIs" dxfId="11946" priority="1350" stopIfTrue="1" operator="between">
      <formula>0</formula>
      <formula>5</formula>
    </cfRule>
    <cfRule type="containsBlanks" dxfId="11945" priority="1351" stopIfTrue="1">
      <formula>LEN(TRIM(J26))=0</formula>
    </cfRule>
  </conditionalFormatting>
  <conditionalFormatting sqref="J25">
    <cfRule type="containsBlanks" dxfId="11944" priority="1338" stopIfTrue="1">
      <formula>LEN(TRIM(J25))=0</formula>
    </cfRule>
    <cfRule type="cellIs" dxfId="11943" priority="1339" stopIfTrue="1" operator="between">
      <formula>79.1</formula>
      <formula>100</formula>
    </cfRule>
    <cfRule type="cellIs" dxfId="11942" priority="1340" stopIfTrue="1" operator="between">
      <formula>34.1</formula>
      <formula>79</formula>
    </cfRule>
    <cfRule type="cellIs" dxfId="11941" priority="1341" stopIfTrue="1" operator="between">
      <formula>13.1</formula>
      <formula>34</formula>
    </cfRule>
    <cfRule type="cellIs" dxfId="11940" priority="1342" stopIfTrue="1" operator="between">
      <formula>5.1</formula>
      <formula>13</formula>
    </cfRule>
    <cfRule type="cellIs" dxfId="11939" priority="1343" stopIfTrue="1" operator="between">
      <formula>0</formula>
      <formula>5</formula>
    </cfRule>
    <cfRule type="containsBlanks" dxfId="11938" priority="1344" stopIfTrue="1">
      <formula>LEN(TRIM(J25))=0</formula>
    </cfRule>
  </conditionalFormatting>
  <conditionalFormatting sqref="H22:J22 F21:J21">
    <cfRule type="containsBlanks" dxfId="11937" priority="1331" stopIfTrue="1">
      <formula>LEN(TRIM(F21))=0</formula>
    </cfRule>
    <cfRule type="cellIs" dxfId="11936" priority="1332" stopIfTrue="1" operator="between">
      <formula>79.1</formula>
      <formula>100</formula>
    </cfRule>
    <cfRule type="cellIs" dxfId="11935" priority="1333" stopIfTrue="1" operator="between">
      <formula>34.1</formula>
      <formula>79</formula>
    </cfRule>
    <cfRule type="cellIs" dxfId="11934" priority="1334" stopIfTrue="1" operator="between">
      <formula>13.1</formula>
      <formula>34</formula>
    </cfRule>
    <cfRule type="cellIs" dxfId="11933" priority="1335" stopIfTrue="1" operator="between">
      <formula>5.1</formula>
      <formula>13</formula>
    </cfRule>
    <cfRule type="cellIs" dxfId="11932" priority="1336" stopIfTrue="1" operator="between">
      <formula>0</formula>
      <formula>5</formula>
    </cfRule>
    <cfRule type="containsBlanks" dxfId="11931" priority="1337" stopIfTrue="1">
      <formula>LEN(TRIM(F21))=0</formula>
    </cfRule>
  </conditionalFormatting>
  <conditionalFormatting sqref="J23">
    <cfRule type="containsBlanks" dxfId="11930" priority="1324" stopIfTrue="1">
      <formula>LEN(TRIM(J23))=0</formula>
    </cfRule>
    <cfRule type="cellIs" dxfId="11929" priority="1325" stopIfTrue="1" operator="between">
      <formula>79.1</formula>
      <formula>100</formula>
    </cfRule>
    <cfRule type="cellIs" dxfId="11928" priority="1326" stopIfTrue="1" operator="between">
      <formula>34.1</formula>
      <formula>79</formula>
    </cfRule>
    <cfRule type="cellIs" dxfId="11927" priority="1327" stopIfTrue="1" operator="between">
      <formula>13.1</formula>
      <formula>34</formula>
    </cfRule>
    <cfRule type="cellIs" dxfId="11926" priority="1328" stopIfTrue="1" operator="between">
      <formula>5.1</formula>
      <formula>13</formula>
    </cfRule>
    <cfRule type="cellIs" dxfId="11925" priority="1329" stopIfTrue="1" operator="between">
      <formula>0</formula>
      <formula>5</formula>
    </cfRule>
    <cfRule type="containsBlanks" dxfId="11924" priority="1330" stopIfTrue="1">
      <formula>LEN(TRIM(J23))=0</formula>
    </cfRule>
  </conditionalFormatting>
  <conditionalFormatting sqref="E19:G19">
    <cfRule type="containsBlanks" dxfId="11923" priority="1317" stopIfTrue="1">
      <formula>LEN(TRIM(E19))=0</formula>
    </cfRule>
    <cfRule type="cellIs" dxfId="11922" priority="1318" stopIfTrue="1" operator="between">
      <formula>80.1</formula>
      <formula>100</formula>
    </cfRule>
    <cfRule type="cellIs" dxfId="11921" priority="1319" stopIfTrue="1" operator="between">
      <formula>35.1</formula>
      <formula>80</formula>
    </cfRule>
    <cfRule type="cellIs" dxfId="11920" priority="1320" stopIfTrue="1" operator="between">
      <formula>14.1</formula>
      <formula>35</formula>
    </cfRule>
    <cfRule type="cellIs" dxfId="11919" priority="1321" stopIfTrue="1" operator="between">
      <formula>5.1</formula>
      <formula>14</formula>
    </cfRule>
    <cfRule type="cellIs" dxfId="11918" priority="1322" stopIfTrue="1" operator="between">
      <formula>0</formula>
      <formula>5</formula>
    </cfRule>
    <cfRule type="containsBlanks" dxfId="11917" priority="1323" stopIfTrue="1">
      <formula>LEN(TRIM(E19))=0</formula>
    </cfRule>
  </conditionalFormatting>
  <conditionalFormatting sqref="E20:H20">
    <cfRule type="containsBlanks" dxfId="11916" priority="1310" stopIfTrue="1">
      <formula>LEN(TRIM(E20))=0</formula>
    </cfRule>
    <cfRule type="cellIs" dxfId="11915" priority="1311" stopIfTrue="1" operator="between">
      <formula>80.1</formula>
      <formula>100</formula>
    </cfRule>
    <cfRule type="cellIs" dxfId="11914" priority="1312" stopIfTrue="1" operator="between">
      <formula>35.1</formula>
      <formula>80</formula>
    </cfRule>
    <cfRule type="cellIs" dxfId="11913" priority="1313" stopIfTrue="1" operator="between">
      <formula>14.1</formula>
      <formula>35</formula>
    </cfRule>
    <cfRule type="cellIs" dxfId="11912" priority="1314" stopIfTrue="1" operator="between">
      <formula>5.1</formula>
      <formula>14</formula>
    </cfRule>
    <cfRule type="cellIs" dxfId="11911" priority="1315" stopIfTrue="1" operator="between">
      <formula>0</formula>
      <formula>5</formula>
    </cfRule>
    <cfRule type="containsBlanks" dxfId="11910" priority="1316" stopIfTrue="1">
      <formula>LEN(TRIM(E20))=0</formula>
    </cfRule>
  </conditionalFormatting>
  <conditionalFormatting sqref="E21">
    <cfRule type="containsBlanks" dxfId="11909" priority="1303" stopIfTrue="1">
      <formula>LEN(TRIM(E21))=0</formula>
    </cfRule>
    <cfRule type="cellIs" dxfId="11908" priority="1304" stopIfTrue="1" operator="between">
      <formula>80.1</formula>
      <formula>100</formula>
    </cfRule>
    <cfRule type="cellIs" dxfId="11907" priority="1305" stopIfTrue="1" operator="between">
      <formula>35.1</formula>
      <formula>80</formula>
    </cfRule>
    <cfRule type="cellIs" dxfId="11906" priority="1306" stopIfTrue="1" operator="between">
      <formula>14.1</formula>
      <formula>35</formula>
    </cfRule>
    <cfRule type="cellIs" dxfId="11905" priority="1307" stopIfTrue="1" operator="between">
      <formula>5.1</formula>
      <formula>14</formula>
    </cfRule>
    <cfRule type="cellIs" dxfId="11904" priority="1308" stopIfTrue="1" operator="between">
      <formula>0</formula>
      <formula>5</formula>
    </cfRule>
    <cfRule type="containsBlanks" dxfId="11903" priority="1309" stopIfTrue="1">
      <formula>LEN(TRIM(E21))=0</formula>
    </cfRule>
  </conditionalFormatting>
  <conditionalFormatting sqref="E22:G22">
    <cfRule type="containsBlanks" dxfId="11902" priority="1296" stopIfTrue="1">
      <formula>LEN(TRIM(E22))=0</formula>
    </cfRule>
    <cfRule type="cellIs" dxfId="11901" priority="1297" stopIfTrue="1" operator="between">
      <formula>80.1</formula>
      <formula>100</formula>
    </cfRule>
    <cfRule type="cellIs" dxfId="11900" priority="1298" stopIfTrue="1" operator="between">
      <formula>35.1</formula>
      <formula>80</formula>
    </cfRule>
    <cfRule type="cellIs" dxfId="11899" priority="1299" stopIfTrue="1" operator="between">
      <formula>14.1</formula>
      <formula>35</formula>
    </cfRule>
    <cfRule type="cellIs" dxfId="11898" priority="1300" stopIfTrue="1" operator="between">
      <formula>5.1</formula>
      <formula>14</formula>
    </cfRule>
    <cfRule type="cellIs" dxfId="11897" priority="1301" stopIfTrue="1" operator="between">
      <formula>0</formula>
      <formula>5</formula>
    </cfRule>
    <cfRule type="containsBlanks" dxfId="11896" priority="1302" stopIfTrue="1">
      <formula>LEN(TRIM(E22))=0</formula>
    </cfRule>
  </conditionalFormatting>
  <conditionalFormatting sqref="E23:I23">
    <cfRule type="containsBlanks" dxfId="11895" priority="1289" stopIfTrue="1">
      <formula>LEN(TRIM(E23))=0</formula>
    </cfRule>
    <cfRule type="cellIs" dxfId="11894" priority="1290" stopIfTrue="1" operator="between">
      <formula>80.1</formula>
      <formula>100</formula>
    </cfRule>
    <cfRule type="cellIs" dxfId="11893" priority="1291" stopIfTrue="1" operator="between">
      <formula>35.1</formula>
      <formula>80</formula>
    </cfRule>
    <cfRule type="cellIs" dxfId="11892" priority="1292" stopIfTrue="1" operator="between">
      <formula>14.1</formula>
      <formula>35</formula>
    </cfRule>
    <cfRule type="cellIs" dxfId="11891" priority="1293" stopIfTrue="1" operator="between">
      <formula>5.1</formula>
      <formula>14</formula>
    </cfRule>
    <cfRule type="cellIs" dxfId="11890" priority="1294" stopIfTrue="1" operator="between">
      <formula>0</formula>
      <formula>5</formula>
    </cfRule>
    <cfRule type="containsBlanks" dxfId="11889" priority="1295" stopIfTrue="1">
      <formula>LEN(TRIM(E23))=0</formula>
    </cfRule>
  </conditionalFormatting>
  <conditionalFormatting sqref="E24:I24">
    <cfRule type="containsBlanks" dxfId="11888" priority="1282" stopIfTrue="1">
      <formula>LEN(TRIM(E24))=0</formula>
    </cfRule>
    <cfRule type="cellIs" dxfId="11887" priority="1283" stopIfTrue="1" operator="between">
      <formula>80.1</formula>
      <formula>100</formula>
    </cfRule>
    <cfRule type="cellIs" dxfId="11886" priority="1284" stopIfTrue="1" operator="between">
      <formula>35.1</formula>
      <formula>80</formula>
    </cfRule>
    <cfRule type="cellIs" dxfId="11885" priority="1285" stopIfTrue="1" operator="between">
      <formula>14.1</formula>
      <formula>35</formula>
    </cfRule>
    <cfRule type="cellIs" dxfId="11884" priority="1286" stopIfTrue="1" operator="between">
      <formula>5.1</formula>
      <formula>14</formula>
    </cfRule>
    <cfRule type="cellIs" dxfId="11883" priority="1287" stopIfTrue="1" operator="between">
      <formula>0</formula>
      <formula>5</formula>
    </cfRule>
    <cfRule type="containsBlanks" dxfId="11882" priority="1288" stopIfTrue="1">
      <formula>LEN(TRIM(E24))=0</formula>
    </cfRule>
  </conditionalFormatting>
  <conditionalFormatting sqref="E25:I25">
    <cfRule type="containsBlanks" dxfId="11881" priority="1275" stopIfTrue="1">
      <formula>LEN(TRIM(E25))=0</formula>
    </cfRule>
    <cfRule type="cellIs" dxfId="11880" priority="1276" stopIfTrue="1" operator="between">
      <formula>80.1</formula>
      <formula>100</formula>
    </cfRule>
    <cfRule type="cellIs" dxfId="11879" priority="1277" stopIfTrue="1" operator="between">
      <formula>35.1</formula>
      <formula>80</formula>
    </cfRule>
    <cfRule type="cellIs" dxfId="11878" priority="1278" stopIfTrue="1" operator="between">
      <formula>14.1</formula>
      <formula>35</formula>
    </cfRule>
    <cfRule type="cellIs" dxfId="11877" priority="1279" stopIfTrue="1" operator="between">
      <formula>5.1</formula>
      <formula>14</formula>
    </cfRule>
    <cfRule type="cellIs" dxfId="11876" priority="1280" stopIfTrue="1" operator="between">
      <formula>0</formula>
      <formula>5</formula>
    </cfRule>
    <cfRule type="containsBlanks" dxfId="11875" priority="1281" stopIfTrue="1">
      <formula>LEN(TRIM(E25))=0</formula>
    </cfRule>
  </conditionalFormatting>
  <conditionalFormatting sqref="E26:I26">
    <cfRule type="containsBlanks" dxfId="11874" priority="1268" stopIfTrue="1">
      <formula>LEN(TRIM(E26))=0</formula>
    </cfRule>
    <cfRule type="cellIs" dxfId="11873" priority="1269" stopIfTrue="1" operator="between">
      <formula>80.1</formula>
      <formula>100</formula>
    </cfRule>
    <cfRule type="cellIs" dxfId="11872" priority="1270" stopIfTrue="1" operator="between">
      <formula>35.1</formula>
      <formula>80</formula>
    </cfRule>
    <cfRule type="cellIs" dxfId="11871" priority="1271" stopIfTrue="1" operator="between">
      <formula>14.1</formula>
      <formula>35</formula>
    </cfRule>
    <cfRule type="cellIs" dxfId="11870" priority="1272" stopIfTrue="1" operator="between">
      <formula>5.1</formula>
      <formula>14</formula>
    </cfRule>
    <cfRule type="cellIs" dxfId="11869" priority="1273" stopIfTrue="1" operator="between">
      <formula>0</formula>
      <formula>5</formula>
    </cfRule>
    <cfRule type="containsBlanks" dxfId="11868" priority="1274" stopIfTrue="1">
      <formula>LEN(TRIM(E26))=0</formula>
    </cfRule>
  </conditionalFormatting>
  <conditionalFormatting sqref="K27:P29">
    <cfRule type="containsBlanks" dxfId="11867" priority="1261" stopIfTrue="1">
      <formula>LEN(TRIM(K27))=0</formula>
    </cfRule>
    <cfRule type="cellIs" dxfId="11866" priority="1262" stopIfTrue="1" operator="between">
      <formula>80.1</formula>
      <formula>100</formula>
    </cfRule>
    <cfRule type="cellIs" dxfId="11865" priority="1263" stopIfTrue="1" operator="between">
      <formula>35.1</formula>
      <formula>80</formula>
    </cfRule>
    <cfRule type="cellIs" dxfId="11864" priority="1264" stopIfTrue="1" operator="between">
      <formula>14.1</formula>
      <formula>35</formula>
    </cfRule>
    <cfRule type="cellIs" dxfId="11863" priority="1265" stopIfTrue="1" operator="between">
      <formula>5.1</formula>
      <formula>14</formula>
    </cfRule>
    <cfRule type="cellIs" dxfId="11862" priority="1266" stopIfTrue="1" operator="between">
      <formula>0</formula>
      <formula>5</formula>
    </cfRule>
    <cfRule type="containsBlanks" dxfId="11861" priority="1267" stopIfTrue="1">
      <formula>LEN(TRIM(K27))=0</formula>
    </cfRule>
  </conditionalFormatting>
  <conditionalFormatting sqref="I27:J27 G28:J28 I29:J29">
    <cfRule type="containsBlanks" dxfId="11860" priority="1254" stopIfTrue="1">
      <formula>LEN(TRIM(G27))=0</formula>
    </cfRule>
    <cfRule type="cellIs" dxfId="11859" priority="1255" stopIfTrue="1" operator="between">
      <formula>80.1</formula>
      <formula>100</formula>
    </cfRule>
    <cfRule type="cellIs" dxfId="11858" priority="1256" stopIfTrue="1" operator="between">
      <formula>35.1</formula>
      <formula>80</formula>
    </cfRule>
    <cfRule type="cellIs" dxfId="11857" priority="1257" stopIfTrue="1" operator="between">
      <formula>14.1</formula>
      <formula>35</formula>
    </cfRule>
    <cfRule type="cellIs" dxfId="11856" priority="1258" stopIfTrue="1" operator="between">
      <formula>5.1</formula>
      <formula>14</formula>
    </cfRule>
    <cfRule type="cellIs" dxfId="11855" priority="1259" stopIfTrue="1" operator="between">
      <formula>0</formula>
      <formula>5</formula>
    </cfRule>
    <cfRule type="containsBlanks" dxfId="11854" priority="1260" stopIfTrue="1">
      <formula>LEN(TRIM(G27))=0</formula>
    </cfRule>
  </conditionalFormatting>
  <conditionalFormatting sqref="I27:J27">
    <cfRule type="containsBlanks" dxfId="11853" priority="1247" stopIfTrue="1">
      <formula>LEN(TRIM(I27))=0</formula>
    </cfRule>
    <cfRule type="cellIs" dxfId="11852" priority="1248" stopIfTrue="1" operator="between">
      <formula>80.1</formula>
      <formula>100</formula>
    </cfRule>
    <cfRule type="cellIs" dxfId="11851" priority="1249" stopIfTrue="1" operator="between">
      <formula>35.1</formula>
      <formula>80</formula>
    </cfRule>
    <cfRule type="cellIs" dxfId="11850" priority="1250" stopIfTrue="1" operator="between">
      <formula>14.1</formula>
      <formula>35</formula>
    </cfRule>
    <cfRule type="cellIs" dxfId="11849" priority="1251" stopIfTrue="1" operator="between">
      <formula>5.1</formula>
      <formula>14</formula>
    </cfRule>
    <cfRule type="cellIs" dxfId="11848" priority="1252" stopIfTrue="1" operator="between">
      <formula>0</formula>
      <formula>5</formula>
    </cfRule>
    <cfRule type="containsBlanks" dxfId="11847" priority="1253" stopIfTrue="1">
      <formula>LEN(TRIM(I27))=0</formula>
    </cfRule>
  </conditionalFormatting>
  <conditionalFormatting sqref="G28:J28">
    <cfRule type="containsBlanks" dxfId="11846" priority="1240" stopIfTrue="1">
      <formula>LEN(TRIM(G28))=0</formula>
    </cfRule>
    <cfRule type="cellIs" dxfId="11845" priority="1241" stopIfTrue="1" operator="between">
      <formula>80.1</formula>
      <formula>100</formula>
    </cfRule>
    <cfRule type="cellIs" dxfId="11844" priority="1242" stopIfTrue="1" operator="between">
      <formula>35.1</formula>
      <formula>80</formula>
    </cfRule>
    <cfRule type="cellIs" dxfId="11843" priority="1243" stopIfTrue="1" operator="between">
      <formula>14.1</formula>
      <formula>35</formula>
    </cfRule>
    <cfRule type="cellIs" dxfId="11842" priority="1244" stopIfTrue="1" operator="between">
      <formula>5.1</formula>
      <formula>14</formula>
    </cfRule>
    <cfRule type="cellIs" dxfId="11841" priority="1245" stopIfTrue="1" operator="between">
      <formula>0</formula>
      <formula>5</formula>
    </cfRule>
    <cfRule type="containsBlanks" dxfId="11840" priority="1246" stopIfTrue="1">
      <formula>LEN(TRIM(G28))=0</formula>
    </cfRule>
  </conditionalFormatting>
  <conditionalFormatting sqref="E28:F28">
    <cfRule type="containsBlanks" dxfId="11839" priority="1226" stopIfTrue="1">
      <formula>LEN(TRIM(E28))=0</formula>
    </cfRule>
    <cfRule type="cellIs" dxfId="11838" priority="1227" stopIfTrue="1" operator="between">
      <formula>80.1</formula>
      <formula>100</formula>
    </cfRule>
    <cfRule type="cellIs" dxfId="11837" priority="1228" stopIfTrue="1" operator="between">
      <formula>35.1</formula>
      <formula>80</formula>
    </cfRule>
    <cfRule type="cellIs" dxfId="11836" priority="1229" stopIfTrue="1" operator="between">
      <formula>14.1</formula>
      <formula>35</formula>
    </cfRule>
    <cfRule type="cellIs" dxfId="11835" priority="1230" stopIfTrue="1" operator="between">
      <formula>5.1</formula>
      <formula>14</formula>
    </cfRule>
    <cfRule type="cellIs" dxfId="11834" priority="1231" stopIfTrue="1" operator="between">
      <formula>0</formula>
      <formula>5</formula>
    </cfRule>
    <cfRule type="containsBlanks" dxfId="11833" priority="1232" stopIfTrue="1">
      <formula>LEN(TRIM(E28))=0</formula>
    </cfRule>
  </conditionalFormatting>
  <conditionalFormatting sqref="E27:H27">
    <cfRule type="containsBlanks" dxfId="11832" priority="1233" stopIfTrue="1">
      <formula>LEN(TRIM(E27))=0</formula>
    </cfRule>
    <cfRule type="cellIs" dxfId="11831" priority="1234" stopIfTrue="1" operator="between">
      <formula>80.1</formula>
      <formula>100</formula>
    </cfRule>
    <cfRule type="cellIs" dxfId="11830" priority="1235" stopIfTrue="1" operator="between">
      <formula>35.1</formula>
      <formula>80</formula>
    </cfRule>
    <cfRule type="cellIs" dxfId="11829" priority="1236" stopIfTrue="1" operator="between">
      <formula>14.1</formula>
      <formula>35</formula>
    </cfRule>
    <cfRule type="cellIs" dxfId="11828" priority="1237" stopIfTrue="1" operator="between">
      <formula>5.1</formula>
      <formula>14</formula>
    </cfRule>
    <cfRule type="cellIs" dxfId="11827" priority="1238" stopIfTrue="1" operator="between">
      <formula>0</formula>
      <formula>5</formula>
    </cfRule>
    <cfRule type="containsBlanks" dxfId="11826" priority="1239" stopIfTrue="1">
      <formula>LEN(TRIM(E27))=0</formula>
    </cfRule>
  </conditionalFormatting>
  <conditionalFormatting sqref="E29:H29">
    <cfRule type="containsBlanks" dxfId="11825" priority="1219" stopIfTrue="1">
      <formula>LEN(TRIM(E29))=0</formula>
    </cfRule>
    <cfRule type="cellIs" dxfId="11824" priority="1220" stopIfTrue="1" operator="between">
      <formula>80.1</formula>
      <formula>100</formula>
    </cfRule>
    <cfRule type="cellIs" dxfId="11823" priority="1221" stopIfTrue="1" operator="between">
      <formula>35.1</formula>
      <formula>80</formula>
    </cfRule>
    <cfRule type="cellIs" dxfId="11822" priority="1222" stopIfTrue="1" operator="between">
      <formula>14.1</formula>
      <formula>35</formula>
    </cfRule>
    <cfRule type="cellIs" dxfId="11821" priority="1223" stopIfTrue="1" operator="between">
      <formula>5.1</formula>
      <formula>14</formula>
    </cfRule>
    <cfRule type="cellIs" dxfId="11820" priority="1224" stopIfTrue="1" operator="between">
      <formula>0</formula>
      <formula>5</formula>
    </cfRule>
    <cfRule type="containsBlanks" dxfId="11819" priority="1225" stopIfTrue="1">
      <formula>LEN(TRIM(E29))=0</formula>
    </cfRule>
  </conditionalFormatting>
  <conditionalFormatting sqref="K30:P34">
    <cfRule type="containsBlanks" dxfId="11818" priority="1212" stopIfTrue="1">
      <formula>LEN(TRIM(K30))=0</formula>
    </cfRule>
    <cfRule type="cellIs" dxfId="11817" priority="1213" stopIfTrue="1" operator="between">
      <formula>80.1</formula>
      <formula>100</formula>
    </cfRule>
    <cfRule type="cellIs" dxfId="11816" priority="1214" stopIfTrue="1" operator="between">
      <formula>35.1</formula>
      <formula>80</formula>
    </cfRule>
    <cfRule type="cellIs" dxfId="11815" priority="1215" stopIfTrue="1" operator="between">
      <formula>14.1</formula>
      <formula>35</formula>
    </cfRule>
    <cfRule type="cellIs" dxfId="11814" priority="1216" stopIfTrue="1" operator="between">
      <formula>5.1</formula>
      <formula>14</formula>
    </cfRule>
    <cfRule type="cellIs" dxfId="11813" priority="1217" stopIfTrue="1" operator="between">
      <formula>0</formula>
      <formula>5</formula>
    </cfRule>
    <cfRule type="containsBlanks" dxfId="11812" priority="1218" stopIfTrue="1">
      <formula>LEN(TRIM(K30))=0</formula>
    </cfRule>
  </conditionalFormatting>
  <conditionalFormatting sqref="I30:J30 J31 G32:J32 F33:J33 H34:J34">
    <cfRule type="containsBlanks" dxfId="11811" priority="1205" stopIfTrue="1">
      <formula>LEN(TRIM(F30))=0</formula>
    </cfRule>
    <cfRule type="cellIs" dxfId="11810" priority="1206" stopIfTrue="1" operator="between">
      <formula>80.1</formula>
      <formula>100</formula>
    </cfRule>
    <cfRule type="cellIs" dxfId="11809" priority="1207" stopIfTrue="1" operator="between">
      <formula>35.1</formula>
      <formula>80</formula>
    </cfRule>
    <cfRule type="cellIs" dxfId="11808" priority="1208" stopIfTrue="1" operator="between">
      <formula>14.1</formula>
      <formula>35</formula>
    </cfRule>
    <cfRule type="cellIs" dxfId="11807" priority="1209" stopIfTrue="1" operator="between">
      <formula>5.1</formula>
      <formula>14</formula>
    </cfRule>
    <cfRule type="cellIs" dxfId="11806" priority="1210" stopIfTrue="1" operator="between">
      <formula>0</formula>
      <formula>5</formula>
    </cfRule>
    <cfRule type="containsBlanks" dxfId="11805" priority="1211" stopIfTrue="1">
      <formula>LEN(TRIM(F30))=0</formula>
    </cfRule>
  </conditionalFormatting>
  <conditionalFormatting sqref="F33:J33">
    <cfRule type="containsBlanks" dxfId="11804" priority="1198" stopIfTrue="1">
      <formula>LEN(TRIM(F33))=0</formula>
    </cfRule>
    <cfRule type="cellIs" dxfId="11803" priority="1199" stopIfTrue="1" operator="between">
      <formula>79.1</formula>
      <formula>100</formula>
    </cfRule>
    <cfRule type="cellIs" dxfId="11802" priority="1200" stopIfTrue="1" operator="between">
      <formula>34.1</formula>
      <formula>79</formula>
    </cfRule>
    <cfRule type="cellIs" dxfId="11801" priority="1201" stopIfTrue="1" operator="between">
      <formula>13.1</formula>
      <formula>34</formula>
    </cfRule>
    <cfRule type="cellIs" dxfId="11800" priority="1202" stopIfTrue="1" operator="between">
      <formula>5.1</formula>
      <formula>13</formula>
    </cfRule>
    <cfRule type="cellIs" dxfId="11799" priority="1203" stopIfTrue="1" operator="between">
      <formula>0</formula>
      <formula>5</formula>
    </cfRule>
    <cfRule type="containsBlanks" dxfId="11798" priority="1204" stopIfTrue="1">
      <formula>LEN(TRIM(F33))=0</formula>
    </cfRule>
  </conditionalFormatting>
  <conditionalFormatting sqref="G32:J32">
    <cfRule type="containsBlanks" dxfId="11797" priority="1191" stopIfTrue="1">
      <formula>LEN(TRIM(G32))=0</formula>
    </cfRule>
    <cfRule type="cellIs" dxfId="11796" priority="1192" stopIfTrue="1" operator="between">
      <formula>80.1</formula>
      <formula>100</formula>
    </cfRule>
    <cfRule type="cellIs" dxfId="11795" priority="1193" stopIfTrue="1" operator="between">
      <formula>35.1</formula>
      <formula>80</formula>
    </cfRule>
    <cfRule type="cellIs" dxfId="11794" priority="1194" stopIfTrue="1" operator="between">
      <formula>14.1</formula>
      <formula>35</formula>
    </cfRule>
    <cfRule type="cellIs" dxfId="11793" priority="1195" stopIfTrue="1" operator="between">
      <formula>5.1</formula>
      <formula>14</formula>
    </cfRule>
    <cfRule type="cellIs" dxfId="11792" priority="1196" stopIfTrue="1" operator="between">
      <formula>0</formula>
      <formula>5</formula>
    </cfRule>
    <cfRule type="containsBlanks" dxfId="11791" priority="1197" stopIfTrue="1">
      <formula>LEN(TRIM(G32))=0</formula>
    </cfRule>
  </conditionalFormatting>
  <conditionalFormatting sqref="H34:J34">
    <cfRule type="containsBlanks" dxfId="11790" priority="1184" stopIfTrue="1">
      <formula>LEN(TRIM(H34))=0</formula>
    </cfRule>
    <cfRule type="cellIs" dxfId="11789" priority="1185" stopIfTrue="1" operator="between">
      <formula>80.1</formula>
      <formula>100</formula>
    </cfRule>
    <cfRule type="cellIs" dxfId="11788" priority="1186" stopIfTrue="1" operator="between">
      <formula>35.1</formula>
      <formula>80</formula>
    </cfRule>
    <cfRule type="cellIs" dxfId="11787" priority="1187" stopIfTrue="1" operator="between">
      <formula>14.1</formula>
      <formula>35</formula>
    </cfRule>
    <cfRule type="cellIs" dxfId="11786" priority="1188" stopIfTrue="1" operator="between">
      <formula>5.1</formula>
      <formula>14</formula>
    </cfRule>
    <cfRule type="cellIs" dxfId="11785" priority="1189" stopIfTrue="1" operator="between">
      <formula>0</formula>
      <formula>5</formula>
    </cfRule>
    <cfRule type="containsBlanks" dxfId="11784" priority="1190" stopIfTrue="1">
      <formula>LEN(TRIM(H34))=0</formula>
    </cfRule>
  </conditionalFormatting>
  <conditionalFormatting sqref="J31">
    <cfRule type="containsBlanks" dxfId="11783" priority="1177" stopIfTrue="1">
      <formula>LEN(TRIM(J31))=0</formula>
    </cfRule>
    <cfRule type="cellIs" dxfId="11782" priority="1178" stopIfTrue="1" operator="between">
      <formula>80.1</formula>
      <formula>100</formula>
    </cfRule>
    <cfRule type="cellIs" dxfId="11781" priority="1179" stopIfTrue="1" operator="between">
      <formula>35.1</formula>
      <formula>80</formula>
    </cfRule>
    <cfRule type="cellIs" dxfId="11780" priority="1180" stopIfTrue="1" operator="between">
      <formula>14.1</formula>
      <formula>35</formula>
    </cfRule>
    <cfRule type="cellIs" dxfId="11779" priority="1181" stopIfTrue="1" operator="between">
      <formula>5.1</formula>
      <formula>14</formula>
    </cfRule>
    <cfRule type="cellIs" dxfId="11778" priority="1182" stopIfTrue="1" operator="between">
      <formula>0</formula>
      <formula>5</formula>
    </cfRule>
    <cfRule type="containsBlanks" dxfId="11777" priority="1183" stopIfTrue="1">
      <formula>LEN(TRIM(J31))=0</formula>
    </cfRule>
  </conditionalFormatting>
  <conditionalFormatting sqref="E30:H30">
    <cfRule type="containsBlanks" dxfId="11776" priority="1170" stopIfTrue="1">
      <formula>LEN(TRIM(E30))=0</formula>
    </cfRule>
    <cfRule type="cellIs" dxfId="11775" priority="1171" stopIfTrue="1" operator="between">
      <formula>80.1</formula>
      <formula>100</formula>
    </cfRule>
    <cfRule type="cellIs" dxfId="11774" priority="1172" stopIfTrue="1" operator="between">
      <formula>35.1</formula>
      <formula>80</formula>
    </cfRule>
    <cfRule type="cellIs" dxfId="11773" priority="1173" stopIfTrue="1" operator="between">
      <formula>14.1</formula>
      <formula>35</formula>
    </cfRule>
    <cfRule type="cellIs" dxfId="11772" priority="1174" stopIfTrue="1" operator="between">
      <formula>5.1</formula>
      <formula>14</formula>
    </cfRule>
    <cfRule type="cellIs" dxfId="11771" priority="1175" stopIfTrue="1" operator="between">
      <formula>0</formula>
      <formula>5</formula>
    </cfRule>
    <cfRule type="containsBlanks" dxfId="11770" priority="1176" stopIfTrue="1">
      <formula>LEN(TRIM(E30))=0</formula>
    </cfRule>
  </conditionalFormatting>
  <conditionalFormatting sqref="E31:I31">
    <cfRule type="containsBlanks" dxfId="11769" priority="1163" stopIfTrue="1">
      <formula>LEN(TRIM(E31))=0</formula>
    </cfRule>
    <cfRule type="cellIs" dxfId="11768" priority="1164" stopIfTrue="1" operator="between">
      <formula>80.1</formula>
      <formula>100</formula>
    </cfRule>
    <cfRule type="cellIs" dxfId="11767" priority="1165" stopIfTrue="1" operator="between">
      <formula>35.1</formula>
      <formula>80</formula>
    </cfRule>
    <cfRule type="cellIs" dxfId="11766" priority="1166" stopIfTrue="1" operator="between">
      <formula>14.1</formula>
      <formula>35</formula>
    </cfRule>
    <cfRule type="cellIs" dxfId="11765" priority="1167" stopIfTrue="1" operator="between">
      <formula>5.1</formula>
      <formula>14</formula>
    </cfRule>
    <cfRule type="cellIs" dxfId="11764" priority="1168" stopIfTrue="1" operator="between">
      <formula>0</formula>
      <formula>5</formula>
    </cfRule>
    <cfRule type="containsBlanks" dxfId="11763" priority="1169" stopIfTrue="1">
      <formula>LEN(TRIM(E31))=0</formula>
    </cfRule>
  </conditionalFormatting>
  <conditionalFormatting sqref="E32:F32">
    <cfRule type="containsBlanks" dxfId="11762" priority="1156" stopIfTrue="1">
      <formula>LEN(TRIM(E32))=0</formula>
    </cfRule>
    <cfRule type="cellIs" dxfId="11761" priority="1157" stopIfTrue="1" operator="between">
      <formula>80.1</formula>
      <formula>100</formula>
    </cfRule>
    <cfRule type="cellIs" dxfId="11760" priority="1158" stopIfTrue="1" operator="between">
      <formula>35.1</formula>
      <formula>80</formula>
    </cfRule>
    <cfRule type="cellIs" dxfId="11759" priority="1159" stopIfTrue="1" operator="between">
      <formula>14.1</formula>
      <formula>35</formula>
    </cfRule>
    <cfRule type="cellIs" dxfId="11758" priority="1160" stopIfTrue="1" operator="between">
      <formula>5.1</formula>
      <formula>14</formula>
    </cfRule>
    <cfRule type="cellIs" dxfId="11757" priority="1161" stopIfTrue="1" operator="between">
      <formula>0</formula>
      <formula>5</formula>
    </cfRule>
    <cfRule type="containsBlanks" dxfId="11756" priority="1162" stopIfTrue="1">
      <formula>LEN(TRIM(E32))=0</formula>
    </cfRule>
  </conditionalFormatting>
  <conditionalFormatting sqref="E33">
    <cfRule type="containsBlanks" dxfId="11755" priority="1149" stopIfTrue="1">
      <formula>LEN(TRIM(E33))=0</formula>
    </cfRule>
    <cfRule type="cellIs" dxfId="11754" priority="1150" stopIfTrue="1" operator="between">
      <formula>80.1</formula>
      <formula>100</formula>
    </cfRule>
    <cfRule type="cellIs" dxfId="11753" priority="1151" stopIfTrue="1" operator="between">
      <formula>35.1</formula>
      <formula>80</formula>
    </cfRule>
    <cfRule type="cellIs" dxfId="11752" priority="1152" stopIfTrue="1" operator="between">
      <formula>14.1</formula>
      <formula>35</formula>
    </cfRule>
    <cfRule type="cellIs" dxfId="11751" priority="1153" stopIfTrue="1" operator="between">
      <formula>5.1</formula>
      <formula>14</formula>
    </cfRule>
    <cfRule type="cellIs" dxfId="11750" priority="1154" stopIfTrue="1" operator="between">
      <formula>0</formula>
      <formula>5</formula>
    </cfRule>
    <cfRule type="containsBlanks" dxfId="11749" priority="1155" stopIfTrue="1">
      <formula>LEN(TRIM(E33))=0</formula>
    </cfRule>
  </conditionalFormatting>
  <conditionalFormatting sqref="E34:G34">
    <cfRule type="containsBlanks" dxfId="11748" priority="1142" stopIfTrue="1">
      <formula>LEN(TRIM(E34))=0</formula>
    </cfRule>
    <cfRule type="cellIs" dxfId="11747" priority="1143" stopIfTrue="1" operator="between">
      <formula>80.1</formula>
      <formula>100</formula>
    </cfRule>
    <cfRule type="cellIs" dxfId="11746" priority="1144" stopIfTrue="1" operator="between">
      <formula>35.1</formula>
      <formula>80</formula>
    </cfRule>
    <cfRule type="cellIs" dxfId="11745" priority="1145" stopIfTrue="1" operator="between">
      <formula>14.1</formula>
      <formula>35</formula>
    </cfRule>
    <cfRule type="cellIs" dxfId="11744" priority="1146" stopIfTrue="1" operator="between">
      <formula>5.1</formula>
      <formula>14</formula>
    </cfRule>
    <cfRule type="cellIs" dxfId="11743" priority="1147" stopIfTrue="1" operator="between">
      <formula>0</formula>
      <formula>5</formula>
    </cfRule>
    <cfRule type="containsBlanks" dxfId="11742" priority="1148" stopIfTrue="1">
      <formula>LEN(TRIM(E34))=0</formula>
    </cfRule>
  </conditionalFormatting>
  <conditionalFormatting sqref="K35:P37">
    <cfRule type="containsBlanks" dxfId="11741" priority="1135" stopIfTrue="1">
      <formula>LEN(TRIM(K35))=0</formula>
    </cfRule>
    <cfRule type="cellIs" dxfId="11740" priority="1136" stopIfTrue="1" operator="between">
      <formula>80.1</formula>
      <formula>100</formula>
    </cfRule>
    <cfRule type="cellIs" dxfId="11739" priority="1137" stopIfTrue="1" operator="between">
      <formula>35.1</formula>
      <formula>80</formula>
    </cfRule>
    <cfRule type="cellIs" dxfId="11738" priority="1138" stopIfTrue="1" operator="between">
      <formula>14.1</formula>
      <formula>35</formula>
    </cfRule>
    <cfRule type="cellIs" dxfId="11737" priority="1139" stopIfTrue="1" operator="between">
      <formula>5.1</formula>
      <formula>14</formula>
    </cfRule>
    <cfRule type="cellIs" dxfId="11736" priority="1140" stopIfTrue="1" operator="between">
      <formula>0</formula>
      <formula>5</formula>
    </cfRule>
    <cfRule type="containsBlanks" dxfId="11735" priority="1141" stopIfTrue="1">
      <formula>LEN(TRIM(K35))=0</formula>
    </cfRule>
  </conditionalFormatting>
  <conditionalFormatting sqref="I35:J35 J36:J37">
    <cfRule type="containsBlanks" dxfId="11734" priority="1128" stopIfTrue="1">
      <formula>LEN(TRIM(I35))=0</formula>
    </cfRule>
    <cfRule type="cellIs" dxfId="11733" priority="1129" stopIfTrue="1" operator="between">
      <formula>80.1</formula>
      <formula>100</formula>
    </cfRule>
    <cfRule type="cellIs" dxfId="11732" priority="1130" stopIfTrue="1" operator="between">
      <formula>35.1</formula>
      <formula>80</formula>
    </cfRule>
    <cfRule type="cellIs" dxfId="11731" priority="1131" stopIfTrue="1" operator="between">
      <formula>14.1</formula>
      <formula>35</formula>
    </cfRule>
    <cfRule type="cellIs" dxfId="11730" priority="1132" stopIfTrue="1" operator="between">
      <formula>5.1</formula>
      <formula>14</formula>
    </cfRule>
    <cfRule type="cellIs" dxfId="11729" priority="1133" stopIfTrue="1" operator="between">
      <formula>0</formula>
      <formula>5</formula>
    </cfRule>
    <cfRule type="containsBlanks" dxfId="11728" priority="1134" stopIfTrue="1">
      <formula>LEN(TRIM(I35))=0</formula>
    </cfRule>
  </conditionalFormatting>
  <conditionalFormatting sqref="E35:F35 H35">
    <cfRule type="containsBlanks" dxfId="11727" priority="1121" stopIfTrue="1">
      <formula>LEN(TRIM(E35))=0</formula>
    </cfRule>
    <cfRule type="cellIs" dxfId="11726" priority="1122" stopIfTrue="1" operator="between">
      <formula>80.1</formula>
      <formula>100</formula>
    </cfRule>
    <cfRule type="cellIs" dxfId="11725" priority="1123" stopIfTrue="1" operator="between">
      <formula>35.1</formula>
      <formula>80</formula>
    </cfRule>
    <cfRule type="cellIs" dxfId="11724" priority="1124" stopIfTrue="1" operator="between">
      <formula>14.1</formula>
      <formula>35</formula>
    </cfRule>
    <cfRule type="cellIs" dxfId="11723" priority="1125" stopIfTrue="1" operator="between">
      <formula>5.1</formula>
      <formula>14</formula>
    </cfRule>
    <cfRule type="cellIs" dxfId="11722" priority="1126" stopIfTrue="1" operator="between">
      <formula>0</formula>
      <formula>5</formula>
    </cfRule>
    <cfRule type="containsBlanks" dxfId="11721" priority="1127" stopIfTrue="1">
      <formula>LEN(TRIM(E35))=0</formula>
    </cfRule>
  </conditionalFormatting>
  <conditionalFormatting sqref="E36:I36">
    <cfRule type="containsBlanks" dxfId="11720" priority="1114" stopIfTrue="1">
      <formula>LEN(TRIM(E36))=0</formula>
    </cfRule>
    <cfRule type="cellIs" dxfId="11719" priority="1115" stopIfTrue="1" operator="between">
      <formula>80.1</formula>
      <formula>100</formula>
    </cfRule>
    <cfRule type="cellIs" dxfId="11718" priority="1116" stopIfTrue="1" operator="between">
      <formula>35.1</formula>
      <formula>80</formula>
    </cfRule>
    <cfRule type="cellIs" dxfId="11717" priority="1117" stopIfTrue="1" operator="between">
      <formula>14.1</formula>
      <formula>35</formula>
    </cfRule>
    <cfRule type="cellIs" dxfId="11716" priority="1118" stopIfTrue="1" operator="between">
      <formula>5.1</formula>
      <formula>14</formula>
    </cfRule>
    <cfRule type="cellIs" dxfId="11715" priority="1119" stopIfTrue="1" operator="between">
      <formula>0</formula>
      <formula>5</formula>
    </cfRule>
    <cfRule type="containsBlanks" dxfId="11714" priority="1120" stopIfTrue="1">
      <formula>LEN(TRIM(E36))=0</formula>
    </cfRule>
  </conditionalFormatting>
  <conditionalFormatting sqref="E37:I37">
    <cfRule type="containsBlanks" dxfId="11713" priority="1107" stopIfTrue="1">
      <formula>LEN(TRIM(E37))=0</formula>
    </cfRule>
    <cfRule type="cellIs" dxfId="11712" priority="1108" stopIfTrue="1" operator="between">
      <formula>80.1</formula>
      <formula>100</formula>
    </cfRule>
    <cfRule type="cellIs" dxfId="11711" priority="1109" stopIfTrue="1" operator="between">
      <formula>35.1</formula>
      <formula>80</formula>
    </cfRule>
    <cfRule type="cellIs" dxfId="11710" priority="1110" stopIfTrue="1" operator="between">
      <formula>14.1</formula>
      <formula>35</formula>
    </cfRule>
    <cfRule type="cellIs" dxfId="11709" priority="1111" stopIfTrue="1" operator="between">
      <formula>5.1</formula>
      <formula>14</formula>
    </cfRule>
    <cfRule type="cellIs" dxfId="11708" priority="1112" stopIfTrue="1" operator="between">
      <formula>0</formula>
      <formula>5</formula>
    </cfRule>
    <cfRule type="containsBlanks" dxfId="11707" priority="1113" stopIfTrue="1">
      <formula>LEN(TRIM(E37))=0</formula>
    </cfRule>
  </conditionalFormatting>
  <conditionalFormatting sqref="K38:P43">
    <cfRule type="containsBlanks" dxfId="11706" priority="1100" stopIfTrue="1">
      <formula>LEN(TRIM(K38))=0</formula>
    </cfRule>
    <cfRule type="cellIs" dxfId="11705" priority="1101" stopIfTrue="1" operator="between">
      <formula>80.1</formula>
      <formula>100</formula>
    </cfRule>
    <cfRule type="cellIs" dxfId="11704" priority="1102" stopIfTrue="1" operator="between">
      <formula>35.1</formula>
      <formula>80</formula>
    </cfRule>
    <cfRule type="cellIs" dxfId="11703" priority="1103" stopIfTrue="1" operator="between">
      <formula>14.1</formula>
      <formula>35</formula>
    </cfRule>
    <cfRule type="cellIs" dxfId="11702" priority="1104" stopIfTrue="1" operator="between">
      <formula>5.1</formula>
      <formula>14</formula>
    </cfRule>
    <cfRule type="cellIs" dxfId="11701" priority="1105" stopIfTrue="1" operator="between">
      <formula>0</formula>
      <formula>5</formula>
    </cfRule>
    <cfRule type="containsBlanks" dxfId="11700" priority="1106" stopIfTrue="1">
      <formula>LEN(TRIM(K38))=0</formula>
    </cfRule>
  </conditionalFormatting>
  <conditionalFormatting sqref="J38:J41 G42:J43">
    <cfRule type="containsBlanks" dxfId="11699" priority="1093" stopIfTrue="1">
      <formula>LEN(TRIM(G38))=0</formula>
    </cfRule>
    <cfRule type="cellIs" dxfId="11698" priority="1094" stopIfTrue="1" operator="between">
      <formula>80.1</formula>
      <formula>100</formula>
    </cfRule>
    <cfRule type="cellIs" dxfId="11697" priority="1095" stopIfTrue="1" operator="between">
      <formula>35.1</formula>
      <formula>80</formula>
    </cfRule>
    <cfRule type="cellIs" dxfId="11696" priority="1096" stopIfTrue="1" operator="between">
      <formula>14.1</formula>
      <formula>35</formula>
    </cfRule>
    <cfRule type="cellIs" dxfId="11695" priority="1097" stopIfTrue="1" operator="between">
      <formula>5.1</formula>
      <formula>14</formula>
    </cfRule>
    <cfRule type="cellIs" dxfId="11694" priority="1098" stopIfTrue="1" operator="between">
      <formula>0</formula>
      <formula>5</formula>
    </cfRule>
    <cfRule type="containsBlanks" dxfId="11693" priority="1099" stopIfTrue="1">
      <formula>LEN(TRIM(G38))=0</formula>
    </cfRule>
  </conditionalFormatting>
  <conditionalFormatting sqref="G43:J43">
    <cfRule type="containsBlanks" dxfId="11692" priority="1086" stopIfTrue="1">
      <formula>LEN(TRIM(G43))=0</formula>
    </cfRule>
    <cfRule type="cellIs" dxfId="11691" priority="1087" stopIfTrue="1" operator="between">
      <formula>80.1</formula>
      <formula>100</formula>
    </cfRule>
    <cfRule type="cellIs" dxfId="11690" priority="1088" stopIfTrue="1" operator="between">
      <formula>35.1</formula>
      <formula>80</formula>
    </cfRule>
    <cfRule type="cellIs" dxfId="11689" priority="1089" stopIfTrue="1" operator="between">
      <formula>14.1</formula>
      <formula>35</formula>
    </cfRule>
    <cfRule type="cellIs" dxfId="11688" priority="1090" stopIfTrue="1" operator="between">
      <formula>5.1</formula>
      <formula>14</formula>
    </cfRule>
    <cfRule type="cellIs" dxfId="11687" priority="1091" stopIfTrue="1" operator="between">
      <formula>0</formula>
      <formula>5</formula>
    </cfRule>
    <cfRule type="containsBlanks" dxfId="11686" priority="1092" stopIfTrue="1">
      <formula>LEN(TRIM(G43))=0</formula>
    </cfRule>
  </conditionalFormatting>
  <conditionalFormatting sqref="E38:I38">
    <cfRule type="containsBlanks" dxfId="11685" priority="1079" stopIfTrue="1">
      <formula>LEN(TRIM(E38))=0</formula>
    </cfRule>
    <cfRule type="cellIs" dxfId="11684" priority="1080" stopIfTrue="1" operator="between">
      <formula>80.1</formula>
      <formula>100</formula>
    </cfRule>
    <cfRule type="cellIs" dxfId="11683" priority="1081" stopIfTrue="1" operator="between">
      <formula>35.1</formula>
      <formula>80</formula>
    </cfRule>
    <cfRule type="cellIs" dxfId="11682" priority="1082" stopIfTrue="1" operator="between">
      <formula>14.1</formula>
      <formula>35</formula>
    </cfRule>
    <cfRule type="cellIs" dxfId="11681" priority="1083" stopIfTrue="1" operator="between">
      <formula>5.1</formula>
      <formula>14</formula>
    </cfRule>
    <cfRule type="cellIs" dxfId="11680" priority="1084" stopIfTrue="1" operator="between">
      <formula>0</formula>
      <formula>5</formula>
    </cfRule>
    <cfRule type="containsBlanks" dxfId="11679" priority="1085" stopIfTrue="1">
      <formula>LEN(TRIM(E38))=0</formula>
    </cfRule>
  </conditionalFormatting>
  <conditionalFormatting sqref="E39:I39">
    <cfRule type="containsBlanks" dxfId="11678" priority="1072" stopIfTrue="1">
      <formula>LEN(TRIM(E39))=0</formula>
    </cfRule>
    <cfRule type="cellIs" dxfId="11677" priority="1073" stopIfTrue="1" operator="between">
      <formula>80.1</formula>
      <formula>100</formula>
    </cfRule>
    <cfRule type="cellIs" dxfId="11676" priority="1074" stopIfTrue="1" operator="between">
      <formula>35.1</formula>
      <formula>80</formula>
    </cfRule>
    <cfRule type="cellIs" dxfId="11675" priority="1075" stopIfTrue="1" operator="between">
      <formula>14.1</formula>
      <formula>35</formula>
    </cfRule>
    <cfRule type="cellIs" dxfId="11674" priority="1076" stopIfTrue="1" operator="between">
      <formula>5.1</formula>
      <formula>14</formula>
    </cfRule>
    <cfRule type="cellIs" dxfId="11673" priority="1077" stopIfTrue="1" operator="between">
      <formula>0</formula>
      <formula>5</formula>
    </cfRule>
    <cfRule type="containsBlanks" dxfId="11672" priority="1078" stopIfTrue="1">
      <formula>LEN(TRIM(E39))=0</formula>
    </cfRule>
  </conditionalFormatting>
  <conditionalFormatting sqref="E40:I40">
    <cfRule type="containsBlanks" dxfId="11671" priority="1065" stopIfTrue="1">
      <formula>LEN(TRIM(E40))=0</formula>
    </cfRule>
    <cfRule type="cellIs" dxfId="11670" priority="1066" stopIfTrue="1" operator="between">
      <formula>80.1</formula>
      <formula>100</formula>
    </cfRule>
    <cfRule type="cellIs" dxfId="11669" priority="1067" stopIfTrue="1" operator="between">
      <formula>35.1</formula>
      <formula>80</formula>
    </cfRule>
    <cfRule type="cellIs" dxfId="11668" priority="1068" stopIfTrue="1" operator="between">
      <formula>14.1</formula>
      <formula>35</formula>
    </cfRule>
    <cfRule type="cellIs" dxfId="11667" priority="1069" stopIfTrue="1" operator="between">
      <formula>5.1</formula>
      <formula>14</formula>
    </cfRule>
    <cfRule type="cellIs" dxfId="11666" priority="1070" stopIfTrue="1" operator="between">
      <formula>0</formula>
      <formula>5</formula>
    </cfRule>
    <cfRule type="containsBlanks" dxfId="11665" priority="1071" stopIfTrue="1">
      <formula>LEN(TRIM(E40))=0</formula>
    </cfRule>
  </conditionalFormatting>
  <conditionalFormatting sqref="E41:I41">
    <cfRule type="containsBlanks" dxfId="11664" priority="1058" stopIfTrue="1">
      <formula>LEN(TRIM(E41))=0</formula>
    </cfRule>
    <cfRule type="cellIs" dxfId="11663" priority="1059" stopIfTrue="1" operator="between">
      <formula>80.1</formula>
      <formula>100</formula>
    </cfRule>
    <cfRule type="cellIs" dxfId="11662" priority="1060" stopIfTrue="1" operator="between">
      <formula>35.1</formula>
      <formula>80</formula>
    </cfRule>
    <cfRule type="cellIs" dxfId="11661" priority="1061" stopIfTrue="1" operator="between">
      <formula>14.1</formula>
      <formula>35</formula>
    </cfRule>
    <cfRule type="cellIs" dxfId="11660" priority="1062" stopIfTrue="1" operator="between">
      <formula>5.1</formula>
      <formula>14</formula>
    </cfRule>
    <cfRule type="cellIs" dxfId="11659" priority="1063" stopIfTrue="1" operator="between">
      <formula>0</formula>
      <formula>5</formula>
    </cfRule>
    <cfRule type="containsBlanks" dxfId="11658" priority="1064" stopIfTrue="1">
      <formula>LEN(TRIM(E41))=0</formula>
    </cfRule>
  </conditionalFormatting>
  <conditionalFormatting sqref="E42:F42">
    <cfRule type="containsBlanks" dxfId="11657" priority="1051" stopIfTrue="1">
      <formula>LEN(TRIM(E42))=0</formula>
    </cfRule>
    <cfRule type="cellIs" dxfId="11656" priority="1052" stopIfTrue="1" operator="between">
      <formula>80.1</formula>
      <formula>100</formula>
    </cfRule>
    <cfRule type="cellIs" dxfId="11655" priority="1053" stopIfTrue="1" operator="between">
      <formula>35.1</formula>
      <formula>80</formula>
    </cfRule>
    <cfRule type="cellIs" dxfId="11654" priority="1054" stopIfTrue="1" operator="between">
      <formula>14.1</formula>
      <formula>35</formula>
    </cfRule>
    <cfRule type="cellIs" dxfId="11653" priority="1055" stopIfTrue="1" operator="between">
      <formula>5.1</formula>
      <formula>14</formula>
    </cfRule>
    <cfRule type="cellIs" dxfId="11652" priority="1056" stopIfTrue="1" operator="between">
      <formula>0</formula>
      <formula>5</formula>
    </cfRule>
    <cfRule type="containsBlanks" dxfId="11651" priority="1057" stopIfTrue="1">
      <formula>LEN(TRIM(E42))=0</formula>
    </cfRule>
  </conditionalFormatting>
  <conditionalFormatting sqref="E43:F43">
    <cfRule type="containsBlanks" dxfId="11650" priority="1044" stopIfTrue="1">
      <formula>LEN(TRIM(E43))=0</formula>
    </cfRule>
    <cfRule type="cellIs" dxfId="11649" priority="1045" stopIfTrue="1" operator="between">
      <formula>80.1</formula>
      <formula>100</formula>
    </cfRule>
    <cfRule type="cellIs" dxfId="11648" priority="1046" stopIfTrue="1" operator="between">
      <formula>35.1</formula>
      <formula>80</formula>
    </cfRule>
    <cfRule type="cellIs" dxfId="11647" priority="1047" stopIfTrue="1" operator="between">
      <formula>14.1</formula>
      <formula>35</formula>
    </cfRule>
    <cfRule type="cellIs" dxfId="11646" priority="1048" stopIfTrue="1" operator="between">
      <formula>5.1</formula>
      <formula>14</formula>
    </cfRule>
    <cfRule type="cellIs" dxfId="11645" priority="1049" stopIfTrue="1" operator="between">
      <formula>0</formula>
      <formula>5</formula>
    </cfRule>
    <cfRule type="containsBlanks" dxfId="11644" priority="1050" stopIfTrue="1">
      <formula>LEN(TRIM(E43))=0</formula>
    </cfRule>
  </conditionalFormatting>
  <conditionalFormatting sqref="K44:P45">
    <cfRule type="containsBlanks" dxfId="11643" priority="1037" stopIfTrue="1">
      <formula>LEN(TRIM(K44))=0</formula>
    </cfRule>
    <cfRule type="cellIs" dxfId="11642" priority="1038" stopIfTrue="1" operator="between">
      <formula>80.1</formula>
      <formula>100</formula>
    </cfRule>
    <cfRule type="cellIs" dxfId="11641" priority="1039" stopIfTrue="1" operator="between">
      <formula>35.1</formula>
      <formula>80</formula>
    </cfRule>
    <cfRule type="cellIs" dxfId="11640" priority="1040" stopIfTrue="1" operator="between">
      <formula>14.1</formula>
      <formula>35</formula>
    </cfRule>
    <cfRule type="cellIs" dxfId="11639" priority="1041" stopIfTrue="1" operator="between">
      <formula>5.1</formula>
      <formula>14</formula>
    </cfRule>
    <cfRule type="cellIs" dxfId="11638" priority="1042" stopIfTrue="1" operator="between">
      <formula>0</formula>
      <formula>5</formula>
    </cfRule>
    <cfRule type="containsBlanks" dxfId="11637" priority="1043" stopIfTrue="1">
      <formula>LEN(TRIM(K44))=0</formula>
    </cfRule>
  </conditionalFormatting>
  <conditionalFormatting sqref="G44:J45">
    <cfRule type="containsBlanks" dxfId="11636" priority="1030" stopIfTrue="1">
      <formula>LEN(TRIM(G44))=0</formula>
    </cfRule>
    <cfRule type="cellIs" dxfId="11635" priority="1031" stopIfTrue="1" operator="between">
      <formula>80.1</formula>
      <formula>100</formula>
    </cfRule>
    <cfRule type="cellIs" dxfId="11634" priority="1032" stopIfTrue="1" operator="between">
      <formula>35.1</formula>
      <formula>80</formula>
    </cfRule>
    <cfRule type="cellIs" dxfId="11633" priority="1033" stopIfTrue="1" operator="between">
      <formula>14.1</formula>
      <formula>35</formula>
    </cfRule>
    <cfRule type="cellIs" dxfId="11632" priority="1034" stopIfTrue="1" operator="between">
      <formula>5.1</formula>
      <formula>14</formula>
    </cfRule>
    <cfRule type="cellIs" dxfId="11631" priority="1035" stopIfTrue="1" operator="between">
      <formula>0</formula>
      <formula>5</formula>
    </cfRule>
    <cfRule type="containsBlanks" dxfId="11630" priority="1036" stopIfTrue="1">
      <formula>LEN(TRIM(G44))=0</formula>
    </cfRule>
  </conditionalFormatting>
  <conditionalFormatting sqref="G44:J45">
    <cfRule type="containsBlanks" dxfId="11629" priority="1023" stopIfTrue="1">
      <formula>LEN(TRIM(G44))=0</formula>
    </cfRule>
    <cfRule type="cellIs" dxfId="11628" priority="1024" stopIfTrue="1" operator="between">
      <formula>80.1</formula>
      <formula>100</formula>
    </cfRule>
    <cfRule type="cellIs" dxfId="11627" priority="1025" stopIfTrue="1" operator="between">
      <formula>35.1</formula>
      <formula>80</formula>
    </cfRule>
    <cfRule type="cellIs" dxfId="11626" priority="1026" stopIfTrue="1" operator="between">
      <formula>14.1</formula>
      <formula>35</formula>
    </cfRule>
    <cfRule type="cellIs" dxfId="11625" priority="1027" stopIfTrue="1" operator="between">
      <formula>5.1</formula>
      <formula>14</formula>
    </cfRule>
    <cfRule type="cellIs" dxfId="11624" priority="1028" stopIfTrue="1" operator="between">
      <formula>0</formula>
      <formula>5</formula>
    </cfRule>
    <cfRule type="containsBlanks" dxfId="11623" priority="1029" stopIfTrue="1">
      <formula>LEN(TRIM(G44))=0</formula>
    </cfRule>
  </conditionalFormatting>
  <conditionalFormatting sqref="E44:F44">
    <cfRule type="containsBlanks" dxfId="11622" priority="1016" stopIfTrue="1">
      <formula>LEN(TRIM(E44))=0</formula>
    </cfRule>
    <cfRule type="cellIs" dxfId="11621" priority="1017" stopIfTrue="1" operator="between">
      <formula>80.1</formula>
      <formula>100</formula>
    </cfRule>
    <cfRule type="cellIs" dxfId="11620" priority="1018" stopIfTrue="1" operator="between">
      <formula>35.1</formula>
      <formula>80</formula>
    </cfRule>
    <cfRule type="cellIs" dxfId="11619" priority="1019" stopIfTrue="1" operator="between">
      <formula>14.1</formula>
      <formula>35</formula>
    </cfRule>
    <cfRule type="cellIs" dxfId="11618" priority="1020" stopIfTrue="1" operator="between">
      <formula>5.1</formula>
      <formula>14</formula>
    </cfRule>
    <cfRule type="cellIs" dxfId="11617" priority="1021" stopIfTrue="1" operator="between">
      <formula>0</formula>
      <formula>5</formula>
    </cfRule>
    <cfRule type="containsBlanks" dxfId="11616" priority="1022" stopIfTrue="1">
      <formula>LEN(TRIM(E44))=0</formula>
    </cfRule>
  </conditionalFormatting>
  <conditionalFormatting sqref="E45:F45">
    <cfRule type="containsBlanks" dxfId="11615" priority="1009" stopIfTrue="1">
      <formula>LEN(TRIM(E45))=0</formula>
    </cfRule>
    <cfRule type="cellIs" dxfId="11614" priority="1010" stopIfTrue="1" operator="between">
      <formula>80.1</formula>
      <formula>100</formula>
    </cfRule>
    <cfRule type="cellIs" dxfId="11613" priority="1011" stopIfTrue="1" operator="between">
      <formula>35.1</formula>
      <formula>80</formula>
    </cfRule>
    <cfRule type="cellIs" dxfId="11612" priority="1012" stopIfTrue="1" operator="between">
      <formula>14.1</formula>
      <formula>35</formula>
    </cfRule>
    <cfRule type="cellIs" dxfId="11611" priority="1013" stopIfTrue="1" operator="between">
      <formula>5.1</formula>
      <formula>14</formula>
    </cfRule>
    <cfRule type="cellIs" dxfId="11610" priority="1014" stopIfTrue="1" operator="between">
      <formula>0</formula>
      <formula>5</formula>
    </cfRule>
    <cfRule type="containsBlanks" dxfId="11609" priority="1015" stopIfTrue="1">
      <formula>LEN(TRIM(E45))=0</formula>
    </cfRule>
  </conditionalFormatting>
  <conditionalFormatting sqref="K46:P46">
    <cfRule type="containsBlanks" dxfId="11608" priority="1002" stopIfTrue="1">
      <formula>LEN(TRIM(K46))=0</formula>
    </cfRule>
    <cfRule type="cellIs" dxfId="11607" priority="1003" stopIfTrue="1" operator="between">
      <formula>80.1</formula>
      <formula>100</formula>
    </cfRule>
    <cfRule type="cellIs" dxfId="11606" priority="1004" stopIfTrue="1" operator="between">
      <formula>35.1</formula>
      <formula>80</formula>
    </cfRule>
    <cfRule type="cellIs" dxfId="11605" priority="1005" stopIfTrue="1" operator="between">
      <formula>14.1</formula>
      <formula>35</formula>
    </cfRule>
    <cfRule type="cellIs" dxfId="11604" priority="1006" stopIfTrue="1" operator="between">
      <formula>5.1</formula>
      <formula>14</formula>
    </cfRule>
    <cfRule type="cellIs" dxfId="11603" priority="1007" stopIfTrue="1" operator="between">
      <formula>0</formula>
      <formula>5</formula>
    </cfRule>
    <cfRule type="containsBlanks" dxfId="11602" priority="1008" stopIfTrue="1">
      <formula>LEN(TRIM(K46))=0</formula>
    </cfRule>
  </conditionalFormatting>
  <conditionalFormatting sqref="E46:F46">
    <cfRule type="containsBlanks" dxfId="11601" priority="988" stopIfTrue="1">
      <formula>LEN(TRIM(E46))=0</formula>
    </cfRule>
    <cfRule type="cellIs" dxfId="11600" priority="989" stopIfTrue="1" operator="between">
      <formula>80.1</formula>
      <formula>100</formula>
    </cfRule>
    <cfRule type="cellIs" dxfId="11599" priority="990" stopIfTrue="1" operator="between">
      <formula>35.1</formula>
      <formula>80</formula>
    </cfRule>
    <cfRule type="cellIs" dxfId="11598" priority="991" stopIfTrue="1" operator="between">
      <formula>14.1</formula>
      <formula>35</formula>
    </cfRule>
    <cfRule type="cellIs" dxfId="11597" priority="992" stopIfTrue="1" operator="between">
      <formula>5.1</formula>
      <formula>14</formula>
    </cfRule>
    <cfRule type="cellIs" dxfId="11596" priority="993" stopIfTrue="1" operator="between">
      <formula>0</formula>
      <formula>5</formula>
    </cfRule>
    <cfRule type="containsBlanks" dxfId="11595" priority="994" stopIfTrue="1">
      <formula>LEN(TRIM(E46))=0</formula>
    </cfRule>
  </conditionalFormatting>
  <conditionalFormatting sqref="K47:P47">
    <cfRule type="containsBlanks" dxfId="11594" priority="981" stopIfTrue="1">
      <formula>LEN(TRIM(K47))=0</formula>
    </cfRule>
    <cfRule type="cellIs" dxfId="11593" priority="982" stopIfTrue="1" operator="between">
      <formula>80.1</formula>
      <formula>100</formula>
    </cfRule>
    <cfRule type="cellIs" dxfId="11592" priority="983" stopIfTrue="1" operator="between">
      <formula>35.1</formula>
      <formula>80</formula>
    </cfRule>
    <cfRule type="cellIs" dxfId="11591" priority="984" stopIfTrue="1" operator="between">
      <formula>14.1</formula>
      <formula>35</formula>
    </cfRule>
    <cfRule type="cellIs" dxfId="11590" priority="985" stopIfTrue="1" operator="between">
      <formula>5.1</formula>
      <formula>14</formula>
    </cfRule>
    <cfRule type="cellIs" dxfId="11589" priority="986" stopIfTrue="1" operator="between">
      <formula>0</formula>
      <formula>5</formula>
    </cfRule>
    <cfRule type="containsBlanks" dxfId="11588" priority="987" stopIfTrue="1">
      <formula>LEN(TRIM(K47))=0</formula>
    </cfRule>
  </conditionalFormatting>
  <conditionalFormatting sqref="H47:J47 J48 I49:J49 J50 G51:J51 H52">
    <cfRule type="containsBlanks" dxfId="11587" priority="960" stopIfTrue="1">
      <formula>LEN(TRIM(G47))=0</formula>
    </cfRule>
    <cfRule type="cellIs" dxfId="11586" priority="961" stopIfTrue="1" operator="between">
      <formula>80.1</formula>
      <formula>100</formula>
    </cfRule>
    <cfRule type="cellIs" dxfId="11585" priority="962" stopIfTrue="1" operator="between">
      <formula>35.1</formula>
      <formula>80</formula>
    </cfRule>
    <cfRule type="cellIs" dxfId="11584" priority="963" stopIfTrue="1" operator="between">
      <formula>14.1</formula>
      <formula>35</formula>
    </cfRule>
    <cfRule type="cellIs" dxfId="11583" priority="964" stopIfTrue="1" operator="between">
      <formula>5.1</formula>
      <formula>14</formula>
    </cfRule>
    <cfRule type="cellIs" dxfId="11582" priority="965" stopIfTrue="1" operator="between">
      <formula>0</formula>
      <formula>5</formula>
    </cfRule>
    <cfRule type="containsBlanks" dxfId="11581" priority="966" stopIfTrue="1">
      <formula>LEN(TRIM(G47))=0</formula>
    </cfRule>
  </conditionalFormatting>
  <conditionalFormatting sqref="G51:J51 H52">
    <cfRule type="containsBlanks" dxfId="11580" priority="953" stopIfTrue="1">
      <formula>LEN(TRIM(G51))=0</formula>
    </cfRule>
    <cfRule type="cellIs" dxfId="11579" priority="954" stopIfTrue="1" operator="between">
      <formula>79.1</formula>
      <formula>100</formula>
    </cfRule>
    <cfRule type="cellIs" dxfId="11578" priority="955" stopIfTrue="1" operator="between">
      <formula>34.1</formula>
      <formula>79</formula>
    </cfRule>
    <cfRule type="cellIs" dxfId="11577" priority="956" stopIfTrue="1" operator="between">
      <formula>13.1</formula>
      <formula>34</formula>
    </cfRule>
    <cfRule type="cellIs" dxfId="11576" priority="957" stopIfTrue="1" operator="between">
      <formula>5.1</formula>
      <formula>13</formula>
    </cfRule>
    <cfRule type="cellIs" dxfId="11575" priority="958" stopIfTrue="1" operator="between">
      <formula>0</formula>
      <formula>5</formula>
    </cfRule>
    <cfRule type="containsBlanks" dxfId="11574" priority="959" stopIfTrue="1">
      <formula>LEN(TRIM(G51))=0</formula>
    </cfRule>
  </conditionalFormatting>
  <conditionalFormatting sqref="E50:I50">
    <cfRule type="containsBlanks" dxfId="11573" priority="925" stopIfTrue="1">
      <formula>LEN(TRIM(E50))=0</formula>
    </cfRule>
    <cfRule type="cellIs" dxfId="11572" priority="926" stopIfTrue="1" operator="between">
      <formula>80.1</formula>
      <formula>100</formula>
    </cfRule>
    <cfRule type="cellIs" dxfId="11571" priority="927" stopIfTrue="1" operator="between">
      <formula>35.1</formula>
      <formula>80</formula>
    </cfRule>
    <cfRule type="cellIs" dxfId="11570" priority="928" stopIfTrue="1" operator="between">
      <formula>14.1</formula>
      <formula>35</formula>
    </cfRule>
    <cfRule type="cellIs" dxfId="11569" priority="929" stopIfTrue="1" operator="between">
      <formula>5.1</formula>
      <formula>14</formula>
    </cfRule>
    <cfRule type="cellIs" dxfId="11568" priority="930" stopIfTrue="1" operator="between">
      <formula>0</formula>
      <formula>5</formula>
    </cfRule>
    <cfRule type="containsBlanks" dxfId="11567" priority="931" stopIfTrue="1">
      <formula>LEN(TRIM(E50))=0</formula>
    </cfRule>
  </conditionalFormatting>
  <conditionalFormatting sqref="E51:F51 F52">
    <cfRule type="containsBlanks" dxfId="11566" priority="918" stopIfTrue="1">
      <formula>LEN(TRIM(E51))=0</formula>
    </cfRule>
    <cfRule type="cellIs" dxfId="11565" priority="919" stopIfTrue="1" operator="between">
      <formula>80.1</formula>
      <formula>100</formula>
    </cfRule>
    <cfRule type="cellIs" dxfId="11564" priority="920" stopIfTrue="1" operator="between">
      <formula>35.1</formula>
      <formula>80</formula>
    </cfRule>
    <cfRule type="cellIs" dxfId="11563" priority="921" stopIfTrue="1" operator="between">
      <formula>14.1</formula>
      <formula>35</formula>
    </cfRule>
    <cfRule type="cellIs" dxfId="11562" priority="922" stopIfTrue="1" operator="between">
      <formula>5.1</formula>
      <formula>14</formula>
    </cfRule>
    <cfRule type="cellIs" dxfId="11561" priority="923" stopIfTrue="1" operator="between">
      <formula>0</formula>
      <formula>5</formula>
    </cfRule>
    <cfRule type="containsBlanks" dxfId="11560" priority="924" stopIfTrue="1">
      <formula>LEN(TRIM(E51))=0</formula>
    </cfRule>
  </conditionalFormatting>
  <conditionalFormatting sqref="K53:P54">
    <cfRule type="containsBlanks" dxfId="11559" priority="911" stopIfTrue="1">
      <formula>LEN(TRIM(K53))=0</formula>
    </cfRule>
    <cfRule type="cellIs" dxfId="11558" priority="912" stopIfTrue="1" operator="between">
      <formula>80.1</formula>
      <formula>100</formula>
    </cfRule>
    <cfRule type="cellIs" dxfId="11557" priority="913" stopIfTrue="1" operator="between">
      <formula>35.1</formula>
      <formula>80</formula>
    </cfRule>
    <cfRule type="cellIs" dxfId="11556" priority="914" stopIfTrue="1" operator="between">
      <formula>14.1</formula>
      <formula>35</formula>
    </cfRule>
    <cfRule type="cellIs" dxfId="11555" priority="915" stopIfTrue="1" operator="between">
      <formula>5.1</formula>
      <formula>14</formula>
    </cfRule>
    <cfRule type="cellIs" dxfId="11554" priority="916" stopIfTrue="1" operator="between">
      <formula>0</formula>
      <formula>5</formula>
    </cfRule>
    <cfRule type="containsBlanks" dxfId="11553" priority="917" stopIfTrue="1">
      <formula>LEN(TRIM(K53))=0</formula>
    </cfRule>
  </conditionalFormatting>
  <conditionalFormatting sqref="E53:H53">
    <cfRule type="containsBlanks" dxfId="11552" priority="883" stopIfTrue="1">
      <formula>LEN(TRIM(E53))=0</formula>
    </cfRule>
    <cfRule type="cellIs" dxfId="11551" priority="884" stopIfTrue="1" operator="between">
      <formula>80.1</formula>
      <formula>100</formula>
    </cfRule>
    <cfRule type="cellIs" dxfId="11550" priority="885" stopIfTrue="1" operator="between">
      <formula>35.1</formula>
      <formula>80</formula>
    </cfRule>
    <cfRule type="cellIs" dxfId="11549" priority="886" stopIfTrue="1" operator="between">
      <formula>14.1</formula>
      <formula>35</formula>
    </cfRule>
    <cfRule type="cellIs" dxfId="11548" priority="887" stopIfTrue="1" operator="between">
      <formula>5.1</formula>
      <formula>14</formula>
    </cfRule>
    <cfRule type="cellIs" dxfId="11547" priority="888" stopIfTrue="1" operator="between">
      <formula>0</formula>
      <formula>5</formula>
    </cfRule>
    <cfRule type="containsBlanks" dxfId="11546" priority="889" stopIfTrue="1">
      <formula>LEN(TRIM(E53))=0</formula>
    </cfRule>
  </conditionalFormatting>
  <conditionalFormatting sqref="E54:H54">
    <cfRule type="containsBlanks" dxfId="11545" priority="876" stopIfTrue="1">
      <formula>LEN(TRIM(E54))=0</formula>
    </cfRule>
    <cfRule type="cellIs" dxfId="11544" priority="877" stopIfTrue="1" operator="between">
      <formula>80.1</formula>
      <formula>100</formula>
    </cfRule>
    <cfRule type="cellIs" dxfId="11543" priority="878" stopIfTrue="1" operator="between">
      <formula>35.1</formula>
      <formula>80</formula>
    </cfRule>
    <cfRule type="cellIs" dxfId="11542" priority="879" stopIfTrue="1" operator="between">
      <formula>14.1</formula>
      <formula>35</formula>
    </cfRule>
    <cfRule type="cellIs" dxfId="11541" priority="880" stopIfTrue="1" operator="between">
      <formula>5.1</formula>
      <formula>14</formula>
    </cfRule>
    <cfRule type="cellIs" dxfId="11540" priority="881" stopIfTrue="1" operator="between">
      <formula>0</formula>
      <formula>5</formula>
    </cfRule>
    <cfRule type="containsBlanks" dxfId="11539" priority="882" stopIfTrue="1">
      <formula>LEN(TRIM(E54))=0</formula>
    </cfRule>
  </conditionalFormatting>
  <conditionalFormatting sqref="K56:P61">
    <cfRule type="containsBlanks" dxfId="11538" priority="869" stopIfTrue="1">
      <formula>LEN(TRIM(K56))=0</formula>
    </cfRule>
    <cfRule type="cellIs" dxfId="11537" priority="870" stopIfTrue="1" operator="between">
      <formula>80.1</formula>
      <formula>100</formula>
    </cfRule>
    <cfRule type="cellIs" dxfId="11536" priority="871" stopIfTrue="1" operator="between">
      <formula>35.1</formula>
      <formula>80</formula>
    </cfRule>
    <cfRule type="cellIs" dxfId="11535" priority="872" stopIfTrue="1" operator="between">
      <formula>14.1</formula>
      <formula>35</formula>
    </cfRule>
    <cfRule type="cellIs" dxfId="11534" priority="873" stopIfTrue="1" operator="between">
      <formula>5.1</formula>
      <formula>14</formula>
    </cfRule>
    <cfRule type="cellIs" dxfId="11533" priority="874" stopIfTrue="1" operator="between">
      <formula>0</formula>
      <formula>5</formula>
    </cfRule>
    <cfRule type="containsBlanks" dxfId="11532" priority="875" stopIfTrue="1">
      <formula>LEN(TRIM(K56))=0</formula>
    </cfRule>
  </conditionalFormatting>
  <conditionalFormatting sqref="I59:J59 E56:J56 H57:J58 H60:J61">
    <cfRule type="containsBlanks" dxfId="11531" priority="862" stopIfTrue="1">
      <formula>LEN(TRIM(E56))=0</formula>
    </cfRule>
    <cfRule type="cellIs" dxfId="11530" priority="863" stopIfTrue="1" operator="between">
      <formula>80.1</formula>
      <formula>100</formula>
    </cfRule>
    <cfRule type="cellIs" dxfId="11529" priority="864" stopIfTrue="1" operator="between">
      <formula>35.1</formula>
      <formula>80</formula>
    </cfRule>
    <cfRule type="cellIs" dxfId="11528" priority="865" stopIfTrue="1" operator="between">
      <formula>14.1</formula>
      <formula>35</formula>
    </cfRule>
    <cfRule type="cellIs" dxfId="11527" priority="866" stopIfTrue="1" operator="between">
      <formula>5.1</formula>
      <formula>14</formula>
    </cfRule>
    <cfRule type="cellIs" dxfId="11526" priority="867" stopIfTrue="1" operator="between">
      <formula>0</formula>
      <formula>5</formula>
    </cfRule>
    <cfRule type="containsBlanks" dxfId="11525" priority="868" stopIfTrue="1">
      <formula>LEN(TRIM(E56))=0</formula>
    </cfRule>
  </conditionalFormatting>
  <conditionalFormatting sqref="E56:J56 I59:J59 H57:J58 H60:J61">
    <cfRule type="containsBlanks" dxfId="11524" priority="855" stopIfTrue="1">
      <formula>LEN(TRIM(E56))=0</formula>
    </cfRule>
    <cfRule type="cellIs" dxfId="11523" priority="856" stopIfTrue="1" operator="between">
      <formula>79.1</formula>
      <formula>100</formula>
    </cfRule>
    <cfRule type="cellIs" dxfId="11522" priority="857" stopIfTrue="1" operator="between">
      <formula>34.1</formula>
      <formula>79</formula>
    </cfRule>
    <cfRule type="cellIs" dxfId="11521" priority="858" stopIfTrue="1" operator="between">
      <formula>13.1</formula>
      <formula>34</formula>
    </cfRule>
    <cfRule type="cellIs" dxfId="11520" priority="859" stopIfTrue="1" operator="between">
      <formula>5.1</formula>
      <formula>13</formula>
    </cfRule>
    <cfRule type="cellIs" dxfId="11519" priority="860" stopIfTrue="1" operator="between">
      <formula>0</formula>
      <formula>5</formula>
    </cfRule>
    <cfRule type="containsBlanks" dxfId="11518" priority="861" stopIfTrue="1">
      <formula>LEN(TRIM(E56))=0</formula>
    </cfRule>
  </conditionalFormatting>
  <conditionalFormatting sqref="E59:H59">
    <cfRule type="containsBlanks" dxfId="11517" priority="848" stopIfTrue="1">
      <formula>LEN(TRIM(E59))=0</formula>
    </cfRule>
    <cfRule type="cellIs" dxfId="11516" priority="849" stopIfTrue="1" operator="between">
      <formula>80.1</formula>
      <formula>100</formula>
    </cfRule>
    <cfRule type="cellIs" dxfId="11515" priority="850" stopIfTrue="1" operator="between">
      <formula>35.1</formula>
      <formula>80</formula>
    </cfRule>
    <cfRule type="cellIs" dxfId="11514" priority="851" stopIfTrue="1" operator="between">
      <formula>14.1</formula>
      <formula>35</formula>
    </cfRule>
    <cfRule type="cellIs" dxfId="11513" priority="852" stopIfTrue="1" operator="between">
      <formula>5.1</formula>
      <formula>14</formula>
    </cfRule>
    <cfRule type="cellIs" dxfId="11512" priority="853" stopIfTrue="1" operator="between">
      <formula>0</formula>
      <formula>5</formula>
    </cfRule>
    <cfRule type="containsBlanks" dxfId="11511" priority="854" stopIfTrue="1">
      <formula>LEN(TRIM(E59))=0</formula>
    </cfRule>
  </conditionalFormatting>
  <conditionalFormatting sqref="E57:G57">
    <cfRule type="containsBlanks" dxfId="11510" priority="841" stopIfTrue="1">
      <formula>LEN(TRIM(E57))=0</formula>
    </cfRule>
    <cfRule type="cellIs" dxfId="11509" priority="842" stopIfTrue="1" operator="between">
      <formula>80.1</formula>
      <formula>100</formula>
    </cfRule>
    <cfRule type="cellIs" dxfId="11508" priority="843" stopIfTrue="1" operator="between">
      <formula>35.1</formula>
      <formula>80</formula>
    </cfRule>
    <cfRule type="cellIs" dxfId="11507" priority="844" stopIfTrue="1" operator="between">
      <formula>14.1</formula>
      <formula>35</formula>
    </cfRule>
    <cfRule type="cellIs" dxfId="11506" priority="845" stopIfTrue="1" operator="between">
      <formula>5.1</formula>
      <formula>14</formula>
    </cfRule>
    <cfRule type="cellIs" dxfId="11505" priority="846" stopIfTrue="1" operator="between">
      <formula>0</formula>
      <formula>5</formula>
    </cfRule>
    <cfRule type="containsBlanks" dxfId="11504" priority="847" stopIfTrue="1">
      <formula>LEN(TRIM(E57))=0</formula>
    </cfRule>
  </conditionalFormatting>
  <conditionalFormatting sqref="E58:G58">
    <cfRule type="containsBlanks" dxfId="11503" priority="834" stopIfTrue="1">
      <formula>LEN(TRIM(E58))=0</formula>
    </cfRule>
    <cfRule type="cellIs" dxfId="11502" priority="835" stopIfTrue="1" operator="between">
      <formula>80.1</formula>
      <formula>100</formula>
    </cfRule>
    <cfRule type="cellIs" dxfId="11501" priority="836" stopIfTrue="1" operator="between">
      <formula>35.1</formula>
      <formula>80</formula>
    </cfRule>
    <cfRule type="cellIs" dxfId="11500" priority="837" stopIfTrue="1" operator="between">
      <formula>14.1</formula>
      <formula>35</formula>
    </cfRule>
    <cfRule type="cellIs" dxfId="11499" priority="838" stopIfTrue="1" operator="between">
      <formula>5.1</formula>
      <formula>14</formula>
    </cfRule>
    <cfRule type="cellIs" dxfId="11498" priority="839" stopIfTrue="1" operator="between">
      <formula>0</formula>
      <formula>5</formula>
    </cfRule>
    <cfRule type="containsBlanks" dxfId="11497" priority="840" stopIfTrue="1">
      <formula>LEN(TRIM(E58))=0</formula>
    </cfRule>
  </conditionalFormatting>
  <conditionalFormatting sqref="E60:G61">
    <cfRule type="containsBlanks" dxfId="11496" priority="827" stopIfTrue="1">
      <formula>LEN(TRIM(E60))=0</formula>
    </cfRule>
    <cfRule type="cellIs" dxfId="11495" priority="828" stopIfTrue="1" operator="between">
      <formula>80.1</formula>
      <formula>100</formula>
    </cfRule>
    <cfRule type="cellIs" dxfId="11494" priority="829" stopIfTrue="1" operator="between">
      <formula>35.1</formula>
      <formula>80</formula>
    </cfRule>
    <cfRule type="cellIs" dxfId="11493" priority="830" stopIfTrue="1" operator="between">
      <formula>14.1</formula>
      <formula>35</formula>
    </cfRule>
    <cfRule type="cellIs" dxfId="11492" priority="831" stopIfTrue="1" operator="between">
      <formula>5.1</formula>
      <formula>14</formula>
    </cfRule>
    <cfRule type="cellIs" dxfId="11491" priority="832" stopIfTrue="1" operator="between">
      <formula>0</formula>
      <formula>5</formula>
    </cfRule>
    <cfRule type="containsBlanks" dxfId="11490" priority="833" stopIfTrue="1">
      <formula>LEN(TRIM(E60))=0</formula>
    </cfRule>
  </conditionalFormatting>
  <conditionalFormatting sqref="I63:P63">
    <cfRule type="containsBlanks" dxfId="11489" priority="813" stopIfTrue="1">
      <formula>LEN(TRIM(I63))=0</formula>
    </cfRule>
    <cfRule type="cellIs" dxfId="11488" priority="814" stopIfTrue="1" operator="between">
      <formula>80.1</formula>
      <formula>100</formula>
    </cfRule>
    <cfRule type="cellIs" dxfId="11487" priority="815" stopIfTrue="1" operator="between">
      <formula>35.1</formula>
      <formula>80</formula>
    </cfRule>
    <cfRule type="cellIs" dxfId="11486" priority="816" stopIfTrue="1" operator="between">
      <formula>14.1</formula>
      <formula>35</formula>
    </cfRule>
    <cfRule type="cellIs" dxfId="11485" priority="817" stopIfTrue="1" operator="between">
      <formula>5.1</formula>
      <formula>14</formula>
    </cfRule>
    <cfRule type="cellIs" dxfId="11484" priority="818" stopIfTrue="1" operator="between">
      <formula>0</formula>
      <formula>5</formula>
    </cfRule>
    <cfRule type="containsBlanks" dxfId="11483" priority="819" stopIfTrue="1">
      <formula>LEN(TRIM(I63))=0</formula>
    </cfRule>
  </conditionalFormatting>
  <conditionalFormatting sqref="I63:J63">
    <cfRule type="containsBlanks" dxfId="11482" priority="820" stopIfTrue="1">
      <formula>LEN(TRIM(I63))=0</formula>
    </cfRule>
  </conditionalFormatting>
  <conditionalFormatting sqref="H64:P64 E65:P66">
    <cfRule type="containsBlanks" dxfId="11481" priority="799" stopIfTrue="1">
      <formula>LEN(TRIM(E64))=0</formula>
    </cfRule>
    <cfRule type="cellIs" dxfId="11480" priority="800" stopIfTrue="1" operator="between">
      <formula>80.1</formula>
      <formula>100</formula>
    </cfRule>
    <cfRule type="cellIs" dxfId="11479" priority="801" stopIfTrue="1" operator="between">
      <formula>35.1</formula>
      <formula>80</formula>
    </cfRule>
    <cfRule type="cellIs" dxfId="11478" priority="802" stopIfTrue="1" operator="between">
      <formula>14.1</formula>
      <formula>35</formula>
    </cfRule>
    <cfRule type="cellIs" dxfId="11477" priority="803" stopIfTrue="1" operator="between">
      <formula>5.1</formula>
      <formula>14</formula>
    </cfRule>
    <cfRule type="cellIs" dxfId="11476" priority="804" stopIfTrue="1" operator="between">
      <formula>0</formula>
      <formula>5</formula>
    </cfRule>
    <cfRule type="containsBlanks" dxfId="11475" priority="805" stopIfTrue="1">
      <formula>LEN(TRIM(E64))=0</formula>
    </cfRule>
  </conditionalFormatting>
  <conditionalFormatting sqref="E64:G64">
    <cfRule type="containsBlanks" dxfId="11474" priority="792" stopIfTrue="1">
      <formula>LEN(TRIM(E64))=0</formula>
    </cfRule>
    <cfRule type="cellIs" dxfId="11473" priority="793" stopIfTrue="1" operator="between">
      <formula>80.1</formula>
      <formula>100</formula>
    </cfRule>
    <cfRule type="cellIs" dxfId="11472" priority="794" stopIfTrue="1" operator="between">
      <formula>35.1</formula>
      <formula>80</formula>
    </cfRule>
    <cfRule type="cellIs" dxfId="11471" priority="795" stopIfTrue="1" operator="between">
      <formula>14.1</formula>
      <formula>35</formula>
    </cfRule>
    <cfRule type="cellIs" dxfId="11470" priority="796" stopIfTrue="1" operator="between">
      <formula>5.1</formula>
      <formula>14</formula>
    </cfRule>
    <cfRule type="cellIs" dxfId="11469" priority="797" stopIfTrue="1" operator="between">
      <formula>0</formula>
      <formula>5</formula>
    </cfRule>
    <cfRule type="containsBlanks" dxfId="11468" priority="798" stopIfTrue="1">
      <formula>LEN(TRIM(E64))=0</formula>
    </cfRule>
  </conditionalFormatting>
  <conditionalFormatting sqref="E67:P68 E69:F69 H69:P69">
    <cfRule type="containsBlanks" dxfId="11467" priority="785" stopIfTrue="1">
      <formula>LEN(TRIM(E67))=0</formula>
    </cfRule>
    <cfRule type="cellIs" dxfId="11466" priority="786" stopIfTrue="1" operator="between">
      <formula>80.1</formula>
      <formula>100</formula>
    </cfRule>
    <cfRule type="cellIs" dxfId="11465" priority="787" stopIfTrue="1" operator="between">
      <formula>35.1</formula>
      <formula>80</formula>
    </cfRule>
    <cfRule type="cellIs" dxfId="11464" priority="788" stopIfTrue="1" operator="between">
      <formula>14.1</formula>
      <formula>35</formula>
    </cfRule>
    <cfRule type="cellIs" dxfId="11463" priority="789" stopIfTrue="1" operator="between">
      <formula>5.1</formula>
      <formula>14</formula>
    </cfRule>
    <cfRule type="cellIs" dxfId="11462" priority="790" stopIfTrue="1" operator="between">
      <formula>0</formula>
      <formula>5</formula>
    </cfRule>
    <cfRule type="containsBlanks" dxfId="11461" priority="791" stopIfTrue="1">
      <formula>LEN(TRIM(E67))=0</formula>
    </cfRule>
  </conditionalFormatting>
  <conditionalFormatting sqref="N81:P81 L80:P80">
    <cfRule type="containsBlanks" dxfId="11460" priority="778" stopIfTrue="1">
      <formula>LEN(TRIM(L80))=0</formula>
    </cfRule>
    <cfRule type="cellIs" dxfId="11459" priority="779" stopIfTrue="1" operator="between">
      <formula>80.1</formula>
      <formula>100</formula>
    </cfRule>
    <cfRule type="cellIs" dxfId="11458" priority="780" stopIfTrue="1" operator="between">
      <formula>35.1</formula>
      <formula>80</formula>
    </cfRule>
    <cfRule type="cellIs" dxfId="11457" priority="781" stopIfTrue="1" operator="between">
      <formula>14.1</formula>
      <formula>35</formula>
    </cfRule>
    <cfRule type="cellIs" dxfId="11456" priority="782" stopIfTrue="1" operator="between">
      <formula>5.1</formula>
      <formula>14</formula>
    </cfRule>
    <cfRule type="cellIs" dxfId="11455" priority="783" stopIfTrue="1" operator="between">
      <formula>0</formula>
      <formula>5</formula>
    </cfRule>
    <cfRule type="containsBlanks" dxfId="11454" priority="784" stopIfTrue="1">
      <formula>LEN(TRIM(L80))=0</formula>
    </cfRule>
  </conditionalFormatting>
  <conditionalFormatting sqref="E80:K80">
    <cfRule type="containsBlanks" dxfId="11453" priority="771" stopIfTrue="1">
      <formula>LEN(TRIM(E80))=0</formula>
    </cfRule>
    <cfRule type="cellIs" dxfId="11452" priority="772" stopIfTrue="1" operator="between">
      <formula>80.1</formula>
      <formula>100</formula>
    </cfRule>
    <cfRule type="cellIs" dxfId="11451" priority="773" stopIfTrue="1" operator="between">
      <formula>35.1</formula>
      <formula>80</formula>
    </cfRule>
    <cfRule type="cellIs" dxfId="11450" priority="774" stopIfTrue="1" operator="between">
      <formula>14.1</formula>
      <formula>35</formula>
    </cfRule>
    <cfRule type="cellIs" dxfId="11449" priority="775" stopIfTrue="1" operator="between">
      <formula>5.1</formula>
      <formula>14</formula>
    </cfRule>
    <cfRule type="cellIs" dxfId="11448" priority="776" stopIfTrue="1" operator="between">
      <formula>0</formula>
      <formula>5</formula>
    </cfRule>
    <cfRule type="containsBlanks" dxfId="11447" priority="777" stopIfTrue="1">
      <formula>LEN(TRIM(E80))=0</formula>
    </cfRule>
  </conditionalFormatting>
  <conditionalFormatting sqref="E81:M81">
    <cfRule type="containsBlanks" dxfId="11446" priority="764" stopIfTrue="1">
      <formula>LEN(TRIM(E81))=0</formula>
    </cfRule>
    <cfRule type="cellIs" dxfId="11445" priority="765" stopIfTrue="1" operator="between">
      <formula>80.1</formula>
      <formula>100</formula>
    </cfRule>
    <cfRule type="cellIs" dxfId="11444" priority="766" stopIfTrue="1" operator="between">
      <formula>35.1</formula>
      <formula>80</formula>
    </cfRule>
    <cfRule type="cellIs" dxfId="11443" priority="767" stopIfTrue="1" operator="between">
      <formula>14.1</formula>
      <formula>35</formula>
    </cfRule>
    <cfRule type="cellIs" dxfId="11442" priority="768" stopIfTrue="1" operator="between">
      <formula>5.1</formula>
      <formula>14</formula>
    </cfRule>
    <cfRule type="cellIs" dxfId="11441" priority="769" stopIfTrue="1" operator="between">
      <formula>0</formula>
      <formula>5</formula>
    </cfRule>
    <cfRule type="containsBlanks" dxfId="11440" priority="770" stopIfTrue="1">
      <formula>LEN(TRIM(E81))=0</formula>
    </cfRule>
  </conditionalFormatting>
  <conditionalFormatting sqref="H82:P82">
    <cfRule type="containsBlanks" dxfId="11439" priority="757" stopIfTrue="1">
      <formula>LEN(TRIM(H82))=0</formula>
    </cfRule>
    <cfRule type="cellIs" dxfId="11438" priority="758" stopIfTrue="1" operator="between">
      <formula>80.1</formula>
      <formula>100</formula>
    </cfRule>
    <cfRule type="cellIs" dxfId="11437" priority="759" stopIfTrue="1" operator="between">
      <formula>35.1</formula>
      <formula>80</formula>
    </cfRule>
    <cfRule type="cellIs" dxfId="11436" priority="760" stopIfTrue="1" operator="between">
      <formula>14.1</formula>
      <formula>35</formula>
    </cfRule>
    <cfRule type="cellIs" dxfId="11435" priority="761" stopIfTrue="1" operator="between">
      <formula>5.1</formula>
      <formula>14</formula>
    </cfRule>
    <cfRule type="cellIs" dxfId="11434" priority="762" stopIfTrue="1" operator="between">
      <formula>0</formula>
      <formula>5</formula>
    </cfRule>
    <cfRule type="containsBlanks" dxfId="11433" priority="763" stopIfTrue="1">
      <formula>LEN(TRIM(H82))=0</formula>
    </cfRule>
  </conditionalFormatting>
  <conditionalFormatting sqref="N83:P83">
    <cfRule type="containsBlanks" dxfId="11432" priority="750" stopIfTrue="1">
      <formula>LEN(TRIM(N83))=0</formula>
    </cfRule>
    <cfRule type="cellIs" dxfId="11431" priority="751" stopIfTrue="1" operator="between">
      <formula>80.1</formula>
      <formula>100</formula>
    </cfRule>
    <cfRule type="cellIs" dxfId="11430" priority="752" stopIfTrue="1" operator="between">
      <formula>35.1</formula>
      <formula>80</formula>
    </cfRule>
    <cfRule type="cellIs" dxfId="11429" priority="753" stopIfTrue="1" operator="between">
      <formula>14.1</formula>
      <formula>35</formula>
    </cfRule>
    <cfRule type="cellIs" dxfId="11428" priority="754" stopIfTrue="1" operator="between">
      <formula>5.1</formula>
      <formula>14</formula>
    </cfRule>
    <cfRule type="cellIs" dxfId="11427" priority="755" stopIfTrue="1" operator="between">
      <formula>0</formula>
      <formula>5</formula>
    </cfRule>
    <cfRule type="containsBlanks" dxfId="11426" priority="756" stopIfTrue="1">
      <formula>LEN(TRIM(N83))=0</formula>
    </cfRule>
  </conditionalFormatting>
  <conditionalFormatting sqref="H84:P84">
    <cfRule type="containsBlanks" dxfId="11425" priority="743" stopIfTrue="1">
      <formula>LEN(TRIM(H84))=0</formula>
    </cfRule>
    <cfRule type="cellIs" dxfId="11424" priority="744" stopIfTrue="1" operator="between">
      <formula>80.1</formula>
      <formula>100</formula>
    </cfRule>
    <cfRule type="cellIs" dxfId="11423" priority="745" stopIfTrue="1" operator="between">
      <formula>35.1</formula>
      <formula>80</formula>
    </cfRule>
    <cfRule type="cellIs" dxfId="11422" priority="746" stopIfTrue="1" operator="between">
      <formula>14.1</formula>
      <formula>35</formula>
    </cfRule>
    <cfRule type="cellIs" dxfId="11421" priority="747" stopIfTrue="1" operator="between">
      <formula>5.1</formula>
      <formula>14</formula>
    </cfRule>
    <cfRule type="cellIs" dxfId="11420" priority="748" stopIfTrue="1" operator="between">
      <formula>0</formula>
      <formula>5</formula>
    </cfRule>
    <cfRule type="containsBlanks" dxfId="11419" priority="749" stopIfTrue="1">
      <formula>LEN(TRIM(H84))=0</formula>
    </cfRule>
  </conditionalFormatting>
  <conditionalFormatting sqref="E82:G82">
    <cfRule type="containsBlanks" dxfId="11418" priority="736" stopIfTrue="1">
      <formula>LEN(TRIM(E82))=0</formula>
    </cfRule>
    <cfRule type="cellIs" dxfId="11417" priority="737" stopIfTrue="1" operator="between">
      <formula>80.1</formula>
      <formula>100</formula>
    </cfRule>
    <cfRule type="cellIs" dxfId="11416" priority="738" stopIfTrue="1" operator="between">
      <formula>35.1</formula>
      <formula>80</formula>
    </cfRule>
    <cfRule type="cellIs" dxfId="11415" priority="739" stopIfTrue="1" operator="between">
      <formula>14.1</formula>
      <formula>35</formula>
    </cfRule>
    <cfRule type="cellIs" dxfId="11414" priority="740" stopIfTrue="1" operator="between">
      <formula>5.1</formula>
      <formula>14</formula>
    </cfRule>
    <cfRule type="cellIs" dxfId="11413" priority="741" stopIfTrue="1" operator="between">
      <formula>0</formula>
      <formula>5</formula>
    </cfRule>
    <cfRule type="containsBlanks" dxfId="11412" priority="742" stopIfTrue="1">
      <formula>LEN(TRIM(E82))=0</formula>
    </cfRule>
  </conditionalFormatting>
  <conditionalFormatting sqref="E83:M83">
    <cfRule type="containsBlanks" dxfId="11411" priority="729" stopIfTrue="1">
      <formula>LEN(TRIM(E83))=0</formula>
    </cfRule>
    <cfRule type="cellIs" dxfId="11410" priority="730" stopIfTrue="1" operator="between">
      <formula>80.1</formula>
      <formula>100</formula>
    </cfRule>
    <cfRule type="cellIs" dxfId="11409" priority="731" stopIfTrue="1" operator="between">
      <formula>35.1</formula>
      <formula>80</formula>
    </cfRule>
    <cfRule type="cellIs" dxfId="11408" priority="732" stopIfTrue="1" operator="between">
      <formula>14.1</formula>
      <formula>35</formula>
    </cfRule>
    <cfRule type="cellIs" dxfId="11407" priority="733" stopIfTrue="1" operator="between">
      <formula>5.1</formula>
      <formula>14</formula>
    </cfRule>
    <cfRule type="cellIs" dxfId="11406" priority="734" stopIfTrue="1" operator="between">
      <formula>0</formula>
      <formula>5</formula>
    </cfRule>
    <cfRule type="containsBlanks" dxfId="11405" priority="735" stopIfTrue="1">
      <formula>LEN(TRIM(E83))=0</formula>
    </cfRule>
  </conditionalFormatting>
  <conditionalFormatting sqref="E84:G84">
    <cfRule type="containsBlanks" dxfId="11404" priority="722" stopIfTrue="1">
      <formula>LEN(TRIM(E84))=0</formula>
    </cfRule>
    <cfRule type="cellIs" dxfId="11403" priority="723" stopIfTrue="1" operator="between">
      <formula>80.1</formula>
      <formula>100</formula>
    </cfRule>
    <cfRule type="cellIs" dxfId="11402" priority="724" stopIfTrue="1" operator="between">
      <formula>35.1</formula>
      <formula>80</formula>
    </cfRule>
    <cfRule type="cellIs" dxfId="11401" priority="725" stopIfTrue="1" operator="between">
      <formula>14.1</formula>
      <formula>35</formula>
    </cfRule>
    <cfRule type="cellIs" dxfId="11400" priority="726" stopIfTrue="1" operator="between">
      <formula>5.1</formula>
      <formula>14</formula>
    </cfRule>
    <cfRule type="cellIs" dxfId="11399" priority="727" stopIfTrue="1" operator="between">
      <formula>0</formula>
      <formula>5</formula>
    </cfRule>
    <cfRule type="containsBlanks" dxfId="11398" priority="728" stopIfTrue="1">
      <formula>LEN(TRIM(E84))=0</formula>
    </cfRule>
  </conditionalFormatting>
  <conditionalFormatting sqref="J85:P85">
    <cfRule type="containsBlanks" dxfId="11397" priority="715" stopIfTrue="1">
      <formula>LEN(TRIM(J85))=0</formula>
    </cfRule>
    <cfRule type="cellIs" dxfId="11396" priority="716" stopIfTrue="1" operator="between">
      <formula>80.1</formula>
      <formula>100</formula>
    </cfRule>
    <cfRule type="cellIs" dxfId="11395" priority="717" stopIfTrue="1" operator="between">
      <formula>35.1</formula>
      <formula>80</formula>
    </cfRule>
    <cfRule type="cellIs" dxfId="11394" priority="718" stopIfTrue="1" operator="between">
      <formula>14.1</formula>
      <formula>35</formula>
    </cfRule>
    <cfRule type="cellIs" dxfId="11393" priority="719" stopIfTrue="1" operator="between">
      <formula>5.1</formula>
      <formula>14</formula>
    </cfRule>
    <cfRule type="cellIs" dxfId="11392" priority="720" stopIfTrue="1" operator="between">
      <formula>0</formula>
      <formula>5</formula>
    </cfRule>
    <cfRule type="containsBlanks" dxfId="11391" priority="721" stopIfTrue="1">
      <formula>LEN(TRIM(J85))=0</formula>
    </cfRule>
  </conditionalFormatting>
  <conditionalFormatting sqref="J86:P86">
    <cfRule type="containsBlanks" dxfId="11390" priority="708" stopIfTrue="1">
      <formula>LEN(TRIM(J86))=0</formula>
    </cfRule>
    <cfRule type="cellIs" dxfId="11389" priority="709" stopIfTrue="1" operator="between">
      <formula>80.1</formula>
      <formula>100</formula>
    </cfRule>
    <cfRule type="cellIs" dxfId="11388" priority="710" stopIfTrue="1" operator="between">
      <formula>35.1</formula>
      <formula>80</formula>
    </cfRule>
    <cfRule type="cellIs" dxfId="11387" priority="711" stopIfTrue="1" operator="between">
      <formula>14.1</formula>
      <formula>35</formula>
    </cfRule>
    <cfRule type="cellIs" dxfId="11386" priority="712" stopIfTrue="1" operator="between">
      <formula>5.1</formula>
      <formula>14</formula>
    </cfRule>
    <cfRule type="cellIs" dxfId="11385" priority="713" stopIfTrue="1" operator="between">
      <formula>0</formula>
      <formula>5</formula>
    </cfRule>
    <cfRule type="containsBlanks" dxfId="11384" priority="714" stopIfTrue="1">
      <formula>LEN(TRIM(J86))=0</formula>
    </cfRule>
  </conditionalFormatting>
  <conditionalFormatting sqref="J87:P87">
    <cfRule type="containsBlanks" dxfId="11383" priority="701" stopIfTrue="1">
      <formula>LEN(TRIM(J87))=0</formula>
    </cfRule>
    <cfRule type="cellIs" dxfId="11382" priority="702" stopIfTrue="1" operator="between">
      <formula>80.1</formula>
      <formula>100</formula>
    </cfRule>
    <cfRule type="cellIs" dxfId="11381" priority="703" stopIfTrue="1" operator="between">
      <formula>35.1</formula>
      <formula>80</formula>
    </cfRule>
    <cfRule type="cellIs" dxfId="11380" priority="704" stopIfTrue="1" operator="between">
      <formula>14.1</formula>
      <formula>35</formula>
    </cfRule>
    <cfRule type="cellIs" dxfId="11379" priority="705" stopIfTrue="1" operator="between">
      <formula>5.1</formula>
      <formula>14</formula>
    </cfRule>
    <cfRule type="cellIs" dxfId="11378" priority="706" stopIfTrue="1" operator="between">
      <formula>0</formula>
      <formula>5</formula>
    </cfRule>
    <cfRule type="containsBlanks" dxfId="11377" priority="707" stopIfTrue="1">
      <formula>LEN(TRIM(J87))=0</formula>
    </cfRule>
  </conditionalFormatting>
  <conditionalFormatting sqref="E90:P90">
    <cfRule type="containsBlanks" dxfId="11376" priority="694" stopIfTrue="1">
      <formula>LEN(TRIM(E90))=0</formula>
    </cfRule>
    <cfRule type="cellIs" dxfId="11375" priority="695" stopIfTrue="1" operator="between">
      <formula>80.1</formula>
      <formula>100</formula>
    </cfRule>
    <cfRule type="cellIs" dxfId="11374" priority="696" stopIfTrue="1" operator="between">
      <formula>35.1</formula>
      <formula>80</formula>
    </cfRule>
    <cfRule type="cellIs" dxfId="11373" priority="697" stopIfTrue="1" operator="between">
      <formula>14.1</formula>
      <formula>35</formula>
    </cfRule>
    <cfRule type="cellIs" dxfId="11372" priority="698" stopIfTrue="1" operator="between">
      <formula>5.1</formula>
      <formula>14</formula>
    </cfRule>
    <cfRule type="cellIs" dxfId="11371" priority="699" stopIfTrue="1" operator="between">
      <formula>0</formula>
      <formula>5</formula>
    </cfRule>
    <cfRule type="containsBlanks" dxfId="11370" priority="700" stopIfTrue="1">
      <formula>LEN(TRIM(E90))=0</formula>
    </cfRule>
  </conditionalFormatting>
  <conditionalFormatting sqref="H89:P89">
    <cfRule type="containsBlanks" dxfId="11369" priority="687" stopIfTrue="1">
      <formula>LEN(TRIM(H89))=0</formula>
    </cfRule>
    <cfRule type="cellIs" dxfId="11368" priority="688" stopIfTrue="1" operator="between">
      <formula>80.1</formula>
      <formula>100</formula>
    </cfRule>
    <cfRule type="cellIs" dxfId="11367" priority="689" stopIfTrue="1" operator="between">
      <formula>35.1</formula>
      <formula>80</formula>
    </cfRule>
    <cfRule type="cellIs" dxfId="11366" priority="690" stopIfTrue="1" operator="between">
      <formula>14.1</formula>
      <formula>35</formula>
    </cfRule>
    <cfRule type="cellIs" dxfId="11365" priority="691" stopIfTrue="1" operator="between">
      <formula>5.1</formula>
      <formula>14</formula>
    </cfRule>
    <cfRule type="cellIs" dxfId="11364" priority="692" stopIfTrue="1" operator="between">
      <formula>0</formula>
      <formula>5</formula>
    </cfRule>
    <cfRule type="containsBlanks" dxfId="11363" priority="693" stopIfTrue="1">
      <formula>LEN(TRIM(H89))=0</formula>
    </cfRule>
  </conditionalFormatting>
  <conditionalFormatting sqref="L88:P88">
    <cfRule type="containsBlanks" dxfId="11362" priority="680" stopIfTrue="1">
      <formula>LEN(TRIM(L88))=0</formula>
    </cfRule>
    <cfRule type="cellIs" dxfId="11361" priority="681" stopIfTrue="1" operator="between">
      <formula>80.1</formula>
      <formula>100</formula>
    </cfRule>
    <cfRule type="cellIs" dxfId="11360" priority="682" stopIfTrue="1" operator="between">
      <formula>35.1</formula>
      <formula>80</formula>
    </cfRule>
    <cfRule type="cellIs" dxfId="11359" priority="683" stopIfTrue="1" operator="between">
      <formula>14.1</formula>
      <formula>35</formula>
    </cfRule>
    <cfRule type="cellIs" dxfId="11358" priority="684" stopIfTrue="1" operator="between">
      <formula>5.1</formula>
      <formula>14</formula>
    </cfRule>
    <cfRule type="cellIs" dxfId="11357" priority="685" stopIfTrue="1" operator="between">
      <formula>0</formula>
      <formula>5</formula>
    </cfRule>
    <cfRule type="containsBlanks" dxfId="11356" priority="686" stopIfTrue="1">
      <formula>LEN(TRIM(L88))=0</formula>
    </cfRule>
  </conditionalFormatting>
  <conditionalFormatting sqref="E85:I85">
    <cfRule type="containsBlanks" dxfId="11355" priority="673" stopIfTrue="1">
      <formula>LEN(TRIM(E85))=0</formula>
    </cfRule>
    <cfRule type="cellIs" dxfId="11354" priority="674" stopIfTrue="1" operator="between">
      <formula>80.1</formula>
      <formula>100</formula>
    </cfRule>
    <cfRule type="cellIs" dxfId="11353" priority="675" stopIfTrue="1" operator="between">
      <formula>35.1</formula>
      <formula>80</formula>
    </cfRule>
    <cfRule type="cellIs" dxfId="11352" priority="676" stopIfTrue="1" operator="between">
      <formula>14.1</formula>
      <formula>35</formula>
    </cfRule>
    <cfRule type="cellIs" dxfId="11351" priority="677" stopIfTrue="1" operator="between">
      <formula>5.1</formula>
      <formula>14</formula>
    </cfRule>
    <cfRule type="cellIs" dxfId="11350" priority="678" stopIfTrue="1" operator="between">
      <formula>0</formula>
      <formula>5</formula>
    </cfRule>
    <cfRule type="containsBlanks" dxfId="11349" priority="679" stopIfTrue="1">
      <formula>LEN(TRIM(E85))=0</formula>
    </cfRule>
  </conditionalFormatting>
  <conditionalFormatting sqref="E86:I86">
    <cfRule type="containsBlanks" dxfId="11348" priority="666" stopIfTrue="1">
      <formula>LEN(TRIM(E86))=0</formula>
    </cfRule>
    <cfRule type="cellIs" dxfId="11347" priority="667" stopIfTrue="1" operator="between">
      <formula>80.1</formula>
      <formula>100</formula>
    </cfRule>
    <cfRule type="cellIs" dxfId="11346" priority="668" stopIfTrue="1" operator="between">
      <formula>35.1</formula>
      <formula>80</formula>
    </cfRule>
    <cfRule type="cellIs" dxfId="11345" priority="669" stopIfTrue="1" operator="between">
      <formula>14.1</formula>
      <formula>35</formula>
    </cfRule>
    <cfRule type="cellIs" dxfId="11344" priority="670" stopIfTrue="1" operator="between">
      <formula>5.1</formula>
      <formula>14</formula>
    </cfRule>
    <cfRule type="cellIs" dxfId="11343" priority="671" stopIfTrue="1" operator="between">
      <formula>0</formula>
      <formula>5</formula>
    </cfRule>
    <cfRule type="containsBlanks" dxfId="11342" priority="672" stopIfTrue="1">
      <formula>LEN(TRIM(E86))=0</formula>
    </cfRule>
  </conditionalFormatting>
  <conditionalFormatting sqref="E87:I87">
    <cfRule type="containsBlanks" dxfId="11341" priority="659" stopIfTrue="1">
      <formula>LEN(TRIM(E87))=0</formula>
    </cfRule>
    <cfRule type="cellIs" dxfId="11340" priority="660" stopIfTrue="1" operator="between">
      <formula>80.1</formula>
      <formula>100</formula>
    </cfRule>
    <cfRule type="cellIs" dxfId="11339" priority="661" stopIfTrue="1" operator="between">
      <formula>35.1</formula>
      <formula>80</formula>
    </cfRule>
    <cfRule type="cellIs" dxfId="11338" priority="662" stopIfTrue="1" operator="between">
      <formula>14.1</formula>
      <formula>35</formula>
    </cfRule>
    <cfRule type="cellIs" dxfId="11337" priority="663" stopIfTrue="1" operator="between">
      <formula>5.1</formula>
      <formula>14</formula>
    </cfRule>
    <cfRule type="cellIs" dxfId="11336" priority="664" stopIfTrue="1" operator="between">
      <formula>0</formula>
      <formula>5</formula>
    </cfRule>
    <cfRule type="containsBlanks" dxfId="11335" priority="665" stopIfTrue="1">
      <formula>LEN(TRIM(E87))=0</formula>
    </cfRule>
  </conditionalFormatting>
  <conditionalFormatting sqref="E88:K88">
    <cfRule type="containsBlanks" dxfId="11334" priority="652" stopIfTrue="1">
      <formula>LEN(TRIM(E88))=0</formula>
    </cfRule>
    <cfRule type="cellIs" dxfId="11333" priority="653" stopIfTrue="1" operator="between">
      <formula>80.1</formula>
      <formula>100</formula>
    </cfRule>
    <cfRule type="cellIs" dxfId="11332" priority="654" stopIfTrue="1" operator="between">
      <formula>35.1</formula>
      <formula>80</formula>
    </cfRule>
    <cfRule type="cellIs" dxfId="11331" priority="655" stopIfTrue="1" operator="between">
      <formula>14.1</formula>
      <formula>35</formula>
    </cfRule>
    <cfRule type="cellIs" dxfId="11330" priority="656" stopIfTrue="1" operator="between">
      <formula>5.1</formula>
      <formula>14</formula>
    </cfRule>
    <cfRule type="cellIs" dxfId="11329" priority="657" stopIfTrue="1" operator="between">
      <formula>0</formula>
      <formula>5</formula>
    </cfRule>
    <cfRule type="containsBlanks" dxfId="11328" priority="658" stopIfTrue="1">
      <formula>LEN(TRIM(E88))=0</formula>
    </cfRule>
  </conditionalFormatting>
  <conditionalFormatting sqref="E89:G89">
    <cfRule type="containsBlanks" dxfId="11327" priority="645" stopIfTrue="1">
      <formula>LEN(TRIM(E89))=0</formula>
    </cfRule>
    <cfRule type="cellIs" dxfId="11326" priority="646" stopIfTrue="1" operator="between">
      <formula>80.1</formula>
      <formula>100</formula>
    </cfRule>
    <cfRule type="cellIs" dxfId="11325" priority="647" stopIfTrue="1" operator="between">
      <formula>35.1</formula>
      <formula>80</formula>
    </cfRule>
    <cfRule type="cellIs" dxfId="11324" priority="648" stopIfTrue="1" operator="between">
      <formula>14.1</formula>
      <formula>35</formula>
    </cfRule>
    <cfRule type="cellIs" dxfId="11323" priority="649" stopIfTrue="1" operator="between">
      <formula>5.1</formula>
      <formula>14</formula>
    </cfRule>
    <cfRule type="cellIs" dxfId="11322" priority="650" stopIfTrue="1" operator="between">
      <formula>0</formula>
      <formula>5</formula>
    </cfRule>
    <cfRule type="containsBlanks" dxfId="11321" priority="651" stopIfTrue="1">
      <formula>LEN(TRIM(E89))=0</formula>
    </cfRule>
  </conditionalFormatting>
  <conditionalFormatting sqref="E96:P96">
    <cfRule type="containsBlanks" dxfId="11320" priority="638" stopIfTrue="1">
      <formula>LEN(TRIM(E96))=0</formula>
    </cfRule>
    <cfRule type="cellIs" dxfId="11319" priority="639" stopIfTrue="1" operator="between">
      <formula>80.1</formula>
      <formula>100</formula>
    </cfRule>
    <cfRule type="cellIs" dxfId="11318" priority="640" stopIfTrue="1" operator="between">
      <formula>35.1</formula>
      <formula>80</formula>
    </cfRule>
    <cfRule type="cellIs" dxfId="11317" priority="641" stopIfTrue="1" operator="between">
      <formula>14.1</formula>
      <formula>35</formula>
    </cfRule>
    <cfRule type="cellIs" dxfId="11316" priority="642" stopIfTrue="1" operator="between">
      <formula>5.1</formula>
      <formula>14</formula>
    </cfRule>
    <cfRule type="cellIs" dxfId="11315" priority="643" stopIfTrue="1" operator="between">
      <formula>0</formula>
      <formula>5</formula>
    </cfRule>
    <cfRule type="containsBlanks" dxfId="11314" priority="644" stopIfTrue="1">
      <formula>LEN(TRIM(E96))=0</formula>
    </cfRule>
  </conditionalFormatting>
  <conditionalFormatting sqref="E95:P95">
    <cfRule type="containsBlanks" dxfId="11313" priority="631" stopIfTrue="1">
      <formula>LEN(TRIM(E95))=0</formula>
    </cfRule>
    <cfRule type="cellIs" dxfId="11312" priority="632" stopIfTrue="1" operator="between">
      <formula>80.1</formula>
      <formula>100</formula>
    </cfRule>
    <cfRule type="cellIs" dxfId="11311" priority="633" stopIfTrue="1" operator="between">
      <formula>35.1</formula>
      <formula>80</formula>
    </cfRule>
    <cfRule type="cellIs" dxfId="11310" priority="634" stopIfTrue="1" operator="between">
      <formula>14.1</formula>
      <formula>35</formula>
    </cfRule>
    <cfRule type="cellIs" dxfId="11309" priority="635" stopIfTrue="1" operator="between">
      <formula>5.1</formula>
      <formula>14</formula>
    </cfRule>
    <cfRule type="cellIs" dxfId="11308" priority="636" stopIfTrue="1" operator="between">
      <formula>0</formula>
      <formula>5</formula>
    </cfRule>
    <cfRule type="containsBlanks" dxfId="11307" priority="637" stopIfTrue="1">
      <formula>LEN(TRIM(E95))=0</formula>
    </cfRule>
  </conditionalFormatting>
  <conditionalFormatting sqref="E92:P92">
    <cfRule type="containsBlanks" dxfId="11306" priority="624" stopIfTrue="1">
      <formula>LEN(TRIM(E92))=0</formula>
    </cfRule>
    <cfRule type="cellIs" dxfId="11305" priority="625" stopIfTrue="1" operator="between">
      <formula>80.1</formula>
      <formula>100</formula>
    </cfRule>
    <cfRule type="cellIs" dxfId="11304" priority="626" stopIfTrue="1" operator="between">
      <formula>35.1</formula>
      <formula>80</formula>
    </cfRule>
    <cfRule type="cellIs" dxfId="11303" priority="627" stopIfTrue="1" operator="between">
      <formula>14.1</formula>
      <formula>35</formula>
    </cfRule>
    <cfRule type="cellIs" dxfId="11302" priority="628" stopIfTrue="1" operator="between">
      <formula>5.1</formula>
      <formula>14</formula>
    </cfRule>
    <cfRule type="cellIs" dxfId="11301" priority="629" stopIfTrue="1" operator="between">
      <formula>0</formula>
      <formula>5</formula>
    </cfRule>
    <cfRule type="containsBlanks" dxfId="11300" priority="630" stopIfTrue="1">
      <formula>LEN(TRIM(E92))=0</formula>
    </cfRule>
  </conditionalFormatting>
  <conditionalFormatting sqref="E91:P91">
    <cfRule type="containsBlanks" dxfId="11299" priority="617" stopIfTrue="1">
      <formula>LEN(TRIM(E91))=0</formula>
    </cfRule>
    <cfRule type="cellIs" dxfId="11298" priority="618" stopIfTrue="1" operator="between">
      <formula>80.1</formula>
      <formula>100</formula>
    </cfRule>
    <cfRule type="cellIs" dxfId="11297" priority="619" stopIfTrue="1" operator="between">
      <formula>35.1</formula>
      <formula>80</formula>
    </cfRule>
    <cfRule type="cellIs" dxfId="11296" priority="620" stopIfTrue="1" operator="between">
      <formula>14.1</formula>
      <formula>35</formula>
    </cfRule>
    <cfRule type="cellIs" dxfId="11295" priority="621" stopIfTrue="1" operator="between">
      <formula>5.1</formula>
      <formula>14</formula>
    </cfRule>
    <cfRule type="cellIs" dxfId="11294" priority="622" stopIfTrue="1" operator="between">
      <formula>0</formula>
      <formula>5</formula>
    </cfRule>
    <cfRule type="containsBlanks" dxfId="11293" priority="623" stopIfTrue="1">
      <formula>LEN(TRIM(E91))=0</formula>
    </cfRule>
  </conditionalFormatting>
  <conditionalFormatting sqref="E93:P93">
    <cfRule type="containsBlanks" dxfId="11292" priority="610" stopIfTrue="1">
      <formula>LEN(TRIM(E93))=0</formula>
    </cfRule>
    <cfRule type="cellIs" dxfId="11291" priority="611" stopIfTrue="1" operator="between">
      <formula>80.1</formula>
      <formula>100</formula>
    </cfRule>
    <cfRule type="cellIs" dxfId="11290" priority="612" stopIfTrue="1" operator="between">
      <formula>35.1</formula>
      <formula>80</formula>
    </cfRule>
    <cfRule type="cellIs" dxfId="11289" priority="613" stopIfTrue="1" operator="between">
      <formula>14.1</formula>
      <formula>35</formula>
    </cfRule>
    <cfRule type="cellIs" dxfId="11288" priority="614" stopIfTrue="1" operator="between">
      <formula>5.1</formula>
      <formula>14</formula>
    </cfRule>
    <cfRule type="cellIs" dxfId="11287" priority="615" stopIfTrue="1" operator="between">
      <formula>0</formula>
      <formula>5</formula>
    </cfRule>
    <cfRule type="containsBlanks" dxfId="11286" priority="616" stopIfTrue="1">
      <formula>LEN(TRIM(E93))=0</formula>
    </cfRule>
  </conditionalFormatting>
  <conditionalFormatting sqref="E97:P97">
    <cfRule type="containsBlanks" dxfId="11285" priority="603" stopIfTrue="1">
      <formula>LEN(TRIM(E97))=0</formula>
    </cfRule>
    <cfRule type="cellIs" dxfId="11284" priority="604" stopIfTrue="1" operator="between">
      <formula>80.1</formula>
      <formula>100</formula>
    </cfRule>
    <cfRule type="cellIs" dxfId="11283" priority="605" stopIfTrue="1" operator="between">
      <formula>35.1</formula>
      <formula>80</formula>
    </cfRule>
    <cfRule type="cellIs" dxfId="11282" priority="606" stopIfTrue="1" operator="between">
      <formula>14.1</formula>
      <formula>35</formula>
    </cfRule>
    <cfRule type="cellIs" dxfId="11281" priority="607" stopIfTrue="1" operator="between">
      <formula>5.1</formula>
      <formula>14</formula>
    </cfRule>
    <cfRule type="cellIs" dxfId="11280" priority="608" stopIfTrue="1" operator="between">
      <formula>0</formula>
      <formula>5</formula>
    </cfRule>
    <cfRule type="containsBlanks" dxfId="11279" priority="609" stopIfTrue="1">
      <formula>LEN(TRIM(E97))=0</formula>
    </cfRule>
  </conditionalFormatting>
  <conditionalFormatting sqref="E98:P114">
    <cfRule type="containsBlanks" dxfId="11278" priority="589" stopIfTrue="1">
      <formula>LEN(TRIM(E98))=0</formula>
    </cfRule>
    <cfRule type="cellIs" dxfId="11277" priority="590" stopIfTrue="1" operator="between">
      <formula>80.1</formula>
      <formula>100</formula>
    </cfRule>
    <cfRule type="cellIs" dxfId="11276" priority="591" stopIfTrue="1" operator="between">
      <formula>35.1</formula>
      <formula>80</formula>
    </cfRule>
    <cfRule type="cellIs" dxfId="11275" priority="592" stopIfTrue="1" operator="between">
      <formula>14.1</formula>
      <formula>35</formula>
    </cfRule>
    <cfRule type="cellIs" dxfId="11274" priority="593" stopIfTrue="1" operator="between">
      <formula>5.1</formula>
      <formula>14</formula>
    </cfRule>
    <cfRule type="cellIs" dxfId="11273" priority="594" stopIfTrue="1" operator="between">
      <formula>0</formula>
      <formula>5</formula>
    </cfRule>
    <cfRule type="containsBlanks" dxfId="11272" priority="595" stopIfTrue="1">
      <formula>LEN(TRIM(E98))=0</formula>
    </cfRule>
  </conditionalFormatting>
  <conditionalFormatting sqref="I132:J132 H133:J134 I135:J137 E138:J138 Q132:Q138">
    <cfRule type="containsBlanks" dxfId="11271" priority="568" stopIfTrue="1">
      <formula>LEN(TRIM(E132))=0</formula>
    </cfRule>
    <cfRule type="cellIs" dxfId="11270" priority="569" stopIfTrue="1" operator="between">
      <formula>80.1</formula>
      <formula>100</formula>
    </cfRule>
    <cfRule type="cellIs" dxfId="11269" priority="570" stopIfTrue="1" operator="between">
      <formula>35.1</formula>
      <formula>80</formula>
    </cfRule>
    <cfRule type="cellIs" dxfId="11268" priority="571" stopIfTrue="1" operator="between">
      <formula>14.1</formula>
      <formula>35</formula>
    </cfRule>
    <cfRule type="cellIs" dxfId="11267" priority="572" stopIfTrue="1" operator="between">
      <formula>5.1</formula>
      <formula>14</formula>
    </cfRule>
    <cfRule type="cellIs" dxfId="11266" priority="573" stopIfTrue="1" operator="between">
      <formula>0</formula>
      <formula>5</formula>
    </cfRule>
    <cfRule type="containsBlanks" dxfId="11265" priority="574" stopIfTrue="1">
      <formula>LEN(TRIM(E132))=0</formula>
    </cfRule>
  </conditionalFormatting>
  <conditionalFormatting sqref="E132">
    <cfRule type="containsBlanks" dxfId="11264" priority="561" stopIfTrue="1">
      <formula>LEN(TRIM(E132))=0</formula>
    </cfRule>
    <cfRule type="cellIs" dxfId="11263" priority="562" stopIfTrue="1" operator="between">
      <formula>80.1</formula>
      <formula>100</formula>
    </cfRule>
    <cfRule type="cellIs" dxfId="11262" priority="563" stopIfTrue="1" operator="between">
      <formula>35.1</formula>
      <formula>80</formula>
    </cfRule>
    <cfRule type="cellIs" dxfId="11261" priority="564" stopIfTrue="1" operator="between">
      <formula>14.1</formula>
      <formula>35</formula>
    </cfRule>
    <cfRule type="cellIs" dxfId="11260" priority="565" stopIfTrue="1" operator="between">
      <formula>5.1</formula>
      <formula>14</formula>
    </cfRule>
    <cfRule type="cellIs" dxfId="11259" priority="566" stopIfTrue="1" operator="between">
      <formula>0</formula>
      <formula>5</formula>
    </cfRule>
    <cfRule type="containsBlanks" dxfId="11258" priority="567" stopIfTrue="1">
      <formula>LEN(TRIM(E132))=0</formula>
    </cfRule>
  </conditionalFormatting>
  <conditionalFormatting sqref="E133">
    <cfRule type="containsBlanks" dxfId="11257" priority="554" stopIfTrue="1">
      <formula>LEN(TRIM(E133))=0</formula>
    </cfRule>
    <cfRule type="cellIs" dxfId="11256" priority="555" stopIfTrue="1" operator="between">
      <formula>80.1</formula>
      <formula>100</formula>
    </cfRule>
    <cfRule type="cellIs" dxfId="11255" priority="556" stopIfTrue="1" operator="between">
      <formula>35.1</formula>
      <formula>80</formula>
    </cfRule>
    <cfRule type="cellIs" dxfId="11254" priority="557" stopIfTrue="1" operator="between">
      <formula>14.1</formula>
      <formula>35</formula>
    </cfRule>
    <cfRule type="cellIs" dxfId="11253" priority="558" stopIfTrue="1" operator="between">
      <formula>5.1</formula>
      <formula>14</formula>
    </cfRule>
    <cfRule type="cellIs" dxfId="11252" priority="559" stopIfTrue="1" operator="between">
      <formula>0</formula>
      <formula>5</formula>
    </cfRule>
    <cfRule type="containsBlanks" dxfId="11251" priority="560" stopIfTrue="1">
      <formula>LEN(TRIM(E133))=0</formula>
    </cfRule>
  </conditionalFormatting>
  <conditionalFormatting sqref="E134">
    <cfRule type="containsBlanks" dxfId="11250" priority="547" stopIfTrue="1">
      <formula>LEN(TRIM(E134))=0</formula>
    </cfRule>
    <cfRule type="cellIs" dxfId="11249" priority="548" stopIfTrue="1" operator="between">
      <formula>80.1</formula>
      <formula>100</formula>
    </cfRule>
    <cfRule type="cellIs" dxfId="11248" priority="549" stopIfTrue="1" operator="between">
      <formula>35.1</formula>
      <formula>80</formula>
    </cfRule>
    <cfRule type="cellIs" dxfId="11247" priority="550" stopIfTrue="1" operator="between">
      <formula>14.1</formula>
      <formula>35</formula>
    </cfRule>
    <cfRule type="cellIs" dxfId="11246" priority="551" stopIfTrue="1" operator="between">
      <formula>5.1</formula>
      <formula>14</formula>
    </cfRule>
    <cfRule type="cellIs" dxfId="11245" priority="552" stopIfTrue="1" operator="between">
      <formula>0</formula>
      <formula>5</formula>
    </cfRule>
    <cfRule type="containsBlanks" dxfId="11244" priority="553" stopIfTrue="1">
      <formula>LEN(TRIM(E134))=0</formula>
    </cfRule>
  </conditionalFormatting>
  <conditionalFormatting sqref="E135">
    <cfRule type="containsBlanks" dxfId="11243" priority="540" stopIfTrue="1">
      <formula>LEN(TRIM(E135))=0</formula>
    </cfRule>
    <cfRule type="cellIs" dxfId="11242" priority="541" stopIfTrue="1" operator="between">
      <formula>80.1</formula>
      <formula>100</formula>
    </cfRule>
    <cfRule type="cellIs" dxfId="11241" priority="542" stopIfTrue="1" operator="between">
      <formula>35.1</formula>
      <formula>80</formula>
    </cfRule>
    <cfRule type="cellIs" dxfId="11240" priority="543" stopIfTrue="1" operator="between">
      <formula>14.1</formula>
      <formula>35</formula>
    </cfRule>
    <cfRule type="cellIs" dxfId="11239" priority="544" stopIfTrue="1" operator="between">
      <formula>5.1</formula>
      <formula>14</formula>
    </cfRule>
    <cfRule type="cellIs" dxfId="11238" priority="545" stopIfTrue="1" operator="between">
      <formula>0</formula>
      <formula>5</formula>
    </cfRule>
    <cfRule type="containsBlanks" dxfId="11237" priority="546" stopIfTrue="1">
      <formula>LEN(TRIM(E135))=0</formula>
    </cfRule>
  </conditionalFormatting>
  <conditionalFormatting sqref="E136">
    <cfRule type="containsBlanks" dxfId="11236" priority="533" stopIfTrue="1">
      <formula>LEN(TRIM(E136))=0</formula>
    </cfRule>
    <cfRule type="cellIs" dxfId="11235" priority="534" stopIfTrue="1" operator="between">
      <formula>80.1</formula>
      <formula>100</formula>
    </cfRule>
    <cfRule type="cellIs" dxfId="11234" priority="535" stopIfTrue="1" operator="between">
      <formula>35.1</formula>
      <formula>80</formula>
    </cfRule>
    <cfRule type="cellIs" dxfId="11233" priority="536" stopIfTrue="1" operator="between">
      <formula>14.1</formula>
      <formula>35</formula>
    </cfRule>
    <cfRule type="cellIs" dxfId="11232" priority="537" stopIfTrue="1" operator="between">
      <formula>5.1</formula>
      <formula>14</formula>
    </cfRule>
    <cfRule type="cellIs" dxfId="11231" priority="538" stopIfTrue="1" operator="between">
      <formula>0</formula>
      <formula>5</formula>
    </cfRule>
    <cfRule type="containsBlanks" dxfId="11230" priority="539" stopIfTrue="1">
      <formula>LEN(TRIM(E136))=0</formula>
    </cfRule>
  </conditionalFormatting>
  <conditionalFormatting sqref="E137">
    <cfRule type="containsBlanks" dxfId="11229" priority="526" stopIfTrue="1">
      <formula>LEN(TRIM(E137))=0</formula>
    </cfRule>
    <cfRule type="cellIs" dxfId="11228" priority="527" stopIfTrue="1" operator="between">
      <formula>80.1</formula>
      <formula>100</formula>
    </cfRule>
    <cfRule type="cellIs" dxfId="11227" priority="528" stopIfTrue="1" operator="between">
      <formula>35.1</formula>
      <formula>80</formula>
    </cfRule>
    <cfRule type="cellIs" dxfId="11226" priority="529" stopIfTrue="1" operator="between">
      <formula>14.1</formula>
      <formula>35</formula>
    </cfRule>
    <cfRule type="cellIs" dxfId="11225" priority="530" stopIfTrue="1" operator="between">
      <formula>5.1</formula>
      <formula>14</formula>
    </cfRule>
    <cfRule type="cellIs" dxfId="11224" priority="531" stopIfTrue="1" operator="between">
      <formula>0</formula>
      <formula>5</formula>
    </cfRule>
    <cfRule type="containsBlanks" dxfId="11223" priority="532" stopIfTrue="1">
      <formula>LEN(TRIM(E137))=0</formula>
    </cfRule>
  </conditionalFormatting>
  <conditionalFormatting sqref="F136:H136">
    <cfRule type="containsBlanks" dxfId="11222" priority="519" stopIfTrue="1">
      <formula>LEN(TRIM(F136))=0</formula>
    </cfRule>
    <cfRule type="cellIs" dxfId="11221" priority="520" stopIfTrue="1" operator="between">
      <formula>80.1</formula>
      <formula>100</formula>
    </cfRule>
    <cfRule type="cellIs" dxfId="11220" priority="521" stopIfTrue="1" operator="between">
      <formula>35.1</formula>
      <formula>80</formula>
    </cfRule>
    <cfRule type="cellIs" dxfId="11219" priority="522" stopIfTrue="1" operator="between">
      <formula>14.1</formula>
      <formula>35</formula>
    </cfRule>
    <cfRule type="cellIs" dxfId="11218" priority="523" stopIfTrue="1" operator="between">
      <formula>5.1</formula>
      <formula>14</formula>
    </cfRule>
    <cfRule type="cellIs" dxfId="11217" priority="524" stopIfTrue="1" operator="between">
      <formula>0</formula>
      <formula>5</formula>
    </cfRule>
    <cfRule type="containsBlanks" dxfId="11216" priority="525" stopIfTrue="1">
      <formula>LEN(TRIM(F136))=0</formula>
    </cfRule>
  </conditionalFormatting>
  <conditionalFormatting sqref="F132:H132">
    <cfRule type="containsBlanks" dxfId="11215" priority="512" stopIfTrue="1">
      <formula>LEN(TRIM(F132))=0</formula>
    </cfRule>
    <cfRule type="cellIs" dxfId="11214" priority="513" stopIfTrue="1" operator="between">
      <formula>80.1</formula>
      <formula>100</formula>
    </cfRule>
    <cfRule type="cellIs" dxfId="11213" priority="514" stopIfTrue="1" operator="between">
      <formula>35.1</formula>
      <formula>80</formula>
    </cfRule>
    <cfRule type="cellIs" dxfId="11212" priority="515" stopIfTrue="1" operator="between">
      <formula>14.1</formula>
      <formula>35</formula>
    </cfRule>
    <cfRule type="cellIs" dxfId="11211" priority="516" stopIfTrue="1" operator="between">
      <formula>5.1</formula>
      <formula>14</formula>
    </cfRule>
    <cfRule type="cellIs" dxfId="11210" priority="517" stopIfTrue="1" operator="between">
      <formula>0</formula>
      <formula>5</formula>
    </cfRule>
    <cfRule type="containsBlanks" dxfId="11209" priority="518" stopIfTrue="1">
      <formula>LEN(TRIM(F132))=0</formula>
    </cfRule>
  </conditionalFormatting>
  <conditionalFormatting sqref="F134:G134">
    <cfRule type="containsBlanks" dxfId="11208" priority="505" stopIfTrue="1">
      <formula>LEN(TRIM(F134))=0</formula>
    </cfRule>
    <cfRule type="cellIs" dxfId="11207" priority="506" stopIfTrue="1" operator="between">
      <formula>80.1</formula>
      <formula>100</formula>
    </cfRule>
    <cfRule type="cellIs" dxfId="11206" priority="507" stopIfTrue="1" operator="between">
      <formula>35.1</formula>
      <formula>80</formula>
    </cfRule>
    <cfRule type="cellIs" dxfId="11205" priority="508" stopIfTrue="1" operator="between">
      <formula>14.1</formula>
      <formula>35</formula>
    </cfRule>
    <cfRule type="cellIs" dxfId="11204" priority="509" stopIfTrue="1" operator="between">
      <formula>5.1</formula>
      <formula>14</formula>
    </cfRule>
    <cfRule type="cellIs" dxfId="11203" priority="510" stopIfTrue="1" operator="between">
      <formula>0</formula>
      <formula>5</formula>
    </cfRule>
    <cfRule type="containsBlanks" dxfId="11202" priority="511" stopIfTrue="1">
      <formula>LEN(TRIM(F134))=0</formula>
    </cfRule>
  </conditionalFormatting>
  <conditionalFormatting sqref="F133:G133">
    <cfRule type="containsBlanks" dxfId="11201" priority="498" stopIfTrue="1">
      <formula>LEN(TRIM(F133))=0</formula>
    </cfRule>
    <cfRule type="cellIs" dxfId="11200" priority="499" stopIfTrue="1" operator="between">
      <formula>80.1</formula>
      <formula>100</formula>
    </cfRule>
    <cfRule type="cellIs" dxfId="11199" priority="500" stopIfTrue="1" operator="between">
      <formula>35.1</formula>
      <formula>80</formula>
    </cfRule>
    <cfRule type="cellIs" dxfId="11198" priority="501" stopIfTrue="1" operator="between">
      <formula>14.1</formula>
      <formula>35</formula>
    </cfRule>
    <cfRule type="cellIs" dxfId="11197" priority="502" stopIfTrue="1" operator="between">
      <formula>5.1</formula>
      <formula>14</formula>
    </cfRule>
    <cfRule type="cellIs" dxfId="11196" priority="503" stopIfTrue="1" operator="between">
      <formula>0</formula>
      <formula>5</formula>
    </cfRule>
    <cfRule type="containsBlanks" dxfId="11195" priority="504" stopIfTrue="1">
      <formula>LEN(TRIM(F133))=0</formula>
    </cfRule>
  </conditionalFormatting>
  <conditionalFormatting sqref="F137:H137">
    <cfRule type="containsBlanks" dxfId="11194" priority="491" stopIfTrue="1">
      <formula>LEN(TRIM(F137))=0</formula>
    </cfRule>
    <cfRule type="cellIs" dxfId="11193" priority="492" stopIfTrue="1" operator="between">
      <formula>80.1</formula>
      <formula>100</formula>
    </cfRule>
    <cfRule type="cellIs" dxfId="11192" priority="493" stopIfTrue="1" operator="between">
      <formula>35.1</formula>
      <formula>80</formula>
    </cfRule>
    <cfRule type="cellIs" dxfId="11191" priority="494" stopIfTrue="1" operator="between">
      <formula>14.1</formula>
      <formula>35</formula>
    </cfRule>
    <cfRule type="cellIs" dxfId="11190" priority="495" stopIfTrue="1" operator="between">
      <formula>5.1</formula>
      <formula>14</formula>
    </cfRule>
    <cfRule type="cellIs" dxfId="11189" priority="496" stopIfTrue="1" operator="between">
      <formula>0</formula>
      <formula>5</formula>
    </cfRule>
    <cfRule type="containsBlanks" dxfId="11188" priority="497" stopIfTrue="1">
      <formula>LEN(TRIM(F137))=0</formula>
    </cfRule>
  </conditionalFormatting>
  <conditionalFormatting sqref="F135:H135">
    <cfRule type="containsBlanks" dxfId="11187" priority="484" stopIfTrue="1">
      <formula>LEN(TRIM(F135))=0</formula>
    </cfRule>
    <cfRule type="cellIs" dxfId="11186" priority="485" stopIfTrue="1" operator="between">
      <formula>80.1</formula>
      <formula>100</formula>
    </cfRule>
    <cfRule type="cellIs" dxfId="11185" priority="486" stopIfTrue="1" operator="between">
      <formula>35.1</formula>
      <formula>80</formula>
    </cfRule>
    <cfRule type="cellIs" dxfId="11184" priority="487" stopIfTrue="1" operator="between">
      <formula>14.1</formula>
      <formula>35</formula>
    </cfRule>
    <cfRule type="cellIs" dxfId="11183" priority="488" stopIfTrue="1" operator="between">
      <formula>5.1</formula>
      <formula>14</formula>
    </cfRule>
    <cfRule type="cellIs" dxfId="11182" priority="489" stopIfTrue="1" operator="between">
      <formula>0</formula>
      <formula>5</formula>
    </cfRule>
    <cfRule type="containsBlanks" dxfId="11181" priority="490" stopIfTrue="1">
      <formula>LEN(TRIM(F135))=0</formula>
    </cfRule>
  </conditionalFormatting>
  <conditionalFormatting sqref="E132:J138">
    <cfRule type="containsBlanks" dxfId="11180" priority="477" stopIfTrue="1">
      <formula>LEN(TRIM(E132))=0</formula>
    </cfRule>
    <cfRule type="cellIs" dxfId="11179" priority="478" stopIfTrue="1" operator="between">
      <formula>80.1</formula>
      <formula>100</formula>
    </cfRule>
    <cfRule type="cellIs" dxfId="11178" priority="479" stopIfTrue="1" operator="between">
      <formula>35.1</formula>
      <formula>80</formula>
    </cfRule>
    <cfRule type="cellIs" dxfId="11177" priority="480" stopIfTrue="1" operator="between">
      <formula>14.1</formula>
      <formula>35</formula>
    </cfRule>
    <cfRule type="cellIs" dxfId="11176" priority="481" stopIfTrue="1" operator="between">
      <formula>5.1</formula>
      <formula>14</formula>
    </cfRule>
    <cfRule type="cellIs" dxfId="11175" priority="482" stopIfTrue="1" operator="between">
      <formula>0</formula>
      <formula>5</formula>
    </cfRule>
    <cfRule type="containsBlanks" dxfId="11174" priority="483" stopIfTrue="1">
      <formula>LEN(TRIM(E132))=0</formula>
    </cfRule>
  </conditionalFormatting>
  <conditionalFormatting sqref="K132:P138">
    <cfRule type="containsBlanks" dxfId="11173" priority="470" stopIfTrue="1">
      <formula>LEN(TRIM(K132))=0</formula>
    </cfRule>
    <cfRule type="cellIs" dxfId="11172" priority="471" stopIfTrue="1" operator="between">
      <formula>80.1</formula>
      <formula>100</formula>
    </cfRule>
    <cfRule type="cellIs" dxfId="11171" priority="472" stopIfTrue="1" operator="between">
      <formula>35.1</formula>
      <formula>80</formula>
    </cfRule>
    <cfRule type="cellIs" dxfId="11170" priority="473" stopIfTrue="1" operator="between">
      <formula>14.1</formula>
      <formula>35</formula>
    </cfRule>
    <cfRule type="cellIs" dxfId="11169" priority="474" stopIfTrue="1" operator="between">
      <formula>5.1</formula>
      <formula>14</formula>
    </cfRule>
    <cfRule type="cellIs" dxfId="11168" priority="475" stopIfTrue="1" operator="between">
      <formula>0</formula>
      <formula>5</formula>
    </cfRule>
    <cfRule type="containsBlanks" dxfId="11167" priority="476" stopIfTrue="1">
      <formula>LEN(TRIM(K132))=0</formula>
    </cfRule>
  </conditionalFormatting>
  <conditionalFormatting sqref="K132:P138">
    <cfRule type="containsBlanks" dxfId="11166" priority="463" stopIfTrue="1">
      <formula>LEN(TRIM(K132))=0</formula>
    </cfRule>
    <cfRule type="cellIs" dxfId="11165" priority="464" stopIfTrue="1" operator="between">
      <formula>80.1</formula>
      <formula>100</formula>
    </cfRule>
    <cfRule type="cellIs" dxfId="11164" priority="465" stopIfTrue="1" operator="between">
      <formula>35.1</formula>
      <formula>80</formula>
    </cfRule>
    <cfRule type="cellIs" dxfId="11163" priority="466" stopIfTrue="1" operator="between">
      <formula>14.1</formula>
      <formula>35</formula>
    </cfRule>
    <cfRule type="cellIs" dxfId="11162" priority="467" stopIfTrue="1" operator="between">
      <formula>5.1</formula>
      <formula>14</formula>
    </cfRule>
    <cfRule type="cellIs" dxfId="11161" priority="468" stopIfTrue="1" operator="between">
      <formula>0</formula>
      <formula>5</formula>
    </cfRule>
    <cfRule type="containsBlanks" dxfId="11160" priority="469" stopIfTrue="1">
      <formula>LEN(TRIM(K132))=0</formula>
    </cfRule>
  </conditionalFormatting>
  <conditionalFormatting sqref="I139:J139 Q139:Q145">
    <cfRule type="containsBlanks" dxfId="11159" priority="456" stopIfTrue="1">
      <formula>LEN(TRIM(I139))=0</formula>
    </cfRule>
    <cfRule type="cellIs" dxfId="11158" priority="457" stopIfTrue="1" operator="between">
      <formula>80.1</formula>
      <formula>100</formula>
    </cfRule>
    <cfRule type="cellIs" dxfId="11157" priority="458" stopIfTrue="1" operator="between">
      <formula>35.1</formula>
      <formula>80</formula>
    </cfRule>
    <cfRule type="cellIs" dxfId="11156" priority="459" stopIfTrue="1" operator="between">
      <formula>14.1</formula>
      <formula>35</formula>
    </cfRule>
    <cfRule type="cellIs" dxfId="11155" priority="460" stopIfTrue="1" operator="between">
      <formula>5.1</formula>
      <formula>14</formula>
    </cfRule>
    <cfRule type="cellIs" dxfId="11154" priority="461" stopIfTrue="1" operator="between">
      <formula>0</formula>
      <formula>5</formula>
    </cfRule>
    <cfRule type="containsBlanks" dxfId="11153" priority="462" stopIfTrue="1">
      <formula>LEN(TRIM(I139))=0</formula>
    </cfRule>
  </conditionalFormatting>
  <conditionalFormatting sqref="E139">
    <cfRule type="containsBlanks" dxfId="11152" priority="449" stopIfTrue="1">
      <formula>LEN(TRIM(E139))=0</formula>
    </cfRule>
    <cfRule type="cellIs" dxfId="11151" priority="450" stopIfTrue="1" operator="between">
      <formula>80.1</formula>
      <formula>100</formula>
    </cfRule>
    <cfRule type="cellIs" dxfId="11150" priority="451" stopIfTrue="1" operator="between">
      <formula>35.1</formula>
      <formula>80</formula>
    </cfRule>
    <cfRule type="cellIs" dxfId="11149" priority="452" stopIfTrue="1" operator="between">
      <formula>14.1</formula>
      <formula>35</formula>
    </cfRule>
    <cfRule type="cellIs" dxfId="11148" priority="453" stopIfTrue="1" operator="between">
      <formula>5.1</formula>
      <formula>14</formula>
    </cfRule>
    <cfRule type="cellIs" dxfId="11147" priority="454" stopIfTrue="1" operator="between">
      <formula>0</formula>
      <formula>5</formula>
    </cfRule>
    <cfRule type="containsBlanks" dxfId="11146" priority="455" stopIfTrue="1">
      <formula>LEN(TRIM(E139))=0</formula>
    </cfRule>
  </conditionalFormatting>
  <conditionalFormatting sqref="F139:H139">
    <cfRule type="containsBlanks" dxfId="11145" priority="442" stopIfTrue="1">
      <formula>LEN(TRIM(F139))=0</formula>
    </cfRule>
    <cfRule type="cellIs" dxfId="11144" priority="443" stopIfTrue="1" operator="between">
      <formula>80.1</formula>
      <formula>100</formula>
    </cfRule>
    <cfRule type="cellIs" dxfId="11143" priority="444" stopIfTrue="1" operator="between">
      <formula>35.1</formula>
      <formula>80</formula>
    </cfRule>
    <cfRule type="cellIs" dxfId="11142" priority="445" stopIfTrue="1" operator="between">
      <formula>14.1</formula>
      <formula>35</formula>
    </cfRule>
    <cfRule type="cellIs" dxfId="11141" priority="446" stopIfTrue="1" operator="between">
      <formula>5.1</formula>
      <formula>14</formula>
    </cfRule>
    <cfRule type="cellIs" dxfId="11140" priority="447" stopIfTrue="1" operator="between">
      <formula>0</formula>
      <formula>5</formula>
    </cfRule>
    <cfRule type="containsBlanks" dxfId="11139" priority="448" stopIfTrue="1">
      <formula>LEN(TRIM(F139))=0</formula>
    </cfRule>
  </conditionalFormatting>
  <conditionalFormatting sqref="E139:J145">
    <cfRule type="containsBlanks" dxfId="11138" priority="435" stopIfTrue="1">
      <formula>LEN(TRIM(E139))=0</formula>
    </cfRule>
    <cfRule type="cellIs" dxfId="11137" priority="436" stopIfTrue="1" operator="between">
      <formula>80.1</formula>
      <formula>100</formula>
    </cfRule>
    <cfRule type="cellIs" dxfId="11136" priority="437" stopIfTrue="1" operator="between">
      <formula>35.1</formula>
      <formula>80</formula>
    </cfRule>
    <cfRule type="cellIs" dxfId="11135" priority="438" stopIfTrue="1" operator="between">
      <formula>14.1</formula>
      <formula>35</formula>
    </cfRule>
    <cfRule type="cellIs" dxfId="11134" priority="439" stopIfTrue="1" operator="between">
      <formula>5.1</formula>
      <formula>14</formula>
    </cfRule>
    <cfRule type="cellIs" dxfId="11133" priority="440" stopIfTrue="1" operator="between">
      <formula>0</formula>
      <formula>5</formula>
    </cfRule>
    <cfRule type="containsBlanks" dxfId="11132" priority="441" stopIfTrue="1">
      <formula>LEN(TRIM(E139))=0</formula>
    </cfRule>
  </conditionalFormatting>
  <conditionalFormatting sqref="K139:P145">
    <cfRule type="containsBlanks" dxfId="11131" priority="428" stopIfTrue="1">
      <formula>LEN(TRIM(K139))=0</formula>
    </cfRule>
    <cfRule type="cellIs" dxfId="11130" priority="429" stopIfTrue="1" operator="between">
      <formula>80.1</formula>
      <formula>100</formula>
    </cfRule>
    <cfRule type="cellIs" dxfId="11129" priority="430" stopIfTrue="1" operator="between">
      <formula>35.1</formula>
      <formula>80</formula>
    </cfRule>
    <cfRule type="cellIs" dxfId="11128" priority="431" stopIfTrue="1" operator="between">
      <formula>14.1</formula>
      <formula>35</formula>
    </cfRule>
    <cfRule type="cellIs" dxfId="11127" priority="432" stopIfTrue="1" operator="between">
      <formula>5.1</formula>
      <formula>14</formula>
    </cfRule>
    <cfRule type="cellIs" dxfId="11126" priority="433" stopIfTrue="1" operator="between">
      <formula>0</formula>
      <formula>5</formula>
    </cfRule>
    <cfRule type="containsBlanks" dxfId="11125" priority="434" stopIfTrue="1">
      <formula>LEN(TRIM(K139))=0</formula>
    </cfRule>
  </conditionalFormatting>
  <conditionalFormatting sqref="K139:P145">
    <cfRule type="containsBlanks" dxfId="11124" priority="421" stopIfTrue="1">
      <formula>LEN(TRIM(K139))=0</formula>
    </cfRule>
    <cfRule type="cellIs" dxfId="11123" priority="422" stopIfTrue="1" operator="between">
      <formula>80.1</formula>
      <formula>100</formula>
    </cfRule>
    <cfRule type="cellIs" dxfId="11122" priority="423" stopIfTrue="1" operator="between">
      <formula>35.1</formula>
      <formula>80</formula>
    </cfRule>
    <cfRule type="cellIs" dxfId="11121" priority="424" stopIfTrue="1" operator="between">
      <formula>14.1</formula>
      <formula>35</formula>
    </cfRule>
    <cfRule type="cellIs" dxfId="11120" priority="425" stopIfTrue="1" operator="between">
      <formula>5.1</formula>
      <formula>14</formula>
    </cfRule>
    <cfRule type="cellIs" dxfId="11119" priority="426" stopIfTrue="1" operator="between">
      <formula>0</formula>
      <formula>5</formula>
    </cfRule>
    <cfRule type="containsBlanks" dxfId="11118" priority="427" stopIfTrue="1">
      <formula>LEN(TRIM(K139))=0</formula>
    </cfRule>
  </conditionalFormatting>
  <conditionalFormatting sqref="Q146:Q147">
    <cfRule type="containsBlanks" dxfId="11117" priority="414" stopIfTrue="1">
      <formula>LEN(TRIM(Q146))=0</formula>
    </cfRule>
    <cfRule type="cellIs" dxfId="11116" priority="415" stopIfTrue="1" operator="between">
      <formula>80.1</formula>
      <formula>100</formula>
    </cfRule>
    <cfRule type="cellIs" dxfId="11115" priority="416" stopIfTrue="1" operator="between">
      <formula>35.1</formula>
      <formula>80</formula>
    </cfRule>
    <cfRule type="cellIs" dxfId="11114" priority="417" stopIfTrue="1" operator="between">
      <formula>14.1</formula>
      <formula>35</formula>
    </cfRule>
    <cfRule type="cellIs" dxfId="11113" priority="418" stopIfTrue="1" operator="between">
      <formula>5.1</formula>
      <formula>14</formula>
    </cfRule>
    <cfRule type="cellIs" dxfId="11112" priority="419" stopIfTrue="1" operator="between">
      <formula>0</formula>
      <formula>5</formula>
    </cfRule>
    <cfRule type="containsBlanks" dxfId="11111" priority="420" stopIfTrue="1">
      <formula>LEN(TRIM(Q146))=0</formula>
    </cfRule>
  </conditionalFormatting>
  <conditionalFormatting sqref="E146:J147">
    <cfRule type="containsBlanks" dxfId="11110" priority="407" stopIfTrue="1">
      <formula>LEN(TRIM(E146))=0</formula>
    </cfRule>
    <cfRule type="cellIs" dxfId="11109" priority="408" stopIfTrue="1" operator="between">
      <formula>80.1</formula>
      <formula>100</formula>
    </cfRule>
    <cfRule type="cellIs" dxfId="11108" priority="409" stopIfTrue="1" operator="between">
      <formula>35.1</formula>
      <formula>80</formula>
    </cfRule>
    <cfRule type="cellIs" dxfId="11107" priority="410" stopIfTrue="1" operator="between">
      <formula>14.1</formula>
      <formula>35</formula>
    </cfRule>
    <cfRule type="cellIs" dxfId="11106" priority="411" stopIfTrue="1" operator="between">
      <formula>5.1</formula>
      <formula>14</formula>
    </cfRule>
    <cfRule type="cellIs" dxfId="11105" priority="412" stopIfTrue="1" operator="between">
      <formula>0</formula>
      <formula>5</formula>
    </cfRule>
    <cfRule type="containsBlanks" dxfId="11104" priority="413" stopIfTrue="1">
      <formula>LEN(TRIM(E146))=0</formula>
    </cfRule>
  </conditionalFormatting>
  <conditionalFormatting sqref="K146:P147">
    <cfRule type="containsBlanks" dxfId="11103" priority="400" stopIfTrue="1">
      <formula>LEN(TRIM(K146))=0</formula>
    </cfRule>
    <cfRule type="cellIs" dxfId="11102" priority="401" stopIfTrue="1" operator="between">
      <formula>80.1</formula>
      <formula>100</formula>
    </cfRule>
    <cfRule type="cellIs" dxfId="11101" priority="402" stopIfTrue="1" operator="between">
      <formula>35.1</formula>
      <formula>80</formula>
    </cfRule>
    <cfRule type="cellIs" dxfId="11100" priority="403" stopIfTrue="1" operator="between">
      <formula>14.1</formula>
      <formula>35</formula>
    </cfRule>
    <cfRule type="cellIs" dxfId="11099" priority="404" stopIfTrue="1" operator="between">
      <formula>5.1</formula>
      <formula>14</formula>
    </cfRule>
    <cfRule type="cellIs" dxfId="11098" priority="405" stopIfTrue="1" operator="between">
      <formula>0</formula>
      <formula>5</formula>
    </cfRule>
    <cfRule type="containsBlanks" dxfId="11097" priority="406" stopIfTrue="1">
      <formula>LEN(TRIM(K146))=0</formula>
    </cfRule>
  </conditionalFormatting>
  <conditionalFormatting sqref="K146:P147">
    <cfRule type="containsBlanks" dxfId="11096" priority="393" stopIfTrue="1">
      <formula>LEN(TRIM(K146))=0</formula>
    </cfRule>
    <cfRule type="cellIs" dxfId="11095" priority="394" stopIfTrue="1" operator="between">
      <formula>80.1</formula>
      <formula>100</formula>
    </cfRule>
    <cfRule type="cellIs" dxfId="11094" priority="395" stopIfTrue="1" operator="between">
      <formula>35.1</formula>
      <formula>80</formula>
    </cfRule>
    <cfRule type="cellIs" dxfId="11093" priority="396" stopIfTrue="1" operator="between">
      <formula>14.1</formula>
      <formula>35</formula>
    </cfRule>
    <cfRule type="cellIs" dxfId="11092" priority="397" stopIfTrue="1" operator="between">
      <formula>5.1</formula>
      <formula>14</formula>
    </cfRule>
    <cfRule type="cellIs" dxfId="11091" priority="398" stopIfTrue="1" operator="between">
      <formula>0</formula>
      <formula>5</formula>
    </cfRule>
    <cfRule type="containsBlanks" dxfId="11090" priority="399" stopIfTrue="1">
      <formula>LEN(TRIM(K146))=0</formula>
    </cfRule>
  </conditionalFormatting>
  <conditionalFormatting sqref="E148:J148">
    <cfRule type="containsBlanks" dxfId="11089" priority="386" stopIfTrue="1">
      <formula>LEN(TRIM(E148))=0</formula>
    </cfRule>
    <cfRule type="cellIs" dxfId="11088" priority="387" stopIfTrue="1" operator="between">
      <formula>80.1</formula>
      <formula>100</formula>
    </cfRule>
    <cfRule type="cellIs" dxfId="11087" priority="388" stopIfTrue="1" operator="between">
      <formula>35.1</formula>
      <formula>80</formula>
    </cfRule>
    <cfRule type="cellIs" dxfId="11086" priority="389" stopIfTrue="1" operator="between">
      <formula>14.1</formula>
      <formula>35</formula>
    </cfRule>
    <cfRule type="cellIs" dxfId="11085" priority="390" stopIfTrue="1" operator="between">
      <formula>5.1</formula>
      <formula>14</formula>
    </cfRule>
    <cfRule type="cellIs" dxfId="11084" priority="391" stopIfTrue="1" operator="between">
      <formula>0</formula>
      <formula>5</formula>
    </cfRule>
    <cfRule type="containsBlanks" dxfId="11083" priority="392" stopIfTrue="1">
      <formula>LEN(TRIM(E148))=0</formula>
    </cfRule>
  </conditionalFormatting>
  <conditionalFormatting sqref="K148:P148">
    <cfRule type="containsBlanks" dxfId="11082" priority="379" stopIfTrue="1">
      <formula>LEN(TRIM(K148))=0</formula>
    </cfRule>
    <cfRule type="cellIs" dxfId="11081" priority="380" stopIfTrue="1" operator="between">
      <formula>80.1</formula>
      <formula>100</formula>
    </cfRule>
    <cfRule type="cellIs" dxfId="11080" priority="381" stopIfTrue="1" operator="between">
      <formula>35.1</formula>
      <formula>80</formula>
    </cfRule>
    <cfRule type="cellIs" dxfId="11079" priority="382" stopIfTrue="1" operator="between">
      <formula>14.1</formula>
      <formula>35</formula>
    </cfRule>
    <cfRule type="cellIs" dxfId="11078" priority="383" stopIfTrue="1" operator="between">
      <formula>5.1</formula>
      <formula>14</formula>
    </cfRule>
    <cfRule type="cellIs" dxfId="11077" priority="384" stopIfTrue="1" operator="between">
      <formula>0</formula>
      <formula>5</formula>
    </cfRule>
    <cfRule type="containsBlanks" dxfId="11076" priority="385" stopIfTrue="1">
      <formula>LEN(TRIM(K148))=0</formula>
    </cfRule>
  </conditionalFormatting>
  <conditionalFormatting sqref="K148:P148">
    <cfRule type="containsBlanks" dxfId="11075" priority="372" stopIfTrue="1">
      <formula>LEN(TRIM(K148))=0</formula>
    </cfRule>
    <cfRule type="cellIs" dxfId="11074" priority="373" stopIfTrue="1" operator="between">
      <formula>80.1</formula>
      <formula>100</formula>
    </cfRule>
    <cfRule type="cellIs" dxfId="11073" priority="374" stopIfTrue="1" operator="between">
      <formula>35.1</formula>
      <formula>80</formula>
    </cfRule>
    <cfRule type="cellIs" dxfId="11072" priority="375" stopIfTrue="1" operator="between">
      <formula>14.1</formula>
      <formula>35</formula>
    </cfRule>
    <cfRule type="cellIs" dxfId="11071" priority="376" stopIfTrue="1" operator="between">
      <formula>5.1</formula>
      <formula>14</formula>
    </cfRule>
    <cfRule type="cellIs" dxfId="11070" priority="377" stopIfTrue="1" operator="between">
      <formula>0</formula>
      <formula>5</formula>
    </cfRule>
    <cfRule type="containsBlanks" dxfId="11069" priority="378" stopIfTrue="1">
      <formula>LEN(TRIM(K148))=0</formula>
    </cfRule>
  </conditionalFormatting>
  <conditionalFormatting sqref="E149:J150">
    <cfRule type="containsBlanks" dxfId="11068" priority="365" stopIfTrue="1">
      <formula>LEN(TRIM(E149))=0</formula>
    </cfRule>
    <cfRule type="cellIs" dxfId="11067" priority="366" stopIfTrue="1" operator="between">
      <formula>80.1</formula>
      <formula>100</formula>
    </cfRule>
    <cfRule type="cellIs" dxfId="11066" priority="367" stopIfTrue="1" operator="between">
      <formula>35.1</formula>
      <formula>80</formula>
    </cfRule>
    <cfRule type="cellIs" dxfId="11065" priority="368" stopIfTrue="1" operator="between">
      <formula>14.1</formula>
      <formula>35</formula>
    </cfRule>
    <cfRule type="cellIs" dxfId="11064" priority="369" stopIfTrue="1" operator="between">
      <formula>5.1</formula>
      <formula>14</formula>
    </cfRule>
    <cfRule type="cellIs" dxfId="11063" priority="370" stopIfTrue="1" operator="between">
      <formula>0</formula>
      <formula>5</formula>
    </cfRule>
    <cfRule type="containsBlanks" dxfId="11062" priority="371" stopIfTrue="1">
      <formula>LEN(TRIM(E149))=0</formula>
    </cfRule>
  </conditionalFormatting>
  <conditionalFormatting sqref="K149:P150">
    <cfRule type="containsBlanks" dxfId="11061" priority="358" stopIfTrue="1">
      <formula>LEN(TRIM(K149))=0</formula>
    </cfRule>
    <cfRule type="cellIs" dxfId="11060" priority="359" stopIfTrue="1" operator="between">
      <formula>80.1</formula>
      <formula>100</formula>
    </cfRule>
    <cfRule type="cellIs" dxfId="11059" priority="360" stopIfTrue="1" operator="between">
      <formula>35.1</formula>
      <formula>80</formula>
    </cfRule>
    <cfRule type="cellIs" dxfId="11058" priority="361" stopIfTrue="1" operator="between">
      <formula>14.1</formula>
      <formula>35</formula>
    </cfRule>
    <cfRule type="cellIs" dxfId="11057" priority="362" stopIfTrue="1" operator="between">
      <formula>5.1</formula>
      <formula>14</formula>
    </cfRule>
    <cfRule type="cellIs" dxfId="11056" priority="363" stopIfTrue="1" operator="between">
      <formula>0</formula>
      <formula>5</formula>
    </cfRule>
    <cfRule type="containsBlanks" dxfId="11055" priority="364" stopIfTrue="1">
      <formula>LEN(TRIM(K149))=0</formula>
    </cfRule>
  </conditionalFormatting>
  <conditionalFormatting sqref="K149:P150">
    <cfRule type="containsBlanks" dxfId="11054" priority="351" stopIfTrue="1">
      <formula>LEN(TRIM(K149))=0</formula>
    </cfRule>
    <cfRule type="cellIs" dxfId="11053" priority="352" stopIfTrue="1" operator="between">
      <formula>80.1</formula>
      <formula>100</formula>
    </cfRule>
    <cfRule type="cellIs" dxfId="11052" priority="353" stopIfTrue="1" operator="between">
      <formula>35.1</formula>
      <formula>80</formula>
    </cfRule>
    <cfRule type="cellIs" dxfId="11051" priority="354" stopIfTrue="1" operator="between">
      <formula>14.1</formula>
      <formula>35</formula>
    </cfRule>
    <cfRule type="cellIs" dxfId="11050" priority="355" stopIfTrue="1" operator="between">
      <formula>5.1</formula>
      <formula>14</formula>
    </cfRule>
    <cfRule type="cellIs" dxfId="11049" priority="356" stopIfTrue="1" operator="between">
      <formula>0</formula>
      <formula>5</formula>
    </cfRule>
    <cfRule type="containsBlanks" dxfId="11048" priority="357" stopIfTrue="1">
      <formula>LEN(TRIM(K149))=0</formula>
    </cfRule>
  </conditionalFormatting>
  <conditionalFormatting sqref="E151:J156">
    <cfRule type="containsBlanks" dxfId="11047" priority="344" stopIfTrue="1">
      <formula>LEN(TRIM(E151))=0</formula>
    </cfRule>
    <cfRule type="cellIs" dxfId="11046" priority="345" stopIfTrue="1" operator="between">
      <formula>80.1</formula>
      <formula>100</formula>
    </cfRule>
    <cfRule type="cellIs" dxfId="11045" priority="346" stopIfTrue="1" operator="between">
      <formula>35.1</formula>
      <formula>80</formula>
    </cfRule>
    <cfRule type="cellIs" dxfId="11044" priority="347" stopIfTrue="1" operator="between">
      <formula>14.1</formula>
      <formula>35</formula>
    </cfRule>
    <cfRule type="cellIs" dxfId="11043" priority="348" stopIfTrue="1" operator="between">
      <formula>5.1</formula>
      <formula>14</formula>
    </cfRule>
    <cfRule type="cellIs" dxfId="11042" priority="349" stopIfTrue="1" operator="between">
      <formula>0</formula>
      <formula>5</formula>
    </cfRule>
    <cfRule type="containsBlanks" dxfId="11041" priority="350" stopIfTrue="1">
      <formula>LEN(TRIM(E151))=0</formula>
    </cfRule>
  </conditionalFormatting>
  <conditionalFormatting sqref="K151:P156">
    <cfRule type="containsBlanks" dxfId="11040" priority="337" stopIfTrue="1">
      <formula>LEN(TRIM(K151))=0</formula>
    </cfRule>
    <cfRule type="cellIs" dxfId="11039" priority="338" stopIfTrue="1" operator="between">
      <formula>80.1</formula>
      <formula>100</formula>
    </cfRule>
    <cfRule type="cellIs" dxfId="11038" priority="339" stopIfTrue="1" operator="between">
      <formula>35.1</formula>
      <formula>80</formula>
    </cfRule>
    <cfRule type="cellIs" dxfId="11037" priority="340" stopIfTrue="1" operator="between">
      <formula>14.1</formula>
      <formula>35</formula>
    </cfRule>
    <cfRule type="cellIs" dxfId="11036" priority="341" stopIfTrue="1" operator="between">
      <formula>5.1</formula>
      <formula>14</formula>
    </cfRule>
    <cfRule type="cellIs" dxfId="11035" priority="342" stopIfTrue="1" operator="between">
      <formula>0</formula>
      <formula>5</formula>
    </cfRule>
    <cfRule type="containsBlanks" dxfId="11034" priority="343" stopIfTrue="1">
      <formula>LEN(TRIM(K151))=0</formula>
    </cfRule>
  </conditionalFormatting>
  <conditionalFormatting sqref="K151:P156">
    <cfRule type="containsBlanks" dxfId="11033" priority="330" stopIfTrue="1">
      <formula>LEN(TRIM(K151))=0</formula>
    </cfRule>
    <cfRule type="cellIs" dxfId="11032" priority="331" stopIfTrue="1" operator="between">
      <formula>80.1</formula>
      <formula>100</formula>
    </cfRule>
    <cfRule type="cellIs" dxfId="11031" priority="332" stopIfTrue="1" operator="between">
      <formula>35.1</formula>
      <formula>80</formula>
    </cfRule>
    <cfRule type="cellIs" dxfId="11030" priority="333" stopIfTrue="1" operator="between">
      <formula>14.1</formula>
      <formula>35</formula>
    </cfRule>
    <cfRule type="cellIs" dxfId="11029" priority="334" stopIfTrue="1" operator="between">
      <formula>5.1</formula>
      <formula>14</formula>
    </cfRule>
    <cfRule type="cellIs" dxfId="11028" priority="335" stopIfTrue="1" operator="between">
      <formula>0</formula>
      <formula>5</formula>
    </cfRule>
    <cfRule type="containsBlanks" dxfId="11027" priority="336" stopIfTrue="1">
      <formula>LEN(TRIM(K151))=0</formula>
    </cfRule>
  </conditionalFormatting>
  <conditionalFormatting sqref="E193:P193">
    <cfRule type="containsBlanks" dxfId="11026" priority="323" stopIfTrue="1">
      <formula>LEN(TRIM(E193))=0</formula>
    </cfRule>
    <cfRule type="cellIs" dxfId="11025" priority="324" stopIfTrue="1" operator="between">
      <formula>80.1</formula>
      <formula>100</formula>
    </cfRule>
    <cfRule type="cellIs" dxfId="11024" priority="325" stopIfTrue="1" operator="between">
      <formula>35.1</formula>
      <formula>80</formula>
    </cfRule>
    <cfRule type="cellIs" dxfId="11023" priority="326" stopIfTrue="1" operator="between">
      <formula>14.1</formula>
      <formula>35</formula>
    </cfRule>
    <cfRule type="cellIs" dxfId="11022" priority="327" stopIfTrue="1" operator="between">
      <formula>5.1</formula>
      <formula>14</formula>
    </cfRule>
    <cfRule type="cellIs" dxfId="11021" priority="328" stopIfTrue="1" operator="between">
      <formula>0</formula>
      <formula>5</formula>
    </cfRule>
    <cfRule type="containsBlanks" dxfId="11020" priority="329" stopIfTrue="1">
      <formula>LEN(TRIM(E193))=0</formula>
    </cfRule>
  </conditionalFormatting>
  <conditionalFormatting sqref="E194:P194">
    <cfRule type="containsBlanks" dxfId="11019" priority="316" stopIfTrue="1">
      <formula>LEN(TRIM(E194))=0</formula>
    </cfRule>
    <cfRule type="cellIs" dxfId="11018" priority="317" stopIfTrue="1" operator="between">
      <formula>80.1</formula>
      <formula>100</formula>
    </cfRule>
    <cfRule type="cellIs" dxfId="11017" priority="318" stopIfTrue="1" operator="between">
      <formula>35.1</formula>
      <formula>80</formula>
    </cfRule>
    <cfRule type="cellIs" dxfId="11016" priority="319" stopIfTrue="1" operator="between">
      <formula>14.1</formula>
      <formula>35</formula>
    </cfRule>
    <cfRule type="cellIs" dxfId="11015" priority="320" stopIfTrue="1" operator="between">
      <formula>5.1</formula>
      <formula>14</formula>
    </cfRule>
    <cfRule type="cellIs" dxfId="11014" priority="321" stopIfTrue="1" operator="between">
      <formula>0</formula>
      <formula>5</formula>
    </cfRule>
    <cfRule type="containsBlanks" dxfId="11013" priority="322" stopIfTrue="1">
      <formula>LEN(TRIM(E194))=0</formula>
    </cfRule>
  </conditionalFormatting>
  <conditionalFormatting sqref="E195:P195">
    <cfRule type="containsBlanks" dxfId="11012" priority="309" stopIfTrue="1">
      <formula>LEN(TRIM(E195))=0</formula>
    </cfRule>
    <cfRule type="cellIs" dxfId="11011" priority="310" stopIfTrue="1" operator="between">
      <formula>80.1</formula>
      <formula>100</formula>
    </cfRule>
    <cfRule type="cellIs" dxfId="11010" priority="311" stopIfTrue="1" operator="between">
      <formula>35.1</formula>
      <formula>80</formula>
    </cfRule>
    <cfRule type="cellIs" dxfId="11009" priority="312" stopIfTrue="1" operator="between">
      <formula>14.1</formula>
      <formula>35</formula>
    </cfRule>
    <cfRule type="cellIs" dxfId="11008" priority="313" stopIfTrue="1" operator="between">
      <formula>5.1</formula>
      <formula>14</formula>
    </cfRule>
    <cfRule type="cellIs" dxfId="11007" priority="314" stopIfTrue="1" operator="between">
      <formula>0</formula>
      <formula>5</formula>
    </cfRule>
    <cfRule type="containsBlanks" dxfId="11006" priority="315" stopIfTrue="1">
      <formula>LEN(TRIM(E195))=0</formula>
    </cfRule>
  </conditionalFormatting>
  <conditionalFormatting sqref="E196:P196">
    <cfRule type="containsBlanks" dxfId="11005" priority="302" stopIfTrue="1">
      <formula>LEN(TRIM(E196))=0</formula>
    </cfRule>
    <cfRule type="cellIs" dxfId="11004" priority="303" stopIfTrue="1" operator="between">
      <formula>80.1</formula>
      <formula>100</formula>
    </cfRule>
    <cfRule type="cellIs" dxfId="11003" priority="304" stopIfTrue="1" operator="between">
      <formula>35.1</formula>
      <formula>80</formula>
    </cfRule>
    <cfRule type="cellIs" dxfId="11002" priority="305" stopIfTrue="1" operator="between">
      <formula>14.1</formula>
      <formula>35</formula>
    </cfRule>
    <cfRule type="cellIs" dxfId="11001" priority="306" stopIfTrue="1" operator="between">
      <formula>5.1</formula>
      <formula>14</formula>
    </cfRule>
    <cfRule type="cellIs" dxfId="11000" priority="307" stopIfTrue="1" operator="between">
      <formula>0</formula>
      <formula>5</formula>
    </cfRule>
    <cfRule type="containsBlanks" dxfId="10999" priority="308" stopIfTrue="1">
      <formula>LEN(TRIM(E196))=0</formula>
    </cfRule>
  </conditionalFormatting>
  <conditionalFormatting sqref="E197:P197">
    <cfRule type="containsBlanks" dxfId="10998" priority="295" stopIfTrue="1">
      <formula>LEN(TRIM(E197))=0</formula>
    </cfRule>
    <cfRule type="cellIs" dxfId="10997" priority="296" stopIfTrue="1" operator="between">
      <formula>80.1</formula>
      <formula>100</formula>
    </cfRule>
    <cfRule type="cellIs" dxfId="10996" priority="297" stopIfTrue="1" operator="between">
      <formula>35.1</formula>
      <formula>80</formula>
    </cfRule>
    <cfRule type="cellIs" dxfId="10995" priority="298" stopIfTrue="1" operator="between">
      <formula>14.1</formula>
      <formula>35</formula>
    </cfRule>
    <cfRule type="cellIs" dxfId="10994" priority="299" stopIfTrue="1" operator="between">
      <formula>5.1</formula>
      <formula>14</formula>
    </cfRule>
    <cfRule type="cellIs" dxfId="10993" priority="300" stopIfTrue="1" operator="between">
      <formula>0</formula>
      <formula>5</formula>
    </cfRule>
    <cfRule type="containsBlanks" dxfId="10992" priority="301" stopIfTrue="1">
      <formula>LEN(TRIM(E197))=0</formula>
    </cfRule>
  </conditionalFormatting>
  <conditionalFormatting sqref="E198:P199">
    <cfRule type="containsBlanks" dxfId="10991" priority="288" stopIfTrue="1">
      <formula>LEN(TRIM(E198))=0</formula>
    </cfRule>
    <cfRule type="cellIs" dxfId="10990" priority="289" stopIfTrue="1" operator="between">
      <formula>80.1</formula>
      <formula>100</formula>
    </cfRule>
    <cfRule type="cellIs" dxfId="10989" priority="290" stopIfTrue="1" operator="between">
      <formula>35.1</formula>
      <formula>80</formula>
    </cfRule>
    <cfRule type="cellIs" dxfId="10988" priority="291" stopIfTrue="1" operator="between">
      <formula>14.1</formula>
      <formula>35</formula>
    </cfRule>
    <cfRule type="cellIs" dxfId="10987" priority="292" stopIfTrue="1" operator="between">
      <formula>5.1</formula>
      <formula>14</formula>
    </cfRule>
    <cfRule type="cellIs" dxfId="10986" priority="293" stopIfTrue="1" operator="between">
      <formula>0</formula>
      <formula>5</formula>
    </cfRule>
    <cfRule type="containsBlanks" dxfId="10985" priority="294" stopIfTrue="1">
      <formula>LEN(TRIM(E198))=0</formula>
    </cfRule>
  </conditionalFormatting>
  <conditionalFormatting sqref="E159:J164 K159:K165 M159:P165">
    <cfRule type="containsBlanks" dxfId="10984" priority="260" stopIfTrue="1">
      <formula>LEN(TRIM(E159))=0</formula>
    </cfRule>
    <cfRule type="cellIs" dxfId="10983" priority="261" stopIfTrue="1" operator="between">
      <formula>14.1</formula>
      <formula>35</formula>
    </cfRule>
    <cfRule type="cellIs" dxfId="10982" priority="262" stopIfTrue="1" operator="between">
      <formula>5.1</formula>
      <formula>14</formula>
    </cfRule>
    <cfRule type="cellIs" dxfId="10981" priority="263" stopIfTrue="1" operator="between">
      <formula>0</formula>
      <formula>5</formula>
    </cfRule>
    <cfRule type="containsBlanks" dxfId="10980" priority="264" stopIfTrue="1">
      <formula>LEN(TRIM(E159))=0</formula>
    </cfRule>
  </conditionalFormatting>
  <conditionalFormatting sqref="I165">
    <cfRule type="containsBlanks" dxfId="10979" priority="272" stopIfTrue="1">
      <formula>LEN(TRIM(I165))=0</formula>
    </cfRule>
    <cfRule type="cellIs" dxfId="10978" priority="273" stopIfTrue="1" operator="between">
      <formula>80.1</formula>
      <formula>100</formula>
    </cfRule>
    <cfRule type="cellIs" dxfId="10977" priority="274" stopIfTrue="1" operator="between">
      <formula>35.1</formula>
      <formula>80</formula>
    </cfRule>
    <cfRule type="cellIs" dxfId="10976" priority="275" stopIfTrue="1" operator="between">
      <formula>14.1</formula>
      <formula>35</formula>
    </cfRule>
    <cfRule type="cellIs" dxfId="10975" priority="276" stopIfTrue="1" operator="between">
      <formula>5.1</formula>
      <formula>14</formula>
    </cfRule>
    <cfRule type="cellIs" dxfId="10974" priority="277" stopIfTrue="1" operator="between">
      <formula>0</formula>
      <formula>5</formula>
    </cfRule>
    <cfRule type="containsBlanks" dxfId="10973" priority="278" stopIfTrue="1">
      <formula>LEN(TRIM(I165))=0</formula>
    </cfRule>
  </conditionalFormatting>
  <conditionalFormatting sqref="E165:H165">
    <cfRule type="containsBlanks" dxfId="10972" priority="265" stopIfTrue="1">
      <formula>LEN(TRIM(E165))=0</formula>
    </cfRule>
    <cfRule type="cellIs" dxfId="10971" priority="266" stopIfTrue="1" operator="between">
      <formula>80.1</formula>
      <formula>100</formula>
    </cfRule>
    <cfRule type="cellIs" dxfId="10970" priority="267" stopIfTrue="1" operator="between">
      <formula>35.1</formula>
      <formula>80</formula>
    </cfRule>
    <cfRule type="cellIs" dxfId="10969" priority="268" stopIfTrue="1" operator="between">
      <formula>14.1</formula>
      <formula>35</formula>
    </cfRule>
    <cfRule type="cellIs" dxfId="10968" priority="269" stopIfTrue="1" operator="between">
      <formula>5.1</formula>
      <formula>14</formula>
    </cfRule>
    <cfRule type="cellIs" dxfId="10967" priority="270" stopIfTrue="1" operator="between">
      <formula>0</formula>
      <formula>5</formula>
    </cfRule>
    <cfRule type="containsBlanks" dxfId="10966" priority="271" stopIfTrue="1">
      <formula>LEN(TRIM(E165))=0</formula>
    </cfRule>
  </conditionalFormatting>
  <conditionalFormatting sqref="E190:P190">
    <cfRule type="containsBlanks" dxfId="10965" priority="253" stopIfTrue="1">
      <formula>LEN(TRIM(E190))=0</formula>
    </cfRule>
    <cfRule type="cellIs" dxfId="10964" priority="254" stopIfTrue="1" operator="between">
      <formula>80.1</formula>
      <formula>100</formula>
    </cfRule>
    <cfRule type="cellIs" dxfId="10963" priority="255" stopIfTrue="1" operator="between">
      <formula>35.1</formula>
      <formula>80</formula>
    </cfRule>
    <cfRule type="cellIs" dxfId="10962" priority="256" stopIfTrue="1" operator="between">
      <formula>14.1</formula>
      <formula>35</formula>
    </cfRule>
    <cfRule type="cellIs" dxfId="10961" priority="257" stopIfTrue="1" operator="between">
      <formula>5.1</formula>
      <formula>14</formula>
    </cfRule>
    <cfRule type="cellIs" dxfId="10960" priority="258" stopIfTrue="1" operator="between">
      <formula>0</formula>
      <formula>5</formula>
    </cfRule>
    <cfRule type="containsBlanks" dxfId="10959" priority="259" stopIfTrue="1">
      <formula>LEN(TRIM(E190))=0</formula>
    </cfRule>
  </conditionalFormatting>
  <conditionalFormatting sqref="E179:F179 H179:P179">
    <cfRule type="containsBlanks" dxfId="10958" priority="246" stopIfTrue="1">
      <formula>LEN(TRIM(E179))=0</formula>
    </cfRule>
    <cfRule type="cellIs" dxfId="10957" priority="247" stopIfTrue="1" operator="between">
      <formula>80.1</formula>
      <formula>100</formula>
    </cfRule>
    <cfRule type="cellIs" dxfId="10956" priority="248" stopIfTrue="1" operator="between">
      <formula>35.1</formula>
      <formula>80</formula>
    </cfRule>
    <cfRule type="cellIs" dxfId="10955" priority="249" stopIfTrue="1" operator="between">
      <formula>14.1</formula>
      <formula>35</formula>
    </cfRule>
    <cfRule type="cellIs" dxfId="10954" priority="250" stopIfTrue="1" operator="between">
      <formula>5.1</formula>
      <formula>14</formula>
    </cfRule>
    <cfRule type="cellIs" dxfId="10953" priority="251" stopIfTrue="1" operator="between">
      <formula>0</formula>
      <formula>5</formula>
    </cfRule>
    <cfRule type="containsBlanks" dxfId="10952" priority="252" stopIfTrue="1">
      <formula>LEN(TRIM(E179))=0</formula>
    </cfRule>
  </conditionalFormatting>
  <conditionalFormatting sqref="G179">
    <cfRule type="containsBlanks" dxfId="10951" priority="239" stopIfTrue="1">
      <formula>LEN(TRIM(G179))=0</formula>
    </cfRule>
    <cfRule type="cellIs" dxfId="10950" priority="240" stopIfTrue="1" operator="between">
      <formula>80.1</formula>
      <formula>100</formula>
    </cfRule>
    <cfRule type="cellIs" dxfId="10949" priority="241" stopIfTrue="1" operator="between">
      <formula>35.1</formula>
      <formula>80</formula>
    </cfRule>
    <cfRule type="cellIs" dxfId="10948" priority="242" stopIfTrue="1" operator="between">
      <formula>14.1</formula>
      <formula>35</formula>
    </cfRule>
    <cfRule type="cellIs" dxfId="10947" priority="243" stopIfTrue="1" operator="between">
      <formula>5.1</formula>
      <formula>14</formula>
    </cfRule>
    <cfRule type="cellIs" dxfId="10946" priority="244" stopIfTrue="1" operator="between">
      <formula>0</formula>
      <formula>5</formula>
    </cfRule>
    <cfRule type="containsBlanks" dxfId="10945" priority="245" stopIfTrue="1">
      <formula>LEN(TRIM(G179))=0</formula>
    </cfRule>
  </conditionalFormatting>
  <conditionalFormatting sqref="E180 H180:P180">
    <cfRule type="containsBlanks" dxfId="10944" priority="232" stopIfTrue="1">
      <formula>LEN(TRIM(E180))=0</formula>
    </cfRule>
    <cfRule type="cellIs" dxfId="10943" priority="233" stopIfTrue="1" operator="between">
      <formula>80.1</formula>
      <formula>100</formula>
    </cfRule>
    <cfRule type="cellIs" dxfId="10942" priority="234" stopIfTrue="1" operator="between">
      <formula>35.1</formula>
      <formula>80</formula>
    </cfRule>
    <cfRule type="cellIs" dxfId="10941" priority="235" stopIfTrue="1" operator="between">
      <formula>14.1</formula>
      <formula>35</formula>
    </cfRule>
    <cfRule type="cellIs" dxfId="10940" priority="236" stopIfTrue="1" operator="between">
      <formula>5.1</formula>
      <formula>14</formula>
    </cfRule>
    <cfRule type="cellIs" dxfId="10939" priority="237" stopIfTrue="1" operator="between">
      <formula>0</formula>
      <formula>5</formula>
    </cfRule>
    <cfRule type="containsBlanks" dxfId="10938" priority="238" stopIfTrue="1">
      <formula>LEN(TRIM(E180))=0</formula>
    </cfRule>
  </conditionalFormatting>
  <conditionalFormatting sqref="E182:P182">
    <cfRule type="containsBlanks" dxfId="10937" priority="225" stopIfTrue="1">
      <formula>LEN(TRIM(E182))=0</formula>
    </cfRule>
    <cfRule type="cellIs" dxfId="10936" priority="226" stopIfTrue="1" operator="between">
      <formula>80.1</formula>
      <formula>100</formula>
    </cfRule>
    <cfRule type="cellIs" dxfId="10935" priority="227" stopIfTrue="1" operator="between">
      <formula>35.1</formula>
      <formula>80</formula>
    </cfRule>
    <cfRule type="cellIs" dxfId="10934" priority="228" stopIfTrue="1" operator="between">
      <formula>14.1</formula>
      <formula>35</formula>
    </cfRule>
    <cfRule type="cellIs" dxfId="10933" priority="229" stopIfTrue="1" operator="between">
      <formula>5.1</formula>
      <formula>14</formula>
    </cfRule>
    <cfRule type="cellIs" dxfId="10932" priority="230" stopIfTrue="1" operator="between">
      <formula>0</formula>
      <formula>5</formula>
    </cfRule>
    <cfRule type="containsBlanks" dxfId="10931" priority="231" stopIfTrue="1">
      <formula>LEN(TRIM(E182))=0</formula>
    </cfRule>
  </conditionalFormatting>
  <conditionalFormatting sqref="E188:P188">
    <cfRule type="containsBlanks" dxfId="10930" priority="218" stopIfTrue="1">
      <formula>LEN(TRIM(E188))=0</formula>
    </cfRule>
    <cfRule type="cellIs" dxfId="10929" priority="219" stopIfTrue="1" operator="between">
      <formula>80.1</formula>
      <formula>100</formula>
    </cfRule>
    <cfRule type="cellIs" dxfId="10928" priority="220" stopIfTrue="1" operator="between">
      <formula>35.1</formula>
      <formula>80</formula>
    </cfRule>
    <cfRule type="cellIs" dxfId="10927" priority="221" stopIfTrue="1" operator="between">
      <formula>14.1</formula>
      <formula>35</formula>
    </cfRule>
    <cfRule type="cellIs" dxfId="10926" priority="222" stopIfTrue="1" operator="between">
      <formula>5.1</formula>
      <formula>14</formula>
    </cfRule>
    <cfRule type="cellIs" dxfId="10925" priority="223" stopIfTrue="1" operator="between">
      <formula>0</formula>
      <formula>5</formula>
    </cfRule>
    <cfRule type="containsBlanks" dxfId="10924" priority="224" stopIfTrue="1">
      <formula>LEN(TRIM(E188))=0</formula>
    </cfRule>
  </conditionalFormatting>
  <conditionalFormatting sqref="E189:P189">
    <cfRule type="containsBlanks" dxfId="10923" priority="211" stopIfTrue="1">
      <formula>LEN(TRIM(E189))=0</formula>
    </cfRule>
    <cfRule type="cellIs" dxfId="10922" priority="212" stopIfTrue="1" operator="between">
      <formula>80.1</formula>
      <formula>100</formula>
    </cfRule>
    <cfRule type="cellIs" dxfId="10921" priority="213" stopIfTrue="1" operator="between">
      <formula>35.1</formula>
      <formula>80</formula>
    </cfRule>
    <cfRule type="cellIs" dxfId="10920" priority="214" stopIfTrue="1" operator="between">
      <formula>14.1</formula>
      <formula>35</formula>
    </cfRule>
    <cfRule type="cellIs" dxfId="10919" priority="215" stopIfTrue="1" operator="between">
      <formula>5.1</formula>
      <formula>14</formula>
    </cfRule>
    <cfRule type="cellIs" dxfId="10918" priority="216" stopIfTrue="1" operator="between">
      <formula>0</formula>
      <formula>5</formula>
    </cfRule>
    <cfRule type="containsBlanks" dxfId="10917" priority="217" stopIfTrue="1">
      <formula>LEN(TRIM(E189))=0</formula>
    </cfRule>
  </conditionalFormatting>
  <conditionalFormatting sqref="E191:P191">
    <cfRule type="containsBlanks" dxfId="10916" priority="204" stopIfTrue="1">
      <formula>LEN(TRIM(E191))=0</formula>
    </cfRule>
    <cfRule type="cellIs" dxfId="10915" priority="205" stopIfTrue="1" operator="between">
      <formula>80.1</formula>
      <formula>100</formula>
    </cfRule>
    <cfRule type="cellIs" dxfId="10914" priority="206" stopIfTrue="1" operator="between">
      <formula>35.1</formula>
      <formula>80</formula>
    </cfRule>
    <cfRule type="cellIs" dxfId="10913" priority="207" stopIfTrue="1" operator="between">
      <formula>14.1</formula>
      <formula>35</formula>
    </cfRule>
    <cfRule type="cellIs" dxfId="10912" priority="208" stopIfTrue="1" operator="between">
      <formula>5.1</formula>
      <formula>14</formula>
    </cfRule>
    <cfRule type="cellIs" dxfId="10911" priority="209" stopIfTrue="1" operator="between">
      <formula>0</formula>
      <formula>5</formula>
    </cfRule>
    <cfRule type="containsBlanks" dxfId="10910" priority="210" stopIfTrue="1">
      <formula>LEN(TRIM(E191))=0</formula>
    </cfRule>
  </conditionalFormatting>
  <conditionalFormatting sqref="E175:P175">
    <cfRule type="containsBlanks" dxfId="10909" priority="197" stopIfTrue="1">
      <formula>LEN(TRIM(E175))=0</formula>
    </cfRule>
    <cfRule type="cellIs" dxfId="10908" priority="198" stopIfTrue="1" operator="between">
      <formula>80.1</formula>
      <formula>100</formula>
    </cfRule>
    <cfRule type="cellIs" dxfId="10907" priority="199" stopIfTrue="1" operator="between">
      <formula>35.1</formula>
      <formula>80</formula>
    </cfRule>
    <cfRule type="cellIs" dxfId="10906" priority="200" stopIfTrue="1" operator="between">
      <formula>14.1</formula>
      <formula>35</formula>
    </cfRule>
    <cfRule type="cellIs" dxfId="10905" priority="201" stopIfTrue="1" operator="between">
      <formula>5.1</formula>
      <formula>14</formula>
    </cfRule>
    <cfRule type="cellIs" dxfId="10904" priority="202" stopIfTrue="1" operator="between">
      <formula>0</formula>
      <formula>5</formula>
    </cfRule>
    <cfRule type="containsBlanks" dxfId="10903" priority="203" stopIfTrue="1">
      <formula>LEN(TRIM(E175))=0</formula>
    </cfRule>
  </conditionalFormatting>
  <conditionalFormatting sqref="E183:P183">
    <cfRule type="containsBlanks" dxfId="10902" priority="190" stopIfTrue="1">
      <formula>LEN(TRIM(E183))=0</formula>
    </cfRule>
    <cfRule type="cellIs" dxfId="10901" priority="191" stopIfTrue="1" operator="between">
      <formula>80.1</formula>
      <formula>100</formula>
    </cfRule>
    <cfRule type="cellIs" dxfId="10900" priority="192" stopIfTrue="1" operator="between">
      <formula>35.1</formula>
      <formula>80</formula>
    </cfRule>
    <cfRule type="cellIs" dxfId="10899" priority="193" stopIfTrue="1" operator="between">
      <formula>14.1</formula>
      <formula>35</formula>
    </cfRule>
    <cfRule type="cellIs" dxfId="10898" priority="194" stopIfTrue="1" operator="between">
      <formula>5.1</formula>
      <formula>14</formula>
    </cfRule>
    <cfRule type="cellIs" dxfId="10897" priority="195" stopIfTrue="1" operator="between">
      <formula>0</formula>
      <formula>5</formula>
    </cfRule>
    <cfRule type="containsBlanks" dxfId="10896" priority="196" stopIfTrue="1">
      <formula>LEN(TRIM(E183))=0</formula>
    </cfRule>
  </conditionalFormatting>
  <conditionalFormatting sqref="E178:P178">
    <cfRule type="containsBlanks" dxfId="10895" priority="183" stopIfTrue="1">
      <formula>LEN(TRIM(E178))=0</formula>
    </cfRule>
    <cfRule type="cellIs" dxfId="10894" priority="184" stopIfTrue="1" operator="between">
      <formula>80.1</formula>
      <formula>100</formula>
    </cfRule>
    <cfRule type="cellIs" dxfId="10893" priority="185" stopIfTrue="1" operator="between">
      <formula>35.1</formula>
      <formula>80</formula>
    </cfRule>
    <cfRule type="cellIs" dxfId="10892" priority="186" stopIfTrue="1" operator="between">
      <formula>14.1</formula>
      <formula>35</formula>
    </cfRule>
    <cfRule type="cellIs" dxfId="10891" priority="187" stopIfTrue="1" operator="between">
      <formula>5.1</formula>
      <formula>14</formula>
    </cfRule>
    <cfRule type="cellIs" dxfId="10890" priority="188" stopIfTrue="1" operator="between">
      <formula>0</formula>
      <formula>5</formula>
    </cfRule>
    <cfRule type="containsBlanks" dxfId="10889" priority="189" stopIfTrue="1">
      <formula>LEN(TRIM(E178))=0</formula>
    </cfRule>
  </conditionalFormatting>
  <conditionalFormatting sqref="G177:J177">
    <cfRule type="containsBlanks" dxfId="10888" priority="99" stopIfTrue="1">
      <formula>LEN(TRIM(G177))=0</formula>
    </cfRule>
    <cfRule type="cellIs" dxfId="10887" priority="100" stopIfTrue="1" operator="between">
      <formula>80.1</formula>
      <formula>100</formula>
    </cfRule>
    <cfRule type="cellIs" dxfId="10886" priority="101" stopIfTrue="1" operator="between">
      <formula>35.1</formula>
      <formula>80</formula>
    </cfRule>
    <cfRule type="cellIs" dxfId="10885" priority="102" stopIfTrue="1" operator="between">
      <formula>14.1</formula>
      <formula>35</formula>
    </cfRule>
    <cfRule type="cellIs" dxfId="10884" priority="103" stopIfTrue="1" operator="between">
      <formula>5.1</formula>
      <formula>14</formula>
    </cfRule>
    <cfRule type="cellIs" dxfId="10883" priority="104" stopIfTrue="1" operator="between">
      <formula>0</formula>
      <formula>5</formula>
    </cfRule>
    <cfRule type="containsBlanks" dxfId="10882" priority="105" stopIfTrue="1">
      <formula>LEN(TRIM(G177))=0</formula>
    </cfRule>
  </conditionalFormatting>
  <conditionalFormatting sqref="E174:P174">
    <cfRule type="containsBlanks" dxfId="10881" priority="176" stopIfTrue="1">
      <formula>LEN(TRIM(E174))=0</formula>
    </cfRule>
    <cfRule type="cellIs" dxfId="10880" priority="177" stopIfTrue="1" operator="between">
      <formula>80.1</formula>
      <formula>100</formula>
    </cfRule>
    <cfRule type="cellIs" dxfId="10879" priority="178" stopIfTrue="1" operator="between">
      <formula>35.1</formula>
      <formula>80</formula>
    </cfRule>
    <cfRule type="cellIs" dxfId="10878" priority="179" stopIfTrue="1" operator="between">
      <formula>14.1</formula>
      <formula>35</formula>
    </cfRule>
    <cfRule type="cellIs" dxfId="10877" priority="180" stopIfTrue="1" operator="between">
      <formula>5.1</formula>
      <formula>14</formula>
    </cfRule>
    <cfRule type="cellIs" dxfId="10876" priority="181" stopIfTrue="1" operator="between">
      <formula>0</formula>
      <formula>5</formula>
    </cfRule>
    <cfRule type="containsBlanks" dxfId="10875" priority="182" stopIfTrue="1">
      <formula>LEN(TRIM(E174))=0</formula>
    </cfRule>
  </conditionalFormatting>
  <conditionalFormatting sqref="E176:P176">
    <cfRule type="containsBlanks" dxfId="10874" priority="169" stopIfTrue="1">
      <formula>LEN(TRIM(E176))=0</formula>
    </cfRule>
    <cfRule type="cellIs" dxfId="10873" priority="170" stopIfTrue="1" operator="between">
      <formula>80.1</formula>
      <formula>100</formula>
    </cfRule>
    <cfRule type="cellIs" dxfId="10872" priority="171" stopIfTrue="1" operator="between">
      <formula>35.1</formula>
      <formula>80</formula>
    </cfRule>
    <cfRule type="cellIs" dxfId="10871" priority="172" stopIfTrue="1" operator="between">
      <formula>14.1</formula>
      <formula>35</formula>
    </cfRule>
    <cfRule type="cellIs" dxfId="10870" priority="173" stopIfTrue="1" operator="between">
      <formula>5.1</formula>
      <formula>14</formula>
    </cfRule>
    <cfRule type="cellIs" dxfId="10869" priority="174" stopIfTrue="1" operator="between">
      <formula>0</formula>
      <formula>5</formula>
    </cfRule>
    <cfRule type="containsBlanks" dxfId="10868" priority="175" stopIfTrue="1">
      <formula>LEN(TRIM(E176))=0</formula>
    </cfRule>
  </conditionalFormatting>
  <conditionalFormatting sqref="E185:P185">
    <cfRule type="containsBlanks" dxfId="10867" priority="162" stopIfTrue="1">
      <formula>LEN(TRIM(E185))=0</formula>
    </cfRule>
    <cfRule type="cellIs" dxfId="10866" priority="163" stopIfTrue="1" operator="between">
      <formula>80.1</formula>
      <formula>100</formula>
    </cfRule>
    <cfRule type="cellIs" dxfId="10865" priority="164" stopIfTrue="1" operator="between">
      <formula>35.1</formula>
      <formula>80</formula>
    </cfRule>
    <cfRule type="cellIs" dxfId="10864" priority="165" stopIfTrue="1" operator="between">
      <formula>14.1</formula>
      <formula>35</formula>
    </cfRule>
    <cfRule type="cellIs" dxfId="10863" priority="166" stopIfTrue="1" operator="between">
      <formula>5.1</formula>
      <formula>14</formula>
    </cfRule>
    <cfRule type="cellIs" dxfId="10862" priority="167" stopIfTrue="1" operator="between">
      <formula>0</formula>
      <formula>5</formula>
    </cfRule>
    <cfRule type="containsBlanks" dxfId="10861" priority="168" stopIfTrue="1">
      <formula>LEN(TRIM(E185))=0</formula>
    </cfRule>
  </conditionalFormatting>
  <conditionalFormatting sqref="E192:P192">
    <cfRule type="containsBlanks" dxfId="10860" priority="155" stopIfTrue="1">
      <formula>LEN(TRIM(E192))=0</formula>
    </cfRule>
    <cfRule type="cellIs" dxfId="10859" priority="156" stopIfTrue="1" operator="between">
      <formula>80.1</formula>
      <formula>100</formula>
    </cfRule>
    <cfRule type="cellIs" dxfId="10858" priority="157" stopIfTrue="1" operator="between">
      <formula>35.1</formula>
      <formula>80</formula>
    </cfRule>
    <cfRule type="cellIs" dxfId="10857" priority="158" stopIfTrue="1" operator="between">
      <formula>14.1</formula>
      <formula>35</formula>
    </cfRule>
    <cfRule type="cellIs" dxfId="10856" priority="159" stopIfTrue="1" operator="between">
      <formula>5.1</formula>
      <formula>14</formula>
    </cfRule>
    <cfRule type="cellIs" dxfId="10855" priority="160" stopIfTrue="1" operator="between">
      <formula>0</formula>
      <formula>5</formula>
    </cfRule>
    <cfRule type="containsBlanks" dxfId="10854" priority="161" stopIfTrue="1">
      <formula>LEN(TRIM(E192))=0</formula>
    </cfRule>
  </conditionalFormatting>
  <conditionalFormatting sqref="E187:P187">
    <cfRule type="containsBlanks" dxfId="10853" priority="148" stopIfTrue="1">
      <formula>LEN(TRIM(E187))=0</formula>
    </cfRule>
    <cfRule type="cellIs" dxfId="10852" priority="149" stopIfTrue="1" operator="between">
      <formula>80.1</formula>
      <formula>100</formula>
    </cfRule>
    <cfRule type="cellIs" dxfId="10851" priority="150" stopIfTrue="1" operator="between">
      <formula>35.1</formula>
      <formula>80</formula>
    </cfRule>
    <cfRule type="cellIs" dxfId="10850" priority="151" stopIfTrue="1" operator="between">
      <formula>14.1</formula>
      <formula>35</formula>
    </cfRule>
    <cfRule type="cellIs" dxfId="10849" priority="152" stopIfTrue="1" operator="between">
      <formula>5.1</formula>
      <formula>14</formula>
    </cfRule>
    <cfRule type="cellIs" dxfId="10848" priority="153" stopIfTrue="1" operator="between">
      <formula>0</formula>
      <formula>5</formula>
    </cfRule>
    <cfRule type="containsBlanks" dxfId="10847" priority="154" stopIfTrue="1">
      <formula>LEN(TRIM(E187))=0</formula>
    </cfRule>
  </conditionalFormatting>
  <conditionalFormatting sqref="E181:P181">
    <cfRule type="containsBlanks" dxfId="10846" priority="141" stopIfTrue="1">
      <formula>LEN(TRIM(E181))=0</formula>
    </cfRule>
    <cfRule type="cellIs" dxfId="10845" priority="142" stopIfTrue="1" operator="between">
      <formula>80.1</formula>
      <formula>100</formula>
    </cfRule>
    <cfRule type="cellIs" dxfId="10844" priority="143" stopIfTrue="1" operator="between">
      <formula>35.1</formula>
      <formula>80</formula>
    </cfRule>
    <cfRule type="cellIs" dxfId="10843" priority="144" stopIfTrue="1" operator="between">
      <formula>14.1</formula>
      <formula>35</formula>
    </cfRule>
    <cfRule type="cellIs" dxfId="10842" priority="145" stopIfTrue="1" operator="between">
      <formula>5.1</formula>
      <formula>14</formula>
    </cfRule>
    <cfRule type="cellIs" dxfId="10841" priority="146" stopIfTrue="1" operator="between">
      <formula>0</formula>
      <formula>5</formula>
    </cfRule>
    <cfRule type="containsBlanks" dxfId="10840" priority="147" stopIfTrue="1">
      <formula>LEN(TRIM(E181))=0</formula>
    </cfRule>
  </conditionalFormatting>
  <conditionalFormatting sqref="E172:P172">
    <cfRule type="containsBlanks" dxfId="10839" priority="134" stopIfTrue="1">
      <formula>LEN(TRIM(E172))=0</formula>
    </cfRule>
    <cfRule type="cellIs" dxfId="10838" priority="135" stopIfTrue="1" operator="between">
      <formula>80.1</formula>
      <formula>100</formula>
    </cfRule>
    <cfRule type="cellIs" dxfId="10837" priority="136" stopIfTrue="1" operator="between">
      <formula>35.1</formula>
      <formula>80</formula>
    </cfRule>
    <cfRule type="cellIs" dxfId="10836" priority="137" stopIfTrue="1" operator="between">
      <formula>14.1</formula>
      <formula>35</formula>
    </cfRule>
    <cfRule type="cellIs" dxfId="10835" priority="138" stopIfTrue="1" operator="between">
      <formula>5.1</formula>
      <formula>14</formula>
    </cfRule>
    <cfRule type="cellIs" dxfId="10834" priority="139" stopIfTrue="1" operator="between">
      <formula>0</formula>
      <formula>5</formula>
    </cfRule>
    <cfRule type="containsBlanks" dxfId="10833" priority="140" stopIfTrue="1">
      <formula>LEN(TRIM(E172))=0</formula>
    </cfRule>
  </conditionalFormatting>
  <conditionalFormatting sqref="E184:P184">
    <cfRule type="containsBlanks" dxfId="10832" priority="127" stopIfTrue="1">
      <formula>LEN(TRIM(E184))=0</formula>
    </cfRule>
    <cfRule type="cellIs" dxfId="10831" priority="128" stopIfTrue="1" operator="between">
      <formula>80.1</formula>
      <formula>100</formula>
    </cfRule>
    <cfRule type="cellIs" dxfId="10830" priority="129" stopIfTrue="1" operator="between">
      <formula>35.1</formula>
      <formula>80</formula>
    </cfRule>
    <cfRule type="cellIs" dxfId="10829" priority="130" stopIfTrue="1" operator="between">
      <formula>14.1</formula>
      <formula>35</formula>
    </cfRule>
    <cfRule type="cellIs" dxfId="10828" priority="131" stopIfTrue="1" operator="between">
      <formula>5.1</formula>
      <formula>14</formula>
    </cfRule>
    <cfRule type="cellIs" dxfId="10827" priority="132" stopIfTrue="1" operator="between">
      <formula>0</formula>
      <formula>5</formula>
    </cfRule>
    <cfRule type="containsBlanks" dxfId="10826" priority="133" stopIfTrue="1">
      <formula>LEN(TRIM(E184))=0</formula>
    </cfRule>
  </conditionalFormatting>
  <conditionalFormatting sqref="E186:P186">
    <cfRule type="containsBlanks" dxfId="10825" priority="120" stopIfTrue="1">
      <formula>LEN(TRIM(E186))=0</formula>
    </cfRule>
    <cfRule type="cellIs" dxfId="10824" priority="121" stopIfTrue="1" operator="between">
      <formula>80.1</formula>
      <formula>100</formula>
    </cfRule>
    <cfRule type="cellIs" dxfId="10823" priority="122" stopIfTrue="1" operator="between">
      <formula>35.1</formula>
      <formula>80</formula>
    </cfRule>
    <cfRule type="cellIs" dxfId="10822" priority="123" stopIfTrue="1" operator="between">
      <formula>14.1</formula>
      <formula>35</formula>
    </cfRule>
    <cfRule type="cellIs" dxfId="10821" priority="124" stopIfTrue="1" operator="between">
      <formula>5.1</formula>
      <formula>14</formula>
    </cfRule>
    <cfRule type="cellIs" dxfId="10820" priority="125" stopIfTrue="1" operator="between">
      <formula>0</formula>
      <formula>5</formula>
    </cfRule>
    <cfRule type="containsBlanks" dxfId="10819" priority="126" stopIfTrue="1">
      <formula>LEN(TRIM(E186))=0</formula>
    </cfRule>
  </conditionalFormatting>
  <conditionalFormatting sqref="E173:P173">
    <cfRule type="containsBlanks" dxfId="10818" priority="113" stopIfTrue="1">
      <formula>LEN(TRIM(E173))=0</formula>
    </cfRule>
    <cfRule type="cellIs" dxfId="10817" priority="114" stopIfTrue="1" operator="between">
      <formula>80.1</formula>
      <formula>100</formula>
    </cfRule>
    <cfRule type="cellIs" dxfId="10816" priority="115" stopIfTrue="1" operator="between">
      <formula>35.1</formula>
      <formula>80</formula>
    </cfRule>
    <cfRule type="cellIs" dxfId="10815" priority="116" stopIfTrue="1" operator="between">
      <formula>14.1</formula>
      <formula>35</formula>
    </cfRule>
    <cfRule type="cellIs" dxfId="10814" priority="117" stopIfTrue="1" operator="between">
      <formula>5.1</formula>
      <formula>14</formula>
    </cfRule>
    <cfRule type="cellIs" dxfId="10813" priority="118" stopIfTrue="1" operator="between">
      <formula>0</formula>
      <formula>5</formula>
    </cfRule>
    <cfRule type="containsBlanks" dxfId="10812" priority="119" stopIfTrue="1">
      <formula>LEN(TRIM(E173))=0</formula>
    </cfRule>
  </conditionalFormatting>
  <conditionalFormatting sqref="E177:F177 K177:P177">
    <cfRule type="containsBlanks" dxfId="10811" priority="106" stopIfTrue="1">
      <formula>LEN(TRIM(E177))=0</formula>
    </cfRule>
    <cfRule type="cellIs" dxfId="10810" priority="107" stopIfTrue="1" operator="between">
      <formula>80.1</formula>
      <formula>100</formula>
    </cfRule>
    <cfRule type="cellIs" dxfId="10809" priority="108" stopIfTrue="1" operator="between">
      <formula>35.1</formula>
      <formula>80</formula>
    </cfRule>
    <cfRule type="cellIs" dxfId="10808" priority="109" stopIfTrue="1" operator="between">
      <formula>14.1</formula>
      <formula>35</formula>
    </cfRule>
    <cfRule type="cellIs" dxfId="10807" priority="110" stopIfTrue="1" operator="between">
      <formula>5.1</formula>
      <formula>14</formula>
    </cfRule>
    <cfRule type="cellIs" dxfId="10806" priority="111" stopIfTrue="1" operator="between">
      <formula>0</formula>
      <formula>5</formula>
    </cfRule>
    <cfRule type="containsBlanks" dxfId="10805" priority="112" stopIfTrue="1">
      <formula>LEN(TRIM(E177))=0</formula>
    </cfRule>
  </conditionalFormatting>
  <conditionalFormatting sqref="L160:L161">
    <cfRule type="containsBlanks" dxfId="10804" priority="92" stopIfTrue="1">
      <formula>LEN(TRIM(L160))=0</formula>
    </cfRule>
    <cfRule type="cellIs" dxfId="10803" priority="93" stopIfTrue="1" operator="between">
      <formula>80.1</formula>
      <formula>100</formula>
    </cfRule>
    <cfRule type="cellIs" dxfId="10802" priority="94" stopIfTrue="1" operator="between">
      <formula>35.1</formula>
      <formula>80</formula>
    </cfRule>
    <cfRule type="cellIs" dxfId="10801" priority="95" stopIfTrue="1" operator="between">
      <formula>14.1</formula>
      <formula>35</formula>
    </cfRule>
    <cfRule type="cellIs" dxfId="10800" priority="96" stopIfTrue="1" operator="between">
      <formula>5.1</formula>
      <formula>14</formula>
    </cfRule>
    <cfRule type="cellIs" dxfId="10799" priority="97" stopIfTrue="1" operator="between">
      <formula>0</formula>
      <formula>5</formula>
    </cfRule>
    <cfRule type="containsBlanks" dxfId="10798" priority="98" stopIfTrue="1">
      <formula>LEN(TRIM(L160))=0</formula>
    </cfRule>
  </conditionalFormatting>
  <conditionalFormatting sqref="L160:L161">
    <cfRule type="containsBlanks" dxfId="10797" priority="85" stopIfTrue="1">
      <formula>LEN(TRIM(L160))=0</formula>
    </cfRule>
    <cfRule type="cellIs" dxfId="10796" priority="86" stopIfTrue="1" operator="between">
      <formula>80.1</formula>
      <formula>100</formula>
    </cfRule>
    <cfRule type="cellIs" dxfId="10795" priority="87" stopIfTrue="1" operator="between">
      <formula>35.1</formula>
      <formula>80</formula>
    </cfRule>
    <cfRule type="cellIs" dxfId="10794" priority="88" stopIfTrue="1" operator="between">
      <formula>14.1</formula>
      <formula>35</formula>
    </cfRule>
    <cfRule type="cellIs" dxfId="10793" priority="89" stopIfTrue="1" operator="between">
      <formula>5.1</formula>
      <formula>14</formula>
    </cfRule>
    <cfRule type="cellIs" dxfId="10792" priority="90" stopIfTrue="1" operator="between">
      <formula>0</formula>
      <formula>5</formula>
    </cfRule>
    <cfRule type="containsBlanks" dxfId="10791" priority="91" stopIfTrue="1">
      <formula>LEN(TRIM(L160))=0</formula>
    </cfRule>
  </conditionalFormatting>
  <conditionalFormatting sqref="L159">
    <cfRule type="containsBlanks" dxfId="10790" priority="78" stopIfTrue="1">
      <formula>LEN(TRIM(L159))=0</formula>
    </cfRule>
    <cfRule type="cellIs" dxfId="10789" priority="79" stopIfTrue="1" operator="between">
      <formula>80.1</formula>
      <formula>100</formula>
    </cfRule>
    <cfRule type="cellIs" dxfId="10788" priority="80" stopIfTrue="1" operator="between">
      <formula>35.1</formula>
      <formula>80</formula>
    </cfRule>
    <cfRule type="cellIs" dxfId="10787" priority="81" stopIfTrue="1" operator="between">
      <formula>14.1</formula>
      <formula>35</formula>
    </cfRule>
    <cfRule type="cellIs" dxfId="10786" priority="82" stopIfTrue="1" operator="between">
      <formula>5.1</formula>
      <formula>14</formula>
    </cfRule>
    <cfRule type="cellIs" dxfId="10785" priority="83" stopIfTrue="1" operator="between">
      <formula>0</formula>
      <formula>5</formula>
    </cfRule>
    <cfRule type="containsBlanks" dxfId="10784" priority="84" stopIfTrue="1">
      <formula>LEN(TRIM(L159))=0</formula>
    </cfRule>
  </conditionalFormatting>
  <conditionalFormatting sqref="L159">
    <cfRule type="containsBlanks" dxfId="10783" priority="71" stopIfTrue="1">
      <formula>LEN(TRIM(L159))=0</formula>
    </cfRule>
    <cfRule type="cellIs" dxfId="10782" priority="72" stopIfTrue="1" operator="between">
      <formula>80.1</formula>
      <formula>100</formula>
    </cfRule>
    <cfRule type="cellIs" dxfId="10781" priority="73" stopIfTrue="1" operator="between">
      <formula>35.1</formula>
      <formula>80</formula>
    </cfRule>
    <cfRule type="cellIs" dxfId="10780" priority="74" stopIfTrue="1" operator="between">
      <formula>14.1</formula>
      <formula>35</formula>
    </cfRule>
    <cfRule type="cellIs" dxfId="10779" priority="75" stopIfTrue="1" operator="between">
      <formula>5.1</formula>
      <formula>14</formula>
    </cfRule>
    <cfRule type="cellIs" dxfId="10778" priority="76" stopIfTrue="1" operator="between">
      <formula>0</formula>
      <formula>5</formula>
    </cfRule>
    <cfRule type="containsBlanks" dxfId="10777" priority="77" stopIfTrue="1">
      <formula>LEN(TRIM(L159))=0</formula>
    </cfRule>
  </conditionalFormatting>
  <conditionalFormatting sqref="L162:L165">
    <cfRule type="containsBlanks" dxfId="10776" priority="64" stopIfTrue="1">
      <formula>LEN(TRIM(L162))=0</formula>
    </cfRule>
    <cfRule type="cellIs" dxfId="10775" priority="65" stopIfTrue="1" operator="between">
      <formula>80.1</formula>
      <formula>100</formula>
    </cfRule>
    <cfRule type="cellIs" dxfId="10774" priority="66" stopIfTrue="1" operator="between">
      <formula>35.1</formula>
      <formula>80</formula>
    </cfRule>
    <cfRule type="cellIs" dxfId="10773" priority="67" stopIfTrue="1" operator="between">
      <formula>14.1</formula>
      <formula>35</formula>
    </cfRule>
    <cfRule type="cellIs" dxfId="10772" priority="68" stopIfTrue="1" operator="between">
      <formula>5.1</formula>
      <formula>14</formula>
    </cfRule>
    <cfRule type="cellIs" dxfId="10771" priority="69" stopIfTrue="1" operator="between">
      <formula>0</formula>
      <formula>5</formula>
    </cfRule>
    <cfRule type="containsBlanks" dxfId="10770" priority="70" stopIfTrue="1">
      <formula>LEN(TRIM(L162))=0</formula>
    </cfRule>
  </conditionalFormatting>
  <conditionalFormatting sqref="L162:L165">
    <cfRule type="containsBlanks" dxfId="10769" priority="57" stopIfTrue="1">
      <formula>LEN(TRIM(L162))=0</formula>
    </cfRule>
    <cfRule type="cellIs" dxfId="10768" priority="58" stopIfTrue="1" operator="between">
      <formula>80.1</formula>
      <formula>100</formula>
    </cfRule>
    <cfRule type="cellIs" dxfId="10767" priority="59" stopIfTrue="1" operator="between">
      <formula>35.1</formula>
      <formula>80</formula>
    </cfRule>
    <cfRule type="cellIs" dxfId="10766" priority="60" stopIfTrue="1" operator="between">
      <formula>14.1</formula>
      <formula>35</formula>
    </cfRule>
    <cfRule type="cellIs" dxfId="10765" priority="61" stopIfTrue="1" operator="between">
      <formula>5.1</formula>
      <formula>14</formula>
    </cfRule>
    <cfRule type="cellIs" dxfId="10764" priority="62" stopIfTrue="1" operator="between">
      <formula>0</formula>
      <formula>5</formula>
    </cfRule>
    <cfRule type="containsBlanks" dxfId="10763" priority="63" stopIfTrue="1">
      <formula>LEN(TRIM(L162))=0</formula>
    </cfRule>
  </conditionalFormatting>
  <conditionalFormatting sqref="G69">
    <cfRule type="containsBlanks" dxfId="10762" priority="50" stopIfTrue="1">
      <formula>LEN(TRIM(G69))=0</formula>
    </cfRule>
    <cfRule type="cellIs" dxfId="10761" priority="51" stopIfTrue="1" operator="between">
      <formula>80.1</formula>
      <formula>100</formula>
    </cfRule>
    <cfRule type="cellIs" dxfId="10760" priority="52" stopIfTrue="1" operator="between">
      <formula>35.1</formula>
      <formula>80</formula>
    </cfRule>
    <cfRule type="cellIs" dxfId="10759" priority="53" stopIfTrue="1" operator="between">
      <formula>14.1</formula>
      <formula>35</formula>
    </cfRule>
    <cfRule type="cellIs" dxfId="10758" priority="54" stopIfTrue="1" operator="between">
      <formula>5.1</formula>
      <formula>14</formula>
    </cfRule>
    <cfRule type="cellIs" dxfId="10757" priority="55" stopIfTrue="1" operator="between">
      <formula>0</formula>
      <formula>5</formula>
    </cfRule>
    <cfRule type="containsBlanks" dxfId="10756" priority="56" stopIfTrue="1">
      <formula>LEN(TRIM(G69))=0</formula>
    </cfRule>
  </conditionalFormatting>
  <conditionalFormatting sqref="E115:H115">
    <cfRule type="containsBlanks" dxfId="10755" priority="43" stopIfTrue="1">
      <formula>LEN(TRIM(E115))=0</formula>
    </cfRule>
    <cfRule type="cellIs" dxfId="10754" priority="44" stopIfTrue="1" operator="between">
      <formula>80.1</formula>
      <formula>100</formula>
    </cfRule>
    <cfRule type="cellIs" dxfId="10753" priority="45" stopIfTrue="1" operator="between">
      <formula>35.1</formula>
      <formula>80</formula>
    </cfRule>
    <cfRule type="cellIs" dxfId="10752" priority="46" stopIfTrue="1" operator="between">
      <formula>14.1</formula>
      <formula>35</formula>
    </cfRule>
    <cfRule type="cellIs" dxfId="10751" priority="47" stopIfTrue="1" operator="between">
      <formula>5.1</formula>
      <formula>14</formula>
    </cfRule>
    <cfRule type="cellIs" dxfId="10750" priority="48" stopIfTrue="1" operator="between">
      <formula>0</formula>
      <formula>5</formula>
    </cfRule>
    <cfRule type="containsBlanks" dxfId="10749" priority="49" stopIfTrue="1">
      <formula>LEN(TRIM(E115))=0</formula>
    </cfRule>
  </conditionalFormatting>
  <conditionalFormatting sqref="E116:H116">
    <cfRule type="containsBlanks" dxfId="10748" priority="36" stopIfTrue="1">
      <formula>LEN(TRIM(E116))=0</formula>
    </cfRule>
    <cfRule type="cellIs" dxfId="10747" priority="37" stopIfTrue="1" operator="between">
      <formula>80.1</formula>
      <formula>100</formula>
    </cfRule>
    <cfRule type="cellIs" dxfId="10746" priority="38" stopIfTrue="1" operator="between">
      <formula>35.1</formula>
      <formula>80</formula>
    </cfRule>
    <cfRule type="cellIs" dxfId="10745" priority="39" stopIfTrue="1" operator="between">
      <formula>14.1</formula>
      <formula>35</formula>
    </cfRule>
    <cfRule type="cellIs" dxfId="10744" priority="40" stopIfTrue="1" operator="between">
      <formula>5.1</formula>
      <formula>14</formula>
    </cfRule>
    <cfRule type="cellIs" dxfId="10743" priority="41" stopIfTrue="1" operator="between">
      <formula>0</formula>
      <formula>5</formula>
    </cfRule>
    <cfRule type="containsBlanks" dxfId="10742" priority="42" stopIfTrue="1">
      <formula>LEN(TRIM(E116))=0</formula>
    </cfRule>
  </conditionalFormatting>
  <conditionalFormatting sqref="E117:H117">
    <cfRule type="containsBlanks" dxfId="10741" priority="22" stopIfTrue="1">
      <formula>LEN(TRIM(E117))=0</formula>
    </cfRule>
    <cfRule type="cellIs" dxfId="10740" priority="23" stopIfTrue="1" operator="between">
      <formula>80.1</formula>
      <formula>100</formula>
    </cfRule>
    <cfRule type="cellIs" dxfId="10739" priority="24" stopIfTrue="1" operator="between">
      <formula>35.1</formula>
      <formula>80</formula>
    </cfRule>
    <cfRule type="cellIs" dxfId="10738" priority="25" stopIfTrue="1" operator="between">
      <formula>14.1</formula>
      <formula>35</formula>
    </cfRule>
    <cfRule type="cellIs" dxfId="10737" priority="26" stopIfTrue="1" operator="between">
      <formula>5.1</formula>
      <formula>14</formula>
    </cfRule>
    <cfRule type="cellIs" dxfId="10736" priority="27" stopIfTrue="1" operator="between">
      <formula>0</formula>
      <formula>5</formula>
    </cfRule>
    <cfRule type="containsBlanks" dxfId="10735" priority="28" stopIfTrue="1">
      <formula>LEN(TRIM(E117))=0</formula>
    </cfRule>
  </conditionalFormatting>
  <conditionalFormatting sqref="G35">
    <cfRule type="containsBlanks" dxfId="10734" priority="15" stopIfTrue="1">
      <formula>LEN(TRIM(G35))=0</formula>
    </cfRule>
    <cfRule type="cellIs" dxfId="10733" priority="16" stopIfTrue="1" operator="between">
      <formula>80.1</formula>
      <formula>100</formula>
    </cfRule>
    <cfRule type="cellIs" dxfId="10732" priority="17" stopIfTrue="1" operator="between">
      <formula>35.1</formula>
      <formula>80</formula>
    </cfRule>
    <cfRule type="cellIs" dxfId="10731" priority="18" stopIfTrue="1" operator="between">
      <formula>14.1</formula>
      <formula>35</formula>
    </cfRule>
    <cfRule type="cellIs" dxfId="10730" priority="19" stopIfTrue="1" operator="between">
      <formula>5.1</formula>
      <formula>14</formula>
    </cfRule>
    <cfRule type="cellIs" dxfId="10729" priority="20" stopIfTrue="1" operator="between">
      <formula>0</formula>
      <formula>5</formula>
    </cfRule>
    <cfRule type="containsBlanks" dxfId="10728" priority="21" stopIfTrue="1">
      <formula>LEN(TRIM(G35))=0</formula>
    </cfRule>
  </conditionalFormatting>
  <conditionalFormatting sqref="F180:G180">
    <cfRule type="containsBlanks" dxfId="10727" priority="8" stopIfTrue="1">
      <formula>LEN(TRIM(F180))=0</formula>
    </cfRule>
    <cfRule type="cellIs" dxfId="10726" priority="9" stopIfTrue="1" operator="between">
      <formula>80.1</formula>
      <formula>100</formula>
    </cfRule>
    <cfRule type="cellIs" dxfId="10725" priority="10" stopIfTrue="1" operator="between">
      <formula>35.1</formula>
      <formula>80</formula>
    </cfRule>
    <cfRule type="cellIs" dxfId="10724" priority="11" stopIfTrue="1" operator="between">
      <formula>14.1</formula>
      <formula>35</formula>
    </cfRule>
    <cfRule type="cellIs" dxfId="10723" priority="12" stopIfTrue="1" operator="between">
      <formula>5.1</formula>
      <formula>14</formula>
    </cfRule>
    <cfRule type="cellIs" dxfId="10722" priority="13" stopIfTrue="1" operator="between">
      <formula>0</formula>
      <formula>5</formula>
    </cfRule>
    <cfRule type="containsBlanks" dxfId="10721" priority="14" stopIfTrue="1">
      <formula>LEN(TRIM(F180))=0</formula>
    </cfRule>
  </conditionalFormatting>
  <conditionalFormatting sqref="I130:J130">
    <cfRule type="containsBlanks" dxfId="10720" priority="1" stopIfTrue="1">
      <formula>LEN(TRIM(I130))=0</formula>
    </cfRule>
    <cfRule type="cellIs" dxfId="10719" priority="2" stopIfTrue="1" operator="between">
      <formula>79.1</formula>
      <formula>100</formula>
    </cfRule>
    <cfRule type="cellIs" dxfId="10718" priority="3" stopIfTrue="1" operator="between">
      <formula>34.1</formula>
      <formula>79</formula>
    </cfRule>
    <cfRule type="cellIs" dxfId="10717" priority="4" stopIfTrue="1" operator="between">
      <formula>13.1</formula>
      <formula>34</formula>
    </cfRule>
    <cfRule type="cellIs" dxfId="10716" priority="5" stopIfTrue="1" operator="between">
      <formula>5.1</formula>
      <formula>13</formula>
    </cfRule>
    <cfRule type="cellIs" dxfId="10715" priority="6" stopIfTrue="1" operator="between">
      <formula>0</formula>
      <formula>5</formula>
    </cfRule>
    <cfRule type="containsBlanks" dxfId="10714" priority="7" stopIfTrue="1">
      <formula>LEN(TRIM(I130))=0</formula>
    </cfRule>
  </conditionalFormatting>
  <printOptions horizontalCentered="1"/>
  <pageMargins left="0.28999999999999998" right="0.2" top="0.6692913385826772" bottom="0.9055118110236221" header="0.43" footer="0.59055118110236227"/>
  <pageSetup paperSize="14" scale="75" orientation="landscape" r:id="rId5"/>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F142"/>
  <sheetViews>
    <sheetView topLeftCell="A79" zoomScale="70" zoomScaleNormal="70" workbookViewId="0">
      <selection activeCell="A7" sqref="A7"/>
    </sheetView>
  </sheetViews>
  <sheetFormatPr baseColWidth="10" defaultRowHeight="12.75"/>
  <cols>
    <col min="1" max="1" width="42.85546875" customWidth="1"/>
    <col min="2" max="2" width="29.5703125" bestFit="1" customWidth="1"/>
    <col min="3" max="3" width="25.140625" customWidth="1"/>
    <col min="4" max="4" width="28.42578125" customWidth="1"/>
    <col min="5" max="5" width="45.85546875" customWidth="1"/>
    <col min="6" max="6" width="42.5703125" customWidth="1"/>
  </cols>
  <sheetData>
    <row r="1" spans="1:6" ht="18">
      <c r="B1" s="48" t="s">
        <v>248</v>
      </c>
      <c r="C1" s="47"/>
      <c r="D1" s="47"/>
    </row>
    <row r="2" spans="1:6" ht="18">
      <c r="B2" s="48" t="s">
        <v>3977</v>
      </c>
      <c r="C2" s="47"/>
      <c r="D2" s="47"/>
    </row>
    <row r="3" spans="1:6" ht="18">
      <c r="B3" s="47" t="s">
        <v>4009</v>
      </c>
      <c r="C3" s="47"/>
      <c r="D3" s="47"/>
    </row>
    <row r="4" spans="1:6" ht="18">
      <c r="B4" s="47" t="s">
        <v>3643</v>
      </c>
      <c r="C4" s="48"/>
      <c r="D4" s="48"/>
    </row>
    <row r="5" spans="1:6" ht="18">
      <c r="B5" s="649" t="s">
        <v>4328</v>
      </c>
      <c r="C5" s="649"/>
      <c r="D5" s="649"/>
    </row>
    <row r="6" spans="1:6" ht="20.25" customHeight="1"/>
    <row r="7" spans="1:6" ht="54" customHeight="1">
      <c r="A7" s="46" t="s">
        <v>96</v>
      </c>
      <c r="B7" s="220" t="s">
        <v>37</v>
      </c>
      <c r="C7" s="220" t="s">
        <v>97</v>
      </c>
      <c r="D7" s="220" t="s">
        <v>98</v>
      </c>
      <c r="E7" s="221" t="s">
        <v>4361</v>
      </c>
      <c r="F7" s="221" t="s">
        <v>4363</v>
      </c>
    </row>
    <row r="8" spans="1:6" ht="24.95" customHeight="1">
      <c r="A8" s="650" t="s">
        <v>4114</v>
      </c>
      <c r="B8" s="218" t="s">
        <v>100</v>
      </c>
      <c r="C8" s="42">
        <v>54</v>
      </c>
      <c r="D8" s="42">
        <f>COUNTIF('VALLE DE ABURRA'!A:A, "Medellín")-COUNTIFS('VALLE DE ABURRA'!A:A,"Medellín",'VALLE DE ABURRA'!C:C,"")</f>
        <v>21</v>
      </c>
      <c r="E8" s="216">
        <v>101414.49299999999</v>
      </c>
      <c r="F8" s="423">
        <v>96.3</v>
      </c>
    </row>
    <row r="9" spans="1:6" ht="24.95" customHeight="1">
      <c r="A9" s="650"/>
      <c r="B9" s="218" t="s">
        <v>75</v>
      </c>
      <c r="C9" s="42">
        <v>55</v>
      </c>
      <c r="D9" s="42">
        <f>COUNTIF('VALLE DE ABURRA'!A:A, "Barbosa")-COUNTIFS('VALLE DE ABURRA'!A:A,"Barbosa",'VALLE DE ABURRA'!C:C,"")</f>
        <v>59</v>
      </c>
      <c r="E9" s="216">
        <v>7649.9999999999991</v>
      </c>
      <c r="F9" s="423">
        <v>67.276404889631507</v>
      </c>
    </row>
    <row r="10" spans="1:6" ht="24.95" customHeight="1">
      <c r="A10" s="650"/>
      <c r="B10" s="218" t="s">
        <v>76</v>
      </c>
      <c r="C10" s="42">
        <v>19</v>
      </c>
      <c r="D10" s="42">
        <f>COUNTIF('VALLE DE ABURRA'!A:A, "Bello")-COUNTIFS('VALLE DE ABURRA'!A:A,"Bello",'VALLE DE ABURRA'!C:C,"")</f>
        <v>10</v>
      </c>
      <c r="E10" s="216">
        <v>2545</v>
      </c>
      <c r="F10" s="423">
        <v>49.590802805923616</v>
      </c>
    </row>
    <row r="11" spans="1:6" ht="24.95" customHeight="1">
      <c r="A11" s="650"/>
      <c r="B11" s="218" t="s">
        <v>101</v>
      </c>
      <c r="C11" s="42">
        <v>19</v>
      </c>
      <c r="D11" s="42">
        <f>COUNTIF('VALLE DE ABURRA'!A:A, "Caldas")-COUNTIFS('VALLE DE ABURRA'!A:A,"Caldas",'VALLE DE ABURRA'!C:C,"")</f>
        <v>18</v>
      </c>
      <c r="E11" s="216">
        <v>4169.2727272727252</v>
      </c>
      <c r="F11" s="423">
        <v>83.636363636363598</v>
      </c>
    </row>
    <row r="12" spans="1:6" ht="24.95" customHeight="1">
      <c r="A12" s="650"/>
      <c r="B12" s="218" t="s">
        <v>102</v>
      </c>
      <c r="C12" s="42">
        <v>15</v>
      </c>
      <c r="D12" s="42">
        <f>COUNTIF('VALLE DE ABURRA'!A:A, "Copacabana")-COUNTIFS('VALLE DE ABURRA'!A:A,"Copacabana",'VALLE DE ABURRA'!C:C,"")</f>
        <v>20</v>
      </c>
      <c r="E12" s="216">
        <v>3862.5959999999995</v>
      </c>
      <c r="F12" s="423">
        <v>81.8</v>
      </c>
    </row>
    <row r="13" spans="1:6" ht="24.95" customHeight="1">
      <c r="A13" s="650"/>
      <c r="B13" s="218" t="s">
        <v>77</v>
      </c>
      <c r="C13" s="42">
        <v>25</v>
      </c>
      <c r="D13" s="42">
        <f>COUNTIF('VALLE DE ABURRA'!A:A, "Girardota")-COUNTIFS('VALLE DE ABURRA'!A:A,"Girardota",'VALLE DE ABURRA'!C:C,"")</f>
        <v>27</v>
      </c>
      <c r="E13" s="216">
        <v>6431</v>
      </c>
      <c r="F13" s="423">
        <v>89.956637291928942</v>
      </c>
    </row>
    <row r="14" spans="1:6" ht="24.95" customHeight="1">
      <c r="A14" s="650"/>
      <c r="B14" s="218" t="s">
        <v>103</v>
      </c>
      <c r="C14" s="42">
        <v>8</v>
      </c>
      <c r="D14" s="42">
        <f>COUNTIF('VALLE DE ABURRA'!A:A, "Itagui")-COUNTIFS('VALLE DE ABURRA'!A:A,"Itagui",'VALLE DE ABURRA'!C:C,"")</f>
        <v>7</v>
      </c>
      <c r="E14" s="216">
        <v>6666.8294000000005</v>
      </c>
      <c r="F14" s="423">
        <v>89.26</v>
      </c>
    </row>
    <row r="15" spans="1:6" ht="24.95" customHeight="1">
      <c r="A15" s="650"/>
      <c r="B15" s="218" t="s">
        <v>104</v>
      </c>
      <c r="C15" s="42">
        <v>6</v>
      </c>
      <c r="D15" s="42">
        <f>COUNTIF('VALLE DE ABURRA'!A:A, "Envigado")-COUNTIFS('VALLE DE ABURRA'!A:A,"Envigado",'VALLE DE ABURRA'!C:C,"")</f>
        <v>14</v>
      </c>
      <c r="E15" s="216">
        <v>2094.2988142292488</v>
      </c>
      <c r="F15" s="423">
        <v>79.209486166007906</v>
      </c>
    </row>
    <row r="16" spans="1:6" ht="24.95" customHeight="1">
      <c r="A16" s="650"/>
      <c r="B16" s="218" t="s">
        <v>105</v>
      </c>
      <c r="C16" s="42">
        <v>6</v>
      </c>
      <c r="D16" s="42">
        <f>COUNTIF('VALLE DE ABURRA'!A:A, "Sabaneta")-COUNTIFS('VALLE DE ABURRA'!A:A,"Sabaneta",'VALLE DE ABURRA'!C:C,"")</f>
        <v>7</v>
      </c>
      <c r="E16" s="216">
        <v>3353.0765999999999</v>
      </c>
      <c r="F16" s="423">
        <v>98.94</v>
      </c>
    </row>
    <row r="17" spans="1:6" ht="24.95" customHeight="1">
      <c r="A17" s="650"/>
      <c r="B17" s="218" t="s">
        <v>106</v>
      </c>
      <c r="C17" s="42">
        <v>13</v>
      </c>
      <c r="D17" s="42">
        <f>COUNTIF('VALLE DE ABURRA'!A:A, "La Estrella")-COUNTIFS('VALLE DE ABURRA'!A:A,"La Estrella",'VALLE DE ABURRA'!C:C,"")</f>
        <v>6</v>
      </c>
      <c r="E17" s="216">
        <v>3003.7549000000004</v>
      </c>
      <c r="F17" s="423">
        <v>86.29</v>
      </c>
    </row>
    <row r="18" spans="1:6" ht="24.95" customHeight="1">
      <c r="A18" s="651"/>
      <c r="B18" s="219" t="s">
        <v>107</v>
      </c>
      <c r="C18" s="31">
        <f>SUM(C8:C17)</f>
        <v>220</v>
      </c>
      <c r="D18" s="31">
        <f>SUM(D8:D17)</f>
        <v>189</v>
      </c>
      <c r="E18" s="227">
        <f>SUM(E8:E17)</f>
        <v>141190.32144150196</v>
      </c>
      <c r="F18" s="302">
        <v>90.708384317361023</v>
      </c>
    </row>
    <row r="19" spans="1:6" ht="24.95" customHeight="1">
      <c r="A19" s="650" t="s">
        <v>108</v>
      </c>
      <c r="B19" s="218" t="s">
        <v>3523</v>
      </c>
      <c r="C19" s="605">
        <v>50</v>
      </c>
      <c r="D19" s="42">
        <f>COUNTIF('URABA '!A:A, "Apartadó")-COUNTIFS('URABA '!A:A,"Apartadó",'URABA '!C:C,"")</f>
        <v>10</v>
      </c>
      <c r="E19" s="216">
        <v>4127.7523000000001</v>
      </c>
      <c r="F19" s="424">
        <v>69.13</v>
      </c>
    </row>
    <row r="20" spans="1:6" ht="24.95" customHeight="1">
      <c r="A20" s="650"/>
      <c r="B20" s="218" t="s">
        <v>110</v>
      </c>
      <c r="C20" s="605">
        <v>70</v>
      </c>
      <c r="D20" s="42">
        <f>COUNTIF('URABA '!A:A, "Arboletes")-COUNTIFS('URABA '!A:A,"Arboletes",'URABA '!C:C,"")</f>
        <v>17</v>
      </c>
      <c r="E20" s="216">
        <v>1907.6596</v>
      </c>
      <c r="F20" s="424">
        <v>35.979999999999997</v>
      </c>
    </row>
    <row r="21" spans="1:6" ht="24.95" customHeight="1">
      <c r="A21" s="650"/>
      <c r="B21" s="218" t="s">
        <v>111</v>
      </c>
      <c r="C21" s="605">
        <v>31</v>
      </c>
      <c r="D21" s="42">
        <f>COUNTIF('URABA '!A:A, "Carepa")-COUNTIFS('URABA '!A:A,"Carepa",'URABA '!C:C,"")</f>
        <v>15</v>
      </c>
      <c r="E21" s="216">
        <v>2265</v>
      </c>
      <c r="F21" s="424">
        <v>59.015112037519543</v>
      </c>
    </row>
    <row r="22" spans="1:6" ht="24.95" customHeight="1">
      <c r="A22" s="650"/>
      <c r="B22" s="218" t="s">
        <v>3525</v>
      </c>
      <c r="C22" s="605">
        <v>35</v>
      </c>
      <c r="D22" s="42">
        <f>COUNTIF('URABA '!A:A, "Chigorodó")-COUNTIFS('URABA '!A:A,"Chigorodó",'URABA '!C:C,"")</f>
        <v>4</v>
      </c>
      <c r="E22" s="216">
        <v>358.99999999999994</v>
      </c>
      <c r="F22" s="424">
        <v>14.31419457735247</v>
      </c>
    </row>
    <row r="23" spans="1:6" ht="24.95" customHeight="1">
      <c r="A23" s="650"/>
      <c r="B23" s="218" t="s">
        <v>79</v>
      </c>
      <c r="C23" s="605">
        <v>20</v>
      </c>
      <c r="D23" s="42">
        <f>COUNTIF('URABA '!A:A, "Murindo")-COUNTIFS('URABA '!A:A,"Murindo",'URABA '!C:C,"")</f>
        <v>0</v>
      </c>
      <c r="E23" s="216">
        <v>0</v>
      </c>
      <c r="F23" s="424">
        <v>0</v>
      </c>
    </row>
    <row r="24" spans="1:6" ht="24.95" customHeight="1">
      <c r="A24" s="650"/>
      <c r="B24" s="218" t="s">
        <v>3524</v>
      </c>
      <c r="C24" s="605">
        <v>49</v>
      </c>
      <c r="D24" s="42">
        <f>COUNTIF('URABA '!A:A, "Mutatá")-COUNTIFS('URABA '!A:A,"Mutatá",'URABA '!C:C,"")</f>
        <v>13</v>
      </c>
      <c r="E24" s="216">
        <v>1323.1924000000001</v>
      </c>
      <c r="F24" s="424">
        <v>56.02</v>
      </c>
    </row>
    <row r="25" spans="1:6" ht="24.95" customHeight="1">
      <c r="A25" s="650"/>
      <c r="B25" s="218" t="s">
        <v>3526</v>
      </c>
      <c r="C25" s="605">
        <v>105</v>
      </c>
      <c r="D25" s="42">
        <f>COUNTIF('URABA '!A:A, "Necoclí")-COUNTIFS('URABA '!A:A,"Necoclí",'URABA '!C:C,"")</f>
        <v>22</v>
      </c>
      <c r="E25" s="216">
        <v>1835.4956715021058</v>
      </c>
      <c r="F25" s="424">
        <v>21.490407112774918</v>
      </c>
    </row>
    <row r="26" spans="1:6" ht="24.95" customHeight="1">
      <c r="A26" s="650"/>
      <c r="B26" s="218" t="s">
        <v>115</v>
      </c>
      <c r="C26" s="605">
        <v>35</v>
      </c>
      <c r="D26" s="42">
        <f>COUNTIF('URABA '!A:A, "San Juan De Urabá")-COUNTIFS('URABA '!A:A,"San Juan De Urabá",'URABA '!C:C,"")</f>
        <v>2</v>
      </c>
      <c r="E26" s="216">
        <v>760.35893536121671</v>
      </c>
      <c r="F26" s="424">
        <v>20.684410646387832</v>
      </c>
    </row>
    <row r="27" spans="1:6" ht="24.95" customHeight="1">
      <c r="A27" s="650"/>
      <c r="B27" s="218" t="s">
        <v>116</v>
      </c>
      <c r="C27" s="605">
        <v>59</v>
      </c>
      <c r="D27" s="42">
        <f>COUNTIF('URABA '!A:A, "San Pedro de Urabá")-COUNTIFS('URABA '!A:A,"San Pedro de Urabá",'URABA '!C:C,"")</f>
        <v>6</v>
      </c>
      <c r="E27" s="216">
        <v>780.00000000000011</v>
      </c>
      <c r="F27" s="424">
        <v>16.652433817250216</v>
      </c>
    </row>
    <row r="28" spans="1:6" ht="24.95" customHeight="1">
      <c r="A28" s="650"/>
      <c r="B28" s="218" t="s">
        <v>117</v>
      </c>
      <c r="C28" s="605">
        <v>29</v>
      </c>
      <c r="D28" s="42">
        <f>COUNTIF('URABA '!A:A,"Vigia del Fuerte")-COUNTIFS('URABA '!A:A,"Vigia del fuerte",'URABA '!C:C,"")</f>
        <v>0</v>
      </c>
      <c r="E28" s="216">
        <v>10774.903200000001</v>
      </c>
      <c r="F28" s="424">
        <v>8.6199999999999992</v>
      </c>
    </row>
    <row r="29" spans="1:6" ht="24.95" customHeight="1">
      <c r="A29" s="650"/>
      <c r="B29" s="218" t="s">
        <v>118</v>
      </c>
      <c r="C29" s="605">
        <v>219</v>
      </c>
      <c r="D29" s="42">
        <f>COUNTIF('URABA '!A:A,"Turbo")-COUNTIFS('URABA '!A:A,"Turbo",'URABA '!C:C,"")</f>
        <v>14</v>
      </c>
      <c r="E29" s="216">
        <v>133.35139999999998</v>
      </c>
      <c r="F29" s="424">
        <v>51.27</v>
      </c>
    </row>
    <row r="30" spans="1:6" ht="24.95" customHeight="1">
      <c r="A30" s="651"/>
      <c r="B30" s="219" t="s">
        <v>107</v>
      </c>
      <c r="C30" s="606">
        <f>SUM(C19:C29)</f>
        <v>702</v>
      </c>
      <c r="D30" s="31">
        <f>SUM(D19:D29)</f>
        <v>103</v>
      </c>
      <c r="E30" s="227">
        <f>SUM(E19:E29)</f>
        <v>24266.713506863322</v>
      </c>
      <c r="F30" s="302">
        <v>40.365137740549123</v>
      </c>
    </row>
    <row r="31" spans="1:6" ht="24.95" customHeight="1">
      <c r="A31" s="650" t="s">
        <v>119</v>
      </c>
      <c r="B31" s="218" t="s">
        <v>120</v>
      </c>
      <c r="C31" s="605">
        <v>46</v>
      </c>
      <c r="D31" s="42">
        <f>COUNTIF('NORTE '!A:A,"Angostura")-COUNTIFS('NORTE '!A:A,"Angostura",'NORTE '!C:C,"")</f>
        <v>24</v>
      </c>
      <c r="E31" s="216">
        <v>1629.4556</v>
      </c>
      <c r="F31" s="424">
        <v>65.81</v>
      </c>
    </row>
    <row r="32" spans="1:6" ht="24.95" customHeight="1">
      <c r="A32" s="650"/>
      <c r="B32" s="218" t="s">
        <v>121</v>
      </c>
      <c r="C32" s="605">
        <v>15</v>
      </c>
      <c r="D32" s="42">
        <f>COUNTIF('NORTE '!A:A,"Belmira")-COUNTIFS('NORTE '!A:A,"Belmira",'NORTE '!C:C,"")</f>
        <v>9</v>
      </c>
      <c r="E32" s="216">
        <v>475.91250000000002</v>
      </c>
      <c r="F32" s="424">
        <v>38.85</v>
      </c>
    </row>
    <row r="33" spans="1:6" ht="24.95" customHeight="1">
      <c r="A33" s="650"/>
      <c r="B33" s="218" t="s">
        <v>122</v>
      </c>
      <c r="C33" s="605">
        <v>35</v>
      </c>
      <c r="D33" s="42">
        <f>COUNTIF('NORTE '!A:A,"Briceño")-COUNTIFS('NORTE '!A:A,"Briceño",'NORTE '!C:C,"")</f>
        <v>12</v>
      </c>
      <c r="E33" s="216">
        <v>465.96769999999998</v>
      </c>
      <c r="F33" s="424">
        <v>28.43</v>
      </c>
    </row>
    <row r="34" spans="1:6" ht="24.95" customHeight="1">
      <c r="A34" s="650"/>
      <c r="B34" s="218" t="s">
        <v>123</v>
      </c>
      <c r="C34" s="605">
        <v>43</v>
      </c>
      <c r="D34" s="42">
        <f>COUNTIF('NORTE '!A:A,"Campamento")-COUNTIFS('NORTE '!A:A,"Campamento",'NORTE '!C:C,"")</f>
        <v>11</v>
      </c>
      <c r="E34" s="216">
        <v>550</v>
      </c>
      <c r="F34" s="424">
        <v>30.420353982300885</v>
      </c>
    </row>
    <row r="35" spans="1:6" ht="24.95" customHeight="1">
      <c r="A35" s="650"/>
      <c r="B35" s="218" t="s">
        <v>124</v>
      </c>
      <c r="C35" s="605">
        <v>6</v>
      </c>
      <c r="D35" s="42">
        <f>COUNTIF('NORTE '!A:A,"Carolina del Príncipe")-COUNTIFS('NORTE '!A:A,"Carolina del Príncipe",'NORTE '!C:C,"")</f>
        <v>6</v>
      </c>
      <c r="E35" s="216">
        <v>131.05555555555557</v>
      </c>
      <c r="F35" s="424">
        <v>38.888888888888893</v>
      </c>
    </row>
    <row r="36" spans="1:6" ht="24.95" customHeight="1">
      <c r="A36" s="650"/>
      <c r="B36" s="218" t="s">
        <v>125</v>
      </c>
      <c r="C36" s="605">
        <v>22</v>
      </c>
      <c r="D36" s="42">
        <f>COUNTIF('NORTE '!A:A,"Don Matías")-COUNTIFS('NORTE '!A:A,"Don Matías",'NORTE '!C:C,"")</f>
        <v>5</v>
      </c>
      <c r="E36" s="216">
        <v>1112.7972</v>
      </c>
      <c r="F36" s="424">
        <v>52.54</v>
      </c>
    </row>
    <row r="37" spans="1:6" ht="24.95" customHeight="1">
      <c r="A37" s="650"/>
      <c r="B37" s="218" t="s">
        <v>3527</v>
      </c>
      <c r="C37" s="605">
        <v>11</v>
      </c>
      <c r="D37" s="42">
        <f>COUNTIF('NORTE '!A:A,"Entrerríos")-COUNTIFS('NORTE '!A:A,"Entrerríos",'NORTE '!C:C,"")</f>
        <v>11</v>
      </c>
      <c r="E37" s="216">
        <v>1101.9999999999998</v>
      </c>
      <c r="F37" s="424">
        <v>67.072428484479602</v>
      </c>
    </row>
    <row r="38" spans="1:6" ht="24.95" customHeight="1">
      <c r="A38" s="650"/>
      <c r="B38" s="218" t="s">
        <v>126</v>
      </c>
      <c r="C38" s="605">
        <v>28</v>
      </c>
      <c r="D38" s="42">
        <f>COUNTIF('NORTE '!A:A,"Gómez Plata")-COUNTIFS('NORTE '!A:A,"Gómez Plata",'NORTE '!C:C,"")</f>
        <v>23</v>
      </c>
      <c r="E38" s="216">
        <v>787.26419999999996</v>
      </c>
      <c r="F38" s="424">
        <v>49.89</v>
      </c>
    </row>
    <row r="39" spans="1:6" ht="24.95" customHeight="1">
      <c r="A39" s="650"/>
      <c r="B39" s="218" t="s">
        <v>127</v>
      </c>
      <c r="C39" s="605">
        <v>24</v>
      </c>
      <c r="D39" s="42">
        <f>COUNTIF('NORTE '!A:A,"Guadalupe")-COUNTIFS('NORTE '!A:A,"Guadalupe",'NORTE '!C:C,"")</f>
        <v>15</v>
      </c>
      <c r="E39" s="216">
        <v>528.00000000000011</v>
      </c>
      <c r="F39" s="424">
        <v>40.70932922127988</v>
      </c>
    </row>
    <row r="40" spans="1:6" ht="24.95" customHeight="1">
      <c r="A40" s="650"/>
      <c r="B40" s="218" t="s">
        <v>128</v>
      </c>
      <c r="C40" s="605">
        <v>120</v>
      </c>
      <c r="D40" s="42">
        <f>COUNTIF('NORTE '!A:A,"Ituango")-COUNTIFS('NORTE '!A:A,"Ituango",'NORTE '!C:C,"")</f>
        <v>37</v>
      </c>
      <c r="E40" s="216">
        <v>1870</v>
      </c>
      <c r="F40" s="424">
        <v>46.02510460251046</v>
      </c>
    </row>
    <row r="41" spans="1:6" ht="24.95" customHeight="1">
      <c r="A41" s="650"/>
      <c r="B41" s="218" t="s">
        <v>129</v>
      </c>
      <c r="C41" s="605">
        <v>34</v>
      </c>
      <c r="D41" s="42">
        <f>COUNTIF('NORTE '!A:A,"San Andrés de Cuerquia")-COUNTIFS('NORTE '!A:A,"San Andrés de Cuerquia",'NORTE '!C:C,"")</f>
        <v>20</v>
      </c>
      <c r="E41" s="216">
        <v>187.48159999999999</v>
      </c>
      <c r="F41" s="424">
        <v>15.52</v>
      </c>
    </row>
    <row r="42" spans="1:6" ht="24.95" customHeight="1">
      <c r="A42" s="650"/>
      <c r="B42" s="218" t="s">
        <v>130</v>
      </c>
      <c r="C42" s="605">
        <v>9</v>
      </c>
      <c r="D42" s="42">
        <f>COUNTIF('NORTE '!A:A,"San José de la Montaña")-COUNTIFS('NORTE '!A:A,"San José de la Montaña",'NORTE '!C:C,"")</f>
        <v>4</v>
      </c>
      <c r="E42" s="216">
        <v>91.75</v>
      </c>
      <c r="F42" s="424">
        <v>25</v>
      </c>
    </row>
    <row r="43" spans="1:6" ht="24.95" customHeight="1">
      <c r="A43" s="650"/>
      <c r="B43" s="218" t="s">
        <v>131</v>
      </c>
      <c r="C43" s="605">
        <v>20</v>
      </c>
      <c r="D43" s="42">
        <f>COUNTIF('NORTE '!A:A,"San Pedro De Los Milagros")-COUNTIFS('NORTE '!A:A,"San Pedro De Los Milagros",'NORTE '!C:C,"")</f>
        <v>15</v>
      </c>
      <c r="E43" s="216">
        <v>1854.0380000000002</v>
      </c>
      <c r="F43" s="424">
        <v>65.98</v>
      </c>
    </row>
    <row r="44" spans="1:6" ht="24.95" customHeight="1">
      <c r="A44" s="650"/>
      <c r="B44" s="218" t="s">
        <v>132</v>
      </c>
      <c r="C44" s="605">
        <v>73</v>
      </c>
      <c r="D44" s="42">
        <f>COUNTIF('NORTE '!A:A,"Santa Rosa De Osos")-COUNTIFS('NORTE '!A:A,"Santa Rosa De Osos",'NORTE '!C:C,"")</f>
        <v>30</v>
      </c>
      <c r="E44" s="216">
        <v>1748.5114465408803</v>
      </c>
      <c r="F44" s="424">
        <v>37.257861635220124</v>
      </c>
    </row>
    <row r="45" spans="1:6" ht="24.95" customHeight="1">
      <c r="A45" s="650"/>
      <c r="B45" s="218" t="s">
        <v>133</v>
      </c>
      <c r="C45" s="605">
        <v>20</v>
      </c>
      <c r="D45" s="42">
        <f>COUNTIF('NORTE '!A:A,"Toledo")-COUNTIFS('NORTE '!A:A,"Toledo",'NORTE '!C:C,"")</f>
        <v>12</v>
      </c>
      <c r="E45" s="216">
        <v>753.00000000000011</v>
      </c>
      <c r="F45" s="424">
        <v>76.291793313069917</v>
      </c>
    </row>
    <row r="46" spans="1:6" ht="24.95" customHeight="1">
      <c r="A46" s="650"/>
      <c r="B46" s="218" t="s">
        <v>134</v>
      </c>
      <c r="C46" s="605">
        <v>43</v>
      </c>
      <c r="D46" s="42">
        <f>COUNTIF('NORTE '!A:A,"Valdivia")-COUNTIFS('NORTE '!A:A,"Valdivia",'NORTE '!C:C,"")</f>
        <v>8</v>
      </c>
      <c r="E46" s="216">
        <v>1457</v>
      </c>
      <c r="F46" s="424">
        <v>43.70125974805039</v>
      </c>
    </row>
    <row r="47" spans="1:6" ht="24.95" customHeight="1">
      <c r="A47" s="650"/>
      <c r="B47" s="218" t="s">
        <v>135</v>
      </c>
      <c r="C47" s="605">
        <v>51</v>
      </c>
      <c r="D47" s="42">
        <f>COUNTIF('NORTE '!A:A,"Yarumal")-COUNTIFS('NORTE '!A:A,"Yarumal",'NORTE '!C:C,"")</f>
        <v>12</v>
      </c>
      <c r="E47" s="216">
        <v>1503.8928000000001</v>
      </c>
      <c r="F47" s="424">
        <v>43.44</v>
      </c>
    </row>
    <row r="48" spans="1:6" ht="24.95" customHeight="1">
      <c r="A48" s="651"/>
      <c r="B48" s="219" t="s">
        <v>107</v>
      </c>
      <c r="C48" s="606">
        <f>SUM(C31:C47)</f>
        <v>600</v>
      </c>
      <c r="D48" s="31">
        <f>SUM(D31:D47)</f>
        <v>254</v>
      </c>
      <c r="E48" s="227">
        <f>SUM(E31:E47)</f>
        <v>16248.126602096436</v>
      </c>
      <c r="F48" s="302">
        <v>46.363608509334959</v>
      </c>
    </row>
    <row r="49" spans="1:6" ht="24.95" customHeight="1">
      <c r="A49" s="650" t="s">
        <v>136</v>
      </c>
      <c r="B49" s="218" t="s">
        <v>3528</v>
      </c>
      <c r="C49" s="605">
        <v>16</v>
      </c>
      <c r="D49" s="42">
        <f>COUNTIF('OCCIDENTE '!A:A, "Abriaquí")-COUNTIFS('OCCIDENTE '!A:A,"Abriaquí",'OCCIDENTE '!C:C,"")</f>
        <v>7</v>
      </c>
      <c r="E49" s="216">
        <v>257.87520000000001</v>
      </c>
      <c r="F49" s="424">
        <v>44.77</v>
      </c>
    </row>
    <row r="50" spans="1:6" ht="24.95" customHeight="1">
      <c r="A50" s="650"/>
      <c r="B50" s="218" t="s">
        <v>3529</v>
      </c>
      <c r="C50" s="605">
        <v>19</v>
      </c>
      <c r="D50" s="42">
        <f>COUNTIF('OCCIDENTE '!A:A, "Anzá")-COUNTIFS('OCCIDENTE '!A:A,"Anzá",'OCCIDENTE '!C:C,"")</f>
        <v>19</v>
      </c>
      <c r="E50" s="216">
        <v>1237.6992</v>
      </c>
      <c r="F50" s="424">
        <v>67.56</v>
      </c>
    </row>
    <row r="51" spans="1:6" ht="24.95" customHeight="1">
      <c r="A51" s="650"/>
      <c r="B51" s="218" t="s">
        <v>83</v>
      </c>
      <c r="C51" s="605">
        <v>10</v>
      </c>
      <c r="D51" s="42">
        <f>COUNTIF('OCCIDENTE '!A:A, "Armenia")-COUNTIFS('OCCIDENTE '!A:A,"Armenia",'OCCIDENTE '!C:C,"")</f>
        <v>4</v>
      </c>
      <c r="E51" s="216">
        <v>731.57142857142867</v>
      </c>
      <c r="F51" s="424">
        <v>64.285714285714292</v>
      </c>
    </row>
    <row r="52" spans="1:6" ht="24.95" customHeight="1">
      <c r="A52" s="650"/>
      <c r="B52" s="218" t="s">
        <v>2401</v>
      </c>
      <c r="C52" s="605">
        <v>36</v>
      </c>
      <c r="D52" s="42">
        <f>COUNTIF('OCCIDENTE '!A:A, "Buriticá")-COUNTIFS('OCCIDENTE '!A:A,"Buriticá",'OCCIDENTE '!C:C,"")</f>
        <v>39</v>
      </c>
      <c r="E52" s="216">
        <v>1596</v>
      </c>
      <c r="F52" s="424">
        <v>77.588721438988813</v>
      </c>
    </row>
    <row r="53" spans="1:6" ht="24.95" customHeight="1">
      <c r="A53" s="650"/>
      <c r="B53" s="218" t="s">
        <v>144</v>
      </c>
      <c r="C53" s="605">
        <v>22</v>
      </c>
      <c r="D53" s="42">
        <f>COUNTIF('OCCIDENTE '!A:A, "Caicedo")-COUNTIFS('OCCIDENTE '!A:A,"Caicedo",'OCCIDENTE '!C:C,"")</f>
        <v>10</v>
      </c>
      <c r="E53" s="216">
        <v>1413.0441000000001</v>
      </c>
      <c r="F53" s="424">
        <v>69.03</v>
      </c>
    </row>
    <row r="54" spans="1:6" ht="24.95" customHeight="1">
      <c r="A54" s="650"/>
      <c r="B54" s="218" t="s">
        <v>227</v>
      </c>
      <c r="C54" s="605">
        <v>71</v>
      </c>
      <c r="D54" s="42">
        <f>COUNTIF('OCCIDENTE '!A:A, "Cañasgordas")-COUNTIFS('OCCIDENTE '!A:A,"Cañasgordas",'OCCIDENTE '!C:C,"")</f>
        <v>49</v>
      </c>
      <c r="E54" s="216">
        <v>1816.0202852614896</v>
      </c>
      <c r="F54" s="424">
        <v>57.432646592709979</v>
      </c>
    </row>
    <row r="55" spans="1:6" ht="24.95" customHeight="1">
      <c r="A55" s="650"/>
      <c r="B55" s="218" t="s">
        <v>141</v>
      </c>
      <c r="C55" s="605">
        <v>92</v>
      </c>
      <c r="D55" s="42">
        <f>COUNTIF('OCCIDENTE '!A:A, "Dabeiba")-COUNTIFS('OCCIDENTE '!A:A,"Dabeiba",'OCCIDENTE '!C:C,"")</f>
        <v>24</v>
      </c>
      <c r="E55" s="216">
        <v>1100</v>
      </c>
      <c r="F55" s="424">
        <v>29.85884907709012</v>
      </c>
    </row>
    <row r="56" spans="1:6" ht="24.95" customHeight="1">
      <c r="A56" s="650"/>
      <c r="B56" s="218" t="s">
        <v>3530</v>
      </c>
      <c r="C56" s="605">
        <v>33</v>
      </c>
      <c r="D56" s="42">
        <f>COUNTIF('OCCIDENTE '!A:A, "Ebéjico")-COUNTIFS('OCCIDENTE '!A:A,"Ebéjico",'OCCIDENTE '!C:C,"")</f>
        <v>32</v>
      </c>
      <c r="E56" s="216">
        <v>3119.4447999999998</v>
      </c>
      <c r="F56" s="424">
        <v>88.52</v>
      </c>
    </row>
    <row r="57" spans="1:6" ht="24.95" customHeight="1">
      <c r="A57" s="650"/>
      <c r="B57" s="218" t="s">
        <v>143</v>
      </c>
      <c r="C57" s="605">
        <v>68</v>
      </c>
      <c r="D57" s="42">
        <f>COUNTIF('OCCIDENTE '!A:A, "Frontino")-COUNTIFS('OCCIDENTE '!A:A,"Frontino",'OCCIDENTE '!C:C,"")</f>
        <v>37</v>
      </c>
      <c r="E57" s="216">
        <v>1433.1192999999998</v>
      </c>
      <c r="F57" s="424">
        <v>47.47</v>
      </c>
    </row>
    <row r="58" spans="1:6" ht="24.95" customHeight="1">
      <c r="A58" s="650"/>
      <c r="B58" s="218" t="s">
        <v>145</v>
      </c>
      <c r="C58" s="605">
        <v>15</v>
      </c>
      <c r="D58" s="42">
        <f>COUNTIF('OCCIDENTE '!A:A, "Giraldo")-COUNTIFS('OCCIDENTE '!A:A,"Giraldo",'OCCIDENTE '!C:C,"")</f>
        <v>23</v>
      </c>
      <c r="E58" s="216">
        <v>840.2106</v>
      </c>
      <c r="F58" s="424">
        <v>79.34</v>
      </c>
    </row>
    <row r="59" spans="1:6" ht="24.95" customHeight="1">
      <c r="A59" s="650"/>
      <c r="B59" s="218" t="s">
        <v>146</v>
      </c>
      <c r="C59" s="605">
        <v>18</v>
      </c>
      <c r="D59" s="42">
        <f>COUNTIF('OCCIDENTE '!A:A, "Heliconia")-COUNTIFS('OCCIDENTE '!A:A,"Heliconia",'OCCIDENTE '!C:C,"")</f>
        <v>14</v>
      </c>
      <c r="E59" s="216">
        <v>895.89499999999998</v>
      </c>
      <c r="F59" s="424">
        <v>89.5</v>
      </c>
    </row>
    <row r="60" spans="1:6" ht="24.95" customHeight="1">
      <c r="A60" s="650"/>
      <c r="B60" s="218" t="s">
        <v>147</v>
      </c>
      <c r="C60" s="605">
        <v>37</v>
      </c>
      <c r="D60" s="42">
        <f>COUNTIF('OCCIDENTE '!A:A, "Liborina")-COUNTIFS('OCCIDENTE '!A:A,"Liborina",'OCCIDENTE '!C:C,"")</f>
        <v>34</v>
      </c>
      <c r="E60" s="216">
        <v>1979.8033000000003</v>
      </c>
      <c r="F60" s="424">
        <v>83.29</v>
      </c>
    </row>
    <row r="61" spans="1:6" ht="24.95" customHeight="1">
      <c r="A61" s="650"/>
      <c r="B61" s="218" t="s">
        <v>2808</v>
      </c>
      <c r="C61" s="605">
        <v>14</v>
      </c>
      <c r="D61" s="42">
        <f>COUNTIF('OCCIDENTE '!A:A, "Olaya")-COUNTIFS('OCCIDENTE '!A:A,"Olaya",'OCCIDENTE '!C:C,"")</f>
        <v>8</v>
      </c>
      <c r="E61" s="216">
        <v>908.31899999999996</v>
      </c>
      <c r="F61" s="424">
        <v>90.38</v>
      </c>
    </row>
    <row r="62" spans="1:6" ht="24.95" customHeight="1">
      <c r="A62" s="650"/>
      <c r="B62" s="218" t="s">
        <v>149</v>
      </c>
      <c r="C62" s="605">
        <v>36</v>
      </c>
      <c r="D62" s="42">
        <f>COUNTIF('OCCIDENTE '!A:A, "Peque")-COUNTIFS('OCCIDENTE '!A:A,"Peque",'OCCIDENTE '!C:C,"")</f>
        <v>36</v>
      </c>
      <c r="E62" s="216">
        <v>1503.0629999999999</v>
      </c>
      <c r="F62" s="424">
        <v>93.3</v>
      </c>
    </row>
    <row r="63" spans="1:6" ht="24.95" customHeight="1">
      <c r="A63" s="650"/>
      <c r="B63" s="218" t="s">
        <v>150</v>
      </c>
      <c r="C63" s="605">
        <v>32</v>
      </c>
      <c r="D63" s="42">
        <f>COUNTIF('OCCIDENTE '!A:A, "Sabanalarga")-COUNTIFS('OCCIDENTE '!A:A,"Sabanalarga",'OCCIDENTE '!C:C,"")</f>
        <v>26</v>
      </c>
      <c r="E63" s="216">
        <v>1353</v>
      </c>
      <c r="F63" s="424">
        <v>74.627688913403205</v>
      </c>
    </row>
    <row r="64" spans="1:6" ht="24.95" customHeight="1">
      <c r="A64" s="650"/>
      <c r="B64" s="218" t="s">
        <v>151</v>
      </c>
      <c r="C64" s="605">
        <v>37</v>
      </c>
      <c r="D64" s="42">
        <f>COUNTIF('OCCIDENTE '!A:A, "San Jerónimo")-COUNTIFS('OCCIDENTE '!A:A,"San Jerónimo",'OCCIDENTE '!C:C,"")</f>
        <v>26</v>
      </c>
      <c r="E64" s="216">
        <v>1882.5152000000003</v>
      </c>
      <c r="F64" s="424">
        <v>68.48</v>
      </c>
    </row>
    <row r="65" spans="1:6" ht="24.95" customHeight="1">
      <c r="A65" s="650"/>
      <c r="B65" s="218" t="s">
        <v>2934</v>
      </c>
      <c r="C65" s="605">
        <v>41</v>
      </c>
      <c r="D65" s="42">
        <f>COUNTIF('OCCIDENTE '!A:A, "Santafe de Antioquia")-COUNTIFS('OCCIDENTE '!A:A,"Santafe de Antioquia",'OCCIDENTE '!C:C,"")</f>
        <v>36</v>
      </c>
      <c r="E65" s="216">
        <v>2260.1369006254345</v>
      </c>
      <c r="F65" s="424">
        <v>78.422515635858232</v>
      </c>
    </row>
    <row r="66" spans="1:6" ht="24.95" customHeight="1">
      <c r="A66" s="650"/>
      <c r="B66" s="218" t="s">
        <v>3616</v>
      </c>
      <c r="C66" s="605">
        <v>31</v>
      </c>
      <c r="D66" s="42">
        <f>COUNTIF('OCCIDENTE '!A:A, "Sopetrán")-COUNTIFS('OCCIDENTE '!A:A,"Sopetrán",'OCCIDENTE '!C:C,"")</f>
        <v>27</v>
      </c>
      <c r="E66" s="216">
        <v>2338.2946999999999</v>
      </c>
      <c r="F66" s="424">
        <v>78.23</v>
      </c>
    </row>
    <row r="67" spans="1:6" ht="24.95" customHeight="1">
      <c r="A67" s="651"/>
      <c r="B67" s="218" t="s">
        <v>154</v>
      </c>
      <c r="C67" s="605">
        <v>42</v>
      </c>
      <c r="D67" s="42">
        <f>COUNTIF('OCCIDENTE '!A:A, "Uramita")-COUNTIFS('OCCIDENTE '!A:A,"Uramita",'OCCIDENTE '!C:C,"")</f>
        <v>15</v>
      </c>
      <c r="E67" s="216">
        <v>525</v>
      </c>
      <c r="F67" s="424">
        <v>37.393162393162392</v>
      </c>
    </row>
    <row r="68" spans="1:6" ht="24.95" customHeight="1">
      <c r="A68" s="651"/>
      <c r="B68" s="219" t="s">
        <v>107</v>
      </c>
      <c r="C68" s="606">
        <f>SUM(C49:C67)</f>
        <v>670</v>
      </c>
      <c r="D68" s="31">
        <f>SUM(D49:D67)</f>
        <v>466</v>
      </c>
      <c r="E68" s="227">
        <f>SUM(E49:E67)</f>
        <v>27191.012014458352</v>
      </c>
      <c r="F68" s="302">
        <v>68.09840470449636</v>
      </c>
    </row>
    <row r="69" spans="1:6" ht="24.95" customHeight="1">
      <c r="A69" s="650" t="s">
        <v>155</v>
      </c>
      <c r="B69" s="218" t="s">
        <v>3531</v>
      </c>
      <c r="C69" s="605">
        <v>21</v>
      </c>
      <c r="D69" s="42">
        <f>COUNTIF('SUROESTE '!A:A, "Amagá")-COUNTIFS('SUROESTE '!A:A,"Amagá",'SUROESTE '!C:C,"")</f>
        <v>34</v>
      </c>
      <c r="E69" s="216">
        <v>4791.6368000000002</v>
      </c>
      <c r="F69" s="423">
        <v>92.36</v>
      </c>
    </row>
    <row r="70" spans="1:6" ht="24.95" customHeight="1">
      <c r="A70" s="650"/>
      <c r="B70" s="218" t="s">
        <v>157</v>
      </c>
      <c r="C70" s="605">
        <v>67</v>
      </c>
      <c r="D70" s="42">
        <f>COUNTIF('SUROESTE '!A:A, "Andes")-COUNTIFS('SUROESTE '!A:A,"Andes",'SUROESTE '!C:C,"")</f>
        <v>52</v>
      </c>
      <c r="E70" s="216">
        <v>2988.41942728804</v>
      </c>
      <c r="F70" s="423">
        <v>41.942728804042673</v>
      </c>
    </row>
    <row r="71" spans="1:6" ht="24.95" customHeight="1">
      <c r="A71" s="650"/>
      <c r="B71" s="218" t="s">
        <v>3532</v>
      </c>
      <c r="C71" s="605">
        <v>12</v>
      </c>
      <c r="D71" s="42">
        <f>COUNTIF('SUROESTE '!A:A, "Angelópolis")-COUNTIFS('SUROESTE '!A:A,"Angelópolis",'SUROESTE '!C:C,"")</f>
        <v>12</v>
      </c>
      <c r="E71" s="216">
        <v>942.3839999999999</v>
      </c>
      <c r="F71" s="423">
        <v>81.239999999999995</v>
      </c>
    </row>
    <row r="72" spans="1:6" ht="24.95" customHeight="1">
      <c r="A72" s="650"/>
      <c r="B72" s="218" t="s">
        <v>158</v>
      </c>
      <c r="C72" s="605">
        <v>27</v>
      </c>
      <c r="D72" s="42">
        <f>COUNTIF('SUROESTE '!A:A, "Betania")-COUNTIFS('SUROESTE '!A:A,"Betania",'SUROESTE '!C:C,"")</f>
        <v>20</v>
      </c>
      <c r="E72" s="216">
        <v>638</v>
      </c>
      <c r="F72" s="423">
        <v>35.035694673256451</v>
      </c>
    </row>
    <row r="73" spans="1:6" ht="24.95" customHeight="1">
      <c r="A73" s="650"/>
      <c r="B73" s="218" t="s">
        <v>44</v>
      </c>
      <c r="C73" s="605">
        <v>41</v>
      </c>
      <c r="D73" s="42">
        <f>COUNTIF('SUROESTE '!A:A, "Betulia")-COUNTIFS('SUROESTE '!A:A,"Betulia",'SUROESTE '!C:C,"")</f>
        <v>28</v>
      </c>
      <c r="E73" s="216">
        <v>2136.1890000000003</v>
      </c>
      <c r="F73" s="423">
        <v>62.7</v>
      </c>
    </row>
    <row r="74" spans="1:6" ht="24.95" customHeight="1">
      <c r="A74" s="650"/>
      <c r="B74" s="218" t="s">
        <v>159</v>
      </c>
      <c r="C74" s="605">
        <v>24</v>
      </c>
      <c r="D74" s="42">
        <f>COUNTIF('SUROESTE '!A:A, "Caramanta")-COUNTIFS('SUROESTE '!A:A,"Caramanta",'SUROESTE '!C:C,"")</f>
        <v>16</v>
      </c>
      <c r="E74" s="216">
        <v>535.00000000000011</v>
      </c>
      <c r="F74" s="423">
        <v>65.967940813810117</v>
      </c>
    </row>
    <row r="75" spans="1:6" ht="24.95" customHeight="1">
      <c r="A75" s="650"/>
      <c r="B75" s="218" t="s">
        <v>160</v>
      </c>
      <c r="C75" s="605">
        <v>18</v>
      </c>
      <c r="D75" s="42">
        <f>COUNTIF('SUROESTE '!A:A, "Ciudad Bolívar")-COUNTIFS('SUROESTE '!A:A,"Ciudad Bolívar",'SUROESTE '!C:C,"")</f>
        <v>17</v>
      </c>
      <c r="E75" s="216">
        <v>1513</v>
      </c>
      <c r="F75" s="423">
        <v>53.387438249823575</v>
      </c>
    </row>
    <row r="76" spans="1:6" ht="24.95" customHeight="1">
      <c r="A76" s="650"/>
      <c r="B76" s="218" t="s">
        <v>161</v>
      </c>
      <c r="C76" s="605">
        <v>24</v>
      </c>
      <c r="D76" s="42">
        <f>COUNTIF('SUROESTE '!A:A, "Concordia")-COUNTIFS('SUROESTE '!A:A,"Concordia",'SUROESTE '!C:C,"")</f>
        <v>21</v>
      </c>
      <c r="E76" s="216">
        <v>1488</v>
      </c>
      <c r="F76" s="423">
        <v>35.094339622641506</v>
      </c>
    </row>
    <row r="77" spans="1:6" ht="24.95" customHeight="1">
      <c r="A77" s="650"/>
      <c r="B77" s="218" t="s">
        <v>162</v>
      </c>
      <c r="C77" s="605">
        <v>36</v>
      </c>
      <c r="D77" s="42">
        <f>COUNTIF('SUROESTE '!A:A, "Fredonia")-COUNTIFS('SUROESTE '!A:A,"Fredonia",'SUROESTE '!C:C,"")</f>
        <v>36</v>
      </c>
      <c r="E77" s="216">
        <v>4189.3487999999998</v>
      </c>
      <c r="F77" s="423">
        <v>72.28</v>
      </c>
    </row>
    <row r="78" spans="1:6" ht="24.95" customHeight="1">
      <c r="A78" s="650"/>
      <c r="B78" s="218" t="s">
        <v>163</v>
      </c>
      <c r="C78" s="605">
        <v>11</v>
      </c>
      <c r="D78" s="42">
        <f>COUNTIF('SUROESTE '!A:A, "Hispania")-COUNTIFS('SUROESTE '!A:A,"Hispania",'SUROESTE '!C:C,"")</f>
        <v>9</v>
      </c>
      <c r="E78" s="216">
        <v>125.2925</v>
      </c>
      <c r="F78" s="423">
        <v>21.79</v>
      </c>
    </row>
    <row r="79" spans="1:6" ht="24.95" customHeight="1">
      <c r="A79" s="650"/>
      <c r="B79" s="218" t="s">
        <v>164</v>
      </c>
      <c r="C79" s="605">
        <v>21</v>
      </c>
      <c r="D79" s="42">
        <f>COUNTIF('SUROESTE '!A:A, "Jardín")-COUNTIFS('SUROESTE '!A:A,"Jardín",'SUROESTE '!C:C,"")</f>
        <v>23</v>
      </c>
      <c r="E79" s="216">
        <v>1067.9636</v>
      </c>
      <c r="F79" s="423">
        <v>56.12</v>
      </c>
    </row>
    <row r="80" spans="1:6" ht="24.95" customHeight="1">
      <c r="A80" s="650"/>
      <c r="B80" s="218" t="s">
        <v>165</v>
      </c>
      <c r="C80" s="605">
        <v>31</v>
      </c>
      <c r="D80" s="42">
        <f>COUNTIF('SUROESTE '!A:A, "Jericó")-COUNTIFS('SUROESTE '!A:A,"Jericó",'SUROESTE '!C:C,"")</f>
        <v>25</v>
      </c>
      <c r="E80" s="216">
        <v>1414</v>
      </c>
      <c r="F80" s="423">
        <v>79.932165065008476</v>
      </c>
    </row>
    <row r="81" spans="1:6" ht="24.95" customHeight="1">
      <c r="A81" s="650"/>
      <c r="B81" s="218" t="s">
        <v>166</v>
      </c>
      <c r="C81" s="605">
        <v>3</v>
      </c>
      <c r="D81" s="42">
        <f>COUNTIF('SUROESTE '!A:A, "La Pintada")-COUNTIFS('SUROESTE '!A:A,"La Pintada",'SUROESTE '!C:C,"")</f>
        <v>0</v>
      </c>
      <c r="E81" s="216">
        <v>193.91818181818181</v>
      </c>
      <c r="F81" s="423">
        <v>75.454545454545453</v>
      </c>
    </row>
    <row r="82" spans="1:6" ht="24.95" customHeight="1">
      <c r="A82" s="650"/>
      <c r="B82" s="218" t="s">
        <v>167</v>
      </c>
      <c r="C82" s="605">
        <v>24</v>
      </c>
      <c r="D82" s="42">
        <f>COUNTIF('SUROESTE '!A:A, "Montebello")-COUNTIFS('SUROESTE '!A:A,"Montebello",'SUROESTE '!C:C,"")</f>
        <v>18</v>
      </c>
      <c r="E82" s="216">
        <v>689</v>
      </c>
      <c r="F82" s="423">
        <v>44.88599348534202</v>
      </c>
    </row>
    <row r="83" spans="1:6" ht="24.95" customHeight="1">
      <c r="A83" s="650"/>
      <c r="B83" s="218" t="s">
        <v>168</v>
      </c>
      <c r="C83" s="605">
        <v>20</v>
      </c>
      <c r="D83" s="42">
        <f>COUNTIF('SUROESTE '!A:A, "Pueblorrico")-COUNTIFS('SUROESTE '!A:A,"Pueblorrico",'SUROESTE '!C:C,"")</f>
        <v>6</v>
      </c>
      <c r="E83" s="216">
        <v>288.74299999999999</v>
      </c>
      <c r="F83" s="423">
        <v>24.7</v>
      </c>
    </row>
    <row r="84" spans="1:6" ht="24.95" customHeight="1">
      <c r="A84" s="650"/>
      <c r="B84" s="218" t="s">
        <v>169</v>
      </c>
      <c r="C84" s="605">
        <v>32</v>
      </c>
      <c r="D84" s="42">
        <f>COUNTIF('SUROESTE '!A:A, "Salgar")-COUNTIFS('SUROESTE '!A:A,"Salgar",'SUROESTE '!C:C,"")</f>
        <v>25</v>
      </c>
      <c r="E84" s="216">
        <v>1213.0927999999999</v>
      </c>
      <c r="F84" s="423">
        <v>34.64</v>
      </c>
    </row>
    <row r="85" spans="1:6" ht="24.95" customHeight="1">
      <c r="A85" s="650"/>
      <c r="B85" s="218" t="s">
        <v>170</v>
      </c>
      <c r="C85" s="605">
        <v>46</v>
      </c>
      <c r="D85" s="42">
        <f>COUNTIF('SUROESTE '!A:A, "Santa Bárbara")-COUNTIFS('SUROESTE '!A:A,"Santa Bárbara",'SUROESTE '!C:C,"")</f>
        <v>42</v>
      </c>
      <c r="E85" s="216">
        <v>3869</v>
      </c>
      <c r="F85" s="423">
        <v>80.353063343717551</v>
      </c>
    </row>
    <row r="86" spans="1:6" ht="24.95" customHeight="1">
      <c r="A86" s="650"/>
      <c r="B86" s="218" t="s">
        <v>171</v>
      </c>
      <c r="C86" s="605">
        <v>37</v>
      </c>
      <c r="D86" s="42">
        <f>COUNTIF('SUROESTE '!A:A, "Támesis")-COUNTIFS('SUROESTE '!A:A,"Támesis",'SUROESTE '!C:C,"")</f>
        <v>36</v>
      </c>
      <c r="E86" s="216">
        <v>2007.1730000000002</v>
      </c>
      <c r="F86" s="423">
        <v>70.7</v>
      </c>
    </row>
    <row r="87" spans="1:6" ht="24.95" customHeight="1">
      <c r="A87" s="650"/>
      <c r="B87" s="218" t="s">
        <v>172</v>
      </c>
      <c r="C87" s="605">
        <v>16</v>
      </c>
      <c r="D87" s="42">
        <f>COUNTIF('SUROESTE '!A:A, "Tarso")-COUNTIFS('SUROESTE '!A:A,"Tarso",'SUROESTE '!C:C,"")</f>
        <v>9</v>
      </c>
      <c r="E87" s="216">
        <v>513.99720000000002</v>
      </c>
      <c r="F87" s="423">
        <v>63.93</v>
      </c>
    </row>
    <row r="88" spans="1:6" ht="24.95" customHeight="1">
      <c r="A88" s="650"/>
      <c r="B88" s="218" t="s">
        <v>173</v>
      </c>
      <c r="C88" s="605">
        <v>21</v>
      </c>
      <c r="D88" s="42">
        <f>COUNTIF('SUROESTE '!A:A, "Titiribí")-COUNTIFS('SUROESTE '!A:A,"Titiribí",'SUROESTE '!C:C,"")</f>
        <v>23</v>
      </c>
      <c r="E88" s="216">
        <v>1495.6773999999998</v>
      </c>
      <c r="F88" s="423">
        <v>79.94</v>
      </c>
    </row>
    <row r="89" spans="1:6" ht="24.95" customHeight="1">
      <c r="A89" s="650"/>
      <c r="B89" s="218" t="s">
        <v>174</v>
      </c>
      <c r="C89" s="605">
        <v>53</v>
      </c>
      <c r="D89" s="42">
        <f>COUNTIF('SUROESTE '!A:A, "Urrao")-COUNTIFS('SUROESTE '!A:A,"Urrao",'SUROESTE '!C:C,"")</f>
        <v>27</v>
      </c>
      <c r="E89" s="216">
        <v>1918.0000000000002</v>
      </c>
      <c r="F89" s="423">
        <v>48.903620601733813</v>
      </c>
    </row>
    <row r="90" spans="1:6" ht="24.95" customHeight="1">
      <c r="A90" s="650"/>
      <c r="B90" s="218" t="s">
        <v>175</v>
      </c>
      <c r="C90" s="605">
        <v>13</v>
      </c>
      <c r="D90" s="42">
        <f>COUNTIF('SUROESTE '!A:A, "Valparaíso")-COUNTIFS('SUROESTE '!A:A,"Valparaíso",'SUROESTE '!C:C,"")</f>
        <v>13</v>
      </c>
      <c r="E90" s="216">
        <v>697.20500000000004</v>
      </c>
      <c r="F90" s="423">
        <v>77.900000000000006</v>
      </c>
    </row>
    <row r="91" spans="1:6" ht="24.95" customHeight="1">
      <c r="A91" s="650"/>
      <c r="B91" s="218" t="s">
        <v>176</v>
      </c>
      <c r="C91" s="605">
        <v>17</v>
      </c>
      <c r="D91" s="42">
        <f>COUNTIF('SUROESTE '!A:A, "Venecia")-COUNTIFS('SUROESTE '!A:A,"Venecia",'SUROESTE '!C:C,"")</f>
        <v>11</v>
      </c>
      <c r="E91" s="216">
        <v>1813.2929999999999</v>
      </c>
      <c r="F91" s="423">
        <v>84.3</v>
      </c>
    </row>
    <row r="92" spans="1:6" ht="24.95" customHeight="1">
      <c r="A92" s="651"/>
      <c r="B92" s="219" t="s">
        <v>107</v>
      </c>
      <c r="C92" s="606">
        <f>SUM(C69:C91)</f>
        <v>615</v>
      </c>
      <c r="D92" s="31">
        <f>SUM(D69:D91)</f>
        <v>503</v>
      </c>
      <c r="E92" s="227">
        <f>SUM(E69:E91)</f>
        <v>36528.33370910622</v>
      </c>
      <c r="F92" s="302">
        <v>60.488389788051165</v>
      </c>
    </row>
    <row r="93" spans="1:6" ht="24.95" customHeight="1">
      <c r="A93" s="650" t="s">
        <v>177</v>
      </c>
      <c r="B93" s="218" t="s">
        <v>179</v>
      </c>
      <c r="C93" s="605">
        <v>44</v>
      </c>
      <c r="D93" s="42">
        <f>COUNTIF('BAJO CAUCA '!A:A, "Caceres")-COUNTIFS('BAJO CAUCA '!A:A,"Caceres",'BAJO CAUCA '!C:C,"")</f>
        <v>7</v>
      </c>
      <c r="E93" s="216">
        <v>1395.1</v>
      </c>
      <c r="F93" s="423">
        <v>19.93</v>
      </c>
    </row>
    <row r="94" spans="1:6" ht="24.95" customHeight="1">
      <c r="A94" s="650"/>
      <c r="B94" s="218" t="s">
        <v>178</v>
      </c>
      <c r="C94" s="605">
        <v>45</v>
      </c>
      <c r="D94" s="42">
        <f>COUNTIF('BAJO CAUCA '!A:A, "Caucasia")-COUNTIFS('BAJO CAUCA '!A:A,"Caucasia",'BAJO CAUCA '!C:C,"")</f>
        <v>15</v>
      </c>
      <c r="E94" s="216">
        <v>956.99999999999989</v>
      </c>
      <c r="F94" s="423">
        <v>30.692751763951247</v>
      </c>
    </row>
    <row r="95" spans="1:6" ht="24.95" customHeight="1">
      <c r="A95" s="650"/>
      <c r="B95" s="218" t="s">
        <v>180</v>
      </c>
      <c r="C95" s="605">
        <v>53</v>
      </c>
      <c r="D95" s="42">
        <f>COUNTIF('BAJO CAUCA '!A:A, "El Bagre")-COUNTIFS('BAJO CAUCA '!A:A,"El Bagre",'BAJO CAUCA '!C:C,"")</f>
        <v>4</v>
      </c>
      <c r="E95" s="216">
        <v>1830.0361930294905</v>
      </c>
      <c r="F95" s="423">
        <v>37.332439678284182</v>
      </c>
    </row>
    <row r="96" spans="1:6" ht="24.95" customHeight="1">
      <c r="A96" s="650"/>
      <c r="B96" s="218" t="s">
        <v>3534</v>
      </c>
      <c r="C96" s="605">
        <v>20</v>
      </c>
      <c r="D96" s="42">
        <f>COUNTIF('BAJO CAUCA '!A:A, "Nechí")-COUNTIFS('BAJO CAUCA '!A:A,"Nechí",'BAJO CAUCA '!C:C,"")</f>
        <v>3</v>
      </c>
      <c r="E96" s="216">
        <v>612.96559999999999</v>
      </c>
      <c r="F96" s="423">
        <v>17.68</v>
      </c>
    </row>
    <row r="97" spans="1:6" ht="24.95" customHeight="1">
      <c r="A97" s="650"/>
      <c r="B97" s="218" t="s">
        <v>181</v>
      </c>
      <c r="C97" s="605">
        <v>42</v>
      </c>
      <c r="D97" s="42">
        <f>COUNTIF('BAJO CAUCA '!A:A, "Tarazá")-COUNTIFS('BAJO CAUCA '!A:A,"Tarazá",'BAJO CAUCA '!C:C,"")</f>
        <v>6</v>
      </c>
      <c r="E97" s="216">
        <v>2695.3235999999997</v>
      </c>
      <c r="F97" s="423">
        <v>60.87</v>
      </c>
    </row>
    <row r="98" spans="1:6" ht="24.95" customHeight="1">
      <c r="A98" s="650"/>
      <c r="B98" s="218" t="s">
        <v>182</v>
      </c>
      <c r="C98" s="605">
        <v>80</v>
      </c>
      <c r="D98" s="42">
        <f>COUNTIF('BAJO CAUCA '!A:A, "Zaragoza")-COUNTIFS('BAJO CAUCA '!A:A,"Zaragoza",'BAJO CAUCA '!C:C,"")</f>
        <v>18</v>
      </c>
      <c r="E98" s="216">
        <v>546.68753154972228</v>
      </c>
      <c r="F98" s="423">
        <v>13.528520949015649</v>
      </c>
    </row>
    <row r="99" spans="1:6" ht="24.95" customHeight="1">
      <c r="A99" s="651"/>
      <c r="B99" s="219" t="s">
        <v>107</v>
      </c>
      <c r="C99" s="606">
        <f>SUM(C93:C98)</f>
        <v>284</v>
      </c>
      <c r="D99" s="31">
        <f>SUM(D93:D98)</f>
        <v>53</v>
      </c>
      <c r="E99" s="227">
        <f>SUM(E93:E98)</f>
        <v>8037.1129245792126</v>
      </c>
      <c r="F99" s="302">
        <v>29.815673410666317</v>
      </c>
    </row>
    <row r="100" spans="1:6" ht="24.95" customHeight="1">
      <c r="A100" s="650" t="s">
        <v>183</v>
      </c>
      <c r="B100" s="218" t="s">
        <v>184</v>
      </c>
      <c r="C100" s="605">
        <v>15</v>
      </c>
      <c r="D100" s="42">
        <f>COUNTIF('MAGDALENA MEDIO '!A:A, "Caracolí")-COUNTIFS('MAGDALENA MEDIO '!A:A,"Caracolí",'MAGDALENA MEDIO '!C:C,"")</f>
        <v>9</v>
      </c>
      <c r="E100" s="217">
        <v>362.09910000000002</v>
      </c>
      <c r="F100" s="424">
        <v>59.07</v>
      </c>
    </row>
    <row r="101" spans="1:6" ht="24.95" customHeight="1">
      <c r="A101" s="650"/>
      <c r="B101" s="218" t="s">
        <v>185</v>
      </c>
      <c r="C101" s="605">
        <v>22</v>
      </c>
      <c r="D101" s="42">
        <f>COUNTIF('MAGDALENA MEDIO '!A:A, "Maceo")-COUNTIFS('MAGDALENA MEDIO '!A:A,"Maceo",'MAGDALENA MEDIO '!C:C,"")</f>
        <v>5</v>
      </c>
      <c r="E101" s="217">
        <v>862.14199999999994</v>
      </c>
      <c r="F101" s="424">
        <v>50.3</v>
      </c>
    </row>
    <row r="102" spans="1:6" ht="24.95" customHeight="1">
      <c r="A102" s="650"/>
      <c r="B102" s="218" t="s">
        <v>3535</v>
      </c>
      <c r="C102" s="605">
        <v>25</v>
      </c>
      <c r="D102" s="42">
        <f>COUNTIF('MAGDALENA MEDIO '!A:A, "Puerto Berrío")-COUNTIFS('MAGDALENA MEDIO '!A:A,"Puerto Berrío",'MAGDALENA MEDIO '!C:C,"")</f>
        <v>15</v>
      </c>
      <c r="E102" s="217">
        <v>1132</v>
      </c>
      <c r="F102" s="424">
        <v>60.762211486849168</v>
      </c>
    </row>
    <row r="103" spans="1:6" ht="24.95" customHeight="1">
      <c r="A103" s="650"/>
      <c r="B103" s="218" t="s">
        <v>187</v>
      </c>
      <c r="C103" s="605">
        <v>24</v>
      </c>
      <c r="D103" s="42">
        <f>COUNTIF('MAGDALENA MEDIO '!A:A, "Puerto Nare")-COUNTIFS('MAGDALENA MEDIO '!A:A,"Puerto Nare",'MAGDALENA MEDIO '!C:C,"")</f>
        <v>7</v>
      </c>
      <c r="E103" s="217">
        <v>2674.8656000000001</v>
      </c>
      <c r="F103" s="424">
        <v>79.42</v>
      </c>
    </row>
    <row r="104" spans="1:6" ht="24.95" customHeight="1">
      <c r="A104" s="650"/>
      <c r="B104" s="218" t="s">
        <v>52</v>
      </c>
      <c r="C104" s="605">
        <v>12</v>
      </c>
      <c r="D104" s="42">
        <f>COUNTIF('MAGDALENA MEDIO '!A:A, "Puerto Triunfo")-COUNTIFS('MAGDALENA MEDIO '!A:A,"Puerto Triunfo",'MAGDALENA MEDIO '!C:C,"")</f>
        <v>11</v>
      </c>
      <c r="E104" s="217">
        <v>4173.6559139784922</v>
      </c>
      <c r="F104" s="424">
        <v>94.086021505376294</v>
      </c>
    </row>
    <row r="105" spans="1:6" ht="24.95" customHeight="1">
      <c r="A105" s="650"/>
      <c r="B105" s="218" t="s">
        <v>3536</v>
      </c>
      <c r="C105" s="605">
        <v>62</v>
      </c>
      <c r="D105" s="42">
        <f>COUNTIF('MAGDALENA MEDIO '!A:A, "Yondó")-COUNTIFS('MAGDALENA MEDIO '!A:A,"Yondó",'MAGDALENA MEDIO '!C:C,"")</f>
        <v>22</v>
      </c>
      <c r="E105" s="217">
        <v>1455.3946000000003</v>
      </c>
      <c r="F105" s="424">
        <v>52.09</v>
      </c>
    </row>
    <row r="106" spans="1:6" ht="24.95" customHeight="1">
      <c r="A106" s="651"/>
      <c r="B106" s="219" t="s">
        <v>107</v>
      </c>
      <c r="C106" s="606">
        <f>SUM(C100:C105)</f>
        <v>160</v>
      </c>
      <c r="D106" s="31">
        <f>SUM(D100:D105)</f>
        <v>69</v>
      </c>
      <c r="E106" s="227">
        <f>SUM(E100:E105)</f>
        <v>10660.157213978491</v>
      </c>
      <c r="F106" s="302">
        <v>72.086537827823179</v>
      </c>
    </row>
    <row r="107" spans="1:6" ht="24.95" customHeight="1">
      <c r="A107" s="650" t="s">
        <v>189</v>
      </c>
      <c r="B107" s="218" t="s">
        <v>190</v>
      </c>
      <c r="C107" s="605">
        <v>61</v>
      </c>
      <c r="D107" s="42">
        <f>COUNTIF(NORDESTE!A:A, "Amalfi")-COUNTIFS(NORDESTE!A:A,"Amalfi",NORDESTE!C:C,"")</f>
        <v>6</v>
      </c>
      <c r="E107" s="216">
        <v>294.99999999999994</v>
      </c>
      <c r="F107" s="423">
        <v>8.0337690631808272</v>
      </c>
    </row>
    <row r="108" spans="1:6" ht="24.95" customHeight="1">
      <c r="A108" s="650"/>
      <c r="B108" s="218" t="s">
        <v>3537</v>
      </c>
      <c r="C108" s="605">
        <v>52</v>
      </c>
      <c r="D108" s="42">
        <f>COUNTIF(NORDESTE!A:A, "Anorí")-COUNTIFS(NORDESTE!A:A,"Anorí",NORDESTE!C:C,"")</f>
        <v>4</v>
      </c>
      <c r="E108" s="216">
        <v>552.38040000000001</v>
      </c>
      <c r="F108" s="423">
        <v>16.28</v>
      </c>
    </row>
    <row r="109" spans="1:6" ht="24.95" customHeight="1">
      <c r="A109" s="650"/>
      <c r="B109" s="218" t="s">
        <v>192</v>
      </c>
      <c r="C109" s="605">
        <v>14</v>
      </c>
      <c r="D109" s="42">
        <f>COUNTIF(NORDESTE!A:A, "Cisneros")-COUNTIFS(NORDESTE!A:A,"Cisneros",NORDESTE!C:C,"")</f>
        <v>3</v>
      </c>
      <c r="E109" s="216">
        <v>149.30199999999999</v>
      </c>
      <c r="F109" s="423">
        <v>39.29</v>
      </c>
    </row>
    <row r="110" spans="1:6" ht="24.95" customHeight="1">
      <c r="A110" s="650"/>
      <c r="B110" s="218" t="s">
        <v>193</v>
      </c>
      <c r="C110" s="605">
        <v>71</v>
      </c>
      <c r="D110" s="42">
        <f>COUNTIF(NORDESTE!A:A, "Remedios")-COUNTIFS(NORDESTE!A:A,"Remedios",NORDESTE!C:C,"")</f>
        <v>9</v>
      </c>
      <c r="E110" s="216">
        <v>2408.9751000000001</v>
      </c>
      <c r="F110" s="423">
        <v>45.29</v>
      </c>
    </row>
    <row r="111" spans="1:6" ht="24.95" customHeight="1">
      <c r="A111" s="650"/>
      <c r="B111" s="218" t="s">
        <v>194</v>
      </c>
      <c r="C111" s="605">
        <v>55</v>
      </c>
      <c r="D111" s="42">
        <f>COUNTIF(NORDESTE!A:A, "San Roque")-COUNTIFS(NORDESTE!A:A,"San Roque",NORDESTE!C:C,"")</f>
        <v>33</v>
      </c>
      <c r="E111" s="216">
        <v>3007.7635448916412</v>
      </c>
      <c r="F111" s="423">
        <v>60.023219814241493</v>
      </c>
    </row>
    <row r="112" spans="1:6" ht="24.95" customHeight="1">
      <c r="A112" s="650"/>
      <c r="B112" s="218" t="s">
        <v>7</v>
      </c>
      <c r="C112" s="605">
        <v>58</v>
      </c>
      <c r="D112" s="42">
        <f>COUNTIF(NORDESTE!A:A, "Santo Domingo")-COUNTIFS(NORDESTE!A:A,"Santo Domingo",NORDESTE!C:C,"")</f>
        <v>18</v>
      </c>
      <c r="E112" s="216">
        <v>1156.1745000000001</v>
      </c>
      <c r="F112" s="423">
        <v>36.53</v>
      </c>
    </row>
    <row r="113" spans="1:6" ht="24.95" customHeight="1">
      <c r="A113" s="650"/>
      <c r="B113" s="218" t="s">
        <v>195</v>
      </c>
      <c r="C113" s="605">
        <v>29</v>
      </c>
      <c r="D113" s="42">
        <f>COUNTIF(NORDESTE!A:A, "Segovia")-COUNTIFS(NORDESTE!A:A,"Segovia",NORDESTE!C:C,"")</f>
        <v>12</v>
      </c>
      <c r="E113" s="216">
        <v>869.12819999999988</v>
      </c>
      <c r="F113" s="423">
        <v>42.73</v>
      </c>
    </row>
    <row r="114" spans="1:6" ht="24.95" customHeight="1">
      <c r="A114" s="650"/>
      <c r="B114" s="218" t="s">
        <v>3538</v>
      </c>
      <c r="C114" s="605">
        <v>24</v>
      </c>
      <c r="D114" s="42">
        <f>COUNTIF(NORDESTE!A:A, "Vegachí")-COUNTIFS(NORDESTE!A:A,"Vegachí",NORDESTE!C:C,"")</f>
        <v>6</v>
      </c>
      <c r="E114" s="216">
        <v>512.53020000000004</v>
      </c>
      <c r="F114" s="423">
        <v>49.14</v>
      </c>
    </row>
    <row r="115" spans="1:6" ht="24.95" customHeight="1">
      <c r="A115" s="650"/>
      <c r="B115" s="218" t="s">
        <v>3539</v>
      </c>
      <c r="C115" s="605">
        <v>27</v>
      </c>
      <c r="D115" s="42">
        <f>COUNTIF(NORDESTE!A:A, "Yalí")-COUNTIFS(NORDESTE!A:A,"Yalí",NORDESTE!C:C,"")</f>
        <v>10</v>
      </c>
      <c r="E115" s="216">
        <v>412.49520000000007</v>
      </c>
      <c r="F115" s="423">
        <v>30.42</v>
      </c>
    </row>
    <row r="116" spans="1:6" ht="24.95" customHeight="1">
      <c r="A116" s="650"/>
      <c r="B116" s="218" t="s">
        <v>3540</v>
      </c>
      <c r="C116" s="605">
        <v>73</v>
      </c>
      <c r="D116" s="42">
        <f>COUNTIF(NORDESTE!A:A, "Yolombó")-COUNTIFS(NORDESTE!A:A,"Yolombó",NORDESTE!C:C,"")</f>
        <v>16</v>
      </c>
      <c r="E116" s="216">
        <v>1496.1220043572985</v>
      </c>
      <c r="F116" s="423">
        <v>28.661341079641733</v>
      </c>
    </row>
    <row r="117" spans="1:6" ht="24.95" customHeight="1">
      <c r="A117" s="651"/>
      <c r="B117" s="219" t="s">
        <v>107</v>
      </c>
      <c r="C117" s="606">
        <f>SUM(C107:C116)</f>
        <v>464</v>
      </c>
      <c r="D117" s="31">
        <f>SUM(D107:D116)</f>
        <v>117</v>
      </c>
      <c r="E117" s="227">
        <f>SUM(E107:E116)</f>
        <v>10859.871149248938</v>
      </c>
      <c r="F117" s="302">
        <v>35.497895431140911</v>
      </c>
    </row>
    <row r="118" spans="1:6" ht="24.95" customHeight="1">
      <c r="A118" s="650" t="s">
        <v>199</v>
      </c>
      <c r="B118" s="218" t="s">
        <v>200</v>
      </c>
      <c r="C118" s="605">
        <v>64</v>
      </c>
      <c r="D118" s="42">
        <f>COUNTIF(ORIENTE!A:A, "Abejorral")-COUNTIFS(ORIENTE!A:A,"Abejorral",ORIENTE!C:C,"")</f>
        <v>47</v>
      </c>
      <c r="E118" s="216">
        <v>2067</v>
      </c>
      <c r="F118" s="423">
        <v>52.1180030257186</v>
      </c>
    </row>
    <row r="119" spans="1:6" ht="24.95" customHeight="1">
      <c r="A119" s="650"/>
      <c r="B119" s="218" t="s">
        <v>201</v>
      </c>
      <c r="C119" s="605">
        <v>14</v>
      </c>
      <c r="D119" s="42">
        <f>COUNTIF(ORIENTE!A:A, "Alejandría")-COUNTIFS(ORIENTE!A:A,"Alejandría",ORIENTE!C:C,"")</f>
        <v>11</v>
      </c>
      <c r="E119" s="216">
        <v>363.1107205623901</v>
      </c>
      <c r="F119" s="423">
        <v>51.142355008787341</v>
      </c>
    </row>
    <row r="120" spans="1:6" ht="24.95" customHeight="1">
      <c r="A120" s="650"/>
      <c r="B120" s="218" t="s">
        <v>202</v>
      </c>
      <c r="C120" s="605">
        <v>48</v>
      </c>
      <c r="D120" s="42">
        <f>COUNTIF(ORIENTE!A:A, "Argelia")-COUNTIFS(ORIENTE!A:A,"Argelia",ORIENTE!C:C,"")</f>
        <v>19</v>
      </c>
      <c r="E120" s="216">
        <v>559</v>
      </c>
      <c r="F120" s="423">
        <v>46.739130434782609</v>
      </c>
    </row>
    <row r="121" spans="1:6" ht="24.95" customHeight="1">
      <c r="A121" s="650"/>
      <c r="B121" s="218" t="s">
        <v>203</v>
      </c>
      <c r="C121" s="605">
        <v>78</v>
      </c>
      <c r="D121" s="42">
        <f>COUNTIF(ORIENTE!A:A, "Cocorná")-COUNTIFS(ORIENTE!A:A,"Cocorná",ORIENTE!C:C,"")</f>
        <v>23</v>
      </c>
      <c r="E121" s="216">
        <v>1222.1728000000001</v>
      </c>
      <c r="F121" s="423">
        <v>45.74</v>
      </c>
    </row>
    <row r="122" spans="1:6" ht="24.95" customHeight="1">
      <c r="A122" s="650"/>
      <c r="B122" s="218" t="s">
        <v>204</v>
      </c>
      <c r="C122" s="605">
        <v>24</v>
      </c>
      <c r="D122" s="42">
        <f>COUNTIF(ORIENTE!A:A, "Concepción")-COUNTIFS(ORIENTE!A:A,"Concepción",ORIENTE!C:C,"")</f>
        <v>5</v>
      </c>
      <c r="E122" s="216">
        <v>94.64150943396227</v>
      </c>
      <c r="F122" s="423">
        <v>10.377358490566039</v>
      </c>
    </row>
    <row r="123" spans="1:6" ht="24.95" customHeight="1">
      <c r="A123" s="650"/>
      <c r="B123" s="218" t="s">
        <v>205</v>
      </c>
      <c r="C123" s="605">
        <v>36</v>
      </c>
      <c r="D123" s="42">
        <f>COUNTIF(ORIENTE!A:A, "Carmen De Viboral")-COUNTIFS(ORIENTE!A:A,"Carmen De Viboral",ORIENTE!C:C,"")</f>
        <v>36</v>
      </c>
      <c r="E123" s="216">
        <v>6425.2056000000002</v>
      </c>
      <c r="F123" s="423">
        <v>84.81</v>
      </c>
    </row>
    <row r="124" spans="1:6" ht="24.95" customHeight="1">
      <c r="A124" s="650"/>
      <c r="B124" s="218" t="s">
        <v>206</v>
      </c>
      <c r="C124" s="605">
        <v>23</v>
      </c>
      <c r="D124" s="42">
        <f>COUNTIF(ORIENTE!A:A, "El Peñol")-COUNTIFS(ORIENTE!A:A,"El Peñol",ORIENTE!C:C,"")</f>
        <v>28</v>
      </c>
      <c r="E124" s="216">
        <v>2678.4502999999995</v>
      </c>
      <c r="F124" s="423">
        <v>82.49</v>
      </c>
    </row>
    <row r="125" spans="1:6" ht="24.95" customHeight="1">
      <c r="A125" s="650"/>
      <c r="B125" s="218" t="s">
        <v>207</v>
      </c>
      <c r="C125" s="605">
        <v>20</v>
      </c>
      <c r="D125" s="42">
        <f>COUNTIF(ORIENTE!A:A, "El Retiro")-COUNTIFS(ORIENTE!A:A,"El Retiro",ORIENTE!C:C,"")</f>
        <v>21</v>
      </c>
      <c r="E125" s="216">
        <v>2612.67</v>
      </c>
      <c r="F125" s="423">
        <v>73</v>
      </c>
    </row>
    <row r="126" spans="1:6" ht="24.95" customHeight="1">
      <c r="A126" s="650"/>
      <c r="B126" s="218" t="s">
        <v>208</v>
      </c>
      <c r="C126" s="605">
        <v>33</v>
      </c>
      <c r="D126" s="42">
        <f>COUNTIF(ORIENTE!A:A, "El Santuario")-COUNTIFS(ORIENTE!A:A,"El Santuario",ORIENTE!C:C,"")</f>
        <v>36</v>
      </c>
      <c r="E126" s="216">
        <v>2399.8159000000001</v>
      </c>
      <c r="F126" s="423">
        <v>82.27</v>
      </c>
    </row>
    <row r="127" spans="1:6" ht="24.95" customHeight="1">
      <c r="A127" s="650"/>
      <c r="B127" s="218" t="s">
        <v>209</v>
      </c>
      <c r="C127" s="605">
        <v>36</v>
      </c>
      <c r="D127" s="42">
        <f>COUNTIF(ORIENTE!A:A, "Granada")-COUNTIFS(ORIENTE!A:A,"Granada",ORIENTE!C:C,"")</f>
        <v>27</v>
      </c>
      <c r="E127" s="216">
        <v>1169.9072999999999</v>
      </c>
      <c r="F127" s="423">
        <v>78.569999999999993</v>
      </c>
    </row>
    <row r="128" spans="1:6" ht="24.95" customHeight="1">
      <c r="A128" s="650"/>
      <c r="B128" s="218" t="s">
        <v>210</v>
      </c>
      <c r="C128" s="605">
        <v>37</v>
      </c>
      <c r="D128" s="42">
        <f>COUNTIF(ORIENTE!A:A, "Guarne")-COUNTIFS(ORIENTE!A:A,"Guarne",ORIENTE!C:C,"")</f>
        <v>59</v>
      </c>
      <c r="E128" s="216">
        <v>9567.2754999999997</v>
      </c>
      <c r="F128" s="423">
        <v>82.37</v>
      </c>
    </row>
    <row r="129" spans="1:6" ht="24.95" customHeight="1">
      <c r="A129" s="650"/>
      <c r="B129" s="218" t="s">
        <v>211</v>
      </c>
      <c r="C129" s="605">
        <v>8</v>
      </c>
      <c r="D129" s="42">
        <f>COUNTIF(ORIENTE!A:A, "Guatapé")-COUNTIFS(ORIENTE!A:A,"Guatapé",ORIENTE!C:C,"")</f>
        <v>6</v>
      </c>
      <c r="E129" s="216">
        <v>959.81759999999997</v>
      </c>
      <c r="F129" s="423">
        <v>90.72</v>
      </c>
    </row>
    <row r="130" spans="1:6" ht="24.95" customHeight="1">
      <c r="A130" s="650"/>
      <c r="B130" s="218" t="s">
        <v>42</v>
      </c>
      <c r="C130" s="605">
        <v>17</v>
      </c>
      <c r="D130" s="42">
        <f>COUNTIF(ORIENTE!A:A, "La Ceja")-COUNTIFS(ORIENTE!A:A,"La Ceja",ORIENTE!C:C,"")</f>
        <v>18</v>
      </c>
      <c r="E130" s="216">
        <v>1538.8429999999998</v>
      </c>
      <c r="F130" s="423">
        <v>59.05</v>
      </c>
    </row>
    <row r="131" spans="1:6" ht="24.95" customHeight="1">
      <c r="A131" s="650"/>
      <c r="B131" s="218" t="s">
        <v>212</v>
      </c>
      <c r="C131" s="605">
        <v>26</v>
      </c>
      <c r="D131" s="42">
        <f>COUNTIF(ORIENTE!A:A, "La Unión")-COUNTIFS(ORIENTE!A:A,"LLa Unión",ORIENTE!C:C,"")</f>
        <v>18</v>
      </c>
      <c r="E131" s="216">
        <v>1690.9999999999998</v>
      </c>
      <c r="F131" s="423">
        <v>69.674495261639876</v>
      </c>
    </row>
    <row r="132" spans="1:6" ht="24.95" customHeight="1">
      <c r="A132" s="650"/>
      <c r="B132" s="218" t="s">
        <v>213</v>
      </c>
      <c r="C132" s="605">
        <v>34</v>
      </c>
      <c r="D132" s="42">
        <f>COUNTIF(ORIENTE!A:A, "Marinilla")-COUNTIFS(ORIENTE!A:A,"Marinilla",ORIENTE!C:C,"")</f>
        <v>38</v>
      </c>
      <c r="E132" s="216">
        <v>5602.8064000000004</v>
      </c>
      <c r="F132" s="423">
        <v>95.84</v>
      </c>
    </row>
    <row r="133" spans="1:6" ht="24.95" customHeight="1">
      <c r="A133" s="650"/>
      <c r="B133" s="218" t="s">
        <v>214</v>
      </c>
      <c r="C133" s="605">
        <v>49</v>
      </c>
      <c r="D133" s="42">
        <f>COUNTIF(ORIENTE!A:A, "Nariño")-COUNTIFS(ORIENTE!A:A,"Nariño",ORIENTE!C:C,"")</f>
        <v>11</v>
      </c>
      <c r="E133" s="216">
        <v>427</v>
      </c>
      <c r="F133" s="423">
        <v>20.698012603005331</v>
      </c>
    </row>
    <row r="134" spans="1:6" ht="24.95" customHeight="1">
      <c r="A134" s="650"/>
      <c r="B134" s="218" t="s">
        <v>78</v>
      </c>
      <c r="C134" s="605">
        <v>36</v>
      </c>
      <c r="D134" s="42">
        <f>COUNTIF(ORIENTE!A:A, "Rionegro")-COUNTIFS(ORIENTE!A:A,"Rionegro",ORIENTE!C:C,"")</f>
        <v>24</v>
      </c>
      <c r="E134" s="216">
        <v>16355.950500000001</v>
      </c>
      <c r="F134" s="423">
        <v>97.27</v>
      </c>
    </row>
    <row r="135" spans="1:6" ht="24.95" customHeight="1">
      <c r="A135" s="650"/>
      <c r="B135" s="218" t="s">
        <v>50</v>
      </c>
      <c r="C135" s="605">
        <v>78</v>
      </c>
      <c r="D135" s="42">
        <f>COUNTIF(ORIENTE!A:A, "San Carlos")-COUNTIFS(ORIENTE!A:A,"San Carlos",ORIENTE!C:C,"")</f>
        <v>17</v>
      </c>
      <c r="E135" s="216">
        <v>2681.9229000000005</v>
      </c>
      <c r="F135" s="423">
        <v>86.43</v>
      </c>
    </row>
    <row r="136" spans="1:6" ht="24.95" customHeight="1">
      <c r="A136" s="650"/>
      <c r="B136" s="218" t="s">
        <v>215</v>
      </c>
      <c r="C136" s="605">
        <v>42</v>
      </c>
      <c r="D136" s="42">
        <f>COUNTIF(ORIENTE!A:A, "San Francisco")-COUNTIFS(ORIENTE!A:A,"San Francisco",ORIENTE!C:C,"")</f>
        <v>9</v>
      </c>
      <c r="E136" s="216">
        <v>419.76480000000004</v>
      </c>
      <c r="F136" s="423">
        <v>43.68</v>
      </c>
    </row>
    <row r="137" spans="1:6" ht="24.95" customHeight="1">
      <c r="A137" s="650"/>
      <c r="B137" s="218" t="s">
        <v>71</v>
      </c>
      <c r="C137" s="605">
        <v>47</v>
      </c>
      <c r="D137" s="42">
        <f>COUNTIF(ORIENTE!A:A, "San Luis")-COUNTIFS(ORIENTE!A:A,"San Luis",ORIENTE!C:C,"")</f>
        <v>8</v>
      </c>
      <c r="E137" s="216">
        <v>489.86810000000003</v>
      </c>
      <c r="F137" s="423">
        <v>30.37</v>
      </c>
    </row>
    <row r="138" spans="1:6" ht="24.95" customHeight="1">
      <c r="A138" s="650"/>
      <c r="B138" s="218" t="s">
        <v>91</v>
      </c>
      <c r="C138" s="605">
        <v>56</v>
      </c>
      <c r="D138" s="42">
        <f>COUNTIF(ORIENTE!A:A, "San Rafael")-COUNTIFS(ORIENTE!A:A,"San Rafael",ORIENTE!C:C,"")</f>
        <v>17</v>
      </c>
      <c r="E138" s="216">
        <v>575.65440000000001</v>
      </c>
      <c r="F138" s="423">
        <v>23.67</v>
      </c>
    </row>
    <row r="139" spans="1:6" ht="24.95" customHeight="1">
      <c r="A139" s="650"/>
      <c r="B139" s="218" t="s">
        <v>216</v>
      </c>
      <c r="C139" s="605">
        <v>40</v>
      </c>
      <c r="D139" s="42">
        <f>COUNTIF(ORIENTE!A:A, "San Vicente")-COUNTIFS(ORIENTE!A:A,"San Vicente",ORIENTE!C:C,"")</f>
        <v>48</v>
      </c>
      <c r="E139" s="216">
        <v>4107.8720000000003</v>
      </c>
      <c r="F139" s="423">
        <v>80.8</v>
      </c>
    </row>
    <row r="140" spans="1:6" ht="24.95" customHeight="1">
      <c r="A140" s="650"/>
      <c r="B140" s="218" t="s">
        <v>217</v>
      </c>
      <c r="C140" s="605">
        <v>101</v>
      </c>
      <c r="D140" s="42">
        <f>COUNTIF(ORIENTE!A:A, "Sonsón")-COUNTIFS(ORIENTE!A:A,"Sonsón",ORIENTE!C:C,"")</f>
        <v>24</v>
      </c>
      <c r="E140" s="216">
        <v>1901.7653999999998</v>
      </c>
      <c r="F140" s="423">
        <v>33.47</v>
      </c>
    </row>
    <row r="141" spans="1:6" ht="24.95" customHeight="1">
      <c r="A141" s="651"/>
      <c r="B141" s="219" t="s">
        <v>107</v>
      </c>
      <c r="C141" s="606">
        <f>SUM(C118:C140)</f>
        <v>947</v>
      </c>
      <c r="D141" s="31">
        <f>SUM(D118:D140)</f>
        <v>550</v>
      </c>
      <c r="E141" s="227">
        <f>SUM(E118:E140)</f>
        <v>65911.514729996343</v>
      </c>
      <c r="F141" s="302">
        <v>73.587418336697226</v>
      </c>
    </row>
    <row r="142" spans="1:6" ht="27.75" customHeight="1">
      <c r="A142" s="650" t="s">
        <v>218</v>
      </c>
      <c r="B142" s="650"/>
      <c r="C142" s="31">
        <f>SUM(C18,C30,C48,C68,C92,C99,C106,C117,C141)</f>
        <v>4662</v>
      </c>
      <c r="D142" s="31">
        <f>SUM(D18,D30,D48,D68,D92,D99,D106,D117,D141)</f>
        <v>2304</v>
      </c>
      <c r="E142" s="227">
        <f>SUM(E141,E117,E106,E99,E92,E68,E48,E30,E18)</f>
        <v>340893.16329182929</v>
      </c>
      <c r="F142" s="302">
        <v>66.445728070292631</v>
      </c>
    </row>
  </sheetData>
  <customSheetViews>
    <customSheetView guid="{45C8AF51-29EC-46A5-AB7F-1F0634E55D82}" scale="55" topLeftCell="A4">
      <pane xSplit="1" ySplit="2" topLeftCell="B127" activePane="bottomRight" state="frozen"/>
      <selection pane="bottomRight" activeCell="D140" sqref="D140"/>
      <pageMargins left="0.7" right="0.7" top="0.75" bottom="0.75" header="0.3" footer="0.3"/>
      <pageSetup orientation="portrait" horizontalDpi="4294967295" verticalDpi="4294967295" r:id="rId1"/>
    </customSheetView>
    <customSheetView guid="{FCC3B493-4306-43B2-9C73-76324485DD47}" scale="60" topLeftCell="A115">
      <selection activeCell="G133" sqref="G133"/>
      <pageMargins left="0.7" right="0.7" top="0.75" bottom="0.75" header="0.3" footer="0.3"/>
      <pageSetup orientation="portrait" horizontalDpi="4294967295" verticalDpi="4294967295" r:id="rId2"/>
    </customSheetView>
    <customSheetView guid="{AEDE1BDB-8710-4CDA-8488-31F49D423ACE}" scale="60" topLeftCell="A43">
      <selection activeCell="L75" sqref="L75"/>
      <pageMargins left="0.7" right="0.7" top="0.75" bottom="0.75" header="0.3" footer="0.3"/>
      <pageSetup orientation="portrait" horizontalDpi="4294967295" verticalDpi="4294967295" r:id="rId3"/>
    </customSheetView>
    <customSheetView guid="{75DD7674-E7DE-4BB1-A36D-76AA33452CB3}" scale="60" topLeftCell="A23">
      <selection activeCell="I113" sqref="I113"/>
      <pageMargins left="0.7" right="0.7" top="0.75" bottom="0.75" header="0.3" footer="0.3"/>
      <pageSetup orientation="portrait" horizontalDpi="4294967295" verticalDpi="4294967295" r:id="rId4"/>
    </customSheetView>
  </customSheetViews>
  <mergeCells count="11">
    <mergeCell ref="A93:A99"/>
    <mergeCell ref="A142:B142"/>
    <mergeCell ref="A100:A106"/>
    <mergeCell ref="A107:A117"/>
    <mergeCell ref="A118:A141"/>
    <mergeCell ref="B5:D5"/>
    <mergeCell ref="A31:A48"/>
    <mergeCell ref="A49:A68"/>
    <mergeCell ref="A69:A92"/>
    <mergeCell ref="A8:A18"/>
    <mergeCell ref="A19:A30"/>
  </mergeCells>
  <pageMargins left="0.7" right="0.7" top="0.75" bottom="0.75" header="0.3" footer="0.3"/>
  <pageSetup orientation="portrait" horizontalDpi="4294967295" verticalDpi="4294967295" r:id="rId5"/>
  <drawing r:id="rId6"/>
  <legacyDrawing r:id="rId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AK208"/>
  <sheetViews>
    <sheetView tabSelected="1" topLeftCell="A4" zoomScale="60" zoomScaleNormal="60" workbookViewId="0">
      <selection activeCell="A8" sqref="A8"/>
    </sheetView>
  </sheetViews>
  <sheetFormatPr baseColWidth="10" defaultRowHeight="12.75"/>
  <cols>
    <col min="1" max="1" width="29.42578125" bestFit="1" customWidth="1"/>
    <col min="2" max="2" width="14.28515625" style="16" customWidth="1"/>
    <col min="3" max="3" width="11.7109375" customWidth="1"/>
    <col min="4" max="4" width="11.7109375" style="16" customWidth="1"/>
    <col min="5" max="5" width="11.7109375" customWidth="1"/>
    <col min="6" max="6" width="11.7109375" style="16" customWidth="1"/>
    <col min="7" max="7" width="11.7109375" customWidth="1"/>
    <col min="8" max="8" width="11.7109375" style="16" customWidth="1"/>
    <col min="9" max="9" width="11.7109375" customWidth="1"/>
    <col min="10" max="10" width="11.7109375" style="16" customWidth="1"/>
    <col min="11" max="11" width="11.7109375" customWidth="1"/>
    <col min="12" max="12" width="11.7109375" style="16" customWidth="1"/>
    <col min="13" max="13" width="11.7109375" customWidth="1"/>
    <col min="14" max="14" width="11.7109375" style="16" customWidth="1"/>
    <col min="15" max="15" width="11.7109375" customWidth="1"/>
  </cols>
  <sheetData>
    <row r="1" spans="1:37" ht="18">
      <c r="C1" s="649" t="s">
        <v>248</v>
      </c>
      <c r="D1" s="649"/>
      <c r="E1" s="649"/>
      <c r="F1" s="649"/>
      <c r="G1" s="649"/>
      <c r="H1" s="649"/>
      <c r="I1" s="649"/>
      <c r="J1" s="649"/>
      <c r="K1" s="649"/>
      <c r="L1" s="649"/>
      <c r="M1" s="649"/>
      <c r="N1" s="649"/>
      <c r="O1" s="649"/>
    </row>
    <row r="2" spans="1:37" ht="18">
      <c r="C2" s="610" t="s">
        <v>3977</v>
      </c>
      <c r="D2" s="610"/>
      <c r="E2" s="610"/>
      <c r="F2" s="610"/>
      <c r="G2" s="610"/>
      <c r="H2" s="610"/>
      <c r="I2" s="610"/>
      <c r="J2" s="610"/>
      <c r="K2" s="610"/>
      <c r="L2" s="610"/>
      <c r="M2" s="610"/>
      <c r="N2" s="610"/>
      <c r="O2" s="610"/>
    </row>
    <row r="3" spans="1:37" ht="20.25" customHeight="1">
      <c r="C3" s="625" t="s">
        <v>4009</v>
      </c>
      <c r="D3" s="625"/>
      <c r="E3" s="625"/>
      <c r="F3" s="625"/>
      <c r="G3" s="625"/>
      <c r="H3" s="625"/>
      <c r="I3" s="625"/>
      <c r="J3" s="625"/>
      <c r="K3" s="625"/>
      <c r="L3" s="625"/>
      <c r="M3" s="625"/>
      <c r="N3" s="625"/>
      <c r="O3" s="625"/>
    </row>
    <row r="4" spans="1:37" ht="24.75" customHeight="1">
      <c r="A4" s="50"/>
      <c r="B4" s="51"/>
      <c r="C4" s="625" t="s">
        <v>3643</v>
      </c>
      <c r="D4" s="625"/>
      <c r="E4" s="625"/>
      <c r="F4" s="625"/>
      <c r="G4" s="625"/>
      <c r="H4" s="625"/>
      <c r="I4" s="625"/>
      <c r="J4" s="625"/>
      <c r="K4" s="625"/>
      <c r="L4" s="625"/>
      <c r="M4" s="625"/>
      <c r="N4" s="625"/>
      <c r="O4" s="625"/>
    </row>
    <row r="5" spans="1:37" ht="32.25" customHeight="1">
      <c r="A5" s="50"/>
      <c r="B5" s="51"/>
      <c r="C5" s="610" t="s">
        <v>4339</v>
      </c>
      <c r="D5" s="610"/>
      <c r="E5" s="610"/>
      <c r="F5" s="610"/>
      <c r="G5" s="610"/>
      <c r="H5" s="610"/>
      <c r="I5" s="610"/>
      <c r="J5" s="610"/>
      <c r="K5" s="610"/>
      <c r="L5" s="610"/>
      <c r="M5" s="610"/>
      <c r="N5" s="610"/>
      <c r="O5" s="610"/>
    </row>
    <row r="6" spans="1:37" ht="27" customHeight="1">
      <c r="A6" s="652" t="s">
        <v>4329</v>
      </c>
      <c r="B6" s="652"/>
      <c r="C6" s="652"/>
      <c r="D6" s="652"/>
      <c r="E6" s="652"/>
      <c r="F6" s="652"/>
      <c r="G6" s="652"/>
      <c r="H6" s="652"/>
      <c r="I6" s="652"/>
      <c r="J6" s="652"/>
      <c r="K6" s="652"/>
      <c r="L6" s="652"/>
      <c r="M6" s="652"/>
      <c r="N6" s="652"/>
      <c r="O6" s="652"/>
    </row>
    <row r="7" spans="1:37" ht="114.75" customHeight="1">
      <c r="A7" s="52" t="s">
        <v>247</v>
      </c>
      <c r="B7" s="53" t="s">
        <v>246</v>
      </c>
      <c r="C7" s="52" t="s">
        <v>99</v>
      </c>
      <c r="D7" s="184" t="s">
        <v>240</v>
      </c>
      <c r="E7" s="52" t="s">
        <v>99</v>
      </c>
      <c r="F7" s="185" t="s">
        <v>241</v>
      </c>
      <c r="G7" s="52" t="s">
        <v>99</v>
      </c>
      <c r="H7" s="186" t="s">
        <v>242</v>
      </c>
      <c r="I7" s="52" t="s">
        <v>99</v>
      </c>
      <c r="J7" s="187" t="s">
        <v>243</v>
      </c>
      <c r="K7" s="52" t="s">
        <v>99</v>
      </c>
      <c r="L7" s="188" t="s">
        <v>244</v>
      </c>
      <c r="M7" s="52" t="s">
        <v>99</v>
      </c>
      <c r="N7" s="53" t="s">
        <v>245</v>
      </c>
      <c r="O7" s="52" t="s">
        <v>99</v>
      </c>
      <c r="AK7" s="607"/>
    </row>
    <row r="8" spans="1:37" ht="20.85" customHeight="1">
      <c r="A8" s="59" t="s">
        <v>239</v>
      </c>
      <c r="B8" s="31">
        <f>'CONSOLIDADO-ACUEDUCTOSRURALES1'!D18</f>
        <v>189</v>
      </c>
      <c r="C8" s="41">
        <f t="shared" ref="C8:C16" si="0">(B8/$B$17)*100</f>
        <v>8.203125</v>
      </c>
      <c r="D8" s="31">
        <f>COUNTIF('VALLE DE ABURRA'!S:S,"SIN RIESGO")</f>
        <v>49</v>
      </c>
      <c r="E8" s="41">
        <f>(D8/$B$8)*100</f>
        <v>25.925925925925924</v>
      </c>
      <c r="F8" s="31">
        <f>COUNTIF('VALLE DE ABURRA'!S:S,"BAJO")</f>
        <v>27</v>
      </c>
      <c r="G8" s="41">
        <f>(F8/$B$8)*100</f>
        <v>14.285714285714285</v>
      </c>
      <c r="H8" s="31">
        <f>COUNTIF('VALLE DE ABURRA'!S:S,"MEDIO")</f>
        <v>38</v>
      </c>
      <c r="I8" s="41">
        <f>(H8/$B$8)*100</f>
        <v>20.105820105820104</v>
      </c>
      <c r="J8" s="31">
        <f>COUNTIF('VALLE DE ABURRA'!S:S,"ALTO")</f>
        <v>30</v>
      </c>
      <c r="K8" s="41">
        <f>(J8/$B$8)*100</f>
        <v>15.873015873015872</v>
      </c>
      <c r="L8" s="31">
        <f>COUNTIF('VALLE DE ABURRA'!S:S,"INVIABLE SANITARIAMENTE")</f>
        <v>44</v>
      </c>
      <c r="M8" s="41">
        <f>(L8/$B$8)*100</f>
        <v>23.280423280423278</v>
      </c>
      <c r="N8" s="31">
        <f>B8-(D8+F8+H8+J8+L8)</f>
        <v>1</v>
      </c>
      <c r="O8" s="41">
        <f>(N8/$B$8)*100</f>
        <v>0.52910052910052907</v>
      </c>
    </row>
    <row r="9" spans="1:37" ht="20.85" customHeight="1">
      <c r="A9" s="32" t="s">
        <v>219</v>
      </c>
      <c r="B9" s="31">
        <f>'CONSOLIDADO-ACUEDUCTOSRURALES1'!D30</f>
        <v>103</v>
      </c>
      <c r="C9" s="41">
        <f t="shared" si="0"/>
        <v>4.4704861111111116</v>
      </c>
      <c r="D9" s="31">
        <f>COUNTIF('URABA '!S:S,"SIN RIESGO")</f>
        <v>12</v>
      </c>
      <c r="E9" s="41">
        <f>(D9/$B$9)*100</f>
        <v>11.650485436893204</v>
      </c>
      <c r="F9" s="31">
        <f>COUNTIF('URABA '!S:S,"BAJO")</f>
        <v>3</v>
      </c>
      <c r="G9" s="41">
        <f>(F9/$B$9)*100</f>
        <v>2.912621359223301</v>
      </c>
      <c r="H9" s="31">
        <f>COUNTIF('URABA '!S:S,"MEDIO")</f>
        <v>4</v>
      </c>
      <c r="I9" s="41">
        <f>(H9/$B$9)*100</f>
        <v>3.8834951456310676</v>
      </c>
      <c r="J9" s="31">
        <f>COUNTIF('URABA '!S:S,"ALTO")</f>
        <v>18</v>
      </c>
      <c r="K9" s="41">
        <f>(J9/$B$9)*100</f>
        <v>17.475728155339805</v>
      </c>
      <c r="L9" s="31">
        <f>COUNTIF('URABA '!S:S,"INVIABLE SANITARIAMENTE")</f>
        <v>55</v>
      </c>
      <c r="M9" s="41">
        <f>(L9/$B$9)*100</f>
        <v>53.398058252427184</v>
      </c>
      <c r="N9" s="31">
        <f>B9-(D9+F9+H9+J9+L9)</f>
        <v>11</v>
      </c>
      <c r="O9" s="41">
        <f>(N9/$B$9)*100</f>
        <v>10.679611650485436</v>
      </c>
    </row>
    <row r="10" spans="1:37" ht="20.85" customHeight="1">
      <c r="A10" s="32" t="s">
        <v>220</v>
      </c>
      <c r="B10" s="31">
        <f>'CONSOLIDADO-ACUEDUCTOSRURALES1'!D48</f>
        <v>254</v>
      </c>
      <c r="C10" s="41">
        <f t="shared" si="0"/>
        <v>11.024305555555555</v>
      </c>
      <c r="D10" s="31">
        <f>+COUNTIFS('NORTE '!S11:S264,"Sin Riesgo")</f>
        <v>25</v>
      </c>
      <c r="E10" s="41">
        <f>(D10/$B$10)*100</f>
        <v>9.8425196850393704</v>
      </c>
      <c r="F10" s="31">
        <f>+COUNTIFS('NORTE '!S11:S264,"Bajo")</f>
        <v>6</v>
      </c>
      <c r="G10" s="41">
        <f>(F10/$B$10)*100</f>
        <v>2.3622047244094486</v>
      </c>
      <c r="H10" s="31">
        <f>+COUNTIFS('NORTE '!S11:S264,"Medio")</f>
        <v>16</v>
      </c>
      <c r="I10" s="41">
        <f>(H10/$B$10)*100</f>
        <v>6.2992125984251963</v>
      </c>
      <c r="J10" s="31">
        <f>+COUNTIFS('NORTE '!S11:S264,"Alto")</f>
        <v>82</v>
      </c>
      <c r="K10" s="41">
        <f>(J10/$B$10)*100</f>
        <v>32.283464566929133</v>
      </c>
      <c r="L10" s="31">
        <f>+COUNTIFS('NORTE '!S11:S264,"Inviable Sanitariamente")</f>
        <v>76</v>
      </c>
      <c r="M10" s="41">
        <f>(L10/$B$10)*100</f>
        <v>29.921259842519689</v>
      </c>
      <c r="N10" s="31">
        <f>B10-(D10+F10+H10+J10+L10)</f>
        <v>49</v>
      </c>
      <c r="O10" s="41">
        <f>(N10/$B$10)*100</f>
        <v>19.291338582677163</v>
      </c>
    </row>
    <row r="11" spans="1:37" s="17" customFormat="1" ht="20.85" customHeight="1">
      <c r="A11" s="174" t="s">
        <v>221</v>
      </c>
      <c r="B11" s="175">
        <f>'CONSOLIDADO-ACUEDUCTOSRURALES1'!D68</f>
        <v>466</v>
      </c>
      <c r="C11" s="176">
        <f t="shared" si="0"/>
        <v>20.225694444444446</v>
      </c>
      <c r="D11" s="175">
        <f>+COUNTIFS('OCCIDENTE '!S11:S476,"SIN RIESGO")</f>
        <v>25</v>
      </c>
      <c r="E11" s="176">
        <f>(D11/$B$11)*100</f>
        <v>5.3648068669527902</v>
      </c>
      <c r="F11" s="175">
        <f>+COUNTIFS('OCCIDENTE '!S11:S476,"Bajo")</f>
        <v>2</v>
      </c>
      <c r="G11" s="176">
        <f>(F11/$B$11)*100</f>
        <v>0.42918454935622319</v>
      </c>
      <c r="H11" s="175">
        <f>+COUNTIFS('OCCIDENTE '!S11:S476,"Medio")</f>
        <v>5</v>
      </c>
      <c r="I11" s="176">
        <f>(H11/$B$11)*100</f>
        <v>1.0729613733905579</v>
      </c>
      <c r="J11" s="175">
        <f>+COUNTIFS('OCCIDENTE '!S11:S476,"Alto")</f>
        <v>57</v>
      </c>
      <c r="K11" s="176">
        <f>(J11/$B$11)*100</f>
        <v>12.231759656652361</v>
      </c>
      <c r="L11" s="175">
        <f>+COUNTIFS('OCCIDENTE '!S11:S476,"Inviable Sanitariamente")</f>
        <v>343</v>
      </c>
      <c r="M11" s="176">
        <f>(L11/$B$11)*100</f>
        <v>73.605150214592271</v>
      </c>
      <c r="N11" s="175">
        <f t="shared" ref="N11:N16" si="1">B11-(D11+F11+H11+J11+L11)</f>
        <v>34</v>
      </c>
      <c r="O11" s="176">
        <f>(N11/$B$11)*100</f>
        <v>7.296137339055794</v>
      </c>
    </row>
    <row r="12" spans="1:37" s="17" customFormat="1" ht="20.85" customHeight="1">
      <c r="A12" s="174" t="s">
        <v>222</v>
      </c>
      <c r="B12" s="175">
        <f>'CONSOLIDADO-ACUEDUCTOSRURALES1'!D92</f>
        <v>503</v>
      </c>
      <c r="C12" s="176">
        <f t="shared" si="0"/>
        <v>21.831597222222221</v>
      </c>
      <c r="D12" s="175">
        <f>COUNTIF('SUROESTE '!S:S,"SIN RIESGO")</f>
        <v>99</v>
      </c>
      <c r="E12" s="176">
        <f>(D12/$B$12)*100</f>
        <v>19.681908548707753</v>
      </c>
      <c r="F12" s="175">
        <f>COUNTIF('SUROESTE '!S:S,"BAJO")</f>
        <v>9</v>
      </c>
      <c r="G12" s="176">
        <f>(F12/$B$12)*100</f>
        <v>1.7892644135188867</v>
      </c>
      <c r="H12" s="175">
        <f>COUNTIF('SUROESTE '!S:S,"MEDIO")</f>
        <v>25</v>
      </c>
      <c r="I12" s="176">
        <f>(H12/$B$12)*100</f>
        <v>4.9701789264413518</v>
      </c>
      <c r="J12" s="175">
        <f>COUNTIF('SUROESTE '!S:S,"ALTO")</f>
        <v>164</v>
      </c>
      <c r="K12" s="176">
        <f>(J12/$B$12)*100</f>
        <v>32.604373757455271</v>
      </c>
      <c r="L12" s="175">
        <f>COUNTIF('SUROESTE '!S:S,"INVIABLE SANITARIAMENTE")</f>
        <v>201</v>
      </c>
      <c r="M12" s="176">
        <f>(L12/$B$12)*100</f>
        <v>39.960238568588466</v>
      </c>
      <c r="N12" s="175">
        <f t="shared" si="1"/>
        <v>5</v>
      </c>
      <c r="O12" s="176">
        <f>(N12/$B$12)*100</f>
        <v>0.99403578528827041</v>
      </c>
    </row>
    <row r="13" spans="1:37" s="17" customFormat="1" ht="20.85" customHeight="1">
      <c r="A13" s="174" t="s">
        <v>223</v>
      </c>
      <c r="B13" s="175">
        <f>'CONSOLIDADO-ACUEDUCTOSRURALES1'!D99</f>
        <v>53</v>
      </c>
      <c r="C13" s="176">
        <f t="shared" si="0"/>
        <v>2.3003472222222223</v>
      </c>
      <c r="D13" s="175">
        <f>COUNTIF('BAJO CAUCA '!S:S,"SIN RIESGO")</f>
        <v>1</v>
      </c>
      <c r="E13" s="176">
        <f>(D13/$B$8)*100</f>
        <v>0.52910052910052907</v>
      </c>
      <c r="F13" s="175">
        <f>COUNTIF('BAJO CAUCA '!S:S,"BAJO")</f>
        <v>1</v>
      </c>
      <c r="G13" s="176">
        <f>(F13/$B$8)*100</f>
        <v>0.52910052910052907</v>
      </c>
      <c r="H13" s="175">
        <f>COUNTIF('BAJO CAUCA '!S:S,"MEDIO")</f>
        <v>0</v>
      </c>
      <c r="I13" s="176">
        <f>(H13/$B$8)*100</f>
        <v>0</v>
      </c>
      <c r="J13" s="175">
        <f>COUNTIF('BAJO CAUCA '!S:S,"ALTO")</f>
        <v>6</v>
      </c>
      <c r="K13" s="176">
        <f>(J13/$B$8)*100</f>
        <v>3.1746031746031744</v>
      </c>
      <c r="L13" s="175">
        <f>+COUNTIFS('BAJO CAUCA '!S11:S63,"Inviable sanitariamente")</f>
        <v>29</v>
      </c>
      <c r="M13" s="176">
        <f>(L13/$B$8)*100</f>
        <v>15.343915343915343</v>
      </c>
      <c r="N13" s="175">
        <f t="shared" si="1"/>
        <v>16</v>
      </c>
      <c r="O13" s="176">
        <f>(N13/$B$8)*100</f>
        <v>8.4656084656084651</v>
      </c>
    </row>
    <row r="14" spans="1:37" s="17" customFormat="1" ht="20.85" customHeight="1">
      <c r="A14" s="174" t="s">
        <v>224</v>
      </c>
      <c r="B14" s="175">
        <f>'CONSOLIDADO-ACUEDUCTOSRURALES1'!D106</f>
        <v>69</v>
      </c>
      <c r="C14" s="176">
        <f t="shared" si="0"/>
        <v>2.994791666666667</v>
      </c>
      <c r="D14" s="175">
        <f>COUNTIF('MAGDALENA MEDIO '!S:S,"SIN RIESGO")</f>
        <v>15</v>
      </c>
      <c r="E14" s="176">
        <f>(D14/$B$14)*100</f>
        <v>21.739130434782609</v>
      </c>
      <c r="F14" s="175">
        <f>COUNTIF('MAGDALENA MEDIO '!S:S,"BAJO")</f>
        <v>1</v>
      </c>
      <c r="G14" s="176">
        <f>(F14/$B$14)*100</f>
        <v>1.4492753623188406</v>
      </c>
      <c r="H14" s="175">
        <f>COUNTIF('MAGDALENA MEDIO '!S:S,"MEDIO")</f>
        <v>5</v>
      </c>
      <c r="I14" s="176">
        <f>(H14/$B$14)*100</f>
        <v>7.2463768115942031</v>
      </c>
      <c r="J14" s="175">
        <f>COUNTIF('MAGDALENA MEDIO '!S:S,"ALTO")</f>
        <v>14</v>
      </c>
      <c r="K14" s="176">
        <f>(J14/$B$14)*100</f>
        <v>20.289855072463769</v>
      </c>
      <c r="L14" s="175">
        <f>COUNTIF('MAGDALENA MEDIO '!S:S,"INVIABLE SANITARIAMENTE")</f>
        <v>29</v>
      </c>
      <c r="M14" s="176">
        <f>(L14/$B$14)*100</f>
        <v>42.028985507246375</v>
      </c>
      <c r="N14" s="175">
        <f t="shared" si="1"/>
        <v>5</v>
      </c>
      <c r="O14" s="176">
        <f>(N14/$B$14)*100</f>
        <v>7.2463768115942031</v>
      </c>
    </row>
    <row r="15" spans="1:37" s="17" customFormat="1" ht="20.85" customHeight="1">
      <c r="A15" s="174" t="s">
        <v>225</v>
      </c>
      <c r="B15" s="175">
        <f>'CONSOLIDADO-ACUEDUCTOSRURALES1'!D117</f>
        <v>117</v>
      </c>
      <c r="C15" s="176">
        <f t="shared" si="0"/>
        <v>5.078125</v>
      </c>
      <c r="D15" s="175">
        <f>COUNTIF(NORDESTE!S:S,"SIN RIESGO")</f>
        <v>16</v>
      </c>
      <c r="E15" s="176">
        <f>(D15/$B$15)*100</f>
        <v>13.675213675213676</v>
      </c>
      <c r="F15" s="175">
        <f>COUNTIF(NORDESTE!S:S,"BAJO")</f>
        <v>0</v>
      </c>
      <c r="G15" s="176">
        <f>(F15/$B$15)*100</f>
        <v>0</v>
      </c>
      <c r="H15" s="175">
        <f>COUNTIF(NORDESTE!S:S,"MEDIO")</f>
        <v>2</v>
      </c>
      <c r="I15" s="176">
        <f>(H15/$B$15)*100</f>
        <v>1.7094017094017095</v>
      </c>
      <c r="J15" s="175">
        <f>COUNTIF(NORDESTE!S:S,"ALTO")</f>
        <v>18</v>
      </c>
      <c r="K15" s="176">
        <f>(J15/$B$15)*100</f>
        <v>15.384615384615385</v>
      </c>
      <c r="L15" s="175">
        <f>COUNTIF(NORDESTE!S:S,"INVIABLE SANITARIAMENTE")</f>
        <v>76</v>
      </c>
      <c r="M15" s="176">
        <f>(L15/$B$15)*100</f>
        <v>64.957264957264954</v>
      </c>
      <c r="N15" s="175">
        <f t="shared" si="1"/>
        <v>5</v>
      </c>
      <c r="O15" s="176">
        <f>(N15/$B$15)*100</f>
        <v>4.2735042735042734</v>
      </c>
    </row>
    <row r="16" spans="1:37" s="17" customFormat="1" ht="20.85" customHeight="1">
      <c r="A16" s="174" t="s">
        <v>226</v>
      </c>
      <c r="B16" s="175">
        <f>'CONSOLIDADO-ACUEDUCTOSRURALES1'!D141</f>
        <v>550</v>
      </c>
      <c r="C16" s="176">
        <f t="shared" si="0"/>
        <v>23.871527777777779</v>
      </c>
      <c r="D16" s="175">
        <f>COUNTIF(ORIENTE!S:S,"SIN RIESGO")</f>
        <v>174</v>
      </c>
      <c r="E16" s="176">
        <f>(D16/$B$16)*100</f>
        <v>31.636363636363633</v>
      </c>
      <c r="F16" s="175">
        <f>COUNTIF(ORIENTE!S:S,"BAJO")</f>
        <v>58</v>
      </c>
      <c r="G16" s="176">
        <f>(F16/$B$16)*100</f>
        <v>10.545454545454545</v>
      </c>
      <c r="H16" s="175">
        <f>COUNTIF(ORIENTE!S:S,"MEDIO")</f>
        <v>53</v>
      </c>
      <c r="I16" s="176">
        <f>(H16/$B$16)*100</f>
        <v>9.6363636363636367</v>
      </c>
      <c r="J16" s="175">
        <f>COUNTIF(ORIENTE!S:S,"ALTO")</f>
        <v>98</v>
      </c>
      <c r="K16" s="176">
        <f>(J16/$B$16)*100</f>
        <v>17.81818181818182</v>
      </c>
      <c r="L16" s="175">
        <f>COUNTIF(ORIENTE!S:S,"INVIABLE SANITARIAMENTE")</f>
        <v>146</v>
      </c>
      <c r="M16" s="176">
        <f>(L16/$B$16)*100</f>
        <v>26.545454545454543</v>
      </c>
      <c r="N16" s="175">
        <f t="shared" si="1"/>
        <v>21</v>
      </c>
      <c r="O16" s="176">
        <f>(N16/$B$16)*100</f>
        <v>3.8181818181818183</v>
      </c>
    </row>
    <row r="17" spans="1:15" ht="20.85" customHeight="1">
      <c r="A17" s="55" t="s">
        <v>218</v>
      </c>
      <c r="B17" s="52">
        <f>SUM(B8:B16)</f>
        <v>2304</v>
      </c>
      <c r="C17" s="54">
        <f>SUM(C8:C16)</f>
        <v>100.00000000000003</v>
      </c>
      <c r="D17" s="52">
        <f>SUM(D8:D16)</f>
        <v>416</v>
      </c>
      <c r="E17" s="54">
        <f>(D17/$B$17)*100</f>
        <v>18.055555555555554</v>
      </c>
      <c r="F17" s="52">
        <f>SUM(F8:F16)</f>
        <v>107</v>
      </c>
      <c r="G17" s="54">
        <f>(F17/$B$17)*100</f>
        <v>4.6440972222222223</v>
      </c>
      <c r="H17" s="52">
        <f>SUM(H8:H16)</f>
        <v>148</v>
      </c>
      <c r="I17" s="54">
        <f>(H17/$B$17)*100</f>
        <v>6.4236111111111107</v>
      </c>
      <c r="J17" s="52">
        <f>SUM(J8:J16)</f>
        <v>487</v>
      </c>
      <c r="K17" s="54">
        <f>(J17/$B$17)*100</f>
        <v>21.137152777777779</v>
      </c>
      <c r="L17" s="52">
        <f>SUM(L8:L16)</f>
        <v>999</v>
      </c>
      <c r="M17" s="54">
        <f>(L17/$B$17)*100</f>
        <v>43.359375</v>
      </c>
      <c r="N17" s="52">
        <f>SUM(N8:N16)</f>
        <v>147</v>
      </c>
      <c r="O17" s="54">
        <f>(N17/$B$17)*100</f>
        <v>6.380208333333333</v>
      </c>
    </row>
    <row r="22" spans="1:15" ht="25.5" customHeight="1">
      <c r="A22" s="655" t="s">
        <v>4338</v>
      </c>
      <c r="B22" s="656"/>
      <c r="C22" s="656"/>
      <c r="D22" s="656"/>
      <c r="E22" s="656"/>
      <c r="F22" s="656"/>
      <c r="G22" s="656"/>
      <c r="H22" s="656"/>
      <c r="I22" s="656"/>
      <c r="J22" s="656"/>
      <c r="K22" s="656"/>
      <c r="L22" s="656"/>
      <c r="M22" s="656"/>
      <c r="N22" s="656"/>
      <c r="O22" s="657"/>
    </row>
    <row r="23" spans="1:15" ht="129.75" customHeight="1">
      <c r="A23" s="52" t="s">
        <v>11</v>
      </c>
      <c r="B23" s="53" t="s">
        <v>246</v>
      </c>
      <c r="C23" s="52" t="s">
        <v>99</v>
      </c>
      <c r="D23" s="184" t="s">
        <v>240</v>
      </c>
      <c r="E23" s="52" t="s">
        <v>99</v>
      </c>
      <c r="F23" s="185" t="s">
        <v>241</v>
      </c>
      <c r="G23" s="52" t="s">
        <v>99</v>
      </c>
      <c r="H23" s="186" t="s">
        <v>242</v>
      </c>
      <c r="I23" s="52" t="s">
        <v>99</v>
      </c>
      <c r="J23" s="187" t="s">
        <v>243</v>
      </c>
      <c r="K23" s="52" t="s">
        <v>99</v>
      </c>
      <c r="L23" s="188" t="s">
        <v>244</v>
      </c>
      <c r="M23" s="52" t="s">
        <v>99</v>
      </c>
      <c r="N23" s="53" t="s">
        <v>245</v>
      </c>
      <c r="O23" s="52" t="s">
        <v>99</v>
      </c>
    </row>
    <row r="24" spans="1:15" ht="20.85" customHeight="1">
      <c r="A24" s="218" t="s">
        <v>100</v>
      </c>
      <c r="B24" s="31">
        <f>'CONSOLIDADO-ACUEDUCTOSRURALES1'!D8</f>
        <v>21</v>
      </c>
      <c r="C24" s="35">
        <f t="shared" ref="C24:C33" si="2">(B24/$B$34)*100</f>
        <v>11.111111111111111</v>
      </c>
      <c r="D24" s="18">
        <f>COUNTIFS('VALLE DE ABURRA'!A:A,"Medellín",'VALLE DE ABURRA'!S:S,"SIN RIESGO")</f>
        <v>12</v>
      </c>
      <c r="E24" s="35">
        <f>(D24/$B$24)*100</f>
        <v>57.142857142857139</v>
      </c>
      <c r="F24" s="18">
        <f>COUNTIFS('VALLE DE ABURRA'!A:A,"Medellín",'VALLE DE ABURRA'!S:S,"BAJO")</f>
        <v>8</v>
      </c>
      <c r="G24" s="35">
        <f>(F24/$B$24)*100</f>
        <v>38.095238095238095</v>
      </c>
      <c r="H24" s="18">
        <f>COUNTIFS('VALLE DE ABURRA'!A:A,"Medellín",'VALLE DE ABURRA'!S:S,"MEDIO")</f>
        <v>1</v>
      </c>
      <c r="I24" s="35">
        <f>(H24/$B$24)*100</f>
        <v>4.7619047619047619</v>
      </c>
      <c r="J24" s="18">
        <f>COUNTIFS('VALLE DE ABURRA'!A:A,"Medellín",'VALLE DE ABURRA'!S:S,"ALTO")</f>
        <v>0</v>
      </c>
      <c r="K24" s="35">
        <f>(J24/$B$24)*100</f>
        <v>0</v>
      </c>
      <c r="L24" s="18">
        <f>COUNTIFS('VALLE DE ABURRA'!A:A,"Medellín",'VALLE DE ABURRA'!S:S,"INVIABLE SANITARIAMENTE")</f>
        <v>0</v>
      </c>
      <c r="M24" s="35">
        <f>(L24/$B$24)*100</f>
        <v>0</v>
      </c>
      <c r="N24" s="18">
        <f>B24-(D24+F24+H24+J24+L24)</f>
        <v>0</v>
      </c>
      <c r="O24" s="35">
        <f>(N24/$B$24)*100</f>
        <v>0</v>
      </c>
    </row>
    <row r="25" spans="1:15" ht="20.85" customHeight="1">
      <c r="A25" s="218" t="s">
        <v>75</v>
      </c>
      <c r="B25" s="18">
        <f>'CONSOLIDADO-ACUEDUCTOSRURALES1'!D9</f>
        <v>59</v>
      </c>
      <c r="C25" s="35">
        <f t="shared" si="2"/>
        <v>31.216931216931215</v>
      </c>
      <c r="D25" s="18">
        <f>COUNTIFS('VALLE DE ABURRA'!A:A,"Barbosa",'VALLE DE ABURRA'!S:S,"SIN RIESGO")</f>
        <v>1</v>
      </c>
      <c r="E25" s="35">
        <f>(D25/$B$25)*100</f>
        <v>1.6949152542372881</v>
      </c>
      <c r="F25" s="18">
        <f>COUNTIFS('VALLE DE ABURRA'!A:A,"Barbosa",'VALLE DE ABURRA'!S:S,"BAJO")</f>
        <v>2</v>
      </c>
      <c r="G25" s="35">
        <f>(F25/$B$25)*100</f>
        <v>3.3898305084745761</v>
      </c>
      <c r="H25" s="18">
        <f>COUNTIFS('VALLE DE ABURRA'!A:A,"Barbosa",'VALLE DE ABURRA'!S:S,"MEDIO")</f>
        <v>9</v>
      </c>
      <c r="I25" s="35">
        <f>(H25/$B$25)*100</f>
        <v>15.254237288135593</v>
      </c>
      <c r="J25" s="18">
        <f>COUNTIFS('VALLE DE ABURRA'!A:A,"Barbosa",'VALLE DE ABURRA'!S:S,"ALTO")</f>
        <v>15</v>
      </c>
      <c r="K25" s="35">
        <f>(J25/$B$25)*100</f>
        <v>25.423728813559322</v>
      </c>
      <c r="L25" s="18">
        <f>COUNTIFS('VALLE DE ABURRA'!A:A,"Barbosa",'VALLE DE ABURRA'!S:S,"INVIABLE SANITARIAMENTE")</f>
        <v>32</v>
      </c>
      <c r="M25" s="35">
        <f>(L25/$B$25)*100</f>
        <v>54.237288135593218</v>
      </c>
      <c r="N25" s="18">
        <f>B25-(D25+F25+H25+J25+L25)</f>
        <v>0</v>
      </c>
      <c r="O25" s="35">
        <f>(N25/$B$25)*100</f>
        <v>0</v>
      </c>
    </row>
    <row r="26" spans="1:15" ht="20.85" customHeight="1">
      <c r="A26" s="218" t="s">
        <v>76</v>
      </c>
      <c r="B26" s="18">
        <f>'CONSOLIDADO-ACUEDUCTOSRURALES1'!D10</f>
        <v>10</v>
      </c>
      <c r="C26" s="35">
        <f t="shared" si="2"/>
        <v>5.2910052910052912</v>
      </c>
      <c r="D26" s="18">
        <f>COUNTIFS('VALLE DE ABURRA'!A:A,"Bello",'VALLE DE ABURRA'!S:S,"SIN RIESGO")</f>
        <v>3</v>
      </c>
      <c r="E26" s="35">
        <f>(D26/$B$26)*100</f>
        <v>30</v>
      </c>
      <c r="F26" s="18">
        <f>COUNTIFS('VALLE DE ABURRA'!A:A,"Bello",'VALLE DE ABURRA'!S:S,"BAJO")</f>
        <v>0</v>
      </c>
      <c r="G26" s="35">
        <f>(F26/$B$26)*100</f>
        <v>0</v>
      </c>
      <c r="H26" s="18">
        <f>COUNTIFS('VALLE DE ABURRA'!A:A,"Bello",'VALLE DE ABURRA'!S:S,"MEDIO")</f>
        <v>3</v>
      </c>
      <c r="I26" s="35">
        <f>(H26/$B$26)*100</f>
        <v>30</v>
      </c>
      <c r="J26" s="18">
        <f>COUNTIFS('VALLE DE ABURRA'!A:A,"Bello",'VALLE DE ABURRA'!S:S,"ALTO")</f>
        <v>3</v>
      </c>
      <c r="K26" s="35">
        <f>(J26/$B$26)*100</f>
        <v>30</v>
      </c>
      <c r="L26" s="18">
        <f>COUNTIFS('VALLE DE ABURRA'!A:A,"Bello",'VALLE DE ABURRA'!S:S,"INVIABLE SANITARIAMENTE")</f>
        <v>0</v>
      </c>
      <c r="M26" s="35">
        <f>(L26/$B$26)*100</f>
        <v>0</v>
      </c>
      <c r="N26" s="18">
        <f t="shared" ref="N26:N33" si="3">B26-(D26+F26+H26+J26+L26)</f>
        <v>1</v>
      </c>
      <c r="O26" s="35">
        <f>(N26/$B$26)*100</f>
        <v>10</v>
      </c>
    </row>
    <row r="27" spans="1:15" ht="20.85" customHeight="1">
      <c r="A27" s="218" t="s">
        <v>101</v>
      </c>
      <c r="B27" s="18">
        <f>'CONSOLIDADO-ACUEDUCTOSRURALES1'!D11</f>
        <v>18</v>
      </c>
      <c r="C27" s="35">
        <f t="shared" si="2"/>
        <v>9.5238095238095237</v>
      </c>
      <c r="D27" s="18">
        <f>COUNTIFS('VALLE DE ABURRA'!A:A,"Caldas",'VALLE DE ABURRA'!S:S,"SIN RIESGO")</f>
        <v>3</v>
      </c>
      <c r="E27" s="35">
        <f>(D27/$B$27)*100</f>
        <v>16.666666666666664</v>
      </c>
      <c r="F27" s="18">
        <f>COUNTIFS('VALLE DE ABURRA'!A:A,"Caldas",'VALLE DE ABURRA'!S:S,"BAJO")</f>
        <v>1</v>
      </c>
      <c r="G27" s="35">
        <f>(F27/$B$27)*100</f>
        <v>5.5555555555555554</v>
      </c>
      <c r="H27" s="18">
        <f>COUNTIFS('VALLE DE ABURRA'!A:A,"Caldas",'VALLE DE ABURRA'!S:S,"MEDIO")</f>
        <v>3</v>
      </c>
      <c r="I27" s="35">
        <f>(H27/$B$27)*100</f>
        <v>16.666666666666664</v>
      </c>
      <c r="J27" s="18">
        <f>COUNTIFS('VALLE DE ABURRA'!A:A,"Caldas",'VALLE DE ABURRA'!S:S,"ALTO")</f>
        <v>3</v>
      </c>
      <c r="K27" s="35">
        <f>(J27/$B$27)*100</f>
        <v>16.666666666666664</v>
      </c>
      <c r="L27" s="18">
        <f>COUNTIFS('VALLE DE ABURRA'!A:A,"Caldas",'VALLE DE ABURRA'!S:S,"INVIABLE SANITARIAMENTE")</f>
        <v>8</v>
      </c>
      <c r="M27" s="35">
        <f>(L27/$B$27)*100</f>
        <v>44.444444444444443</v>
      </c>
      <c r="N27" s="18">
        <f t="shared" si="3"/>
        <v>0</v>
      </c>
      <c r="O27" s="35">
        <f>(N27/$B$27)*100</f>
        <v>0</v>
      </c>
    </row>
    <row r="28" spans="1:15" ht="20.85" customHeight="1">
      <c r="A28" s="218" t="s">
        <v>102</v>
      </c>
      <c r="B28" s="18">
        <f>'CONSOLIDADO-ACUEDUCTOSRURALES1'!D12</f>
        <v>20</v>
      </c>
      <c r="C28" s="35">
        <f t="shared" si="2"/>
        <v>10.582010582010582</v>
      </c>
      <c r="D28" s="18">
        <f>COUNTIFS('VALLE DE ABURRA'!A:A,"Copacabana",'VALLE DE ABURRA'!S:S,"SIN RIESGO")</f>
        <v>14</v>
      </c>
      <c r="E28" s="35">
        <f>(D28/$B$28)*100</f>
        <v>70</v>
      </c>
      <c r="F28" s="18">
        <f>COUNTIFS('VALLE DE ABURRA'!A:A,"Copacabana",'VALLE DE ABURRA'!S:S,"BAJO")</f>
        <v>5</v>
      </c>
      <c r="G28" s="35">
        <f>(F28/$B$28)*100</f>
        <v>25</v>
      </c>
      <c r="H28" s="18">
        <f>COUNTIFS('VALLE DE ABURRA'!A:A,"Copacabana",'VALLE DE ABURRA'!S:S,"MEDIO")</f>
        <v>1</v>
      </c>
      <c r="I28" s="35">
        <f>(H28/$B$28)*100</f>
        <v>5</v>
      </c>
      <c r="J28" s="18">
        <f>COUNTIFS('VALLE DE ABURRA'!A:A,"Copacabana",'VALLE DE ABURRA'!S:S,"ALTO")</f>
        <v>0</v>
      </c>
      <c r="K28" s="35">
        <f>(J28/$B$28)*100</f>
        <v>0</v>
      </c>
      <c r="L28" s="18">
        <f>COUNTIFS('VALLE DE ABURRA'!A:A,"Copacabana",'VALLE DE ABURRA'!S:S,"INVIABLE SANITARIAMENTE")</f>
        <v>0</v>
      </c>
      <c r="M28" s="35">
        <f>(L28/$B$28)*100</f>
        <v>0</v>
      </c>
      <c r="N28" s="18">
        <f t="shared" si="3"/>
        <v>0</v>
      </c>
      <c r="O28" s="35">
        <f>(N28/$B$28)*100</f>
        <v>0</v>
      </c>
    </row>
    <row r="29" spans="1:15" ht="20.85" customHeight="1">
      <c r="A29" s="218" t="s">
        <v>77</v>
      </c>
      <c r="B29" s="18">
        <f>'CONSOLIDADO-ACUEDUCTOSRURALES1'!D13</f>
        <v>27</v>
      </c>
      <c r="C29" s="35">
        <f t="shared" si="2"/>
        <v>14.285714285714285</v>
      </c>
      <c r="D29" s="18">
        <f>COUNTIFS('VALLE DE ABURRA'!A:A,"Girardota",'VALLE DE ABURRA'!S:S,"SIN RIESGO")</f>
        <v>0</v>
      </c>
      <c r="E29" s="35">
        <f>(D29/$B$29)*100</f>
        <v>0</v>
      </c>
      <c r="F29" s="18">
        <f>COUNTIFS('VALLE DE ABURRA'!A:A,"Girardota",'VALLE DE ABURRA'!S:S,"BAJO")</f>
        <v>3</v>
      </c>
      <c r="G29" s="35">
        <f>(F29/$B$29)*100</f>
        <v>11.111111111111111</v>
      </c>
      <c r="H29" s="18">
        <f>COUNTIFS('VALLE DE ABURRA'!A:A,"Girardota",'VALLE DE ABURRA'!S:S,"MEDIO")</f>
        <v>14</v>
      </c>
      <c r="I29" s="35">
        <f>(H29/$B$29)*100</f>
        <v>51.851851851851848</v>
      </c>
      <c r="J29" s="18">
        <f>COUNTIFS('VALLE DE ABURRA'!A:A,"Girardota",'VALLE DE ABURRA'!S:S,"ALTO")</f>
        <v>6</v>
      </c>
      <c r="K29" s="35">
        <f>(J29/$B$29)*100</f>
        <v>22.222222222222221</v>
      </c>
      <c r="L29" s="18">
        <f>COUNTIFS('VALLE DE ABURRA'!A:A,"Girardota",'VALLE DE ABURRA'!S:S,"INVIABLE SANITARIAMENTE")</f>
        <v>4</v>
      </c>
      <c r="M29" s="35">
        <f>(L29/$B$29)*100</f>
        <v>14.814814814814813</v>
      </c>
      <c r="N29" s="18">
        <f t="shared" si="3"/>
        <v>0</v>
      </c>
      <c r="O29" s="35">
        <f>(N29/$B$29)*100</f>
        <v>0</v>
      </c>
    </row>
    <row r="30" spans="1:15" ht="20.85" customHeight="1">
      <c r="A30" s="218" t="s">
        <v>103</v>
      </c>
      <c r="B30" s="18">
        <f>'CONSOLIDADO-ACUEDUCTOSRURALES1'!D14</f>
        <v>7</v>
      </c>
      <c r="C30" s="35">
        <f t="shared" si="2"/>
        <v>3.7037037037037033</v>
      </c>
      <c r="D30" s="18">
        <f>COUNTIFS('VALLE DE ABURRA'!A:A,"Itagui",'VALLE DE ABURRA'!S:S,"SIN RIESGO")</f>
        <v>2</v>
      </c>
      <c r="E30" s="35">
        <f>(D30/$B$30)*100</f>
        <v>28.571428571428569</v>
      </c>
      <c r="F30" s="18">
        <f>COUNTIFS('VALLE DE ABURRA'!A:A,"Itagui",'VALLE DE ABURRA'!S:S,"BAJO")</f>
        <v>0</v>
      </c>
      <c r="G30" s="35">
        <f>(F30/$B$30)*100</f>
        <v>0</v>
      </c>
      <c r="H30" s="18">
        <f>COUNTIFS('VALLE DE ABURRA'!A:A,"Itagui",'VALLE DE ABURRA'!S:S,"MEDIO")</f>
        <v>4</v>
      </c>
      <c r="I30" s="35">
        <f>(H30/$B$30)*100</f>
        <v>57.142857142857139</v>
      </c>
      <c r="J30" s="18">
        <f>COUNTIFS('VALLE DE ABURRA'!A:A,"Itagui",'VALLE DE ABURRA'!S:S,"ALTO")</f>
        <v>1</v>
      </c>
      <c r="K30" s="35">
        <f>(J30/$B$30)*100</f>
        <v>14.285714285714285</v>
      </c>
      <c r="L30" s="18">
        <f>COUNTIFS('VALLE DE ABURRA'!A:A,"Itagui",'VALLE DE ABURRA'!S:S,"INVIABLE SANITARIAMENTE")</f>
        <v>0</v>
      </c>
      <c r="M30" s="35">
        <f>(L30/$B$30)*100</f>
        <v>0</v>
      </c>
      <c r="N30" s="18">
        <f t="shared" si="3"/>
        <v>0</v>
      </c>
      <c r="O30" s="35">
        <f>(N30/$B$30)*100</f>
        <v>0</v>
      </c>
    </row>
    <row r="31" spans="1:15" ht="20.85" customHeight="1">
      <c r="A31" s="218" t="s">
        <v>104</v>
      </c>
      <c r="B31" s="18">
        <f>'CONSOLIDADO-ACUEDUCTOSRURALES1'!D15</f>
        <v>14</v>
      </c>
      <c r="C31" s="35">
        <f t="shared" si="2"/>
        <v>7.4074074074074066</v>
      </c>
      <c r="D31" s="18">
        <f>COUNTIFS('VALLE DE ABURRA'!A:A,"Envigado",'VALLE DE ABURRA'!S:S,"SIN RIESGO")</f>
        <v>7</v>
      </c>
      <c r="E31" s="35">
        <f>(D31/$B$31)*100</f>
        <v>50</v>
      </c>
      <c r="F31" s="18">
        <f>COUNTIFS('VALLE DE ABURRA'!A:A,"Envigado",'VALLE DE ABURRA'!S:S,"BAJO")</f>
        <v>5</v>
      </c>
      <c r="G31" s="35">
        <f>(F31/$B$31)*100</f>
        <v>35.714285714285715</v>
      </c>
      <c r="H31" s="18">
        <f>COUNTIFS('VALLE DE ABURRA'!A:A,"Envigado",'VALLE DE ABURRA'!S:S,"MEDIO")</f>
        <v>2</v>
      </c>
      <c r="I31" s="35">
        <f>(H31/$B$31)*100</f>
        <v>14.285714285714285</v>
      </c>
      <c r="J31" s="18">
        <f>COUNTIFS('VALLE DE ABURRA'!A:A,"Envigado",'VALLE DE ABURRA'!S:S,"ALTO")</f>
        <v>0</v>
      </c>
      <c r="K31" s="35">
        <f>(J31/$B$31)*100</f>
        <v>0</v>
      </c>
      <c r="L31" s="18">
        <f>COUNTIFS('VALLE DE ABURRA'!A:A,"Envigado",'VALLE DE ABURRA'!S:S,"INVIABLE SANITARIAMENTE")</f>
        <v>0</v>
      </c>
      <c r="M31" s="35">
        <f>(L31/$B$31)*100</f>
        <v>0</v>
      </c>
      <c r="N31" s="18">
        <f t="shared" si="3"/>
        <v>0</v>
      </c>
      <c r="O31" s="35">
        <f>(N31/$B$31)*100</f>
        <v>0</v>
      </c>
    </row>
    <row r="32" spans="1:15" ht="20.85" customHeight="1">
      <c r="A32" s="218" t="s">
        <v>105</v>
      </c>
      <c r="B32" s="18">
        <f>'CONSOLIDADO-ACUEDUCTOSRURALES1'!D16</f>
        <v>7</v>
      </c>
      <c r="C32" s="35">
        <f t="shared" si="2"/>
        <v>3.7037037037037033</v>
      </c>
      <c r="D32" s="18">
        <f>COUNTIFS('VALLE DE ABURRA'!A:A,"Sabaneta",'VALLE DE ABURRA'!S:S,"SIN RIESGO")</f>
        <v>6</v>
      </c>
      <c r="E32" s="35">
        <f>(D32/$B$32)*100</f>
        <v>85.714285714285708</v>
      </c>
      <c r="F32" s="18">
        <f>COUNTIFS('VALLE DE ABURRA'!A:A,"Sabaneta",'VALLE DE ABURRA'!S:S,"BAJO")</f>
        <v>1</v>
      </c>
      <c r="G32" s="35">
        <f>(F32/$B$32)*100</f>
        <v>14.285714285714285</v>
      </c>
      <c r="H32" s="18">
        <f>COUNTIFS('VALLE DE ABURRA'!A:A,"sabaneta",'VALLE DE ABURRA'!S:S,"MEDIO")</f>
        <v>0</v>
      </c>
      <c r="I32" s="35">
        <f>(H32/$B$32)*100</f>
        <v>0</v>
      </c>
      <c r="J32" s="18">
        <f>COUNTIFS('VALLE DE ABURRA'!A:A,"Sabaneta",'VALLE DE ABURRA'!S:S,"ALTO")</f>
        <v>0</v>
      </c>
      <c r="K32" s="35">
        <f>(J32/$B$32)*100</f>
        <v>0</v>
      </c>
      <c r="L32" s="18">
        <f>COUNTIFS('VALLE DE ABURRA'!A:A,"Sabaneta",'VALLE DE ABURRA'!S:S,"INVIABLE SANITARIAMENTE")</f>
        <v>0</v>
      </c>
      <c r="M32" s="35">
        <f>(L32/$B$32)*100</f>
        <v>0</v>
      </c>
      <c r="N32" s="18">
        <f t="shared" si="3"/>
        <v>0</v>
      </c>
      <c r="O32" s="35">
        <f>(N32/$B$32)*100</f>
        <v>0</v>
      </c>
    </row>
    <row r="33" spans="1:15" ht="20.85" customHeight="1">
      <c r="A33" s="218" t="s">
        <v>106</v>
      </c>
      <c r="B33" s="18">
        <f>'CONSOLIDADO-ACUEDUCTOSRURALES1'!D17</f>
        <v>6</v>
      </c>
      <c r="C33" s="35">
        <f t="shared" si="2"/>
        <v>3.1746031746031744</v>
      </c>
      <c r="D33" s="18">
        <f>COUNTIFS('VALLE DE ABURRA'!A:A,"La Estrella",'VALLE DE ABURRA'!S:S,"SIN RIESGO")</f>
        <v>1</v>
      </c>
      <c r="E33" s="35">
        <f>(D33/$B$33)*100</f>
        <v>16.666666666666664</v>
      </c>
      <c r="F33" s="18">
        <f>COUNTIFS('VALLE DE ABURRA'!A:A,"La Estrella",'VALLE DE ABURRA'!S:S,"BAJO")</f>
        <v>2</v>
      </c>
      <c r="G33" s="35">
        <f>(F33/$B$33)*100</f>
        <v>33.333333333333329</v>
      </c>
      <c r="H33" s="18">
        <f>COUNTIFS('VALLE DE ABURRA'!A:A,"La Estrella",'VALLE DE ABURRA'!S:S,"MEDIO")</f>
        <v>1</v>
      </c>
      <c r="I33" s="35">
        <f>(H33/$B$33)*100</f>
        <v>16.666666666666664</v>
      </c>
      <c r="J33" s="18">
        <f>COUNTIFS('VALLE DE ABURRA'!A:A,"La Estrella",'VALLE DE ABURRA'!S:S,"ALTO")</f>
        <v>2</v>
      </c>
      <c r="K33" s="35">
        <f>(J33/$B$33)*100</f>
        <v>33.333333333333329</v>
      </c>
      <c r="L33" s="18">
        <f>COUNTIFS('VALLE DE ABURRA'!A:A,"La Estrella",'VALLE DE ABURRA'!S:S,"INVIABLE SANITARIAMENTE")</f>
        <v>0</v>
      </c>
      <c r="M33" s="35">
        <f>(L33/$B$33)*100</f>
        <v>0</v>
      </c>
      <c r="N33" s="18">
        <f t="shared" si="3"/>
        <v>0</v>
      </c>
      <c r="O33" s="35">
        <f>(N33/$B$33)*100</f>
        <v>0</v>
      </c>
    </row>
    <row r="34" spans="1:15" s="16" customFormat="1" ht="20.85" customHeight="1">
      <c r="A34" s="56" t="s">
        <v>218</v>
      </c>
      <c r="B34" s="57">
        <f>SUM(B24:B33)</f>
        <v>189</v>
      </c>
      <c r="C34" s="58">
        <f>SUM(C24:C33)</f>
        <v>100</v>
      </c>
      <c r="D34" s="57">
        <f>SUM(D24:D33)</f>
        <v>49</v>
      </c>
      <c r="E34" s="58">
        <f>(D34/$B$34)*100</f>
        <v>25.925925925925924</v>
      </c>
      <c r="F34" s="57">
        <f>SUM(F24:F33)</f>
        <v>27</v>
      </c>
      <c r="G34" s="58">
        <f>(F34/$B$34)*100</f>
        <v>14.285714285714285</v>
      </c>
      <c r="H34" s="57">
        <f>SUM(H24:H33)</f>
        <v>38</v>
      </c>
      <c r="I34" s="58">
        <f>(H34/$B$34)*100</f>
        <v>20.105820105820104</v>
      </c>
      <c r="J34" s="57">
        <f>SUM(J24:J33)</f>
        <v>30</v>
      </c>
      <c r="K34" s="58">
        <f>(J34/$B$34)*100</f>
        <v>15.873015873015872</v>
      </c>
      <c r="L34" s="57">
        <f>SUM(L24:L33)</f>
        <v>44</v>
      </c>
      <c r="M34" s="58">
        <f>(L34/$B$34)*100</f>
        <v>23.280423280423278</v>
      </c>
      <c r="N34" s="57">
        <f>SUM(N24:N33)</f>
        <v>1</v>
      </c>
      <c r="O34" s="58">
        <f>(N34/$B$34)*100</f>
        <v>0.52910052910052907</v>
      </c>
    </row>
    <row r="37" spans="1:15" ht="21.75" customHeight="1">
      <c r="A37" s="655" t="s">
        <v>4337</v>
      </c>
      <c r="B37" s="656"/>
      <c r="C37" s="656"/>
      <c r="D37" s="656"/>
      <c r="E37" s="656"/>
      <c r="F37" s="656"/>
      <c r="G37" s="656"/>
      <c r="H37" s="656"/>
      <c r="I37" s="656"/>
      <c r="J37" s="656"/>
      <c r="K37" s="656"/>
      <c r="L37" s="656"/>
      <c r="M37" s="656"/>
      <c r="N37" s="656"/>
      <c r="O37" s="657"/>
    </row>
    <row r="38" spans="1:15" ht="120" customHeight="1">
      <c r="A38" s="52" t="s">
        <v>11</v>
      </c>
      <c r="B38" s="53" t="s">
        <v>246</v>
      </c>
      <c r="C38" s="52" t="s">
        <v>99</v>
      </c>
      <c r="D38" s="184" t="s">
        <v>240</v>
      </c>
      <c r="E38" s="52" t="s">
        <v>99</v>
      </c>
      <c r="F38" s="185" t="s">
        <v>241</v>
      </c>
      <c r="G38" s="52" t="s">
        <v>99</v>
      </c>
      <c r="H38" s="186" t="s">
        <v>242</v>
      </c>
      <c r="I38" s="52" t="s">
        <v>99</v>
      </c>
      <c r="J38" s="187" t="s">
        <v>243</v>
      </c>
      <c r="K38" s="52" t="s">
        <v>99</v>
      </c>
      <c r="L38" s="188" t="s">
        <v>244</v>
      </c>
      <c r="M38" s="52" t="s">
        <v>99</v>
      </c>
      <c r="N38" s="53" t="s">
        <v>245</v>
      </c>
      <c r="O38" s="52" t="s">
        <v>99</v>
      </c>
    </row>
    <row r="39" spans="1:15" ht="20.85" customHeight="1">
      <c r="A39" s="45" t="s">
        <v>109</v>
      </c>
      <c r="B39" s="31">
        <f>'CONSOLIDADO-ACUEDUCTOSRURALES1'!D19</f>
        <v>10</v>
      </c>
      <c r="C39" s="35">
        <f>(B39/$B$50)*100</f>
        <v>9.7087378640776691</v>
      </c>
      <c r="D39" s="31">
        <f>COUNTIFS('URABA '!A:A,"Apartadó",'URABA '!S:S,"SIN RIESGO")</f>
        <v>2</v>
      </c>
      <c r="E39" s="35">
        <f>(D39/$B$39)*100</f>
        <v>20</v>
      </c>
      <c r="F39" s="31">
        <f>COUNTIFS('URABA '!A:A,"Apartadó",'URABA '!S:S,"BAJO")</f>
        <v>0</v>
      </c>
      <c r="G39" s="35">
        <f>(F39/$B$39)*100</f>
        <v>0</v>
      </c>
      <c r="H39" s="31">
        <f>COUNTIFS('URABA '!A:A,"Apartadó",'URABA '!S:S,"MEDIO")</f>
        <v>3</v>
      </c>
      <c r="I39" s="35">
        <f>(H39/$B$39)*100</f>
        <v>30</v>
      </c>
      <c r="J39" s="31">
        <f>COUNTIFS('URABA '!A:A,"Apartadó",'URABA '!S:S,"ALTO")</f>
        <v>3</v>
      </c>
      <c r="K39" s="35">
        <f>(J39/$B$39)*100</f>
        <v>30</v>
      </c>
      <c r="L39" s="31">
        <f>COUNTIFS('URABA '!A:A,"Apartadó",'URABA '!S:S,"INVIABLE SANITARIAMENTE")</f>
        <v>2</v>
      </c>
      <c r="M39" s="35">
        <f>(L39/$B$39)*100</f>
        <v>20</v>
      </c>
      <c r="N39" s="31">
        <f>B39-(D39+F39+H39+J39+L39)</f>
        <v>0</v>
      </c>
      <c r="O39" s="35">
        <f>(N39/$B$39)*100</f>
        <v>0</v>
      </c>
    </row>
    <row r="40" spans="1:15" ht="20.85" customHeight="1">
      <c r="A40" s="45" t="s">
        <v>110</v>
      </c>
      <c r="B40" s="31">
        <f>'CONSOLIDADO-ACUEDUCTOSRURALES1'!D20</f>
        <v>17</v>
      </c>
      <c r="C40" s="35">
        <f>(B40/$B$50)*100</f>
        <v>16.50485436893204</v>
      </c>
      <c r="D40" s="31">
        <f>COUNTIFS('URABA '!A:A,"Arboletes",'URABA '!S:S,"SIN RIESGO")</f>
        <v>0</v>
      </c>
      <c r="E40" s="35">
        <f>(D40/$B$40)*100</f>
        <v>0</v>
      </c>
      <c r="F40" s="31">
        <f>COUNTIFS('URABA '!A:A,"Arboletes",'URABA '!S:S,"BAJO")</f>
        <v>0</v>
      </c>
      <c r="G40" s="35">
        <f>(F40/$B$40)*100</f>
        <v>0</v>
      </c>
      <c r="H40" s="31">
        <f>COUNTIFS('URABA '!A:A,"Arboletes",'URABA '!S:S,"MEDIO")</f>
        <v>0</v>
      </c>
      <c r="I40" s="35">
        <f>(H40/$B$40)*100</f>
        <v>0</v>
      </c>
      <c r="J40" s="31">
        <f>COUNTIFS('URABA '!A:A,"Arboletes",'URABA '!S:S,"ALTO")</f>
        <v>0</v>
      </c>
      <c r="K40" s="35">
        <f>(J40/$B$40)*100</f>
        <v>0</v>
      </c>
      <c r="L40" s="31">
        <f>COUNTIFS('URABA '!A:A,"Arboletes",'URABA '!S:S,"INVIABLE SANITARIAMENTE")</f>
        <v>16</v>
      </c>
      <c r="M40" s="35">
        <f>(L40/$B$40)*100</f>
        <v>94.117647058823522</v>
      </c>
      <c r="N40" s="31">
        <f t="shared" ref="N40:N49" si="4">B40-(D40+F40+H40+J40+L40)</f>
        <v>1</v>
      </c>
      <c r="O40" s="35">
        <f>(N40/$B$40)*100</f>
        <v>5.8823529411764701</v>
      </c>
    </row>
    <row r="41" spans="1:15" ht="20.85" customHeight="1">
      <c r="A41" s="45" t="s">
        <v>111</v>
      </c>
      <c r="B41" s="31">
        <f>'CONSOLIDADO-ACUEDUCTOSRURALES1'!D21</f>
        <v>15</v>
      </c>
      <c r="C41" s="35">
        <f t="shared" ref="C41:C49" si="5">(B41/$B$50)*100</f>
        <v>14.563106796116504</v>
      </c>
      <c r="D41" s="31">
        <f>COUNTIFS('URABA '!A:A,"Carepa",'URABA '!S:S,"SIN RIESGO")</f>
        <v>2</v>
      </c>
      <c r="E41" s="35">
        <f>(D41/$B$41)*100</f>
        <v>13.333333333333334</v>
      </c>
      <c r="F41" s="31">
        <f>COUNTIFS('URABA '!A:A,"Carepa",'URABA '!S:S,"BAJO")</f>
        <v>0</v>
      </c>
      <c r="G41" s="35">
        <f>(F41/$B$41)*100</f>
        <v>0</v>
      </c>
      <c r="H41" s="31">
        <f>COUNTIFS('URABA '!A:A,"Carepa",'URABA '!S:S,"MEDIO")</f>
        <v>0</v>
      </c>
      <c r="I41" s="35">
        <f>(H41/$B$41)*100</f>
        <v>0</v>
      </c>
      <c r="J41" s="31">
        <f>COUNTIFS('URABA '!A:A,"Carepa",'URABA '!S:S,"ALTO")</f>
        <v>3</v>
      </c>
      <c r="K41" s="35">
        <f>(J41/$B$41)*100</f>
        <v>20</v>
      </c>
      <c r="L41" s="31">
        <f>COUNTIFS('URABA '!A:A,"Carepa",'URABA '!S:S,"INVIABLE SANITARIAMENTE")</f>
        <v>10</v>
      </c>
      <c r="M41" s="35">
        <f>(L41/$B$41)*100</f>
        <v>66.666666666666657</v>
      </c>
      <c r="N41" s="31">
        <f t="shared" si="4"/>
        <v>0</v>
      </c>
      <c r="O41" s="35">
        <f>(N41/$B$41)*100</f>
        <v>0</v>
      </c>
    </row>
    <row r="42" spans="1:15" ht="20.85" customHeight="1">
      <c r="A42" s="45" t="s">
        <v>112</v>
      </c>
      <c r="B42" s="31">
        <f>'CONSOLIDADO-ACUEDUCTOSRURALES1'!D22</f>
        <v>4</v>
      </c>
      <c r="C42" s="35">
        <f t="shared" si="5"/>
        <v>3.8834951456310676</v>
      </c>
      <c r="D42" s="31">
        <f>COUNTIFS('URABA '!A:A,"Chigorodó",'URABA '!S:S,"SIN RIESGO")</f>
        <v>0</v>
      </c>
      <c r="E42" s="35">
        <f>(D42/$B$42)*100</f>
        <v>0</v>
      </c>
      <c r="F42" s="31">
        <f>COUNTIFS('URABA '!A:A,"Chigorodó",'URABA '!S:S,"BAJO")</f>
        <v>3</v>
      </c>
      <c r="G42" s="35">
        <f>(F42/$B$42)*100</f>
        <v>75</v>
      </c>
      <c r="H42" s="31">
        <f>COUNTIFS('URABA '!A:A,"Chigorodó",'URABA '!S:S,"MEDIO")</f>
        <v>1</v>
      </c>
      <c r="I42" s="35">
        <f>(H42/$B$42)*100</f>
        <v>25</v>
      </c>
      <c r="J42" s="31">
        <f>COUNTIFS('URABA '!A:A,"Chigorodó",'URABA '!S:S,"ALTO")</f>
        <v>0</v>
      </c>
      <c r="K42" s="35">
        <f>(J42/$B$42)*100</f>
        <v>0</v>
      </c>
      <c r="L42" s="31">
        <f>COUNTIFS('URABA '!A:A,"Chigorodó",'URABA '!S:S,"INVIABLE SANITARIAMENTE")</f>
        <v>0</v>
      </c>
      <c r="M42" s="35">
        <f>(L42/$B$42)*100</f>
        <v>0</v>
      </c>
      <c r="N42" s="31">
        <f t="shared" si="4"/>
        <v>0</v>
      </c>
      <c r="O42" s="35">
        <f>(N42/$B$42)*100</f>
        <v>0</v>
      </c>
    </row>
    <row r="43" spans="1:15" ht="20.85" customHeight="1">
      <c r="A43" s="45" t="s">
        <v>79</v>
      </c>
      <c r="B43" s="31">
        <f>'CONSOLIDADO-ACUEDUCTOSRURALES1'!D23</f>
        <v>0</v>
      </c>
      <c r="C43" s="35">
        <f t="shared" si="5"/>
        <v>0</v>
      </c>
      <c r="D43" s="31">
        <f>COUNTIFS('URABA '!A:A,"Murindo",'URABA '!S:S,"SIN RIESGO")</f>
        <v>0</v>
      </c>
      <c r="E43" s="35">
        <v>0</v>
      </c>
      <c r="F43" s="31">
        <f>COUNTIFS('URABA '!A:A,"Murindo",'URABA '!S:S,"BAJO")</f>
        <v>0</v>
      </c>
      <c r="G43" s="35">
        <v>0</v>
      </c>
      <c r="H43" s="31">
        <f>COUNTIFS('URABA '!A:A,"Murindo",'URABA '!S:S,"MEDIO")</f>
        <v>0</v>
      </c>
      <c r="I43" s="35">
        <v>0</v>
      </c>
      <c r="J43" s="31">
        <f>COUNTIFS('URABA '!A:A,"Murindo",'URABA '!S:S,"ALTO")</f>
        <v>0</v>
      </c>
      <c r="K43" s="35">
        <v>0</v>
      </c>
      <c r="L43" s="31">
        <f>COUNTIFS('URABA '!A:A,"Murindo",'URABA '!S:S,"INVIABLE SANITARIAMENTE")</f>
        <v>0</v>
      </c>
      <c r="M43" s="35">
        <v>0</v>
      </c>
      <c r="N43" s="31">
        <f t="shared" si="4"/>
        <v>0</v>
      </c>
      <c r="O43" s="35">
        <v>0</v>
      </c>
    </row>
    <row r="44" spans="1:15" ht="20.85" customHeight="1">
      <c r="A44" s="45" t="s">
        <v>113</v>
      </c>
      <c r="B44" s="31">
        <f>'CONSOLIDADO-ACUEDUCTOSRURALES1'!D24</f>
        <v>13</v>
      </c>
      <c r="C44" s="35">
        <f t="shared" si="5"/>
        <v>12.621359223300971</v>
      </c>
      <c r="D44" s="31">
        <f>COUNTIFS('URABA '!A:A,"Mutatá",'URABA '!S:S,"SIN RIESGO")</f>
        <v>1</v>
      </c>
      <c r="E44" s="35">
        <f>(D44/$B$44)*100</f>
        <v>7.6923076923076925</v>
      </c>
      <c r="F44" s="31">
        <f>COUNTIFS('URABA '!A:A,"Mutatá",'URABA '!S:S,"BAJO")</f>
        <v>0</v>
      </c>
      <c r="G44" s="35">
        <f>(F44/$B$44)*100</f>
        <v>0</v>
      </c>
      <c r="H44" s="31">
        <f>COUNTIFS('URABA '!A:A,"Mutatá",'URABA '!S:S,"MEDIO")</f>
        <v>0</v>
      </c>
      <c r="I44" s="35">
        <f>(H44/$B$44)*100</f>
        <v>0</v>
      </c>
      <c r="J44" s="31">
        <f>COUNTIFS('URABA '!A:A,"Mutatá",'URABA '!S:S,"ALTO")</f>
        <v>10</v>
      </c>
      <c r="K44" s="35">
        <f>(J44/$B$44)*100</f>
        <v>76.923076923076934</v>
      </c>
      <c r="L44" s="31">
        <f>COUNTIFS('URABA '!A:A,"Mutatá",'URABA '!S:S,"INVIABLE SANITARIAMENTE")</f>
        <v>0</v>
      </c>
      <c r="M44" s="35">
        <f>(L44/$B$44)*100</f>
        <v>0</v>
      </c>
      <c r="N44" s="31">
        <f t="shared" si="4"/>
        <v>2</v>
      </c>
      <c r="O44" s="35">
        <f>(N44/$B$44)*100</f>
        <v>15.384615384615385</v>
      </c>
    </row>
    <row r="45" spans="1:15" ht="20.85" customHeight="1">
      <c r="A45" s="45" t="s">
        <v>114</v>
      </c>
      <c r="B45" s="31">
        <f>'CONSOLIDADO-ACUEDUCTOSRURALES1'!D25</f>
        <v>22</v>
      </c>
      <c r="C45" s="35">
        <f t="shared" si="5"/>
        <v>21.359223300970871</v>
      </c>
      <c r="D45" s="31">
        <f>COUNTIFS('URABA '!A:A,"Necoclí",'URABA '!S:S,"SIN RIESGO")</f>
        <v>4</v>
      </c>
      <c r="E45" s="35">
        <f>(D45/$B$45)*100</f>
        <v>18.181818181818183</v>
      </c>
      <c r="F45" s="31">
        <f>COUNTIFS('URABA '!A:A,"Necoclí",'URABA '!S:S,"BAJO")</f>
        <v>0</v>
      </c>
      <c r="G45" s="35">
        <f>(F45/$B$45)*100</f>
        <v>0</v>
      </c>
      <c r="H45" s="31">
        <f>COUNTIFS('URABA '!A:A,"Necoclí",'URABA '!S:S,"MEDIO")</f>
        <v>0</v>
      </c>
      <c r="I45" s="35">
        <f>(H45/$B$45)*100</f>
        <v>0</v>
      </c>
      <c r="J45" s="31">
        <f>COUNTIFS('URABA '!A:A,"Necoclí",'URABA '!S:S,"ALTO")</f>
        <v>0</v>
      </c>
      <c r="K45" s="35">
        <f>(J45/$B$45)*100</f>
        <v>0</v>
      </c>
      <c r="L45" s="31">
        <f>COUNTIFS('URABA '!A:A,"Necoclí",'URABA '!S:S,"INVIABLE SANITARIAMENTE")</f>
        <v>16</v>
      </c>
      <c r="M45" s="35">
        <f>(L45/$B$45)*100</f>
        <v>72.727272727272734</v>
      </c>
      <c r="N45" s="31">
        <f t="shared" si="4"/>
        <v>2</v>
      </c>
      <c r="O45" s="35">
        <f>(N45/$B$45)*100</f>
        <v>9.0909090909090917</v>
      </c>
    </row>
    <row r="46" spans="1:15" ht="20.85" customHeight="1">
      <c r="A46" s="45" t="s">
        <v>115</v>
      </c>
      <c r="B46" s="31">
        <f>'CONSOLIDADO-ACUEDUCTOSRURALES1'!D26</f>
        <v>2</v>
      </c>
      <c r="C46" s="35">
        <f t="shared" si="5"/>
        <v>1.9417475728155338</v>
      </c>
      <c r="D46" s="31">
        <f>COUNTIFS('URABA '!A:A,"San Juan De Urabá",'URABA '!S:S,"SIN RIESGO")</f>
        <v>0</v>
      </c>
      <c r="E46" s="35">
        <f>(D46/$B$46)*100</f>
        <v>0</v>
      </c>
      <c r="F46" s="31">
        <f>COUNTIFS('URABA '!A:A,"San Juan De Urabá",'URABA '!S:S,"BAJO")</f>
        <v>0</v>
      </c>
      <c r="G46" s="35">
        <f>(F46/$B$46)*100</f>
        <v>0</v>
      </c>
      <c r="H46" s="31">
        <f>COUNTIFS('URABA '!A:A,"San Juan De Urabá",'URABA '!S:S,"MEDIO")</f>
        <v>0</v>
      </c>
      <c r="I46" s="35">
        <f>(H46/$B$46)*100</f>
        <v>0</v>
      </c>
      <c r="J46" s="31">
        <f>COUNTIFS('URABA '!A:A,"San Juan De Urabá",'URABA '!S:S,"ALTO")</f>
        <v>0</v>
      </c>
      <c r="K46" s="35">
        <f>(J46/$B$46)*100</f>
        <v>0</v>
      </c>
      <c r="L46" s="31">
        <f>COUNTIFS('URABA '!A:A,"San Juan De Urabá",'URABA '!S:S,"INVIABLE SANITARIAMENTE")</f>
        <v>2</v>
      </c>
      <c r="M46" s="35">
        <f>(L46/$B$46)*100</f>
        <v>100</v>
      </c>
      <c r="N46" s="31">
        <f t="shared" si="4"/>
        <v>0</v>
      </c>
      <c r="O46" s="35">
        <f>(N46/$B$46)*100</f>
        <v>0</v>
      </c>
    </row>
    <row r="47" spans="1:15" ht="20.85" customHeight="1">
      <c r="A47" s="45" t="s">
        <v>116</v>
      </c>
      <c r="B47" s="31">
        <f>'CONSOLIDADO-ACUEDUCTOSRURALES1'!D27</f>
        <v>6</v>
      </c>
      <c r="C47" s="35">
        <f t="shared" si="5"/>
        <v>5.825242718446602</v>
      </c>
      <c r="D47" s="31">
        <f>COUNTIFS('URABA '!A:A,"San Pedro de Urabá",'URABA '!S:S,"SIN RIESGO")</f>
        <v>0</v>
      </c>
      <c r="E47" s="35">
        <f>(D47/$B$47)*100</f>
        <v>0</v>
      </c>
      <c r="F47" s="31">
        <f>COUNTIFS('URABA '!A:A,"San Pedro de Urabá",'URABA '!S:S,"BAJO")</f>
        <v>0</v>
      </c>
      <c r="G47" s="35">
        <f>(F47/$B$47)*100</f>
        <v>0</v>
      </c>
      <c r="H47" s="31">
        <f>COUNTIFS('URABA '!A:A,"San Pedro de Urabá",'URABA '!S:S,"MEDIO")</f>
        <v>0</v>
      </c>
      <c r="I47" s="35">
        <f>(H47/$B$47)*100</f>
        <v>0</v>
      </c>
      <c r="J47" s="31">
        <f>COUNTIFS('URABA '!A:A,"San Pedro De Uraba",'URABA '!S:S,"ALTO")</f>
        <v>0</v>
      </c>
      <c r="K47" s="35">
        <f>(J47/$B$47)*100</f>
        <v>0</v>
      </c>
      <c r="L47" s="31">
        <f>COUNTIFS('URABA '!A:A,"San Pedro de Urabá",'URABA '!S:S,"INVIABLE SANITARIAMENTE")</f>
        <v>4</v>
      </c>
      <c r="M47" s="35">
        <f>(L47/$B$47)*100</f>
        <v>66.666666666666657</v>
      </c>
      <c r="N47" s="31">
        <f t="shared" si="4"/>
        <v>2</v>
      </c>
      <c r="O47" s="35">
        <f>(N47/$B$47)*100</f>
        <v>33.333333333333329</v>
      </c>
    </row>
    <row r="48" spans="1:15" ht="20.85" customHeight="1">
      <c r="A48" s="45" t="s">
        <v>117</v>
      </c>
      <c r="B48" s="31">
        <f>'CONSOLIDADO-ACUEDUCTOSRURALES1'!D28</f>
        <v>0</v>
      </c>
      <c r="C48" s="35">
        <f t="shared" si="5"/>
        <v>0</v>
      </c>
      <c r="D48" s="31">
        <f>COUNTIFS('URABA '!A:A,"Vigia Del Fuerte",'URABA '!S:S,"SIN RIESGO")</f>
        <v>0</v>
      </c>
      <c r="E48" s="35">
        <v>0</v>
      </c>
      <c r="F48" s="31">
        <f>COUNTIFS('URABA '!A:A,"Vigia Del Fuerte",'URABA '!S:S,"BAJO")</f>
        <v>0</v>
      </c>
      <c r="G48" s="35">
        <v>0</v>
      </c>
      <c r="H48" s="31">
        <f>COUNTIFS('URABA '!A:A,"Vigia Del Fuerte",'URABA '!S:S,"MEDIO")</f>
        <v>0</v>
      </c>
      <c r="I48" s="35">
        <v>0</v>
      </c>
      <c r="J48" s="31">
        <f>COUNTIFS('URABA '!A:A,"Vigia Del Fuerte",'URABA '!S:S,"ALTO")</f>
        <v>0</v>
      </c>
      <c r="K48" s="35">
        <v>0</v>
      </c>
      <c r="L48" s="31">
        <f>COUNTIFS('URABA '!A:A,"Vigia Del Fuerte",'URABA '!S:S,"INVIABLE SANITARIAMENTE")</f>
        <v>0</v>
      </c>
      <c r="M48" s="35">
        <v>0</v>
      </c>
      <c r="N48" s="31">
        <f t="shared" si="4"/>
        <v>0</v>
      </c>
      <c r="O48" s="35">
        <v>0</v>
      </c>
    </row>
    <row r="49" spans="1:15" ht="20.85" customHeight="1">
      <c r="A49" s="45" t="s">
        <v>118</v>
      </c>
      <c r="B49" s="31">
        <f>'CONSOLIDADO-ACUEDUCTOSRURALES1'!D29</f>
        <v>14</v>
      </c>
      <c r="C49" s="35">
        <f t="shared" si="5"/>
        <v>13.592233009708737</v>
      </c>
      <c r="D49" s="31">
        <f>COUNTIFS('URABA '!A:A,"Turbo",'URABA '!S:S,"SIN RIESGO")</f>
        <v>3</v>
      </c>
      <c r="E49" s="35">
        <f>(D49/$B$49)*100</f>
        <v>21.428571428571427</v>
      </c>
      <c r="F49" s="31">
        <f>COUNTIFS('URABA '!A:A,"Turbo",'URABA '!S:S,"BAJO")</f>
        <v>0</v>
      </c>
      <c r="G49" s="35">
        <f>(F49/$B$49)*100</f>
        <v>0</v>
      </c>
      <c r="H49" s="31">
        <f>COUNTIFS('URABA '!A:A,"Turbo",'URABA '!S:S,"MEDIO")</f>
        <v>0</v>
      </c>
      <c r="I49" s="35">
        <f>(H49/$B$49)*100</f>
        <v>0</v>
      </c>
      <c r="J49" s="31">
        <f>COUNTIFS('URABA '!A:A,"Turbo",'URABA '!S:S,"ALTO")</f>
        <v>0</v>
      </c>
      <c r="K49" s="35">
        <f>(J49/$B$49)*100</f>
        <v>0</v>
      </c>
      <c r="L49" s="31">
        <f>COUNTIFS('URABA '!A:A,"Turbo",'URABA '!S:S,"INVIABLE SANITARIAMENTE")</f>
        <v>5</v>
      </c>
      <c r="M49" s="35">
        <f>(L49/$B$49)*100</f>
        <v>35.714285714285715</v>
      </c>
      <c r="N49" s="31">
        <f t="shared" si="4"/>
        <v>6</v>
      </c>
      <c r="O49" s="35">
        <f>(N49/$B$49)*100</f>
        <v>42.857142857142854</v>
      </c>
    </row>
    <row r="50" spans="1:15" s="16" customFormat="1" ht="20.85" customHeight="1">
      <c r="A50" s="56" t="s">
        <v>218</v>
      </c>
      <c r="B50" s="57">
        <f>SUM(B39:B49)</f>
        <v>103</v>
      </c>
      <c r="C50" s="58">
        <f>SUM(C39:C49)</f>
        <v>99.999999999999986</v>
      </c>
      <c r="D50" s="57">
        <f>SUM(D39:D49)</f>
        <v>12</v>
      </c>
      <c r="E50" s="58">
        <f>(D50/$B$50)*100</f>
        <v>11.650485436893204</v>
      </c>
      <c r="F50" s="57">
        <f>SUM(F39:F49)</f>
        <v>3</v>
      </c>
      <c r="G50" s="58">
        <f>(F50/$B$50)*100</f>
        <v>2.912621359223301</v>
      </c>
      <c r="H50" s="57">
        <f>SUM(H39:H49)</f>
        <v>4</v>
      </c>
      <c r="I50" s="58">
        <f>(H50/$B$50)*100</f>
        <v>3.8834951456310676</v>
      </c>
      <c r="J50" s="57">
        <f>SUM(J39:J49)</f>
        <v>16</v>
      </c>
      <c r="K50" s="58">
        <f>(J50/$B$50)*100</f>
        <v>15.53398058252427</v>
      </c>
      <c r="L50" s="57">
        <f>SUM(L39:L49)</f>
        <v>55</v>
      </c>
      <c r="M50" s="58">
        <f>(L50/$B$50)*100</f>
        <v>53.398058252427184</v>
      </c>
      <c r="N50" s="57">
        <f>SUM(N39:N49)</f>
        <v>13</v>
      </c>
      <c r="O50" s="58">
        <f>(N50/$B$50)*100</f>
        <v>12.621359223300971</v>
      </c>
    </row>
    <row r="54" spans="1:15" ht="21.75" customHeight="1">
      <c r="A54" s="655" t="s">
        <v>4336</v>
      </c>
      <c r="B54" s="658"/>
      <c r="C54" s="658"/>
      <c r="D54" s="658"/>
      <c r="E54" s="658"/>
      <c r="F54" s="658"/>
      <c r="G54" s="658"/>
      <c r="H54" s="658"/>
      <c r="I54" s="658"/>
      <c r="J54" s="658"/>
      <c r="K54" s="658"/>
      <c r="L54" s="658"/>
      <c r="M54" s="658"/>
      <c r="N54" s="658"/>
      <c r="O54" s="659"/>
    </row>
    <row r="55" spans="1:15" ht="120.75" customHeight="1">
      <c r="A55" s="52" t="s">
        <v>11</v>
      </c>
      <c r="B55" s="53" t="s">
        <v>246</v>
      </c>
      <c r="C55" s="52" t="s">
        <v>99</v>
      </c>
      <c r="D55" s="184" t="s">
        <v>240</v>
      </c>
      <c r="E55" s="52" t="s">
        <v>99</v>
      </c>
      <c r="F55" s="185" t="s">
        <v>241</v>
      </c>
      <c r="G55" s="52" t="s">
        <v>99</v>
      </c>
      <c r="H55" s="186" t="s">
        <v>242</v>
      </c>
      <c r="I55" s="52" t="s">
        <v>99</v>
      </c>
      <c r="J55" s="187" t="s">
        <v>243</v>
      </c>
      <c r="K55" s="52" t="s">
        <v>99</v>
      </c>
      <c r="L55" s="188" t="s">
        <v>244</v>
      </c>
      <c r="M55" s="52" t="s">
        <v>99</v>
      </c>
      <c r="N55" s="53" t="s">
        <v>245</v>
      </c>
      <c r="O55" s="52" t="s">
        <v>99</v>
      </c>
    </row>
    <row r="56" spans="1:15" ht="20.85" customHeight="1">
      <c r="A56" s="218" t="s">
        <v>120</v>
      </c>
      <c r="B56" s="31">
        <f>'CONSOLIDADO-ACUEDUCTOSRURALES1'!D31</f>
        <v>24</v>
      </c>
      <c r="C56" s="35">
        <f>(B56/$B$73)*100</f>
        <v>9.4488188976377945</v>
      </c>
      <c r="D56" s="31">
        <f>COUNTIFS('NORTE '!A:A,"Angostura",'NORTE '!S:S,"SIN RIESGO")</f>
        <v>0</v>
      </c>
      <c r="E56" s="35">
        <f>(D56/$B$56)*100</f>
        <v>0</v>
      </c>
      <c r="F56" s="173">
        <f>COUNTIFS('NORTE '!A:A,"Angostura",'NORTE '!S:S,"BAJO")</f>
        <v>1</v>
      </c>
      <c r="G56" s="35">
        <f>(F56/$B$56)*100</f>
        <v>4.1666666666666661</v>
      </c>
      <c r="H56" s="31">
        <f>COUNTIFS('NORTE '!A:A,"Angostura",'NORTE '!S:S,"MEDIO")</f>
        <v>0</v>
      </c>
      <c r="I56" s="35">
        <f>(H56/$B$56)*100</f>
        <v>0</v>
      </c>
      <c r="J56" s="31">
        <f>COUNTIFS('NORTE '!A:A,"Angostura",'NORTE '!S:S,"ALTO")</f>
        <v>17</v>
      </c>
      <c r="K56" s="35">
        <f>(J56/$B$56)*100</f>
        <v>70.833333333333343</v>
      </c>
      <c r="L56" s="31">
        <f>COUNTIFS('NORTE '!A:A,"Angostura",'NORTE '!S:S,"INVIABLE SANITARIAMENTE")</f>
        <v>6</v>
      </c>
      <c r="M56" s="35">
        <f>(L56/$B$56)*100</f>
        <v>25</v>
      </c>
      <c r="N56" s="31">
        <f>B56-(D56+F56+H56+J56+L56)</f>
        <v>0</v>
      </c>
      <c r="O56" s="35">
        <f>(N56/$B$56)*100</f>
        <v>0</v>
      </c>
    </row>
    <row r="57" spans="1:15" ht="20.85" customHeight="1">
      <c r="A57" s="218" t="s">
        <v>121</v>
      </c>
      <c r="B57" s="31">
        <f>'CONSOLIDADO-ACUEDUCTOSRURALES1'!D32</f>
        <v>9</v>
      </c>
      <c r="C57" s="35">
        <f>(B57/$B$73)*100</f>
        <v>3.5433070866141732</v>
      </c>
      <c r="D57" s="31">
        <f>COUNTIFS('NORTE '!A:A,"Belmira",'NORTE '!S:S,"SIN RIESGO")</f>
        <v>2</v>
      </c>
      <c r="E57" s="35">
        <f>(D57/$B$57)*100</f>
        <v>22.222222222222221</v>
      </c>
      <c r="F57" s="31">
        <f>COUNTIFS('NORTE '!A:A,"Belmira",'NORTE '!S:S,"BAJO")</f>
        <v>0</v>
      </c>
      <c r="G57" s="35">
        <f>(F57/$B$57)*100</f>
        <v>0</v>
      </c>
      <c r="H57" s="31">
        <f>COUNTIFS('NORTE '!A:A,"Belmira",'NORTE '!S:S,"MEDIO")</f>
        <v>2</v>
      </c>
      <c r="I57" s="35">
        <f>(H57/$B$57)*100</f>
        <v>22.222222222222221</v>
      </c>
      <c r="J57" s="31">
        <f>COUNTIFS('NORTE '!A:A,"Belmira",'NORTE '!S:S,"ALTO")</f>
        <v>5</v>
      </c>
      <c r="K57" s="35">
        <f>(J57/$B$57)*100</f>
        <v>55.555555555555557</v>
      </c>
      <c r="L57" s="31">
        <f>COUNTIFS('NORTE '!A:A,"Belmira",'NORTE '!S:S,"INVIABLE SANITARIAMENTE")</f>
        <v>0</v>
      </c>
      <c r="M57" s="35">
        <f>(L57/$B$57)*100</f>
        <v>0</v>
      </c>
      <c r="N57" s="31">
        <f t="shared" ref="N57:N72" si="6">B57-(D57+F57+H57+J57+L57)</f>
        <v>0</v>
      </c>
      <c r="O57" s="35">
        <f>(N57/$B$57)*100</f>
        <v>0</v>
      </c>
    </row>
    <row r="58" spans="1:15" ht="20.85" customHeight="1">
      <c r="A58" s="218" t="s">
        <v>122</v>
      </c>
      <c r="B58" s="31">
        <f>'CONSOLIDADO-ACUEDUCTOSRURALES1'!D33</f>
        <v>12</v>
      </c>
      <c r="C58" s="35">
        <f t="shared" ref="C58:C72" si="7">(B58/$B$73)*100</f>
        <v>4.7244094488188972</v>
      </c>
      <c r="D58" s="31">
        <f>COUNTIFS('NORTE '!A:A,"Briceño",'NORTE '!S:S,"SIN RIESGO")</f>
        <v>0</v>
      </c>
      <c r="E58" s="35">
        <f>(D58/$B$58)*100</f>
        <v>0</v>
      </c>
      <c r="F58" s="31">
        <f>COUNTIFS('NORTE '!C:C,"Briceño",'NORTE '!U:U, "BAJO")</f>
        <v>0</v>
      </c>
      <c r="G58" s="35">
        <f>(F58/$B$58)*100</f>
        <v>0</v>
      </c>
      <c r="H58" s="31">
        <f>COUNTIFS('NORTE '!A:A,"Briceño",'NORTE '!S:S,"MEDIO")</f>
        <v>0</v>
      </c>
      <c r="I58" s="35">
        <f>(H58/$B$58)*100</f>
        <v>0</v>
      </c>
      <c r="J58" s="31">
        <f>COUNTIFS('NORTE '!A:A,"Briceño",'NORTE '!S:S,"ALTO")</f>
        <v>12</v>
      </c>
      <c r="K58" s="35">
        <f>(J58/$B$58)*100</f>
        <v>100</v>
      </c>
      <c r="L58" s="31">
        <f>COUNTIFS('NORTE '!A:A,"Briceño",'NORTE '!S:S,"INVIABLE SANITARIAMENTE")</f>
        <v>0</v>
      </c>
      <c r="M58" s="35">
        <f>(L58/$B$58)*100</f>
        <v>0</v>
      </c>
      <c r="N58" s="31">
        <f t="shared" si="6"/>
        <v>0</v>
      </c>
      <c r="O58" s="35">
        <f>(N58/$B$58)*100</f>
        <v>0</v>
      </c>
    </row>
    <row r="59" spans="1:15" ht="20.85" customHeight="1">
      <c r="A59" s="218" t="s">
        <v>123</v>
      </c>
      <c r="B59" s="31">
        <f>'CONSOLIDADO-ACUEDUCTOSRURALES1'!D34</f>
        <v>11</v>
      </c>
      <c r="C59" s="35">
        <f t="shared" si="7"/>
        <v>4.3307086614173231</v>
      </c>
      <c r="D59" s="31">
        <f>COUNTIFS('NORTE '!A:A,"Campamento",'NORTE '!S:S,"SIN RIESGO")</f>
        <v>0</v>
      </c>
      <c r="E59" s="35">
        <f>(D59/$B$59)*100</f>
        <v>0</v>
      </c>
      <c r="F59" s="31">
        <f>COUNTIFS('NORTE '!A:A,"Campamento",'NORTE '!S:S, "BAJO")</f>
        <v>0</v>
      </c>
      <c r="G59" s="35">
        <f>(F59/$B$59)*100</f>
        <v>0</v>
      </c>
      <c r="H59" s="31">
        <f>COUNTIFS('NORTE '!A:A,"Campamento",'NORTE '!S:S,"MEDIO")</f>
        <v>0</v>
      </c>
      <c r="I59" s="35">
        <f>(H59/$B$59)*100</f>
        <v>0</v>
      </c>
      <c r="J59" s="31">
        <f>COUNTIFS('NORTE '!A:A,"Campamento",'NORTE '!S:S,"ALTO")</f>
        <v>0</v>
      </c>
      <c r="K59" s="35">
        <f>(J59/$B$59)*100</f>
        <v>0</v>
      </c>
      <c r="L59" s="31">
        <f>COUNTIFS('NORTE '!A:A,"Campamento",'NORTE '!S:S,"INVIABLE SANITARIAMENTE")</f>
        <v>1</v>
      </c>
      <c r="M59" s="35">
        <f>(L59/$B$59)*100</f>
        <v>9.0909090909090917</v>
      </c>
      <c r="N59" s="31">
        <f t="shared" si="6"/>
        <v>10</v>
      </c>
      <c r="O59" s="35">
        <f>(N59/$B$59)*100</f>
        <v>90.909090909090907</v>
      </c>
    </row>
    <row r="60" spans="1:15" ht="20.85" customHeight="1">
      <c r="A60" s="218" t="s">
        <v>124</v>
      </c>
      <c r="B60" s="31">
        <f>'CONSOLIDADO-ACUEDUCTOSRURALES1'!D35</f>
        <v>6</v>
      </c>
      <c r="C60" s="35">
        <f t="shared" si="7"/>
        <v>2.3622047244094486</v>
      </c>
      <c r="D60" s="31">
        <f>COUNTIFS('NORTE '!A:A,"Carolina del Príncipe",'NORTE '!S:S,"SIN RIESGO")</f>
        <v>1</v>
      </c>
      <c r="E60" s="35">
        <f>(D60/$B$60)*100</f>
        <v>16.666666666666664</v>
      </c>
      <c r="F60" s="31">
        <f>COUNTIFS('NORTE '!A:A,"Carolina del Príncipe",'NORTE '!S:S, "BAJO")</f>
        <v>0</v>
      </c>
      <c r="G60" s="35">
        <f>(F60/$B$60)*100</f>
        <v>0</v>
      </c>
      <c r="H60" s="31">
        <f>COUNTIFS('NORTE '!A:A,"Carolina del Príncipe",'NORTE '!S:S,"MEDIO")</f>
        <v>2</v>
      </c>
      <c r="I60" s="35">
        <f>(H60/$B$60)*100</f>
        <v>33.333333333333329</v>
      </c>
      <c r="J60" s="31">
        <f>COUNTIFS('NORTE '!A:A,"Carolina del Príncipe",'NORTE '!S:S,"ALTO")</f>
        <v>0</v>
      </c>
      <c r="K60" s="35">
        <f>(J60/$B$60)*100</f>
        <v>0</v>
      </c>
      <c r="L60" s="31">
        <f>COUNTIFS('NORTE '!A:A,"Carolina del Príncipe",'NORTE '!S:S,"INVIABLE SANITARIAMENTE")</f>
        <v>1</v>
      </c>
      <c r="M60" s="35">
        <f>(L60/$B$60)*100</f>
        <v>16.666666666666664</v>
      </c>
      <c r="N60" s="31">
        <f t="shared" si="6"/>
        <v>2</v>
      </c>
      <c r="O60" s="35">
        <f>(N60/$B$60)*100</f>
        <v>33.333333333333329</v>
      </c>
    </row>
    <row r="61" spans="1:15" ht="20.85" customHeight="1">
      <c r="A61" s="218" t="s">
        <v>125</v>
      </c>
      <c r="B61" s="31">
        <f>'CONSOLIDADO-ACUEDUCTOSRURALES1'!D36</f>
        <v>5</v>
      </c>
      <c r="C61" s="35">
        <f t="shared" si="7"/>
        <v>1.9685039370078741</v>
      </c>
      <c r="D61" s="31">
        <f>COUNTIFS('NORTE '!A:A,"Don Matías",'NORTE '!S:S, "SIN RIESGO")</f>
        <v>0</v>
      </c>
      <c r="E61" s="35">
        <f>(D61/$B$61)*100</f>
        <v>0</v>
      </c>
      <c r="F61" s="31">
        <f>COUNTIFS('NORTE '!A:A,"Don Matías",'NORTE '!S:S, "BAJO")</f>
        <v>0</v>
      </c>
      <c r="G61" s="35">
        <f>(F61/$B$61)*100</f>
        <v>0</v>
      </c>
      <c r="H61" s="31">
        <f>COUNTIFS('NORTE '!A:A,"Don Matías",'NORTE '!S:S,"MEDIO")</f>
        <v>0</v>
      </c>
      <c r="I61" s="35">
        <f>(H61/$B$61)*100</f>
        <v>0</v>
      </c>
      <c r="J61" s="31">
        <f>COUNTIFS('NORTE '!A:A,"Don Matías",'NORTE '!S:S,"ALTO")</f>
        <v>2</v>
      </c>
      <c r="K61" s="35">
        <f>(J61/$B$61)*100</f>
        <v>40</v>
      </c>
      <c r="L61" s="31">
        <f>COUNTIFS('NORTE '!A:A,"Don Matías",'NORTE '!S:S,"INVIABLE SANITARIAMENTE")</f>
        <v>3</v>
      </c>
      <c r="M61" s="35">
        <f>(L61/$B$61)*100</f>
        <v>60</v>
      </c>
      <c r="N61" s="31">
        <f t="shared" si="6"/>
        <v>0</v>
      </c>
      <c r="O61" s="35">
        <f>(N61/$B$61)*100</f>
        <v>0</v>
      </c>
    </row>
    <row r="62" spans="1:15" ht="20.85" customHeight="1">
      <c r="A62" s="218" t="s">
        <v>3527</v>
      </c>
      <c r="B62" s="31">
        <f>'CONSOLIDADO-ACUEDUCTOSRURALES1'!D37</f>
        <v>11</v>
      </c>
      <c r="C62" s="35">
        <f t="shared" si="7"/>
        <v>4.3307086614173231</v>
      </c>
      <c r="D62" s="31">
        <f>COUNTIFS('NORTE '!A:A,"Entrerríos",'NORTE '!S:S, "SIN RIESGO")</f>
        <v>5</v>
      </c>
      <c r="E62" s="35">
        <f>(D62/$B$62)*100</f>
        <v>45.454545454545453</v>
      </c>
      <c r="F62" s="31">
        <f>COUNTIFS('NORTE '!A:A,"Entrerríos",'NORTE '!S:S,"BAJO")</f>
        <v>1</v>
      </c>
      <c r="G62" s="35">
        <f>(F62/$B$62)*100</f>
        <v>9.0909090909090917</v>
      </c>
      <c r="H62" s="31">
        <f>COUNTIFS('NORTE '!A:A,"Entrerríos",'NORTE '!S:S,"MEDIO")</f>
        <v>1</v>
      </c>
      <c r="I62" s="35">
        <f>(H62/$B$62)*100</f>
        <v>9.0909090909090917</v>
      </c>
      <c r="J62" s="31">
        <f>COUNTIFS('NORTE '!A:A,"Entrerríos",'NORTE '!S:S,"ALTO")</f>
        <v>3</v>
      </c>
      <c r="K62" s="35">
        <f>(J62/$B$62)*100</f>
        <v>27.27272727272727</v>
      </c>
      <c r="L62" s="31">
        <f>COUNTIFS('NORTE '!A:A,"Entrerríos",'NORTE '!S:S,"INVIABLE SANITARIAMENTE")</f>
        <v>0</v>
      </c>
      <c r="M62" s="35">
        <f>(L62/$B$62)*100</f>
        <v>0</v>
      </c>
      <c r="N62" s="31">
        <f t="shared" si="6"/>
        <v>1</v>
      </c>
      <c r="O62" s="35">
        <f>(N62/$B$62)*100</f>
        <v>9.0909090909090917</v>
      </c>
    </row>
    <row r="63" spans="1:15" ht="20.85" customHeight="1">
      <c r="A63" s="218" t="s">
        <v>126</v>
      </c>
      <c r="B63" s="31">
        <f>'CONSOLIDADO-ACUEDUCTOSRURALES1'!D38</f>
        <v>23</v>
      </c>
      <c r="C63" s="35">
        <f t="shared" si="7"/>
        <v>9.0551181102362204</v>
      </c>
      <c r="D63" s="31">
        <f>COUNTIFS('NORTE '!A:A,"Gómez Plata",'NORTE '!S:S, "SIN RIESGO")</f>
        <v>0</v>
      </c>
      <c r="E63" s="35">
        <f>(D63/$B$63)*100</f>
        <v>0</v>
      </c>
      <c r="F63" s="31">
        <f>COUNTIFS('NORTE '!A:A,"Gómez Plata",'NORTE '!S:S, "BAJO")</f>
        <v>0</v>
      </c>
      <c r="G63" s="35">
        <f>(F63/$B$63)*100</f>
        <v>0</v>
      </c>
      <c r="H63" s="31">
        <f>COUNTIFS('NORTE '!A:A,"Gómez Plata",'NORTE '!S:S,"MEDIO")</f>
        <v>0</v>
      </c>
      <c r="I63" s="35">
        <f>(H63/$B$63)*100</f>
        <v>0</v>
      </c>
      <c r="J63" s="31">
        <f>COUNTIFS('NORTE '!A:A,"Gómez Plata",'NORTE '!S:S,"ALTO")</f>
        <v>4</v>
      </c>
      <c r="K63" s="35">
        <f>(J63/$B$63)*100</f>
        <v>17.391304347826086</v>
      </c>
      <c r="L63" s="31">
        <f>COUNTIFS('NORTE '!A:A,"Gómez Plata",'NORTE '!S:S,"INVIABLE SANITARIAMENTE")</f>
        <v>16</v>
      </c>
      <c r="M63" s="35">
        <f>(L63/$B$63)*100</f>
        <v>69.565217391304344</v>
      </c>
      <c r="N63" s="31">
        <f t="shared" si="6"/>
        <v>3</v>
      </c>
      <c r="O63" s="35">
        <f>(N63/$B$63)*100</f>
        <v>13.043478260869565</v>
      </c>
    </row>
    <row r="64" spans="1:15" ht="20.85" customHeight="1">
      <c r="A64" s="218" t="s">
        <v>127</v>
      </c>
      <c r="B64" s="31">
        <f>'CONSOLIDADO-ACUEDUCTOSRURALES1'!D39</f>
        <v>15</v>
      </c>
      <c r="C64" s="35">
        <f t="shared" si="7"/>
        <v>5.9055118110236222</v>
      </c>
      <c r="D64" s="31">
        <f>COUNTIFS('NORTE '!A:A,"Guadalupe",'NORTE '!S:S, "SIN RIESGO")</f>
        <v>3</v>
      </c>
      <c r="E64" s="35">
        <f>(D64/$B$64)*100</f>
        <v>20</v>
      </c>
      <c r="F64" s="31">
        <f>COUNTIFS('NORTE '!A:A,"Guadalupe",'NORTE '!S:S, "BAJO")</f>
        <v>0</v>
      </c>
      <c r="G64" s="35">
        <f>(F64/$B$64)*100</f>
        <v>0</v>
      </c>
      <c r="H64" s="31">
        <f>COUNTIFS('NORTE '!A:A,"Guadalupe",'NORTE '!S:S,"MEDIO")</f>
        <v>0</v>
      </c>
      <c r="I64" s="35">
        <f>(H64/$B$64)*100</f>
        <v>0</v>
      </c>
      <c r="J64" s="31">
        <f>COUNTIFS('NORTE '!A:A,"Guadalupe",'NORTE '!S:S,"ALTO")</f>
        <v>0</v>
      </c>
      <c r="K64" s="35">
        <f>(J64/$B$64)*100</f>
        <v>0</v>
      </c>
      <c r="L64" s="31">
        <f>COUNTIFS('NORTE '!A:A,"Guadalupe",'NORTE '!S:S,"INVIABLE SANITARIAMENTE")</f>
        <v>6</v>
      </c>
      <c r="M64" s="35">
        <f>(L64/$B$64)*100</f>
        <v>40</v>
      </c>
      <c r="N64" s="31">
        <f t="shared" si="6"/>
        <v>6</v>
      </c>
      <c r="O64" s="35">
        <f>(N64/$B$64)*100</f>
        <v>40</v>
      </c>
    </row>
    <row r="65" spans="1:15" ht="20.85" customHeight="1">
      <c r="A65" s="218" t="s">
        <v>128</v>
      </c>
      <c r="B65" s="31">
        <f>'CONSOLIDADO-ACUEDUCTOSRURALES1'!D40</f>
        <v>37</v>
      </c>
      <c r="C65" s="35">
        <f t="shared" si="7"/>
        <v>14.566929133858267</v>
      </c>
      <c r="D65" s="31">
        <f>COUNTIFS('NORTE '!A:A,"Ituango",'NORTE '!S:S, "SIN RIESGO")</f>
        <v>0</v>
      </c>
      <c r="E65" s="35">
        <f>(D65/$B$65)*100</f>
        <v>0</v>
      </c>
      <c r="F65" s="31">
        <f>COUNTIFS('NORTE '!A:A,"Ituango",'NORTE '!S:S, "BAJO")</f>
        <v>0</v>
      </c>
      <c r="G65" s="35">
        <f>(F65/$B$65)*100</f>
        <v>0</v>
      </c>
      <c r="H65" s="31">
        <f>COUNTIFS('NORTE '!A:A,"Ituango",'NORTE '!S:S,"MEDIO")</f>
        <v>0</v>
      </c>
      <c r="I65" s="35">
        <f>(H65/$B$65)*100</f>
        <v>0</v>
      </c>
      <c r="J65" s="31">
        <f>COUNTIFS('NORTE '!A:A,"Ituango",'NORTE '!S:S,"ALTO")</f>
        <v>0</v>
      </c>
      <c r="K65" s="35">
        <f>(J65/$B$65)*100</f>
        <v>0</v>
      </c>
      <c r="L65" s="31">
        <f>COUNTIFS('NORTE '!A:A,"Ituango",'NORTE '!S:S,"INVIABLE SANITARIAMENTE")</f>
        <v>16</v>
      </c>
      <c r="M65" s="35">
        <f>(L65/$B$65)*100</f>
        <v>43.243243243243242</v>
      </c>
      <c r="N65" s="31">
        <f t="shared" si="6"/>
        <v>21</v>
      </c>
      <c r="O65" s="35">
        <f>(N65/$B$65)*100</f>
        <v>56.756756756756758</v>
      </c>
    </row>
    <row r="66" spans="1:15" ht="20.85" customHeight="1">
      <c r="A66" s="218" t="s">
        <v>129</v>
      </c>
      <c r="B66" s="31">
        <f>'CONSOLIDADO-ACUEDUCTOSRURALES1'!D41</f>
        <v>20</v>
      </c>
      <c r="C66" s="35">
        <f t="shared" si="7"/>
        <v>7.8740157480314963</v>
      </c>
      <c r="D66" s="31">
        <f>COUNTIFS('NORTE '!A:A,"San Andrés de Cuerquia",'NORTE '!S:S, "SIN RIESGO")</f>
        <v>0</v>
      </c>
      <c r="E66" s="35">
        <f>(D66/$B$66)*100</f>
        <v>0</v>
      </c>
      <c r="F66" s="31">
        <f>COUNTIFS('NORTE '!A:A,"San Andrés de Cuerquia",'NORTE '!S:S, "BAJO")</f>
        <v>0</v>
      </c>
      <c r="G66" s="35">
        <f>(F66/$B$66)*100</f>
        <v>0</v>
      </c>
      <c r="H66" s="31">
        <f>COUNTIFS('NORTE '!A:A,"San Andrés de Cuerquia",'NORTE '!S:S,"MEDIO")</f>
        <v>0</v>
      </c>
      <c r="I66" s="35">
        <f>(H66/$B$66)*100</f>
        <v>0</v>
      </c>
      <c r="J66" s="31">
        <f>COUNTIFS('NORTE '!A:A,"San Andrés de Cuerquia",'NORTE '!S:S,"ALTO")</f>
        <v>13</v>
      </c>
      <c r="K66" s="35">
        <f>(J66/$B$66)*100</f>
        <v>65</v>
      </c>
      <c r="L66" s="31">
        <f>COUNTIFS('NORTE '!A:A,"San Andrés de Cuerquia",'NORTE '!S:S,"INVIABLE SANITARIAMENTE")</f>
        <v>4</v>
      </c>
      <c r="M66" s="35">
        <f>(L66/$B$66)*100</f>
        <v>20</v>
      </c>
      <c r="N66" s="31">
        <f t="shared" si="6"/>
        <v>3</v>
      </c>
      <c r="O66" s="35">
        <f>(N66/$B$66)*100</f>
        <v>15</v>
      </c>
    </row>
    <row r="67" spans="1:15" ht="20.85" customHeight="1">
      <c r="A67" s="218" t="s">
        <v>130</v>
      </c>
      <c r="B67" s="31">
        <f>'CONSOLIDADO-ACUEDUCTOSRURALES1'!D42</f>
        <v>4</v>
      </c>
      <c r="C67" s="35">
        <f t="shared" si="7"/>
        <v>1.5748031496062991</v>
      </c>
      <c r="D67" s="31">
        <f>COUNTIFS('NORTE '!A:A,"San Jose De La Montaña",'NORTE '!S:S, "SIN RIESGO")</f>
        <v>0</v>
      </c>
      <c r="E67" s="35">
        <f>(D67/$B$67)*100</f>
        <v>0</v>
      </c>
      <c r="F67" s="31">
        <f>COUNTIFS('NORTE '!A:A,"San José de la Montaña",'NORTE '!S:S, "BAJO")</f>
        <v>0</v>
      </c>
      <c r="G67" s="35">
        <f>(F67/$B$67)*100</f>
        <v>0</v>
      </c>
      <c r="H67" s="31">
        <f>COUNTIFS('NORTE '!A:A,"San José de la Montaña",'NORTE '!S:S,"MEDIO")</f>
        <v>0</v>
      </c>
      <c r="I67" s="35">
        <f>(H67/$B$67)*100</f>
        <v>0</v>
      </c>
      <c r="J67" s="31">
        <f>COUNTIFS('NORTE '!A:A,"San José de la Montaña",'NORTE '!S:S,"ALTO")</f>
        <v>4</v>
      </c>
      <c r="K67" s="35">
        <f>(J67/$B$67)*100</f>
        <v>100</v>
      </c>
      <c r="L67" s="31">
        <f>COUNTIFS('NORTE '!A:A,"San José de la Montaña",'NORTE '!S:S,"INVIABLE SANITARIAMENTE")</f>
        <v>0</v>
      </c>
      <c r="M67" s="35">
        <f>(L67/$B$67)*100</f>
        <v>0</v>
      </c>
      <c r="N67" s="31">
        <f t="shared" si="6"/>
        <v>0</v>
      </c>
      <c r="O67" s="35">
        <f>(N67/$B$67)*100</f>
        <v>0</v>
      </c>
    </row>
    <row r="68" spans="1:15" ht="20.85" customHeight="1">
      <c r="A68" s="218" t="s">
        <v>131</v>
      </c>
      <c r="B68" s="31">
        <f>'CONSOLIDADO-ACUEDUCTOSRURALES1'!D43</f>
        <v>15</v>
      </c>
      <c r="C68" s="35">
        <f t="shared" si="7"/>
        <v>5.9055118110236222</v>
      </c>
      <c r="D68" s="31">
        <f>COUNTIFS('NORTE '!A:A,"San Pedro De Los Milagros",'NORTE '!S:S, "SIN RIESGO")</f>
        <v>5</v>
      </c>
      <c r="E68" s="35">
        <f>(D68/$B$68)*100</f>
        <v>33.333333333333329</v>
      </c>
      <c r="F68" s="31">
        <f>COUNTIFS('NORTE '!A:A,"San Pedro de los Milagros",'NORTE '!S:S, "BAJO")</f>
        <v>2</v>
      </c>
      <c r="G68" s="35">
        <f>(F68/$B$68)*100</f>
        <v>13.333333333333334</v>
      </c>
      <c r="H68" s="31">
        <f>COUNTIFS('NORTE '!A:A,"San Pedro de los Milagros",'NORTE '!S:S,"MEDIO")</f>
        <v>0</v>
      </c>
      <c r="I68" s="35">
        <f>(H68/$B$68)*100</f>
        <v>0</v>
      </c>
      <c r="J68" s="31">
        <f>COUNTIFS('NORTE '!A:A,"San Pedro de los Milagros",'NORTE '!S:S,"ALTO")</f>
        <v>4</v>
      </c>
      <c r="K68" s="35">
        <f>(J68/$B$68)*100</f>
        <v>26.666666666666668</v>
      </c>
      <c r="L68" s="31">
        <f>COUNTIFS('NORTE '!A:A,"San Pedro de los Milagros",'NORTE '!S:S,"INVIABLE SANITARIAMENTE")</f>
        <v>4</v>
      </c>
      <c r="M68" s="35">
        <f>(L68/$B$68)*100</f>
        <v>26.666666666666668</v>
      </c>
      <c r="N68" s="31">
        <f t="shared" si="6"/>
        <v>0</v>
      </c>
      <c r="O68" s="35">
        <f>(N68/$B$68)*100</f>
        <v>0</v>
      </c>
    </row>
    <row r="69" spans="1:15" ht="20.85" customHeight="1">
      <c r="A69" s="218" t="s">
        <v>132</v>
      </c>
      <c r="B69" s="31">
        <f>'CONSOLIDADO-ACUEDUCTOSRURALES1'!D44</f>
        <v>30</v>
      </c>
      <c r="C69" s="35">
        <f t="shared" si="7"/>
        <v>11.811023622047244</v>
      </c>
      <c r="D69" s="31">
        <f>COUNTIFS('NORTE '!A:A,"Santa Rosa De Osos",'NORTE '!S:S, "SIN RIESGO")</f>
        <v>7</v>
      </c>
      <c r="E69" s="35">
        <f>(D69/$B$69)*100</f>
        <v>23.333333333333332</v>
      </c>
      <c r="F69" s="31">
        <f>COUNTIFS('NORTE '!A:A,"Santa Rosa de Osos",'NORTE '!S:S, "BAJO")</f>
        <v>2</v>
      </c>
      <c r="G69" s="35">
        <f>(F69/$B$69)*100</f>
        <v>6.666666666666667</v>
      </c>
      <c r="H69" s="31">
        <f>COUNTIFS('NORTE '!A:A,"Santa Rosa de Osos",'NORTE '!S:S,"MEDIO")</f>
        <v>10</v>
      </c>
      <c r="I69" s="35">
        <f>(H69/$B$69)*100</f>
        <v>33.333333333333329</v>
      </c>
      <c r="J69" s="31">
        <f>COUNTIFS('NORTE '!A:A,"Santa Rosa de Osos",'NORTE '!S:S,"ALTO")</f>
        <v>11</v>
      </c>
      <c r="K69" s="35">
        <f>(J69/$B$69)*100</f>
        <v>36.666666666666664</v>
      </c>
      <c r="L69" s="31">
        <f>COUNTIFS('NORTE '!A:A,"Santa Rosa de Osos",'NORTE '!S:S,"INVIABLE SANITARIAMENTE")</f>
        <v>0</v>
      </c>
      <c r="M69" s="35">
        <f>(L69/$B$69)*100</f>
        <v>0</v>
      </c>
      <c r="N69" s="31">
        <f t="shared" si="6"/>
        <v>0</v>
      </c>
      <c r="O69" s="35">
        <f>(N69/$B$69)*100</f>
        <v>0</v>
      </c>
    </row>
    <row r="70" spans="1:15" ht="20.85" customHeight="1">
      <c r="A70" s="218" t="s">
        <v>133</v>
      </c>
      <c r="B70" s="31">
        <f>'CONSOLIDADO-ACUEDUCTOSRURALES1'!D45</f>
        <v>12</v>
      </c>
      <c r="C70" s="35">
        <f t="shared" si="7"/>
        <v>4.7244094488188972</v>
      </c>
      <c r="D70" s="31">
        <f>COUNTIFS('NORTE '!A:A,"Toledo",'NORTE '!S:S, "SIN RIESGO")</f>
        <v>1</v>
      </c>
      <c r="E70" s="35">
        <f>(D70/$B$70)*100</f>
        <v>8.3333333333333321</v>
      </c>
      <c r="F70" s="31">
        <f>COUNTIFS('NORTE '!A:A,"Toledo",'NORTE '!S:S, "BAJO")</f>
        <v>0</v>
      </c>
      <c r="G70" s="35">
        <f>(F70/$B$70)*100</f>
        <v>0</v>
      </c>
      <c r="H70" s="31">
        <f>COUNTIFS('NORTE '!A:A,"Toledo",'NORTE '!S:S,"MEDIO")</f>
        <v>0</v>
      </c>
      <c r="I70" s="35">
        <f>(H70/$B$70)*100</f>
        <v>0</v>
      </c>
      <c r="J70" s="31">
        <f>COUNTIFS('NORTE '!A:A,"Toledo",'NORTE '!S:S,"ALTO")</f>
        <v>0</v>
      </c>
      <c r="K70" s="35">
        <f>(J70/$B$70)*100</f>
        <v>0</v>
      </c>
      <c r="L70" s="31">
        <f>COUNTIFS('NORTE '!A:A,"Toledo",'NORTE '!S:S,"INVIABLE SANITARIAMENTE")</f>
        <v>9</v>
      </c>
      <c r="M70" s="35">
        <f>(L70/$B$70)*100</f>
        <v>75</v>
      </c>
      <c r="N70" s="31">
        <f t="shared" si="6"/>
        <v>2</v>
      </c>
      <c r="O70" s="35">
        <f>(N70/$B$70)*100</f>
        <v>16.666666666666664</v>
      </c>
    </row>
    <row r="71" spans="1:15" ht="20.85" customHeight="1">
      <c r="A71" s="218" t="s">
        <v>134</v>
      </c>
      <c r="B71" s="31">
        <f>'CONSOLIDADO-ACUEDUCTOSRURALES1'!D46</f>
        <v>8</v>
      </c>
      <c r="C71" s="35">
        <f t="shared" si="7"/>
        <v>3.1496062992125982</v>
      </c>
      <c r="D71" s="31">
        <f>COUNTIFS('NORTE '!A:A,"Valdivia",'NORTE '!S:S, "SIN RIESGO")</f>
        <v>0</v>
      </c>
      <c r="E71" s="35">
        <f>(D71/$B$71)*100</f>
        <v>0</v>
      </c>
      <c r="F71" s="31">
        <f>COUNTIFS('NORTE '!A:A,"Valdivia",'NORTE '!S:S, "BAJO")</f>
        <v>0</v>
      </c>
      <c r="G71" s="35">
        <f>(F71/$B$71)*100</f>
        <v>0</v>
      </c>
      <c r="H71" s="31">
        <f>COUNTIFS('NORTE '!A:A,"Valdivia",'NORTE '!S:S,"MEDIO")</f>
        <v>1</v>
      </c>
      <c r="I71" s="35">
        <f>(H71/$B$71)*100</f>
        <v>12.5</v>
      </c>
      <c r="J71" s="31">
        <f>COUNTIFS('NORTE '!A:A,"Valdivia",'NORTE '!S:S,"ALTO")</f>
        <v>7</v>
      </c>
      <c r="K71" s="35">
        <f>(J71/$B$71)*100</f>
        <v>87.5</v>
      </c>
      <c r="L71" s="31">
        <f>COUNTIFS('NORTE '!A:A,"Valdivia",'NORTE '!S:S,"INVIABLE SANITARIAMENTE")</f>
        <v>0</v>
      </c>
      <c r="M71" s="35">
        <f>(L71/$B$71)*100</f>
        <v>0</v>
      </c>
      <c r="N71" s="31">
        <f t="shared" si="6"/>
        <v>0</v>
      </c>
      <c r="O71" s="35">
        <f>(N71/$B$71)*100</f>
        <v>0</v>
      </c>
    </row>
    <row r="72" spans="1:15" ht="20.85" customHeight="1">
      <c r="A72" s="218" t="s">
        <v>135</v>
      </c>
      <c r="B72" s="31">
        <f>'CONSOLIDADO-ACUEDUCTOSRURALES1'!D47</f>
        <v>12</v>
      </c>
      <c r="C72" s="35">
        <f t="shared" si="7"/>
        <v>4.7244094488188972</v>
      </c>
      <c r="D72" s="31">
        <f>COUNTIFS('NORTE '!A:A,"Yarumal",'NORTE '!S:S, "SIN RIESGO")</f>
        <v>1</v>
      </c>
      <c r="E72" s="35">
        <f>(D72/$B$72)*100</f>
        <v>8.3333333333333321</v>
      </c>
      <c r="F72" s="31">
        <f>COUNTIFS('NORTE '!A:A,"Yarumal",'NORTE '!S:S, "BAJO")</f>
        <v>0</v>
      </c>
      <c r="G72" s="35">
        <f>(F72/$B$72)*100</f>
        <v>0</v>
      </c>
      <c r="H72" s="31">
        <f>COUNTIFS('NORTE '!A:A,"Yarumal",'NORTE '!S:S,"MEDIO")</f>
        <v>0</v>
      </c>
      <c r="I72" s="35">
        <f>(H72/$B$72)*100</f>
        <v>0</v>
      </c>
      <c r="J72" s="31">
        <f>COUNTIFS('NORTE '!A:A,"Yarumal",'NORTE '!S:S,"ALTO")</f>
        <v>0</v>
      </c>
      <c r="K72" s="35">
        <f>(J72/$B$72)*100</f>
        <v>0</v>
      </c>
      <c r="L72" s="31">
        <f>COUNTIFS('NORTE '!A:A,"Yarumal",'NORTE '!S:S,"INVIABLE SANITARIAMENTE")</f>
        <v>10</v>
      </c>
      <c r="M72" s="35">
        <f>(L72/$B$72)*100</f>
        <v>83.333333333333343</v>
      </c>
      <c r="N72" s="31">
        <f t="shared" si="6"/>
        <v>1</v>
      </c>
      <c r="O72" s="35">
        <f>(N72/$B$72)*100</f>
        <v>8.3333333333333321</v>
      </c>
    </row>
    <row r="73" spans="1:15" ht="20.85" customHeight="1">
      <c r="A73" s="225" t="s">
        <v>218</v>
      </c>
      <c r="B73" s="57">
        <f>SUM(B56:B72)</f>
        <v>254</v>
      </c>
      <c r="C73" s="58">
        <f>SUM(C56:C72)</f>
        <v>100.00000000000001</v>
      </c>
      <c r="D73" s="57">
        <f>SUM(D56:D72)</f>
        <v>25</v>
      </c>
      <c r="E73" s="58">
        <f>(D73/$B$73)*100</f>
        <v>9.8425196850393704</v>
      </c>
      <c r="F73" s="57">
        <f>SUM(F56:F72)</f>
        <v>6</v>
      </c>
      <c r="G73" s="58">
        <f>(F73/$B$73)*100</f>
        <v>2.3622047244094486</v>
      </c>
      <c r="H73" s="57">
        <f>SUM(H56:H72)</f>
        <v>16</v>
      </c>
      <c r="I73" s="58">
        <f>(H73/$B$73)*100</f>
        <v>6.2992125984251963</v>
      </c>
      <c r="J73" s="57">
        <f>SUM(J56:J72)</f>
        <v>82</v>
      </c>
      <c r="K73" s="58">
        <f>(J73/$B$73)*100</f>
        <v>32.283464566929133</v>
      </c>
      <c r="L73" s="57">
        <f>SUM(L56:L72)</f>
        <v>76</v>
      </c>
      <c r="M73" s="58">
        <f>(L73/$B$73)*100</f>
        <v>29.921259842519689</v>
      </c>
      <c r="N73" s="57">
        <f>SUM(N56:N72)</f>
        <v>49</v>
      </c>
      <c r="O73" s="58">
        <f>(N73/$B$73)*100</f>
        <v>19.291338582677163</v>
      </c>
    </row>
    <row r="77" spans="1:15" ht="24.75" customHeight="1">
      <c r="A77" s="655" t="s">
        <v>4335</v>
      </c>
      <c r="B77" s="658"/>
      <c r="C77" s="658"/>
      <c r="D77" s="658"/>
      <c r="E77" s="658"/>
      <c r="F77" s="658"/>
      <c r="G77" s="658"/>
      <c r="H77" s="658"/>
      <c r="I77" s="658"/>
      <c r="J77" s="658"/>
      <c r="K77" s="658"/>
      <c r="L77" s="658"/>
      <c r="M77" s="658"/>
      <c r="N77" s="658"/>
      <c r="O77" s="659"/>
    </row>
    <row r="78" spans="1:15" ht="130.5" customHeight="1">
      <c r="A78" s="52" t="s">
        <v>11</v>
      </c>
      <c r="B78" s="53" t="s">
        <v>246</v>
      </c>
      <c r="C78" s="52" t="s">
        <v>99</v>
      </c>
      <c r="D78" s="184" t="s">
        <v>240</v>
      </c>
      <c r="E78" s="52" t="s">
        <v>99</v>
      </c>
      <c r="F78" s="185" t="s">
        <v>241</v>
      </c>
      <c r="G78" s="52" t="s">
        <v>99</v>
      </c>
      <c r="H78" s="186" t="s">
        <v>242</v>
      </c>
      <c r="I78" s="52" t="s">
        <v>99</v>
      </c>
      <c r="J78" s="187" t="s">
        <v>243</v>
      </c>
      <c r="K78" s="52" t="s">
        <v>99</v>
      </c>
      <c r="L78" s="188" t="s">
        <v>244</v>
      </c>
      <c r="M78" s="52" t="s">
        <v>99</v>
      </c>
      <c r="N78" s="53" t="s">
        <v>245</v>
      </c>
      <c r="O78" s="52" t="s">
        <v>99</v>
      </c>
    </row>
    <row r="79" spans="1:15" ht="20.85" customHeight="1">
      <c r="A79" s="218" t="s">
        <v>137</v>
      </c>
      <c r="B79" s="18">
        <f>'CONSOLIDADO-ACUEDUCTOSRURALES1'!D49</f>
        <v>7</v>
      </c>
      <c r="C79" s="35">
        <f t="shared" ref="C79:C97" si="8">(B79/$B$98)*100</f>
        <v>1.502145922746781</v>
      </c>
      <c r="D79" s="18">
        <f>COUNTIFS('OCCIDENTE '!A:A,"Abriaquí",'OCCIDENTE '!S:S,"SIN RIESGO")</f>
        <v>0</v>
      </c>
      <c r="E79" s="35">
        <f>(D79/$B$79)*100</f>
        <v>0</v>
      </c>
      <c r="F79" s="18">
        <f>+COUNTIFS('OCCIDENTE '!S11:S476,"Abriaquí",'OCCIDENTE '!S11:S476,"BAJO")</f>
        <v>0</v>
      </c>
      <c r="G79" s="35">
        <f>(F79/$B$79)*100</f>
        <v>0</v>
      </c>
      <c r="H79" s="18">
        <f>+COUNTIFS('OCCIDENTE '!S11:S476,"Abriaquí",'OCCIDENTE '!S11:S476,"MEDIO")</f>
        <v>0</v>
      </c>
      <c r="I79" s="35">
        <f>(H79/$B$79)*100</f>
        <v>0</v>
      </c>
      <c r="J79" s="18">
        <f>COUNTIFS('OCCIDENTE '!A:A,"Abriaquí",'OCCIDENTE '!S:S,"ALTO")</f>
        <v>0</v>
      </c>
      <c r="K79" s="35">
        <f>(J79/$B$79)*100</f>
        <v>0</v>
      </c>
      <c r="L79" s="18">
        <f>COUNTIFS('OCCIDENTE '!A:A,"Abriaquí",'OCCIDENTE '!S:S,"INVIABLE SANITARIAMENTE")</f>
        <v>6</v>
      </c>
      <c r="M79" s="35">
        <f>(L79/$B$79)*100</f>
        <v>85.714285714285708</v>
      </c>
      <c r="N79" s="18">
        <f t="shared" ref="N79:N97" si="9">B79-(D79+F79+H79+J79+L79)</f>
        <v>1</v>
      </c>
      <c r="O79" s="35">
        <f>(N79/$B$79)*100</f>
        <v>14.285714285714285</v>
      </c>
    </row>
    <row r="80" spans="1:15" ht="20.85" customHeight="1">
      <c r="A80" s="218" t="s">
        <v>138</v>
      </c>
      <c r="B80" s="18">
        <f>'CONSOLIDADO-ACUEDUCTOSRURALES1'!D50</f>
        <v>19</v>
      </c>
      <c r="C80" s="35">
        <f t="shared" si="8"/>
        <v>4.0772532188841204</v>
      </c>
      <c r="D80" s="18">
        <f>COUNTIFS('OCCIDENTE '!A:A,"Anzá",'OCCIDENTE '!S:S,"SIN RIESGO")</f>
        <v>1</v>
      </c>
      <c r="E80" s="35">
        <f>(D80/$B$80)*100</f>
        <v>5.2631578947368416</v>
      </c>
      <c r="F80" s="18">
        <f>COUNTIFS('OCCIDENTE '!A:A,"Anzá",'OCCIDENTE '!S:S,"BAJO")</f>
        <v>0</v>
      </c>
      <c r="G80" s="35">
        <f>(F80/$B$80)*100</f>
        <v>0</v>
      </c>
      <c r="H80" s="18">
        <f>COUNTIFS('OCCIDENTE '!A:A,"Anzá",'OCCIDENTE '!S:S,"MEDIO")</f>
        <v>0</v>
      </c>
      <c r="I80" s="35">
        <f>(H80/$B$80)*100</f>
        <v>0</v>
      </c>
      <c r="J80" s="18">
        <f>COUNTIFS('OCCIDENTE '!A:A,"Anzá",'OCCIDENTE '!S:S,"ALTO")</f>
        <v>5</v>
      </c>
      <c r="K80" s="35">
        <f>(J80/$B$80)*100</f>
        <v>26.315789473684209</v>
      </c>
      <c r="L80" s="18">
        <f>COUNTIFS('OCCIDENTE '!A:A,"Anzá",'OCCIDENTE '!S:S,"INVIABLE SANITARIAMENTE")</f>
        <v>13</v>
      </c>
      <c r="M80" s="35">
        <f>(L80/$B$80)*100</f>
        <v>68.421052631578945</v>
      </c>
      <c r="N80" s="18">
        <f t="shared" si="9"/>
        <v>0</v>
      </c>
      <c r="O80" s="35">
        <f>(N80/$B$80)*100</f>
        <v>0</v>
      </c>
    </row>
    <row r="81" spans="1:15" ht="20.85" customHeight="1">
      <c r="A81" s="218" t="s">
        <v>83</v>
      </c>
      <c r="B81" s="18">
        <f>'CONSOLIDADO-ACUEDUCTOSRURALES1'!D51</f>
        <v>4</v>
      </c>
      <c r="C81" s="35">
        <f t="shared" si="8"/>
        <v>0.85836909871244638</v>
      </c>
      <c r="D81" s="18">
        <f>COUNTIFS('OCCIDENTE '!A:A,"Armenia",'OCCIDENTE '!S:S,"SIN RIESGO")</f>
        <v>0</v>
      </c>
      <c r="E81" s="35">
        <f>(D81/$B$81)*100</f>
        <v>0</v>
      </c>
      <c r="F81" s="18">
        <f>COUNTIFS('OCCIDENTE '!A:A,"Armenia",'OCCIDENTE '!S:S,"BAJO")</f>
        <v>0</v>
      </c>
      <c r="G81" s="35">
        <f>(F81/$B$81)*100</f>
        <v>0</v>
      </c>
      <c r="H81" s="18">
        <f>COUNTIFS('OCCIDENTE '!A:A,"Armenia",'OCCIDENTE '!S:S,"MEDIO")</f>
        <v>0</v>
      </c>
      <c r="I81" s="35">
        <f>(H81/$B$81)*100</f>
        <v>0</v>
      </c>
      <c r="J81" s="18">
        <f>COUNTIFS('OCCIDENTE '!A:A,"Armenia",'OCCIDENTE '!S:S,"ALTO")</f>
        <v>0</v>
      </c>
      <c r="K81" s="35">
        <f>(J81/$B$81)*100</f>
        <v>0</v>
      </c>
      <c r="L81" s="18">
        <f>COUNTIFS('OCCIDENTE '!A:A,"Armenia",'OCCIDENTE '!S:S,"INVIABLE SANITARIAMENTE")</f>
        <v>4</v>
      </c>
      <c r="M81" s="35">
        <f>(L81/$B$81)*100</f>
        <v>100</v>
      </c>
      <c r="N81" s="18">
        <f t="shared" si="9"/>
        <v>0</v>
      </c>
      <c r="O81" s="35">
        <f>(N81/$B$81)*100</f>
        <v>0</v>
      </c>
    </row>
    <row r="82" spans="1:15" ht="20.85" customHeight="1">
      <c r="A82" s="218" t="s">
        <v>139</v>
      </c>
      <c r="B82" s="18">
        <f>'CONSOLIDADO-ACUEDUCTOSRURALES1'!D52</f>
        <v>39</v>
      </c>
      <c r="C82" s="35">
        <f t="shared" si="8"/>
        <v>8.3690987124463518</v>
      </c>
      <c r="D82" s="18">
        <f>COUNTIFS('OCCIDENTE '!A:A,"Buriticá",'OCCIDENTE '!S:S,"SIN RIESGO")</f>
        <v>0</v>
      </c>
      <c r="E82" s="35">
        <f>(D82/$B$82)*100</f>
        <v>0</v>
      </c>
      <c r="F82" s="18">
        <f>COUNTIFS('OCCIDENTE '!A:A,"Buriticá",'OCCIDENTE '!S:S,"BAJO")</f>
        <v>0</v>
      </c>
      <c r="G82" s="35">
        <f>(F82/$B$82)*100</f>
        <v>0</v>
      </c>
      <c r="H82" s="18">
        <f>COUNTIFS('OCCIDENTE '!A:A,"Buriticá",'OCCIDENTE '!S:S,"MEDIO")</f>
        <v>0</v>
      </c>
      <c r="I82" s="35">
        <f>(H82/$B$82)*100</f>
        <v>0</v>
      </c>
      <c r="J82" s="18">
        <f>COUNTIFS('OCCIDENTE '!A:A,"Buriticá",'OCCIDENTE '!S:S,"ALTO")</f>
        <v>3</v>
      </c>
      <c r="K82" s="35">
        <f>(J82/$B$82)*100</f>
        <v>7.6923076923076925</v>
      </c>
      <c r="L82" s="18">
        <f>COUNTIFS('OCCIDENTE '!A:A,"Buriticá",'OCCIDENTE '!S:S,"INVIABLE SANITARIAMENTE")</f>
        <v>31</v>
      </c>
      <c r="M82" s="35">
        <f>(L82/$B$82)*100</f>
        <v>79.487179487179489</v>
      </c>
      <c r="N82" s="18">
        <f t="shared" si="9"/>
        <v>5</v>
      </c>
      <c r="O82" s="35">
        <f>(N82/$B$82)*100</f>
        <v>12.820512820512819</v>
      </c>
    </row>
    <row r="83" spans="1:15" ht="20.85" customHeight="1">
      <c r="A83" s="218" t="s">
        <v>144</v>
      </c>
      <c r="B83" s="18">
        <f>'CONSOLIDADO-ACUEDUCTOSRURALES1'!D53</f>
        <v>10</v>
      </c>
      <c r="C83" s="35">
        <f t="shared" si="8"/>
        <v>2.1459227467811157</v>
      </c>
      <c r="D83" s="18">
        <f>COUNTIFS('SUROESTE '!A:A,"Caicedo",'SUROESTE '!S:S,"SIN RIESGO")</f>
        <v>0</v>
      </c>
      <c r="E83" s="35">
        <f>(D83/$B$87)*100</f>
        <v>0</v>
      </c>
      <c r="F83" s="18">
        <f>COUNTIFS('SUROESTE '!A:A,"Caicedo",'SUROESTE '!S:S,"BAJO")</f>
        <v>0</v>
      </c>
      <c r="G83" s="35">
        <f>(F83/$B$87)*100</f>
        <v>0</v>
      </c>
      <c r="H83" s="18">
        <f>COUNTIFS('OCCIDENTE '!A:A,"Caicedo",'OCCIDENTE '!S:S,"MEDIO")</f>
        <v>0</v>
      </c>
      <c r="I83" s="35">
        <f>(H83/$B$87)*100</f>
        <v>0</v>
      </c>
      <c r="J83" s="18">
        <f>COUNTIFS('OCCIDENTE '!A:A,"Caicedo",'OCCIDENTE '!S:S,"ALTO")</f>
        <v>0</v>
      </c>
      <c r="K83" s="35">
        <f>(J83/$B$87)*100</f>
        <v>0</v>
      </c>
      <c r="L83" s="18">
        <f>COUNTIFS('OCCIDENTE '!A:A,"Caicedo",'OCCIDENTE '!S:S,"INVIABLE SANITARIAMENTE")</f>
        <v>10</v>
      </c>
      <c r="M83" s="35">
        <f>(L83/$B$87)*100</f>
        <v>27.027027027027028</v>
      </c>
      <c r="N83" s="18">
        <f t="shared" si="9"/>
        <v>0</v>
      </c>
      <c r="O83" s="35">
        <f>(N83/$B$87)*100</f>
        <v>0</v>
      </c>
    </row>
    <row r="84" spans="1:15" ht="20.85" customHeight="1">
      <c r="A84" s="218" t="s">
        <v>140</v>
      </c>
      <c r="B84" s="18">
        <f>'CONSOLIDADO-ACUEDUCTOSRURALES1'!D54</f>
        <v>49</v>
      </c>
      <c r="C84" s="35">
        <f t="shared" si="8"/>
        <v>10.515021459227468</v>
      </c>
      <c r="D84" s="18">
        <f>COUNTIFS('OCCIDENTE '!A:A,"Cañasgordas",'OCCIDENTE '!S:S,"SIN RIESGO")</f>
        <v>0</v>
      </c>
      <c r="E84" s="35">
        <f>(D84/$B$83)*100</f>
        <v>0</v>
      </c>
      <c r="F84" s="18">
        <f>COUNTIFS('OCCIDENTE '!A:A,"Cañasgordas",'OCCIDENTE '!S:S,"BAJO")</f>
        <v>0</v>
      </c>
      <c r="G84" s="35">
        <f>(F84/$B$83)*100</f>
        <v>0</v>
      </c>
      <c r="H84" s="18">
        <f>COUNTIFS('OCCIDENTE '!A:A,"Cañasgordas",'OCCIDENTE '!S:S,"MEDIO")</f>
        <v>0</v>
      </c>
      <c r="I84" s="35">
        <f>(H84/$B$83)*100</f>
        <v>0</v>
      </c>
      <c r="J84" s="18">
        <f>COUNTIFS('OCCIDENTE '!A:A,"Cañasgordas",'OCCIDENTE '!S:S,"ALTO")</f>
        <v>5</v>
      </c>
      <c r="K84" s="35">
        <f>(J84/$B$83)*100</f>
        <v>50</v>
      </c>
      <c r="L84" s="18">
        <f>COUNTIFS('OCCIDENTE '!A:A,"Cañasgordas",'OCCIDENTE '!S:S,"INVIABLE SANITARIAMENTE")</f>
        <v>41</v>
      </c>
      <c r="M84" s="35">
        <f>(L84/$B$83)*100</f>
        <v>409.99999999999994</v>
      </c>
      <c r="N84" s="18">
        <f t="shared" si="9"/>
        <v>3</v>
      </c>
      <c r="O84" s="35">
        <f>(N84/$B$83)*100</f>
        <v>30</v>
      </c>
    </row>
    <row r="85" spans="1:15" ht="20.85" customHeight="1">
      <c r="A85" s="218" t="s">
        <v>141</v>
      </c>
      <c r="B85" s="18">
        <f>'CONSOLIDADO-ACUEDUCTOSRURALES1'!D55</f>
        <v>24</v>
      </c>
      <c r="C85" s="35">
        <f t="shared" si="8"/>
        <v>5.1502145922746783</v>
      </c>
      <c r="D85" s="18">
        <f>COUNTIFS('OCCIDENTE '!A:A,"Dabeiba",'OCCIDENTE '!S:S,"SIN RIESGO")</f>
        <v>0</v>
      </c>
      <c r="E85" s="35">
        <f>(D85/$B$84)*100</f>
        <v>0</v>
      </c>
      <c r="F85" s="18">
        <f>COUNTIFS('OCCIDENTE '!A:A,"Dabeiba",'OCCIDENTE '!S:S,"BAJO")</f>
        <v>0</v>
      </c>
      <c r="G85" s="35">
        <f>(F85/$B$84)*100</f>
        <v>0</v>
      </c>
      <c r="H85" s="18">
        <f>COUNTIFS('OCCIDENTE '!A:A,"Dabeiba",'OCCIDENTE '!S:S,"MEDIO")</f>
        <v>0</v>
      </c>
      <c r="I85" s="35">
        <f>(H85/$B$84)*100</f>
        <v>0</v>
      </c>
      <c r="J85" s="18">
        <f>COUNTIFS('OCCIDENTE '!A:A,"Dabeiba",'OCCIDENTE '!S:S,"ALTO")</f>
        <v>0</v>
      </c>
      <c r="K85" s="35">
        <f>(J85/$B$84)*100</f>
        <v>0</v>
      </c>
      <c r="L85" s="18">
        <f>COUNTIFS('OCCIDENTE '!A:A,"Dabeiba",'OCCIDENTE '!S:S,"INVIABLE SANITARIAMENTE")</f>
        <v>24</v>
      </c>
      <c r="M85" s="35">
        <f>(L85/$B$84)*100</f>
        <v>48.979591836734691</v>
      </c>
      <c r="N85" s="18">
        <f t="shared" si="9"/>
        <v>0</v>
      </c>
      <c r="O85" s="35">
        <f>(N85/$B$84)*100</f>
        <v>0</v>
      </c>
    </row>
    <row r="86" spans="1:15" ht="20.85" customHeight="1">
      <c r="A86" s="218" t="s">
        <v>142</v>
      </c>
      <c r="B86" s="18">
        <f>'CONSOLIDADO-ACUEDUCTOSRURALES1'!D56</f>
        <v>32</v>
      </c>
      <c r="C86" s="35">
        <f t="shared" si="8"/>
        <v>6.866952789699571</v>
      </c>
      <c r="D86" s="18">
        <f>COUNTIFS('OCCIDENTE '!A:A,"Ebéjico",'OCCIDENTE '!S:S,"SIN RIESGO")</f>
        <v>3</v>
      </c>
      <c r="E86" s="35">
        <f>(D86/$B$85)*100</f>
        <v>12.5</v>
      </c>
      <c r="F86" s="18">
        <f>COUNTIFS('OCCIDENTE '!A:A,"Ebéjico",'OCCIDENTE '!S:S,"BAJO")</f>
        <v>0</v>
      </c>
      <c r="G86" s="35">
        <f>(F86/$B$85)*100</f>
        <v>0</v>
      </c>
      <c r="H86" s="18">
        <f>COUNTIFS('OCCIDENTE '!A:A,"Ebéjico",'OCCIDENTE '!S:S,"MEDIO")</f>
        <v>0</v>
      </c>
      <c r="I86" s="35">
        <f>(H86/$B$85)*100</f>
        <v>0</v>
      </c>
      <c r="J86" s="18">
        <f>COUNTIFS('OCCIDENTE '!A:A,"Ebéjico",'OCCIDENTE '!S:S,"ALTO")</f>
        <v>1</v>
      </c>
      <c r="K86" s="35">
        <f>(J86/$B$84)*100</f>
        <v>2.0408163265306123</v>
      </c>
      <c r="L86" s="18">
        <f>COUNTIFS('OCCIDENTE '!A:A,"Ebéjico",'OCCIDENTE '!S:S,"INVIABLE SANITARIAMENTE")</f>
        <v>27</v>
      </c>
      <c r="M86" s="35">
        <f>(L86/$B$85)*100</f>
        <v>112.5</v>
      </c>
      <c r="N86" s="18">
        <f t="shared" si="9"/>
        <v>1</v>
      </c>
      <c r="O86" s="35">
        <f>(N86/$B$85)*100</f>
        <v>4.1666666666666661</v>
      </c>
    </row>
    <row r="87" spans="1:15" ht="20.85" customHeight="1">
      <c r="A87" s="218" t="s">
        <v>143</v>
      </c>
      <c r="B87" s="18">
        <f>'CONSOLIDADO-ACUEDUCTOSRURALES1'!D57</f>
        <v>37</v>
      </c>
      <c r="C87" s="35">
        <f t="shared" si="8"/>
        <v>7.939914163090128</v>
      </c>
      <c r="D87" s="18">
        <f>COUNTIFS('OCCIDENTE '!A:A,"Frontino",'OCCIDENTE '!S:S,"SIN RIESGO")</f>
        <v>0</v>
      </c>
      <c r="E87" s="35">
        <f>(D87/$B$86)*100</f>
        <v>0</v>
      </c>
      <c r="F87" s="18">
        <f>COUNTIFS('OCCIDENTE '!A:A,"Frontino",'OCCIDENTE '!S:S,"BAJO")</f>
        <v>0</v>
      </c>
      <c r="G87" s="35">
        <f>(F87/$B$86)*100</f>
        <v>0</v>
      </c>
      <c r="H87" s="18">
        <f>COUNTIFS('OCCIDENTE '!A:A,"Frontino",'OCCIDENTE '!S:S,"MEDIO")</f>
        <v>1</v>
      </c>
      <c r="I87" s="35">
        <f>(H87/$B$86)*100</f>
        <v>3.125</v>
      </c>
      <c r="J87" s="18">
        <f>COUNTIFS('OCCIDENTE '!A:A,"Frontino",'OCCIDENTE '!S:S,"ALTO")</f>
        <v>1</v>
      </c>
      <c r="K87" s="35">
        <f>(J87/$B$86)*100</f>
        <v>3.125</v>
      </c>
      <c r="L87" s="18">
        <f>COUNTIFS('OCCIDENTE '!A:A,"Frontino",'OCCIDENTE '!S:S,"INVIABLE SANITARIAMENTE")</f>
        <v>31</v>
      </c>
      <c r="M87" s="35">
        <f>(L87/$B$86)*100</f>
        <v>96.875</v>
      </c>
      <c r="N87" s="18">
        <f t="shared" si="9"/>
        <v>4</v>
      </c>
      <c r="O87" s="35">
        <f>(N87/$B$86)*100</f>
        <v>12.5</v>
      </c>
    </row>
    <row r="88" spans="1:15" ht="20.85" customHeight="1">
      <c r="A88" s="218" t="s">
        <v>145</v>
      </c>
      <c r="B88" s="18">
        <f>'CONSOLIDADO-ACUEDUCTOSRURALES1'!D58</f>
        <v>23</v>
      </c>
      <c r="C88" s="35">
        <f t="shared" si="8"/>
        <v>4.9356223175965663</v>
      </c>
      <c r="D88" s="18">
        <f>COUNTIFS('OCCIDENTE '!A:A,"Giraldo",'OCCIDENTE '!S:S,"SIN RIESGO")</f>
        <v>0</v>
      </c>
      <c r="E88" s="35">
        <f>(D88/$B$88)*100</f>
        <v>0</v>
      </c>
      <c r="F88" s="18">
        <f>COUNTIFS('OCCIDENTE '!A:A,"Giraldo",'OCCIDENTE '!S:S,"BAJO")</f>
        <v>0</v>
      </c>
      <c r="G88" s="35">
        <f>(F88/$B$88)*100</f>
        <v>0</v>
      </c>
      <c r="H88" s="18">
        <f>COUNTIFS('OCCIDENTE '!A:A,"Giraldo",'OCCIDENTE '!S:S,"MEDIO")</f>
        <v>0</v>
      </c>
      <c r="I88" s="35">
        <f>(H88/$B$88)*100</f>
        <v>0</v>
      </c>
      <c r="J88" s="18">
        <f>COUNTIFS('OCCIDENTE '!A:A,"Giraldo",'OCCIDENTE '!S:S,"ALTO")</f>
        <v>8</v>
      </c>
      <c r="K88" s="35">
        <f>(J88/$B$88)*100</f>
        <v>34.782608695652172</v>
      </c>
      <c r="L88" s="18">
        <f>COUNTIFS('OCCIDENTE '!A:A,"Giraldo",'OCCIDENTE '!S:S,"INVIABLE SANITARIAMENTE")</f>
        <v>15</v>
      </c>
      <c r="M88" s="35">
        <f>(L88/$B$88)*100</f>
        <v>65.217391304347828</v>
      </c>
      <c r="N88" s="18">
        <f t="shared" si="9"/>
        <v>0</v>
      </c>
      <c r="O88" s="35">
        <f>(N88/$B$88)*100</f>
        <v>0</v>
      </c>
    </row>
    <row r="89" spans="1:15" ht="20.85" customHeight="1">
      <c r="A89" s="218" t="s">
        <v>146</v>
      </c>
      <c r="B89" s="18">
        <f>'CONSOLIDADO-ACUEDUCTOSRURALES1'!D59</f>
        <v>14</v>
      </c>
      <c r="C89" s="35">
        <f t="shared" si="8"/>
        <v>3.0042918454935621</v>
      </c>
      <c r="D89" s="18">
        <f>COUNTIFS('OCCIDENTE '!A:A,"Heliconia",'OCCIDENTE '!S:S,"SIN RIESGO")</f>
        <v>1</v>
      </c>
      <c r="E89" s="35">
        <f>(D89/$B$89)*100</f>
        <v>7.1428571428571423</v>
      </c>
      <c r="F89" s="18">
        <f>COUNTIFS('OCCIDENTE '!A:A,"Heliconia",'OCCIDENTE '!S:S,"BAJO")</f>
        <v>2</v>
      </c>
      <c r="G89" s="35">
        <f>(F89/$B$89)*100</f>
        <v>14.285714285714285</v>
      </c>
      <c r="H89" s="18">
        <f>COUNTIFS('OCCIDENTE '!A:A,"Heliconia",'OCCIDENTE '!S:S,"MEDIO")</f>
        <v>0</v>
      </c>
      <c r="I89" s="35">
        <f>(H89/$B$89)*100</f>
        <v>0</v>
      </c>
      <c r="J89" s="18">
        <f>COUNTIFS('OCCIDENTE '!A:A,"Heliconia",'OCCIDENTE '!S:S,"ALTO")</f>
        <v>1</v>
      </c>
      <c r="K89" s="35">
        <f>(J89/$B$89)*100</f>
        <v>7.1428571428571423</v>
      </c>
      <c r="L89" s="18">
        <f>COUNTIFS('OCCIDENTE '!A:A,"Heliconia",'OCCIDENTE '!S:S,"INVIABLE SANITARIAMENTE")</f>
        <v>10</v>
      </c>
      <c r="M89" s="35">
        <f>(L89/$B$89)*100</f>
        <v>71.428571428571431</v>
      </c>
      <c r="N89" s="18">
        <f t="shared" si="9"/>
        <v>0</v>
      </c>
      <c r="O89" s="35">
        <f>(N89/$B$89)*100</f>
        <v>0</v>
      </c>
    </row>
    <row r="90" spans="1:15" ht="20.85" customHeight="1">
      <c r="A90" s="218" t="s">
        <v>147</v>
      </c>
      <c r="B90" s="18">
        <f>'CONSOLIDADO-ACUEDUCTOSRURALES1'!D60</f>
        <v>34</v>
      </c>
      <c r="C90" s="35">
        <f t="shared" si="8"/>
        <v>7.296137339055794</v>
      </c>
      <c r="D90" s="18">
        <f>COUNTIFS('OCCIDENTE '!A:A,"Liborina",'OCCIDENTE '!S:S,"SIN RIESGO")</f>
        <v>2</v>
      </c>
      <c r="E90" s="35">
        <f>(D90/$B$90)*100</f>
        <v>5.8823529411764701</v>
      </c>
      <c r="F90" s="18">
        <f>COUNTIFS('OCCIDENTE '!A:A,"liborina",'OCCIDENTE '!S:S,"BAJO")</f>
        <v>0</v>
      </c>
      <c r="G90" s="35">
        <f>(F90/$B$90)*100</f>
        <v>0</v>
      </c>
      <c r="H90" s="18">
        <f>COUNTIFS('OCCIDENTE '!A:A,"Liborina",'OCCIDENTE '!S:S,"MEDIO")</f>
        <v>0</v>
      </c>
      <c r="I90" s="35">
        <f>(H90/$B$90)*100</f>
        <v>0</v>
      </c>
      <c r="J90" s="18">
        <f>COUNTIFS('OCCIDENTE '!A:A,"Liborina",'OCCIDENTE '!S:S,"ALTO")</f>
        <v>0</v>
      </c>
      <c r="K90" s="35">
        <f>(J90/$B$90)*100</f>
        <v>0</v>
      </c>
      <c r="L90" s="18">
        <f>COUNTIFS('OCCIDENTE '!A:A,"Liborina",'OCCIDENTE '!S:S,"INVIABLE SANITARIAMENTE")</f>
        <v>32</v>
      </c>
      <c r="M90" s="35">
        <f>(L90/$B$90)*100</f>
        <v>94.117647058823522</v>
      </c>
      <c r="N90" s="18">
        <f t="shared" si="9"/>
        <v>0</v>
      </c>
      <c r="O90" s="35">
        <f>(N90/$B$90)*100</f>
        <v>0</v>
      </c>
    </row>
    <row r="91" spans="1:15" ht="20.85" customHeight="1">
      <c r="A91" s="218" t="s">
        <v>148</v>
      </c>
      <c r="B91" s="18">
        <f>'CONSOLIDADO-ACUEDUCTOSRURALES1'!D61</f>
        <v>8</v>
      </c>
      <c r="C91" s="35">
        <f t="shared" si="8"/>
        <v>1.7167381974248928</v>
      </c>
      <c r="D91" s="18">
        <f>COUNTIFS('OCCIDENTE '!A:A,"Olaya",'OCCIDENTE '!S:S,"SIN RIESGO")</f>
        <v>1</v>
      </c>
      <c r="E91" s="35">
        <f>(D91/$B$91)*100</f>
        <v>12.5</v>
      </c>
      <c r="F91" s="18">
        <f>COUNTIFS('OCCIDENTE '!A:A,"Olaya",'OCCIDENTE '!S:S,"BAJO")</f>
        <v>0</v>
      </c>
      <c r="G91" s="35">
        <f>(F91/$B$91)*100</f>
        <v>0</v>
      </c>
      <c r="H91" s="18">
        <f>COUNTIFS('OCCIDENTE '!A:A,"Olaya",'OCCIDENTE '!S:S,"MEDIO")</f>
        <v>0</v>
      </c>
      <c r="I91" s="35">
        <f>(H91/$B$91)*100</f>
        <v>0</v>
      </c>
      <c r="J91" s="18">
        <f>COUNTIFS('OCCIDENTE '!A:A,"Olaya",'OCCIDENTE '!S:S,"ALTO")</f>
        <v>1</v>
      </c>
      <c r="K91" s="35">
        <f>(J91/$B$91)*100</f>
        <v>12.5</v>
      </c>
      <c r="L91" s="18">
        <f>COUNTIFS('OCCIDENTE '!A:A,"Olaya",'OCCIDENTE '!S:S,"INVIABLE SANITARIAMENTE")</f>
        <v>6</v>
      </c>
      <c r="M91" s="35">
        <f>(L91/$B$91)*100</f>
        <v>75</v>
      </c>
      <c r="N91" s="18">
        <f t="shared" si="9"/>
        <v>0</v>
      </c>
      <c r="O91" s="35">
        <f>(N91/$B$91)*100</f>
        <v>0</v>
      </c>
    </row>
    <row r="92" spans="1:15" ht="20.85" customHeight="1">
      <c r="A92" s="218" t="s">
        <v>149</v>
      </c>
      <c r="B92" s="18">
        <f>'CONSOLIDADO-ACUEDUCTOSRURALES1'!D62</f>
        <v>36</v>
      </c>
      <c r="C92" s="35">
        <f t="shared" si="8"/>
        <v>7.7253218884120178</v>
      </c>
      <c r="D92" s="18">
        <f>COUNTIFS('OCCIDENTE '!A:A,"Peque",'OCCIDENTE '!S:S,"SIN RIESGO")</f>
        <v>0</v>
      </c>
      <c r="E92" s="35">
        <f>(D92/$B$92)*100</f>
        <v>0</v>
      </c>
      <c r="F92" s="18">
        <f>COUNTIFS('OCCIDENTE '!A:A,"Peque",'OCCIDENTE '!S:S,"BAJO")</f>
        <v>0</v>
      </c>
      <c r="G92" s="35">
        <f>(F92/$B$92)*100</f>
        <v>0</v>
      </c>
      <c r="H92" s="18">
        <f>COUNTIFS('OCCIDENTE '!A:A,"Peque",'OCCIDENTE '!S:S,"MEDIO")</f>
        <v>0</v>
      </c>
      <c r="I92" s="35">
        <f>(H92/$B$92)*100</f>
        <v>0</v>
      </c>
      <c r="J92" s="18">
        <f>COUNTIFS('OCCIDENTE '!A:A,"Peque",'OCCIDENTE '!S:S,"ALTO")</f>
        <v>0</v>
      </c>
      <c r="K92" s="35">
        <f>(J92/$B$92)*100</f>
        <v>0</v>
      </c>
      <c r="L92" s="18">
        <f>COUNTIFS('OCCIDENTE '!A:A,"Peque",'OCCIDENTE '!S:S,"INVIABLE SANITARIAMENTE")</f>
        <v>20</v>
      </c>
      <c r="M92" s="35">
        <f>(L92/$B$92)*100</f>
        <v>55.555555555555557</v>
      </c>
      <c r="N92" s="18">
        <f t="shared" si="9"/>
        <v>16</v>
      </c>
      <c r="O92" s="35">
        <f>(N92/$B$92)*100</f>
        <v>44.444444444444443</v>
      </c>
    </row>
    <row r="93" spans="1:15" ht="20.85" customHeight="1">
      <c r="A93" s="218" t="s">
        <v>150</v>
      </c>
      <c r="B93" s="18">
        <f>'CONSOLIDADO-ACUEDUCTOSRURALES1'!D63</f>
        <v>26</v>
      </c>
      <c r="C93" s="35">
        <f t="shared" si="8"/>
        <v>5.5793991416309012</v>
      </c>
      <c r="D93" s="18">
        <f>COUNTIFS('OCCIDENTE '!A:A,"Sabanalarga",'OCCIDENTE '!S:S,"SIN RIESGO")</f>
        <v>0</v>
      </c>
      <c r="E93" s="35">
        <f>(D93/$B$93)*100</f>
        <v>0</v>
      </c>
      <c r="F93" s="18">
        <f>COUNTIFS('OCCIDENTE '!A:A,"Sabanalarga",'OCCIDENTE '!S:S,"BAJO")</f>
        <v>0</v>
      </c>
      <c r="G93" s="35">
        <f>(F93/$B$93)*100</f>
        <v>0</v>
      </c>
      <c r="H93" s="18">
        <f>COUNTIFS('OCCIDENTE '!A:A,"Sabanalarga",'OCCIDENTE '!S:S,"MEDIO")</f>
        <v>0</v>
      </c>
      <c r="I93" s="35">
        <f>(H93/$B$93)*100</f>
        <v>0</v>
      </c>
      <c r="J93" s="18">
        <f>COUNTIFS('OCCIDENTE '!A:A,"Sabanalarga",'OCCIDENTE '!S:S,"ALTO")</f>
        <v>3</v>
      </c>
      <c r="K93" s="35">
        <f>(J93/$B$93)*100</f>
        <v>11.538461538461538</v>
      </c>
      <c r="L93" s="18">
        <f>COUNTIFS('OCCIDENTE '!A:A,"Sabanalarga",'OCCIDENTE '!S:S,"INVIABLE SANITARIAMENTE")</f>
        <v>19</v>
      </c>
      <c r="M93" s="35">
        <f>(L93/$B$93)*100</f>
        <v>73.076923076923066</v>
      </c>
      <c r="N93" s="18">
        <f t="shared" si="9"/>
        <v>4</v>
      </c>
      <c r="O93" s="35">
        <f>(N93/$B$93)*100</f>
        <v>15.384615384615385</v>
      </c>
    </row>
    <row r="94" spans="1:15" ht="20.85" customHeight="1">
      <c r="A94" s="218" t="s">
        <v>151</v>
      </c>
      <c r="B94" s="18">
        <f>'CONSOLIDADO-ACUEDUCTOSRURALES1'!D64</f>
        <v>26</v>
      </c>
      <c r="C94" s="35">
        <f t="shared" si="8"/>
        <v>5.5793991416309012</v>
      </c>
      <c r="D94" s="18">
        <f>COUNTIFS('OCCIDENTE '!A:A,"San Jerónimo",'OCCIDENTE '!S:S,"SIN RIESGO")</f>
        <v>4</v>
      </c>
      <c r="E94" s="35">
        <f>(D94/$B$94)*100</f>
        <v>15.384615384615385</v>
      </c>
      <c r="F94" s="18">
        <f>COUNTIFS('OCCIDENTE '!A:A,"San Jerónimo",'OCCIDENTE '!S:S,"BAJO")</f>
        <v>0</v>
      </c>
      <c r="G94" s="35">
        <f>(F94/$B$94)*100</f>
        <v>0</v>
      </c>
      <c r="H94" s="18">
        <f>COUNTIFS('OCCIDENTE '!A:A,"San Jerónimo",'OCCIDENTE '!S:S,"MEDIO")</f>
        <v>0</v>
      </c>
      <c r="I94" s="35">
        <f>(H94/$B$94)*100</f>
        <v>0</v>
      </c>
      <c r="J94" s="18">
        <f>COUNTIFS('OCCIDENTE '!A:A,"San Jerónimo",'OCCIDENTE '!S:S,"ALTO")</f>
        <v>17</v>
      </c>
      <c r="K94" s="35">
        <f>(J94/$B$94)*100</f>
        <v>65.384615384615387</v>
      </c>
      <c r="L94" s="18">
        <f>COUNTIFS('OCCIDENTE '!A:A,"San Jerónimo",'OCCIDENTE '!S:S,"INVIABLE SANITARIAMENTE")</f>
        <v>5</v>
      </c>
      <c r="M94" s="35">
        <f>(L94/$B$94)*100</f>
        <v>19.230769230769234</v>
      </c>
      <c r="N94" s="18">
        <f t="shared" si="9"/>
        <v>0</v>
      </c>
      <c r="O94" s="35">
        <f>(N94/$B$94)*100</f>
        <v>0</v>
      </c>
    </row>
    <row r="95" spans="1:15" ht="20.85" customHeight="1">
      <c r="A95" s="218" t="s">
        <v>152</v>
      </c>
      <c r="B95" s="18">
        <f>'CONSOLIDADO-ACUEDUCTOSRURALES1'!D65</f>
        <v>36</v>
      </c>
      <c r="C95" s="35">
        <f t="shared" si="8"/>
        <v>7.7253218884120178</v>
      </c>
      <c r="D95" s="18">
        <f>COUNTIFS('OCCIDENTE '!A:A,"Santafe de Antioquia",'OCCIDENTE '!S:S,"SIN RIESGO")</f>
        <v>6</v>
      </c>
      <c r="E95" s="35">
        <f>(D95/$B$95)*100</f>
        <v>16.666666666666664</v>
      </c>
      <c r="F95" s="18">
        <f>COUNTIFS('OCCIDENTE '!A:A,"Santafe de Antioquia",'OCCIDENTE '!S:S,"BAJO")</f>
        <v>0</v>
      </c>
      <c r="G95" s="35">
        <f>(F95/$B$95)*100</f>
        <v>0</v>
      </c>
      <c r="H95" s="18">
        <f>COUNTIFS('OCCIDENTE '!A:A,"Santafe de Antioquia",'OCCIDENTE '!S:S,"MEDIO")</f>
        <v>0</v>
      </c>
      <c r="I95" s="35">
        <f>(H95/$B$95)*100</f>
        <v>0</v>
      </c>
      <c r="J95" s="18">
        <f>COUNTIFS('OCCIDENTE '!A:A,"Santafe de Antioquia",'OCCIDENTE '!S:S,"ALTO")</f>
        <v>0</v>
      </c>
      <c r="K95" s="35">
        <f>(J95/$B$95)*100</f>
        <v>0</v>
      </c>
      <c r="L95" s="18">
        <f>COUNTIFS('OCCIDENTE '!A:A,"Santafe de Antioquia",'OCCIDENTE '!S:S,"INVIABLE SANITARIAMENTE")</f>
        <v>30</v>
      </c>
      <c r="M95" s="35">
        <f>(L95/$B$95)*100</f>
        <v>83.333333333333343</v>
      </c>
      <c r="N95" s="18">
        <f t="shared" si="9"/>
        <v>0</v>
      </c>
      <c r="O95" s="35">
        <f>(N95/$B$95)*100</f>
        <v>0</v>
      </c>
    </row>
    <row r="96" spans="1:15" ht="20.85" customHeight="1">
      <c r="A96" s="218" t="s">
        <v>153</v>
      </c>
      <c r="B96" s="18">
        <f>'CONSOLIDADO-ACUEDUCTOSRURALES1'!D66</f>
        <v>27</v>
      </c>
      <c r="C96" s="35">
        <f t="shared" si="8"/>
        <v>5.7939914163090123</v>
      </c>
      <c r="D96" s="31">
        <f>COUNTIFS('OCCIDENTE '!A:A,"Sopetrán",'OCCIDENTE '!S:S,"SIN RIESGO")</f>
        <v>7</v>
      </c>
      <c r="E96" s="35">
        <f>(D96/$B$96)*100</f>
        <v>25.925925925925924</v>
      </c>
      <c r="F96" s="31">
        <f>COUNTIFS('OCCIDENTE '!A:A,"Sopetrán",'OCCIDENTE '!S:S,"BAJO")</f>
        <v>0</v>
      </c>
      <c r="G96" s="35">
        <f>(F96/$B$96)*100</f>
        <v>0</v>
      </c>
      <c r="H96" s="18">
        <f>COUNTIFS('OCCIDENTE '!A:A,"Sopetrán",'OCCIDENTE '!S:S,"MEDIO")</f>
        <v>4</v>
      </c>
      <c r="I96" s="35">
        <f>(H96/$B$96)*100</f>
        <v>14.814814814814813</v>
      </c>
      <c r="J96" s="18">
        <f>COUNTIFS('OCCIDENTE '!A:A,"Sopetrán",'OCCIDENTE '!S:S,"ALTO")</f>
        <v>12</v>
      </c>
      <c r="K96" s="35">
        <f>(J96/$B$96)*100</f>
        <v>44.444444444444443</v>
      </c>
      <c r="L96" s="18">
        <f>COUNTIFS('OCCIDENTE '!A:A,"Sopetrán",'OCCIDENTE '!S:S,"INVIABLE SANITARIAMENTE")</f>
        <v>4</v>
      </c>
      <c r="M96" s="35">
        <f>(L96/$B$96)*100</f>
        <v>14.814814814814813</v>
      </c>
      <c r="N96" s="18">
        <f t="shared" si="9"/>
        <v>0</v>
      </c>
      <c r="O96" s="35">
        <f>(N96/$B$96)*100</f>
        <v>0</v>
      </c>
    </row>
    <row r="97" spans="1:15" s="17" customFormat="1" ht="20.85" customHeight="1">
      <c r="A97" s="218" t="s">
        <v>154</v>
      </c>
      <c r="B97" s="18">
        <f>'CONSOLIDADO-ACUEDUCTOSRURALES1'!D67</f>
        <v>15</v>
      </c>
      <c r="C97" s="35">
        <f t="shared" si="8"/>
        <v>3.2188841201716736</v>
      </c>
      <c r="D97" s="18">
        <f>COUNTIFS('OCCIDENTE '!A:A,"Uramita",'OCCIDENTE '!S:S,"SIN RIESGO")</f>
        <v>0</v>
      </c>
      <c r="E97" s="35">
        <f>(D97/$B$97)*100</f>
        <v>0</v>
      </c>
      <c r="F97" s="18">
        <f>COUNTIFS('OCCIDENTE '!C:C,"Uramita",'OCCIDENTE '!U:U,"SIN RIESGO")</f>
        <v>0</v>
      </c>
      <c r="G97" s="35">
        <f>(F97/$B$97)*100</f>
        <v>0</v>
      </c>
      <c r="H97" s="18">
        <f>COUNTIFS('OCCIDENTE '!A:A,"Uramita",'OCCIDENTE '!S:S,"MEDIO")</f>
        <v>0</v>
      </c>
      <c r="I97" s="35">
        <f>(H97/$B$97)*100</f>
        <v>0</v>
      </c>
      <c r="J97" s="18">
        <f>COUNTIFS('OCCIDENTE '!A:A,"Uramita",'OCCIDENTE '!S:S,"ALTO")</f>
        <v>0</v>
      </c>
      <c r="K97" s="35">
        <f>(J97/$B$97)*100</f>
        <v>0</v>
      </c>
      <c r="L97" s="18">
        <f>COUNTIFS('OCCIDENTE '!A:A,"Uramita",'OCCIDENTE '!S:S,"INVIABLE SANITARIAMENTE")</f>
        <v>15</v>
      </c>
      <c r="M97" s="35">
        <f>(L97/$B$97)*100</f>
        <v>100</v>
      </c>
      <c r="N97" s="18">
        <f t="shared" si="9"/>
        <v>0</v>
      </c>
      <c r="O97" s="35">
        <f>(N97/$B$97)*100</f>
        <v>0</v>
      </c>
    </row>
    <row r="98" spans="1:15" s="16" customFormat="1" ht="20.85" customHeight="1">
      <c r="A98" s="56" t="s">
        <v>218</v>
      </c>
      <c r="B98" s="57">
        <f>SUM(B79:B97)</f>
        <v>466</v>
      </c>
      <c r="C98" s="58">
        <f>SUM(C79:C97)</f>
        <v>100</v>
      </c>
      <c r="D98" s="57">
        <f>SUM(D79:D97)</f>
        <v>25</v>
      </c>
      <c r="E98" s="58">
        <f>(D98/$B$98)*100</f>
        <v>5.3648068669527902</v>
      </c>
      <c r="F98" s="57">
        <f>SUM(F79:F97)</f>
        <v>2</v>
      </c>
      <c r="G98" s="58">
        <f>(F98/$B$98)*100</f>
        <v>0.42918454935622319</v>
      </c>
      <c r="H98" s="57">
        <f>SUM(H79:H97)</f>
        <v>5</v>
      </c>
      <c r="I98" s="58">
        <f>(H98/$B$98)*100</f>
        <v>1.0729613733905579</v>
      </c>
      <c r="J98" s="57">
        <f>SUM(J79:J97)</f>
        <v>57</v>
      </c>
      <c r="K98" s="58">
        <f>(J98/$B$98)*100</f>
        <v>12.231759656652361</v>
      </c>
      <c r="L98" s="57">
        <f>SUM(L79:L97)</f>
        <v>343</v>
      </c>
      <c r="M98" s="58">
        <f>(L98/$B$98)*100</f>
        <v>73.605150214592271</v>
      </c>
      <c r="N98" s="57">
        <f>SUM(N79:N97)</f>
        <v>34</v>
      </c>
      <c r="O98" s="58">
        <f>(N98/$B$98)*100</f>
        <v>7.296137339055794</v>
      </c>
    </row>
    <row r="99" spans="1:15" ht="20.85" customHeight="1"/>
    <row r="101" spans="1:15" ht="23.25" customHeight="1">
      <c r="A101" s="654" t="s">
        <v>4334</v>
      </c>
      <c r="B101" s="654"/>
      <c r="C101" s="654"/>
      <c r="D101" s="654"/>
      <c r="E101" s="654"/>
      <c r="F101" s="654"/>
      <c r="G101" s="654"/>
      <c r="H101" s="654"/>
      <c r="I101" s="654"/>
      <c r="J101" s="654"/>
      <c r="K101" s="654"/>
      <c r="L101" s="654"/>
      <c r="M101" s="654"/>
      <c r="N101" s="654"/>
      <c r="O101" s="654"/>
    </row>
    <row r="102" spans="1:15" ht="132.75" customHeight="1">
      <c r="A102" s="52" t="s">
        <v>11</v>
      </c>
      <c r="B102" s="53" t="s">
        <v>246</v>
      </c>
      <c r="C102" s="52" t="s">
        <v>99</v>
      </c>
      <c r="D102" s="184" t="s">
        <v>240</v>
      </c>
      <c r="E102" s="52" t="s">
        <v>99</v>
      </c>
      <c r="F102" s="185" t="s">
        <v>241</v>
      </c>
      <c r="G102" s="52" t="s">
        <v>99</v>
      </c>
      <c r="H102" s="186" t="s">
        <v>242</v>
      </c>
      <c r="I102" s="52" t="s">
        <v>99</v>
      </c>
      <c r="J102" s="187" t="s">
        <v>243</v>
      </c>
      <c r="K102" s="52" t="s">
        <v>99</v>
      </c>
      <c r="L102" s="188" t="s">
        <v>244</v>
      </c>
      <c r="M102" s="52" t="s">
        <v>99</v>
      </c>
      <c r="N102" s="53" t="s">
        <v>245</v>
      </c>
      <c r="O102" s="52" t="s">
        <v>99</v>
      </c>
    </row>
    <row r="103" spans="1:15" ht="20.85" customHeight="1">
      <c r="A103" s="218" t="s">
        <v>156</v>
      </c>
      <c r="B103" s="31">
        <f>'CONSOLIDADO-ACUEDUCTOSRURALES1'!D69</f>
        <v>34</v>
      </c>
      <c r="C103" s="35">
        <f>(B103/$B$126)*100</f>
        <v>6.7594433399602387</v>
      </c>
      <c r="D103" s="18">
        <f>COUNTIFS('SUROESTE '!A:A,"Amagá",'SUROESTE '!S:S,"SIN RIESGO")</f>
        <v>0</v>
      </c>
      <c r="E103" s="35">
        <f>(D103/$B$103)*100</f>
        <v>0</v>
      </c>
      <c r="F103" s="18">
        <f>COUNTIFS('SUROESTE '!A:A,"Amagá",'SUROESTE '!S:S,"BAJO")</f>
        <v>0</v>
      </c>
      <c r="G103" s="35">
        <f>(F103/$B$103)*100</f>
        <v>0</v>
      </c>
      <c r="H103" s="18">
        <f>COUNTIFS('SUROESTE '!A:A,"Amagá",'SUROESTE '!S:S,"MEDIO")</f>
        <v>2</v>
      </c>
      <c r="I103" s="35">
        <f>(H103/$B$103)*100</f>
        <v>5.8823529411764701</v>
      </c>
      <c r="J103" s="18">
        <f>COUNTIFS('SUROESTE '!A:A,"Amagá",'SUROESTE '!S:S,"ALTO")</f>
        <v>15</v>
      </c>
      <c r="K103" s="35">
        <f>(J103/$B$103)*100</f>
        <v>44.117647058823529</v>
      </c>
      <c r="L103" s="18">
        <f>COUNTIFS('SUROESTE '!A:A,"Amagá",'SUROESTE '!S:S,"INVIABLE SANITARIAMENTE")</f>
        <v>17</v>
      </c>
      <c r="M103" s="35">
        <f>(L103/$B$103)*100</f>
        <v>50</v>
      </c>
      <c r="N103" s="18">
        <f>B103-(D103+F103+H103+J103+L103)</f>
        <v>0</v>
      </c>
      <c r="O103" s="35">
        <f>(N103/$B$103)*100</f>
        <v>0</v>
      </c>
    </row>
    <row r="104" spans="1:15" ht="20.85" customHeight="1">
      <c r="A104" s="218" t="s">
        <v>157</v>
      </c>
      <c r="B104" s="31">
        <f>'CONSOLIDADO-ACUEDUCTOSRURALES1'!D70</f>
        <v>52</v>
      </c>
      <c r="C104" s="35">
        <f t="shared" ref="C104:C125" si="10">(B104/$B$126)*100</f>
        <v>10.337972166998012</v>
      </c>
      <c r="D104" s="18">
        <f>COUNTIFS('SUROESTE '!A:A,"Andes",'SUROESTE '!S:S,"SIN RIESGO")</f>
        <v>24</v>
      </c>
      <c r="E104" s="35">
        <f>(D104/$B$104)*100</f>
        <v>46.153846153846153</v>
      </c>
      <c r="F104" s="18">
        <f>COUNTIFS('SUROESTE '!A:A,"Andes",'SUROESTE '!S:S,"BAJO")</f>
        <v>0</v>
      </c>
      <c r="G104" s="35">
        <f>(F104/$B$104)*100</f>
        <v>0</v>
      </c>
      <c r="H104" s="18">
        <f>COUNTIFS('SUROESTE '!A:A,"Andes",'SUROESTE '!S:S,"MEDIO")</f>
        <v>3</v>
      </c>
      <c r="I104" s="35">
        <f>(H104/$B$104)*100</f>
        <v>5.7692307692307692</v>
      </c>
      <c r="J104" s="18">
        <f>COUNTIFS('SUROESTE '!A:A,"Andes",'SUROESTE '!S:S,"ALTO")</f>
        <v>12</v>
      </c>
      <c r="K104" s="35">
        <f>(J104/$B$104)*100</f>
        <v>23.076923076923077</v>
      </c>
      <c r="L104" s="18">
        <f>COUNTIFS('SUROESTE '!A:A,"Andes",'SUROESTE '!S:S,"INVIABLE SANITARIAMENTE")</f>
        <v>13</v>
      </c>
      <c r="M104" s="35">
        <f>(L104/$B$104)*100</f>
        <v>25</v>
      </c>
      <c r="N104" s="18">
        <f t="shared" ref="N104:N125" si="11">B104-(D104+F104+H104+J104+L104)</f>
        <v>0</v>
      </c>
      <c r="O104" s="35">
        <f>(N104/$B$104)*100</f>
        <v>0</v>
      </c>
    </row>
    <row r="105" spans="1:15" ht="20.85" customHeight="1">
      <c r="A105" s="218" t="s">
        <v>3532</v>
      </c>
      <c r="B105" s="31">
        <f>'CONSOLIDADO-ACUEDUCTOSRURALES1'!D71</f>
        <v>12</v>
      </c>
      <c r="C105" s="35">
        <f t="shared" si="10"/>
        <v>2.3856858846918487</v>
      </c>
      <c r="D105" s="18">
        <f>COUNTIFS('SUROESTE '!A:A,"Angelópolis",'SUROESTE '!S:S,"SIN RIESGO")</f>
        <v>0</v>
      </c>
      <c r="E105" s="35">
        <f>(D105/$B$105)*100</f>
        <v>0</v>
      </c>
      <c r="F105" s="18">
        <f>COUNTIFS('SUROESTE '!A:A,"Angelópolis",'SUROESTE '!S:S,"BAJO")</f>
        <v>1</v>
      </c>
      <c r="G105" s="35">
        <f>(F105/$B$105)*100</f>
        <v>8.3333333333333321</v>
      </c>
      <c r="H105" s="18">
        <f>COUNTIFS('SUROESTE '!A:A,"Angelópolis",'SUROESTE '!S:S,"MEDIO")</f>
        <v>0</v>
      </c>
      <c r="I105" s="35">
        <f>(H105/$B$105)*100</f>
        <v>0</v>
      </c>
      <c r="J105" s="18">
        <f>COUNTIFS('SUROESTE '!A:A,"Angelópolis",'SUROESTE '!S:S,"ALTO")</f>
        <v>0</v>
      </c>
      <c r="K105" s="35">
        <f>(J105/$B$105)*100</f>
        <v>0</v>
      </c>
      <c r="L105" s="18">
        <f>COUNTIFS('SUROESTE '!A:A,"Angelópolis",'SUROESTE '!S:S,"INVIABLE SANITARIAMENTE")</f>
        <v>11</v>
      </c>
      <c r="M105" s="35">
        <f>(L105/$B$105)*100</f>
        <v>91.666666666666657</v>
      </c>
      <c r="N105" s="18">
        <f t="shared" si="11"/>
        <v>0</v>
      </c>
      <c r="O105" s="35">
        <f>(N105/$B$105)*100</f>
        <v>0</v>
      </c>
    </row>
    <row r="106" spans="1:15" ht="20.85" customHeight="1">
      <c r="A106" s="218" t="s">
        <v>158</v>
      </c>
      <c r="B106" s="31">
        <f>'CONSOLIDADO-ACUEDUCTOSRURALES1'!D72</f>
        <v>20</v>
      </c>
      <c r="C106" s="35">
        <f t="shared" si="10"/>
        <v>3.9761431411530817</v>
      </c>
      <c r="D106" s="18">
        <f>COUNTIFS('SUROESTE '!A:A,"Betania",'SUROESTE '!S:S,"SIN RIESGO")</f>
        <v>12</v>
      </c>
      <c r="E106" s="35">
        <f>(D106/$B$106)*100</f>
        <v>60</v>
      </c>
      <c r="F106" s="18">
        <f>COUNTIFS('SUROESTE '!A:A,"Betania",'SUROESTE '!S:S,"BAJO")</f>
        <v>0</v>
      </c>
      <c r="G106" s="35">
        <f>(F106/$B$106)*100</f>
        <v>0</v>
      </c>
      <c r="H106" s="18">
        <f>COUNTIFS('SUROESTE '!A:A,"Betania",'SUROESTE '!S:S,"MEDIO")</f>
        <v>0</v>
      </c>
      <c r="I106" s="35">
        <f>(H106/$B$106)*100</f>
        <v>0</v>
      </c>
      <c r="J106" s="18">
        <f>COUNTIFS('SUROESTE '!A:A,"Betania",'SUROESTE '!S:S,"ALTO")</f>
        <v>0</v>
      </c>
      <c r="K106" s="35">
        <f>(J106/$B$106)*100</f>
        <v>0</v>
      </c>
      <c r="L106" s="18">
        <f>COUNTIFS('SUROESTE '!A:A,"Betania",'SUROESTE '!S:S,"INVIABLE SANITARIAMENTE")</f>
        <v>8</v>
      </c>
      <c r="M106" s="35">
        <f>(L106/$B$106)*100</f>
        <v>40</v>
      </c>
      <c r="N106" s="18">
        <f t="shared" si="11"/>
        <v>0</v>
      </c>
      <c r="O106" s="35">
        <f>(N106/$B$106)*100</f>
        <v>0</v>
      </c>
    </row>
    <row r="107" spans="1:15" ht="20.85" customHeight="1">
      <c r="A107" s="218" t="s">
        <v>44</v>
      </c>
      <c r="B107" s="31">
        <f>'CONSOLIDADO-ACUEDUCTOSRURALES1'!D73</f>
        <v>28</v>
      </c>
      <c r="C107" s="35">
        <f t="shared" si="10"/>
        <v>5.5666003976143141</v>
      </c>
      <c r="D107" s="18">
        <f>COUNTIFS('SUROESTE '!A:A,"Betulia",'SUROESTE '!S:S,"SIN RIESGO")</f>
        <v>4</v>
      </c>
      <c r="E107" s="35">
        <f>(D107/$B$107)*100</f>
        <v>14.285714285714285</v>
      </c>
      <c r="F107" s="18">
        <f>COUNTIFS('SUROESTE '!A:A,"Betulia",'SUROESTE '!S:S,"BAJO")</f>
        <v>0</v>
      </c>
      <c r="G107" s="35">
        <f>(F107/$B$107)*100</f>
        <v>0</v>
      </c>
      <c r="H107" s="18">
        <f>COUNTIFS('SUROESTE '!A:A,"Betulia",'SUROESTE '!S:S,"MEDIO")</f>
        <v>0</v>
      </c>
      <c r="I107" s="35">
        <f>(H107/$B$107)*100</f>
        <v>0</v>
      </c>
      <c r="J107" s="18">
        <f>COUNTIFS('SUROESTE '!A:A,"Betulia",'SUROESTE '!S:S,"ALTO")</f>
        <v>18</v>
      </c>
      <c r="K107" s="35">
        <f>(J107/$B$107)*100</f>
        <v>64.285714285714292</v>
      </c>
      <c r="L107" s="18">
        <f>COUNTIFS('SUROESTE '!A:A,"Betulia",'SUROESTE '!S:S,"INVIABLE SANITARIAMENTE")</f>
        <v>6</v>
      </c>
      <c r="M107" s="35">
        <f>(L107/$B$107)*100</f>
        <v>21.428571428571427</v>
      </c>
      <c r="N107" s="18">
        <f t="shared" si="11"/>
        <v>0</v>
      </c>
      <c r="O107" s="35">
        <f>(N107/$B$107)*100</f>
        <v>0</v>
      </c>
    </row>
    <row r="108" spans="1:15" ht="20.85" customHeight="1">
      <c r="A108" s="218" t="s">
        <v>159</v>
      </c>
      <c r="B108" s="31">
        <f>'CONSOLIDADO-ACUEDUCTOSRURALES1'!D74</f>
        <v>16</v>
      </c>
      <c r="C108" s="35">
        <f t="shared" si="10"/>
        <v>3.180914512922465</v>
      </c>
      <c r="D108" s="18">
        <f>COUNTIFS('SUROESTE '!A:A,"Caramanta",'SUROESTE '!S:S,"SIN RIESGO")</f>
        <v>0</v>
      </c>
      <c r="E108" s="35">
        <f>(D108/$B$108)*100</f>
        <v>0</v>
      </c>
      <c r="F108" s="18">
        <f>COUNTIFS('SUROESTE '!A:A,"Caramanta",'SUROESTE '!S:S,"BAJO")</f>
        <v>0</v>
      </c>
      <c r="G108" s="35">
        <f>(F108/$B$108)*100</f>
        <v>0</v>
      </c>
      <c r="H108" s="18">
        <f>COUNTIFS('SUROESTE '!A:A,"Caramanta",'SUROESTE '!S:S,"MEDIO")</f>
        <v>0</v>
      </c>
      <c r="I108" s="35">
        <f>(H108/$B$108)*100</f>
        <v>0</v>
      </c>
      <c r="J108" s="18">
        <f>COUNTIFS('SUROESTE '!A:A,"Caramanta",'SUROESTE '!S:S,"ALTO")</f>
        <v>0</v>
      </c>
      <c r="K108" s="35">
        <f>(J108/$B$108)*100</f>
        <v>0</v>
      </c>
      <c r="L108" s="18">
        <f>COUNTIFS('SUROESTE '!A:A,"Caramanta",'SUROESTE '!S:S,"INVIABLE SANITARIAMENTE")</f>
        <v>14</v>
      </c>
      <c r="M108" s="35">
        <f>(L108/$B$108)*100</f>
        <v>87.5</v>
      </c>
      <c r="N108" s="18">
        <f t="shared" si="11"/>
        <v>2</v>
      </c>
      <c r="O108" s="35">
        <f>(N108/$B$108)*100</f>
        <v>12.5</v>
      </c>
    </row>
    <row r="109" spans="1:15" ht="20.85" customHeight="1">
      <c r="A109" s="218" t="s">
        <v>160</v>
      </c>
      <c r="B109" s="31">
        <f>'CONSOLIDADO-ACUEDUCTOSRURALES1'!D75</f>
        <v>17</v>
      </c>
      <c r="C109" s="35">
        <f t="shared" si="10"/>
        <v>3.3797216699801194</v>
      </c>
      <c r="D109" s="18">
        <f>COUNTIFS('SUROESTE '!A:A,"Ciudad Bolívar",'SUROESTE '!S:S,"SIN RIESGO")</f>
        <v>2</v>
      </c>
      <c r="E109" s="35">
        <f>(D109/$B$109)*100</f>
        <v>11.76470588235294</v>
      </c>
      <c r="F109" s="18">
        <f>COUNTIFS('SUROESTE '!A:A,"Ciudad Bolívar",'SUROESTE '!S:S,"BAJO")</f>
        <v>1</v>
      </c>
      <c r="G109" s="35">
        <f>(F109/$B$109)*100</f>
        <v>5.8823529411764701</v>
      </c>
      <c r="H109" s="18">
        <f>COUNTIFS('SUROESTE '!A:A,"Ciudad Bolívar",'SUROESTE '!S:S,"MEDIO")</f>
        <v>2</v>
      </c>
      <c r="I109" s="35">
        <f>(H109/$B$109)*100</f>
        <v>11.76470588235294</v>
      </c>
      <c r="J109" s="18">
        <f>COUNTIFS('SUROESTE '!A:A,"Ciudad Bolívar",'SUROESTE '!S:S,"ALTO")</f>
        <v>3</v>
      </c>
      <c r="K109" s="35">
        <f>(J109/$B$109)*100</f>
        <v>17.647058823529413</v>
      </c>
      <c r="L109" s="18">
        <f>COUNTIFS('SUROESTE '!A:A,"Ciudad Bolívar",'SUROESTE '!S:S,"INVIABLE SANITARIAMENTE")</f>
        <v>9</v>
      </c>
      <c r="M109" s="35">
        <f>(L109/$B$109)*100</f>
        <v>52.941176470588239</v>
      </c>
      <c r="N109" s="18">
        <f t="shared" si="11"/>
        <v>0</v>
      </c>
      <c r="O109" s="35">
        <f>(N109/$B$109)*100</f>
        <v>0</v>
      </c>
    </row>
    <row r="110" spans="1:15" ht="20.85" customHeight="1">
      <c r="A110" s="218" t="s">
        <v>161</v>
      </c>
      <c r="B110" s="31">
        <f>'CONSOLIDADO-ACUEDUCTOSRURALES1'!D76</f>
        <v>21</v>
      </c>
      <c r="C110" s="35">
        <f t="shared" si="10"/>
        <v>4.1749502982107352</v>
      </c>
      <c r="D110" s="18">
        <f>COUNTIFS('SUROESTE '!A:A,"Concordia",'SUROESTE '!S:S,"SIN RIESGO")</f>
        <v>1</v>
      </c>
      <c r="E110" s="35">
        <f>(D110/$B$110)*100</f>
        <v>4.7619047619047619</v>
      </c>
      <c r="F110" s="18">
        <f>COUNTIFS('SUROESTE '!A:A,"Concordia",'SUROESTE '!S:S,"BAJO")</f>
        <v>0</v>
      </c>
      <c r="G110" s="35">
        <f>(F110/$B$110)*100</f>
        <v>0</v>
      </c>
      <c r="H110" s="18">
        <f>COUNTIFS('SUROESTE '!A:A,"Concordia",'SUROESTE '!S:S,"MEDIO")</f>
        <v>0</v>
      </c>
      <c r="I110" s="35">
        <f>(H110/$B$110)*100</f>
        <v>0</v>
      </c>
      <c r="J110" s="18">
        <f>COUNTIFS('SUROESTE '!A:A,"Concordia",'SUROESTE '!S:S,"ALTO")</f>
        <v>9</v>
      </c>
      <c r="K110" s="35">
        <f>(J110/$B$110)*100</f>
        <v>42.857142857142854</v>
      </c>
      <c r="L110" s="18">
        <f>COUNTIFS('SUROESTE '!A:A,"Concordia",'SUROESTE '!S:S,"INVIABLE SANITARIAMENTE")</f>
        <v>10</v>
      </c>
      <c r="M110" s="35">
        <f>(L110/$B$110)*100</f>
        <v>47.619047619047613</v>
      </c>
      <c r="N110" s="18">
        <f t="shared" si="11"/>
        <v>1</v>
      </c>
      <c r="O110" s="35">
        <f>(N110/$B$110)*100</f>
        <v>4.7619047619047619</v>
      </c>
    </row>
    <row r="111" spans="1:15" ht="20.85" customHeight="1">
      <c r="A111" s="218" t="s">
        <v>162</v>
      </c>
      <c r="B111" s="31">
        <f>'CONSOLIDADO-ACUEDUCTOSRURALES1'!D77</f>
        <v>36</v>
      </c>
      <c r="C111" s="35">
        <f t="shared" si="10"/>
        <v>7.1570576540755466</v>
      </c>
      <c r="D111" s="18">
        <f>COUNTIFS('SUROESTE '!A:A,"Fredonia",'SUROESTE '!S:S,"SIN RIESGO")</f>
        <v>14</v>
      </c>
      <c r="E111" s="35">
        <f>(D111/$B$111)*100</f>
        <v>38.888888888888893</v>
      </c>
      <c r="F111" s="18">
        <f>COUNTIFS('SUROESTE '!A:A,"Fredonia",'SUROESTE '!S:S,"BAJO")</f>
        <v>0</v>
      </c>
      <c r="G111" s="35">
        <f>(F111/$B$111)*100</f>
        <v>0</v>
      </c>
      <c r="H111" s="18">
        <f>COUNTIFS('SUROESTE '!A:A,"Fredonia",'SUROESTE '!S:S,"MEDIO")</f>
        <v>1</v>
      </c>
      <c r="I111" s="35">
        <f>(H111/$B$111)*100</f>
        <v>2.7777777777777777</v>
      </c>
      <c r="J111" s="18">
        <f>COUNTIFS('SUROESTE '!A:A,"Fredonia",'SUROESTE '!S:S,"ALTO")</f>
        <v>4</v>
      </c>
      <c r="K111" s="35">
        <f>(J111/$B$111)*100</f>
        <v>11.111111111111111</v>
      </c>
      <c r="L111" s="18">
        <f>COUNTIFS('SUROESTE '!A:A,"Fredonia",'SUROESTE '!S:S,"INVIABLE SANITARIAMENTE")</f>
        <v>17</v>
      </c>
      <c r="M111" s="35">
        <f>(L111/$B$111)*100</f>
        <v>47.222222222222221</v>
      </c>
      <c r="N111" s="18">
        <f t="shared" si="11"/>
        <v>0</v>
      </c>
      <c r="O111" s="35">
        <f>(N111/$B$111)*100</f>
        <v>0</v>
      </c>
    </row>
    <row r="112" spans="1:15" ht="20.85" customHeight="1">
      <c r="A112" s="218" t="s">
        <v>163</v>
      </c>
      <c r="B112" s="31">
        <f>'CONSOLIDADO-ACUEDUCTOSRURALES1'!D78</f>
        <v>9</v>
      </c>
      <c r="C112" s="35">
        <f t="shared" si="10"/>
        <v>1.7892644135188867</v>
      </c>
      <c r="D112" s="18">
        <f>COUNTIFS('SUROESTE '!A:A,"Hispania",'SUROESTE '!S:S,"SIN RIESGO")</f>
        <v>0</v>
      </c>
      <c r="E112" s="35">
        <f>(D112/$B$112)*100</f>
        <v>0</v>
      </c>
      <c r="F112" s="18">
        <f>COUNTIFS('SUROESTE '!A:A,"Hispania",'SUROESTE '!S:S,"BAJO")</f>
        <v>2</v>
      </c>
      <c r="G112" s="35">
        <f>(F112/$B$112)*100</f>
        <v>22.222222222222221</v>
      </c>
      <c r="H112" s="18">
        <f>COUNTIFS('SUROESTE '!A:A,"Hispania",'SUROESTE '!S:S,"MEDIO")</f>
        <v>3</v>
      </c>
      <c r="I112" s="35">
        <f>(H112/$B$112)*100</f>
        <v>33.333333333333329</v>
      </c>
      <c r="J112" s="18">
        <f>COUNTIFS('SUROESTE '!A:A,"Hispania",'SUROESTE '!S:S,"ALTO")</f>
        <v>0</v>
      </c>
      <c r="K112" s="35">
        <f>(J112/$B$112)*100</f>
        <v>0</v>
      </c>
      <c r="L112" s="18">
        <f>COUNTIFS('SUROESTE '!A:A,"Hispania",'SUROESTE '!S:S,"INVIABLE SANITARIAMENTE")</f>
        <v>4</v>
      </c>
      <c r="M112" s="35">
        <f>(L112/$B$112)*100</f>
        <v>44.444444444444443</v>
      </c>
      <c r="N112" s="18">
        <f t="shared" si="11"/>
        <v>0</v>
      </c>
      <c r="O112" s="35">
        <f>(N112/$B$112)*100</f>
        <v>0</v>
      </c>
    </row>
    <row r="113" spans="1:15" ht="20.85" customHeight="1">
      <c r="A113" s="218" t="s">
        <v>164</v>
      </c>
      <c r="B113" s="31">
        <f>'CONSOLIDADO-ACUEDUCTOSRURALES1'!D79</f>
        <v>23</v>
      </c>
      <c r="C113" s="35">
        <f t="shared" si="10"/>
        <v>4.5725646123260439</v>
      </c>
      <c r="D113" s="18">
        <f>COUNTIFS('SUROESTE '!A:A,"Jardín",'SUROESTE '!S:S,"SIN RIESGO")</f>
        <v>9</v>
      </c>
      <c r="E113" s="35">
        <f>(D113/$B$113)*100</f>
        <v>39.130434782608695</v>
      </c>
      <c r="F113" s="18">
        <f>COUNTIFS('SUROESTE '!A:A,"Jardín",'SUROESTE '!S:S,"BAJO")</f>
        <v>3</v>
      </c>
      <c r="G113" s="35">
        <f>(F113/$B$113)*100</f>
        <v>13.043478260869565</v>
      </c>
      <c r="H113" s="18">
        <f>COUNTIFS('SUROESTE '!A:A,"Jardín",'SUROESTE '!S:S,"MEDIO")</f>
        <v>5</v>
      </c>
      <c r="I113" s="35">
        <f>(H113/$B$113)*100</f>
        <v>21.739130434782609</v>
      </c>
      <c r="J113" s="18">
        <f>COUNTIFS('SUROESTE '!A:A,"Jardín",'SUROESTE '!S:S,"ALTO")</f>
        <v>6</v>
      </c>
      <c r="K113" s="35">
        <f>(J113/$B$113)*100</f>
        <v>26.086956521739129</v>
      </c>
      <c r="L113" s="18">
        <f>COUNTIFS('SUROESTE '!A:A,"Jardín",'SUROESTE '!S:S,"INVIABLE SANITARIAMENTE")</f>
        <v>0</v>
      </c>
      <c r="M113" s="35">
        <f>(L113/$B$113)*100</f>
        <v>0</v>
      </c>
      <c r="N113" s="18">
        <f t="shared" si="11"/>
        <v>0</v>
      </c>
      <c r="O113" s="35">
        <f>(N113/$B$113)*100</f>
        <v>0</v>
      </c>
    </row>
    <row r="114" spans="1:15" ht="20.85" customHeight="1">
      <c r="A114" s="218" t="s">
        <v>165</v>
      </c>
      <c r="B114" s="31">
        <f>'CONSOLIDADO-ACUEDUCTOSRURALES1'!D80</f>
        <v>25</v>
      </c>
      <c r="C114" s="35">
        <f t="shared" si="10"/>
        <v>4.9701789264413518</v>
      </c>
      <c r="D114" s="18">
        <f>COUNTIFS('SUROESTE '!A:A,"Jericó",'SUROESTE '!S:S,"SIN RIESGO")</f>
        <v>1</v>
      </c>
      <c r="E114" s="35">
        <f>(D114/$B$114)*100</f>
        <v>4</v>
      </c>
      <c r="F114" s="18">
        <f>COUNTIFS('SUROESTE '!A:A,"Jericó",'SUROESTE '!S:S,"BAJO")</f>
        <v>0</v>
      </c>
      <c r="G114" s="35">
        <f>(F114/$B$114)*100</f>
        <v>0</v>
      </c>
      <c r="H114" s="18">
        <f>COUNTIFS('SUROESTE '!A:A,"Jericó",'SUROESTE '!S:S,"MEDIO")</f>
        <v>0</v>
      </c>
      <c r="I114" s="35">
        <f>(H114/$B$114)*100</f>
        <v>0</v>
      </c>
      <c r="J114" s="18">
        <f>COUNTIFS('SUROESTE '!A:A,"Jericó",'SUROESTE '!S:S,"ALTO")</f>
        <v>15</v>
      </c>
      <c r="K114" s="35">
        <f>(J114/$B$114)*100</f>
        <v>60</v>
      </c>
      <c r="L114" s="18">
        <f>COUNTIFS('SUROESTE '!A:A,"Jericó",'SUROESTE '!S:S,"INVIABLE SANITARIAMENTE")</f>
        <v>9</v>
      </c>
      <c r="M114" s="35">
        <f>(L114/$B$114)*100</f>
        <v>36</v>
      </c>
      <c r="N114" s="18">
        <f t="shared" si="11"/>
        <v>0</v>
      </c>
      <c r="O114" s="35">
        <f>(N114/$B$114)*100</f>
        <v>0</v>
      </c>
    </row>
    <row r="115" spans="1:15" ht="20.85" customHeight="1">
      <c r="A115" s="218" t="s">
        <v>166</v>
      </c>
      <c r="B115" s="31">
        <f>'CONSOLIDADO-ACUEDUCTOSRURALES1'!D81</f>
        <v>0</v>
      </c>
      <c r="C115" s="35">
        <f t="shared" si="10"/>
        <v>0</v>
      </c>
      <c r="D115" s="18">
        <f>COUNTIFS('SUROESTE '!A:A,"La Pintada",'SUROESTE '!S:S,"SIN RIESGO")</f>
        <v>0</v>
      </c>
      <c r="E115" s="35">
        <v>0</v>
      </c>
      <c r="F115" s="18">
        <f>COUNTIFS('SUROESTE '!A:A,"La Pintada",'SUROESTE '!S:S,"BAJO")</f>
        <v>0</v>
      </c>
      <c r="G115" s="35">
        <v>0</v>
      </c>
      <c r="H115" s="18">
        <f>COUNTIFS('SUROESTE '!A:A,"La Pintada",'SUROESTE '!S:S,"MEDIO")</f>
        <v>0</v>
      </c>
      <c r="I115" s="35">
        <v>0</v>
      </c>
      <c r="J115" s="18">
        <f>COUNTIFS('SUROESTE '!A:A,"La Pintada",'SUROESTE '!S:S,"ALTO")</f>
        <v>0</v>
      </c>
      <c r="K115" s="35">
        <v>0</v>
      </c>
      <c r="L115" s="18">
        <f>COUNTIFS('SUROESTE '!A:A,"La Pintada",'SUROESTE '!S:S,"INVIABLE SANITARIAMENTE")</f>
        <v>0</v>
      </c>
      <c r="M115" s="35">
        <v>0</v>
      </c>
      <c r="N115" s="18">
        <f t="shared" si="11"/>
        <v>0</v>
      </c>
      <c r="O115" s="35">
        <v>0</v>
      </c>
    </row>
    <row r="116" spans="1:15" ht="20.85" customHeight="1">
      <c r="A116" s="218" t="s">
        <v>167</v>
      </c>
      <c r="B116" s="31">
        <f>'CONSOLIDADO-ACUEDUCTOSRURALES1'!D82</f>
        <v>18</v>
      </c>
      <c r="C116" s="35">
        <f t="shared" si="10"/>
        <v>3.5785288270377733</v>
      </c>
      <c r="D116" s="18">
        <f>COUNTIFS('SUROESTE '!A:A,"Montebello",'SUROESTE '!S:S,"SIN RIESGO")</f>
        <v>0</v>
      </c>
      <c r="E116" s="35">
        <f>(D116/$B$116)*100</f>
        <v>0</v>
      </c>
      <c r="F116" s="18">
        <f>COUNTIFS('SUROESTE '!A:A,"Montebello",'SUROESTE '!S:S,"BAJO")</f>
        <v>0</v>
      </c>
      <c r="G116" s="35">
        <f>(F116/$B$116)*100</f>
        <v>0</v>
      </c>
      <c r="H116" s="18">
        <f>COUNTIFS('SUROESTE '!A:A,"Montebello",'SUROESTE '!S:S,"MEDIO")</f>
        <v>1</v>
      </c>
      <c r="I116" s="35">
        <f>(H116/$B$116)*100</f>
        <v>5.5555555555555554</v>
      </c>
      <c r="J116" s="18">
        <f>COUNTIFS('SUROESTE '!A:A,"Montebello",'SUROESTE '!S:S,"ALTO")</f>
        <v>11</v>
      </c>
      <c r="K116" s="35">
        <f>(J116/$B$116)*100</f>
        <v>61.111111111111114</v>
      </c>
      <c r="L116" s="18">
        <f>COUNTIFS('SUROESTE '!A:A,"Montebello",'SUROESTE '!S:S,"INVIABLE SANITARIAMENTE")</f>
        <v>6</v>
      </c>
      <c r="M116" s="35">
        <f>(L116/$B$116)*100</f>
        <v>33.333333333333329</v>
      </c>
      <c r="N116" s="18">
        <f t="shared" si="11"/>
        <v>0</v>
      </c>
      <c r="O116" s="35">
        <f>(N116/$B$116)*100</f>
        <v>0</v>
      </c>
    </row>
    <row r="117" spans="1:15" ht="20.85" customHeight="1">
      <c r="A117" s="218" t="s">
        <v>168</v>
      </c>
      <c r="B117" s="31">
        <f>'CONSOLIDADO-ACUEDUCTOSRURALES1'!D83</f>
        <v>6</v>
      </c>
      <c r="C117" s="35">
        <f t="shared" si="10"/>
        <v>1.1928429423459244</v>
      </c>
      <c r="D117" s="18">
        <f>COUNTIFS('SUROESTE '!A:A,"Pueblorrico",'SUROESTE '!S:S,"SIN RIESGO")</f>
        <v>0</v>
      </c>
      <c r="E117" s="35">
        <f>(D117/$B$117)*100</f>
        <v>0</v>
      </c>
      <c r="F117" s="18">
        <f>COUNTIFS('SUROESTE '!A:A,"Pueblorrico",'SUROESTE '!S:S,"BAJO")</f>
        <v>0</v>
      </c>
      <c r="G117" s="35">
        <f>(F117/$B$117)*100</f>
        <v>0</v>
      </c>
      <c r="H117" s="18">
        <f>COUNTIFS('SUROESTE '!A:A,"Pueblorrico",'SUROESTE '!S:S,"MEDIO")</f>
        <v>0</v>
      </c>
      <c r="I117" s="35">
        <f>(H117/$B$117)*100</f>
        <v>0</v>
      </c>
      <c r="J117" s="18">
        <f>COUNTIFS('SUROESTE '!A:A,"Pueblorrico",'SUROESTE '!S:S,"ALTO")</f>
        <v>0</v>
      </c>
      <c r="K117" s="35">
        <f>(J117/$B$117)*100</f>
        <v>0</v>
      </c>
      <c r="L117" s="18">
        <f>COUNTIFS('SUROESTE '!A:A,"Pueblorrico",'SUROESTE '!S:S,"INVIABLE SANITARIAMENTE")</f>
        <v>6</v>
      </c>
      <c r="M117" s="35">
        <f>(L117/$B$117)*100</f>
        <v>100</v>
      </c>
      <c r="N117" s="18">
        <f t="shared" si="11"/>
        <v>0</v>
      </c>
      <c r="O117" s="35">
        <f>(N117/$B$117)*100</f>
        <v>0</v>
      </c>
    </row>
    <row r="118" spans="1:15" ht="20.85" customHeight="1">
      <c r="A118" s="218" t="s">
        <v>169</v>
      </c>
      <c r="B118" s="31">
        <f>'CONSOLIDADO-ACUEDUCTOSRURALES1'!D84</f>
        <v>25</v>
      </c>
      <c r="C118" s="35">
        <f t="shared" si="10"/>
        <v>4.9701789264413518</v>
      </c>
      <c r="D118" s="18">
        <f>COUNTIFS('SUROESTE '!A:A,"Salgar",'SUROESTE '!S:S,"SIN RIESGO")</f>
        <v>3</v>
      </c>
      <c r="E118" s="35">
        <f>(D118/$B$118)*100</f>
        <v>12</v>
      </c>
      <c r="F118" s="18">
        <f>COUNTIFS('SUROESTE '!A:A,"Salgar",'SUROESTE '!S:S,"BAJO")</f>
        <v>0</v>
      </c>
      <c r="G118" s="35">
        <f>(F118/$B$118)*100</f>
        <v>0</v>
      </c>
      <c r="H118" s="18">
        <f>COUNTIFS('SUROESTE '!A:A,"Salgar",'SUROESTE '!S:S,"MEDIO")</f>
        <v>4</v>
      </c>
      <c r="I118" s="35">
        <f>(H118/$B$118)*100</f>
        <v>16</v>
      </c>
      <c r="J118" s="18">
        <f>COUNTIFS('SUROESTE '!A:A,"Salgar",'SUROESTE '!S:S,"ALTO")</f>
        <v>18</v>
      </c>
      <c r="K118" s="35">
        <f>(J118/$B$118)*100</f>
        <v>72</v>
      </c>
      <c r="L118" s="18">
        <f>COUNTIFS('SUROESTE '!A:A,"Salgar",'SUROESTE '!S:S,"INVIABLE SANITARIAMENTE")</f>
        <v>0</v>
      </c>
      <c r="M118" s="35">
        <f>(L118/$B$118)*100</f>
        <v>0</v>
      </c>
      <c r="N118" s="18">
        <f t="shared" si="11"/>
        <v>0</v>
      </c>
      <c r="O118" s="35">
        <f>(N118/$B$118)*100</f>
        <v>0</v>
      </c>
    </row>
    <row r="119" spans="1:15" ht="20.85" customHeight="1">
      <c r="A119" s="218" t="s">
        <v>170</v>
      </c>
      <c r="B119" s="31">
        <f>'CONSOLIDADO-ACUEDUCTOSRURALES1'!D85</f>
        <v>42</v>
      </c>
      <c r="C119" s="35">
        <f t="shared" si="10"/>
        <v>8.3499005964214703</v>
      </c>
      <c r="D119" s="18">
        <f>COUNTIFS('SUROESTE '!A:A,"Santa Bárbara",'SUROESTE '!S:S,"SIN RIESGO")</f>
        <v>17</v>
      </c>
      <c r="E119" s="35">
        <f>(D119/$B$119)*100</f>
        <v>40.476190476190474</v>
      </c>
      <c r="F119" s="18">
        <f>COUNTIFS('SUROESTE '!A:A,"Santa Bárbara",'SUROESTE '!S:S,"BAJO")</f>
        <v>0</v>
      </c>
      <c r="G119" s="35">
        <f>(F119/$B$119)*100</f>
        <v>0</v>
      </c>
      <c r="H119" s="18">
        <f>COUNTIFS('SUROESTE '!A:A,"Santa Bárbara",'SUROESTE '!S:S,"MEDIO")</f>
        <v>1</v>
      </c>
      <c r="I119" s="35">
        <f>(H119/$B$119)*100</f>
        <v>2.3809523809523809</v>
      </c>
      <c r="J119" s="18">
        <f>COUNTIFS('SUROESTE '!A:A,"Santa Bárbara",'SUROESTE '!S:S,"ALTO")</f>
        <v>17</v>
      </c>
      <c r="K119" s="35">
        <f>(J119/$B$119)*100</f>
        <v>40.476190476190474</v>
      </c>
      <c r="L119" s="18">
        <f>COUNTIFS('SUROESTE '!A:A,"Santa Bárbara",'SUROESTE '!S:S,"INVIABLE SANITARIAMENTE")</f>
        <v>7</v>
      </c>
      <c r="M119" s="35">
        <f>(L119/$B$119)*100</f>
        <v>16.666666666666664</v>
      </c>
      <c r="N119" s="18">
        <f t="shared" si="11"/>
        <v>0</v>
      </c>
      <c r="O119" s="35">
        <f>(N119/$B$119)*100</f>
        <v>0</v>
      </c>
    </row>
    <row r="120" spans="1:15" ht="20.85" customHeight="1">
      <c r="A120" s="218" t="s">
        <v>171</v>
      </c>
      <c r="B120" s="31">
        <f>'CONSOLIDADO-ACUEDUCTOSRURALES1'!D86</f>
        <v>36</v>
      </c>
      <c r="C120" s="35">
        <f t="shared" si="10"/>
        <v>7.1570576540755466</v>
      </c>
      <c r="D120" s="18">
        <f>COUNTIFS('SUROESTE '!A:A,"Támesis",'SUROESTE '!S:S,"SIN RIESGO")</f>
        <v>3</v>
      </c>
      <c r="E120" s="35">
        <f>(D120/$B$120)*100</f>
        <v>8.3333333333333321</v>
      </c>
      <c r="F120" s="18">
        <f>COUNTIFS('SUROESTE '!A:A,"Támesis",'SUROESTE '!S:S,"BAJO")</f>
        <v>1</v>
      </c>
      <c r="G120" s="35">
        <f>(F120/$B$120)*100</f>
        <v>2.7777777777777777</v>
      </c>
      <c r="H120" s="18">
        <f>COUNTIFS('SUROESTE '!A:A,"Támesis",'SUROESTE '!S:S,"MEDIO")</f>
        <v>0</v>
      </c>
      <c r="I120" s="35">
        <f>(H120/$B$120)*100</f>
        <v>0</v>
      </c>
      <c r="J120" s="18">
        <f>COUNTIFS('SUROESTE '!A:A,"Támesis",'SUROESTE '!S:S,"ALTO")</f>
        <v>23</v>
      </c>
      <c r="K120" s="35">
        <f>(J120/$B$120)*100</f>
        <v>63.888888888888886</v>
      </c>
      <c r="L120" s="18">
        <f>COUNTIFS('SUROESTE '!A:A,"Támesis",'SUROESTE '!S:S,"INVIABLE SANITARIAMENTE")</f>
        <v>9</v>
      </c>
      <c r="M120" s="35">
        <f>(L120/$B$120)*100</f>
        <v>25</v>
      </c>
      <c r="N120" s="18">
        <f t="shared" si="11"/>
        <v>0</v>
      </c>
      <c r="O120" s="35">
        <f>(N120/$B$120)*100</f>
        <v>0</v>
      </c>
    </row>
    <row r="121" spans="1:15" ht="20.85" customHeight="1">
      <c r="A121" s="218" t="s">
        <v>172</v>
      </c>
      <c r="B121" s="31">
        <f>'CONSOLIDADO-ACUEDUCTOSRURALES1'!D87</f>
        <v>9</v>
      </c>
      <c r="C121" s="35">
        <f t="shared" si="10"/>
        <v>1.7892644135188867</v>
      </c>
      <c r="D121" s="18">
        <f>COUNTIFS('SUROESTE '!A:A,"Tarso",'SUROESTE '!S:S,"SIN RIESGO")</f>
        <v>6</v>
      </c>
      <c r="E121" s="35">
        <f>(D121/$B$121)*100</f>
        <v>66.666666666666657</v>
      </c>
      <c r="F121" s="18">
        <f>COUNTIFS('SUROESTE '!A:A,"Tarso",'SUROESTE '!S:S,"BAJO")</f>
        <v>0</v>
      </c>
      <c r="G121" s="35">
        <f>(F121/$B$121)*100</f>
        <v>0</v>
      </c>
      <c r="H121" s="18">
        <f>COUNTIFS('SUROESTE '!A:A,"Tarso",'SUROESTE '!S:S,"MEDIO")</f>
        <v>0</v>
      </c>
      <c r="I121" s="35">
        <f>(H121/$B$121)*100</f>
        <v>0</v>
      </c>
      <c r="J121" s="18">
        <f>COUNTIFS('SUROESTE '!A:A,"Tarso",'SUROESTE '!S:S,"ALTO")</f>
        <v>0</v>
      </c>
      <c r="K121" s="35">
        <f>(J121/$B$121)*100</f>
        <v>0</v>
      </c>
      <c r="L121" s="18">
        <f>COUNTIFS('SUROESTE '!A:A,"Tarso",'SUROESTE '!S:S,"INVIABLE SANITARIAMENTE")</f>
        <v>3</v>
      </c>
      <c r="M121" s="35">
        <f>(L121/$B$121)*100</f>
        <v>33.333333333333329</v>
      </c>
      <c r="N121" s="18">
        <f t="shared" si="11"/>
        <v>0</v>
      </c>
      <c r="O121" s="35">
        <f>(N121/$B$121)*100</f>
        <v>0</v>
      </c>
    </row>
    <row r="122" spans="1:15" ht="20.85" customHeight="1">
      <c r="A122" s="218" t="s">
        <v>173</v>
      </c>
      <c r="B122" s="31">
        <f>'CONSOLIDADO-ACUEDUCTOSRURALES1'!D88</f>
        <v>23</v>
      </c>
      <c r="C122" s="35">
        <f t="shared" si="10"/>
        <v>4.5725646123260439</v>
      </c>
      <c r="D122" s="18">
        <f>COUNTIFS('SUROESTE '!A:A,"Titiribí",'SUROESTE '!S:S,"SIN RIESGO")</f>
        <v>0</v>
      </c>
      <c r="E122" s="35">
        <f>(D122/$B$122)*100</f>
        <v>0</v>
      </c>
      <c r="F122" s="18">
        <f>COUNTIFS('SUROESTE '!A:A,"Titiribí",'SUROESTE '!S:S,"BAJO")</f>
        <v>1</v>
      </c>
      <c r="G122" s="35">
        <f>(F122/$B$122)*100</f>
        <v>4.3478260869565215</v>
      </c>
      <c r="H122" s="18">
        <f>COUNTIFS('SUROESTE '!A:A,"Titiribí",'SUROESTE '!S:S,"MEDIO")</f>
        <v>0</v>
      </c>
      <c r="I122" s="35">
        <f>(H122/$B$122)*100</f>
        <v>0</v>
      </c>
      <c r="J122" s="18">
        <f>COUNTIFS('SUROESTE '!A:A,"Titiribí",'SUROESTE '!S:S,"ALTO")</f>
        <v>0</v>
      </c>
      <c r="K122" s="35">
        <f>(J122/$B$122)*100</f>
        <v>0</v>
      </c>
      <c r="L122" s="18">
        <f>COUNTIFS('SUROESTE '!A:A,"Titiribí",'SUROESTE '!S:S,"INVIABLE SANITARIAMENTE")</f>
        <v>22</v>
      </c>
      <c r="M122" s="35">
        <f>(L122/$B$122)*100</f>
        <v>95.652173913043484</v>
      </c>
      <c r="N122" s="18">
        <f t="shared" si="11"/>
        <v>0</v>
      </c>
      <c r="O122" s="35">
        <f>(N122/$B$122)*100</f>
        <v>0</v>
      </c>
    </row>
    <row r="123" spans="1:15" ht="20.85" customHeight="1">
      <c r="A123" s="218" t="s">
        <v>174</v>
      </c>
      <c r="B123" s="31">
        <f>'CONSOLIDADO-ACUEDUCTOSRURALES1'!D89</f>
        <v>27</v>
      </c>
      <c r="C123" s="35">
        <f t="shared" si="10"/>
        <v>5.3677932405566597</v>
      </c>
      <c r="D123" s="18">
        <f>COUNTIFS('SUROESTE '!A:A,"Urrao",'SUROESTE '!S:S,"SIN RIESGO")</f>
        <v>0</v>
      </c>
      <c r="E123" s="35">
        <f>(D123/$B$123)*100</f>
        <v>0</v>
      </c>
      <c r="F123" s="18">
        <f>COUNTIFS('SUROESTE '!A:A,"Urrao",'SUROESTE '!S:S,"BAJO")</f>
        <v>0</v>
      </c>
      <c r="G123" s="35">
        <f>(F123/$B$123)*100</f>
        <v>0</v>
      </c>
      <c r="H123" s="18">
        <f>COUNTIFS('SUROESTE '!A:A,"Urrao",'SUROESTE '!S:S,"MEDIO")</f>
        <v>1</v>
      </c>
      <c r="I123" s="35">
        <f>(H123/$B$123)*100</f>
        <v>3.7037037037037033</v>
      </c>
      <c r="J123" s="18">
        <f>COUNTIFS('SUROESTE '!A:A,"Urrao",'SUROESTE '!S:S,"ALTO")</f>
        <v>7</v>
      </c>
      <c r="K123" s="35">
        <f>(J123/$B$123)*100</f>
        <v>25.925925925925924</v>
      </c>
      <c r="L123" s="18">
        <f>COUNTIFS('SUROESTE '!A:A,"Urrao",'SUROESTE '!S:S,"INVIABLE SANITARIAMENTE")</f>
        <v>17</v>
      </c>
      <c r="M123" s="35">
        <f>(L123/$B$123)*100</f>
        <v>62.962962962962962</v>
      </c>
      <c r="N123" s="18">
        <f t="shared" si="11"/>
        <v>2</v>
      </c>
      <c r="O123" s="35">
        <f>(N123/$B$123)*100</f>
        <v>7.4074074074074066</v>
      </c>
    </row>
    <row r="124" spans="1:15" ht="20.85" customHeight="1">
      <c r="A124" s="218" t="s">
        <v>175</v>
      </c>
      <c r="B124" s="31">
        <f>'CONSOLIDADO-ACUEDUCTOSRURALES1'!D90</f>
        <v>13</v>
      </c>
      <c r="C124" s="35">
        <f t="shared" si="10"/>
        <v>2.5844930417495031</v>
      </c>
      <c r="D124" s="18">
        <f>COUNTIFS('SUROESTE '!A:A,"Valparaíso",'SUROESTE '!S:S,"SIN RIESGO")</f>
        <v>0</v>
      </c>
      <c r="E124" s="35">
        <f>(D124/$B$124)*100</f>
        <v>0</v>
      </c>
      <c r="F124" s="18">
        <f>COUNTIFS('SUROESTE '!A:A,"Valparaíso",'SUROESTE '!S:S,"BAJO")</f>
        <v>0</v>
      </c>
      <c r="G124" s="35">
        <f>(F124/$B$124)*100</f>
        <v>0</v>
      </c>
      <c r="H124" s="18">
        <f>COUNTIFS('SUROESTE '!A:A,"Valparaíso",'SUROESTE '!S:S,"MEDIO")</f>
        <v>0</v>
      </c>
      <c r="I124" s="35">
        <f>(H124/$B$124)*100</f>
        <v>0</v>
      </c>
      <c r="J124" s="18">
        <f>COUNTIFS('SUROESTE '!A:A,"Valparaíso",'SUROESTE '!S:S,"ALTO")</f>
        <v>2</v>
      </c>
      <c r="K124" s="35">
        <f>(J124/$B$124)*100</f>
        <v>15.384615384615385</v>
      </c>
      <c r="L124" s="18">
        <f>COUNTIFS('SUROESTE '!A:A,"Valparaíso",'SUROESTE '!S:S,"INVIABLE SANITARIAMENTE")</f>
        <v>11</v>
      </c>
      <c r="M124" s="35">
        <f>(L124/$B$124)*100</f>
        <v>84.615384615384613</v>
      </c>
      <c r="N124" s="18">
        <f t="shared" si="11"/>
        <v>0</v>
      </c>
      <c r="O124" s="35">
        <f>(N124/$B$124)*100</f>
        <v>0</v>
      </c>
    </row>
    <row r="125" spans="1:15" ht="20.85" customHeight="1">
      <c r="A125" s="218" t="s">
        <v>176</v>
      </c>
      <c r="B125" s="31">
        <f>'CONSOLIDADO-ACUEDUCTOSRURALES1'!D91</f>
        <v>11</v>
      </c>
      <c r="C125" s="35">
        <f t="shared" si="10"/>
        <v>2.1868787276341948</v>
      </c>
      <c r="D125" s="18">
        <f>COUNTIFS('SUROESTE '!A:A,"Venecia",'SUROESTE '!S:S,"SIN RIESGO")</f>
        <v>3</v>
      </c>
      <c r="E125" s="35">
        <f>(D125/$B$125)*100</f>
        <v>27.27272727272727</v>
      </c>
      <c r="F125" s="18">
        <f>COUNTIFS('SUROESTE '!A:A,"Venecia",'SUROESTE '!S:S,"BAJO")</f>
        <v>0</v>
      </c>
      <c r="G125" s="35">
        <f>(F125/$B$125)*100</f>
        <v>0</v>
      </c>
      <c r="H125" s="18">
        <f>COUNTIFS('SUROESTE '!A:A,"Venecia",'SUROESTE '!S:S,"MEDIO")</f>
        <v>2</v>
      </c>
      <c r="I125" s="35">
        <f>(H125/$B$125)*100</f>
        <v>18.181818181818183</v>
      </c>
      <c r="J125" s="18">
        <f>COUNTIFS('SUROESTE '!A:A,"Venecia",'SUROESTE '!S:S,"ALTO")</f>
        <v>4</v>
      </c>
      <c r="K125" s="35">
        <f>(J125/$B$125)*100</f>
        <v>36.363636363636367</v>
      </c>
      <c r="L125" s="18">
        <f>COUNTIFS('SUROESTE '!A:A,"Venecia",'SUROESTE '!S:S,"INVIABLE SANITARIAMENTE")</f>
        <v>2</v>
      </c>
      <c r="M125" s="35">
        <f>(L125/$B$125)*100</f>
        <v>18.181818181818183</v>
      </c>
      <c r="N125" s="18">
        <f t="shared" si="11"/>
        <v>0</v>
      </c>
      <c r="O125" s="35">
        <f>(N125/$B$125)*100</f>
        <v>0</v>
      </c>
    </row>
    <row r="126" spans="1:15" ht="20.85" customHeight="1">
      <c r="A126" s="56" t="s">
        <v>218</v>
      </c>
      <c r="B126" s="52">
        <f>SUM(B103:B125)</f>
        <v>503</v>
      </c>
      <c r="C126" s="58">
        <f>SUM(C103:C125)</f>
        <v>99.999999999999986</v>
      </c>
      <c r="D126" s="57">
        <f>SUM(D103:D125)</f>
        <v>99</v>
      </c>
      <c r="E126" s="58">
        <f>(D126/$B$126)*100</f>
        <v>19.681908548707753</v>
      </c>
      <c r="F126" s="57">
        <f>SUM(F103:F125)</f>
        <v>9</v>
      </c>
      <c r="G126" s="58">
        <f>(F126/$B$126)*100</f>
        <v>1.7892644135188867</v>
      </c>
      <c r="H126" s="57">
        <f>SUM(H103:H125)</f>
        <v>25</v>
      </c>
      <c r="I126" s="58">
        <f>(H126/$B$126)*100</f>
        <v>4.9701789264413518</v>
      </c>
      <c r="J126" s="57">
        <f>SUM(J103:J125)</f>
        <v>164</v>
      </c>
      <c r="K126" s="58">
        <f>(J126/$B$126)*100</f>
        <v>32.604373757455271</v>
      </c>
      <c r="L126" s="57">
        <f>SUM(L103:L125)</f>
        <v>201</v>
      </c>
      <c r="M126" s="58">
        <f>(L126/$B$126)*100</f>
        <v>39.960238568588466</v>
      </c>
      <c r="N126" s="57">
        <f>SUM(N103:N125)</f>
        <v>5</v>
      </c>
      <c r="O126" s="58">
        <f>(N126/$B$126)*100</f>
        <v>0.99403578528827041</v>
      </c>
    </row>
    <row r="130" spans="1:15" ht="23.25" customHeight="1">
      <c r="A130" s="653" t="s">
        <v>4333</v>
      </c>
      <c r="B130" s="653"/>
      <c r="C130" s="653"/>
      <c r="D130" s="653"/>
      <c r="E130" s="653"/>
      <c r="F130" s="653"/>
      <c r="G130" s="653"/>
      <c r="H130" s="653"/>
      <c r="I130" s="653"/>
      <c r="J130" s="653"/>
      <c r="K130" s="653"/>
      <c r="L130" s="653"/>
      <c r="M130" s="653"/>
      <c r="N130" s="653"/>
      <c r="O130" s="653"/>
    </row>
    <row r="131" spans="1:15" ht="129.75" customHeight="1">
      <c r="A131" s="52" t="s">
        <v>11</v>
      </c>
      <c r="B131" s="53" t="s">
        <v>246</v>
      </c>
      <c r="C131" s="52" t="s">
        <v>99</v>
      </c>
      <c r="D131" s="184" t="s">
        <v>240</v>
      </c>
      <c r="E131" s="52" t="s">
        <v>99</v>
      </c>
      <c r="F131" s="185" t="s">
        <v>241</v>
      </c>
      <c r="G131" s="52" t="s">
        <v>99</v>
      </c>
      <c r="H131" s="186" t="s">
        <v>242</v>
      </c>
      <c r="I131" s="52" t="s">
        <v>99</v>
      </c>
      <c r="J131" s="187" t="s">
        <v>243</v>
      </c>
      <c r="K131" s="52" t="s">
        <v>99</v>
      </c>
      <c r="L131" s="188" t="s">
        <v>244</v>
      </c>
      <c r="M131" s="52" t="s">
        <v>99</v>
      </c>
      <c r="N131" s="53" t="s">
        <v>245</v>
      </c>
      <c r="O131" s="52" t="s">
        <v>99</v>
      </c>
    </row>
    <row r="132" spans="1:15" ht="20.85" customHeight="1">
      <c r="A132" s="218" t="s">
        <v>178</v>
      </c>
      <c r="B132" s="31">
        <f>+'CONSOLIDADO-ACUEDUCTOSRURALES1'!D94</f>
        <v>15</v>
      </c>
      <c r="C132" s="35">
        <f t="shared" ref="C132:C137" si="12">(B132/$B$138)*100</f>
        <v>28.30188679245283</v>
      </c>
      <c r="D132" s="18">
        <f>COUNTIFS('BAJO CAUCA '!A:A,"Caucasia",'BAJO CAUCA '!S:S,"SIN RIESGO")</f>
        <v>0</v>
      </c>
      <c r="E132" s="35">
        <f>(D132/$B$132)*100</f>
        <v>0</v>
      </c>
      <c r="F132" s="18">
        <f>COUNTIFS('BAJO CAUCA '!A:A,"Caucasia",'BAJO CAUCA '!S:S,"BAJO")</f>
        <v>0</v>
      </c>
      <c r="G132" s="35">
        <f>(F132/$B$132)*100</f>
        <v>0</v>
      </c>
      <c r="H132" s="18">
        <f>COUNTIFS('BAJO CAUCA '!A:A,"Caucasia",'BAJO CAUCA '!S:S,"MEDIO")</f>
        <v>0</v>
      </c>
      <c r="I132" s="35">
        <f>(H132/$B$132)*100</f>
        <v>0</v>
      </c>
      <c r="J132" s="18">
        <f>COUNTIFS('BAJO CAUCA '!A:A,"Caucasia",'BAJO CAUCA '!S:S,"ALTO")</f>
        <v>0</v>
      </c>
      <c r="K132" s="35">
        <f>(J132/$B$132)*100</f>
        <v>0</v>
      </c>
      <c r="L132" s="18">
        <f>COUNTIFS('BAJO CAUCA '!A:A,"Caucasia",'BAJO CAUCA '!S:S,"INVIABLE SANITARIAMENTE")</f>
        <v>15</v>
      </c>
      <c r="M132" s="35">
        <f>(L132/$B$132)*100</f>
        <v>100</v>
      </c>
      <c r="N132" s="18">
        <f t="shared" ref="N132:N137" si="13">B132-(D132+F132+H132+J132+L132)</f>
        <v>0</v>
      </c>
      <c r="O132" s="35">
        <f>(N132/$B$132)*100</f>
        <v>0</v>
      </c>
    </row>
    <row r="133" spans="1:15" ht="20.85" customHeight="1">
      <c r="A133" s="218" t="s">
        <v>179</v>
      </c>
      <c r="B133" s="31">
        <f>+'CONSOLIDADO-ACUEDUCTOSRURALES1'!D93</f>
        <v>7</v>
      </c>
      <c r="C133" s="35">
        <f t="shared" si="12"/>
        <v>13.20754716981132</v>
      </c>
      <c r="D133" s="18">
        <f>COUNTIFS('BAJO CAUCA '!A:A,"Caceres",'BAJO CAUCA '!S:S,"SIN RIESGO")</f>
        <v>0</v>
      </c>
      <c r="E133" s="35">
        <f>(D133/$B$133)*100</f>
        <v>0</v>
      </c>
      <c r="F133" s="18">
        <f>COUNTIFS('BAJO CAUCA '!A:A,"Caceres",'BAJO CAUCA '!S:S,"BAJO")</f>
        <v>0</v>
      </c>
      <c r="G133" s="35">
        <f>(F133/$B$133)*100</f>
        <v>0</v>
      </c>
      <c r="H133" s="18">
        <f>COUNTIFS('BAJO CAUCA '!A:A,"Caceres",'BAJO CAUCA '!S:S,"MEDIO")</f>
        <v>0</v>
      </c>
      <c r="I133" s="35">
        <f>(H133/$B$133)*100</f>
        <v>0</v>
      </c>
      <c r="J133" s="18">
        <f>COUNTIFS('BAJO CAUCA '!A:A,"Caceres",'BAJO CAUCA '!S:S,"ALTO")</f>
        <v>3</v>
      </c>
      <c r="K133" s="35">
        <f>(J133/$B$133)*100</f>
        <v>42.857142857142854</v>
      </c>
      <c r="L133" s="18">
        <f>COUNTIFS('BAJO CAUCA '!A:A,"Caceres",'BAJO CAUCA '!S:S,"INVIABLE SANITARIAMENTE")</f>
        <v>4</v>
      </c>
      <c r="M133" s="35">
        <f>(L133/$B$133)*100</f>
        <v>57.142857142857139</v>
      </c>
      <c r="N133" s="18">
        <f t="shared" si="13"/>
        <v>0</v>
      </c>
      <c r="O133" s="35">
        <f>(N133/$B$133)*100</f>
        <v>0</v>
      </c>
    </row>
    <row r="134" spans="1:15" ht="20.85" customHeight="1">
      <c r="A134" s="218" t="s">
        <v>180</v>
      </c>
      <c r="B134" s="31">
        <f>'CONSOLIDADO-ACUEDUCTOSRURALES1'!D95</f>
        <v>4</v>
      </c>
      <c r="C134" s="35">
        <f t="shared" si="12"/>
        <v>7.5471698113207548</v>
      </c>
      <c r="D134" s="18">
        <f>COUNTIFS('BAJO CAUCA '!A:A,"El Bagre",'BAJO CAUCA '!S:S,"SIN RIESGO")</f>
        <v>1</v>
      </c>
      <c r="E134" s="35">
        <f>(D134/$B$134)*100</f>
        <v>25</v>
      </c>
      <c r="F134" s="18">
        <f>COUNTIFS('BAJO CAUCA '!A:A,"El Bagre",'BAJO CAUCA '!S:S,"BAJO")</f>
        <v>1</v>
      </c>
      <c r="G134" s="35">
        <f>(F134/$B$134)*100</f>
        <v>25</v>
      </c>
      <c r="H134" s="18">
        <f>COUNTIFS('BAJO CAUCA '!A:A,"El Bagre",'BAJO CAUCA '!S:S,"MEDIO")</f>
        <v>0</v>
      </c>
      <c r="I134" s="35">
        <f>(H134/$B$134)*100</f>
        <v>0</v>
      </c>
      <c r="J134" s="18">
        <f>COUNTIFS('BAJO CAUCA '!A:A,"El Bagre",'BAJO CAUCA '!S:S,"ALTO")</f>
        <v>2</v>
      </c>
      <c r="K134" s="35">
        <f>(J134/$B$134)*100</f>
        <v>50</v>
      </c>
      <c r="L134" s="18">
        <f>COUNTIFS('BAJO CAUCA '!A:A,"El Bagre",'BAJO CAUCA '!S:S,"INVIABLE SANITARIAMENTE")</f>
        <v>0</v>
      </c>
      <c r="M134" s="35">
        <f>(L134/$B$134)*100</f>
        <v>0</v>
      </c>
      <c r="N134" s="18">
        <f t="shared" si="13"/>
        <v>0</v>
      </c>
      <c r="O134" s="35">
        <f>(N134/$B$134)*100</f>
        <v>0</v>
      </c>
    </row>
    <row r="135" spans="1:15" ht="20.85" customHeight="1">
      <c r="A135" s="218" t="s">
        <v>15</v>
      </c>
      <c r="B135" s="31">
        <f>'CONSOLIDADO-ACUEDUCTOSRURALES1'!D96</f>
        <v>3</v>
      </c>
      <c r="C135" s="35">
        <f t="shared" si="12"/>
        <v>5.6603773584905666</v>
      </c>
      <c r="D135" s="18">
        <f>COUNTIFS('BAJO CAUCA '!A:A,"Nechí",'BAJO CAUCA '!S:S,"SIN RIESGO")</f>
        <v>0</v>
      </c>
      <c r="E135" s="35">
        <f>(D135/$B$135)*100</f>
        <v>0</v>
      </c>
      <c r="F135" s="18">
        <f>COUNTIFS('BAJO CAUCA '!A:A,"Nechí",'BAJO CAUCA '!S:S,"BAJO")</f>
        <v>0</v>
      </c>
      <c r="G135" s="35">
        <f>(F135/$B$135)*100</f>
        <v>0</v>
      </c>
      <c r="H135" s="18">
        <f>COUNTIFS('BAJO CAUCA '!A:A,"Nechí",'BAJO CAUCA '!S:S,"MEDIO")</f>
        <v>0</v>
      </c>
      <c r="I135" s="35">
        <f>(H135/$B$135)*100</f>
        <v>0</v>
      </c>
      <c r="J135" s="18">
        <f>COUNTIFS('BAJO CAUCA '!A:A,"Nechí",'BAJO CAUCA '!S:S,"ALTO")</f>
        <v>0</v>
      </c>
      <c r="K135" s="35">
        <f>(J135/$B$135)*100</f>
        <v>0</v>
      </c>
      <c r="L135" s="18">
        <f>COUNTIFS('BAJO CAUCA '!A:A,"Nechí",'BAJO CAUCA '!S:S,"INVIABLE SANITARIAMENTE")</f>
        <v>2</v>
      </c>
      <c r="M135" s="35">
        <f>(L135/$B$135)*100</f>
        <v>66.666666666666657</v>
      </c>
      <c r="N135" s="18">
        <f t="shared" si="13"/>
        <v>1</v>
      </c>
      <c r="O135" s="35">
        <f>(N135/$B$135)*100</f>
        <v>33.333333333333329</v>
      </c>
    </row>
    <row r="136" spans="1:15" ht="20.85" customHeight="1">
      <c r="A136" s="218" t="s">
        <v>181</v>
      </c>
      <c r="B136" s="31">
        <f>'CONSOLIDADO-ACUEDUCTOSRURALES1'!D97</f>
        <v>6</v>
      </c>
      <c r="C136" s="35">
        <f t="shared" si="12"/>
        <v>11.320754716981133</v>
      </c>
      <c r="D136" s="18">
        <f>COUNTIFS('BAJO CAUCA '!A:A,"Tarazá",'BAJO CAUCA '!S:S,"SIN RIESGO")</f>
        <v>0</v>
      </c>
      <c r="E136" s="35">
        <f>(D136/$B$136)*100</f>
        <v>0</v>
      </c>
      <c r="F136" s="18">
        <f>COUNTIFS('BAJO CAUCA '!A:A,"Tarazá",'BAJO CAUCA '!S:S,"BAJO")</f>
        <v>0</v>
      </c>
      <c r="G136" s="35">
        <f>(F136/$B$136)*100</f>
        <v>0</v>
      </c>
      <c r="H136" s="18">
        <f>COUNTIFS('BAJO CAUCA '!A:A,"Tarazá",'BAJO CAUCA '!S:S,"MEDIO")</f>
        <v>0</v>
      </c>
      <c r="I136" s="35">
        <f>(H136/$B$136)*100</f>
        <v>0</v>
      </c>
      <c r="J136" s="18">
        <f>COUNTIFS('BAJO CAUCA '!A:A,"Tarazá",'BAJO CAUCA '!S:S,"ALTO")</f>
        <v>0</v>
      </c>
      <c r="K136" s="35">
        <f>(J136/$B$136)*100</f>
        <v>0</v>
      </c>
      <c r="L136" s="18">
        <f>COUNTIFS('BAJO CAUCA '!A:A,"Tarazá",'BAJO CAUCA '!S:S,"INVIABLE SANITARIAMENTE")</f>
        <v>6</v>
      </c>
      <c r="M136" s="35">
        <f>(L136/$B$136)*100</f>
        <v>100</v>
      </c>
      <c r="N136" s="18">
        <f t="shared" si="13"/>
        <v>0</v>
      </c>
      <c r="O136" s="35">
        <f>(N136/$B$136)*100</f>
        <v>0</v>
      </c>
    </row>
    <row r="137" spans="1:15" ht="20.85" customHeight="1">
      <c r="A137" s="218" t="s">
        <v>182</v>
      </c>
      <c r="B137" s="31">
        <f>'CONSOLIDADO-ACUEDUCTOSRURALES1'!D98</f>
        <v>18</v>
      </c>
      <c r="C137" s="35">
        <f t="shared" si="12"/>
        <v>33.962264150943398</v>
      </c>
      <c r="D137" s="18">
        <f>COUNTIFS('BAJO CAUCA '!A:A,"Zaragoza",'BAJO CAUCA '!S:S,"SIN RIESGO")</f>
        <v>0</v>
      </c>
      <c r="E137" s="35">
        <f>(D137/$B$137)*100</f>
        <v>0</v>
      </c>
      <c r="F137" s="18">
        <f>COUNTIFS('BAJO CAUCA '!A:A,"Zaragoza",'BAJO CAUCA '!S:S,"BAJO")</f>
        <v>0</v>
      </c>
      <c r="G137" s="35">
        <f>(F137/$B$137)*100</f>
        <v>0</v>
      </c>
      <c r="H137" s="18">
        <f>COUNTIFS('BAJO CAUCA '!A:A,"Zaragoza",'BAJO CAUCA '!S:S,"MEDIO")</f>
        <v>0</v>
      </c>
      <c r="I137" s="35">
        <f>(H137/$B$137)*100</f>
        <v>0</v>
      </c>
      <c r="J137" s="18">
        <f>COUNTIFS('BAJO CAUCA '!A:A,"Zaragoza",'BAJO CAUCA '!S:S,"ALTO")</f>
        <v>1</v>
      </c>
      <c r="K137" s="35">
        <f>(J137/$B$137)*100</f>
        <v>5.5555555555555554</v>
      </c>
      <c r="L137" s="18">
        <f>COUNTIFS('BAJO CAUCA '!A:A,"Zaragoza",'BAJO CAUCA '!S:S,"INVIABLE SANITARIAMENTE")</f>
        <v>2</v>
      </c>
      <c r="M137" s="35">
        <f>(L137/$B$137)*100</f>
        <v>11.111111111111111</v>
      </c>
      <c r="N137" s="18">
        <f t="shared" si="13"/>
        <v>15</v>
      </c>
      <c r="O137" s="35">
        <f>(N137/$B$137)*100</f>
        <v>83.333333333333343</v>
      </c>
    </row>
    <row r="138" spans="1:15" ht="20.85" customHeight="1">
      <c r="A138" s="56" t="s">
        <v>218</v>
      </c>
      <c r="B138" s="52">
        <f>SUM(B132:B137)</f>
        <v>53</v>
      </c>
      <c r="C138" s="58">
        <f>SUM(C132:C137)</f>
        <v>100</v>
      </c>
      <c r="D138" s="57">
        <f>SUM(D132:D137)</f>
        <v>1</v>
      </c>
      <c r="E138" s="58">
        <f>(D138/$B$138)*100</f>
        <v>1.8867924528301887</v>
      </c>
      <c r="F138" s="57">
        <f>SUM(F132:F137)</f>
        <v>1</v>
      </c>
      <c r="G138" s="58">
        <f>(F138/$B$138)*100</f>
        <v>1.8867924528301887</v>
      </c>
      <c r="H138" s="57">
        <f>SUM(H132:H137)</f>
        <v>0</v>
      </c>
      <c r="I138" s="58">
        <f>(H138/$B$138)*100</f>
        <v>0</v>
      </c>
      <c r="J138" s="57">
        <f>SUM(J132:J137)</f>
        <v>6</v>
      </c>
      <c r="K138" s="58">
        <f>(J138/$B$138)*100</f>
        <v>11.320754716981133</v>
      </c>
      <c r="L138" s="57">
        <f>SUM(L132:L137)</f>
        <v>29</v>
      </c>
      <c r="M138" s="58">
        <f>(L138/$B$138)*100</f>
        <v>54.716981132075468</v>
      </c>
      <c r="N138" s="57">
        <f>SUM(N132:N137)</f>
        <v>16</v>
      </c>
      <c r="O138" s="58">
        <f>(N138/$B$138)*100</f>
        <v>30.188679245283019</v>
      </c>
    </row>
    <row r="141" spans="1:15" ht="23.25" customHeight="1">
      <c r="A141" s="653" t="s">
        <v>4332</v>
      </c>
      <c r="B141" s="653"/>
      <c r="C141" s="653"/>
      <c r="D141" s="653"/>
      <c r="E141" s="653"/>
      <c r="F141" s="653"/>
      <c r="G141" s="653"/>
      <c r="H141" s="653"/>
      <c r="I141" s="653"/>
      <c r="J141" s="653"/>
      <c r="K141" s="653"/>
      <c r="L141" s="653"/>
      <c r="M141" s="653"/>
      <c r="N141" s="653"/>
      <c r="O141" s="653"/>
    </row>
    <row r="142" spans="1:15" ht="129" customHeight="1">
      <c r="A142" s="52" t="s">
        <v>11</v>
      </c>
      <c r="B142" s="53" t="s">
        <v>246</v>
      </c>
      <c r="C142" s="52" t="s">
        <v>99</v>
      </c>
      <c r="D142" s="184" t="s">
        <v>240</v>
      </c>
      <c r="E142" s="52" t="s">
        <v>99</v>
      </c>
      <c r="F142" s="185" t="s">
        <v>241</v>
      </c>
      <c r="G142" s="52" t="s">
        <v>99</v>
      </c>
      <c r="H142" s="186" t="s">
        <v>242</v>
      </c>
      <c r="I142" s="52" t="s">
        <v>99</v>
      </c>
      <c r="J142" s="187" t="s">
        <v>243</v>
      </c>
      <c r="K142" s="52" t="s">
        <v>99</v>
      </c>
      <c r="L142" s="188" t="s">
        <v>244</v>
      </c>
      <c r="M142" s="52" t="s">
        <v>99</v>
      </c>
      <c r="N142" s="53" t="s">
        <v>245</v>
      </c>
      <c r="O142" s="52" t="s">
        <v>99</v>
      </c>
    </row>
    <row r="143" spans="1:15" ht="20.85" customHeight="1">
      <c r="A143" s="45" t="s">
        <v>184</v>
      </c>
      <c r="B143" s="31">
        <f>'CONSOLIDADO-ACUEDUCTOSRURALES1'!D100</f>
        <v>9</v>
      </c>
      <c r="C143" s="35">
        <f t="shared" ref="C143:C148" si="14">(B143/$B$149)*100</f>
        <v>13.043478260869565</v>
      </c>
      <c r="D143" s="18">
        <f>COUNTIFS('MAGDALENA MEDIO '!A:A,"Caracolí",'MAGDALENA MEDIO '!S:S,"SIN RIESGO")</f>
        <v>0</v>
      </c>
      <c r="E143" s="35">
        <f>(D143/$B$143)*100</f>
        <v>0</v>
      </c>
      <c r="F143" s="18">
        <f>COUNTIFS('MAGDALENA MEDIO '!$A:$A,"Caracolí",'MAGDALENA MEDIO '!$S:$S,"BAJO")</f>
        <v>0</v>
      </c>
      <c r="G143" s="35">
        <f>(F143/$B$143)*100</f>
        <v>0</v>
      </c>
      <c r="H143" s="18">
        <f>COUNTIFS('MAGDALENA MEDIO '!$A:$A,"Caracolí",'MAGDALENA MEDIO '!$S:$S,"MEDIO")</f>
        <v>0</v>
      </c>
      <c r="I143" s="35">
        <f>(H143/$B$143)*100</f>
        <v>0</v>
      </c>
      <c r="J143" s="18">
        <f>COUNTIFS('MAGDALENA MEDIO '!$A:$A,"Caracolí",'MAGDALENA MEDIO '!$S:$S,"ALTO")</f>
        <v>0</v>
      </c>
      <c r="K143" s="35">
        <f>(J143/$B$143)*100</f>
        <v>0</v>
      </c>
      <c r="L143" s="18">
        <f>COUNTIFS('MAGDALENA MEDIO '!$A:$A,"Caracolí",'MAGDALENA MEDIO '!$S:$S,"INVIABLE SANITARIAMENTE")</f>
        <v>7</v>
      </c>
      <c r="M143" s="35">
        <f>(L143/$B$143)*100</f>
        <v>77.777777777777786</v>
      </c>
      <c r="N143" s="18">
        <f t="shared" ref="N143:N148" si="15">B143-(D143+F143+H143+J143+L143)</f>
        <v>2</v>
      </c>
      <c r="O143" s="35">
        <f>(N143/$B$143)*100</f>
        <v>22.222222222222221</v>
      </c>
    </row>
    <row r="144" spans="1:15" ht="20.85" customHeight="1">
      <c r="A144" s="45" t="s">
        <v>185</v>
      </c>
      <c r="B144" s="31">
        <f>'CONSOLIDADO-ACUEDUCTOSRURALES1'!D101</f>
        <v>5</v>
      </c>
      <c r="C144" s="35">
        <f t="shared" si="14"/>
        <v>7.2463768115942031</v>
      </c>
      <c r="D144" s="18">
        <f>COUNTIFS('MAGDALENA MEDIO '!A:A,"Maceo",'MAGDALENA MEDIO '!S:S,"SIN RIESGO")</f>
        <v>0</v>
      </c>
      <c r="E144" s="35">
        <f>(D144/$B$144)*100</f>
        <v>0</v>
      </c>
      <c r="F144" s="18">
        <f>COUNTIFS('MAGDALENA MEDIO '!$A:$A,"Maceo",'MAGDALENA MEDIO '!$S:$S,"BAJO")</f>
        <v>0</v>
      </c>
      <c r="G144" s="35">
        <f>(F144/$B$144)*100</f>
        <v>0</v>
      </c>
      <c r="H144" s="18">
        <f>COUNTIFS('MAGDALENA MEDIO '!$A:$A,"Maceo",'MAGDALENA MEDIO '!$S:$S,"MEDIO")</f>
        <v>2</v>
      </c>
      <c r="I144" s="35">
        <f>(H144/$B$144)*100</f>
        <v>40</v>
      </c>
      <c r="J144" s="18">
        <f>COUNTIFS('MAGDALENA MEDIO '!$A:$A,"Maceo",'MAGDALENA MEDIO '!$S:$S,"ALTO")</f>
        <v>2</v>
      </c>
      <c r="K144" s="35">
        <f>(J144/$B$144)*100</f>
        <v>40</v>
      </c>
      <c r="L144" s="18">
        <f>COUNTIFS('MAGDALENA MEDIO '!$A:$A,"Maceo",'MAGDALENA MEDIO '!$S:$S,"INVIABLE SANITARIAMENTE")</f>
        <v>1</v>
      </c>
      <c r="M144" s="35">
        <f>(L144/$B$144)*100</f>
        <v>20</v>
      </c>
      <c r="N144" s="18">
        <f t="shared" si="15"/>
        <v>0</v>
      </c>
      <c r="O144" s="35">
        <f>(N144/$B$144)*100</f>
        <v>0</v>
      </c>
    </row>
    <row r="145" spans="1:16" ht="20.85" customHeight="1">
      <c r="A145" s="45" t="s">
        <v>186</v>
      </c>
      <c r="B145" s="31">
        <f>'CONSOLIDADO-ACUEDUCTOSRURALES1'!D102</f>
        <v>15</v>
      </c>
      <c r="C145" s="35">
        <f t="shared" si="14"/>
        <v>21.739130434782609</v>
      </c>
      <c r="D145" s="18">
        <f>COUNTIFS('MAGDALENA MEDIO '!A:A,"Puerto Berrío",'MAGDALENA MEDIO '!S:S,"SIN RIESGO")</f>
        <v>0</v>
      </c>
      <c r="E145" s="35">
        <f>(D145/$B$145)*100</f>
        <v>0</v>
      </c>
      <c r="F145" s="18">
        <f>COUNTIFS('MAGDALENA MEDIO '!$A:$A,"Puerto Berrío",'MAGDALENA MEDIO '!$S:$S,"BAJO")</f>
        <v>0</v>
      </c>
      <c r="G145" s="35">
        <f>(F145/$B$145)*100</f>
        <v>0</v>
      </c>
      <c r="H145" s="18">
        <f>COUNTIFS('MAGDALENA MEDIO '!$A:$A,"Puerto Berrío",'MAGDALENA MEDIO '!$S:$S,"MEDIO")</f>
        <v>0</v>
      </c>
      <c r="I145" s="35">
        <f>(H145/$B$145)*100</f>
        <v>0</v>
      </c>
      <c r="J145" s="18">
        <f>COUNTIFS('MAGDALENA MEDIO '!$A:$A,"Puerto Berrío",'MAGDALENA MEDIO '!$S:$S,"ALTO")</f>
        <v>6</v>
      </c>
      <c r="K145" s="35">
        <f>(J145/$B$145)*100</f>
        <v>40</v>
      </c>
      <c r="L145" s="18">
        <f>COUNTIFS('MAGDALENA MEDIO '!$A:$A,"Puerto Berrío",'MAGDALENA MEDIO '!$S:$S,"INVIABLE SANITARIAMENTE")</f>
        <v>6</v>
      </c>
      <c r="M145" s="35">
        <f>(L145/$B$145)*100</f>
        <v>40</v>
      </c>
      <c r="N145" s="18">
        <f t="shared" si="15"/>
        <v>3</v>
      </c>
      <c r="O145" s="35">
        <f>(N145/$B$145)*100</f>
        <v>20</v>
      </c>
    </row>
    <row r="146" spans="1:16" ht="20.85" customHeight="1">
      <c r="A146" s="45" t="s">
        <v>187</v>
      </c>
      <c r="B146" s="31">
        <f>'CONSOLIDADO-ACUEDUCTOSRURALES1'!D103</f>
        <v>7</v>
      </c>
      <c r="C146" s="35">
        <f t="shared" si="14"/>
        <v>10.144927536231885</v>
      </c>
      <c r="D146" s="18">
        <f>COUNTIFS('MAGDALENA MEDIO '!A:A,"Puerto Nare",'MAGDALENA MEDIO '!S:S,"SIN RIESGO")</f>
        <v>5</v>
      </c>
      <c r="E146" s="35">
        <f>(D146/$B$146)*100</f>
        <v>71.428571428571431</v>
      </c>
      <c r="F146" s="18">
        <f>COUNTIFS('MAGDALENA MEDIO '!$A:$A,"Puerto Nare",'MAGDALENA MEDIO '!$S:$S,"BAJO")</f>
        <v>0</v>
      </c>
      <c r="G146" s="35">
        <f>(F146/$B$146)*100</f>
        <v>0</v>
      </c>
      <c r="H146" s="18">
        <f>COUNTIFS('MAGDALENA MEDIO '!$A:$A,"Puerto Nare",'MAGDALENA MEDIO '!$S:$S,"MEDIO")</f>
        <v>0</v>
      </c>
      <c r="I146" s="35">
        <f>(H146/$B$146)*100</f>
        <v>0</v>
      </c>
      <c r="J146" s="18">
        <f>COUNTIFS('MAGDALENA MEDIO '!$A:$A,"Puerto Nare",'MAGDALENA MEDIO '!$S:$S,"ALTO")</f>
        <v>0</v>
      </c>
      <c r="K146" s="35">
        <f>(J146/$B$146)*100</f>
        <v>0</v>
      </c>
      <c r="L146" s="18">
        <f>COUNTIFS('MAGDALENA MEDIO '!$A:$A,"Puerto Nare",'MAGDALENA MEDIO '!$S:$S,"INVIABLE SANITARIAMENTE")</f>
        <v>2</v>
      </c>
      <c r="M146" s="35">
        <f>(L146/$B$146)*100</f>
        <v>28.571428571428569</v>
      </c>
      <c r="N146" s="18">
        <f t="shared" si="15"/>
        <v>0</v>
      </c>
      <c r="O146" s="35">
        <f>(N146/$B$146)*100</f>
        <v>0</v>
      </c>
    </row>
    <row r="147" spans="1:16" ht="20.85" customHeight="1">
      <c r="A147" s="45" t="s">
        <v>52</v>
      </c>
      <c r="B147" s="31">
        <f>'CONSOLIDADO-ACUEDUCTOSRURALES1'!D104</f>
        <v>11</v>
      </c>
      <c r="C147" s="35">
        <f t="shared" si="14"/>
        <v>15.942028985507244</v>
      </c>
      <c r="D147" s="18">
        <f>COUNTIFS('MAGDALENA MEDIO '!A:A,"Puerto Triunfo",'MAGDALENA MEDIO '!S:S,"SIN RIESGO")</f>
        <v>3</v>
      </c>
      <c r="E147" s="35">
        <f>(D147/$B$147)*100</f>
        <v>27.27272727272727</v>
      </c>
      <c r="F147" s="18">
        <f>COUNTIFS('MAGDALENA MEDIO '!$A:$A,"Puerto Triunfo",'MAGDALENA MEDIO '!$S:$S,"BAJO")</f>
        <v>0</v>
      </c>
      <c r="G147" s="35">
        <f>(F147/$B$147)*100</f>
        <v>0</v>
      </c>
      <c r="H147" s="18">
        <f>COUNTIFS('MAGDALENA MEDIO '!$A:$A,"Puerto Truinfo",'MAGDALENA MEDIO '!$S:$S,"MEDIO")</f>
        <v>0</v>
      </c>
      <c r="I147" s="35">
        <f>(H147/$B$147)*100</f>
        <v>0</v>
      </c>
      <c r="J147" s="18">
        <f>COUNTIFS('MAGDALENA MEDIO '!$A:$A,"Puerto Triunfo",'MAGDALENA MEDIO '!$S:$S,"ALTO")</f>
        <v>2</v>
      </c>
      <c r="K147" s="35">
        <f>(J147/$B$147)*100</f>
        <v>18.181818181818183</v>
      </c>
      <c r="L147" s="18">
        <f>COUNTIFS('MAGDALENA MEDIO '!$A:$A,"Puerto Triunfo",'MAGDALENA MEDIO '!$S:$S,"INVIABLE SANITARIAMENTE")</f>
        <v>5</v>
      </c>
      <c r="M147" s="35">
        <f>(L147/$B$147)*100</f>
        <v>45.454545454545453</v>
      </c>
      <c r="N147" s="18">
        <f t="shared" si="15"/>
        <v>1</v>
      </c>
      <c r="O147" s="35">
        <f>(N147/$B$147)*100</f>
        <v>9.0909090909090917</v>
      </c>
    </row>
    <row r="148" spans="1:16" ht="20.85" customHeight="1">
      <c r="A148" s="45" t="s">
        <v>188</v>
      </c>
      <c r="B148" s="31">
        <f>'CONSOLIDADO-ACUEDUCTOSRURALES1'!D105</f>
        <v>22</v>
      </c>
      <c r="C148" s="35">
        <f t="shared" si="14"/>
        <v>31.884057971014489</v>
      </c>
      <c r="D148" s="18">
        <f>COUNTIFS('MAGDALENA MEDIO '!A:A,"Yondó",'MAGDALENA MEDIO '!S:S,"SIN RIESGO")</f>
        <v>7</v>
      </c>
      <c r="E148" s="35">
        <f>(D148/$B$148)*100</f>
        <v>31.818181818181817</v>
      </c>
      <c r="F148" s="18">
        <f>COUNTIFS('MAGDALENA MEDIO '!$A:$A,"Yondó",'MAGDALENA MEDIO '!$S:$S,"BAJO")</f>
        <v>1</v>
      </c>
      <c r="G148" s="35">
        <f>(F148/$B$148)*100</f>
        <v>4.5454545454545459</v>
      </c>
      <c r="H148" s="18">
        <f>COUNTIFS('MAGDALENA MEDIO '!$A:$A,"Yondó",'MAGDALENA MEDIO '!$S:$S,"MEDIO")</f>
        <v>2</v>
      </c>
      <c r="I148" s="35">
        <f>(H148/$B$148)*100</f>
        <v>9.0909090909090917</v>
      </c>
      <c r="J148" s="18">
        <f>COUNTIFS('MAGDALENA MEDIO '!$A:$A,"Yondó",'MAGDALENA MEDIO '!$S:$S,"ALTO")</f>
        <v>4</v>
      </c>
      <c r="K148" s="35">
        <f>(J148/$B$148)*100</f>
        <v>18.181818181818183</v>
      </c>
      <c r="L148" s="18">
        <f>COUNTIFS('MAGDALENA MEDIO '!$A:$A,"Yondó",'MAGDALENA MEDIO '!$S:$S,"INVIABLE SANITARIAMENTE")</f>
        <v>8</v>
      </c>
      <c r="M148" s="35">
        <f>(L148/$B$148)*100</f>
        <v>36.363636363636367</v>
      </c>
      <c r="N148" s="18">
        <f t="shared" si="15"/>
        <v>0</v>
      </c>
      <c r="O148" s="35">
        <f>(N148/$B$148)*100</f>
        <v>0</v>
      </c>
    </row>
    <row r="149" spans="1:16" ht="20.85" customHeight="1">
      <c r="A149" s="56" t="s">
        <v>218</v>
      </c>
      <c r="B149" s="52">
        <f>SUM(B143:B148)</f>
        <v>69</v>
      </c>
      <c r="C149" s="58">
        <f>SUM(C143:C148)</f>
        <v>99.999999999999986</v>
      </c>
      <c r="D149" s="57">
        <f>SUM(D143:D148)</f>
        <v>15</v>
      </c>
      <c r="E149" s="58">
        <f>(D149/$B$149)*100</f>
        <v>21.739130434782609</v>
      </c>
      <c r="F149" s="57">
        <f>SUM(F143:F148)</f>
        <v>1</v>
      </c>
      <c r="G149" s="58">
        <f>(F149/$B$149)*100</f>
        <v>1.4492753623188406</v>
      </c>
      <c r="H149" s="57">
        <f>SUM(H143:H148)</f>
        <v>4</v>
      </c>
      <c r="I149" s="58">
        <f>(H149/$B$149)*100</f>
        <v>5.7971014492753623</v>
      </c>
      <c r="J149" s="57">
        <f>SUM(J143:J148)</f>
        <v>14</v>
      </c>
      <c r="K149" s="58">
        <f>(J149/$B$149)*100</f>
        <v>20.289855072463769</v>
      </c>
      <c r="L149" s="57">
        <f>SUM(L143:L148)</f>
        <v>29</v>
      </c>
      <c r="M149" s="58">
        <f>(L149/$B$149)*100</f>
        <v>42.028985507246375</v>
      </c>
      <c r="N149" s="57">
        <f>SUM(N143:N148)</f>
        <v>6</v>
      </c>
      <c r="O149" s="58">
        <f>(N149/$B$149)*100</f>
        <v>8.695652173913043</v>
      </c>
      <c r="P149" s="16"/>
    </row>
    <row r="153" spans="1:16" ht="24" customHeight="1">
      <c r="A153" s="654" t="s">
        <v>4331</v>
      </c>
      <c r="B153" s="654"/>
      <c r="C153" s="654"/>
      <c r="D153" s="654"/>
      <c r="E153" s="654"/>
      <c r="F153" s="654"/>
      <c r="G153" s="654"/>
      <c r="H153" s="654"/>
      <c r="I153" s="654"/>
      <c r="J153" s="654"/>
      <c r="K153" s="654"/>
      <c r="L153" s="654"/>
      <c r="M153" s="654"/>
      <c r="N153" s="654"/>
      <c r="O153" s="654"/>
    </row>
    <row r="154" spans="1:16" ht="135" customHeight="1">
      <c r="A154" s="52" t="s">
        <v>11</v>
      </c>
      <c r="B154" s="53" t="s">
        <v>246</v>
      </c>
      <c r="C154" s="52" t="s">
        <v>99</v>
      </c>
      <c r="D154" s="184" t="s">
        <v>240</v>
      </c>
      <c r="E154" s="52" t="s">
        <v>99</v>
      </c>
      <c r="F154" s="185" t="s">
        <v>241</v>
      </c>
      <c r="G154" s="52" t="s">
        <v>99</v>
      </c>
      <c r="H154" s="186" t="s">
        <v>242</v>
      </c>
      <c r="I154" s="52" t="s">
        <v>99</v>
      </c>
      <c r="J154" s="187" t="s">
        <v>243</v>
      </c>
      <c r="K154" s="52" t="s">
        <v>99</v>
      </c>
      <c r="L154" s="188" t="s">
        <v>244</v>
      </c>
      <c r="M154" s="52" t="s">
        <v>99</v>
      </c>
      <c r="N154" s="53" t="s">
        <v>245</v>
      </c>
      <c r="O154" s="52" t="s">
        <v>99</v>
      </c>
    </row>
    <row r="155" spans="1:16" ht="20.85" customHeight="1">
      <c r="A155" s="45" t="s">
        <v>190</v>
      </c>
      <c r="B155" s="18">
        <f>'CONSOLIDADO-ACUEDUCTOSRURALES1'!D107</f>
        <v>6</v>
      </c>
      <c r="C155" s="35">
        <f>(B155/$B$165)*100</f>
        <v>5.1282051282051277</v>
      </c>
      <c r="D155" s="18">
        <f>COUNTIFS(NORDESTE!$A:$A,"Amalfi",NORDESTE!$S:$S,"SIN RIESGO")</f>
        <v>0</v>
      </c>
      <c r="E155" s="35">
        <f>(D155/$B$155)*100</f>
        <v>0</v>
      </c>
      <c r="F155" s="18">
        <f>COUNTIFS(NORDESTE!$A:$A,"Amalfi",NORDESTE!$S:$S,"BAJO")</f>
        <v>0</v>
      </c>
      <c r="G155" s="35">
        <f>(F155/$B$155)*100</f>
        <v>0</v>
      </c>
      <c r="H155" s="18">
        <f>COUNTIFS(NORDESTE!$A:$A,"Amalfi",NORDESTE!$S:$S,"MEDIO")</f>
        <v>0</v>
      </c>
      <c r="I155" s="35">
        <f>(H155/$B$155)*100</f>
        <v>0</v>
      </c>
      <c r="J155" s="18">
        <f>COUNTIFS(NORDESTE!$A:$A,"Amalfi",NORDESTE!$S:$S,"ALTO")</f>
        <v>4</v>
      </c>
      <c r="K155" s="35">
        <f>(J155/$B$155)*100</f>
        <v>66.666666666666657</v>
      </c>
      <c r="L155" s="18">
        <f>COUNTIFS(NORDESTE!$A:$A,"Amalfi",NORDESTE!$S:$S,"INVIABLE SANITARIAMENTE")</f>
        <v>1</v>
      </c>
      <c r="M155" s="35">
        <f>(L155/$B$155)*100</f>
        <v>16.666666666666664</v>
      </c>
      <c r="N155" s="18">
        <f>B155-(L155+J155+H155+F155+D155)</f>
        <v>1</v>
      </c>
      <c r="O155" s="35">
        <f>(N155/$B$155)*100</f>
        <v>16.666666666666664</v>
      </c>
    </row>
    <row r="156" spans="1:16" ht="20.85" customHeight="1">
      <c r="A156" s="45" t="s">
        <v>191</v>
      </c>
      <c r="B156" s="18">
        <f>'CONSOLIDADO-ACUEDUCTOSRURALES1'!D108</f>
        <v>4</v>
      </c>
      <c r="C156" s="35">
        <f t="shared" ref="C156:C164" si="16">(B156/$B$165)*100</f>
        <v>3.4188034188034191</v>
      </c>
      <c r="D156" s="18">
        <f>COUNTIFS(NORDESTE!$A:$A,"Anorí",NORDESTE!$S:$S,"SIN RIESGO")</f>
        <v>0</v>
      </c>
      <c r="E156" s="35">
        <f>(D156/$B$156)*100</f>
        <v>0</v>
      </c>
      <c r="F156" s="18">
        <f>COUNTIFS(NORDESTE!$A:$A,"Anorí",NORDESTE!$S:$S,"BAJO")</f>
        <v>0</v>
      </c>
      <c r="G156" s="35">
        <f>(F156/$B$156)*100</f>
        <v>0</v>
      </c>
      <c r="H156" s="18">
        <f>COUNTIFS(NORDESTE!$A:$A,"Anorí",NORDESTE!$S:$S,"MEDIO")</f>
        <v>0</v>
      </c>
      <c r="I156" s="35">
        <f>(H156/$B$156)*100</f>
        <v>0</v>
      </c>
      <c r="J156" s="18">
        <f>COUNTIFS(NORDESTE!$A:$A,"Anorí",NORDESTE!$S:$S,"ALTO")</f>
        <v>4</v>
      </c>
      <c r="K156" s="35">
        <f>(J156/$B$156)*100</f>
        <v>100</v>
      </c>
      <c r="L156" s="18">
        <f>COUNTIFS(NORDESTE!$A:$A,"Anorí",NORDESTE!$S:$S,"INVIABLE SANITARIAMENTE")</f>
        <v>0</v>
      </c>
      <c r="M156" s="35">
        <f>(L156/$B$156)*100</f>
        <v>0</v>
      </c>
      <c r="N156" s="18">
        <f>B156-(L156+J156+H156+F156+D156)</f>
        <v>0</v>
      </c>
      <c r="O156" s="35">
        <f>(N156/$B$156)*100</f>
        <v>0</v>
      </c>
    </row>
    <row r="157" spans="1:16" ht="20.85" customHeight="1">
      <c r="A157" s="45" t="s">
        <v>192</v>
      </c>
      <c r="B157" s="18">
        <f>'CONSOLIDADO-ACUEDUCTOSRURALES1'!D109</f>
        <v>3</v>
      </c>
      <c r="C157" s="35">
        <f t="shared" si="16"/>
        <v>2.5641025641025639</v>
      </c>
      <c r="D157" s="18">
        <f>COUNTIFS(NORDESTE!$A:$A,"Cisneros",NORDESTE!$S:$S,"SIN RIESGO")</f>
        <v>0</v>
      </c>
      <c r="E157" s="35">
        <f>(D157/$B$157)*100</f>
        <v>0</v>
      </c>
      <c r="F157" s="18">
        <f>COUNTIFS(NORDESTE!$A:$A,"Cisneros",NORDESTE!$S:$S,"BAJO")</f>
        <v>0</v>
      </c>
      <c r="G157" s="35">
        <f>(F157/$B$157)*100</f>
        <v>0</v>
      </c>
      <c r="H157" s="18">
        <f>COUNTIFS(NORDESTE!$A:$A,"Cisneros",NORDESTE!$S:$S,"MEDIO")</f>
        <v>0</v>
      </c>
      <c r="I157" s="35">
        <f>(H157/$B$157)*100</f>
        <v>0</v>
      </c>
      <c r="J157" s="18">
        <f>COUNTIFS(NORDESTE!$A:$A,"Cisneros",NORDESTE!$S:$S,"ALTO")</f>
        <v>0</v>
      </c>
      <c r="K157" s="35">
        <f>(J157/$B$157)*100</f>
        <v>0</v>
      </c>
      <c r="L157" s="18">
        <f>COUNTIFS(NORDESTE!$A:$A,"Cisneros",NORDESTE!$S:$S,"INVIABLE SANITARIAMENTE")</f>
        <v>3</v>
      </c>
      <c r="M157" s="35">
        <f>(L157/$B$157)*100</f>
        <v>100</v>
      </c>
      <c r="N157" s="18">
        <f t="shared" ref="N157:N164" si="17">B157-(L157+J157+H157+F157+D157)</f>
        <v>0</v>
      </c>
      <c r="O157" s="35">
        <f>(N157/$B$157)*100</f>
        <v>0</v>
      </c>
    </row>
    <row r="158" spans="1:16" ht="20.85" customHeight="1">
      <c r="A158" s="45" t="s">
        <v>193</v>
      </c>
      <c r="B158" s="18">
        <f>'CONSOLIDADO-ACUEDUCTOSRURALES1'!D110</f>
        <v>9</v>
      </c>
      <c r="C158" s="35">
        <f t="shared" si="16"/>
        <v>7.6923076923076925</v>
      </c>
      <c r="D158" s="18">
        <f>COUNTIFS(NORDESTE!$A:$A,"Remedios",NORDESTE!$S:$S,"SIN RIESGO")</f>
        <v>0</v>
      </c>
      <c r="E158" s="35">
        <f>(D158/$B$158)*100</f>
        <v>0</v>
      </c>
      <c r="F158" s="18">
        <f>COUNTIFS(NORDESTE!$A:$A,"Remedios",NORDESTE!$S:$S,"BAJO")</f>
        <v>0</v>
      </c>
      <c r="G158" s="35">
        <f>(F158/$B$158)*100</f>
        <v>0</v>
      </c>
      <c r="H158" s="18">
        <f>COUNTIFS(NORDESTE!$A:$A,"Remedios",NORDESTE!$S:$S,"MEDIO")</f>
        <v>2</v>
      </c>
      <c r="I158" s="35">
        <f>(H158/$B$158)*100</f>
        <v>22.222222222222221</v>
      </c>
      <c r="J158" s="18">
        <f>COUNTIFS(NORDESTE!$A:$A,"Remedios",NORDESTE!$S:$S,"ALTO")</f>
        <v>1</v>
      </c>
      <c r="K158" s="35">
        <f>(J158/$B$158)*100</f>
        <v>11.111111111111111</v>
      </c>
      <c r="L158" s="18">
        <f>COUNTIFS(NORDESTE!$A:$A,"Remedios",NORDESTE!$S:$S,"INVIABLE SANITARIAMENTE")</f>
        <v>2</v>
      </c>
      <c r="M158" s="35">
        <f>(L158/$B$158)*100</f>
        <v>22.222222222222221</v>
      </c>
      <c r="N158" s="18">
        <f t="shared" si="17"/>
        <v>4</v>
      </c>
      <c r="O158" s="35">
        <f>(N158/$B$158)*100</f>
        <v>44.444444444444443</v>
      </c>
    </row>
    <row r="159" spans="1:16" ht="20.85" customHeight="1">
      <c r="A159" s="45" t="s">
        <v>194</v>
      </c>
      <c r="B159" s="18">
        <f>'CONSOLIDADO-ACUEDUCTOSRURALES1'!D111</f>
        <v>33</v>
      </c>
      <c r="C159" s="35">
        <f t="shared" si="16"/>
        <v>28.205128205128204</v>
      </c>
      <c r="D159" s="18">
        <f>COUNTIFS(NORDESTE!$A:$A,"San Roque",NORDESTE!$S:$S,"SIN RIESGO")</f>
        <v>1</v>
      </c>
      <c r="E159" s="35">
        <f>(D159/$B$159)*100</f>
        <v>3.0303030303030303</v>
      </c>
      <c r="F159" s="18">
        <f>COUNTIFS(NORDESTE!$A:$A,"San Roque",NORDESTE!$S:$S,"BAJO")</f>
        <v>0</v>
      </c>
      <c r="G159" s="35">
        <f>(F159/$B$159)*100</f>
        <v>0</v>
      </c>
      <c r="H159" s="18">
        <f>COUNTIFS(NORDESTE!$A:$A,"San Roque",NORDESTE!$S:$S,"MEDIO")</f>
        <v>0</v>
      </c>
      <c r="I159" s="35">
        <f>(H159/$B$159)*100</f>
        <v>0</v>
      </c>
      <c r="J159" s="18">
        <f>COUNTIFS(NORDESTE!$A:$A,"San Roque",NORDESTE!$S:$S,"ALTO")</f>
        <v>0</v>
      </c>
      <c r="K159" s="35">
        <f>(J159/$B$159)*100</f>
        <v>0</v>
      </c>
      <c r="L159" s="18">
        <f>COUNTIFS(NORDESTE!$A:$A,"San Roque",NORDESTE!$S:$S,"INVIABLE SANITARIAMENTE")</f>
        <v>32</v>
      </c>
      <c r="M159" s="35">
        <f>(L159/$B$159)*100</f>
        <v>96.969696969696969</v>
      </c>
      <c r="N159" s="18">
        <f t="shared" si="17"/>
        <v>0</v>
      </c>
      <c r="O159" s="35">
        <f>(N159/$B$159)*100</f>
        <v>0</v>
      </c>
    </row>
    <row r="160" spans="1:16" ht="20.85" customHeight="1">
      <c r="A160" s="45" t="s">
        <v>7</v>
      </c>
      <c r="B160" s="18">
        <f>'CONSOLIDADO-ACUEDUCTOSRURALES1'!D112</f>
        <v>18</v>
      </c>
      <c r="C160" s="35">
        <f t="shared" si="16"/>
        <v>15.384615384615385</v>
      </c>
      <c r="D160" s="18">
        <f>COUNTIFS(NORDESTE!$A:$A,"Santo Domingo",NORDESTE!$S:$S,"SIN RIESGO")</f>
        <v>4</v>
      </c>
      <c r="E160" s="35">
        <f>(D160/$B$160)*100</f>
        <v>22.222222222222221</v>
      </c>
      <c r="F160" s="18">
        <f>COUNTIFS(NORDESTE!$A:$A,"Santo Domingo",NORDESTE!$S:$S,"BAJO")</f>
        <v>0</v>
      </c>
      <c r="G160" s="35">
        <f>(F160/$B$160)*100</f>
        <v>0</v>
      </c>
      <c r="H160" s="18">
        <f>COUNTIFS(NORDESTE!$A:$A,"Santo Domingo",NORDESTE!$S:$S,"MEDIO")</f>
        <v>0</v>
      </c>
      <c r="I160" s="35">
        <f>(H160/$B$160)*100</f>
        <v>0</v>
      </c>
      <c r="J160" s="18">
        <f>COUNTIFS(NORDESTE!$A:$A,"Santo Domingo",NORDESTE!$S:$S,"ALTO")</f>
        <v>3</v>
      </c>
      <c r="K160" s="35">
        <f>(J160/$B$160)*100</f>
        <v>16.666666666666664</v>
      </c>
      <c r="L160" s="18">
        <f>COUNTIFS(NORDESTE!$A:$A,"Santo Domingo",NORDESTE!$S:$S,"INVIABLE SANITARIAMENTE")</f>
        <v>11</v>
      </c>
      <c r="M160" s="35">
        <f>(L160/$B$160)*100</f>
        <v>61.111111111111114</v>
      </c>
      <c r="N160" s="18">
        <f t="shared" si="17"/>
        <v>0</v>
      </c>
      <c r="O160" s="35">
        <f>(N160/$B$160)*100</f>
        <v>0</v>
      </c>
    </row>
    <row r="161" spans="1:16" ht="20.85" customHeight="1">
      <c r="A161" s="45" t="s">
        <v>195</v>
      </c>
      <c r="B161" s="18">
        <f>'CONSOLIDADO-ACUEDUCTOSRURALES1'!D113</f>
        <v>12</v>
      </c>
      <c r="C161" s="35">
        <f t="shared" si="16"/>
        <v>10.256410256410255</v>
      </c>
      <c r="D161" s="18">
        <f>COUNTIFS(NORDESTE!$A:$A,"Segovia",NORDESTE!$S:$S,"SIN RIESGO")</f>
        <v>2</v>
      </c>
      <c r="E161" s="35">
        <f>(D161/$B$161)*100</f>
        <v>16.666666666666664</v>
      </c>
      <c r="F161" s="18">
        <f>COUNTIFS(NORDESTE!$A:$A,"Segovia",NORDESTE!$S:$S,"BAJO")</f>
        <v>0</v>
      </c>
      <c r="G161" s="35">
        <f>(F161/$B$161)*100</f>
        <v>0</v>
      </c>
      <c r="H161" s="18">
        <f>COUNTIFS(NORDESTE!$A:$A,"Segovia",NORDESTE!$S:$S,"MEDIO")</f>
        <v>0</v>
      </c>
      <c r="I161" s="35">
        <f>(H161/$B$161)*100</f>
        <v>0</v>
      </c>
      <c r="J161" s="18">
        <f>COUNTIFS(NORDESTE!$A:$A,"Segovia",NORDESTE!$S:$S,"ALTO")</f>
        <v>1</v>
      </c>
      <c r="K161" s="35">
        <f>(J161/$B$161)*100</f>
        <v>8.3333333333333321</v>
      </c>
      <c r="L161" s="18">
        <f>COUNTIFS(NORDESTE!$A:$A,"Segovia",NORDESTE!$S:$S,"INVIABLE SANITARIAMENTE")</f>
        <v>9</v>
      </c>
      <c r="M161" s="35">
        <f>(L161/$B$161)*100</f>
        <v>75</v>
      </c>
      <c r="N161" s="18">
        <f t="shared" si="17"/>
        <v>0</v>
      </c>
      <c r="O161" s="35">
        <f>(N161/$B$161)*100</f>
        <v>0</v>
      </c>
    </row>
    <row r="162" spans="1:16" ht="20.85" customHeight="1">
      <c r="A162" s="45" t="s">
        <v>196</v>
      </c>
      <c r="B162" s="18">
        <f>'CONSOLIDADO-ACUEDUCTOSRURALES1'!D114</f>
        <v>6</v>
      </c>
      <c r="C162" s="35">
        <f t="shared" si="16"/>
        <v>5.1282051282051277</v>
      </c>
      <c r="D162" s="18">
        <f>COUNTIFS(NORDESTE!$A:$A,"Vegachí",NORDESTE!$S:$S,"SIN RIESGO")</f>
        <v>1</v>
      </c>
      <c r="E162" s="35">
        <f>(D162/$B$162)*100</f>
        <v>16.666666666666664</v>
      </c>
      <c r="F162" s="18">
        <f>COUNTIFS(NORDESTE!$A:$A,"Vegachí",NORDESTE!$S:$S,"BAJO")</f>
        <v>0</v>
      </c>
      <c r="G162" s="35">
        <f>(F162/$B$162)*100</f>
        <v>0</v>
      </c>
      <c r="H162" s="18">
        <f>COUNTIFS(NORDESTE!$A:$A,"Vegachí",NORDESTE!$S:$S,"MEDIO")</f>
        <v>0</v>
      </c>
      <c r="I162" s="35">
        <f>(H162/$B$162)*100</f>
        <v>0</v>
      </c>
      <c r="J162" s="18">
        <f>COUNTIFS(NORDESTE!$A:$A,"Vegachí",NORDESTE!$S:$S,"ALTO")</f>
        <v>5</v>
      </c>
      <c r="K162" s="35">
        <f>(J162/$B$162)*100</f>
        <v>83.333333333333343</v>
      </c>
      <c r="L162" s="18">
        <f>COUNTIFS(NORDESTE!$A:$A,"Vegachí",NORDESTE!$S:$S,"INVIABLE SANITARIAMENTE")</f>
        <v>0</v>
      </c>
      <c r="M162" s="35">
        <f>(L162/$B$162)*100</f>
        <v>0</v>
      </c>
      <c r="N162" s="18">
        <f t="shared" si="17"/>
        <v>0</v>
      </c>
      <c r="O162" s="35">
        <f>(N162/$B$162)*100</f>
        <v>0</v>
      </c>
    </row>
    <row r="163" spans="1:16" ht="20.85" customHeight="1">
      <c r="A163" s="45" t="s">
        <v>197</v>
      </c>
      <c r="B163" s="18">
        <f>'CONSOLIDADO-ACUEDUCTOSRURALES1'!D115</f>
        <v>10</v>
      </c>
      <c r="C163" s="35">
        <f t="shared" si="16"/>
        <v>8.5470085470085468</v>
      </c>
      <c r="D163" s="18">
        <f>COUNTIFS(NORDESTE!$A:$A,"Yalí",NORDESTE!$S:$S,"SIN RIESGO")</f>
        <v>0</v>
      </c>
      <c r="E163" s="35">
        <f>(D163/$B$163)*100</f>
        <v>0</v>
      </c>
      <c r="F163" s="18">
        <f>COUNTIFS(NORDESTE!$A:$A,"Yalí",NORDESTE!$S:$S,"BAJO")</f>
        <v>0</v>
      </c>
      <c r="G163" s="35">
        <f>(F163/$B$163)*100</f>
        <v>0</v>
      </c>
      <c r="H163" s="18">
        <f>COUNTIFS(NORDESTE!$A:$A,"Yalí",NORDESTE!$S:$S,"MEDIO")</f>
        <v>0</v>
      </c>
      <c r="I163" s="35">
        <f>(H163/$B$163)*100</f>
        <v>0</v>
      </c>
      <c r="J163" s="18">
        <f>COUNTIFS(NORDESTE!$A:$A,"Yalí",NORDESTE!$S:$S,"ALTO")</f>
        <v>0</v>
      </c>
      <c r="K163" s="35">
        <f>(J163/$B$163)*100</f>
        <v>0</v>
      </c>
      <c r="L163" s="18">
        <f>COUNTIFS(NORDESTE!$A:$A,"Yalí",NORDESTE!$S:$S,"INVIABLE SANITARIAMENTE")</f>
        <v>10</v>
      </c>
      <c r="M163" s="35">
        <f>(L163/$B$163)*100</f>
        <v>100</v>
      </c>
      <c r="N163" s="18">
        <f t="shared" si="17"/>
        <v>0</v>
      </c>
      <c r="O163" s="35">
        <f>(N163/$B$163)*100</f>
        <v>0</v>
      </c>
    </row>
    <row r="164" spans="1:16" ht="20.85" customHeight="1">
      <c r="A164" s="45" t="s">
        <v>198</v>
      </c>
      <c r="B164" s="18">
        <f>'CONSOLIDADO-ACUEDUCTOSRURALES1'!D116</f>
        <v>16</v>
      </c>
      <c r="C164" s="35">
        <f t="shared" si="16"/>
        <v>13.675213675213676</v>
      </c>
      <c r="D164" s="18">
        <f>COUNTIFS(NORDESTE!$A:$A,"Yolombó",NORDESTE!$S:$S,"SIN RIESGO")</f>
        <v>8</v>
      </c>
      <c r="E164" s="35">
        <f>(D164/$B$164)*100</f>
        <v>50</v>
      </c>
      <c r="F164" s="18">
        <f>COUNTIFS(NORDESTE!$A:$A,"Yolombó",NORDESTE!$S:$S,"BAJO")</f>
        <v>0</v>
      </c>
      <c r="G164" s="35">
        <f>(F164/$B$164)*100</f>
        <v>0</v>
      </c>
      <c r="H164" s="18">
        <f>COUNTIFS(NORDESTE!$A:$A,"Yolombó",NORDESTE!$S:$S,"MEDIO")</f>
        <v>0</v>
      </c>
      <c r="I164" s="35">
        <f>(H164/$B$164)*100</f>
        <v>0</v>
      </c>
      <c r="J164" s="18">
        <f>COUNTIFS(NORDESTE!$A:$A,"Yolombó",NORDESTE!$S:$S,"ALTO")</f>
        <v>0</v>
      </c>
      <c r="K164" s="35">
        <f>(J164/$B$164)*100</f>
        <v>0</v>
      </c>
      <c r="L164" s="18">
        <f>COUNTIFS(NORDESTE!$A:$A,"Yolombó",NORDESTE!$S:$S,"INVIABLE SANITARIAMENTE")</f>
        <v>8</v>
      </c>
      <c r="M164" s="35">
        <f>(L164/$B$164)*100</f>
        <v>50</v>
      </c>
      <c r="N164" s="18">
        <f t="shared" si="17"/>
        <v>0</v>
      </c>
      <c r="O164" s="35">
        <f>(N164/$B$164)*100</f>
        <v>0</v>
      </c>
    </row>
    <row r="165" spans="1:16" ht="20.85" customHeight="1">
      <c r="A165" s="56" t="s">
        <v>218</v>
      </c>
      <c r="B165" s="57">
        <f>SUM(B155:B164)</f>
        <v>117</v>
      </c>
      <c r="C165" s="58">
        <f>SUM(C155:C164)</f>
        <v>100</v>
      </c>
      <c r="D165" s="57">
        <f>SUM(D155:D164)</f>
        <v>16</v>
      </c>
      <c r="E165" s="58">
        <f>(D165/$B$165)*100</f>
        <v>13.675213675213676</v>
      </c>
      <c r="F165" s="57">
        <f>SUM(F155:F164)</f>
        <v>0</v>
      </c>
      <c r="G165" s="58">
        <f>(F165/$B$165)*100</f>
        <v>0</v>
      </c>
      <c r="H165" s="57">
        <f>SUM(H155:H164)</f>
        <v>2</v>
      </c>
      <c r="I165" s="58">
        <f>(H165/$B$165)*100</f>
        <v>1.7094017094017095</v>
      </c>
      <c r="J165" s="57">
        <f>SUM(J155:J164)</f>
        <v>18</v>
      </c>
      <c r="K165" s="58">
        <f>(J165/$B$165)*100</f>
        <v>15.384615384615385</v>
      </c>
      <c r="L165" s="57">
        <f>SUM(L155:L164)</f>
        <v>76</v>
      </c>
      <c r="M165" s="58">
        <f>(L165/$B$165)*100</f>
        <v>64.957264957264954</v>
      </c>
      <c r="N165" s="57">
        <f>SUM(N155:N164)</f>
        <v>5</v>
      </c>
      <c r="O165" s="58">
        <f>(N165/$B$165)*100</f>
        <v>4.2735042735042734</v>
      </c>
      <c r="P165" s="16"/>
    </row>
    <row r="166" spans="1:16" ht="15.75">
      <c r="A166" s="7"/>
      <c r="B166" s="49"/>
      <c r="C166" s="7"/>
      <c r="D166" s="49"/>
      <c r="E166" s="7"/>
      <c r="F166" s="49"/>
      <c r="G166" s="7"/>
      <c r="H166" s="49"/>
      <c r="I166" s="7"/>
      <c r="J166" s="49"/>
      <c r="K166" s="7"/>
      <c r="L166" s="49"/>
      <c r="M166" s="7"/>
      <c r="N166" s="49"/>
      <c r="O166" s="7"/>
    </row>
    <row r="169" spans="1:16" ht="23.25" customHeight="1">
      <c r="A169" s="654" t="s">
        <v>4330</v>
      </c>
      <c r="B169" s="654"/>
      <c r="C169" s="654"/>
      <c r="D169" s="654"/>
      <c r="E169" s="654"/>
      <c r="F169" s="654"/>
      <c r="G169" s="654"/>
      <c r="H169" s="654"/>
      <c r="I169" s="654"/>
      <c r="J169" s="654"/>
      <c r="K169" s="654"/>
      <c r="L169" s="654"/>
      <c r="M169" s="654"/>
      <c r="N169" s="654"/>
      <c r="O169" s="654"/>
    </row>
    <row r="170" spans="1:16" ht="136.5" customHeight="1">
      <c r="A170" s="52" t="s">
        <v>11</v>
      </c>
      <c r="B170" s="53" t="s">
        <v>246</v>
      </c>
      <c r="C170" s="52" t="s">
        <v>99</v>
      </c>
      <c r="D170" s="184" t="s">
        <v>240</v>
      </c>
      <c r="E170" s="52" t="s">
        <v>99</v>
      </c>
      <c r="F170" s="185" t="s">
        <v>241</v>
      </c>
      <c r="G170" s="52" t="s">
        <v>99</v>
      </c>
      <c r="H170" s="186" t="s">
        <v>242</v>
      </c>
      <c r="I170" s="52" t="s">
        <v>99</v>
      </c>
      <c r="J170" s="187" t="s">
        <v>243</v>
      </c>
      <c r="K170" s="52" t="s">
        <v>99</v>
      </c>
      <c r="L170" s="188" t="s">
        <v>244</v>
      </c>
      <c r="M170" s="52" t="s">
        <v>99</v>
      </c>
      <c r="N170" s="53" t="s">
        <v>245</v>
      </c>
      <c r="O170" s="52" t="s">
        <v>99</v>
      </c>
    </row>
    <row r="171" spans="1:16" ht="20.85" customHeight="1">
      <c r="A171" s="45" t="s">
        <v>200</v>
      </c>
      <c r="B171" s="18">
        <f>'CONSOLIDADO-ACUEDUCTOSRURALES1'!D118</f>
        <v>47</v>
      </c>
      <c r="C171" s="35">
        <f>(B171/$B$194)*100</f>
        <v>8.545454545454545</v>
      </c>
      <c r="D171" s="18">
        <f>COUNTIFS(ORIENTE!$A:$A,"Abejorral",ORIENTE!S:S,"SIN RIESGO")</f>
        <v>0</v>
      </c>
      <c r="E171" s="35">
        <f>(D171/$B$171)*100</f>
        <v>0</v>
      </c>
      <c r="F171" s="18">
        <f>COUNTIFS(ORIENTE!$A:$A,"Abejorral",ORIENTE!S:S,"BAJO")</f>
        <v>0</v>
      </c>
      <c r="G171" s="35">
        <f>(F171/$B$171)*100</f>
        <v>0</v>
      </c>
      <c r="H171" s="18">
        <f>COUNTIFS(ORIENTE!$A:$A,"Abejorral",ORIENTE!S:S,"MEDIO")</f>
        <v>9</v>
      </c>
      <c r="I171" s="35">
        <f>(H171/$B$171)*100</f>
        <v>19.148936170212767</v>
      </c>
      <c r="J171" s="18">
        <f>COUNTIFS(ORIENTE!$A:$A,"Abejorral",ORIENTE!S:S,"Alto")</f>
        <v>13</v>
      </c>
      <c r="K171" s="35">
        <f>(J171/$B$171)*100</f>
        <v>27.659574468085108</v>
      </c>
      <c r="L171" s="18">
        <f>COUNTIFS(ORIENTE!$A:$A,"Abejorral",ORIENTE!$S:$S,"INVIABLE SANITARIAMENTE")</f>
        <v>18</v>
      </c>
      <c r="M171" s="35">
        <f>(L171/$B$171)*100</f>
        <v>38.297872340425535</v>
      </c>
      <c r="N171" s="18">
        <f>B171-(D171+F171+H171+J171+L171)</f>
        <v>7</v>
      </c>
      <c r="O171" s="35">
        <f>(N171/$B$171)*100</f>
        <v>14.893617021276595</v>
      </c>
    </row>
    <row r="172" spans="1:16" ht="20.85" customHeight="1">
      <c r="A172" s="45" t="s">
        <v>201</v>
      </c>
      <c r="B172" s="18">
        <f>'CONSOLIDADO-ACUEDUCTOSRURALES1'!D119</f>
        <v>11</v>
      </c>
      <c r="C172" s="35">
        <f t="shared" ref="C172:C193" si="18">(B172/$B$194)*100</f>
        <v>2</v>
      </c>
      <c r="D172" s="18">
        <f>COUNTIFS(ORIENTE!$A:$A,"Alejandría",ORIENTE!S:S,"SIN RIESGO")</f>
        <v>2</v>
      </c>
      <c r="E172" s="35">
        <f>(D172/$B$172)*100</f>
        <v>18.181818181818183</v>
      </c>
      <c r="F172" s="18">
        <f>COUNTIFS(ORIENTE!$A:$A,"Alejandría",ORIENTE!S:S,"BAJO")</f>
        <v>1</v>
      </c>
      <c r="G172" s="35">
        <f>(F172/$B$172)*100</f>
        <v>9.0909090909090917</v>
      </c>
      <c r="H172" s="18">
        <f>COUNTIFS(ORIENTE!$A:$A,"Alejandría",ORIENTE!S:S,"MEDIO")</f>
        <v>0</v>
      </c>
      <c r="I172" s="35">
        <f>(H172/$B$172)*100</f>
        <v>0</v>
      </c>
      <c r="J172" s="18">
        <f>COUNTIFS(ORIENTE!$A:$A,"Alejandría",ORIENTE!S:S,"ALTO")</f>
        <v>8</v>
      </c>
      <c r="K172" s="35">
        <f>(J172/$B$172)*100</f>
        <v>72.727272727272734</v>
      </c>
      <c r="L172" s="18">
        <f>COUNTIFS(ORIENTE!$A:$A,"Alejandria",ORIENTE!S:S,"INVIABLE SANITARIAMENTE")</f>
        <v>0</v>
      </c>
      <c r="M172" s="35">
        <f>(L172/$B$172)*100</f>
        <v>0</v>
      </c>
      <c r="N172" s="18">
        <f t="shared" ref="N172:N193" si="19">B172-(D172+F172+H172+J172+L172)</f>
        <v>0</v>
      </c>
      <c r="O172" s="35">
        <f>(N172/$B$172)*100</f>
        <v>0</v>
      </c>
    </row>
    <row r="173" spans="1:16" ht="20.85" customHeight="1">
      <c r="A173" s="45" t="s">
        <v>202</v>
      </c>
      <c r="B173" s="18">
        <f>'CONSOLIDADO-ACUEDUCTOSRURALES1'!D120</f>
        <v>19</v>
      </c>
      <c r="C173" s="35">
        <f t="shared" si="18"/>
        <v>3.4545454545454546</v>
      </c>
      <c r="D173" s="18">
        <f>COUNTIFS(ORIENTE!$A:$A,"Argelia",ORIENTE!S:S,"SIN RIESGO")</f>
        <v>0</v>
      </c>
      <c r="E173" s="35">
        <f>(D173/$B$173)*100</f>
        <v>0</v>
      </c>
      <c r="F173" s="18">
        <f>COUNTIFS(ORIENTE!$A:$A,"Argelia",ORIENTE!S:S,"BAJO")</f>
        <v>0</v>
      </c>
      <c r="G173" s="35">
        <f>(F173/$B$173)*100</f>
        <v>0</v>
      </c>
      <c r="H173" s="18">
        <f>COUNTIFS(ORIENTE!$A:$A,"Argelia",ORIENTE!S:S,"MEDIO")</f>
        <v>0</v>
      </c>
      <c r="I173" s="35">
        <f>(H173/$B$173)*100</f>
        <v>0</v>
      </c>
      <c r="J173" s="18">
        <f>COUNTIFS(ORIENTE!$A:$A,"Argelia",ORIENTE!S:S,"ALTO")</f>
        <v>0</v>
      </c>
      <c r="K173" s="35">
        <f>(J173/$B$173)*100</f>
        <v>0</v>
      </c>
      <c r="L173" s="18">
        <f>COUNTIFS(ORIENTE!$A:$A,"Argelia",ORIENTE!S:S,"INVIABLE SANITARIAMENTE")</f>
        <v>19</v>
      </c>
      <c r="M173" s="35">
        <f>(L173/$B$173)*100</f>
        <v>100</v>
      </c>
      <c r="N173" s="18">
        <f t="shared" si="19"/>
        <v>0</v>
      </c>
      <c r="O173" s="35">
        <f>(N173/$B$173)*100</f>
        <v>0</v>
      </c>
    </row>
    <row r="174" spans="1:16" ht="20.85" customHeight="1">
      <c r="A174" s="45" t="s">
        <v>203</v>
      </c>
      <c r="B174" s="18">
        <f>'CONSOLIDADO-ACUEDUCTOSRURALES1'!D121</f>
        <v>23</v>
      </c>
      <c r="C174" s="35">
        <f t="shared" si="18"/>
        <v>4.1818181818181817</v>
      </c>
      <c r="D174" s="18">
        <f>COUNTIFS(ORIENTE!$A:$A,"Cocorná",ORIENTE!S:S,"SIN RIESGO")</f>
        <v>0</v>
      </c>
      <c r="E174" s="35">
        <f>(D174/$B$174)*100</f>
        <v>0</v>
      </c>
      <c r="F174" s="18">
        <f>COUNTIFS(ORIENTE!$A:$A,"Cocorná",ORIENTE!S:S,"BAJO")</f>
        <v>0</v>
      </c>
      <c r="G174" s="35">
        <f>(F174/$B$174)*100</f>
        <v>0</v>
      </c>
      <c r="H174" s="18">
        <f>COUNTIFS(ORIENTE!$A:$A,"Cocorná",ORIENTE!S:S,"MEDIO")</f>
        <v>1</v>
      </c>
      <c r="I174" s="35">
        <f>(H174/$B$174)*100</f>
        <v>4.3478260869565215</v>
      </c>
      <c r="J174" s="18">
        <f>COUNTIFS(ORIENTE!$A:$A,"Cocorná",ORIENTE!S:S,"ALTO")</f>
        <v>8</v>
      </c>
      <c r="K174" s="35">
        <f>(J174/$B$174)*100</f>
        <v>34.782608695652172</v>
      </c>
      <c r="L174" s="18">
        <f>COUNTIFS(ORIENTE!$A:$A,"Cocorná",ORIENTE!S:S,"INVIABLE SANITARIAMENTE")</f>
        <v>14</v>
      </c>
      <c r="M174" s="35">
        <f>(L174/$B$174)*100</f>
        <v>60.869565217391312</v>
      </c>
      <c r="N174" s="18">
        <f t="shared" si="19"/>
        <v>0</v>
      </c>
      <c r="O174" s="35">
        <f>(N174/$B$174)*100</f>
        <v>0</v>
      </c>
    </row>
    <row r="175" spans="1:16" ht="20.85" customHeight="1">
      <c r="A175" s="45" t="s">
        <v>204</v>
      </c>
      <c r="B175" s="18">
        <f>'CONSOLIDADO-ACUEDUCTOSRURALES1'!D122</f>
        <v>5</v>
      </c>
      <c r="C175" s="35">
        <f t="shared" si="18"/>
        <v>0.90909090909090906</v>
      </c>
      <c r="D175" s="18">
        <f>COUNTIFS(ORIENTE!$A:$A,"Concepción",ORIENTE!S:S,"SIN RIESGO")</f>
        <v>0</v>
      </c>
      <c r="E175" s="35">
        <f>(D175/$B$175)*100</f>
        <v>0</v>
      </c>
      <c r="F175" s="18">
        <f>COUNTIFS(ORIENTE!$A:$A,"Concepción",ORIENTE!S:S,"BAJO")</f>
        <v>0</v>
      </c>
      <c r="G175" s="35">
        <f>(F175/$B$175)*100</f>
        <v>0</v>
      </c>
      <c r="H175" s="18">
        <f>COUNTIFS(ORIENTE!$A:$A,"Concepción",ORIENTE!S:S,"MEDIO")</f>
        <v>2</v>
      </c>
      <c r="I175" s="35">
        <f>(H175/$B$175)*100</f>
        <v>40</v>
      </c>
      <c r="J175" s="18">
        <f>COUNTIFS(ORIENTE!$A:$A,"Concepción",ORIENTE!S:S,"ALTO")</f>
        <v>3</v>
      </c>
      <c r="K175" s="35">
        <f>(J175/$B$175)*100</f>
        <v>60</v>
      </c>
      <c r="L175" s="18">
        <f>COUNTIFS(ORIENTE!$A:$A,"Concepción",ORIENTE!S:S,"INVIABLE SANITARIAMENTE")</f>
        <v>0</v>
      </c>
      <c r="M175" s="35">
        <f>(L175/$B$175)*100</f>
        <v>0</v>
      </c>
      <c r="N175" s="18">
        <f t="shared" si="19"/>
        <v>0</v>
      </c>
      <c r="O175" s="35">
        <f>(N175/$B$175)*100</f>
        <v>0</v>
      </c>
    </row>
    <row r="176" spans="1:16" ht="20.85" customHeight="1">
      <c r="A176" s="45" t="s">
        <v>205</v>
      </c>
      <c r="B176" s="18">
        <f>'CONSOLIDADO-ACUEDUCTOSRURALES1'!D123</f>
        <v>36</v>
      </c>
      <c r="C176" s="35">
        <f t="shared" si="18"/>
        <v>6.5454545454545459</v>
      </c>
      <c r="D176" s="18">
        <f>COUNTIFS(ORIENTE!$A:$A,"Carmen de Viboral",ORIENTE!S:S,"SIN RIESGO")</f>
        <v>23</v>
      </c>
      <c r="E176" s="35">
        <f>(D176/$B$176)*100</f>
        <v>63.888888888888886</v>
      </c>
      <c r="F176" s="18">
        <f>COUNTIFS(ORIENTE!$A:$A,"Carmen de Viboral",ORIENTE!S:S,"BAJO")</f>
        <v>7</v>
      </c>
      <c r="G176" s="35">
        <f>(F176/$B$176)*100</f>
        <v>19.444444444444446</v>
      </c>
      <c r="H176" s="18">
        <f>COUNTIFS(ORIENTE!$A:$A,"Carmen de Viboral",ORIENTE!S:S,"MEDIO")</f>
        <v>4</v>
      </c>
      <c r="I176" s="35">
        <f>(H176/$B$176)*100</f>
        <v>11.111111111111111</v>
      </c>
      <c r="J176" s="18">
        <f>COUNTIFS(ORIENTE!$A:$A,"Carmen de Viboral",ORIENTE!S:S,"ALTO")</f>
        <v>1</v>
      </c>
      <c r="K176" s="35">
        <f>(J176/$B$176)*100</f>
        <v>2.7777777777777777</v>
      </c>
      <c r="L176" s="18">
        <f>COUNTIFS(ORIENTE!$A:$A,"Carmen de Viboral",ORIENTE!S:S,"INVIABLE SANITARIAMENTE")</f>
        <v>0</v>
      </c>
      <c r="M176" s="35">
        <f>(L176/$B$176)*100</f>
        <v>0</v>
      </c>
      <c r="N176" s="18">
        <f t="shared" si="19"/>
        <v>1</v>
      </c>
      <c r="O176" s="35">
        <f>(N176/$B$176)*100</f>
        <v>2.7777777777777777</v>
      </c>
    </row>
    <row r="177" spans="1:15" ht="20.85" customHeight="1">
      <c r="A177" s="45" t="s">
        <v>206</v>
      </c>
      <c r="B177" s="18">
        <f>'CONSOLIDADO-ACUEDUCTOSRURALES1'!D124</f>
        <v>28</v>
      </c>
      <c r="C177" s="35">
        <f t="shared" si="18"/>
        <v>5.0909090909090908</v>
      </c>
      <c r="D177" s="18">
        <f>COUNTIFS(ORIENTE!$A:$A,"El Peñol",ORIENTE!S:S,"SIN RIESGO")</f>
        <v>15</v>
      </c>
      <c r="E177" s="35">
        <f>(D177/$B$177)*100</f>
        <v>53.571428571428569</v>
      </c>
      <c r="F177" s="18">
        <f>COUNTIFS(ORIENTE!$A:$A,"El Peñol",ORIENTE!S:S,"BAJO")</f>
        <v>0</v>
      </c>
      <c r="G177" s="35">
        <f>(F177/$B$177)*100</f>
        <v>0</v>
      </c>
      <c r="H177" s="18">
        <f>COUNTIFS(ORIENTE!$A:$A,"El Peñol",ORIENTE!S:S,"MEDIO")</f>
        <v>10</v>
      </c>
      <c r="I177" s="35">
        <f>(H177/$B$177)*100</f>
        <v>35.714285714285715</v>
      </c>
      <c r="J177" s="18">
        <f>COUNTIFS(ORIENTE!$A:$A,"El Peñol",ORIENTE!S:S,"ALTO")</f>
        <v>0</v>
      </c>
      <c r="K177" s="35">
        <f>(J177/$B$177)*100</f>
        <v>0</v>
      </c>
      <c r="L177" s="18">
        <f>COUNTIFS(ORIENTE!$A:$A,"El Peñol",ORIENTE!S:S,"INVIABLE SANITARIAMENTE")</f>
        <v>2</v>
      </c>
      <c r="M177" s="35">
        <f>(L177/$B$177)*100</f>
        <v>7.1428571428571423</v>
      </c>
      <c r="N177" s="18">
        <f t="shared" si="19"/>
        <v>1</v>
      </c>
      <c r="O177" s="35">
        <f>(N177/$B$177)*100</f>
        <v>3.5714285714285712</v>
      </c>
    </row>
    <row r="178" spans="1:15" ht="20.85" customHeight="1">
      <c r="A178" s="45" t="s">
        <v>207</v>
      </c>
      <c r="B178" s="18">
        <f>'CONSOLIDADO-ACUEDUCTOSRURALES1'!D125</f>
        <v>21</v>
      </c>
      <c r="C178" s="35">
        <f t="shared" si="18"/>
        <v>3.8181818181818183</v>
      </c>
      <c r="D178" s="18">
        <f>COUNTIFS(ORIENTE!$A:$A,"El Retiro",ORIENTE!S:S,"SIN RIESGO")</f>
        <v>4</v>
      </c>
      <c r="E178" s="35">
        <f>(D178/$B$178)*100</f>
        <v>19.047619047619047</v>
      </c>
      <c r="F178" s="18">
        <f>COUNTIFS(ORIENTE!$A:$A,"El Retiro",ORIENTE!S:S,"BAJO")</f>
        <v>4</v>
      </c>
      <c r="G178" s="35">
        <f>(F178/$B$178)*100</f>
        <v>19.047619047619047</v>
      </c>
      <c r="H178" s="18">
        <f>COUNTIFS(ORIENTE!$A:$A,"El Retiro",ORIENTE!S:S,"MEDIO")</f>
        <v>4</v>
      </c>
      <c r="I178" s="35">
        <f>(H178/$B$178)*100</f>
        <v>19.047619047619047</v>
      </c>
      <c r="J178" s="18">
        <f>COUNTIFS(ORIENTE!$A:$A,"El Retiro",ORIENTE!S:S,"ALTO")</f>
        <v>4</v>
      </c>
      <c r="K178" s="35">
        <f>(J178/$B$178)*100</f>
        <v>19.047619047619047</v>
      </c>
      <c r="L178" s="18">
        <f>COUNTIFS(ORIENTE!$A:$A,"El Retiro",ORIENTE!S:S,"INVIABLE SANITARIAMENTE")</f>
        <v>3</v>
      </c>
      <c r="M178" s="35">
        <f>(L178/$B$178)*100</f>
        <v>14.285714285714285</v>
      </c>
      <c r="N178" s="18">
        <f t="shared" si="19"/>
        <v>2</v>
      </c>
      <c r="O178" s="35">
        <f>(N178/$B$178)*100</f>
        <v>9.5238095238095237</v>
      </c>
    </row>
    <row r="179" spans="1:15" ht="20.85" customHeight="1">
      <c r="A179" s="45" t="s">
        <v>208</v>
      </c>
      <c r="B179" s="18">
        <f>'CONSOLIDADO-ACUEDUCTOSRURALES1'!D126</f>
        <v>36</v>
      </c>
      <c r="C179" s="35">
        <f t="shared" si="18"/>
        <v>6.5454545454545459</v>
      </c>
      <c r="D179" s="18">
        <f>COUNTIFS(ORIENTE!$A:$A,"El Santuario",ORIENTE!S:S,"SIN RIESGO")</f>
        <v>13</v>
      </c>
      <c r="E179" s="35">
        <f>(D179/$B$179)*100</f>
        <v>36.111111111111107</v>
      </c>
      <c r="F179" s="18">
        <f>COUNTIFS(ORIENTE!$A:$A,"El Santuario",ORIENTE!S:S,"BAJO")</f>
        <v>0</v>
      </c>
      <c r="G179" s="35">
        <f>(F179/$B$179)*100</f>
        <v>0</v>
      </c>
      <c r="H179" s="18">
        <f>COUNTIFS(ORIENTE!$A:$A,"El Santuario",ORIENTE!S:S,"MEDIO")</f>
        <v>9</v>
      </c>
      <c r="I179" s="35">
        <f>(H179/$B$179)*100</f>
        <v>25</v>
      </c>
      <c r="J179" s="18">
        <f>COUNTIFS(ORIENTE!$A:$A,"El Santuario",ORIENTE!S:S,"ALTO")</f>
        <v>9</v>
      </c>
      <c r="K179" s="35">
        <f>(J179/$B$179)*100</f>
        <v>25</v>
      </c>
      <c r="L179" s="18">
        <f>COUNTIFS(ORIENTE!$A:$A,"El Santuario",ORIENTE!S:S,"INVIABLE SANITARIAMENTE")</f>
        <v>5</v>
      </c>
      <c r="M179" s="35">
        <f>(L179/$B$179)*100</f>
        <v>13.888888888888889</v>
      </c>
      <c r="N179" s="18">
        <f t="shared" si="19"/>
        <v>0</v>
      </c>
      <c r="O179" s="35">
        <f>(N179/$B$179)*100</f>
        <v>0</v>
      </c>
    </row>
    <row r="180" spans="1:15" ht="20.85" customHeight="1">
      <c r="A180" s="45" t="s">
        <v>209</v>
      </c>
      <c r="B180" s="18">
        <f>'CONSOLIDADO-ACUEDUCTOSRURALES1'!D127</f>
        <v>27</v>
      </c>
      <c r="C180" s="35">
        <f t="shared" si="18"/>
        <v>4.9090909090909092</v>
      </c>
      <c r="D180" s="18">
        <f>COUNTIFS(ORIENTE!$A:$A,"Granada",ORIENTE!S:S,"SIN RIESGO")</f>
        <v>0</v>
      </c>
      <c r="E180" s="35">
        <f>(D180/$B$180)*100</f>
        <v>0</v>
      </c>
      <c r="F180" s="18">
        <f>COUNTIFS(ORIENTE!$A:$A,"Granada",ORIENTE!S:S,"BAJO")</f>
        <v>0</v>
      </c>
      <c r="G180" s="35">
        <f>(F180/$B$180)*100</f>
        <v>0</v>
      </c>
      <c r="H180" s="18">
        <f>COUNTIFS(ORIENTE!$A:$A,"Granada",ORIENTE!S:S,"MEDIO")</f>
        <v>0</v>
      </c>
      <c r="I180" s="35">
        <f>(H180/$B$180)*100</f>
        <v>0</v>
      </c>
      <c r="J180" s="18">
        <f>COUNTIFS(ORIENTE!$A:$A,"Granada",ORIENTE!S:S,"ALTO")</f>
        <v>0</v>
      </c>
      <c r="K180" s="35">
        <f>(J180/$B$180)*100</f>
        <v>0</v>
      </c>
      <c r="L180" s="18">
        <f>COUNTIFS(ORIENTE!$A:$A,"Granada",ORIENTE!S:S,"INVIABLE SANITARIAMENTE")</f>
        <v>27</v>
      </c>
      <c r="M180" s="35">
        <f>(L180/$B$180)*100</f>
        <v>100</v>
      </c>
      <c r="N180" s="18">
        <f t="shared" si="19"/>
        <v>0</v>
      </c>
      <c r="O180" s="35">
        <f>(N180/$B$180)*100</f>
        <v>0</v>
      </c>
    </row>
    <row r="181" spans="1:15" ht="20.85" customHeight="1">
      <c r="A181" s="45" t="s">
        <v>210</v>
      </c>
      <c r="B181" s="18">
        <f>'CONSOLIDADO-ACUEDUCTOSRURALES1'!D128</f>
        <v>59</v>
      </c>
      <c r="C181" s="35">
        <f t="shared" si="18"/>
        <v>10.727272727272727</v>
      </c>
      <c r="D181" s="18">
        <f>COUNTIFS(ORIENTE!$A:$A,"Guarne",ORIENTE!S:S,"SIN RIESGO")</f>
        <v>34</v>
      </c>
      <c r="E181" s="35">
        <f>(D181/$B$181)*100</f>
        <v>57.627118644067799</v>
      </c>
      <c r="F181" s="18">
        <f>COUNTIFS(ORIENTE!$A:$A,"Guarne",ORIENTE!S:S,"BAJO")</f>
        <v>15</v>
      </c>
      <c r="G181" s="35">
        <f>(F181/$B$181)*100</f>
        <v>25.423728813559322</v>
      </c>
      <c r="H181" s="18">
        <f>COUNTIFS(ORIENTE!$A:$A,"Guarne",ORIENTE!S:S,"MEDIO")</f>
        <v>8</v>
      </c>
      <c r="I181" s="35">
        <f>(H181/$B$181)*100</f>
        <v>13.559322033898304</v>
      </c>
      <c r="J181" s="18">
        <f>COUNTIFS(ORIENTE!$A:$A,"Guarne",ORIENTE!S:S,"ALTO")</f>
        <v>0</v>
      </c>
      <c r="K181" s="35">
        <f>(J181/$B$181)*100</f>
        <v>0</v>
      </c>
      <c r="L181" s="18">
        <f>COUNTIFS(ORIENTE!$A:$A,"Guarne",ORIENTE!S:S,"INVIABLE SANITARIAMENTE")</f>
        <v>0</v>
      </c>
      <c r="M181" s="35">
        <f>(L181/$B$181)*100</f>
        <v>0</v>
      </c>
      <c r="N181" s="18">
        <f t="shared" si="19"/>
        <v>2</v>
      </c>
      <c r="O181" s="35">
        <f>(N181/$B$181)*100</f>
        <v>3.3898305084745761</v>
      </c>
    </row>
    <row r="182" spans="1:15" ht="20.85" customHeight="1">
      <c r="A182" s="45" t="s">
        <v>211</v>
      </c>
      <c r="B182" s="18">
        <f>'CONSOLIDADO-ACUEDUCTOSRURALES1'!D129</f>
        <v>6</v>
      </c>
      <c r="C182" s="35">
        <f t="shared" si="18"/>
        <v>1.0909090909090911</v>
      </c>
      <c r="D182" s="18">
        <f>COUNTIFS(ORIENTE!$A:$A,"Guatapé",ORIENTE!S:S,"SIN RIESGO")</f>
        <v>4</v>
      </c>
      <c r="E182" s="35">
        <f>(D182/$B$182)*100</f>
        <v>66.666666666666657</v>
      </c>
      <c r="F182" s="18">
        <f>COUNTIFS(ORIENTE!$A:$A,"Guatapé",ORIENTE!S:S,"BAJO")</f>
        <v>0</v>
      </c>
      <c r="G182" s="35">
        <f>(F182/$B$182)*100</f>
        <v>0</v>
      </c>
      <c r="H182" s="18">
        <f>COUNTIFS(ORIENTE!$A:$A,"Guatapé",ORIENTE!S:S,"MEDIO")</f>
        <v>0</v>
      </c>
      <c r="I182" s="35">
        <f>(H182/$B$182)*100</f>
        <v>0</v>
      </c>
      <c r="J182" s="18">
        <f>COUNTIFS(ORIENTE!$A:$A,"Guatapé",ORIENTE!S:S,"ALTO")</f>
        <v>2</v>
      </c>
      <c r="K182" s="35">
        <f>(J182/$B$182)*100</f>
        <v>33.333333333333329</v>
      </c>
      <c r="L182" s="18">
        <f>COUNTIFS(ORIENTE!$A:$A,"Guatapé",ORIENTE!S:S,"INVIABLE SANITARIAMENTE")</f>
        <v>0</v>
      </c>
      <c r="M182" s="35">
        <f>(L182/$B$182)*100</f>
        <v>0</v>
      </c>
      <c r="N182" s="18">
        <f t="shared" si="19"/>
        <v>0</v>
      </c>
      <c r="O182" s="35">
        <f>(N182/$B$182)*100</f>
        <v>0</v>
      </c>
    </row>
    <row r="183" spans="1:15" ht="20.85" customHeight="1">
      <c r="A183" s="45" t="s">
        <v>42</v>
      </c>
      <c r="B183" s="18">
        <f>'CONSOLIDADO-ACUEDUCTOSRURALES1'!D130</f>
        <v>18</v>
      </c>
      <c r="C183" s="35">
        <f t="shared" si="18"/>
        <v>3.2727272727272729</v>
      </c>
      <c r="D183" s="18">
        <f>COUNTIFS(ORIENTE!$A:$A,"La Ceja",ORIENTE!S:S,"SIN RIESGO")</f>
        <v>2</v>
      </c>
      <c r="E183" s="35">
        <f>(D183/$B$183)*100</f>
        <v>11.111111111111111</v>
      </c>
      <c r="F183" s="18">
        <f>COUNTIFS(ORIENTE!$A:$A,"La Ceja",ORIENTE!S:S,"BAJO")</f>
        <v>3</v>
      </c>
      <c r="G183" s="35">
        <f>(F183/$B$183)*100</f>
        <v>16.666666666666664</v>
      </c>
      <c r="H183" s="18">
        <f>COUNTIFS(ORIENTE!$A:$A,"La Ceja",ORIENTE!S:S,"MEDIO")</f>
        <v>0</v>
      </c>
      <c r="I183" s="35">
        <f>(H183/$B$183)*100</f>
        <v>0</v>
      </c>
      <c r="J183" s="18">
        <f>COUNTIFS(ORIENTE!$A:$A,"La Ceja",ORIENTE!S:S,"ALTO")</f>
        <v>8</v>
      </c>
      <c r="K183" s="35">
        <f>(J183/$B$183)*100</f>
        <v>44.444444444444443</v>
      </c>
      <c r="L183" s="18">
        <f>COUNTIFS(ORIENTE!$A:$A,"La Ceja",ORIENTE!S:S,"INVIABLE SANITARIAMENTE")</f>
        <v>2</v>
      </c>
      <c r="M183" s="35">
        <f>(L183/$B$183)*100</f>
        <v>11.111111111111111</v>
      </c>
      <c r="N183" s="18">
        <f t="shared" si="19"/>
        <v>3</v>
      </c>
      <c r="O183" s="35">
        <f>(N183/$B$183)*100</f>
        <v>16.666666666666664</v>
      </c>
    </row>
    <row r="184" spans="1:15" ht="20.85" customHeight="1">
      <c r="A184" s="45" t="s">
        <v>212</v>
      </c>
      <c r="B184" s="18">
        <f>'CONSOLIDADO-ACUEDUCTOSRURALES1'!D131</f>
        <v>18</v>
      </c>
      <c r="C184" s="35">
        <f t="shared" si="18"/>
        <v>3.2727272727272729</v>
      </c>
      <c r="D184" s="18">
        <f>COUNTIFS(ORIENTE!$A:$A,"La Unión",ORIENTE!S:S,"SIN RIESGO")</f>
        <v>3</v>
      </c>
      <c r="E184" s="35">
        <f>(D184/$B$184)*100</f>
        <v>16.666666666666664</v>
      </c>
      <c r="F184" s="18">
        <f>COUNTIFS(ORIENTE!$A:$A,"La Unión",ORIENTE!S:S,"BAJO")</f>
        <v>3</v>
      </c>
      <c r="G184" s="35">
        <f>(F184/$B$184)*100</f>
        <v>16.666666666666664</v>
      </c>
      <c r="H184" s="18">
        <f>COUNTIFS(ORIENTE!$A:$A,"La Unión",ORIENTE!S:S,"MEDIO")</f>
        <v>3</v>
      </c>
      <c r="I184" s="35">
        <f>(H184/$B$184)*100</f>
        <v>16.666666666666664</v>
      </c>
      <c r="J184" s="18">
        <f>COUNTIFS(ORIENTE!$A:$A,"La Unión",ORIENTE!S:S,"ALTO")</f>
        <v>7</v>
      </c>
      <c r="K184" s="35">
        <f>(J184/$B$184)*100</f>
        <v>38.888888888888893</v>
      </c>
      <c r="L184" s="18">
        <f>COUNTIFS(ORIENTE!$A:$A,"La Unión",ORIENTE!S:S,"INVIABLE SANITARIAMENTE")</f>
        <v>2</v>
      </c>
      <c r="M184" s="35">
        <f>(L184/$B$184)*100</f>
        <v>11.111111111111111</v>
      </c>
      <c r="N184" s="18">
        <f t="shared" si="19"/>
        <v>0</v>
      </c>
      <c r="O184" s="35">
        <f>(N184/$B$184)*100</f>
        <v>0</v>
      </c>
    </row>
    <row r="185" spans="1:15" ht="20.85" customHeight="1">
      <c r="A185" s="45" t="s">
        <v>213</v>
      </c>
      <c r="B185" s="18">
        <f>'CONSOLIDADO-ACUEDUCTOSRURALES1'!D132</f>
        <v>38</v>
      </c>
      <c r="C185" s="35">
        <f t="shared" si="18"/>
        <v>6.9090909090909092</v>
      </c>
      <c r="D185" s="18">
        <f>COUNTIFS(ORIENTE!$A:$A,"Marinilla",ORIENTE!S:S,"SIN RIESGO")</f>
        <v>26</v>
      </c>
      <c r="E185" s="35">
        <f>(D185/$B$185)*100</f>
        <v>68.421052631578945</v>
      </c>
      <c r="F185" s="18">
        <f>COUNTIFS(ORIENTE!$A:$A,"Marinilla",ORIENTE!S:S,"BAJO")</f>
        <v>10</v>
      </c>
      <c r="G185" s="35">
        <f>(F185/$B$185)*100</f>
        <v>26.315789473684209</v>
      </c>
      <c r="H185" s="18">
        <f>COUNTIFS(ORIENTE!$A:$A,"Marinilla",ORIENTE!S:S,"MEDIO")</f>
        <v>2</v>
      </c>
      <c r="I185" s="35">
        <f>(H185/$B$185)*100</f>
        <v>5.2631578947368416</v>
      </c>
      <c r="J185" s="18">
        <f>COUNTIFS(ORIENTE!$A:$A,"Marinilla",ORIENTE!S:S,"ALTO")</f>
        <v>0</v>
      </c>
      <c r="K185" s="35">
        <f>(J185/$B$185)*100</f>
        <v>0</v>
      </c>
      <c r="L185" s="18">
        <f>COUNTIFS(ORIENTE!$A:$A,"Marinilla",ORIENTE!S:S,"INVIABLE SANITARIAMENTE")</f>
        <v>0</v>
      </c>
      <c r="M185" s="35">
        <f>(L185/$B$185)*100</f>
        <v>0</v>
      </c>
      <c r="N185" s="18">
        <f t="shared" si="19"/>
        <v>0</v>
      </c>
      <c r="O185" s="35">
        <f>(N185/$B$185)*100</f>
        <v>0</v>
      </c>
    </row>
    <row r="186" spans="1:15" ht="20.85" customHeight="1">
      <c r="A186" s="45" t="s">
        <v>214</v>
      </c>
      <c r="B186" s="18">
        <f>'CONSOLIDADO-ACUEDUCTOSRURALES1'!D133</f>
        <v>11</v>
      </c>
      <c r="C186" s="35">
        <f t="shared" si="18"/>
        <v>2</v>
      </c>
      <c r="D186" s="18">
        <f>COUNTIFS(ORIENTE!$A:$A,"Nariño",ORIENTE!S:S,"SIN RIESGO")</f>
        <v>1</v>
      </c>
      <c r="E186" s="35">
        <f>(D186/$B$186)*100</f>
        <v>9.0909090909090917</v>
      </c>
      <c r="F186" s="18">
        <f>COUNTIFS(ORIENTE!$A:$A,"Nariño",ORIENTE!S:S,"BAJO")</f>
        <v>0</v>
      </c>
      <c r="G186" s="35">
        <f>(F186/$B$186)*100</f>
        <v>0</v>
      </c>
      <c r="H186" s="18">
        <f>COUNTIFS(ORIENTE!$A:$A,"Nariño",ORIENTE!S:S,"MEDIO")</f>
        <v>0</v>
      </c>
      <c r="I186" s="35">
        <f>(H186/$B$186)*100</f>
        <v>0</v>
      </c>
      <c r="J186" s="18">
        <f>COUNTIFS(ORIENTE!$A:$A,"Nariño",ORIENTE!S:S,"ALTO")</f>
        <v>10</v>
      </c>
      <c r="K186" s="35">
        <f>(J186/$B$186)*100</f>
        <v>90.909090909090907</v>
      </c>
      <c r="L186" s="18">
        <f>COUNTIFS(ORIENTE!$A:$A,"Nariño",ORIENTE!S:S,"INVIABLE SANITARIAMENTE")</f>
        <v>0</v>
      </c>
      <c r="M186" s="35">
        <f>(L186/$B$186)*100</f>
        <v>0</v>
      </c>
      <c r="N186" s="18">
        <f t="shared" si="19"/>
        <v>0</v>
      </c>
      <c r="O186" s="35">
        <f>(N186/$B$186)*100</f>
        <v>0</v>
      </c>
    </row>
    <row r="187" spans="1:15" ht="20.85" customHeight="1">
      <c r="A187" s="45" t="s">
        <v>78</v>
      </c>
      <c r="B187" s="18">
        <f>'CONSOLIDADO-ACUEDUCTOSRURALES1'!D134</f>
        <v>24</v>
      </c>
      <c r="C187" s="35">
        <f t="shared" si="18"/>
        <v>4.3636363636363642</v>
      </c>
      <c r="D187" s="18">
        <f>COUNTIFS(ORIENTE!$A:$A,"Rionegro",ORIENTE!S:S,"SIN RIESGO")</f>
        <v>10</v>
      </c>
      <c r="E187" s="35">
        <f>(D187/$B$187)*100</f>
        <v>41.666666666666671</v>
      </c>
      <c r="F187" s="18">
        <f>COUNTIFS(ORIENTE!$A:$A,"Rionegro",ORIENTE!S:S,"BAJO")</f>
        <v>13</v>
      </c>
      <c r="G187" s="35">
        <f>(F187/$B$187)*100</f>
        <v>54.166666666666664</v>
      </c>
      <c r="H187" s="18">
        <f>COUNTIFS(ORIENTE!$A:$A,"Rionegro",ORIENTE!S:S,"MEDIO")</f>
        <v>0</v>
      </c>
      <c r="I187" s="35">
        <f>(H187/$B$187)*100</f>
        <v>0</v>
      </c>
      <c r="J187" s="18">
        <f>COUNTIFS(ORIENTE!$A:$A,"Rionegro",ORIENTE!S:S,"ALTO")</f>
        <v>1</v>
      </c>
      <c r="K187" s="35">
        <f>(J187/$B$187)*100</f>
        <v>4.1666666666666661</v>
      </c>
      <c r="L187" s="18">
        <f>COUNTIFS(ORIENTE!$A:$A,"Rionegro",ORIENTE!S:S,"INVIABLE SANITARIAMENTE")</f>
        <v>0</v>
      </c>
      <c r="M187" s="35">
        <f>(L187/$B$187)*100</f>
        <v>0</v>
      </c>
      <c r="N187" s="18">
        <f t="shared" si="19"/>
        <v>0</v>
      </c>
      <c r="O187" s="35">
        <f>(N187/$B$187)*100</f>
        <v>0</v>
      </c>
    </row>
    <row r="188" spans="1:15" ht="20.85" customHeight="1">
      <c r="A188" s="45" t="s">
        <v>50</v>
      </c>
      <c r="B188" s="18">
        <f>'CONSOLIDADO-ACUEDUCTOSRURALES1'!D135</f>
        <v>17</v>
      </c>
      <c r="C188" s="35">
        <f t="shared" si="18"/>
        <v>3.0909090909090908</v>
      </c>
      <c r="D188" s="18">
        <f>COUNTIFS(ORIENTE!$A:$A,"San Carlos",ORIENTE!S:S,"SIN RIESGO")</f>
        <v>3</v>
      </c>
      <c r="E188" s="35">
        <f>(D188/$B$188)*100</f>
        <v>17.647058823529413</v>
      </c>
      <c r="F188" s="18">
        <f>COUNTIFS(ORIENTE!$A:$A,"San Carlos",ORIENTE!S:S,"BAJO")</f>
        <v>0</v>
      </c>
      <c r="G188" s="35">
        <f>(F188/$B$188)*100</f>
        <v>0</v>
      </c>
      <c r="H188" s="18">
        <f>COUNTIFS(ORIENTE!$A:$A,"San Carlos",ORIENTE!S:S,"MEDIO")</f>
        <v>0</v>
      </c>
      <c r="I188" s="35">
        <f>(H188/$B$188)*100</f>
        <v>0</v>
      </c>
      <c r="J188" s="18">
        <f>COUNTIFS(ORIENTE!$A:$A,"San Carlos",ORIENTE!S:S,"ALTO")</f>
        <v>0</v>
      </c>
      <c r="K188" s="35">
        <f>(J188/$B$188)*100</f>
        <v>0</v>
      </c>
      <c r="L188" s="18">
        <f>COUNTIFS(ORIENTE!$A:$A,"San Carlos",ORIENTE!S:S,"INVIABLE SANITARIAMENTE")</f>
        <v>14</v>
      </c>
      <c r="M188" s="35">
        <f>(L188/$B$188)*100</f>
        <v>82.35294117647058</v>
      </c>
      <c r="N188" s="18">
        <f t="shared" si="19"/>
        <v>0</v>
      </c>
      <c r="O188" s="35">
        <f>(N188/$B$188)*100</f>
        <v>0</v>
      </c>
    </row>
    <row r="189" spans="1:15" ht="20.85" customHeight="1">
      <c r="A189" s="45" t="s">
        <v>215</v>
      </c>
      <c r="B189" s="18">
        <f>'CONSOLIDADO-ACUEDUCTOSRURALES1'!D136</f>
        <v>9</v>
      </c>
      <c r="C189" s="35">
        <f t="shared" si="18"/>
        <v>1.6363636363636365</v>
      </c>
      <c r="D189" s="18">
        <f>COUNTIFS(ORIENTE!$A:$A,"San Francisco",ORIENTE!S:S,"SIN RIESGO")</f>
        <v>0</v>
      </c>
      <c r="E189" s="35">
        <f>(D189/$B$189)*100</f>
        <v>0</v>
      </c>
      <c r="F189" s="18">
        <f>COUNTIFS(ORIENTE!$A:$A,"San Francisco",ORIENTE!S:S,"BAJO")</f>
        <v>0</v>
      </c>
      <c r="G189" s="35">
        <f>(F189/$B$189)*100</f>
        <v>0</v>
      </c>
      <c r="H189" s="18">
        <f>COUNTIFS(ORIENTE!$A:$A,"San Francisco",ORIENTE!S:S,"MEDIO")</f>
        <v>0</v>
      </c>
      <c r="I189" s="35">
        <f>(H189/$B$189)*100</f>
        <v>0</v>
      </c>
      <c r="J189" s="18">
        <f>COUNTIFS(ORIENTE!$A:$A,"San Francisco",ORIENTE!S:S,"ALTO")</f>
        <v>1</v>
      </c>
      <c r="K189" s="35">
        <f>(J189/$B$189)*100</f>
        <v>11.111111111111111</v>
      </c>
      <c r="L189" s="18">
        <f>COUNTIFS(ORIENTE!$A:$A,"San Francisco",ORIENTE!S:S,"INVIABLE SANITARIAMENTE")</f>
        <v>7</v>
      </c>
      <c r="M189" s="35">
        <f>(L189/$B$189)*100</f>
        <v>77.777777777777786</v>
      </c>
      <c r="N189" s="18">
        <f t="shared" si="19"/>
        <v>1</v>
      </c>
      <c r="O189" s="35">
        <f>(N189/$B$189)*100</f>
        <v>11.111111111111111</v>
      </c>
    </row>
    <row r="190" spans="1:15" ht="20.85" customHeight="1">
      <c r="A190" s="45" t="s">
        <v>71</v>
      </c>
      <c r="B190" s="18">
        <f>'CONSOLIDADO-ACUEDUCTOSRURALES1'!D137</f>
        <v>8</v>
      </c>
      <c r="C190" s="35">
        <f t="shared" si="18"/>
        <v>1.4545454545454546</v>
      </c>
      <c r="D190" s="18">
        <f>COUNTIFS(ORIENTE!$A:$A,"San Luis",ORIENTE!S:S,"SIN RIESGO")</f>
        <v>0</v>
      </c>
      <c r="E190" s="35">
        <f>(D190/$B$190)*100</f>
        <v>0</v>
      </c>
      <c r="F190" s="18">
        <f>COUNTIFS(ORIENTE!$A:$A,"San Luis",ORIENTE!S:S,"BAJO")</f>
        <v>0</v>
      </c>
      <c r="G190" s="35">
        <f>(F190/$B$190)*100</f>
        <v>0</v>
      </c>
      <c r="H190" s="18">
        <f>COUNTIFS(ORIENTE!$A:$A,"San Luis",ORIENTE!S:S,"MEDIO")</f>
        <v>0</v>
      </c>
      <c r="I190" s="35">
        <f>(H190/$B$190)*100</f>
        <v>0</v>
      </c>
      <c r="J190" s="18">
        <f>COUNTIFS(ORIENTE!$A:$A,"San Luis",ORIENTE!S:S,"ALTO")</f>
        <v>8</v>
      </c>
      <c r="K190" s="35">
        <f>(J190/$B$190)*100</f>
        <v>100</v>
      </c>
      <c r="L190" s="18">
        <f>COUNTIFS(ORIENTE!$A:$A,"San Luis",ORIENTE!S:S,"INVIABLE SANITARIAMENTE")</f>
        <v>0</v>
      </c>
      <c r="M190" s="35">
        <f>(L190/$B$190)*100</f>
        <v>0</v>
      </c>
      <c r="N190" s="18">
        <f t="shared" si="19"/>
        <v>0</v>
      </c>
      <c r="O190" s="35">
        <f>(N190/$B$190)*100</f>
        <v>0</v>
      </c>
    </row>
    <row r="191" spans="1:15" ht="20.85" customHeight="1">
      <c r="A191" s="45" t="s">
        <v>91</v>
      </c>
      <c r="B191" s="18">
        <f>'CONSOLIDADO-ACUEDUCTOSRURALES1'!D138</f>
        <v>17</v>
      </c>
      <c r="C191" s="35">
        <f t="shared" si="18"/>
        <v>3.0909090909090908</v>
      </c>
      <c r="D191" s="18">
        <f>COUNTIFS(ORIENTE!$A:$A,"San Rafael",ORIENTE!S:S,"SIN RIESGO")</f>
        <v>0</v>
      </c>
      <c r="E191" s="35">
        <f>(D191/$B$191)*100</f>
        <v>0</v>
      </c>
      <c r="F191" s="18">
        <f>COUNTIFS(ORIENTE!$A:$A,"San Rafael",ORIENTE!S:S,"BAJO")</f>
        <v>0</v>
      </c>
      <c r="G191" s="35">
        <f>(F191/$B$191)*100</f>
        <v>0</v>
      </c>
      <c r="H191" s="18">
        <f>COUNTIFS(ORIENTE!$A:$A,"San Rafael",ORIENTE!S:S,"MEDIO")</f>
        <v>0</v>
      </c>
      <c r="I191" s="35">
        <f>(H191/$B$191)*100</f>
        <v>0</v>
      </c>
      <c r="J191" s="18">
        <f>COUNTIFS(ORIENTE!$A:$A,"San Rafael",ORIENTE!S:S,"ALTO")</f>
        <v>6</v>
      </c>
      <c r="K191" s="35">
        <f>(J191/$B$191)*100</f>
        <v>35.294117647058826</v>
      </c>
      <c r="L191" s="18">
        <f>COUNTIFS(ORIENTE!$A:$A,"San Rafael",ORIENTE!S:S,"INVIABLE SANITARIAMENTE")</f>
        <v>11</v>
      </c>
      <c r="M191" s="35">
        <f>(L191/$B$191)*100</f>
        <v>64.705882352941174</v>
      </c>
      <c r="N191" s="18">
        <f t="shared" si="19"/>
        <v>0</v>
      </c>
      <c r="O191" s="35">
        <f>(N191/$B$191)*100</f>
        <v>0</v>
      </c>
    </row>
    <row r="192" spans="1:15" ht="20.85" customHeight="1">
      <c r="A192" s="45" t="s">
        <v>216</v>
      </c>
      <c r="B192" s="18">
        <f>'CONSOLIDADO-ACUEDUCTOSRURALES1'!D139</f>
        <v>48</v>
      </c>
      <c r="C192" s="35">
        <f t="shared" si="18"/>
        <v>8.7272727272727284</v>
      </c>
      <c r="D192" s="18">
        <f>COUNTIFS(ORIENTE!$A:$A,"San Vicente",ORIENTE!S:S,"SIN RIESGO")</f>
        <v>34</v>
      </c>
      <c r="E192" s="35">
        <f>(D192/$B$192)*100</f>
        <v>70.833333333333343</v>
      </c>
      <c r="F192" s="18">
        <f>COUNTIFS(ORIENTE!$A:$A,"San Vicente",ORIENTE!S:S,"BAJO")</f>
        <v>2</v>
      </c>
      <c r="G192" s="35">
        <f>(F192/$B$192)*100</f>
        <v>4.1666666666666661</v>
      </c>
      <c r="H192" s="18">
        <f>COUNTIFS(ORIENTE!$A:$A,"San Vicente",ORIENTE!S:S,"MEDIO")</f>
        <v>1</v>
      </c>
      <c r="I192" s="35">
        <f>(H192/$B$192)*100</f>
        <v>2.083333333333333</v>
      </c>
      <c r="J192" s="18">
        <f>COUNTIFS(ORIENTE!$A:$A,"San Vicente",ORIENTE!S:S,"ALTO")</f>
        <v>4</v>
      </c>
      <c r="K192" s="35">
        <f>(J192/$B$192)*100</f>
        <v>8.3333333333333321</v>
      </c>
      <c r="L192" s="18">
        <f>COUNTIFS(ORIENTE!$A:$A,"San Vicente",ORIENTE!S:S,"INVIABLE SANITARIAMENTE")</f>
        <v>4</v>
      </c>
      <c r="M192" s="35">
        <f>(L192/$B$192)*100</f>
        <v>8.3333333333333321</v>
      </c>
      <c r="N192" s="18">
        <f t="shared" si="19"/>
        <v>3</v>
      </c>
      <c r="O192" s="35">
        <f>(N192/$B$192)*100</f>
        <v>6.25</v>
      </c>
    </row>
    <row r="193" spans="1:15" ht="20.85" customHeight="1">
      <c r="A193" s="45" t="s">
        <v>217</v>
      </c>
      <c r="B193" s="18">
        <f>'CONSOLIDADO-ACUEDUCTOSRURALES1'!D140</f>
        <v>24</v>
      </c>
      <c r="C193" s="35">
        <f t="shared" si="18"/>
        <v>4.3636363636363642</v>
      </c>
      <c r="D193" s="18">
        <f>COUNTIFS(ORIENTE!$A:$A,"Sonsón",ORIENTE!S:S,"SIN RIESGO")</f>
        <v>0</v>
      </c>
      <c r="E193" s="35">
        <f>(D193/$B$193)*100</f>
        <v>0</v>
      </c>
      <c r="F193" s="18">
        <f>COUNTIFS(ORIENTE!$A:$A,"Sonsón",ORIENTE!S:S,"BAJO")</f>
        <v>0</v>
      </c>
      <c r="G193" s="35">
        <f>(F193/$B$193)*100</f>
        <v>0</v>
      </c>
      <c r="H193" s="18">
        <f>COUNTIFS(ORIENTE!$A:$A,"Sonsón",ORIENTE!S:S,"MEDIO")</f>
        <v>0</v>
      </c>
      <c r="I193" s="35">
        <f>(H193/$B$193)*100</f>
        <v>0</v>
      </c>
      <c r="J193" s="18">
        <f>COUNTIFS(ORIENTE!$A:$A,"Sonsón",ORIENTE!S:S,"ALTO")</f>
        <v>5</v>
      </c>
      <c r="K193" s="35">
        <f>(J193/$B$193)*100</f>
        <v>20.833333333333336</v>
      </c>
      <c r="L193" s="18">
        <f>COUNTIFS(ORIENTE!$A:$A,"Sonsón",ORIENTE!S:S,"INVIABLE SANITARIAMENTE")</f>
        <v>18</v>
      </c>
      <c r="M193" s="35">
        <f>(L193/$B$193)*100</f>
        <v>75</v>
      </c>
      <c r="N193" s="18">
        <f t="shared" si="19"/>
        <v>1</v>
      </c>
      <c r="O193" s="35">
        <f>(N193/$B$193)*100</f>
        <v>4.1666666666666661</v>
      </c>
    </row>
    <row r="194" spans="1:15" ht="20.85" customHeight="1">
      <c r="A194" s="56" t="s">
        <v>218</v>
      </c>
      <c r="B194" s="57">
        <f>SUM(B171:B193)</f>
        <v>550</v>
      </c>
      <c r="C194" s="58">
        <f>SUM(C171:C193)</f>
        <v>100</v>
      </c>
      <c r="D194" s="57">
        <f>SUM(D171:D193)</f>
        <v>174</v>
      </c>
      <c r="E194" s="58">
        <f>(D194/$B$194)*100</f>
        <v>31.636363636363633</v>
      </c>
      <c r="F194" s="57">
        <f>SUM(F171:F193)</f>
        <v>58</v>
      </c>
      <c r="G194" s="58">
        <f>(F194/$B$194)*100</f>
        <v>10.545454545454545</v>
      </c>
      <c r="H194" s="57">
        <f>SUM(H171:H193)</f>
        <v>53</v>
      </c>
      <c r="I194" s="58">
        <f>(H194/$B$194)*100</f>
        <v>9.6363636363636367</v>
      </c>
      <c r="J194" s="57">
        <f>SUM(J171:J193)</f>
        <v>98</v>
      </c>
      <c r="K194" s="58">
        <f>(J194/$B$194)*100</f>
        <v>17.81818181818182</v>
      </c>
      <c r="L194" s="57">
        <f>SUM(L171:L193)</f>
        <v>146</v>
      </c>
      <c r="M194" s="58">
        <f>(L194/$B$194)*100</f>
        <v>26.545454545454543</v>
      </c>
      <c r="N194" s="57">
        <f>SUM(N171:N193)</f>
        <v>21</v>
      </c>
      <c r="O194" s="58">
        <f>(N194/$B$194)*100</f>
        <v>3.8181818181818183</v>
      </c>
    </row>
    <row r="197" spans="1:15" ht="33.75" customHeight="1">
      <c r="A197" s="652" t="s">
        <v>4364</v>
      </c>
      <c r="B197" s="652"/>
      <c r="C197" s="652"/>
      <c r="D197" s="652"/>
      <c r="E197" s="652"/>
      <c r="F197" s="652"/>
      <c r="G197" s="652"/>
      <c r="H197" s="652"/>
      <c r="I197" s="652"/>
      <c r="J197" s="652"/>
      <c r="K197" s="652"/>
      <c r="L197" s="652"/>
      <c r="M197" s="652"/>
      <c r="N197" s="652"/>
      <c r="O197" s="652"/>
    </row>
    <row r="198" spans="1:15" ht="78" customHeight="1">
      <c r="A198" s="52" t="s">
        <v>247</v>
      </c>
      <c r="B198" s="53" t="s">
        <v>246</v>
      </c>
      <c r="C198" s="52" t="s">
        <v>99</v>
      </c>
      <c r="D198" s="184" t="s">
        <v>240</v>
      </c>
      <c r="E198" s="52" t="s">
        <v>99</v>
      </c>
      <c r="F198" s="185" t="s">
        <v>241</v>
      </c>
      <c r="G198" s="52" t="s">
        <v>99</v>
      </c>
      <c r="H198" s="186" t="s">
        <v>242</v>
      </c>
      <c r="I198" s="52" t="s">
        <v>99</v>
      </c>
      <c r="J198" s="187" t="s">
        <v>243</v>
      </c>
      <c r="K198" s="52" t="s">
        <v>99</v>
      </c>
      <c r="L198" s="188" t="s">
        <v>244</v>
      </c>
      <c r="M198" s="52" t="s">
        <v>99</v>
      </c>
      <c r="N198" s="53" t="s">
        <v>3623</v>
      </c>
      <c r="O198" s="52" t="s">
        <v>99</v>
      </c>
    </row>
    <row r="199" spans="1:15" ht="20.85" customHeight="1">
      <c r="A199" s="59" t="s">
        <v>239</v>
      </c>
      <c r="B199" s="31">
        <f>'CONSOLIDADO-ACUEDUCTOSRURALES1'!D18</f>
        <v>189</v>
      </c>
      <c r="C199" s="41">
        <f t="shared" ref="C199:C207" si="20">(B199/$B$17)*100</f>
        <v>8.203125</v>
      </c>
      <c r="D199" s="31">
        <f>'VALLE DE ABURRA'!B204</f>
        <v>561</v>
      </c>
      <c r="E199" s="41">
        <f>(D199/$D$208)*100</f>
        <v>33.432657926102507</v>
      </c>
      <c r="F199" s="31">
        <f>'VALLE DE ABURRA'!B205</f>
        <v>32</v>
      </c>
      <c r="G199" s="41">
        <f>(F199/$F$208)*100</f>
        <v>32.323232323232325</v>
      </c>
      <c r="H199" s="31">
        <f>'VALLE DE ABURRA'!B206</f>
        <v>183</v>
      </c>
      <c r="I199" s="41">
        <f>(H199/$H$208)*100</f>
        <v>38.204592901878911</v>
      </c>
      <c r="J199" s="31">
        <f>'VALLE DE ABURRA'!B207</f>
        <v>91</v>
      </c>
      <c r="K199" s="41">
        <f>(J199/$J$208)*100</f>
        <v>12.517193947730398</v>
      </c>
      <c r="L199" s="31">
        <f>'VALLE DE ABURRA'!B208</f>
        <v>106</v>
      </c>
      <c r="M199" s="41">
        <f>(L199/$L$208)*100</f>
        <v>7.4125874125874125</v>
      </c>
      <c r="N199" s="31">
        <f>D199+F199+H199+J199+L199</f>
        <v>973</v>
      </c>
      <c r="O199" s="41">
        <f>(N199/$N$208)*100</f>
        <v>22.048493088601859</v>
      </c>
    </row>
    <row r="200" spans="1:15" ht="20.85" customHeight="1">
      <c r="A200" s="32" t="s">
        <v>219</v>
      </c>
      <c r="B200" s="31">
        <f>'CONSOLIDADO-ACUEDUCTOSRURALES1'!D30</f>
        <v>103</v>
      </c>
      <c r="C200" s="41">
        <f t="shared" si="20"/>
        <v>4.4704861111111116</v>
      </c>
      <c r="D200" s="31">
        <f>'URABA '!B117</f>
        <v>55</v>
      </c>
      <c r="E200" s="41">
        <f t="shared" ref="E200:E207" si="21">(D200/$D$208)*100</f>
        <v>3.2777115613825987</v>
      </c>
      <c r="F200" s="31">
        <f>'URABA '!B118</f>
        <v>8</v>
      </c>
      <c r="G200" s="41">
        <f t="shared" ref="G200:G207" si="22">(F200/$F$208)*100</f>
        <v>8.0808080808080813</v>
      </c>
      <c r="H200" s="31">
        <f>'URABA '!B119</f>
        <v>5</v>
      </c>
      <c r="I200" s="41">
        <f t="shared" ref="I200:I207" si="23">(H200/$H$208)*100</f>
        <v>1.0438413361169103</v>
      </c>
      <c r="J200" s="31">
        <f>'URABA '!B120</f>
        <v>21</v>
      </c>
      <c r="K200" s="41">
        <f t="shared" ref="K200:K207" si="24">(J200/$J$208)*100</f>
        <v>2.8885832187070153</v>
      </c>
      <c r="L200" s="31">
        <f>'URABA '!B121</f>
        <v>97</v>
      </c>
      <c r="M200" s="41">
        <f t="shared" ref="M200:M207" si="25">(L200/$L$208)*100</f>
        <v>6.7832167832167833</v>
      </c>
      <c r="N200" s="31">
        <f t="shared" ref="N200:N207" si="26">D200+F200+H200+J200+L200</f>
        <v>186</v>
      </c>
      <c r="O200" s="41">
        <f t="shared" ref="O200:O207" si="27">(N200/$N$208)*100</f>
        <v>4.2148198504418763</v>
      </c>
    </row>
    <row r="201" spans="1:15" ht="20.85" customHeight="1">
      <c r="A201" s="32" t="s">
        <v>220</v>
      </c>
      <c r="B201" s="31">
        <f>'CONSOLIDADO-ACUEDUCTOSRURALES1'!D48</f>
        <v>254</v>
      </c>
      <c r="C201" s="41">
        <f t="shared" si="20"/>
        <v>11.024305555555555</v>
      </c>
      <c r="D201" s="31">
        <f>'NORTE '!B268</f>
        <v>76</v>
      </c>
      <c r="E201" s="41">
        <f t="shared" si="21"/>
        <v>4.5292014302741359</v>
      </c>
      <c r="F201" s="31">
        <f>'NORTE '!B269</f>
        <v>6</v>
      </c>
      <c r="G201" s="41">
        <f t="shared" si="22"/>
        <v>6.0606060606060606</v>
      </c>
      <c r="H201" s="31">
        <f>'NORTE '!B270</f>
        <v>43</v>
      </c>
      <c r="I201" s="41">
        <f t="shared" si="23"/>
        <v>8.977035490605429</v>
      </c>
      <c r="J201" s="31">
        <f>'NORTE '!B271</f>
        <v>131</v>
      </c>
      <c r="K201" s="41">
        <f t="shared" si="24"/>
        <v>18.019257221458044</v>
      </c>
      <c r="L201" s="31">
        <f>'NORTE '!B272</f>
        <v>100</v>
      </c>
      <c r="M201" s="41">
        <f t="shared" si="25"/>
        <v>6.9930069930069934</v>
      </c>
      <c r="N201" s="31">
        <f t="shared" si="26"/>
        <v>356</v>
      </c>
      <c r="O201" s="41">
        <f t="shared" si="27"/>
        <v>8.067074552458644</v>
      </c>
    </row>
    <row r="202" spans="1:15" ht="20.85" customHeight="1">
      <c r="A202" s="174" t="s">
        <v>221</v>
      </c>
      <c r="B202" s="175">
        <f>'CONSOLIDADO-ACUEDUCTOSRURALES1'!D68</f>
        <v>466</v>
      </c>
      <c r="C202" s="176">
        <f t="shared" si="20"/>
        <v>20.225694444444446</v>
      </c>
      <c r="D202" s="175">
        <f>'OCCIDENTE '!B480</f>
        <v>42</v>
      </c>
      <c r="E202" s="41">
        <f t="shared" si="21"/>
        <v>2.5029797377830754</v>
      </c>
      <c r="F202" s="175">
        <f>'OCCIDENTE '!B481</f>
        <v>0</v>
      </c>
      <c r="G202" s="41">
        <f t="shared" si="22"/>
        <v>0</v>
      </c>
      <c r="H202" s="175">
        <f>'OCCIDENTE '!B482</f>
        <v>9</v>
      </c>
      <c r="I202" s="41">
        <f t="shared" si="23"/>
        <v>1.8789144050104383</v>
      </c>
      <c r="J202" s="175">
        <f>'OCCIDENTE '!B483</f>
        <v>78</v>
      </c>
      <c r="K202" s="41">
        <f t="shared" si="24"/>
        <v>10.729023383768913</v>
      </c>
      <c r="L202" s="175">
        <f>'OCCIDENTE '!B484</f>
        <v>409</v>
      </c>
      <c r="M202" s="41">
        <f t="shared" si="25"/>
        <v>28.601398601398603</v>
      </c>
      <c r="N202" s="31">
        <f>D202+F202+H202+J202+L202</f>
        <v>538</v>
      </c>
      <c r="O202" s="41">
        <f t="shared" si="27"/>
        <v>12.191253115794245</v>
      </c>
    </row>
    <row r="203" spans="1:15" ht="20.85" customHeight="1">
      <c r="A203" s="174" t="s">
        <v>222</v>
      </c>
      <c r="B203" s="175">
        <f>'CONSOLIDADO-ACUEDUCTOSRURALES1'!D92</f>
        <v>503</v>
      </c>
      <c r="C203" s="176">
        <f t="shared" si="20"/>
        <v>21.831597222222221</v>
      </c>
      <c r="D203" s="175">
        <f>'SUROESTE '!B517</f>
        <v>195</v>
      </c>
      <c r="E203" s="41">
        <f t="shared" si="21"/>
        <v>11.620977353992849</v>
      </c>
      <c r="F203" s="175">
        <f>'SUROESTE '!B518</f>
        <v>0</v>
      </c>
      <c r="G203" s="41">
        <f t="shared" si="22"/>
        <v>0</v>
      </c>
      <c r="H203" s="175">
        <f>'SUROESTE '!B519</f>
        <v>59</v>
      </c>
      <c r="I203" s="41">
        <f t="shared" si="23"/>
        <v>12.31732776617954</v>
      </c>
      <c r="J203" s="175">
        <f>'SUROESTE '!B520</f>
        <v>212</v>
      </c>
      <c r="K203" s="41">
        <f t="shared" si="24"/>
        <v>29.160935350756535</v>
      </c>
      <c r="L203" s="175">
        <f>'SUROESTE '!B521</f>
        <v>318</v>
      </c>
      <c r="M203" s="41">
        <f t="shared" si="25"/>
        <v>22.237762237762237</v>
      </c>
      <c r="N203" s="31">
        <f t="shared" si="26"/>
        <v>784</v>
      </c>
      <c r="O203" s="41">
        <f t="shared" si="27"/>
        <v>17.765692272830275</v>
      </c>
    </row>
    <row r="204" spans="1:15" ht="20.85" customHeight="1">
      <c r="A204" s="174" t="s">
        <v>223</v>
      </c>
      <c r="B204" s="175">
        <f>'CONSOLIDADO-ACUEDUCTOSRURALES1'!D99</f>
        <v>53</v>
      </c>
      <c r="C204" s="176">
        <f t="shared" si="20"/>
        <v>2.3003472222222223</v>
      </c>
      <c r="D204" s="175">
        <f>'BAJO CAUCA '!B66</f>
        <v>4</v>
      </c>
      <c r="E204" s="41">
        <f t="shared" si="21"/>
        <v>0.23837902264600713</v>
      </c>
      <c r="F204" s="175">
        <f>'BAJO CAUCA '!B67</f>
        <v>0</v>
      </c>
      <c r="G204" s="41">
        <f t="shared" si="22"/>
        <v>0</v>
      </c>
      <c r="H204" s="175">
        <f>'BAJO CAUCA '!B68</f>
        <v>2</v>
      </c>
      <c r="I204" s="41">
        <f t="shared" si="23"/>
        <v>0.41753653444676403</v>
      </c>
      <c r="J204" s="175">
        <f>'BAJO CAUCA '!B69</f>
        <v>9</v>
      </c>
      <c r="K204" s="41">
        <f t="shared" si="24"/>
        <v>1.2379642365887207</v>
      </c>
      <c r="L204" s="175">
        <f>'BAJO CAUCA '!B70</f>
        <v>32</v>
      </c>
      <c r="M204" s="41">
        <f t="shared" si="25"/>
        <v>2.2377622377622379</v>
      </c>
      <c r="N204" s="31">
        <f t="shared" si="26"/>
        <v>47</v>
      </c>
      <c r="O204" s="41">
        <f t="shared" si="27"/>
        <v>1.0650351234987536</v>
      </c>
    </row>
    <row r="205" spans="1:15" ht="20.85" customHeight="1">
      <c r="A205" s="174" t="s">
        <v>224</v>
      </c>
      <c r="B205" s="175">
        <f>'CONSOLIDADO-ACUEDUCTOSRURALES1'!D106</f>
        <v>69</v>
      </c>
      <c r="C205" s="176">
        <f t="shared" si="20"/>
        <v>2.994791666666667</v>
      </c>
      <c r="D205" s="175">
        <f>'MAGDALENA MEDIO '!B82</f>
        <v>47</v>
      </c>
      <c r="E205" s="41">
        <f t="shared" si="21"/>
        <v>2.8009535160905839</v>
      </c>
      <c r="F205" s="175">
        <f>'MAGDALENA MEDIO '!B83</f>
        <v>0</v>
      </c>
      <c r="G205" s="41">
        <f t="shared" si="22"/>
        <v>0</v>
      </c>
      <c r="H205" s="175">
        <f>'MAGDALENA MEDIO '!B84</f>
        <v>9</v>
      </c>
      <c r="I205" s="41">
        <f t="shared" si="23"/>
        <v>1.8789144050104383</v>
      </c>
      <c r="J205" s="175">
        <f>'MAGDALENA MEDIO '!B85</f>
        <v>14</v>
      </c>
      <c r="K205" s="41">
        <f t="shared" si="24"/>
        <v>1.9257221458046769</v>
      </c>
      <c r="L205" s="175">
        <f>'MAGDALENA MEDIO '!B86</f>
        <v>33</v>
      </c>
      <c r="M205" s="41">
        <f t="shared" si="25"/>
        <v>2.3076923076923079</v>
      </c>
      <c r="N205" s="31">
        <f t="shared" si="26"/>
        <v>103</v>
      </c>
      <c r="O205" s="41">
        <f t="shared" si="27"/>
        <v>2.3340131429866307</v>
      </c>
    </row>
    <row r="206" spans="1:15" ht="20.85" customHeight="1">
      <c r="A206" s="174" t="s">
        <v>225</v>
      </c>
      <c r="B206" s="175">
        <f>'CONSOLIDADO-ACUEDUCTOSRURALES1'!D117</f>
        <v>117</v>
      </c>
      <c r="C206" s="176">
        <f t="shared" si="20"/>
        <v>5.078125</v>
      </c>
      <c r="D206" s="175">
        <f>NORDESTE!B131</f>
        <v>33</v>
      </c>
      <c r="E206" s="41">
        <f t="shared" si="21"/>
        <v>1.9666269368295588</v>
      </c>
      <c r="F206" s="175">
        <f>NORDESTE!B132</f>
        <v>0</v>
      </c>
      <c r="G206" s="41">
        <f t="shared" si="22"/>
        <v>0</v>
      </c>
      <c r="H206" s="175">
        <f>NORDESTE!B133</f>
        <v>3</v>
      </c>
      <c r="I206" s="41">
        <f t="shared" si="23"/>
        <v>0.62630480167014613</v>
      </c>
      <c r="J206" s="175">
        <f>NORDESTE!B134</f>
        <v>18</v>
      </c>
      <c r="K206" s="41">
        <f t="shared" si="24"/>
        <v>2.4759284731774414</v>
      </c>
      <c r="L206" s="175">
        <f>NORDESTE!B135</f>
        <v>131</v>
      </c>
      <c r="M206" s="41">
        <f t="shared" si="25"/>
        <v>9.1608391608391617</v>
      </c>
      <c r="N206" s="31">
        <f t="shared" si="26"/>
        <v>185</v>
      </c>
      <c r="O206" s="41">
        <f t="shared" si="27"/>
        <v>4.1921595286653073</v>
      </c>
    </row>
    <row r="207" spans="1:15" ht="20.85" customHeight="1">
      <c r="A207" s="174" t="s">
        <v>226</v>
      </c>
      <c r="B207" s="175">
        <f>'CONSOLIDADO-ACUEDUCTOSRURALES1'!D141</f>
        <v>550</v>
      </c>
      <c r="C207" s="176">
        <f t="shared" si="20"/>
        <v>23.871527777777779</v>
      </c>
      <c r="D207" s="175">
        <f>ORIENTE!B564</f>
        <v>665</v>
      </c>
      <c r="E207" s="41">
        <f t="shared" si="21"/>
        <v>39.63051251489869</v>
      </c>
      <c r="F207" s="175">
        <f>ORIENTE!B565</f>
        <v>53</v>
      </c>
      <c r="G207" s="41">
        <f t="shared" si="22"/>
        <v>53.535353535353536</v>
      </c>
      <c r="H207" s="175">
        <f>ORIENTE!B566</f>
        <v>166</v>
      </c>
      <c r="I207" s="41">
        <f t="shared" si="23"/>
        <v>34.65553235908142</v>
      </c>
      <c r="J207" s="175">
        <f>ORIENTE!B567</f>
        <v>153</v>
      </c>
      <c r="K207" s="41">
        <f t="shared" si="24"/>
        <v>21.045392022008251</v>
      </c>
      <c r="L207" s="175">
        <f>ORIENTE!B568</f>
        <v>204</v>
      </c>
      <c r="M207" s="41">
        <f t="shared" si="25"/>
        <v>14.265734265734265</v>
      </c>
      <c r="N207" s="31">
        <f t="shared" si="26"/>
        <v>1241</v>
      </c>
      <c r="O207" s="41">
        <f t="shared" si="27"/>
        <v>28.121459324722409</v>
      </c>
    </row>
    <row r="208" spans="1:15" ht="20.85" customHeight="1">
      <c r="A208" s="55" t="s">
        <v>218</v>
      </c>
      <c r="B208" s="183">
        <f>SUM(B199:B207)</f>
        <v>2304</v>
      </c>
      <c r="C208" s="54">
        <f>SUM(C199:C207)</f>
        <v>100.00000000000003</v>
      </c>
      <c r="D208" s="52">
        <f>SUM(D199:D207)</f>
        <v>1678</v>
      </c>
      <c r="E208" s="54">
        <f>(D208/$N$208)*100</f>
        <v>38.024019941083168</v>
      </c>
      <c r="F208" s="52">
        <f>SUM(F199:F207)</f>
        <v>99</v>
      </c>
      <c r="G208" s="54">
        <f>(F208/$N$208)*100</f>
        <v>2.2433718558803535</v>
      </c>
      <c r="H208" s="52">
        <f>SUM(H199:H207)</f>
        <v>479</v>
      </c>
      <c r="I208" s="54">
        <f>(H208/$N$208)*100</f>
        <v>10.85429413097666</v>
      </c>
      <c r="J208" s="52">
        <f>SUM(J199:J207)</f>
        <v>727</v>
      </c>
      <c r="K208" s="54">
        <f>(J208/$N$208)*100</f>
        <v>16.474053931565827</v>
      </c>
      <c r="L208" s="52">
        <f>SUM(L199:L207)</f>
        <v>1430</v>
      </c>
      <c r="M208" s="54">
        <f>(L208/$N$208)*100</f>
        <v>32.404260140493996</v>
      </c>
      <c r="N208" s="183">
        <f>SUM(N199:N207)</f>
        <v>4413</v>
      </c>
      <c r="O208" s="54">
        <f>SUM(O199:O207)</f>
        <v>100.00000000000001</v>
      </c>
    </row>
  </sheetData>
  <sortState ref="A79:O97">
    <sortCondition ref="A79:A97"/>
  </sortState>
  <customSheetViews>
    <customSheetView guid="{45C8AF51-29EC-46A5-AB7F-1F0634E55D82}" scale="60">
      <pane xSplit="1" ySplit="7" topLeftCell="B134" activePane="bottomRight" state="frozen"/>
      <selection pane="bottomRight" activeCell="H135" sqref="H135"/>
      <pageMargins left="0.70866141732283472" right="0.70866141732283472" top="0.74803149606299213" bottom="0.74803149606299213" header="0.31496062992125984" footer="0.31496062992125984"/>
      <pageSetup paperSize="14" scale="50" orientation="landscape" r:id="rId1"/>
    </customSheetView>
    <customSheetView guid="{FCC3B493-4306-43B2-9C73-76324485DD47}" scale="60" topLeftCell="A142">
      <selection activeCell="M88" sqref="M88"/>
      <pageMargins left="0.70866141732283472" right="0.70866141732283472" top="0.74803149606299213" bottom="0.74803149606299213" header="0.31496062992125984" footer="0.31496062992125984"/>
      <pageSetup paperSize="14" scale="50" orientation="landscape" r:id="rId2"/>
    </customSheetView>
    <customSheetView guid="{AEDE1BDB-8710-4CDA-8488-31F49D423ACE}" scale="70" topLeftCell="A40">
      <selection activeCell="D73" sqref="D73"/>
      <pageMargins left="0.70866141732283472" right="0.70866141732283472" top="0.74803149606299213" bottom="0.74803149606299213" header="0.31496062992125984" footer="0.31496062992125984"/>
      <pageSetup paperSize="14" scale="50" orientation="landscape" r:id="rId3"/>
    </customSheetView>
    <customSheetView guid="{75DD7674-E7DE-4BB1-A36D-76AA33452CB3}" scale="60" topLeftCell="C1">
      <selection activeCell="H17" activeCellId="2" sqref="D17 F17 H17"/>
      <pageMargins left="0.70866141732283472" right="0.70866141732283472" top="0.74803149606299213" bottom="0.74803149606299213" header="0.31496062992125984" footer="0.31496062992125984"/>
      <pageSetup paperSize="14" scale="50" orientation="landscape" r:id="rId4"/>
    </customSheetView>
  </customSheetViews>
  <mergeCells count="16">
    <mergeCell ref="A197:O197"/>
    <mergeCell ref="C1:O1"/>
    <mergeCell ref="A141:O141"/>
    <mergeCell ref="A153:O153"/>
    <mergeCell ref="A169:O169"/>
    <mergeCell ref="A22:O22"/>
    <mergeCell ref="A37:O37"/>
    <mergeCell ref="A54:O54"/>
    <mergeCell ref="A77:O77"/>
    <mergeCell ref="A6:O6"/>
    <mergeCell ref="A101:O101"/>
    <mergeCell ref="A130:O130"/>
    <mergeCell ref="C3:O3"/>
    <mergeCell ref="C2:O2"/>
    <mergeCell ref="C4:O4"/>
    <mergeCell ref="C5:O5"/>
  </mergeCells>
  <pageMargins left="0.70866141732283472" right="0.70866141732283472" top="0.74803149606299213" bottom="0.74803149606299213" header="0.31496062992125984" footer="0.31496062992125984"/>
  <pageSetup paperSize="14" scale="50" orientation="landscape" r:id="rId5"/>
  <ignoredErrors>
    <ignoredError sqref="M208 K208 I208 E208" formula="1"/>
  </ignoredErrors>
  <drawing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sheetPr>
  <dimension ref="A1:W503"/>
  <sheetViews>
    <sheetView zoomScale="70" zoomScaleNormal="70" workbookViewId="0">
      <selection activeCell="A11" sqref="A11"/>
    </sheetView>
  </sheetViews>
  <sheetFormatPr baseColWidth="10" defaultColWidth="0" defaultRowHeight="12.75" zeroHeight="1"/>
  <cols>
    <col min="1" max="1" width="37.28515625" style="22" customWidth="1"/>
    <col min="2" max="2" width="54.7109375" style="10" customWidth="1"/>
    <col min="3" max="3" width="55.42578125" style="10" customWidth="1"/>
    <col min="4" max="4" width="26.5703125" style="9" customWidth="1"/>
    <col min="5" max="18" width="10.7109375" style="9" customWidth="1"/>
    <col min="19" max="19" width="42.42578125" style="9" bestFit="1" customWidth="1"/>
    <col min="20" max="20" width="9.85546875" style="9" hidden="1" customWidth="1"/>
    <col min="21" max="16384" width="11.42578125" style="9" hidden="1"/>
  </cols>
  <sheetData>
    <row r="1" spans="1:23" s="4" customFormat="1" ht="18" customHeight="1">
      <c r="A1" s="88"/>
      <c r="B1" s="610" t="s">
        <v>248</v>
      </c>
      <c r="C1" s="610"/>
      <c r="D1" s="610"/>
      <c r="E1" s="69"/>
      <c r="F1" s="69"/>
      <c r="G1" s="69"/>
      <c r="H1" s="69"/>
      <c r="I1" s="69"/>
      <c r="J1" s="69"/>
      <c r="K1" s="69"/>
      <c r="L1" s="69"/>
      <c r="M1" s="69"/>
      <c r="N1" s="69"/>
      <c r="O1" s="69"/>
      <c r="P1" s="69"/>
      <c r="Q1" s="69"/>
      <c r="R1" s="70"/>
      <c r="S1" s="26" t="s">
        <v>4108</v>
      </c>
      <c r="T1" s="3"/>
      <c r="V1" s="5"/>
      <c r="W1" s="5"/>
    </row>
    <row r="2" spans="1:23" s="6" customFormat="1" ht="18" customHeight="1">
      <c r="A2" s="88"/>
      <c r="B2" s="610" t="s">
        <v>3977</v>
      </c>
      <c r="C2" s="610"/>
      <c r="D2" s="610"/>
      <c r="E2" s="68"/>
      <c r="F2" s="68"/>
      <c r="G2" s="68"/>
      <c r="H2" s="68"/>
      <c r="I2" s="68"/>
      <c r="J2" s="68"/>
      <c r="K2" s="68"/>
      <c r="L2" s="68"/>
      <c r="M2" s="68"/>
      <c r="N2" s="68"/>
      <c r="O2" s="68"/>
      <c r="P2" s="68"/>
      <c r="Q2" s="68"/>
      <c r="R2" s="71"/>
      <c r="S2" s="27" t="s">
        <v>249</v>
      </c>
      <c r="T2" s="3"/>
      <c r="V2" s="5"/>
      <c r="W2" s="5"/>
    </row>
    <row r="3" spans="1:23" s="4" customFormat="1" ht="18" customHeight="1">
      <c r="A3" s="88"/>
      <c r="B3" s="625" t="s">
        <v>3978</v>
      </c>
      <c r="C3" s="625"/>
      <c r="D3" s="625"/>
      <c r="E3" s="51"/>
      <c r="F3" s="51"/>
      <c r="G3" s="51"/>
      <c r="H3" s="51"/>
      <c r="I3" s="51"/>
      <c r="J3" s="51"/>
      <c r="K3" s="51"/>
      <c r="L3" s="51"/>
      <c r="M3" s="51"/>
      <c r="N3" s="51"/>
      <c r="O3" s="51"/>
      <c r="P3" s="51"/>
      <c r="Q3" s="51"/>
      <c r="R3" s="72"/>
      <c r="S3" s="27" t="s">
        <v>465</v>
      </c>
      <c r="T3" s="3"/>
      <c r="V3" s="5"/>
      <c r="W3" s="5"/>
    </row>
    <row r="4" spans="1:23" s="4" customFormat="1" ht="18" customHeight="1">
      <c r="A4" s="88"/>
      <c r="B4" s="47" t="s">
        <v>3642</v>
      </c>
      <c r="C4" s="51"/>
      <c r="D4" s="51"/>
      <c r="E4"/>
      <c r="F4"/>
      <c r="G4"/>
      <c r="H4"/>
      <c r="I4"/>
      <c r="J4"/>
      <c r="K4"/>
      <c r="L4"/>
      <c r="M4"/>
      <c r="N4"/>
      <c r="O4"/>
      <c r="P4"/>
      <c r="Q4"/>
      <c r="R4" s="25"/>
      <c r="S4" s="27" t="s">
        <v>250</v>
      </c>
      <c r="T4" s="3"/>
      <c r="V4" s="5"/>
      <c r="W4" s="5"/>
    </row>
    <row r="5" spans="1:23" s="21" customFormat="1" ht="19.5" customHeight="1">
      <c r="A5" s="89"/>
      <c r="B5" s="632" t="s">
        <v>4115</v>
      </c>
      <c r="C5" s="632"/>
      <c r="D5" s="51"/>
      <c r="E5" s="624" t="s">
        <v>245</v>
      </c>
      <c r="F5" s="624"/>
      <c r="G5" s="624"/>
      <c r="H5" s="640" t="s">
        <v>252</v>
      </c>
      <c r="I5" s="640"/>
      <c r="J5" s="640"/>
      <c r="K5" s="631" t="s">
        <v>463</v>
      </c>
      <c r="L5" s="631"/>
      <c r="M5" s="631"/>
      <c r="N5" s="623" t="s">
        <v>395</v>
      </c>
      <c r="O5" s="623"/>
      <c r="P5" s="623"/>
      <c r="Q5" s="617" t="s">
        <v>253</v>
      </c>
      <c r="R5" s="617"/>
      <c r="S5" s="618" t="s">
        <v>255</v>
      </c>
    </row>
    <row r="6" spans="1:23" s="21" customFormat="1" ht="19.5" customHeight="1">
      <c r="A6" s="89"/>
      <c r="B6" s="632"/>
      <c r="C6" s="632"/>
      <c r="D6" s="228" t="s">
        <v>254</v>
      </c>
      <c r="E6" s="624"/>
      <c r="F6" s="624"/>
      <c r="G6" s="624"/>
      <c r="H6" s="640"/>
      <c r="I6" s="640"/>
      <c r="J6" s="640"/>
      <c r="K6" s="631"/>
      <c r="L6" s="631"/>
      <c r="M6" s="631"/>
      <c r="N6" s="623"/>
      <c r="O6" s="623"/>
      <c r="P6" s="623"/>
      <c r="Q6" s="617"/>
      <c r="R6" s="617"/>
      <c r="S6" s="618"/>
    </row>
    <row r="7" spans="1:23" s="21" customFormat="1" ht="12" customHeight="1">
      <c r="A7" s="612"/>
      <c r="B7" s="612"/>
      <c r="C7" s="29"/>
      <c r="D7" s="73"/>
      <c r="E7" s="30"/>
      <c r="F7" s="30"/>
      <c r="G7" s="30"/>
      <c r="H7" s="30"/>
      <c r="I7" s="30"/>
      <c r="J7" s="30"/>
      <c r="K7" s="30"/>
      <c r="L7" s="30"/>
      <c r="M7" s="30"/>
      <c r="N7" s="30"/>
      <c r="O7" s="30"/>
      <c r="P7" s="30"/>
      <c r="Q7" s="30"/>
      <c r="R7" s="30"/>
      <c r="S7" s="28"/>
    </row>
    <row r="8" spans="1:23" s="21" customFormat="1" ht="27" customHeight="1">
      <c r="A8" s="299" t="s">
        <v>4006</v>
      </c>
      <c r="B8" s="123"/>
      <c r="C8" s="144"/>
      <c r="D8" s="87"/>
      <c r="E8" s="87"/>
      <c r="F8" s="87"/>
      <c r="G8" s="87"/>
      <c r="H8" s="87"/>
      <c r="I8" s="87"/>
      <c r="J8" s="87"/>
      <c r="K8" s="87"/>
      <c r="L8" s="87"/>
      <c r="M8" s="87"/>
      <c r="N8" s="87"/>
      <c r="O8" s="87"/>
      <c r="P8" s="87"/>
      <c r="Q8" s="87"/>
      <c r="R8" s="87"/>
      <c r="S8" s="143"/>
    </row>
    <row r="9" spans="1:23" s="7" customFormat="1" ht="18" customHeight="1">
      <c r="A9" s="613" t="s">
        <v>37</v>
      </c>
      <c r="B9" s="611" t="s">
        <v>38</v>
      </c>
      <c r="C9" s="611" t="s">
        <v>251</v>
      </c>
      <c r="D9" s="638" t="s">
        <v>392</v>
      </c>
      <c r="E9" s="620" t="s">
        <v>33</v>
      </c>
      <c r="F9" s="620"/>
      <c r="G9" s="620"/>
      <c r="H9" s="620"/>
      <c r="I9" s="620"/>
      <c r="J9" s="620"/>
      <c r="K9" s="620"/>
      <c r="L9" s="620"/>
      <c r="M9" s="620"/>
      <c r="N9" s="620"/>
      <c r="O9" s="620"/>
      <c r="P9" s="620"/>
      <c r="Q9" s="636" t="s">
        <v>34</v>
      </c>
      <c r="R9" s="636" t="s">
        <v>36</v>
      </c>
      <c r="S9" s="611" t="s">
        <v>35</v>
      </c>
      <c r="T9" s="8"/>
    </row>
    <row r="10" spans="1:23" s="7" customFormat="1" ht="24" customHeight="1">
      <c r="A10" s="613"/>
      <c r="B10" s="611"/>
      <c r="C10" s="611"/>
      <c r="D10" s="639"/>
      <c r="E10" s="122" t="s">
        <v>21</v>
      </c>
      <c r="F10" s="122" t="s">
        <v>22</v>
      </c>
      <c r="G10" s="122" t="s">
        <v>23</v>
      </c>
      <c r="H10" s="122" t="s">
        <v>24</v>
      </c>
      <c r="I10" s="122" t="s">
        <v>25</v>
      </c>
      <c r="J10" s="122" t="s">
        <v>26</v>
      </c>
      <c r="K10" s="122" t="s">
        <v>27</v>
      </c>
      <c r="L10" s="122" t="s">
        <v>28</v>
      </c>
      <c r="M10" s="122" t="s">
        <v>29</v>
      </c>
      <c r="N10" s="122" t="s">
        <v>30</v>
      </c>
      <c r="O10" s="122" t="s">
        <v>31</v>
      </c>
      <c r="P10" s="122" t="s">
        <v>32</v>
      </c>
      <c r="Q10" s="636"/>
      <c r="R10" s="637"/>
      <c r="S10" s="616"/>
      <c r="T10" s="8"/>
    </row>
    <row r="11" spans="1:23" ht="32.1" customHeight="1">
      <c r="A11" s="439" t="s">
        <v>3523</v>
      </c>
      <c r="B11" s="440" t="s">
        <v>439</v>
      </c>
      <c r="C11" s="439" t="s">
        <v>3073</v>
      </c>
      <c r="D11" s="233">
        <v>1780</v>
      </c>
      <c r="E11" s="34"/>
      <c r="F11" s="34"/>
      <c r="G11" s="34">
        <v>0.3921</v>
      </c>
      <c r="H11" s="34">
        <v>1.1904999999999999</v>
      </c>
      <c r="I11" s="34">
        <v>0.48659999999999998</v>
      </c>
      <c r="J11" s="34">
        <v>0.48659999999999998</v>
      </c>
      <c r="K11" s="34">
        <v>0.3921</v>
      </c>
      <c r="L11" s="34">
        <v>0.3921</v>
      </c>
      <c r="M11" s="34">
        <v>0.48659999999999998</v>
      </c>
      <c r="N11" s="34">
        <v>8.0291999999999994</v>
      </c>
      <c r="O11" s="34">
        <v>0</v>
      </c>
      <c r="P11" s="34">
        <v>0</v>
      </c>
      <c r="Q11" s="33">
        <f t="shared" ref="Q11:Q74" si="0">AVERAGE(E11:P11)</f>
        <v>1.1855800000000001</v>
      </c>
      <c r="R11" s="242" t="str">
        <f t="shared" ref="R11:R37" si="1">IF(Q11&lt;5,"SI","NO")</f>
        <v>SI</v>
      </c>
      <c r="S11" s="243" t="str">
        <f t="shared" ref="S11:S67" si="2">IF(Q11&lt;5,"Sin Riesgo",IF(Q11 &lt;=14,"Bajo",IF(Q11&lt;=35,"Medio",IF(Q11&lt;=80,"Alto","Inviable Sanitariamente"))))</f>
        <v>Sin Riesgo</v>
      </c>
      <c r="T11" s="11"/>
    </row>
    <row r="12" spans="1:23" ht="32.1" customHeight="1">
      <c r="A12" s="439" t="s">
        <v>3523</v>
      </c>
      <c r="B12" s="440" t="s">
        <v>320</v>
      </c>
      <c r="C12" s="439" t="s">
        <v>3074</v>
      </c>
      <c r="D12" s="233">
        <v>235</v>
      </c>
      <c r="E12" s="34"/>
      <c r="F12" s="34"/>
      <c r="G12" s="34"/>
      <c r="H12" s="34"/>
      <c r="I12" s="34"/>
      <c r="J12" s="34"/>
      <c r="K12" s="34"/>
      <c r="L12" s="34">
        <v>21.88</v>
      </c>
      <c r="M12" s="34"/>
      <c r="N12" s="34"/>
      <c r="O12" s="34"/>
      <c r="P12" s="34"/>
      <c r="Q12" s="33">
        <f t="shared" si="0"/>
        <v>21.88</v>
      </c>
      <c r="R12" s="242" t="str">
        <f t="shared" si="1"/>
        <v>NO</v>
      </c>
      <c r="S12" s="243" t="str">
        <f t="shared" si="2"/>
        <v>Medio</v>
      </c>
      <c r="T12" s="11"/>
    </row>
    <row r="13" spans="1:23" ht="32.1" customHeight="1">
      <c r="A13" s="439" t="s">
        <v>3523</v>
      </c>
      <c r="B13" s="440" t="s">
        <v>319</v>
      </c>
      <c r="C13" s="439" t="s">
        <v>3075</v>
      </c>
      <c r="D13" s="233">
        <v>265</v>
      </c>
      <c r="E13" s="34"/>
      <c r="F13" s="34"/>
      <c r="G13" s="34"/>
      <c r="H13" s="34"/>
      <c r="I13" s="34"/>
      <c r="J13" s="34"/>
      <c r="K13" s="34"/>
      <c r="L13" s="34">
        <v>50.5</v>
      </c>
      <c r="M13" s="34"/>
      <c r="N13" s="34"/>
      <c r="O13" s="34"/>
      <c r="P13" s="34"/>
      <c r="Q13" s="33">
        <f t="shared" si="0"/>
        <v>50.5</v>
      </c>
      <c r="R13" s="242" t="str">
        <f t="shared" si="1"/>
        <v>NO</v>
      </c>
      <c r="S13" s="243" t="str">
        <f t="shared" si="2"/>
        <v>Alto</v>
      </c>
      <c r="T13" s="11"/>
    </row>
    <row r="14" spans="1:23" ht="32.1" customHeight="1">
      <c r="A14" s="439" t="s">
        <v>3523</v>
      </c>
      <c r="B14" s="440" t="s">
        <v>46</v>
      </c>
      <c r="C14" s="439" t="s">
        <v>3076</v>
      </c>
      <c r="D14" s="233">
        <v>465</v>
      </c>
      <c r="E14" s="34"/>
      <c r="F14" s="34"/>
      <c r="G14" s="34"/>
      <c r="H14" s="34"/>
      <c r="I14" s="34"/>
      <c r="J14" s="34"/>
      <c r="K14" s="34"/>
      <c r="L14" s="34">
        <v>29.03</v>
      </c>
      <c r="M14" s="34"/>
      <c r="N14" s="34"/>
      <c r="O14" s="34"/>
      <c r="P14" s="34"/>
      <c r="Q14" s="33">
        <f t="shared" si="0"/>
        <v>29.03</v>
      </c>
      <c r="R14" s="242" t="str">
        <f t="shared" si="1"/>
        <v>NO</v>
      </c>
      <c r="S14" s="243" t="str">
        <f t="shared" si="2"/>
        <v>Medio</v>
      </c>
      <c r="T14" s="11"/>
    </row>
    <row r="15" spans="1:23" ht="32.1" customHeight="1">
      <c r="A15" s="439" t="s">
        <v>3523</v>
      </c>
      <c r="B15" s="440" t="s">
        <v>440</v>
      </c>
      <c r="C15" s="439" t="s">
        <v>3077</v>
      </c>
      <c r="D15" s="233">
        <v>23</v>
      </c>
      <c r="E15" s="34"/>
      <c r="F15" s="34"/>
      <c r="G15" s="34"/>
      <c r="H15" s="34"/>
      <c r="I15" s="34"/>
      <c r="J15" s="34"/>
      <c r="K15" s="34"/>
      <c r="L15" s="34">
        <v>35</v>
      </c>
      <c r="M15" s="34"/>
      <c r="N15" s="34"/>
      <c r="O15" s="34"/>
      <c r="P15" s="34"/>
      <c r="Q15" s="33">
        <f t="shared" si="0"/>
        <v>35</v>
      </c>
      <c r="R15" s="242" t="str">
        <f t="shared" si="1"/>
        <v>NO</v>
      </c>
      <c r="S15" s="243" t="str">
        <f t="shared" si="2"/>
        <v>Medio</v>
      </c>
      <c r="T15" s="11"/>
    </row>
    <row r="16" spans="1:23" ht="32.1" customHeight="1">
      <c r="A16" s="439" t="s">
        <v>3523</v>
      </c>
      <c r="B16" s="440" t="s">
        <v>3078</v>
      </c>
      <c r="C16" s="439" t="s">
        <v>3079</v>
      </c>
      <c r="D16" s="233">
        <v>204</v>
      </c>
      <c r="E16" s="34"/>
      <c r="F16" s="34"/>
      <c r="G16" s="34"/>
      <c r="H16" s="34"/>
      <c r="I16" s="34"/>
      <c r="J16" s="34"/>
      <c r="K16" s="34"/>
      <c r="L16" s="34">
        <v>75</v>
      </c>
      <c r="M16" s="34"/>
      <c r="N16" s="34"/>
      <c r="O16" s="34"/>
      <c r="P16" s="34"/>
      <c r="Q16" s="33">
        <f t="shared" si="0"/>
        <v>75</v>
      </c>
      <c r="R16" s="242" t="str">
        <f t="shared" si="1"/>
        <v>NO</v>
      </c>
      <c r="S16" s="243" t="str">
        <f t="shared" si="2"/>
        <v>Alto</v>
      </c>
      <c r="T16" s="11"/>
    </row>
    <row r="17" spans="1:20" ht="32.1" customHeight="1">
      <c r="A17" s="439" t="s">
        <v>3523</v>
      </c>
      <c r="B17" s="440" t="s">
        <v>318</v>
      </c>
      <c r="C17" s="439" t="s">
        <v>3080</v>
      </c>
      <c r="D17" s="233">
        <v>217</v>
      </c>
      <c r="E17" s="34"/>
      <c r="F17" s="34"/>
      <c r="G17" s="34"/>
      <c r="H17" s="34"/>
      <c r="I17" s="34"/>
      <c r="J17" s="34"/>
      <c r="K17" s="34"/>
      <c r="L17" s="34">
        <v>84.5</v>
      </c>
      <c r="M17" s="34"/>
      <c r="N17" s="34"/>
      <c r="O17" s="34"/>
      <c r="P17" s="34"/>
      <c r="Q17" s="33">
        <f t="shared" si="0"/>
        <v>84.5</v>
      </c>
      <c r="R17" s="242" t="str">
        <f t="shared" si="1"/>
        <v>NO</v>
      </c>
      <c r="S17" s="243" t="str">
        <f t="shared" si="2"/>
        <v>Inviable Sanitariamente</v>
      </c>
      <c r="T17" s="11"/>
    </row>
    <row r="18" spans="1:20" ht="32.1" customHeight="1">
      <c r="A18" s="439" t="s">
        <v>3523</v>
      </c>
      <c r="B18" s="440" t="s">
        <v>317</v>
      </c>
      <c r="C18" s="439" t="s">
        <v>3081</v>
      </c>
      <c r="D18" s="244">
        <v>475</v>
      </c>
      <c r="E18" s="34"/>
      <c r="F18" s="34"/>
      <c r="G18" s="34"/>
      <c r="H18" s="34"/>
      <c r="I18" s="34"/>
      <c r="J18" s="34"/>
      <c r="K18" s="34"/>
      <c r="L18" s="34">
        <v>74.73</v>
      </c>
      <c r="M18" s="34"/>
      <c r="N18" s="34"/>
      <c r="O18" s="34"/>
      <c r="P18" s="34"/>
      <c r="Q18" s="33">
        <f t="shared" si="0"/>
        <v>74.73</v>
      </c>
      <c r="R18" s="242" t="str">
        <f t="shared" si="1"/>
        <v>NO</v>
      </c>
      <c r="S18" s="243" t="str">
        <f t="shared" si="2"/>
        <v>Alto</v>
      </c>
      <c r="T18" s="11"/>
    </row>
    <row r="19" spans="1:20" ht="32.1" customHeight="1">
      <c r="A19" s="439" t="s">
        <v>3523</v>
      </c>
      <c r="B19" s="440" t="s">
        <v>462</v>
      </c>
      <c r="C19" s="439" t="s">
        <v>3082</v>
      </c>
      <c r="D19" s="233">
        <v>375</v>
      </c>
      <c r="E19" s="34"/>
      <c r="F19" s="34"/>
      <c r="G19" s="34"/>
      <c r="H19" s="34"/>
      <c r="I19" s="34"/>
      <c r="J19" s="34"/>
      <c r="K19" s="34"/>
      <c r="L19" s="34">
        <v>0</v>
      </c>
      <c r="M19" s="34"/>
      <c r="N19" s="34"/>
      <c r="O19" s="34"/>
      <c r="P19" s="34"/>
      <c r="Q19" s="33">
        <f t="shared" si="0"/>
        <v>0</v>
      </c>
      <c r="R19" s="242" t="str">
        <f t="shared" si="1"/>
        <v>SI</v>
      </c>
      <c r="S19" s="243" t="str">
        <f t="shared" si="2"/>
        <v>Sin Riesgo</v>
      </c>
      <c r="T19" s="11"/>
    </row>
    <row r="20" spans="1:20" ht="32.1" customHeight="1">
      <c r="A20" s="439" t="s">
        <v>3523</v>
      </c>
      <c r="B20" s="440" t="s">
        <v>3859</v>
      </c>
      <c r="C20" s="439" t="s">
        <v>3860</v>
      </c>
      <c r="D20" s="233">
        <v>97</v>
      </c>
      <c r="E20" s="34"/>
      <c r="F20" s="34"/>
      <c r="G20" s="34"/>
      <c r="H20" s="34"/>
      <c r="I20" s="34"/>
      <c r="J20" s="34"/>
      <c r="K20" s="34"/>
      <c r="L20" s="34">
        <v>82.05</v>
      </c>
      <c r="M20" s="34"/>
      <c r="N20" s="34"/>
      <c r="O20" s="34"/>
      <c r="P20" s="34"/>
      <c r="Q20" s="33">
        <f t="shared" si="0"/>
        <v>82.05</v>
      </c>
      <c r="R20" s="242" t="str">
        <f t="shared" si="1"/>
        <v>NO</v>
      </c>
      <c r="S20" s="243" t="str">
        <f t="shared" si="2"/>
        <v>Inviable Sanitariamente</v>
      </c>
      <c r="T20" s="11"/>
    </row>
    <row r="21" spans="1:20" ht="32.1" customHeight="1">
      <c r="A21" s="310" t="s">
        <v>110</v>
      </c>
      <c r="B21" s="231" t="s">
        <v>54</v>
      </c>
      <c r="C21" s="307" t="s">
        <v>3083</v>
      </c>
      <c r="D21" s="304">
        <v>320</v>
      </c>
      <c r="E21" s="34"/>
      <c r="F21" s="34"/>
      <c r="G21" s="34"/>
      <c r="H21" s="34">
        <v>97.4</v>
      </c>
      <c r="I21" s="34"/>
      <c r="J21" s="34"/>
      <c r="K21" s="34"/>
      <c r="L21" s="34"/>
      <c r="M21" s="34"/>
      <c r="N21" s="34"/>
      <c r="O21" s="34"/>
      <c r="P21" s="34"/>
      <c r="Q21" s="33">
        <f t="shared" si="0"/>
        <v>97.4</v>
      </c>
      <c r="R21" s="242" t="str">
        <f t="shared" si="1"/>
        <v>NO</v>
      </c>
      <c r="S21" s="243" t="str">
        <f t="shared" si="2"/>
        <v>Inviable Sanitariamente</v>
      </c>
      <c r="T21" s="11"/>
    </row>
    <row r="22" spans="1:20" ht="32.1" customHeight="1">
      <c r="A22" s="437" t="s">
        <v>110</v>
      </c>
      <c r="B22" s="438" t="s">
        <v>233</v>
      </c>
      <c r="C22" s="446" t="s">
        <v>3084</v>
      </c>
      <c r="D22" s="233">
        <v>145</v>
      </c>
      <c r="E22" s="34"/>
      <c r="F22" s="34"/>
      <c r="G22" s="34"/>
      <c r="H22" s="34"/>
      <c r="I22" s="34">
        <v>97.4</v>
      </c>
      <c r="J22" s="34"/>
      <c r="K22" s="34"/>
      <c r="L22" s="34"/>
      <c r="M22" s="34"/>
      <c r="N22" s="34"/>
      <c r="O22" s="34"/>
      <c r="P22" s="34">
        <v>97.6</v>
      </c>
      <c r="Q22" s="33">
        <f t="shared" si="0"/>
        <v>97.5</v>
      </c>
      <c r="R22" s="242" t="str">
        <f t="shared" si="1"/>
        <v>NO</v>
      </c>
      <c r="S22" s="243" t="str">
        <f t="shared" si="2"/>
        <v>Inviable Sanitariamente</v>
      </c>
      <c r="T22" s="11"/>
    </row>
    <row r="23" spans="1:20" ht="32.1" customHeight="1">
      <c r="A23" s="439" t="s">
        <v>110</v>
      </c>
      <c r="B23" s="438" t="s">
        <v>3099</v>
      </c>
      <c r="C23" s="447" t="s">
        <v>3085</v>
      </c>
      <c r="D23" s="304">
        <v>44</v>
      </c>
      <c r="E23" s="368"/>
      <c r="F23" s="368"/>
      <c r="G23" s="34"/>
      <c r="H23" s="368"/>
      <c r="I23" s="34">
        <v>97.4</v>
      </c>
      <c r="J23" s="368"/>
      <c r="K23" s="368"/>
      <c r="L23" s="368"/>
      <c r="M23" s="368"/>
      <c r="N23" s="368"/>
      <c r="O23" s="368"/>
      <c r="P23" s="34">
        <v>97.6</v>
      </c>
      <c r="Q23" s="33">
        <f t="shared" si="0"/>
        <v>97.5</v>
      </c>
      <c r="R23" s="242" t="str">
        <f t="shared" si="1"/>
        <v>NO</v>
      </c>
      <c r="S23" s="243" t="str">
        <f t="shared" si="2"/>
        <v>Inviable Sanitariamente</v>
      </c>
      <c r="T23" s="11"/>
    </row>
    <row r="24" spans="1:20" ht="32.1" customHeight="1">
      <c r="A24" s="439" t="s">
        <v>110</v>
      </c>
      <c r="B24" s="440" t="s">
        <v>3100</v>
      </c>
      <c r="C24" s="449" t="s">
        <v>3086</v>
      </c>
      <c r="D24" s="335">
        <v>58</v>
      </c>
      <c r="E24" s="326">
        <v>100</v>
      </c>
      <c r="F24" s="261"/>
      <c r="G24" s="261"/>
      <c r="H24" s="261"/>
      <c r="I24" s="261"/>
      <c r="J24" s="261"/>
      <c r="K24" s="261"/>
      <c r="L24" s="261"/>
      <c r="M24" s="261"/>
      <c r="N24" s="261"/>
      <c r="O24" s="261"/>
      <c r="P24" s="261"/>
      <c r="Q24" s="33">
        <f t="shared" si="0"/>
        <v>100</v>
      </c>
      <c r="R24" s="532" t="str">
        <f t="shared" si="1"/>
        <v>NO</v>
      </c>
      <c r="S24" s="533" t="str">
        <f t="shared" si="2"/>
        <v>Inviable Sanitariamente</v>
      </c>
      <c r="T24" s="11"/>
    </row>
    <row r="25" spans="1:20" ht="32.1" customHeight="1">
      <c r="A25" s="439" t="s">
        <v>110</v>
      </c>
      <c r="B25" s="440" t="s">
        <v>238</v>
      </c>
      <c r="C25" s="449" t="s">
        <v>3087</v>
      </c>
      <c r="D25" s="233">
        <v>43</v>
      </c>
      <c r="E25" s="34"/>
      <c r="F25" s="34"/>
      <c r="G25" s="34"/>
      <c r="H25" s="34"/>
      <c r="I25" s="34"/>
      <c r="J25" s="34">
        <v>97.4</v>
      </c>
      <c r="K25" s="34"/>
      <c r="L25" s="34"/>
      <c r="M25" s="34"/>
      <c r="N25" s="34"/>
      <c r="O25" s="34"/>
      <c r="P25" s="34">
        <v>88</v>
      </c>
      <c r="Q25" s="33">
        <f t="shared" si="0"/>
        <v>92.7</v>
      </c>
      <c r="R25" s="242" t="str">
        <f t="shared" si="1"/>
        <v>NO</v>
      </c>
      <c r="S25" s="243" t="str">
        <f t="shared" si="2"/>
        <v>Inviable Sanitariamente</v>
      </c>
      <c r="T25" s="11"/>
    </row>
    <row r="26" spans="1:20" ht="32.1" customHeight="1">
      <c r="A26" s="439" t="s">
        <v>110</v>
      </c>
      <c r="B26" s="440" t="s">
        <v>321</v>
      </c>
      <c r="C26" s="448" t="s">
        <v>3088</v>
      </c>
      <c r="D26" s="304">
        <v>170</v>
      </c>
      <c r="E26" s="34"/>
      <c r="F26" s="34"/>
      <c r="G26" s="34"/>
      <c r="H26" s="34"/>
      <c r="I26" s="34"/>
      <c r="J26" s="34">
        <v>97.4</v>
      </c>
      <c r="K26" s="34"/>
      <c r="L26" s="34"/>
      <c r="M26" s="34"/>
      <c r="N26" s="34"/>
      <c r="O26" s="34"/>
      <c r="P26" s="34"/>
      <c r="Q26" s="33">
        <f t="shared" si="0"/>
        <v>97.4</v>
      </c>
      <c r="R26" s="242" t="str">
        <f t="shared" si="1"/>
        <v>NO</v>
      </c>
      <c r="S26" s="243" t="str">
        <f t="shared" si="2"/>
        <v>Inviable Sanitariamente</v>
      </c>
      <c r="T26" s="11"/>
    </row>
    <row r="27" spans="1:20" ht="32.1" customHeight="1">
      <c r="A27" s="439" t="s">
        <v>110</v>
      </c>
      <c r="B27" s="440" t="s">
        <v>327</v>
      </c>
      <c r="C27" s="449" t="s">
        <v>3089</v>
      </c>
      <c r="D27" s="305">
        <v>30</v>
      </c>
      <c r="E27" s="34"/>
      <c r="F27" s="34"/>
      <c r="G27" s="34"/>
      <c r="H27" s="34"/>
      <c r="I27" s="34">
        <v>97.4</v>
      </c>
      <c r="J27" s="34"/>
      <c r="K27" s="34"/>
      <c r="L27" s="34"/>
      <c r="M27" s="34"/>
      <c r="N27" s="34">
        <v>97.6</v>
      </c>
      <c r="O27" s="34"/>
      <c r="P27" s="34"/>
      <c r="Q27" s="33">
        <f t="shared" si="0"/>
        <v>97.5</v>
      </c>
      <c r="R27" s="242" t="str">
        <f t="shared" si="1"/>
        <v>NO</v>
      </c>
      <c r="S27" s="243" t="str">
        <f t="shared" si="2"/>
        <v>Inviable Sanitariamente</v>
      </c>
      <c r="T27" s="11"/>
    </row>
    <row r="28" spans="1:20" ht="32.1" customHeight="1">
      <c r="A28" s="439" t="s">
        <v>110</v>
      </c>
      <c r="B28" s="440" t="s">
        <v>322</v>
      </c>
      <c r="C28" s="440" t="s">
        <v>4010</v>
      </c>
      <c r="D28" s="304">
        <v>430</v>
      </c>
      <c r="E28" s="34"/>
      <c r="F28" s="34"/>
      <c r="G28" s="34"/>
      <c r="H28" s="34"/>
      <c r="I28" s="34">
        <v>97.4</v>
      </c>
      <c r="J28" s="34"/>
      <c r="K28" s="34"/>
      <c r="L28" s="34"/>
      <c r="M28" s="34"/>
      <c r="N28" s="34">
        <v>88</v>
      </c>
      <c r="O28" s="34"/>
      <c r="P28" s="34"/>
      <c r="Q28" s="33">
        <f t="shared" si="0"/>
        <v>92.7</v>
      </c>
      <c r="R28" s="242" t="str">
        <f t="shared" si="1"/>
        <v>NO</v>
      </c>
      <c r="S28" s="243" t="str">
        <f t="shared" si="2"/>
        <v>Inviable Sanitariamente</v>
      </c>
      <c r="T28" s="11"/>
    </row>
    <row r="29" spans="1:20" ht="32.1" customHeight="1">
      <c r="A29" s="439" t="s">
        <v>110</v>
      </c>
      <c r="B29" s="440" t="s">
        <v>324</v>
      </c>
      <c r="C29" s="449" t="s">
        <v>3090</v>
      </c>
      <c r="D29" s="233">
        <v>98</v>
      </c>
      <c r="E29" s="34"/>
      <c r="F29" s="34"/>
      <c r="G29" s="34"/>
      <c r="H29" s="34"/>
      <c r="I29" s="34">
        <v>97.4</v>
      </c>
      <c r="J29" s="34"/>
      <c r="K29" s="34"/>
      <c r="L29" s="34"/>
      <c r="M29" s="34"/>
      <c r="N29" s="34"/>
      <c r="O29" s="34"/>
      <c r="P29" s="34">
        <v>84.2</v>
      </c>
      <c r="Q29" s="33">
        <f t="shared" si="0"/>
        <v>90.800000000000011</v>
      </c>
      <c r="R29" s="242" t="str">
        <f t="shared" si="1"/>
        <v>NO</v>
      </c>
      <c r="S29" s="243" t="str">
        <f t="shared" si="2"/>
        <v>Inviable Sanitariamente</v>
      </c>
      <c r="T29" s="11"/>
    </row>
    <row r="30" spans="1:20" ht="31.5" customHeight="1">
      <c r="A30" s="439" t="s">
        <v>110</v>
      </c>
      <c r="B30" s="440" t="s">
        <v>3101</v>
      </c>
      <c r="C30" s="449" t="s">
        <v>3091</v>
      </c>
      <c r="D30" s="233">
        <v>55</v>
      </c>
      <c r="E30" s="34"/>
      <c r="F30" s="34"/>
      <c r="G30" s="34"/>
      <c r="H30" s="34"/>
      <c r="I30" s="34">
        <v>97.4</v>
      </c>
      <c r="J30" s="34"/>
      <c r="K30" s="34"/>
      <c r="L30" s="34"/>
      <c r="M30" s="34"/>
      <c r="N30" s="34"/>
      <c r="O30" s="34"/>
      <c r="P30" s="34">
        <v>88</v>
      </c>
      <c r="Q30" s="33">
        <f t="shared" si="0"/>
        <v>92.7</v>
      </c>
      <c r="R30" s="242" t="str">
        <f t="shared" si="1"/>
        <v>NO</v>
      </c>
      <c r="S30" s="243" t="str">
        <f t="shared" si="2"/>
        <v>Inviable Sanitariamente</v>
      </c>
      <c r="T30" s="11"/>
    </row>
    <row r="31" spans="1:20" ht="32.1" customHeight="1">
      <c r="A31" s="439" t="s">
        <v>110</v>
      </c>
      <c r="B31" s="440" t="s">
        <v>237</v>
      </c>
      <c r="C31" s="449" t="s">
        <v>3092</v>
      </c>
      <c r="D31" s="335">
        <v>67</v>
      </c>
      <c r="E31" s="261"/>
      <c r="F31" s="261"/>
      <c r="G31" s="261">
        <v>100</v>
      </c>
      <c r="H31" s="261"/>
      <c r="I31" s="261"/>
      <c r="J31" s="261"/>
      <c r="K31" s="261"/>
      <c r="L31" s="261"/>
      <c r="M31" s="261"/>
      <c r="N31" s="261"/>
      <c r="O31" s="261"/>
      <c r="P31" s="261"/>
      <c r="Q31" s="33">
        <f t="shared" si="0"/>
        <v>100</v>
      </c>
      <c r="R31" s="532" t="str">
        <f t="shared" si="1"/>
        <v>NO</v>
      </c>
      <c r="S31" s="533" t="str">
        <f t="shared" si="2"/>
        <v>Inviable Sanitariamente</v>
      </c>
      <c r="T31" s="11"/>
    </row>
    <row r="32" spans="1:20" ht="32.1" customHeight="1">
      <c r="A32" s="439" t="s">
        <v>110</v>
      </c>
      <c r="B32" s="440" t="s">
        <v>325</v>
      </c>
      <c r="C32" s="449" t="s">
        <v>3093</v>
      </c>
      <c r="D32" s="335">
        <v>55</v>
      </c>
      <c r="E32" s="261">
        <v>100</v>
      </c>
      <c r="F32" s="261"/>
      <c r="G32" s="261"/>
      <c r="H32" s="261"/>
      <c r="I32" s="261"/>
      <c r="J32" s="261"/>
      <c r="K32" s="261"/>
      <c r="L32" s="261"/>
      <c r="M32" s="261"/>
      <c r="N32" s="261"/>
      <c r="O32" s="261"/>
      <c r="P32" s="261"/>
      <c r="Q32" s="33">
        <f t="shared" si="0"/>
        <v>100</v>
      </c>
      <c r="R32" s="532" t="str">
        <f t="shared" si="1"/>
        <v>NO</v>
      </c>
      <c r="S32" s="533" t="str">
        <f t="shared" si="2"/>
        <v>Inviable Sanitariamente</v>
      </c>
      <c r="T32" s="11"/>
    </row>
    <row r="33" spans="1:20" ht="32.1" customHeight="1">
      <c r="A33" s="439" t="s">
        <v>110</v>
      </c>
      <c r="B33" s="440" t="s">
        <v>3102</v>
      </c>
      <c r="C33" s="449" t="s">
        <v>3094</v>
      </c>
      <c r="D33" s="547">
        <v>60</v>
      </c>
      <c r="E33" s="450"/>
      <c r="F33" s="450"/>
      <c r="G33" s="348"/>
      <c r="H33" s="450"/>
      <c r="I33" s="348">
        <v>97.4</v>
      </c>
      <c r="J33" s="348"/>
      <c r="K33" s="348"/>
      <c r="L33" s="450"/>
      <c r="M33" s="450"/>
      <c r="N33" s="450"/>
      <c r="O33" s="450"/>
      <c r="P33" s="450">
        <v>97.6</v>
      </c>
      <c r="Q33" s="33">
        <f t="shared" si="0"/>
        <v>97.5</v>
      </c>
      <c r="R33" s="242" t="str">
        <f t="shared" si="1"/>
        <v>NO</v>
      </c>
      <c r="S33" s="243" t="str">
        <f t="shared" si="2"/>
        <v>Inviable Sanitariamente</v>
      </c>
      <c r="T33" s="11"/>
    </row>
    <row r="34" spans="1:20" ht="32.1" customHeight="1">
      <c r="A34" s="439" t="s">
        <v>110</v>
      </c>
      <c r="B34" s="440" t="s">
        <v>323</v>
      </c>
      <c r="C34" s="449" t="s">
        <v>3095</v>
      </c>
      <c r="D34" s="335">
        <v>48</v>
      </c>
      <c r="E34" s="261"/>
      <c r="F34" s="261"/>
      <c r="G34" s="261"/>
      <c r="H34" s="261"/>
      <c r="I34" s="261"/>
      <c r="J34" s="261"/>
      <c r="K34" s="261"/>
      <c r="L34" s="261"/>
      <c r="M34" s="261"/>
      <c r="N34" s="261"/>
      <c r="O34" s="261"/>
      <c r="P34" s="261"/>
      <c r="Q34" s="35"/>
      <c r="R34" s="35"/>
      <c r="S34" s="535"/>
      <c r="T34" s="11"/>
    </row>
    <row r="35" spans="1:20" ht="32.1" customHeight="1">
      <c r="A35" s="310" t="s">
        <v>110</v>
      </c>
      <c r="B35" s="306" t="s">
        <v>326</v>
      </c>
      <c r="C35" s="309" t="s">
        <v>3096</v>
      </c>
      <c r="D35" s="547">
        <v>110</v>
      </c>
      <c r="E35" s="450"/>
      <c r="F35" s="450"/>
      <c r="G35" s="348"/>
      <c r="H35" s="450"/>
      <c r="I35" s="348"/>
      <c r="J35" s="348">
        <v>97.4</v>
      </c>
      <c r="K35" s="348"/>
      <c r="L35" s="450"/>
      <c r="M35" s="450"/>
      <c r="N35" s="450"/>
      <c r="O35" s="450"/>
      <c r="P35" s="450"/>
      <c r="Q35" s="33">
        <f t="shared" si="0"/>
        <v>97.4</v>
      </c>
      <c r="R35" s="242" t="str">
        <f t="shared" si="1"/>
        <v>NO</v>
      </c>
      <c r="S35" s="243" t="str">
        <f t="shared" si="2"/>
        <v>Inviable Sanitariamente</v>
      </c>
      <c r="T35" s="11"/>
    </row>
    <row r="36" spans="1:20" ht="32.1" customHeight="1">
      <c r="A36" s="439" t="s">
        <v>110</v>
      </c>
      <c r="B36" s="440" t="s">
        <v>3103</v>
      </c>
      <c r="C36" s="449" t="s">
        <v>3097</v>
      </c>
      <c r="D36" s="335">
        <v>36</v>
      </c>
      <c r="E36" s="261"/>
      <c r="F36" s="261"/>
      <c r="G36" s="261">
        <v>100</v>
      </c>
      <c r="H36" s="261"/>
      <c r="I36" s="261"/>
      <c r="J36" s="261"/>
      <c r="K36" s="261"/>
      <c r="L36" s="261"/>
      <c r="M36" s="261"/>
      <c r="N36" s="261"/>
      <c r="O36" s="261"/>
      <c r="P36" s="261"/>
      <c r="Q36" s="33">
        <f t="shared" si="0"/>
        <v>100</v>
      </c>
      <c r="R36" s="532" t="str">
        <f t="shared" si="1"/>
        <v>NO</v>
      </c>
      <c r="S36" s="533" t="str">
        <f t="shared" si="2"/>
        <v>Inviable Sanitariamente</v>
      </c>
      <c r="T36" s="11"/>
    </row>
    <row r="37" spans="1:20" ht="32.1" customHeight="1">
      <c r="A37" s="439" t="s">
        <v>110</v>
      </c>
      <c r="B37" s="440" t="s">
        <v>3104</v>
      </c>
      <c r="C37" s="448" t="s">
        <v>3098</v>
      </c>
      <c r="D37" s="305">
        <v>190</v>
      </c>
      <c r="E37" s="261"/>
      <c r="F37" s="261"/>
      <c r="G37" s="261">
        <v>96.39</v>
      </c>
      <c r="H37" s="261"/>
      <c r="I37" s="261"/>
      <c r="J37" s="261"/>
      <c r="K37" s="261"/>
      <c r="L37" s="261"/>
      <c r="M37" s="261"/>
      <c r="N37" s="261"/>
      <c r="O37" s="261"/>
      <c r="P37" s="261"/>
      <c r="Q37" s="33">
        <f t="shared" si="0"/>
        <v>96.39</v>
      </c>
      <c r="R37" s="532" t="str">
        <f t="shared" si="1"/>
        <v>NO</v>
      </c>
      <c r="S37" s="533" t="str">
        <f>IF(Q37&lt;5,"Sin Riesgo",IF(Q37 &lt;=14,"Bajo",IF(Q37&lt;=35,"Medio",IF(Q37&lt;=80,"Alto","Inviable Sanitariamente"))))</f>
        <v>Inviable Sanitariamente</v>
      </c>
      <c r="T37" s="11"/>
    </row>
    <row r="38" spans="1:20" ht="32.1" customHeight="1">
      <c r="A38" s="310" t="s">
        <v>111</v>
      </c>
      <c r="B38" s="231" t="s">
        <v>3105</v>
      </c>
      <c r="C38" s="241" t="s">
        <v>3106</v>
      </c>
      <c r="D38" s="233">
        <v>70</v>
      </c>
      <c r="E38" s="312"/>
      <c r="F38" s="312"/>
      <c r="G38" s="312"/>
      <c r="H38" s="312">
        <v>0</v>
      </c>
      <c r="I38" s="312"/>
      <c r="J38" s="312"/>
      <c r="K38" s="312">
        <v>0</v>
      </c>
      <c r="L38" s="312"/>
      <c r="M38" s="312"/>
      <c r="N38" s="312"/>
      <c r="O38" s="312"/>
      <c r="P38" s="312"/>
      <c r="Q38" s="33">
        <f t="shared" si="0"/>
        <v>0</v>
      </c>
      <c r="R38" s="242" t="str">
        <f t="shared" ref="R38:R67" si="3">IF(Q38&lt;5,"SI","NO")</f>
        <v>SI</v>
      </c>
      <c r="S38" s="243" t="str">
        <f t="shared" si="2"/>
        <v>Sin Riesgo</v>
      </c>
      <c r="T38" s="11"/>
    </row>
    <row r="39" spans="1:20" ht="32.1" customHeight="1">
      <c r="A39" s="310" t="s">
        <v>111</v>
      </c>
      <c r="B39" s="231" t="s">
        <v>3107</v>
      </c>
      <c r="C39" s="241" t="s">
        <v>3108</v>
      </c>
      <c r="D39" s="233">
        <v>307</v>
      </c>
      <c r="E39" s="312"/>
      <c r="F39" s="312">
        <v>84.2</v>
      </c>
      <c r="G39" s="312"/>
      <c r="H39" s="312"/>
      <c r="I39" s="312"/>
      <c r="J39" s="312"/>
      <c r="K39" s="312">
        <v>97.3</v>
      </c>
      <c r="L39" s="312"/>
      <c r="M39" s="312"/>
      <c r="N39" s="312"/>
      <c r="O39" s="312"/>
      <c r="P39" s="312"/>
      <c r="Q39" s="33">
        <f t="shared" si="0"/>
        <v>90.75</v>
      </c>
      <c r="R39" s="242" t="str">
        <f t="shared" si="3"/>
        <v>NO</v>
      </c>
      <c r="S39" s="243" t="str">
        <f t="shared" si="2"/>
        <v>Inviable Sanitariamente</v>
      </c>
      <c r="T39" s="11"/>
    </row>
    <row r="40" spans="1:20" ht="32.1" customHeight="1">
      <c r="A40" s="310" t="s">
        <v>111</v>
      </c>
      <c r="B40" s="306" t="s">
        <v>441</v>
      </c>
      <c r="C40" s="534" t="s">
        <v>3109</v>
      </c>
      <c r="D40" s="335">
        <v>95</v>
      </c>
      <c r="E40" s="346"/>
      <c r="F40" s="346"/>
      <c r="G40" s="346"/>
      <c r="H40" s="346">
        <v>100</v>
      </c>
      <c r="I40" s="346"/>
      <c r="J40" s="346"/>
      <c r="K40" s="346">
        <v>97.3</v>
      </c>
      <c r="L40" s="346"/>
      <c r="M40" s="346"/>
      <c r="N40" s="346"/>
      <c r="O40" s="346"/>
      <c r="P40" s="346"/>
      <c r="Q40" s="33">
        <f t="shared" si="0"/>
        <v>98.65</v>
      </c>
      <c r="R40" s="532" t="str">
        <f t="shared" si="3"/>
        <v>NO</v>
      </c>
      <c r="S40" s="533" t="str">
        <f t="shared" si="2"/>
        <v>Inviable Sanitariamente</v>
      </c>
      <c r="T40" s="11"/>
    </row>
    <row r="41" spans="1:20" ht="32.1" customHeight="1">
      <c r="A41" s="310" t="s">
        <v>111</v>
      </c>
      <c r="B41" s="231" t="s">
        <v>328</v>
      </c>
      <c r="C41" s="241" t="s">
        <v>3861</v>
      </c>
      <c r="D41" s="233">
        <v>422</v>
      </c>
      <c r="E41" s="313"/>
      <c r="F41" s="313"/>
      <c r="G41" s="313"/>
      <c r="H41" s="312">
        <v>100</v>
      </c>
      <c r="I41" s="312"/>
      <c r="J41" s="313"/>
      <c r="K41" s="312">
        <v>97.3</v>
      </c>
      <c r="L41" s="313"/>
      <c r="M41" s="313"/>
      <c r="N41" s="312"/>
      <c r="O41" s="313"/>
      <c r="P41" s="313"/>
      <c r="Q41" s="33">
        <f t="shared" si="0"/>
        <v>98.65</v>
      </c>
      <c r="R41" s="242" t="str">
        <f t="shared" si="3"/>
        <v>NO</v>
      </c>
      <c r="S41" s="243" t="str">
        <f t="shared" si="2"/>
        <v>Inviable Sanitariamente</v>
      </c>
      <c r="T41" s="11"/>
    </row>
    <row r="42" spans="1:20" ht="32.1" customHeight="1">
      <c r="A42" s="310" t="s">
        <v>111</v>
      </c>
      <c r="B42" s="231" t="s">
        <v>3110</v>
      </c>
      <c r="C42" s="241" t="s">
        <v>3862</v>
      </c>
      <c r="D42" s="233">
        <v>80</v>
      </c>
      <c r="E42" s="312"/>
      <c r="F42" s="312"/>
      <c r="G42" s="312"/>
      <c r="H42" s="312">
        <v>0</v>
      </c>
      <c r="I42" s="312"/>
      <c r="J42" s="312"/>
      <c r="K42" s="312">
        <v>97.3</v>
      </c>
      <c r="L42" s="312"/>
      <c r="M42" s="312"/>
      <c r="N42" s="312"/>
      <c r="O42" s="312"/>
      <c r="P42" s="312"/>
      <c r="Q42" s="33">
        <f t="shared" si="0"/>
        <v>48.65</v>
      </c>
      <c r="R42" s="242" t="str">
        <f t="shared" si="3"/>
        <v>NO</v>
      </c>
      <c r="S42" s="243" t="str">
        <f t="shared" si="2"/>
        <v>Alto</v>
      </c>
      <c r="T42" s="11"/>
    </row>
    <row r="43" spans="1:20" ht="32.1" customHeight="1">
      <c r="A43" s="310" t="s">
        <v>111</v>
      </c>
      <c r="B43" s="231" t="s">
        <v>442</v>
      </c>
      <c r="C43" s="241" t="s">
        <v>3111</v>
      </c>
      <c r="D43" s="233">
        <v>185</v>
      </c>
      <c r="E43" s="313"/>
      <c r="F43" s="313"/>
      <c r="G43" s="313"/>
      <c r="H43" s="312">
        <v>0</v>
      </c>
      <c r="I43" s="312"/>
      <c r="J43" s="313"/>
      <c r="K43" s="312">
        <v>97.3</v>
      </c>
      <c r="L43" s="313"/>
      <c r="M43" s="313"/>
      <c r="N43" s="312"/>
      <c r="O43" s="313"/>
      <c r="P43" s="313"/>
      <c r="Q43" s="33">
        <f t="shared" si="0"/>
        <v>48.65</v>
      </c>
      <c r="R43" s="242" t="str">
        <f t="shared" si="3"/>
        <v>NO</v>
      </c>
      <c r="S43" s="243" t="str">
        <f t="shared" si="2"/>
        <v>Alto</v>
      </c>
      <c r="T43" s="11"/>
    </row>
    <row r="44" spans="1:20" ht="32.1" customHeight="1">
      <c r="A44" s="310" t="s">
        <v>111</v>
      </c>
      <c r="B44" s="231" t="s">
        <v>329</v>
      </c>
      <c r="C44" s="241" t="s">
        <v>3863</v>
      </c>
      <c r="D44" s="233">
        <v>160</v>
      </c>
      <c r="E44" s="312"/>
      <c r="F44" s="312"/>
      <c r="G44" s="312"/>
      <c r="H44" s="312">
        <v>100</v>
      </c>
      <c r="I44" s="312"/>
      <c r="J44" s="312"/>
      <c r="K44" s="312">
        <v>97.3</v>
      </c>
      <c r="L44" s="312"/>
      <c r="M44" s="312"/>
      <c r="N44" s="312"/>
      <c r="O44" s="312"/>
      <c r="P44" s="312"/>
      <c r="Q44" s="33">
        <f t="shared" si="0"/>
        <v>98.65</v>
      </c>
      <c r="R44" s="242" t="str">
        <f t="shared" si="3"/>
        <v>NO</v>
      </c>
      <c r="S44" s="243" t="str">
        <f t="shared" si="2"/>
        <v>Inviable Sanitariamente</v>
      </c>
      <c r="T44" s="11"/>
    </row>
    <row r="45" spans="1:20" ht="32.1" customHeight="1">
      <c r="A45" s="310" t="s">
        <v>111</v>
      </c>
      <c r="B45" s="231" t="s">
        <v>3112</v>
      </c>
      <c r="C45" s="241" t="s">
        <v>3113</v>
      </c>
      <c r="D45" s="233">
        <v>40</v>
      </c>
      <c r="E45" s="312"/>
      <c r="F45" s="312"/>
      <c r="G45" s="312"/>
      <c r="H45" s="312">
        <v>100</v>
      </c>
      <c r="I45" s="312"/>
      <c r="J45" s="312"/>
      <c r="K45" s="312">
        <v>97.3</v>
      </c>
      <c r="L45" s="312"/>
      <c r="M45" s="312"/>
      <c r="N45" s="312"/>
      <c r="O45" s="312"/>
      <c r="P45" s="312"/>
      <c r="Q45" s="33">
        <f t="shared" si="0"/>
        <v>98.65</v>
      </c>
      <c r="R45" s="242" t="str">
        <f t="shared" si="3"/>
        <v>NO</v>
      </c>
      <c r="S45" s="243" t="str">
        <f t="shared" si="2"/>
        <v>Inviable Sanitariamente</v>
      </c>
      <c r="T45" s="11"/>
    </row>
    <row r="46" spans="1:20" ht="32.1" customHeight="1">
      <c r="A46" s="310" t="s">
        <v>111</v>
      </c>
      <c r="B46" s="231" t="s">
        <v>3114</v>
      </c>
      <c r="C46" s="241" t="s">
        <v>3864</v>
      </c>
      <c r="D46" s="233">
        <v>360</v>
      </c>
      <c r="E46" s="312"/>
      <c r="F46" s="312"/>
      <c r="G46" s="312"/>
      <c r="H46" s="312">
        <v>0</v>
      </c>
      <c r="I46" s="312"/>
      <c r="J46" s="312"/>
      <c r="K46" s="312">
        <v>0</v>
      </c>
      <c r="L46" s="312"/>
      <c r="M46" s="312"/>
      <c r="N46" s="312"/>
      <c r="O46" s="312"/>
      <c r="P46" s="312"/>
      <c r="Q46" s="33">
        <f t="shared" si="0"/>
        <v>0</v>
      </c>
      <c r="R46" s="242" t="str">
        <f t="shared" si="3"/>
        <v>SI</v>
      </c>
      <c r="S46" s="243" t="str">
        <f t="shared" si="2"/>
        <v>Sin Riesgo</v>
      </c>
      <c r="T46" s="11"/>
    </row>
    <row r="47" spans="1:20" ht="32.1" customHeight="1">
      <c r="A47" s="310" t="s">
        <v>111</v>
      </c>
      <c r="B47" s="231" t="s">
        <v>3115</v>
      </c>
      <c r="C47" s="241" t="s">
        <v>3116</v>
      </c>
      <c r="D47" s="233">
        <v>60</v>
      </c>
      <c r="E47" s="312"/>
      <c r="F47" s="312">
        <v>96</v>
      </c>
      <c r="G47" s="312"/>
      <c r="H47" s="312"/>
      <c r="I47" s="312"/>
      <c r="J47" s="312"/>
      <c r="K47" s="312">
        <v>97.3</v>
      </c>
      <c r="L47" s="312"/>
      <c r="M47" s="312"/>
      <c r="N47" s="312"/>
      <c r="O47" s="312"/>
      <c r="P47" s="312"/>
      <c r="Q47" s="33">
        <f t="shared" si="0"/>
        <v>96.65</v>
      </c>
      <c r="R47" s="242" t="str">
        <f t="shared" si="3"/>
        <v>NO</v>
      </c>
      <c r="S47" s="243" t="str">
        <f t="shared" si="2"/>
        <v>Inviable Sanitariamente</v>
      </c>
      <c r="T47" s="11"/>
    </row>
    <row r="48" spans="1:20" ht="32.1" customHeight="1">
      <c r="A48" s="310" t="s">
        <v>111</v>
      </c>
      <c r="B48" s="231" t="s">
        <v>3117</v>
      </c>
      <c r="C48" s="241" t="s">
        <v>3118</v>
      </c>
      <c r="D48" s="233">
        <v>42</v>
      </c>
      <c r="E48" s="312"/>
      <c r="F48" s="312">
        <v>84</v>
      </c>
      <c r="G48" s="312"/>
      <c r="H48" s="312"/>
      <c r="I48" s="312"/>
      <c r="J48" s="312"/>
      <c r="K48" s="312">
        <v>97.3</v>
      </c>
      <c r="L48" s="312"/>
      <c r="M48" s="312"/>
      <c r="N48" s="312"/>
      <c r="O48" s="312"/>
      <c r="P48" s="312"/>
      <c r="Q48" s="33">
        <f t="shared" si="0"/>
        <v>90.65</v>
      </c>
      <c r="R48" s="242" t="str">
        <f t="shared" si="3"/>
        <v>NO</v>
      </c>
      <c r="S48" s="243" t="str">
        <f t="shared" si="2"/>
        <v>Inviable Sanitariamente</v>
      </c>
      <c r="T48" s="11"/>
    </row>
    <row r="49" spans="1:20" ht="32.1" customHeight="1">
      <c r="A49" s="310" t="s">
        <v>111</v>
      </c>
      <c r="B49" s="231" t="s">
        <v>3119</v>
      </c>
      <c r="C49" s="241" t="s">
        <v>3120</v>
      </c>
      <c r="D49" s="233">
        <v>150</v>
      </c>
      <c r="E49" s="312"/>
      <c r="F49" s="312"/>
      <c r="G49" s="312"/>
      <c r="H49" s="312">
        <v>0</v>
      </c>
      <c r="I49" s="312"/>
      <c r="J49" s="312"/>
      <c r="K49" s="312">
        <v>97.3</v>
      </c>
      <c r="L49" s="312"/>
      <c r="M49" s="312"/>
      <c r="N49" s="312"/>
      <c r="O49" s="312"/>
      <c r="P49" s="312"/>
      <c r="Q49" s="33">
        <f t="shared" si="0"/>
        <v>48.65</v>
      </c>
      <c r="R49" s="242" t="str">
        <f t="shared" si="3"/>
        <v>NO</v>
      </c>
      <c r="S49" s="243" t="str">
        <f t="shared" si="2"/>
        <v>Alto</v>
      </c>
      <c r="T49" s="11"/>
    </row>
    <row r="50" spans="1:20" ht="32.1" customHeight="1">
      <c r="A50" s="310" t="s">
        <v>111</v>
      </c>
      <c r="B50" s="231" t="s">
        <v>3121</v>
      </c>
      <c r="C50" s="241" t="s">
        <v>3122</v>
      </c>
      <c r="D50" s="233">
        <v>226</v>
      </c>
      <c r="E50" s="312"/>
      <c r="F50" s="312"/>
      <c r="G50" s="312"/>
      <c r="H50" s="312">
        <v>100</v>
      </c>
      <c r="I50" s="312"/>
      <c r="J50" s="312"/>
      <c r="K50" s="312"/>
      <c r="L50" s="312"/>
      <c r="M50" s="312"/>
      <c r="N50" s="312"/>
      <c r="O50" s="312"/>
      <c r="P50" s="312"/>
      <c r="Q50" s="33">
        <f t="shared" si="0"/>
        <v>100</v>
      </c>
      <c r="R50" s="242" t="str">
        <f t="shared" si="3"/>
        <v>NO</v>
      </c>
      <c r="S50" s="243" t="str">
        <f t="shared" si="2"/>
        <v>Inviable Sanitariamente</v>
      </c>
      <c r="T50" s="11"/>
    </row>
    <row r="51" spans="1:20" ht="32.1" customHeight="1">
      <c r="A51" s="310" t="s">
        <v>111</v>
      </c>
      <c r="B51" s="231" t="s">
        <v>330</v>
      </c>
      <c r="C51" s="241" t="s">
        <v>3865</v>
      </c>
      <c r="D51" s="233">
        <v>170</v>
      </c>
      <c r="E51" s="312"/>
      <c r="F51" s="312"/>
      <c r="G51" s="312"/>
      <c r="H51" s="312">
        <v>100</v>
      </c>
      <c r="I51" s="312"/>
      <c r="J51" s="312"/>
      <c r="K51" s="312">
        <v>70.8</v>
      </c>
      <c r="L51" s="312"/>
      <c r="M51" s="312"/>
      <c r="N51" s="312"/>
      <c r="O51" s="312"/>
      <c r="P51" s="312"/>
      <c r="Q51" s="33">
        <f t="shared" si="0"/>
        <v>85.4</v>
      </c>
      <c r="R51" s="242" t="str">
        <f t="shared" si="3"/>
        <v>NO</v>
      </c>
      <c r="S51" s="243" t="str">
        <f t="shared" si="2"/>
        <v>Inviable Sanitariamente</v>
      </c>
      <c r="T51" s="11"/>
    </row>
    <row r="52" spans="1:20" ht="32.1" customHeight="1">
      <c r="A52" s="310" t="s">
        <v>111</v>
      </c>
      <c r="B52" s="231" t="s">
        <v>331</v>
      </c>
      <c r="C52" s="241" t="s">
        <v>3866</v>
      </c>
      <c r="D52" s="233">
        <v>120</v>
      </c>
      <c r="E52" s="312"/>
      <c r="F52" s="312"/>
      <c r="G52" s="312"/>
      <c r="H52" s="312">
        <v>100</v>
      </c>
      <c r="I52" s="312"/>
      <c r="J52" s="312"/>
      <c r="K52" s="312">
        <v>97.3</v>
      </c>
      <c r="L52" s="312"/>
      <c r="M52" s="312"/>
      <c r="N52" s="312"/>
      <c r="O52" s="312"/>
      <c r="P52" s="312"/>
      <c r="Q52" s="33">
        <f t="shared" si="0"/>
        <v>98.65</v>
      </c>
      <c r="R52" s="242" t="str">
        <f t="shared" si="3"/>
        <v>NO</v>
      </c>
      <c r="S52" s="243" t="str">
        <f t="shared" si="2"/>
        <v>Inviable Sanitariamente</v>
      </c>
      <c r="T52" s="11"/>
    </row>
    <row r="53" spans="1:20" ht="32.1" customHeight="1">
      <c r="A53" s="310" t="s">
        <v>3525</v>
      </c>
      <c r="B53" s="231" t="s">
        <v>456</v>
      </c>
      <c r="C53" s="241" t="s">
        <v>3123</v>
      </c>
      <c r="D53" s="233">
        <v>145</v>
      </c>
      <c r="E53" s="34">
        <v>12.6</v>
      </c>
      <c r="F53" s="34"/>
      <c r="G53" s="34"/>
      <c r="H53" s="34"/>
      <c r="I53" s="34"/>
      <c r="J53" s="34">
        <v>44.2</v>
      </c>
      <c r="K53" s="34"/>
      <c r="L53" s="34"/>
      <c r="M53" s="34"/>
      <c r="N53" s="34"/>
      <c r="O53" s="34"/>
      <c r="P53" s="34"/>
      <c r="Q53" s="33">
        <f t="shared" si="0"/>
        <v>28.400000000000002</v>
      </c>
      <c r="R53" s="242" t="str">
        <f t="shared" si="3"/>
        <v>NO</v>
      </c>
      <c r="S53" s="243" t="str">
        <f t="shared" si="2"/>
        <v>Medio</v>
      </c>
      <c r="T53" s="11"/>
    </row>
    <row r="54" spans="1:20" ht="32.1" customHeight="1">
      <c r="A54" s="310" t="s">
        <v>3525</v>
      </c>
      <c r="B54" s="231" t="s">
        <v>3124</v>
      </c>
      <c r="C54" s="241" t="s">
        <v>3125</v>
      </c>
      <c r="D54" s="233">
        <v>160</v>
      </c>
      <c r="E54" s="34">
        <v>12.6</v>
      </c>
      <c r="F54" s="34"/>
      <c r="G54" s="34"/>
      <c r="H54" s="34"/>
      <c r="I54" s="34"/>
      <c r="J54" s="34">
        <v>12.6</v>
      </c>
      <c r="K54" s="34"/>
      <c r="L54" s="34"/>
      <c r="M54" s="34"/>
      <c r="N54" s="34"/>
      <c r="O54" s="34"/>
      <c r="P54" s="34"/>
      <c r="Q54" s="33">
        <f t="shared" si="0"/>
        <v>12.6</v>
      </c>
      <c r="R54" s="242" t="str">
        <f t="shared" si="3"/>
        <v>NO</v>
      </c>
      <c r="S54" s="243" t="str">
        <f t="shared" si="2"/>
        <v>Bajo</v>
      </c>
      <c r="T54" s="11"/>
    </row>
    <row r="55" spans="1:20" ht="32.1" customHeight="1">
      <c r="A55" s="310" t="s">
        <v>3525</v>
      </c>
      <c r="B55" s="231" t="s">
        <v>332</v>
      </c>
      <c r="C55" s="241" t="s">
        <v>3126</v>
      </c>
      <c r="D55" s="233">
        <v>35</v>
      </c>
      <c r="E55" s="34">
        <v>12.6</v>
      </c>
      <c r="F55" s="34"/>
      <c r="G55" s="34"/>
      <c r="H55" s="34"/>
      <c r="I55" s="34"/>
      <c r="J55" s="34">
        <v>12.6</v>
      </c>
      <c r="K55" s="34"/>
      <c r="L55" s="34"/>
      <c r="M55" s="34"/>
      <c r="N55" s="34"/>
      <c r="O55" s="34"/>
      <c r="P55" s="34"/>
      <c r="Q55" s="33">
        <f t="shared" si="0"/>
        <v>12.6</v>
      </c>
      <c r="R55" s="242" t="str">
        <f t="shared" si="3"/>
        <v>NO</v>
      </c>
      <c r="S55" s="243" t="str">
        <f t="shared" si="2"/>
        <v>Bajo</v>
      </c>
      <c r="T55" s="11"/>
    </row>
    <row r="56" spans="1:20" ht="32.1" customHeight="1">
      <c r="A56" s="310" t="s">
        <v>3525</v>
      </c>
      <c r="B56" s="231" t="s">
        <v>333</v>
      </c>
      <c r="C56" s="241" t="s">
        <v>3127</v>
      </c>
      <c r="D56" s="233">
        <v>19</v>
      </c>
      <c r="E56" s="34">
        <v>12.6</v>
      </c>
      <c r="F56" s="34"/>
      <c r="G56" s="34"/>
      <c r="H56" s="34"/>
      <c r="I56" s="34"/>
      <c r="J56" s="34">
        <v>12.6</v>
      </c>
      <c r="K56" s="34"/>
      <c r="L56" s="34"/>
      <c r="M56" s="34"/>
      <c r="N56" s="34"/>
      <c r="O56" s="34"/>
      <c r="P56" s="34"/>
      <c r="Q56" s="33">
        <f t="shared" si="0"/>
        <v>12.6</v>
      </c>
      <c r="R56" s="242" t="str">
        <f t="shared" si="3"/>
        <v>NO</v>
      </c>
      <c r="S56" s="243" t="str">
        <f t="shared" si="2"/>
        <v>Bajo</v>
      </c>
      <c r="T56" s="11"/>
    </row>
    <row r="57" spans="1:20" ht="32.1" customHeight="1">
      <c r="A57" s="439" t="s">
        <v>3524</v>
      </c>
      <c r="B57" s="440" t="s">
        <v>69</v>
      </c>
      <c r="C57" s="449" t="s">
        <v>3128</v>
      </c>
      <c r="D57" s="335">
        <v>55</v>
      </c>
      <c r="E57" s="261"/>
      <c r="F57" s="261"/>
      <c r="G57" s="261"/>
      <c r="H57" s="261"/>
      <c r="I57" s="261"/>
      <c r="J57" s="261"/>
      <c r="K57" s="261"/>
      <c r="L57" s="261"/>
      <c r="M57" s="261"/>
      <c r="N57" s="261"/>
      <c r="O57" s="261"/>
      <c r="P57" s="261"/>
      <c r="Q57" s="35"/>
      <c r="R57" s="35"/>
      <c r="S57" s="535"/>
      <c r="T57" s="11"/>
    </row>
    <row r="58" spans="1:20" ht="32.1" customHeight="1">
      <c r="A58" s="310" t="s">
        <v>3524</v>
      </c>
      <c r="B58" s="306" t="s">
        <v>334</v>
      </c>
      <c r="C58" s="534" t="s">
        <v>3129</v>
      </c>
      <c r="D58" s="335">
        <v>63</v>
      </c>
      <c r="E58" s="312"/>
      <c r="F58" s="312"/>
      <c r="G58" s="312"/>
      <c r="H58" s="312"/>
      <c r="I58" s="312"/>
      <c r="J58" s="312"/>
      <c r="K58" s="312"/>
      <c r="L58" s="312"/>
      <c r="M58" s="312"/>
      <c r="N58" s="312">
        <v>36.1</v>
      </c>
      <c r="O58" s="312"/>
      <c r="P58" s="312"/>
      <c r="Q58" s="33">
        <f t="shared" si="0"/>
        <v>36.1</v>
      </c>
      <c r="R58" s="242" t="str">
        <f t="shared" si="3"/>
        <v>NO</v>
      </c>
      <c r="S58" s="243" t="str">
        <f t="shared" si="2"/>
        <v>Alto</v>
      </c>
      <c r="T58" s="11"/>
    </row>
    <row r="59" spans="1:20" ht="31.5" customHeight="1">
      <c r="A59" s="310" t="s">
        <v>3524</v>
      </c>
      <c r="B59" s="306" t="s">
        <v>335</v>
      </c>
      <c r="C59" s="534" t="s">
        <v>3130</v>
      </c>
      <c r="D59" s="335">
        <v>10</v>
      </c>
      <c r="E59" s="325"/>
      <c r="F59" s="325"/>
      <c r="G59" s="325">
        <v>73</v>
      </c>
      <c r="H59" s="325"/>
      <c r="I59" s="325"/>
      <c r="J59" s="325"/>
      <c r="K59" s="325"/>
      <c r="L59" s="325"/>
      <c r="M59" s="325"/>
      <c r="N59" s="325"/>
      <c r="O59" s="325"/>
      <c r="P59" s="325"/>
      <c r="Q59" s="33">
        <f t="shared" si="0"/>
        <v>73</v>
      </c>
      <c r="R59" s="35" t="str">
        <f t="shared" si="3"/>
        <v>NO</v>
      </c>
      <c r="S59" s="535" t="str">
        <f t="shared" si="2"/>
        <v>Alto</v>
      </c>
      <c r="T59" s="11"/>
    </row>
    <row r="60" spans="1:20" ht="32.1" customHeight="1">
      <c r="A60" s="310" t="s">
        <v>3524</v>
      </c>
      <c r="B60" s="306" t="s">
        <v>337</v>
      </c>
      <c r="C60" s="534" t="s">
        <v>3131</v>
      </c>
      <c r="D60" s="335">
        <v>600</v>
      </c>
      <c r="E60" s="312"/>
      <c r="F60" s="312">
        <v>73.2</v>
      </c>
      <c r="G60" s="312"/>
      <c r="H60" s="312">
        <v>73</v>
      </c>
      <c r="I60" s="312"/>
      <c r="J60" s="312">
        <v>73</v>
      </c>
      <c r="K60" s="312"/>
      <c r="L60" s="312">
        <v>37.5</v>
      </c>
      <c r="M60" s="312"/>
      <c r="N60" s="312">
        <v>37.5</v>
      </c>
      <c r="O60" s="312"/>
      <c r="P60" s="312"/>
      <c r="Q60" s="33">
        <f t="shared" si="0"/>
        <v>58.839999999999996</v>
      </c>
      <c r="R60" s="242" t="str">
        <f t="shared" si="3"/>
        <v>NO</v>
      </c>
      <c r="S60" s="243" t="str">
        <f t="shared" si="2"/>
        <v>Alto</v>
      </c>
      <c r="T60" s="11"/>
    </row>
    <row r="61" spans="1:20" ht="32.1" customHeight="1">
      <c r="A61" s="310" t="s">
        <v>3524</v>
      </c>
      <c r="B61" s="306" t="s">
        <v>3132</v>
      </c>
      <c r="C61" s="534" t="s">
        <v>3133</v>
      </c>
      <c r="D61" s="335">
        <v>94</v>
      </c>
      <c r="E61" s="312"/>
      <c r="F61" s="312"/>
      <c r="G61" s="312"/>
      <c r="H61" s="312"/>
      <c r="I61" s="312"/>
      <c r="J61" s="312"/>
      <c r="K61" s="312"/>
      <c r="L61" s="312"/>
      <c r="M61" s="312"/>
      <c r="N61" s="312">
        <v>37.5</v>
      </c>
      <c r="O61" s="312"/>
      <c r="P61" s="312"/>
      <c r="Q61" s="33">
        <f t="shared" si="0"/>
        <v>37.5</v>
      </c>
      <c r="R61" s="242" t="str">
        <f t="shared" si="3"/>
        <v>NO</v>
      </c>
      <c r="S61" s="243" t="str">
        <f t="shared" si="2"/>
        <v>Alto</v>
      </c>
      <c r="T61" s="11"/>
    </row>
    <row r="62" spans="1:20" ht="32.1" customHeight="1">
      <c r="A62" s="310" t="s">
        <v>3524</v>
      </c>
      <c r="B62" s="306" t="s">
        <v>339</v>
      </c>
      <c r="C62" s="534" t="s">
        <v>3134</v>
      </c>
      <c r="D62" s="335">
        <v>90</v>
      </c>
      <c r="E62" s="312"/>
      <c r="F62" s="312"/>
      <c r="G62" s="312">
        <v>58</v>
      </c>
      <c r="H62" s="312"/>
      <c r="I62" s="312"/>
      <c r="J62" s="312"/>
      <c r="K62" s="312"/>
      <c r="L62" s="312"/>
      <c r="M62" s="312"/>
      <c r="N62" s="312"/>
      <c r="O62" s="312"/>
      <c r="P62" s="312"/>
      <c r="Q62" s="33">
        <f t="shared" si="0"/>
        <v>58</v>
      </c>
      <c r="R62" s="242" t="str">
        <f t="shared" si="3"/>
        <v>NO</v>
      </c>
      <c r="S62" s="243" t="str">
        <f t="shared" si="2"/>
        <v>Alto</v>
      </c>
      <c r="T62" s="11"/>
    </row>
    <row r="63" spans="1:20" ht="32.1" customHeight="1">
      <c r="A63" s="439" t="s">
        <v>3524</v>
      </c>
      <c r="B63" s="440" t="s">
        <v>3135</v>
      </c>
      <c r="C63" s="449" t="s">
        <v>3136</v>
      </c>
      <c r="D63" s="335">
        <v>80</v>
      </c>
      <c r="E63" s="261"/>
      <c r="F63" s="261"/>
      <c r="G63" s="261"/>
      <c r="H63" s="261"/>
      <c r="I63" s="261"/>
      <c r="J63" s="261"/>
      <c r="K63" s="261"/>
      <c r="L63" s="261"/>
      <c r="M63" s="261"/>
      <c r="N63" s="261"/>
      <c r="O63" s="261"/>
      <c r="P63" s="261">
        <v>54</v>
      </c>
      <c r="Q63" s="33">
        <f t="shared" si="0"/>
        <v>54</v>
      </c>
      <c r="R63" s="532" t="str">
        <f t="shared" si="3"/>
        <v>NO</v>
      </c>
      <c r="S63" s="533" t="str">
        <f t="shared" si="2"/>
        <v>Alto</v>
      </c>
      <c r="T63" s="11"/>
    </row>
    <row r="64" spans="1:20" ht="32.1" customHeight="1">
      <c r="A64" s="439" t="s">
        <v>3524</v>
      </c>
      <c r="B64" s="440" t="s">
        <v>338</v>
      </c>
      <c r="C64" s="449" t="s">
        <v>3137</v>
      </c>
      <c r="D64" s="335">
        <v>13</v>
      </c>
      <c r="E64" s="312"/>
      <c r="F64" s="312"/>
      <c r="G64" s="312">
        <v>73</v>
      </c>
      <c r="H64" s="312"/>
      <c r="I64" s="312"/>
      <c r="J64" s="312"/>
      <c r="K64" s="312"/>
      <c r="L64" s="312"/>
      <c r="M64" s="312"/>
      <c r="N64" s="312"/>
      <c r="O64" s="312"/>
      <c r="P64" s="312"/>
      <c r="Q64" s="33">
        <f t="shared" si="0"/>
        <v>73</v>
      </c>
      <c r="R64" s="242" t="str">
        <f t="shared" si="3"/>
        <v>NO</v>
      </c>
      <c r="S64" s="243" t="str">
        <f t="shared" si="2"/>
        <v>Alto</v>
      </c>
      <c r="T64" s="11"/>
    </row>
    <row r="65" spans="1:20" ht="32.1" customHeight="1">
      <c r="A65" s="439" t="s">
        <v>3524</v>
      </c>
      <c r="B65" s="440" t="s">
        <v>957</v>
      </c>
      <c r="C65" s="449" t="s">
        <v>3138</v>
      </c>
      <c r="D65" s="335">
        <v>30</v>
      </c>
      <c r="E65" s="261"/>
      <c r="F65" s="261"/>
      <c r="G65" s="261"/>
      <c r="H65" s="261"/>
      <c r="I65" s="261"/>
      <c r="J65" s="261"/>
      <c r="K65" s="261"/>
      <c r="L65" s="261"/>
      <c r="M65" s="261"/>
      <c r="N65" s="261"/>
      <c r="O65" s="261"/>
      <c r="P65" s="261">
        <v>53</v>
      </c>
      <c r="Q65" s="33">
        <f t="shared" si="0"/>
        <v>53</v>
      </c>
      <c r="R65" s="532" t="str">
        <f t="shared" si="3"/>
        <v>NO</v>
      </c>
      <c r="S65" s="533" t="str">
        <f t="shared" si="2"/>
        <v>Alto</v>
      </c>
      <c r="T65" s="11"/>
    </row>
    <row r="66" spans="1:20" ht="31.5" customHeight="1">
      <c r="A66" s="439" t="s">
        <v>3524</v>
      </c>
      <c r="B66" s="440" t="s">
        <v>70</v>
      </c>
      <c r="C66" s="449" t="s">
        <v>3139</v>
      </c>
      <c r="D66" s="335">
        <v>32</v>
      </c>
      <c r="E66" s="261"/>
      <c r="F66" s="261"/>
      <c r="G66" s="261"/>
      <c r="H66" s="261"/>
      <c r="I66" s="261"/>
      <c r="J66" s="261">
        <v>53</v>
      </c>
      <c r="K66" s="261"/>
      <c r="L66" s="261"/>
      <c r="M66" s="261"/>
      <c r="N66" s="261"/>
      <c r="O66" s="261"/>
      <c r="P66" s="261"/>
      <c r="Q66" s="33">
        <f t="shared" si="0"/>
        <v>53</v>
      </c>
      <c r="R66" s="532" t="str">
        <f t="shared" si="3"/>
        <v>NO</v>
      </c>
      <c r="S66" s="533" t="str">
        <f t="shared" si="2"/>
        <v>Alto</v>
      </c>
      <c r="T66" s="11"/>
    </row>
    <row r="67" spans="1:20" ht="32.1" customHeight="1">
      <c r="A67" s="439" t="s">
        <v>3524</v>
      </c>
      <c r="B67" s="440" t="s">
        <v>336</v>
      </c>
      <c r="C67" s="449" t="s">
        <v>3140</v>
      </c>
      <c r="D67" s="335">
        <v>1321</v>
      </c>
      <c r="E67" s="261">
        <v>0</v>
      </c>
      <c r="F67" s="261">
        <v>0</v>
      </c>
      <c r="G67" s="261">
        <v>0</v>
      </c>
      <c r="H67" s="261">
        <v>0</v>
      </c>
      <c r="I67" s="261">
        <v>0</v>
      </c>
      <c r="J67" s="261">
        <v>0</v>
      </c>
      <c r="K67" s="261">
        <v>0</v>
      </c>
      <c r="L67" s="261">
        <v>0</v>
      </c>
      <c r="M67" s="261">
        <v>0</v>
      </c>
      <c r="N67" s="261">
        <v>0</v>
      </c>
      <c r="O67" s="261">
        <v>0</v>
      </c>
      <c r="P67" s="261">
        <v>0</v>
      </c>
      <c r="Q67" s="33">
        <f t="shared" si="0"/>
        <v>0</v>
      </c>
      <c r="R67" s="532" t="str">
        <f t="shared" si="3"/>
        <v>SI</v>
      </c>
      <c r="S67" s="533" t="str">
        <f t="shared" si="2"/>
        <v>Sin Riesgo</v>
      </c>
      <c r="T67" s="11"/>
    </row>
    <row r="68" spans="1:20" ht="32.1" customHeight="1">
      <c r="A68" s="439" t="s">
        <v>3524</v>
      </c>
      <c r="B68" s="440" t="s">
        <v>340</v>
      </c>
      <c r="C68" s="449" t="s">
        <v>3141</v>
      </c>
      <c r="D68" s="335">
        <v>25</v>
      </c>
      <c r="E68" s="261"/>
      <c r="F68" s="261"/>
      <c r="G68" s="261"/>
      <c r="H68" s="261"/>
      <c r="I68" s="261"/>
      <c r="J68" s="261"/>
      <c r="K68" s="261"/>
      <c r="L68" s="261"/>
      <c r="M68" s="261"/>
      <c r="N68" s="261"/>
      <c r="O68" s="261"/>
      <c r="P68" s="261"/>
      <c r="Q68" s="35"/>
      <c r="R68" s="35"/>
      <c r="S68" s="535"/>
      <c r="T68" s="11"/>
    </row>
    <row r="69" spans="1:20" ht="32.1" customHeight="1">
      <c r="A69" s="439" t="s">
        <v>3524</v>
      </c>
      <c r="B69" s="438" t="s">
        <v>443</v>
      </c>
      <c r="C69" s="446" t="s">
        <v>3142</v>
      </c>
      <c r="D69" s="233">
        <v>40</v>
      </c>
      <c r="E69" s="312"/>
      <c r="F69" s="312"/>
      <c r="G69" s="312">
        <v>48</v>
      </c>
      <c r="H69" s="312"/>
      <c r="I69" s="312"/>
      <c r="J69" s="312"/>
      <c r="K69" s="312"/>
      <c r="L69" s="312"/>
      <c r="M69" s="312"/>
      <c r="N69" s="312"/>
      <c r="O69" s="312"/>
      <c r="P69" s="312"/>
      <c r="Q69" s="33">
        <f t="shared" si="0"/>
        <v>48</v>
      </c>
      <c r="R69" s="242" t="str">
        <f t="shared" ref="R69:R90" si="4">IF(Q69&lt;5,"SI","NO")</f>
        <v>NO</v>
      </c>
      <c r="S69" s="243" t="str">
        <f t="shared" ref="S69:S113" si="5">IF(Q69&lt;5,"Sin Riesgo",IF(Q69 &lt;=14,"Bajo",IF(Q69&lt;=35,"Medio",IF(Q69&lt;=80,"Alto","Inviable Sanitariamente"))))</f>
        <v>Alto</v>
      </c>
      <c r="T69" s="11"/>
    </row>
    <row r="70" spans="1:20" ht="32.1" customHeight="1">
      <c r="A70" s="439" t="s">
        <v>3526</v>
      </c>
      <c r="B70" s="438" t="s">
        <v>449</v>
      </c>
      <c r="C70" s="446" t="s">
        <v>3147</v>
      </c>
      <c r="D70" s="233">
        <v>400</v>
      </c>
      <c r="E70" s="34"/>
      <c r="F70" s="34"/>
      <c r="G70" s="34"/>
      <c r="H70" s="34"/>
      <c r="I70" s="34">
        <v>100</v>
      </c>
      <c r="J70" s="34"/>
      <c r="K70" s="34">
        <v>100</v>
      </c>
      <c r="L70" s="34"/>
      <c r="M70" s="34"/>
      <c r="N70" s="34"/>
      <c r="O70" s="34"/>
      <c r="P70" s="34"/>
      <c r="Q70" s="33">
        <f t="shared" si="0"/>
        <v>100</v>
      </c>
      <c r="R70" s="242" t="str">
        <f t="shared" si="4"/>
        <v>NO</v>
      </c>
      <c r="S70" s="243" t="str">
        <f t="shared" si="5"/>
        <v>Inviable Sanitariamente</v>
      </c>
      <c r="T70" s="11"/>
    </row>
    <row r="71" spans="1:20" ht="32.1" customHeight="1">
      <c r="A71" s="439" t="s">
        <v>3526</v>
      </c>
      <c r="B71" s="440" t="s">
        <v>445</v>
      </c>
      <c r="C71" s="449" t="s">
        <v>3166</v>
      </c>
      <c r="D71" s="335">
        <v>113</v>
      </c>
      <c r="E71" s="261"/>
      <c r="F71" s="261"/>
      <c r="G71" s="261"/>
      <c r="H71" s="261"/>
      <c r="I71" s="261"/>
      <c r="J71" s="261"/>
      <c r="K71" s="261"/>
      <c r="L71" s="261"/>
      <c r="M71" s="261"/>
      <c r="N71" s="261"/>
      <c r="O71" s="261"/>
      <c r="P71" s="261"/>
      <c r="Q71" s="35"/>
      <c r="R71" s="35"/>
      <c r="S71" s="535"/>
      <c r="T71" s="11"/>
    </row>
    <row r="72" spans="1:20" ht="32.1" customHeight="1">
      <c r="A72" s="310" t="s">
        <v>3526</v>
      </c>
      <c r="B72" s="231" t="s">
        <v>401</v>
      </c>
      <c r="C72" s="241" t="s">
        <v>3148</v>
      </c>
      <c r="D72" s="233">
        <v>205</v>
      </c>
      <c r="E72" s="34"/>
      <c r="F72" s="34"/>
      <c r="G72" s="34"/>
      <c r="H72" s="34"/>
      <c r="I72" s="34"/>
      <c r="J72" s="34">
        <v>97.6</v>
      </c>
      <c r="K72" s="34"/>
      <c r="L72" s="34"/>
      <c r="M72" s="34">
        <v>97.6</v>
      </c>
      <c r="N72" s="34"/>
      <c r="O72" s="34"/>
      <c r="P72" s="34"/>
      <c r="Q72" s="33">
        <f t="shared" si="0"/>
        <v>97.6</v>
      </c>
      <c r="R72" s="242" t="str">
        <f t="shared" si="4"/>
        <v>NO</v>
      </c>
      <c r="S72" s="243" t="str">
        <f t="shared" si="5"/>
        <v>Inviable Sanitariamente</v>
      </c>
      <c r="T72" s="11"/>
    </row>
    <row r="73" spans="1:20" ht="32.1" customHeight="1">
      <c r="A73" s="310" t="s">
        <v>3526</v>
      </c>
      <c r="B73" s="231" t="s">
        <v>452</v>
      </c>
      <c r="C73" s="241" t="s">
        <v>3149</v>
      </c>
      <c r="D73" s="233">
        <v>15</v>
      </c>
      <c r="E73" s="34"/>
      <c r="F73" s="34"/>
      <c r="G73" s="34"/>
      <c r="H73" s="34"/>
      <c r="I73" s="34"/>
      <c r="J73" s="34">
        <v>97.6</v>
      </c>
      <c r="K73" s="34">
        <v>100</v>
      </c>
      <c r="L73" s="451"/>
      <c r="M73" s="34"/>
      <c r="N73" s="34"/>
      <c r="O73" s="34"/>
      <c r="P73" s="34"/>
      <c r="Q73" s="33">
        <f t="shared" si="0"/>
        <v>98.8</v>
      </c>
      <c r="R73" s="242" t="str">
        <f t="shared" si="4"/>
        <v>NO</v>
      </c>
      <c r="S73" s="243" t="str">
        <f t="shared" si="5"/>
        <v>Inviable Sanitariamente</v>
      </c>
      <c r="T73" s="11"/>
    </row>
    <row r="74" spans="1:20" ht="32.1" customHeight="1">
      <c r="A74" s="310" t="s">
        <v>3526</v>
      </c>
      <c r="B74" s="231" t="s">
        <v>457</v>
      </c>
      <c r="C74" s="241" t="s">
        <v>3150</v>
      </c>
      <c r="D74" s="233">
        <v>940</v>
      </c>
      <c r="E74" s="34"/>
      <c r="F74" s="34"/>
      <c r="G74" s="34"/>
      <c r="H74" s="34"/>
      <c r="I74" s="34">
        <v>96</v>
      </c>
      <c r="J74" s="34"/>
      <c r="K74" s="34"/>
      <c r="L74" s="34"/>
      <c r="M74" s="34"/>
      <c r="N74" s="34"/>
      <c r="O74" s="34"/>
      <c r="P74" s="34">
        <v>98</v>
      </c>
      <c r="Q74" s="33">
        <f t="shared" si="0"/>
        <v>97</v>
      </c>
      <c r="R74" s="242" t="str">
        <f t="shared" si="4"/>
        <v>NO</v>
      </c>
      <c r="S74" s="243" t="str">
        <f t="shared" si="5"/>
        <v>Inviable Sanitariamente</v>
      </c>
      <c r="T74" s="11"/>
    </row>
    <row r="75" spans="1:20" ht="32.1" customHeight="1">
      <c r="A75" s="310" t="s">
        <v>3526</v>
      </c>
      <c r="B75" s="231" t="s">
        <v>3143</v>
      </c>
      <c r="C75" s="241" t="s">
        <v>3151</v>
      </c>
      <c r="D75" s="233">
        <v>135</v>
      </c>
      <c r="E75" s="34"/>
      <c r="F75" s="34"/>
      <c r="G75" s="34"/>
      <c r="H75" s="34"/>
      <c r="I75" s="34">
        <v>96</v>
      </c>
      <c r="J75" s="34"/>
      <c r="K75" s="34"/>
      <c r="L75" s="34"/>
      <c r="M75" s="34"/>
      <c r="N75" s="34"/>
      <c r="O75" s="34"/>
      <c r="P75" s="34">
        <v>98</v>
      </c>
      <c r="Q75" s="33">
        <f t="shared" ref="Q75:Q104" si="6">AVERAGE(E75:P75)</f>
        <v>97</v>
      </c>
      <c r="R75" s="242" t="str">
        <f t="shared" si="4"/>
        <v>NO</v>
      </c>
      <c r="S75" s="243" t="str">
        <f t="shared" si="5"/>
        <v>Inviable Sanitariamente</v>
      </c>
      <c r="T75" s="11"/>
    </row>
    <row r="76" spans="1:20" ht="32.1" customHeight="1">
      <c r="A76" s="310" t="s">
        <v>3526</v>
      </c>
      <c r="B76" s="231" t="s">
        <v>444</v>
      </c>
      <c r="C76" s="241" t="s">
        <v>3152</v>
      </c>
      <c r="D76" s="233">
        <v>98</v>
      </c>
      <c r="E76" s="34"/>
      <c r="F76" s="34"/>
      <c r="G76" s="34"/>
      <c r="H76" s="34"/>
      <c r="I76" s="34">
        <v>96</v>
      </c>
      <c r="J76" s="34"/>
      <c r="K76" s="34"/>
      <c r="L76" s="34"/>
      <c r="M76" s="34"/>
      <c r="N76" s="34"/>
      <c r="O76" s="34"/>
      <c r="P76" s="34">
        <v>98</v>
      </c>
      <c r="Q76" s="33">
        <f t="shared" si="6"/>
        <v>97</v>
      </c>
      <c r="R76" s="242" t="str">
        <f t="shared" si="4"/>
        <v>NO</v>
      </c>
      <c r="S76" s="243" t="str">
        <f t="shared" si="5"/>
        <v>Inviable Sanitariamente</v>
      </c>
      <c r="T76" s="12"/>
    </row>
    <row r="77" spans="1:20" ht="32.1" customHeight="1">
      <c r="A77" s="310" t="s">
        <v>3526</v>
      </c>
      <c r="B77" s="231" t="s">
        <v>3144</v>
      </c>
      <c r="C77" s="241" t="s">
        <v>3153</v>
      </c>
      <c r="D77" s="233">
        <v>40</v>
      </c>
      <c r="E77" s="34"/>
      <c r="F77" s="34"/>
      <c r="G77" s="34"/>
      <c r="H77" s="34"/>
      <c r="I77" s="34">
        <v>96</v>
      </c>
      <c r="J77" s="34"/>
      <c r="K77" s="34"/>
      <c r="L77" s="34"/>
      <c r="M77" s="34"/>
      <c r="N77" s="34"/>
      <c r="O77" s="34"/>
      <c r="P77" s="34">
        <v>98</v>
      </c>
      <c r="Q77" s="33">
        <f t="shared" si="6"/>
        <v>97</v>
      </c>
      <c r="R77" s="242" t="str">
        <f t="shared" si="4"/>
        <v>NO</v>
      </c>
      <c r="S77" s="243" t="str">
        <f t="shared" si="5"/>
        <v>Inviable Sanitariamente</v>
      </c>
      <c r="T77" s="12"/>
    </row>
    <row r="78" spans="1:20" ht="32.1" customHeight="1">
      <c r="A78" s="310" t="s">
        <v>3526</v>
      </c>
      <c r="B78" s="231" t="s">
        <v>451</v>
      </c>
      <c r="C78" s="241" t="s">
        <v>3154</v>
      </c>
      <c r="D78" s="233">
        <v>35</v>
      </c>
      <c r="E78" s="34"/>
      <c r="F78" s="34"/>
      <c r="G78" s="34"/>
      <c r="H78" s="34"/>
      <c r="I78" s="34"/>
      <c r="J78" s="34">
        <v>100</v>
      </c>
      <c r="K78" s="34">
        <v>100</v>
      </c>
      <c r="L78" s="34"/>
      <c r="M78" s="34"/>
      <c r="N78" s="34"/>
      <c r="O78" s="34"/>
      <c r="P78" s="34"/>
      <c r="Q78" s="33">
        <f t="shared" si="6"/>
        <v>100</v>
      </c>
      <c r="R78" s="242" t="str">
        <f t="shared" si="4"/>
        <v>NO</v>
      </c>
      <c r="S78" s="243" t="str">
        <f t="shared" si="5"/>
        <v>Inviable Sanitariamente</v>
      </c>
      <c r="T78" s="12"/>
    </row>
    <row r="79" spans="1:20" ht="32.1" customHeight="1">
      <c r="A79" s="310" t="s">
        <v>3526</v>
      </c>
      <c r="B79" s="231" t="s">
        <v>448</v>
      </c>
      <c r="C79" s="241" t="s">
        <v>3155</v>
      </c>
      <c r="D79" s="233">
        <v>70</v>
      </c>
      <c r="E79" s="34"/>
      <c r="F79" s="34"/>
      <c r="G79" s="34"/>
      <c r="H79" s="34"/>
      <c r="I79" s="34"/>
      <c r="J79" s="34">
        <v>100</v>
      </c>
      <c r="K79" s="34">
        <v>100</v>
      </c>
      <c r="L79" s="34"/>
      <c r="M79" s="34"/>
      <c r="N79" s="34"/>
      <c r="O79" s="34"/>
      <c r="P79" s="34"/>
      <c r="Q79" s="33">
        <f t="shared" si="6"/>
        <v>100</v>
      </c>
      <c r="R79" s="242" t="str">
        <f t="shared" si="4"/>
        <v>NO</v>
      </c>
      <c r="S79" s="243" t="str">
        <f t="shared" si="5"/>
        <v>Inviable Sanitariamente</v>
      </c>
      <c r="T79" s="12"/>
    </row>
    <row r="80" spans="1:20" ht="32.1" customHeight="1">
      <c r="A80" s="310" t="s">
        <v>3526</v>
      </c>
      <c r="B80" s="231" t="s">
        <v>341</v>
      </c>
      <c r="C80" s="241" t="s">
        <v>3156</v>
      </c>
      <c r="D80" s="233">
        <v>42</v>
      </c>
      <c r="E80" s="34"/>
      <c r="F80" s="34"/>
      <c r="G80" s="34"/>
      <c r="H80" s="34"/>
      <c r="I80" s="34"/>
      <c r="J80" s="34">
        <v>97.6</v>
      </c>
      <c r="K80" s="34">
        <v>97.6</v>
      </c>
      <c r="L80" s="34"/>
      <c r="M80" s="34"/>
      <c r="N80" s="34"/>
      <c r="O80" s="34"/>
      <c r="P80" s="34"/>
      <c r="Q80" s="33">
        <f t="shared" si="6"/>
        <v>97.6</v>
      </c>
      <c r="R80" s="242" t="str">
        <f t="shared" si="4"/>
        <v>NO</v>
      </c>
      <c r="S80" s="243" t="str">
        <f t="shared" si="5"/>
        <v>Inviable Sanitariamente</v>
      </c>
      <c r="T80" s="12"/>
    </row>
    <row r="81" spans="1:20" ht="32.1" customHeight="1">
      <c r="A81" s="310" t="s">
        <v>3526</v>
      </c>
      <c r="B81" s="231" t="s">
        <v>342</v>
      </c>
      <c r="C81" s="241" t="s">
        <v>3157</v>
      </c>
      <c r="D81" s="233">
        <v>91</v>
      </c>
      <c r="E81" s="34"/>
      <c r="F81" s="34"/>
      <c r="G81" s="34"/>
      <c r="H81" s="34"/>
      <c r="I81" s="34"/>
      <c r="J81" s="34">
        <v>100</v>
      </c>
      <c r="K81" s="34">
        <v>100</v>
      </c>
      <c r="L81" s="34"/>
      <c r="M81" s="34"/>
      <c r="N81" s="34"/>
      <c r="O81" s="34"/>
      <c r="P81" s="34"/>
      <c r="Q81" s="33">
        <f t="shared" si="6"/>
        <v>100</v>
      </c>
      <c r="R81" s="242" t="str">
        <f t="shared" si="4"/>
        <v>NO</v>
      </c>
      <c r="S81" s="243" t="str">
        <f t="shared" si="5"/>
        <v>Inviable Sanitariamente</v>
      </c>
      <c r="T81" s="12"/>
    </row>
    <row r="82" spans="1:20" ht="32.1" customHeight="1">
      <c r="A82" s="310" t="s">
        <v>3526</v>
      </c>
      <c r="B82" s="231" t="s">
        <v>446</v>
      </c>
      <c r="C82" s="241" t="s">
        <v>3158</v>
      </c>
      <c r="D82" s="233">
        <v>140</v>
      </c>
      <c r="E82" s="34"/>
      <c r="F82" s="34"/>
      <c r="G82" s="34"/>
      <c r="H82" s="34"/>
      <c r="I82" s="34"/>
      <c r="J82" s="34">
        <v>88</v>
      </c>
      <c r="K82" s="34"/>
      <c r="L82" s="34"/>
      <c r="M82" s="34"/>
      <c r="N82" s="34"/>
      <c r="O82" s="34"/>
      <c r="P82" s="34">
        <v>97.6</v>
      </c>
      <c r="Q82" s="33">
        <f t="shared" si="6"/>
        <v>92.8</v>
      </c>
      <c r="R82" s="242" t="str">
        <f t="shared" si="4"/>
        <v>NO</v>
      </c>
      <c r="S82" s="243" t="str">
        <f t="shared" si="5"/>
        <v>Inviable Sanitariamente</v>
      </c>
      <c r="T82" s="12"/>
    </row>
    <row r="83" spans="1:20" ht="32.1" customHeight="1">
      <c r="A83" s="310" t="s">
        <v>3526</v>
      </c>
      <c r="B83" s="231" t="s">
        <v>343</v>
      </c>
      <c r="C83" s="241" t="s">
        <v>3159</v>
      </c>
      <c r="D83" s="233">
        <v>375</v>
      </c>
      <c r="E83" s="34"/>
      <c r="F83" s="34"/>
      <c r="G83" s="34"/>
      <c r="H83" s="34"/>
      <c r="I83" s="34">
        <v>88</v>
      </c>
      <c r="J83" s="34"/>
      <c r="K83" s="34">
        <v>97.6</v>
      </c>
      <c r="L83" s="34"/>
      <c r="M83" s="34"/>
      <c r="N83" s="34"/>
      <c r="O83" s="34"/>
      <c r="P83" s="34"/>
      <c r="Q83" s="33">
        <f t="shared" si="6"/>
        <v>92.8</v>
      </c>
      <c r="R83" s="242" t="str">
        <f t="shared" si="4"/>
        <v>NO</v>
      </c>
      <c r="S83" s="243" t="str">
        <f t="shared" si="5"/>
        <v>Inviable Sanitariamente</v>
      </c>
      <c r="T83" s="12"/>
    </row>
    <row r="84" spans="1:20" s="20" customFormat="1" ht="32.1" customHeight="1">
      <c r="A84" s="310" t="s">
        <v>3526</v>
      </c>
      <c r="B84" s="231" t="s">
        <v>234</v>
      </c>
      <c r="C84" s="241" t="s">
        <v>3160</v>
      </c>
      <c r="D84" s="233">
        <v>33</v>
      </c>
      <c r="E84" s="34"/>
      <c r="F84" s="34"/>
      <c r="G84" s="293"/>
      <c r="H84" s="34"/>
      <c r="I84" s="34"/>
      <c r="J84" s="34">
        <v>97.6</v>
      </c>
      <c r="K84" s="34">
        <v>97.6</v>
      </c>
      <c r="L84" s="34"/>
      <c r="M84" s="34"/>
      <c r="N84" s="34"/>
      <c r="O84" s="34"/>
      <c r="P84" s="34"/>
      <c r="Q84" s="33">
        <f t="shared" si="6"/>
        <v>97.6</v>
      </c>
      <c r="R84" s="242" t="str">
        <f t="shared" si="4"/>
        <v>NO</v>
      </c>
      <c r="S84" s="243" t="str">
        <f t="shared" si="5"/>
        <v>Inviable Sanitariamente</v>
      </c>
      <c r="T84" s="19"/>
    </row>
    <row r="85" spans="1:20" s="15" customFormat="1" ht="32.1" customHeight="1">
      <c r="A85" s="310" t="s">
        <v>3526</v>
      </c>
      <c r="B85" s="231" t="s">
        <v>3145</v>
      </c>
      <c r="C85" s="241" t="s">
        <v>3161</v>
      </c>
      <c r="D85" s="233">
        <v>22</v>
      </c>
      <c r="E85" s="34"/>
      <c r="F85" s="34"/>
      <c r="G85" s="34"/>
      <c r="H85" s="34"/>
      <c r="I85" s="34">
        <v>88</v>
      </c>
      <c r="J85" s="34"/>
      <c r="K85" s="34">
        <v>97.6</v>
      </c>
      <c r="L85" s="34"/>
      <c r="M85" s="34"/>
      <c r="N85" s="34"/>
      <c r="O85" s="34"/>
      <c r="P85" s="34"/>
      <c r="Q85" s="33">
        <f t="shared" si="6"/>
        <v>92.8</v>
      </c>
      <c r="R85" s="242" t="str">
        <f t="shared" si="4"/>
        <v>NO</v>
      </c>
      <c r="S85" s="243" t="str">
        <f t="shared" si="5"/>
        <v>Inviable Sanitariamente</v>
      </c>
      <c r="T85" s="14"/>
    </row>
    <row r="86" spans="1:20" ht="32.1" customHeight="1">
      <c r="A86" s="310" t="s">
        <v>3526</v>
      </c>
      <c r="B86" s="231" t="s">
        <v>398</v>
      </c>
      <c r="C86" s="241" t="s">
        <v>3162</v>
      </c>
      <c r="D86" s="233">
        <v>90</v>
      </c>
      <c r="E86" s="34"/>
      <c r="F86" s="34"/>
      <c r="G86" s="34"/>
      <c r="H86" s="34"/>
      <c r="I86" s="34"/>
      <c r="J86" s="33">
        <v>0</v>
      </c>
      <c r="K86" s="34"/>
      <c r="L86" s="34"/>
      <c r="M86" s="34"/>
      <c r="N86" s="34"/>
      <c r="O86" s="33"/>
      <c r="P86" s="34">
        <v>0</v>
      </c>
      <c r="Q86" s="33">
        <f t="shared" si="6"/>
        <v>0</v>
      </c>
      <c r="R86" s="242" t="str">
        <f t="shared" si="4"/>
        <v>SI</v>
      </c>
      <c r="S86" s="243" t="str">
        <f t="shared" si="5"/>
        <v>Sin Riesgo</v>
      </c>
      <c r="T86" s="12"/>
    </row>
    <row r="87" spans="1:20" ht="32.1" customHeight="1">
      <c r="A87" s="310" t="s">
        <v>3526</v>
      </c>
      <c r="B87" s="231" t="s">
        <v>397</v>
      </c>
      <c r="C87" s="241" t="s">
        <v>3163</v>
      </c>
      <c r="D87" s="233">
        <v>90</v>
      </c>
      <c r="E87" s="34"/>
      <c r="F87" s="34"/>
      <c r="G87" s="34"/>
      <c r="H87" s="34"/>
      <c r="I87" s="34"/>
      <c r="J87" s="33">
        <v>0</v>
      </c>
      <c r="K87" s="34"/>
      <c r="L87" s="34"/>
      <c r="M87" s="34"/>
      <c r="N87" s="34"/>
      <c r="O87" s="33"/>
      <c r="P87" s="34">
        <v>0</v>
      </c>
      <c r="Q87" s="33">
        <f t="shared" si="6"/>
        <v>0</v>
      </c>
      <c r="R87" s="242" t="str">
        <f t="shared" si="4"/>
        <v>SI</v>
      </c>
      <c r="S87" s="243" t="str">
        <f t="shared" si="5"/>
        <v>Sin Riesgo</v>
      </c>
      <c r="T87" s="12"/>
    </row>
    <row r="88" spans="1:20" ht="32.1" customHeight="1">
      <c r="A88" s="310" t="s">
        <v>3526</v>
      </c>
      <c r="B88" s="231" t="s">
        <v>3146</v>
      </c>
      <c r="C88" s="241" t="s">
        <v>3164</v>
      </c>
      <c r="D88" s="233">
        <v>90</v>
      </c>
      <c r="E88" s="34"/>
      <c r="F88" s="34"/>
      <c r="G88" s="34"/>
      <c r="H88" s="34"/>
      <c r="I88" s="34"/>
      <c r="J88" s="33">
        <v>0</v>
      </c>
      <c r="K88" s="34"/>
      <c r="L88" s="34"/>
      <c r="M88" s="34"/>
      <c r="N88" s="34"/>
      <c r="O88" s="33"/>
      <c r="P88" s="34">
        <v>0</v>
      </c>
      <c r="Q88" s="33">
        <f t="shared" si="6"/>
        <v>0</v>
      </c>
      <c r="R88" s="242" t="str">
        <f t="shared" si="4"/>
        <v>SI</v>
      </c>
      <c r="S88" s="243" t="str">
        <f t="shared" si="5"/>
        <v>Sin Riesgo</v>
      </c>
      <c r="T88" s="12"/>
    </row>
    <row r="89" spans="1:20" ht="32.1" customHeight="1">
      <c r="A89" s="310" t="s">
        <v>3526</v>
      </c>
      <c r="B89" s="231" t="s">
        <v>396</v>
      </c>
      <c r="C89" s="241" t="s">
        <v>3165</v>
      </c>
      <c r="D89" s="233">
        <v>380</v>
      </c>
      <c r="E89" s="34"/>
      <c r="F89" s="34"/>
      <c r="G89" s="34"/>
      <c r="H89" s="34"/>
      <c r="I89" s="34"/>
      <c r="J89" s="33">
        <v>0</v>
      </c>
      <c r="K89" s="34"/>
      <c r="L89" s="34"/>
      <c r="M89" s="34"/>
      <c r="N89" s="34"/>
      <c r="O89" s="33"/>
      <c r="P89" s="34">
        <v>0</v>
      </c>
      <c r="Q89" s="33">
        <f t="shared" si="6"/>
        <v>0</v>
      </c>
      <c r="R89" s="242" t="str">
        <f t="shared" si="4"/>
        <v>SI</v>
      </c>
      <c r="S89" s="243" t="str">
        <f t="shared" si="5"/>
        <v>Sin Riesgo</v>
      </c>
      <c r="T89" s="12"/>
    </row>
    <row r="90" spans="1:20" ht="32.1" customHeight="1">
      <c r="A90" s="310" t="s">
        <v>3526</v>
      </c>
      <c r="B90" s="230" t="s">
        <v>450</v>
      </c>
      <c r="C90" s="245" t="s">
        <v>3166</v>
      </c>
      <c r="D90" s="240">
        <v>110</v>
      </c>
      <c r="E90" s="34"/>
      <c r="F90" s="34"/>
      <c r="G90" s="34"/>
      <c r="H90" s="34"/>
      <c r="I90" s="34"/>
      <c r="J90" s="34">
        <v>97.6</v>
      </c>
      <c r="K90" s="34"/>
      <c r="L90" s="34"/>
      <c r="M90" s="34"/>
      <c r="N90" s="34"/>
      <c r="O90" s="34"/>
      <c r="P90" s="34"/>
      <c r="Q90" s="33">
        <f t="shared" si="6"/>
        <v>97.6</v>
      </c>
      <c r="R90" s="242" t="str">
        <f t="shared" si="4"/>
        <v>NO</v>
      </c>
      <c r="S90" s="243" t="str">
        <f t="shared" si="5"/>
        <v>Inviable Sanitariamente</v>
      </c>
      <c r="T90" s="12"/>
    </row>
    <row r="91" spans="1:20" ht="32.1" customHeight="1">
      <c r="A91" s="439" t="s">
        <v>3526</v>
      </c>
      <c r="B91" s="439" t="s">
        <v>447</v>
      </c>
      <c r="C91" s="445" t="s">
        <v>3167</v>
      </c>
      <c r="D91" s="374">
        <v>40</v>
      </c>
      <c r="E91" s="261"/>
      <c r="F91" s="261"/>
      <c r="G91" s="261"/>
      <c r="H91" s="261"/>
      <c r="I91" s="261"/>
      <c r="J91" s="261"/>
      <c r="K91" s="261"/>
      <c r="L91" s="261"/>
      <c r="M91" s="261"/>
      <c r="N91" s="261"/>
      <c r="O91" s="261"/>
      <c r="P91" s="261"/>
      <c r="Q91" s="35"/>
      <c r="R91" s="35"/>
      <c r="S91" s="535"/>
      <c r="T91" s="12"/>
    </row>
    <row r="92" spans="1:20" ht="32.1" customHeight="1">
      <c r="A92" s="439" t="s">
        <v>3265</v>
      </c>
      <c r="B92" s="452" t="s">
        <v>3169</v>
      </c>
      <c r="C92" s="523" t="s">
        <v>3171</v>
      </c>
      <c r="D92" s="233">
        <v>240</v>
      </c>
      <c r="E92" s="312"/>
      <c r="F92" s="312"/>
      <c r="G92" s="312"/>
      <c r="H92" s="312"/>
      <c r="I92" s="312"/>
      <c r="J92" s="312">
        <v>99.1</v>
      </c>
      <c r="K92" s="312"/>
      <c r="L92" s="312"/>
      <c r="M92" s="312"/>
      <c r="N92" s="312"/>
      <c r="O92" s="312"/>
      <c r="P92" s="312"/>
      <c r="Q92" s="33">
        <f t="shared" si="6"/>
        <v>99.1</v>
      </c>
      <c r="R92" s="242" t="str">
        <f t="shared" ref="R92:R113" si="7">IF(Q92&lt;5,"SI","NO")</f>
        <v>NO</v>
      </c>
      <c r="S92" s="243" t="str">
        <f t="shared" si="5"/>
        <v>Inviable Sanitariamente</v>
      </c>
      <c r="T92" s="12"/>
    </row>
    <row r="93" spans="1:20" ht="32.1" customHeight="1">
      <c r="A93" s="439" t="s">
        <v>3265</v>
      </c>
      <c r="B93" s="452" t="s">
        <v>3170</v>
      </c>
      <c r="C93" s="523" t="s">
        <v>3171</v>
      </c>
      <c r="D93" s="233">
        <v>260</v>
      </c>
      <c r="E93" s="312"/>
      <c r="F93" s="312"/>
      <c r="G93" s="312"/>
      <c r="H93" s="312"/>
      <c r="I93" s="312"/>
      <c r="J93" s="312">
        <v>99.1</v>
      </c>
      <c r="K93" s="312"/>
      <c r="L93" s="312"/>
      <c r="M93" s="312"/>
      <c r="N93" s="312"/>
      <c r="O93" s="312"/>
      <c r="P93" s="312"/>
      <c r="Q93" s="33">
        <f t="shared" si="6"/>
        <v>99.1</v>
      </c>
      <c r="R93" s="242" t="str">
        <f t="shared" si="7"/>
        <v>NO</v>
      </c>
      <c r="S93" s="243" t="str">
        <f t="shared" si="5"/>
        <v>Inviable Sanitariamente</v>
      </c>
      <c r="T93" s="12"/>
    </row>
    <row r="94" spans="1:20" ht="32.1" customHeight="1">
      <c r="A94" s="437" t="s">
        <v>116</v>
      </c>
      <c r="B94" s="438" t="s">
        <v>6</v>
      </c>
      <c r="C94" s="449" t="s">
        <v>3168</v>
      </c>
      <c r="D94" s="233">
        <v>120</v>
      </c>
      <c r="E94" s="34"/>
      <c r="F94" s="34"/>
      <c r="G94" s="34"/>
      <c r="H94" s="34"/>
      <c r="I94" s="34">
        <v>31.6</v>
      </c>
      <c r="J94" s="34"/>
      <c r="K94" s="34"/>
      <c r="L94" s="34"/>
      <c r="M94" s="34">
        <v>57.6</v>
      </c>
      <c r="N94" s="34"/>
      <c r="O94" s="34"/>
      <c r="P94" s="34"/>
      <c r="Q94" s="33">
        <f t="shared" si="6"/>
        <v>44.6</v>
      </c>
      <c r="R94" s="242" t="str">
        <f t="shared" si="7"/>
        <v>NO</v>
      </c>
      <c r="S94" s="243" t="str">
        <f t="shared" si="5"/>
        <v>Alto</v>
      </c>
      <c r="T94" s="12"/>
    </row>
    <row r="95" spans="1:20" ht="32.1" customHeight="1">
      <c r="A95" s="437" t="s">
        <v>116</v>
      </c>
      <c r="B95" s="438" t="s">
        <v>346</v>
      </c>
      <c r="C95" s="449" t="s">
        <v>3172</v>
      </c>
      <c r="D95" s="233">
        <v>80</v>
      </c>
      <c r="E95" s="34"/>
      <c r="F95" s="34"/>
      <c r="G95" s="34">
        <v>96.8</v>
      </c>
      <c r="H95" s="34"/>
      <c r="I95" s="34"/>
      <c r="J95" s="34"/>
      <c r="K95" s="34"/>
      <c r="L95" s="34"/>
      <c r="M95" s="34"/>
      <c r="N95" s="34">
        <v>97.6</v>
      </c>
      <c r="O95" s="34"/>
      <c r="P95" s="34"/>
      <c r="Q95" s="33">
        <f t="shared" si="6"/>
        <v>97.199999999999989</v>
      </c>
      <c r="R95" s="242" t="str">
        <f t="shared" si="7"/>
        <v>NO</v>
      </c>
      <c r="S95" s="243" t="str">
        <f t="shared" si="5"/>
        <v>Inviable Sanitariamente</v>
      </c>
      <c r="T95" s="12"/>
    </row>
    <row r="96" spans="1:20" ht="32.1" customHeight="1">
      <c r="A96" s="437" t="s">
        <v>116</v>
      </c>
      <c r="B96" s="438" t="s">
        <v>344</v>
      </c>
      <c r="C96" s="449" t="s">
        <v>3173</v>
      </c>
      <c r="D96" s="233">
        <v>158</v>
      </c>
      <c r="E96" s="34"/>
      <c r="F96" s="34"/>
      <c r="G96" s="34">
        <v>84.2</v>
      </c>
      <c r="H96" s="34"/>
      <c r="I96" s="34"/>
      <c r="J96" s="34"/>
      <c r="K96" s="34"/>
      <c r="L96" s="34"/>
      <c r="M96" s="34">
        <v>88</v>
      </c>
      <c r="N96" s="34"/>
      <c r="O96" s="34"/>
      <c r="P96" s="34"/>
      <c r="Q96" s="33">
        <f t="shared" si="6"/>
        <v>86.1</v>
      </c>
      <c r="R96" s="242" t="str">
        <f t="shared" si="7"/>
        <v>NO</v>
      </c>
      <c r="S96" s="243" t="str">
        <f t="shared" si="5"/>
        <v>Inviable Sanitariamente</v>
      </c>
      <c r="T96" s="12"/>
    </row>
    <row r="97" spans="1:20" ht="32.1" customHeight="1">
      <c r="A97" s="437" t="s">
        <v>116</v>
      </c>
      <c r="B97" s="438" t="s">
        <v>345</v>
      </c>
      <c r="C97" s="449" t="s">
        <v>3174</v>
      </c>
      <c r="D97" s="233">
        <v>30</v>
      </c>
      <c r="E97" s="34"/>
      <c r="F97" s="34"/>
      <c r="G97" s="34">
        <v>96.8</v>
      </c>
      <c r="H97" s="34"/>
      <c r="I97" s="34"/>
      <c r="J97" s="34"/>
      <c r="K97" s="34"/>
      <c r="L97" s="34"/>
      <c r="M97" s="34"/>
      <c r="N97" s="34">
        <v>97.6</v>
      </c>
      <c r="O97" s="34"/>
      <c r="P97" s="34"/>
      <c r="Q97" s="33">
        <f t="shared" si="6"/>
        <v>97.199999999999989</v>
      </c>
      <c r="R97" s="242" t="str">
        <f t="shared" si="7"/>
        <v>NO</v>
      </c>
      <c r="S97" s="243" t="str">
        <f t="shared" si="5"/>
        <v>Inviable Sanitariamente</v>
      </c>
      <c r="T97" s="12"/>
    </row>
    <row r="98" spans="1:20" ht="32.1" customHeight="1">
      <c r="A98" s="437" t="s">
        <v>116</v>
      </c>
      <c r="B98" s="438" t="s">
        <v>80</v>
      </c>
      <c r="C98" s="449" t="s">
        <v>3175</v>
      </c>
      <c r="D98" s="233">
        <v>22</v>
      </c>
      <c r="E98" s="34"/>
      <c r="F98" s="34"/>
      <c r="G98" s="34"/>
      <c r="H98" s="34"/>
      <c r="I98" s="34">
        <v>84.2</v>
      </c>
      <c r="J98" s="34"/>
      <c r="K98" s="34"/>
      <c r="L98" s="34"/>
      <c r="M98" s="34">
        <v>97.6</v>
      </c>
      <c r="N98" s="34"/>
      <c r="O98" s="34"/>
      <c r="P98" s="34"/>
      <c r="Q98" s="33">
        <f t="shared" si="6"/>
        <v>90.9</v>
      </c>
      <c r="R98" s="242" t="str">
        <f t="shared" si="7"/>
        <v>NO</v>
      </c>
      <c r="S98" s="243" t="str">
        <f t="shared" si="5"/>
        <v>Inviable Sanitariamente</v>
      </c>
      <c r="T98" s="12"/>
    </row>
    <row r="99" spans="1:20" ht="32.1" customHeight="1">
      <c r="A99" s="437" t="s">
        <v>116</v>
      </c>
      <c r="B99" s="438" t="s">
        <v>3701</v>
      </c>
      <c r="C99" s="449" t="s">
        <v>3702</v>
      </c>
      <c r="D99" s="233">
        <v>70</v>
      </c>
      <c r="E99" s="34"/>
      <c r="F99" s="34"/>
      <c r="G99" s="34"/>
      <c r="H99" s="34"/>
      <c r="I99" s="34">
        <v>84.2</v>
      </c>
      <c r="J99" s="34"/>
      <c r="K99" s="34"/>
      <c r="L99" s="34"/>
      <c r="M99" s="34">
        <v>64</v>
      </c>
      <c r="N99" s="34"/>
      <c r="O99" s="34"/>
      <c r="P99" s="34"/>
      <c r="Q99" s="33">
        <f t="shared" si="6"/>
        <v>74.099999999999994</v>
      </c>
      <c r="R99" s="242" t="str">
        <f t="shared" si="7"/>
        <v>NO</v>
      </c>
      <c r="S99" s="243" t="str">
        <f t="shared" si="5"/>
        <v>Alto</v>
      </c>
      <c r="T99" s="12"/>
    </row>
    <row r="100" spans="1:20" ht="32.1" customHeight="1">
      <c r="A100" s="310" t="s">
        <v>118</v>
      </c>
      <c r="B100" s="231" t="s">
        <v>435</v>
      </c>
      <c r="C100" s="534" t="s">
        <v>3176</v>
      </c>
      <c r="D100" s="233">
        <v>80</v>
      </c>
      <c r="E100" s="34"/>
      <c r="F100" s="34"/>
      <c r="G100" s="34"/>
      <c r="H100" s="34"/>
      <c r="I100" s="34"/>
      <c r="J100" s="34"/>
      <c r="K100" s="34"/>
      <c r="L100" s="34"/>
      <c r="M100" s="34"/>
      <c r="N100" s="34"/>
      <c r="O100" s="34"/>
      <c r="P100" s="34"/>
      <c r="Q100" s="35"/>
      <c r="R100" s="35"/>
      <c r="S100" s="535"/>
    </row>
    <row r="101" spans="1:20" ht="32.1" customHeight="1">
      <c r="A101" s="310" t="s">
        <v>118</v>
      </c>
      <c r="B101" s="231" t="s">
        <v>4</v>
      </c>
      <c r="C101" s="534" t="s">
        <v>3177</v>
      </c>
      <c r="D101" s="233">
        <v>940</v>
      </c>
      <c r="E101" s="34"/>
      <c r="F101" s="34"/>
      <c r="G101" s="34">
        <v>31.6</v>
      </c>
      <c r="H101" s="34"/>
      <c r="I101" s="34">
        <v>84.2</v>
      </c>
      <c r="J101" s="34"/>
      <c r="K101" s="34">
        <v>93.4</v>
      </c>
      <c r="L101" s="34"/>
      <c r="M101" s="34">
        <v>97.3</v>
      </c>
      <c r="N101" s="34"/>
      <c r="O101" s="34">
        <v>97.3</v>
      </c>
      <c r="P101" s="34"/>
      <c r="Q101" s="33">
        <f t="shared" si="6"/>
        <v>80.760000000000005</v>
      </c>
      <c r="R101" s="242" t="str">
        <f t="shared" si="7"/>
        <v>NO</v>
      </c>
      <c r="S101" s="243" t="str">
        <f t="shared" si="5"/>
        <v>Inviable Sanitariamente</v>
      </c>
    </row>
    <row r="102" spans="1:20" ht="32.1" customHeight="1">
      <c r="A102" s="310" t="s">
        <v>118</v>
      </c>
      <c r="B102" s="231" t="s">
        <v>436</v>
      </c>
      <c r="C102" s="534" t="s">
        <v>3178</v>
      </c>
      <c r="D102" s="233">
        <v>16</v>
      </c>
      <c r="E102" s="34"/>
      <c r="F102" s="34"/>
      <c r="G102" s="34"/>
      <c r="H102" s="34"/>
      <c r="I102" s="34"/>
      <c r="J102" s="34"/>
      <c r="K102" s="34"/>
      <c r="L102" s="34"/>
      <c r="M102" s="34"/>
      <c r="N102" s="34"/>
      <c r="O102" s="34"/>
      <c r="P102" s="34"/>
      <c r="Q102" s="35"/>
      <c r="R102" s="35"/>
      <c r="S102" s="535"/>
    </row>
    <row r="103" spans="1:20" ht="32.1" customHeight="1">
      <c r="A103" s="310" t="s">
        <v>118</v>
      </c>
      <c r="B103" s="231" t="s">
        <v>437</v>
      </c>
      <c r="C103" s="534" t="s">
        <v>3179</v>
      </c>
      <c r="D103" s="233">
        <v>19</v>
      </c>
      <c r="E103" s="34"/>
      <c r="F103" s="34"/>
      <c r="G103" s="34"/>
      <c r="H103" s="34"/>
      <c r="I103" s="34"/>
      <c r="J103" s="34"/>
      <c r="K103" s="34"/>
      <c r="L103" s="34"/>
      <c r="M103" s="34"/>
      <c r="N103" s="34"/>
      <c r="O103" s="34"/>
      <c r="P103" s="34"/>
      <c r="Q103" s="35"/>
      <c r="R103" s="35"/>
      <c r="S103" s="535"/>
    </row>
    <row r="104" spans="1:20" ht="32.1" customHeight="1">
      <c r="A104" s="310" t="s">
        <v>118</v>
      </c>
      <c r="B104" s="231" t="s">
        <v>353</v>
      </c>
      <c r="C104" s="534" t="s">
        <v>3180</v>
      </c>
      <c r="D104" s="233">
        <v>210</v>
      </c>
      <c r="E104" s="34"/>
      <c r="F104" s="34"/>
      <c r="G104" s="34"/>
      <c r="H104" s="34">
        <v>96.8</v>
      </c>
      <c r="I104" s="34"/>
      <c r="J104" s="34"/>
      <c r="K104" s="34"/>
      <c r="L104" s="34"/>
      <c r="M104" s="34"/>
      <c r="N104" s="34"/>
      <c r="O104" s="34"/>
      <c r="P104" s="34"/>
      <c r="Q104" s="33">
        <f t="shared" si="6"/>
        <v>96.8</v>
      </c>
      <c r="R104" s="242" t="str">
        <f t="shared" si="7"/>
        <v>NO</v>
      </c>
      <c r="S104" s="243" t="str">
        <f t="shared" si="5"/>
        <v>Inviable Sanitariamente</v>
      </c>
    </row>
    <row r="105" spans="1:20" ht="32.1" customHeight="1">
      <c r="A105" s="310" t="s">
        <v>118</v>
      </c>
      <c r="B105" s="231" t="s">
        <v>354</v>
      </c>
      <c r="C105" s="534" t="s">
        <v>3181</v>
      </c>
      <c r="D105" s="233">
        <v>176</v>
      </c>
      <c r="E105" s="34"/>
      <c r="F105" s="34"/>
      <c r="G105" s="34"/>
      <c r="H105" s="34"/>
      <c r="I105" s="34"/>
      <c r="J105" s="34"/>
      <c r="K105" s="34"/>
      <c r="L105" s="34"/>
      <c r="M105" s="34"/>
      <c r="N105" s="34"/>
      <c r="O105" s="34"/>
      <c r="P105" s="34"/>
      <c r="Q105" s="35"/>
      <c r="R105" s="35"/>
      <c r="S105" s="535"/>
    </row>
    <row r="106" spans="1:20" ht="32.1" customHeight="1">
      <c r="A106" s="310" t="s">
        <v>118</v>
      </c>
      <c r="B106" s="231" t="s">
        <v>352</v>
      </c>
      <c r="C106" s="534" t="s">
        <v>3182</v>
      </c>
      <c r="D106" s="233">
        <v>540</v>
      </c>
      <c r="E106" s="34"/>
      <c r="F106" s="34"/>
      <c r="G106" s="34"/>
      <c r="H106" s="34">
        <v>96.8</v>
      </c>
      <c r="I106" s="34"/>
      <c r="J106" s="34"/>
      <c r="K106" s="34"/>
      <c r="L106" s="34"/>
      <c r="M106" s="34"/>
      <c r="N106" s="34"/>
      <c r="O106" s="34"/>
      <c r="P106" s="34"/>
      <c r="Q106" s="33">
        <f t="shared" ref="Q106:Q113" si="8">AVERAGE(E106:P106)</f>
        <v>96.8</v>
      </c>
      <c r="R106" s="242" t="str">
        <f t="shared" si="7"/>
        <v>NO</v>
      </c>
      <c r="S106" s="243" t="str">
        <f t="shared" si="5"/>
        <v>Inviable Sanitariamente</v>
      </c>
    </row>
    <row r="107" spans="1:20" ht="32.1" customHeight="1">
      <c r="A107" s="310" t="s">
        <v>118</v>
      </c>
      <c r="B107" s="231" t="s">
        <v>438</v>
      </c>
      <c r="C107" s="534" t="s">
        <v>3183</v>
      </c>
      <c r="D107" s="233">
        <v>64</v>
      </c>
      <c r="E107" s="34"/>
      <c r="F107" s="34"/>
      <c r="G107" s="34"/>
      <c r="H107" s="34"/>
      <c r="I107" s="34"/>
      <c r="J107" s="34"/>
      <c r="K107" s="34"/>
      <c r="L107" s="34"/>
      <c r="M107" s="34"/>
      <c r="N107" s="34"/>
      <c r="O107" s="34"/>
      <c r="P107" s="34"/>
      <c r="Q107" s="35"/>
      <c r="R107" s="35"/>
      <c r="S107" s="535"/>
    </row>
    <row r="108" spans="1:20" ht="30" customHeight="1">
      <c r="A108" s="310" t="s">
        <v>118</v>
      </c>
      <c r="B108" s="231" t="s">
        <v>453</v>
      </c>
      <c r="C108" s="534" t="s">
        <v>3184</v>
      </c>
      <c r="D108" s="233">
        <v>136</v>
      </c>
      <c r="E108" s="34"/>
      <c r="F108" s="34"/>
      <c r="G108" s="34"/>
      <c r="H108" s="34"/>
      <c r="I108" s="34"/>
      <c r="J108" s="34"/>
      <c r="K108" s="34"/>
      <c r="L108" s="34"/>
      <c r="M108" s="34"/>
      <c r="N108" s="34"/>
      <c r="O108" s="34"/>
      <c r="P108" s="34"/>
      <c r="Q108" s="35"/>
      <c r="R108" s="35"/>
      <c r="S108" s="535"/>
    </row>
    <row r="109" spans="1:20" ht="30" customHeight="1">
      <c r="A109" s="310" t="s">
        <v>118</v>
      </c>
      <c r="B109" s="231" t="s">
        <v>348</v>
      </c>
      <c r="C109" s="534" t="s">
        <v>3185</v>
      </c>
      <c r="D109" s="233">
        <v>1184</v>
      </c>
      <c r="E109" s="34">
        <v>0</v>
      </c>
      <c r="F109" s="34"/>
      <c r="G109" s="34">
        <v>0</v>
      </c>
      <c r="H109" s="34"/>
      <c r="I109" s="34">
        <v>0</v>
      </c>
      <c r="J109" s="34"/>
      <c r="K109" s="34">
        <v>0</v>
      </c>
      <c r="L109" s="34"/>
      <c r="M109" s="34">
        <v>0</v>
      </c>
      <c r="N109" s="34"/>
      <c r="O109" s="34">
        <v>0</v>
      </c>
      <c r="P109" s="34"/>
      <c r="Q109" s="33">
        <f t="shared" si="8"/>
        <v>0</v>
      </c>
      <c r="R109" s="35" t="str">
        <f t="shared" si="7"/>
        <v>SI</v>
      </c>
      <c r="S109" s="243" t="str">
        <f t="shared" si="5"/>
        <v>Sin Riesgo</v>
      </c>
    </row>
    <row r="110" spans="1:20" ht="30" customHeight="1">
      <c r="A110" s="310" t="s">
        <v>118</v>
      </c>
      <c r="B110" s="231" t="s">
        <v>347</v>
      </c>
      <c r="C110" s="534" t="s">
        <v>3186</v>
      </c>
      <c r="D110" s="233">
        <v>5876</v>
      </c>
      <c r="E110" s="34">
        <v>0</v>
      </c>
      <c r="F110" s="34"/>
      <c r="G110" s="34">
        <v>0</v>
      </c>
      <c r="H110" s="34"/>
      <c r="I110" s="34">
        <v>0</v>
      </c>
      <c r="J110" s="34"/>
      <c r="K110" s="34">
        <v>0</v>
      </c>
      <c r="L110" s="34"/>
      <c r="M110" s="34">
        <v>0</v>
      </c>
      <c r="N110" s="34"/>
      <c r="O110" s="34">
        <v>0</v>
      </c>
      <c r="P110" s="34"/>
      <c r="Q110" s="33">
        <f t="shared" si="8"/>
        <v>0</v>
      </c>
      <c r="R110" s="242" t="str">
        <f t="shared" si="7"/>
        <v>SI</v>
      </c>
      <c r="S110" s="243" t="str">
        <f t="shared" si="5"/>
        <v>Sin Riesgo</v>
      </c>
    </row>
    <row r="111" spans="1:20" ht="30" customHeight="1">
      <c r="A111" s="310" t="s">
        <v>118</v>
      </c>
      <c r="B111" s="231" t="s">
        <v>349</v>
      </c>
      <c r="C111" s="534" t="s">
        <v>3187</v>
      </c>
      <c r="D111" s="233">
        <v>2615</v>
      </c>
      <c r="E111" s="34">
        <v>0</v>
      </c>
      <c r="F111" s="34"/>
      <c r="G111" s="34">
        <v>0</v>
      </c>
      <c r="H111" s="34"/>
      <c r="I111" s="34">
        <v>0</v>
      </c>
      <c r="J111" s="34"/>
      <c r="K111" s="34">
        <v>0</v>
      </c>
      <c r="L111" s="34"/>
      <c r="M111" s="34">
        <v>0</v>
      </c>
      <c r="N111" s="34"/>
      <c r="O111" s="34">
        <v>0</v>
      </c>
      <c r="P111" s="34"/>
      <c r="Q111" s="33">
        <f t="shared" si="8"/>
        <v>0</v>
      </c>
      <c r="R111" s="242" t="str">
        <f t="shared" si="7"/>
        <v>SI</v>
      </c>
      <c r="S111" s="243" t="str">
        <f t="shared" si="5"/>
        <v>Sin Riesgo</v>
      </c>
    </row>
    <row r="112" spans="1:20" ht="30" customHeight="1">
      <c r="A112" s="310" t="s">
        <v>118</v>
      </c>
      <c r="B112" s="231" t="s">
        <v>350</v>
      </c>
      <c r="C112" s="534" t="s">
        <v>3188</v>
      </c>
      <c r="D112" s="233">
        <v>848</v>
      </c>
      <c r="E112" s="34"/>
      <c r="F112" s="34"/>
      <c r="G112" s="34"/>
      <c r="H112" s="34"/>
      <c r="I112" s="34"/>
      <c r="J112" s="34">
        <v>96.8</v>
      </c>
      <c r="K112" s="34"/>
      <c r="L112" s="34"/>
      <c r="M112" s="34"/>
      <c r="N112" s="34"/>
      <c r="O112" s="34"/>
      <c r="P112" s="34"/>
      <c r="Q112" s="33">
        <f>AVERAGE(E112:P112)</f>
        <v>96.8</v>
      </c>
      <c r="R112" s="247" t="str">
        <f t="shared" si="7"/>
        <v>NO</v>
      </c>
      <c r="S112" s="243" t="str">
        <f t="shared" si="5"/>
        <v>Inviable Sanitariamente</v>
      </c>
    </row>
    <row r="113" spans="1:19" ht="33" customHeight="1">
      <c r="A113" s="310" t="s">
        <v>118</v>
      </c>
      <c r="B113" s="231" t="s">
        <v>351</v>
      </c>
      <c r="C113" s="534" t="s">
        <v>3189</v>
      </c>
      <c r="D113" s="233">
        <v>148</v>
      </c>
      <c r="E113" s="34"/>
      <c r="F113" s="34"/>
      <c r="G113" s="34"/>
      <c r="H113" s="34">
        <v>96.8</v>
      </c>
      <c r="I113" s="34"/>
      <c r="J113" s="34"/>
      <c r="K113" s="34"/>
      <c r="L113" s="34"/>
      <c r="M113" s="34"/>
      <c r="N113" s="34"/>
      <c r="O113" s="34"/>
      <c r="P113" s="34"/>
      <c r="Q113" s="33">
        <f t="shared" si="8"/>
        <v>96.8</v>
      </c>
      <c r="R113" s="247" t="str">
        <f t="shared" si="7"/>
        <v>NO</v>
      </c>
      <c r="S113" s="243" t="str">
        <f t="shared" si="5"/>
        <v>Inviable Sanitariamente</v>
      </c>
    </row>
    <row r="114" spans="1:19" ht="30" customHeight="1">
      <c r="A114" s="178"/>
      <c r="B114" s="157"/>
      <c r="C114" s="157"/>
      <c r="D114" s="179"/>
      <c r="E114" s="180"/>
      <c r="F114" s="180"/>
      <c r="G114" s="180"/>
      <c r="H114" s="180"/>
      <c r="I114" s="180"/>
      <c r="J114" s="180"/>
      <c r="K114" s="180"/>
      <c r="L114" s="180"/>
      <c r="M114" s="180"/>
      <c r="N114" s="180"/>
      <c r="O114" s="180"/>
      <c r="P114" s="180"/>
      <c r="Q114" s="63"/>
      <c r="R114" s="63"/>
      <c r="S114" s="189"/>
    </row>
    <row r="115" spans="1:19" ht="30" customHeight="1">
      <c r="A115" s="74"/>
      <c r="C115" s="397"/>
      <c r="D115" s="395"/>
      <c r="E115" s="395"/>
      <c r="F115" s="395"/>
      <c r="G115" s="395"/>
      <c r="H115" s="395"/>
      <c r="I115" s="395"/>
      <c r="J115" s="395"/>
      <c r="K115" s="395"/>
      <c r="L115" s="395"/>
      <c r="M115" s="395"/>
      <c r="N115" s="395"/>
      <c r="O115" s="395"/>
      <c r="P115" s="395"/>
      <c r="Q115" s="395"/>
      <c r="R115" s="395"/>
      <c r="S115" s="395"/>
    </row>
    <row r="116" spans="1:19" ht="51" customHeight="1">
      <c r="A116" s="196" t="s">
        <v>3646</v>
      </c>
      <c r="B116" s="195" t="s">
        <v>3700</v>
      </c>
      <c r="C116" s="633"/>
      <c r="D116" s="634"/>
      <c r="E116" s="634"/>
      <c r="F116" s="634"/>
      <c r="G116" s="634"/>
      <c r="H116" s="634"/>
      <c r="I116" s="634"/>
      <c r="J116" s="634"/>
      <c r="K116" s="634"/>
      <c r="L116" s="634"/>
      <c r="M116" s="634"/>
      <c r="N116" s="634"/>
      <c r="O116" s="634"/>
      <c r="P116" s="634"/>
      <c r="Q116" s="634"/>
      <c r="R116" s="634"/>
      <c r="S116" s="635"/>
    </row>
    <row r="117" spans="1:19" ht="30" customHeight="1">
      <c r="A117" s="190" t="s">
        <v>3617</v>
      </c>
      <c r="B117" s="198">
        <f>COUNTIF(E11:P113,"&lt;=5")</f>
        <v>55</v>
      </c>
      <c r="C117" s="397"/>
      <c r="D117" s="395"/>
      <c r="E117" s="395"/>
      <c r="F117" s="395"/>
      <c r="G117" s="395"/>
      <c r="H117" s="395"/>
      <c r="I117" s="395"/>
      <c r="J117" s="395"/>
      <c r="K117" s="395"/>
      <c r="L117" s="395"/>
      <c r="M117" s="395"/>
      <c r="N117" s="395"/>
      <c r="O117" s="395"/>
      <c r="P117" s="395"/>
      <c r="Q117" s="395"/>
      <c r="R117" s="395"/>
      <c r="S117" s="395"/>
    </row>
    <row r="118" spans="1:19" ht="30" customHeight="1">
      <c r="A118" s="191" t="s">
        <v>3618</v>
      </c>
      <c r="B118" s="198">
        <f>COUNTIFS(E11:P113,"&gt;5",E11:P113,"&lt;=14")</f>
        <v>8</v>
      </c>
      <c r="C118" s="397"/>
      <c r="D118" s="395"/>
      <c r="E118" s="395"/>
      <c r="F118" s="395"/>
      <c r="G118" s="395"/>
      <c r="H118" s="395"/>
      <c r="I118" s="395"/>
      <c r="J118" s="395"/>
      <c r="K118" s="395"/>
      <c r="L118" s="395"/>
      <c r="M118" s="395"/>
      <c r="N118" s="395"/>
      <c r="O118" s="395"/>
      <c r="P118" s="395"/>
      <c r="Q118" s="395"/>
      <c r="R118" s="395"/>
      <c r="S118" s="395"/>
    </row>
    <row r="119" spans="1:19" ht="30" customHeight="1">
      <c r="A119" s="192" t="s">
        <v>3619</v>
      </c>
      <c r="B119" s="198">
        <f>COUNTIFS(E11:P113,"&gt;14",E11:P113,"&lt;=35")</f>
        <v>5</v>
      </c>
      <c r="C119" s="397"/>
      <c r="D119" s="395"/>
      <c r="E119" s="395"/>
      <c r="F119" s="395"/>
      <c r="G119" s="395"/>
      <c r="H119" s="395"/>
      <c r="I119" s="395"/>
      <c r="J119" s="395"/>
      <c r="K119" s="395"/>
      <c r="L119" s="395"/>
      <c r="M119" s="395"/>
      <c r="N119" s="395"/>
      <c r="O119" s="395"/>
      <c r="P119" s="395"/>
      <c r="Q119" s="395"/>
      <c r="R119" s="395"/>
      <c r="S119" s="395"/>
    </row>
    <row r="120" spans="1:19" ht="30" customHeight="1">
      <c r="A120" s="193" t="s">
        <v>3620</v>
      </c>
      <c r="B120" s="198">
        <f>COUNTIFS(E11:P113,"&gt;35",E11:P113,"&lt;=80")</f>
        <v>21</v>
      </c>
      <c r="C120" s="397"/>
      <c r="D120" s="395"/>
      <c r="E120" s="395"/>
      <c r="F120" s="395"/>
      <c r="G120" s="395"/>
      <c r="H120" s="395"/>
      <c r="I120" s="395"/>
      <c r="J120" s="395"/>
      <c r="K120" s="395"/>
      <c r="L120" s="395"/>
      <c r="M120" s="395"/>
      <c r="N120" s="395"/>
      <c r="O120" s="395"/>
      <c r="P120" s="395"/>
      <c r="Q120" s="395"/>
      <c r="R120" s="395"/>
      <c r="S120" s="395"/>
    </row>
    <row r="121" spans="1:19" ht="39" customHeight="1">
      <c r="A121" s="194" t="s">
        <v>3621</v>
      </c>
      <c r="B121" s="198">
        <f>COUNTIFS(E11:P113,"&gt;80",E11:P113,"&lt;=100")</f>
        <v>97</v>
      </c>
      <c r="C121" s="397"/>
      <c r="D121" s="395"/>
      <c r="E121" s="395"/>
      <c r="F121" s="395"/>
      <c r="G121" s="395"/>
      <c r="H121" s="395"/>
      <c r="I121" s="395"/>
      <c r="J121" s="395"/>
      <c r="K121" s="395"/>
      <c r="L121" s="395"/>
      <c r="M121" s="395"/>
      <c r="N121" s="395"/>
      <c r="O121" s="395"/>
      <c r="P121" s="395"/>
      <c r="Q121" s="395"/>
      <c r="R121" s="395"/>
      <c r="S121" s="395"/>
    </row>
    <row r="122" spans="1:19" ht="30" customHeight="1">
      <c r="A122" s="213" t="s">
        <v>3622</v>
      </c>
      <c r="B122" s="214">
        <f>COUNT(E11:P113)</f>
        <v>186</v>
      </c>
      <c r="C122" s="397"/>
      <c r="D122" s="395"/>
      <c r="E122" s="395"/>
      <c r="F122" s="395"/>
      <c r="G122" s="395"/>
      <c r="H122" s="395"/>
      <c r="I122" s="395"/>
      <c r="J122" s="395"/>
      <c r="K122" s="395"/>
      <c r="L122" s="395"/>
      <c r="M122" s="395"/>
      <c r="N122" s="395"/>
      <c r="O122" s="395"/>
      <c r="P122" s="395"/>
      <c r="Q122" s="395"/>
      <c r="R122" s="395"/>
      <c r="S122" s="395"/>
    </row>
    <row r="123" spans="1:19" ht="32.25" customHeight="1">
      <c r="A123" s="197" t="s">
        <v>3624</v>
      </c>
      <c r="B123" s="199">
        <f>B122-B117</f>
        <v>131</v>
      </c>
      <c r="C123" s="397"/>
      <c r="D123" s="395"/>
      <c r="E123" s="395"/>
      <c r="F123" s="395"/>
      <c r="G123" s="395"/>
      <c r="H123" s="395"/>
      <c r="I123" s="395"/>
      <c r="J123" s="395"/>
      <c r="K123" s="395"/>
      <c r="L123" s="395"/>
      <c r="M123" s="395"/>
      <c r="N123" s="395"/>
      <c r="O123" s="395"/>
      <c r="P123" s="395"/>
      <c r="Q123" s="395"/>
      <c r="R123" s="395"/>
      <c r="S123" s="395"/>
    </row>
    <row r="124" spans="1:19" ht="30" customHeight="1">
      <c r="A124" s="74"/>
    </row>
    <row r="125" spans="1:19" ht="30" customHeight="1">
      <c r="A125" s="74"/>
    </row>
    <row r="126" spans="1:19" ht="30" customHeight="1">
      <c r="A126" s="74"/>
    </row>
    <row r="127" spans="1:19" ht="30" customHeight="1">
      <c r="A127" s="74"/>
    </row>
    <row r="128" spans="1:19" ht="30" customHeight="1">
      <c r="A128" s="74"/>
    </row>
    <row r="129" spans="1:1" ht="30" customHeight="1">
      <c r="A129" s="74"/>
    </row>
    <row r="130" spans="1:1" ht="30" customHeight="1">
      <c r="A130" s="74"/>
    </row>
    <row r="131" spans="1:1" ht="30" customHeight="1">
      <c r="A131" s="74"/>
    </row>
    <row r="132" spans="1:1" ht="30" customHeight="1">
      <c r="A132" s="74"/>
    </row>
    <row r="133" spans="1:1" ht="30" customHeight="1">
      <c r="A133" s="74"/>
    </row>
    <row r="134" spans="1:1" ht="30" customHeight="1">
      <c r="A134" s="74"/>
    </row>
    <row r="135" spans="1:1" ht="30" customHeight="1">
      <c r="A135" s="74"/>
    </row>
    <row r="136" spans="1:1" ht="30" customHeight="1">
      <c r="A136" s="74"/>
    </row>
    <row r="137" spans="1:1" ht="30" customHeight="1">
      <c r="A137" s="74"/>
    </row>
    <row r="138" spans="1:1" ht="30" customHeight="1">
      <c r="A138" s="74"/>
    </row>
    <row r="139" spans="1:1" ht="30" customHeight="1">
      <c r="A139" s="74"/>
    </row>
    <row r="140" spans="1:1" ht="30" customHeight="1">
      <c r="A140" s="74"/>
    </row>
    <row r="141" spans="1:1" ht="30" customHeight="1">
      <c r="A141" s="74"/>
    </row>
    <row r="142" spans="1:1" ht="30" customHeight="1">
      <c r="A142" s="74"/>
    </row>
    <row r="143" spans="1:1" ht="30" customHeight="1">
      <c r="A143" s="74"/>
    </row>
    <row r="144" spans="1:1" ht="30" customHeight="1">
      <c r="A144" s="74"/>
    </row>
    <row r="145" spans="1:1" ht="30" customHeight="1">
      <c r="A145" s="74"/>
    </row>
    <row r="146" spans="1:1" ht="30" customHeight="1">
      <c r="A146" s="74"/>
    </row>
    <row r="147" spans="1:1" ht="30" customHeight="1">
      <c r="A147" s="74"/>
    </row>
    <row r="148" spans="1:1" ht="30" customHeight="1">
      <c r="A148" s="74"/>
    </row>
    <row r="149" spans="1:1" ht="30" customHeight="1">
      <c r="A149" s="74"/>
    </row>
    <row r="150" spans="1:1" ht="30" customHeight="1">
      <c r="A150" s="74"/>
    </row>
    <row r="151" spans="1:1" ht="30" customHeight="1">
      <c r="A151" s="74"/>
    </row>
    <row r="152" spans="1:1" ht="30" customHeight="1">
      <c r="A152" s="74"/>
    </row>
    <row r="153" spans="1:1" ht="30" customHeight="1">
      <c r="A153" s="74"/>
    </row>
    <row r="154" spans="1:1" ht="30" customHeight="1">
      <c r="A154" s="74"/>
    </row>
    <row r="155" spans="1:1" ht="30" customHeight="1">
      <c r="A155" s="74"/>
    </row>
    <row r="156" spans="1:1" ht="30" customHeight="1">
      <c r="A156" s="74"/>
    </row>
    <row r="157" spans="1:1" ht="30" customHeight="1">
      <c r="A157" s="74"/>
    </row>
    <row r="158" spans="1:1" ht="30" customHeight="1">
      <c r="A158" s="74"/>
    </row>
    <row r="159" spans="1:1" ht="30" customHeight="1">
      <c r="A159" s="74"/>
    </row>
    <row r="160" spans="1:1" ht="30" customHeight="1">
      <c r="A160" s="74"/>
    </row>
    <row r="161" spans="1:1" ht="30" customHeight="1">
      <c r="A161" s="74"/>
    </row>
    <row r="162" spans="1:1" ht="30" customHeight="1">
      <c r="A162" s="74"/>
    </row>
    <row r="163" spans="1:1" ht="30" customHeight="1">
      <c r="A163" s="74"/>
    </row>
    <row r="164" spans="1:1" ht="30" customHeight="1">
      <c r="A164" s="74"/>
    </row>
    <row r="165" spans="1:1" ht="30" customHeight="1">
      <c r="A165" s="74"/>
    </row>
    <row r="166" spans="1:1" ht="30" customHeight="1">
      <c r="A166" s="74"/>
    </row>
    <row r="167" spans="1:1" ht="30" customHeight="1">
      <c r="A167" s="74"/>
    </row>
    <row r="168" spans="1:1" ht="30" customHeight="1">
      <c r="A168" s="74"/>
    </row>
    <row r="169" spans="1:1" ht="30" customHeight="1">
      <c r="A169" s="74"/>
    </row>
    <row r="170" spans="1:1" ht="30" customHeight="1">
      <c r="A170" s="74"/>
    </row>
    <row r="171" spans="1:1" ht="30" customHeight="1">
      <c r="A171" s="74"/>
    </row>
    <row r="172" spans="1:1" ht="30" customHeight="1">
      <c r="A172" s="74"/>
    </row>
    <row r="173" spans="1:1" ht="30" customHeight="1">
      <c r="A173" s="74"/>
    </row>
    <row r="174" spans="1:1" ht="30" customHeight="1">
      <c r="A174" s="74"/>
    </row>
    <row r="175" spans="1:1" ht="30" customHeight="1">
      <c r="A175" s="74"/>
    </row>
    <row r="176" spans="1:1" ht="30" customHeight="1">
      <c r="A176" s="74"/>
    </row>
    <row r="177" spans="1:1" ht="30" customHeight="1">
      <c r="A177" s="74"/>
    </row>
    <row r="178" spans="1:1" ht="30" customHeight="1">
      <c r="A178" s="74"/>
    </row>
    <row r="179" spans="1:1" ht="30" customHeight="1">
      <c r="A179" s="74"/>
    </row>
    <row r="180" spans="1:1" ht="30" customHeight="1">
      <c r="A180" s="74"/>
    </row>
    <row r="181" spans="1:1" ht="30" customHeight="1">
      <c r="A181" s="74"/>
    </row>
    <row r="182" spans="1:1" ht="30" customHeight="1">
      <c r="A182" s="74"/>
    </row>
    <row r="183" spans="1:1" ht="30" customHeight="1">
      <c r="A183" s="74"/>
    </row>
    <row r="184" spans="1:1" ht="30" customHeight="1">
      <c r="A184" s="74"/>
    </row>
    <row r="185" spans="1:1" ht="30" customHeight="1">
      <c r="A185" s="74"/>
    </row>
    <row r="186" spans="1:1" ht="30" customHeight="1">
      <c r="A186" s="74"/>
    </row>
    <row r="187" spans="1:1" ht="30" customHeight="1">
      <c r="A187" s="74"/>
    </row>
    <row r="188" spans="1:1" ht="30" customHeight="1">
      <c r="A188" s="74"/>
    </row>
    <row r="189" spans="1:1" ht="30" customHeight="1">
      <c r="A189" s="74"/>
    </row>
    <row r="190" spans="1:1" ht="30" customHeight="1">
      <c r="A190" s="74"/>
    </row>
    <row r="191" spans="1:1" ht="30" customHeight="1">
      <c r="A191" s="74"/>
    </row>
    <row r="192" spans="1:1" ht="30" customHeight="1">
      <c r="A192" s="74"/>
    </row>
    <row r="193" spans="1:1" ht="30" customHeight="1">
      <c r="A193" s="74"/>
    </row>
    <row r="194" spans="1:1" ht="30" customHeight="1">
      <c r="A194" s="74"/>
    </row>
    <row r="195" spans="1:1" ht="30" customHeight="1">
      <c r="A195" s="74"/>
    </row>
    <row r="196" spans="1:1" ht="30" customHeight="1">
      <c r="A196" s="74"/>
    </row>
    <row r="197" spans="1:1" ht="30" customHeight="1">
      <c r="A197" s="74"/>
    </row>
    <row r="198" spans="1:1" ht="30" customHeight="1">
      <c r="A198" s="74"/>
    </row>
    <row r="199" spans="1:1" ht="30" customHeight="1">
      <c r="A199" s="74"/>
    </row>
    <row r="200" spans="1:1" ht="30" customHeight="1">
      <c r="A200" s="74"/>
    </row>
    <row r="201" spans="1:1" ht="30" customHeight="1">
      <c r="A201" s="74"/>
    </row>
    <row r="202" spans="1:1" ht="30" customHeight="1">
      <c r="A202" s="74"/>
    </row>
    <row r="203" spans="1:1" ht="30" customHeight="1">
      <c r="A203" s="74"/>
    </row>
    <row r="204" spans="1:1" ht="30" customHeight="1">
      <c r="A204" s="74"/>
    </row>
    <row r="205" spans="1:1" ht="30" customHeight="1">
      <c r="A205" s="74"/>
    </row>
    <row r="206" spans="1:1" ht="30" customHeight="1">
      <c r="A206" s="74"/>
    </row>
    <row r="207" spans="1:1" ht="30" customHeight="1">
      <c r="A207" s="74"/>
    </row>
    <row r="208" spans="1:1" ht="30" customHeight="1">
      <c r="A208" s="74"/>
    </row>
    <row r="209" spans="1:1" ht="30" customHeight="1">
      <c r="A209" s="74"/>
    </row>
    <row r="210" spans="1:1" ht="30" customHeight="1">
      <c r="A210" s="74"/>
    </row>
    <row r="211" spans="1:1" ht="30" customHeight="1">
      <c r="A211" s="74"/>
    </row>
    <row r="212" spans="1:1" ht="30" customHeight="1">
      <c r="A212" s="74"/>
    </row>
    <row r="213" spans="1:1" ht="30" customHeight="1">
      <c r="A213" s="74"/>
    </row>
    <row r="214" spans="1:1" ht="30" customHeight="1">
      <c r="A214" s="74"/>
    </row>
    <row r="215" spans="1:1" ht="30" customHeight="1">
      <c r="A215" s="74"/>
    </row>
    <row r="216" spans="1:1" ht="30" customHeight="1">
      <c r="A216" s="74"/>
    </row>
    <row r="217" spans="1:1" ht="30" customHeight="1">
      <c r="A217" s="74"/>
    </row>
    <row r="218" spans="1:1" ht="30" customHeight="1">
      <c r="A218" s="74"/>
    </row>
    <row r="219" spans="1:1" ht="30" customHeight="1">
      <c r="A219" s="74"/>
    </row>
    <row r="220" spans="1:1" ht="30" customHeight="1">
      <c r="A220" s="74"/>
    </row>
    <row r="221" spans="1:1" ht="30" customHeight="1">
      <c r="A221" s="74"/>
    </row>
    <row r="222" spans="1:1" ht="30" customHeight="1">
      <c r="A222" s="74"/>
    </row>
    <row r="223" spans="1:1" ht="30" customHeight="1">
      <c r="A223" s="74"/>
    </row>
    <row r="224" spans="1:1" ht="30" customHeight="1">
      <c r="A224" s="74"/>
    </row>
    <row r="225" spans="1:1" ht="30" customHeight="1">
      <c r="A225" s="74"/>
    </row>
    <row r="226" spans="1:1" ht="30" customHeight="1">
      <c r="A226" s="74"/>
    </row>
    <row r="227" spans="1:1" ht="30" customHeight="1">
      <c r="A227" s="74"/>
    </row>
    <row r="228" spans="1:1" ht="30" customHeight="1">
      <c r="A228" s="74"/>
    </row>
    <row r="229" spans="1:1" ht="30" customHeight="1">
      <c r="A229" s="74"/>
    </row>
    <row r="230" spans="1:1" ht="30" customHeight="1">
      <c r="A230" s="74"/>
    </row>
    <row r="231" spans="1:1" ht="30" customHeight="1">
      <c r="A231" s="74"/>
    </row>
    <row r="232" spans="1:1" ht="30" customHeight="1">
      <c r="A232" s="74"/>
    </row>
    <row r="233" spans="1:1" ht="30" customHeight="1">
      <c r="A233" s="74"/>
    </row>
    <row r="234" spans="1:1" ht="30" customHeight="1">
      <c r="A234" s="74"/>
    </row>
    <row r="235" spans="1:1" ht="30" customHeight="1">
      <c r="A235" s="74"/>
    </row>
    <row r="236" spans="1:1" ht="30" customHeight="1">
      <c r="A236" s="74"/>
    </row>
    <row r="237" spans="1:1" ht="30" customHeight="1">
      <c r="A237" s="74"/>
    </row>
    <row r="238" spans="1:1" ht="30" customHeight="1">
      <c r="A238" s="74"/>
    </row>
    <row r="239" spans="1:1" ht="30" customHeight="1">
      <c r="A239" s="74"/>
    </row>
    <row r="240" spans="1:1" ht="30" customHeight="1">
      <c r="A240" s="74"/>
    </row>
    <row r="241" spans="1:1" ht="30" customHeight="1">
      <c r="A241" s="74"/>
    </row>
    <row r="242" spans="1:1" ht="30" customHeight="1">
      <c r="A242" s="74"/>
    </row>
    <row r="243" spans="1:1" ht="30" customHeight="1">
      <c r="A243" s="74"/>
    </row>
    <row r="244" spans="1:1" ht="30" customHeight="1">
      <c r="A244" s="74"/>
    </row>
    <row r="245" spans="1:1" ht="30" customHeight="1">
      <c r="A245" s="74"/>
    </row>
    <row r="246" spans="1:1" ht="30" customHeight="1">
      <c r="A246" s="74"/>
    </row>
    <row r="247" spans="1:1" ht="30" customHeight="1">
      <c r="A247" s="74"/>
    </row>
    <row r="248" spans="1:1" ht="30" customHeight="1">
      <c r="A248" s="74"/>
    </row>
    <row r="249" spans="1:1" ht="30" customHeight="1">
      <c r="A249" s="74"/>
    </row>
    <row r="250" spans="1:1" ht="30" customHeight="1">
      <c r="A250" s="74"/>
    </row>
    <row r="251" spans="1:1" ht="30" customHeight="1">
      <c r="A251" s="74"/>
    </row>
    <row r="252" spans="1:1" ht="30" customHeight="1">
      <c r="A252" s="74"/>
    </row>
    <row r="253" spans="1:1" ht="30" customHeight="1">
      <c r="A253" s="74"/>
    </row>
    <row r="254" spans="1:1" ht="30" customHeight="1">
      <c r="A254" s="74"/>
    </row>
    <row r="255" spans="1:1" ht="30" customHeight="1">
      <c r="A255" s="74"/>
    </row>
    <row r="256" spans="1:1" ht="30" customHeight="1">
      <c r="A256" s="74"/>
    </row>
    <row r="257" spans="17:17" ht="14.25">
      <c r="Q257" s="64"/>
    </row>
    <row r="258" spans="17:17" ht="14.25">
      <c r="Q258" s="63"/>
    </row>
    <row r="259" spans="17:17" ht="14.25">
      <c r="Q259" s="63"/>
    </row>
    <row r="260" spans="17:17" ht="14.25">
      <c r="Q260" s="63"/>
    </row>
    <row r="261" spans="17:17" ht="14.25">
      <c r="Q261" s="63"/>
    </row>
    <row r="262" spans="17:17" ht="14.25">
      <c r="Q262" s="63"/>
    </row>
    <row r="263" spans="17:17" ht="14.25" hidden="1">
      <c r="Q263" s="62">
        <v>97.9</v>
      </c>
    </row>
    <row r="264" spans="17:17" ht="14.25" hidden="1">
      <c r="Q264" s="60" t="e">
        <v>#DIV/0!</v>
      </c>
    </row>
    <row r="265" spans="17:17" ht="14.25" hidden="1">
      <c r="Q265" s="60" t="e">
        <v>#DIV/0!</v>
      </c>
    </row>
    <row r="266" spans="17:17"/>
    <row r="267" spans="17:17"/>
    <row r="268" spans="17:17"/>
    <row r="269" spans="17:17"/>
    <row r="270" spans="17:17"/>
    <row r="271" spans="17:17"/>
    <row r="272" spans="17:17"/>
    <row r="277"/>
    <row r="278"/>
    <row r="279"/>
    <row r="280"/>
    <row r="281"/>
    <row r="414" spans="17:19" ht="15" hidden="1">
      <c r="Q414" s="33" t="e">
        <v>#DIV/0!</v>
      </c>
      <c r="R414" s="40" t="e">
        <f>IF(Q414&lt;5,"SI","NO")</f>
        <v>#DIV/0!</v>
      </c>
      <c r="S414" s="39" t="e">
        <f>IF(Q414&lt;5,"Sin Riesgo",IF(Q414 &lt;=14,"Bajo",IF(Q414&lt;=35,"Medio",IF(Q414&lt;=80,"Alto","Inviable Sanitariamente"))))</f>
        <v>#DIV/0!</v>
      </c>
    </row>
    <row r="415" spans="17:19" ht="15" hidden="1">
      <c r="Q415" s="33" t="e">
        <v>#DIV/0!</v>
      </c>
      <c r="R415" s="40" t="e">
        <f>IF(Q415&lt;5,"SI","NO")</f>
        <v>#DIV/0!</v>
      </c>
      <c r="S415" s="39" t="e">
        <f>IF(Q415&lt;5,"Sin Riesgo",IF(Q415 &lt;=14,"Bajo",IF(Q415&lt;=35,"Medio",IF(Q415&lt;=80,"Alto","Inviable Sanitariamente"))))</f>
        <v>#DIV/0!</v>
      </c>
    </row>
    <row r="416" spans="17:19" ht="15" hidden="1">
      <c r="Q416" s="33" t="e">
        <v>#DIV/0!</v>
      </c>
      <c r="R416" s="40" t="e">
        <f>IF(Q416&lt;5,"SI","NO")</f>
        <v>#DIV/0!</v>
      </c>
      <c r="S416" s="39" t="e">
        <f>IF(Q416&lt;5,"Sin Riesgo",IF(Q416 &lt;=14,"Bajo",IF(Q416&lt;=35,"Medio",IF(Q416&lt;=80,"Alto","Inviable Sanitariamente"))))</f>
        <v>#DIV/0!</v>
      </c>
    </row>
    <row r="417" spans="17:19" ht="15" hidden="1">
      <c r="Q417" s="33" t="e">
        <v>#DIV/0!</v>
      </c>
      <c r="R417" s="40" t="e">
        <f>IF(Q417&lt;5,"SI","NO")</f>
        <v>#DIV/0!</v>
      </c>
      <c r="S417" s="39" t="e">
        <f>IF(Q417&lt;5,"Sin Riesgo",IF(Q417 &lt;=14,"Bajo",IF(Q417&lt;=35,"Medio",IF(Q417&lt;=80,"Alto","Inviable Sanitariamente"))))</f>
        <v>#DIV/0!</v>
      </c>
    </row>
    <row r="418" spans="17:19" ht="15" hidden="1">
      <c r="Q418" s="33" t="e">
        <v>#DIV/0!</v>
      </c>
      <c r="R418" s="40" t="e">
        <f>IF(Q418&lt;5,"SI","NO")</f>
        <v>#DIV/0!</v>
      </c>
      <c r="S418" s="39" t="e">
        <f>IF(Q418&lt;5,"Sin Riesgo",IF(Q418 &lt;=14,"Bajo",IF(Q418&lt;=35,"Medio",IF(Q418&lt;=80,"Alto","Inviable Sanitariamente"))))</f>
        <v>#DIV/0!</v>
      </c>
    </row>
    <row r="419" spans="17:19"/>
    <row r="420" spans="17:19"/>
    <row r="421" spans="17:19"/>
    <row r="422" spans="17:19"/>
    <row r="423" spans="17:19"/>
    <row r="424" spans="17:19"/>
    <row r="425" spans="17:19"/>
    <row r="426" spans="17:19"/>
    <row r="427" spans="17:19"/>
    <row r="428" spans="17:19"/>
    <row r="429" spans="17:19"/>
    <row r="430" spans="17:19"/>
    <row r="431" spans="17:19"/>
    <row r="432" spans="17:19"/>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sheetData>
  <autoFilter ref="A10:W113" xr:uid="{00000000-0009-0000-0000-000001000000}">
    <sortState ref="A12:W122">
      <sortCondition ref="A9:A122"/>
    </sortState>
  </autoFilter>
  <customSheetViews>
    <customSheetView guid="{45C8AF51-29EC-46A5-AB7F-1F0634E55D82}" scale="60" showAutoFilter="1" hiddenRows="1" hiddenColumns="1">
      <selection activeCell="C135" sqref="C135"/>
      <pageMargins left="0.28999999999999998" right="0.2" top="0.6692913385826772" bottom="0.9055118110236221" header="0.43" footer="0.59055118110236227"/>
      <printOptions horizontalCentered="1"/>
      <pageSetup paperSize="14" scale="75" orientation="landscape" r:id="rId1"/>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9:W121" xr:uid="{00000000-0000-0000-0000-000000000000}">
        <sortState ref="A12:W121">
          <sortCondition ref="A9:A121"/>
        </sortState>
      </autoFilter>
    </customSheetView>
    <customSheetView guid="{FCC3B493-4306-43B2-9C73-76324485DD47}" scale="60" showAutoFilter="1" hiddenRows="1" hiddenColumns="1" topLeftCell="A97">
      <selection activeCell="F126" sqref="F126"/>
      <pageMargins left="0.28999999999999998" right="0.2" top="0.6692913385826772" bottom="0.9055118110236221" header="0.43" footer="0.59055118110236227"/>
      <printOptions horizontalCentered="1"/>
      <pageSetup paperSize="14" scale="75" orientation="landscape" r:id="rId2"/>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9:W121" xr:uid="{00000000-0000-0000-0000-000000000000}">
        <sortState ref="A12:W121">
          <sortCondition ref="A9:A121"/>
        </sortState>
      </autoFilter>
    </customSheetView>
    <customSheetView guid="{AEDE1BDB-8710-4CDA-8488-31F49D423ACE}" scale="60" showAutoFilter="1" hiddenRows="1" hiddenColumns="1" topLeftCell="G100">
      <selection activeCell="G118" sqref="A118:XFD120"/>
      <pageMargins left="0.28999999999999998" right="0.2" top="0.6692913385826772" bottom="0.9055118110236221" header="0.43" footer="0.59055118110236227"/>
      <printOptions horizontalCentered="1"/>
      <pageSetup paperSize="14" scale="75" orientation="landscape" r:id="rId3"/>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W122" xr:uid="{00000000-0000-0000-0000-000000000000}"/>
    </customSheetView>
    <customSheetView guid="{75DD7674-E7DE-4BB1-A36D-76AA33452CB3}" scale="60" showAutoFilter="1" hiddenRows="1" hiddenColumns="1">
      <selection activeCell="A8" sqref="A8:A9"/>
      <pageMargins left="0.28999999999999998" right="0.2" top="0.6692913385826772" bottom="0.9055118110236221" header="0.43" footer="0.59055118110236227"/>
      <printOptions horizontalCentered="1"/>
      <pageSetup paperSize="14" scale="75" orientation="landscape" r:id="rId4"/>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9:W121" xr:uid="{00000000-0000-0000-0000-000000000000}">
        <sortState ref="A12:W121">
          <sortCondition ref="A9:A121"/>
        </sortState>
      </autoFilter>
    </customSheetView>
  </customSheetViews>
  <mergeCells count="20">
    <mergeCell ref="A7:B7"/>
    <mergeCell ref="H5:J6"/>
    <mergeCell ref="K5:M6"/>
    <mergeCell ref="N5:P6"/>
    <mergeCell ref="Q5:R6"/>
    <mergeCell ref="B5:C6"/>
    <mergeCell ref="S5:S6"/>
    <mergeCell ref="B1:D1"/>
    <mergeCell ref="B2:D2"/>
    <mergeCell ref="B3:D3"/>
    <mergeCell ref="E5:G6"/>
    <mergeCell ref="C116:S116"/>
    <mergeCell ref="A9:A10"/>
    <mergeCell ref="S9:S10"/>
    <mergeCell ref="R9:R10"/>
    <mergeCell ref="D9:D10"/>
    <mergeCell ref="B9:B10"/>
    <mergeCell ref="C9:C10"/>
    <mergeCell ref="E9:P9"/>
    <mergeCell ref="Q9:Q10"/>
  </mergeCells>
  <phoneticPr fontId="2" type="noConversion"/>
  <conditionalFormatting sqref="R26 R104 R12:R20 R92:R97 R30:R36 R52:R90">
    <cfRule type="cellIs" dxfId="10713" priority="2700" stopIfTrue="1" operator="equal">
      <formula>"NO"</formula>
    </cfRule>
  </conditionalFormatting>
  <conditionalFormatting sqref="R86:R90">
    <cfRule type="cellIs" dxfId="10712" priority="2659" stopIfTrue="1" operator="equal">
      <formula>"NO"</formula>
    </cfRule>
  </conditionalFormatting>
  <conditionalFormatting sqref="R86:R90">
    <cfRule type="cellIs" dxfId="10711" priority="2657" stopIfTrue="1" operator="equal">
      <formula>"NO"</formula>
    </cfRule>
  </conditionalFormatting>
  <conditionalFormatting sqref="R21">
    <cfRule type="cellIs" dxfId="10710" priority="2431" stopIfTrue="1" operator="equal">
      <formula>"NO"</formula>
    </cfRule>
  </conditionalFormatting>
  <conditionalFormatting sqref="R21">
    <cfRule type="cellIs" dxfId="10709" priority="2430" stopIfTrue="1" operator="equal">
      <formula>"NO"</formula>
    </cfRule>
  </conditionalFormatting>
  <conditionalFormatting sqref="R21">
    <cfRule type="cellIs" dxfId="10708" priority="2428" stopIfTrue="1" operator="equal">
      <formula>"NO"</formula>
    </cfRule>
  </conditionalFormatting>
  <conditionalFormatting sqref="R25">
    <cfRule type="cellIs" dxfId="10707" priority="2405" stopIfTrue="1" operator="equal">
      <formula>"NO"</formula>
    </cfRule>
  </conditionalFormatting>
  <conditionalFormatting sqref="R25">
    <cfRule type="cellIs" dxfId="10706" priority="2404" stopIfTrue="1" operator="equal">
      <formula>"NO"</formula>
    </cfRule>
  </conditionalFormatting>
  <conditionalFormatting sqref="R25">
    <cfRule type="cellIs" dxfId="10705" priority="2402" stopIfTrue="1" operator="equal">
      <formula>"NO"</formula>
    </cfRule>
  </conditionalFormatting>
  <conditionalFormatting sqref="R24">
    <cfRule type="cellIs" dxfId="10704" priority="2379" stopIfTrue="1" operator="equal">
      <formula>"NO"</formula>
    </cfRule>
  </conditionalFormatting>
  <conditionalFormatting sqref="R24">
    <cfRule type="cellIs" dxfId="10703" priority="2378" stopIfTrue="1" operator="equal">
      <formula>"NO"</formula>
    </cfRule>
  </conditionalFormatting>
  <conditionalFormatting sqref="R24">
    <cfRule type="cellIs" dxfId="10702" priority="2376" stopIfTrue="1" operator="equal">
      <formula>"NO"</formula>
    </cfRule>
  </conditionalFormatting>
  <conditionalFormatting sqref="R22">
    <cfRule type="cellIs" dxfId="10701" priority="2353" stopIfTrue="1" operator="equal">
      <formula>"NO"</formula>
    </cfRule>
  </conditionalFormatting>
  <conditionalFormatting sqref="R22">
    <cfRule type="cellIs" dxfId="10700" priority="2352" stopIfTrue="1" operator="equal">
      <formula>"NO"</formula>
    </cfRule>
  </conditionalFormatting>
  <conditionalFormatting sqref="R22">
    <cfRule type="cellIs" dxfId="10699" priority="2350" stopIfTrue="1" operator="equal">
      <formula>"NO"</formula>
    </cfRule>
  </conditionalFormatting>
  <conditionalFormatting sqref="R23">
    <cfRule type="cellIs" dxfId="10698" priority="2327" stopIfTrue="1" operator="equal">
      <formula>"NO"</formula>
    </cfRule>
  </conditionalFormatting>
  <conditionalFormatting sqref="R23">
    <cfRule type="cellIs" dxfId="10697" priority="2326" stopIfTrue="1" operator="equal">
      <formula>"NO"</formula>
    </cfRule>
  </conditionalFormatting>
  <conditionalFormatting sqref="R23">
    <cfRule type="cellIs" dxfId="10696" priority="2324" stopIfTrue="1" operator="equal">
      <formula>"NO"</formula>
    </cfRule>
  </conditionalFormatting>
  <conditionalFormatting sqref="R28">
    <cfRule type="cellIs" dxfId="10695" priority="2249" stopIfTrue="1" operator="equal">
      <formula>"NO"</formula>
    </cfRule>
  </conditionalFormatting>
  <conditionalFormatting sqref="R28">
    <cfRule type="cellIs" dxfId="10694" priority="2248" stopIfTrue="1" operator="equal">
      <formula>"NO"</formula>
    </cfRule>
  </conditionalFormatting>
  <conditionalFormatting sqref="R28">
    <cfRule type="cellIs" dxfId="10693" priority="2246" stopIfTrue="1" operator="equal">
      <formula>"NO"</formula>
    </cfRule>
  </conditionalFormatting>
  <conditionalFormatting sqref="R27">
    <cfRule type="cellIs" dxfId="10692" priority="2197" stopIfTrue="1" operator="equal">
      <formula>"NO"</formula>
    </cfRule>
  </conditionalFormatting>
  <conditionalFormatting sqref="R27">
    <cfRule type="cellIs" dxfId="10691" priority="2196" stopIfTrue="1" operator="equal">
      <formula>"NO"</formula>
    </cfRule>
  </conditionalFormatting>
  <conditionalFormatting sqref="R27">
    <cfRule type="cellIs" dxfId="10690" priority="2194" stopIfTrue="1" operator="equal">
      <formula>"NO"</formula>
    </cfRule>
  </conditionalFormatting>
  <conditionalFormatting sqref="R29">
    <cfRule type="cellIs" dxfId="10689" priority="2171" stopIfTrue="1" operator="equal">
      <formula>"NO"</formula>
    </cfRule>
  </conditionalFormatting>
  <conditionalFormatting sqref="R29">
    <cfRule type="cellIs" dxfId="10688" priority="2170" stopIfTrue="1" operator="equal">
      <formula>"NO"</formula>
    </cfRule>
  </conditionalFormatting>
  <conditionalFormatting sqref="R29">
    <cfRule type="cellIs" dxfId="10687" priority="2168" stopIfTrue="1" operator="equal">
      <formula>"NO"</formula>
    </cfRule>
  </conditionalFormatting>
  <conditionalFormatting sqref="S11:S36 S38:S114">
    <cfRule type="cellIs" dxfId="10686" priority="1908" stopIfTrue="1" operator="equal">
      <formula>"INVIABLE SANITARIAMENTE"</formula>
    </cfRule>
  </conditionalFormatting>
  <conditionalFormatting sqref="S114">
    <cfRule type="containsText" dxfId="10685" priority="1903" stopIfTrue="1" operator="containsText" text="INVIABLE SANITARIAMENTE">
      <formula>NOT(ISERROR(SEARCH("INVIABLE SANITARIAMENTE",S114)))</formula>
    </cfRule>
    <cfRule type="containsText" dxfId="10684" priority="1904" stopIfTrue="1" operator="containsText" text="ALTO">
      <formula>NOT(ISERROR(SEARCH("ALTO",S114)))</formula>
    </cfRule>
    <cfRule type="containsText" dxfId="10683" priority="1905" stopIfTrue="1" operator="containsText" text="MEDIO">
      <formula>NOT(ISERROR(SEARCH("MEDIO",S114)))</formula>
    </cfRule>
    <cfRule type="containsText" dxfId="10682" priority="1906" stopIfTrue="1" operator="containsText" text="BAJO">
      <formula>NOT(ISERROR(SEARCH("BAJO",S114)))</formula>
    </cfRule>
    <cfRule type="containsText" dxfId="10681" priority="1907" stopIfTrue="1" operator="containsText" text="SIN RIESGO">
      <formula>NOT(ISERROR(SEARCH("SIN RIESGO",S114)))</formula>
    </cfRule>
  </conditionalFormatting>
  <conditionalFormatting sqref="S11:S36 S38:S114">
    <cfRule type="containsText" dxfId="10680" priority="1902" stopIfTrue="1" operator="containsText" text="SIN RIESGO">
      <formula>NOT(ISERROR(SEARCH("SIN RIESGO",S11)))</formula>
    </cfRule>
  </conditionalFormatting>
  <conditionalFormatting sqref="E95:P95 E31 E63:P63 E57:P57 E65:P67 Q11:Q114">
    <cfRule type="containsBlanks" dxfId="10679" priority="1895" stopIfTrue="1">
      <formula>LEN(TRIM(E11))=0</formula>
    </cfRule>
    <cfRule type="cellIs" dxfId="10678" priority="1896" stopIfTrue="1" operator="between">
      <formula>80.1</formula>
      <formula>100</formula>
    </cfRule>
    <cfRule type="cellIs" dxfId="10677" priority="1897" stopIfTrue="1" operator="between">
      <formula>35.1</formula>
      <formula>80</formula>
    </cfRule>
    <cfRule type="cellIs" dxfId="10676" priority="1898" stopIfTrue="1" operator="between">
      <formula>14.1</formula>
      <formula>35</formula>
    </cfRule>
    <cfRule type="cellIs" dxfId="10675" priority="1899" stopIfTrue="1" operator="between">
      <formula>5.1</formula>
      <formula>14</formula>
    </cfRule>
    <cfRule type="cellIs" dxfId="10674" priority="1900" stopIfTrue="1" operator="between">
      <formula>0</formula>
      <formula>5</formula>
    </cfRule>
    <cfRule type="containsBlanks" dxfId="10673" priority="1901" stopIfTrue="1">
      <formula>LEN(TRIM(E11))=0</formula>
    </cfRule>
  </conditionalFormatting>
  <conditionalFormatting sqref="E13:P13 E36:P36 E91:P91 E94:P99 E114:P114 E24:P25 E29:P32">
    <cfRule type="containsBlanks" dxfId="10672" priority="1881" stopIfTrue="1">
      <formula>LEN(TRIM(E13))=0</formula>
    </cfRule>
    <cfRule type="cellIs" dxfId="10671" priority="1882" stopIfTrue="1" operator="between">
      <formula>79.1</formula>
      <formula>100</formula>
    </cfRule>
    <cfRule type="cellIs" dxfId="10670" priority="1883" stopIfTrue="1" operator="between">
      <formula>34.1</formula>
      <formula>79</formula>
    </cfRule>
    <cfRule type="cellIs" dxfId="10669" priority="1884" stopIfTrue="1" operator="between">
      <formula>13.1</formula>
      <formula>34</formula>
    </cfRule>
    <cfRule type="cellIs" dxfId="10668" priority="1885" stopIfTrue="1" operator="between">
      <formula>5.1</formula>
      <formula>13</formula>
    </cfRule>
    <cfRule type="cellIs" dxfId="10667" priority="1886" stopIfTrue="1" operator="between">
      <formula>0</formula>
      <formula>5</formula>
    </cfRule>
    <cfRule type="containsBlanks" dxfId="10666" priority="1887" stopIfTrue="1">
      <formula>LEN(TRIM(E13))=0</formula>
    </cfRule>
  </conditionalFormatting>
  <conditionalFormatting sqref="F22:P22">
    <cfRule type="containsBlanks" dxfId="10665" priority="1832" stopIfTrue="1">
      <formula>LEN(TRIM(F22))=0</formula>
    </cfRule>
    <cfRule type="cellIs" dxfId="10664" priority="1833" stopIfTrue="1" operator="between">
      <formula>80.1</formula>
      <formula>100</formula>
    </cfRule>
    <cfRule type="cellIs" dxfId="10663" priority="1834" stopIfTrue="1" operator="between">
      <formula>35.1</formula>
      <formula>80</formula>
    </cfRule>
    <cfRule type="cellIs" dxfId="10662" priority="1835" stopIfTrue="1" operator="between">
      <formula>14.1</formula>
      <formula>35</formula>
    </cfRule>
    <cfRule type="cellIs" dxfId="10661" priority="1836" stopIfTrue="1" operator="between">
      <formula>5.1</formula>
      <formula>14</formula>
    </cfRule>
    <cfRule type="cellIs" dxfId="10660" priority="1837" stopIfTrue="1" operator="between">
      <formula>0</formula>
      <formula>5</formula>
    </cfRule>
    <cfRule type="containsBlanks" dxfId="10659" priority="1838" stopIfTrue="1">
      <formula>LEN(TRIM(F22))=0</formula>
    </cfRule>
  </conditionalFormatting>
  <conditionalFormatting sqref="E22">
    <cfRule type="containsBlanks" dxfId="10658" priority="1825" stopIfTrue="1">
      <formula>LEN(TRIM(E22))=0</formula>
    </cfRule>
    <cfRule type="cellIs" dxfId="10657" priority="1826" stopIfTrue="1" operator="between">
      <formula>80.1</formula>
      <formula>100</formula>
    </cfRule>
    <cfRule type="cellIs" dxfId="10656" priority="1827" stopIfTrue="1" operator="between">
      <formula>35.1</formula>
      <formula>80</formula>
    </cfRule>
    <cfRule type="cellIs" dxfId="10655" priority="1828" stopIfTrue="1" operator="between">
      <formula>14.1</formula>
      <formula>35</formula>
    </cfRule>
    <cfRule type="cellIs" dxfId="10654" priority="1829" stopIfTrue="1" operator="between">
      <formula>5.1</formula>
      <formula>14</formula>
    </cfRule>
    <cfRule type="cellIs" dxfId="10653" priority="1830" stopIfTrue="1" operator="between">
      <formula>0</formula>
      <formula>5</formula>
    </cfRule>
    <cfRule type="containsBlanks" dxfId="10652" priority="1831" stopIfTrue="1">
      <formula>LEN(TRIM(E22))=0</formula>
    </cfRule>
  </conditionalFormatting>
  <conditionalFormatting sqref="F32:P32">
    <cfRule type="containsBlanks" dxfId="10651" priority="1790" stopIfTrue="1">
      <formula>LEN(TRIM(F32))=0</formula>
    </cfRule>
    <cfRule type="cellIs" dxfId="10650" priority="1791" stopIfTrue="1" operator="between">
      <formula>80.1</formula>
      <formula>100</formula>
    </cfRule>
    <cfRule type="cellIs" dxfId="10649" priority="1792" stopIfTrue="1" operator="between">
      <formula>35.1</formula>
      <formula>80</formula>
    </cfRule>
    <cfRule type="cellIs" dxfId="10648" priority="1793" stopIfTrue="1" operator="between">
      <formula>14.1</formula>
      <formula>35</formula>
    </cfRule>
    <cfRule type="cellIs" dxfId="10647" priority="1794" stopIfTrue="1" operator="between">
      <formula>5.1</formula>
      <formula>14</formula>
    </cfRule>
    <cfRule type="cellIs" dxfId="10646" priority="1795" stopIfTrue="1" operator="between">
      <formula>0</formula>
      <formula>5</formula>
    </cfRule>
    <cfRule type="containsBlanks" dxfId="10645" priority="1796" stopIfTrue="1">
      <formula>LEN(TRIM(F32))=0</formula>
    </cfRule>
  </conditionalFormatting>
  <conditionalFormatting sqref="E32">
    <cfRule type="containsBlanks" dxfId="10644" priority="1783" stopIfTrue="1">
      <formula>LEN(TRIM(E32))=0</formula>
    </cfRule>
    <cfRule type="cellIs" dxfId="10643" priority="1784" stopIfTrue="1" operator="between">
      <formula>80.1</formula>
      <formula>100</formula>
    </cfRule>
    <cfRule type="cellIs" dxfId="10642" priority="1785" stopIfTrue="1" operator="between">
      <formula>35.1</formula>
      <formula>80</formula>
    </cfRule>
    <cfRule type="cellIs" dxfId="10641" priority="1786" stopIfTrue="1" operator="between">
      <formula>14.1</formula>
      <formula>35</formula>
    </cfRule>
    <cfRule type="cellIs" dxfId="10640" priority="1787" stopIfTrue="1" operator="between">
      <formula>5.1</formula>
      <formula>14</formula>
    </cfRule>
    <cfRule type="cellIs" dxfId="10639" priority="1788" stopIfTrue="1" operator="between">
      <formula>0</formula>
      <formula>5</formula>
    </cfRule>
    <cfRule type="containsBlanks" dxfId="10638" priority="1789" stopIfTrue="1">
      <formula>LEN(TRIM(E32))=0</formula>
    </cfRule>
  </conditionalFormatting>
  <conditionalFormatting sqref="F34:P34">
    <cfRule type="containsBlanks" dxfId="10637" priority="1776" stopIfTrue="1">
      <formula>LEN(TRIM(F34))=0</formula>
    </cfRule>
    <cfRule type="cellIs" dxfId="10636" priority="1777" stopIfTrue="1" operator="between">
      <formula>80.1</formula>
      <formula>100</formula>
    </cfRule>
    <cfRule type="cellIs" dxfId="10635" priority="1778" stopIfTrue="1" operator="between">
      <formula>35.1</formula>
      <formula>80</formula>
    </cfRule>
    <cfRule type="cellIs" dxfId="10634" priority="1779" stopIfTrue="1" operator="between">
      <formula>14.1</formula>
      <formula>35</formula>
    </cfRule>
    <cfRule type="cellIs" dxfId="10633" priority="1780" stopIfTrue="1" operator="between">
      <formula>5.1</formula>
      <formula>14</formula>
    </cfRule>
    <cfRule type="cellIs" dxfId="10632" priority="1781" stopIfTrue="1" operator="between">
      <formula>0</formula>
      <formula>5</formula>
    </cfRule>
    <cfRule type="containsBlanks" dxfId="10631" priority="1782" stopIfTrue="1">
      <formula>LEN(TRIM(F34))=0</formula>
    </cfRule>
  </conditionalFormatting>
  <conditionalFormatting sqref="E34">
    <cfRule type="containsBlanks" dxfId="10630" priority="1769" stopIfTrue="1">
      <formula>LEN(TRIM(E34))=0</formula>
    </cfRule>
    <cfRule type="cellIs" dxfId="10629" priority="1770" stopIfTrue="1" operator="between">
      <formula>80.1</formula>
      <formula>100</formula>
    </cfRule>
    <cfRule type="cellIs" dxfId="10628" priority="1771" stopIfTrue="1" operator="between">
      <formula>35.1</formula>
      <formula>80</formula>
    </cfRule>
    <cfRule type="cellIs" dxfId="10627" priority="1772" stopIfTrue="1" operator="between">
      <formula>14.1</formula>
      <formula>35</formula>
    </cfRule>
    <cfRule type="cellIs" dxfId="10626" priority="1773" stopIfTrue="1" operator="between">
      <formula>5.1</formula>
      <formula>14</formula>
    </cfRule>
    <cfRule type="cellIs" dxfId="10625" priority="1774" stopIfTrue="1" operator="between">
      <formula>0</formula>
      <formula>5</formula>
    </cfRule>
    <cfRule type="containsBlanks" dxfId="10624" priority="1775" stopIfTrue="1">
      <formula>LEN(TRIM(E34))=0</formula>
    </cfRule>
  </conditionalFormatting>
  <conditionalFormatting sqref="F31:P31">
    <cfRule type="containsBlanks" dxfId="10623" priority="1762" stopIfTrue="1">
      <formula>LEN(TRIM(F31))=0</formula>
    </cfRule>
    <cfRule type="cellIs" dxfId="10622" priority="1763" stopIfTrue="1" operator="between">
      <formula>80.1</formula>
      <formula>100</formula>
    </cfRule>
    <cfRule type="cellIs" dxfId="10621" priority="1764" stopIfTrue="1" operator="between">
      <formula>35.1</formula>
      <formula>80</formula>
    </cfRule>
    <cfRule type="cellIs" dxfId="10620" priority="1765" stopIfTrue="1" operator="between">
      <formula>14.1</formula>
      <formula>35</formula>
    </cfRule>
    <cfRule type="cellIs" dxfId="10619" priority="1766" stopIfTrue="1" operator="between">
      <formula>5.1</formula>
      <formula>14</formula>
    </cfRule>
    <cfRule type="cellIs" dxfId="10618" priority="1767" stopIfTrue="1" operator="between">
      <formula>0</formula>
      <formula>5</formula>
    </cfRule>
    <cfRule type="containsBlanks" dxfId="10617" priority="1768" stopIfTrue="1">
      <formula>LEN(TRIM(F31))=0</formula>
    </cfRule>
  </conditionalFormatting>
  <conditionalFormatting sqref="E14:P14">
    <cfRule type="containsBlanks" dxfId="10616" priority="1601" stopIfTrue="1">
      <formula>LEN(TRIM(E14))=0</formula>
    </cfRule>
    <cfRule type="cellIs" dxfId="10615" priority="1602" stopIfTrue="1" operator="between">
      <formula>79.1</formula>
      <formula>100</formula>
    </cfRule>
    <cfRule type="cellIs" dxfId="10614" priority="1603" stopIfTrue="1" operator="between">
      <formula>34.1</formula>
      <formula>79</formula>
    </cfRule>
    <cfRule type="cellIs" dxfId="10613" priority="1604" stopIfTrue="1" operator="between">
      <formula>13.1</formula>
      <formula>34</formula>
    </cfRule>
    <cfRule type="cellIs" dxfId="10612" priority="1605" stopIfTrue="1" operator="between">
      <formula>5.1</formula>
      <formula>13</formula>
    </cfRule>
    <cfRule type="cellIs" dxfId="10611" priority="1606" stopIfTrue="1" operator="between">
      <formula>0</formula>
      <formula>5</formula>
    </cfRule>
    <cfRule type="containsBlanks" dxfId="10610" priority="1607" stopIfTrue="1">
      <formula>LEN(TRIM(E14))=0</formula>
    </cfRule>
  </conditionalFormatting>
  <conditionalFormatting sqref="E17:P18">
    <cfRule type="containsBlanks" dxfId="10609" priority="1713" stopIfTrue="1">
      <formula>LEN(TRIM(E17))=0</formula>
    </cfRule>
    <cfRule type="cellIs" dxfId="10608" priority="1714" stopIfTrue="1" operator="between">
      <formula>79.1</formula>
      <formula>100</formula>
    </cfRule>
    <cfRule type="cellIs" dxfId="10607" priority="1715" stopIfTrue="1" operator="between">
      <formula>34.1</formula>
      <formula>79</formula>
    </cfRule>
    <cfRule type="cellIs" dxfId="10606" priority="1716" stopIfTrue="1" operator="between">
      <formula>13.1</formula>
      <formula>34</formula>
    </cfRule>
    <cfRule type="cellIs" dxfId="10605" priority="1717" stopIfTrue="1" operator="between">
      <formula>5.1</formula>
      <formula>13</formula>
    </cfRule>
    <cfRule type="cellIs" dxfId="10604" priority="1718" stopIfTrue="1" operator="between">
      <formula>0</formula>
      <formula>5</formula>
    </cfRule>
    <cfRule type="containsBlanks" dxfId="10603" priority="1719" stopIfTrue="1">
      <formula>LEN(TRIM(E17))=0</formula>
    </cfRule>
  </conditionalFormatting>
  <conditionalFormatting sqref="E11:P20 E57:P57 E22:P22 E34:P34 E36:P36 E63:P63 E65:P68 E71:P71">
    <cfRule type="containsBlanks" dxfId="10602" priority="1720" stopIfTrue="1">
      <formula>LEN(TRIM(E11))=0</formula>
    </cfRule>
    <cfRule type="cellIs" dxfId="10601" priority="1721" stopIfTrue="1" operator="between">
      <formula>79.1</formula>
      <formula>100</formula>
    </cfRule>
    <cfRule type="cellIs" dxfId="10600" priority="1722" stopIfTrue="1" operator="between">
      <formula>34.1</formula>
      <formula>79</formula>
    </cfRule>
    <cfRule type="cellIs" dxfId="10599" priority="1723" stopIfTrue="1" operator="between">
      <formula>13.1</formula>
      <formula>34</formula>
    </cfRule>
    <cfRule type="cellIs" dxfId="10598" priority="1724" stopIfTrue="1" operator="between">
      <formula>5.1</formula>
      <formula>13</formula>
    </cfRule>
    <cfRule type="cellIs" dxfId="10597" priority="1725" stopIfTrue="1" operator="between">
      <formula>0</formula>
      <formula>5</formula>
    </cfRule>
    <cfRule type="containsBlanks" dxfId="10596" priority="1726" stopIfTrue="1">
      <formula>LEN(TRIM(E11))=0</formula>
    </cfRule>
  </conditionalFormatting>
  <conditionalFormatting sqref="E19:P20">
    <cfRule type="containsBlanks" dxfId="10595" priority="1706" stopIfTrue="1">
      <formula>LEN(TRIM(E19))=0</formula>
    </cfRule>
    <cfRule type="cellIs" dxfId="10594" priority="1707" stopIfTrue="1" operator="between">
      <formula>79.1</formula>
      <formula>100</formula>
    </cfRule>
    <cfRule type="cellIs" dxfId="10593" priority="1708" stopIfTrue="1" operator="between">
      <formula>34.1</formula>
      <formula>79</formula>
    </cfRule>
    <cfRule type="cellIs" dxfId="10592" priority="1709" stopIfTrue="1" operator="between">
      <formula>13.1</formula>
      <formula>34</formula>
    </cfRule>
    <cfRule type="cellIs" dxfId="10591" priority="1710" stopIfTrue="1" operator="between">
      <formula>5.1</formula>
      <formula>13</formula>
    </cfRule>
    <cfRule type="cellIs" dxfId="10590" priority="1711" stopIfTrue="1" operator="between">
      <formula>0</formula>
      <formula>5</formula>
    </cfRule>
    <cfRule type="containsBlanks" dxfId="10589" priority="1712" stopIfTrue="1">
      <formula>LEN(TRIM(E19))=0</formula>
    </cfRule>
  </conditionalFormatting>
  <conditionalFormatting sqref="E15:P15">
    <cfRule type="containsBlanks" dxfId="10588" priority="1594" stopIfTrue="1">
      <formula>LEN(TRIM(E15))=0</formula>
    </cfRule>
    <cfRule type="cellIs" dxfId="10587" priority="1595" stopIfTrue="1" operator="between">
      <formula>79.1</formula>
      <formula>100</formula>
    </cfRule>
    <cfRule type="cellIs" dxfId="10586" priority="1596" stopIfTrue="1" operator="between">
      <formula>34.1</formula>
      <formula>79</formula>
    </cfRule>
    <cfRule type="cellIs" dxfId="10585" priority="1597" stopIfTrue="1" operator="between">
      <formula>13.1</formula>
      <formula>34</formula>
    </cfRule>
    <cfRule type="cellIs" dxfId="10584" priority="1598" stopIfTrue="1" operator="between">
      <formula>5.1</formula>
      <formula>13</formula>
    </cfRule>
    <cfRule type="cellIs" dxfId="10583" priority="1599" stopIfTrue="1" operator="between">
      <formula>0</formula>
      <formula>5</formula>
    </cfRule>
    <cfRule type="containsBlanks" dxfId="10582" priority="1600" stopIfTrue="1">
      <formula>LEN(TRIM(E15))=0</formula>
    </cfRule>
  </conditionalFormatting>
  <conditionalFormatting sqref="E16:P16">
    <cfRule type="containsBlanks" dxfId="10581" priority="1587" stopIfTrue="1">
      <formula>LEN(TRIM(E16))=0</formula>
    </cfRule>
    <cfRule type="cellIs" dxfId="10580" priority="1588" stopIfTrue="1" operator="between">
      <formula>79.1</formula>
      <formula>100</formula>
    </cfRule>
    <cfRule type="cellIs" dxfId="10579" priority="1589" stopIfTrue="1" operator="between">
      <formula>34.1</formula>
      <formula>79</formula>
    </cfRule>
    <cfRule type="cellIs" dxfId="10578" priority="1590" stopIfTrue="1" operator="between">
      <formula>13.1</formula>
      <formula>34</formula>
    </cfRule>
    <cfRule type="cellIs" dxfId="10577" priority="1591" stopIfTrue="1" operator="between">
      <formula>5.1</formula>
      <formula>13</formula>
    </cfRule>
    <cfRule type="cellIs" dxfId="10576" priority="1592" stopIfTrue="1" operator="between">
      <formula>0</formula>
      <formula>5</formula>
    </cfRule>
    <cfRule type="containsBlanks" dxfId="10575" priority="1593" stopIfTrue="1">
      <formula>LEN(TRIM(E16))=0</formula>
    </cfRule>
  </conditionalFormatting>
  <conditionalFormatting sqref="E71:P71">
    <cfRule type="containsBlanks" dxfId="10574" priority="1454" stopIfTrue="1">
      <formula>LEN(TRIM(E71))=0</formula>
    </cfRule>
    <cfRule type="cellIs" dxfId="10573" priority="1455" stopIfTrue="1" operator="between">
      <formula>79.1</formula>
      <formula>100</formula>
    </cfRule>
    <cfRule type="cellIs" dxfId="10572" priority="1456" stopIfTrue="1" operator="between">
      <formula>34.1</formula>
      <formula>79</formula>
    </cfRule>
    <cfRule type="cellIs" dxfId="10571" priority="1457" stopIfTrue="1" operator="between">
      <formula>13.1</formula>
      <formula>34</formula>
    </cfRule>
    <cfRule type="cellIs" dxfId="10570" priority="1458" stopIfTrue="1" operator="between">
      <formula>5.1</formula>
      <formula>13</formula>
    </cfRule>
    <cfRule type="cellIs" dxfId="10569" priority="1459" stopIfTrue="1" operator="between">
      <formula>0</formula>
      <formula>5</formula>
    </cfRule>
    <cfRule type="containsBlanks" dxfId="10568" priority="1460" stopIfTrue="1">
      <formula>LEN(TRIM(E71))=0</formula>
    </cfRule>
  </conditionalFormatting>
  <conditionalFormatting sqref="E71:P71">
    <cfRule type="containsBlanks" dxfId="10567" priority="1447" stopIfTrue="1">
      <formula>LEN(TRIM(E71))=0</formula>
    </cfRule>
    <cfRule type="cellIs" dxfId="10566" priority="1448" stopIfTrue="1" operator="between">
      <formula>79.1</formula>
      <formula>100</formula>
    </cfRule>
    <cfRule type="cellIs" dxfId="10565" priority="1449" stopIfTrue="1" operator="between">
      <formula>34.1</formula>
      <formula>79</formula>
    </cfRule>
    <cfRule type="cellIs" dxfId="10564" priority="1450" stopIfTrue="1" operator="between">
      <formula>13.1</formula>
      <formula>34</formula>
    </cfRule>
    <cfRule type="cellIs" dxfId="10563" priority="1451" stopIfTrue="1" operator="between">
      <formula>5.1</formula>
      <formula>13</formula>
    </cfRule>
    <cfRule type="cellIs" dxfId="10562" priority="1452" stopIfTrue="1" operator="between">
      <formula>0</formula>
      <formula>5</formula>
    </cfRule>
    <cfRule type="containsBlanks" dxfId="10561" priority="1453" stopIfTrue="1">
      <formula>LEN(TRIM(E71))=0</formula>
    </cfRule>
  </conditionalFormatting>
  <conditionalFormatting sqref="E91:P91">
    <cfRule type="containsBlanks" dxfId="10560" priority="1349" stopIfTrue="1">
      <formula>LEN(TRIM(E91))=0</formula>
    </cfRule>
    <cfRule type="cellIs" dxfId="10559" priority="1350" stopIfTrue="1" operator="between">
      <formula>79.1</formula>
      <formula>100</formula>
    </cfRule>
    <cfRule type="cellIs" dxfId="10558" priority="1351" stopIfTrue="1" operator="between">
      <formula>34.1</formula>
      <formula>79</formula>
    </cfRule>
    <cfRule type="cellIs" dxfId="10557" priority="1352" stopIfTrue="1" operator="between">
      <formula>13.1</formula>
      <formula>34</formula>
    </cfRule>
    <cfRule type="cellIs" dxfId="10556" priority="1353" stopIfTrue="1" operator="between">
      <formula>5.1</formula>
      <formula>13</formula>
    </cfRule>
    <cfRule type="cellIs" dxfId="10555" priority="1354" stopIfTrue="1" operator="between">
      <formula>0</formula>
      <formula>5</formula>
    </cfRule>
    <cfRule type="containsBlanks" dxfId="10554" priority="1355" stopIfTrue="1">
      <formula>LEN(TRIM(E91))=0</formula>
    </cfRule>
  </conditionalFormatting>
  <conditionalFormatting sqref="E94:P94">
    <cfRule type="containsBlanks" dxfId="10553" priority="1286" stopIfTrue="1">
      <formula>LEN(TRIM(E94))=0</formula>
    </cfRule>
    <cfRule type="cellIs" dxfId="10552" priority="1287" stopIfTrue="1" operator="between">
      <formula>79.1</formula>
      <formula>100</formula>
    </cfRule>
    <cfRule type="cellIs" dxfId="10551" priority="1288" stopIfTrue="1" operator="between">
      <formula>34.1</formula>
      <formula>79</formula>
    </cfRule>
    <cfRule type="cellIs" dxfId="10550" priority="1289" stopIfTrue="1" operator="between">
      <formula>13.1</formula>
      <formula>34</formula>
    </cfRule>
    <cfRule type="cellIs" dxfId="10549" priority="1290" stopIfTrue="1" operator="between">
      <formula>5.1</formula>
      <formula>13</formula>
    </cfRule>
    <cfRule type="cellIs" dxfId="10548" priority="1291" stopIfTrue="1" operator="between">
      <formula>0</formula>
      <formula>5</formula>
    </cfRule>
    <cfRule type="containsBlanks" dxfId="10547" priority="1292" stopIfTrue="1">
      <formula>LEN(TRIM(E94))=0</formula>
    </cfRule>
  </conditionalFormatting>
  <conditionalFormatting sqref="E96:P96">
    <cfRule type="containsBlanks" dxfId="10546" priority="1279" stopIfTrue="1">
      <formula>LEN(TRIM(E96))=0</formula>
    </cfRule>
    <cfRule type="cellIs" dxfId="10545" priority="1280" stopIfTrue="1" operator="between">
      <formula>79.1</formula>
      <formula>100</formula>
    </cfRule>
    <cfRule type="cellIs" dxfId="10544" priority="1281" stopIfTrue="1" operator="between">
      <formula>34.1</formula>
      <formula>79</formula>
    </cfRule>
    <cfRule type="cellIs" dxfId="10543" priority="1282" stopIfTrue="1" operator="between">
      <formula>13.1</formula>
      <formula>34</formula>
    </cfRule>
    <cfRule type="cellIs" dxfId="10542" priority="1283" stopIfTrue="1" operator="between">
      <formula>5.1</formula>
      <formula>13</formula>
    </cfRule>
    <cfRule type="cellIs" dxfId="10541" priority="1284" stopIfTrue="1" operator="between">
      <formula>0</formula>
      <formula>5</formula>
    </cfRule>
    <cfRule type="containsBlanks" dxfId="10540" priority="1285" stopIfTrue="1">
      <formula>LEN(TRIM(E96))=0</formula>
    </cfRule>
  </conditionalFormatting>
  <conditionalFormatting sqref="E97:P97">
    <cfRule type="containsBlanks" dxfId="10539" priority="1272" stopIfTrue="1">
      <formula>LEN(TRIM(E97))=0</formula>
    </cfRule>
    <cfRule type="cellIs" dxfId="10538" priority="1273" stopIfTrue="1" operator="between">
      <formula>79.1</formula>
      <formula>100</formula>
    </cfRule>
    <cfRule type="cellIs" dxfId="10537" priority="1274" stopIfTrue="1" operator="between">
      <formula>34.1</formula>
      <formula>79</formula>
    </cfRule>
    <cfRule type="cellIs" dxfId="10536" priority="1275" stopIfTrue="1" operator="between">
      <formula>13.1</formula>
      <formula>34</formula>
    </cfRule>
    <cfRule type="cellIs" dxfId="10535" priority="1276" stopIfTrue="1" operator="between">
      <formula>5.1</formula>
      <formula>13</formula>
    </cfRule>
    <cfRule type="cellIs" dxfId="10534" priority="1277" stopIfTrue="1" operator="between">
      <formula>0</formula>
      <formula>5</formula>
    </cfRule>
    <cfRule type="containsBlanks" dxfId="10533" priority="1278" stopIfTrue="1">
      <formula>LEN(TRIM(E97))=0</formula>
    </cfRule>
  </conditionalFormatting>
  <conditionalFormatting sqref="E98:P99">
    <cfRule type="containsBlanks" dxfId="10532" priority="1265" stopIfTrue="1">
      <formula>LEN(TRIM(E98))=0</formula>
    </cfRule>
    <cfRule type="cellIs" dxfId="10531" priority="1266" stopIfTrue="1" operator="between">
      <formula>79.1</formula>
      <formula>100</formula>
    </cfRule>
    <cfRule type="cellIs" dxfId="10530" priority="1267" stopIfTrue="1" operator="between">
      <formula>34.1</formula>
      <formula>79</formula>
    </cfRule>
    <cfRule type="cellIs" dxfId="10529" priority="1268" stopIfTrue="1" operator="between">
      <formula>13.1</formula>
      <formula>34</formula>
    </cfRule>
    <cfRule type="cellIs" dxfId="10528" priority="1269" stopIfTrue="1" operator="between">
      <formula>5.1</formula>
      <formula>13</formula>
    </cfRule>
    <cfRule type="cellIs" dxfId="10527" priority="1270" stopIfTrue="1" operator="between">
      <formula>0</formula>
      <formula>5</formula>
    </cfRule>
    <cfRule type="containsBlanks" dxfId="10526" priority="1271" stopIfTrue="1">
      <formula>LEN(TRIM(E98))=0</formula>
    </cfRule>
  </conditionalFormatting>
  <conditionalFormatting sqref="Q106:Q113">
    <cfRule type="containsBlanks" dxfId="10525" priority="1209" stopIfTrue="1">
      <formula>LEN(TRIM(Q106))=0</formula>
    </cfRule>
    <cfRule type="cellIs" dxfId="10524" priority="1210" stopIfTrue="1" operator="between">
      <formula>80.1</formula>
      <formula>100</formula>
    </cfRule>
    <cfRule type="cellIs" dxfId="10523" priority="1211" stopIfTrue="1" operator="between">
      <formula>35.1</formula>
      <formula>80</formula>
    </cfRule>
    <cfRule type="cellIs" dxfId="10522" priority="1212" stopIfTrue="1" operator="between">
      <formula>14.1</formula>
      <formula>35</formula>
    </cfRule>
    <cfRule type="cellIs" dxfId="10521" priority="1213" stopIfTrue="1" operator="between">
      <formula>5.1</formula>
      <formula>14</formula>
    </cfRule>
    <cfRule type="cellIs" dxfId="10520" priority="1214" stopIfTrue="1" operator="between">
      <formula>0</formula>
      <formula>5</formula>
    </cfRule>
    <cfRule type="containsBlanks" dxfId="10519" priority="1215" stopIfTrue="1">
      <formula>LEN(TRIM(Q106))=0</formula>
    </cfRule>
  </conditionalFormatting>
  <conditionalFormatting sqref="F30:P30">
    <cfRule type="containsBlanks" dxfId="10518" priority="1139" stopIfTrue="1">
      <formula>LEN(TRIM(F30))=0</formula>
    </cfRule>
    <cfRule type="cellIs" dxfId="10517" priority="1140" stopIfTrue="1" operator="between">
      <formula>80.1</formula>
      <formula>100</formula>
    </cfRule>
    <cfRule type="cellIs" dxfId="10516" priority="1141" stopIfTrue="1" operator="between">
      <formula>35.1</formula>
      <formula>80</formula>
    </cfRule>
    <cfRule type="cellIs" dxfId="10515" priority="1142" stopIfTrue="1" operator="between">
      <formula>14.1</formula>
      <formula>35</formula>
    </cfRule>
    <cfRule type="cellIs" dxfId="10514" priority="1143" stopIfTrue="1" operator="between">
      <formula>5.1</formula>
      <formula>14</formula>
    </cfRule>
    <cfRule type="cellIs" dxfId="10513" priority="1144" stopIfTrue="1" operator="between">
      <formula>0</formula>
      <formula>5</formula>
    </cfRule>
    <cfRule type="containsBlanks" dxfId="10512" priority="1145" stopIfTrue="1">
      <formula>LEN(TRIM(F30))=0</formula>
    </cfRule>
  </conditionalFormatting>
  <conditionalFormatting sqref="E30">
    <cfRule type="containsBlanks" dxfId="10511" priority="1132" stopIfTrue="1">
      <formula>LEN(TRIM(E30))=0</formula>
    </cfRule>
    <cfRule type="cellIs" dxfId="10510" priority="1133" stopIfTrue="1" operator="between">
      <formula>80.1</formula>
      <formula>100</formula>
    </cfRule>
    <cfRule type="cellIs" dxfId="10509" priority="1134" stopIfTrue="1" operator="between">
      <formula>35.1</formula>
      <formula>80</formula>
    </cfRule>
    <cfRule type="cellIs" dxfId="10508" priority="1135" stopIfTrue="1" operator="between">
      <formula>14.1</formula>
      <formula>35</formula>
    </cfRule>
    <cfRule type="cellIs" dxfId="10507" priority="1136" stopIfTrue="1" operator="between">
      <formula>5.1</formula>
      <formula>14</formula>
    </cfRule>
    <cfRule type="cellIs" dxfId="10506" priority="1137" stopIfTrue="1" operator="between">
      <formula>0</formula>
      <formula>5</formula>
    </cfRule>
    <cfRule type="containsBlanks" dxfId="10505" priority="1138" stopIfTrue="1">
      <formula>LEN(TRIM(E30))=0</formula>
    </cfRule>
  </conditionalFormatting>
  <conditionalFormatting sqref="F24:P24">
    <cfRule type="containsBlanks" dxfId="10504" priority="1111" stopIfTrue="1">
      <formula>LEN(TRIM(F24))=0</formula>
    </cfRule>
    <cfRule type="cellIs" dxfId="10503" priority="1112" stopIfTrue="1" operator="between">
      <formula>80.1</formula>
      <formula>100</formula>
    </cfRule>
    <cfRule type="cellIs" dxfId="10502" priority="1113" stopIfTrue="1" operator="between">
      <formula>35.1</formula>
      <formula>80</formula>
    </cfRule>
    <cfRule type="cellIs" dxfId="10501" priority="1114" stopIfTrue="1" operator="between">
      <formula>14.1</formula>
      <formula>35</formula>
    </cfRule>
    <cfRule type="cellIs" dxfId="10500" priority="1115" stopIfTrue="1" operator="between">
      <formula>5.1</formula>
      <formula>14</formula>
    </cfRule>
    <cfRule type="cellIs" dxfId="10499" priority="1116" stopIfTrue="1" operator="between">
      <formula>0</formula>
      <formula>5</formula>
    </cfRule>
    <cfRule type="containsBlanks" dxfId="10498" priority="1117" stopIfTrue="1">
      <formula>LEN(TRIM(F24))=0</formula>
    </cfRule>
  </conditionalFormatting>
  <conditionalFormatting sqref="E24">
    <cfRule type="containsBlanks" dxfId="10497" priority="1104" stopIfTrue="1">
      <formula>LEN(TRIM(E24))=0</formula>
    </cfRule>
    <cfRule type="cellIs" dxfId="10496" priority="1105" stopIfTrue="1" operator="between">
      <formula>80.1</formula>
      <formula>100</formula>
    </cfRule>
    <cfRule type="cellIs" dxfId="10495" priority="1106" stopIfTrue="1" operator="between">
      <formula>35.1</formula>
      <formula>80</formula>
    </cfRule>
    <cfRule type="cellIs" dxfId="10494" priority="1107" stopIfTrue="1" operator="between">
      <formula>14.1</formula>
      <formula>35</formula>
    </cfRule>
    <cfRule type="cellIs" dxfId="10493" priority="1108" stopIfTrue="1" operator="between">
      <formula>5.1</formula>
      <formula>14</formula>
    </cfRule>
    <cfRule type="cellIs" dxfId="10492" priority="1109" stopIfTrue="1" operator="between">
      <formula>0</formula>
      <formula>5</formula>
    </cfRule>
    <cfRule type="containsBlanks" dxfId="10491" priority="1110" stopIfTrue="1">
      <formula>LEN(TRIM(E24))=0</formula>
    </cfRule>
  </conditionalFormatting>
  <conditionalFormatting sqref="F25:P25">
    <cfRule type="containsBlanks" dxfId="10490" priority="1097" stopIfTrue="1">
      <formula>LEN(TRIM(F25))=0</formula>
    </cfRule>
    <cfRule type="cellIs" dxfId="10489" priority="1098" stopIfTrue="1" operator="between">
      <formula>80.1</formula>
      <formula>100</formula>
    </cfRule>
    <cfRule type="cellIs" dxfId="10488" priority="1099" stopIfTrue="1" operator="between">
      <formula>35.1</formula>
      <formula>80</formula>
    </cfRule>
    <cfRule type="cellIs" dxfId="10487" priority="1100" stopIfTrue="1" operator="between">
      <formula>14.1</formula>
      <formula>35</formula>
    </cfRule>
    <cfRule type="cellIs" dxfId="10486" priority="1101" stopIfTrue="1" operator="between">
      <formula>5.1</formula>
      <formula>14</formula>
    </cfRule>
    <cfRule type="cellIs" dxfId="10485" priority="1102" stopIfTrue="1" operator="between">
      <formula>0</formula>
      <formula>5</formula>
    </cfRule>
    <cfRule type="containsBlanks" dxfId="10484" priority="1103" stopIfTrue="1">
      <formula>LEN(TRIM(F25))=0</formula>
    </cfRule>
  </conditionalFormatting>
  <conditionalFormatting sqref="E25">
    <cfRule type="containsBlanks" dxfId="10483" priority="1090" stopIfTrue="1">
      <formula>LEN(TRIM(E25))=0</formula>
    </cfRule>
    <cfRule type="cellIs" dxfId="10482" priority="1091" stopIfTrue="1" operator="between">
      <formula>80.1</formula>
      <formula>100</formula>
    </cfRule>
    <cfRule type="cellIs" dxfId="10481" priority="1092" stopIfTrue="1" operator="between">
      <formula>35.1</formula>
      <formula>80</formula>
    </cfRule>
    <cfRule type="cellIs" dxfId="10480" priority="1093" stopIfTrue="1" operator="between">
      <formula>14.1</formula>
      <formula>35</formula>
    </cfRule>
    <cfRule type="cellIs" dxfId="10479" priority="1094" stopIfTrue="1" operator="between">
      <formula>5.1</formula>
      <formula>14</formula>
    </cfRule>
    <cfRule type="cellIs" dxfId="10478" priority="1095" stopIfTrue="1" operator="between">
      <formula>0</formula>
      <formula>5</formula>
    </cfRule>
    <cfRule type="containsBlanks" dxfId="10477" priority="1096" stopIfTrue="1">
      <formula>LEN(TRIM(E25))=0</formula>
    </cfRule>
  </conditionalFormatting>
  <conditionalFormatting sqref="E68:P68">
    <cfRule type="containsBlanks" dxfId="10476" priority="908" stopIfTrue="1">
      <formula>LEN(TRIM(E68))=0</formula>
    </cfRule>
    <cfRule type="cellIs" dxfId="10475" priority="909" stopIfTrue="1" operator="between">
      <formula>79.1</formula>
      <formula>100</formula>
    </cfRule>
    <cfRule type="cellIs" dxfId="10474" priority="910" stopIfTrue="1" operator="between">
      <formula>34.1</formula>
      <formula>79</formula>
    </cfRule>
    <cfRule type="cellIs" dxfId="10473" priority="911" stopIfTrue="1" operator="between">
      <formula>13.1</formula>
      <formula>34</formula>
    </cfRule>
    <cfRule type="cellIs" dxfId="10472" priority="912" stopIfTrue="1" operator="between">
      <formula>5.1</formula>
      <formula>13</formula>
    </cfRule>
    <cfRule type="cellIs" dxfId="10471" priority="913" stopIfTrue="1" operator="between">
      <formula>0</formula>
      <formula>5</formula>
    </cfRule>
    <cfRule type="containsBlanks" dxfId="10470" priority="914" stopIfTrue="1">
      <formula>LEN(TRIM(E68))=0</formula>
    </cfRule>
  </conditionalFormatting>
  <conditionalFormatting sqref="Q107">
    <cfRule type="containsBlanks" dxfId="10469" priority="901" stopIfTrue="1">
      <formula>LEN(TRIM(Q107))=0</formula>
    </cfRule>
    <cfRule type="cellIs" dxfId="10468" priority="902" stopIfTrue="1" operator="between">
      <formula>80.1</formula>
      <formula>100</formula>
    </cfRule>
    <cfRule type="cellIs" dxfId="10467" priority="903" stopIfTrue="1" operator="between">
      <formula>35.1</formula>
      <formula>80</formula>
    </cfRule>
    <cfRule type="cellIs" dxfId="10466" priority="904" stopIfTrue="1" operator="between">
      <formula>14.1</formula>
      <formula>35</formula>
    </cfRule>
    <cfRule type="cellIs" dxfId="10465" priority="905" stopIfTrue="1" operator="between">
      <formula>5.1</formula>
      <formula>14</formula>
    </cfRule>
    <cfRule type="cellIs" dxfId="10464" priority="906" stopIfTrue="1" operator="between">
      <formula>0</formula>
      <formula>5</formula>
    </cfRule>
    <cfRule type="containsBlanks" dxfId="10463" priority="907" stopIfTrue="1">
      <formula>LEN(TRIM(Q107))=0</formula>
    </cfRule>
  </conditionalFormatting>
  <conditionalFormatting sqref="R91">
    <cfRule type="containsBlanks" dxfId="10462" priority="858" stopIfTrue="1">
      <formula>LEN(TRIM(R91))=0</formula>
    </cfRule>
    <cfRule type="cellIs" dxfId="10461" priority="859" stopIfTrue="1" operator="between">
      <formula>80.1</formula>
      <formula>100</formula>
    </cfRule>
    <cfRule type="cellIs" dxfId="10460" priority="860" stopIfTrue="1" operator="between">
      <formula>35.1</formula>
      <formula>80</formula>
    </cfRule>
    <cfRule type="cellIs" dxfId="10459" priority="861" stopIfTrue="1" operator="between">
      <formula>14.1</formula>
      <formula>35</formula>
    </cfRule>
    <cfRule type="cellIs" dxfId="10458" priority="862" stopIfTrue="1" operator="between">
      <formula>5.1</formula>
      <formula>14</formula>
    </cfRule>
    <cfRule type="cellIs" dxfId="10457" priority="863" stopIfTrue="1" operator="between">
      <formula>0</formula>
      <formula>5</formula>
    </cfRule>
    <cfRule type="containsBlanks" dxfId="10456" priority="864" stopIfTrue="1">
      <formula>LEN(TRIM(R91))=0</formula>
    </cfRule>
  </conditionalFormatting>
  <conditionalFormatting sqref="Q257:Q265">
    <cfRule type="containsBlanks" dxfId="10455" priority="782" stopIfTrue="1">
      <formula>LEN(TRIM(Q257))=0</formula>
    </cfRule>
    <cfRule type="cellIs" dxfId="10454" priority="783" stopIfTrue="1" operator="between">
      <formula>80.1</formula>
      <formula>100</formula>
    </cfRule>
    <cfRule type="cellIs" dxfId="10453" priority="784" stopIfTrue="1" operator="between">
      <formula>35.1</formula>
      <formula>80</formula>
    </cfRule>
    <cfRule type="cellIs" dxfId="10452" priority="785" stopIfTrue="1" operator="between">
      <formula>14.1</formula>
      <formula>35</formula>
    </cfRule>
    <cfRule type="cellIs" dxfId="10451" priority="786" stopIfTrue="1" operator="between">
      <formula>5.1</formula>
      <formula>14</formula>
    </cfRule>
    <cfRule type="cellIs" dxfId="10450" priority="787" stopIfTrue="1" operator="between">
      <formula>0</formula>
      <formula>5</formula>
    </cfRule>
    <cfRule type="containsBlanks" dxfId="10449" priority="788" stopIfTrue="1">
      <formula>LEN(TRIM(Q257))=0</formula>
    </cfRule>
  </conditionalFormatting>
  <conditionalFormatting sqref="Q263">
    <cfRule type="containsBlanks" dxfId="10448" priority="775" stopIfTrue="1">
      <formula>LEN(TRIM(Q263))=0</formula>
    </cfRule>
    <cfRule type="cellIs" dxfId="10447" priority="776" stopIfTrue="1" operator="between">
      <formula>80.1</formula>
      <formula>100</formula>
    </cfRule>
    <cfRule type="cellIs" dxfId="10446" priority="777" stopIfTrue="1" operator="between">
      <formula>35.1</formula>
      <formula>80</formula>
    </cfRule>
    <cfRule type="cellIs" dxfId="10445" priority="778" stopIfTrue="1" operator="between">
      <formula>14.1</formula>
      <formula>35</formula>
    </cfRule>
    <cfRule type="cellIs" dxfId="10444" priority="779" stopIfTrue="1" operator="between">
      <formula>5.1</formula>
      <formula>14</formula>
    </cfRule>
    <cfRule type="cellIs" dxfId="10443" priority="780" stopIfTrue="1" operator="between">
      <formula>0</formula>
      <formula>5</formula>
    </cfRule>
    <cfRule type="containsBlanks" dxfId="10442" priority="781" stopIfTrue="1">
      <formula>LEN(TRIM(Q263))=0</formula>
    </cfRule>
  </conditionalFormatting>
  <conditionalFormatting sqref="Q262">
    <cfRule type="containsBlanks" dxfId="10441" priority="768" stopIfTrue="1">
      <formula>LEN(TRIM(Q262))=0</formula>
    </cfRule>
    <cfRule type="cellIs" dxfId="10440" priority="769" stopIfTrue="1" operator="between">
      <formula>80.1</formula>
      <formula>100</formula>
    </cfRule>
    <cfRule type="cellIs" dxfId="10439" priority="770" stopIfTrue="1" operator="between">
      <formula>35.1</formula>
      <formula>80</formula>
    </cfRule>
    <cfRule type="cellIs" dxfId="10438" priority="771" stopIfTrue="1" operator="between">
      <formula>14.1</formula>
      <formula>35</formula>
    </cfRule>
    <cfRule type="cellIs" dxfId="10437" priority="772" stopIfTrue="1" operator="between">
      <formula>5.1</formula>
      <formula>14</formula>
    </cfRule>
    <cfRule type="cellIs" dxfId="10436" priority="773" stopIfTrue="1" operator="between">
      <formula>0</formula>
      <formula>5</formula>
    </cfRule>
    <cfRule type="containsBlanks" dxfId="10435" priority="774" stopIfTrue="1">
      <formula>LEN(TRIM(Q262))=0</formula>
    </cfRule>
  </conditionalFormatting>
  <conditionalFormatting sqref="Q264">
    <cfRule type="containsBlanks" dxfId="10434" priority="761" stopIfTrue="1">
      <formula>LEN(TRIM(Q264))=0</formula>
    </cfRule>
    <cfRule type="cellIs" dxfId="10433" priority="762" stopIfTrue="1" operator="between">
      <formula>80.1</formula>
      <formula>100</formula>
    </cfRule>
    <cfRule type="cellIs" dxfId="10432" priority="763" stopIfTrue="1" operator="between">
      <formula>35.1</formula>
      <formula>80</formula>
    </cfRule>
    <cfRule type="cellIs" dxfId="10431" priority="764" stopIfTrue="1" operator="between">
      <formula>14.1</formula>
      <formula>35</formula>
    </cfRule>
    <cfRule type="cellIs" dxfId="10430" priority="765" stopIfTrue="1" operator="between">
      <formula>5.1</formula>
      <formula>14</formula>
    </cfRule>
    <cfRule type="cellIs" dxfId="10429" priority="766" stopIfTrue="1" operator="between">
      <formula>0</formula>
      <formula>5</formula>
    </cfRule>
    <cfRule type="containsBlanks" dxfId="10428" priority="767" stopIfTrue="1">
      <formula>LEN(TRIM(Q264))=0</formula>
    </cfRule>
  </conditionalFormatting>
  <conditionalFormatting sqref="R414:R418">
    <cfRule type="cellIs" dxfId="10427" priority="753" stopIfTrue="1" operator="equal">
      <formula>"NO"</formula>
    </cfRule>
  </conditionalFormatting>
  <conditionalFormatting sqref="R414:R418">
    <cfRule type="cellIs" dxfId="10426" priority="752" stopIfTrue="1" operator="equal">
      <formula>"NO"</formula>
    </cfRule>
  </conditionalFormatting>
  <conditionalFormatting sqref="R414:R418">
    <cfRule type="cellIs" dxfId="10425" priority="751" stopIfTrue="1" operator="equal">
      <formula>"NO"</formula>
    </cfRule>
  </conditionalFormatting>
  <conditionalFormatting sqref="S414:S418">
    <cfRule type="cellIs" dxfId="10424" priority="750" stopIfTrue="1" operator="equal">
      <formula>"INVIABLE SANITARIAMENTE"</formula>
    </cfRule>
  </conditionalFormatting>
  <conditionalFormatting sqref="S414:S418">
    <cfRule type="containsText" dxfId="10423" priority="745" stopIfTrue="1" operator="containsText" text="INVIABLE SANITARIAMENTE">
      <formula>NOT(ISERROR(SEARCH("INVIABLE SANITARIAMENTE",S414)))</formula>
    </cfRule>
    <cfRule type="containsText" dxfId="10422" priority="746" stopIfTrue="1" operator="containsText" text="ALTO">
      <formula>NOT(ISERROR(SEARCH("ALTO",S414)))</formula>
    </cfRule>
    <cfRule type="containsText" dxfId="10421" priority="747" stopIfTrue="1" operator="containsText" text="MEDIO">
      <formula>NOT(ISERROR(SEARCH("MEDIO",S414)))</formula>
    </cfRule>
    <cfRule type="containsText" dxfId="10420" priority="748" stopIfTrue="1" operator="containsText" text="BAJO">
      <formula>NOT(ISERROR(SEARCH("BAJO",S414)))</formula>
    </cfRule>
    <cfRule type="containsText" dxfId="10419" priority="749" stopIfTrue="1" operator="containsText" text="SIN RIESGO">
      <formula>NOT(ISERROR(SEARCH("SIN RIESGO",S414)))</formula>
    </cfRule>
  </conditionalFormatting>
  <conditionalFormatting sqref="S414:S418">
    <cfRule type="containsText" dxfId="10418" priority="744" stopIfTrue="1" operator="containsText" text="SIN RIESGO">
      <formula>NOT(ISERROR(SEARCH("SIN RIESGO",S414)))</formula>
    </cfRule>
  </conditionalFormatting>
  <conditionalFormatting sqref="Q414:Q418">
    <cfRule type="containsBlanks" dxfId="10417" priority="737" stopIfTrue="1">
      <formula>LEN(TRIM(Q414))=0</formula>
    </cfRule>
    <cfRule type="cellIs" dxfId="10416" priority="738" stopIfTrue="1" operator="between">
      <formula>80.1</formula>
      <formula>100</formula>
    </cfRule>
    <cfRule type="cellIs" dxfId="10415" priority="739" stopIfTrue="1" operator="between">
      <formula>35.1</formula>
      <formula>80</formula>
    </cfRule>
    <cfRule type="cellIs" dxfId="10414" priority="740" stopIfTrue="1" operator="between">
      <formula>14.1</formula>
      <formula>35</formula>
    </cfRule>
    <cfRule type="cellIs" dxfId="10413" priority="741" stopIfTrue="1" operator="between">
      <formula>5.1</formula>
      <formula>14</formula>
    </cfRule>
    <cfRule type="cellIs" dxfId="10412" priority="742" stopIfTrue="1" operator="between">
      <formula>0</formula>
      <formula>5</formula>
    </cfRule>
    <cfRule type="containsBlanks" dxfId="10411" priority="743" stopIfTrue="1">
      <formula>LEN(TRIM(Q414))=0</formula>
    </cfRule>
  </conditionalFormatting>
  <conditionalFormatting sqref="R98:R100">
    <cfRule type="cellIs" dxfId="10410" priority="643" stopIfTrue="1" operator="equal">
      <formula>"NO"</formula>
    </cfRule>
  </conditionalFormatting>
  <conditionalFormatting sqref="R101">
    <cfRule type="cellIs" dxfId="10409" priority="627" stopIfTrue="1" operator="equal">
      <formula>"NO"</formula>
    </cfRule>
  </conditionalFormatting>
  <conditionalFormatting sqref="R102:R103">
    <cfRule type="cellIs" dxfId="10408" priority="619" stopIfTrue="1" operator="equal">
      <formula>"NO"</formula>
    </cfRule>
  </conditionalFormatting>
  <conditionalFormatting sqref="R105:R106">
    <cfRule type="cellIs" dxfId="10407" priority="603" stopIfTrue="1" operator="equal">
      <formula>"NO"</formula>
    </cfRule>
  </conditionalFormatting>
  <conditionalFormatting sqref="R107">
    <cfRule type="cellIs" dxfId="10406" priority="595" stopIfTrue="1" operator="equal">
      <formula>"NO"</formula>
    </cfRule>
  </conditionalFormatting>
  <conditionalFormatting sqref="R38:R51">
    <cfRule type="cellIs" dxfId="10405" priority="588" stopIfTrue="1" operator="equal">
      <formula>"NO"</formula>
    </cfRule>
  </conditionalFormatting>
  <conditionalFormatting sqref="R11">
    <cfRule type="cellIs" dxfId="10404" priority="446" stopIfTrue="1" operator="equal">
      <formula>"NO"</formula>
    </cfRule>
  </conditionalFormatting>
  <conditionalFormatting sqref="S11:S36 S38:S113">
    <cfRule type="containsText" dxfId="10403" priority="426" stopIfTrue="1" operator="containsText" text="INVIABLE SANITARIAMENTE">
      <formula>NOT(ISERROR(SEARCH("INVIABLE SANITARIAMENTE",S11)))</formula>
    </cfRule>
    <cfRule type="containsText" dxfId="10402" priority="427" stopIfTrue="1" operator="containsText" text="ALTO">
      <formula>NOT(ISERROR(SEARCH("ALTO",S11)))</formula>
    </cfRule>
    <cfRule type="containsText" dxfId="10401" priority="428" stopIfTrue="1" operator="containsText" text="MEDIO">
      <formula>NOT(ISERROR(SEARCH("MEDIO",S11)))</formula>
    </cfRule>
    <cfRule type="containsText" dxfId="10400" priority="429" stopIfTrue="1" operator="containsText" text="BAJO">
      <formula>NOT(ISERROR(SEARCH("BAJO",S11)))</formula>
    </cfRule>
    <cfRule type="containsText" dxfId="10399" priority="430" stopIfTrue="1" operator="containsText" text="SIN RIESGO">
      <formula>NOT(ISERROR(SEARCH("SIN RIESGO",S11)))</formula>
    </cfRule>
  </conditionalFormatting>
  <conditionalFormatting sqref="R37">
    <cfRule type="cellIs" dxfId="10398" priority="424" stopIfTrue="1" operator="equal">
      <formula>"NO"</formula>
    </cfRule>
  </conditionalFormatting>
  <conditionalFormatting sqref="S37">
    <cfRule type="cellIs" dxfId="10397" priority="388" stopIfTrue="1" operator="equal">
      <formula>"INVIABLE SANITARIAMENTE"</formula>
    </cfRule>
  </conditionalFormatting>
  <conditionalFormatting sqref="S37">
    <cfRule type="containsText" dxfId="10396" priority="383" stopIfTrue="1" operator="containsText" text="INVIABLE SANITARIAMENTE">
      <formula>NOT(ISERROR(SEARCH("INVIABLE SANITARIAMENTE",S37)))</formula>
    </cfRule>
    <cfRule type="containsText" dxfId="10395" priority="384" stopIfTrue="1" operator="containsText" text="ALTO">
      <formula>NOT(ISERROR(SEARCH("ALTO",S37)))</formula>
    </cfRule>
    <cfRule type="containsText" dxfId="10394" priority="385" stopIfTrue="1" operator="containsText" text="MEDIO">
      <formula>NOT(ISERROR(SEARCH("MEDIO",S37)))</formula>
    </cfRule>
    <cfRule type="containsText" dxfId="10393" priority="386" stopIfTrue="1" operator="containsText" text="BAJO">
      <formula>NOT(ISERROR(SEARCH("BAJO",S37)))</formula>
    </cfRule>
    <cfRule type="containsText" dxfId="10392" priority="387" stopIfTrue="1" operator="containsText" text="SIN RIESGO">
      <formula>NOT(ISERROR(SEARCH("SIN RIESGO",S37)))</formula>
    </cfRule>
  </conditionalFormatting>
  <conditionalFormatting sqref="S37">
    <cfRule type="containsText" dxfId="10391" priority="382" stopIfTrue="1" operator="containsText" text="SIN RIESGO">
      <formula>NOT(ISERROR(SEARCH("SIN RIESGO",S37)))</formula>
    </cfRule>
  </conditionalFormatting>
  <conditionalFormatting sqref="J82:J85">
    <cfRule type="containsBlanks" dxfId="10390" priority="44" stopIfTrue="1">
      <formula>LEN(TRIM(J82))=0</formula>
    </cfRule>
    <cfRule type="cellIs" dxfId="10389" priority="45" stopIfTrue="1" operator="between">
      <formula>80.1</formula>
      <formula>100</formula>
    </cfRule>
    <cfRule type="cellIs" dxfId="10388" priority="46" stopIfTrue="1" operator="between">
      <formula>35.1</formula>
      <formula>80</formula>
    </cfRule>
    <cfRule type="cellIs" dxfId="10387" priority="47" stopIfTrue="1" operator="between">
      <formula>14.1</formula>
      <formula>35</formula>
    </cfRule>
    <cfRule type="cellIs" dxfId="10386" priority="48" stopIfTrue="1" operator="between">
      <formula>5.1</formula>
      <formula>14</formula>
    </cfRule>
    <cfRule type="cellIs" dxfId="10385" priority="49" stopIfTrue="1" operator="between">
      <formula>0</formula>
      <formula>5</formula>
    </cfRule>
    <cfRule type="containsBlanks" dxfId="10384" priority="50" stopIfTrue="1">
      <formula>LEN(TRIM(J82))=0</formula>
    </cfRule>
  </conditionalFormatting>
  <conditionalFormatting sqref="E21:P21">
    <cfRule type="containsBlanks" dxfId="10383" priority="317" stopIfTrue="1">
      <formula>LEN(TRIM(E21))=0</formula>
    </cfRule>
    <cfRule type="cellIs" dxfId="10382" priority="318" stopIfTrue="1" operator="between">
      <formula>80.1</formula>
      <formula>100</formula>
    </cfRule>
    <cfRule type="cellIs" dxfId="10381" priority="319" stopIfTrue="1" operator="between">
      <formula>35.1</formula>
      <formula>80</formula>
    </cfRule>
    <cfRule type="cellIs" dxfId="10380" priority="320" stopIfTrue="1" operator="between">
      <formula>14.1</formula>
      <formula>35</formula>
    </cfRule>
    <cfRule type="cellIs" dxfId="10379" priority="321" stopIfTrue="1" operator="between">
      <formula>5.1</formula>
      <formula>14</formula>
    </cfRule>
    <cfRule type="cellIs" dxfId="10378" priority="322" stopIfTrue="1" operator="between">
      <formula>0</formula>
      <formula>5</formula>
    </cfRule>
    <cfRule type="containsBlanks" dxfId="10377" priority="323" stopIfTrue="1">
      <formula>LEN(TRIM(E21))=0</formula>
    </cfRule>
  </conditionalFormatting>
  <conditionalFormatting sqref="E23:P23">
    <cfRule type="containsBlanks" dxfId="10376" priority="310" stopIfTrue="1">
      <formula>LEN(TRIM(E23))=0</formula>
    </cfRule>
    <cfRule type="cellIs" dxfId="10375" priority="311" stopIfTrue="1" operator="between">
      <formula>80.1</formula>
      <formula>100</formula>
    </cfRule>
    <cfRule type="cellIs" dxfId="10374" priority="312" stopIfTrue="1" operator="between">
      <formula>35.1</formula>
      <formula>80</formula>
    </cfRule>
    <cfRule type="cellIs" dxfId="10373" priority="313" stopIfTrue="1" operator="between">
      <formula>14.1</formula>
      <formula>35</formula>
    </cfRule>
    <cfRule type="cellIs" dxfId="10372" priority="314" stopIfTrue="1" operator="between">
      <formula>5.1</formula>
      <formula>14</formula>
    </cfRule>
    <cfRule type="cellIs" dxfId="10371" priority="315" stopIfTrue="1" operator="between">
      <formula>0</formula>
      <formula>5</formula>
    </cfRule>
    <cfRule type="containsBlanks" dxfId="10370" priority="316" stopIfTrue="1">
      <formula>LEN(TRIM(E23))=0</formula>
    </cfRule>
  </conditionalFormatting>
  <conditionalFormatting sqref="E26:P28">
    <cfRule type="containsBlanks" dxfId="10369" priority="303" stopIfTrue="1">
      <formula>LEN(TRIM(E26))=0</formula>
    </cfRule>
    <cfRule type="cellIs" dxfId="10368" priority="304" stopIfTrue="1" operator="between">
      <formula>80.1</formula>
      <formula>100</formula>
    </cfRule>
    <cfRule type="cellIs" dxfId="10367" priority="305" stopIfTrue="1" operator="between">
      <formula>35.1</formula>
      <formula>80</formula>
    </cfRule>
    <cfRule type="cellIs" dxfId="10366" priority="306" stopIfTrue="1" operator="between">
      <formula>14.1</formula>
      <formula>35</formula>
    </cfRule>
    <cfRule type="cellIs" dxfId="10365" priority="307" stopIfTrue="1" operator="between">
      <formula>5.1</formula>
      <formula>14</formula>
    </cfRule>
    <cfRule type="cellIs" dxfId="10364" priority="308" stopIfTrue="1" operator="between">
      <formula>0</formula>
      <formula>5</formula>
    </cfRule>
    <cfRule type="containsBlanks" dxfId="10363" priority="309" stopIfTrue="1">
      <formula>LEN(TRIM(E26))=0</formula>
    </cfRule>
  </conditionalFormatting>
  <conditionalFormatting sqref="E33:P33">
    <cfRule type="containsBlanks" dxfId="10362" priority="296" stopIfTrue="1">
      <formula>LEN(TRIM(E33))=0</formula>
    </cfRule>
    <cfRule type="cellIs" dxfId="10361" priority="297" stopIfTrue="1" operator="between">
      <formula>80.1</formula>
      <formula>100</formula>
    </cfRule>
    <cfRule type="cellIs" dxfId="10360" priority="298" stopIfTrue="1" operator="between">
      <formula>35.1</formula>
      <formula>80</formula>
    </cfRule>
    <cfRule type="cellIs" dxfId="10359" priority="299" stopIfTrue="1" operator="between">
      <formula>14.1</formula>
      <formula>35</formula>
    </cfRule>
    <cfRule type="cellIs" dxfId="10358" priority="300" stopIfTrue="1" operator="between">
      <formula>5.1</formula>
      <formula>14</formula>
    </cfRule>
    <cfRule type="cellIs" dxfId="10357" priority="301" stopIfTrue="1" operator="between">
      <formula>0</formula>
      <formula>5</formula>
    </cfRule>
    <cfRule type="containsBlanks" dxfId="10356" priority="302" stopIfTrue="1">
      <formula>LEN(TRIM(E33))=0</formula>
    </cfRule>
  </conditionalFormatting>
  <conditionalFormatting sqref="E35:P35">
    <cfRule type="containsBlanks" dxfId="10355" priority="289" stopIfTrue="1">
      <formula>LEN(TRIM(E35))=0</formula>
    </cfRule>
    <cfRule type="cellIs" dxfId="10354" priority="290" stopIfTrue="1" operator="between">
      <formula>80.1</formula>
      <formula>100</formula>
    </cfRule>
    <cfRule type="cellIs" dxfId="10353" priority="291" stopIfTrue="1" operator="between">
      <formula>35.1</formula>
      <formula>80</formula>
    </cfRule>
    <cfRule type="cellIs" dxfId="10352" priority="292" stopIfTrue="1" operator="between">
      <formula>14.1</formula>
      <formula>35</formula>
    </cfRule>
    <cfRule type="cellIs" dxfId="10351" priority="293" stopIfTrue="1" operator="between">
      <formula>5.1</formula>
      <formula>14</formula>
    </cfRule>
    <cfRule type="cellIs" dxfId="10350" priority="294" stopIfTrue="1" operator="between">
      <formula>0</formula>
      <formula>5</formula>
    </cfRule>
    <cfRule type="containsBlanks" dxfId="10349" priority="295" stopIfTrue="1">
      <formula>LEN(TRIM(E35))=0</formula>
    </cfRule>
  </conditionalFormatting>
  <conditionalFormatting sqref="E37:P37">
    <cfRule type="containsBlanks" dxfId="10348" priority="282" stopIfTrue="1">
      <formula>LEN(TRIM(E37))=0</formula>
    </cfRule>
    <cfRule type="cellIs" dxfId="10347" priority="283" stopIfTrue="1" operator="between">
      <formula>80.1</formula>
      <formula>100</formula>
    </cfRule>
    <cfRule type="cellIs" dxfId="10346" priority="284" stopIfTrue="1" operator="between">
      <formula>35.1</formula>
      <formula>80</formula>
    </cfRule>
    <cfRule type="cellIs" dxfId="10345" priority="285" stopIfTrue="1" operator="between">
      <formula>14.1</formula>
      <formula>35</formula>
    </cfRule>
    <cfRule type="cellIs" dxfId="10344" priority="286" stopIfTrue="1" operator="between">
      <formula>5.1</formula>
      <formula>14</formula>
    </cfRule>
    <cfRule type="cellIs" dxfId="10343" priority="287" stopIfTrue="1" operator="between">
      <formula>0</formula>
      <formula>5</formula>
    </cfRule>
    <cfRule type="containsBlanks" dxfId="10342" priority="288" stopIfTrue="1">
      <formula>LEN(TRIM(E37))=0</formula>
    </cfRule>
  </conditionalFormatting>
  <conditionalFormatting sqref="E49:P49">
    <cfRule type="containsBlanks" dxfId="10341" priority="275" stopIfTrue="1">
      <formula>LEN(TRIM(E49))=0</formula>
    </cfRule>
    <cfRule type="cellIs" dxfId="10340" priority="276" stopIfTrue="1" operator="between">
      <formula>80.1</formula>
      <formula>100</formula>
    </cfRule>
    <cfRule type="cellIs" dxfId="10339" priority="277" stopIfTrue="1" operator="between">
      <formula>35.1</formula>
      <formula>80</formula>
    </cfRule>
    <cfRule type="cellIs" dxfId="10338" priority="278" stopIfTrue="1" operator="between">
      <formula>14.1</formula>
      <formula>35</formula>
    </cfRule>
    <cfRule type="cellIs" dxfId="10337" priority="279" stopIfTrue="1" operator="between">
      <formula>5.1</formula>
      <formula>14</formula>
    </cfRule>
    <cfRule type="cellIs" dxfId="10336" priority="280" stopIfTrue="1" operator="between">
      <formula>0</formula>
      <formula>5</formula>
    </cfRule>
    <cfRule type="containsBlanks" dxfId="10335" priority="281" stopIfTrue="1">
      <formula>LEN(TRIM(E49))=0</formula>
    </cfRule>
  </conditionalFormatting>
  <conditionalFormatting sqref="E43:P43">
    <cfRule type="containsBlanks" dxfId="10334" priority="268" stopIfTrue="1">
      <formula>LEN(TRIM(E43))=0</formula>
    </cfRule>
    <cfRule type="cellIs" dxfId="10333" priority="269" stopIfTrue="1" operator="between">
      <formula>80.1</formula>
      <formula>100</formula>
    </cfRule>
    <cfRule type="cellIs" dxfId="10332" priority="270" stopIfTrue="1" operator="between">
      <formula>35.1</formula>
      <formula>80</formula>
    </cfRule>
    <cfRule type="cellIs" dxfId="10331" priority="271" stopIfTrue="1" operator="between">
      <formula>14.1</formula>
      <formula>35</formula>
    </cfRule>
    <cfRule type="cellIs" dxfId="10330" priority="272" stopIfTrue="1" operator="between">
      <formula>5.1</formula>
      <formula>14</formula>
    </cfRule>
    <cfRule type="cellIs" dxfId="10329" priority="273" stopIfTrue="1" operator="between">
      <formula>0</formula>
      <formula>5</formula>
    </cfRule>
    <cfRule type="containsBlanks" dxfId="10328" priority="274" stopIfTrue="1">
      <formula>LEN(TRIM(E43))=0</formula>
    </cfRule>
  </conditionalFormatting>
  <conditionalFormatting sqref="E41:P41">
    <cfRule type="containsBlanks" dxfId="10327" priority="261" stopIfTrue="1">
      <formula>LEN(TRIM(E41))=0</formula>
    </cfRule>
    <cfRule type="cellIs" dxfId="10326" priority="262" stopIfTrue="1" operator="between">
      <formula>80.1</formula>
      <formula>100</formula>
    </cfRule>
    <cfRule type="cellIs" dxfId="10325" priority="263" stopIfTrue="1" operator="between">
      <formula>35.1</formula>
      <formula>80</formula>
    </cfRule>
    <cfRule type="cellIs" dxfId="10324" priority="264" stopIfTrue="1" operator="between">
      <formula>14.1</formula>
      <formula>35</formula>
    </cfRule>
    <cfRule type="cellIs" dxfId="10323" priority="265" stopIfTrue="1" operator="between">
      <formula>5.1</formula>
      <formula>14</formula>
    </cfRule>
    <cfRule type="cellIs" dxfId="10322" priority="266" stopIfTrue="1" operator="between">
      <formula>0</formula>
      <formula>5</formula>
    </cfRule>
    <cfRule type="containsBlanks" dxfId="10321" priority="267" stopIfTrue="1">
      <formula>LEN(TRIM(E41))=0</formula>
    </cfRule>
  </conditionalFormatting>
  <conditionalFormatting sqref="E45:P45">
    <cfRule type="containsBlanks" dxfId="10320" priority="254" stopIfTrue="1">
      <formula>LEN(TRIM(E45))=0</formula>
    </cfRule>
    <cfRule type="cellIs" dxfId="10319" priority="255" stopIfTrue="1" operator="between">
      <formula>80.1</formula>
      <formula>100</formula>
    </cfRule>
    <cfRule type="cellIs" dxfId="10318" priority="256" stopIfTrue="1" operator="between">
      <formula>35.1</formula>
      <formula>80</formula>
    </cfRule>
    <cfRule type="cellIs" dxfId="10317" priority="257" stopIfTrue="1" operator="between">
      <formula>14.1</formula>
      <formula>35</formula>
    </cfRule>
    <cfRule type="cellIs" dxfId="10316" priority="258" stopIfTrue="1" operator="between">
      <formula>5.1</formula>
      <formula>14</formula>
    </cfRule>
    <cfRule type="cellIs" dxfId="10315" priority="259" stopIfTrue="1" operator="between">
      <formula>0</formula>
      <formula>5</formula>
    </cfRule>
    <cfRule type="containsBlanks" dxfId="10314" priority="260" stopIfTrue="1">
      <formula>LEN(TRIM(E45))=0</formula>
    </cfRule>
  </conditionalFormatting>
  <conditionalFormatting sqref="E51:P51">
    <cfRule type="containsBlanks" dxfId="10313" priority="247" stopIfTrue="1">
      <formula>LEN(TRIM(E51))=0</formula>
    </cfRule>
    <cfRule type="cellIs" dxfId="10312" priority="248" stopIfTrue="1" operator="between">
      <formula>80.1</formula>
      <formula>100</formula>
    </cfRule>
    <cfRule type="cellIs" dxfId="10311" priority="249" stopIfTrue="1" operator="between">
      <formula>35.1</formula>
      <formula>80</formula>
    </cfRule>
    <cfRule type="cellIs" dxfId="10310" priority="250" stopIfTrue="1" operator="between">
      <formula>14.1</formula>
      <formula>35</formula>
    </cfRule>
    <cfRule type="cellIs" dxfId="10309" priority="251" stopIfTrue="1" operator="between">
      <formula>5.1</formula>
      <formula>14</formula>
    </cfRule>
    <cfRule type="cellIs" dxfId="10308" priority="252" stopIfTrue="1" operator="between">
      <formula>0</formula>
      <formula>5</formula>
    </cfRule>
    <cfRule type="containsBlanks" dxfId="10307" priority="253" stopIfTrue="1">
      <formula>LEN(TRIM(E51))=0</formula>
    </cfRule>
  </conditionalFormatting>
  <conditionalFormatting sqref="E38:P38">
    <cfRule type="containsBlanks" dxfId="10306" priority="240" stopIfTrue="1">
      <formula>LEN(TRIM(E38))=0</formula>
    </cfRule>
    <cfRule type="cellIs" dxfId="10305" priority="241" stopIfTrue="1" operator="between">
      <formula>80.1</formula>
      <formula>100</formula>
    </cfRule>
    <cfRule type="cellIs" dxfId="10304" priority="242" stopIfTrue="1" operator="between">
      <formula>35.1</formula>
      <formula>80</formula>
    </cfRule>
    <cfRule type="cellIs" dxfId="10303" priority="243" stopIfTrue="1" operator="between">
      <formula>14.1</formula>
      <formula>35</formula>
    </cfRule>
    <cfRule type="cellIs" dxfId="10302" priority="244" stopIfTrue="1" operator="between">
      <formula>5.1</formula>
      <formula>14</formula>
    </cfRule>
    <cfRule type="cellIs" dxfId="10301" priority="245" stopIfTrue="1" operator="between">
      <formula>0</formula>
      <formula>5</formula>
    </cfRule>
    <cfRule type="containsBlanks" dxfId="10300" priority="246" stopIfTrue="1">
      <formula>LEN(TRIM(E38))=0</formula>
    </cfRule>
  </conditionalFormatting>
  <conditionalFormatting sqref="E40:P40">
    <cfRule type="containsBlanks" dxfId="10299" priority="233" stopIfTrue="1">
      <formula>LEN(TRIM(E40))=0</formula>
    </cfRule>
    <cfRule type="cellIs" dxfId="10298" priority="234" stopIfTrue="1" operator="between">
      <formula>80.1</formula>
      <formula>100</formula>
    </cfRule>
    <cfRule type="cellIs" dxfId="10297" priority="235" stopIfTrue="1" operator="between">
      <formula>35.1</formula>
      <formula>80</formula>
    </cfRule>
    <cfRule type="cellIs" dxfId="10296" priority="236" stopIfTrue="1" operator="between">
      <formula>14.1</formula>
      <formula>35</formula>
    </cfRule>
    <cfRule type="cellIs" dxfId="10295" priority="237" stopIfTrue="1" operator="between">
      <formula>5.1</formula>
      <formula>14</formula>
    </cfRule>
    <cfRule type="cellIs" dxfId="10294" priority="238" stopIfTrue="1" operator="between">
      <formula>0</formula>
      <formula>5</formula>
    </cfRule>
    <cfRule type="containsBlanks" dxfId="10293" priority="239" stopIfTrue="1">
      <formula>LEN(TRIM(E40))=0</formula>
    </cfRule>
  </conditionalFormatting>
  <conditionalFormatting sqref="E44:P44">
    <cfRule type="containsBlanks" dxfId="10292" priority="226" stopIfTrue="1">
      <formula>LEN(TRIM(E44))=0</formula>
    </cfRule>
    <cfRule type="cellIs" dxfId="10291" priority="227" stopIfTrue="1" operator="between">
      <formula>80.1</formula>
      <formula>100</formula>
    </cfRule>
    <cfRule type="cellIs" dxfId="10290" priority="228" stopIfTrue="1" operator="between">
      <formula>35.1</formula>
      <formula>80</formula>
    </cfRule>
    <cfRule type="cellIs" dxfId="10289" priority="229" stopIfTrue="1" operator="between">
      <formula>14.1</formula>
      <formula>35</formula>
    </cfRule>
    <cfRule type="cellIs" dxfId="10288" priority="230" stopIfTrue="1" operator="between">
      <formula>5.1</formula>
      <formula>14</formula>
    </cfRule>
    <cfRule type="cellIs" dxfId="10287" priority="231" stopIfTrue="1" operator="between">
      <formula>0</formula>
      <formula>5</formula>
    </cfRule>
    <cfRule type="containsBlanks" dxfId="10286" priority="232" stopIfTrue="1">
      <formula>LEN(TRIM(E44))=0</formula>
    </cfRule>
  </conditionalFormatting>
  <conditionalFormatting sqref="E42:P42">
    <cfRule type="containsBlanks" dxfId="10285" priority="219" stopIfTrue="1">
      <formula>LEN(TRIM(E42))=0</formula>
    </cfRule>
    <cfRule type="cellIs" dxfId="10284" priority="220" stopIfTrue="1" operator="between">
      <formula>80.1</formula>
      <formula>100</formula>
    </cfRule>
    <cfRule type="cellIs" dxfId="10283" priority="221" stopIfTrue="1" operator="between">
      <formula>35.1</formula>
      <formula>80</formula>
    </cfRule>
    <cfRule type="cellIs" dxfId="10282" priority="222" stopIfTrue="1" operator="between">
      <formula>14.1</formula>
      <formula>35</formula>
    </cfRule>
    <cfRule type="cellIs" dxfId="10281" priority="223" stopIfTrue="1" operator="between">
      <formula>5.1</formula>
      <formula>14</formula>
    </cfRule>
    <cfRule type="cellIs" dxfId="10280" priority="224" stopIfTrue="1" operator="between">
      <formula>0</formula>
      <formula>5</formula>
    </cfRule>
    <cfRule type="containsBlanks" dxfId="10279" priority="225" stopIfTrue="1">
      <formula>LEN(TRIM(E42))=0</formula>
    </cfRule>
  </conditionalFormatting>
  <conditionalFormatting sqref="E46:P46">
    <cfRule type="containsBlanks" dxfId="10278" priority="212" stopIfTrue="1">
      <formula>LEN(TRIM(E46))=0</formula>
    </cfRule>
    <cfRule type="cellIs" dxfId="10277" priority="213" stopIfTrue="1" operator="between">
      <formula>80.1</formula>
      <formula>100</formula>
    </cfRule>
    <cfRule type="cellIs" dxfId="10276" priority="214" stopIfTrue="1" operator="between">
      <formula>35.1</formula>
      <formula>80</formula>
    </cfRule>
    <cfRule type="cellIs" dxfId="10275" priority="215" stopIfTrue="1" operator="between">
      <formula>14.1</formula>
      <formula>35</formula>
    </cfRule>
    <cfRule type="cellIs" dxfId="10274" priority="216" stopIfTrue="1" operator="between">
      <formula>5.1</formula>
      <formula>14</formula>
    </cfRule>
    <cfRule type="cellIs" dxfId="10273" priority="217" stopIfTrue="1" operator="between">
      <formula>0</formula>
      <formula>5</formula>
    </cfRule>
    <cfRule type="containsBlanks" dxfId="10272" priority="218" stopIfTrue="1">
      <formula>LEN(TRIM(E46))=0</formula>
    </cfRule>
  </conditionalFormatting>
  <conditionalFormatting sqref="E52:P52">
    <cfRule type="containsBlanks" dxfId="10271" priority="205" stopIfTrue="1">
      <formula>LEN(TRIM(E52))=0</formula>
    </cfRule>
    <cfRule type="cellIs" dxfId="10270" priority="206" stopIfTrue="1" operator="between">
      <formula>80.1</formula>
      <formula>100</formula>
    </cfRule>
    <cfRule type="cellIs" dxfId="10269" priority="207" stopIfTrue="1" operator="between">
      <formula>35.1</formula>
      <formula>80</formula>
    </cfRule>
    <cfRule type="cellIs" dxfId="10268" priority="208" stopIfTrue="1" operator="between">
      <formula>14.1</formula>
      <formula>35</formula>
    </cfRule>
    <cfRule type="cellIs" dxfId="10267" priority="209" stopIfTrue="1" operator="between">
      <formula>5.1</formula>
      <formula>14</formula>
    </cfRule>
    <cfRule type="cellIs" dxfId="10266" priority="210" stopIfTrue="1" operator="between">
      <formula>0</formula>
      <formula>5</formula>
    </cfRule>
    <cfRule type="containsBlanks" dxfId="10265" priority="211" stopIfTrue="1">
      <formula>LEN(TRIM(E52))=0</formula>
    </cfRule>
  </conditionalFormatting>
  <conditionalFormatting sqref="E50:P50">
    <cfRule type="containsBlanks" dxfId="10264" priority="198" stopIfTrue="1">
      <formula>LEN(TRIM(E50))=0</formula>
    </cfRule>
    <cfRule type="cellIs" dxfId="10263" priority="199" stopIfTrue="1" operator="between">
      <formula>80.1</formula>
      <formula>100</formula>
    </cfRule>
    <cfRule type="cellIs" dxfId="10262" priority="200" stopIfTrue="1" operator="between">
      <formula>35.1</formula>
      <formula>80</formula>
    </cfRule>
    <cfRule type="cellIs" dxfId="10261" priority="201" stopIfTrue="1" operator="between">
      <formula>14.1</formula>
      <formula>35</formula>
    </cfRule>
    <cfRule type="cellIs" dxfId="10260" priority="202" stopIfTrue="1" operator="between">
      <formula>5.1</formula>
      <formula>14</formula>
    </cfRule>
    <cfRule type="cellIs" dxfId="10259" priority="203" stopIfTrue="1" operator="between">
      <formula>0</formula>
      <formula>5</formula>
    </cfRule>
    <cfRule type="containsBlanks" dxfId="10258" priority="204" stopIfTrue="1">
      <formula>LEN(TRIM(E50))=0</formula>
    </cfRule>
  </conditionalFormatting>
  <conditionalFormatting sqref="E47:P47">
    <cfRule type="containsBlanks" dxfId="10257" priority="191" stopIfTrue="1">
      <formula>LEN(TRIM(E47))=0</formula>
    </cfRule>
    <cfRule type="cellIs" dxfId="10256" priority="192" stopIfTrue="1" operator="between">
      <formula>80.1</formula>
      <formula>100</formula>
    </cfRule>
    <cfRule type="cellIs" dxfId="10255" priority="193" stopIfTrue="1" operator="between">
      <formula>35.1</formula>
      <formula>80</formula>
    </cfRule>
    <cfRule type="cellIs" dxfId="10254" priority="194" stopIfTrue="1" operator="between">
      <formula>14.1</formula>
      <formula>35</formula>
    </cfRule>
    <cfRule type="cellIs" dxfId="10253" priority="195" stopIfTrue="1" operator="between">
      <formula>5.1</formula>
      <formula>14</formula>
    </cfRule>
    <cfRule type="cellIs" dxfId="10252" priority="196" stopIfTrue="1" operator="between">
      <formula>0</formula>
      <formula>5</formula>
    </cfRule>
    <cfRule type="containsBlanks" dxfId="10251" priority="197" stopIfTrue="1">
      <formula>LEN(TRIM(E47))=0</formula>
    </cfRule>
  </conditionalFormatting>
  <conditionalFormatting sqref="E48:P48">
    <cfRule type="containsBlanks" dxfId="10250" priority="184" stopIfTrue="1">
      <formula>LEN(TRIM(E48))=0</formula>
    </cfRule>
    <cfRule type="cellIs" dxfId="10249" priority="185" stopIfTrue="1" operator="between">
      <formula>80.1</formula>
      <formula>100</formula>
    </cfRule>
    <cfRule type="cellIs" dxfId="10248" priority="186" stopIfTrue="1" operator="between">
      <formula>35.1</formula>
      <formula>80</formula>
    </cfRule>
    <cfRule type="cellIs" dxfId="10247" priority="187" stopIfTrue="1" operator="between">
      <formula>14.1</formula>
      <formula>35</formula>
    </cfRule>
    <cfRule type="cellIs" dxfId="10246" priority="188" stopIfTrue="1" operator="between">
      <formula>5.1</formula>
      <formula>14</formula>
    </cfRule>
    <cfRule type="cellIs" dxfId="10245" priority="189" stopIfTrue="1" operator="between">
      <formula>0</formula>
      <formula>5</formula>
    </cfRule>
    <cfRule type="containsBlanks" dxfId="10244" priority="190" stopIfTrue="1">
      <formula>LEN(TRIM(E48))=0</formula>
    </cfRule>
  </conditionalFormatting>
  <conditionalFormatting sqref="E39:P39">
    <cfRule type="containsBlanks" dxfId="10243" priority="177" stopIfTrue="1">
      <formula>LEN(TRIM(E39))=0</formula>
    </cfRule>
    <cfRule type="cellIs" dxfId="10242" priority="178" stopIfTrue="1" operator="between">
      <formula>80.1</formula>
      <formula>100</formula>
    </cfRule>
    <cfRule type="cellIs" dxfId="10241" priority="179" stopIfTrue="1" operator="between">
      <formula>35.1</formula>
      <formula>80</formula>
    </cfRule>
    <cfRule type="cellIs" dxfId="10240" priority="180" stopIfTrue="1" operator="between">
      <formula>14.1</formula>
      <formula>35</formula>
    </cfRule>
    <cfRule type="cellIs" dxfId="10239" priority="181" stopIfTrue="1" operator="between">
      <formula>5.1</formula>
      <formula>14</formula>
    </cfRule>
    <cfRule type="cellIs" dxfId="10238" priority="182" stopIfTrue="1" operator="between">
      <formula>0</formula>
      <formula>5</formula>
    </cfRule>
    <cfRule type="containsBlanks" dxfId="10237" priority="183" stopIfTrue="1">
      <formula>LEN(TRIM(E39))=0</formula>
    </cfRule>
  </conditionalFormatting>
  <conditionalFormatting sqref="E53:P56">
    <cfRule type="containsBlanks" dxfId="10236" priority="170" stopIfTrue="1">
      <formula>LEN(TRIM(E53))=0</formula>
    </cfRule>
    <cfRule type="cellIs" dxfId="10235" priority="171" stopIfTrue="1" operator="between">
      <formula>80.1</formula>
      <formula>100</formula>
    </cfRule>
    <cfRule type="cellIs" dxfId="10234" priority="172" stopIfTrue="1" operator="between">
      <formula>35.1</formula>
      <formula>80</formula>
    </cfRule>
    <cfRule type="cellIs" dxfId="10233" priority="173" stopIfTrue="1" operator="between">
      <formula>14.1</formula>
      <formula>35</formula>
    </cfRule>
    <cfRule type="cellIs" dxfId="10232" priority="174" stopIfTrue="1" operator="between">
      <formula>5.1</formula>
      <formula>14</formula>
    </cfRule>
    <cfRule type="cellIs" dxfId="10231" priority="175" stopIfTrue="1" operator="between">
      <formula>0</formula>
      <formula>5</formula>
    </cfRule>
    <cfRule type="containsBlanks" dxfId="10230" priority="176" stopIfTrue="1">
      <formula>LEN(TRIM(E53))=0</formula>
    </cfRule>
  </conditionalFormatting>
  <conditionalFormatting sqref="E60:P61">
    <cfRule type="containsBlanks" dxfId="10229" priority="163" stopIfTrue="1">
      <formula>LEN(TRIM(E60))=0</formula>
    </cfRule>
    <cfRule type="cellIs" dxfId="10228" priority="164" stopIfTrue="1" operator="between">
      <formula>79.1</formula>
      <formula>100</formula>
    </cfRule>
    <cfRule type="cellIs" dxfId="10227" priority="165" stopIfTrue="1" operator="between">
      <formula>34.1</formula>
      <formula>79</formula>
    </cfRule>
    <cfRule type="cellIs" dxfId="10226" priority="166" stopIfTrue="1" operator="between">
      <formula>13.1</formula>
      <formula>34</formula>
    </cfRule>
    <cfRule type="cellIs" dxfId="10225" priority="167" stopIfTrue="1" operator="between">
      <formula>5.1</formula>
      <formula>13</formula>
    </cfRule>
    <cfRule type="cellIs" dxfId="10224" priority="168" stopIfTrue="1" operator="between">
      <formula>0</formula>
      <formula>5</formula>
    </cfRule>
    <cfRule type="containsBlanks" dxfId="10223" priority="169" stopIfTrue="1">
      <formula>LEN(TRIM(E60))=0</formula>
    </cfRule>
  </conditionalFormatting>
  <conditionalFormatting sqref="E64:P64">
    <cfRule type="containsBlanks" dxfId="10222" priority="156" stopIfTrue="1">
      <formula>LEN(TRIM(E64))=0</formula>
    </cfRule>
    <cfRule type="cellIs" dxfId="10221" priority="157" stopIfTrue="1" operator="between">
      <formula>79.1</formula>
      <formula>100</formula>
    </cfRule>
    <cfRule type="cellIs" dxfId="10220" priority="158" stopIfTrue="1" operator="between">
      <formula>34.1</formula>
      <formula>79</formula>
    </cfRule>
    <cfRule type="cellIs" dxfId="10219" priority="159" stopIfTrue="1" operator="between">
      <formula>13.1</formula>
      <formula>34</formula>
    </cfRule>
    <cfRule type="cellIs" dxfId="10218" priority="160" stopIfTrue="1" operator="between">
      <formula>5.1</formula>
      <formula>13</formula>
    </cfRule>
    <cfRule type="cellIs" dxfId="10217" priority="161" stopIfTrue="1" operator="between">
      <formula>0</formula>
      <formula>5</formula>
    </cfRule>
    <cfRule type="containsBlanks" dxfId="10216" priority="162" stopIfTrue="1">
      <formula>LEN(TRIM(E64))=0</formula>
    </cfRule>
  </conditionalFormatting>
  <conditionalFormatting sqref="E59:P59">
    <cfRule type="containsBlanks" dxfId="10215" priority="149" stopIfTrue="1">
      <formula>LEN(TRIM(E59))=0</formula>
    </cfRule>
    <cfRule type="cellIs" dxfId="10214" priority="150" stopIfTrue="1" operator="between">
      <formula>79.1</formula>
      <formula>100</formula>
    </cfRule>
    <cfRule type="cellIs" dxfId="10213" priority="151" stopIfTrue="1" operator="between">
      <formula>34.1</formula>
      <formula>79</formula>
    </cfRule>
    <cfRule type="cellIs" dxfId="10212" priority="152" stopIfTrue="1" operator="between">
      <formula>13.1</formula>
      <formula>34</formula>
    </cfRule>
    <cfRule type="cellIs" dxfId="10211" priority="153" stopIfTrue="1" operator="between">
      <formula>5.1</formula>
      <formula>13</formula>
    </cfRule>
    <cfRule type="cellIs" dxfId="10210" priority="154" stopIfTrue="1" operator="between">
      <formula>0</formula>
      <formula>5</formula>
    </cfRule>
    <cfRule type="containsBlanks" dxfId="10209" priority="155" stopIfTrue="1">
      <formula>LEN(TRIM(E59))=0</formula>
    </cfRule>
  </conditionalFormatting>
  <conditionalFormatting sqref="E58:P58">
    <cfRule type="containsBlanks" dxfId="10208" priority="142" stopIfTrue="1">
      <formula>LEN(TRIM(E58))=0</formula>
    </cfRule>
    <cfRule type="cellIs" dxfId="10207" priority="143" stopIfTrue="1" operator="between">
      <formula>79.1</formula>
      <formula>100</formula>
    </cfRule>
    <cfRule type="cellIs" dxfId="10206" priority="144" stopIfTrue="1" operator="between">
      <formula>34.1</formula>
      <formula>79</formula>
    </cfRule>
    <cfRule type="cellIs" dxfId="10205" priority="145" stopIfTrue="1" operator="between">
      <formula>13.1</formula>
      <formula>34</formula>
    </cfRule>
    <cfRule type="cellIs" dxfId="10204" priority="146" stopIfTrue="1" operator="between">
      <formula>5.1</formula>
      <formula>13</formula>
    </cfRule>
    <cfRule type="cellIs" dxfId="10203" priority="147" stopIfTrue="1" operator="between">
      <formula>0</formula>
      <formula>5</formula>
    </cfRule>
    <cfRule type="containsBlanks" dxfId="10202" priority="148" stopIfTrue="1">
      <formula>LEN(TRIM(E58))=0</formula>
    </cfRule>
  </conditionalFormatting>
  <conditionalFormatting sqref="E69:P69">
    <cfRule type="containsBlanks" dxfId="10201" priority="135" stopIfTrue="1">
      <formula>LEN(TRIM(E69))=0</formula>
    </cfRule>
    <cfRule type="cellIs" dxfId="10200" priority="136" stopIfTrue="1" operator="between">
      <formula>79.1</formula>
      <formula>100</formula>
    </cfRule>
    <cfRule type="cellIs" dxfId="10199" priority="137" stopIfTrue="1" operator="between">
      <formula>34.1</formula>
      <formula>79</formula>
    </cfRule>
    <cfRule type="cellIs" dxfId="10198" priority="138" stopIfTrue="1" operator="between">
      <formula>13.1</formula>
      <formula>34</formula>
    </cfRule>
    <cfRule type="cellIs" dxfId="10197" priority="139" stopIfTrue="1" operator="between">
      <formula>5.1</formula>
      <formula>13</formula>
    </cfRule>
    <cfRule type="cellIs" dxfId="10196" priority="140" stopIfTrue="1" operator="between">
      <formula>0</formula>
      <formula>5</formula>
    </cfRule>
    <cfRule type="containsBlanks" dxfId="10195" priority="141" stopIfTrue="1">
      <formula>LEN(TRIM(E69))=0</formula>
    </cfRule>
  </conditionalFormatting>
  <conditionalFormatting sqref="E62:P62">
    <cfRule type="containsBlanks" dxfId="10194" priority="128" stopIfTrue="1">
      <formula>LEN(TRIM(E62))=0</formula>
    </cfRule>
    <cfRule type="cellIs" dxfId="10193" priority="129" stopIfTrue="1" operator="between">
      <formula>79.1</formula>
      <formula>100</formula>
    </cfRule>
    <cfRule type="cellIs" dxfId="10192" priority="130" stopIfTrue="1" operator="between">
      <formula>34.1</formula>
      <formula>79</formula>
    </cfRule>
    <cfRule type="cellIs" dxfId="10191" priority="131" stopIfTrue="1" operator="between">
      <formula>13.1</formula>
      <formula>34</formula>
    </cfRule>
    <cfRule type="cellIs" dxfId="10190" priority="132" stopIfTrue="1" operator="between">
      <formula>5.1</formula>
      <formula>13</formula>
    </cfRule>
    <cfRule type="cellIs" dxfId="10189" priority="133" stopIfTrue="1" operator="between">
      <formula>0</formula>
      <formula>5</formula>
    </cfRule>
    <cfRule type="containsBlanks" dxfId="10188" priority="134" stopIfTrue="1">
      <formula>LEN(TRIM(E62))=0</formula>
    </cfRule>
  </conditionalFormatting>
  <conditionalFormatting sqref="E70:I70 K70:P70">
    <cfRule type="containsBlanks" dxfId="10187" priority="121" stopIfTrue="1">
      <formula>LEN(TRIM(E70))=0</formula>
    </cfRule>
    <cfRule type="cellIs" dxfId="10186" priority="122" stopIfTrue="1" operator="between">
      <formula>80.1</formula>
      <formula>100</formula>
    </cfRule>
    <cfRule type="cellIs" dxfId="10185" priority="123" stopIfTrue="1" operator="between">
      <formula>35.1</formula>
      <formula>80</formula>
    </cfRule>
    <cfRule type="cellIs" dxfId="10184" priority="124" stopIfTrue="1" operator="between">
      <formula>14.1</formula>
      <formula>35</formula>
    </cfRule>
    <cfRule type="cellIs" dxfId="10183" priority="125" stopIfTrue="1" operator="between">
      <formula>5.1</formula>
      <formula>14</formula>
    </cfRule>
    <cfRule type="cellIs" dxfId="10182" priority="126" stopIfTrue="1" operator="between">
      <formula>0</formula>
      <formula>5</formula>
    </cfRule>
    <cfRule type="containsBlanks" dxfId="10181" priority="127" stopIfTrue="1">
      <formula>LEN(TRIM(E70))=0</formula>
    </cfRule>
  </conditionalFormatting>
  <conditionalFormatting sqref="J70">
    <cfRule type="containsBlanks" dxfId="10180" priority="114" stopIfTrue="1">
      <formula>LEN(TRIM(J70))=0</formula>
    </cfRule>
    <cfRule type="cellIs" dxfId="10179" priority="115" stopIfTrue="1" operator="between">
      <formula>80.1</formula>
      <formula>100</formula>
    </cfRule>
    <cfRule type="cellIs" dxfId="10178" priority="116" stopIfTrue="1" operator="between">
      <formula>35.1</formula>
      <formula>80</formula>
    </cfRule>
    <cfRule type="cellIs" dxfId="10177" priority="117" stopIfTrue="1" operator="between">
      <formula>14.1</formula>
      <formula>35</formula>
    </cfRule>
    <cfRule type="cellIs" dxfId="10176" priority="118" stopIfTrue="1" operator="between">
      <formula>5.1</formula>
      <formula>14</formula>
    </cfRule>
    <cfRule type="cellIs" dxfId="10175" priority="119" stopIfTrue="1" operator="between">
      <formula>0</formula>
      <formula>5</formula>
    </cfRule>
    <cfRule type="containsBlanks" dxfId="10174" priority="120" stopIfTrue="1">
      <formula>LEN(TRIM(J70))=0</formula>
    </cfRule>
  </conditionalFormatting>
  <conditionalFormatting sqref="M73:P73 E72:I78 K73 K74:P78 K72:P72">
    <cfRule type="containsBlanks" dxfId="10173" priority="107" stopIfTrue="1">
      <formula>LEN(TRIM(E72))=0</formula>
    </cfRule>
    <cfRule type="cellIs" dxfId="10172" priority="108" stopIfTrue="1" operator="between">
      <formula>80.1</formula>
      <formula>100</formula>
    </cfRule>
    <cfRule type="cellIs" dxfId="10171" priority="109" stopIfTrue="1" operator="between">
      <formula>35.1</formula>
      <formula>80</formula>
    </cfRule>
    <cfRule type="cellIs" dxfId="10170" priority="110" stopIfTrue="1" operator="between">
      <formula>14.1</formula>
      <formula>35</formula>
    </cfRule>
    <cfRule type="cellIs" dxfId="10169" priority="111" stopIfTrue="1" operator="between">
      <formula>5.1</formula>
      <formula>14</formula>
    </cfRule>
    <cfRule type="cellIs" dxfId="10168" priority="112" stopIfTrue="1" operator="between">
      <formula>0</formula>
      <formula>5</formula>
    </cfRule>
    <cfRule type="containsBlanks" dxfId="10167" priority="113" stopIfTrue="1">
      <formula>LEN(TRIM(E72))=0</formula>
    </cfRule>
  </conditionalFormatting>
  <conditionalFormatting sqref="J74:J78">
    <cfRule type="containsBlanks" dxfId="10166" priority="100" stopIfTrue="1">
      <formula>LEN(TRIM(J74))=0</formula>
    </cfRule>
    <cfRule type="cellIs" dxfId="10165" priority="101" stopIfTrue="1" operator="between">
      <formula>80.1</formula>
      <formula>100</formula>
    </cfRule>
    <cfRule type="cellIs" dxfId="10164" priority="102" stopIfTrue="1" operator="between">
      <formula>35.1</formula>
      <formula>80</formula>
    </cfRule>
    <cfRule type="cellIs" dxfId="10163" priority="103" stopIfTrue="1" operator="between">
      <formula>14.1</formula>
      <formula>35</formula>
    </cfRule>
    <cfRule type="cellIs" dxfId="10162" priority="104" stopIfTrue="1" operator="between">
      <formula>5.1</formula>
      <formula>14</formula>
    </cfRule>
    <cfRule type="cellIs" dxfId="10161" priority="105" stopIfTrue="1" operator="between">
      <formula>0</formula>
      <formula>5</formula>
    </cfRule>
    <cfRule type="containsBlanks" dxfId="10160" priority="106" stopIfTrue="1">
      <formula>LEN(TRIM(J74))=0</formula>
    </cfRule>
  </conditionalFormatting>
  <conditionalFormatting sqref="J72">
    <cfRule type="containsBlanks" dxfId="10159" priority="93" stopIfTrue="1">
      <formula>LEN(TRIM(J72))=0</formula>
    </cfRule>
    <cfRule type="cellIs" dxfId="10158" priority="94" stopIfTrue="1" operator="between">
      <formula>80.1</formula>
      <formula>100</formula>
    </cfRule>
    <cfRule type="cellIs" dxfId="10157" priority="95" stopIfTrue="1" operator="between">
      <formula>35.1</formula>
      <formula>80</formula>
    </cfRule>
    <cfRule type="cellIs" dxfId="10156" priority="96" stopIfTrue="1" operator="between">
      <formula>14.1</formula>
      <formula>35</formula>
    </cfRule>
    <cfRule type="cellIs" dxfId="10155" priority="97" stopIfTrue="1" operator="between">
      <formula>5.1</formula>
      <formula>14</formula>
    </cfRule>
    <cfRule type="cellIs" dxfId="10154" priority="98" stopIfTrue="1" operator="between">
      <formula>0</formula>
      <formula>5</formula>
    </cfRule>
    <cfRule type="containsBlanks" dxfId="10153" priority="99" stopIfTrue="1">
      <formula>LEN(TRIM(J72))=0</formula>
    </cfRule>
  </conditionalFormatting>
  <conditionalFormatting sqref="J73">
    <cfRule type="containsBlanks" dxfId="10152" priority="86" stopIfTrue="1">
      <formula>LEN(TRIM(J73))=0</formula>
    </cfRule>
    <cfRule type="cellIs" dxfId="10151" priority="87" stopIfTrue="1" operator="between">
      <formula>80.1</formula>
      <formula>100</formula>
    </cfRule>
    <cfRule type="cellIs" dxfId="10150" priority="88" stopIfTrue="1" operator="between">
      <formula>35.1</formula>
      <formula>80</formula>
    </cfRule>
    <cfRule type="cellIs" dxfId="10149" priority="89" stopIfTrue="1" operator="between">
      <formula>14.1</formula>
      <formula>35</formula>
    </cfRule>
    <cfRule type="cellIs" dxfId="10148" priority="90" stopIfTrue="1" operator="between">
      <formula>5.1</formula>
      <formula>14</formula>
    </cfRule>
    <cfRule type="cellIs" dxfId="10147" priority="91" stopIfTrue="1" operator="between">
      <formula>0</formula>
      <formula>5</formula>
    </cfRule>
    <cfRule type="containsBlanks" dxfId="10146" priority="92" stopIfTrue="1">
      <formula>LEN(TRIM(J73))=0</formula>
    </cfRule>
  </conditionalFormatting>
  <conditionalFormatting sqref="E79:I79 K79:P79">
    <cfRule type="containsBlanks" dxfId="10145" priority="79" stopIfTrue="1">
      <formula>LEN(TRIM(E79))=0</formula>
    </cfRule>
    <cfRule type="cellIs" dxfId="10144" priority="80" stopIfTrue="1" operator="between">
      <formula>80.1</formula>
      <formula>100</formula>
    </cfRule>
    <cfRule type="cellIs" dxfId="10143" priority="81" stopIfTrue="1" operator="between">
      <formula>35.1</formula>
      <formula>80</formula>
    </cfRule>
    <cfRule type="cellIs" dxfId="10142" priority="82" stopIfTrue="1" operator="between">
      <formula>14.1</formula>
      <formula>35</formula>
    </cfRule>
    <cfRule type="cellIs" dxfId="10141" priority="83" stopIfTrue="1" operator="between">
      <formula>5.1</formula>
      <formula>14</formula>
    </cfRule>
    <cfRule type="cellIs" dxfId="10140" priority="84" stopIfTrue="1" operator="between">
      <formula>0</formula>
      <formula>5</formula>
    </cfRule>
    <cfRule type="containsBlanks" dxfId="10139" priority="85" stopIfTrue="1">
      <formula>LEN(TRIM(E79))=0</formula>
    </cfRule>
  </conditionalFormatting>
  <conditionalFormatting sqref="J79">
    <cfRule type="containsBlanks" dxfId="10138" priority="72" stopIfTrue="1">
      <formula>LEN(TRIM(J79))=0</formula>
    </cfRule>
    <cfRule type="cellIs" dxfId="10137" priority="73" stopIfTrue="1" operator="between">
      <formula>80.1</formula>
      <formula>100</formula>
    </cfRule>
    <cfRule type="cellIs" dxfId="10136" priority="74" stopIfTrue="1" operator="between">
      <formula>35.1</formula>
      <formula>80</formula>
    </cfRule>
    <cfRule type="cellIs" dxfId="10135" priority="75" stopIfTrue="1" operator="between">
      <formula>14.1</formula>
      <formula>35</formula>
    </cfRule>
    <cfRule type="cellIs" dxfId="10134" priority="76" stopIfTrue="1" operator="between">
      <formula>5.1</formula>
      <formula>14</formula>
    </cfRule>
    <cfRule type="cellIs" dxfId="10133" priority="77" stopIfTrue="1" operator="between">
      <formula>0</formula>
      <formula>5</formula>
    </cfRule>
    <cfRule type="containsBlanks" dxfId="10132" priority="78" stopIfTrue="1">
      <formula>LEN(TRIM(J79))=0</formula>
    </cfRule>
  </conditionalFormatting>
  <conditionalFormatting sqref="H84:I84 E84:F84 E90:P90 E80:I83 E85:I89 K80:P85 K86:N89 P86:P89">
    <cfRule type="containsBlanks" dxfId="10131" priority="65" stopIfTrue="1">
      <formula>LEN(TRIM(E80))=0</formula>
    </cfRule>
    <cfRule type="cellIs" dxfId="10130" priority="66" stopIfTrue="1" operator="between">
      <formula>80.1</formula>
      <formula>100</formula>
    </cfRule>
    <cfRule type="cellIs" dxfId="10129" priority="67" stopIfTrue="1" operator="between">
      <formula>35.1</formula>
      <formula>80</formula>
    </cfRule>
    <cfRule type="cellIs" dxfId="10128" priority="68" stopIfTrue="1" operator="between">
      <formula>14.1</formula>
      <formula>35</formula>
    </cfRule>
    <cfRule type="cellIs" dxfId="10127" priority="69" stopIfTrue="1" operator="between">
      <formula>5.1</formula>
      <formula>14</formula>
    </cfRule>
    <cfRule type="cellIs" dxfId="10126" priority="70" stopIfTrue="1" operator="between">
      <formula>0</formula>
      <formula>5</formula>
    </cfRule>
    <cfRule type="containsBlanks" dxfId="10125" priority="71" stopIfTrue="1">
      <formula>LEN(TRIM(E80))=0</formula>
    </cfRule>
  </conditionalFormatting>
  <conditionalFormatting sqref="J81">
    <cfRule type="containsBlanks" dxfId="10124" priority="58" stopIfTrue="1">
      <formula>LEN(TRIM(J81))=0</formula>
    </cfRule>
    <cfRule type="cellIs" dxfId="10123" priority="59" stopIfTrue="1" operator="between">
      <formula>80.1</formula>
      <formula>100</formula>
    </cfRule>
    <cfRule type="cellIs" dxfId="10122" priority="60" stopIfTrue="1" operator="between">
      <formula>35.1</formula>
      <formula>80</formula>
    </cfRule>
    <cfRule type="cellIs" dxfId="10121" priority="61" stopIfTrue="1" operator="between">
      <formula>14.1</formula>
      <formula>35</formula>
    </cfRule>
    <cfRule type="cellIs" dxfId="10120" priority="62" stopIfTrue="1" operator="between">
      <formula>5.1</formula>
      <formula>14</formula>
    </cfRule>
    <cfRule type="cellIs" dxfId="10119" priority="63" stopIfTrue="1" operator="between">
      <formula>0</formula>
      <formula>5</formula>
    </cfRule>
    <cfRule type="containsBlanks" dxfId="10118" priority="64" stopIfTrue="1">
      <formula>LEN(TRIM(J81))=0</formula>
    </cfRule>
  </conditionalFormatting>
  <conditionalFormatting sqref="J80">
    <cfRule type="containsBlanks" dxfId="10117" priority="51" stopIfTrue="1">
      <formula>LEN(TRIM(J80))=0</formula>
    </cfRule>
    <cfRule type="cellIs" dxfId="10116" priority="52" stopIfTrue="1" operator="between">
      <formula>80.1</formula>
      <formula>100</formula>
    </cfRule>
    <cfRule type="cellIs" dxfId="10115" priority="53" stopIfTrue="1" operator="between">
      <formula>35.1</formula>
      <formula>80</formula>
    </cfRule>
    <cfRule type="cellIs" dxfId="10114" priority="54" stopIfTrue="1" operator="between">
      <formula>14.1</formula>
      <formula>35</formula>
    </cfRule>
    <cfRule type="cellIs" dxfId="10113" priority="55" stopIfTrue="1" operator="between">
      <formula>5.1</formula>
      <formula>14</formula>
    </cfRule>
    <cfRule type="cellIs" dxfId="10112" priority="56" stopIfTrue="1" operator="between">
      <formula>0</formula>
      <formula>5</formula>
    </cfRule>
    <cfRule type="containsBlanks" dxfId="10111" priority="57" stopIfTrue="1">
      <formula>LEN(TRIM(J80))=0</formula>
    </cfRule>
  </conditionalFormatting>
  <conditionalFormatting sqref="E92:P93">
    <cfRule type="containsBlanks" dxfId="10110" priority="37" stopIfTrue="1">
      <formula>LEN(TRIM(E92))=0</formula>
    </cfRule>
    <cfRule type="cellIs" dxfId="10109" priority="38" stopIfTrue="1" operator="between">
      <formula>80.1</formula>
      <formula>100</formula>
    </cfRule>
    <cfRule type="cellIs" dxfId="10108" priority="39" stopIfTrue="1" operator="between">
      <formula>35.1</formula>
      <formula>80</formula>
    </cfRule>
    <cfRule type="cellIs" dxfId="10107" priority="40" stopIfTrue="1" operator="between">
      <formula>14.1</formula>
      <formula>35</formula>
    </cfRule>
    <cfRule type="cellIs" dxfId="10106" priority="41" stopIfTrue="1" operator="between">
      <formula>5.1</formula>
      <formula>14</formula>
    </cfRule>
    <cfRule type="cellIs" dxfId="10105" priority="42" stopIfTrue="1" operator="between">
      <formula>0</formula>
      <formula>5</formula>
    </cfRule>
    <cfRule type="containsBlanks" dxfId="10104" priority="43" stopIfTrue="1">
      <formula>LEN(TRIM(E92))=0</formula>
    </cfRule>
  </conditionalFormatting>
  <conditionalFormatting sqref="E100:P113">
    <cfRule type="containsBlanks" dxfId="10103" priority="30" stopIfTrue="1">
      <formula>LEN(TRIM(E100))=0</formula>
    </cfRule>
    <cfRule type="cellIs" dxfId="10102" priority="31" stopIfTrue="1" operator="between">
      <formula>80.1</formula>
      <formula>100</formula>
    </cfRule>
    <cfRule type="cellIs" dxfId="10101" priority="32" stopIfTrue="1" operator="between">
      <formula>35.1</formula>
      <formula>80</formula>
    </cfRule>
    <cfRule type="cellIs" dxfId="10100" priority="33" stopIfTrue="1" operator="between">
      <formula>14.1</formula>
      <formula>35</formula>
    </cfRule>
    <cfRule type="cellIs" dxfId="10099" priority="34" stopIfTrue="1" operator="between">
      <formula>5.1</formula>
      <formula>14</formula>
    </cfRule>
    <cfRule type="cellIs" dxfId="10098" priority="35" stopIfTrue="1" operator="between">
      <formula>0</formula>
      <formula>5</formula>
    </cfRule>
    <cfRule type="containsBlanks" dxfId="10097" priority="36" stopIfTrue="1">
      <formula>LEN(TRIM(E100))=0</formula>
    </cfRule>
  </conditionalFormatting>
  <conditionalFormatting sqref="J86:J89">
    <cfRule type="containsBlanks" dxfId="10096" priority="23" stopIfTrue="1">
      <formula>LEN(TRIM(J86))=0</formula>
    </cfRule>
    <cfRule type="cellIs" dxfId="10095" priority="24" stopIfTrue="1" operator="between">
      <formula>80.1</formula>
      <formula>100</formula>
    </cfRule>
    <cfRule type="cellIs" dxfId="10094" priority="25" stopIfTrue="1" operator="between">
      <formula>35.1</formula>
      <formula>80</formula>
    </cfRule>
    <cfRule type="cellIs" dxfId="10093" priority="26" stopIfTrue="1" operator="between">
      <formula>14.1</formula>
      <formula>35</formula>
    </cfRule>
    <cfRule type="cellIs" dxfId="10092" priority="27" stopIfTrue="1" operator="between">
      <formula>5.1</formula>
      <formula>14</formula>
    </cfRule>
    <cfRule type="cellIs" dxfId="10091" priority="28" stopIfTrue="1" operator="between">
      <formula>0</formula>
      <formula>5</formula>
    </cfRule>
    <cfRule type="containsBlanks" dxfId="10090" priority="29" stopIfTrue="1">
      <formula>LEN(TRIM(J86))=0</formula>
    </cfRule>
  </conditionalFormatting>
  <conditionalFormatting sqref="J86:J89">
    <cfRule type="containsBlanks" dxfId="10089" priority="16" stopIfTrue="1">
      <formula>LEN(TRIM(J86))=0</formula>
    </cfRule>
    <cfRule type="cellIs" dxfId="10088" priority="17" stopIfTrue="1" operator="between">
      <formula>80.1</formula>
      <formula>100</formula>
    </cfRule>
    <cfRule type="cellIs" dxfId="10087" priority="18" stopIfTrue="1" operator="between">
      <formula>35.1</formula>
      <formula>80</formula>
    </cfRule>
    <cfRule type="cellIs" dxfId="10086" priority="19" stopIfTrue="1" operator="between">
      <formula>14.1</formula>
      <formula>35</formula>
    </cfRule>
    <cfRule type="cellIs" dxfId="10085" priority="20" stopIfTrue="1" operator="between">
      <formula>5.1</formula>
      <formula>14</formula>
    </cfRule>
    <cfRule type="cellIs" dxfId="10084" priority="21" stopIfTrue="1" operator="between">
      <formula>0</formula>
      <formula>5</formula>
    </cfRule>
    <cfRule type="containsBlanks" dxfId="10083" priority="22" stopIfTrue="1">
      <formula>LEN(TRIM(J86))=0</formula>
    </cfRule>
  </conditionalFormatting>
  <conditionalFormatting sqref="O86:O89">
    <cfRule type="containsBlanks" dxfId="10082" priority="9" stopIfTrue="1">
      <formula>LEN(TRIM(O86))=0</formula>
    </cfRule>
    <cfRule type="cellIs" dxfId="10081" priority="10" stopIfTrue="1" operator="between">
      <formula>80.1</formula>
      <formula>100</formula>
    </cfRule>
    <cfRule type="cellIs" dxfId="10080" priority="11" stopIfTrue="1" operator="between">
      <formula>35.1</formula>
      <formula>80</formula>
    </cfRule>
    <cfRule type="cellIs" dxfId="10079" priority="12" stopIfTrue="1" operator="between">
      <formula>14.1</formula>
      <formula>35</formula>
    </cfRule>
    <cfRule type="cellIs" dxfId="10078" priority="13" stopIfTrue="1" operator="between">
      <formula>5.1</formula>
      <formula>14</formula>
    </cfRule>
    <cfRule type="cellIs" dxfId="10077" priority="14" stopIfTrue="1" operator="between">
      <formula>0</formula>
      <formula>5</formula>
    </cfRule>
    <cfRule type="containsBlanks" dxfId="10076" priority="15" stopIfTrue="1">
      <formula>LEN(TRIM(O86))=0</formula>
    </cfRule>
  </conditionalFormatting>
  <conditionalFormatting sqref="O86:O89">
    <cfRule type="containsBlanks" dxfId="10075" priority="2" stopIfTrue="1">
      <formula>LEN(TRIM(O86))=0</formula>
    </cfRule>
    <cfRule type="cellIs" dxfId="10074" priority="3" stopIfTrue="1" operator="between">
      <formula>80.1</formula>
      <formula>100</formula>
    </cfRule>
    <cfRule type="cellIs" dxfId="10073" priority="4" stopIfTrue="1" operator="between">
      <formula>35.1</formula>
      <formula>80</formula>
    </cfRule>
    <cfRule type="cellIs" dxfId="10072" priority="5" stopIfTrue="1" operator="between">
      <formula>14.1</formula>
      <formula>35</formula>
    </cfRule>
    <cfRule type="cellIs" dxfId="10071" priority="6" stopIfTrue="1" operator="between">
      <formula>5.1</formula>
      <formula>14</formula>
    </cfRule>
    <cfRule type="cellIs" dxfId="10070" priority="7" stopIfTrue="1" operator="between">
      <formula>0</formula>
      <formula>5</formula>
    </cfRule>
    <cfRule type="containsBlanks" dxfId="10069" priority="8" stopIfTrue="1">
      <formula>LEN(TRIM(O86))=0</formula>
    </cfRule>
  </conditionalFormatting>
  <conditionalFormatting sqref="R67">
    <cfRule type="containsText" dxfId="10068" priority="1" operator="containsText" text="SI">
      <formula>NOT(ISERROR(SEARCH("SI",R67)))</formula>
    </cfRule>
  </conditionalFormatting>
  <printOptions horizontalCentered="1"/>
  <pageMargins left="0.28999999999999998" right="0.2" top="0.6692913385826772" bottom="0.9055118110236221" header="0.43" footer="0.59055118110236227"/>
  <pageSetup paperSize="14" scale="75" orientation="landscape" r:id="rId5"/>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drawing r:id="rId6"/>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W759"/>
  <sheetViews>
    <sheetView zoomScale="70" zoomScaleNormal="70" workbookViewId="0">
      <pane xSplit="3" ySplit="10" topLeftCell="D11" activePane="bottomRight" state="frozen"/>
      <selection pane="topRight" activeCell="D1" sqref="D1"/>
      <selection pane="bottomLeft" activeCell="A11" sqref="A11"/>
      <selection pane="bottomRight" activeCell="A11" sqref="A11"/>
    </sheetView>
  </sheetViews>
  <sheetFormatPr baseColWidth="10" defaultColWidth="0" defaultRowHeight="12.75" customHeight="1" zeroHeight="1"/>
  <cols>
    <col min="1" max="1" width="38.28515625" style="23" customWidth="1"/>
    <col min="2" max="2" width="48.140625" style="1" customWidth="1"/>
    <col min="3" max="3" width="68.42578125" style="1" customWidth="1"/>
    <col min="4" max="4" width="24.7109375" style="1" customWidth="1"/>
    <col min="5" max="18" width="10.7109375" customWidth="1"/>
    <col min="19" max="19" width="42.28515625" bestFit="1" customWidth="1"/>
    <col min="20" max="20" width="9.85546875" hidden="1" customWidth="1"/>
    <col min="21" max="16384" width="11.42578125" hidden="1"/>
  </cols>
  <sheetData>
    <row r="1" spans="1:23" s="4" customFormat="1" ht="18" customHeight="1">
      <c r="A1" s="88"/>
      <c r="B1" s="610" t="s">
        <v>248</v>
      </c>
      <c r="C1" s="610"/>
      <c r="D1" s="610"/>
      <c r="E1" s="69"/>
      <c r="F1" s="69"/>
      <c r="G1" s="69"/>
      <c r="H1" s="69"/>
      <c r="I1" s="69"/>
      <c r="J1" s="69"/>
      <c r="K1" s="69"/>
      <c r="L1" s="69"/>
      <c r="M1" s="69"/>
      <c r="N1" s="69"/>
      <c r="O1" s="69"/>
      <c r="P1" s="69"/>
      <c r="Q1" s="69"/>
      <c r="R1" s="70"/>
      <c r="S1" s="26" t="s">
        <v>4108</v>
      </c>
      <c r="T1" s="3"/>
      <c r="V1" s="5"/>
      <c r="W1" s="5"/>
    </row>
    <row r="2" spans="1:23" s="6" customFormat="1" ht="18" customHeight="1">
      <c r="A2" s="88"/>
      <c r="B2" s="610" t="s">
        <v>3977</v>
      </c>
      <c r="C2" s="610"/>
      <c r="D2" s="610"/>
      <c r="E2" s="68"/>
      <c r="F2" s="68"/>
      <c r="G2" s="68"/>
      <c r="H2" s="68"/>
      <c r="I2" s="68"/>
      <c r="J2" s="68"/>
      <c r="K2" s="68"/>
      <c r="L2" s="68"/>
      <c r="M2" s="68"/>
      <c r="N2" s="68"/>
      <c r="O2" s="68"/>
      <c r="P2" s="68"/>
      <c r="Q2" s="68"/>
      <c r="R2" s="71"/>
      <c r="S2" s="27" t="s">
        <v>249</v>
      </c>
      <c r="T2" s="3"/>
      <c r="V2" s="5"/>
      <c r="W2" s="5"/>
    </row>
    <row r="3" spans="1:23" s="4" customFormat="1" ht="18" customHeight="1">
      <c r="A3" s="88"/>
      <c r="B3" s="625" t="s">
        <v>3978</v>
      </c>
      <c r="C3" s="625"/>
      <c r="D3" s="625"/>
      <c r="E3" s="51"/>
      <c r="F3" s="51"/>
      <c r="G3" s="51"/>
      <c r="H3" s="51"/>
      <c r="I3" s="51"/>
      <c r="J3" s="51"/>
      <c r="K3" s="51"/>
      <c r="L3" s="51"/>
      <c r="M3" s="51"/>
      <c r="N3" s="51"/>
      <c r="O3" s="51"/>
      <c r="P3" s="51"/>
      <c r="Q3" s="51"/>
      <c r="R3" s="72"/>
      <c r="S3" s="27" t="s">
        <v>465</v>
      </c>
      <c r="T3" s="3"/>
      <c r="V3" s="5"/>
      <c r="W3" s="5"/>
    </row>
    <row r="4" spans="1:23" s="4" customFormat="1" ht="18" customHeight="1">
      <c r="A4" s="88"/>
      <c r="B4" s="47" t="s">
        <v>3642</v>
      </c>
      <c r="C4" s="51"/>
      <c r="D4" s="51"/>
      <c r="E4"/>
      <c r="F4"/>
      <c r="G4"/>
      <c r="H4"/>
      <c r="I4"/>
      <c r="J4"/>
      <c r="K4"/>
      <c r="L4"/>
      <c r="M4"/>
      <c r="N4"/>
      <c r="O4"/>
      <c r="P4"/>
      <c r="Q4"/>
      <c r="R4" s="25"/>
      <c r="S4" s="27" t="s">
        <v>250</v>
      </c>
      <c r="T4" s="3"/>
      <c r="V4" s="5"/>
      <c r="W4" s="5"/>
    </row>
    <row r="5" spans="1:23" s="21" customFormat="1" ht="19.5" customHeight="1">
      <c r="A5" s="89"/>
      <c r="B5" s="632" t="s">
        <v>4115</v>
      </c>
      <c r="C5" s="632"/>
      <c r="D5" s="51"/>
      <c r="E5" s="624" t="s">
        <v>245</v>
      </c>
      <c r="F5" s="624"/>
      <c r="G5" s="624"/>
      <c r="H5" s="640" t="s">
        <v>252</v>
      </c>
      <c r="I5" s="640"/>
      <c r="J5" s="640"/>
      <c r="K5" s="631" t="s">
        <v>463</v>
      </c>
      <c r="L5" s="631"/>
      <c r="M5" s="631"/>
      <c r="N5" s="623" t="s">
        <v>395</v>
      </c>
      <c r="O5" s="623"/>
      <c r="P5" s="623"/>
      <c r="Q5" s="617" t="s">
        <v>253</v>
      </c>
      <c r="R5" s="617"/>
      <c r="S5" s="618" t="s">
        <v>255</v>
      </c>
    </row>
    <row r="6" spans="1:23" s="21" customFormat="1" ht="16.5" customHeight="1">
      <c r="A6" s="89"/>
      <c r="B6" s="632"/>
      <c r="C6" s="632"/>
      <c r="D6" s="228" t="s">
        <v>254</v>
      </c>
      <c r="E6" s="624"/>
      <c r="F6" s="624"/>
      <c r="G6" s="624"/>
      <c r="H6" s="640"/>
      <c r="I6" s="640"/>
      <c r="J6" s="640"/>
      <c r="K6" s="631"/>
      <c r="L6" s="631"/>
      <c r="M6" s="631"/>
      <c r="N6" s="623"/>
      <c r="O6" s="623"/>
      <c r="P6" s="623"/>
      <c r="Q6" s="617"/>
      <c r="R6" s="617"/>
      <c r="S6" s="618"/>
    </row>
    <row r="7" spans="1:23" s="21" customFormat="1" ht="2.25" customHeight="1">
      <c r="A7" s="612"/>
      <c r="B7" s="612"/>
      <c r="C7" s="29"/>
      <c r="D7" s="73"/>
      <c r="E7" s="30"/>
      <c r="F7" s="30"/>
      <c r="G7" s="30"/>
      <c r="H7" s="30"/>
      <c r="I7" s="30"/>
      <c r="J7" s="30"/>
      <c r="K7" s="30"/>
      <c r="L7" s="30"/>
      <c r="M7" s="30"/>
      <c r="N7" s="30"/>
      <c r="O7" s="30"/>
      <c r="P7" s="30"/>
      <c r="Q7" s="30"/>
      <c r="R7" s="30"/>
      <c r="S7" s="28"/>
    </row>
    <row r="8" spans="1:23" s="21" customFormat="1" ht="27" customHeight="1">
      <c r="A8" s="300" t="s">
        <v>4005</v>
      </c>
      <c r="B8" s="82"/>
      <c r="C8" s="78"/>
      <c r="D8" s="78"/>
      <c r="E8" s="78"/>
      <c r="F8" s="78"/>
      <c r="G8" s="78"/>
      <c r="H8" s="78"/>
      <c r="I8" s="78"/>
      <c r="J8" s="78"/>
      <c r="K8" s="78"/>
      <c r="L8" s="78"/>
      <c r="M8" s="78"/>
      <c r="N8" s="78"/>
      <c r="O8" s="78"/>
      <c r="P8" s="78"/>
      <c r="Q8" s="78"/>
      <c r="R8" s="78"/>
      <c r="S8" s="83"/>
    </row>
    <row r="9" spans="1:23" s="7" customFormat="1" ht="18" customHeight="1">
      <c r="A9" s="613" t="s">
        <v>37</v>
      </c>
      <c r="B9" s="611" t="s">
        <v>38</v>
      </c>
      <c r="C9" s="611" t="s">
        <v>251</v>
      </c>
      <c r="D9" s="638" t="s">
        <v>392</v>
      </c>
      <c r="E9" s="620" t="s">
        <v>33</v>
      </c>
      <c r="F9" s="620"/>
      <c r="G9" s="620"/>
      <c r="H9" s="620"/>
      <c r="I9" s="620"/>
      <c r="J9" s="620"/>
      <c r="K9" s="620"/>
      <c r="L9" s="620"/>
      <c r="M9" s="620"/>
      <c r="N9" s="620"/>
      <c r="O9" s="620"/>
      <c r="P9" s="620"/>
      <c r="Q9" s="636" t="s">
        <v>34</v>
      </c>
      <c r="R9" s="636" t="s">
        <v>36</v>
      </c>
      <c r="S9" s="611" t="s">
        <v>35</v>
      </c>
      <c r="T9" s="8"/>
    </row>
    <row r="10" spans="1:23" s="7" customFormat="1" ht="24" customHeight="1">
      <c r="A10" s="641"/>
      <c r="B10" s="638"/>
      <c r="C10" s="638"/>
      <c r="D10" s="639"/>
      <c r="E10" s="145" t="s">
        <v>21</v>
      </c>
      <c r="F10" s="145" t="s">
        <v>22</v>
      </c>
      <c r="G10" s="145" t="s">
        <v>23</v>
      </c>
      <c r="H10" s="145" t="s">
        <v>24</v>
      </c>
      <c r="I10" s="145" t="s">
        <v>25</v>
      </c>
      <c r="J10" s="145" t="s">
        <v>26</v>
      </c>
      <c r="K10" s="145" t="s">
        <v>27</v>
      </c>
      <c r="L10" s="145" t="s">
        <v>28</v>
      </c>
      <c r="M10" s="145" t="s">
        <v>29</v>
      </c>
      <c r="N10" s="145" t="s">
        <v>30</v>
      </c>
      <c r="O10" s="145" t="s">
        <v>31</v>
      </c>
      <c r="P10" s="145" t="s">
        <v>32</v>
      </c>
      <c r="Q10" s="646"/>
      <c r="R10" s="644"/>
      <c r="S10" s="645"/>
      <c r="T10" s="8"/>
    </row>
    <row r="11" spans="1:23" s="7" customFormat="1" ht="32.1" customHeight="1">
      <c r="A11" s="230" t="s">
        <v>120</v>
      </c>
      <c r="B11" s="231" t="s">
        <v>1704</v>
      </c>
      <c r="C11" s="232" t="s">
        <v>1705</v>
      </c>
      <c r="D11" s="264">
        <v>38</v>
      </c>
      <c r="E11" s="34"/>
      <c r="F11" s="34"/>
      <c r="G11" s="34"/>
      <c r="H11" s="34"/>
      <c r="I11" s="34"/>
      <c r="J11" s="34">
        <v>70.8</v>
      </c>
      <c r="K11" s="34"/>
      <c r="L11" s="34"/>
      <c r="M11" s="34"/>
      <c r="N11" s="34">
        <v>70.8</v>
      </c>
      <c r="O11" s="34"/>
      <c r="P11" s="34"/>
      <c r="Q11" s="235">
        <f t="shared" ref="Q11:Q42" si="0">AVERAGE(E11:P11)</f>
        <v>70.8</v>
      </c>
      <c r="R11" s="236" t="str">
        <f t="shared" ref="R11:R68" si="1">IF(Q11&lt;5,"SI","NO")</f>
        <v>NO</v>
      </c>
      <c r="S11" s="236" t="str">
        <f t="shared" ref="S11:S68" si="2">IF(Q11&lt;=5,"Sin Riesgo",IF(Q11 &lt;=14,"Bajo",IF(Q11&lt;=35,"Medio",IF(Q11&lt;=80,"Alto","Inviable Sanitariamente"))))</f>
        <v>Alto</v>
      </c>
      <c r="T11" s="8"/>
    </row>
    <row r="12" spans="1:23" s="43" customFormat="1" ht="32.1" customHeight="1">
      <c r="A12" s="230" t="s">
        <v>120</v>
      </c>
      <c r="B12" s="231" t="s">
        <v>1706</v>
      </c>
      <c r="C12" s="232" t="s">
        <v>1707</v>
      </c>
      <c r="D12" s="264">
        <v>103</v>
      </c>
      <c r="E12" s="34">
        <v>71.900000000000006</v>
      </c>
      <c r="F12" s="34"/>
      <c r="G12" s="34"/>
      <c r="H12" s="34"/>
      <c r="I12" s="34"/>
      <c r="J12" s="34"/>
      <c r="K12" s="34"/>
      <c r="L12" s="34"/>
      <c r="M12" s="34"/>
      <c r="N12" s="34"/>
      <c r="O12" s="34"/>
      <c r="P12" s="34">
        <v>70.8</v>
      </c>
      <c r="Q12" s="235">
        <f t="shared" si="0"/>
        <v>71.349999999999994</v>
      </c>
      <c r="R12" s="236" t="str">
        <f t="shared" si="1"/>
        <v>NO</v>
      </c>
      <c r="S12" s="236" t="str">
        <f t="shared" si="2"/>
        <v>Alto</v>
      </c>
    </row>
    <row r="13" spans="1:23" s="43" customFormat="1" ht="32.1" customHeight="1">
      <c r="A13" s="230" t="s">
        <v>120</v>
      </c>
      <c r="B13" s="231" t="s">
        <v>1207</v>
      </c>
      <c r="C13" s="232" t="s">
        <v>1708</v>
      </c>
      <c r="D13" s="264">
        <v>29</v>
      </c>
      <c r="E13" s="34"/>
      <c r="F13" s="34">
        <v>97.3</v>
      </c>
      <c r="G13" s="34"/>
      <c r="H13" s="34"/>
      <c r="I13" s="34"/>
      <c r="J13" s="34"/>
      <c r="K13" s="34"/>
      <c r="L13" s="34"/>
      <c r="M13" s="34"/>
      <c r="N13" s="34"/>
      <c r="O13" s="34"/>
      <c r="P13" s="34">
        <v>70.8</v>
      </c>
      <c r="Q13" s="235">
        <f t="shared" si="0"/>
        <v>84.05</v>
      </c>
      <c r="R13" s="236" t="str">
        <f t="shared" si="1"/>
        <v>NO</v>
      </c>
      <c r="S13" s="236" t="str">
        <f t="shared" si="2"/>
        <v>Inviable Sanitariamente</v>
      </c>
    </row>
    <row r="14" spans="1:23" s="43" customFormat="1" ht="32.1" customHeight="1">
      <c r="A14" s="230" t="s">
        <v>120</v>
      </c>
      <c r="B14" s="231" t="s">
        <v>1709</v>
      </c>
      <c r="C14" s="232" t="s">
        <v>1710</v>
      </c>
      <c r="D14" s="264">
        <v>74</v>
      </c>
      <c r="E14" s="34"/>
      <c r="F14" s="34"/>
      <c r="G14" s="34"/>
      <c r="H14" s="34"/>
      <c r="I14" s="34"/>
      <c r="J14" s="34">
        <v>70.8</v>
      </c>
      <c r="K14" s="34"/>
      <c r="L14" s="34"/>
      <c r="M14" s="34"/>
      <c r="N14" s="34"/>
      <c r="O14" s="34"/>
      <c r="P14" s="34">
        <v>70.8</v>
      </c>
      <c r="Q14" s="235">
        <f t="shared" si="0"/>
        <v>70.8</v>
      </c>
      <c r="R14" s="236" t="str">
        <f t="shared" si="1"/>
        <v>NO</v>
      </c>
      <c r="S14" s="236" t="str">
        <f t="shared" si="2"/>
        <v>Alto</v>
      </c>
    </row>
    <row r="15" spans="1:23" s="43" customFormat="1" ht="32.1" customHeight="1">
      <c r="A15" s="230" t="s">
        <v>120</v>
      </c>
      <c r="B15" s="231" t="s">
        <v>1711</v>
      </c>
      <c r="C15" s="231" t="s">
        <v>1712</v>
      </c>
      <c r="D15" s="314">
        <v>27</v>
      </c>
      <c r="E15" s="258"/>
      <c r="F15" s="258"/>
      <c r="G15" s="258">
        <v>97.3</v>
      </c>
      <c r="H15" s="258"/>
      <c r="I15" s="258"/>
      <c r="J15" s="258"/>
      <c r="K15" s="258"/>
      <c r="L15" s="258"/>
      <c r="M15" s="258"/>
      <c r="N15" s="258"/>
      <c r="O15" s="258"/>
      <c r="P15" s="258">
        <v>70.8</v>
      </c>
      <c r="Q15" s="235">
        <f t="shared" si="0"/>
        <v>84.05</v>
      </c>
      <c r="R15" s="235" t="str">
        <f t="shared" si="1"/>
        <v>NO</v>
      </c>
      <c r="S15" s="236" t="str">
        <f t="shared" si="2"/>
        <v>Inviable Sanitariamente</v>
      </c>
    </row>
    <row r="16" spans="1:23" s="43" customFormat="1" ht="32.1" customHeight="1">
      <c r="A16" s="230" t="s">
        <v>120</v>
      </c>
      <c r="B16" s="231" t="s">
        <v>400</v>
      </c>
      <c r="C16" s="232" t="s">
        <v>4127</v>
      </c>
      <c r="D16" s="298">
        <v>56</v>
      </c>
      <c r="E16" s="34"/>
      <c r="F16" s="34"/>
      <c r="G16" s="34"/>
      <c r="H16" s="34"/>
      <c r="I16" s="34"/>
      <c r="J16" s="34">
        <v>70.8</v>
      </c>
      <c r="K16" s="34"/>
      <c r="L16" s="34"/>
      <c r="M16" s="34"/>
      <c r="N16" s="34">
        <v>70.8</v>
      </c>
      <c r="O16" s="34"/>
      <c r="P16" s="34"/>
      <c r="Q16" s="235">
        <f t="shared" si="0"/>
        <v>70.8</v>
      </c>
      <c r="R16" s="236" t="str">
        <f t="shared" si="1"/>
        <v>NO</v>
      </c>
      <c r="S16" s="236" t="str">
        <f t="shared" si="2"/>
        <v>Alto</v>
      </c>
    </row>
    <row r="17" spans="1:19" s="43" customFormat="1" ht="32.1" customHeight="1">
      <c r="A17" s="230" t="s">
        <v>120</v>
      </c>
      <c r="B17" s="306" t="s">
        <v>1058</v>
      </c>
      <c r="C17" s="538" t="s">
        <v>1713</v>
      </c>
      <c r="D17" s="314">
        <v>45</v>
      </c>
      <c r="E17" s="258"/>
      <c r="F17" s="258"/>
      <c r="G17" s="258"/>
      <c r="H17" s="258"/>
      <c r="I17" s="258"/>
      <c r="J17" s="258">
        <v>70.8</v>
      </c>
      <c r="K17" s="258"/>
      <c r="L17" s="258"/>
      <c r="M17" s="258"/>
      <c r="N17" s="258"/>
      <c r="O17" s="258"/>
      <c r="P17" s="258"/>
      <c r="Q17" s="235">
        <f t="shared" si="0"/>
        <v>70.8</v>
      </c>
      <c r="R17" s="235" t="str">
        <f t="shared" si="1"/>
        <v>NO</v>
      </c>
      <c r="S17" s="236" t="str">
        <f t="shared" si="2"/>
        <v>Alto</v>
      </c>
    </row>
    <row r="18" spans="1:19" s="43" customFormat="1" ht="32.1" customHeight="1">
      <c r="A18" s="230" t="s">
        <v>120</v>
      </c>
      <c r="B18" s="231" t="s">
        <v>1714</v>
      </c>
      <c r="C18" s="538" t="s">
        <v>1715</v>
      </c>
      <c r="D18" s="298">
        <v>70</v>
      </c>
      <c r="E18" s="34"/>
      <c r="F18" s="34"/>
      <c r="G18" s="34"/>
      <c r="H18" s="34"/>
      <c r="I18" s="34"/>
      <c r="J18" s="34">
        <v>70.8</v>
      </c>
      <c r="K18" s="34"/>
      <c r="L18" s="34"/>
      <c r="M18" s="34">
        <v>70.8</v>
      </c>
      <c r="N18" s="34"/>
      <c r="O18" s="34"/>
      <c r="P18" s="34"/>
      <c r="Q18" s="235">
        <f t="shared" si="0"/>
        <v>70.8</v>
      </c>
      <c r="R18" s="236" t="str">
        <f t="shared" si="1"/>
        <v>NO</v>
      </c>
      <c r="S18" s="236" t="str">
        <f t="shared" si="2"/>
        <v>Alto</v>
      </c>
    </row>
    <row r="19" spans="1:19" s="43" customFormat="1" ht="32.1" customHeight="1">
      <c r="A19" s="230" t="s">
        <v>120</v>
      </c>
      <c r="B19" s="231" t="s">
        <v>1716</v>
      </c>
      <c r="C19" s="306" t="s">
        <v>1717</v>
      </c>
      <c r="D19" s="264">
        <v>20</v>
      </c>
      <c r="E19" s="34"/>
      <c r="F19" s="34"/>
      <c r="G19" s="34"/>
      <c r="H19" s="34"/>
      <c r="I19" s="34"/>
      <c r="J19" s="34">
        <v>70.8</v>
      </c>
      <c r="K19" s="34"/>
      <c r="L19" s="34"/>
      <c r="M19" s="34"/>
      <c r="N19" s="34"/>
      <c r="O19" s="34"/>
      <c r="P19" s="34">
        <v>70.8</v>
      </c>
      <c r="Q19" s="235">
        <f t="shared" si="0"/>
        <v>70.8</v>
      </c>
      <c r="R19" s="236" t="str">
        <f t="shared" si="1"/>
        <v>NO</v>
      </c>
      <c r="S19" s="236" t="str">
        <f t="shared" si="2"/>
        <v>Alto</v>
      </c>
    </row>
    <row r="20" spans="1:19" s="146" customFormat="1" ht="32.1" customHeight="1">
      <c r="A20" s="230" t="s">
        <v>120</v>
      </c>
      <c r="B20" s="231" t="s">
        <v>1718</v>
      </c>
      <c r="C20" s="538" t="s">
        <v>4129</v>
      </c>
      <c r="D20" s="264">
        <v>46</v>
      </c>
      <c r="E20" s="34"/>
      <c r="F20" s="34"/>
      <c r="G20" s="34"/>
      <c r="H20" s="34"/>
      <c r="I20" s="34"/>
      <c r="J20" s="34">
        <v>70.8</v>
      </c>
      <c r="K20" s="34"/>
      <c r="L20" s="34"/>
      <c r="M20" s="34"/>
      <c r="N20" s="34"/>
      <c r="O20" s="34"/>
      <c r="P20" s="34">
        <v>70.8</v>
      </c>
      <c r="Q20" s="235">
        <f t="shared" si="0"/>
        <v>70.8</v>
      </c>
      <c r="R20" s="236" t="str">
        <f t="shared" si="1"/>
        <v>NO</v>
      </c>
      <c r="S20" s="236" t="str">
        <f t="shared" si="2"/>
        <v>Alto</v>
      </c>
    </row>
    <row r="21" spans="1:19" s="146" customFormat="1" ht="32.1" customHeight="1">
      <c r="A21" s="230" t="s">
        <v>120</v>
      </c>
      <c r="B21" s="231" t="s">
        <v>1719</v>
      </c>
      <c r="C21" s="538" t="s">
        <v>4130</v>
      </c>
      <c r="D21" s="298">
        <v>358</v>
      </c>
      <c r="E21" s="34"/>
      <c r="F21" s="34"/>
      <c r="G21" s="34">
        <v>97.3</v>
      </c>
      <c r="H21" s="34"/>
      <c r="I21" s="34"/>
      <c r="J21" s="34">
        <v>70.8</v>
      </c>
      <c r="K21" s="34"/>
      <c r="L21" s="34"/>
      <c r="M21" s="34">
        <v>70.8</v>
      </c>
      <c r="N21" s="34"/>
      <c r="O21" s="34"/>
      <c r="P21" s="34"/>
      <c r="Q21" s="235">
        <f t="shared" si="0"/>
        <v>79.633333333333326</v>
      </c>
      <c r="R21" s="236" t="str">
        <f t="shared" si="1"/>
        <v>NO</v>
      </c>
      <c r="S21" s="236" t="str">
        <f t="shared" si="2"/>
        <v>Alto</v>
      </c>
    </row>
    <row r="22" spans="1:19" s="146" customFormat="1" ht="32.1" customHeight="1">
      <c r="A22" s="310" t="s">
        <v>120</v>
      </c>
      <c r="B22" s="306" t="s">
        <v>1720</v>
      </c>
      <c r="C22" s="538" t="s">
        <v>1721</v>
      </c>
      <c r="D22" s="298">
        <v>40</v>
      </c>
      <c r="E22" s="261"/>
      <c r="F22" s="261"/>
      <c r="G22" s="261"/>
      <c r="H22" s="261"/>
      <c r="I22" s="261"/>
      <c r="J22" s="261">
        <v>70.8</v>
      </c>
      <c r="K22" s="261"/>
      <c r="L22" s="261"/>
      <c r="M22" s="261"/>
      <c r="N22" s="261"/>
      <c r="O22" s="261"/>
      <c r="P22" s="261"/>
      <c r="Q22" s="536">
        <f t="shared" si="0"/>
        <v>70.8</v>
      </c>
      <c r="R22" s="536" t="str">
        <f t="shared" si="1"/>
        <v>NO</v>
      </c>
      <c r="S22" s="533" t="str">
        <f t="shared" si="2"/>
        <v>Alto</v>
      </c>
    </row>
    <row r="23" spans="1:19" s="146" customFormat="1" ht="32.1" customHeight="1">
      <c r="A23" s="230" t="s">
        <v>120</v>
      </c>
      <c r="B23" s="231" t="s">
        <v>1722</v>
      </c>
      <c r="C23" s="231" t="s">
        <v>1723</v>
      </c>
      <c r="D23" s="264">
        <v>325</v>
      </c>
      <c r="E23" s="34">
        <v>94.3</v>
      </c>
      <c r="F23" s="34"/>
      <c r="G23" s="34"/>
      <c r="H23" s="34"/>
      <c r="I23" s="34"/>
      <c r="J23" s="34"/>
      <c r="K23" s="34"/>
      <c r="L23" s="34"/>
      <c r="M23" s="34"/>
      <c r="N23" s="34"/>
      <c r="O23" s="34"/>
      <c r="P23" s="34">
        <v>70.8</v>
      </c>
      <c r="Q23" s="235">
        <f t="shared" si="0"/>
        <v>82.55</v>
      </c>
      <c r="R23" s="236" t="str">
        <f t="shared" si="1"/>
        <v>NO</v>
      </c>
      <c r="S23" s="236" t="str">
        <f t="shared" si="2"/>
        <v>Inviable Sanitariamente</v>
      </c>
    </row>
    <row r="24" spans="1:19" s="146" customFormat="1" ht="32.1" customHeight="1">
      <c r="A24" s="230" t="s">
        <v>120</v>
      </c>
      <c r="B24" s="231" t="s">
        <v>1724</v>
      </c>
      <c r="C24" s="232" t="s">
        <v>1725</v>
      </c>
      <c r="D24" s="298">
        <v>23</v>
      </c>
      <c r="E24" s="34"/>
      <c r="F24" s="34"/>
      <c r="G24" s="34"/>
      <c r="H24" s="34"/>
      <c r="I24" s="34"/>
      <c r="J24" s="34">
        <v>70.8</v>
      </c>
      <c r="K24" s="34"/>
      <c r="L24" s="34"/>
      <c r="M24" s="34"/>
      <c r="N24" s="34"/>
      <c r="O24" s="34"/>
      <c r="P24" s="34">
        <v>70.8</v>
      </c>
      <c r="Q24" s="235">
        <f t="shared" si="0"/>
        <v>70.8</v>
      </c>
      <c r="R24" s="236" t="str">
        <f t="shared" si="1"/>
        <v>NO</v>
      </c>
      <c r="S24" s="236" t="str">
        <f t="shared" si="2"/>
        <v>Alto</v>
      </c>
    </row>
    <row r="25" spans="1:19" s="146" customFormat="1" ht="32.1" customHeight="1">
      <c r="A25" s="230" t="s">
        <v>120</v>
      </c>
      <c r="B25" s="231" t="s">
        <v>1726</v>
      </c>
      <c r="C25" s="232" t="s">
        <v>1727</v>
      </c>
      <c r="D25" s="264">
        <v>400</v>
      </c>
      <c r="E25" s="34">
        <v>70.900000000000006</v>
      </c>
      <c r="F25" s="34"/>
      <c r="G25" s="34"/>
      <c r="H25" s="34"/>
      <c r="I25" s="34"/>
      <c r="J25" s="34"/>
      <c r="K25" s="34"/>
      <c r="L25" s="34"/>
      <c r="M25" s="34"/>
      <c r="N25" s="34"/>
      <c r="O25" s="34"/>
      <c r="P25" s="34">
        <v>70.8</v>
      </c>
      <c r="Q25" s="235">
        <f t="shared" si="0"/>
        <v>70.849999999999994</v>
      </c>
      <c r="R25" s="236" t="str">
        <f t="shared" si="1"/>
        <v>NO</v>
      </c>
      <c r="S25" s="236" t="str">
        <f t="shared" si="2"/>
        <v>Alto</v>
      </c>
    </row>
    <row r="26" spans="1:19" s="146" customFormat="1" ht="32.1" customHeight="1">
      <c r="A26" s="230" t="s">
        <v>120</v>
      </c>
      <c r="B26" s="306" t="s">
        <v>1728</v>
      </c>
      <c r="C26" s="538" t="s">
        <v>4128</v>
      </c>
      <c r="D26" s="264">
        <v>353</v>
      </c>
      <c r="E26" s="34"/>
      <c r="F26" s="34">
        <v>88</v>
      </c>
      <c r="G26" s="34"/>
      <c r="H26" s="34"/>
      <c r="I26" s="34"/>
      <c r="J26" s="34"/>
      <c r="K26" s="34"/>
      <c r="L26" s="34"/>
      <c r="M26" s="34"/>
      <c r="N26" s="34"/>
      <c r="O26" s="34"/>
      <c r="P26" s="34"/>
      <c r="Q26" s="235">
        <f t="shared" si="0"/>
        <v>88</v>
      </c>
      <c r="R26" s="236" t="str">
        <f t="shared" si="1"/>
        <v>NO</v>
      </c>
      <c r="S26" s="236" t="str">
        <f t="shared" si="2"/>
        <v>Inviable Sanitariamente</v>
      </c>
    </row>
    <row r="27" spans="1:19" s="146" customFormat="1" ht="32.1" customHeight="1">
      <c r="A27" s="230" t="s">
        <v>120</v>
      </c>
      <c r="B27" s="231" t="s">
        <v>903</v>
      </c>
      <c r="C27" s="232" t="s">
        <v>1729</v>
      </c>
      <c r="D27" s="314">
        <v>19</v>
      </c>
      <c r="E27" s="258"/>
      <c r="F27" s="258"/>
      <c r="G27" s="258">
        <v>97.3</v>
      </c>
      <c r="H27" s="258"/>
      <c r="I27" s="258"/>
      <c r="J27" s="258"/>
      <c r="K27" s="258"/>
      <c r="L27" s="258"/>
      <c r="M27" s="258"/>
      <c r="N27" s="258"/>
      <c r="O27" s="258"/>
      <c r="P27" s="258"/>
      <c r="Q27" s="235">
        <f t="shared" si="0"/>
        <v>97.3</v>
      </c>
      <c r="R27" s="235" t="str">
        <f t="shared" si="1"/>
        <v>NO</v>
      </c>
      <c r="S27" s="236" t="str">
        <f t="shared" si="2"/>
        <v>Inviable Sanitariamente</v>
      </c>
    </row>
    <row r="28" spans="1:19" s="146" customFormat="1" ht="32.1" customHeight="1">
      <c r="A28" s="230" t="s">
        <v>120</v>
      </c>
      <c r="B28" s="231" t="s">
        <v>1730</v>
      </c>
      <c r="C28" s="232" t="s">
        <v>1731</v>
      </c>
      <c r="D28" s="264">
        <v>55</v>
      </c>
      <c r="E28" s="34"/>
      <c r="F28" s="34"/>
      <c r="G28" s="298"/>
      <c r="H28" s="34"/>
      <c r="I28" s="34"/>
      <c r="J28" s="34">
        <v>70.8</v>
      </c>
      <c r="K28" s="34"/>
      <c r="L28" s="34"/>
      <c r="M28" s="34"/>
      <c r="N28" s="34"/>
      <c r="O28" s="34">
        <v>70.8</v>
      </c>
      <c r="P28" s="34"/>
      <c r="Q28" s="235">
        <f t="shared" si="0"/>
        <v>70.8</v>
      </c>
      <c r="R28" s="236" t="str">
        <f t="shared" si="1"/>
        <v>NO</v>
      </c>
      <c r="S28" s="236" t="str">
        <f t="shared" si="2"/>
        <v>Alto</v>
      </c>
    </row>
    <row r="29" spans="1:19" s="146" customFormat="1" ht="32.1" customHeight="1">
      <c r="A29" s="230" t="s">
        <v>120</v>
      </c>
      <c r="B29" s="231" t="s">
        <v>1732</v>
      </c>
      <c r="C29" s="232" t="s">
        <v>1733</v>
      </c>
      <c r="D29" s="314">
        <v>503</v>
      </c>
      <c r="E29" s="258">
        <v>0</v>
      </c>
      <c r="F29" s="258"/>
      <c r="G29" s="258">
        <v>0</v>
      </c>
      <c r="H29" s="258"/>
      <c r="I29" s="258">
        <v>0</v>
      </c>
      <c r="J29" s="258"/>
      <c r="K29" s="258">
        <v>0</v>
      </c>
      <c r="L29" s="258"/>
      <c r="M29" s="258">
        <v>0</v>
      </c>
      <c r="N29" s="258"/>
      <c r="O29" s="258">
        <v>44.3</v>
      </c>
      <c r="P29" s="258"/>
      <c r="Q29" s="235">
        <f t="shared" si="0"/>
        <v>7.3833333333333329</v>
      </c>
      <c r="R29" s="235" t="str">
        <f t="shared" si="1"/>
        <v>NO</v>
      </c>
      <c r="S29" s="236" t="str">
        <f t="shared" si="2"/>
        <v>Bajo</v>
      </c>
    </row>
    <row r="30" spans="1:19" s="146" customFormat="1" ht="32.1" customHeight="1">
      <c r="A30" s="230" t="s">
        <v>120</v>
      </c>
      <c r="B30" s="231" t="s">
        <v>1734</v>
      </c>
      <c r="C30" s="232" t="s">
        <v>1735</v>
      </c>
      <c r="D30" s="264">
        <v>50</v>
      </c>
      <c r="E30" s="34"/>
      <c r="F30" s="34"/>
      <c r="G30" s="34">
        <v>96.4</v>
      </c>
      <c r="H30" s="34"/>
      <c r="I30" s="34"/>
      <c r="J30" s="34"/>
      <c r="K30" s="34"/>
      <c r="L30" s="34"/>
      <c r="M30" s="34"/>
      <c r="N30" s="34"/>
      <c r="O30" s="34"/>
      <c r="P30" s="34">
        <v>70.8</v>
      </c>
      <c r="Q30" s="235">
        <f t="shared" si="0"/>
        <v>83.6</v>
      </c>
      <c r="R30" s="236" t="str">
        <f t="shared" si="1"/>
        <v>NO</v>
      </c>
      <c r="S30" s="236" t="str">
        <f t="shared" si="2"/>
        <v>Inviable Sanitariamente</v>
      </c>
    </row>
    <row r="31" spans="1:19" s="146" customFormat="1" ht="32.1" customHeight="1">
      <c r="A31" s="230" t="s">
        <v>120</v>
      </c>
      <c r="B31" s="231" t="s">
        <v>1736</v>
      </c>
      <c r="C31" s="232" t="s">
        <v>1737</v>
      </c>
      <c r="D31" s="264">
        <v>20</v>
      </c>
      <c r="E31" s="34"/>
      <c r="F31" s="34"/>
      <c r="G31" s="34"/>
      <c r="H31" s="34"/>
      <c r="I31" s="34"/>
      <c r="J31" s="34">
        <v>70.8</v>
      </c>
      <c r="K31" s="34"/>
      <c r="L31" s="34"/>
      <c r="M31" s="34"/>
      <c r="N31" s="34"/>
      <c r="O31" s="34"/>
      <c r="P31" s="34">
        <v>70.8</v>
      </c>
      <c r="Q31" s="235">
        <f t="shared" si="0"/>
        <v>70.8</v>
      </c>
      <c r="R31" s="236" t="str">
        <f t="shared" si="1"/>
        <v>NO</v>
      </c>
      <c r="S31" s="236" t="str">
        <f t="shared" si="2"/>
        <v>Alto</v>
      </c>
    </row>
    <row r="32" spans="1:19" s="146" customFormat="1" ht="32.1" customHeight="1">
      <c r="A32" s="230" t="s">
        <v>120</v>
      </c>
      <c r="B32" s="231" t="s">
        <v>555</v>
      </c>
      <c r="C32" s="232" t="s">
        <v>1738</v>
      </c>
      <c r="D32" s="314">
        <v>25</v>
      </c>
      <c r="E32" s="258"/>
      <c r="F32" s="258"/>
      <c r="G32" s="258"/>
      <c r="H32" s="258"/>
      <c r="I32" s="258"/>
      <c r="J32" s="258">
        <v>70.8</v>
      </c>
      <c r="K32" s="258"/>
      <c r="L32" s="258"/>
      <c r="M32" s="258"/>
      <c r="N32" s="258"/>
      <c r="O32" s="258"/>
      <c r="P32" s="258">
        <v>70.8</v>
      </c>
      <c r="Q32" s="235">
        <f t="shared" si="0"/>
        <v>70.8</v>
      </c>
      <c r="R32" s="235" t="str">
        <f t="shared" si="1"/>
        <v>NO</v>
      </c>
      <c r="S32" s="236" t="str">
        <f t="shared" si="2"/>
        <v>Alto</v>
      </c>
    </row>
    <row r="33" spans="1:19" s="146" customFormat="1" ht="32.1" customHeight="1">
      <c r="A33" s="230" t="s">
        <v>120</v>
      </c>
      <c r="B33" s="231" t="s">
        <v>1739</v>
      </c>
      <c r="C33" s="232" t="s">
        <v>1740</v>
      </c>
      <c r="D33" s="264">
        <v>32</v>
      </c>
      <c r="E33" s="34"/>
      <c r="F33" s="34"/>
      <c r="G33" s="34"/>
      <c r="H33" s="34"/>
      <c r="I33" s="34"/>
      <c r="J33" s="34">
        <v>70.8</v>
      </c>
      <c r="K33" s="34"/>
      <c r="L33" s="34"/>
      <c r="M33" s="34"/>
      <c r="N33" s="34"/>
      <c r="O33" s="34"/>
      <c r="P33" s="34">
        <v>70.8</v>
      </c>
      <c r="Q33" s="235">
        <f t="shared" si="0"/>
        <v>70.8</v>
      </c>
      <c r="R33" s="236" t="str">
        <f t="shared" si="1"/>
        <v>NO</v>
      </c>
      <c r="S33" s="236" t="str">
        <f t="shared" si="2"/>
        <v>Alto</v>
      </c>
    </row>
    <row r="34" spans="1:19" s="146" customFormat="1" ht="32.1" customHeight="1">
      <c r="A34" s="230" t="s">
        <v>120</v>
      </c>
      <c r="B34" s="231" t="s">
        <v>1547</v>
      </c>
      <c r="C34" s="232" t="s">
        <v>1741</v>
      </c>
      <c r="D34" s="264">
        <v>190</v>
      </c>
      <c r="E34" s="34"/>
      <c r="F34" s="34"/>
      <c r="G34" s="34">
        <v>70.900000000000006</v>
      </c>
      <c r="H34" s="34"/>
      <c r="I34" s="34"/>
      <c r="J34" s="34"/>
      <c r="K34" s="34"/>
      <c r="L34" s="34"/>
      <c r="M34" s="34"/>
      <c r="N34" s="34"/>
      <c r="O34" s="34"/>
      <c r="P34" s="34">
        <v>70.8</v>
      </c>
      <c r="Q34" s="235">
        <f t="shared" si="0"/>
        <v>70.849999999999994</v>
      </c>
      <c r="R34" s="236" t="str">
        <f t="shared" si="1"/>
        <v>NO</v>
      </c>
      <c r="S34" s="236" t="str">
        <f t="shared" si="2"/>
        <v>Alto</v>
      </c>
    </row>
    <row r="35" spans="1:19" s="43" customFormat="1" ht="32.1" customHeight="1">
      <c r="A35" s="310" t="s">
        <v>121</v>
      </c>
      <c r="B35" s="231" t="s">
        <v>3190</v>
      </c>
      <c r="C35" s="231" t="s">
        <v>3191</v>
      </c>
      <c r="D35" s="264">
        <v>113</v>
      </c>
      <c r="E35" s="34"/>
      <c r="F35" s="34"/>
      <c r="G35" s="34"/>
      <c r="H35" s="34"/>
      <c r="I35" s="34"/>
      <c r="J35" s="34">
        <v>0</v>
      </c>
      <c r="K35" s="34">
        <v>0</v>
      </c>
      <c r="L35" s="34"/>
      <c r="M35" s="34"/>
      <c r="N35" s="34"/>
      <c r="O35" s="34">
        <v>3</v>
      </c>
      <c r="P35" s="34"/>
      <c r="Q35" s="238">
        <f t="shared" si="0"/>
        <v>1</v>
      </c>
      <c r="R35" s="239" t="str">
        <f t="shared" si="1"/>
        <v>SI</v>
      </c>
      <c r="S35" s="236" t="str">
        <f t="shared" si="2"/>
        <v>Sin Riesgo</v>
      </c>
    </row>
    <row r="36" spans="1:19" s="43" customFormat="1" ht="32.1" customHeight="1">
      <c r="A36" s="310" t="s">
        <v>121</v>
      </c>
      <c r="B36" s="231" t="s">
        <v>1089</v>
      </c>
      <c r="C36" s="231" t="s">
        <v>3192</v>
      </c>
      <c r="D36" s="264">
        <v>52</v>
      </c>
      <c r="E36" s="34">
        <v>78.7</v>
      </c>
      <c r="F36" s="34">
        <v>21.3</v>
      </c>
      <c r="G36" s="34">
        <v>78.7</v>
      </c>
      <c r="H36" s="34">
        <v>1.9</v>
      </c>
      <c r="I36" s="34"/>
      <c r="J36" s="34"/>
      <c r="K36" s="34"/>
      <c r="L36" s="34"/>
      <c r="M36" s="34"/>
      <c r="N36" s="34"/>
      <c r="O36" s="34"/>
      <c r="P36" s="34"/>
      <c r="Q36" s="235">
        <f t="shared" si="0"/>
        <v>45.15</v>
      </c>
      <c r="R36" s="236" t="str">
        <f t="shared" si="1"/>
        <v>NO</v>
      </c>
      <c r="S36" s="236" t="str">
        <f t="shared" si="2"/>
        <v>Alto</v>
      </c>
    </row>
    <row r="37" spans="1:19" s="43" customFormat="1" ht="32.1" customHeight="1">
      <c r="A37" s="437" t="s">
        <v>121</v>
      </c>
      <c r="B37" s="438" t="s">
        <v>3193</v>
      </c>
      <c r="C37" s="438" t="s">
        <v>3194</v>
      </c>
      <c r="D37" s="233">
        <v>58</v>
      </c>
      <c r="E37" s="237"/>
      <c r="F37" s="234"/>
      <c r="G37" s="234"/>
      <c r="H37" s="234"/>
      <c r="I37" s="234"/>
      <c r="J37" s="234">
        <v>35.5</v>
      </c>
      <c r="K37" s="234"/>
      <c r="L37" s="234"/>
      <c r="M37" s="234">
        <v>38.700000000000003</v>
      </c>
      <c r="N37" s="234"/>
      <c r="O37" s="234"/>
      <c r="P37" s="234"/>
      <c r="Q37" s="235">
        <f t="shared" si="0"/>
        <v>37.1</v>
      </c>
      <c r="R37" s="236" t="str">
        <f t="shared" si="1"/>
        <v>NO</v>
      </c>
      <c r="S37" s="236" t="str">
        <f t="shared" si="2"/>
        <v>Alto</v>
      </c>
    </row>
    <row r="38" spans="1:19" s="43" customFormat="1" ht="32.1" customHeight="1">
      <c r="A38" s="437" t="s">
        <v>121</v>
      </c>
      <c r="B38" s="438" t="s">
        <v>3195</v>
      </c>
      <c r="C38" s="438" t="s">
        <v>3196</v>
      </c>
      <c r="D38" s="233">
        <v>48</v>
      </c>
      <c r="E38" s="237"/>
      <c r="F38" s="234"/>
      <c r="G38" s="234">
        <v>38.299999999999997</v>
      </c>
      <c r="H38" s="234">
        <v>27.3</v>
      </c>
      <c r="I38" s="234">
        <v>38.700000000000003</v>
      </c>
      <c r="J38" s="234"/>
      <c r="K38" s="234"/>
      <c r="L38" s="234"/>
      <c r="M38" s="234"/>
      <c r="N38" s="234"/>
      <c r="O38" s="234"/>
      <c r="P38" s="234"/>
      <c r="Q38" s="235">
        <f t="shared" si="0"/>
        <v>34.766666666666666</v>
      </c>
      <c r="R38" s="236" t="str">
        <f t="shared" si="1"/>
        <v>NO</v>
      </c>
      <c r="S38" s="236" t="str">
        <f t="shared" si="2"/>
        <v>Medio</v>
      </c>
    </row>
    <row r="39" spans="1:19" s="43" customFormat="1" ht="32.1" customHeight="1">
      <c r="A39" s="439" t="s">
        <v>121</v>
      </c>
      <c r="B39" s="438" t="s">
        <v>737</v>
      </c>
      <c r="C39" s="438" t="s">
        <v>3197</v>
      </c>
      <c r="D39" s="233">
        <v>63</v>
      </c>
      <c r="E39" s="303"/>
      <c r="F39" s="303"/>
      <c r="G39" s="303"/>
      <c r="H39" s="303"/>
      <c r="I39" s="234"/>
      <c r="J39" s="34">
        <v>0</v>
      </c>
      <c r="K39" s="303"/>
      <c r="L39" s="303"/>
      <c r="M39" s="303"/>
      <c r="N39" s="303"/>
      <c r="O39" s="303"/>
      <c r="P39" s="303"/>
      <c r="Q39" s="235">
        <f t="shared" si="0"/>
        <v>0</v>
      </c>
      <c r="R39" s="236" t="str">
        <f t="shared" si="1"/>
        <v>SI</v>
      </c>
      <c r="S39" s="236" t="str">
        <f t="shared" si="2"/>
        <v>Sin Riesgo</v>
      </c>
    </row>
    <row r="40" spans="1:19" s="43" customFormat="1" ht="32.1" customHeight="1">
      <c r="A40" s="437" t="s">
        <v>121</v>
      </c>
      <c r="B40" s="438" t="s">
        <v>3198</v>
      </c>
      <c r="C40" s="438" t="s">
        <v>3199</v>
      </c>
      <c r="D40" s="233">
        <v>74</v>
      </c>
      <c r="E40" s="237"/>
      <c r="F40" s="234">
        <v>38.299999999999997</v>
      </c>
      <c r="G40" s="234"/>
      <c r="H40" s="234"/>
      <c r="I40" s="234"/>
      <c r="J40" s="234"/>
      <c r="K40" s="234"/>
      <c r="L40" s="234"/>
      <c r="M40" s="234">
        <v>72.900000000000006</v>
      </c>
      <c r="N40" s="234"/>
      <c r="O40" s="234"/>
      <c r="P40" s="234"/>
      <c r="Q40" s="238">
        <f t="shared" si="0"/>
        <v>55.6</v>
      </c>
      <c r="R40" s="239" t="str">
        <f t="shared" si="1"/>
        <v>NO</v>
      </c>
      <c r="S40" s="236" t="str">
        <f t="shared" si="2"/>
        <v>Alto</v>
      </c>
    </row>
    <row r="41" spans="1:19" s="43" customFormat="1" ht="32.1" customHeight="1">
      <c r="A41" s="437" t="s">
        <v>121</v>
      </c>
      <c r="B41" s="438" t="s">
        <v>3200</v>
      </c>
      <c r="C41" s="438" t="s">
        <v>3201</v>
      </c>
      <c r="D41" s="233">
        <v>62</v>
      </c>
      <c r="E41" s="237"/>
      <c r="F41" s="234">
        <v>76.7</v>
      </c>
      <c r="G41" s="234"/>
      <c r="H41" s="234"/>
      <c r="I41" s="234"/>
      <c r="J41" s="234"/>
      <c r="K41" s="234"/>
      <c r="L41" s="234"/>
      <c r="M41" s="234">
        <v>71</v>
      </c>
      <c r="N41" s="234"/>
      <c r="O41" s="234"/>
      <c r="P41" s="234"/>
      <c r="Q41" s="238">
        <f t="shared" si="0"/>
        <v>73.849999999999994</v>
      </c>
      <c r="R41" s="239" t="str">
        <f t="shared" si="1"/>
        <v>NO</v>
      </c>
      <c r="S41" s="236" t="str">
        <f t="shared" si="2"/>
        <v>Alto</v>
      </c>
    </row>
    <row r="42" spans="1:19" s="43" customFormat="1" ht="32.1" customHeight="1">
      <c r="A42" s="437" t="s">
        <v>121</v>
      </c>
      <c r="B42" s="438" t="s">
        <v>3202</v>
      </c>
      <c r="C42" s="438" t="s">
        <v>3203</v>
      </c>
      <c r="D42" s="233">
        <v>140</v>
      </c>
      <c r="E42" s="237"/>
      <c r="F42" s="234"/>
      <c r="G42" s="234"/>
      <c r="H42" s="234">
        <v>71.900000000000006</v>
      </c>
      <c r="I42" s="234"/>
      <c r="J42" s="234"/>
      <c r="K42" s="234"/>
      <c r="L42" s="234"/>
      <c r="M42" s="234"/>
      <c r="N42" s="234"/>
      <c r="O42" s="234">
        <v>70.900000000000006</v>
      </c>
      <c r="P42" s="234"/>
      <c r="Q42" s="238">
        <f t="shared" si="0"/>
        <v>71.400000000000006</v>
      </c>
      <c r="R42" s="239" t="str">
        <f t="shared" si="1"/>
        <v>NO</v>
      </c>
      <c r="S42" s="236" t="str">
        <f t="shared" si="2"/>
        <v>Alto</v>
      </c>
    </row>
    <row r="43" spans="1:19" s="43" customFormat="1" ht="32.1" customHeight="1">
      <c r="A43" s="437" t="s">
        <v>121</v>
      </c>
      <c r="B43" s="438" t="s">
        <v>1124</v>
      </c>
      <c r="C43" s="438" t="s">
        <v>3204</v>
      </c>
      <c r="D43" s="233">
        <v>51</v>
      </c>
      <c r="E43" s="237"/>
      <c r="F43" s="234"/>
      <c r="G43" s="234"/>
      <c r="H43" s="234"/>
      <c r="I43" s="234">
        <v>27</v>
      </c>
      <c r="J43" s="234"/>
      <c r="K43" s="234"/>
      <c r="L43" s="234"/>
      <c r="M43" s="234"/>
      <c r="N43" s="234"/>
      <c r="O43" s="234"/>
      <c r="P43" s="234"/>
      <c r="Q43" s="238">
        <f t="shared" ref="Q43:Q68" si="3">AVERAGE(E43:P43)</f>
        <v>27</v>
      </c>
      <c r="R43" s="239" t="str">
        <f t="shared" si="1"/>
        <v>NO</v>
      </c>
      <c r="S43" s="236" t="str">
        <f t="shared" si="2"/>
        <v>Medio</v>
      </c>
    </row>
    <row r="44" spans="1:19" s="43" customFormat="1" ht="32.1" customHeight="1">
      <c r="A44" s="310" t="s">
        <v>122</v>
      </c>
      <c r="B44" s="231" t="s">
        <v>1298</v>
      </c>
      <c r="C44" s="538" t="s">
        <v>3205</v>
      </c>
      <c r="D44" s="315">
        <v>36</v>
      </c>
      <c r="E44" s="312"/>
      <c r="F44" s="318">
        <v>73.45</v>
      </c>
      <c r="G44" s="34"/>
      <c r="H44" s="312"/>
      <c r="I44" s="319"/>
      <c r="J44" s="312"/>
      <c r="K44" s="312"/>
      <c r="L44" s="312"/>
      <c r="M44" s="312"/>
      <c r="N44" s="312"/>
      <c r="O44" s="312"/>
      <c r="P44" s="312"/>
      <c r="Q44" s="235">
        <f t="shared" si="3"/>
        <v>73.45</v>
      </c>
      <c r="R44" s="236" t="str">
        <f t="shared" si="1"/>
        <v>NO</v>
      </c>
      <c r="S44" s="236" t="str">
        <f t="shared" si="2"/>
        <v>Alto</v>
      </c>
    </row>
    <row r="45" spans="1:19" s="43" customFormat="1" ht="32.1" customHeight="1">
      <c r="A45" s="310" t="s">
        <v>122</v>
      </c>
      <c r="B45" s="231" t="s">
        <v>3206</v>
      </c>
      <c r="C45" s="538" t="s">
        <v>3207</v>
      </c>
      <c r="D45" s="315">
        <v>40</v>
      </c>
      <c r="E45" s="312"/>
      <c r="F45" s="318"/>
      <c r="G45" s="34">
        <v>70.8</v>
      </c>
      <c r="H45" s="312"/>
      <c r="I45" s="312"/>
      <c r="J45" s="312"/>
      <c r="K45" s="312"/>
      <c r="L45" s="312"/>
      <c r="M45" s="312"/>
      <c r="N45" s="312"/>
      <c r="O45" s="312"/>
      <c r="P45" s="312"/>
      <c r="Q45" s="235">
        <f t="shared" si="3"/>
        <v>70.8</v>
      </c>
      <c r="R45" s="236" t="str">
        <f t="shared" si="1"/>
        <v>NO</v>
      </c>
      <c r="S45" s="236" t="str">
        <f t="shared" si="2"/>
        <v>Alto</v>
      </c>
    </row>
    <row r="46" spans="1:19" s="43" customFormat="1" ht="32.1" customHeight="1">
      <c r="A46" s="310" t="s">
        <v>122</v>
      </c>
      <c r="B46" s="231" t="s">
        <v>3208</v>
      </c>
      <c r="C46" s="538" t="s">
        <v>3209</v>
      </c>
      <c r="D46" s="315">
        <v>10</v>
      </c>
      <c r="E46" s="312"/>
      <c r="F46" s="318"/>
      <c r="G46" s="298"/>
      <c r="H46" s="319"/>
      <c r="I46" s="312">
        <v>73.45</v>
      </c>
      <c r="J46" s="312"/>
      <c r="K46" s="312"/>
      <c r="L46" s="312"/>
      <c r="M46" s="312"/>
      <c r="N46" s="312"/>
      <c r="O46" s="312"/>
      <c r="P46" s="312">
        <v>70.8</v>
      </c>
      <c r="Q46" s="235">
        <f t="shared" si="3"/>
        <v>72.125</v>
      </c>
      <c r="R46" s="236" t="str">
        <f t="shared" si="1"/>
        <v>NO</v>
      </c>
      <c r="S46" s="236" t="str">
        <f t="shared" si="2"/>
        <v>Alto</v>
      </c>
    </row>
    <row r="47" spans="1:19" s="43" customFormat="1" ht="32.1" customHeight="1">
      <c r="A47" s="310" t="s">
        <v>122</v>
      </c>
      <c r="B47" s="231" t="s">
        <v>3210</v>
      </c>
      <c r="C47" s="538" t="s">
        <v>3211</v>
      </c>
      <c r="D47" s="316">
        <v>15</v>
      </c>
      <c r="E47" s="312"/>
      <c r="F47" s="318"/>
      <c r="G47" s="34">
        <v>70.8</v>
      </c>
      <c r="H47" s="312"/>
      <c r="I47" s="312"/>
      <c r="J47" s="312"/>
      <c r="K47" s="312"/>
      <c r="L47" s="312"/>
      <c r="M47" s="312"/>
      <c r="N47" s="312"/>
      <c r="O47" s="312"/>
      <c r="P47" s="312"/>
      <c r="Q47" s="235">
        <v>70.8</v>
      </c>
      <c r="R47" s="236" t="str">
        <f t="shared" si="1"/>
        <v>NO</v>
      </c>
      <c r="S47" s="236" t="str">
        <f t="shared" si="2"/>
        <v>Alto</v>
      </c>
    </row>
    <row r="48" spans="1:19" s="43" customFormat="1" ht="32.1" customHeight="1">
      <c r="A48" s="310" t="s">
        <v>122</v>
      </c>
      <c r="B48" s="231" t="s">
        <v>3212</v>
      </c>
      <c r="C48" s="538" t="s">
        <v>3213</v>
      </c>
      <c r="D48" s="315">
        <v>80</v>
      </c>
      <c r="E48" s="312"/>
      <c r="F48" s="312"/>
      <c r="G48" s="320"/>
      <c r="H48" s="312"/>
      <c r="I48" s="312"/>
      <c r="J48" s="312">
        <v>70.8</v>
      </c>
      <c r="K48" s="312"/>
      <c r="L48" s="312"/>
      <c r="M48" s="312"/>
      <c r="N48" s="312"/>
      <c r="O48" s="312"/>
      <c r="P48" s="312"/>
      <c r="Q48" s="235">
        <f t="shared" si="3"/>
        <v>70.8</v>
      </c>
      <c r="R48" s="236" t="str">
        <f t="shared" si="1"/>
        <v>NO</v>
      </c>
      <c r="S48" s="236" t="str">
        <f t="shared" si="2"/>
        <v>Alto</v>
      </c>
    </row>
    <row r="49" spans="1:19" s="43" customFormat="1" ht="32.1" customHeight="1">
      <c r="A49" s="310" t="s">
        <v>122</v>
      </c>
      <c r="B49" s="231" t="s">
        <v>401</v>
      </c>
      <c r="C49" s="538" t="s">
        <v>3214</v>
      </c>
      <c r="D49" s="315">
        <v>50</v>
      </c>
      <c r="E49" s="312"/>
      <c r="F49" s="312"/>
      <c r="G49" s="319"/>
      <c r="H49" s="312"/>
      <c r="I49" s="312"/>
      <c r="J49" s="312">
        <v>70.8</v>
      </c>
      <c r="K49" s="312"/>
      <c r="L49" s="312"/>
      <c r="M49" s="312"/>
      <c r="N49" s="312"/>
      <c r="O49" s="312"/>
      <c r="P49" s="312"/>
      <c r="Q49" s="235">
        <f t="shared" si="3"/>
        <v>70.8</v>
      </c>
      <c r="R49" s="236" t="str">
        <f t="shared" si="1"/>
        <v>NO</v>
      </c>
      <c r="S49" s="236" t="str">
        <f t="shared" si="2"/>
        <v>Alto</v>
      </c>
    </row>
    <row r="50" spans="1:19" s="43" customFormat="1" ht="32.1" customHeight="1">
      <c r="A50" s="310" t="s">
        <v>122</v>
      </c>
      <c r="B50" s="231" t="s">
        <v>3215</v>
      </c>
      <c r="C50" s="538" t="s">
        <v>3216</v>
      </c>
      <c r="D50" s="317">
        <v>60</v>
      </c>
      <c r="E50" s="312"/>
      <c r="F50" s="312"/>
      <c r="G50" s="312"/>
      <c r="H50" s="312"/>
      <c r="I50" s="312"/>
      <c r="J50" s="312">
        <v>70.8</v>
      </c>
      <c r="K50" s="312"/>
      <c r="L50" s="312"/>
      <c r="M50" s="312"/>
      <c r="N50" s="312">
        <v>70.8</v>
      </c>
      <c r="O50" s="312"/>
      <c r="P50" s="312"/>
      <c r="Q50" s="235">
        <f t="shared" si="3"/>
        <v>70.8</v>
      </c>
      <c r="R50" s="236" t="str">
        <f t="shared" si="1"/>
        <v>NO</v>
      </c>
      <c r="S50" s="236" t="str">
        <f t="shared" si="2"/>
        <v>Alto</v>
      </c>
    </row>
    <row r="51" spans="1:19" s="43" customFormat="1" ht="32.1" customHeight="1">
      <c r="A51" s="310" t="s">
        <v>122</v>
      </c>
      <c r="B51" s="231" t="s">
        <v>289</v>
      </c>
      <c r="C51" s="538" t="s">
        <v>3217</v>
      </c>
      <c r="D51" s="315">
        <v>15</v>
      </c>
      <c r="E51" s="312"/>
      <c r="F51" s="312"/>
      <c r="G51" s="319"/>
      <c r="H51" s="312"/>
      <c r="I51" s="319"/>
      <c r="J51" s="312">
        <v>70.8</v>
      </c>
      <c r="K51" s="312"/>
      <c r="L51" s="312"/>
      <c r="M51" s="312">
        <v>70.8</v>
      </c>
      <c r="N51" s="312"/>
      <c r="O51" s="312"/>
      <c r="P51" s="312"/>
      <c r="Q51" s="235">
        <f t="shared" si="3"/>
        <v>70.8</v>
      </c>
      <c r="R51" s="236" t="str">
        <f t="shared" si="1"/>
        <v>NO</v>
      </c>
      <c r="S51" s="236" t="str">
        <f t="shared" si="2"/>
        <v>Alto</v>
      </c>
    </row>
    <row r="52" spans="1:19" s="43" customFormat="1" ht="32.1" customHeight="1">
      <c r="A52" s="310" t="s">
        <v>122</v>
      </c>
      <c r="B52" s="231" t="s">
        <v>3218</v>
      </c>
      <c r="C52" s="538" t="s">
        <v>3219</v>
      </c>
      <c r="D52" s="315">
        <v>72</v>
      </c>
      <c r="E52" s="312"/>
      <c r="F52" s="312"/>
      <c r="G52" s="319"/>
      <c r="H52" s="321">
        <v>73.45</v>
      </c>
      <c r="I52" s="312"/>
      <c r="J52" s="312"/>
      <c r="K52" s="312"/>
      <c r="L52" s="312"/>
      <c r="M52" s="312">
        <v>73.45</v>
      </c>
      <c r="N52" s="312"/>
      <c r="O52" s="312"/>
      <c r="P52" s="312"/>
      <c r="Q52" s="235">
        <f t="shared" si="3"/>
        <v>73.45</v>
      </c>
      <c r="R52" s="236" t="str">
        <f t="shared" si="1"/>
        <v>NO</v>
      </c>
      <c r="S52" s="236" t="str">
        <f t="shared" si="2"/>
        <v>Alto</v>
      </c>
    </row>
    <row r="53" spans="1:19" s="43" customFormat="1" ht="32.1" customHeight="1">
      <c r="A53" s="310" t="s">
        <v>122</v>
      </c>
      <c r="B53" s="231" t="s">
        <v>3220</v>
      </c>
      <c r="C53" s="538" t="s">
        <v>3221</v>
      </c>
      <c r="D53" s="315">
        <v>75</v>
      </c>
      <c r="E53" s="312"/>
      <c r="F53" s="312">
        <v>70.8</v>
      </c>
      <c r="G53" s="312"/>
      <c r="H53" s="312"/>
      <c r="I53" s="312"/>
      <c r="J53" s="312"/>
      <c r="K53" s="312"/>
      <c r="L53" s="312"/>
      <c r="M53" s="312"/>
      <c r="N53" s="312"/>
      <c r="O53" s="312"/>
      <c r="P53" s="312"/>
      <c r="Q53" s="235">
        <f>AVERAGE(E53:P53)</f>
        <v>70.8</v>
      </c>
      <c r="R53" s="236" t="str">
        <f t="shared" si="1"/>
        <v>NO</v>
      </c>
      <c r="S53" s="236" t="str">
        <f t="shared" si="2"/>
        <v>Alto</v>
      </c>
    </row>
    <row r="54" spans="1:19" s="43" customFormat="1" ht="31.5" customHeight="1">
      <c r="A54" s="310" t="s">
        <v>122</v>
      </c>
      <c r="B54" s="231" t="s">
        <v>3222</v>
      </c>
      <c r="C54" s="538" t="s">
        <v>3867</v>
      </c>
      <c r="D54" s="315">
        <v>150</v>
      </c>
      <c r="E54" s="312"/>
      <c r="F54" s="312"/>
      <c r="G54" s="312"/>
      <c r="H54" s="321">
        <v>70.8</v>
      </c>
      <c r="I54" s="312"/>
      <c r="J54" s="312"/>
      <c r="K54" s="312"/>
      <c r="L54" s="312"/>
      <c r="M54" s="312"/>
      <c r="N54" s="312"/>
      <c r="O54" s="312">
        <v>26.55</v>
      </c>
      <c r="P54" s="312"/>
      <c r="Q54" s="235">
        <f t="shared" si="3"/>
        <v>48.674999999999997</v>
      </c>
      <c r="R54" s="236" t="str">
        <f t="shared" si="1"/>
        <v>NO</v>
      </c>
      <c r="S54" s="236" t="str">
        <f t="shared" si="2"/>
        <v>Alto</v>
      </c>
    </row>
    <row r="55" spans="1:19" s="43" customFormat="1" ht="31.5" customHeight="1">
      <c r="A55" s="310" t="s">
        <v>122</v>
      </c>
      <c r="B55" s="231" t="s">
        <v>3703</v>
      </c>
      <c r="C55" s="538" t="s">
        <v>3704</v>
      </c>
      <c r="D55" s="315">
        <v>32</v>
      </c>
      <c r="E55" s="312"/>
      <c r="F55" s="312">
        <v>70.8</v>
      </c>
      <c r="G55" s="312"/>
      <c r="H55" s="312"/>
      <c r="I55" s="312"/>
      <c r="J55" s="312"/>
      <c r="K55" s="312"/>
      <c r="L55" s="312"/>
      <c r="M55" s="312"/>
      <c r="N55" s="312"/>
      <c r="O55" s="312"/>
      <c r="P55" s="312"/>
      <c r="Q55" s="235">
        <v>70.8</v>
      </c>
      <c r="R55" s="236" t="str">
        <f>IF(Q55&lt;5,"SI","NO")</f>
        <v>NO</v>
      </c>
      <c r="S55" s="236" t="str">
        <f t="shared" si="2"/>
        <v>Alto</v>
      </c>
    </row>
    <row r="56" spans="1:19" s="43" customFormat="1" ht="32.1" customHeight="1">
      <c r="A56" s="439" t="s">
        <v>123</v>
      </c>
      <c r="B56" s="439" t="s">
        <v>18</v>
      </c>
      <c r="C56" s="439" t="s">
        <v>3647</v>
      </c>
      <c r="D56" s="531">
        <v>48</v>
      </c>
      <c r="E56" s="537"/>
      <c r="F56" s="537"/>
      <c r="G56" s="537"/>
      <c r="H56" s="537"/>
      <c r="I56" s="537"/>
      <c r="J56" s="537"/>
      <c r="K56" s="537"/>
      <c r="L56" s="537"/>
      <c r="M56" s="537"/>
      <c r="N56" s="537"/>
      <c r="O56" s="537"/>
      <c r="P56" s="537"/>
      <c r="Q56" s="536"/>
      <c r="R56" s="535"/>
      <c r="S56" s="535"/>
    </row>
    <row r="57" spans="1:19" s="43" customFormat="1" ht="32.1" customHeight="1">
      <c r="A57" s="439" t="s">
        <v>123</v>
      </c>
      <c r="B57" s="439" t="s">
        <v>74</v>
      </c>
      <c r="C57" s="439" t="s">
        <v>3648</v>
      </c>
      <c r="D57" s="531">
        <v>15</v>
      </c>
      <c r="E57" s="537"/>
      <c r="F57" s="537"/>
      <c r="G57" s="537"/>
      <c r="H57" s="537"/>
      <c r="I57" s="537"/>
      <c r="J57" s="537"/>
      <c r="K57" s="537"/>
      <c r="L57" s="537"/>
      <c r="M57" s="537"/>
      <c r="N57" s="537"/>
      <c r="O57" s="537"/>
      <c r="P57" s="537"/>
      <c r="Q57" s="536"/>
      <c r="R57" s="535"/>
      <c r="S57" s="535"/>
    </row>
    <row r="58" spans="1:19" s="43" customFormat="1" ht="32.1" customHeight="1">
      <c r="A58" s="310" t="s">
        <v>123</v>
      </c>
      <c r="B58" s="310" t="s">
        <v>3223</v>
      </c>
      <c r="C58" s="310" t="s">
        <v>3649</v>
      </c>
      <c r="D58" s="323">
        <v>65</v>
      </c>
      <c r="E58" s="261"/>
      <c r="F58" s="261"/>
      <c r="G58" s="261"/>
      <c r="H58" s="261"/>
      <c r="I58" s="261"/>
      <c r="J58" s="261"/>
      <c r="K58" s="261"/>
      <c r="L58" s="261"/>
      <c r="M58" s="261"/>
      <c r="N58" s="261"/>
      <c r="O58" s="261"/>
      <c r="P58" s="261"/>
      <c r="Q58" s="536"/>
      <c r="R58" s="535"/>
      <c r="S58" s="535"/>
    </row>
    <row r="59" spans="1:19" s="43" customFormat="1" ht="32.1" customHeight="1">
      <c r="A59" s="439" t="s">
        <v>123</v>
      </c>
      <c r="B59" s="439" t="s">
        <v>2080</v>
      </c>
      <c r="C59" s="439" t="s">
        <v>3650</v>
      </c>
      <c r="D59" s="531">
        <v>80</v>
      </c>
      <c r="E59" s="537"/>
      <c r="F59" s="537"/>
      <c r="G59" s="537"/>
      <c r="H59" s="537"/>
      <c r="I59" s="537"/>
      <c r="J59" s="537"/>
      <c r="K59" s="537"/>
      <c r="L59" s="537"/>
      <c r="M59" s="537"/>
      <c r="N59" s="537"/>
      <c r="O59" s="537"/>
      <c r="P59" s="537"/>
      <c r="Q59" s="536"/>
      <c r="R59" s="535"/>
      <c r="S59" s="535"/>
    </row>
    <row r="60" spans="1:19" s="43" customFormat="1" ht="32.1" customHeight="1">
      <c r="A60" s="439" t="s">
        <v>123</v>
      </c>
      <c r="B60" s="439" t="s">
        <v>3224</v>
      </c>
      <c r="C60" s="439" t="s">
        <v>3651</v>
      </c>
      <c r="D60" s="531">
        <v>13</v>
      </c>
      <c r="E60" s="537"/>
      <c r="F60" s="537"/>
      <c r="G60" s="537"/>
      <c r="H60" s="537"/>
      <c r="I60" s="537"/>
      <c r="J60" s="537"/>
      <c r="K60" s="537"/>
      <c r="L60" s="537"/>
      <c r="M60" s="537"/>
      <c r="N60" s="537"/>
      <c r="O60" s="537"/>
      <c r="P60" s="537"/>
      <c r="Q60" s="536"/>
      <c r="R60" s="535"/>
      <c r="S60" s="535"/>
    </row>
    <row r="61" spans="1:19" s="43" customFormat="1" ht="32.1" customHeight="1">
      <c r="A61" s="310" t="s">
        <v>123</v>
      </c>
      <c r="B61" s="310" t="s">
        <v>3225</v>
      </c>
      <c r="C61" s="310" t="s">
        <v>3653</v>
      </c>
      <c r="D61" s="323">
        <v>110</v>
      </c>
      <c r="E61" s="261"/>
      <c r="F61" s="261"/>
      <c r="G61" s="261"/>
      <c r="H61" s="261"/>
      <c r="I61" s="261"/>
      <c r="J61" s="261"/>
      <c r="K61" s="261"/>
      <c r="L61" s="261"/>
      <c r="M61" s="261"/>
      <c r="N61" s="261"/>
      <c r="O61" s="261"/>
      <c r="P61" s="261"/>
      <c r="Q61" s="536"/>
      <c r="R61" s="535"/>
      <c r="S61" s="535"/>
    </row>
    <row r="62" spans="1:19" s="43" customFormat="1" ht="32.1" customHeight="1">
      <c r="A62" s="439" t="s">
        <v>123</v>
      </c>
      <c r="B62" s="439" t="s">
        <v>3226</v>
      </c>
      <c r="C62" s="439" t="s">
        <v>3652</v>
      </c>
      <c r="D62" s="531">
        <v>25</v>
      </c>
      <c r="E62" s="537"/>
      <c r="F62" s="537"/>
      <c r="G62" s="537"/>
      <c r="H62" s="537"/>
      <c r="I62" s="537"/>
      <c r="J62" s="537"/>
      <c r="K62" s="537"/>
      <c r="L62" s="537"/>
      <c r="M62" s="537"/>
      <c r="N62" s="537"/>
      <c r="O62" s="537"/>
      <c r="P62" s="537"/>
      <c r="Q62" s="536"/>
      <c r="R62" s="535"/>
      <c r="S62" s="535"/>
    </row>
    <row r="63" spans="1:19" s="43" customFormat="1" ht="32.1" customHeight="1">
      <c r="A63" s="439" t="s">
        <v>123</v>
      </c>
      <c r="B63" s="439" t="s">
        <v>1526</v>
      </c>
      <c r="C63" s="439" t="s">
        <v>1527</v>
      </c>
      <c r="D63" s="531">
        <v>68</v>
      </c>
      <c r="E63" s="537"/>
      <c r="F63" s="537"/>
      <c r="G63" s="537"/>
      <c r="H63" s="537"/>
      <c r="I63" s="537"/>
      <c r="J63" s="537"/>
      <c r="K63" s="537"/>
      <c r="L63" s="537"/>
      <c r="M63" s="537"/>
      <c r="N63" s="537"/>
      <c r="O63" s="537"/>
      <c r="P63" s="537"/>
      <c r="Q63" s="536"/>
      <c r="R63" s="535"/>
      <c r="S63" s="535"/>
    </row>
    <row r="64" spans="1:19" s="43" customFormat="1" ht="35.25" customHeight="1">
      <c r="A64" s="439" t="s">
        <v>123</v>
      </c>
      <c r="B64" s="439" t="s">
        <v>2329</v>
      </c>
      <c r="C64" s="439" t="s">
        <v>4109</v>
      </c>
      <c r="D64" s="531">
        <v>34</v>
      </c>
      <c r="E64" s="537"/>
      <c r="F64" s="537"/>
      <c r="G64" s="537"/>
      <c r="H64" s="537"/>
      <c r="I64" s="537"/>
      <c r="J64" s="537"/>
      <c r="K64" s="537"/>
      <c r="L64" s="537"/>
      <c r="M64" s="537"/>
      <c r="N64" s="537"/>
      <c r="O64" s="537"/>
      <c r="P64" s="537"/>
      <c r="Q64" s="536"/>
      <c r="R64" s="535"/>
      <c r="S64" s="535"/>
    </row>
    <row r="65" spans="1:19" s="43" customFormat="1" ht="32.1" customHeight="1">
      <c r="A65" s="439" t="s">
        <v>123</v>
      </c>
      <c r="B65" s="439" t="s">
        <v>707</v>
      </c>
      <c r="C65" s="439" t="s">
        <v>3654</v>
      </c>
      <c r="D65" s="374">
        <v>35</v>
      </c>
      <c r="E65" s="537"/>
      <c r="F65" s="537"/>
      <c r="G65" s="537"/>
      <c r="H65" s="537"/>
      <c r="I65" s="537"/>
      <c r="J65" s="537"/>
      <c r="K65" s="537"/>
      <c r="L65" s="537"/>
      <c r="M65" s="537"/>
      <c r="N65" s="537"/>
      <c r="O65" s="537"/>
      <c r="P65" s="537"/>
      <c r="Q65" s="536"/>
      <c r="R65" s="535"/>
      <c r="S65" s="535"/>
    </row>
    <row r="66" spans="1:19" s="43" customFormat="1" ht="32.1" customHeight="1">
      <c r="A66" s="310" t="s">
        <v>123</v>
      </c>
      <c r="B66" s="230" t="s">
        <v>3227</v>
      </c>
      <c r="C66" s="372" t="s">
        <v>3655</v>
      </c>
      <c r="D66" s="418">
        <v>285</v>
      </c>
      <c r="E66" s="34"/>
      <c r="F66" s="34"/>
      <c r="G66" s="34">
        <v>100</v>
      </c>
      <c r="H66" s="34"/>
      <c r="I66" s="34"/>
      <c r="J66" s="34"/>
      <c r="K66" s="34"/>
      <c r="L66" s="34"/>
      <c r="M66" s="34"/>
      <c r="N66" s="34"/>
      <c r="O66" s="34"/>
      <c r="P66" s="34"/>
      <c r="Q66" s="235">
        <f t="shared" si="3"/>
        <v>100</v>
      </c>
      <c r="R66" s="236" t="str">
        <f t="shared" si="1"/>
        <v>NO</v>
      </c>
      <c r="S66" s="236" t="str">
        <f t="shared" si="2"/>
        <v>Inviable Sanitariamente</v>
      </c>
    </row>
    <row r="67" spans="1:19" s="43" customFormat="1" ht="32.1" customHeight="1">
      <c r="A67" s="310" t="s">
        <v>124</v>
      </c>
      <c r="B67" s="231" t="s">
        <v>3230</v>
      </c>
      <c r="C67" s="538" t="s">
        <v>3231</v>
      </c>
      <c r="D67" s="264">
        <v>61</v>
      </c>
      <c r="E67" s="34"/>
      <c r="F67" s="34"/>
      <c r="G67" s="34"/>
      <c r="H67" s="34"/>
      <c r="I67" s="34"/>
      <c r="J67" s="34">
        <v>26.55</v>
      </c>
      <c r="K67" s="34"/>
      <c r="L67" s="34"/>
      <c r="M67" s="34"/>
      <c r="N67" s="34"/>
      <c r="O67" s="34"/>
      <c r="P67" s="34"/>
      <c r="Q67" s="235">
        <f t="shared" si="3"/>
        <v>26.55</v>
      </c>
      <c r="R67" s="236" t="str">
        <f t="shared" si="1"/>
        <v>NO</v>
      </c>
      <c r="S67" s="236" t="str">
        <f t="shared" si="2"/>
        <v>Medio</v>
      </c>
    </row>
    <row r="68" spans="1:19" s="43" customFormat="1" ht="32.1" customHeight="1">
      <c r="A68" s="310" t="s">
        <v>124</v>
      </c>
      <c r="B68" s="231" t="s">
        <v>3232</v>
      </c>
      <c r="C68" s="538" t="s">
        <v>3233</v>
      </c>
      <c r="D68" s="264">
        <v>57</v>
      </c>
      <c r="E68" s="34"/>
      <c r="F68" s="34"/>
      <c r="G68" s="34"/>
      <c r="H68" s="34"/>
      <c r="I68" s="34"/>
      <c r="J68" s="34">
        <v>26.55</v>
      </c>
      <c r="K68" s="34"/>
      <c r="L68" s="34"/>
      <c r="M68" s="34"/>
      <c r="N68" s="34"/>
      <c r="O68" s="34"/>
      <c r="P68" s="34"/>
      <c r="Q68" s="235">
        <f t="shared" si="3"/>
        <v>26.55</v>
      </c>
      <c r="R68" s="236" t="str">
        <f t="shared" si="1"/>
        <v>NO</v>
      </c>
      <c r="S68" s="236" t="str">
        <f t="shared" si="2"/>
        <v>Medio</v>
      </c>
    </row>
    <row r="69" spans="1:19" s="43" customFormat="1" ht="32.1" customHeight="1">
      <c r="A69" s="310" t="s">
        <v>124</v>
      </c>
      <c r="B69" s="231" t="s">
        <v>3234</v>
      </c>
      <c r="C69" s="538" t="s">
        <v>3235</v>
      </c>
      <c r="D69" s="264">
        <v>80</v>
      </c>
      <c r="E69" s="34"/>
      <c r="F69" s="34"/>
      <c r="G69" s="34"/>
      <c r="H69" s="34"/>
      <c r="I69" s="34"/>
      <c r="J69" s="34">
        <v>97.34</v>
      </c>
      <c r="K69" s="34"/>
      <c r="L69" s="34"/>
      <c r="M69" s="34"/>
      <c r="N69" s="34"/>
      <c r="O69" s="34"/>
      <c r="P69" s="34"/>
      <c r="Q69" s="235">
        <f t="shared" ref="Q69:Q101" si="4">AVERAGE(E69:P69)</f>
        <v>97.34</v>
      </c>
      <c r="R69" s="236" t="str">
        <f t="shared" ref="R69:R135" si="5">IF(Q69&lt;5,"SI","NO")</f>
        <v>NO</v>
      </c>
      <c r="S69" s="236" t="str">
        <f t="shared" ref="S69:S132" si="6">IF(Q69&lt;=5,"Sin Riesgo",IF(Q69 &lt;=14,"Bajo",IF(Q69&lt;=35,"Medio",IF(Q69&lt;=80,"Alto","Inviable Sanitariamente"))))</f>
        <v>Inviable Sanitariamente</v>
      </c>
    </row>
    <row r="70" spans="1:19" s="43" customFormat="1" ht="32.1" customHeight="1">
      <c r="A70" s="310" t="s">
        <v>124</v>
      </c>
      <c r="B70" s="231" t="s">
        <v>2400</v>
      </c>
      <c r="C70" s="538" t="s">
        <v>3236</v>
      </c>
      <c r="D70" s="264">
        <v>30</v>
      </c>
      <c r="E70" s="34"/>
      <c r="F70" s="34"/>
      <c r="G70" s="34"/>
      <c r="H70" s="34"/>
      <c r="I70" s="34"/>
      <c r="J70" s="34">
        <v>0</v>
      </c>
      <c r="K70" s="34"/>
      <c r="L70" s="34"/>
      <c r="M70" s="34"/>
      <c r="N70" s="34"/>
      <c r="O70" s="34"/>
      <c r="P70" s="34"/>
      <c r="Q70" s="235">
        <f t="shared" si="4"/>
        <v>0</v>
      </c>
      <c r="R70" s="236" t="str">
        <f t="shared" si="5"/>
        <v>SI</v>
      </c>
      <c r="S70" s="236" t="str">
        <f t="shared" si="6"/>
        <v>Sin Riesgo</v>
      </c>
    </row>
    <row r="71" spans="1:19" s="43" customFormat="1" ht="32.1" customHeight="1">
      <c r="A71" s="310" t="s">
        <v>124</v>
      </c>
      <c r="B71" s="438" t="s">
        <v>3237</v>
      </c>
      <c r="C71" s="448" t="s">
        <v>3238</v>
      </c>
      <c r="D71" s="233">
        <v>32</v>
      </c>
      <c r="E71" s="234"/>
      <c r="F71" s="234"/>
      <c r="G71" s="234"/>
      <c r="H71" s="234"/>
      <c r="I71" s="234"/>
      <c r="J71" s="234"/>
      <c r="K71" s="234"/>
      <c r="L71" s="234"/>
      <c r="M71" s="234"/>
      <c r="N71" s="234"/>
      <c r="O71" s="234"/>
      <c r="P71" s="234"/>
      <c r="Q71" s="235"/>
      <c r="R71" s="535"/>
      <c r="S71" s="535"/>
    </row>
    <row r="72" spans="1:19" s="43" customFormat="1" ht="32.1" customHeight="1">
      <c r="A72" s="310" t="s">
        <v>124</v>
      </c>
      <c r="B72" s="438" t="s">
        <v>3239</v>
      </c>
      <c r="C72" s="448" t="s">
        <v>3240</v>
      </c>
      <c r="D72" s="233">
        <v>49</v>
      </c>
      <c r="E72" s="234"/>
      <c r="F72" s="234"/>
      <c r="G72" s="234"/>
      <c r="H72" s="234"/>
      <c r="I72" s="234"/>
      <c r="J72" s="234"/>
      <c r="K72" s="234"/>
      <c r="L72" s="234"/>
      <c r="M72" s="234"/>
      <c r="N72" s="234"/>
      <c r="O72" s="234"/>
      <c r="P72" s="234"/>
      <c r="Q72" s="235"/>
      <c r="R72" s="535"/>
      <c r="S72" s="535"/>
    </row>
    <row r="73" spans="1:19" s="43" customFormat="1" ht="32.1" customHeight="1">
      <c r="A73" s="310" t="s">
        <v>125</v>
      </c>
      <c r="B73" s="231" t="s">
        <v>92</v>
      </c>
      <c r="C73" s="232" t="s">
        <v>3241</v>
      </c>
      <c r="D73" s="264">
        <v>73</v>
      </c>
      <c r="E73" s="287"/>
      <c r="F73" s="287"/>
      <c r="G73" s="287"/>
      <c r="H73" s="287"/>
      <c r="I73" s="287"/>
      <c r="J73" s="34">
        <v>96.39</v>
      </c>
      <c r="K73" s="287"/>
      <c r="L73" s="287"/>
      <c r="M73" s="287"/>
      <c r="N73" s="287"/>
      <c r="O73" s="287"/>
      <c r="P73" s="287">
        <v>96.4</v>
      </c>
      <c r="Q73" s="235">
        <f t="shared" si="4"/>
        <v>96.39500000000001</v>
      </c>
      <c r="R73" s="236" t="str">
        <f t="shared" si="5"/>
        <v>NO</v>
      </c>
      <c r="S73" s="236" t="str">
        <f t="shared" si="6"/>
        <v>Inviable Sanitariamente</v>
      </c>
    </row>
    <row r="74" spans="1:19" s="43" customFormat="1" ht="32.1" customHeight="1">
      <c r="A74" s="310" t="s">
        <v>125</v>
      </c>
      <c r="B74" s="231" t="s">
        <v>3242</v>
      </c>
      <c r="C74" s="232" t="s">
        <v>4131</v>
      </c>
      <c r="D74" s="264">
        <v>330</v>
      </c>
      <c r="E74" s="287"/>
      <c r="F74" s="34">
        <v>96.4</v>
      </c>
      <c r="G74" s="287"/>
      <c r="H74" s="287"/>
      <c r="I74" s="287"/>
      <c r="J74" s="34">
        <v>96.39</v>
      </c>
      <c r="K74" s="287"/>
      <c r="L74" s="287"/>
      <c r="M74" s="287"/>
      <c r="N74" s="287"/>
      <c r="O74" s="287"/>
      <c r="P74" s="287">
        <v>96.4</v>
      </c>
      <c r="Q74" s="235">
        <f t="shared" si="4"/>
        <v>96.39666666666669</v>
      </c>
      <c r="R74" s="236" t="str">
        <f t="shared" si="5"/>
        <v>NO</v>
      </c>
      <c r="S74" s="236" t="str">
        <f t="shared" si="6"/>
        <v>Inviable Sanitariamente</v>
      </c>
    </row>
    <row r="75" spans="1:19" s="43" customFormat="1" ht="32.1" customHeight="1">
      <c r="A75" s="310" t="s">
        <v>125</v>
      </c>
      <c r="B75" s="231" t="s">
        <v>3243</v>
      </c>
      <c r="C75" s="232" t="s">
        <v>3244</v>
      </c>
      <c r="D75" s="264">
        <v>135</v>
      </c>
      <c r="E75" s="287"/>
      <c r="F75" s="287"/>
      <c r="G75" s="34">
        <v>96.4</v>
      </c>
      <c r="H75" s="287"/>
      <c r="I75" s="34">
        <v>96.4</v>
      </c>
      <c r="J75" s="287"/>
      <c r="K75" s="287"/>
      <c r="L75" s="287"/>
      <c r="M75" s="287"/>
      <c r="N75" s="287"/>
      <c r="O75" s="287"/>
      <c r="P75" s="287">
        <v>96.4</v>
      </c>
      <c r="Q75" s="235">
        <f t="shared" si="4"/>
        <v>96.40000000000002</v>
      </c>
      <c r="R75" s="236" t="str">
        <f t="shared" si="5"/>
        <v>NO</v>
      </c>
      <c r="S75" s="236" t="str">
        <f t="shared" si="6"/>
        <v>Inviable Sanitariamente</v>
      </c>
    </row>
    <row r="76" spans="1:19" s="43" customFormat="1" ht="32.1" customHeight="1">
      <c r="A76" s="310" t="s">
        <v>125</v>
      </c>
      <c r="B76" s="231" t="s">
        <v>3245</v>
      </c>
      <c r="C76" s="232" t="s">
        <v>3229</v>
      </c>
      <c r="D76" s="264">
        <v>114</v>
      </c>
      <c r="E76" s="287"/>
      <c r="F76" s="34">
        <v>96.4</v>
      </c>
      <c r="G76" s="287"/>
      <c r="H76" s="287"/>
      <c r="I76" s="34">
        <v>36.1</v>
      </c>
      <c r="J76" s="287"/>
      <c r="K76" s="287"/>
      <c r="L76" s="287"/>
      <c r="M76" s="287"/>
      <c r="N76" s="287"/>
      <c r="O76" s="287"/>
      <c r="P76" s="287">
        <v>96.4</v>
      </c>
      <c r="Q76" s="235">
        <f t="shared" si="4"/>
        <v>76.3</v>
      </c>
      <c r="R76" s="236" t="str">
        <f t="shared" si="5"/>
        <v>NO</v>
      </c>
      <c r="S76" s="236" t="str">
        <f t="shared" si="6"/>
        <v>Alto</v>
      </c>
    </row>
    <row r="77" spans="1:19" s="43" customFormat="1" ht="32.1" customHeight="1">
      <c r="A77" s="310" t="s">
        <v>125</v>
      </c>
      <c r="B77" s="231" t="s">
        <v>3246</v>
      </c>
      <c r="C77" s="232" t="s">
        <v>4132</v>
      </c>
      <c r="D77" s="264">
        <v>140</v>
      </c>
      <c r="E77" s="287"/>
      <c r="F77" s="287"/>
      <c r="G77" s="34">
        <v>96.4</v>
      </c>
      <c r="H77" s="287"/>
      <c r="I77" s="287"/>
      <c r="J77" s="34">
        <v>36.1</v>
      </c>
      <c r="K77" s="287"/>
      <c r="L77" s="287"/>
      <c r="M77" s="287"/>
      <c r="N77" s="287"/>
      <c r="O77" s="287"/>
      <c r="P77" s="287">
        <v>96.4</v>
      </c>
      <c r="Q77" s="235">
        <f t="shared" si="4"/>
        <v>76.3</v>
      </c>
      <c r="R77" s="236" t="str">
        <f t="shared" si="5"/>
        <v>NO</v>
      </c>
      <c r="S77" s="236" t="str">
        <f t="shared" si="6"/>
        <v>Alto</v>
      </c>
    </row>
    <row r="78" spans="1:19" s="43" customFormat="1" ht="32.1" customHeight="1">
      <c r="A78" s="310" t="s">
        <v>3527</v>
      </c>
      <c r="B78" s="231" t="s">
        <v>3247</v>
      </c>
      <c r="C78" s="232" t="s">
        <v>3248</v>
      </c>
      <c r="D78" s="264">
        <v>107</v>
      </c>
      <c r="E78" s="34"/>
      <c r="F78" s="34"/>
      <c r="G78" s="34"/>
      <c r="H78" s="34">
        <v>3.61</v>
      </c>
      <c r="I78" s="34"/>
      <c r="J78" s="34">
        <v>34.700000000000003</v>
      </c>
      <c r="K78" s="34"/>
      <c r="L78" s="34"/>
      <c r="M78" s="34"/>
      <c r="N78" s="34"/>
      <c r="O78" s="34"/>
      <c r="P78" s="34"/>
      <c r="Q78" s="235">
        <f t="shared" si="4"/>
        <v>19.155000000000001</v>
      </c>
      <c r="R78" s="236" t="str">
        <f t="shared" si="5"/>
        <v>NO</v>
      </c>
      <c r="S78" s="236" t="str">
        <f t="shared" si="6"/>
        <v>Medio</v>
      </c>
    </row>
    <row r="79" spans="1:19" s="43" customFormat="1" ht="32.1" customHeight="1">
      <c r="A79" s="310" t="s">
        <v>3527</v>
      </c>
      <c r="B79" s="306" t="s">
        <v>3249</v>
      </c>
      <c r="C79" s="538" t="s">
        <v>3250</v>
      </c>
      <c r="D79" s="298">
        <v>73</v>
      </c>
      <c r="E79" s="261"/>
      <c r="F79" s="261"/>
      <c r="G79" s="261"/>
      <c r="H79" s="261">
        <v>3.14</v>
      </c>
      <c r="I79" s="261"/>
      <c r="J79" s="261"/>
      <c r="K79" s="261"/>
      <c r="L79" s="261"/>
      <c r="M79" s="261"/>
      <c r="N79" s="261"/>
      <c r="O79" s="261"/>
      <c r="P79" s="261"/>
      <c r="Q79" s="536">
        <f t="shared" si="4"/>
        <v>3.14</v>
      </c>
      <c r="R79" s="533" t="str">
        <f t="shared" si="5"/>
        <v>SI</v>
      </c>
      <c r="S79" s="533" t="str">
        <f t="shared" si="6"/>
        <v>Sin Riesgo</v>
      </c>
    </row>
    <row r="80" spans="1:19" s="43" customFormat="1" ht="32.1" customHeight="1">
      <c r="A80" s="310" t="s">
        <v>3527</v>
      </c>
      <c r="B80" s="306" t="s">
        <v>1121</v>
      </c>
      <c r="C80" s="538" t="s">
        <v>3251</v>
      </c>
      <c r="D80" s="298">
        <v>156</v>
      </c>
      <c r="E80" s="34"/>
      <c r="F80" s="34"/>
      <c r="G80" s="34"/>
      <c r="H80" s="34">
        <v>3.61</v>
      </c>
      <c r="I80" s="34"/>
      <c r="J80" s="34">
        <v>67.39</v>
      </c>
      <c r="K80" s="34"/>
      <c r="L80" s="34"/>
      <c r="M80" s="34"/>
      <c r="N80" s="34"/>
      <c r="O80" s="34"/>
      <c r="P80" s="34"/>
      <c r="Q80" s="235">
        <f t="shared" si="4"/>
        <v>35.5</v>
      </c>
      <c r="R80" s="236" t="str">
        <f t="shared" si="5"/>
        <v>NO</v>
      </c>
      <c r="S80" s="236" t="str">
        <f t="shared" si="6"/>
        <v>Alto</v>
      </c>
    </row>
    <row r="81" spans="1:19" s="43" customFormat="1" ht="32.1" customHeight="1">
      <c r="A81" s="310" t="s">
        <v>3527</v>
      </c>
      <c r="B81" s="306" t="s">
        <v>3252</v>
      </c>
      <c r="C81" s="538" t="s">
        <v>3253</v>
      </c>
      <c r="D81" s="298">
        <v>104</v>
      </c>
      <c r="E81" s="34"/>
      <c r="F81" s="34"/>
      <c r="G81" s="34"/>
      <c r="H81" s="34">
        <v>3.61</v>
      </c>
      <c r="I81" s="34"/>
      <c r="J81" s="34">
        <v>13.04</v>
      </c>
      <c r="K81" s="34"/>
      <c r="L81" s="34"/>
      <c r="M81" s="34"/>
      <c r="N81" s="34"/>
      <c r="O81" s="34"/>
      <c r="P81" s="34"/>
      <c r="Q81" s="235">
        <f t="shared" si="4"/>
        <v>8.3249999999999993</v>
      </c>
      <c r="R81" s="236" t="str">
        <f t="shared" si="5"/>
        <v>NO</v>
      </c>
      <c r="S81" s="236" t="str">
        <f t="shared" si="6"/>
        <v>Bajo</v>
      </c>
    </row>
    <row r="82" spans="1:19" s="43" customFormat="1" ht="32.1" customHeight="1">
      <c r="A82" s="310" t="s">
        <v>3527</v>
      </c>
      <c r="B82" s="306" t="s">
        <v>2783</v>
      </c>
      <c r="C82" s="538" t="s">
        <v>3254</v>
      </c>
      <c r="D82" s="298">
        <v>82</v>
      </c>
      <c r="E82" s="261"/>
      <c r="F82" s="261"/>
      <c r="G82" s="261"/>
      <c r="H82" s="261">
        <v>3.61</v>
      </c>
      <c r="I82" s="261"/>
      <c r="J82" s="261"/>
      <c r="K82" s="261"/>
      <c r="L82" s="261"/>
      <c r="M82" s="261"/>
      <c r="N82" s="261"/>
      <c r="O82" s="261"/>
      <c r="P82" s="261"/>
      <c r="Q82" s="536">
        <f t="shared" si="4"/>
        <v>3.61</v>
      </c>
      <c r="R82" s="533" t="str">
        <f t="shared" si="5"/>
        <v>SI</v>
      </c>
      <c r="S82" s="533" t="str">
        <f t="shared" si="6"/>
        <v>Sin Riesgo</v>
      </c>
    </row>
    <row r="83" spans="1:19" s="43" customFormat="1" ht="32.1" customHeight="1">
      <c r="A83" s="310" t="s">
        <v>3527</v>
      </c>
      <c r="B83" s="306" t="s">
        <v>2850</v>
      </c>
      <c r="C83" s="538" t="s">
        <v>3255</v>
      </c>
      <c r="D83" s="298">
        <v>156</v>
      </c>
      <c r="E83" s="261"/>
      <c r="F83" s="261"/>
      <c r="G83" s="261"/>
      <c r="H83" s="261">
        <v>3.61</v>
      </c>
      <c r="I83" s="261"/>
      <c r="J83" s="261"/>
      <c r="K83" s="261"/>
      <c r="L83" s="261"/>
      <c r="M83" s="261"/>
      <c r="N83" s="261"/>
      <c r="O83" s="261"/>
      <c r="P83" s="261"/>
      <c r="Q83" s="536">
        <f t="shared" si="4"/>
        <v>3.61</v>
      </c>
      <c r="R83" s="533" t="str">
        <f t="shared" si="5"/>
        <v>SI</v>
      </c>
      <c r="S83" s="533" t="str">
        <f t="shared" si="6"/>
        <v>Sin Riesgo</v>
      </c>
    </row>
    <row r="84" spans="1:19" s="43" customFormat="1" ht="32.1" customHeight="1">
      <c r="A84" s="310" t="s">
        <v>3527</v>
      </c>
      <c r="B84" s="306" t="s">
        <v>3256</v>
      </c>
      <c r="C84" s="538" t="s">
        <v>3257</v>
      </c>
      <c r="D84" s="298">
        <v>121</v>
      </c>
      <c r="E84" s="261"/>
      <c r="F84" s="261"/>
      <c r="G84" s="261"/>
      <c r="H84" s="261">
        <v>0</v>
      </c>
      <c r="I84" s="261"/>
      <c r="J84" s="261"/>
      <c r="K84" s="261"/>
      <c r="L84" s="261"/>
      <c r="M84" s="261"/>
      <c r="N84" s="261"/>
      <c r="O84" s="261"/>
      <c r="P84" s="261"/>
      <c r="Q84" s="536">
        <f t="shared" si="4"/>
        <v>0</v>
      </c>
      <c r="R84" s="533" t="str">
        <f t="shared" si="5"/>
        <v>SI</v>
      </c>
      <c r="S84" s="533" t="str">
        <f t="shared" si="6"/>
        <v>Sin Riesgo</v>
      </c>
    </row>
    <row r="85" spans="1:19" s="43" customFormat="1" ht="32.1" customHeight="1">
      <c r="A85" s="310" t="s">
        <v>3527</v>
      </c>
      <c r="B85" s="306" t="s">
        <v>3258</v>
      </c>
      <c r="C85" s="538" t="s">
        <v>3259</v>
      </c>
      <c r="D85" s="298">
        <v>50</v>
      </c>
      <c r="E85" s="261"/>
      <c r="F85" s="261"/>
      <c r="G85" s="261"/>
      <c r="H85" s="261">
        <v>36.14</v>
      </c>
      <c r="I85" s="261"/>
      <c r="J85" s="261"/>
      <c r="K85" s="261"/>
      <c r="L85" s="261"/>
      <c r="M85" s="261"/>
      <c r="N85" s="261"/>
      <c r="O85" s="261"/>
      <c r="P85" s="261"/>
      <c r="Q85" s="536">
        <f t="shared" si="4"/>
        <v>36.14</v>
      </c>
      <c r="R85" s="533" t="str">
        <f t="shared" si="5"/>
        <v>NO</v>
      </c>
      <c r="S85" s="533" t="str">
        <f t="shared" si="6"/>
        <v>Alto</v>
      </c>
    </row>
    <row r="86" spans="1:19" s="43" customFormat="1" ht="32.1" customHeight="1">
      <c r="A86" s="310" t="s">
        <v>3527</v>
      </c>
      <c r="B86" s="306" t="s">
        <v>3260</v>
      </c>
      <c r="C86" s="538" t="s">
        <v>3261</v>
      </c>
      <c r="D86" s="298">
        <v>55</v>
      </c>
      <c r="E86" s="261"/>
      <c r="F86" s="261"/>
      <c r="G86" s="261"/>
      <c r="H86" s="261">
        <v>36.14</v>
      </c>
      <c r="I86" s="261"/>
      <c r="J86" s="261"/>
      <c r="K86" s="261"/>
      <c r="L86" s="261"/>
      <c r="M86" s="261"/>
      <c r="N86" s="261"/>
      <c r="O86" s="261"/>
      <c r="P86" s="261"/>
      <c r="Q86" s="536">
        <f t="shared" si="4"/>
        <v>36.14</v>
      </c>
      <c r="R86" s="533" t="str">
        <f t="shared" si="5"/>
        <v>NO</v>
      </c>
      <c r="S86" s="533" t="str">
        <f t="shared" si="6"/>
        <v>Alto</v>
      </c>
    </row>
    <row r="87" spans="1:19" s="43" customFormat="1" ht="32.1" customHeight="1">
      <c r="A87" s="310" t="s">
        <v>3527</v>
      </c>
      <c r="B87" s="306" t="s">
        <v>3262</v>
      </c>
      <c r="C87" s="538" t="s">
        <v>3263</v>
      </c>
      <c r="D87" s="298">
        <v>22</v>
      </c>
      <c r="E87" s="261"/>
      <c r="F87" s="261"/>
      <c r="G87" s="261"/>
      <c r="H87" s="261">
        <v>3.14</v>
      </c>
      <c r="I87" s="261"/>
      <c r="J87" s="261"/>
      <c r="K87" s="261"/>
      <c r="L87" s="261"/>
      <c r="M87" s="261"/>
      <c r="N87" s="261"/>
      <c r="O87" s="261"/>
      <c r="P87" s="261"/>
      <c r="Q87" s="536">
        <f t="shared" si="4"/>
        <v>3.14</v>
      </c>
      <c r="R87" s="533" t="str">
        <f t="shared" si="5"/>
        <v>SI</v>
      </c>
      <c r="S87" s="533" t="str">
        <f t="shared" si="6"/>
        <v>Sin Riesgo</v>
      </c>
    </row>
    <row r="88" spans="1:19" s="43" customFormat="1" ht="32.1" customHeight="1">
      <c r="A88" s="310" t="s">
        <v>3527</v>
      </c>
      <c r="B88" s="306" t="s">
        <v>61</v>
      </c>
      <c r="C88" s="306" t="s">
        <v>3264</v>
      </c>
      <c r="D88" s="298">
        <v>176</v>
      </c>
      <c r="E88" s="261"/>
      <c r="F88" s="261"/>
      <c r="G88" s="261"/>
      <c r="H88" s="261"/>
      <c r="I88" s="261"/>
      <c r="J88" s="261"/>
      <c r="K88" s="261"/>
      <c r="L88" s="261"/>
      <c r="M88" s="261"/>
      <c r="N88" s="261"/>
      <c r="O88" s="261"/>
      <c r="P88" s="261"/>
      <c r="Q88" s="536"/>
      <c r="R88" s="535"/>
      <c r="S88" s="535"/>
    </row>
    <row r="89" spans="1:19" s="43" customFormat="1" ht="32.1" customHeight="1">
      <c r="A89" s="439" t="s">
        <v>126</v>
      </c>
      <c r="B89" s="448" t="s">
        <v>924</v>
      </c>
      <c r="C89" s="440" t="s">
        <v>3266</v>
      </c>
      <c r="D89" s="335">
        <v>164</v>
      </c>
      <c r="E89" s="537"/>
      <c r="F89" s="537"/>
      <c r="G89" s="537"/>
      <c r="H89" s="537"/>
      <c r="I89" s="537"/>
      <c r="J89" s="537">
        <v>96.39</v>
      </c>
      <c r="K89" s="537"/>
      <c r="L89" s="537"/>
      <c r="M89" s="537"/>
      <c r="N89" s="537"/>
      <c r="O89" s="537"/>
      <c r="P89" s="537"/>
      <c r="Q89" s="536">
        <f t="shared" si="4"/>
        <v>96.39</v>
      </c>
      <c r="R89" s="533" t="str">
        <f t="shared" si="5"/>
        <v>NO</v>
      </c>
      <c r="S89" s="533" t="str">
        <f t="shared" si="6"/>
        <v>Inviable Sanitariamente</v>
      </c>
    </row>
    <row r="90" spans="1:19" s="43" customFormat="1" ht="32.1" customHeight="1">
      <c r="A90" s="439" t="s">
        <v>126</v>
      </c>
      <c r="B90" s="454" t="s">
        <v>4011</v>
      </c>
      <c r="C90" s="454" t="s">
        <v>4012</v>
      </c>
      <c r="D90" s="322">
        <v>30</v>
      </c>
      <c r="E90" s="312"/>
      <c r="F90" s="312"/>
      <c r="G90" s="312"/>
      <c r="H90" s="312"/>
      <c r="I90" s="312">
        <v>96.4</v>
      </c>
      <c r="J90" s="312"/>
      <c r="K90" s="312"/>
      <c r="L90" s="312"/>
      <c r="M90" s="312"/>
      <c r="N90" s="312"/>
      <c r="O90" s="312"/>
      <c r="P90" s="312"/>
      <c r="Q90" s="235">
        <f t="shared" si="4"/>
        <v>96.4</v>
      </c>
      <c r="R90" s="236" t="str">
        <f t="shared" si="5"/>
        <v>NO</v>
      </c>
      <c r="S90" s="236" t="str">
        <f t="shared" si="6"/>
        <v>Inviable Sanitariamente</v>
      </c>
    </row>
    <row r="91" spans="1:19" s="43" customFormat="1" ht="32.1" customHeight="1">
      <c r="A91" s="439" t="s">
        <v>126</v>
      </c>
      <c r="B91" s="453" t="s">
        <v>3267</v>
      </c>
      <c r="C91" s="440" t="s">
        <v>3268</v>
      </c>
      <c r="D91" s="322">
        <v>320</v>
      </c>
      <c r="E91" s="312"/>
      <c r="F91" s="312"/>
      <c r="G91" s="312"/>
      <c r="H91" s="312"/>
      <c r="I91" s="312"/>
      <c r="J91" s="312">
        <v>96.4</v>
      </c>
      <c r="K91" s="312"/>
      <c r="L91" s="312"/>
      <c r="M91" s="312"/>
      <c r="N91" s="312"/>
      <c r="O91" s="312"/>
      <c r="P91" s="312"/>
      <c r="Q91" s="235">
        <f t="shared" si="4"/>
        <v>96.4</v>
      </c>
      <c r="R91" s="236" t="str">
        <f t="shared" si="5"/>
        <v>NO</v>
      </c>
      <c r="S91" s="236" t="str">
        <f t="shared" si="6"/>
        <v>Inviable Sanitariamente</v>
      </c>
    </row>
    <row r="92" spans="1:19" s="43" customFormat="1" ht="32.1" customHeight="1">
      <c r="A92" s="439" t="s">
        <v>126</v>
      </c>
      <c r="B92" s="453" t="s">
        <v>3269</v>
      </c>
      <c r="C92" s="448" t="s">
        <v>3270</v>
      </c>
      <c r="D92" s="323">
        <v>57</v>
      </c>
      <c r="E92" s="312"/>
      <c r="F92" s="312"/>
      <c r="G92" s="312"/>
      <c r="H92" s="312">
        <v>96.4</v>
      </c>
      <c r="I92" s="312"/>
      <c r="J92" s="312"/>
      <c r="K92" s="312"/>
      <c r="L92" s="312"/>
      <c r="M92" s="312">
        <v>96.4</v>
      </c>
      <c r="N92" s="312"/>
      <c r="O92" s="312"/>
      <c r="P92" s="312"/>
      <c r="Q92" s="235">
        <f t="shared" si="4"/>
        <v>96.4</v>
      </c>
      <c r="R92" s="236" t="str">
        <f t="shared" si="5"/>
        <v>NO</v>
      </c>
      <c r="S92" s="236" t="str">
        <f t="shared" si="6"/>
        <v>Inviable Sanitariamente</v>
      </c>
    </row>
    <row r="93" spans="1:19" s="43" customFormat="1" ht="32.1" customHeight="1">
      <c r="A93" s="439" t="s">
        <v>126</v>
      </c>
      <c r="B93" s="448" t="s">
        <v>3271</v>
      </c>
      <c r="C93" s="448" t="s">
        <v>3272</v>
      </c>
      <c r="D93" s="323">
        <v>13</v>
      </c>
      <c r="E93" s="346"/>
      <c r="F93" s="346"/>
      <c r="G93" s="346"/>
      <c r="H93" s="346"/>
      <c r="I93" s="346"/>
      <c r="J93" s="346"/>
      <c r="K93" s="346"/>
      <c r="L93" s="346"/>
      <c r="M93" s="346">
        <v>84.21</v>
      </c>
      <c r="N93" s="346"/>
      <c r="O93" s="346"/>
      <c r="P93" s="346"/>
      <c r="Q93" s="536">
        <f t="shared" si="4"/>
        <v>84.21</v>
      </c>
      <c r="R93" s="533" t="str">
        <f t="shared" si="5"/>
        <v>NO</v>
      </c>
      <c r="S93" s="533" t="str">
        <f t="shared" si="6"/>
        <v>Inviable Sanitariamente</v>
      </c>
    </row>
    <row r="94" spans="1:19" s="43" customFormat="1" ht="32.1" customHeight="1">
      <c r="A94" s="439" t="s">
        <v>126</v>
      </c>
      <c r="B94" s="448" t="s">
        <v>3273</v>
      </c>
      <c r="C94" s="440" t="s">
        <v>3274</v>
      </c>
      <c r="D94" s="323">
        <v>49</v>
      </c>
      <c r="E94" s="312"/>
      <c r="F94" s="312"/>
      <c r="G94" s="312"/>
      <c r="H94" s="312"/>
      <c r="I94" s="312">
        <v>36.1</v>
      </c>
      <c r="J94" s="312"/>
      <c r="K94" s="312"/>
      <c r="L94" s="312"/>
      <c r="M94" s="312"/>
      <c r="N94" s="312"/>
      <c r="O94" s="312"/>
      <c r="P94" s="312"/>
      <c r="Q94" s="235">
        <f t="shared" si="4"/>
        <v>36.1</v>
      </c>
      <c r="R94" s="236" t="str">
        <f t="shared" si="5"/>
        <v>NO</v>
      </c>
      <c r="S94" s="236" t="str">
        <f t="shared" si="6"/>
        <v>Alto</v>
      </c>
    </row>
    <row r="95" spans="1:19" s="43" customFormat="1" ht="32.1" customHeight="1">
      <c r="A95" s="439" t="s">
        <v>126</v>
      </c>
      <c r="B95" s="448" t="s">
        <v>3275</v>
      </c>
      <c r="C95" s="440" t="s">
        <v>3276</v>
      </c>
      <c r="D95" s="335">
        <v>24</v>
      </c>
      <c r="E95" s="234"/>
      <c r="F95" s="234"/>
      <c r="G95" s="234"/>
      <c r="H95" s="234"/>
      <c r="I95" s="234"/>
      <c r="J95" s="234"/>
      <c r="K95" s="234"/>
      <c r="L95" s="234"/>
      <c r="M95" s="234"/>
      <c r="N95" s="234"/>
      <c r="O95" s="234"/>
      <c r="P95" s="234">
        <v>41.5</v>
      </c>
      <c r="Q95" s="235">
        <f t="shared" si="4"/>
        <v>41.5</v>
      </c>
      <c r="R95" s="236" t="str">
        <f t="shared" si="5"/>
        <v>NO</v>
      </c>
      <c r="S95" s="236" t="str">
        <f>IF(Q94&lt;=5,"Sin Riesgo",IF(Q94 &lt;=14,"Bajo",IF(Q94&lt;=35,"Medio",IF(Q94&lt;=80,"Alto","Inviable Sanitariamente"))))</f>
        <v>Alto</v>
      </c>
    </row>
    <row r="96" spans="1:19" s="43" customFormat="1" ht="32.1" customHeight="1">
      <c r="A96" s="439" t="s">
        <v>126</v>
      </c>
      <c r="B96" s="448" t="s">
        <v>722</v>
      </c>
      <c r="C96" s="448" t="s">
        <v>4015</v>
      </c>
      <c r="D96" s="298">
        <v>47</v>
      </c>
      <c r="E96" s="34"/>
      <c r="F96" s="34"/>
      <c r="G96" s="34"/>
      <c r="H96" s="34">
        <v>96.4</v>
      </c>
      <c r="I96" s="34"/>
      <c r="J96" s="34"/>
      <c r="K96" s="34"/>
      <c r="L96" s="34"/>
      <c r="M96" s="34">
        <v>96.4</v>
      </c>
      <c r="N96" s="34"/>
      <c r="O96" s="34"/>
      <c r="P96" s="34"/>
      <c r="Q96" s="235">
        <f t="shared" si="4"/>
        <v>96.4</v>
      </c>
      <c r="R96" s="236" t="str">
        <f t="shared" si="5"/>
        <v>NO</v>
      </c>
      <c r="S96" s="236" t="str">
        <f t="shared" si="6"/>
        <v>Inviable Sanitariamente</v>
      </c>
    </row>
    <row r="97" spans="1:19" s="43" customFormat="1" ht="32.1" customHeight="1">
      <c r="A97" s="439" t="s">
        <v>126</v>
      </c>
      <c r="B97" s="448" t="s">
        <v>722</v>
      </c>
      <c r="C97" s="448" t="s">
        <v>4016</v>
      </c>
      <c r="D97" s="298">
        <v>38</v>
      </c>
      <c r="E97" s="34"/>
      <c r="F97" s="34"/>
      <c r="G97" s="34"/>
      <c r="H97" s="34">
        <v>96.4</v>
      </c>
      <c r="I97" s="34"/>
      <c r="J97" s="34"/>
      <c r="K97" s="34"/>
      <c r="L97" s="34"/>
      <c r="M97" s="34">
        <v>96.4</v>
      </c>
      <c r="N97" s="34"/>
      <c r="O97" s="34"/>
      <c r="P97" s="34"/>
      <c r="Q97" s="235">
        <f t="shared" si="4"/>
        <v>96.4</v>
      </c>
      <c r="R97" s="236" t="str">
        <f t="shared" si="5"/>
        <v>NO</v>
      </c>
      <c r="S97" s="236" t="str">
        <f t="shared" si="6"/>
        <v>Inviable Sanitariamente</v>
      </c>
    </row>
    <row r="98" spans="1:19" s="43" customFormat="1" ht="32.1" customHeight="1">
      <c r="A98" s="439" t="s">
        <v>126</v>
      </c>
      <c r="B98" s="448" t="s">
        <v>3277</v>
      </c>
      <c r="C98" s="448" t="s">
        <v>3278</v>
      </c>
      <c r="D98" s="335">
        <v>20</v>
      </c>
      <c r="E98" s="537"/>
      <c r="F98" s="537"/>
      <c r="G98" s="537"/>
      <c r="H98" s="537"/>
      <c r="I98" s="537"/>
      <c r="J98" s="537"/>
      <c r="K98" s="537"/>
      <c r="L98" s="537"/>
      <c r="M98" s="537"/>
      <c r="N98" s="537"/>
      <c r="O98" s="537">
        <v>53.1</v>
      </c>
      <c r="P98" s="537"/>
      <c r="Q98" s="536">
        <f t="shared" si="4"/>
        <v>53.1</v>
      </c>
      <c r="R98" s="533" t="str">
        <f t="shared" si="5"/>
        <v>NO</v>
      </c>
      <c r="S98" s="533" t="str">
        <f t="shared" si="6"/>
        <v>Alto</v>
      </c>
    </row>
    <row r="99" spans="1:19" s="43" customFormat="1" ht="32.1" customHeight="1">
      <c r="A99" s="439" t="s">
        <v>126</v>
      </c>
      <c r="B99" s="448" t="s">
        <v>3279</v>
      </c>
      <c r="C99" s="448" t="s">
        <v>3280</v>
      </c>
      <c r="D99" s="335">
        <v>32</v>
      </c>
      <c r="E99" s="537"/>
      <c r="F99" s="537"/>
      <c r="G99" s="537"/>
      <c r="H99" s="537"/>
      <c r="I99" s="537"/>
      <c r="J99" s="537"/>
      <c r="K99" s="537"/>
      <c r="L99" s="537"/>
      <c r="M99" s="537"/>
      <c r="N99" s="537"/>
      <c r="O99" s="537"/>
      <c r="P99" s="537"/>
      <c r="Q99" s="536"/>
      <c r="R99" s="535"/>
      <c r="S99" s="535"/>
    </row>
    <row r="100" spans="1:19" s="43" customFormat="1" ht="32.1" customHeight="1">
      <c r="A100" s="310" t="s">
        <v>126</v>
      </c>
      <c r="B100" s="538" t="s">
        <v>59</v>
      </c>
      <c r="C100" s="538" t="s">
        <v>3281</v>
      </c>
      <c r="D100" s="323">
        <v>12</v>
      </c>
      <c r="E100" s="312"/>
      <c r="F100" s="312"/>
      <c r="G100" s="312"/>
      <c r="H100" s="312"/>
      <c r="I100" s="312">
        <v>96.4</v>
      </c>
      <c r="J100" s="312"/>
      <c r="K100" s="312"/>
      <c r="L100" s="312"/>
      <c r="M100" s="312"/>
      <c r="N100" s="312"/>
      <c r="O100" s="312"/>
      <c r="P100" s="312"/>
      <c r="Q100" s="235">
        <f t="shared" si="4"/>
        <v>96.4</v>
      </c>
      <c r="R100" s="236" t="str">
        <f t="shared" si="5"/>
        <v>NO</v>
      </c>
      <c r="S100" s="236" t="str">
        <f t="shared" si="6"/>
        <v>Inviable Sanitariamente</v>
      </c>
    </row>
    <row r="101" spans="1:19" s="43" customFormat="1" ht="32.1" customHeight="1">
      <c r="A101" s="310" t="s">
        <v>126</v>
      </c>
      <c r="B101" s="538" t="s">
        <v>1645</v>
      </c>
      <c r="C101" s="538" t="s">
        <v>3282</v>
      </c>
      <c r="D101" s="323">
        <v>24</v>
      </c>
      <c r="E101" s="312"/>
      <c r="F101" s="312"/>
      <c r="G101" s="312"/>
      <c r="H101" s="312"/>
      <c r="I101" s="312">
        <v>96.4</v>
      </c>
      <c r="J101" s="312"/>
      <c r="K101" s="312"/>
      <c r="L101" s="312"/>
      <c r="M101" s="312"/>
      <c r="N101" s="312"/>
      <c r="O101" s="312"/>
      <c r="P101" s="312"/>
      <c r="Q101" s="235">
        <f t="shared" si="4"/>
        <v>96.4</v>
      </c>
      <c r="R101" s="236" t="str">
        <f t="shared" si="5"/>
        <v>NO</v>
      </c>
      <c r="S101" s="236" t="str">
        <f t="shared" si="6"/>
        <v>Inviable Sanitariamente</v>
      </c>
    </row>
    <row r="102" spans="1:19" s="43" customFormat="1" ht="32.1" customHeight="1">
      <c r="A102" s="439" t="s">
        <v>126</v>
      </c>
      <c r="B102" s="448" t="s">
        <v>41</v>
      </c>
      <c r="C102" s="448" t="s">
        <v>3283</v>
      </c>
      <c r="D102" s="335">
        <v>57</v>
      </c>
      <c r="E102" s="537"/>
      <c r="F102" s="537"/>
      <c r="G102" s="537"/>
      <c r="H102" s="537"/>
      <c r="I102" s="537"/>
      <c r="J102" s="537"/>
      <c r="K102" s="537"/>
      <c r="L102" s="537"/>
      <c r="M102" s="537"/>
      <c r="N102" s="537"/>
      <c r="O102" s="537"/>
      <c r="P102" s="537"/>
      <c r="Q102" s="536"/>
      <c r="R102" s="535"/>
      <c r="S102" s="535"/>
    </row>
    <row r="103" spans="1:19" s="43" customFormat="1" ht="32.1" customHeight="1">
      <c r="A103" s="439" t="s">
        <v>126</v>
      </c>
      <c r="B103" s="448" t="s">
        <v>74</v>
      </c>
      <c r="C103" s="448" t="s">
        <v>3284</v>
      </c>
      <c r="D103" s="323">
        <v>33</v>
      </c>
      <c r="E103" s="312"/>
      <c r="F103" s="312"/>
      <c r="G103" s="312"/>
      <c r="H103" s="312"/>
      <c r="I103" s="312"/>
      <c r="J103" s="312"/>
      <c r="K103" s="312">
        <v>96.4</v>
      </c>
      <c r="L103" s="312"/>
      <c r="M103" s="312"/>
      <c r="N103" s="312"/>
      <c r="O103" s="312"/>
      <c r="P103" s="312"/>
      <c r="Q103" s="235">
        <f t="shared" ref="Q103:Q131" si="7">AVERAGE(E103:P103)</f>
        <v>96.4</v>
      </c>
      <c r="R103" s="236" t="str">
        <f t="shared" si="5"/>
        <v>NO</v>
      </c>
      <c r="S103" s="236" t="str">
        <f t="shared" si="6"/>
        <v>Inviable Sanitariamente</v>
      </c>
    </row>
    <row r="104" spans="1:19" s="43" customFormat="1" ht="32.1" customHeight="1">
      <c r="A104" s="439" t="s">
        <v>126</v>
      </c>
      <c r="B104" s="448" t="s">
        <v>3285</v>
      </c>
      <c r="C104" s="448" t="s">
        <v>3286</v>
      </c>
      <c r="D104" s="323">
        <v>35</v>
      </c>
      <c r="E104" s="312"/>
      <c r="F104" s="312"/>
      <c r="G104" s="312"/>
      <c r="H104" s="312">
        <v>96.4</v>
      </c>
      <c r="I104" s="312"/>
      <c r="J104" s="312"/>
      <c r="K104" s="312"/>
      <c r="L104" s="312"/>
      <c r="M104" s="312"/>
      <c r="N104" s="312"/>
      <c r="O104" s="312"/>
      <c r="P104" s="312"/>
      <c r="Q104" s="235">
        <f t="shared" si="7"/>
        <v>96.4</v>
      </c>
      <c r="R104" s="236" t="str">
        <f t="shared" si="5"/>
        <v>NO</v>
      </c>
      <c r="S104" s="236" t="str">
        <f t="shared" si="6"/>
        <v>Inviable Sanitariamente</v>
      </c>
    </row>
    <row r="105" spans="1:19" s="43" customFormat="1" ht="32.1" customHeight="1">
      <c r="A105" s="439" t="s">
        <v>126</v>
      </c>
      <c r="B105" s="448" t="s">
        <v>3287</v>
      </c>
      <c r="C105" s="448" t="s">
        <v>3288</v>
      </c>
      <c r="D105" s="323">
        <v>100</v>
      </c>
      <c r="E105" s="312"/>
      <c r="F105" s="312"/>
      <c r="G105" s="312"/>
      <c r="H105" s="312"/>
      <c r="I105" s="312"/>
      <c r="J105" s="312"/>
      <c r="K105" s="312">
        <v>96.4</v>
      </c>
      <c r="L105" s="312"/>
      <c r="M105" s="312"/>
      <c r="N105" s="312"/>
      <c r="O105" s="312"/>
      <c r="P105" s="312"/>
      <c r="Q105" s="235">
        <f t="shared" si="7"/>
        <v>96.4</v>
      </c>
      <c r="R105" s="236" t="str">
        <f t="shared" si="5"/>
        <v>NO</v>
      </c>
      <c r="S105" s="236" t="str">
        <f t="shared" si="6"/>
        <v>Inviable Sanitariamente</v>
      </c>
    </row>
    <row r="106" spans="1:19" s="43" customFormat="1" ht="32.1" customHeight="1">
      <c r="A106" s="439" t="s">
        <v>126</v>
      </c>
      <c r="B106" s="448" t="s">
        <v>231</v>
      </c>
      <c r="C106" s="448" t="s">
        <v>3289</v>
      </c>
      <c r="D106" s="335">
        <v>23</v>
      </c>
      <c r="E106" s="234"/>
      <c r="F106" s="234"/>
      <c r="G106" s="234"/>
      <c r="H106" s="234">
        <v>96.4</v>
      </c>
      <c r="I106" s="234"/>
      <c r="J106" s="234"/>
      <c r="K106" s="234"/>
      <c r="L106" s="234"/>
      <c r="M106" s="234"/>
      <c r="N106" s="234"/>
      <c r="O106" s="234"/>
      <c r="P106" s="234"/>
      <c r="Q106" s="235">
        <f>AVERAGE(E106:P106)</f>
        <v>96.4</v>
      </c>
      <c r="R106" s="236" t="str">
        <f>IF(Q106&lt;5,"SI","NO")</f>
        <v>NO</v>
      </c>
      <c r="S106" s="236" t="str">
        <f>IF(Q106&lt;=5,"Sin Riesgo",IF(Q106 &lt;=14,"Bajo",IF(Q106&lt;=35,"Medio",IF(Q106&lt;=80,"Alto","Inviable Sanitariamente"))))</f>
        <v>Inviable Sanitariamente</v>
      </c>
    </row>
    <row r="107" spans="1:19" s="43" customFormat="1" ht="32.1" customHeight="1">
      <c r="A107" s="439" t="s">
        <v>126</v>
      </c>
      <c r="B107" s="448" t="s">
        <v>3290</v>
      </c>
      <c r="C107" s="448" t="s">
        <v>3291</v>
      </c>
      <c r="D107" s="335">
        <v>21</v>
      </c>
      <c r="E107" s="537"/>
      <c r="F107" s="537"/>
      <c r="G107" s="537"/>
      <c r="H107" s="537"/>
      <c r="I107" s="537"/>
      <c r="J107" s="537"/>
      <c r="K107" s="537"/>
      <c r="L107" s="537"/>
      <c r="M107" s="537"/>
      <c r="N107" s="537">
        <v>96.4</v>
      </c>
      <c r="O107" s="537"/>
      <c r="P107" s="537">
        <v>96.4</v>
      </c>
      <c r="Q107" s="536">
        <f t="shared" si="7"/>
        <v>96.4</v>
      </c>
      <c r="R107" s="533" t="str">
        <f t="shared" si="5"/>
        <v>NO</v>
      </c>
      <c r="S107" s="533" t="str">
        <f t="shared" si="6"/>
        <v>Inviable Sanitariamente</v>
      </c>
    </row>
    <row r="108" spans="1:19" s="43" customFormat="1" ht="32.1" customHeight="1">
      <c r="A108" s="439" t="s">
        <v>126</v>
      </c>
      <c r="B108" s="448" t="s">
        <v>3292</v>
      </c>
      <c r="C108" s="448" t="s">
        <v>3293</v>
      </c>
      <c r="D108" s="335">
        <v>16</v>
      </c>
      <c r="E108" s="537"/>
      <c r="F108" s="537"/>
      <c r="G108" s="537"/>
      <c r="H108" s="537"/>
      <c r="I108" s="537"/>
      <c r="J108" s="537"/>
      <c r="K108" s="537"/>
      <c r="L108" s="537"/>
      <c r="M108" s="537">
        <v>53.1</v>
      </c>
      <c r="N108" s="537"/>
      <c r="O108" s="537"/>
      <c r="P108" s="537"/>
      <c r="Q108" s="536">
        <f t="shared" si="7"/>
        <v>53.1</v>
      </c>
      <c r="R108" s="533" t="str">
        <f t="shared" si="5"/>
        <v>NO</v>
      </c>
      <c r="S108" s="533" t="str">
        <f t="shared" si="6"/>
        <v>Alto</v>
      </c>
    </row>
    <row r="109" spans="1:19" s="43" customFormat="1" ht="32.1" customHeight="1">
      <c r="A109" s="310" t="s">
        <v>126</v>
      </c>
      <c r="B109" s="539" t="s">
        <v>4013</v>
      </c>
      <c r="C109" s="539" t="s">
        <v>4014</v>
      </c>
      <c r="D109" s="548">
        <v>33</v>
      </c>
      <c r="E109" s="34"/>
      <c r="F109" s="34"/>
      <c r="G109" s="34"/>
      <c r="H109" s="34"/>
      <c r="I109" s="34">
        <v>96.4</v>
      </c>
      <c r="J109" s="34"/>
      <c r="K109" s="34"/>
      <c r="L109" s="34"/>
      <c r="M109" s="34"/>
      <c r="N109" s="34"/>
      <c r="O109" s="321"/>
      <c r="P109" s="312"/>
      <c r="Q109" s="536">
        <f>AVERAGE(E109:P109)</f>
        <v>96.4</v>
      </c>
      <c r="R109" s="533" t="str">
        <f>IF(Q109&lt;5,"SI","NO")</f>
        <v>NO</v>
      </c>
      <c r="S109" s="533" t="str">
        <f>IF(Q109&lt;=5,"Sin Riesgo",IF(Q109 &lt;=14,"Bajo",IF(Q109&lt;=35,"Medio",IF(Q109&lt;=80,"Alto","Inviable Sanitariamente"))))</f>
        <v>Inviable Sanitariamente</v>
      </c>
    </row>
    <row r="110" spans="1:19" s="43" customFormat="1" ht="32.1" customHeight="1">
      <c r="A110" s="310" t="s">
        <v>126</v>
      </c>
      <c r="B110" s="538" t="s">
        <v>3294</v>
      </c>
      <c r="C110" s="306" t="s">
        <v>4017</v>
      </c>
      <c r="D110" s="548">
        <v>35</v>
      </c>
      <c r="E110" s="34"/>
      <c r="F110" s="34"/>
      <c r="G110" s="34"/>
      <c r="H110" s="34"/>
      <c r="I110" s="34"/>
      <c r="J110" s="34">
        <v>96.4</v>
      </c>
      <c r="K110" s="34"/>
      <c r="L110" s="34"/>
      <c r="M110" s="34"/>
      <c r="N110" s="34"/>
      <c r="O110" s="321"/>
      <c r="P110" s="312"/>
      <c r="Q110" s="235">
        <f t="shared" si="7"/>
        <v>96.4</v>
      </c>
      <c r="R110" s="236" t="str">
        <f t="shared" si="5"/>
        <v>NO</v>
      </c>
      <c r="S110" s="236" t="str">
        <f t="shared" si="6"/>
        <v>Inviable Sanitariamente</v>
      </c>
    </row>
    <row r="111" spans="1:19" s="43" customFormat="1" ht="32.1" customHeight="1">
      <c r="A111" s="439" t="s">
        <v>126</v>
      </c>
      <c r="B111" s="448" t="s">
        <v>3295</v>
      </c>
      <c r="C111" s="448" t="s">
        <v>3296</v>
      </c>
      <c r="D111" s="335">
        <v>22</v>
      </c>
      <c r="E111" s="537"/>
      <c r="F111" s="537"/>
      <c r="G111" s="537"/>
      <c r="H111" s="537"/>
      <c r="I111" s="537"/>
      <c r="J111" s="537"/>
      <c r="K111" s="537"/>
      <c r="L111" s="537"/>
      <c r="M111" s="537"/>
      <c r="N111" s="537"/>
      <c r="O111" s="537"/>
      <c r="P111" s="537"/>
      <c r="Q111" s="536"/>
      <c r="R111" s="535"/>
      <c r="S111" s="535"/>
    </row>
    <row r="112" spans="1:19" s="75" customFormat="1" ht="31.5" customHeight="1">
      <c r="A112" s="544" t="s">
        <v>127</v>
      </c>
      <c r="B112" s="444" t="s">
        <v>3297</v>
      </c>
      <c r="C112" s="444" t="s">
        <v>3298</v>
      </c>
      <c r="D112" s="549">
        <v>17</v>
      </c>
      <c r="E112" s="365">
        <v>0</v>
      </c>
      <c r="F112" s="365"/>
      <c r="G112" s="365"/>
      <c r="H112" s="365">
        <v>0</v>
      </c>
      <c r="I112" s="365"/>
      <c r="J112" s="365"/>
      <c r="K112" s="365"/>
      <c r="L112" s="365"/>
      <c r="M112" s="365"/>
      <c r="N112" s="365"/>
      <c r="O112" s="365"/>
      <c r="P112" s="365"/>
      <c r="Q112" s="235">
        <f t="shared" si="7"/>
        <v>0</v>
      </c>
      <c r="R112" s="236" t="str">
        <f t="shared" si="5"/>
        <v>SI</v>
      </c>
      <c r="S112" s="236" t="str">
        <f t="shared" si="6"/>
        <v>Sin Riesgo</v>
      </c>
    </row>
    <row r="113" spans="1:19" s="75" customFormat="1" ht="32.1" customHeight="1">
      <c r="A113" s="439" t="s">
        <v>127</v>
      </c>
      <c r="B113" s="440" t="s">
        <v>3299</v>
      </c>
      <c r="C113" s="440" t="s">
        <v>3300</v>
      </c>
      <c r="D113" s="298">
        <v>23</v>
      </c>
      <c r="E113" s="261"/>
      <c r="F113" s="261"/>
      <c r="G113" s="261"/>
      <c r="H113" s="261"/>
      <c r="I113" s="261"/>
      <c r="J113" s="261"/>
      <c r="K113" s="261"/>
      <c r="L113" s="261"/>
      <c r="M113" s="261"/>
      <c r="N113" s="261"/>
      <c r="O113" s="261"/>
      <c r="P113" s="261"/>
      <c r="Q113" s="540"/>
      <c r="R113" s="535"/>
      <c r="S113" s="535"/>
    </row>
    <row r="114" spans="1:19" s="75" customFormat="1" ht="32.1" customHeight="1">
      <c r="A114" s="439" t="s">
        <v>127</v>
      </c>
      <c r="B114" s="440" t="s">
        <v>1163</v>
      </c>
      <c r="C114" s="440" t="s">
        <v>3301</v>
      </c>
      <c r="D114" s="298">
        <v>27</v>
      </c>
      <c r="E114" s="34">
        <v>0</v>
      </c>
      <c r="F114" s="34">
        <v>0</v>
      </c>
      <c r="G114" s="34">
        <v>0</v>
      </c>
      <c r="H114" s="34">
        <v>0</v>
      </c>
      <c r="I114" s="34">
        <v>0</v>
      </c>
      <c r="J114" s="34"/>
      <c r="K114" s="34"/>
      <c r="L114" s="34"/>
      <c r="M114" s="34"/>
      <c r="N114" s="34"/>
      <c r="O114" s="34"/>
      <c r="P114" s="34"/>
      <c r="Q114" s="541">
        <f t="shared" si="7"/>
        <v>0</v>
      </c>
      <c r="R114" s="236" t="str">
        <f t="shared" si="5"/>
        <v>SI</v>
      </c>
      <c r="S114" s="236" t="str">
        <f t="shared" si="6"/>
        <v>Sin Riesgo</v>
      </c>
    </row>
    <row r="115" spans="1:19" s="75" customFormat="1" ht="32.1" customHeight="1">
      <c r="A115" s="439" t="s">
        <v>127</v>
      </c>
      <c r="B115" s="440" t="s">
        <v>3302</v>
      </c>
      <c r="C115" s="440" t="s">
        <v>3303</v>
      </c>
      <c r="D115" s="298">
        <v>25</v>
      </c>
      <c r="E115" s="261"/>
      <c r="F115" s="261"/>
      <c r="G115" s="261"/>
      <c r="H115" s="545"/>
      <c r="I115" s="545"/>
      <c r="J115" s="545"/>
      <c r="K115" s="545"/>
      <c r="L115" s="545"/>
      <c r="M115" s="545"/>
      <c r="N115" s="545"/>
      <c r="O115" s="545"/>
      <c r="P115" s="545"/>
      <c r="Q115" s="542"/>
      <c r="R115" s="535"/>
      <c r="S115" s="535"/>
    </row>
    <row r="116" spans="1:19" s="75" customFormat="1" ht="32.1" customHeight="1">
      <c r="A116" s="439" t="s">
        <v>127</v>
      </c>
      <c r="B116" s="440" t="s">
        <v>3304</v>
      </c>
      <c r="C116" s="440" t="s">
        <v>3305</v>
      </c>
      <c r="D116" s="298">
        <v>57</v>
      </c>
      <c r="E116" s="261"/>
      <c r="F116" s="261"/>
      <c r="G116" s="261"/>
      <c r="H116" s="261"/>
      <c r="I116" s="261"/>
      <c r="J116" s="261"/>
      <c r="K116" s="261"/>
      <c r="L116" s="261"/>
      <c r="M116" s="261"/>
      <c r="N116" s="261"/>
      <c r="O116" s="261"/>
      <c r="P116" s="261"/>
      <c r="Q116" s="540"/>
      <c r="R116" s="535"/>
      <c r="S116" s="535"/>
    </row>
    <row r="117" spans="1:19" s="75" customFormat="1" ht="32.1" customHeight="1">
      <c r="A117" s="439" t="s">
        <v>127</v>
      </c>
      <c r="B117" s="440" t="s">
        <v>3306</v>
      </c>
      <c r="C117" s="440" t="s">
        <v>3307</v>
      </c>
      <c r="D117" s="298">
        <v>147</v>
      </c>
      <c r="E117" s="34"/>
      <c r="F117" s="34">
        <v>97.3</v>
      </c>
      <c r="G117" s="34"/>
      <c r="H117" s="308">
        <v>97.3</v>
      </c>
      <c r="I117" s="308"/>
      <c r="J117" s="308"/>
      <c r="K117" s="308"/>
      <c r="L117" s="308"/>
      <c r="M117" s="308"/>
      <c r="N117" s="308"/>
      <c r="O117" s="308"/>
      <c r="P117" s="308"/>
      <c r="Q117" s="543">
        <f t="shared" si="7"/>
        <v>97.3</v>
      </c>
      <c r="R117" s="236" t="str">
        <f t="shared" si="5"/>
        <v>NO</v>
      </c>
      <c r="S117" s="236" t="str">
        <f t="shared" si="6"/>
        <v>Inviable Sanitariamente</v>
      </c>
    </row>
    <row r="118" spans="1:19" s="75" customFormat="1" ht="32.1" customHeight="1">
      <c r="A118" s="310" t="s">
        <v>127</v>
      </c>
      <c r="B118" s="306" t="s">
        <v>3308</v>
      </c>
      <c r="C118" s="306" t="s">
        <v>3309</v>
      </c>
      <c r="D118" s="298">
        <v>60</v>
      </c>
      <c r="E118" s="34"/>
      <c r="F118" s="34"/>
      <c r="G118" s="34">
        <v>97.3</v>
      </c>
      <c r="H118" s="34"/>
      <c r="I118" s="34"/>
      <c r="J118" s="34"/>
      <c r="K118" s="34"/>
      <c r="L118" s="34"/>
      <c r="M118" s="34"/>
      <c r="N118" s="34"/>
      <c r="O118" s="34"/>
      <c r="P118" s="34"/>
      <c r="Q118" s="541">
        <f t="shared" si="7"/>
        <v>97.3</v>
      </c>
      <c r="R118" s="236" t="str">
        <f t="shared" si="5"/>
        <v>NO</v>
      </c>
      <c r="S118" s="236" t="str">
        <f t="shared" si="6"/>
        <v>Inviable Sanitariamente</v>
      </c>
    </row>
    <row r="119" spans="1:19" s="75" customFormat="1" ht="32.1" customHeight="1">
      <c r="A119" s="310" t="s">
        <v>127</v>
      </c>
      <c r="B119" s="306" t="s">
        <v>3310</v>
      </c>
      <c r="C119" s="306" t="s">
        <v>3311</v>
      </c>
      <c r="D119" s="298">
        <v>51</v>
      </c>
      <c r="E119" s="261"/>
      <c r="F119" s="261"/>
      <c r="G119" s="261"/>
      <c r="H119" s="261"/>
      <c r="I119" s="261"/>
      <c r="J119" s="261"/>
      <c r="K119" s="261"/>
      <c r="L119" s="261"/>
      <c r="M119" s="261"/>
      <c r="N119" s="261"/>
      <c r="O119" s="261"/>
      <c r="P119" s="261"/>
      <c r="Q119" s="540"/>
      <c r="R119" s="535"/>
      <c r="S119" s="535"/>
    </row>
    <row r="120" spans="1:19" s="75" customFormat="1" ht="32.1" customHeight="1">
      <c r="A120" s="310" t="s">
        <v>127</v>
      </c>
      <c r="B120" s="306" t="s">
        <v>3312</v>
      </c>
      <c r="C120" s="306" t="s">
        <v>3313</v>
      </c>
      <c r="D120" s="298">
        <v>17</v>
      </c>
      <c r="E120" s="261"/>
      <c r="F120" s="261"/>
      <c r="G120" s="261"/>
      <c r="H120" s="261"/>
      <c r="I120" s="261"/>
      <c r="J120" s="261"/>
      <c r="K120" s="261"/>
      <c r="L120" s="261"/>
      <c r="M120" s="261"/>
      <c r="N120" s="261"/>
      <c r="O120" s="261"/>
      <c r="P120" s="261"/>
      <c r="Q120" s="540"/>
      <c r="R120" s="535"/>
      <c r="S120" s="535"/>
    </row>
    <row r="121" spans="1:19" s="75" customFormat="1" ht="32.1" customHeight="1">
      <c r="A121" s="310" t="s">
        <v>127</v>
      </c>
      <c r="B121" s="306" t="s">
        <v>3314</v>
      </c>
      <c r="C121" s="306" t="s">
        <v>3315</v>
      </c>
      <c r="D121" s="298">
        <v>15</v>
      </c>
      <c r="E121" s="261"/>
      <c r="F121" s="261"/>
      <c r="G121" s="261"/>
      <c r="H121" s="261"/>
      <c r="I121" s="261"/>
      <c r="J121" s="261"/>
      <c r="K121" s="261"/>
      <c r="L121" s="261"/>
      <c r="M121" s="261"/>
      <c r="N121" s="261"/>
      <c r="O121" s="261"/>
      <c r="P121" s="261"/>
      <c r="Q121" s="540"/>
      <c r="R121" s="535"/>
      <c r="S121" s="535"/>
    </row>
    <row r="122" spans="1:19" s="75" customFormat="1" ht="32.1" customHeight="1">
      <c r="A122" s="310" t="s">
        <v>127</v>
      </c>
      <c r="B122" s="306" t="s">
        <v>3316</v>
      </c>
      <c r="C122" s="306" t="s">
        <v>3317</v>
      </c>
      <c r="D122" s="298">
        <v>37</v>
      </c>
      <c r="E122" s="34"/>
      <c r="F122" s="34"/>
      <c r="G122" s="34">
        <v>97.3</v>
      </c>
      <c r="H122" s="34">
        <v>97.3</v>
      </c>
      <c r="I122" s="34"/>
      <c r="J122" s="34"/>
      <c r="K122" s="34"/>
      <c r="L122" s="34"/>
      <c r="M122" s="34"/>
      <c r="N122" s="34"/>
      <c r="O122" s="34"/>
      <c r="P122" s="34"/>
      <c r="Q122" s="541">
        <f t="shared" si="7"/>
        <v>97.3</v>
      </c>
      <c r="R122" s="236" t="str">
        <f t="shared" si="5"/>
        <v>NO</v>
      </c>
      <c r="S122" s="236" t="str">
        <f t="shared" si="6"/>
        <v>Inviable Sanitariamente</v>
      </c>
    </row>
    <row r="123" spans="1:19" s="75" customFormat="1" ht="32.1" customHeight="1">
      <c r="A123" s="310" t="s">
        <v>127</v>
      </c>
      <c r="B123" s="306" t="s">
        <v>3318</v>
      </c>
      <c r="C123" s="306" t="s">
        <v>3319</v>
      </c>
      <c r="D123" s="298">
        <v>15</v>
      </c>
      <c r="E123" s="34"/>
      <c r="F123" s="34">
        <v>97.3</v>
      </c>
      <c r="G123" s="34"/>
      <c r="H123" s="34"/>
      <c r="I123" s="34"/>
      <c r="J123" s="34"/>
      <c r="K123" s="34"/>
      <c r="L123" s="34"/>
      <c r="M123" s="34"/>
      <c r="N123" s="34"/>
      <c r="O123" s="34"/>
      <c r="P123" s="34"/>
      <c r="Q123" s="541">
        <f t="shared" si="7"/>
        <v>97.3</v>
      </c>
      <c r="R123" s="236" t="str">
        <f t="shared" si="5"/>
        <v>NO</v>
      </c>
      <c r="S123" s="236" t="str">
        <f t="shared" si="6"/>
        <v>Inviable Sanitariamente</v>
      </c>
    </row>
    <row r="124" spans="1:19" s="75" customFormat="1" ht="32.1" customHeight="1">
      <c r="A124" s="310" t="s">
        <v>127</v>
      </c>
      <c r="B124" s="306" t="s">
        <v>1471</v>
      </c>
      <c r="C124" s="306" t="s">
        <v>3320</v>
      </c>
      <c r="D124" s="298">
        <v>15</v>
      </c>
      <c r="E124" s="34"/>
      <c r="F124" s="34"/>
      <c r="G124" s="34">
        <v>0</v>
      </c>
      <c r="H124" s="34"/>
      <c r="I124" s="34">
        <v>0</v>
      </c>
      <c r="J124" s="34"/>
      <c r="K124" s="34"/>
      <c r="L124" s="34"/>
      <c r="M124" s="34"/>
      <c r="N124" s="34"/>
      <c r="O124" s="34"/>
      <c r="P124" s="34"/>
      <c r="Q124" s="541">
        <f t="shared" si="7"/>
        <v>0</v>
      </c>
      <c r="R124" s="236" t="str">
        <f t="shared" si="5"/>
        <v>SI</v>
      </c>
      <c r="S124" s="236" t="str">
        <f t="shared" si="6"/>
        <v>Sin Riesgo</v>
      </c>
    </row>
    <row r="125" spans="1:19" s="75" customFormat="1" ht="32.1" customHeight="1">
      <c r="A125" s="310" t="s">
        <v>127</v>
      </c>
      <c r="B125" s="306" t="s">
        <v>16</v>
      </c>
      <c r="C125" s="306" t="s">
        <v>3321</v>
      </c>
      <c r="D125" s="298">
        <v>22</v>
      </c>
      <c r="E125" s="34"/>
      <c r="F125" s="34"/>
      <c r="G125" s="34">
        <v>97.3</v>
      </c>
      <c r="H125" s="34"/>
      <c r="I125" s="34"/>
      <c r="J125" s="34"/>
      <c r="K125" s="34"/>
      <c r="L125" s="34"/>
      <c r="M125" s="34"/>
      <c r="N125" s="34"/>
      <c r="O125" s="34"/>
      <c r="P125" s="34"/>
      <c r="Q125" s="541">
        <f t="shared" si="7"/>
        <v>97.3</v>
      </c>
      <c r="R125" s="236" t="str">
        <f t="shared" si="5"/>
        <v>NO</v>
      </c>
      <c r="S125" s="236" t="str">
        <f t="shared" si="6"/>
        <v>Inviable Sanitariamente</v>
      </c>
    </row>
    <row r="126" spans="1:19" s="75" customFormat="1" ht="32.1" customHeight="1">
      <c r="A126" s="310" t="s">
        <v>127</v>
      </c>
      <c r="B126" s="306" t="s">
        <v>4116</v>
      </c>
      <c r="C126" s="306" t="s">
        <v>4117</v>
      </c>
      <c r="D126" s="298">
        <v>45</v>
      </c>
      <c r="E126" s="34"/>
      <c r="F126" s="34"/>
      <c r="G126" s="34">
        <v>97.3</v>
      </c>
      <c r="H126" s="34"/>
      <c r="I126" s="34"/>
      <c r="J126" s="34"/>
      <c r="K126" s="34"/>
      <c r="L126" s="34"/>
      <c r="M126" s="34"/>
      <c r="N126" s="34"/>
      <c r="O126" s="34"/>
      <c r="P126" s="34"/>
      <c r="Q126" s="541">
        <f t="shared" si="7"/>
        <v>97.3</v>
      </c>
      <c r="R126" s="236" t="str">
        <f t="shared" si="5"/>
        <v>NO</v>
      </c>
      <c r="S126" s="236" t="str">
        <f t="shared" si="6"/>
        <v>Inviable Sanitariamente</v>
      </c>
    </row>
    <row r="127" spans="1:19" s="43" customFormat="1" ht="32.1" customHeight="1">
      <c r="A127" s="439" t="s">
        <v>128</v>
      </c>
      <c r="B127" s="440" t="s">
        <v>3322</v>
      </c>
      <c r="C127" s="440" t="s">
        <v>3323</v>
      </c>
      <c r="D127" s="335">
        <v>165</v>
      </c>
      <c r="E127" s="234"/>
      <c r="F127" s="234"/>
      <c r="G127" s="234"/>
      <c r="H127" s="234"/>
      <c r="I127" s="234"/>
      <c r="J127" s="234">
        <v>96.4</v>
      </c>
      <c r="K127" s="234"/>
      <c r="L127" s="234"/>
      <c r="M127" s="234"/>
      <c r="N127" s="234"/>
      <c r="O127" s="234"/>
      <c r="P127" s="234"/>
      <c r="Q127" s="235">
        <f t="shared" si="7"/>
        <v>96.4</v>
      </c>
      <c r="R127" s="236" t="str">
        <f t="shared" si="5"/>
        <v>NO</v>
      </c>
      <c r="S127" s="236" t="str">
        <f t="shared" si="6"/>
        <v>Inviable Sanitariamente</v>
      </c>
    </row>
    <row r="128" spans="1:19" s="43" customFormat="1" ht="31.5" customHeight="1">
      <c r="A128" s="439" t="s">
        <v>128</v>
      </c>
      <c r="B128" s="440" t="s">
        <v>3</v>
      </c>
      <c r="C128" s="440" t="s">
        <v>3324</v>
      </c>
      <c r="D128" s="335">
        <v>60</v>
      </c>
      <c r="E128" s="537"/>
      <c r="F128" s="537"/>
      <c r="G128" s="537"/>
      <c r="H128" s="537"/>
      <c r="I128" s="537"/>
      <c r="J128" s="537"/>
      <c r="K128" s="537"/>
      <c r="L128" s="537"/>
      <c r="M128" s="537"/>
      <c r="N128" s="537">
        <v>96.4</v>
      </c>
      <c r="O128" s="537"/>
      <c r="P128" s="537"/>
      <c r="Q128" s="235">
        <f>AVERAGE(E128:P128)</f>
        <v>96.4</v>
      </c>
      <c r="R128" s="236" t="str">
        <f>IF(Q128&lt;5,"SI","NO")</f>
        <v>NO</v>
      </c>
      <c r="S128" s="236" t="str">
        <f>IF(Q128&lt;=5,"Sin Riesgo",IF(Q128 &lt;=14,"Bajo",IF(Q128&lt;=35,"Medio",IF(Q128&lt;=80,"Alto","Inviable Sanitariamente"))))</f>
        <v>Inviable Sanitariamente</v>
      </c>
    </row>
    <row r="129" spans="1:19" s="43" customFormat="1" ht="31.5" customHeight="1">
      <c r="A129" s="439" t="s">
        <v>128</v>
      </c>
      <c r="B129" s="440" t="s">
        <v>3325</v>
      </c>
      <c r="C129" s="440" t="s">
        <v>3326</v>
      </c>
      <c r="D129" s="335">
        <v>23</v>
      </c>
      <c r="E129" s="537"/>
      <c r="F129" s="537"/>
      <c r="G129" s="537"/>
      <c r="H129" s="537"/>
      <c r="I129" s="537"/>
      <c r="J129" s="537"/>
      <c r="K129" s="537"/>
      <c r="L129" s="537"/>
      <c r="M129" s="537"/>
      <c r="N129" s="537"/>
      <c r="O129" s="537"/>
      <c r="P129" s="537">
        <v>96.4</v>
      </c>
      <c r="Q129" s="235">
        <f>AVERAGE(E129:P129)</f>
        <v>96.4</v>
      </c>
      <c r="R129" s="236" t="str">
        <f>IF(Q129&lt;5,"SI","NO")</f>
        <v>NO</v>
      </c>
      <c r="S129" s="236" t="str">
        <f>IF(Q129&lt;=5,"Sin Riesgo",IF(Q129 &lt;=14,"Bajo",IF(Q129&lt;=35,"Medio",IF(Q129&lt;=80,"Alto","Inviable Sanitariamente"))))</f>
        <v>Inviable Sanitariamente</v>
      </c>
    </row>
    <row r="130" spans="1:19" s="43" customFormat="1" ht="31.5" customHeight="1">
      <c r="A130" s="439" t="s">
        <v>128</v>
      </c>
      <c r="B130" s="440" t="s">
        <v>3327</v>
      </c>
      <c r="C130" s="440" t="s">
        <v>3328</v>
      </c>
      <c r="D130" s="335">
        <v>36</v>
      </c>
      <c r="E130" s="537"/>
      <c r="F130" s="537"/>
      <c r="G130" s="537"/>
      <c r="H130" s="537"/>
      <c r="I130" s="537"/>
      <c r="J130" s="537"/>
      <c r="K130" s="537">
        <v>96.4</v>
      </c>
      <c r="L130" s="537"/>
      <c r="M130" s="537"/>
      <c r="N130" s="537"/>
      <c r="O130" s="537"/>
      <c r="P130" s="537"/>
      <c r="Q130" s="536">
        <f t="shared" si="7"/>
        <v>96.4</v>
      </c>
      <c r="R130" s="533" t="str">
        <f t="shared" si="5"/>
        <v>NO</v>
      </c>
      <c r="S130" s="533" t="str">
        <f t="shared" si="6"/>
        <v>Inviable Sanitariamente</v>
      </c>
    </row>
    <row r="131" spans="1:19" s="43" customFormat="1" ht="32.1" customHeight="1">
      <c r="A131" s="439" t="s">
        <v>128</v>
      </c>
      <c r="B131" s="440" t="s">
        <v>2316</v>
      </c>
      <c r="C131" s="440" t="s">
        <v>3329</v>
      </c>
      <c r="D131" s="335">
        <v>35</v>
      </c>
      <c r="E131" s="537"/>
      <c r="F131" s="537"/>
      <c r="G131" s="537"/>
      <c r="H131" s="537"/>
      <c r="I131" s="537"/>
      <c r="J131" s="537"/>
      <c r="K131" s="537">
        <v>96.4</v>
      </c>
      <c r="L131" s="537"/>
      <c r="M131" s="537"/>
      <c r="N131" s="537"/>
      <c r="O131" s="537"/>
      <c r="P131" s="537"/>
      <c r="Q131" s="536">
        <f t="shared" si="7"/>
        <v>96.4</v>
      </c>
      <c r="R131" s="533" t="str">
        <f t="shared" si="5"/>
        <v>NO</v>
      </c>
      <c r="S131" s="533" t="str">
        <f t="shared" si="6"/>
        <v>Inviable Sanitariamente</v>
      </c>
    </row>
    <row r="132" spans="1:19" s="43" customFormat="1" ht="32.1" customHeight="1">
      <c r="A132" s="439" t="s">
        <v>128</v>
      </c>
      <c r="B132" s="440" t="s">
        <v>1621</v>
      </c>
      <c r="C132" s="440" t="s">
        <v>3330</v>
      </c>
      <c r="D132" s="335">
        <v>403</v>
      </c>
      <c r="E132" s="234"/>
      <c r="F132" s="234"/>
      <c r="G132" s="234">
        <v>96.4</v>
      </c>
      <c r="H132" s="234"/>
      <c r="I132" s="234"/>
      <c r="J132" s="234"/>
      <c r="K132" s="234"/>
      <c r="L132" s="234"/>
      <c r="M132" s="234"/>
      <c r="N132" s="234"/>
      <c r="O132" s="234"/>
      <c r="P132" s="234"/>
      <c r="Q132" s="235">
        <f>AVERAGE(E132:P132)</f>
        <v>96.4</v>
      </c>
      <c r="R132" s="236" t="str">
        <f t="shared" si="5"/>
        <v>NO</v>
      </c>
      <c r="S132" s="236" t="str">
        <f t="shared" si="6"/>
        <v>Inviable Sanitariamente</v>
      </c>
    </row>
    <row r="133" spans="1:19" s="43" customFormat="1" ht="32.1" customHeight="1">
      <c r="A133" s="439" t="s">
        <v>128</v>
      </c>
      <c r="B133" s="440" t="s">
        <v>2316</v>
      </c>
      <c r="C133" s="440" t="s">
        <v>3331</v>
      </c>
      <c r="D133" s="335">
        <v>103</v>
      </c>
      <c r="E133" s="537"/>
      <c r="F133" s="537"/>
      <c r="G133" s="546"/>
      <c r="H133" s="537"/>
      <c r="I133" s="537"/>
      <c r="J133" s="537"/>
      <c r="K133" s="537"/>
      <c r="L133" s="537"/>
      <c r="M133" s="537"/>
      <c r="N133" s="537"/>
      <c r="O133" s="537"/>
      <c r="P133" s="537"/>
      <c r="Q133" s="536"/>
      <c r="R133" s="535"/>
      <c r="S133" s="535"/>
    </row>
    <row r="134" spans="1:19" s="43" customFormat="1" ht="38.25" customHeight="1">
      <c r="A134" s="439" t="s">
        <v>128</v>
      </c>
      <c r="B134" s="440" t="s">
        <v>3332</v>
      </c>
      <c r="C134" s="440" t="s">
        <v>3333</v>
      </c>
      <c r="D134" s="335">
        <v>40</v>
      </c>
      <c r="E134" s="537"/>
      <c r="F134" s="537"/>
      <c r="G134" s="537"/>
      <c r="H134" s="537"/>
      <c r="I134" s="537"/>
      <c r="J134" s="537"/>
      <c r="K134" s="537"/>
      <c r="L134" s="537"/>
      <c r="M134" s="537"/>
      <c r="N134" s="537"/>
      <c r="O134" s="537"/>
      <c r="P134" s="537"/>
      <c r="Q134" s="536"/>
      <c r="R134" s="535"/>
      <c r="S134" s="535"/>
    </row>
    <row r="135" spans="1:19" s="43" customFormat="1" ht="37.5" customHeight="1">
      <c r="A135" s="439" t="s">
        <v>128</v>
      </c>
      <c r="B135" s="440" t="s">
        <v>1694</v>
      </c>
      <c r="C135" s="440" t="s">
        <v>3334</v>
      </c>
      <c r="D135" s="335">
        <v>37</v>
      </c>
      <c r="E135" s="234"/>
      <c r="F135" s="234"/>
      <c r="G135" s="234">
        <v>96.4</v>
      </c>
      <c r="H135" s="234"/>
      <c r="I135" s="234"/>
      <c r="J135" s="234"/>
      <c r="K135" s="234"/>
      <c r="L135" s="234"/>
      <c r="M135" s="234"/>
      <c r="N135" s="234"/>
      <c r="O135" s="234"/>
      <c r="P135" s="234"/>
      <c r="Q135" s="536">
        <f t="shared" ref="Q135:Q187" si="8">AVERAGE(E135:P135)</f>
        <v>96.4</v>
      </c>
      <c r="R135" s="533" t="str">
        <f t="shared" si="5"/>
        <v>NO</v>
      </c>
      <c r="S135" s="236" t="str">
        <f t="shared" ref="S135:S199" si="9">IF(Q135&lt;=5,"Sin Riesgo",IF(Q135 &lt;=14,"Bajo",IF(Q135&lt;=35,"Medio",IF(Q135&lt;=80,"Alto","Inviable Sanitariamente"))))</f>
        <v>Inviable Sanitariamente</v>
      </c>
    </row>
    <row r="136" spans="1:19" s="43" customFormat="1" ht="32.1" customHeight="1">
      <c r="A136" s="439" t="s">
        <v>128</v>
      </c>
      <c r="B136" s="440" t="s">
        <v>703</v>
      </c>
      <c r="C136" s="440" t="s">
        <v>3335</v>
      </c>
      <c r="D136" s="335">
        <v>45</v>
      </c>
      <c r="E136" s="537"/>
      <c r="F136" s="537"/>
      <c r="G136" s="537"/>
      <c r="H136" s="537"/>
      <c r="I136" s="537"/>
      <c r="J136" s="537"/>
      <c r="K136" s="537"/>
      <c r="L136" s="537"/>
      <c r="M136" s="537"/>
      <c r="N136" s="537"/>
      <c r="O136" s="537"/>
      <c r="P136" s="537"/>
      <c r="Q136" s="536"/>
      <c r="R136" s="535"/>
      <c r="S136" s="535"/>
    </row>
    <row r="137" spans="1:19" s="43" customFormat="1" ht="32.1" customHeight="1">
      <c r="A137" s="439" t="s">
        <v>128</v>
      </c>
      <c r="B137" s="440" t="s">
        <v>0</v>
      </c>
      <c r="C137" s="440" t="s">
        <v>3336</v>
      </c>
      <c r="D137" s="335">
        <v>12</v>
      </c>
      <c r="E137" s="537"/>
      <c r="F137" s="537"/>
      <c r="G137" s="537"/>
      <c r="H137" s="537"/>
      <c r="I137" s="537"/>
      <c r="J137" s="537"/>
      <c r="K137" s="537"/>
      <c r="L137" s="537"/>
      <c r="M137" s="537"/>
      <c r="N137" s="537"/>
      <c r="O137" s="537"/>
      <c r="P137" s="537"/>
      <c r="Q137" s="536"/>
      <c r="R137" s="535"/>
      <c r="S137" s="535"/>
    </row>
    <row r="138" spans="1:19" s="43" customFormat="1" ht="32.1" customHeight="1">
      <c r="A138" s="439" t="s">
        <v>128</v>
      </c>
      <c r="B138" s="440" t="s">
        <v>3337</v>
      </c>
      <c r="C138" s="440" t="s">
        <v>3338</v>
      </c>
      <c r="D138" s="335">
        <v>100</v>
      </c>
      <c r="E138" s="537"/>
      <c r="F138" s="537"/>
      <c r="G138" s="537"/>
      <c r="H138" s="537"/>
      <c r="I138" s="537"/>
      <c r="J138" s="537"/>
      <c r="K138" s="537"/>
      <c r="L138" s="537"/>
      <c r="M138" s="537"/>
      <c r="N138" s="537"/>
      <c r="O138" s="537"/>
      <c r="P138" s="537"/>
      <c r="Q138" s="536"/>
      <c r="R138" s="535"/>
      <c r="S138" s="535"/>
    </row>
    <row r="139" spans="1:19" s="43" customFormat="1" ht="32.1" customHeight="1">
      <c r="A139" s="439" t="s">
        <v>128</v>
      </c>
      <c r="B139" s="440" t="s">
        <v>1203</v>
      </c>
      <c r="C139" s="440" t="s">
        <v>3339</v>
      </c>
      <c r="D139" s="335">
        <v>13</v>
      </c>
      <c r="E139" s="537"/>
      <c r="F139" s="537"/>
      <c r="G139" s="537"/>
      <c r="H139" s="537"/>
      <c r="I139" s="537"/>
      <c r="J139" s="537"/>
      <c r="K139" s="537"/>
      <c r="L139" s="537"/>
      <c r="M139" s="537"/>
      <c r="N139" s="537"/>
      <c r="O139" s="537"/>
      <c r="P139" s="537"/>
      <c r="Q139" s="536"/>
      <c r="R139" s="535"/>
      <c r="S139" s="535"/>
    </row>
    <row r="140" spans="1:19" s="43" customFormat="1" ht="32.1" customHeight="1">
      <c r="A140" s="439" t="s">
        <v>128</v>
      </c>
      <c r="B140" s="440" t="s">
        <v>3340</v>
      </c>
      <c r="C140" s="440" t="s">
        <v>3341</v>
      </c>
      <c r="D140" s="335">
        <v>16</v>
      </c>
      <c r="E140" s="537"/>
      <c r="F140" s="537"/>
      <c r="G140" s="537"/>
      <c r="H140" s="537"/>
      <c r="I140" s="537"/>
      <c r="J140" s="537"/>
      <c r="K140" s="537"/>
      <c r="L140" s="537"/>
      <c r="M140" s="537"/>
      <c r="N140" s="537"/>
      <c r="O140" s="537"/>
      <c r="P140" s="537"/>
      <c r="Q140" s="536"/>
      <c r="R140" s="535"/>
      <c r="S140" s="535"/>
    </row>
    <row r="141" spans="1:19" s="43" customFormat="1" ht="32.1" customHeight="1">
      <c r="A141" s="439" t="s">
        <v>128</v>
      </c>
      <c r="B141" s="440" t="s">
        <v>3342</v>
      </c>
      <c r="C141" s="440" t="s">
        <v>3343</v>
      </c>
      <c r="D141" s="335">
        <v>28</v>
      </c>
      <c r="E141" s="537"/>
      <c r="F141" s="537"/>
      <c r="G141" s="537"/>
      <c r="H141" s="537"/>
      <c r="I141" s="537"/>
      <c r="J141" s="537"/>
      <c r="K141" s="537"/>
      <c r="L141" s="537"/>
      <c r="M141" s="537"/>
      <c r="N141" s="537"/>
      <c r="O141" s="537"/>
      <c r="P141" s="537"/>
      <c r="Q141" s="536"/>
      <c r="R141" s="535"/>
      <c r="S141" s="535"/>
    </row>
    <row r="142" spans="1:19" s="43" customFormat="1" ht="32.1" customHeight="1">
      <c r="A142" s="439" t="s">
        <v>128</v>
      </c>
      <c r="B142" s="440" t="s">
        <v>3344</v>
      </c>
      <c r="C142" s="440" t="s">
        <v>3345</v>
      </c>
      <c r="D142" s="335">
        <v>16</v>
      </c>
      <c r="E142" s="537"/>
      <c r="F142" s="537"/>
      <c r="G142" s="537"/>
      <c r="H142" s="537"/>
      <c r="I142" s="537"/>
      <c r="J142" s="537"/>
      <c r="K142" s="537"/>
      <c r="L142" s="537"/>
      <c r="M142" s="537"/>
      <c r="N142" s="537"/>
      <c r="O142" s="537"/>
      <c r="P142" s="537"/>
      <c r="Q142" s="536"/>
      <c r="R142" s="535"/>
      <c r="S142" s="535"/>
    </row>
    <row r="143" spans="1:19" s="43" customFormat="1" ht="32.1" customHeight="1">
      <c r="A143" s="439" t="s">
        <v>128</v>
      </c>
      <c r="B143" s="440" t="s">
        <v>3346</v>
      </c>
      <c r="C143" s="440" t="s">
        <v>3347</v>
      </c>
      <c r="D143" s="335">
        <v>68</v>
      </c>
      <c r="E143" s="537"/>
      <c r="F143" s="537"/>
      <c r="G143" s="537"/>
      <c r="H143" s="537"/>
      <c r="I143" s="537"/>
      <c r="J143" s="537"/>
      <c r="K143" s="537"/>
      <c r="L143" s="537"/>
      <c r="M143" s="537"/>
      <c r="N143" s="537">
        <v>97.35</v>
      </c>
      <c r="O143" s="537"/>
      <c r="P143" s="537"/>
      <c r="Q143" s="536">
        <f t="shared" si="8"/>
        <v>97.35</v>
      </c>
      <c r="R143" s="533" t="str">
        <f t="shared" ref="R143:R200" si="10">IF(Q143&lt;5,"SI","NO")</f>
        <v>NO</v>
      </c>
      <c r="S143" s="533" t="str">
        <f t="shared" si="9"/>
        <v>Inviable Sanitariamente</v>
      </c>
    </row>
    <row r="144" spans="1:19" s="43" customFormat="1" ht="32.1" customHeight="1">
      <c r="A144" s="439" t="s">
        <v>128</v>
      </c>
      <c r="B144" s="440" t="s">
        <v>3348</v>
      </c>
      <c r="C144" s="440" t="s">
        <v>3349</v>
      </c>
      <c r="D144" s="335">
        <v>21</v>
      </c>
      <c r="E144" s="537"/>
      <c r="F144" s="537"/>
      <c r="G144" s="537"/>
      <c r="H144" s="537"/>
      <c r="I144" s="537"/>
      <c r="J144" s="537"/>
      <c r="K144" s="537"/>
      <c r="L144" s="537"/>
      <c r="M144" s="537"/>
      <c r="N144" s="537"/>
      <c r="O144" s="537"/>
      <c r="P144" s="537"/>
      <c r="Q144" s="536"/>
      <c r="R144" s="535"/>
      <c r="S144" s="535"/>
    </row>
    <row r="145" spans="1:19" s="43" customFormat="1" ht="32.1" customHeight="1">
      <c r="A145" s="439" t="s">
        <v>128</v>
      </c>
      <c r="B145" s="440" t="s">
        <v>1600</v>
      </c>
      <c r="C145" s="440" t="s">
        <v>3350</v>
      </c>
      <c r="D145" s="335" t="s">
        <v>4118</v>
      </c>
      <c r="E145" s="537"/>
      <c r="F145" s="537"/>
      <c r="G145" s="537"/>
      <c r="H145" s="537"/>
      <c r="I145" s="537"/>
      <c r="J145" s="537"/>
      <c r="K145" s="537"/>
      <c r="L145" s="537"/>
      <c r="M145" s="537"/>
      <c r="N145" s="537"/>
      <c r="O145" s="537"/>
      <c r="P145" s="537"/>
      <c r="Q145" s="536"/>
      <c r="R145" s="535"/>
      <c r="S145" s="535"/>
    </row>
    <row r="146" spans="1:19" s="43" customFormat="1" ht="32.1" customHeight="1">
      <c r="A146" s="439" t="s">
        <v>128</v>
      </c>
      <c r="B146" s="440" t="s">
        <v>3351</v>
      </c>
      <c r="C146" s="440" t="s">
        <v>3352</v>
      </c>
      <c r="D146" s="335">
        <v>27</v>
      </c>
      <c r="E146" s="537"/>
      <c r="F146" s="537"/>
      <c r="G146" s="537"/>
      <c r="H146" s="537"/>
      <c r="I146" s="537"/>
      <c r="J146" s="537"/>
      <c r="K146" s="537"/>
      <c r="L146" s="537"/>
      <c r="M146" s="537"/>
      <c r="N146" s="537"/>
      <c r="O146" s="537"/>
      <c r="P146" s="537"/>
      <c r="Q146" s="536"/>
      <c r="R146" s="535"/>
      <c r="S146" s="535"/>
    </row>
    <row r="147" spans="1:19" s="43" customFormat="1" ht="32.1" customHeight="1">
      <c r="A147" s="439" t="s">
        <v>128</v>
      </c>
      <c r="B147" s="440" t="s">
        <v>2651</v>
      </c>
      <c r="C147" s="440" t="s">
        <v>3353</v>
      </c>
      <c r="D147" s="335">
        <v>73</v>
      </c>
      <c r="E147" s="537"/>
      <c r="F147" s="537"/>
      <c r="G147" s="537"/>
      <c r="H147" s="537"/>
      <c r="I147" s="537"/>
      <c r="J147" s="537"/>
      <c r="K147" s="537"/>
      <c r="L147" s="537"/>
      <c r="M147" s="537"/>
      <c r="N147" s="537"/>
      <c r="O147" s="537"/>
      <c r="P147" s="537"/>
      <c r="Q147" s="536"/>
      <c r="R147" s="535"/>
      <c r="S147" s="535"/>
    </row>
    <row r="148" spans="1:19" s="43" customFormat="1" ht="32.1" customHeight="1">
      <c r="A148" s="439" t="s">
        <v>128</v>
      </c>
      <c r="B148" s="440" t="s">
        <v>3354</v>
      </c>
      <c r="C148" s="440" t="s">
        <v>3355</v>
      </c>
      <c r="D148" s="335">
        <v>18</v>
      </c>
      <c r="E148" s="537"/>
      <c r="F148" s="537"/>
      <c r="G148" s="537"/>
      <c r="H148" s="537"/>
      <c r="I148" s="537"/>
      <c r="J148" s="537"/>
      <c r="K148" s="537"/>
      <c r="L148" s="537"/>
      <c r="M148" s="537"/>
      <c r="N148" s="537"/>
      <c r="O148" s="537"/>
      <c r="P148" s="537"/>
      <c r="Q148" s="536"/>
      <c r="R148" s="535"/>
      <c r="S148" s="535"/>
    </row>
    <row r="149" spans="1:19" s="43" customFormat="1" ht="32.1" customHeight="1">
      <c r="A149" s="439" t="s">
        <v>128</v>
      </c>
      <c r="B149" s="440" t="s">
        <v>3356</v>
      </c>
      <c r="C149" s="440" t="s">
        <v>3357</v>
      </c>
      <c r="D149" s="298">
        <v>20</v>
      </c>
      <c r="E149" s="261"/>
      <c r="F149" s="261"/>
      <c r="G149" s="261"/>
      <c r="H149" s="261"/>
      <c r="I149" s="261"/>
      <c r="J149" s="261"/>
      <c r="K149" s="261"/>
      <c r="L149" s="261"/>
      <c r="M149" s="261"/>
      <c r="N149" s="261">
        <v>96.4</v>
      </c>
      <c r="O149" s="261"/>
      <c r="P149" s="261"/>
      <c r="Q149" s="536">
        <f t="shared" si="8"/>
        <v>96.4</v>
      </c>
      <c r="R149" s="533" t="str">
        <f t="shared" si="10"/>
        <v>NO</v>
      </c>
      <c r="S149" s="533" t="str">
        <f t="shared" si="9"/>
        <v>Inviable Sanitariamente</v>
      </c>
    </row>
    <row r="150" spans="1:19" s="43" customFormat="1" ht="32.1" customHeight="1">
      <c r="A150" s="439" t="s">
        <v>128</v>
      </c>
      <c r="B150" s="440" t="s">
        <v>1297</v>
      </c>
      <c r="C150" s="440" t="s">
        <v>3358</v>
      </c>
      <c r="D150" s="298">
        <v>9</v>
      </c>
      <c r="E150" s="261"/>
      <c r="F150" s="261"/>
      <c r="G150" s="261"/>
      <c r="H150" s="261"/>
      <c r="I150" s="261"/>
      <c r="J150" s="261"/>
      <c r="K150" s="261"/>
      <c r="L150" s="261"/>
      <c r="M150" s="261"/>
      <c r="N150" s="261">
        <v>96.4</v>
      </c>
      <c r="O150" s="261"/>
      <c r="P150" s="261"/>
      <c r="Q150" s="536">
        <f t="shared" si="8"/>
        <v>96.4</v>
      </c>
      <c r="R150" s="533" t="str">
        <f t="shared" si="10"/>
        <v>NO</v>
      </c>
      <c r="S150" s="533" t="str">
        <f t="shared" si="9"/>
        <v>Inviable Sanitariamente</v>
      </c>
    </row>
    <row r="151" spans="1:19" s="43" customFormat="1" ht="32.1" customHeight="1">
      <c r="A151" s="439" t="s">
        <v>128</v>
      </c>
      <c r="B151" s="440" t="s">
        <v>3359</v>
      </c>
      <c r="C151" s="440" t="s">
        <v>3360</v>
      </c>
      <c r="D151" s="335">
        <v>12</v>
      </c>
      <c r="E151" s="537"/>
      <c r="F151" s="537"/>
      <c r="G151" s="537"/>
      <c r="H151" s="537"/>
      <c r="I151" s="537"/>
      <c r="J151" s="537"/>
      <c r="K151" s="537"/>
      <c r="L151" s="537"/>
      <c r="M151" s="537"/>
      <c r="N151" s="537"/>
      <c r="O151" s="537"/>
      <c r="P151" s="537"/>
      <c r="Q151" s="536"/>
      <c r="R151" s="535"/>
      <c r="S151" s="535"/>
    </row>
    <row r="152" spans="1:19" s="43" customFormat="1" ht="32.1" customHeight="1">
      <c r="A152" s="439" t="s">
        <v>128</v>
      </c>
      <c r="B152" s="440" t="s">
        <v>2</v>
      </c>
      <c r="C152" s="440" t="s">
        <v>3361</v>
      </c>
      <c r="D152" s="335">
        <v>21</v>
      </c>
      <c r="E152" s="537"/>
      <c r="F152" s="537"/>
      <c r="G152" s="537"/>
      <c r="H152" s="537"/>
      <c r="I152" s="537"/>
      <c r="J152" s="537"/>
      <c r="K152" s="537"/>
      <c r="L152" s="537"/>
      <c r="M152" s="537"/>
      <c r="N152" s="537"/>
      <c r="O152" s="537"/>
      <c r="P152" s="537"/>
      <c r="Q152" s="536"/>
      <c r="R152" s="535"/>
      <c r="S152" s="535"/>
    </row>
    <row r="153" spans="1:19" s="43" customFormat="1" ht="32.1" customHeight="1">
      <c r="A153" s="439" t="s">
        <v>128</v>
      </c>
      <c r="B153" s="440" t="s">
        <v>3362</v>
      </c>
      <c r="C153" s="440" t="s">
        <v>3363</v>
      </c>
      <c r="D153" s="335">
        <v>20</v>
      </c>
      <c r="E153" s="546"/>
      <c r="F153" s="546"/>
      <c r="G153" s="546"/>
      <c r="H153" s="546"/>
      <c r="I153" s="546"/>
      <c r="J153" s="546">
        <v>96.4</v>
      </c>
      <c r="K153" s="546"/>
      <c r="L153" s="546"/>
      <c r="M153" s="546"/>
      <c r="N153" s="546"/>
      <c r="O153" s="546"/>
      <c r="P153" s="546"/>
      <c r="Q153" s="536">
        <f t="shared" si="8"/>
        <v>96.4</v>
      </c>
      <c r="R153" s="535" t="str">
        <f t="shared" si="10"/>
        <v>NO</v>
      </c>
      <c r="S153" s="535" t="str">
        <f t="shared" si="9"/>
        <v>Inviable Sanitariamente</v>
      </c>
    </row>
    <row r="154" spans="1:19" s="43" customFormat="1" ht="32.1" customHeight="1">
      <c r="A154" s="439" t="s">
        <v>128</v>
      </c>
      <c r="B154" s="440" t="s">
        <v>3364</v>
      </c>
      <c r="C154" s="440" t="s">
        <v>3365</v>
      </c>
      <c r="D154" s="335">
        <v>79</v>
      </c>
      <c r="E154" s="537"/>
      <c r="F154" s="537"/>
      <c r="G154" s="537"/>
      <c r="H154" s="537"/>
      <c r="I154" s="537"/>
      <c r="J154" s="537"/>
      <c r="K154" s="537"/>
      <c r="L154" s="537"/>
      <c r="M154" s="537"/>
      <c r="N154" s="537"/>
      <c r="O154" s="537"/>
      <c r="P154" s="537">
        <v>96.4</v>
      </c>
      <c r="Q154" s="536">
        <f t="shared" si="8"/>
        <v>96.4</v>
      </c>
      <c r="R154" s="535" t="str">
        <f>IF(Q154&lt;5,"SI","NO")</f>
        <v>NO</v>
      </c>
      <c r="S154" s="535" t="str">
        <f t="shared" si="9"/>
        <v>Inviable Sanitariamente</v>
      </c>
    </row>
    <row r="155" spans="1:19" s="43" customFormat="1" ht="32.1" customHeight="1">
      <c r="A155" s="439" t="s">
        <v>128</v>
      </c>
      <c r="B155" s="440" t="s">
        <v>1302</v>
      </c>
      <c r="C155" s="440" t="s">
        <v>3366</v>
      </c>
      <c r="D155" s="335">
        <v>40</v>
      </c>
      <c r="E155" s="537"/>
      <c r="F155" s="537"/>
      <c r="G155" s="537"/>
      <c r="H155" s="537"/>
      <c r="I155" s="537"/>
      <c r="J155" s="537"/>
      <c r="K155" s="537"/>
      <c r="L155" s="537"/>
      <c r="M155" s="537"/>
      <c r="N155" s="537"/>
      <c r="O155" s="537"/>
      <c r="P155" s="537"/>
      <c r="Q155" s="536"/>
      <c r="R155" s="535"/>
      <c r="S155" s="535"/>
    </row>
    <row r="156" spans="1:19" s="43" customFormat="1" ht="32.1" customHeight="1">
      <c r="A156" s="439" t="s">
        <v>128</v>
      </c>
      <c r="B156" s="440" t="s">
        <v>3367</v>
      </c>
      <c r="C156" s="440" t="s">
        <v>3368</v>
      </c>
      <c r="D156" s="335">
        <v>17</v>
      </c>
      <c r="E156" s="537"/>
      <c r="F156" s="537"/>
      <c r="G156" s="537"/>
      <c r="H156" s="537"/>
      <c r="I156" s="537"/>
      <c r="J156" s="537"/>
      <c r="K156" s="537"/>
      <c r="L156" s="537"/>
      <c r="M156" s="537"/>
      <c r="N156" s="537"/>
      <c r="O156" s="537"/>
      <c r="P156" s="537"/>
      <c r="Q156" s="536"/>
      <c r="R156" s="535"/>
      <c r="S156" s="535"/>
    </row>
    <row r="157" spans="1:19" s="43" customFormat="1" ht="32.1" customHeight="1">
      <c r="A157" s="439" t="s">
        <v>128</v>
      </c>
      <c r="B157" s="440" t="s">
        <v>3369</v>
      </c>
      <c r="C157" s="440" t="s">
        <v>3370</v>
      </c>
      <c r="D157" s="335">
        <v>12</v>
      </c>
      <c r="E157" s="537"/>
      <c r="F157" s="537"/>
      <c r="G157" s="537"/>
      <c r="H157" s="537"/>
      <c r="I157" s="537"/>
      <c r="J157" s="537"/>
      <c r="K157" s="537"/>
      <c r="L157" s="537"/>
      <c r="M157" s="537"/>
      <c r="N157" s="537"/>
      <c r="O157" s="537"/>
      <c r="P157" s="537"/>
      <c r="Q157" s="536"/>
      <c r="R157" s="535"/>
      <c r="S157" s="535"/>
    </row>
    <row r="158" spans="1:19" s="43" customFormat="1" ht="32.1" customHeight="1">
      <c r="A158" s="439" t="s">
        <v>128</v>
      </c>
      <c r="B158" s="440" t="s">
        <v>2451</v>
      </c>
      <c r="C158" s="440" t="s">
        <v>3371</v>
      </c>
      <c r="D158" s="335">
        <v>45</v>
      </c>
      <c r="E158" s="537"/>
      <c r="F158" s="537"/>
      <c r="G158" s="537"/>
      <c r="H158" s="537"/>
      <c r="I158" s="537"/>
      <c r="J158" s="537"/>
      <c r="K158" s="537"/>
      <c r="L158" s="537"/>
      <c r="M158" s="537"/>
      <c r="N158" s="537"/>
      <c r="O158" s="537"/>
      <c r="P158" s="537"/>
      <c r="Q158" s="536"/>
      <c r="R158" s="535"/>
      <c r="S158" s="535"/>
    </row>
    <row r="159" spans="1:19" s="43" customFormat="1" ht="32.1" customHeight="1">
      <c r="A159" s="439" t="s">
        <v>128</v>
      </c>
      <c r="B159" s="440" t="s">
        <v>4133</v>
      </c>
      <c r="C159" s="438" t="s">
        <v>4134</v>
      </c>
      <c r="D159" s="335">
        <v>18</v>
      </c>
      <c r="E159" s="234"/>
      <c r="F159" s="234"/>
      <c r="G159" s="234"/>
      <c r="H159" s="234">
        <v>96.4</v>
      </c>
      <c r="I159" s="234"/>
      <c r="J159" s="234"/>
      <c r="K159" s="234"/>
      <c r="L159" s="234"/>
      <c r="M159" s="234"/>
      <c r="N159" s="234"/>
      <c r="O159" s="234"/>
      <c r="P159" s="234"/>
      <c r="Q159" s="536">
        <f t="shared" si="8"/>
        <v>96.4</v>
      </c>
      <c r="R159" s="236" t="str">
        <f t="shared" si="10"/>
        <v>NO</v>
      </c>
      <c r="S159" s="236" t="str">
        <f t="shared" si="9"/>
        <v>Inviable Sanitariamente</v>
      </c>
    </row>
    <row r="160" spans="1:19" s="43" customFormat="1" ht="32.1" customHeight="1">
      <c r="A160" s="439" t="s">
        <v>128</v>
      </c>
      <c r="B160" s="440" t="s">
        <v>3372</v>
      </c>
      <c r="C160" s="438" t="s">
        <v>3373</v>
      </c>
      <c r="D160" s="298">
        <v>25</v>
      </c>
      <c r="E160" s="34">
        <v>96.39</v>
      </c>
      <c r="F160" s="34">
        <v>97.6</v>
      </c>
      <c r="G160" s="34">
        <v>97.6</v>
      </c>
      <c r="H160" s="34">
        <v>73.599999999999994</v>
      </c>
      <c r="I160" s="34">
        <v>97.6</v>
      </c>
      <c r="J160" s="34">
        <v>64</v>
      </c>
      <c r="K160" s="34"/>
      <c r="L160" s="34"/>
      <c r="M160" s="34"/>
      <c r="N160" s="34"/>
      <c r="O160" s="34"/>
      <c r="P160" s="34"/>
      <c r="Q160" s="536">
        <f>AVERAGE(E160:P160)</f>
        <v>87.798333333333346</v>
      </c>
      <c r="R160" s="236" t="str">
        <f t="shared" si="10"/>
        <v>NO</v>
      </c>
      <c r="S160" s="236" t="str">
        <f t="shared" si="9"/>
        <v>Inviable Sanitariamente</v>
      </c>
    </row>
    <row r="161" spans="1:20" s="43" customFormat="1" ht="32.1" customHeight="1">
      <c r="A161" s="439" t="s">
        <v>128</v>
      </c>
      <c r="B161" s="440" t="s">
        <v>1872</v>
      </c>
      <c r="C161" s="438" t="s">
        <v>3374</v>
      </c>
      <c r="D161" s="335">
        <v>40</v>
      </c>
      <c r="E161" s="234"/>
      <c r="F161" s="234"/>
      <c r="G161" s="234"/>
      <c r="H161" s="234"/>
      <c r="I161" s="234"/>
      <c r="J161" s="234"/>
      <c r="K161" s="234"/>
      <c r="L161" s="234"/>
      <c r="M161" s="234"/>
      <c r="N161" s="234"/>
      <c r="O161" s="234"/>
      <c r="P161" s="234">
        <v>96.4</v>
      </c>
      <c r="Q161" s="536">
        <f t="shared" si="8"/>
        <v>96.4</v>
      </c>
      <c r="R161" s="236" t="str">
        <f t="shared" si="10"/>
        <v>NO</v>
      </c>
      <c r="S161" s="236" t="str">
        <f t="shared" si="9"/>
        <v>Inviable Sanitariamente</v>
      </c>
    </row>
    <row r="162" spans="1:20" s="43" customFormat="1" ht="31.5" customHeight="1">
      <c r="A162" s="439" t="s">
        <v>128</v>
      </c>
      <c r="B162" s="440" t="s">
        <v>3375</v>
      </c>
      <c r="C162" s="440" t="s">
        <v>3376</v>
      </c>
      <c r="D162" s="335">
        <v>60</v>
      </c>
      <c r="E162" s="537"/>
      <c r="F162" s="537"/>
      <c r="G162" s="537"/>
      <c r="H162" s="537"/>
      <c r="I162" s="537"/>
      <c r="J162" s="537"/>
      <c r="K162" s="537"/>
      <c r="L162" s="537"/>
      <c r="M162" s="537"/>
      <c r="N162" s="537"/>
      <c r="O162" s="537"/>
      <c r="P162" s="537"/>
      <c r="Q162" s="536"/>
      <c r="R162" s="535"/>
      <c r="S162" s="535"/>
    </row>
    <row r="163" spans="1:20" s="43" customFormat="1" ht="31.5" customHeight="1">
      <c r="A163" s="437" t="s">
        <v>128</v>
      </c>
      <c r="B163" s="438" t="s">
        <v>3756</v>
      </c>
      <c r="C163" s="438" t="s">
        <v>3757</v>
      </c>
      <c r="D163" s="233">
        <v>112</v>
      </c>
      <c r="E163" s="234"/>
      <c r="F163" s="234"/>
      <c r="G163" s="234"/>
      <c r="H163" s="234"/>
      <c r="I163" s="234">
        <v>96.4</v>
      </c>
      <c r="J163" s="234"/>
      <c r="K163" s="234"/>
      <c r="L163" s="234"/>
      <c r="M163" s="234"/>
      <c r="N163" s="234"/>
      <c r="O163" s="234"/>
      <c r="P163" s="234"/>
      <c r="Q163" s="536">
        <f t="shared" si="8"/>
        <v>96.4</v>
      </c>
      <c r="R163" s="236" t="str">
        <f t="shared" si="10"/>
        <v>NO</v>
      </c>
      <c r="S163" s="236" t="str">
        <f t="shared" si="9"/>
        <v>Inviable Sanitariamente</v>
      </c>
    </row>
    <row r="164" spans="1:20" s="43" customFormat="1" ht="32.1" customHeight="1">
      <c r="A164" s="310" t="s">
        <v>129</v>
      </c>
      <c r="B164" s="231" t="s">
        <v>3377</v>
      </c>
      <c r="C164" s="538" t="s">
        <v>3378</v>
      </c>
      <c r="D164" s="584">
        <v>50</v>
      </c>
      <c r="E164" s="34"/>
      <c r="F164" s="34"/>
      <c r="G164" s="34"/>
      <c r="H164" s="34"/>
      <c r="I164" s="34"/>
      <c r="J164" s="34"/>
      <c r="K164" s="421">
        <v>97.35</v>
      </c>
      <c r="L164" s="312"/>
      <c r="M164" s="312"/>
      <c r="N164" s="312"/>
      <c r="O164" s="312"/>
      <c r="P164" s="312"/>
      <c r="Q164" s="536">
        <f t="shared" si="8"/>
        <v>97.35</v>
      </c>
      <c r="R164" s="236" t="str">
        <f t="shared" si="10"/>
        <v>NO</v>
      </c>
      <c r="S164" s="236" t="str">
        <f t="shared" si="9"/>
        <v>Inviable Sanitariamente</v>
      </c>
    </row>
    <row r="165" spans="1:20" s="43" customFormat="1" ht="32.1" customHeight="1">
      <c r="A165" s="310" t="s">
        <v>129</v>
      </c>
      <c r="B165" s="231" t="s">
        <v>3379</v>
      </c>
      <c r="C165" s="538" t="s">
        <v>3380</v>
      </c>
      <c r="D165" s="584">
        <v>45</v>
      </c>
      <c r="E165" s="34"/>
      <c r="F165" s="34"/>
      <c r="G165" s="34"/>
      <c r="H165" s="34"/>
      <c r="I165" s="34"/>
      <c r="J165" s="34"/>
      <c r="K165" s="421">
        <v>97.35</v>
      </c>
      <c r="L165" s="312"/>
      <c r="M165" s="312"/>
      <c r="N165" s="312"/>
      <c r="O165" s="312"/>
      <c r="P165" s="312"/>
      <c r="Q165" s="536">
        <f t="shared" si="8"/>
        <v>97.35</v>
      </c>
      <c r="R165" s="236" t="str">
        <f t="shared" si="10"/>
        <v>NO</v>
      </c>
      <c r="S165" s="236" t="str">
        <f t="shared" si="9"/>
        <v>Inviable Sanitariamente</v>
      </c>
    </row>
    <row r="166" spans="1:20" s="43" customFormat="1" ht="32.1" customHeight="1">
      <c r="A166" s="310" t="s">
        <v>129</v>
      </c>
      <c r="B166" s="231" t="s">
        <v>1471</v>
      </c>
      <c r="C166" s="538" t="s">
        <v>3381</v>
      </c>
      <c r="D166" s="322">
        <v>18</v>
      </c>
      <c r="E166" s="320"/>
      <c r="F166" s="320"/>
      <c r="G166" s="320">
        <v>56.5</v>
      </c>
      <c r="H166" s="320"/>
      <c r="I166" s="320"/>
      <c r="J166" s="320"/>
      <c r="K166" s="312"/>
      <c r="L166" s="312"/>
      <c r="M166" s="312"/>
      <c r="N166" s="312"/>
      <c r="O166" s="312"/>
      <c r="P166" s="312"/>
      <c r="Q166" s="536">
        <f t="shared" si="8"/>
        <v>56.5</v>
      </c>
      <c r="R166" s="236" t="str">
        <f t="shared" si="10"/>
        <v>NO</v>
      </c>
      <c r="S166" s="236" t="str">
        <f t="shared" si="9"/>
        <v>Alto</v>
      </c>
    </row>
    <row r="167" spans="1:20" s="43" customFormat="1" ht="32.1" customHeight="1">
      <c r="A167" s="310" t="s">
        <v>129</v>
      </c>
      <c r="B167" s="438" t="s">
        <v>3382</v>
      </c>
      <c r="C167" s="448" t="s">
        <v>3383</v>
      </c>
      <c r="D167" s="233">
        <v>38</v>
      </c>
      <c r="E167" s="234"/>
      <c r="F167" s="234"/>
      <c r="G167" s="234"/>
      <c r="H167" s="234">
        <v>53.9</v>
      </c>
      <c r="I167" s="234"/>
      <c r="J167" s="234"/>
      <c r="K167" s="234"/>
      <c r="L167" s="234"/>
      <c r="M167" s="234"/>
      <c r="N167" s="234"/>
      <c r="O167" s="234"/>
      <c r="P167" s="234"/>
      <c r="Q167" s="536">
        <f t="shared" si="8"/>
        <v>53.9</v>
      </c>
      <c r="R167" s="236" t="str">
        <f t="shared" si="10"/>
        <v>NO</v>
      </c>
      <c r="S167" s="236" t="str">
        <f t="shared" si="9"/>
        <v>Alto</v>
      </c>
      <c r="T167" s="44"/>
    </row>
    <row r="168" spans="1:20" s="43" customFormat="1" ht="32.1" customHeight="1">
      <c r="A168" s="310" t="s">
        <v>129</v>
      </c>
      <c r="B168" s="438" t="s">
        <v>769</v>
      </c>
      <c r="C168" s="448" t="s">
        <v>3384</v>
      </c>
      <c r="D168" s="233">
        <v>28</v>
      </c>
      <c r="E168" s="234"/>
      <c r="F168" s="234"/>
      <c r="G168" s="234"/>
      <c r="H168" s="234">
        <v>53.9</v>
      </c>
      <c r="I168" s="234"/>
      <c r="J168" s="234"/>
      <c r="K168" s="234"/>
      <c r="L168" s="234"/>
      <c r="M168" s="234"/>
      <c r="N168" s="234"/>
      <c r="O168" s="234"/>
      <c r="P168" s="234"/>
      <c r="Q168" s="536">
        <f t="shared" si="8"/>
        <v>53.9</v>
      </c>
      <c r="R168" s="236" t="str">
        <f t="shared" si="10"/>
        <v>NO</v>
      </c>
      <c r="S168" s="236" t="str">
        <f t="shared" si="9"/>
        <v>Alto</v>
      </c>
      <c r="T168" s="44"/>
    </row>
    <row r="169" spans="1:20" s="43" customFormat="1" ht="32.1" customHeight="1">
      <c r="A169" s="310" t="s">
        <v>129</v>
      </c>
      <c r="B169" s="438" t="s">
        <v>1082</v>
      </c>
      <c r="C169" s="448" t="s">
        <v>3385</v>
      </c>
      <c r="D169" s="233">
        <v>49</v>
      </c>
      <c r="E169" s="234"/>
      <c r="F169" s="234"/>
      <c r="G169" s="234"/>
      <c r="H169" s="234"/>
      <c r="I169" s="234"/>
      <c r="J169" s="234">
        <v>53.9</v>
      </c>
      <c r="K169" s="234"/>
      <c r="L169" s="234"/>
      <c r="M169" s="234"/>
      <c r="N169" s="234"/>
      <c r="O169" s="234"/>
      <c r="P169" s="234"/>
      <c r="Q169" s="536">
        <f t="shared" si="8"/>
        <v>53.9</v>
      </c>
      <c r="R169" s="236" t="str">
        <f t="shared" si="10"/>
        <v>NO</v>
      </c>
      <c r="S169" s="236" t="str">
        <f t="shared" si="9"/>
        <v>Alto</v>
      </c>
      <c r="T169" s="44"/>
    </row>
    <row r="170" spans="1:20" s="43" customFormat="1" ht="32.1" customHeight="1">
      <c r="A170" s="310" t="s">
        <v>129</v>
      </c>
      <c r="B170" s="438" t="s">
        <v>1298</v>
      </c>
      <c r="C170" s="448" t="s">
        <v>3386</v>
      </c>
      <c r="D170" s="233">
        <v>30</v>
      </c>
      <c r="E170" s="234"/>
      <c r="F170" s="234"/>
      <c r="G170" s="234"/>
      <c r="H170" s="234">
        <v>53.9</v>
      </c>
      <c r="I170" s="234"/>
      <c r="J170" s="234"/>
      <c r="K170" s="234"/>
      <c r="L170" s="234"/>
      <c r="M170" s="234"/>
      <c r="N170" s="234"/>
      <c r="O170" s="234"/>
      <c r="P170" s="234"/>
      <c r="Q170" s="536">
        <f t="shared" si="8"/>
        <v>53.9</v>
      </c>
      <c r="R170" s="236" t="str">
        <f t="shared" si="10"/>
        <v>NO</v>
      </c>
      <c r="S170" s="236" t="str">
        <f t="shared" si="9"/>
        <v>Alto</v>
      </c>
      <c r="T170" s="44"/>
    </row>
    <row r="171" spans="1:20" s="43" customFormat="1" ht="32.1" customHeight="1">
      <c r="A171" s="310" t="s">
        <v>129</v>
      </c>
      <c r="B171" s="438" t="s">
        <v>2730</v>
      </c>
      <c r="C171" s="448" t="s">
        <v>3387</v>
      </c>
      <c r="D171" s="233">
        <v>11</v>
      </c>
      <c r="E171" s="234"/>
      <c r="F171" s="234">
        <v>97.3</v>
      </c>
      <c r="G171" s="234"/>
      <c r="H171" s="234"/>
      <c r="I171" s="234"/>
      <c r="J171" s="234"/>
      <c r="K171" s="234"/>
      <c r="L171" s="234"/>
      <c r="M171" s="234"/>
      <c r="N171" s="234"/>
      <c r="O171" s="234"/>
      <c r="P171" s="234"/>
      <c r="Q171" s="536">
        <f t="shared" si="8"/>
        <v>97.3</v>
      </c>
      <c r="R171" s="236" t="str">
        <f t="shared" si="10"/>
        <v>NO</v>
      </c>
      <c r="S171" s="236" t="str">
        <f t="shared" si="9"/>
        <v>Inviable Sanitariamente</v>
      </c>
      <c r="T171" s="44"/>
    </row>
    <row r="172" spans="1:20" s="43" customFormat="1" ht="32.1" customHeight="1">
      <c r="A172" s="310" t="s">
        <v>129</v>
      </c>
      <c r="B172" s="440" t="s">
        <v>594</v>
      </c>
      <c r="C172" s="448" t="s">
        <v>3388</v>
      </c>
      <c r="D172" s="264">
        <v>25</v>
      </c>
      <c r="E172" s="34"/>
      <c r="F172" s="34"/>
      <c r="G172" s="414">
        <v>53.1</v>
      </c>
      <c r="H172" s="416"/>
      <c r="I172" s="416"/>
      <c r="J172" s="416"/>
      <c r="K172" s="416"/>
      <c r="L172" s="416"/>
      <c r="M172" s="416"/>
      <c r="N172" s="586">
        <v>53.1</v>
      </c>
      <c r="O172" s="416"/>
      <c r="P172" s="416"/>
      <c r="Q172" s="536">
        <f>AVERAGE(E172:P172)</f>
        <v>53.1</v>
      </c>
      <c r="R172" s="236" t="str">
        <f t="shared" si="10"/>
        <v>NO</v>
      </c>
      <c r="S172" s="236" t="str">
        <f t="shared" si="9"/>
        <v>Alto</v>
      </c>
      <c r="T172" s="44"/>
    </row>
    <row r="173" spans="1:20" s="43" customFormat="1" ht="32.1" customHeight="1">
      <c r="A173" s="310" t="s">
        <v>129</v>
      </c>
      <c r="B173" s="438" t="s">
        <v>3389</v>
      </c>
      <c r="C173" s="448" t="s">
        <v>2444</v>
      </c>
      <c r="D173" s="264">
        <v>62</v>
      </c>
      <c r="E173" s="34"/>
      <c r="F173" s="34"/>
      <c r="G173" s="585"/>
      <c r="H173" s="34"/>
      <c r="I173" s="34"/>
      <c r="J173" s="34">
        <v>97.4</v>
      </c>
      <c r="K173" s="34"/>
      <c r="L173" s="34"/>
      <c r="M173" s="34"/>
      <c r="N173" s="34"/>
      <c r="O173" s="34"/>
      <c r="P173" s="34"/>
      <c r="Q173" s="536">
        <f t="shared" si="8"/>
        <v>97.4</v>
      </c>
      <c r="R173" s="236" t="str">
        <f t="shared" si="10"/>
        <v>NO</v>
      </c>
      <c r="S173" s="236" t="str">
        <f t="shared" si="9"/>
        <v>Inviable Sanitariamente</v>
      </c>
      <c r="T173" s="44"/>
    </row>
    <row r="174" spans="1:20" s="43" customFormat="1" ht="32.1" customHeight="1">
      <c r="A174" s="310" t="s">
        <v>129</v>
      </c>
      <c r="B174" s="438" t="s">
        <v>619</v>
      </c>
      <c r="C174" s="448" t="s">
        <v>2970</v>
      </c>
      <c r="D174" s="264">
        <v>17</v>
      </c>
      <c r="E174" s="34"/>
      <c r="F174" s="34"/>
      <c r="G174" s="585"/>
      <c r="H174" s="34"/>
      <c r="I174" s="34"/>
      <c r="J174" s="34"/>
      <c r="K174" s="34"/>
      <c r="L174" s="34">
        <v>53.9</v>
      </c>
      <c r="M174" s="34"/>
      <c r="N174" s="34"/>
      <c r="O174" s="34"/>
      <c r="P174" s="34"/>
      <c r="Q174" s="536">
        <f t="shared" si="8"/>
        <v>53.9</v>
      </c>
      <c r="R174" s="236" t="str">
        <f t="shared" si="10"/>
        <v>NO</v>
      </c>
      <c r="S174" s="236" t="str">
        <f t="shared" si="9"/>
        <v>Alto</v>
      </c>
      <c r="T174" s="44"/>
    </row>
    <row r="175" spans="1:20" s="43" customFormat="1" ht="32.1" customHeight="1">
      <c r="A175" s="310" t="s">
        <v>129</v>
      </c>
      <c r="B175" s="438" t="s">
        <v>3390</v>
      </c>
      <c r="C175" s="448" t="s">
        <v>3391</v>
      </c>
      <c r="D175" s="233">
        <v>35</v>
      </c>
      <c r="E175" s="234"/>
      <c r="F175" s="234"/>
      <c r="G175" s="234">
        <v>53.9</v>
      </c>
      <c r="H175" s="234"/>
      <c r="I175" s="234"/>
      <c r="J175" s="234"/>
      <c r="K175" s="234"/>
      <c r="L175" s="234"/>
      <c r="M175" s="234"/>
      <c r="N175" s="234"/>
      <c r="O175" s="234"/>
      <c r="P175" s="234"/>
      <c r="Q175" s="536">
        <f t="shared" si="8"/>
        <v>53.9</v>
      </c>
      <c r="R175" s="236" t="str">
        <f t="shared" si="10"/>
        <v>NO</v>
      </c>
      <c r="S175" s="236" t="str">
        <f t="shared" si="9"/>
        <v>Alto</v>
      </c>
      <c r="T175" s="44"/>
    </row>
    <row r="176" spans="1:20" s="43" customFormat="1" ht="32.1" customHeight="1">
      <c r="A176" s="310" t="s">
        <v>129</v>
      </c>
      <c r="B176" s="438" t="s">
        <v>821</v>
      </c>
      <c r="C176" s="448" t="s">
        <v>3392</v>
      </c>
      <c r="D176" s="233">
        <v>16</v>
      </c>
      <c r="E176" s="234"/>
      <c r="F176" s="234"/>
      <c r="G176" s="234"/>
      <c r="H176" s="234">
        <v>53.9</v>
      </c>
      <c r="I176" s="234"/>
      <c r="J176" s="234"/>
      <c r="K176" s="234"/>
      <c r="L176" s="234"/>
      <c r="M176" s="234"/>
      <c r="N176" s="234"/>
      <c r="O176" s="234"/>
      <c r="P176" s="234"/>
      <c r="Q176" s="536">
        <f t="shared" si="8"/>
        <v>53.9</v>
      </c>
      <c r="R176" s="236" t="str">
        <f t="shared" si="10"/>
        <v>NO</v>
      </c>
      <c r="S176" s="236" t="str">
        <f t="shared" si="9"/>
        <v>Alto</v>
      </c>
      <c r="T176" s="44"/>
    </row>
    <row r="177" spans="1:20" s="43" customFormat="1" ht="32.1" customHeight="1">
      <c r="A177" s="310" t="s">
        <v>129</v>
      </c>
      <c r="B177" s="438" t="s">
        <v>64</v>
      </c>
      <c r="C177" s="448" t="s">
        <v>3393</v>
      </c>
      <c r="D177" s="233">
        <v>25</v>
      </c>
      <c r="E177" s="234"/>
      <c r="F177" s="234"/>
      <c r="G177" s="234"/>
      <c r="H177" s="234"/>
      <c r="I177" s="234"/>
      <c r="J177" s="234"/>
      <c r="K177" s="234"/>
      <c r="L177" s="234"/>
      <c r="M177" s="234"/>
      <c r="N177" s="234"/>
      <c r="O177" s="234"/>
      <c r="P177" s="234"/>
      <c r="Q177" s="536"/>
      <c r="R177" s="535"/>
      <c r="S177" s="535"/>
      <c r="T177" s="44"/>
    </row>
    <row r="178" spans="1:20" s="43" customFormat="1" ht="32.1" customHeight="1">
      <c r="A178" s="310" t="s">
        <v>129</v>
      </c>
      <c r="B178" s="438" t="s">
        <v>3394</v>
      </c>
      <c r="C178" s="448" t="s">
        <v>3395</v>
      </c>
      <c r="D178" s="233">
        <v>29</v>
      </c>
      <c r="E178" s="234"/>
      <c r="F178" s="234"/>
      <c r="G178" s="234"/>
      <c r="H178" s="234"/>
      <c r="I178" s="234">
        <v>53.9</v>
      </c>
      <c r="J178" s="234"/>
      <c r="K178" s="234"/>
      <c r="L178" s="234"/>
      <c r="M178" s="234"/>
      <c r="N178" s="234"/>
      <c r="O178" s="234"/>
      <c r="P178" s="234"/>
      <c r="Q178" s="536">
        <f t="shared" si="8"/>
        <v>53.9</v>
      </c>
      <c r="R178" s="236" t="str">
        <f t="shared" si="10"/>
        <v>NO</v>
      </c>
      <c r="S178" s="236" t="str">
        <f t="shared" si="9"/>
        <v>Alto</v>
      </c>
      <c r="T178" s="44"/>
    </row>
    <row r="179" spans="1:20" s="43" customFormat="1" ht="32.1" customHeight="1">
      <c r="A179" s="310" t="s">
        <v>129</v>
      </c>
      <c r="B179" s="438" t="s">
        <v>3396</v>
      </c>
      <c r="C179" s="448" t="s">
        <v>3397</v>
      </c>
      <c r="D179" s="233">
        <v>49</v>
      </c>
      <c r="E179" s="234"/>
      <c r="F179" s="234"/>
      <c r="G179" s="234"/>
      <c r="H179" s="234"/>
      <c r="I179" s="234"/>
      <c r="J179" s="234"/>
      <c r="K179" s="234"/>
      <c r="L179" s="234"/>
      <c r="M179" s="234"/>
      <c r="N179" s="234"/>
      <c r="O179" s="234"/>
      <c r="P179" s="234"/>
      <c r="Q179" s="536"/>
      <c r="R179" s="535"/>
      <c r="S179" s="535"/>
      <c r="T179" s="44"/>
    </row>
    <row r="180" spans="1:20" s="43" customFormat="1" ht="32.1" customHeight="1">
      <c r="A180" s="310" t="s">
        <v>129</v>
      </c>
      <c r="B180" s="438" t="s">
        <v>3398</v>
      </c>
      <c r="C180" s="448" t="s">
        <v>3399</v>
      </c>
      <c r="D180" s="233">
        <v>25</v>
      </c>
      <c r="E180" s="234"/>
      <c r="F180" s="234">
        <v>50.1</v>
      </c>
      <c r="G180" s="234"/>
      <c r="H180" s="234"/>
      <c r="I180" s="234"/>
      <c r="J180" s="234"/>
      <c r="K180" s="234"/>
      <c r="L180" s="234"/>
      <c r="M180" s="234"/>
      <c r="N180" s="234"/>
      <c r="O180" s="234"/>
      <c r="P180" s="234"/>
      <c r="Q180" s="536">
        <f t="shared" si="8"/>
        <v>50.1</v>
      </c>
      <c r="R180" s="236" t="str">
        <f t="shared" si="10"/>
        <v>NO</v>
      </c>
      <c r="S180" s="236" t="str">
        <f t="shared" si="9"/>
        <v>Alto</v>
      </c>
      <c r="T180" s="44"/>
    </row>
    <row r="181" spans="1:20" s="43" customFormat="1" ht="32.1" customHeight="1">
      <c r="A181" s="310" t="s">
        <v>129</v>
      </c>
      <c r="B181" s="438" t="s">
        <v>3400</v>
      </c>
      <c r="C181" s="448" t="s">
        <v>3401</v>
      </c>
      <c r="D181" s="233">
        <v>11</v>
      </c>
      <c r="E181" s="234"/>
      <c r="F181" s="234"/>
      <c r="G181" s="234"/>
      <c r="H181" s="234"/>
      <c r="I181" s="234">
        <v>53.9</v>
      </c>
      <c r="J181" s="234"/>
      <c r="K181" s="234"/>
      <c r="L181" s="234"/>
      <c r="M181" s="234"/>
      <c r="N181" s="234"/>
      <c r="O181" s="234"/>
      <c r="P181" s="234"/>
      <c r="Q181" s="536">
        <f t="shared" si="8"/>
        <v>53.9</v>
      </c>
      <c r="R181" s="236" t="str">
        <f t="shared" si="10"/>
        <v>NO</v>
      </c>
      <c r="S181" s="236" t="str">
        <f t="shared" si="9"/>
        <v>Alto</v>
      </c>
      <c r="T181" s="44"/>
    </row>
    <row r="182" spans="1:20" s="43" customFormat="1" ht="32.1" customHeight="1">
      <c r="A182" s="310" t="s">
        <v>129</v>
      </c>
      <c r="B182" s="438" t="s">
        <v>3868</v>
      </c>
      <c r="C182" s="448" t="s">
        <v>3869</v>
      </c>
      <c r="D182" s="233">
        <v>10</v>
      </c>
      <c r="E182" s="234"/>
      <c r="F182" s="234"/>
      <c r="G182" s="234"/>
      <c r="H182" s="234"/>
      <c r="I182" s="234">
        <v>53.9</v>
      </c>
      <c r="J182" s="234"/>
      <c r="K182" s="234"/>
      <c r="L182" s="234"/>
      <c r="M182" s="234"/>
      <c r="N182" s="234"/>
      <c r="O182" s="234"/>
      <c r="P182" s="234"/>
      <c r="Q182" s="536">
        <f t="shared" si="8"/>
        <v>53.9</v>
      </c>
      <c r="R182" s="236" t="str">
        <f t="shared" si="10"/>
        <v>NO</v>
      </c>
      <c r="S182" s="236" t="str">
        <f t="shared" si="9"/>
        <v>Alto</v>
      </c>
      <c r="T182" s="44"/>
    </row>
    <row r="183" spans="1:20" s="43" customFormat="1" ht="32.1" customHeight="1">
      <c r="A183" s="310" t="s">
        <v>129</v>
      </c>
      <c r="B183" s="438" t="s">
        <v>3870</v>
      </c>
      <c r="C183" s="448" t="s">
        <v>3871</v>
      </c>
      <c r="D183" s="233">
        <v>12</v>
      </c>
      <c r="E183" s="234"/>
      <c r="F183" s="234"/>
      <c r="G183" s="234"/>
      <c r="H183" s="234"/>
      <c r="I183" s="234"/>
      <c r="J183" s="234"/>
      <c r="K183" s="234"/>
      <c r="L183" s="234"/>
      <c r="M183" s="234"/>
      <c r="N183" s="234"/>
      <c r="O183" s="234"/>
      <c r="P183" s="234"/>
      <c r="Q183" s="536"/>
      <c r="R183" s="535"/>
      <c r="S183" s="535"/>
      <c r="T183" s="44"/>
    </row>
    <row r="184" spans="1:20" s="43" customFormat="1" ht="32.1" customHeight="1">
      <c r="A184" s="310" t="s">
        <v>3407</v>
      </c>
      <c r="B184" s="231" t="s">
        <v>12</v>
      </c>
      <c r="C184" s="232" t="s">
        <v>3402</v>
      </c>
      <c r="D184" s="264">
        <v>35</v>
      </c>
      <c r="E184" s="34"/>
      <c r="F184" s="34"/>
      <c r="G184" s="34">
        <v>53.9</v>
      </c>
      <c r="H184" s="34"/>
      <c r="I184" s="34"/>
      <c r="J184" s="34"/>
      <c r="K184" s="34"/>
      <c r="L184" s="34"/>
      <c r="M184" s="34"/>
      <c r="N184" s="34">
        <v>53.9</v>
      </c>
      <c r="O184" s="34"/>
      <c r="P184" s="34"/>
      <c r="Q184" s="536">
        <f t="shared" si="8"/>
        <v>53.9</v>
      </c>
      <c r="R184" s="236" t="str">
        <f t="shared" si="10"/>
        <v>NO</v>
      </c>
      <c r="S184" s="236" t="str">
        <f t="shared" si="9"/>
        <v>Alto</v>
      </c>
      <c r="T184" s="44"/>
    </row>
    <row r="185" spans="1:20" s="43" customFormat="1" ht="32.1" customHeight="1">
      <c r="A185" s="310" t="s">
        <v>3407</v>
      </c>
      <c r="B185" s="231" t="s">
        <v>3403</v>
      </c>
      <c r="C185" s="232" t="s">
        <v>3404</v>
      </c>
      <c r="D185" s="264">
        <v>72</v>
      </c>
      <c r="E185" s="34"/>
      <c r="F185" s="34"/>
      <c r="G185" s="34"/>
      <c r="H185" s="34">
        <v>53.9</v>
      </c>
      <c r="I185" s="34"/>
      <c r="J185" s="34"/>
      <c r="K185" s="34"/>
      <c r="L185" s="34"/>
      <c r="M185" s="34"/>
      <c r="N185" s="34">
        <v>53.9</v>
      </c>
      <c r="O185" s="34"/>
      <c r="P185" s="34"/>
      <c r="Q185" s="536">
        <f t="shared" si="8"/>
        <v>53.9</v>
      </c>
      <c r="R185" s="236" t="str">
        <f t="shared" si="10"/>
        <v>NO</v>
      </c>
      <c r="S185" s="236" t="str">
        <f t="shared" si="9"/>
        <v>Alto</v>
      </c>
      <c r="T185" s="44"/>
    </row>
    <row r="186" spans="1:20" s="43" customFormat="1" ht="32.1" customHeight="1">
      <c r="A186" s="310" t="s">
        <v>3407</v>
      </c>
      <c r="B186" s="231" t="s">
        <v>3405</v>
      </c>
      <c r="C186" s="232" t="s">
        <v>3406</v>
      </c>
      <c r="D186" s="264">
        <v>20</v>
      </c>
      <c r="E186" s="34"/>
      <c r="F186" s="258"/>
      <c r="G186" s="258">
        <v>53.9</v>
      </c>
      <c r="H186" s="34"/>
      <c r="I186" s="34"/>
      <c r="J186" s="34"/>
      <c r="K186" s="34"/>
      <c r="L186" s="34"/>
      <c r="M186" s="34"/>
      <c r="N186" s="34">
        <v>26.5</v>
      </c>
      <c r="O186" s="34"/>
      <c r="P186" s="34"/>
      <c r="Q186" s="536">
        <f>AVERAGE(E186:P186)</f>
        <v>40.200000000000003</v>
      </c>
      <c r="R186" s="236" t="str">
        <f t="shared" si="10"/>
        <v>NO</v>
      </c>
      <c r="S186" s="236" t="str">
        <f t="shared" si="9"/>
        <v>Alto</v>
      </c>
      <c r="T186" s="44"/>
    </row>
    <row r="187" spans="1:20" s="43" customFormat="1" ht="32.1" customHeight="1">
      <c r="A187" s="310" t="s">
        <v>3407</v>
      </c>
      <c r="B187" s="231" t="s">
        <v>729</v>
      </c>
      <c r="C187" s="232" t="s">
        <v>618</v>
      </c>
      <c r="D187" s="264">
        <v>14</v>
      </c>
      <c r="E187" s="34"/>
      <c r="F187" s="34">
        <v>53.9</v>
      </c>
      <c r="G187" s="34"/>
      <c r="H187" s="34"/>
      <c r="I187" s="34"/>
      <c r="J187" s="34"/>
      <c r="K187" s="34"/>
      <c r="L187" s="34"/>
      <c r="M187" s="34"/>
      <c r="N187" s="34">
        <v>53.9</v>
      </c>
      <c r="O187" s="34"/>
      <c r="P187" s="34"/>
      <c r="Q187" s="536">
        <f t="shared" si="8"/>
        <v>53.9</v>
      </c>
      <c r="R187" s="236" t="str">
        <f t="shared" si="10"/>
        <v>NO</v>
      </c>
      <c r="S187" s="236" t="str">
        <f t="shared" si="9"/>
        <v>Alto</v>
      </c>
      <c r="T187" s="44"/>
    </row>
    <row r="188" spans="1:20" s="43" customFormat="1" ht="32.1" customHeight="1">
      <c r="A188" s="310" t="s">
        <v>131</v>
      </c>
      <c r="B188" s="231" t="s">
        <v>4355</v>
      </c>
      <c r="C188" s="231" t="s">
        <v>3408</v>
      </c>
      <c r="D188" s="264">
        <v>112</v>
      </c>
      <c r="E188" s="312"/>
      <c r="F188" s="312"/>
      <c r="G188" s="312">
        <v>48</v>
      </c>
      <c r="H188" s="312"/>
      <c r="I188" s="312"/>
      <c r="J188" s="312"/>
      <c r="K188" s="312"/>
      <c r="L188" s="312"/>
      <c r="M188" s="312"/>
      <c r="N188" s="312"/>
      <c r="O188" s="312"/>
      <c r="P188" s="312"/>
      <c r="Q188" s="235">
        <f t="shared" ref="Q188:Q197" si="11">AVERAGE(E188:P188)</f>
        <v>48</v>
      </c>
      <c r="R188" s="236" t="str">
        <f t="shared" si="10"/>
        <v>NO</v>
      </c>
      <c r="S188" s="236" t="str">
        <f t="shared" si="9"/>
        <v>Alto</v>
      </c>
      <c r="T188" s="44"/>
    </row>
    <row r="189" spans="1:20" s="43" customFormat="1" ht="32.1" customHeight="1">
      <c r="A189" s="310" t="s">
        <v>131</v>
      </c>
      <c r="B189" s="231" t="s">
        <v>4356</v>
      </c>
      <c r="C189" s="231" t="s">
        <v>3409</v>
      </c>
      <c r="D189" s="264">
        <v>157</v>
      </c>
      <c r="E189" s="312">
        <v>0</v>
      </c>
      <c r="F189" s="312"/>
      <c r="G189" s="312"/>
      <c r="H189" s="312">
        <v>0</v>
      </c>
      <c r="I189" s="312"/>
      <c r="J189" s="312"/>
      <c r="K189" s="312"/>
      <c r="L189" s="312"/>
      <c r="M189" s="312"/>
      <c r="N189" s="312"/>
      <c r="O189" s="312"/>
      <c r="P189" s="312"/>
      <c r="Q189" s="235">
        <f t="shared" si="11"/>
        <v>0</v>
      </c>
      <c r="R189" s="236" t="str">
        <f t="shared" si="10"/>
        <v>SI</v>
      </c>
      <c r="S189" s="236" t="str">
        <f t="shared" si="9"/>
        <v>Sin Riesgo</v>
      </c>
      <c r="T189" s="44"/>
    </row>
    <row r="190" spans="1:20" s="43" customFormat="1" ht="32.1" customHeight="1">
      <c r="A190" s="310" t="s">
        <v>131</v>
      </c>
      <c r="B190" s="231" t="s">
        <v>692</v>
      </c>
      <c r="C190" s="231" t="s">
        <v>3410</v>
      </c>
      <c r="D190" s="264">
        <v>375</v>
      </c>
      <c r="E190" s="312">
        <v>0</v>
      </c>
      <c r="F190" s="312"/>
      <c r="G190" s="312"/>
      <c r="H190" s="312">
        <v>26.4</v>
      </c>
      <c r="I190" s="312"/>
      <c r="J190" s="312"/>
      <c r="K190" s="312"/>
      <c r="L190" s="312"/>
      <c r="M190" s="312"/>
      <c r="N190" s="312"/>
      <c r="O190" s="312"/>
      <c r="P190" s="312"/>
      <c r="Q190" s="235">
        <f t="shared" si="11"/>
        <v>13.2</v>
      </c>
      <c r="R190" s="236" t="str">
        <f t="shared" si="10"/>
        <v>NO</v>
      </c>
      <c r="S190" s="236" t="str">
        <f t="shared" si="9"/>
        <v>Bajo</v>
      </c>
      <c r="T190" s="44"/>
    </row>
    <row r="191" spans="1:20" s="43" customFormat="1" ht="32.1" customHeight="1">
      <c r="A191" s="310" t="s">
        <v>131</v>
      </c>
      <c r="B191" s="231" t="s">
        <v>598</v>
      </c>
      <c r="C191" s="231" t="s">
        <v>3411</v>
      </c>
      <c r="D191" s="264">
        <v>168</v>
      </c>
      <c r="E191" s="312"/>
      <c r="F191" s="312">
        <v>9.6</v>
      </c>
      <c r="G191" s="312"/>
      <c r="H191" s="312"/>
      <c r="I191" s="312">
        <v>9.6</v>
      </c>
      <c r="J191" s="312"/>
      <c r="K191" s="312"/>
      <c r="L191" s="312"/>
      <c r="M191" s="312"/>
      <c r="N191" s="312"/>
      <c r="O191" s="312"/>
      <c r="P191" s="312"/>
      <c r="Q191" s="235">
        <f t="shared" si="11"/>
        <v>9.6</v>
      </c>
      <c r="R191" s="236" t="str">
        <f t="shared" si="10"/>
        <v>NO</v>
      </c>
      <c r="S191" s="236" t="str">
        <f t="shared" si="9"/>
        <v>Bajo</v>
      </c>
      <c r="T191" s="44"/>
    </row>
    <row r="192" spans="1:20" s="43" customFormat="1" ht="32.1" customHeight="1">
      <c r="A192" s="310" t="s">
        <v>131</v>
      </c>
      <c r="B192" s="231" t="s">
        <v>9</v>
      </c>
      <c r="C192" s="231" t="s">
        <v>3412</v>
      </c>
      <c r="D192" s="264">
        <v>222</v>
      </c>
      <c r="E192" s="312"/>
      <c r="F192" s="312">
        <v>0</v>
      </c>
      <c r="G192" s="312"/>
      <c r="H192" s="312"/>
      <c r="I192" s="312">
        <v>2.4</v>
      </c>
      <c r="J192" s="312"/>
      <c r="K192" s="312"/>
      <c r="L192" s="312"/>
      <c r="M192" s="312"/>
      <c r="N192" s="312"/>
      <c r="O192" s="312"/>
      <c r="P192" s="312"/>
      <c r="Q192" s="235">
        <f t="shared" si="11"/>
        <v>1.2</v>
      </c>
      <c r="R192" s="236" t="str">
        <f t="shared" si="10"/>
        <v>SI</v>
      </c>
      <c r="S192" s="236" t="str">
        <f t="shared" si="9"/>
        <v>Sin Riesgo</v>
      </c>
      <c r="T192" s="44"/>
    </row>
    <row r="193" spans="1:20" s="43" customFormat="1" ht="32.1" customHeight="1">
      <c r="A193" s="310" t="s">
        <v>131</v>
      </c>
      <c r="B193" s="231" t="s">
        <v>2376</v>
      </c>
      <c r="C193" s="231" t="s">
        <v>4126</v>
      </c>
      <c r="D193" s="264">
        <v>91</v>
      </c>
      <c r="E193" s="312">
        <v>97.6</v>
      </c>
      <c r="F193" s="312"/>
      <c r="G193" s="312"/>
      <c r="H193" s="312"/>
      <c r="I193" s="312"/>
      <c r="J193" s="312">
        <v>88</v>
      </c>
      <c r="K193" s="312"/>
      <c r="L193" s="312"/>
      <c r="M193" s="312"/>
      <c r="N193" s="312"/>
      <c r="O193" s="312"/>
      <c r="P193" s="312"/>
      <c r="Q193" s="235">
        <f t="shared" si="11"/>
        <v>92.8</v>
      </c>
      <c r="R193" s="236" t="str">
        <f t="shared" si="10"/>
        <v>NO</v>
      </c>
      <c r="S193" s="236" t="str">
        <f t="shared" si="9"/>
        <v>Inviable Sanitariamente</v>
      </c>
      <c r="T193" s="44"/>
    </row>
    <row r="194" spans="1:20" s="43" customFormat="1" ht="32.1" customHeight="1">
      <c r="A194" s="310" t="s">
        <v>131</v>
      </c>
      <c r="B194" s="231" t="s">
        <v>586</v>
      </c>
      <c r="C194" s="231" t="s">
        <v>3413</v>
      </c>
      <c r="D194" s="264">
        <v>26</v>
      </c>
      <c r="E194" s="312"/>
      <c r="F194" s="312"/>
      <c r="G194" s="312"/>
      <c r="H194" s="312">
        <v>97.6</v>
      </c>
      <c r="I194" s="312"/>
      <c r="J194" s="312"/>
      <c r="K194" s="312"/>
      <c r="L194" s="312"/>
      <c r="M194" s="312"/>
      <c r="N194" s="312"/>
      <c r="O194" s="312"/>
      <c r="P194" s="312"/>
      <c r="Q194" s="235">
        <f t="shared" si="11"/>
        <v>97.6</v>
      </c>
      <c r="R194" s="236" t="str">
        <f t="shared" si="10"/>
        <v>NO</v>
      </c>
      <c r="S194" s="236" t="str">
        <f t="shared" si="9"/>
        <v>Inviable Sanitariamente</v>
      </c>
      <c r="T194" s="44"/>
    </row>
    <row r="195" spans="1:20" s="154" customFormat="1" ht="32.1" customHeight="1">
      <c r="A195" s="310" t="s">
        <v>131</v>
      </c>
      <c r="B195" s="231" t="s">
        <v>930</v>
      </c>
      <c r="C195" s="231" t="s">
        <v>3414</v>
      </c>
      <c r="D195" s="298">
        <v>338</v>
      </c>
      <c r="E195" s="312"/>
      <c r="F195" s="312">
        <v>0</v>
      </c>
      <c r="G195" s="312"/>
      <c r="H195" s="312"/>
      <c r="I195" s="312">
        <v>76</v>
      </c>
      <c r="J195" s="312"/>
      <c r="K195" s="312"/>
      <c r="L195" s="312"/>
      <c r="M195" s="312"/>
      <c r="N195" s="312"/>
      <c r="O195" s="312"/>
      <c r="P195" s="312"/>
      <c r="Q195" s="235">
        <f t="shared" si="11"/>
        <v>38</v>
      </c>
      <c r="R195" s="236" t="str">
        <f t="shared" si="10"/>
        <v>NO</v>
      </c>
      <c r="S195" s="236" t="str">
        <f t="shared" si="9"/>
        <v>Alto</v>
      </c>
    </row>
    <row r="196" spans="1:20" s="154" customFormat="1" ht="32.1" customHeight="1">
      <c r="A196" s="310" t="s">
        <v>131</v>
      </c>
      <c r="B196" s="231" t="s">
        <v>4354</v>
      </c>
      <c r="C196" s="231" t="s">
        <v>3415</v>
      </c>
      <c r="D196" s="264">
        <v>200</v>
      </c>
      <c r="E196" s="312">
        <v>0</v>
      </c>
      <c r="F196" s="312"/>
      <c r="G196" s="312"/>
      <c r="H196" s="312">
        <v>9.6</v>
      </c>
      <c r="I196" s="312"/>
      <c r="J196" s="312"/>
      <c r="K196" s="312"/>
      <c r="L196" s="312"/>
      <c r="M196" s="312"/>
      <c r="N196" s="312"/>
      <c r="O196" s="312"/>
      <c r="P196" s="312"/>
      <c r="Q196" s="235">
        <f t="shared" si="11"/>
        <v>4.8</v>
      </c>
      <c r="R196" s="236" t="str">
        <f t="shared" si="10"/>
        <v>SI</v>
      </c>
      <c r="S196" s="236" t="str">
        <f t="shared" si="9"/>
        <v>Sin Riesgo</v>
      </c>
    </row>
    <row r="197" spans="1:20" s="43" customFormat="1" ht="32.1" customHeight="1">
      <c r="A197" s="310" t="s">
        <v>131</v>
      </c>
      <c r="B197" s="231" t="s">
        <v>4353</v>
      </c>
      <c r="C197" s="231" t="s">
        <v>3416</v>
      </c>
      <c r="D197" s="264">
        <v>72</v>
      </c>
      <c r="E197" s="312"/>
      <c r="F197" s="312"/>
      <c r="G197" s="312">
        <v>64</v>
      </c>
      <c r="H197" s="312"/>
      <c r="I197" s="312"/>
      <c r="J197" s="312"/>
      <c r="K197" s="312"/>
      <c r="L197" s="312"/>
      <c r="M197" s="312"/>
      <c r="N197" s="312"/>
      <c r="O197" s="312"/>
      <c r="P197" s="312"/>
      <c r="Q197" s="235">
        <f t="shared" si="11"/>
        <v>64</v>
      </c>
      <c r="R197" s="236" t="str">
        <f t="shared" si="10"/>
        <v>NO</v>
      </c>
      <c r="S197" s="236" t="str">
        <f t="shared" si="9"/>
        <v>Alto</v>
      </c>
      <c r="T197" s="44"/>
    </row>
    <row r="198" spans="1:20" s="43" customFormat="1" ht="32.1" customHeight="1">
      <c r="A198" s="310" t="s">
        <v>131</v>
      </c>
      <c r="B198" s="231" t="s">
        <v>4352</v>
      </c>
      <c r="C198" s="231" t="s">
        <v>3417</v>
      </c>
      <c r="D198" s="298">
        <v>215</v>
      </c>
      <c r="E198" s="312"/>
      <c r="F198" s="312"/>
      <c r="G198" s="312">
        <v>66.400000000000006</v>
      </c>
      <c r="H198" s="312"/>
      <c r="I198" s="312"/>
      <c r="J198" s="312">
        <v>64</v>
      </c>
      <c r="K198" s="312"/>
      <c r="L198" s="312"/>
      <c r="M198" s="312"/>
      <c r="N198" s="312"/>
      <c r="O198" s="312"/>
      <c r="P198" s="312"/>
      <c r="Q198" s="235">
        <f t="shared" ref="Q198:Q226" si="12">AVERAGE(E198:P198)</f>
        <v>65.2</v>
      </c>
      <c r="R198" s="236" t="str">
        <f t="shared" si="10"/>
        <v>NO</v>
      </c>
      <c r="S198" s="236" t="str">
        <f t="shared" si="9"/>
        <v>Alto</v>
      </c>
      <c r="T198" s="44"/>
    </row>
    <row r="199" spans="1:20" s="43" customFormat="1" ht="32.1" customHeight="1">
      <c r="A199" s="310" t="s">
        <v>131</v>
      </c>
      <c r="B199" s="231" t="s">
        <v>8</v>
      </c>
      <c r="C199" s="231" t="s">
        <v>3418</v>
      </c>
      <c r="D199" s="264">
        <v>33</v>
      </c>
      <c r="E199" s="312"/>
      <c r="F199" s="312"/>
      <c r="G199" s="312"/>
      <c r="H199" s="312">
        <v>97.6</v>
      </c>
      <c r="I199" s="312"/>
      <c r="J199" s="312"/>
      <c r="K199" s="312"/>
      <c r="L199" s="312"/>
      <c r="M199" s="312"/>
      <c r="N199" s="312"/>
      <c r="O199" s="312"/>
      <c r="P199" s="312"/>
      <c r="Q199" s="235">
        <f t="shared" si="12"/>
        <v>97.6</v>
      </c>
      <c r="R199" s="236" t="str">
        <f t="shared" si="10"/>
        <v>NO</v>
      </c>
      <c r="S199" s="236" t="str">
        <f t="shared" si="9"/>
        <v>Inviable Sanitariamente</v>
      </c>
      <c r="T199" s="44"/>
    </row>
    <row r="200" spans="1:20" s="43" customFormat="1" ht="32.1" customHeight="1">
      <c r="A200" s="310" t="s">
        <v>131</v>
      </c>
      <c r="B200" s="231" t="s">
        <v>4357</v>
      </c>
      <c r="C200" s="231" t="s">
        <v>3419</v>
      </c>
      <c r="D200" s="264">
        <v>244</v>
      </c>
      <c r="E200" s="312"/>
      <c r="F200" s="312"/>
      <c r="G200" s="312">
        <v>0</v>
      </c>
      <c r="H200" s="312"/>
      <c r="I200" s="312"/>
      <c r="J200" s="312">
        <v>0</v>
      </c>
      <c r="K200" s="312"/>
      <c r="L200" s="312"/>
      <c r="M200" s="312"/>
      <c r="N200" s="312"/>
      <c r="O200" s="312"/>
      <c r="P200" s="312"/>
      <c r="Q200" s="235">
        <f t="shared" si="12"/>
        <v>0</v>
      </c>
      <c r="R200" s="236" t="str">
        <f t="shared" si="10"/>
        <v>SI</v>
      </c>
      <c r="S200" s="236" t="str">
        <f t="shared" ref="S200:S261" si="13">IF(Q200&lt;=5,"Sin Riesgo",IF(Q200 &lt;=14,"Bajo",IF(Q200&lt;=35,"Medio",IF(Q200&lt;=80,"Alto","Inviable Sanitariamente"))))</f>
        <v>Sin Riesgo</v>
      </c>
      <c r="T200" s="44"/>
    </row>
    <row r="201" spans="1:20" s="43" customFormat="1" ht="32.1" customHeight="1">
      <c r="A201" s="310" t="s">
        <v>131</v>
      </c>
      <c r="B201" s="231" t="s">
        <v>729</v>
      </c>
      <c r="C201" s="231" t="s">
        <v>3420</v>
      </c>
      <c r="D201" s="298">
        <v>286</v>
      </c>
      <c r="E201" s="312"/>
      <c r="F201" s="312">
        <v>0</v>
      </c>
      <c r="G201" s="312"/>
      <c r="H201" s="312"/>
      <c r="I201" s="312">
        <v>0</v>
      </c>
      <c r="J201" s="312"/>
      <c r="K201" s="312"/>
      <c r="L201" s="312"/>
      <c r="M201" s="312"/>
      <c r="N201" s="312"/>
      <c r="O201" s="312"/>
      <c r="P201" s="312"/>
      <c r="Q201" s="235">
        <f t="shared" si="12"/>
        <v>0</v>
      </c>
      <c r="R201" s="236" t="str">
        <f t="shared" ref="R201:R264" si="14">IF(Q201&lt;5,"SI","NO")</f>
        <v>SI</v>
      </c>
      <c r="S201" s="236" t="str">
        <f t="shared" si="13"/>
        <v>Sin Riesgo</v>
      </c>
      <c r="T201" s="44"/>
    </row>
    <row r="202" spans="1:20" s="43" customFormat="1" ht="32.1" customHeight="1">
      <c r="A202" s="310" t="s">
        <v>131</v>
      </c>
      <c r="B202" s="231" t="s">
        <v>3421</v>
      </c>
      <c r="C202" s="231" t="s">
        <v>3422</v>
      </c>
      <c r="D202" s="264">
        <v>66</v>
      </c>
      <c r="E202" s="312"/>
      <c r="F202" s="312"/>
      <c r="G202" s="312"/>
      <c r="H202" s="312"/>
      <c r="I202" s="312">
        <v>97.6</v>
      </c>
      <c r="J202" s="312"/>
      <c r="K202" s="312"/>
      <c r="L202" s="312"/>
      <c r="M202" s="312"/>
      <c r="N202" s="312"/>
      <c r="O202" s="312"/>
      <c r="P202" s="312"/>
      <c r="Q202" s="235">
        <f t="shared" si="12"/>
        <v>97.6</v>
      </c>
      <c r="R202" s="236" t="str">
        <f t="shared" si="14"/>
        <v>NO</v>
      </c>
      <c r="S202" s="236" t="str">
        <f t="shared" si="13"/>
        <v>Inviable Sanitariamente</v>
      </c>
      <c r="T202" s="44"/>
    </row>
    <row r="203" spans="1:20" s="43" customFormat="1" ht="32.1" customHeight="1">
      <c r="A203" s="310" t="s">
        <v>132</v>
      </c>
      <c r="B203" s="231" t="s">
        <v>3423</v>
      </c>
      <c r="C203" s="231" t="s">
        <v>3424</v>
      </c>
      <c r="D203" s="264">
        <v>62</v>
      </c>
      <c r="E203" s="312"/>
      <c r="F203" s="312"/>
      <c r="G203" s="312"/>
      <c r="H203" s="312">
        <v>31.6</v>
      </c>
      <c r="I203" s="312"/>
      <c r="J203" s="312"/>
      <c r="K203" s="312"/>
      <c r="L203" s="312"/>
      <c r="M203" s="312"/>
      <c r="N203" s="312"/>
      <c r="O203" s="312">
        <v>31.57</v>
      </c>
      <c r="P203" s="312"/>
      <c r="Q203" s="235">
        <f t="shared" si="12"/>
        <v>31.585000000000001</v>
      </c>
      <c r="R203" s="236" t="str">
        <f t="shared" si="14"/>
        <v>NO</v>
      </c>
      <c r="S203" s="236" t="str">
        <f t="shared" si="13"/>
        <v>Medio</v>
      </c>
      <c r="T203" s="44"/>
    </row>
    <row r="204" spans="1:20" s="43" customFormat="1" ht="32.1" customHeight="1">
      <c r="A204" s="310" t="s">
        <v>132</v>
      </c>
      <c r="B204" s="231" t="s">
        <v>3425</v>
      </c>
      <c r="C204" s="231" t="s">
        <v>3426</v>
      </c>
      <c r="D204" s="264">
        <v>240</v>
      </c>
      <c r="E204" s="312"/>
      <c r="F204" s="312">
        <v>31.6</v>
      </c>
      <c r="G204" s="312"/>
      <c r="H204" s="312"/>
      <c r="I204" s="312">
        <v>44.2</v>
      </c>
      <c r="J204" s="312"/>
      <c r="K204" s="312"/>
      <c r="L204" s="312">
        <v>84.2</v>
      </c>
      <c r="M204" s="312"/>
      <c r="N204" s="312"/>
      <c r="O204" s="312">
        <v>31.6</v>
      </c>
      <c r="P204" s="312"/>
      <c r="Q204" s="235">
        <f t="shared" si="12"/>
        <v>47.9</v>
      </c>
      <c r="R204" s="236" t="str">
        <f t="shared" si="14"/>
        <v>NO</v>
      </c>
      <c r="S204" s="236" t="str">
        <f t="shared" si="13"/>
        <v>Alto</v>
      </c>
      <c r="T204" s="44"/>
    </row>
    <row r="205" spans="1:20" s="43" customFormat="1" ht="32.1" customHeight="1">
      <c r="A205" s="310" t="s">
        <v>132</v>
      </c>
      <c r="B205" s="231" t="s">
        <v>3427</v>
      </c>
      <c r="C205" s="231" t="s">
        <v>3428</v>
      </c>
      <c r="D205" s="264">
        <v>181</v>
      </c>
      <c r="E205" s="312"/>
      <c r="F205" s="312">
        <v>0</v>
      </c>
      <c r="G205" s="312"/>
      <c r="H205" s="312"/>
      <c r="I205" s="312">
        <v>0</v>
      </c>
      <c r="J205" s="312"/>
      <c r="K205" s="312"/>
      <c r="L205" s="312">
        <v>0</v>
      </c>
      <c r="M205" s="312"/>
      <c r="N205" s="312"/>
      <c r="O205" s="312">
        <v>0</v>
      </c>
      <c r="P205" s="312"/>
      <c r="Q205" s="235">
        <f t="shared" si="12"/>
        <v>0</v>
      </c>
      <c r="R205" s="236" t="str">
        <f t="shared" si="14"/>
        <v>SI</v>
      </c>
      <c r="S205" s="236" t="str">
        <f t="shared" si="13"/>
        <v>Sin Riesgo</v>
      </c>
      <c r="T205" s="44"/>
    </row>
    <row r="206" spans="1:20" s="43" customFormat="1" ht="32.1" customHeight="1">
      <c r="A206" s="310" t="s">
        <v>132</v>
      </c>
      <c r="B206" s="231" t="s">
        <v>3429</v>
      </c>
      <c r="C206" s="231" t="s">
        <v>3430</v>
      </c>
      <c r="D206" s="264">
        <v>189</v>
      </c>
      <c r="E206" s="312"/>
      <c r="F206" s="312">
        <v>31.6</v>
      </c>
      <c r="G206" s="312"/>
      <c r="H206" s="312"/>
      <c r="I206" s="312">
        <v>44.2</v>
      </c>
      <c r="J206" s="312"/>
      <c r="K206" s="312"/>
      <c r="L206" s="312"/>
      <c r="M206" s="312"/>
      <c r="N206" s="312"/>
      <c r="O206" s="312">
        <v>44.2</v>
      </c>
      <c r="P206" s="312"/>
      <c r="Q206" s="235">
        <f t="shared" si="12"/>
        <v>40.000000000000007</v>
      </c>
      <c r="R206" s="236" t="str">
        <f t="shared" si="14"/>
        <v>NO</v>
      </c>
      <c r="S206" s="236" t="str">
        <f t="shared" si="13"/>
        <v>Alto</v>
      </c>
      <c r="T206" s="44"/>
    </row>
    <row r="207" spans="1:20" s="43" customFormat="1" ht="32.1" customHeight="1">
      <c r="A207" s="310" t="s">
        <v>132</v>
      </c>
      <c r="B207" s="231" t="s">
        <v>3431</v>
      </c>
      <c r="C207" s="231" t="s">
        <v>3432</v>
      </c>
      <c r="D207" s="264">
        <v>120</v>
      </c>
      <c r="E207" s="312"/>
      <c r="F207" s="312">
        <v>31.6</v>
      </c>
      <c r="G207" s="312"/>
      <c r="H207" s="312">
        <v>0</v>
      </c>
      <c r="I207" s="312"/>
      <c r="J207" s="312"/>
      <c r="K207" s="312">
        <v>0</v>
      </c>
      <c r="L207" s="312"/>
      <c r="M207" s="312"/>
      <c r="N207" s="312">
        <v>0</v>
      </c>
      <c r="O207" s="312"/>
      <c r="P207" s="312"/>
      <c r="Q207" s="235">
        <f t="shared" si="12"/>
        <v>7.9</v>
      </c>
      <c r="R207" s="236" t="str">
        <f t="shared" si="14"/>
        <v>NO</v>
      </c>
      <c r="S207" s="236" t="str">
        <f t="shared" si="13"/>
        <v>Bajo</v>
      </c>
      <c r="T207" s="44"/>
    </row>
    <row r="208" spans="1:20" s="43" customFormat="1" ht="32.1" customHeight="1">
      <c r="A208" s="310" t="s">
        <v>132</v>
      </c>
      <c r="B208" s="231" t="s">
        <v>3433</v>
      </c>
      <c r="C208" s="231" t="s">
        <v>3434</v>
      </c>
      <c r="D208" s="264">
        <v>189</v>
      </c>
      <c r="E208" s="312"/>
      <c r="F208" s="312">
        <v>31.6</v>
      </c>
      <c r="G208" s="312"/>
      <c r="H208" s="312">
        <v>0</v>
      </c>
      <c r="I208" s="312"/>
      <c r="J208" s="312"/>
      <c r="K208" s="312"/>
      <c r="L208" s="312">
        <v>0</v>
      </c>
      <c r="M208" s="312"/>
      <c r="N208" s="312"/>
      <c r="O208" s="312">
        <v>0</v>
      </c>
      <c r="P208" s="312"/>
      <c r="Q208" s="235">
        <f t="shared" si="12"/>
        <v>7.9</v>
      </c>
      <c r="R208" s="236" t="str">
        <f t="shared" si="14"/>
        <v>NO</v>
      </c>
      <c r="S208" s="236" t="str">
        <f t="shared" si="13"/>
        <v>Bajo</v>
      </c>
      <c r="T208" s="44"/>
    </row>
    <row r="209" spans="1:20" s="43" customFormat="1" ht="45">
      <c r="A209" s="310" t="s">
        <v>132</v>
      </c>
      <c r="B209" s="231" t="s">
        <v>402</v>
      </c>
      <c r="C209" s="231" t="s">
        <v>4119</v>
      </c>
      <c r="D209" s="298">
        <v>70</v>
      </c>
      <c r="E209" s="312"/>
      <c r="F209" s="312"/>
      <c r="G209" s="312">
        <v>31.6</v>
      </c>
      <c r="H209" s="312"/>
      <c r="I209" s="312"/>
      <c r="J209" s="312"/>
      <c r="K209" s="312"/>
      <c r="L209" s="312"/>
      <c r="M209" s="312"/>
      <c r="N209" s="312"/>
      <c r="O209" s="312">
        <v>31.57</v>
      </c>
      <c r="P209" s="312"/>
      <c r="Q209" s="235">
        <f t="shared" si="12"/>
        <v>31.585000000000001</v>
      </c>
      <c r="R209" s="236" t="str">
        <f t="shared" si="14"/>
        <v>NO</v>
      </c>
      <c r="S209" s="236" t="str">
        <f t="shared" si="13"/>
        <v>Medio</v>
      </c>
      <c r="T209" s="44"/>
    </row>
    <row r="210" spans="1:20" s="43" customFormat="1" ht="32.1" customHeight="1">
      <c r="A210" s="310" t="s">
        <v>132</v>
      </c>
      <c r="B210" s="231" t="s">
        <v>3436</v>
      </c>
      <c r="C210" s="231" t="s">
        <v>4120</v>
      </c>
      <c r="D210" s="264">
        <v>287</v>
      </c>
      <c r="E210" s="312"/>
      <c r="F210" s="312">
        <v>31.6</v>
      </c>
      <c r="G210" s="312"/>
      <c r="H210" s="312">
        <v>31.6</v>
      </c>
      <c r="I210" s="312"/>
      <c r="J210" s="312"/>
      <c r="K210" s="312"/>
      <c r="L210" s="312">
        <v>44.2</v>
      </c>
      <c r="M210" s="312"/>
      <c r="N210" s="312"/>
      <c r="O210" s="312">
        <v>31.57</v>
      </c>
      <c r="P210" s="312"/>
      <c r="Q210" s="235">
        <f t="shared" si="12"/>
        <v>34.7425</v>
      </c>
      <c r="R210" s="236" t="str">
        <f t="shared" si="14"/>
        <v>NO</v>
      </c>
      <c r="S210" s="236" t="str">
        <f t="shared" si="13"/>
        <v>Medio</v>
      </c>
      <c r="T210" s="44"/>
    </row>
    <row r="211" spans="1:20" s="43" customFormat="1" ht="32.1" customHeight="1">
      <c r="A211" s="310" t="s">
        <v>132</v>
      </c>
      <c r="B211" s="231" t="s">
        <v>9</v>
      </c>
      <c r="C211" s="231" t="s">
        <v>4121</v>
      </c>
      <c r="D211" s="264">
        <v>53</v>
      </c>
      <c r="E211" s="312"/>
      <c r="F211" s="312">
        <v>31.6</v>
      </c>
      <c r="G211" s="312"/>
      <c r="H211" s="312"/>
      <c r="I211" s="312"/>
      <c r="J211" s="312"/>
      <c r="K211" s="312"/>
      <c r="L211" s="312"/>
      <c r="M211" s="312"/>
      <c r="N211" s="312"/>
      <c r="O211" s="312">
        <v>44.2</v>
      </c>
      <c r="P211" s="312"/>
      <c r="Q211" s="235">
        <f t="shared" si="12"/>
        <v>37.900000000000006</v>
      </c>
      <c r="R211" s="236" t="str">
        <f t="shared" si="14"/>
        <v>NO</v>
      </c>
      <c r="S211" s="236" t="str">
        <f t="shared" si="13"/>
        <v>Alto</v>
      </c>
      <c r="T211" s="44"/>
    </row>
    <row r="212" spans="1:20" s="43" customFormat="1" ht="32.1" customHeight="1">
      <c r="A212" s="310" t="s">
        <v>132</v>
      </c>
      <c r="B212" s="231" t="s">
        <v>2670</v>
      </c>
      <c r="C212" s="231" t="s">
        <v>4124</v>
      </c>
      <c r="D212" s="298">
        <v>71</v>
      </c>
      <c r="E212" s="312"/>
      <c r="F212" s="312"/>
      <c r="G212" s="312">
        <v>31.6</v>
      </c>
      <c r="H212" s="312"/>
      <c r="I212" s="312"/>
      <c r="J212" s="312"/>
      <c r="K212" s="312"/>
      <c r="L212" s="312"/>
      <c r="M212" s="312"/>
      <c r="N212" s="312">
        <v>31.57</v>
      </c>
      <c r="O212" s="312"/>
      <c r="P212" s="312"/>
      <c r="Q212" s="235">
        <f t="shared" si="12"/>
        <v>31.585000000000001</v>
      </c>
      <c r="R212" s="236" t="str">
        <f t="shared" si="14"/>
        <v>NO</v>
      </c>
      <c r="S212" s="236" t="str">
        <f t="shared" si="13"/>
        <v>Medio</v>
      </c>
      <c r="T212" s="44"/>
    </row>
    <row r="213" spans="1:20" s="43" customFormat="1" ht="32.1" customHeight="1">
      <c r="A213" s="310" t="s">
        <v>132</v>
      </c>
      <c r="B213" s="231" t="s">
        <v>3437</v>
      </c>
      <c r="C213" s="231" t="s">
        <v>4125</v>
      </c>
      <c r="D213" s="264">
        <v>36</v>
      </c>
      <c r="E213" s="312"/>
      <c r="F213" s="312"/>
      <c r="G213" s="312">
        <v>31.6</v>
      </c>
      <c r="H213" s="312"/>
      <c r="I213" s="312"/>
      <c r="J213" s="312"/>
      <c r="K213" s="312"/>
      <c r="L213" s="312"/>
      <c r="M213" s="312"/>
      <c r="N213" s="312">
        <v>84.2</v>
      </c>
      <c r="O213" s="312"/>
      <c r="P213" s="312"/>
      <c r="Q213" s="235">
        <f t="shared" si="12"/>
        <v>57.900000000000006</v>
      </c>
      <c r="R213" s="236" t="str">
        <f t="shared" si="14"/>
        <v>NO</v>
      </c>
      <c r="S213" s="236" t="str">
        <f t="shared" si="13"/>
        <v>Alto</v>
      </c>
      <c r="T213" s="44"/>
    </row>
    <row r="214" spans="1:20" s="43" customFormat="1" ht="32.1" customHeight="1">
      <c r="A214" s="310" t="s">
        <v>132</v>
      </c>
      <c r="B214" s="231" t="s">
        <v>3438</v>
      </c>
      <c r="C214" s="231" t="s">
        <v>3439</v>
      </c>
      <c r="D214" s="264">
        <v>48</v>
      </c>
      <c r="E214" s="312"/>
      <c r="F214" s="312"/>
      <c r="G214" s="312">
        <v>31.6</v>
      </c>
      <c r="H214" s="312"/>
      <c r="I214" s="312"/>
      <c r="J214" s="312"/>
      <c r="K214" s="312"/>
      <c r="L214" s="312"/>
      <c r="M214" s="312"/>
      <c r="N214" s="312"/>
      <c r="O214" s="312">
        <v>44.2</v>
      </c>
      <c r="P214" s="312"/>
      <c r="Q214" s="235">
        <f t="shared" si="12"/>
        <v>37.900000000000006</v>
      </c>
      <c r="R214" s="236" t="str">
        <f t="shared" si="14"/>
        <v>NO</v>
      </c>
      <c r="S214" s="236" t="str">
        <f t="shared" si="13"/>
        <v>Alto</v>
      </c>
      <c r="T214" s="44"/>
    </row>
    <row r="215" spans="1:20" s="43" customFormat="1" ht="32.1" customHeight="1">
      <c r="A215" s="310" t="s">
        <v>132</v>
      </c>
      <c r="B215" s="231" t="s">
        <v>3440</v>
      </c>
      <c r="C215" s="231" t="s">
        <v>3441</v>
      </c>
      <c r="D215" s="298">
        <v>12</v>
      </c>
      <c r="E215" s="312"/>
      <c r="F215" s="312">
        <v>31.6</v>
      </c>
      <c r="G215" s="312"/>
      <c r="H215" s="312"/>
      <c r="I215" s="312"/>
      <c r="J215" s="312"/>
      <c r="K215" s="312"/>
      <c r="L215" s="312">
        <v>44.2</v>
      </c>
      <c r="M215" s="312"/>
      <c r="N215" s="312"/>
      <c r="O215" s="312"/>
      <c r="P215" s="312"/>
      <c r="Q215" s="235">
        <f t="shared" si="12"/>
        <v>37.900000000000006</v>
      </c>
      <c r="R215" s="236" t="str">
        <f t="shared" si="14"/>
        <v>NO</v>
      </c>
      <c r="S215" s="236" t="str">
        <f t="shared" si="13"/>
        <v>Alto</v>
      </c>
      <c r="T215" s="44"/>
    </row>
    <row r="216" spans="1:20" s="43" customFormat="1" ht="32.1" customHeight="1">
      <c r="A216" s="310" t="s">
        <v>132</v>
      </c>
      <c r="B216" s="231" t="s">
        <v>60</v>
      </c>
      <c r="C216" s="231" t="s">
        <v>3442</v>
      </c>
      <c r="D216" s="264">
        <v>122</v>
      </c>
      <c r="E216" s="312"/>
      <c r="F216" s="312"/>
      <c r="G216" s="312">
        <v>31.6</v>
      </c>
      <c r="H216" s="312"/>
      <c r="I216" s="312"/>
      <c r="J216" s="312"/>
      <c r="K216" s="312"/>
      <c r="L216" s="312"/>
      <c r="M216" s="312"/>
      <c r="N216" s="312"/>
      <c r="O216" s="312">
        <v>44.2</v>
      </c>
      <c r="P216" s="312"/>
      <c r="Q216" s="235">
        <f t="shared" si="12"/>
        <v>37.900000000000006</v>
      </c>
      <c r="R216" s="236" t="str">
        <f t="shared" si="14"/>
        <v>NO</v>
      </c>
      <c r="S216" s="236" t="str">
        <f t="shared" si="13"/>
        <v>Alto</v>
      </c>
      <c r="T216" s="44"/>
    </row>
    <row r="217" spans="1:20" s="43" customFormat="1" ht="32.1" customHeight="1">
      <c r="A217" s="310" t="s">
        <v>132</v>
      </c>
      <c r="B217" s="231" t="s">
        <v>3443</v>
      </c>
      <c r="C217" s="231" t="s">
        <v>3444</v>
      </c>
      <c r="D217" s="264">
        <v>143</v>
      </c>
      <c r="E217" s="312"/>
      <c r="F217" s="312">
        <v>0</v>
      </c>
      <c r="G217" s="312"/>
      <c r="H217" s="312"/>
      <c r="I217" s="312"/>
      <c r="J217" s="312"/>
      <c r="K217" s="312"/>
      <c r="L217" s="312">
        <v>0</v>
      </c>
      <c r="M217" s="312"/>
      <c r="N217" s="312"/>
      <c r="O217" s="312">
        <v>0</v>
      </c>
      <c r="P217" s="312"/>
      <c r="Q217" s="235">
        <f t="shared" si="12"/>
        <v>0</v>
      </c>
      <c r="R217" s="236" t="str">
        <f t="shared" si="14"/>
        <v>SI</v>
      </c>
      <c r="S217" s="236" t="str">
        <f t="shared" si="13"/>
        <v>Sin Riesgo</v>
      </c>
      <c r="T217" s="44"/>
    </row>
    <row r="218" spans="1:20" s="43" customFormat="1" ht="32.1" customHeight="1">
      <c r="A218" s="310" t="s">
        <v>132</v>
      </c>
      <c r="B218" s="231" t="s">
        <v>3445</v>
      </c>
      <c r="C218" s="231" t="s">
        <v>3446</v>
      </c>
      <c r="D218" s="264">
        <v>32</v>
      </c>
      <c r="E218" s="312"/>
      <c r="F218" s="312">
        <v>0</v>
      </c>
      <c r="G218" s="312"/>
      <c r="H218" s="312"/>
      <c r="I218" s="312"/>
      <c r="J218" s="312"/>
      <c r="K218" s="312"/>
      <c r="L218" s="312">
        <v>0</v>
      </c>
      <c r="M218" s="312"/>
      <c r="N218" s="312"/>
      <c r="O218" s="312">
        <v>0</v>
      </c>
      <c r="P218" s="312"/>
      <c r="Q218" s="235">
        <f t="shared" si="12"/>
        <v>0</v>
      </c>
      <c r="R218" s="236" t="str">
        <f t="shared" si="14"/>
        <v>SI</v>
      </c>
      <c r="S218" s="236" t="str">
        <f t="shared" si="13"/>
        <v>Sin Riesgo</v>
      </c>
      <c r="T218" s="44"/>
    </row>
    <row r="219" spans="1:20" s="43" customFormat="1" ht="32.1" customHeight="1">
      <c r="A219" s="310" t="s">
        <v>132</v>
      </c>
      <c r="B219" s="231" t="s">
        <v>1704</v>
      </c>
      <c r="C219" s="231" t="s">
        <v>3447</v>
      </c>
      <c r="D219" s="264">
        <v>231</v>
      </c>
      <c r="E219" s="312"/>
      <c r="F219" s="312">
        <v>0</v>
      </c>
      <c r="G219" s="312"/>
      <c r="H219" s="312"/>
      <c r="I219" s="312">
        <v>0</v>
      </c>
      <c r="J219" s="312"/>
      <c r="K219" s="312"/>
      <c r="L219" s="312">
        <v>0</v>
      </c>
      <c r="M219" s="312"/>
      <c r="N219" s="312"/>
      <c r="O219" s="312">
        <v>0</v>
      </c>
      <c r="P219" s="312"/>
      <c r="Q219" s="235">
        <f t="shared" si="12"/>
        <v>0</v>
      </c>
      <c r="R219" s="236" t="str">
        <f t="shared" si="14"/>
        <v>SI</v>
      </c>
      <c r="S219" s="236" t="str">
        <f t="shared" si="13"/>
        <v>Sin Riesgo</v>
      </c>
      <c r="T219" s="44"/>
    </row>
    <row r="220" spans="1:20" s="43" customFormat="1" ht="32.1" customHeight="1">
      <c r="A220" s="310" t="s">
        <v>132</v>
      </c>
      <c r="B220" s="231" t="s">
        <v>3448</v>
      </c>
      <c r="C220" s="231" t="s">
        <v>3449</v>
      </c>
      <c r="D220" s="264">
        <v>142</v>
      </c>
      <c r="E220" s="312"/>
      <c r="F220" s="312"/>
      <c r="G220" s="312">
        <v>31.6</v>
      </c>
      <c r="H220" s="312"/>
      <c r="I220" s="312">
        <v>31.6</v>
      </c>
      <c r="J220" s="312"/>
      <c r="K220" s="312"/>
      <c r="L220" s="312"/>
      <c r="M220" s="312">
        <v>84.2</v>
      </c>
      <c r="N220" s="312"/>
      <c r="O220" s="312">
        <v>31.57</v>
      </c>
      <c r="P220" s="312"/>
      <c r="Q220" s="235">
        <f t="shared" si="12"/>
        <v>44.7425</v>
      </c>
      <c r="R220" s="236" t="str">
        <f t="shared" si="14"/>
        <v>NO</v>
      </c>
      <c r="S220" s="236" t="str">
        <f t="shared" si="13"/>
        <v>Alto</v>
      </c>
      <c r="T220" s="44"/>
    </row>
    <row r="221" spans="1:20" s="43" customFormat="1" ht="32.1" customHeight="1">
      <c r="A221" s="310" t="s">
        <v>132</v>
      </c>
      <c r="B221" s="231" t="s">
        <v>3450</v>
      </c>
      <c r="C221" s="231" t="s">
        <v>3451</v>
      </c>
      <c r="D221" s="264">
        <v>118</v>
      </c>
      <c r="E221" s="312"/>
      <c r="F221" s="312">
        <v>0</v>
      </c>
      <c r="G221" s="312"/>
      <c r="H221" s="312"/>
      <c r="I221" s="312"/>
      <c r="J221" s="312"/>
      <c r="K221" s="312"/>
      <c r="L221" s="312">
        <v>0</v>
      </c>
      <c r="M221" s="312"/>
      <c r="N221" s="312"/>
      <c r="O221" s="312">
        <v>0</v>
      </c>
      <c r="P221" s="312"/>
      <c r="Q221" s="235">
        <f t="shared" si="12"/>
        <v>0</v>
      </c>
      <c r="R221" s="236" t="str">
        <f t="shared" si="14"/>
        <v>SI</v>
      </c>
      <c r="S221" s="236" t="str">
        <f t="shared" si="13"/>
        <v>Sin Riesgo</v>
      </c>
      <c r="T221" s="44"/>
    </row>
    <row r="222" spans="1:20" s="43" customFormat="1" ht="32.1" customHeight="1">
      <c r="A222" s="310" t="s">
        <v>132</v>
      </c>
      <c r="B222" s="231" t="s">
        <v>20</v>
      </c>
      <c r="C222" s="306" t="s">
        <v>4122</v>
      </c>
      <c r="D222" s="264">
        <v>86</v>
      </c>
      <c r="E222" s="421"/>
      <c r="F222" s="312">
        <v>0</v>
      </c>
      <c r="G222" s="312"/>
      <c r="H222" s="312"/>
      <c r="I222" s="312"/>
      <c r="J222" s="312"/>
      <c r="K222" s="312"/>
      <c r="L222" s="312"/>
      <c r="M222" s="312">
        <v>0</v>
      </c>
      <c r="N222" s="312"/>
      <c r="O222" s="312">
        <v>0</v>
      </c>
      <c r="P222" s="312"/>
      <c r="Q222" s="235">
        <f t="shared" si="12"/>
        <v>0</v>
      </c>
      <c r="R222" s="236" t="str">
        <f t="shared" si="14"/>
        <v>SI</v>
      </c>
      <c r="S222" s="236" t="str">
        <f t="shared" si="13"/>
        <v>Sin Riesgo</v>
      </c>
      <c r="T222" s="44"/>
    </row>
    <row r="223" spans="1:20" s="43" customFormat="1" ht="32.1" customHeight="1">
      <c r="A223" s="310" t="s">
        <v>132</v>
      </c>
      <c r="B223" s="231" t="s">
        <v>3452</v>
      </c>
      <c r="C223" s="231" t="s">
        <v>3453</v>
      </c>
      <c r="D223" s="264">
        <v>179</v>
      </c>
      <c r="E223" s="312"/>
      <c r="F223" s="312"/>
      <c r="G223" s="312">
        <v>44.2</v>
      </c>
      <c r="H223" s="312"/>
      <c r="I223" s="312"/>
      <c r="J223" s="312">
        <v>44.2</v>
      </c>
      <c r="K223" s="312"/>
      <c r="L223" s="312"/>
      <c r="M223" s="312">
        <v>31.6</v>
      </c>
      <c r="N223" s="312"/>
      <c r="O223" s="312">
        <v>31.6</v>
      </c>
      <c r="P223" s="312"/>
      <c r="Q223" s="235">
        <f>AVERAGE(E223:P223)</f>
        <v>37.9</v>
      </c>
      <c r="R223" s="236" t="str">
        <f t="shared" si="14"/>
        <v>NO</v>
      </c>
      <c r="S223" s="236" t="str">
        <f t="shared" si="13"/>
        <v>Alto</v>
      </c>
      <c r="T223" s="44"/>
    </row>
    <row r="224" spans="1:20" s="43" customFormat="1" ht="32.1" customHeight="1">
      <c r="A224" s="310" t="s">
        <v>132</v>
      </c>
      <c r="B224" s="231" t="s">
        <v>3051</v>
      </c>
      <c r="C224" s="231" t="s">
        <v>3454</v>
      </c>
      <c r="D224" s="264">
        <v>71</v>
      </c>
      <c r="E224" s="312"/>
      <c r="F224" s="312"/>
      <c r="G224" s="312">
        <v>0</v>
      </c>
      <c r="H224" s="312"/>
      <c r="I224" s="312"/>
      <c r="J224" s="312"/>
      <c r="K224" s="312"/>
      <c r="L224" s="312"/>
      <c r="M224" s="312"/>
      <c r="N224" s="312"/>
      <c r="O224" s="312">
        <v>31.6</v>
      </c>
      <c r="P224" s="312"/>
      <c r="Q224" s="235">
        <f t="shared" si="12"/>
        <v>15.8</v>
      </c>
      <c r="R224" s="236" t="str">
        <f t="shared" si="14"/>
        <v>NO</v>
      </c>
      <c r="S224" s="236" t="str">
        <f t="shared" si="13"/>
        <v>Medio</v>
      </c>
      <c r="T224" s="44"/>
    </row>
    <row r="225" spans="1:20" s="43" customFormat="1" ht="32.1" customHeight="1">
      <c r="A225" s="310" t="s">
        <v>132</v>
      </c>
      <c r="B225" s="231" t="s">
        <v>3455</v>
      </c>
      <c r="C225" s="231" t="s">
        <v>3456</v>
      </c>
      <c r="D225" s="264">
        <v>85</v>
      </c>
      <c r="E225" s="312"/>
      <c r="F225" s="312"/>
      <c r="G225" s="312">
        <v>0</v>
      </c>
      <c r="H225" s="312"/>
      <c r="I225" s="312"/>
      <c r="J225" s="312"/>
      <c r="K225" s="312"/>
      <c r="L225" s="312"/>
      <c r="M225" s="312"/>
      <c r="N225" s="312"/>
      <c r="O225" s="312">
        <v>31.6</v>
      </c>
      <c r="P225" s="312"/>
      <c r="Q225" s="235">
        <f t="shared" si="12"/>
        <v>15.8</v>
      </c>
      <c r="R225" s="236" t="str">
        <f t="shared" si="14"/>
        <v>NO</v>
      </c>
      <c r="S225" s="236" t="str">
        <f t="shared" si="13"/>
        <v>Medio</v>
      </c>
      <c r="T225" s="44"/>
    </row>
    <row r="226" spans="1:20" s="43" customFormat="1" ht="32.1" customHeight="1">
      <c r="A226" s="310" t="s">
        <v>132</v>
      </c>
      <c r="B226" s="231" t="s">
        <v>3457</v>
      </c>
      <c r="C226" s="231" t="s">
        <v>3458</v>
      </c>
      <c r="D226" s="264">
        <v>147</v>
      </c>
      <c r="E226" s="312"/>
      <c r="F226" s="312"/>
      <c r="G226" s="312">
        <v>0</v>
      </c>
      <c r="H226" s="312"/>
      <c r="I226" s="312"/>
      <c r="J226" s="312">
        <v>44.2</v>
      </c>
      <c r="K226" s="312"/>
      <c r="L226" s="312"/>
      <c r="M226" s="312">
        <v>12.6</v>
      </c>
      <c r="N226" s="312"/>
      <c r="O226" s="312">
        <v>31.6</v>
      </c>
      <c r="P226" s="312"/>
      <c r="Q226" s="235">
        <f t="shared" si="12"/>
        <v>22.1</v>
      </c>
      <c r="R226" s="236" t="str">
        <f t="shared" si="14"/>
        <v>NO</v>
      </c>
      <c r="S226" s="236" t="str">
        <f t="shared" si="13"/>
        <v>Medio</v>
      </c>
      <c r="T226" s="44"/>
    </row>
    <row r="227" spans="1:20" s="43" customFormat="1" ht="32.1" customHeight="1">
      <c r="A227" s="310" t="s">
        <v>132</v>
      </c>
      <c r="B227" s="231" t="s">
        <v>3459</v>
      </c>
      <c r="C227" s="231" t="s">
        <v>3460</v>
      </c>
      <c r="D227" s="264">
        <v>121</v>
      </c>
      <c r="E227" s="312"/>
      <c r="F227" s="312"/>
      <c r="G227" s="312">
        <v>0</v>
      </c>
      <c r="H227" s="312"/>
      <c r="I227" s="312"/>
      <c r="J227" s="312">
        <v>44.2</v>
      </c>
      <c r="K227" s="312"/>
      <c r="L227" s="312"/>
      <c r="M227" s="312">
        <v>12.6</v>
      </c>
      <c r="N227" s="312"/>
      <c r="O227" s="312">
        <v>31.6</v>
      </c>
      <c r="P227" s="312"/>
      <c r="Q227" s="235">
        <f>AVERAGE(E227:P227)</f>
        <v>22.1</v>
      </c>
      <c r="R227" s="236" t="str">
        <f t="shared" si="14"/>
        <v>NO</v>
      </c>
      <c r="S227" s="236" t="str">
        <f t="shared" si="13"/>
        <v>Medio</v>
      </c>
      <c r="T227" s="44"/>
    </row>
    <row r="228" spans="1:20" s="43" customFormat="1" ht="32.1" customHeight="1">
      <c r="A228" s="310" t="s">
        <v>132</v>
      </c>
      <c r="B228" s="231" t="s">
        <v>598</v>
      </c>
      <c r="C228" s="231" t="s">
        <v>3461</v>
      </c>
      <c r="D228" s="264">
        <v>17</v>
      </c>
      <c r="E228" s="312"/>
      <c r="F228" s="312"/>
      <c r="G228" s="312">
        <v>44.2</v>
      </c>
      <c r="H228" s="312"/>
      <c r="I228" s="312"/>
      <c r="J228" s="312"/>
      <c r="K228" s="312"/>
      <c r="L228" s="312"/>
      <c r="M228" s="312"/>
      <c r="N228" s="312"/>
      <c r="O228" s="312">
        <v>31.57</v>
      </c>
      <c r="P228" s="312"/>
      <c r="Q228" s="235">
        <f>AVERAGE(E228:P228)</f>
        <v>37.885000000000005</v>
      </c>
      <c r="R228" s="236" t="str">
        <f t="shared" si="14"/>
        <v>NO</v>
      </c>
      <c r="S228" s="236" t="str">
        <f t="shared" si="13"/>
        <v>Alto</v>
      </c>
      <c r="T228" s="44"/>
    </row>
    <row r="229" spans="1:20" s="43" customFormat="1" ht="32.1" customHeight="1">
      <c r="A229" s="310" t="s">
        <v>132</v>
      </c>
      <c r="B229" s="231" t="s">
        <v>2689</v>
      </c>
      <c r="C229" s="255" t="s">
        <v>3462</v>
      </c>
      <c r="D229" s="415">
        <v>33</v>
      </c>
      <c r="E229" s="416"/>
      <c r="F229" s="416"/>
      <c r="G229" s="312">
        <v>44.2</v>
      </c>
      <c r="H229" s="312"/>
      <c r="I229" s="312"/>
      <c r="J229" s="312"/>
      <c r="K229" s="312"/>
      <c r="L229" s="312"/>
      <c r="M229" s="312"/>
      <c r="N229" s="312"/>
      <c r="O229" s="312">
        <v>31.57</v>
      </c>
      <c r="P229" s="312"/>
      <c r="Q229" s="235">
        <f t="shared" ref="Q229:Q261" si="15">AVERAGE(E229:P229)</f>
        <v>37.885000000000005</v>
      </c>
      <c r="R229" s="236" t="str">
        <f t="shared" si="14"/>
        <v>NO</v>
      </c>
      <c r="S229" s="236" t="str">
        <f t="shared" si="13"/>
        <v>Alto</v>
      </c>
      <c r="T229" s="44"/>
    </row>
    <row r="230" spans="1:20" s="43" customFormat="1" ht="32.1" customHeight="1">
      <c r="A230" s="310" t="s">
        <v>132</v>
      </c>
      <c r="B230" s="231" t="s">
        <v>232</v>
      </c>
      <c r="C230" s="231" t="s">
        <v>4135</v>
      </c>
      <c r="D230" s="264">
        <v>50</v>
      </c>
      <c r="E230" s="34"/>
      <c r="F230" s="34">
        <v>31.6</v>
      </c>
      <c r="G230" s="414"/>
      <c r="H230" s="312"/>
      <c r="I230" s="312"/>
      <c r="J230" s="312"/>
      <c r="K230" s="312"/>
      <c r="L230" s="312"/>
      <c r="M230" s="312"/>
      <c r="N230" s="312"/>
      <c r="O230" s="312">
        <v>31.57</v>
      </c>
      <c r="P230" s="312"/>
      <c r="Q230" s="235">
        <f>AVERAGE(E230:P230)</f>
        <v>31.585000000000001</v>
      </c>
      <c r="R230" s="236" t="str">
        <f t="shared" si="14"/>
        <v>NO</v>
      </c>
      <c r="S230" s="236" t="str">
        <f t="shared" si="13"/>
        <v>Medio</v>
      </c>
      <c r="T230" s="44"/>
    </row>
    <row r="231" spans="1:20" s="43" customFormat="1" ht="32.1" customHeight="1">
      <c r="A231" s="310" t="s">
        <v>132</v>
      </c>
      <c r="B231" s="231" t="s">
        <v>1061</v>
      </c>
      <c r="C231" s="231" t="s">
        <v>4136</v>
      </c>
      <c r="D231" s="264">
        <v>33</v>
      </c>
      <c r="E231" s="34"/>
      <c r="F231" s="34">
        <v>31.6</v>
      </c>
      <c r="G231" s="414"/>
      <c r="H231" s="312"/>
      <c r="I231" s="312"/>
      <c r="J231" s="312"/>
      <c r="K231" s="312"/>
      <c r="L231" s="312"/>
      <c r="M231" s="312"/>
      <c r="N231" s="312"/>
      <c r="O231" s="312">
        <v>31.57</v>
      </c>
      <c r="P231" s="550"/>
      <c r="Q231" s="235">
        <f>AVERAGE(E231:P231)</f>
        <v>31.585000000000001</v>
      </c>
      <c r="R231" s="236" t="str">
        <f t="shared" si="14"/>
        <v>NO</v>
      </c>
      <c r="S231" s="236" t="str">
        <f t="shared" si="13"/>
        <v>Medio</v>
      </c>
      <c r="T231" s="44"/>
    </row>
    <row r="232" spans="1:20" s="43" customFormat="1" ht="32.1" customHeight="1">
      <c r="A232" s="310" t="s">
        <v>132</v>
      </c>
      <c r="B232" s="231" t="s">
        <v>3435</v>
      </c>
      <c r="C232" s="231" t="s">
        <v>4123</v>
      </c>
      <c r="D232" s="264">
        <v>103</v>
      </c>
      <c r="H232" s="312">
        <v>0</v>
      </c>
      <c r="I232" s="312"/>
      <c r="M232" s="312">
        <v>0</v>
      </c>
      <c r="P232" s="312"/>
      <c r="Q232" s="235">
        <f>AVERAGE(E232:P232)</f>
        <v>0</v>
      </c>
      <c r="R232" s="236" t="str">
        <f t="shared" si="14"/>
        <v>SI</v>
      </c>
      <c r="S232" s="236" t="str">
        <f t="shared" si="13"/>
        <v>Sin Riesgo</v>
      </c>
      <c r="T232" s="44"/>
    </row>
    <row r="233" spans="1:20" s="114" customFormat="1" ht="32.1" customHeight="1">
      <c r="A233" s="439" t="s">
        <v>133</v>
      </c>
      <c r="B233" s="438" t="s">
        <v>3463</v>
      </c>
      <c r="C233" s="440" t="s">
        <v>3464</v>
      </c>
      <c r="D233" s="233">
        <v>64</v>
      </c>
      <c r="E233" s="237"/>
      <c r="F233" s="234">
        <v>80.8</v>
      </c>
      <c r="G233" s="234"/>
      <c r="H233" s="234"/>
      <c r="I233" s="234"/>
      <c r="J233" s="234"/>
      <c r="K233" s="234"/>
      <c r="L233" s="234"/>
      <c r="M233" s="234"/>
      <c r="N233" s="234"/>
      <c r="O233" s="234"/>
      <c r="P233" s="234"/>
      <c r="Q233" s="235">
        <f t="shared" si="15"/>
        <v>80.8</v>
      </c>
      <c r="R233" s="236" t="str">
        <f t="shared" si="14"/>
        <v>NO</v>
      </c>
      <c r="S233" s="236" t="str">
        <f t="shared" si="13"/>
        <v>Inviable Sanitariamente</v>
      </c>
      <c r="T233" s="118"/>
    </row>
    <row r="234" spans="1:20" s="43" customFormat="1" ht="32.1" customHeight="1">
      <c r="A234" s="439" t="s">
        <v>133</v>
      </c>
      <c r="B234" s="438" t="s">
        <v>3465</v>
      </c>
      <c r="C234" s="440" t="s">
        <v>3466</v>
      </c>
      <c r="D234" s="233">
        <v>100</v>
      </c>
      <c r="E234" s="234"/>
      <c r="F234" s="234"/>
      <c r="G234" s="234"/>
      <c r="H234" s="234"/>
      <c r="I234" s="234"/>
      <c r="J234" s="234"/>
      <c r="K234" s="234"/>
      <c r="L234" s="234">
        <v>90.9</v>
      </c>
      <c r="M234" s="234"/>
      <c r="N234" s="234"/>
      <c r="O234" s="234"/>
      <c r="P234" s="234"/>
      <c r="Q234" s="235">
        <f t="shared" si="15"/>
        <v>90.9</v>
      </c>
      <c r="R234" s="236" t="str">
        <f t="shared" si="14"/>
        <v>NO</v>
      </c>
      <c r="S234" s="236" t="str">
        <f t="shared" si="13"/>
        <v>Inviable Sanitariamente</v>
      </c>
      <c r="T234" s="44"/>
    </row>
    <row r="235" spans="1:20" s="43" customFormat="1" ht="32.1" customHeight="1">
      <c r="A235" s="439" t="s">
        <v>133</v>
      </c>
      <c r="B235" s="438" t="s">
        <v>2689</v>
      </c>
      <c r="C235" s="440" t="s">
        <v>3467</v>
      </c>
      <c r="D235" s="233">
        <v>25</v>
      </c>
      <c r="E235" s="234"/>
      <c r="F235" s="234"/>
      <c r="G235" s="234"/>
      <c r="H235" s="234">
        <v>90.9</v>
      </c>
      <c r="I235" s="234"/>
      <c r="J235" s="234"/>
      <c r="K235" s="234"/>
      <c r="L235" s="234"/>
      <c r="M235" s="234"/>
      <c r="N235" s="234"/>
      <c r="O235" s="234"/>
      <c r="P235" s="234"/>
      <c r="Q235" s="235">
        <f t="shared" si="15"/>
        <v>90.9</v>
      </c>
      <c r="R235" s="236" t="str">
        <f t="shared" si="14"/>
        <v>NO</v>
      </c>
      <c r="S235" s="236" t="str">
        <f t="shared" si="13"/>
        <v>Inviable Sanitariamente</v>
      </c>
      <c r="T235" s="44"/>
    </row>
    <row r="236" spans="1:20" s="43" customFormat="1" ht="32.1" customHeight="1">
      <c r="A236" s="439" t="s">
        <v>133</v>
      </c>
      <c r="B236" s="438" t="s">
        <v>3468</v>
      </c>
      <c r="C236" s="440" t="s">
        <v>3469</v>
      </c>
      <c r="D236" s="233">
        <v>30</v>
      </c>
      <c r="E236" s="234"/>
      <c r="F236" s="234"/>
      <c r="G236" s="234">
        <v>90.6</v>
      </c>
      <c r="H236" s="234"/>
      <c r="I236" s="234"/>
      <c r="J236" s="234"/>
      <c r="K236" s="234"/>
      <c r="L236" s="234"/>
      <c r="M236" s="234"/>
      <c r="N236" s="234"/>
      <c r="O236" s="234"/>
      <c r="P236" s="234"/>
      <c r="Q236" s="235">
        <f t="shared" si="15"/>
        <v>90.6</v>
      </c>
      <c r="R236" s="236" t="str">
        <f t="shared" si="14"/>
        <v>NO</v>
      </c>
      <c r="S236" s="236" t="str">
        <f t="shared" si="13"/>
        <v>Inviable Sanitariamente</v>
      </c>
      <c r="T236" s="44"/>
    </row>
    <row r="237" spans="1:20" s="43" customFormat="1" ht="32.1" customHeight="1">
      <c r="A237" s="439" t="s">
        <v>133</v>
      </c>
      <c r="B237" s="438" t="s">
        <v>3470</v>
      </c>
      <c r="C237" s="440" t="s">
        <v>3471</v>
      </c>
      <c r="D237" s="233">
        <v>176</v>
      </c>
      <c r="E237" s="234"/>
      <c r="F237" s="234"/>
      <c r="G237" s="234"/>
      <c r="H237" s="234"/>
      <c r="I237" s="234"/>
      <c r="J237" s="234"/>
      <c r="K237" s="234"/>
      <c r="L237" s="234"/>
      <c r="M237" s="234"/>
      <c r="N237" s="234"/>
      <c r="O237" s="234">
        <v>0</v>
      </c>
      <c r="P237" s="234"/>
      <c r="Q237" s="235">
        <f t="shared" si="15"/>
        <v>0</v>
      </c>
      <c r="R237" s="236" t="str">
        <f t="shared" si="14"/>
        <v>SI</v>
      </c>
      <c r="S237" s="236" t="str">
        <f t="shared" si="13"/>
        <v>Sin Riesgo</v>
      </c>
      <c r="T237" s="44"/>
    </row>
    <row r="238" spans="1:20" s="43" customFormat="1" ht="32.1" customHeight="1">
      <c r="A238" s="439" t="s">
        <v>133</v>
      </c>
      <c r="B238" s="438" t="s">
        <v>3472</v>
      </c>
      <c r="C238" s="440" t="s">
        <v>3473</v>
      </c>
      <c r="D238" s="233">
        <v>16</v>
      </c>
      <c r="E238" s="234"/>
      <c r="F238" s="234"/>
      <c r="G238" s="234"/>
      <c r="H238" s="234"/>
      <c r="I238" s="234"/>
      <c r="J238" s="234"/>
      <c r="K238" s="234"/>
      <c r="L238" s="234"/>
      <c r="M238" s="234"/>
      <c r="N238" s="234"/>
      <c r="O238" s="234"/>
      <c r="P238" s="234"/>
      <c r="Q238" s="235"/>
      <c r="R238" s="535"/>
      <c r="S238" s="535"/>
      <c r="T238" s="44"/>
    </row>
    <row r="239" spans="1:20" s="43" customFormat="1" ht="32.1" customHeight="1">
      <c r="A239" s="439" t="s">
        <v>133</v>
      </c>
      <c r="B239" s="438" t="s">
        <v>3474</v>
      </c>
      <c r="C239" s="440" t="s">
        <v>3475</v>
      </c>
      <c r="D239" s="233">
        <v>80</v>
      </c>
      <c r="E239" s="234"/>
      <c r="F239" s="234"/>
      <c r="G239" s="234"/>
      <c r="H239" s="234"/>
      <c r="I239" s="234"/>
      <c r="J239" s="234"/>
      <c r="K239" s="234"/>
      <c r="L239" s="234"/>
      <c r="M239" s="234"/>
      <c r="N239" s="234"/>
      <c r="O239" s="234"/>
      <c r="P239" s="234"/>
      <c r="Q239" s="235"/>
      <c r="R239" s="535"/>
      <c r="S239" s="535"/>
      <c r="T239" s="44"/>
    </row>
    <row r="240" spans="1:20" s="43" customFormat="1" ht="32.1" customHeight="1">
      <c r="A240" s="439" t="s">
        <v>133</v>
      </c>
      <c r="B240" s="438" t="s">
        <v>3476</v>
      </c>
      <c r="C240" s="440" t="s">
        <v>3477</v>
      </c>
      <c r="D240" s="233">
        <v>90</v>
      </c>
      <c r="E240" s="234"/>
      <c r="F240" s="234"/>
      <c r="G240" s="234"/>
      <c r="H240" s="234"/>
      <c r="I240" s="234"/>
      <c r="J240" s="234"/>
      <c r="K240" s="234"/>
      <c r="L240" s="234">
        <v>90.9</v>
      </c>
      <c r="M240" s="234"/>
      <c r="N240" s="234"/>
      <c r="O240" s="234"/>
      <c r="P240" s="234"/>
      <c r="Q240" s="235">
        <f t="shared" si="15"/>
        <v>90.9</v>
      </c>
      <c r="R240" s="236" t="str">
        <f t="shared" si="14"/>
        <v>NO</v>
      </c>
      <c r="S240" s="236" t="str">
        <f t="shared" si="13"/>
        <v>Inviable Sanitariamente</v>
      </c>
      <c r="T240" s="44"/>
    </row>
    <row r="241" spans="1:20" s="43" customFormat="1" ht="32.1" customHeight="1">
      <c r="A241" s="439" t="s">
        <v>133</v>
      </c>
      <c r="B241" s="438" t="s">
        <v>1</v>
      </c>
      <c r="C241" s="440" t="s">
        <v>3478</v>
      </c>
      <c r="D241" s="233">
        <v>16</v>
      </c>
      <c r="E241" s="234"/>
      <c r="F241" s="234"/>
      <c r="G241" s="234"/>
      <c r="H241" s="234"/>
      <c r="I241" s="234">
        <v>90.9</v>
      </c>
      <c r="J241" s="234"/>
      <c r="K241" s="234"/>
      <c r="L241" s="234">
        <v>90.85</v>
      </c>
      <c r="M241" s="234"/>
      <c r="N241" s="234"/>
      <c r="O241" s="234"/>
      <c r="P241" s="234"/>
      <c r="Q241" s="235">
        <f t="shared" si="15"/>
        <v>90.875</v>
      </c>
      <c r="R241" s="236" t="str">
        <f t="shared" si="14"/>
        <v>NO</v>
      </c>
      <c r="S241" s="236" t="str">
        <f t="shared" si="13"/>
        <v>Inviable Sanitariamente</v>
      </c>
      <c r="T241" s="44"/>
    </row>
    <row r="242" spans="1:20" s="43" customFormat="1" ht="32.1" customHeight="1">
      <c r="A242" s="439" t="s">
        <v>133</v>
      </c>
      <c r="B242" s="438" t="s">
        <v>3479</v>
      </c>
      <c r="C242" s="440" t="s">
        <v>3480</v>
      </c>
      <c r="D242" s="233">
        <v>16</v>
      </c>
      <c r="E242" s="234"/>
      <c r="F242" s="234"/>
      <c r="G242" s="234"/>
      <c r="H242" s="234"/>
      <c r="I242" s="234"/>
      <c r="J242" s="234"/>
      <c r="K242" s="234"/>
      <c r="L242" s="234"/>
      <c r="M242" s="234"/>
      <c r="N242" s="234">
        <v>98</v>
      </c>
      <c r="O242" s="234"/>
      <c r="P242" s="234"/>
      <c r="Q242" s="235">
        <f t="shared" si="15"/>
        <v>98</v>
      </c>
      <c r="R242" s="236" t="str">
        <f t="shared" si="14"/>
        <v>NO</v>
      </c>
      <c r="S242" s="236" t="str">
        <f t="shared" si="13"/>
        <v>Inviable Sanitariamente</v>
      </c>
      <c r="T242" s="44"/>
    </row>
    <row r="243" spans="1:20" s="43" customFormat="1" ht="32.1" customHeight="1">
      <c r="A243" s="439" t="s">
        <v>133</v>
      </c>
      <c r="B243" s="438" t="s">
        <v>3481</v>
      </c>
      <c r="C243" s="440" t="s">
        <v>3482</v>
      </c>
      <c r="D243" s="233">
        <v>55</v>
      </c>
      <c r="E243" s="234"/>
      <c r="F243" s="234">
        <v>90.9</v>
      </c>
      <c r="G243" s="234"/>
      <c r="H243" s="234"/>
      <c r="I243" s="234"/>
      <c r="J243" s="234"/>
      <c r="K243" s="234"/>
      <c r="L243" s="234"/>
      <c r="M243" s="234"/>
      <c r="N243" s="234"/>
      <c r="O243" s="234"/>
      <c r="P243" s="234"/>
      <c r="Q243" s="235">
        <f t="shared" si="15"/>
        <v>90.9</v>
      </c>
      <c r="R243" s="236" t="str">
        <f t="shared" si="14"/>
        <v>NO</v>
      </c>
      <c r="S243" s="236" t="str">
        <f t="shared" si="13"/>
        <v>Inviable Sanitariamente</v>
      </c>
      <c r="T243" s="44"/>
    </row>
    <row r="244" spans="1:20" s="43" customFormat="1" ht="37.5" customHeight="1">
      <c r="A244" s="439" t="s">
        <v>133</v>
      </c>
      <c r="B244" s="438" t="s">
        <v>3483</v>
      </c>
      <c r="C244" s="440" t="s">
        <v>3484</v>
      </c>
      <c r="D244" s="233">
        <v>85</v>
      </c>
      <c r="E244" s="234"/>
      <c r="F244" s="234">
        <v>80.8</v>
      </c>
      <c r="G244" s="234"/>
      <c r="H244" s="234"/>
      <c r="I244" s="234"/>
      <c r="J244" s="234"/>
      <c r="K244" s="234"/>
      <c r="L244" s="234"/>
      <c r="M244" s="234"/>
      <c r="N244" s="234"/>
      <c r="O244" s="234"/>
      <c r="P244" s="234"/>
      <c r="Q244" s="235">
        <f t="shared" si="15"/>
        <v>80.8</v>
      </c>
      <c r="R244" s="236" t="str">
        <f t="shared" si="14"/>
        <v>NO</v>
      </c>
      <c r="S244" s="236" t="str">
        <f t="shared" si="13"/>
        <v>Inviable Sanitariamente</v>
      </c>
      <c r="T244" s="44"/>
    </row>
    <row r="245" spans="1:20" s="43" customFormat="1" ht="32.1" customHeight="1">
      <c r="A245" s="310" t="s">
        <v>134</v>
      </c>
      <c r="B245" s="231" t="s">
        <v>3485</v>
      </c>
      <c r="C245" s="232" t="s">
        <v>3486</v>
      </c>
      <c r="D245" s="264">
        <v>302</v>
      </c>
      <c r="E245" s="287"/>
      <c r="F245" s="287"/>
      <c r="G245" s="34">
        <v>53</v>
      </c>
      <c r="H245" s="34"/>
      <c r="I245" s="34"/>
      <c r="J245" s="34"/>
      <c r="K245" s="34"/>
      <c r="L245" s="34"/>
      <c r="M245" s="34"/>
      <c r="N245" s="34">
        <v>53</v>
      </c>
      <c r="O245" s="34"/>
      <c r="P245" s="287"/>
      <c r="Q245" s="235">
        <f t="shared" si="15"/>
        <v>53</v>
      </c>
      <c r="R245" s="236" t="str">
        <f t="shared" si="14"/>
        <v>NO</v>
      </c>
      <c r="S245" s="236" t="str">
        <f t="shared" si="13"/>
        <v>Alto</v>
      </c>
      <c r="T245" s="44"/>
    </row>
    <row r="246" spans="1:20" s="43" customFormat="1" ht="32.1" customHeight="1">
      <c r="A246" s="310" t="s">
        <v>134</v>
      </c>
      <c r="B246" s="231" t="s">
        <v>3487</v>
      </c>
      <c r="C246" s="232" t="s">
        <v>3488</v>
      </c>
      <c r="D246" s="264">
        <v>76</v>
      </c>
      <c r="E246" s="287"/>
      <c r="F246" s="287"/>
      <c r="G246" s="34">
        <v>0</v>
      </c>
      <c r="H246" s="34"/>
      <c r="I246" s="34"/>
      <c r="J246" s="34"/>
      <c r="K246" s="34"/>
      <c r="L246" s="34"/>
      <c r="M246" s="34"/>
      <c r="N246" s="34"/>
      <c r="O246" s="34">
        <v>53</v>
      </c>
      <c r="P246" s="287"/>
      <c r="Q246" s="235">
        <f t="shared" si="15"/>
        <v>26.5</v>
      </c>
      <c r="R246" s="236" t="str">
        <f t="shared" si="14"/>
        <v>NO</v>
      </c>
      <c r="S246" s="236" t="str">
        <f t="shared" si="13"/>
        <v>Medio</v>
      </c>
      <c r="T246" s="44"/>
    </row>
    <row r="247" spans="1:20" s="43" customFormat="1" ht="32.1" customHeight="1">
      <c r="A247" s="310" t="s">
        <v>134</v>
      </c>
      <c r="B247" s="231" t="s">
        <v>3489</v>
      </c>
      <c r="C247" s="232" t="s">
        <v>3490</v>
      </c>
      <c r="D247" s="264">
        <v>57</v>
      </c>
      <c r="E247" s="287"/>
      <c r="F247" s="287"/>
      <c r="G247" s="34"/>
      <c r="H247" s="34"/>
      <c r="I247" s="34">
        <v>53</v>
      </c>
      <c r="J247" s="34"/>
      <c r="K247" s="34"/>
      <c r="L247" s="34"/>
      <c r="M247" s="34"/>
      <c r="N247" s="34">
        <v>53</v>
      </c>
      <c r="O247" s="34"/>
      <c r="P247" s="287"/>
      <c r="Q247" s="235">
        <f t="shared" si="15"/>
        <v>53</v>
      </c>
      <c r="R247" s="236" t="str">
        <f t="shared" si="14"/>
        <v>NO</v>
      </c>
      <c r="S247" s="236" t="str">
        <f t="shared" si="13"/>
        <v>Alto</v>
      </c>
      <c r="T247" s="44"/>
    </row>
    <row r="248" spans="1:20" s="43" customFormat="1" ht="32.1" customHeight="1">
      <c r="A248" s="310" t="s">
        <v>134</v>
      </c>
      <c r="B248" s="231" t="s">
        <v>3491</v>
      </c>
      <c r="C248" s="232" t="s">
        <v>3492</v>
      </c>
      <c r="D248" s="264">
        <v>90</v>
      </c>
      <c r="E248" s="287"/>
      <c r="F248" s="287"/>
      <c r="G248" s="34">
        <v>53</v>
      </c>
      <c r="H248" s="34"/>
      <c r="I248" s="34"/>
      <c r="J248" s="34"/>
      <c r="K248" s="34"/>
      <c r="L248" s="34"/>
      <c r="M248" s="34"/>
      <c r="N248" s="34">
        <v>53</v>
      </c>
      <c r="O248" s="34"/>
      <c r="P248" s="287"/>
      <c r="Q248" s="235">
        <f t="shared" si="15"/>
        <v>53</v>
      </c>
      <c r="R248" s="236" t="str">
        <f t="shared" si="14"/>
        <v>NO</v>
      </c>
      <c r="S248" s="236" t="str">
        <f t="shared" si="13"/>
        <v>Alto</v>
      </c>
      <c r="T248" s="44"/>
    </row>
    <row r="249" spans="1:20" s="43" customFormat="1" ht="32.1" customHeight="1">
      <c r="A249" s="310" t="s">
        <v>134</v>
      </c>
      <c r="B249" s="231" t="s">
        <v>3493</v>
      </c>
      <c r="C249" s="232" t="s">
        <v>3494</v>
      </c>
      <c r="D249" s="264">
        <v>103</v>
      </c>
      <c r="E249" s="287"/>
      <c r="F249" s="287"/>
      <c r="G249" s="34"/>
      <c r="H249" s="34">
        <v>53</v>
      </c>
      <c r="I249" s="34"/>
      <c r="J249" s="34"/>
      <c r="K249" s="34"/>
      <c r="L249" s="34"/>
      <c r="M249" s="34"/>
      <c r="N249" s="34">
        <v>53</v>
      </c>
      <c r="O249" s="34"/>
      <c r="P249" s="287"/>
      <c r="Q249" s="235">
        <f t="shared" si="15"/>
        <v>53</v>
      </c>
      <c r="R249" s="236" t="str">
        <f t="shared" si="14"/>
        <v>NO</v>
      </c>
      <c r="S249" s="236" t="str">
        <f t="shared" si="13"/>
        <v>Alto</v>
      </c>
      <c r="T249" s="44"/>
    </row>
    <row r="250" spans="1:20" s="43" customFormat="1" ht="32.1" customHeight="1">
      <c r="A250" s="310" t="s">
        <v>134</v>
      </c>
      <c r="B250" s="231" t="s">
        <v>3495</v>
      </c>
      <c r="C250" s="232" t="s">
        <v>3496</v>
      </c>
      <c r="D250" s="264">
        <v>641</v>
      </c>
      <c r="E250" s="287"/>
      <c r="F250" s="287"/>
      <c r="G250" s="34"/>
      <c r="H250" s="34"/>
      <c r="I250" s="34"/>
      <c r="J250" s="34">
        <v>53</v>
      </c>
      <c r="K250" s="34"/>
      <c r="L250" s="34"/>
      <c r="M250" s="34"/>
      <c r="N250" s="34">
        <v>53</v>
      </c>
      <c r="O250" s="34"/>
      <c r="P250" s="287"/>
      <c r="Q250" s="235">
        <f t="shared" si="15"/>
        <v>53</v>
      </c>
      <c r="R250" s="236" t="str">
        <f t="shared" si="14"/>
        <v>NO</v>
      </c>
      <c r="S250" s="236" t="str">
        <f t="shared" si="13"/>
        <v>Alto</v>
      </c>
      <c r="T250" s="44"/>
    </row>
    <row r="251" spans="1:20" s="43" customFormat="1" ht="32.1" customHeight="1">
      <c r="A251" s="310" t="s">
        <v>134</v>
      </c>
      <c r="B251" s="231" t="s">
        <v>3497</v>
      </c>
      <c r="C251" s="232" t="s">
        <v>3498</v>
      </c>
      <c r="D251" s="264">
        <v>156</v>
      </c>
      <c r="E251" s="287"/>
      <c r="F251" s="287"/>
      <c r="G251" s="34"/>
      <c r="H251" s="34"/>
      <c r="I251" s="34"/>
      <c r="J251" s="34">
        <v>53</v>
      </c>
      <c r="K251" s="34"/>
      <c r="L251" s="34"/>
      <c r="M251" s="34"/>
      <c r="N251" s="34"/>
      <c r="O251" s="34">
        <v>53</v>
      </c>
      <c r="P251" s="287"/>
      <c r="Q251" s="235">
        <f t="shared" si="15"/>
        <v>53</v>
      </c>
      <c r="R251" s="236" t="str">
        <f t="shared" si="14"/>
        <v>NO</v>
      </c>
      <c r="S251" s="236" t="str">
        <f t="shared" si="13"/>
        <v>Alto</v>
      </c>
      <c r="T251" s="44"/>
    </row>
    <row r="252" spans="1:20" s="43" customFormat="1" ht="32.1" customHeight="1">
      <c r="A252" s="310" t="s">
        <v>134</v>
      </c>
      <c r="B252" s="231" t="s">
        <v>3499</v>
      </c>
      <c r="C252" s="232" t="s">
        <v>3500</v>
      </c>
      <c r="D252" s="298">
        <v>32</v>
      </c>
      <c r="E252" s="34"/>
      <c r="F252" s="34"/>
      <c r="G252" s="34"/>
      <c r="H252" s="34">
        <v>53</v>
      </c>
      <c r="I252" s="34"/>
      <c r="J252" s="34"/>
      <c r="K252" s="34"/>
      <c r="L252" s="34"/>
      <c r="M252" s="34"/>
      <c r="N252" s="34">
        <v>53</v>
      </c>
      <c r="O252" s="34"/>
      <c r="P252" s="34"/>
      <c r="Q252" s="235">
        <f t="shared" si="15"/>
        <v>53</v>
      </c>
      <c r="R252" s="236" t="str">
        <f t="shared" si="14"/>
        <v>NO</v>
      </c>
      <c r="S252" s="236" t="str">
        <f t="shared" si="13"/>
        <v>Alto</v>
      </c>
      <c r="T252" s="44"/>
    </row>
    <row r="253" spans="1:20" s="43" customFormat="1" ht="32.1" customHeight="1">
      <c r="A253" s="310" t="s">
        <v>135</v>
      </c>
      <c r="B253" s="231" t="s">
        <v>3501</v>
      </c>
      <c r="C253" s="232" t="s">
        <v>3502</v>
      </c>
      <c r="D253" s="264">
        <v>804</v>
      </c>
      <c r="E253" s="312"/>
      <c r="F253" s="550">
        <v>0</v>
      </c>
      <c r="G253" s="550"/>
      <c r="H253" s="550">
        <v>0</v>
      </c>
      <c r="I253" s="550"/>
      <c r="J253" s="550"/>
      <c r="K253" s="312"/>
      <c r="L253" s="312"/>
      <c r="M253" s="312"/>
      <c r="N253" s="312"/>
      <c r="O253" s="312"/>
      <c r="P253" s="312">
        <v>0</v>
      </c>
      <c r="Q253" s="235">
        <f t="shared" si="15"/>
        <v>0</v>
      </c>
      <c r="R253" s="236" t="str">
        <f t="shared" si="14"/>
        <v>SI</v>
      </c>
      <c r="S253" s="236" t="str">
        <f t="shared" si="13"/>
        <v>Sin Riesgo</v>
      </c>
      <c r="T253" s="44"/>
    </row>
    <row r="254" spans="1:20" s="43" customFormat="1" ht="32.1" customHeight="1">
      <c r="A254" s="310" t="s">
        <v>135</v>
      </c>
      <c r="B254" s="231" t="s">
        <v>3503</v>
      </c>
      <c r="C254" s="232" t="s">
        <v>3504</v>
      </c>
      <c r="D254" s="264">
        <v>29</v>
      </c>
      <c r="E254" s="312"/>
      <c r="F254" s="550"/>
      <c r="G254" s="550">
        <v>97.6</v>
      </c>
      <c r="H254" s="550"/>
      <c r="I254" s="550"/>
      <c r="J254" s="550"/>
      <c r="K254" s="312"/>
      <c r="L254" s="312"/>
      <c r="M254" s="312"/>
      <c r="N254" s="312"/>
      <c r="O254" s="312"/>
      <c r="P254" s="312"/>
      <c r="Q254" s="235">
        <f t="shared" si="15"/>
        <v>97.6</v>
      </c>
      <c r="R254" s="236" t="str">
        <f t="shared" si="14"/>
        <v>NO</v>
      </c>
      <c r="S254" s="236" t="str">
        <f t="shared" si="13"/>
        <v>Inviable Sanitariamente</v>
      </c>
      <c r="T254" s="44"/>
    </row>
    <row r="255" spans="1:20" s="43" customFormat="1" ht="32.1" customHeight="1">
      <c r="A255" s="310" t="s">
        <v>135</v>
      </c>
      <c r="B255" s="231" t="s">
        <v>496</v>
      </c>
      <c r="C255" s="232" t="s">
        <v>2662</v>
      </c>
      <c r="D255" s="264">
        <v>60</v>
      </c>
      <c r="E255" s="312"/>
      <c r="F255" s="550"/>
      <c r="G255" s="550"/>
      <c r="H255" s="550"/>
      <c r="I255" s="550">
        <v>100</v>
      </c>
      <c r="J255" s="550"/>
      <c r="K255" s="312"/>
      <c r="L255" s="312"/>
      <c r="M255" s="312"/>
      <c r="N255" s="312"/>
      <c r="O255" s="312"/>
      <c r="P255" s="312"/>
      <c r="Q255" s="235">
        <f t="shared" si="15"/>
        <v>100</v>
      </c>
      <c r="R255" s="236" t="str">
        <f t="shared" si="14"/>
        <v>NO</v>
      </c>
      <c r="S255" s="236" t="str">
        <f t="shared" si="13"/>
        <v>Inviable Sanitariamente</v>
      </c>
      <c r="T255" s="44"/>
    </row>
    <row r="256" spans="1:20" s="43" customFormat="1" ht="32.1" customHeight="1">
      <c r="A256" s="310" t="s">
        <v>135</v>
      </c>
      <c r="B256" s="231" t="s">
        <v>3505</v>
      </c>
      <c r="C256" s="232" t="s">
        <v>3506</v>
      </c>
      <c r="D256" s="264">
        <v>143</v>
      </c>
      <c r="E256" s="312"/>
      <c r="F256" s="550"/>
      <c r="G256" s="550">
        <v>100</v>
      </c>
      <c r="H256" s="550"/>
      <c r="I256" s="550"/>
      <c r="J256" s="550"/>
      <c r="K256" s="312"/>
      <c r="L256" s="312"/>
      <c r="M256" s="312"/>
      <c r="N256" s="312"/>
      <c r="O256" s="312"/>
      <c r="P256" s="312"/>
      <c r="Q256" s="235">
        <f t="shared" si="15"/>
        <v>100</v>
      </c>
      <c r="R256" s="236" t="str">
        <f t="shared" si="14"/>
        <v>NO</v>
      </c>
      <c r="S256" s="236" t="str">
        <f t="shared" si="13"/>
        <v>Inviable Sanitariamente</v>
      </c>
      <c r="T256" s="44"/>
    </row>
    <row r="257" spans="1:20" s="43" customFormat="1" ht="32.1" customHeight="1">
      <c r="A257" s="310" t="s">
        <v>135</v>
      </c>
      <c r="B257" s="231" t="s">
        <v>3507</v>
      </c>
      <c r="C257" s="232" t="s">
        <v>3508</v>
      </c>
      <c r="D257" s="264">
        <v>160</v>
      </c>
      <c r="E257" s="312"/>
      <c r="F257" s="550"/>
      <c r="G257" s="550"/>
      <c r="H257" s="550">
        <v>100</v>
      </c>
      <c r="I257" s="550"/>
      <c r="J257" s="550"/>
      <c r="K257" s="312"/>
      <c r="L257" s="312"/>
      <c r="M257" s="312"/>
      <c r="N257" s="312"/>
      <c r="O257" s="312"/>
      <c r="P257" s="312"/>
      <c r="Q257" s="235">
        <f t="shared" si="15"/>
        <v>100</v>
      </c>
      <c r="R257" s="236" t="str">
        <f t="shared" si="14"/>
        <v>NO</v>
      </c>
      <c r="S257" s="236" t="str">
        <f t="shared" si="13"/>
        <v>Inviable Sanitariamente</v>
      </c>
      <c r="T257" s="44"/>
    </row>
    <row r="258" spans="1:20" s="43" customFormat="1" ht="32.1" customHeight="1">
      <c r="A258" s="310" t="s">
        <v>135</v>
      </c>
      <c r="B258" s="231" t="s">
        <v>3509</v>
      </c>
      <c r="C258" s="232" t="s">
        <v>3510</v>
      </c>
      <c r="D258" s="264">
        <v>110</v>
      </c>
      <c r="E258" s="312"/>
      <c r="F258" s="550"/>
      <c r="G258" s="550"/>
      <c r="H258" s="550"/>
      <c r="I258" s="550">
        <v>100</v>
      </c>
      <c r="J258" s="550"/>
      <c r="K258" s="312"/>
      <c r="L258" s="312"/>
      <c r="M258" s="312"/>
      <c r="N258" s="312"/>
      <c r="O258" s="312"/>
      <c r="P258" s="312"/>
      <c r="Q258" s="235">
        <f t="shared" si="15"/>
        <v>100</v>
      </c>
      <c r="R258" s="236" t="str">
        <f t="shared" si="14"/>
        <v>NO</v>
      </c>
      <c r="S258" s="236" t="str">
        <f t="shared" si="13"/>
        <v>Inviable Sanitariamente</v>
      </c>
      <c r="T258" s="44"/>
    </row>
    <row r="259" spans="1:20" s="43" customFormat="1" ht="32.1" customHeight="1">
      <c r="A259" s="310" t="s">
        <v>135</v>
      </c>
      <c r="B259" s="231" t="s">
        <v>3511</v>
      </c>
      <c r="C259" s="232" t="s">
        <v>3512</v>
      </c>
      <c r="D259" s="264">
        <v>170</v>
      </c>
      <c r="E259" s="312"/>
      <c r="F259" s="550"/>
      <c r="G259" s="550"/>
      <c r="H259" s="550">
        <v>100</v>
      </c>
      <c r="I259" s="550"/>
      <c r="J259" s="550"/>
      <c r="K259" s="312"/>
      <c r="L259" s="312"/>
      <c r="M259" s="312"/>
      <c r="N259" s="312"/>
      <c r="O259" s="312"/>
      <c r="P259" s="312"/>
      <c r="Q259" s="235">
        <f t="shared" si="15"/>
        <v>100</v>
      </c>
      <c r="R259" s="236" t="str">
        <f t="shared" si="14"/>
        <v>NO</v>
      </c>
      <c r="S259" s="236" t="str">
        <f t="shared" si="13"/>
        <v>Inviable Sanitariamente</v>
      </c>
      <c r="T259" s="44"/>
    </row>
    <row r="260" spans="1:20" s="43" customFormat="1" ht="32.1" customHeight="1">
      <c r="A260" s="310" t="s">
        <v>135</v>
      </c>
      <c r="B260" s="231" t="s">
        <v>3513</v>
      </c>
      <c r="C260" s="232" t="s">
        <v>3514</v>
      </c>
      <c r="D260" s="264">
        <v>143</v>
      </c>
      <c r="E260" s="312"/>
      <c r="F260" s="550">
        <v>88</v>
      </c>
      <c r="G260" s="550"/>
      <c r="H260" s="550"/>
      <c r="I260" s="550"/>
      <c r="J260" s="550"/>
      <c r="K260" s="312"/>
      <c r="L260" s="312"/>
      <c r="M260" s="312"/>
      <c r="N260" s="312"/>
      <c r="O260" s="312"/>
      <c r="P260" s="312"/>
      <c r="Q260" s="235">
        <f t="shared" si="15"/>
        <v>88</v>
      </c>
      <c r="R260" s="236" t="str">
        <f t="shared" si="14"/>
        <v>NO</v>
      </c>
      <c r="S260" s="236" t="str">
        <f t="shared" si="13"/>
        <v>Inviable Sanitariamente</v>
      </c>
      <c r="T260" s="44"/>
    </row>
    <row r="261" spans="1:20" s="43" customFormat="1" ht="32.1" customHeight="1">
      <c r="A261" s="310" t="s">
        <v>135</v>
      </c>
      <c r="B261" s="231" t="s">
        <v>3515</v>
      </c>
      <c r="C261" s="232" t="s">
        <v>3516</v>
      </c>
      <c r="D261" s="264">
        <v>55</v>
      </c>
      <c r="E261" s="312"/>
      <c r="F261" s="550"/>
      <c r="G261" s="550"/>
      <c r="H261" s="550"/>
      <c r="I261" s="550">
        <v>100</v>
      </c>
      <c r="J261" s="550"/>
      <c r="K261" s="312"/>
      <c r="L261" s="312"/>
      <c r="M261" s="312"/>
      <c r="N261" s="312"/>
      <c r="O261" s="312"/>
      <c r="P261" s="312"/>
      <c r="Q261" s="235">
        <f t="shared" si="15"/>
        <v>100</v>
      </c>
      <c r="R261" s="236" t="str">
        <f t="shared" si="14"/>
        <v>NO</v>
      </c>
      <c r="S261" s="236" t="str">
        <f t="shared" si="13"/>
        <v>Inviable Sanitariamente</v>
      </c>
      <c r="T261" s="44"/>
    </row>
    <row r="262" spans="1:20" s="43" customFormat="1" ht="32.1" customHeight="1">
      <c r="A262" s="310" t="s">
        <v>135</v>
      </c>
      <c r="B262" s="231" t="s">
        <v>3517</v>
      </c>
      <c r="C262" s="538" t="s">
        <v>3518</v>
      </c>
      <c r="D262" s="298">
        <v>120</v>
      </c>
      <c r="E262" s="312"/>
      <c r="F262" s="550"/>
      <c r="G262" s="550"/>
      <c r="H262" s="550"/>
      <c r="I262" s="550"/>
      <c r="J262" s="550"/>
      <c r="K262" s="312"/>
      <c r="L262" s="312"/>
      <c r="M262" s="312"/>
      <c r="N262" s="312"/>
      <c r="O262" s="312"/>
      <c r="P262" s="312"/>
      <c r="Q262" s="235"/>
      <c r="R262" s="535"/>
      <c r="S262" s="535"/>
      <c r="T262" s="44"/>
    </row>
    <row r="263" spans="1:20" s="43" customFormat="1" ht="32.1" customHeight="1">
      <c r="A263" s="310" t="s">
        <v>135</v>
      </c>
      <c r="B263" s="231" t="s">
        <v>3519</v>
      </c>
      <c r="C263" s="232" t="s">
        <v>3520</v>
      </c>
      <c r="D263" s="264">
        <v>160</v>
      </c>
      <c r="E263" s="312"/>
      <c r="F263" s="550"/>
      <c r="G263" s="550"/>
      <c r="H263" s="550">
        <v>100</v>
      </c>
      <c r="I263" s="550"/>
      <c r="J263" s="550"/>
      <c r="K263" s="312"/>
      <c r="L263" s="312"/>
      <c r="M263" s="312"/>
      <c r="N263" s="312"/>
      <c r="O263" s="312"/>
      <c r="P263" s="312"/>
      <c r="Q263" s="235">
        <f>AVERAGE(E263:P263)</f>
        <v>100</v>
      </c>
      <c r="R263" s="236" t="str">
        <f t="shared" si="14"/>
        <v>NO</v>
      </c>
      <c r="S263" s="236" t="str">
        <f>IF(Q263&lt;=5,"Sin Riesgo",IF(Q263 &lt;=14,"Bajo",IF(Q263&lt;=35,"Medio",IF(Q263&lt;=80,"Alto","Inviable Sanitariamente"))))</f>
        <v>Inviable Sanitariamente</v>
      </c>
      <c r="T263" s="44"/>
    </row>
    <row r="264" spans="1:20" s="156" customFormat="1" ht="32.1" customHeight="1">
      <c r="A264" s="310" t="s">
        <v>135</v>
      </c>
      <c r="B264" s="231" t="s">
        <v>3521</v>
      </c>
      <c r="C264" s="232" t="s">
        <v>3522</v>
      </c>
      <c r="D264" s="264">
        <v>60</v>
      </c>
      <c r="E264" s="312"/>
      <c r="F264" s="550"/>
      <c r="G264" s="550"/>
      <c r="H264" s="550"/>
      <c r="I264" s="550"/>
      <c r="J264" s="550">
        <v>97.35</v>
      </c>
      <c r="K264" s="312"/>
      <c r="L264" s="312"/>
      <c r="M264" s="312"/>
      <c r="N264" s="312"/>
      <c r="O264" s="312"/>
      <c r="P264" s="312"/>
      <c r="Q264" s="235">
        <f>AVERAGE(E264:P264)</f>
        <v>97.35</v>
      </c>
      <c r="R264" s="236" t="str">
        <f t="shared" si="14"/>
        <v>NO</v>
      </c>
      <c r="S264" s="236" t="str">
        <f>IF(Q264&lt;=5,"Sin Riesgo",IF(Q264 &lt;=14,"Bajo",IF(Q264&lt;=35,"Medio",IF(Q264&lt;=80,"Alto","Inviable Sanitariamente"))))</f>
        <v>Inviable Sanitariamente</v>
      </c>
      <c r="T264" s="155"/>
    </row>
    <row r="265" spans="1:20" s="1" customFormat="1" ht="32.1" customHeight="1">
      <c r="A265" s="88"/>
      <c r="B265" s="157"/>
      <c r="C265" s="181"/>
      <c r="D265" s="179"/>
      <c r="E265" s="180"/>
      <c r="F265" s="180"/>
      <c r="G265" s="180"/>
      <c r="H265" s="180"/>
      <c r="I265" s="180"/>
      <c r="J265" s="180"/>
      <c r="K265" s="180"/>
      <c r="L265" s="180"/>
      <c r="M265" s="180"/>
      <c r="N265" s="180"/>
      <c r="O265" s="180"/>
      <c r="P265" s="180"/>
      <c r="Q265" s="64"/>
      <c r="R265" s="107"/>
      <c r="S265" s="109"/>
      <c r="T265" s="2"/>
    </row>
    <row r="266" spans="1:20" s="1" customFormat="1" ht="32.1" customHeight="1">
      <c r="A266" s="88"/>
      <c r="B266" s="157"/>
      <c r="C266" s="157"/>
      <c r="D266" s="158"/>
      <c r="E266" s="159"/>
      <c r="F266" s="159"/>
      <c r="G266" s="159"/>
      <c r="H266" s="159"/>
      <c r="I266" s="159"/>
      <c r="J266" s="159"/>
      <c r="K266" s="159"/>
      <c r="L266" s="159"/>
      <c r="M266" s="159"/>
      <c r="N266" s="159"/>
      <c r="O266" s="159"/>
      <c r="P266" s="159"/>
      <c r="Q266" s="160"/>
      <c r="R266" s="160"/>
      <c r="S266" s="161"/>
      <c r="T266" s="2"/>
    </row>
    <row r="267" spans="1:20" s="1" customFormat="1" ht="46.5" customHeight="1">
      <c r="A267" s="200" t="s">
        <v>3656</v>
      </c>
      <c r="B267" s="200" t="s">
        <v>3699</v>
      </c>
      <c r="C267" s="628"/>
      <c r="D267" s="629"/>
      <c r="E267" s="629"/>
      <c r="F267" s="629"/>
      <c r="G267" s="629"/>
      <c r="H267" s="629"/>
      <c r="I267" s="629"/>
      <c r="J267" s="629"/>
      <c r="K267" s="629"/>
      <c r="L267" s="629"/>
      <c r="M267" s="629"/>
      <c r="N267" s="629"/>
      <c r="O267" s="629"/>
      <c r="P267" s="629"/>
      <c r="Q267" s="629"/>
      <c r="R267" s="629"/>
      <c r="S267" s="629"/>
      <c r="T267" s="2"/>
    </row>
    <row r="268" spans="1:20" s="1" customFormat="1" ht="32.1" customHeight="1">
      <c r="A268" s="190" t="s">
        <v>3617</v>
      </c>
      <c r="B268" s="198">
        <f>COUNTIF(E11:P264,"&lt;=5")</f>
        <v>76</v>
      </c>
      <c r="C268" s="642"/>
      <c r="D268" s="643"/>
      <c r="E268" s="643"/>
      <c r="F268" s="643"/>
      <c r="G268" s="643"/>
      <c r="H268" s="643"/>
      <c r="I268" s="643"/>
      <c r="J268" s="643"/>
      <c r="K268" s="643"/>
      <c r="L268" s="643"/>
      <c r="M268" s="643"/>
      <c r="N268" s="643"/>
      <c r="O268" s="643"/>
      <c r="P268" s="643"/>
      <c r="Q268" s="643"/>
      <c r="R268" s="643"/>
      <c r="S268" s="643"/>
      <c r="T268" s="2"/>
    </row>
    <row r="269" spans="1:20" s="1" customFormat="1" ht="48.75" customHeight="1">
      <c r="A269" s="191" t="s">
        <v>3618</v>
      </c>
      <c r="B269" s="203">
        <f>COUNTIFS(E11:P264,"&gt;5",E11:P264,"&lt;=14")</f>
        <v>6</v>
      </c>
      <c r="C269" s="608"/>
      <c r="D269" s="609"/>
      <c r="E269" s="609"/>
      <c r="F269" s="609"/>
      <c r="G269" s="609"/>
      <c r="H269" s="609"/>
      <c r="I269" s="609"/>
      <c r="J269" s="609"/>
      <c r="K269" s="609"/>
      <c r="L269" s="609"/>
      <c r="M269" s="609"/>
      <c r="N269" s="609"/>
      <c r="O269" s="609"/>
      <c r="P269" s="609"/>
      <c r="Q269" s="609"/>
      <c r="R269" s="609"/>
      <c r="S269" s="609"/>
      <c r="T269" s="2"/>
    </row>
    <row r="270" spans="1:20" s="1" customFormat="1" ht="32.1" customHeight="1">
      <c r="A270" s="192" t="s">
        <v>3619</v>
      </c>
      <c r="B270" s="198">
        <f>COUNTIFS(E11:P264,"&gt;14",E11:P264,"&lt;=35")</f>
        <v>43</v>
      </c>
      <c r="C270" s="388"/>
      <c r="D270" s="402"/>
      <c r="E270" s="403"/>
      <c r="F270" s="403"/>
      <c r="G270" s="403"/>
      <c r="H270" s="403"/>
      <c r="I270" s="403"/>
      <c r="J270" s="403"/>
      <c r="K270" s="403"/>
      <c r="L270" s="403"/>
      <c r="M270" s="403"/>
      <c r="N270" s="403"/>
      <c r="O270" s="403"/>
      <c r="P270" s="403"/>
      <c r="Q270" s="161"/>
      <c r="R270" s="161"/>
      <c r="S270" s="161"/>
      <c r="T270" s="2"/>
    </row>
    <row r="271" spans="1:20" s="1" customFormat="1" ht="32.1" customHeight="1">
      <c r="A271" s="193" t="s">
        <v>3620</v>
      </c>
      <c r="B271" s="198">
        <f>COUNTIFS(E11:P264,"&gt;35",E11:P264,"&lt;=80")</f>
        <v>131</v>
      </c>
      <c r="C271" s="404"/>
      <c r="D271" s="402"/>
      <c r="E271" s="403"/>
      <c r="F271" s="403"/>
      <c r="G271" s="403"/>
      <c r="H271" s="403"/>
      <c r="I271" s="403"/>
      <c r="J271" s="403"/>
      <c r="K271" s="403"/>
      <c r="L271" s="403"/>
      <c r="M271" s="403"/>
      <c r="N271" s="403"/>
      <c r="O271" s="403"/>
      <c r="P271" s="403"/>
      <c r="Q271" s="161"/>
      <c r="R271" s="161"/>
      <c r="S271" s="161"/>
      <c r="T271" s="2"/>
    </row>
    <row r="272" spans="1:20" s="1" customFormat="1" ht="39" customHeight="1">
      <c r="A272" s="194" t="s">
        <v>3621</v>
      </c>
      <c r="B272" s="198">
        <f>COUNTIFS(E11:P264,"&gt;80",E11:P264,"&lt;=100")</f>
        <v>100</v>
      </c>
      <c r="C272" s="393"/>
      <c r="D272" s="402"/>
      <c r="E272" s="403"/>
      <c r="F272" s="403"/>
      <c r="G272" s="403"/>
      <c r="H272" s="403"/>
      <c r="I272" s="403"/>
      <c r="J272" s="403"/>
      <c r="K272" s="403"/>
      <c r="L272" s="403"/>
      <c r="M272" s="403"/>
      <c r="N272" s="403"/>
      <c r="O272" s="403"/>
      <c r="P272" s="403"/>
      <c r="Q272" s="161"/>
      <c r="R272" s="161"/>
      <c r="S272" s="161"/>
      <c r="T272" s="2"/>
    </row>
    <row r="273" spans="1:20" s="1" customFormat="1" ht="32.1" customHeight="1">
      <c r="A273" s="213" t="s">
        <v>3622</v>
      </c>
      <c r="B273" s="214">
        <f>COUNT(E11:P264)</f>
        <v>356</v>
      </c>
      <c r="C273" s="393"/>
      <c r="D273" s="158"/>
      <c r="E273" s="159"/>
      <c r="F273" s="159"/>
      <c r="G273" s="159"/>
      <c r="H273" s="159"/>
      <c r="I273" s="159"/>
      <c r="J273" s="159"/>
      <c r="K273" s="159"/>
      <c r="L273" s="159"/>
      <c r="M273" s="159"/>
      <c r="N273" s="159"/>
      <c r="O273" s="159"/>
      <c r="P273" s="159"/>
      <c r="Q273" s="160"/>
      <c r="R273" s="160"/>
      <c r="S273" s="161"/>
      <c r="T273" s="2"/>
    </row>
    <row r="274" spans="1:20" s="1" customFormat="1" ht="36.75" customHeight="1">
      <c r="A274" s="197" t="s">
        <v>3624</v>
      </c>
      <c r="B274" s="199">
        <f>B273-B268</f>
        <v>280</v>
      </c>
      <c r="C274" s="157"/>
      <c r="D274" s="158"/>
      <c r="E274" s="159"/>
      <c r="F274" s="159"/>
      <c r="G274" s="159"/>
      <c r="H274" s="159"/>
      <c r="I274" s="159"/>
      <c r="J274" s="159"/>
      <c r="K274" s="159"/>
      <c r="L274" s="159"/>
      <c r="M274" s="159"/>
      <c r="N274" s="159"/>
      <c r="O274" s="159"/>
      <c r="P274" s="159"/>
      <c r="Q274" s="160"/>
      <c r="R274" s="160"/>
      <c r="S274" s="161"/>
      <c r="T274" s="2"/>
    </row>
    <row r="275" spans="1:20" s="1" customFormat="1" ht="32.1" customHeight="1">
      <c r="A275" s="88"/>
      <c r="B275" s="157"/>
      <c r="E275" s="159"/>
      <c r="F275" s="159"/>
      <c r="G275" s="159"/>
      <c r="H275" s="159"/>
      <c r="I275" s="159"/>
      <c r="J275" s="159"/>
      <c r="K275" s="159"/>
      <c r="L275" s="159"/>
      <c r="M275" s="159"/>
      <c r="N275" s="159"/>
      <c r="O275" s="159"/>
      <c r="P275" s="159"/>
      <c r="Q275" s="160"/>
      <c r="R275" s="160"/>
      <c r="S275" s="161"/>
      <c r="T275" s="2"/>
    </row>
    <row r="276" spans="1:20" s="1" customFormat="1" ht="32.1" customHeight="1">
      <c r="A276" s="88"/>
      <c r="B276" s="157"/>
      <c r="E276" s="159"/>
      <c r="F276" s="159"/>
      <c r="G276" s="159"/>
      <c r="H276" s="159"/>
      <c r="I276" s="159"/>
      <c r="J276" s="159"/>
      <c r="K276" s="159"/>
      <c r="L276" s="159"/>
      <c r="M276" s="159"/>
      <c r="N276" s="159"/>
      <c r="O276" s="159"/>
      <c r="P276" s="159"/>
      <c r="Q276" s="160"/>
      <c r="R276" s="160"/>
      <c r="S276" s="161"/>
      <c r="T276" s="2"/>
    </row>
    <row r="277" spans="1:20" s="1" customFormat="1" ht="32.1" customHeight="1">
      <c r="A277" s="88"/>
      <c r="B277" s="157"/>
      <c r="E277" s="159"/>
      <c r="F277" s="159"/>
      <c r="G277" s="159"/>
      <c r="H277" s="159"/>
      <c r="I277" s="159"/>
      <c r="J277" s="159"/>
      <c r="K277" s="159"/>
      <c r="L277" s="159"/>
      <c r="M277" s="159"/>
      <c r="N277" s="159"/>
      <c r="O277" s="159"/>
      <c r="P277" s="159"/>
      <c r="Q277" s="160"/>
      <c r="R277" s="160"/>
      <c r="S277" s="161"/>
      <c r="T277" s="2"/>
    </row>
    <row r="278" spans="1:20" s="1" customFormat="1" ht="32.1" customHeight="1">
      <c r="A278" s="88"/>
      <c r="B278" s="157"/>
      <c r="E278" s="159"/>
      <c r="F278" s="159"/>
      <c r="G278" s="159"/>
      <c r="H278" s="159"/>
      <c r="I278" s="159"/>
      <c r="J278" s="159"/>
      <c r="K278" s="159"/>
      <c r="L278" s="159"/>
      <c r="M278" s="159"/>
      <c r="N278" s="159"/>
      <c r="O278" s="159"/>
      <c r="P278" s="159"/>
      <c r="Q278" s="160"/>
      <c r="R278" s="160"/>
      <c r="S278" s="161"/>
      <c r="T278" s="2"/>
    </row>
    <row r="279" spans="1:20" s="1" customFormat="1" ht="32.1" customHeight="1">
      <c r="A279" s="88"/>
      <c r="B279" s="157"/>
      <c r="E279" s="159"/>
      <c r="F279" s="159"/>
      <c r="G279" s="159"/>
      <c r="H279" s="159"/>
      <c r="I279" s="159"/>
      <c r="J279" s="159"/>
      <c r="K279" s="159"/>
      <c r="L279" s="159"/>
      <c r="M279" s="159"/>
      <c r="N279" s="159"/>
      <c r="O279" s="159"/>
      <c r="P279" s="159"/>
      <c r="Q279" s="160"/>
      <c r="R279" s="160"/>
      <c r="S279" s="161"/>
      <c r="T279" s="2"/>
    </row>
    <row r="280" spans="1:20" s="1" customFormat="1" ht="32.1" customHeight="1">
      <c r="A280" s="88"/>
      <c r="B280" s="157"/>
      <c r="E280" s="159"/>
      <c r="F280" s="159"/>
      <c r="G280" s="159"/>
      <c r="H280" s="159"/>
      <c r="I280" s="159"/>
      <c r="J280" s="159"/>
      <c r="K280" s="159"/>
      <c r="L280" s="159"/>
      <c r="M280" s="159"/>
      <c r="N280" s="159"/>
      <c r="O280" s="159"/>
      <c r="P280" s="159"/>
      <c r="Q280" s="160"/>
      <c r="R280" s="160"/>
      <c r="S280" s="161"/>
      <c r="T280" s="2"/>
    </row>
    <row r="281" spans="1:20" s="1" customFormat="1" ht="32.1" customHeight="1">
      <c r="A281" s="88"/>
      <c r="B281" s="157"/>
      <c r="E281" s="159"/>
      <c r="F281" s="159"/>
      <c r="G281" s="159"/>
      <c r="H281" s="159"/>
      <c r="I281" s="159"/>
      <c r="J281" s="159"/>
      <c r="K281" s="159"/>
      <c r="L281" s="159"/>
      <c r="M281" s="159"/>
      <c r="N281" s="159"/>
      <c r="O281" s="159"/>
      <c r="P281" s="159"/>
      <c r="Q281" s="160"/>
      <c r="R281" s="160"/>
      <c r="S281" s="161"/>
      <c r="T281" s="2"/>
    </row>
    <row r="282" spans="1:20" s="1" customFormat="1" ht="32.1" customHeight="1">
      <c r="A282" s="88"/>
      <c r="B282" s="157"/>
      <c r="C282" s="157"/>
      <c r="D282" s="158"/>
      <c r="E282" s="159"/>
      <c r="F282" s="159"/>
      <c r="G282" s="159"/>
      <c r="H282" s="159"/>
      <c r="I282" s="159"/>
      <c r="J282" s="159"/>
      <c r="K282" s="159"/>
      <c r="L282" s="159"/>
      <c r="M282" s="159"/>
      <c r="N282" s="159"/>
      <c r="O282" s="159"/>
      <c r="P282" s="159"/>
      <c r="Q282" s="160"/>
      <c r="R282" s="160"/>
      <c r="S282" s="161"/>
      <c r="T282" s="2"/>
    </row>
    <row r="283" spans="1:20" s="1" customFormat="1" ht="32.1" customHeight="1">
      <c r="A283" s="88"/>
      <c r="B283" s="157"/>
      <c r="C283" s="157"/>
      <c r="D283" s="158"/>
      <c r="E283" s="159"/>
      <c r="F283" s="159"/>
      <c r="G283" s="159"/>
      <c r="H283" s="159"/>
      <c r="I283" s="159"/>
      <c r="J283" s="159"/>
      <c r="K283" s="159"/>
      <c r="L283" s="159"/>
      <c r="M283" s="159"/>
      <c r="N283" s="159"/>
      <c r="O283" s="159"/>
      <c r="P283" s="159"/>
      <c r="Q283" s="160"/>
      <c r="R283" s="160"/>
      <c r="S283" s="161"/>
      <c r="T283" s="2"/>
    </row>
    <row r="284" spans="1:20" s="1" customFormat="1" ht="32.1" customHeight="1">
      <c r="A284" s="88"/>
      <c r="B284" s="157"/>
      <c r="C284" s="157"/>
      <c r="D284" s="158"/>
      <c r="E284" s="159"/>
      <c r="F284" s="159"/>
      <c r="G284" s="162"/>
      <c r="H284" s="159"/>
      <c r="I284" s="159"/>
      <c r="J284" s="159"/>
      <c r="K284" s="159"/>
      <c r="L284" s="159"/>
      <c r="M284" s="159"/>
      <c r="N284" s="159"/>
      <c r="O284" s="159"/>
      <c r="P284" s="159"/>
      <c r="Q284" s="160"/>
      <c r="R284" s="160"/>
      <c r="S284" s="161"/>
      <c r="T284" s="2"/>
    </row>
    <row r="285" spans="1:20" s="1" customFormat="1" ht="32.1" customHeight="1">
      <c r="A285" s="88"/>
      <c r="B285" s="157"/>
      <c r="C285" s="157"/>
      <c r="D285" s="158"/>
      <c r="E285" s="159"/>
      <c r="F285" s="159"/>
      <c r="G285" s="159"/>
      <c r="H285" s="159"/>
      <c r="I285" s="159"/>
      <c r="J285" s="159"/>
      <c r="K285" s="159"/>
      <c r="L285" s="159"/>
      <c r="M285" s="159"/>
      <c r="N285" s="159"/>
      <c r="O285" s="159"/>
      <c r="P285" s="159"/>
      <c r="Q285" s="160"/>
      <c r="R285" s="160"/>
      <c r="S285" s="161"/>
      <c r="T285" s="2"/>
    </row>
    <row r="286" spans="1:20" s="1" customFormat="1" ht="32.1" customHeight="1">
      <c r="A286" s="88"/>
      <c r="B286" s="157"/>
      <c r="C286" s="157"/>
      <c r="D286" s="158"/>
      <c r="E286" s="159"/>
      <c r="F286" s="159"/>
      <c r="G286" s="159"/>
      <c r="H286" s="159"/>
      <c r="I286" s="159"/>
      <c r="J286" s="159"/>
      <c r="K286" s="159"/>
      <c r="L286" s="159"/>
      <c r="M286" s="159"/>
      <c r="N286" s="159"/>
      <c r="O286" s="159"/>
      <c r="P286" s="159"/>
      <c r="Q286" s="160"/>
      <c r="R286" s="160"/>
      <c r="S286" s="161"/>
      <c r="T286" s="2"/>
    </row>
    <row r="287" spans="1:20" s="1" customFormat="1" ht="32.1" customHeight="1">
      <c r="A287" s="88"/>
      <c r="B287" s="157"/>
      <c r="C287" s="157"/>
      <c r="D287" s="158"/>
      <c r="E287" s="159"/>
      <c r="F287" s="159"/>
      <c r="G287" s="159"/>
      <c r="H287" s="159"/>
      <c r="I287" s="159"/>
      <c r="J287" s="159"/>
      <c r="K287" s="159"/>
      <c r="L287" s="159"/>
      <c r="M287" s="159"/>
      <c r="N287" s="159"/>
      <c r="O287" s="159"/>
      <c r="P287" s="159"/>
      <c r="Q287" s="160"/>
      <c r="R287" s="160"/>
      <c r="S287" s="161"/>
      <c r="T287" s="2"/>
    </row>
    <row r="288" spans="1:20" s="1" customFormat="1" ht="32.1" customHeight="1">
      <c r="A288" s="88"/>
      <c r="B288" s="157"/>
      <c r="C288" s="157"/>
      <c r="D288" s="158"/>
      <c r="E288" s="159"/>
      <c r="F288" s="159"/>
      <c r="G288" s="159"/>
      <c r="H288" s="159"/>
      <c r="I288" s="159"/>
      <c r="J288" s="159"/>
      <c r="K288" s="159"/>
      <c r="L288" s="159"/>
      <c r="M288" s="159"/>
      <c r="N288" s="159"/>
      <c r="O288" s="159"/>
      <c r="P288" s="159"/>
      <c r="Q288" s="160"/>
      <c r="R288" s="160"/>
      <c r="S288" s="161"/>
      <c r="T288" s="2"/>
    </row>
    <row r="289" spans="1:20" s="1" customFormat="1" ht="32.1" customHeight="1">
      <c r="A289" s="88"/>
      <c r="B289" s="157"/>
      <c r="C289" s="157"/>
      <c r="D289" s="158"/>
      <c r="E289" s="159"/>
      <c r="F289" s="159"/>
      <c r="G289" s="159"/>
      <c r="H289" s="159"/>
      <c r="I289" s="159"/>
      <c r="J289" s="159"/>
      <c r="K289" s="159"/>
      <c r="L289" s="159"/>
      <c r="M289" s="159"/>
      <c r="N289" s="159"/>
      <c r="O289" s="159"/>
      <c r="P289" s="159"/>
      <c r="Q289" s="160"/>
      <c r="R289" s="160"/>
      <c r="S289" s="161"/>
      <c r="T289" s="2"/>
    </row>
    <row r="290" spans="1:20" s="1" customFormat="1" ht="32.1" customHeight="1">
      <c r="A290" s="88"/>
      <c r="B290" s="157"/>
      <c r="C290" s="157"/>
      <c r="D290" s="158"/>
      <c r="E290" s="159"/>
      <c r="F290" s="159"/>
      <c r="G290" s="159"/>
      <c r="H290" s="159"/>
      <c r="I290" s="159"/>
      <c r="J290" s="159"/>
      <c r="K290" s="159"/>
      <c r="L290" s="159"/>
      <c r="M290" s="159"/>
      <c r="N290" s="159"/>
      <c r="O290" s="159"/>
      <c r="P290" s="159"/>
      <c r="Q290" s="160"/>
      <c r="R290" s="160"/>
      <c r="S290" s="161"/>
      <c r="T290" s="2"/>
    </row>
    <row r="291" spans="1:20" s="1" customFormat="1" ht="32.1" customHeight="1">
      <c r="A291" s="88"/>
      <c r="B291" s="157"/>
      <c r="C291" s="157"/>
      <c r="D291" s="158"/>
      <c r="E291" s="159"/>
      <c r="F291" s="159"/>
      <c r="G291" s="159"/>
      <c r="H291" s="159"/>
      <c r="I291" s="159"/>
      <c r="J291" s="159"/>
      <c r="K291" s="159"/>
      <c r="L291" s="159"/>
      <c r="M291" s="159"/>
      <c r="N291" s="159"/>
      <c r="O291" s="159"/>
      <c r="P291" s="159"/>
      <c r="Q291" s="160"/>
      <c r="R291" s="160"/>
      <c r="S291" s="161"/>
      <c r="T291" s="2"/>
    </row>
    <row r="292" spans="1:20" s="1" customFormat="1" ht="32.1" customHeight="1">
      <c r="A292" s="88"/>
      <c r="B292" s="157"/>
      <c r="C292" s="157"/>
      <c r="D292" s="158"/>
      <c r="E292" s="159"/>
      <c r="F292" s="159"/>
      <c r="G292" s="159"/>
      <c r="H292" s="159"/>
      <c r="I292" s="159"/>
      <c r="J292" s="159"/>
      <c r="K292" s="159"/>
      <c r="L292" s="159"/>
      <c r="M292" s="159"/>
      <c r="N292" s="159"/>
      <c r="O292" s="159"/>
      <c r="P292" s="159"/>
      <c r="Q292" s="160"/>
      <c r="R292" s="160"/>
      <c r="S292" s="161"/>
      <c r="T292" s="2"/>
    </row>
    <row r="293" spans="1:20" s="1" customFormat="1" ht="32.1" customHeight="1">
      <c r="A293" s="88"/>
      <c r="B293" s="157"/>
      <c r="C293" s="157"/>
      <c r="D293" s="158"/>
      <c r="E293" s="159"/>
      <c r="F293" s="159"/>
      <c r="G293" s="159"/>
      <c r="H293" s="159"/>
      <c r="I293" s="159"/>
      <c r="J293" s="159"/>
      <c r="K293" s="159"/>
      <c r="L293" s="159"/>
      <c r="M293" s="159"/>
      <c r="N293" s="159"/>
      <c r="O293" s="159"/>
      <c r="P293" s="159"/>
      <c r="Q293" s="160"/>
      <c r="R293" s="160"/>
      <c r="S293" s="161"/>
      <c r="T293" s="2"/>
    </row>
    <row r="294" spans="1:20" s="1" customFormat="1" ht="32.1" customHeight="1">
      <c r="A294" s="88"/>
      <c r="B294" s="157"/>
      <c r="C294" s="157"/>
      <c r="D294" s="158"/>
      <c r="E294" s="159"/>
      <c r="F294" s="159"/>
      <c r="G294" s="159"/>
      <c r="H294" s="159"/>
      <c r="I294" s="159"/>
      <c r="J294" s="159"/>
      <c r="K294" s="159"/>
      <c r="L294" s="159"/>
      <c r="M294" s="159"/>
      <c r="N294" s="159"/>
      <c r="O294" s="159"/>
      <c r="P294" s="159"/>
      <c r="Q294" s="160"/>
      <c r="R294" s="160"/>
      <c r="S294" s="161"/>
      <c r="T294" s="2"/>
    </row>
    <row r="295" spans="1:20" s="1" customFormat="1" ht="32.1" customHeight="1">
      <c r="A295" s="88"/>
      <c r="B295" s="157"/>
      <c r="C295" s="157"/>
      <c r="D295" s="158"/>
      <c r="E295" s="159"/>
      <c r="F295" s="159"/>
      <c r="G295" s="159"/>
      <c r="H295" s="159"/>
      <c r="I295" s="159"/>
      <c r="J295" s="159"/>
      <c r="K295" s="159"/>
      <c r="L295" s="159"/>
      <c r="M295" s="159"/>
      <c r="N295" s="159"/>
      <c r="O295" s="159"/>
      <c r="P295" s="159"/>
      <c r="Q295" s="160"/>
      <c r="R295" s="160"/>
      <c r="S295" s="161"/>
      <c r="T295" s="2"/>
    </row>
    <row r="296" spans="1:20" s="1" customFormat="1" ht="32.1" customHeight="1">
      <c r="A296" s="88"/>
      <c r="B296" s="157"/>
      <c r="C296" s="157"/>
      <c r="D296" s="158"/>
      <c r="E296" s="159"/>
      <c r="F296" s="159"/>
      <c r="G296" s="159"/>
      <c r="H296" s="159"/>
      <c r="I296" s="159"/>
      <c r="J296" s="159"/>
      <c r="K296" s="159"/>
      <c r="L296" s="159"/>
      <c r="M296" s="159"/>
      <c r="N296" s="159"/>
      <c r="O296" s="159"/>
      <c r="P296" s="159"/>
      <c r="Q296" s="160"/>
      <c r="R296" s="160"/>
      <c r="S296" s="161"/>
      <c r="T296" s="2"/>
    </row>
    <row r="297" spans="1:20" s="1" customFormat="1" ht="32.1" customHeight="1">
      <c r="A297" s="88"/>
      <c r="B297" s="157"/>
      <c r="C297" s="157"/>
      <c r="D297" s="158"/>
      <c r="E297" s="159"/>
      <c r="F297" s="159"/>
      <c r="G297" s="159"/>
      <c r="H297" s="159"/>
      <c r="I297" s="159"/>
      <c r="J297" s="159"/>
      <c r="K297" s="159"/>
      <c r="L297" s="159"/>
      <c r="M297" s="159"/>
      <c r="N297" s="159"/>
      <c r="O297" s="159"/>
      <c r="P297" s="159"/>
      <c r="Q297" s="160"/>
      <c r="R297" s="160"/>
      <c r="S297" s="161"/>
      <c r="T297" s="2"/>
    </row>
    <row r="298" spans="1:20" s="1" customFormat="1" ht="32.1" customHeight="1">
      <c r="A298" s="88"/>
      <c r="B298" s="157"/>
      <c r="C298" s="157"/>
      <c r="D298" s="158"/>
      <c r="E298" s="159"/>
      <c r="F298" s="159"/>
      <c r="G298" s="159"/>
      <c r="H298" s="159"/>
      <c r="I298" s="159"/>
      <c r="J298" s="159"/>
      <c r="K298" s="159"/>
      <c r="L298" s="159"/>
      <c r="M298" s="159"/>
      <c r="N298" s="159"/>
      <c r="O298" s="159"/>
      <c r="P298" s="159"/>
      <c r="Q298" s="160"/>
      <c r="R298" s="160"/>
      <c r="S298" s="161"/>
      <c r="T298" s="2"/>
    </row>
    <row r="299" spans="1:20" s="1" customFormat="1" ht="32.1" customHeight="1">
      <c r="A299" s="88"/>
      <c r="B299" s="157"/>
      <c r="C299" s="157"/>
      <c r="D299" s="158"/>
      <c r="E299" s="159"/>
      <c r="F299" s="159"/>
      <c r="G299" s="159"/>
      <c r="H299" s="159"/>
      <c r="I299" s="159"/>
      <c r="J299" s="159"/>
      <c r="K299" s="159"/>
      <c r="L299" s="159"/>
      <c r="M299" s="159"/>
      <c r="N299" s="159"/>
      <c r="O299" s="159"/>
      <c r="P299" s="159"/>
      <c r="Q299" s="160"/>
      <c r="R299" s="160"/>
      <c r="S299" s="161"/>
      <c r="T299" s="2"/>
    </row>
    <row r="300" spans="1:20" s="1" customFormat="1" ht="32.1" customHeight="1">
      <c r="A300" s="88"/>
      <c r="B300" s="157"/>
      <c r="C300" s="157"/>
      <c r="D300" s="158"/>
      <c r="E300" s="159"/>
      <c r="F300" s="159"/>
      <c r="G300" s="159"/>
      <c r="H300" s="159"/>
      <c r="I300" s="159"/>
      <c r="J300" s="159"/>
      <c r="K300" s="159"/>
      <c r="L300" s="159"/>
      <c r="M300" s="159"/>
      <c r="N300" s="159"/>
      <c r="O300" s="159"/>
      <c r="P300" s="159"/>
      <c r="Q300" s="160"/>
      <c r="R300" s="160"/>
      <c r="S300" s="161"/>
      <c r="T300" s="2"/>
    </row>
    <row r="301" spans="1:20" s="1" customFormat="1" ht="32.1" customHeight="1">
      <c r="A301" s="88"/>
      <c r="B301" s="157"/>
      <c r="C301" s="157"/>
      <c r="D301" s="158"/>
      <c r="E301" s="159"/>
      <c r="F301" s="159"/>
      <c r="G301" s="159"/>
      <c r="H301" s="159"/>
      <c r="I301" s="159"/>
      <c r="J301" s="159"/>
      <c r="K301" s="159"/>
      <c r="L301" s="159"/>
      <c r="M301" s="159"/>
      <c r="N301" s="159"/>
      <c r="O301" s="159"/>
      <c r="P301" s="159"/>
      <c r="Q301" s="160"/>
      <c r="R301" s="160"/>
      <c r="S301" s="161"/>
      <c r="T301" s="2"/>
    </row>
    <row r="302" spans="1:20" s="1" customFormat="1" ht="32.1" customHeight="1">
      <c r="A302" s="88"/>
      <c r="B302" s="157"/>
      <c r="C302" s="157"/>
      <c r="D302" s="158"/>
      <c r="E302" s="159"/>
      <c r="F302" s="159"/>
      <c r="G302" s="159"/>
      <c r="H302" s="159"/>
      <c r="I302" s="159"/>
      <c r="J302" s="159"/>
      <c r="K302" s="159"/>
      <c r="L302" s="159"/>
      <c r="M302" s="159"/>
      <c r="N302" s="159"/>
      <c r="O302" s="159"/>
      <c r="P302" s="159"/>
      <c r="Q302" s="160"/>
      <c r="R302" s="160"/>
      <c r="S302" s="161"/>
      <c r="T302" s="2"/>
    </row>
    <row r="303" spans="1:20" s="1" customFormat="1" ht="32.1" customHeight="1">
      <c r="A303" s="88"/>
      <c r="B303" s="157"/>
      <c r="C303" s="157"/>
      <c r="D303" s="158"/>
      <c r="E303" s="159"/>
      <c r="F303" s="159"/>
      <c r="G303" s="159"/>
      <c r="H303" s="159"/>
      <c r="I303" s="159"/>
      <c r="J303" s="159"/>
      <c r="K303" s="159"/>
      <c r="L303" s="159"/>
      <c r="M303" s="159"/>
      <c r="N303" s="159"/>
      <c r="O303" s="159"/>
      <c r="P303" s="159"/>
      <c r="Q303" s="160"/>
      <c r="R303" s="160"/>
      <c r="S303" s="161"/>
      <c r="T303" s="2"/>
    </row>
    <row r="304" spans="1:20" s="1" customFormat="1" ht="32.1" customHeight="1">
      <c r="A304" s="88"/>
      <c r="B304" s="157"/>
      <c r="C304" s="157"/>
      <c r="D304" s="158"/>
      <c r="E304" s="159"/>
      <c r="F304" s="159"/>
      <c r="G304" s="159"/>
      <c r="H304" s="159"/>
      <c r="I304" s="159"/>
      <c r="J304" s="159"/>
      <c r="K304" s="159"/>
      <c r="L304" s="159"/>
      <c r="M304" s="159"/>
      <c r="N304" s="159"/>
      <c r="O304" s="159"/>
      <c r="P304" s="159"/>
      <c r="Q304" s="160"/>
      <c r="R304" s="160"/>
      <c r="S304" s="161"/>
      <c r="T304" s="2"/>
    </row>
    <row r="305" spans="1:20" s="1" customFormat="1" ht="32.1" customHeight="1">
      <c r="A305" s="88"/>
      <c r="B305" s="157"/>
      <c r="C305" s="157"/>
      <c r="D305" s="158"/>
      <c r="E305" s="159"/>
      <c r="F305" s="159"/>
      <c r="G305" s="159"/>
      <c r="H305" s="159"/>
      <c r="I305" s="159"/>
      <c r="J305" s="159"/>
      <c r="K305" s="159"/>
      <c r="L305" s="159"/>
      <c r="M305" s="159"/>
      <c r="N305" s="159"/>
      <c r="O305" s="159"/>
      <c r="P305" s="159"/>
      <c r="Q305" s="160"/>
      <c r="R305" s="160"/>
      <c r="S305" s="161"/>
      <c r="T305" s="2"/>
    </row>
    <row r="306" spans="1:20" s="1" customFormat="1" ht="32.1" customHeight="1">
      <c r="A306" s="88"/>
      <c r="B306" s="157"/>
      <c r="C306" s="157"/>
      <c r="D306" s="158"/>
      <c r="E306" s="159"/>
      <c r="F306" s="159"/>
      <c r="G306" s="159"/>
      <c r="H306" s="159"/>
      <c r="I306" s="159"/>
      <c r="J306" s="159"/>
      <c r="K306" s="159"/>
      <c r="L306" s="159"/>
      <c r="M306" s="159"/>
      <c r="N306" s="159"/>
      <c r="O306" s="159"/>
      <c r="P306" s="159"/>
      <c r="Q306" s="160"/>
      <c r="R306" s="160"/>
      <c r="S306" s="161"/>
      <c r="T306" s="2"/>
    </row>
    <row r="307" spans="1:20" s="1" customFormat="1" ht="32.1" customHeight="1">
      <c r="A307" s="88"/>
      <c r="B307" s="157"/>
      <c r="C307" s="157"/>
      <c r="D307" s="158"/>
      <c r="E307" s="159"/>
      <c r="F307" s="159"/>
      <c r="G307" s="159"/>
      <c r="H307" s="159"/>
      <c r="I307" s="159"/>
      <c r="J307" s="159"/>
      <c r="K307" s="159"/>
      <c r="L307" s="159"/>
      <c r="M307" s="159"/>
      <c r="N307" s="159"/>
      <c r="O307" s="159"/>
      <c r="P307" s="159"/>
      <c r="Q307" s="160"/>
      <c r="R307" s="160"/>
      <c r="S307" s="161"/>
      <c r="T307" s="2"/>
    </row>
    <row r="308" spans="1:20" s="1" customFormat="1" ht="32.1" customHeight="1">
      <c r="A308" s="88"/>
      <c r="B308" s="157"/>
      <c r="C308" s="157"/>
      <c r="D308" s="158"/>
      <c r="E308" s="159"/>
      <c r="F308" s="159"/>
      <c r="G308" s="159"/>
      <c r="H308" s="159"/>
      <c r="I308" s="159"/>
      <c r="J308" s="159"/>
      <c r="K308" s="159"/>
      <c r="L308" s="159"/>
      <c r="M308" s="159"/>
      <c r="N308" s="159"/>
      <c r="O308" s="159"/>
      <c r="P308" s="159"/>
      <c r="Q308" s="160"/>
      <c r="R308" s="160"/>
      <c r="S308" s="161"/>
      <c r="T308" s="2"/>
    </row>
    <row r="309" spans="1:20" s="1" customFormat="1" ht="32.1" customHeight="1">
      <c r="A309" s="88"/>
      <c r="B309" s="157"/>
      <c r="C309" s="157"/>
      <c r="D309" s="158"/>
      <c r="E309" s="159"/>
      <c r="F309" s="159"/>
      <c r="G309" s="159"/>
      <c r="H309" s="159"/>
      <c r="I309" s="159"/>
      <c r="J309" s="159"/>
      <c r="K309" s="159"/>
      <c r="L309" s="159"/>
      <c r="M309" s="159"/>
      <c r="N309" s="159"/>
      <c r="O309" s="162"/>
      <c r="P309" s="159"/>
      <c r="Q309" s="160"/>
      <c r="R309" s="160"/>
      <c r="S309" s="161"/>
      <c r="T309" s="2"/>
    </row>
    <row r="310" spans="1:20" s="1" customFormat="1" ht="32.1" customHeight="1">
      <c r="A310" s="88"/>
      <c r="B310" s="157"/>
      <c r="C310" s="157"/>
      <c r="D310" s="158"/>
      <c r="E310" s="159"/>
      <c r="F310" s="159"/>
      <c r="G310" s="159"/>
      <c r="H310" s="159"/>
      <c r="I310" s="159"/>
      <c r="J310" s="159"/>
      <c r="K310" s="159"/>
      <c r="L310" s="159"/>
      <c r="M310" s="159"/>
      <c r="N310" s="159"/>
      <c r="O310" s="159"/>
      <c r="P310" s="159"/>
      <c r="Q310" s="160"/>
      <c r="R310" s="160"/>
      <c r="S310" s="161"/>
      <c r="T310" s="2"/>
    </row>
    <row r="311" spans="1:20" s="1" customFormat="1" ht="32.1" customHeight="1">
      <c r="A311" s="88"/>
      <c r="B311" s="157"/>
      <c r="C311" s="157"/>
      <c r="D311" s="158"/>
      <c r="E311" s="159"/>
      <c r="F311" s="159"/>
      <c r="G311" s="159"/>
      <c r="H311" s="159"/>
      <c r="I311" s="159"/>
      <c r="J311" s="159"/>
      <c r="K311" s="159"/>
      <c r="L311" s="159"/>
      <c r="M311" s="159"/>
      <c r="N311" s="159"/>
      <c r="O311" s="159"/>
      <c r="P311" s="159"/>
      <c r="Q311" s="160"/>
      <c r="R311" s="160"/>
      <c r="S311" s="161"/>
      <c r="T311" s="2"/>
    </row>
    <row r="312" spans="1:20" s="1" customFormat="1" ht="32.1" customHeight="1">
      <c r="A312" s="88"/>
      <c r="B312" s="157"/>
      <c r="C312" s="157"/>
      <c r="D312" s="158"/>
      <c r="E312" s="159"/>
      <c r="F312" s="159"/>
      <c r="G312" s="159"/>
      <c r="H312" s="159"/>
      <c r="I312" s="159"/>
      <c r="J312" s="159"/>
      <c r="K312" s="159"/>
      <c r="L312" s="159"/>
      <c r="M312" s="159"/>
      <c r="N312" s="159"/>
      <c r="O312" s="159"/>
      <c r="P312" s="159"/>
      <c r="Q312" s="160"/>
      <c r="R312" s="160"/>
      <c r="S312" s="161"/>
      <c r="T312" s="2"/>
    </row>
    <row r="313" spans="1:20" s="1" customFormat="1" ht="32.1" customHeight="1">
      <c r="A313" s="88"/>
      <c r="B313" s="157"/>
      <c r="C313" s="157"/>
      <c r="D313" s="158"/>
      <c r="E313" s="159"/>
      <c r="F313" s="159"/>
      <c r="G313" s="159"/>
      <c r="H313" s="159"/>
      <c r="I313" s="159"/>
      <c r="J313" s="159"/>
      <c r="K313" s="159"/>
      <c r="L313" s="159"/>
      <c r="M313" s="159"/>
      <c r="N313" s="159"/>
      <c r="O313" s="159"/>
      <c r="P313" s="159"/>
      <c r="Q313" s="160"/>
      <c r="R313" s="160"/>
      <c r="S313" s="161"/>
      <c r="T313" s="2"/>
    </row>
    <row r="314" spans="1:20" s="1" customFormat="1" ht="32.1" customHeight="1">
      <c r="A314" s="88"/>
      <c r="B314" s="157"/>
      <c r="C314" s="157"/>
      <c r="D314" s="158"/>
      <c r="E314" s="159"/>
      <c r="F314" s="159"/>
      <c r="G314" s="159"/>
      <c r="H314" s="159"/>
      <c r="I314" s="159"/>
      <c r="J314" s="159"/>
      <c r="K314" s="159"/>
      <c r="L314" s="159"/>
      <c r="M314" s="159"/>
      <c r="N314" s="159"/>
      <c r="O314" s="159"/>
      <c r="P314" s="159"/>
      <c r="Q314" s="160"/>
      <c r="R314" s="160"/>
      <c r="S314" s="161"/>
      <c r="T314" s="2"/>
    </row>
    <row r="315" spans="1:20" s="1" customFormat="1" ht="32.1" customHeight="1">
      <c r="A315" s="88"/>
      <c r="B315" s="157"/>
      <c r="C315" s="157"/>
      <c r="D315" s="158"/>
      <c r="E315" s="159"/>
      <c r="F315" s="159"/>
      <c r="G315" s="159"/>
      <c r="H315" s="159"/>
      <c r="I315" s="159"/>
      <c r="J315" s="159"/>
      <c r="K315" s="159"/>
      <c r="L315" s="159"/>
      <c r="M315" s="159"/>
      <c r="N315" s="159"/>
      <c r="O315" s="159"/>
      <c r="P315" s="159"/>
      <c r="Q315" s="160"/>
      <c r="R315" s="160"/>
      <c r="S315" s="161"/>
      <c r="T315" s="2"/>
    </row>
    <row r="316" spans="1:20" s="1" customFormat="1" ht="32.1" customHeight="1">
      <c r="A316" s="88"/>
      <c r="B316" s="157"/>
      <c r="C316" s="157"/>
      <c r="D316" s="158"/>
      <c r="E316" s="159"/>
      <c r="F316" s="159"/>
      <c r="G316" s="159"/>
      <c r="H316" s="159"/>
      <c r="I316" s="159"/>
      <c r="J316" s="159"/>
      <c r="K316" s="159"/>
      <c r="L316" s="159"/>
      <c r="M316" s="159"/>
      <c r="N316" s="159"/>
      <c r="O316" s="162"/>
      <c r="P316" s="159"/>
      <c r="Q316" s="160"/>
      <c r="R316" s="160"/>
      <c r="S316" s="161"/>
      <c r="T316" s="2"/>
    </row>
    <row r="317" spans="1:20" s="1" customFormat="1" ht="32.1" customHeight="1">
      <c r="A317" s="88"/>
      <c r="B317" s="157"/>
      <c r="C317" s="157"/>
      <c r="D317" s="158"/>
      <c r="E317" s="159"/>
      <c r="F317" s="159"/>
      <c r="G317" s="162"/>
      <c r="H317" s="159"/>
      <c r="I317" s="159"/>
      <c r="J317" s="159"/>
      <c r="K317" s="159"/>
      <c r="L317" s="159"/>
      <c r="M317" s="159"/>
      <c r="N317" s="159"/>
      <c r="O317" s="159"/>
      <c r="P317" s="159"/>
      <c r="Q317" s="160"/>
      <c r="R317" s="160"/>
      <c r="S317" s="161"/>
      <c r="T317" s="2"/>
    </row>
    <row r="318" spans="1:20" s="1" customFormat="1" ht="32.1" customHeight="1">
      <c r="A318" s="88"/>
      <c r="B318" s="157"/>
      <c r="C318" s="157"/>
      <c r="D318" s="158"/>
      <c r="E318" s="159"/>
      <c r="F318" s="159"/>
      <c r="G318" s="159"/>
      <c r="H318" s="159"/>
      <c r="I318" s="159"/>
      <c r="J318" s="159"/>
      <c r="K318" s="159"/>
      <c r="L318" s="159"/>
      <c r="M318" s="159"/>
      <c r="N318" s="159"/>
      <c r="O318" s="162"/>
      <c r="P318" s="159"/>
      <c r="Q318" s="160"/>
      <c r="R318" s="160"/>
      <c r="S318" s="161"/>
      <c r="T318" s="2"/>
    </row>
    <row r="319" spans="1:20" s="1" customFormat="1" ht="32.1" customHeight="1">
      <c r="A319" s="88"/>
      <c r="B319" s="157"/>
      <c r="C319" s="157"/>
      <c r="D319" s="158"/>
      <c r="E319" s="159"/>
      <c r="F319" s="159"/>
      <c r="G319" s="159"/>
      <c r="H319" s="159"/>
      <c r="I319" s="159"/>
      <c r="J319" s="159"/>
      <c r="K319" s="159"/>
      <c r="L319" s="159"/>
      <c r="M319" s="159"/>
      <c r="N319" s="159"/>
      <c r="O319" s="159"/>
      <c r="P319" s="159"/>
      <c r="Q319" s="160"/>
      <c r="R319" s="160"/>
      <c r="S319" s="161"/>
      <c r="T319" s="2"/>
    </row>
    <row r="320" spans="1:20" s="1" customFormat="1" ht="32.1" customHeight="1">
      <c r="A320" s="88"/>
      <c r="B320" s="157"/>
      <c r="C320" s="157"/>
      <c r="D320" s="158"/>
      <c r="E320" s="159"/>
      <c r="F320" s="159"/>
      <c r="G320" s="159"/>
      <c r="H320" s="159"/>
      <c r="I320" s="159"/>
      <c r="J320" s="159"/>
      <c r="K320" s="159"/>
      <c r="L320" s="159"/>
      <c r="M320" s="159"/>
      <c r="N320" s="159"/>
      <c r="O320" s="159"/>
      <c r="P320" s="159"/>
      <c r="Q320" s="160"/>
      <c r="R320" s="160"/>
      <c r="S320" s="161"/>
      <c r="T320" s="2"/>
    </row>
    <row r="321" spans="1:20" s="1" customFormat="1" ht="32.1" customHeight="1">
      <c r="A321" s="88"/>
      <c r="B321" s="157"/>
      <c r="C321" s="157"/>
      <c r="D321" s="158"/>
      <c r="E321" s="159"/>
      <c r="F321" s="159"/>
      <c r="G321" s="159"/>
      <c r="H321" s="159"/>
      <c r="I321" s="159"/>
      <c r="J321" s="159"/>
      <c r="K321" s="159"/>
      <c r="L321" s="159"/>
      <c r="M321" s="159"/>
      <c r="N321" s="159"/>
      <c r="O321" s="159"/>
      <c r="P321" s="159"/>
      <c r="Q321" s="160"/>
      <c r="R321" s="160"/>
      <c r="S321" s="161"/>
      <c r="T321" s="2"/>
    </row>
    <row r="322" spans="1:20" s="1" customFormat="1" ht="32.1" customHeight="1">
      <c r="A322" s="88"/>
      <c r="B322" s="157"/>
      <c r="C322" s="157"/>
      <c r="D322" s="158"/>
      <c r="E322" s="159"/>
      <c r="F322" s="159"/>
      <c r="G322" s="159"/>
      <c r="H322" s="159"/>
      <c r="I322" s="159"/>
      <c r="J322" s="159"/>
      <c r="K322" s="159"/>
      <c r="L322" s="159"/>
      <c r="M322" s="159"/>
      <c r="N322" s="159"/>
      <c r="O322" s="159"/>
      <c r="P322" s="159"/>
      <c r="Q322" s="160"/>
      <c r="R322" s="160"/>
      <c r="S322" s="161"/>
      <c r="T322" s="2"/>
    </row>
    <row r="323" spans="1:20" s="1" customFormat="1" ht="32.1" customHeight="1">
      <c r="A323" s="88"/>
      <c r="B323" s="157"/>
      <c r="C323" s="157"/>
      <c r="D323" s="158"/>
      <c r="E323" s="159"/>
      <c r="F323" s="159"/>
      <c r="G323" s="159"/>
      <c r="H323" s="159"/>
      <c r="I323" s="159"/>
      <c r="J323" s="159"/>
      <c r="K323" s="159"/>
      <c r="L323" s="159"/>
      <c r="M323" s="159"/>
      <c r="N323" s="159"/>
      <c r="O323" s="162"/>
      <c r="P323" s="159"/>
      <c r="Q323" s="160"/>
      <c r="R323" s="160"/>
      <c r="S323" s="161"/>
      <c r="T323" s="2"/>
    </row>
    <row r="324" spans="1:20" s="1" customFormat="1" ht="32.1" customHeight="1">
      <c r="A324" s="88"/>
      <c r="B324" s="157"/>
      <c r="C324" s="157"/>
      <c r="D324" s="158"/>
      <c r="E324" s="159"/>
      <c r="F324" s="159"/>
      <c r="G324" s="159"/>
      <c r="H324" s="159"/>
      <c r="I324" s="159"/>
      <c r="J324" s="159"/>
      <c r="K324" s="159"/>
      <c r="L324" s="159"/>
      <c r="M324" s="159"/>
      <c r="N324" s="159"/>
      <c r="O324" s="159"/>
      <c r="P324" s="159"/>
      <c r="Q324" s="160"/>
      <c r="R324" s="160"/>
      <c r="S324" s="161"/>
      <c r="T324" s="2"/>
    </row>
    <row r="325" spans="1:20" s="1" customFormat="1" ht="32.1" customHeight="1">
      <c r="A325" s="88"/>
      <c r="B325" s="157"/>
      <c r="C325" s="157"/>
      <c r="D325" s="158"/>
      <c r="E325" s="159"/>
      <c r="F325" s="159"/>
      <c r="G325" s="159"/>
      <c r="H325" s="159"/>
      <c r="I325" s="159"/>
      <c r="J325" s="159"/>
      <c r="K325" s="159"/>
      <c r="L325" s="159"/>
      <c r="M325" s="159"/>
      <c r="N325" s="159"/>
      <c r="O325" s="159"/>
      <c r="P325" s="159"/>
      <c r="Q325" s="160"/>
      <c r="R325" s="160"/>
      <c r="S325" s="161"/>
      <c r="T325" s="2"/>
    </row>
    <row r="326" spans="1:20" s="1" customFormat="1" ht="32.1" customHeight="1">
      <c r="A326" s="88"/>
      <c r="B326" s="157"/>
      <c r="C326" s="157"/>
      <c r="D326" s="158"/>
      <c r="E326" s="159"/>
      <c r="F326" s="159"/>
      <c r="G326" s="159"/>
      <c r="H326" s="159"/>
      <c r="I326" s="159"/>
      <c r="J326" s="159"/>
      <c r="K326" s="159"/>
      <c r="L326" s="159"/>
      <c r="M326" s="159"/>
      <c r="N326" s="159"/>
      <c r="O326" s="159"/>
      <c r="P326" s="159"/>
      <c r="Q326" s="160"/>
      <c r="R326" s="160"/>
      <c r="S326" s="161"/>
      <c r="T326" s="2"/>
    </row>
    <row r="327" spans="1:20" ht="32.1" hidden="1" customHeight="1">
      <c r="A327" s="75" t="s">
        <v>2995</v>
      </c>
      <c r="B327" s="124" t="s">
        <v>3015</v>
      </c>
      <c r="C327" s="124" t="s">
        <v>3016</v>
      </c>
      <c r="D327" s="76">
        <v>102</v>
      </c>
      <c r="E327" s="84"/>
      <c r="F327" s="84"/>
      <c r="G327" s="84"/>
      <c r="H327" s="84"/>
      <c r="I327" s="136">
        <v>21</v>
      </c>
      <c r="J327" s="84"/>
      <c r="K327" s="84"/>
      <c r="L327" s="84"/>
      <c r="M327" s="84"/>
      <c r="N327" s="84"/>
      <c r="O327" s="84"/>
      <c r="P327" s="127">
        <v>0</v>
      </c>
      <c r="Q327" s="139">
        <f t="shared" ref="Q327:Q343" si="16">AVERAGE(E327:P327)</f>
        <v>10.5</v>
      </c>
      <c r="R327" s="131" t="str">
        <f t="shared" ref="R327:R360" si="17">IF(Q327&lt;5,"SI","NO")</f>
        <v>NO</v>
      </c>
      <c r="S327" s="140" t="str">
        <f t="shared" ref="S327:S343" si="18">IF(Q327&lt;5,"Sin Riesgo",IF(Q327 &lt;=14,"Bajo",IF(Q327&lt;=35,"Medio",IF(Q327&lt;=80,"Alto","Inviable Sanitariamente"))))</f>
        <v>Bajo</v>
      </c>
    </row>
    <row r="328" spans="1:20" ht="32.1" hidden="1" customHeight="1">
      <c r="A328" s="75" t="s">
        <v>2995</v>
      </c>
      <c r="B328" s="124" t="s">
        <v>3017</v>
      </c>
      <c r="C328" s="124" t="s">
        <v>3018</v>
      </c>
      <c r="D328" s="79">
        <v>65</v>
      </c>
      <c r="E328" s="84"/>
      <c r="F328" s="84"/>
      <c r="G328" s="84"/>
      <c r="H328" s="84"/>
      <c r="I328" s="84"/>
      <c r="J328" s="84"/>
      <c r="K328" s="84"/>
      <c r="L328" s="126">
        <v>97.4</v>
      </c>
      <c r="M328" s="84"/>
      <c r="N328" s="84"/>
      <c r="O328" s="127"/>
      <c r="P328" s="84"/>
      <c r="Q328" s="130">
        <f t="shared" si="16"/>
        <v>97.4</v>
      </c>
      <c r="R328" s="131" t="str">
        <f t="shared" si="17"/>
        <v>NO</v>
      </c>
      <c r="S328" s="132" t="str">
        <f t="shared" si="18"/>
        <v>Inviable Sanitariamente</v>
      </c>
    </row>
    <row r="329" spans="1:20" ht="32.1" hidden="1" customHeight="1">
      <c r="A329" s="75" t="s">
        <v>2995</v>
      </c>
      <c r="B329" s="124" t="s">
        <v>399</v>
      </c>
      <c r="C329" s="124" t="s">
        <v>3019</v>
      </c>
      <c r="D329" s="79">
        <v>15</v>
      </c>
      <c r="E329" s="84"/>
      <c r="F329" s="84"/>
      <c r="G329" s="84"/>
      <c r="H329" s="84"/>
      <c r="I329" s="84"/>
      <c r="J329" s="84"/>
      <c r="K329" s="84"/>
      <c r="L329" s="126">
        <v>97.4</v>
      </c>
      <c r="M329" s="136"/>
      <c r="N329" s="84"/>
      <c r="O329" s="84"/>
      <c r="P329" s="84"/>
      <c r="Q329" s="130">
        <f t="shared" si="16"/>
        <v>97.4</v>
      </c>
      <c r="R329" s="131" t="str">
        <f t="shared" si="17"/>
        <v>NO</v>
      </c>
      <c r="S329" s="132" t="str">
        <f t="shared" si="18"/>
        <v>Inviable Sanitariamente</v>
      </c>
    </row>
    <row r="330" spans="1:20" ht="32.1" hidden="1" customHeight="1">
      <c r="A330" s="75" t="s">
        <v>2995</v>
      </c>
      <c r="B330" s="124" t="s">
        <v>2620</v>
      </c>
      <c r="C330" s="124" t="s">
        <v>2621</v>
      </c>
      <c r="D330" s="76">
        <v>32</v>
      </c>
      <c r="E330" s="84"/>
      <c r="F330" s="84"/>
      <c r="G330" s="84"/>
      <c r="H330" s="84"/>
      <c r="I330" s="84"/>
      <c r="J330" s="84"/>
      <c r="K330" s="84"/>
      <c r="L330" s="133">
        <v>53.1</v>
      </c>
      <c r="M330" s="84"/>
      <c r="N330" s="84"/>
      <c r="O330" s="84"/>
      <c r="P330" s="84"/>
      <c r="Q330" s="134">
        <f t="shared" si="16"/>
        <v>53.1</v>
      </c>
      <c r="R330" s="131" t="str">
        <f t="shared" si="17"/>
        <v>NO</v>
      </c>
      <c r="S330" s="135" t="str">
        <f t="shared" si="18"/>
        <v>Alto</v>
      </c>
    </row>
    <row r="331" spans="1:20" ht="32.1" hidden="1" customHeight="1">
      <c r="A331" s="75" t="s">
        <v>2995</v>
      </c>
      <c r="B331" s="124" t="s">
        <v>3020</v>
      </c>
      <c r="C331" s="124" t="s">
        <v>3021</v>
      </c>
      <c r="D331" s="79">
        <v>86</v>
      </c>
      <c r="E331" s="84"/>
      <c r="F331" s="127">
        <v>0</v>
      </c>
      <c r="G331" s="133">
        <v>70.8</v>
      </c>
      <c r="H331" s="127">
        <v>0</v>
      </c>
      <c r="I331" s="127">
        <v>0</v>
      </c>
      <c r="J331" s="84"/>
      <c r="K331" s="127">
        <v>0</v>
      </c>
      <c r="L331" s="84"/>
      <c r="M331" s="84"/>
      <c r="N331" s="84"/>
      <c r="O331" s="133">
        <v>55.94</v>
      </c>
      <c r="P331" s="127">
        <v>0</v>
      </c>
      <c r="Q331" s="137">
        <f t="shared" si="16"/>
        <v>18.105714285714285</v>
      </c>
      <c r="R331" s="131" t="str">
        <f t="shared" si="17"/>
        <v>NO</v>
      </c>
      <c r="S331" s="138" t="str">
        <f t="shared" si="18"/>
        <v>Medio</v>
      </c>
    </row>
    <row r="332" spans="1:20" ht="32.1" hidden="1" customHeight="1">
      <c r="A332" s="75" t="s">
        <v>2995</v>
      </c>
      <c r="B332" s="124" t="s">
        <v>3022</v>
      </c>
      <c r="C332" s="124" t="s">
        <v>3023</v>
      </c>
      <c r="D332" s="79">
        <v>93</v>
      </c>
      <c r="E332" s="126">
        <v>97.4</v>
      </c>
      <c r="F332" s="84"/>
      <c r="G332" s="84"/>
      <c r="H332" s="84"/>
      <c r="I332" s="84"/>
      <c r="J332" s="84"/>
      <c r="K332" s="84"/>
      <c r="L332" s="84"/>
      <c r="M332" s="84"/>
      <c r="N332" s="84"/>
      <c r="O332" s="84"/>
      <c r="P332" s="84"/>
      <c r="Q332" s="130">
        <f t="shared" si="16"/>
        <v>97.4</v>
      </c>
      <c r="R332" s="131" t="str">
        <f t="shared" si="17"/>
        <v>NO</v>
      </c>
      <c r="S332" s="132" t="str">
        <f t="shared" si="18"/>
        <v>Inviable Sanitariamente</v>
      </c>
    </row>
    <row r="333" spans="1:20" ht="32.1" hidden="1" customHeight="1">
      <c r="A333" s="75" t="s">
        <v>2995</v>
      </c>
      <c r="B333" s="124" t="s">
        <v>3024</v>
      </c>
      <c r="C333" s="124" t="s">
        <v>3025</v>
      </c>
      <c r="D333" s="79">
        <v>55</v>
      </c>
      <c r="E333" s="84"/>
      <c r="F333" s="84"/>
      <c r="G333" s="84"/>
      <c r="H333" s="84"/>
      <c r="I333" s="84"/>
      <c r="J333" s="84"/>
      <c r="K333" s="84"/>
      <c r="L333" s="84"/>
      <c r="M333" s="84"/>
      <c r="N333" s="84"/>
      <c r="O333" s="84"/>
      <c r="P333" s="84"/>
      <c r="Q333" s="103" t="e">
        <f t="shared" si="16"/>
        <v>#DIV/0!</v>
      </c>
      <c r="R333" s="104" t="e">
        <f t="shared" si="17"/>
        <v>#DIV/0!</v>
      </c>
      <c r="S333" s="105" t="e">
        <f t="shared" si="18"/>
        <v>#DIV/0!</v>
      </c>
    </row>
    <row r="334" spans="1:20" ht="32.1" hidden="1" customHeight="1">
      <c r="A334" s="75" t="s">
        <v>2995</v>
      </c>
      <c r="B334" s="124" t="s">
        <v>3026</v>
      </c>
      <c r="C334" s="124" t="s">
        <v>3027</v>
      </c>
      <c r="D334" s="79">
        <v>30</v>
      </c>
      <c r="E334" s="84"/>
      <c r="F334" s="84"/>
      <c r="G334" s="125"/>
      <c r="H334" s="84"/>
      <c r="I334" s="84"/>
      <c r="J334" s="84"/>
      <c r="K334" s="84"/>
      <c r="L334" s="126">
        <v>97.4</v>
      </c>
      <c r="M334" s="84"/>
      <c r="N334" s="84"/>
      <c r="O334" s="133"/>
      <c r="P334" s="84"/>
      <c r="Q334" s="130">
        <f t="shared" si="16"/>
        <v>97.4</v>
      </c>
      <c r="R334" s="131" t="str">
        <f t="shared" si="17"/>
        <v>NO</v>
      </c>
      <c r="S334" s="132" t="str">
        <f t="shared" si="18"/>
        <v>Inviable Sanitariamente</v>
      </c>
    </row>
    <row r="335" spans="1:20" ht="32.1" hidden="1" customHeight="1">
      <c r="A335" s="75" t="s">
        <v>2995</v>
      </c>
      <c r="B335" s="124" t="s">
        <v>3028</v>
      </c>
      <c r="C335" s="124" t="s">
        <v>3029</v>
      </c>
      <c r="D335" s="79">
        <v>15</v>
      </c>
      <c r="E335" s="84"/>
      <c r="F335" s="84"/>
      <c r="G335" s="84"/>
      <c r="H335" s="84"/>
      <c r="I335" s="84"/>
      <c r="J335" s="84"/>
      <c r="K335" s="84"/>
      <c r="L335" s="84"/>
      <c r="M335" s="84"/>
      <c r="N335" s="133">
        <v>53.1</v>
      </c>
      <c r="O335" s="84"/>
      <c r="P335" s="84"/>
      <c r="Q335" s="134">
        <f t="shared" si="16"/>
        <v>53.1</v>
      </c>
      <c r="R335" s="131" t="str">
        <f t="shared" si="17"/>
        <v>NO</v>
      </c>
      <c r="S335" s="135" t="str">
        <f t="shared" si="18"/>
        <v>Alto</v>
      </c>
    </row>
    <row r="336" spans="1:20" ht="32.1" hidden="1" customHeight="1">
      <c r="A336" s="75" t="s">
        <v>2995</v>
      </c>
      <c r="B336" s="124" t="s">
        <v>2936</v>
      </c>
      <c r="C336" s="124" t="s">
        <v>3030</v>
      </c>
      <c r="D336" s="79"/>
      <c r="E336" s="84"/>
      <c r="F336" s="127">
        <v>0</v>
      </c>
      <c r="G336" s="127">
        <v>0</v>
      </c>
      <c r="H336" s="127">
        <v>0</v>
      </c>
      <c r="I336" s="127">
        <v>0</v>
      </c>
      <c r="J336" s="127">
        <v>0</v>
      </c>
      <c r="K336" s="84"/>
      <c r="L336" s="84"/>
      <c r="M336" s="84"/>
      <c r="N336" s="84"/>
      <c r="O336" s="84"/>
      <c r="P336" s="127">
        <v>0</v>
      </c>
      <c r="Q336" s="128">
        <f t="shared" si="16"/>
        <v>0</v>
      </c>
      <c r="R336" s="104" t="str">
        <f t="shared" si="17"/>
        <v>SI</v>
      </c>
      <c r="S336" s="129" t="str">
        <f t="shared" si="18"/>
        <v>Sin Riesgo</v>
      </c>
    </row>
    <row r="337" spans="1:19" ht="32.1" hidden="1" customHeight="1">
      <c r="A337" s="75" t="s">
        <v>2995</v>
      </c>
      <c r="B337" s="124" t="s">
        <v>3031</v>
      </c>
      <c r="C337" s="124" t="s">
        <v>3032</v>
      </c>
      <c r="D337" s="79">
        <v>118</v>
      </c>
      <c r="E337" s="84"/>
      <c r="F337" s="84"/>
      <c r="G337" s="84"/>
      <c r="H337" s="84"/>
      <c r="I337" s="84"/>
      <c r="J337" s="84"/>
      <c r="K337" s="126">
        <v>97.35</v>
      </c>
      <c r="L337" s="84"/>
      <c r="M337" s="84"/>
      <c r="N337" s="84"/>
      <c r="O337" s="84"/>
      <c r="P337" s="84"/>
      <c r="Q337" s="128">
        <f t="shared" si="16"/>
        <v>97.35</v>
      </c>
      <c r="R337" s="131" t="str">
        <f t="shared" si="17"/>
        <v>NO</v>
      </c>
      <c r="S337" s="132" t="str">
        <f t="shared" si="18"/>
        <v>Inviable Sanitariamente</v>
      </c>
    </row>
    <row r="338" spans="1:19" ht="32.1" hidden="1" customHeight="1">
      <c r="A338" s="75" t="s">
        <v>2995</v>
      </c>
      <c r="B338" s="124" t="s">
        <v>3033</v>
      </c>
      <c r="C338" s="124" t="s">
        <v>3034</v>
      </c>
      <c r="D338" s="79">
        <v>271</v>
      </c>
      <c r="E338" s="84"/>
      <c r="F338" s="84"/>
      <c r="G338" s="127">
        <v>0</v>
      </c>
      <c r="H338" s="84"/>
      <c r="I338" s="84"/>
      <c r="J338" s="84"/>
      <c r="K338" s="84"/>
      <c r="L338" s="84"/>
      <c r="M338" s="84"/>
      <c r="N338" s="84"/>
      <c r="O338" s="127">
        <v>0</v>
      </c>
      <c r="P338" s="127">
        <v>0</v>
      </c>
      <c r="Q338" s="128">
        <f t="shared" si="16"/>
        <v>0</v>
      </c>
      <c r="R338" s="104" t="str">
        <f t="shared" si="17"/>
        <v>SI</v>
      </c>
      <c r="S338" s="129" t="str">
        <f t="shared" si="18"/>
        <v>Sin Riesgo</v>
      </c>
    </row>
    <row r="339" spans="1:19" ht="32.1" hidden="1" customHeight="1">
      <c r="A339" s="75" t="s">
        <v>2995</v>
      </c>
      <c r="B339" s="124" t="s">
        <v>3035</v>
      </c>
      <c r="C339" s="124" t="s">
        <v>3036</v>
      </c>
      <c r="D339" s="79">
        <v>380</v>
      </c>
      <c r="E339" s="126">
        <v>97.4</v>
      </c>
      <c r="F339" s="84"/>
      <c r="G339" s="84"/>
      <c r="H339" s="84"/>
      <c r="I339" s="84"/>
      <c r="J339" s="84"/>
      <c r="K339" s="84"/>
      <c r="L339" s="84"/>
      <c r="M339" s="84"/>
      <c r="N339" s="84"/>
      <c r="O339" s="84"/>
      <c r="P339" s="84"/>
      <c r="Q339" s="130">
        <f t="shared" si="16"/>
        <v>97.4</v>
      </c>
      <c r="R339" s="131" t="str">
        <f t="shared" si="17"/>
        <v>NO</v>
      </c>
      <c r="S339" s="132" t="str">
        <f t="shared" si="18"/>
        <v>Inviable Sanitariamente</v>
      </c>
    </row>
    <row r="340" spans="1:19" ht="32.1" hidden="1" customHeight="1">
      <c r="A340" s="75" t="s">
        <v>2995</v>
      </c>
      <c r="B340" s="124" t="s">
        <v>950</v>
      </c>
      <c r="C340" s="124" t="s">
        <v>3037</v>
      </c>
      <c r="D340" s="79">
        <v>260</v>
      </c>
      <c r="E340" s="127">
        <v>0</v>
      </c>
      <c r="F340" s="127">
        <v>0</v>
      </c>
      <c r="G340" s="127">
        <v>0</v>
      </c>
      <c r="H340" s="127">
        <v>0</v>
      </c>
      <c r="I340" s="127">
        <v>0</v>
      </c>
      <c r="J340" s="127">
        <v>0</v>
      </c>
      <c r="K340" s="84"/>
      <c r="L340" s="84"/>
      <c r="M340" s="84"/>
      <c r="N340" s="84"/>
      <c r="O340" s="84"/>
      <c r="P340" s="127">
        <v>0</v>
      </c>
      <c r="Q340" s="128">
        <f t="shared" si="16"/>
        <v>0</v>
      </c>
      <c r="R340" s="104" t="str">
        <f t="shared" si="17"/>
        <v>SI</v>
      </c>
      <c r="S340" s="129" t="str">
        <f t="shared" si="18"/>
        <v>Sin Riesgo</v>
      </c>
    </row>
    <row r="341" spans="1:19" ht="32.1" hidden="1" customHeight="1">
      <c r="A341" s="75" t="s">
        <v>2995</v>
      </c>
      <c r="B341" s="124" t="s">
        <v>3038</v>
      </c>
      <c r="C341" s="124" t="s">
        <v>3039</v>
      </c>
      <c r="D341" s="79">
        <v>1103</v>
      </c>
      <c r="E341" s="84"/>
      <c r="F341" s="127">
        <v>0</v>
      </c>
      <c r="G341" s="127">
        <v>0</v>
      </c>
      <c r="H341" s="127">
        <v>0</v>
      </c>
      <c r="I341" s="127">
        <v>0</v>
      </c>
      <c r="J341" s="127">
        <v>0</v>
      </c>
      <c r="K341" s="84"/>
      <c r="L341" s="84"/>
      <c r="M341" s="84"/>
      <c r="N341" s="84"/>
      <c r="O341" s="84"/>
      <c r="P341" s="127">
        <v>0</v>
      </c>
      <c r="Q341" s="128">
        <f t="shared" si="16"/>
        <v>0</v>
      </c>
      <c r="R341" s="104" t="str">
        <f t="shared" si="17"/>
        <v>SI</v>
      </c>
      <c r="S341" s="129" t="str">
        <f t="shared" si="18"/>
        <v>Sin Riesgo</v>
      </c>
    </row>
    <row r="342" spans="1:19" ht="32.1" hidden="1" customHeight="1">
      <c r="A342" s="75" t="s">
        <v>2995</v>
      </c>
      <c r="B342" s="124" t="s">
        <v>3040</v>
      </c>
      <c r="C342" s="124" t="s">
        <v>3041</v>
      </c>
      <c r="D342" s="79"/>
      <c r="E342" s="127">
        <v>0</v>
      </c>
      <c r="F342" s="127">
        <v>0</v>
      </c>
      <c r="G342" s="127">
        <v>0</v>
      </c>
      <c r="H342" s="127">
        <v>0</v>
      </c>
      <c r="I342" s="127">
        <v>0</v>
      </c>
      <c r="J342" s="127">
        <v>0</v>
      </c>
      <c r="K342" s="84"/>
      <c r="L342" s="84"/>
      <c r="M342" s="84"/>
      <c r="N342" s="84"/>
      <c r="O342" s="84"/>
      <c r="P342" s="84"/>
      <c r="Q342" s="128">
        <f t="shared" si="16"/>
        <v>0</v>
      </c>
      <c r="R342" s="104" t="str">
        <f t="shared" si="17"/>
        <v>SI</v>
      </c>
      <c r="S342" s="129" t="str">
        <f t="shared" si="18"/>
        <v>Sin Riesgo</v>
      </c>
    </row>
    <row r="343" spans="1:19" ht="32.1" hidden="1" customHeight="1">
      <c r="A343" s="75" t="s">
        <v>2995</v>
      </c>
      <c r="B343" s="96" t="s">
        <v>3042</v>
      </c>
      <c r="C343" s="96" t="s">
        <v>3043</v>
      </c>
      <c r="D343" s="79">
        <v>40</v>
      </c>
      <c r="E343" s="84"/>
      <c r="F343" s="84"/>
      <c r="G343" s="84"/>
      <c r="H343" s="84"/>
      <c r="I343" s="84"/>
      <c r="J343" s="84"/>
      <c r="K343" s="84"/>
      <c r="L343" s="84"/>
      <c r="M343" s="84"/>
      <c r="N343" s="84"/>
      <c r="O343" s="126">
        <v>97.4</v>
      </c>
      <c r="P343" s="84"/>
      <c r="Q343" s="130">
        <f t="shared" si="16"/>
        <v>97.4</v>
      </c>
      <c r="R343" s="131" t="str">
        <f t="shared" si="17"/>
        <v>NO</v>
      </c>
      <c r="S343" s="132" t="str">
        <f t="shared" si="18"/>
        <v>Inviable Sanitariamente</v>
      </c>
    </row>
    <row r="344" spans="1:19" ht="32.1" hidden="1" customHeight="1">
      <c r="A344" s="80" t="s">
        <v>3044</v>
      </c>
      <c r="B344" s="124" t="s">
        <v>3045</v>
      </c>
      <c r="C344" s="124" t="s">
        <v>3046</v>
      </c>
      <c r="D344" s="79">
        <v>17</v>
      </c>
      <c r="E344" s="84"/>
      <c r="F344" s="126">
        <v>97.34</v>
      </c>
      <c r="G344" s="84"/>
      <c r="H344" s="84"/>
      <c r="I344" s="84"/>
      <c r="J344" s="84"/>
      <c r="K344" s="84"/>
      <c r="L344" s="84"/>
      <c r="M344" s="84"/>
      <c r="N344" s="84"/>
      <c r="O344" s="84"/>
      <c r="P344" s="84"/>
      <c r="Q344" s="130">
        <f>AVERAGE(E344:P344)</f>
        <v>97.34</v>
      </c>
      <c r="R344" s="141" t="str">
        <f t="shared" si="17"/>
        <v>NO</v>
      </c>
      <c r="S344" s="132" t="str">
        <f>IF(Q344&lt;5,"Sin Riesgo",IF(Q344 &lt;=14,"Bajo",IF(Q344&lt;=35,"Medio",IF(Q344&lt;=80,"Alto","Inviable Sanitariamente"))))</f>
        <v>Inviable Sanitariamente</v>
      </c>
    </row>
    <row r="345" spans="1:19" ht="32.1" hidden="1" customHeight="1">
      <c r="A345" s="80" t="s">
        <v>3044</v>
      </c>
      <c r="B345" s="124" t="s">
        <v>3047</v>
      </c>
      <c r="C345" s="124" t="s">
        <v>3048</v>
      </c>
      <c r="D345" s="79">
        <v>26</v>
      </c>
      <c r="E345" s="84"/>
      <c r="F345" s="84"/>
      <c r="G345" s="84"/>
      <c r="H345" s="84"/>
      <c r="I345" s="126">
        <v>97.34</v>
      </c>
      <c r="J345" s="84"/>
      <c r="K345" s="84"/>
      <c r="L345" s="84"/>
      <c r="M345" s="84"/>
      <c r="N345" s="84"/>
      <c r="O345" s="84"/>
      <c r="P345" s="84"/>
      <c r="Q345" s="130">
        <f t="shared" ref="Q345:Q360" si="19">AVERAGE(E345:P345)</f>
        <v>97.34</v>
      </c>
      <c r="R345" s="141" t="str">
        <f t="shared" si="17"/>
        <v>NO</v>
      </c>
      <c r="S345" s="132" t="str">
        <f>IF(Q345&lt;5,"Sin Riesgo",IF(Q345 &lt;=14,"Bajo",IF(Q345&lt;=35,"Medio",IF(Q345&lt;=80,"Alto","Inviable Sanitariamente"))))</f>
        <v>Inviable Sanitariamente</v>
      </c>
    </row>
    <row r="346" spans="1:19" ht="32.1" hidden="1" customHeight="1">
      <c r="A346" s="80" t="s">
        <v>3044</v>
      </c>
      <c r="B346" s="124" t="s">
        <v>3049</v>
      </c>
      <c r="C346" s="124" t="s">
        <v>3050</v>
      </c>
      <c r="D346" s="79">
        <v>67</v>
      </c>
      <c r="E346" s="84"/>
      <c r="F346" s="84"/>
      <c r="G346" s="84"/>
      <c r="H346" s="126">
        <v>97.34</v>
      </c>
      <c r="I346" s="84"/>
      <c r="J346" s="84"/>
      <c r="K346" s="84"/>
      <c r="L346" s="84"/>
      <c r="M346" s="84"/>
      <c r="N346" s="84"/>
      <c r="O346" s="84"/>
      <c r="P346" s="84"/>
      <c r="Q346" s="130">
        <f t="shared" si="19"/>
        <v>97.34</v>
      </c>
      <c r="R346" s="141" t="str">
        <f t="shared" si="17"/>
        <v>NO</v>
      </c>
      <c r="S346" s="132" t="str">
        <f t="shared" ref="S346:S360" si="20">IF(Q346&lt;5,"Sin Riesgo",IF(Q346 &lt;=14,"Bajo",IF(Q346&lt;=35,"Medio",IF(Q346&lt;=80,"Alto","Inviable Sanitariamente"))))</f>
        <v>Inviable Sanitariamente</v>
      </c>
    </row>
    <row r="347" spans="1:19" ht="32.1" hidden="1" customHeight="1">
      <c r="A347" s="80" t="s">
        <v>3044</v>
      </c>
      <c r="B347" s="124" t="s">
        <v>3051</v>
      </c>
      <c r="C347" s="124" t="s">
        <v>3052</v>
      </c>
      <c r="D347" s="79">
        <v>42</v>
      </c>
      <c r="E347" s="84"/>
      <c r="F347" s="84"/>
      <c r="G347" s="84"/>
      <c r="H347" s="84"/>
      <c r="I347" s="126">
        <v>97.34</v>
      </c>
      <c r="J347" s="84"/>
      <c r="K347" s="84"/>
      <c r="L347" s="84"/>
      <c r="M347" s="84"/>
      <c r="N347" s="84"/>
      <c r="O347" s="84"/>
      <c r="P347" s="84"/>
      <c r="Q347" s="130">
        <f t="shared" si="19"/>
        <v>97.34</v>
      </c>
      <c r="R347" s="141" t="str">
        <f t="shared" si="17"/>
        <v>NO</v>
      </c>
      <c r="S347" s="132" t="str">
        <f t="shared" si="20"/>
        <v>Inviable Sanitariamente</v>
      </c>
    </row>
    <row r="348" spans="1:19" ht="32.1" hidden="1" customHeight="1">
      <c r="A348" s="80" t="s">
        <v>3044</v>
      </c>
      <c r="B348" s="124" t="s">
        <v>2523</v>
      </c>
      <c r="C348" s="124" t="s">
        <v>3053</v>
      </c>
      <c r="D348" s="79">
        <v>120</v>
      </c>
      <c r="E348" s="84"/>
      <c r="F348" s="84"/>
      <c r="G348" s="84"/>
      <c r="H348" s="84"/>
      <c r="I348" s="84"/>
      <c r="J348" s="84"/>
      <c r="K348" s="84"/>
      <c r="L348" s="84"/>
      <c r="M348" s="126">
        <v>97.34</v>
      </c>
      <c r="N348" s="84"/>
      <c r="O348" s="84"/>
      <c r="P348" s="84"/>
      <c r="Q348" s="130">
        <f t="shared" si="19"/>
        <v>97.34</v>
      </c>
      <c r="R348" s="141" t="str">
        <f t="shared" si="17"/>
        <v>NO</v>
      </c>
      <c r="S348" s="132" t="str">
        <f t="shared" si="20"/>
        <v>Inviable Sanitariamente</v>
      </c>
    </row>
    <row r="349" spans="1:19" ht="32.1" hidden="1" customHeight="1">
      <c r="A349" s="80" t="s">
        <v>3044</v>
      </c>
      <c r="B349" s="124" t="s">
        <v>596</v>
      </c>
      <c r="C349" s="124" t="s">
        <v>3054</v>
      </c>
      <c r="D349" s="79">
        <v>34</v>
      </c>
      <c r="E349" s="84"/>
      <c r="F349" s="126">
        <v>97.34</v>
      </c>
      <c r="G349" s="84"/>
      <c r="H349" s="84"/>
      <c r="I349" s="84"/>
      <c r="J349" s="84"/>
      <c r="K349" s="84"/>
      <c r="L349" s="84"/>
      <c r="M349" s="84"/>
      <c r="N349" s="84"/>
      <c r="O349" s="84"/>
      <c r="P349" s="84"/>
      <c r="Q349" s="130">
        <f t="shared" si="19"/>
        <v>97.34</v>
      </c>
      <c r="R349" s="141" t="str">
        <f t="shared" si="17"/>
        <v>NO</v>
      </c>
      <c r="S349" s="132" t="str">
        <f t="shared" si="20"/>
        <v>Inviable Sanitariamente</v>
      </c>
    </row>
    <row r="350" spans="1:19" ht="32.1" hidden="1" customHeight="1">
      <c r="A350" s="80" t="s">
        <v>3044</v>
      </c>
      <c r="B350" s="124" t="s">
        <v>1265</v>
      </c>
      <c r="C350" s="124" t="s">
        <v>3055</v>
      </c>
      <c r="D350" s="79">
        <v>7</v>
      </c>
      <c r="E350" s="84"/>
      <c r="F350" s="126">
        <v>97.34</v>
      </c>
      <c r="G350" s="84"/>
      <c r="H350" s="84"/>
      <c r="I350" s="84"/>
      <c r="J350" s="84"/>
      <c r="K350" s="84"/>
      <c r="L350" s="84"/>
      <c r="M350" s="84"/>
      <c r="N350" s="84"/>
      <c r="O350" s="84"/>
      <c r="P350" s="84"/>
      <c r="Q350" s="130">
        <f t="shared" si="19"/>
        <v>97.34</v>
      </c>
      <c r="R350" s="141" t="str">
        <f t="shared" si="17"/>
        <v>NO</v>
      </c>
      <c r="S350" s="132" t="str">
        <f t="shared" si="20"/>
        <v>Inviable Sanitariamente</v>
      </c>
    </row>
    <row r="351" spans="1:19" ht="32.1" hidden="1" customHeight="1">
      <c r="A351" s="80" t="s">
        <v>3044</v>
      </c>
      <c r="B351" s="124" t="s">
        <v>1872</v>
      </c>
      <c r="C351" s="124" t="s">
        <v>3056</v>
      </c>
      <c r="D351" s="76">
        <v>40</v>
      </c>
      <c r="E351" s="84"/>
      <c r="F351" s="84"/>
      <c r="G351" s="84"/>
      <c r="H351" s="126">
        <v>97.34</v>
      </c>
      <c r="I351" s="84"/>
      <c r="J351" s="84"/>
      <c r="K351" s="84"/>
      <c r="L351" s="84"/>
      <c r="M351" s="84"/>
      <c r="N351" s="84"/>
      <c r="O351" s="84"/>
      <c r="P351" s="84"/>
      <c r="Q351" s="130">
        <f t="shared" si="19"/>
        <v>97.34</v>
      </c>
      <c r="R351" s="141" t="str">
        <f t="shared" si="17"/>
        <v>NO</v>
      </c>
      <c r="S351" s="132" t="str">
        <f t="shared" si="20"/>
        <v>Inviable Sanitariamente</v>
      </c>
    </row>
    <row r="352" spans="1:19" ht="32.1" hidden="1" customHeight="1">
      <c r="A352" s="80" t="s">
        <v>3044</v>
      </c>
      <c r="B352" s="124" t="s">
        <v>3057</v>
      </c>
      <c r="C352" s="124" t="s">
        <v>3058</v>
      </c>
      <c r="D352" s="79">
        <v>12</v>
      </c>
      <c r="E352" s="84"/>
      <c r="F352" s="84"/>
      <c r="G352" s="84"/>
      <c r="H352" s="84"/>
      <c r="I352" s="126">
        <v>97.34</v>
      </c>
      <c r="J352" s="84"/>
      <c r="K352" s="84"/>
      <c r="L352" s="84"/>
      <c r="M352" s="84"/>
      <c r="N352" s="84"/>
      <c r="O352" s="84"/>
      <c r="P352" s="84"/>
      <c r="Q352" s="130">
        <f t="shared" si="19"/>
        <v>97.34</v>
      </c>
      <c r="R352" s="141" t="str">
        <f t="shared" si="17"/>
        <v>NO</v>
      </c>
      <c r="S352" s="132" t="str">
        <f t="shared" si="20"/>
        <v>Inviable Sanitariamente</v>
      </c>
    </row>
    <row r="353" spans="1:19" ht="32.1" hidden="1" customHeight="1">
      <c r="A353" s="80" t="s">
        <v>3044</v>
      </c>
      <c r="B353" s="124" t="s">
        <v>3059</v>
      </c>
      <c r="C353" s="124" t="s">
        <v>3060</v>
      </c>
      <c r="D353" s="79" t="s">
        <v>3061</v>
      </c>
      <c r="E353" s="84"/>
      <c r="F353" s="84"/>
      <c r="G353" s="84"/>
      <c r="H353" s="84"/>
      <c r="I353" s="84"/>
      <c r="J353" s="84"/>
      <c r="K353" s="84"/>
      <c r="L353" s="84"/>
      <c r="M353" s="84"/>
      <c r="N353" s="84"/>
      <c r="O353" s="84"/>
      <c r="P353" s="84"/>
      <c r="Q353" s="103" t="e">
        <f t="shared" si="19"/>
        <v>#DIV/0!</v>
      </c>
      <c r="R353" s="104" t="e">
        <f t="shared" si="17"/>
        <v>#DIV/0!</v>
      </c>
      <c r="S353" s="105" t="e">
        <f t="shared" si="20"/>
        <v>#DIV/0!</v>
      </c>
    </row>
    <row r="354" spans="1:19" ht="32.1" hidden="1" customHeight="1">
      <c r="A354" s="80" t="s">
        <v>3044</v>
      </c>
      <c r="B354" s="124" t="s">
        <v>8</v>
      </c>
      <c r="C354" s="124" t="s">
        <v>3062</v>
      </c>
      <c r="D354" s="76">
        <v>20</v>
      </c>
      <c r="E354" s="84"/>
      <c r="F354" s="84"/>
      <c r="G354" s="84"/>
      <c r="H354" s="84"/>
      <c r="I354" s="84"/>
      <c r="J354" s="84"/>
      <c r="K354" s="84"/>
      <c r="L354" s="84"/>
      <c r="M354" s="126">
        <v>97.34</v>
      </c>
      <c r="N354" s="84"/>
      <c r="O354" s="84"/>
      <c r="P354" s="84"/>
      <c r="Q354" s="130">
        <f t="shared" si="19"/>
        <v>97.34</v>
      </c>
      <c r="R354" s="141" t="str">
        <f t="shared" si="17"/>
        <v>NO</v>
      </c>
      <c r="S354" s="132" t="str">
        <f t="shared" si="20"/>
        <v>Inviable Sanitariamente</v>
      </c>
    </row>
    <row r="355" spans="1:19" ht="32.1" hidden="1" customHeight="1">
      <c r="A355" s="80" t="s">
        <v>3044</v>
      </c>
      <c r="B355" s="124" t="s">
        <v>49</v>
      </c>
      <c r="C355" s="124" t="s">
        <v>3063</v>
      </c>
      <c r="D355" s="79">
        <v>28</v>
      </c>
      <c r="E355" s="84"/>
      <c r="F355" s="84"/>
      <c r="G355" s="126">
        <v>97.34</v>
      </c>
      <c r="H355" s="84"/>
      <c r="I355" s="84"/>
      <c r="J355" s="84"/>
      <c r="K355" s="84"/>
      <c r="L355" s="84"/>
      <c r="M355" s="84"/>
      <c r="N355" s="84"/>
      <c r="O355" s="84"/>
      <c r="P355" s="84"/>
      <c r="Q355" s="130">
        <f t="shared" si="19"/>
        <v>97.34</v>
      </c>
      <c r="R355" s="141" t="str">
        <f t="shared" si="17"/>
        <v>NO</v>
      </c>
      <c r="S355" s="132" t="str">
        <f t="shared" si="20"/>
        <v>Inviable Sanitariamente</v>
      </c>
    </row>
    <row r="356" spans="1:19" ht="32.1" hidden="1" customHeight="1">
      <c r="A356" s="80" t="s">
        <v>3044</v>
      </c>
      <c r="B356" s="124" t="s">
        <v>3064</v>
      </c>
      <c r="C356" s="124" t="s">
        <v>3065</v>
      </c>
      <c r="D356" s="79">
        <v>28</v>
      </c>
      <c r="E356" s="84"/>
      <c r="F356" s="84"/>
      <c r="G356" s="84"/>
      <c r="H356" s="84"/>
      <c r="I356" s="126">
        <v>97.34</v>
      </c>
      <c r="J356" s="84"/>
      <c r="K356" s="84"/>
      <c r="L356" s="84"/>
      <c r="M356" s="84"/>
      <c r="N356" s="84"/>
      <c r="O356" s="84"/>
      <c r="P356" s="84"/>
      <c r="Q356" s="130">
        <f t="shared" si="19"/>
        <v>97.34</v>
      </c>
      <c r="R356" s="141" t="str">
        <f t="shared" si="17"/>
        <v>NO</v>
      </c>
      <c r="S356" s="132" t="str">
        <f t="shared" si="20"/>
        <v>Inviable Sanitariamente</v>
      </c>
    </row>
    <row r="357" spans="1:19" ht="32.1" hidden="1" customHeight="1">
      <c r="A357" s="80" t="s">
        <v>3044</v>
      </c>
      <c r="B357" s="124" t="s">
        <v>3066</v>
      </c>
      <c r="C357" s="124" t="s">
        <v>3067</v>
      </c>
      <c r="D357" s="76">
        <v>16</v>
      </c>
      <c r="E357" s="84"/>
      <c r="F357" s="84"/>
      <c r="G357" s="84"/>
      <c r="H357" s="84"/>
      <c r="I357" s="126">
        <v>97.34</v>
      </c>
      <c r="J357" s="84"/>
      <c r="K357" s="84"/>
      <c r="L357" s="84"/>
      <c r="M357" s="84"/>
      <c r="N357" s="84"/>
      <c r="O357" s="84"/>
      <c r="P357" s="84"/>
      <c r="Q357" s="130">
        <f t="shared" si="19"/>
        <v>97.34</v>
      </c>
      <c r="R357" s="141" t="str">
        <f t="shared" si="17"/>
        <v>NO</v>
      </c>
      <c r="S357" s="132" t="str">
        <f t="shared" si="20"/>
        <v>Inviable Sanitariamente</v>
      </c>
    </row>
    <row r="358" spans="1:19" ht="32.1" hidden="1" customHeight="1">
      <c r="A358" s="80" t="s">
        <v>3044</v>
      </c>
      <c r="B358" s="124" t="s">
        <v>3068</v>
      </c>
      <c r="C358" s="124" t="s">
        <v>3069</v>
      </c>
      <c r="D358" s="79">
        <v>25</v>
      </c>
      <c r="E358" s="84"/>
      <c r="F358" s="84"/>
      <c r="G358" s="84"/>
      <c r="H358" s="84"/>
      <c r="I358" s="126">
        <v>97.34</v>
      </c>
      <c r="J358" s="84"/>
      <c r="K358" s="84"/>
      <c r="L358" s="84"/>
      <c r="M358" s="84"/>
      <c r="N358" s="84"/>
      <c r="O358" s="84"/>
      <c r="P358" s="84"/>
      <c r="Q358" s="130">
        <f t="shared" si="19"/>
        <v>97.34</v>
      </c>
      <c r="R358" s="141" t="str">
        <f t="shared" si="17"/>
        <v>NO</v>
      </c>
      <c r="S358" s="132" t="str">
        <f t="shared" si="20"/>
        <v>Inviable Sanitariamente</v>
      </c>
    </row>
    <row r="359" spans="1:19" ht="32.1" hidden="1" customHeight="1">
      <c r="A359" s="80" t="s">
        <v>3044</v>
      </c>
      <c r="B359" s="124" t="s">
        <v>1341</v>
      </c>
      <c r="C359" s="124" t="s">
        <v>3070</v>
      </c>
      <c r="D359" s="79">
        <v>42</v>
      </c>
      <c r="E359" s="84"/>
      <c r="F359" s="84"/>
      <c r="G359" s="126">
        <v>97.34</v>
      </c>
      <c r="H359" s="84"/>
      <c r="I359" s="84"/>
      <c r="J359" s="84"/>
      <c r="K359" s="84"/>
      <c r="L359" s="84"/>
      <c r="M359" s="84"/>
      <c r="N359" s="84"/>
      <c r="O359" s="84"/>
      <c r="P359" s="84"/>
      <c r="Q359" s="130">
        <f t="shared" si="19"/>
        <v>97.34</v>
      </c>
      <c r="R359" s="141" t="str">
        <f t="shared" si="17"/>
        <v>NO</v>
      </c>
      <c r="S359" s="132" t="str">
        <f t="shared" si="20"/>
        <v>Inviable Sanitariamente</v>
      </c>
    </row>
    <row r="360" spans="1:19" ht="32.1" hidden="1" customHeight="1">
      <c r="A360" s="80" t="s">
        <v>3044</v>
      </c>
      <c r="B360" s="124" t="s">
        <v>3071</v>
      </c>
      <c r="C360" s="124" t="s">
        <v>3072</v>
      </c>
      <c r="D360" s="79">
        <v>32</v>
      </c>
      <c r="E360" s="84"/>
      <c r="F360" s="84"/>
      <c r="G360" s="125"/>
      <c r="H360" s="84"/>
      <c r="I360" s="84"/>
      <c r="J360" s="84"/>
      <c r="K360" s="84"/>
      <c r="L360" s="84"/>
      <c r="M360" s="84"/>
      <c r="N360" s="126">
        <v>97.34</v>
      </c>
      <c r="O360" s="84"/>
      <c r="P360" s="84"/>
      <c r="Q360" s="130">
        <f t="shared" si="19"/>
        <v>97.34</v>
      </c>
      <c r="R360" s="141" t="str">
        <f t="shared" si="17"/>
        <v>NO</v>
      </c>
      <c r="S360" s="132" t="str">
        <f t="shared" si="20"/>
        <v>Inviable Sanitariamente</v>
      </c>
    </row>
    <row r="361" spans="1:19" ht="32.1" hidden="1" customHeight="1">
      <c r="A361"/>
      <c r="B361"/>
      <c r="C361"/>
      <c r="D361"/>
    </row>
    <row r="362" spans="1:19" ht="32.1" hidden="1" customHeight="1">
      <c r="A362"/>
      <c r="B362"/>
      <c r="C362"/>
      <c r="D362"/>
    </row>
    <row r="363" spans="1:19" ht="32.1" hidden="1" customHeight="1">
      <c r="A363"/>
      <c r="B363"/>
      <c r="C363"/>
      <c r="D363"/>
    </row>
    <row r="364" spans="1:19" ht="32.1" hidden="1" customHeight="1">
      <c r="A364"/>
      <c r="B364"/>
      <c r="C364"/>
      <c r="D364"/>
    </row>
    <row r="365" spans="1:19" ht="32.1" hidden="1" customHeight="1">
      <c r="A365"/>
      <c r="B365"/>
      <c r="C365"/>
      <c r="D365"/>
    </row>
    <row r="366" spans="1:19" ht="32.1" hidden="1" customHeight="1">
      <c r="A366"/>
      <c r="B366"/>
      <c r="C366"/>
      <c r="D366"/>
    </row>
    <row r="367" spans="1:19" ht="32.1" hidden="1" customHeight="1">
      <c r="A367"/>
      <c r="B367"/>
      <c r="C367"/>
      <c r="D367"/>
    </row>
    <row r="368" spans="1:19" ht="32.1" hidden="1" customHeight="1">
      <c r="A368"/>
      <c r="B368"/>
      <c r="C368"/>
      <c r="D368"/>
    </row>
    <row r="369" customFormat="1" ht="32.1" hidden="1" customHeight="1"/>
    <row r="370" customFormat="1" ht="32.1" hidden="1" customHeight="1"/>
    <row r="371" customFormat="1" ht="32.1" hidden="1" customHeight="1"/>
    <row r="372" customFormat="1" ht="32.1" hidden="1" customHeight="1"/>
    <row r="373" customFormat="1" ht="32.1" hidden="1" customHeight="1"/>
    <row r="374" customFormat="1" ht="32.1" hidden="1" customHeight="1"/>
    <row r="375" customFormat="1" ht="32.1" hidden="1" customHeight="1"/>
    <row r="376" customFormat="1" ht="32.1" hidden="1" customHeight="1"/>
    <row r="377" customFormat="1" ht="32.1" hidden="1" customHeight="1"/>
    <row r="378" customFormat="1" ht="32.1" hidden="1" customHeight="1"/>
    <row r="379" customFormat="1" ht="32.1" hidden="1" customHeight="1"/>
    <row r="380" customFormat="1" ht="32.1" hidden="1" customHeight="1"/>
    <row r="381" customFormat="1" ht="32.1" hidden="1" customHeight="1"/>
    <row r="382" customFormat="1" ht="32.1" hidden="1" customHeight="1"/>
    <row r="383" customFormat="1" ht="32.1" hidden="1" customHeight="1"/>
    <row r="384" customFormat="1" ht="32.1" hidden="1" customHeight="1"/>
    <row r="385" customFormat="1" ht="32.1" hidden="1" customHeight="1"/>
    <row r="386" customFormat="1" ht="32.1" hidden="1" customHeight="1"/>
    <row r="387" customFormat="1" ht="32.1" hidden="1" customHeight="1"/>
    <row r="388" customFormat="1" ht="32.1" hidden="1" customHeight="1"/>
    <row r="389" customFormat="1" ht="32.1" hidden="1" customHeight="1"/>
    <row r="390" customFormat="1" ht="32.1" hidden="1" customHeight="1"/>
    <row r="391" customFormat="1" ht="32.1" hidden="1" customHeight="1"/>
    <row r="392" customFormat="1" ht="32.1" hidden="1" customHeight="1"/>
    <row r="393" customFormat="1" ht="32.1" hidden="1" customHeight="1"/>
    <row r="394" customFormat="1" ht="32.1" hidden="1" customHeight="1"/>
    <row r="395" customFormat="1" ht="32.1" hidden="1" customHeight="1"/>
    <row r="396" customFormat="1" ht="32.1" hidden="1" customHeight="1"/>
    <row r="397" customFormat="1" ht="32.1" hidden="1" customHeight="1"/>
    <row r="398" customFormat="1" ht="32.1" hidden="1" customHeight="1"/>
    <row r="399" customFormat="1" ht="32.1" hidden="1" customHeight="1"/>
    <row r="400" customFormat="1" ht="32.1" hidden="1" customHeight="1"/>
    <row r="401" customFormat="1" ht="32.1" hidden="1" customHeight="1"/>
    <row r="402" customFormat="1" ht="32.1" hidden="1" customHeight="1"/>
    <row r="403" customFormat="1" ht="32.1" hidden="1" customHeight="1"/>
    <row r="404" customFormat="1" ht="32.1" hidden="1" customHeight="1"/>
    <row r="405" customFormat="1" ht="32.1" hidden="1" customHeight="1"/>
    <row r="406" customFormat="1" ht="32.1" hidden="1" customHeight="1"/>
    <row r="407" customFormat="1" ht="32.1" hidden="1" customHeight="1"/>
    <row r="408" customFormat="1" ht="32.1" hidden="1" customHeight="1"/>
    <row r="409" customFormat="1" ht="32.1" hidden="1" customHeight="1"/>
    <row r="410" customFormat="1" ht="32.1" hidden="1" customHeight="1"/>
    <row r="411" customFormat="1" ht="32.1" hidden="1" customHeight="1"/>
    <row r="412" customFormat="1" ht="32.1" hidden="1" customHeight="1"/>
    <row r="413" customFormat="1" ht="32.1" hidden="1" customHeight="1"/>
    <row r="414" customFormat="1" ht="32.1" hidden="1" customHeight="1"/>
    <row r="415" customFormat="1" ht="32.1" hidden="1" customHeight="1"/>
    <row r="416" customFormat="1" ht="32.1" hidden="1" customHeight="1"/>
    <row r="417" customFormat="1" ht="32.1" hidden="1" customHeight="1"/>
    <row r="418" customFormat="1" ht="32.1" hidden="1" customHeight="1"/>
    <row r="419" customFormat="1" ht="32.1" hidden="1" customHeight="1"/>
    <row r="420" customFormat="1" ht="32.1" hidden="1" customHeight="1"/>
    <row r="421" customFormat="1" ht="32.1" hidden="1" customHeight="1"/>
    <row r="422" customFormat="1" ht="32.1" hidden="1" customHeight="1"/>
    <row r="423" customFormat="1" ht="32.1" hidden="1" customHeight="1"/>
    <row r="424" customFormat="1" ht="32.1" hidden="1" customHeight="1"/>
    <row r="425" customFormat="1" ht="32.1" hidden="1" customHeight="1"/>
    <row r="426" customFormat="1" ht="32.1" hidden="1" customHeight="1"/>
    <row r="427" customFormat="1" ht="32.1" hidden="1" customHeight="1"/>
    <row r="428" customFormat="1" ht="32.1" hidden="1" customHeight="1"/>
    <row r="429" customFormat="1" ht="32.1" hidden="1" customHeight="1"/>
    <row r="430" customFormat="1" ht="32.1" hidden="1" customHeight="1"/>
    <row r="431" customFormat="1" ht="32.1" hidden="1" customHeight="1"/>
    <row r="432" customFormat="1" ht="32.1" hidden="1" customHeight="1"/>
    <row r="433" customFormat="1" ht="32.1" hidden="1" customHeight="1"/>
    <row r="434" customFormat="1" ht="32.1" hidden="1" customHeight="1"/>
    <row r="435" customFormat="1" ht="32.1" hidden="1" customHeight="1"/>
    <row r="436" customFormat="1" ht="32.1" hidden="1" customHeight="1"/>
    <row r="437" customFormat="1" ht="32.1" hidden="1" customHeight="1"/>
    <row r="438" customFormat="1" ht="32.1" hidden="1" customHeight="1"/>
    <row r="439" customFormat="1" ht="32.1" hidden="1" customHeight="1"/>
    <row r="440" customFormat="1" ht="32.1" hidden="1" customHeight="1"/>
    <row r="441" customFormat="1" ht="32.1" hidden="1" customHeight="1"/>
    <row r="442" customFormat="1" ht="32.1" hidden="1" customHeight="1"/>
    <row r="443" customFormat="1" ht="32.1" hidden="1" customHeight="1"/>
    <row r="444" customFormat="1" ht="32.1" hidden="1" customHeight="1"/>
    <row r="445" customFormat="1" ht="32.1" hidden="1" customHeight="1"/>
    <row r="446" customFormat="1" ht="32.1" hidden="1" customHeight="1"/>
    <row r="447" customFormat="1" ht="32.1" hidden="1" customHeight="1"/>
    <row r="448" customFormat="1" ht="32.1" hidden="1" customHeight="1"/>
    <row r="449" customFormat="1" ht="32.1" hidden="1" customHeight="1"/>
    <row r="450" customFormat="1" ht="32.1" hidden="1" customHeight="1"/>
    <row r="451" customFormat="1" ht="32.1" hidden="1" customHeight="1"/>
    <row r="452" customFormat="1" ht="32.1" hidden="1" customHeight="1"/>
    <row r="453" customFormat="1" ht="32.1" hidden="1" customHeight="1"/>
    <row r="454" customFormat="1" ht="32.1" hidden="1" customHeight="1"/>
    <row r="455" customFormat="1" ht="32.1" hidden="1" customHeight="1"/>
    <row r="456" customFormat="1" ht="32.1" hidden="1" customHeight="1"/>
    <row r="457" customFormat="1" ht="32.1" hidden="1" customHeight="1"/>
    <row r="458" customFormat="1" ht="32.1" hidden="1" customHeight="1"/>
    <row r="459" customFormat="1" ht="32.1" hidden="1" customHeight="1"/>
    <row r="460" customFormat="1" ht="32.1" hidden="1" customHeight="1"/>
    <row r="461" customFormat="1" ht="32.1" hidden="1" customHeight="1"/>
    <row r="462" customFormat="1" ht="32.1" hidden="1" customHeight="1"/>
    <row r="463" customFormat="1" ht="32.1" hidden="1" customHeight="1"/>
    <row r="464" customFormat="1" ht="32.1" hidden="1" customHeight="1"/>
    <row r="465" customFormat="1" ht="32.1" hidden="1" customHeight="1"/>
    <row r="466" customFormat="1" ht="32.1" hidden="1" customHeight="1"/>
    <row r="467" customFormat="1" ht="32.1" hidden="1" customHeight="1"/>
    <row r="468" customFormat="1" ht="32.1" hidden="1" customHeight="1"/>
    <row r="469" customFormat="1" ht="32.1" hidden="1" customHeight="1"/>
    <row r="470" customFormat="1" ht="32.1" hidden="1" customHeight="1"/>
    <row r="471" customFormat="1" ht="32.1" hidden="1" customHeight="1"/>
    <row r="472" customFormat="1" ht="32.1" hidden="1" customHeight="1"/>
    <row r="473" customFormat="1" ht="32.1" hidden="1" customHeight="1"/>
    <row r="474" customFormat="1" ht="32.1" hidden="1" customHeight="1"/>
    <row r="475" customFormat="1" ht="32.1" hidden="1" customHeight="1"/>
    <row r="476" customFormat="1" ht="32.1" hidden="1" customHeight="1"/>
    <row r="477" customFormat="1" ht="32.1" hidden="1" customHeight="1"/>
    <row r="478" customFormat="1" ht="32.1" hidden="1" customHeight="1"/>
    <row r="479" customFormat="1" ht="32.1" hidden="1" customHeight="1"/>
    <row r="480" customFormat="1" ht="32.1" hidden="1" customHeight="1"/>
    <row r="481" customFormat="1" ht="32.1" hidden="1" customHeight="1"/>
    <row r="482" customFormat="1" ht="32.1" customHeight="1"/>
    <row r="483" customFormat="1" ht="32.1" customHeight="1"/>
    <row r="484" customFormat="1" ht="32.1" customHeight="1"/>
    <row r="485" customFormat="1" ht="32.1" customHeight="1"/>
    <row r="486" customFormat="1" ht="32.1" customHeight="1"/>
    <row r="487" customFormat="1" ht="32.1" customHeight="1"/>
    <row r="488" customFormat="1" ht="32.1" customHeight="1"/>
    <row r="489" customFormat="1" ht="32.1" customHeight="1"/>
    <row r="490" customFormat="1" ht="32.1" customHeight="1"/>
    <row r="491" customFormat="1" ht="32.1" customHeight="1"/>
    <row r="492" customFormat="1" ht="32.1" customHeight="1"/>
    <row r="493" customFormat="1" ht="32.1" customHeight="1"/>
    <row r="494" customFormat="1" ht="32.1" customHeight="1"/>
    <row r="495" customFormat="1" ht="32.1" customHeight="1"/>
    <row r="496" customFormat="1" ht="32.1" customHeight="1"/>
    <row r="497" spans="1:4" ht="32.1" customHeight="1">
      <c r="A497"/>
      <c r="B497"/>
      <c r="C497"/>
      <c r="D497"/>
    </row>
    <row r="498" spans="1:4" ht="32.1" customHeight="1">
      <c r="A498"/>
      <c r="B498"/>
      <c r="C498"/>
      <c r="D498"/>
    </row>
    <row r="499" spans="1:4" ht="32.1" customHeight="1">
      <c r="A499"/>
      <c r="B499"/>
      <c r="C499"/>
      <c r="D499"/>
    </row>
    <row r="500" spans="1:4" ht="32.1" customHeight="1">
      <c r="A500"/>
      <c r="B500"/>
      <c r="C500"/>
      <c r="D500"/>
    </row>
    <row r="501" spans="1:4" ht="32.1" customHeight="1">
      <c r="A501"/>
      <c r="B501"/>
      <c r="C501"/>
      <c r="D501"/>
    </row>
    <row r="502" spans="1:4">
      <c r="A502"/>
      <c r="B502"/>
      <c r="C502"/>
      <c r="D502"/>
    </row>
    <row r="503" spans="1:4">
      <c r="A503"/>
      <c r="B503"/>
      <c r="C503"/>
      <c r="D503"/>
    </row>
    <row r="504" spans="1:4">
      <c r="A504"/>
      <c r="B504"/>
      <c r="C504"/>
      <c r="D504"/>
    </row>
    <row r="505" spans="1:4">
      <c r="A505"/>
      <c r="B505"/>
      <c r="C505"/>
      <c r="D505"/>
    </row>
    <row r="506" spans="1:4">
      <c r="A506"/>
      <c r="B506"/>
      <c r="C506"/>
      <c r="D506"/>
    </row>
    <row r="507" spans="1:4">
      <c r="A507"/>
      <c r="B507"/>
      <c r="C507"/>
      <c r="D507"/>
    </row>
    <row r="508" spans="1:4"/>
    <row r="509" spans="1:4"/>
    <row r="510" spans="1:4"/>
    <row r="511" spans="1:4"/>
    <row r="512" spans="1:4"/>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ht="12.75" customHeight="1"/>
    <row r="588" ht="12.75" customHeight="1"/>
    <row r="589" ht="12.75" customHeight="1"/>
    <row r="590" ht="12.75" customHeight="1"/>
    <row r="591" ht="12.75" customHeight="1"/>
    <row r="592" ht="12.75" customHeight="1"/>
    <row r="593" ht="12.75" customHeight="1"/>
    <row r="602" ht="12.75" customHeight="1"/>
    <row r="603" ht="12.75" customHeight="1"/>
    <row r="604" ht="12.75" customHeight="1"/>
    <row r="605" ht="12.75" customHeight="1"/>
    <row r="606" ht="12.75" customHeight="1"/>
    <row r="607" ht="12.75" customHeight="1"/>
    <row r="608" ht="12.75" customHeight="1"/>
    <row r="618" ht="12.75" customHeight="1"/>
    <row r="624" ht="12.75" customHeight="1"/>
    <row r="704" ht="12.75" customHeight="1"/>
    <row r="718" ht="12.75" customHeight="1"/>
    <row r="719" ht="12.75" customHeight="1"/>
    <row r="720" ht="12.75" customHeight="1"/>
    <row r="72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sheetData>
  <autoFilter ref="A10:W264" xr:uid="{00000000-0009-0000-0000-000002000000}">
    <sortState ref="A12:W266">
      <sortCondition ref="A9:A266"/>
    </sortState>
  </autoFilter>
  <customSheetViews>
    <customSheetView guid="{45C8AF51-29EC-46A5-AB7F-1F0634E55D82}" scale="60" showAutoFilter="1" hiddenRows="1" hiddenColumns="1">
      <pane xSplit="3" ySplit="9" topLeftCell="D271" activePane="bottomRight" state="frozenSplit"/>
      <selection pane="bottomRight" activeCell="B277" sqref="B277"/>
      <pageMargins left="0.28999999999999998" right="0.2" top="0.6692913385826772" bottom="0.9055118110236221" header="0.43" footer="0.59055118110236227"/>
      <printOptions horizontalCentered="1"/>
      <pageSetup paperSize="14" scale="75" orientation="landscape" r:id="rId1"/>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S264" xr:uid="{00000000-0000-0000-0000-000000000000}">
        <filterColumn colId="1" showButton="0"/>
        <filterColumn colId="2" showButton="0"/>
      </autoFilter>
    </customSheetView>
    <customSheetView guid="{FCC3B493-4306-43B2-9C73-76324485DD47}" scale="60" hiddenRows="1" hiddenColumns="1">
      <pane xSplit="3" ySplit="9" topLeftCell="D70" activePane="bottomRight" state="frozenSplit"/>
      <selection pane="bottomRight" activeCell="C72" sqref="C72"/>
      <pageMargins left="0.28999999999999998" right="0.2" top="0.6692913385826772" bottom="0.9055118110236221" header="0.43" footer="0.59055118110236227"/>
      <printOptions horizontalCentered="1"/>
      <pageSetup paperSize="14" scale="75" orientation="landscape" r:id="rId2"/>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AEDE1BDB-8710-4CDA-8488-31F49D423ACE}" scale="55" hiddenRows="1" hiddenColumns="1">
      <pane xSplit="3" ySplit="9" topLeftCell="S250" activePane="bottomRight" state="frozenSplit"/>
      <selection pane="bottomRight" activeCell="S270" sqref="S270"/>
      <pageMargins left="0.28999999999999998" right="0.2" top="0.6692913385826772" bottom="0.9055118110236221" header="0.43" footer="0.59055118110236227"/>
      <printOptions horizontalCentered="1"/>
      <pageSetup paperSize="14" scale="75" orientation="landscape" r:id="rId3"/>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75DD7674-E7DE-4BB1-A36D-76AA33452CB3}" scale="60" showAutoFilter="1" hiddenRows="1" hiddenColumns="1">
      <pane xSplit="3" ySplit="9" topLeftCell="E10" activePane="bottomRight" state="frozenSplit"/>
      <selection pane="bottomRight" activeCell="D268" sqref="D268"/>
      <pageMargins left="0.28999999999999998" right="0.2" top="0.6692913385826772" bottom="0.9055118110236221" header="0.43" footer="0.59055118110236227"/>
      <printOptions horizontalCentered="1"/>
      <pageSetup paperSize="14" scale="75" orientation="landscape" r:id="rId4"/>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9:W264" xr:uid="{00000000-0000-0000-0000-000000000000}">
        <sortState ref="A12:W264">
          <sortCondition ref="A9:A264"/>
        </sortState>
      </autoFilter>
    </customSheetView>
  </customSheetViews>
  <mergeCells count="22">
    <mergeCell ref="A7:B7"/>
    <mergeCell ref="H5:J6"/>
    <mergeCell ref="K5:M6"/>
    <mergeCell ref="N5:P6"/>
    <mergeCell ref="Q5:R6"/>
    <mergeCell ref="B5:C6"/>
    <mergeCell ref="S5:S6"/>
    <mergeCell ref="B1:D1"/>
    <mergeCell ref="B2:D2"/>
    <mergeCell ref="B3:D3"/>
    <mergeCell ref="E5:G6"/>
    <mergeCell ref="C267:S267"/>
    <mergeCell ref="C268:S268"/>
    <mergeCell ref="C269:S269"/>
    <mergeCell ref="R9:R10"/>
    <mergeCell ref="S9:S10"/>
    <mergeCell ref="Q9:Q10"/>
    <mergeCell ref="A9:A10"/>
    <mergeCell ref="B9:B10"/>
    <mergeCell ref="C9:C10"/>
    <mergeCell ref="D9:D10"/>
    <mergeCell ref="E9:P9"/>
  </mergeCells>
  <conditionalFormatting sqref="E137:J148 E60:P60 E151:P159 E163:P163 E62:P65 E95:P95 E102:P102 E106:P108 E111:P111 E98:P99 E127:P136 E161:P161 E175:P183 E167:P171 E233:P240">
    <cfRule type="containsBlanks" dxfId="10067" priority="1763" stopIfTrue="1">
      <formula>LEN(TRIM(E60))=0</formula>
    </cfRule>
    <cfRule type="cellIs" dxfId="10066" priority="1764" stopIfTrue="1" operator="between">
      <formula>79.1</formula>
      <formula>100</formula>
    </cfRule>
    <cfRule type="cellIs" dxfId="10065" priority="1765" stopIfTrue="1" operator="between">
      <formula>34.1</formula>
      <formula>79</formula>
    </cfRule>
    <cfRule type="cellIs" dxfId="10064" priority="1766" stopIfTrue="1" operator="between">
      <formula>13.1</formula>
      <formula>34</formula>
    </cfRule>
    <cfRule type="cellIs" dxfId="10063" priority="1767" stopIfTrue="1" operator="between">
      <formula>5.1</formula>
      <formula>13</formula>
    </cfRule>
    <cfRule type="cellIs" dxfId="10062" priority="1768" stopIfTrue="1" operator="between">
      <formula>0</formula>
      <formula>5</formula>
    </cfRule>
    <cfRule type="containsBlanks" dxfId="10061" priority="1769" stopIfTrue="1">
      <formula>LEN(TRIM(E60))=0</formula>
    </cfRule>
  </conditionalFormatting>
  <conditionalFormatting sqref="E244:P244 O241:P241 M243:P243 E326:Q326 E40:Q43 E270:P295 Q270:Q325 Q39 E265:P266 Q116 P232 H232 E231:O231 Q89:Q114 Q118:Q266">
    <cfRule type="containsBlanks" dxfId="10060" priority="1756" stopIfTrue="1">
      <formula>LEN(TRIM(E39))=0</formula>
    </cfRule>
    <cfRule type="cellIs" dxfId="10059" priority="1757" stopIfTrue="1" operator="between">
      <formula>80.1</formula>
      <formula>100</formula>
    </cfRule>
    <cfRule type="cellIs" dxfId="10058" priority="1758" stopIfTrue="1" operator="between">
      <formula>35.1</formula>
      <formula>80</formula>
    </cfRule>
    <cfRule type="cellIs" dxfId="10057" priority="1759" stopIfTrue="1" operator="between">
      <formula>14.1</formula>
      <formula>35</formula>
    </cfRule>
    <cfRule type="cellIs" dxfId="10056" priority="1760" stopIfTrue="1" operator="between">
      <formula>5.1</formula>
      <formula>14</formula>
    </cfRule>
    <cfRule type="cellIs" dxfId="10055" priority="1761" stopIfTrue="1" operator="between">
      <formula>0</formula>
      <formula>5</formula>
    </cfRule>
    <cfRule type="containsBlanks" dxfId="10054" priority="1762" stopIfTrue="1">
      <formula>LEN(TRIM(E39))=0</formula>
    </cfRule>
  </conditionalFormatting>
  <conditionalFormatting sqref="E137:P137 E145:P148">
    <cfRule type="containsBlanks" dxfId="10053" priority="1742" stopIfTrue="1">
      <formula>LEN(TRIM(E137))=0</formula>
    </cfRule>
    <cfRule type="cellIs" dxfId="10052" priority="1743" stopIfTrue="1" operator="between">
      <formula>79.1</formula>
      <formula>100</formula>
    </cfRule>
    <cfRule type="cellIs" dxfId="10051" priority="1744" stopIfTrue="1" operator="between">
      <formula>34.1</formula>
      <formula>79</formula>
    </cfRule>
    <cfRule type="cellIs" dxfId="10050" priority="1745" stopIfTrue="1" operator="between">
      <formula>13.1</formula>
      <formula>34</formula>
    </cfRule>
    <cfRule type="cellIs" dxfId="10049" priority="1746" stopIfTrue="1" operator="between">
      <formula>5.1</formula>
      <formula>13</formula>
    </cfRule>
    <cfRule type="cellIs" dxfId="10048" priority="1747" stopIfTrue="1" operator="between">
      <formula>0</formula>
      <formula>5</formula>
    </cfRule>
    <cfRule type="containsBlanks" dxfId="10047" priority="1748" stopIfTrue="1">
      <formula>LEN(TRIM(E137))=0</formula>
    </cfRule>
  </conditionalFormatting>
  <conditionalFormatting sqref="F138:P138">
    <cfRule type="containsBlanks" dxfId="10046" priority="1574" stopIfTrue="1">
      <formula>LEN(TRIM(F138))=0</formula>
    </cfRule>
    <cfRule type="cellIs" dxfId="10045" priority="1575" stopIfTrue="1" operator="between">
      <formula>80.1</formula>
      <formula>100</formula>
    </cfRule>
    <cfRule type="cellIs" dxfId="10044" priority="1576" stopIfTrue="1" operator="between">
      <formula>35.1</formula>
      <formula>80</formula>
    </cfRule>
    <cfRule type="cellIs" dxfId="10043" priority="1577" stopIfTrue="1" operator="between">
      <formula>14.1</formula>
      <formula>35</formula>
    </cfRule>
    <cfRule type="cellIs" dxfId="10042" priority="1578" stopIfTrue="1" operator="between">
      <formula>5.1</formula>
      <formula>14</formula>
    </cfRule>
    <cfRule type="cellIs" dxfId="10041" priority="1579" stopIfTrue="1" operator="between">
      <formula>0</formula>
      <formula>5</formula>
    </cfRule>
    <cfRule type="containsBlanks" dxfId="10040" priority="1580" stopIfTrue="1">
      <formula>LEN(TRIM(F138))=0</formula>
    </cfRule>
  </conditionalFormatting>
  <conditionalFormatting sqref="E138">
    <cfRule type="containsBlanks" dxfId="10039" priority="1567" stopIfTrue="1">
      <formula>LEN(TRIM(E138))=0</formula>
    </cfRule>
    <cfRule type="cellIs" dxfId="10038" priority="1568" stopIfTrue="1" operator="between">
      <formula>80.1</formula>
      <formula>100</formula>
    </cfRule>
    <cfRule type="cellIs" dxfId="10037" priority="1569" stopIfTrue="1" operator="between">
      <formula>35.1</formula>
      <formula>80</formula>
    </cfRule>
    <cfRule type="cellIs" dxfId="10036" priority="1570" stopIfTrue="1" operator="between">
      <formula>14.1</formula>
      <formula>35</formula>
    </cfRule>
    <cfRule type="cellIs" dxfId="10035" priority="1571" stopIfTrue="1" operator="between">
      <formula>5.1</formula>
      <formula>14</formula>
    </cfRule>
    <cfRule type="cellIs" dxfId="10034" priority="1572" stopIfTrue="1" operator="between">
      <formula>0</formula>
      <formula>5</formula>
    </cfRule>
    <cfRule type="containsBlanks" dxfId="10033" priority="1573" stopIfTrue="1">
      <formula>LEN(TRIM(E138))=0</formula>
    </cfRule>
  </conditionalFormatting>
  <conditionalFormatting sqref="F139:P139">
    <cfRule type="containsBlanks" dxfId="10032" priority="1560" stopIfTrue="1">
      <formula>LEN(TRIM(F139))=0</formula>
    </cfRule>
    <cfRule type="cellIs" dxfId="10031" priority="1561" stopIfTrue="1" operator="between">
      <formula>80.1</formula>
      <formula>100</formula>
    </cfRule>
    <cfRule type="cellIs" dxfId="10030" priority="1562" stopIfTrue="1" operator="between">
      <formula>35.1</formula>
      <formula>80</formula>
    </cfRule>
    <cfRule type="cellIs" dxfId="10029" priority="1563" stopIfTrue="1" operator="between">
      <formula>14.1</formula>
      <formula>35</formula>
    </cfRule>
    <cfRule type="cellIs" dxfId="10028" priority="1564" stopIfTrue="1" operator="between">
      <formula>5.1</formula>
      <formula>14</formula>
    </cfRule>
    <cfRule type="cellIs" dxfId="10027" priority="1565" stopIfTrue="1" operator="between">
      <formula>0</formula>
      <formula>5</formula>
    </cfRule>
    <cfRule type="containsBlanks" dxfId="10026" priority="1566" stopIfTrue="1">
      <formula>LEN(TRIM(F139))=0</formula>
    </cfRule>
  </conditionalFormatting>
  <conditionalFormatting sqref="E139">
    <cfRule type="containsBlanks" dxfId="10025" priority="1553" stopIfTrue="1">
      <formula>LEN(TRIM(E139))=0</formula>
    </cfRule>
    <cfRule type="cellIs" dxfId="10024" priority="1554" stopIfTrue="1" operator="between">
      <formula>80.1</formula>
      <formula>100</formula>
    </cfRule>
    <cfRule type="cellIs" dxfId="10023" priority="1555" stopIfTrue="1" operator="between">
      <formula>35.1</formula>
      <formula>80</formula>
    </cfRule>
    <cfRule type="cellIs" dxfId="10022" priority="1556" stopIfTrue="1" operator="between">
      <formula>14.1</formula>
      <formula>35</formula>
    </cfRule>
    <cfRule type="cellIs" dxfId="10021" priority="1557" stopIfTrue="1" operator="between">
      <formula>5.1</formula>
      <formula>14</formula>
    </cfRule>
    <cfRule type="cellIs" dxfId="10020" priority="1558" stopIfTrue="1" operator="between">
      <formula>0</formula>
      <formula>5</formula>
    </cfRule>
    <cfRule type="containsBlanks" dxfId="10019" priority="1559" stopIfTrue="1">
      <formula>LEN(TRIM(E139))=0</formula>
    </cfRule>
  </conditionalFormatting>
  <conditionalFormatting sqref="F140:P140">
    <cfRule type="containsBlanks" dxfId="10018" priority="1546" stopIfTrue="1">
      <formula>LEN(TRIM(F140))=0</formula>
    </cfRule>
    <cfRule type="cellIs" dxfId="10017" priority="1547" stopIfTrue="1" operator="between">
      <formula>80.1</formula>
      <formula>100</formula>
    </cfRule>
    <cfRule type="cellIs" dxfId="10016" priority="1548" stopIfTrue="1" operator="between">
      <formula>35.1</formula>
      <formula>80</formula>
    </cfRule>
    <cfRule type="cellIs" dxfId="10015" priority="1549" stopIfTrue="1" operator="between">
      <formula>14.1</formula>
      <formula>35</formula>
    </cfRule>
    <cfRule type="cellIs" dxfId="10014" priority="1550" stopIfTrue="1" operator="between">
      <formula>5.1</formula>
      <formula>14</formula>
    </cfRule>
    <cfRule type="cellIs" dxfId="10013" priority="1551" stopIfTrue="1" operator="between">
      <formula>0</formula>
      <formula>5</formula>
    </cfRule>
    <cfRule type="containsBlanks" dxfId="10012" priority="1552" stopIfTrue="1">
      <formula>LEN(TRIM(F140))=0</formula>
    </cfRule>
  </conditionalFormatting>
  <conditionalFormatting sqref="E140">
    <cfRule type="containsBlanks" dxfId="10011" priority="1539" stopIfTrue="1">
      <formula>LEN(TRIM(E140))=0</formula>
    </cfRule>
    <cfRule type="cellIs" dxfId="10010" priority="1540" stopIfTrue="1" operator="between">
      <formula>80.1</formula>
      <formula>100</formula>
    </cfRule>
    <cfRule type="cellIs" dxfId="10009" priority="1541" stopIfTrue="1" operator="between">
      <formula>35.1</formula>
      <formula>80</formula>
    </cfRule>
    <cfRule type="cellIs" dxfId="10008" priority="1542" stopIfTrue="1" operator="between">
      <formula>14.1</formula>
      <formula>35</formula>
    </cfRule>
    <cfRule type="cellIs" dxfId="10007" priority="1543" stopIfTrue="1" operator="between">
      <formula>5.1</formula>
      <formula>14</formula>
    </cfRule>
    <cfRule type="cellIs" dxfId="10006" priority="1544" stopIfTrue="1" operator="between">
      <formula>0</formula>
      <formula>5</formula>
    </cfRule>
    <cfRule type="containsBlanks" dxfId="10005" priority="1545" stopIfTrue="1">
      <formula>LEN(TRIM(E140))=0</formula>
    </cfRule>
  </conditionalFormatting>
  <conditionalFormatting sqref="F141:P141">
    <cfRule type="containsBlanks" dxfId="10004" priority="1532" stopIfTrue="1">
      <formula>LEN(TRIM(F141))=0</formula>
    </cfRule>
    <cfRule type="cellIs" dxfId="10003" priority="1533" stopIfTrue="1" operator="between">
      <formula>80.1</formula>
      <formula>100</formula>
    </cfRule>
    <cfRule type="cellIs" dxfId="10002" priority="1534" stopIfTrue="1" operator="between">
      <formula>35.1</formula>
      <formula>80</formula>
    </cfRule>
    <cfRule type="cellIs" dxfId="10001" priority="1535" stopIfTrue="1" operator="between">
      <formula>14.1</formula>
      <formula>35</formula>
    </cfRule>
    <cfRule type="cellIs" dxfId="10000" priority="1536" stopIfTrue="1" operator="between">
      <formula>5.1</formula>
      <formula>14</formula>
    </cfRule>
    <cfRule type="cellIs" dxfId="9999" priority="1537" stopIfTrue="1" operator="between">
      <formula>0</formula>
      <formula>5</formula>
    </cfRule>
    <cfRule type="containsBlanks" dxfId="9998" priority="1538" stopIfTrue="1">
      <formula>LEN(TRIM(F141))=0</formula>
    </cfRule>
  </conditionalFormatting>
  <conditionalFormatting sqref="E141">
    <cfRule type="containsBlanks" dxfId="9997" priority="1525" stopIfTrue="1">
      <formula>LEN(TRIM(E141))=0</formula>
    </cfRule>
    <cfRule type="cellIs" dxfId="9996" priority="1526" stopIfTrue="1" operator="between">
      <formula>80.1</formula>
      <formula>100</formula>
    </cfRule>
    <cfRule type="cellIs" dxfId="9995" priority="1527" stopIfTrue="1" operator="between">
      <formula>35.1</formula>
      <formula>80</formula>
    </cfRule>
    <cfRule type="cellIs" dxfId="9994" priority="1528" stopIfTrue="1" operator="between">
      <formula>14.1</formula>
      <formula>35</formula>
    </cfRule>
    <cfRule type="cellIs" dxfId="9993" priority="1529" stopIfTrue="1" operator="between">
      <formula>5.1</formula>
      <formula>14</formula>
    </cfRule>
    <cfRule type="cellIs" dxfId="9992" priority="1530" stopIfTrue="1" operator="between">
      <formula>0</formula>
      <formula>5</formula>
    </cfRule>
    <cfRule type="containsBlanks" dxfId="9991" priority="1531" stopIfTrue="1">
      <formula>LEN(TRIM(E141))=0</formula>
    </cfRule>
  </conditionalFormatting>
  <conditionalFormatting sqref="F142:P142">
    <cfRule type="containsBlanks" dxfId="9990" priority="1518" stopIfTrue="1">
      <formula>LEN(TRIM(F142))=0</formula>
    </cfRule>
    <cfRule type="cellIs" dxfId="9989" priority="1519" stopIfTrue="1" operator="between">
      <formula>80.1</formula>
      <formula>100</formula>
    </cfRule>
    <cfRule type="cellIs" dxfId="9988" priority="1520" stopIfTrue="1" operator="between">
      <formula>35.1</formula>
      <formula>80</formula>
    </cfRule>
    <cfRule type="cellIs" dxfId="9987" priority="1521" stopIfTrue="1" operator="between">
      <formula>14.1</formula>
      <formula>35</formula>
    </cfRule>
    <cfRule type="cellIs" dxfId="9986" priority="1522" stopIfTrue="1" operator="between">
      <formula>5.1</formula>
      <formula>14</formula>
    </cfRule>
    <cfRule type="cellIs" dxfId="9985" priority="1523" stopIfTrue="1" operator="between">
      <formula>0</formula>
      <formula>5</formula>
    </cfRule>
    <cfRule type="containsBlanks" dxfId="9984" priority="1524" stopIfTrue="1">
      <formula>LEN(TRIM(F142))=0</formula>
    </cfRule>
  </conditionalFormatting>
  <conditionalFormatting sqref="E142">
    <cfRule type="containsBlanks" dxfId="9983" priority="1511" stopIfTrue="1">
      <formula>LEN(TRIM(E142))=0</formula>
    </cfRule>
    <cfRule type="cellIs" dxfId="9982" priority="1512" stopIfTrue="1" operator="between">
      <formula>80.1</formula>
      <formula>100</formula>
    </cfRule>
    <cfRule type="cellIs" dxfId="9981" priority="1513" stopIfTrue="1" operator="between">
      <formula>35.1</formula>
      <formula>80</formula>
    </cfRule>
    <cfRule type="cellIs" dxfId="9980" priority="1514" stopIfTrue="1" operator="between">
      <formula>14.1</formula>
      <formula>35</formula>
    </cfRule>
    <cfRule type="cellIs" dxfId="9979" priority="1515" stopIfTrue="1" operator="between">
      <formula>5.1</formula>
      <formula>14</formula>
    </cfRule>
    <cfRule type="cellIs" dxfId="9978" priority="1516" stopIfTrue="1" operator="between">
      <formula>0</formula>
      <formula>5</formula>
    </cfRule>
    <cfRule type="containsBlanks" dxfId="9977" priority="1517" stopIfTrue="1">
      <formula>LEN(TRIM(E142))=0</formula>
    </cfRule>
  </conditionalFormatting>
  <conditionalFormatting sqref="F144:P144">
    <cfRule type="containsBlanks" dxfId="9976" priority="1504" stopIfTrue="1">
      <formula>LEN(TRIM(F144))=0</formula>
    </cfRule>
    <cfRule type="cellIs" dxfId="9975" priority="1505" stopIfTrue="1" operator="between">
      <formula>80.1</formula>
      <formula>100</formula>
    </cfRule>
    <cfRule type="cellIs" dxfId="9974" priority="1506" stopIfTrue="1" operator="between">
      <formula>35.1</formula>
      <formula>80</formula>
    </cfRule>
    <cfRule type="cellIs" dxfId="9973" priority="1507" stopIfTrue="1" operator="between">
      <formula>14.1</formula>
      <formula>35</formula>
    </cfRule>
    <cfRule type="cellIs" dxfId="9972" priority="1508" stopIfTrue="1" operator="between">
      <formula>5.1</formula>
      <formula>14</formula>
    </cfRule>
    <cfRule type="cellIs" dxfId="9971" priority="1509" stopIfTrue="1" operator="between">
      <formula>0</formula>
      <formula>5</formula>
    </cfRule>
    <cfRule type="containsBlanks" dxfId="9970" priority="1510" stopIfTrue="1">
      <formula>LEN(TRIM(F144))=0</formula>
    </cfRule>
  </conditionalFormatting>
  <conditionalFormatting sqref="E144">
    <cfRule type="containsBlanks" dxfId="9969" priority="1497" stopIfTrue="1">
      <formula>LEN(TRIM(E144))=0</formula>
    </cfRule>
    <cfRule type="cellIs" dxfId="9968" priority="1498" stopIfTrue="1" operator="between">
      <formula>80.1</formula>
      <formula>100</formula>
    </cfRule>
    <cfRule type="cellIs" dxfId="9967" priority="1499" stopIfTrue="1" operator="between">
      <formula>35.1</formula>
      <formula>80</formula>
    </cfRule>
    <cfRule type="cellIs" dxfId="9966" priority="1500" stopIfTrue="1" operator="between">
      <formula>14.1</formula>
      <formula>35</formula>
    </cfRule>
    <cfRule type="cellIs" dxfId="9965" priority="1501" stopIfTrue="1" operator="between">
      <formula>5.1</formula>
      <formula>14</formula>
    </cfRule>
    <cfRule type="cellIs" dxfId="9964" priority="1502" stopIfTrue="1" operator="between">
      <formula>0</formula>
      <formula>5</formula>
    </cfRule>
    <cfRule type="containsBlanks" dxfId="9963" priority="1503" stopIfTrue="1">
      <formula>LEN(TRIM(E144))=0</formula>
    </cfRule>
  </conditionalFormatting>
  <conditionalFormatting sqref="F143:P143">
    <cfRule type="containsBlanks" dxfId="9962" priority="1490" stopIfTrue="1">
      <formula>LEN(TRIM(F143))=0</formula>
    </cfRule>
    <cfRule type="cellIs" dxfId="9961" priority="1491" stopIfTrue="1" operator="between">
      <formula>80.1</formula>
      <formula>100</formula>
    </cfRule>
    <cfRule type="cellIs" dxfId="9960" priority="1492" stopIfTrue="1" operator="between">
      <formula>35.1</formula>
      <formula>80</formula>
    </cfRule>
    <cfRule type="cellIs" dxfId="9959" priority="1493" stopIfTrue="1" operator="between">
      <formula>14.1</formula>
      <formula>35</formula>
    </cfRule>
    <cfRule type="cellIs" dxfId="9958" priority="1494" stopIfTrue="1" operator="between">
      <formula>5.1</formula>
      <formula>14</formula>
    </cfRule>
    <cfRule type="cellIs" dxfId="9957" priority="1495" stopIfTrue="1" operator="between">
      <formula>0</formula>
      <formula>5</formula>
    </cfRule>
    <cfRule type="containsBlanks" dxfId="9956" priority="1496" stopIfTrue="1">
      <formula>LEN(TRIM(F143))=0</formula>
    </cfRule>
  </conditionalFormatting>
  <conditionalFormatting sqref="E143">
    <cfRule type="containsBlanks" dxfId="9955" priority="1483" stopIfTrue="1">
      <formula>LEN(TRIM(E143))=0</formula>
    </cfRule>
    <cfRule type="cellIs" dxfId="9954" priority="1484" stopIfTrue="1" operator="between">
      <formula>80.1</formula>
      <formula>100</formula>
    </cfRule>
    <cfRule type="cellIs" dxfId="9953" priority="1485" stopIfTrue="1" operator="between">
      <formula>35.1</formula>
      <formula>80</formula>
    </cfRule>
    <cfRule type="cellIs" dxfId="9952" priority="1486" stopIfTrue="1" operator="between">
      <formula>14.1</formula>
      <formula>35</formula>
    </cfRule>
    <cfRule type="cellIs" dxfId="9951" priority="1487" stopIfTrue="1" operator="between">
      <formula>5.1</formula>
      <formula>14</formula>
    </cfRule>
    <cfRule type="cellIs" dxfId="9950" priority="1488" stopIfTrue="1" operator="between">
      <formula>0</formula>
      <formula>5</formula>
    </cfRule>
    <cfRule type="containsBlanks" dxfId="9949" priority="1489" stopIfTrue="1">
      <formula>LEN(TRIM(E143))=0</formula>
    </cfRule>
  </conditionalFormatting>
  <conditionalFormatting sqref="E56:P57">
    <cfRule type="containsBlanks" dxfId="9948" priority="1420" stopIfTrue="1">
      <formula>LEN(TRIM(E56))=0</formula>
    </cfRule>
    <cfRule type="cellIs" dxfId="9947" priority="1421" stopIfTrue="1" operator="between">
      <formula>79.1</formula>
      <formula>100</formula>
    </cfRule>
    <cfRule type="cellIs" dxfId="9946" priority="1422" stopIfTrue="1" operator="between">
      <formula>34.1</formula>
      <formula>79</formula>
    </cfRule>
    <cfRule type="cellIs" dxfId="9945" priority="1423" stopIfTrue="1" operator="between">
      <formula>13.1</formula>
      <formula>34</formula>
    </cfRule>
    <cfRule type="cellIs" dxfId="9944" priority="1424" stopIfTrue="1" operator="between">
      <formula>5.1</formula>
      <formula>13</formula>
    </cfRule>
    <cfRule type="cellIs" dxfId="9943" priority="1425" stopIfTrue="1" operator="between">
      <formula>0</formula>
      <formula>5</formula>
    </cfRule>
    <cfRule type="containsBlanks" dxfId="9942" priority="1426" stopIfTrue="1">
      <formula>LEN(TRIM(E56))=0</formula>
    </cfRule>
  </conditionalFormatting>
  <conditionalFormatting sqref="E59:P59">
    <cfRule type="containsBlanks" dxfId="9941" priority="1413" stopIfTrue="1">
      <formula>LEN(TRIM(E59))=0</formula>
    </cfRule>
    <cfRule type="cellIs" dxfId="9940" priority="1414" stopIfTrue="1" operator="between">
      <formula>79.1</formula>
      <formula>100</formula>
    </cfRule>
    <cfRule type="cellIs" dxfId="9939" priority="1415" stopIfTrue="1" operator="between">
      <formula>34.1</formula>
      <formula>79</formula>
    </cfRule>
    <cfRule type="cellIs" dxfId="9938" priority="1416" stopIfTrue="1" operator="between">
      <formula>13.1</formula>
      <formula>34</formula>
    </cfRule>
    <cfRule type="cellIs" dxfId="9937" priority="1417" stopIfTrue="1" operator="between">
      <formula>5.1</formula>
      <formula>13</formula>
    </cfRule>
    <cfRule type="cellIs" dxfId="9936" priority="1418" stopIfTrue="1" operator="between">
      <formula>0</formula>
      <formula>5</formula>
    </cfRule>
    <cfRule type="containsBlanks" dxfId="9935" priority="1419" stopIfTrue="1">
      <formula>LEN(TRIM(E59))=0</formula>
    </cfRule>
  </conditionalFormatting>
  <conditionalFormatting sqref="N310">
    <cfRule type="containsBlanks" dxfId="9934" priority="1343" stopIfTrue="1">
      <formula>LEN(TRIM(N310))=0</formula>
    </cfRule>
    <cfRule type="cellIs" dxfId="9933" priority="1344" stopIfTrue="1" operator="between">
      <formula>79.1</formula>
      <formula>100</formula>
    </cfRule>
    <cfRule type="cellIs" dxfId="9932" priority="1345" stopIfTrue="1" operator="between">
      <formula>34.1</formula>
      <formula>79</formula>
    </cfRule>
    <cfRule type="cellIs" dxfId="9931" priority="1346" stopIfTrue="1" operator="between">
      <formula>13.1</formula>
      <formula>34</formula>
    </cfRule>
    <cfRule type="cellIs" dxfId="9930" priority="1347" stopIfTrue="1" operator="between">
      <formula>5.1</formula>
      <formula>13</formula>
    </cfRule>
    <cfRule type="cellIs" dxfId="9929" priority="1348" stopIfTrue="1" operator="between">
      <formula>0</formula>
      <formula>5</formula>
    </cfRule>
    <cfRule type="containsBlanks" dxfId="9928" priority="1349" stopIfTrue="1">
      <formula>LEN(TRIM(N310))=0</formula>
    </cfRule>
  </conditionalFormatting>
  <conditionalFormatting sqref="E323 E296:P296 M297:P297 E297:K297 E305:H305 E308:H308 E314:H315 E316:I316 E317:G318 I317:J318 E309:F310 O310:P310 G310:M310 K316:P318 E319:P322 H309:P309 J305:P305 G323:P323 J314:P315 J308:P308 E306:P307 E298:P304 E324:P325 E311:P313">
    <cfRule type="containsBlanks" dxfId="9927" priority="1385" stopIfTrue="1">
      <formula>LEN(TRIM(E296))=0</formula>
    </cfRule>
    <cfRule type="cellIs" dxfId="9926" priority="1386" stopIfTrue="1" operator="between">
      <formula>79.1</formula>
      <formula>100</formula>
    </cfRule>
    <cfRule type="cellIs" dxfId="9925" priority="1387" stopIfTrue="1" operator="between">
      <formula>34.1</formula>
      <formula>79</formula>
    </cfRule>
    <cfRule type="cellIs" dxfId="9924" priority="1388" stopIfTrue="1" operator="between">
      <formula>13.1</formula>
      <formula>34</formula>
    </cfRule>
    <cfRule type="cellIs" dxfId="9923" priority="1389" stopIfTrue="1" operator="between">
      <formula>5.1</formula>
      <formula>13</formula>
    </cfRule>
    <cfRule type="cellIs" dxfId="9922" priority="1390" stopIfTrue="1" operator="between">
      <formula>0</formula>
      <formula>5</formula>
    </cfRule>
    <cfRule type="containsBlanks" dxfId="9921" priority="1391" stopIfTrue="1">
      <formula>LEN(TRIM(E296))=0</formula>
    </cfRule>
  </conditionalFormatting>
  <conditionalFormatting sqref="J316">
    <cfRule type="containsBlanks" dxfId="9920" priority="1378" stopIfTrue="1">
      <formula>LEN(TRIM(J316))=0</formula>
    </cfRule>
    <cfRule type="cellIs" dxfId="9919" priority="1379" stopIfTrue="1" operator="between">
      <formula>79.1</formula>
      <formula>100</formula>
    </cfRule>
    <cfRule type="cellIs" dxfId="9918" priority="1380" stopIfTrue="1" operator="between">
      <formula>34.1</formula>
      <formula>79</formula>
    </cfRule>
    <cfRule type="cellIs" dxfId="9917" priority="1381" stopIfTrue="1" operator="between">
      <formula>13.1</formula>
      <formula>34</formula>
    </cfRule>
    <cfRule type="cellIs" dxfId="9916" priority="1382" stopIfTrue="1" operator="between">
      <formula>5.1</formula>
      <formula>13</formula>
    </cfRule>
    <cfRule type="cellIs" dxfId="9915" priority="1383" stopIfTrue="1" operator="between">
      <formula>0</formula>
      <formula>5</formula>
    </cfRule>
    <cfRule type="containsBlanks" dxfId="9914" priority="1384" stopIfTrue="1">
      <formula>LEN(TRIM(J316))=0</formula>
    </cfRule>
  </conditionalFormatting>
  <conditionalFormatting sqref="I314">
    <cfRule type="containsBlanks" dxfId="9913" priority="1371" stopIfTrue="1">
      <formula>LEN(TRIM(I314))=0</formula>
    </cfRule>
    <cfRule type="cellIs" dxfId="9912" priority="1372" stopIfTrue="1" operator="between">
      <formula>79.1</formula>
      <formula>100</formula>
    </cfRule>
    <cfRule type="cellIs" dxfId="9911" priority="1373" stopIfTrue="1" operator="between">
      <formula>34.1</formula>
      <formula>79</formula>
    </cfRule>
    <cfRule type="cellIs" dxfId="9910" priority="1374" stopIfTrue="1" operator="between">
      <formula>13.1</formula>
      <formula>34</formula>
    </cfRule>
    <cfRule type="cellIs" dxfId="9909" priority="1375" stopIfTrue="1" operator="between">
      <formula>5.1</formula>
      <formula>13</formula>
    </cfRule>
    <cfRule type="cellIs" dxfId="9908" priority="1376" stopIfTrue="1" operator="between">
      <formula>0</formula>
      <formula>5</formula>
    </cfRule>
    <cfRule type="containsBlanks" dxfId="9907" priority="1377" stopIfTrue="1">
      <formula>LEN(TRIM(I314))=0</formula>
    </cfRule>
  </conditionalFormatting>
  <conditionalFormatting sqref="H317">
    <cfRule type="containsBlanks" dxfId="9906" priority="1364" stopIfTrue="1">
      <formula>LEN(TRIM(H317))=0</formula>
    </cfRule>
    <cfRule type="cellIs" dxfId="9905" priority="1365" stopIfTrue="1" operator="between">
      <formula>79.1</formula>
      <formula>100</formula>
    </cfRule>
    <cfRule type="cellIs" dxfId="9904" priority="1366" stopIfTrue="1" operator="between">
      <formula>34.1</formula>
      <formula>79</formula>
    </cfRule>
    <cfRule type="cellIs" dxfId="9903" priority="1367" stopIfTrue="1" operator="between">
      <formula>13.1</formula>
      <formula>34</formula>
    </cfRule>
    <cfRule type="cellIs" dxfId="9902" priority="1368" stopIfTrue="1" operator="between">
      <formula>5.1</formula>
      <formula>13</formula>
    </cfRule>
    <cfRule type="cellIs" dxfId="9901" priority="1369" stopIfTrue="1" operator="between">
      <formula>0</formula>
      <formula>5</formula>
    </cfRule>
    <cfRule type="containsBlanks" dxfId="9900" priority="1370" stopIfTrue="1">
      <formula>LEN(TRIM(H317))=0</formula>
    </cfRule>
  </conditionalFormatting>
  <conditionalFormatting sqref="I305">
    <cfRule type="containsBlanks" dxfId="9899" priority="1357" stopIfTrue="1">
      <formula>LEN(TRIM(I305))=0</formula>
    </cfRule>
    <cfRule type="cellIs" dxfId="9898" priority="1358" stopIfTrue="1" operator="between">
      <formula>79.1</formula>
      <formula>100</formula>
    </cfRule>
    <cfRule type="cellIs" dxfId="9897" priority="1359" stopIfTrue="1" operator="between">
      <formula>34.1</formula>
      <formula>79</formula>
    </cfRule>
    <cfRule type="cellIs" dxfId="9896" priority="1360" stopIfTrue="1" operator="between">
      <formula>13.1</formula>
      <formula>34</formula>
    </cfRule>
    <cfRule type="cellIs" dxfId="9895" priority="1361" stopIfTrue="1" operator="between">
      <formula>5.1</formula>
      <formula>13</formula>
    </cfRule>
    <cfRule type="cellIs" dxfId="9894" priority="1362" stopIfTrue="1" operator="between">
      <formula>0</formula>
      <formula>5</formula>
    </cfRule>
    <cfRule type="containsBlanks" dxfId="9893" priority="1363" stopIfTrue="1">
      <formula>LEN(TRIM(I305))=0</formula>
    </cfRule>
  </conditionalFormatting>
  <conditionalFormatting sqref="L297">
    <cfRule type="containsBlanks" dxfId="9892" priority="1350" stopIfTrue="1">
      <formula>LEN(TRIM(L297))=0</formula>
    </cfRule>
    <cfRule type="cellIs" dxfId="9891" priority="1351" stopIfTrue="1" operator="between">
      <formula>79.1</formula>
      <formula>100</formula>
    </cfRule>
    <cfRule type="cellIs" dxfId="9890" priority="1352" stopIfTrue="1" operator="between">
      <formula>34.1</formula>
      <formula>79</formula>
    </cfRule>
    <cfRule type="cellIs" dxfId="9889" priority="1353" stopIfTrue="1" operator="between">
      <formula>13.1</formula>
      <formula>34</formula>
    </cfRule>
    <cfRule type="cellIs" dxfId="9888" priority="1354" stopIfTrue="1" operator="between">
      <formula>5.1</formula>
      <formula>13</formula>
    </cfRule>
    <cfRule type="cellIs" dxfId="9887" priority="1355" stopIfTrue="1" operator="between">
      <formula>0</formula>
      <formula>5</formula>
    </cfRule>
    <cfRule type="containsBlanks" dxfId="9886" priority="1356" stopIfTrue="1">
      <formula>LEN(TRIM(L297))=0</formula>
    </cfRule>
  </conditionalFormatting>
  <conditionalFormatting sqref="E241 I241:N241">
    <cfRule type="containsBlanks" dxfId="9885" priority="741" stopIfTrue="1">
      <formula>LEN(TRIM(E241))=0</formula>
    </cfRule>
    <cfRule type="cellIs" dxfId="9884" priority="742" stopIfTrue="1" operator="between">
      <formula>80.1</formula>
      <formula>100</formula>
    </cfRule>
    <cfRule type="cellIs" dxfId="9883" priority="743" stopIfTrue="1" operator="between">
      <formula>35.1</formula>
      <formula>80</formula>
    </cfRule>
    <cfRule type="cellIs" dxfId="9882" priority="744" stopIfTrue="1" operator="between">
      <formula>14.1</formula>
      <formula>35</formula>
    </cfRule>
    <cfRule type="cellIs" dxfId="9881" priority="745" stopIfTrue="1" operator="between">
      <formula>5.1</formula>
      <formula>14</formula>
    </cfRule>
    <cfRule type="cellIs" dxfId="9880" priority="746" stopIfTrue="1" operator="between">
      <formula>0</formula>
      <formula>5</formula>
    </cfRule>
    <cfRule type="containsBlanks" dxfId="9879" priority="747" stopIfTrue="1">
      <formula>LEN(TRIM(E241))=0</formula>
    </cfRule>
  </conditionalFormatting>
  <conditionalFormatting sqref="F241:H241">
    <cfRule type="containsBlanks" dxfId="9878" priority="734" stopIfTrue="1">
      <formula>LEN(TRIM(F241))=0</formula>
    </cfRule>
    <cfRule type="cellIs" dxfId="9877" priority="735" stopIfTrue="1" operator="between">
      <formula>80.1</formula>
      <formula>100</formula>
    </cfRule>
    <cfRule type="cellIs" dxfId="9876" priority="736" stopIfTrue="1" operator="between">
      <formula>35.1</formula>
      <formula>80</formula>
    </cfRule>
    <cfRule type="cellIs" dxfId="9875" priority="737" stopIfTrue="1" operator="between">
      <formula>14.1</formula>
      <formula>35</formula>
    </cfRule>
    <cfRule type="cellIs" dxfId="9874" priority="738" stopIfTrue="1" operator="between">
      <formula>5.1</formula>
      <formula>14</formula>
    </cfRule>
    <cfRule type="cellIs" dxfId="9873" priority="739" stopIfTrue="1" operator="between">
      <formula>0</formula>
      <formula>5</formula>
    </cfRule>
    <cfRule type="containsBlanks" dxfId="9872" priority="740" stopIfTrue="1">
      <formula>LEN(TRIM(F241))=0</formula>
    </cfRule>
  </conditionalFormatting>
  <conditionalFormatting sqref="E242 I242:P242">
    <cfRule type="containsBlanks" dxfId="9871" priority="727" stopIfTrue="1">
      <formula>LEN(TRIM(E242))=0</formula>
    </cfRule>
    <cfRule type="cellIs" dxfId="9870" priority="728" stopIfTrue="1" operator="between">
      <formula>80.1</formula>
      <formula>100</formula>
    </cfRule>
    <cfRule type="cellIs" dxfId="9869" priority="729" stopIfTrue="1" operator="between">
      <formula>35.1</formula>
      <formula>80</formula>
    </cfRule>
    <cfRule type="cellIs" dxfId="9868" priority="730" stopIfTrue="1" operator="between">
      <formula>14.1</formula>
      <formula>35</formula>
    </cfRule>
    <cfRule type="cellIs" dxfId="9867" priority="731" stopIfTrue="1" operator="between">
      <formula>5.1</formula>
      <formula>14</formula>
    </cfRule>
    <cfRule type="cellIs" dxfId="9866" priority="732" stopIfTrue="1" operator="between">
      <formula>0</formula>
      <formula>5</formula>
    </cfRule>
    <cfRule type="containsBlanks" dxfId="9865" priority="733" stopIfTrue="1">
      <formula>LEN(TRIM(E242))=0</formula>
    </cfRule>
  </conditionalFormatting>
  <conditionalFormatting sqref="F242:H242">
    <cfRule type="containsBlanks" dxfId="9864" priority="720" stopIfTrue="1">
      <formula>LEN(TRIM(F242))=0</formula>
    </cfRule>
    <cfRule type="cellIs" dxfId="9863" priority="721" stopIfTrue="1" operator="between">
      <formula>80.1</formula>
      <formula>100</formula>
    </cfRule>
    <cfRule type="cellIs" dxfId="9862" priority="722" stopIfTrue="1" operator="between">
      <formula>35.1</formula>
      <formula>80</formula>
    </cfRule>
    <cfRule type="cellIs" dxfId="9861" priority="723" stopIfTrue="1" operator="between">
      <formula>14.1</formula>
      <formula>35</formula>
    </cfRule>
    <cfRule type="cellIs" dxfId="9860" priority="724" stopIfTrue="1" operator="between">
      <formula>5.1</formula>
      <formula>14</formula>
    </cfRule>
    <cfRule type="cellIs" dxfId="9859" priority="725" stopIfTrue="1" operator="between">
      <formula>0</formula>
      <formula>5</formula>
    </cfRule>
    <cfRule type="containsBlanks" dxfId="9858" priority="726" stopIfTrue="1">
      <formula>LEN(TRIM(F242))=0</formula>
    </cfRule>
  </conditionalFormatting>
  <conditionalFormatting sqref="E243:L243">
    <cfRule type="containsBlanks" dxfId="9857" priority="713" stopIfTrue="1">
      <formula>LEN(TRIM(E243))=0</formula>
    </cfRule>
    <cfRule type="cellIs" dxfId="9856" priority="714" stopIfTrue="1" operator="between">
      <formula>80.1</formula>
      <formula>100</formula>
    </cfRule>
    <cfRule type="cellIs" dxfId="9855" priority="715" stopIfTrue="1" operator="between">
      <formula>35.1</formula>
      <formula>80</formula>
    </cfRule>
    <cfRule type="cellIs" dxfId="9854" priority="716" stopIfTrue="1" operator="between">
      <formula>14.1</formula>
      <formula>35</formula>
    </cfRule>
    <cfRule type="cellIs" dxfId="9853" priority="717" stopIfTrue="1" operator="between">
      <formula>5.1</formula>
      <formula>14</formula>
    </cfRule>
    <cfRule type="cellIs" dxfId="9852" priority="718" stopIfTrue="1" operator="between">
      <formula>0</formula>
      <formula>5</formula>
    </cfRule>
    <cfRule type="containsBlanks" dxfId="9851" priority="719" stopIfTrue="1">
      <formula>LEN(TRIM(E243))=0</formula>
    </cfRule>
  </conditionalFormatting>
  <conditionalFormatting sqref="R35:R43 R270:R326 R163:R266 R89:R161">
    <cfRule type="cellIs" dxfId="9850" priority="684" stopIfTrue="1" operator="equal">
      <formula>"NO"</formula>
    </cfRule>
  </conditionalFormatting>
  <conditionalFormatting sqref="S270:S326 S11:S266">
    <cfRule type="cellIs" dxfId="9849" priority="683" stopIfTrue="1" operator="equal">
      <formula>"INVIABLE SANITARIAMENTE"</formula>
    </cfRule>
  </conditionalFormatting>
  <conditionalFormatting sqref="S265:S266 S270:S326">
    <cfRule type="containsText" dxfId="9848" priority="678" stopIfTrue="1" operator="containsText" text="INVIABLE SANITARIAMENTE">
      <formula>NOT(ISERROR(SEARCH("INVIABLE SANITARIAMENTE",S265)))</formula>
    </cfRule>
    <cfRule type="containsText" dxfId="9847" priority="679" stopIfTrue="1" operator="containsText" text="ALTO">
      <formula>NOT(ISERROR(SEARCH("ALTO",S265)))</formula>
    </cfRule>
    <cfRule type="containsText" dxfId="9846" priority="680" stopIfTrue="1" operator="containsText" text="MEDIO">
      <formula>NOT(ISERROR(SEARCH("MEDIO",S265)))</formula>
    </cfRule>
    <cfRule type="containsText" dxfId="9845" priority="681" stopIfTrue="1" operator="containsText" text="BAJO">
      <formula>NOT(ISERROR(SEARCH("BAJO",S265)))</formula>
    </cfRule>
    <cfRule type="containsText" dxfId="9844" priority="682" stopIfTrue="1" operator="containsText" text="SIN RIESGO">
      <formula>NOT(ISERROR(SEARCH("SIN RIESGO",S265)))</formula>
    </cfRule>
  </conditionalFormatting>
  <conditionalFormatting sqref="S270:S326 S11:S266">
    <cfRule type="containsText" dxfId="9843" priority="677" stopIfTrue="1" operator="containsText" text="SIN RIESGO">
      <formula>NOT(ISERROR(SEARCH("SIN RIESGO",S11)))</formula>
    </cfRule>
  </conditionalFormatting>
  <conditionalFormatting sqref="Q56:Q66">
    <cfRule type="containsBlanks" dxfId="9842" priority="655" stopIfTrue="1">
      <formula>LEN(TRIM(Q56))=0</formula>
    </cfRule>
    <cfRule type="cellIs" dxfId="9841" priority="656" stopIfTrue="1" operator="between">
      <formula>80.1</formula>
      <formula>100</formula>
    </cfRule>
    <cfRule type="cellIs" dxfId="9840" priority="657" stopIfTrue="1" operator="between">
      <formula>35.1</formula>
      <formula>80</formula>
    </cfRule>
    <cfRule type="cellIs" dxfId="9839" priority="658" stopIfTrue="1" operator="between">
      <formula>14.1</formula>
      <formula>35</formula>
    </cfRule>
    <cfRule type="cellIs" dxfId="9838" priority="659" stopIfTrue="1" operator="between">
      <formula>5.1</formula>
      <formula>14</formula>
    </cfRule>
    <cfRule type="cellIs" dxfId="9837" priority="660" stopIfTrue="1" operator="between">
      <formula>0</formula>
      <formula>5</formula>
    </cfRule>
    <cfRule type="containsBlanks" dxfId="9836" priority="661" stopIfTrue="1">
      <formula>LEN(TRIM(Q56))=0</formula>
    </cfRule>
  </conditionalFormatting>
  <conditionalFormatting sqref="R56:R66">
    <cfRule type="cellIs" dxfId="9835" priority="654" stopIfTrue="1" operator="equal">
      <formula>"NO"</formula>
    </cfRule>
  </conditionalFormatting>
  <conditionalFormatting sqref="R11:R34">
    <cfRule type="cellIs" dxfId="9834" priority="646" stopIfTrue="1" operator="equal">
      <formula>"NO"</formula>
    </cfRule>
  </conditionalFormatting>
  <conditionalFormatting sqref="Q11:Q34">
    <cfRule type="containsBlanks" dxfId="9833" priority="638" stopIfTrue="1">
      <formula>LEN(TRIM(Q11))=0</formula>
    </cfRule>
    <cfRule type="cellIs" dxfId="9832" priority="639" stopIfTrue="1" operator="between">
      <formula>80.1</formula>
      <formula>100</formula>
    </cfRule>
    <cfRule type="cellIs" dxfId="9831" priority="640" stopIfTrue="1" operator="between">
      <formula>35.1</formula>
      <formula>80</formula>
    </cfRule>
    <cfRule type="cellIs" dxfId="9830" priority="641" stopIfTrue="1" operator="between">
      <formula>14.1</formula>
      <formula>35</formula>
    </cfRule>
    <cfRule type="cellIs" dxfId="9829" priority="642" stopIfTrue="1" operator="between">
      <formula>5.1</formula>
      <formula>14</formula>
    </cfRule>
    <cfRule type="cellIs" dxfId="9828" priority="643" stopIfTrue="1" operator="between">
      <formula>0</formula>
      <formula>5</formula>
    </cfRule>
    <cfRule type="containsBlanks" dxfId="9827" priority="644" stopIfTrue="1">
      <formula>LEN(TRIM(Q11))=0</formula>
    </cfRule>
  </conditionalFormatting>
  <conditionalFormatting sqref="E37:Q37 O38:Q38 E38:M38 Q35:Q36">
    <cfRule type="containsBlanks" dxfId="9826" priority="616" stopIfTrue="1">
      <formula>LEN(TRIM(E35))=0</formula>
    </cfRule>
    <cfRule type="cellIs" dxfId="9825" priority="617" stopIfTrue="1" operator="between">
      <formula>80.1</formula>
      <formula>100</formula>
    </cfRule>
    <cfRule type="cellIs" dxfId="9824" priority="618" stopIfTrue="1" operator="between">
      <formula>35.1</formula>
      <formula>80</formula>
    </cfRule>
    <cfRule type="cellIs" dxfId="9823" priority="619" stopIfTrue="1" operator="between">
      <formula>14.1</formula>
      <formula>35</formula>
    </cfRule>
    <cfRule type="cellIs" dxfId="9822" priority="620" stopIfTrue="1" operator="between">
      <formula>5.1</formula>
      <formula>14</formula>
    </cfRule>
    <cfRule type="cellIs" dxfId="9821" priority="621" stopIfTrue="1" operator="between">
      <formula>0</formula>
      <formula>5</formula>
    </cfRule>
    <cfRule type="containsBlanks" dxfId="9820" priority="622" stopIfTrue="1">
      <formula>LEN(TRIM(E35))=0</formula>
    </cfRule>
  </conditionalFormatting>
  <conditionalFormatting sqref="R44:R55">
    <cfRule type="cellIs" dxfId="9819" priority="609" stopIfTrue="1" operator="equal">
      <formula>"NO"</formula>
    </cfRule>
  </conditionalFormatting>
  <conditionalFormatting sqref="Q44:Q55">
    <cfRule type="containsBlanks" dxfId="9818" priority="601" stopIfTrue="1">
      <formula>LEN(TRIM(Q44))=0</formula>
    </cfRule>
    <cfRule type="cellIs" dxfId="9817" priority="602" stopIfTrue="1" operator="between">
      <formula>80.1</formula>
      <formula>100</formula>
    </cfRule>
    <cfRule type="cellIs" dxfId="9816" priority="603" stopIfTrue="1" operator="between">
      <formula>35.1</formula>
      <formula>80</formula>
    </cfRule>
    <cfRule type="cellIs" dxfId="9815" priority="604" stopIfTrue="1" operator="between">
      <formula>14.1</formula>
      <formula>35</formula>
    </cfRule>
    <cfRule type="cellIs" dxfId="9814" priority="605" stopIfTrue="1" operator="between">
      <formula>5.1</formula>
      <formula>14</formula>
    </cfRule>
    <cfRule type="cellIs" dxfId="9813" priority="606" stopIfTrue="1" operator="between">
      <formula>0</formula>
      <formula>5</formula>
    </cfRule>
    <cfRule type="containsBlanks" dxfId="9812" priority="607" stopIfTrue="1">
      <formula>LEN(TRIM(Q44))=0</formula>
    </cfRule>
  </conditionalFormatting>
  <conditionalFormatting sqref="R67:R72">
    <cfRule type="cellIs" dxfId="9811" priority="580" stopIfTrue="1" operator="equal">
      <formula>"NO"</formula>
    </cfRule>
  </conditionalFormatting>
  <conditionalFormatting sqref="E71:Q72 Q67:Q70">
    <cfRule type="containsBlanks" dxfId="9810" priority="572" stopIfTrue="1">
      <formula>LEN(TRIM(E67))=0</formula>
    </cfRule>
    <cfRule type="cellIs" dxfId="9809" priority="573" stopIfTrue="1" operator="between">
      <formula>80.1</formula>
      <formula>100</formula>
    </cfRule>
    <cfRule type="cellIs" dxfId="9808" priority="574" stopIfTrue="1" operator="between">
      <formula>35.1</formula>
      <formula>80</formula>
    </cfRule>
    <cfRule type="cellIs" dxfId="9807" priority="575" stopIfTrue="1" operator="between">
      <formula>14.1</formula>
      <formula>35</formula>
    </cfRule>
    <cfRule type="cellIs" dxfId="9806" priority="576" stopIfTrue="1" operator="between">
      <formula>5.1</formula>
      <formula>14</formula>
    </cfRule>
    <cfRule type="cellIs" dxfId="9805" priority="577" stopIfTrue="1" operator="between">
      <formula>0</formula>
      <formula>5</formula>
    </cfRule>
    <cfRule type="containsBlanks" dxfId="9804" priority="578" stopIfTrue="1">
      <formula>LEN(TRIM(E67))=0</formula>
    </cfRule>
  </conditionalFormatting>
  <conditionalFormatting sqref="R73:R77">
    <cfRule type="cellIs" dxfId="9803" priority="565" stopIfTrue="1" operator="equal">
      <formula>"NO"</formula>
    </cfRule>
  </conditionalFormatting>
  <conditionalFormatting sqref="Q73:Q77">
    <cfRule type="containsBlanks" dxfId="9802" priority="557" stopIfTrue="1">
      <formula>LEN(TRIM(Q73))=0</formula>
    </cfRule>
    <cfRule type="cellIs" dxfId="9801" priority="558" stopIfTrue="1" operator="between">
      <formula>80.1</formula>
      <formula>100</formula>
    </cfRule>
    <cfRule type="cellIs" dxfId="9800" priority="559" stopIfTrue="1" operator="between">
      <formula>35.1</formula>
      <formula>80</formula>
    </cfRule>
    <cfRule type="cellIs" dxfId="9799" priority="560" stopIfTrue="1" operator="between">
      <formula>14.1</formula>
      <formula>35</formula>
    </cfRule>
    <cfRule type="cellIs" dxfId="9798" priority="561" stopIfTrue="1" operator="between">
      <formula>5.1</formula>
      <formula>14</formula>
    </cfRule>
    <cfRule type="cellIs" dxfId="9797" priority="562" stopIfTrue="1" operator="between">
      <formula>0</formula>
      <formula>5</formula>
    </cfRule>
    <cfRule type="containsBlanks" dxfId="9796" priority="563" stopIfTrue="1">
      <formula>LEN(TRIM(Q73))=0</formula>
    </cfRule>
  </conditionalFormatting>
  <conditionalFormatting sqref="R78:R88">
    <cfRule type="cellIs" dxfId="9795" priority="550" stopIfTrue="1" operator="equal">
      <formula>"NO"</formula>
    </cfRule>
  </conditionalFormatting>
  <conditionalFormatting sqref="Q78:Q88">
    <cfRule type="containsBlanks" dxfId="9794" priority="542" stopIfTrue="1">
      <formula>LEN(TRIM(Q78))=0</formula>
    </cfRule>
    <cfRule type="cellIs" dxfId="9793" priority="543" stopIfTrue="1" operator="between">
      <formula>80.1</formula>
      <formula>100</formula>
    </cfRule>
    <cfRule type="cellIs" dxfId="9792" priority="544" stopIfTrue="1" operator="between">
      <formula>35.1</formula>
      <formula>80</formula>
    </cfRule>
    <cfRule type="cellIs" dxfId="9791" priority="545" stopIfTrue="1" operator="between">
      <formula>14.1</formula>
      <formula>35</formula>
    </cfRule>
    <cfRule type="cellIs" dxfId="9790" priority="546" stopIfTrue="1" operator="between">
      <formula>5.1</formula>
      <formula>14</formula>
    </cfRule>
    <cfRule type="cellIs" dxfId="9789" priority="547" stopIfTrue="1" operator="between">
      <formula>0</formula>
      <formula>5</formula>
    </cfRule>
    <cfRule type="containsBlanks" dxfId="9788" priority="548" stopIfTrue="1">
      <formula>LEN(TRIM(Q78))=0</formula>
    </cfRule>
  </conditionalFormatting>
  <conditionalFormatting sqref="E162:P162">
    <cfRule type="containsBlanks" dxfId="9787" priority="529" stopIfTrue="1">
      <formula>LEN(TRIM(E162))=0</formula>
    </cfRule>
    <cfRule type="cellIs" dxfId="9786" priority="530" stopIfTrue="1" operator="between">
      <formula>79.1</formula>
      <formula>100</formula>
    </cfRule>
    <cfRule type="cellIs" dxfId="9785" priority="531" stopIfTrue="1" operator="between">
      <formula>34.1</formula>
      <formula>79</formula>
    </cfRule>
    <cfRule type="cellIs" dxfId="9784" priority="532" stopIfTrue="1" operator="between">
      <formula>13.1</formula>
      <formula>34</formula>
    </cfRule>
    <cfRule type="cellIs" dxfId="9783" priority="533" stopIfTrue="1" operator="between">
      <formula>5.1</formula>
      <formula>13</formula>
    </cfRule>
    <cfRule type="cellIs" dxfId="9782" priority="534" stopIfTrue="1" operator="between">
      <formula>0</formula>
      <formula>5</formula>
    </cfRule>
    <cfRule type="containsBlanks" dxfId="9781" priority="535" stopIfTrue="1">
      <formula>LEN(TRIM(E162))=0</formula>
    </cfRule>
  </conditionalFormatting>
  <conditionalFormatting sqref="R162">
    <cfRule type="cellIs" dxfId="9780" priority="521" stopIfTrue="1" operator="equal">
      <formula>"NO"</formula>
    </cfRule>
  </conditionalFormatting>
  <conditionalFormatting sqref="S11:S264">
    <cfRule type="containsText" dxfId="9779" priority="508" stopIfTrue="1" operator="containsText" text="INVIABLE SANITARIAMENTE">
      <formula>NOT(ISERROR(SEARCH("INVIABLE SANITARIAMENTE",S11)))</formula>
    </cfRule>
    <cfRule type="containsText" dxfId="9778" priority="509" stopIfTrue="1" operator="containsText" text="ALTO">
      <formula>NOT(ISERROR(SEARCH("ALTO",S11)))</formula>
    </cfRule>
    <cfRule type="containsText" dxfId="9777" priority="510" stopIfTrue="1" operator="containsText" text="MEDIO">
      <formula>NOT(ISERROR(SEARCH("MEDIO",S11)))</formula>
    </cfRule>
    <cfRule type="containsText" dxfId="9776" priority="511" stopIfTrue="1" operator="containsText" text="BAJO">
      <formula>NOT(ISERROR(SEARCH("BAJO",S11)))</formula>
    </cfRule>
    <cfRule type="containsText" dxfId="9775" priority="512" stopIfTrue="1" operator="containsText" text="SIN RIESGO">
      <formula>NOT(ISERROR(SEARCH("SIN RIESGO",S11)))</formula>
    </cfRule>
  </conditionalFormatting>
  <conditionalFormatting sqref="E11:P27 H28:P28 E28:F28 E29:P34">
    <cfRule type="containsBlanks" dxfId="9774" priority="500" stopIfTrue="1">
      <formula>LEN(TRIM(E11))=0</formula>
    </cfRule>
    <cfRule type="cellIs" dxfId="9773" priority="501" stopIfTrue="1" operator="between">
      <formula>80.1</formula>
      <formula>100</formula>
    </cfRule>
    <cfRule type="cellIs" dxfId="9772" priority="502" stopIfTrue="1" operator="between">
      <formula>35.1</formula>
      <formula>80</formula>
    </cfRule>
    <cfRule type="cellIs" dxfId="9771" priority="503" stopIfTrue="1" operator="between">
      <formula>14.1</formula>
      <formula>35</formula>
    </cfRule>
    <cfRule type="cellIs" dxfId="9770" priority="504" stopIfTrue="1" operator="between">
      <formula>5.1</formula>
      <formula>14</formula>
    </cfRule>
    <cfRule type="cellIs" dxfId="9769" priority="505" stopIfTrue="1" operator="between">
      <formula>0</formula>
      <formula>5</formula>
    </cfRule>
    <cfRule type="containsBlanks" dxfId="9768" priority="506" stopIfTrue="1">
      <formula>LEN(TRIM(E11))=0</formula>
    </cfRule>
  </conditionalFormatting>
  <conditionalFormatting sqref="E35:P36">
    <cfRule type="containsBlanks" dxfId="9767" priority="493" stopIfTrue="1">
      <formula>LEN(TRIM(E35))=0</formula>
    </cfRule>
    <cfRule type="cellIs" dxfId="9766" priority="494" stopIfTrue="1" operator="between">
      <formula>80.1</formula>
      <formula>100</formula>
    </cfRule>
    <cfRule type="cellIs" dxfId="9765" priority="495" stopIfTrue="1" operator="between">
      <formula>35.1</formula>
      <formula>80</formula>
    </cfRule>
    <cfRule type="cellIs" dxfId="9764" priority="496" stopIfTrue="1" operator="between">
      <formula>14.1</formula>
      <formula>35</formula>
    </cfRule>
    <cfRule type="cellIs" dxfId="9763" priority="497" stopIfTrue="1" operator="between">
      <formula>5.1</formula>
      <formula>14</formula>
    </cfRule>
    <cfRule type="cellIs" dxfId="9762" priority="498" stopIfTrue="1" operator="between">
      <formula>0</formula>
      <formula>5</formula>
    </cfRule>
    <cfRule type="containsBlanks" dxfId="9761" priority="499" stopIfTrue="1">
      <formula>LEN(TRIM(E35))=0</formula>
    </cfRule>
  </conditionalFormatting>
  <conditionalFormatting sqref="E39:H39 K39:P39">
    <cfRule type="containsBlanks" dxfId="9760" priority="486" stopIfTrue="1">
      <formula>LEN(TRIM(E39))=0</formula>
    </cfRule>
    <cfRule type="cellIs" dxfId="9759" priority="487" stopIfTrue="1" operator="between">
      <formula>80.1</formula>
      <formula>100</formula>
    </cfRule>
    <cfRule type="cellIs" dxfId="9758" priority="488" stopIfTrue="1" operator="between">
      <formula>35.1</formula>
      <formula>80</formula>
    </cfRule>
    <cfRule type="cellIs" dxfId="9757" priority="489" stopIfTrue="1" operator="between">
      <formula>14.1</formula>
      <formula>35</formula>
    </cfRule>
    <cfRule type="cellIs" dxfId="9756" priority="490" stopIfTrue="1" operator="between">
      <formula>5.1</formula>
      <formula>14</formula>
    </cfRule>
    <cfRule type="cellIs" dxfId="9755" priority="491" stopIfTrue="1" operator="between">
      <formula>0</formula>
      <formula>5</formula>
    </cfRule>
    <cfRule type="containsBlanks" dxfId="9754" priority="492" stopIfTrue="1">
      <formula>LEN(TRIM(E39))=0</formula>
    </cfRule>
  </conditionalFormatting>
  <conditionalFormatting sqref="H44 I45 J44:P55">
    <cfRule type="containsBlanks" dxfId="9753" priority="479" stopIfTrue="1">
      <formula>LEN(TRIM(H44))=0</formula>
    </cfRule>
    <cfRule type="cellIs" dxfId="9752" priority="480" stopIfTrue="1" operator="between">
      <formula>80.1</formula>
      <formula>100</formula>
    </cfRule>
    <cfRule type="cellIs" dxfId="9751" priority="481" stopIfTrue="1" operator="between">
      <formula>35.1</formula>
      <formula>80</formula>
    </cfRule>
    <cfRule type="cellIs" dxfId="9750" priority="482" stopIfTrue="1" operator="between">
      <formula>14.1</formula>
      <formula>35</formula>
    </cfRule>
    <cfRule type="cellIs" dxfId="9749" priority="483" stopIfTrue="1" operator="between">
      <formula>5.1</formula>
      <formula>14</formula>
    </cfRule>
    <cfRule type="cellIs" dxfId="9748" priority="484" stopIfTrue="1" operator="between">
      <formula>0</formula>
      <formula>5</formula>
    </cfRule>
    <cfRule type="containsBlanks" dxfId="9747" priority="485" stopIfTrue="1">
      <formula>LEN(TRIM(H44))=0</formula>
    </cfRule>
  </conditionalFormatting>
  <conditionalFormatting sqref="E45:F47 E49:F49 H49:I49 E51:F52 E48:I48 E50:I50 I47 E44:G44 H51 E55:H55 E53:G54 I52:I54 G45">
    <cfRule type="containsBlanks" dxfId="9746" priority="472" stopIfTrue="1">
      <formula>LEN(TRIM(E44))=0</formula>
    </cfRule>
    <cfRule type="cellIs" dxfId="9745" priority="473" stopIfTrue="1" operator="between">
      <formula>80.1</formula>
      <formula>100</formula>
    </cfRule>
    <cfRule type="cellIs" dxfId="9744" priority="474" stopIfTrue="1" operator="between">
      <formula>35.1</formula>
      <formula>80</formula>
    </cfRule>
    <cfRule type="cellIs" dxfId="9743" priority="475" stopIfTrue="1" operator="between">
      <formula>14.1</formula>
      <formula>35</formula>
    </cfRule>
    <cfRule type="cellIs" dxfId="9742" priority="476" stopIfTrue="1" operator="between">
      <formula>5.1</formula>
      <formula>14</formula>
    </cfRule>
    <cfRule type="cellIs" dxfId="9741" priority="477" stopIfTrue="1" operator="between">
      <formula>0</formula>
      <formula>5</formula>
    </cfRule>
    <cfRule type="containsBlanks" dxfId="9740" priority="478" stopIfTrue="1">
      <formula>LEN(TRIM(E44))=0</formula>
    </cfRule>
  </conditionalFormatting>
  <conditionalFormatting sqref="H52">
    <cfRule type="containsBlanks" dxfId="9739" priority="465" stopIfTrue="1">
      <formula>LEN(TRIM(H52))=0</formula>
    </cfRule>
    <cfRule type="cellIs" dxfId="9738" priority="466" stopIfTrue="1" operator="between">
      <formula>80.1</formula>
      <formula>100</formula>
    </cfRule>
    <cfRule type="cellIs" dxfId="9737" priority="467" stopIfTrue="1" operator="between">
      <formula>35.1</formula>
      <formula>80</formula>
    </cfRule>
    <cfRule type="cellIs" dxfId="9736" priority="468" stopIfTrue="1" operator="between">
      <formula>14.1</formula>
      <formula>35</formula>
    </cfRule>
    <cfRule type="cellIs" dxfId="9735" priority="469" stopIfTrue="1" operator="between">
      <formula>5.1</formula>
      <formula>14</formula>
    </cfRule>
    <cfRule type="cellIs" dxfId="9734" priority="470" stopIfTrue="1" operator="between">
      <formula>0</formula>
      <formula>5</formula>
    </cfRule>
    <cfRule type="containsBlanks" dxfId="9733" priority="471" stopIfTrue="1">
      <formula>LEN(TRIM(H52))=0</formula>
    </cfRule>
  </conditionalFormatting>
  <conditionalFormatting sqref="H54">
    <cfRule type="containsBlanks" dxfId="9732" priority="458" stopIfTrue="1">
      <formula>LEN(TRIM(H54))=0</formula>
    </cfRule>
    <cfRule type="cellIs" dxfId="9731" priority="459" stopIfTrue="1" operator="between">
      <formula>80.1</formula>
      <formula>100</formula>
    </cfRule>
    <cfRule type="cellIs" dxfId="9730" priority="460" stopIfTrue="1" operator="between">
      <formula>35.1</formula>
      <formula>80</formula>
    </cfRule>
    <cfRule type="cellIs" dxfId="9729" priority="461" stopIfTrue="1" operator="between">
      <formula>14.1</formula>
      <formula>35</formula>
    </cfRule>
    <cfRule type="cellIs" dxfId="9728" priority="462" stopIfTrue="1" operator="between">
      <formula>5.1</formula>
      <formula>14</formula>
    </cfRule>
    <cfRule type="cellIs" dxfId="9727" priority="463" stopIfTrue="1" operator="between">
      <formula>0</formula>
      <formula>5</formula>
    </cfRule>
    <cfRule type="containsBlanks" dxfId="9726" priority="464" stopIfTrue="1">
      <formula>LEN(TRIM(H54))=0</formula>
    </cfRule>
  </conditionalFormatting>
  <conditionalFormatting sqref="H45">
    <cfRule type="containsBlanks" dxfId="9725" priority="451" stopIfTrue="1">
      <formula>LEN(TRIM(H45))=0</formula>
    </cfRule>
    <cfRule type="cellIs" dxfId="9724" priority="452" stopIfTrue="1" operator="between">
      <formula>80.1</formula>
      <formula>100</formula>
    </cfRule>
    <cfRule type="cellIs" dxfId="9723" priority="453" stopIfTrue="1" operator="between">
      <formula>35.1</formula>
      <formula>80</formula>
    </cfRule>
    <cfRule type="cellIs" dxfId="9722" priority="454" stopIfTrue="1" operator="between">
      <formula>14.1</formula>
      <formula>35</formula>
    </cfRule>
    <cfRule type="cellIs" dxfId="9721" priority="455" stopIfTrue="1" operator="between">
      <formula>5.1</formula>
      <formula>14</formula>
    </cfRule>
    <cfRule type="cellIs" dxfId="9720" priority="456" stopIfTrue="1" operator="between">
      <formula>0</formula>
      <formula>5</formula>
    </cfRule>
    <cfRule type="containsBlanks" dxfId="9719" priority="457" stopIfTrue="1">
      <formula>LEN(TRIM(H45))=0</formula>
    </cfRule>
  </conditionalFormatting>
  <conditionalFormatting sqref="H47">
    <cfRule type="containsBlanks" dxfId="9718" priority="444" stopIfTrue="1">
      <formula>LEN(TRIM(H47))=0</formula>
    </cfRule>
    <cfRule type="cellIs" dxfId="9717" priority="445" stopIfTrue="1" operator="between">
      <formula>80.1</formula>
      <formula>100</formula>
    </cfRule>
    <cfRule type="cellIs" dxfId="9716" priority="446" stopIfTrue="1" operator="between">
      <formula>35.1</formula>
      <formula>80</formula>
    </cfRule>
    <cfRule type="cellIs" dxfId="9715" priority="447" stopIfTrue="1" operator="between">
      <formula>14.1</formula>
      <formula>35</formula>
    </cfRule>
    <cfRule type="cellIs" dxfId="9714" priority="448" stopIfTrue="1" operator="between">
      <formula>5.1</formula>
      <formula>14</formula>
    </cfRule>
    <cfRule type="cellIs" dxfId="9713" priority="449" stopIfTrue="1" operator="between">
      <formula>0</formula>
      <formula>5</formula>
    </cfRule>
    <cfRule type="containsBlanks" dxfId="9712" priority="450" stopIfTrue="1">
      <formula>LEN(TRIM(H47))=0</formula>
    </cfRule>
  </conditionalFormatting>
  <conditionalFormatting sqref="H53">
    <cfRule type="containsBlanks" dxfId="9711" priority="437" stopIfTrue="1">
      <formula>LEN(TRIM(H53))=0</formula>
    </cfRule>
    <cfRule type="cellIs" dxfId="9710" priority="438" stopIfTrue="1" operator="between">
      <formula>80.1</formula>
      <formula>100</formula>
    </cfRule>
    <cfRule type="cellIs" dxfId="9709" priority="439" stopIfTrue="1" operator="between">
      <formula>35.1</formula>
      <formula>80</formula>
    </cfRule>
    <cfRule type="cellIs" dxfId="9708" priority="440" stopIfTrue="1" operator="between">
      <formula>14.1</formula>
      <formula>35</formula>
    </cfRule>
    <cfRule type="cellIs" dxfId="9707" priority="441" stopIfTrue="1" operator="between">
      <formula>5.1</formula>
      <formula>14</formula>
    </cfRule>
    <cfRule type="cellIs" dxfId="9706" priority="442" stopIfTrue="1" operator="between">
      <formula>0</formula>
      <formula>5</formula>
    </cfRule>
    <cfRule type="containsBlanks" dxfId="9705" priority="443" stopIfTrue="1">
      <formula>LEN(TRIM(H53))=0</formula>
    </cfRule>
  </conditionalFormatting>
  <conditionalFormatting sqref="I46">
    <cfRule type="containsBlanks" dxfId="9704" priority="430" stopIfTrue="1">
      <formula>LEN(TRIM(I46))=0</formula>
    </cfRule>
    <cfRule type="cellIs" dxfId="9703" priority="431" stopIfTrue="1" operator="between">
      <formula>80.1</formula>
      <formula>100</formula>
    </cfRule>
    <cfRule type="cellIs" dxfId="9702" priority="432" stopIfTrue="1" operator="between">
      <formula>35.1</formula>
      <formula>80</formula>
    </cfRule>
    <cfRule type="cellIs" dxfId="9701" priority="433" stopIfTrue="1" operator="between">
      <formula>14.1</formula>
      <formula>35</formula>
    </cfRule>
    <cfRule type="cellIs" dxfId="9700" priority="434" stopIfTrue="1" operator="between">
      <formula>5.1</formula>
      <formula>14</formula>
    </cfRule>
    <cfRule type="cellIs" dxfId="9699" priority="435" stopIfTrue="1" operator="between">
      <formula>0</formula>
      <formula>5</formula>
    </cfRule>
    <cfRule type="containsBlanks" dxfId="9698" priority="436" stopIfTrue="1">
      <formula>LEN(TRIM(I46))=0</formula>
    </cfRule>
  </conditionalFormatting>
  <conditionalFormatting sqref="I55">
    <cfRule type="containsBlanks" dxfId="9697" priority="423" stopIfTrue="1">
      <formula>LEN(TRIM(I55))=0</formula>
    </cfRule>
    <cfRule type="cellIs" dxfId="9696" priority="424" stopIfTrue="1" operator="between">
      <formula>80.1</formula>
      <formula>100</formula>
    </cfRule>
    <cfRule type="cellIs" dxfId="9695" priority="425" stopIfTrue="1" operator="between">
      <formula>35.1</formula>
      <formula>80</formula>
    </cfRule>
    <cfRule type="cellIs" dxfId="9694" priority="426" stopIfTrue="1" operator="between">
      <formula>14.1</formula>
      <formula>35</formula>
    </cfRule>
    <cfRule type="cellIs" dxfId="9693" priority="427" stopIfTrue="1" operator="between">
      <formula>5.1</formula>
      <formula>14</formula>
    </cfRule>
    <cfRule type="cellIs" dxfId="9692" priority="428" stopIfTrue="1" operator="between">
      <formula>0</formula>
      <formula>5</formula>
    </cfRule>
    <cfRule type="containsBlanks" dxfId="9691" priority="429" stopIfTrue="1">
      <formula>LEN(TRIM(I55))=0</formula>
    </cfRule>
  </conditionalFormatting>
  <conditionalFormatting sqref="E66:P66">
    <cfRule type="containsBlanks" dxfId="9690" priority="416" stopIfTrue="1">
      <formula>LEN(TRIM(E66))=0</formula>
    </cfRule>
    <cfRule type="cellIs" dxfId="9689" priority="417" stopIfTrue="1" operator="between">
      <formula>80.1</formula>
      <formula>100</formula>
    </cfRule>
    <cfRule type="cellIs" dxfId="9688" priority="418" stopIfTrue="1" operator="between">
      <formula>35.1</formula>
      <formula>80</formula>
    </cfRule>
    <cfRule type="cellIs" dxfId="9687" priority="419" stopIfTrue="1" operator="between">
      <formula>14.1</formula>
      <formula>35</formula>
    </cfRule>
    <cfRule type="cellIs" dxfId="9686" priority="420" stopIfTrue="1" operator="between">
      <formula>5.1</formula>
      <formula>14</formula>
    </cfRule>
    <cfRule type="cellIs" dxfId="9685" priority="421" stopIfTrue="1" operator="between">
      <formula>0</formula>
      <formula>5</formula>
    </cfRule>
    <cfRule type="containsBlanks" dxfId="9684" priority="422" stopIfTrue="1">
      <formula>LEN(TRIM(E66))=0</formula>
    </cfRule>
  </conditionalFormatting>
  <conditionalFormatting sqref="E61:P61">
    <cfRule type="containsBlanks" dxfId="9683" priority="409" stopIfTrue="1">
      <formula>LEN(TRIM(E61))=0</formula>
    </cfRule>
    <cfRule type="cellIs" dxfId="9682" priority="410" stopIfTrue="1" operator="between">
      <formula>80.1</formula>
      <formula>100</formula>
    </cfRule>
    <cfRule type="cellIs" dxfId="9681" priority="411" stopIfTrue="1" operator="between">
      <formula>35.1</formula>
      <formula>80</formula>
    </cfRule>
    <cfRule type="cellIs" dxfId="9680" priority="412" stopIfTrue="1" operator="between">
      <formula>14.1</formula>
      <formula>35</formula>
    </cfRule>
    <cfRule type="cellIs" dxfId="9679" priority="413" stopIfTrue="1" operator="between">
      <formula>5.1</formula>
      <formula>14</formula>
    </cfRule>
    <cfRule type="cellIs" dxfId="9678" priority="414" stopIfTrue="1" operator="between">
      <formula>0</formula>
      <formula>5</formula>
    </cfRule>
    <cfRule type="containsBlanks" dxfId="9677" priority="415" stopIfTrue="1">
      <formula>LEN(TRIM(E61))=0</formula>
    </cfRule>
  </conditionalFormatting>
  <conditionalFormatting sqref="E58:P58">
    <cfRule type="containsBlanks" dxfId="9676" priority="402" stopIfTrue="1">
      <formula>LEN(TRIM(E58))=0</formula>
    </cfRule>
    <cfRule type="cellIs" dxfId="9675" priority="403" stopIfTrue="1" operator="between">
      <formula>80.1</formula>
      <formula>100</formula>
    </cfRule>
    <cfRule type="cellIs" dxfId="9674" priority="404" stopIfTrue="1" operator="between">
      <formula>35.1</formula>
      <formula>80</formula>
    </cfRule>
    <cfRule type="cellIs" dxfId="9673" priority="405" stopIfTrue="1" operator="between">
      <formula>14.1</formula>
      <formula>35</formula>
    </cfRule>
    <cfRule type="cellIs" dxfId="9672" priority="406" stopIfTrue="1" operator="between">
      <formula>5.1</formula>
      <formula>14</formula>
    </cfRule>
    <cfRule type="cellIs" dxfId="9671" priority="407" stopIfTrue="1" operator="between">
      <formula>0</formula>
      <formula>5</formula>
    </cfRule>
    <cfRule type="containsBlanks" dxfId="9670" priority="408" stopIfTrue="1">
      <formula>LEN(TRIM(E58))=0</formula>
    </cfRule>
  </conditionalFormatting>
  <conditionalFormatting sqref="E67:P70">
    <cfRule type="containsBlanks" dxfId="9669" priority="395" stopIfTrue="1">
      <formula>LEN(TRIM(E67))=0</formula>
    </cfRule>
    <cfRule type="cellIs" dxfId="9668" priority="396" stopIfTrue="1" operator="between">
      <formula>80.1</formula>
      <formula>100</formula>
    </cfRule>
    <cfRule type="cellIs" dxfId="9667" priority="397" stopIfTrue="1" operator="between">
      <formula>35.1</formula>
      <formula>80</formula>
    </cfRule>
    <cfRule type="cellIs" dxfId="9666" priority="398" stopIfTrue="1" operator="between">
      <formula>14.1</formula>
      <formula>35</formula>
    </cfRule>
    <cfRule type="cellIs" dxfId="9665" priority="399" stopIfTrue="1" operator="between">
      <formula>5.1</formula>
      <formula>14</formula>
    </cfRule>
    <cfRule type="cellIs" dxfId="9664" priority="400" stopIfTrue="1" operator="between">
      <formula>0</formula>
      <formula>5</formula>
    </cfRule>
    <cfRule type="containsBlanks" dxfId="9663" priority="401" stopIfTrue="1">
      <formula>LEN(TRIM(E67))=0</formula>
    </cfRule>
  </conditionalFormatting>
  <conditionalFormatting sqref="N75:P75 E73:I73 K76:P77 K75:L75 K73:P74 E77:I77 E74:G74 I74 E75:F76 H75:I76">
    <cfRule type="containsBlanks" dxfId="9662" priority="388" stopIfTrue="1">
      <formula>LEN(TRIM(E73))=0</formula>
    </cfRule>
    <cfRule type="cellIs" dxfId="9661" priority="389" stopIfTrue="1" operator="between">
      <formula>80.1</formula>
      <formula>100</formula>
    </cfRule>
    <cfRule type="cellIs" dxfId="9660" priority="390" stopIfTrue="1" operator="between">
      <formula>35.1</formula>
      <formula>80</formula>
    </cfRule>
    <cfRule type="cellIs" dxfId="9659" priority="391" stopIfTrue="1" operator="between">
      <formula>14.1</formula>
      <formula>35</formula>
    </cfRule>
    <cfRule type="cellIs" dxfId="9658" priority="392" stopIfTrue="1" operator="between">
      <formula>5.1</formula>
      <formula>14</formula>
    </cfRule>
    <cfRule type="cellIs" dxfId="9657" priority="393" stopIfTrue="1" operator="between">
      <formula>0</formula>
      <formula>5</formula>
    </cfRule>
    <cfRule type="containsBlanks" dxfId="9656" priority="394" stopIfTrue="1">
      <formula>LEN(TRIM(E73))=0</formula>
    </cfRule>
  </conditionalFormatting>
  <conditionalFormatting sqref="M75">
    <cfRule type="containsBlanks" dxfId="9655" priority="381" stopIfTrue="1">
      <formula>LEN(TRIM(M75))=0</formula>
    </cfRule>
    <cfRule type="cellIs" dxfId="9654" priority="382" stopIfTrue="1" operator="between">
      <formula>80.1</formula>
      <formula>100</formula>
    </cfRule>
    <cfRule type="cellIs" dxfId="9653" priority="383" stopIfTrue="1" operator="between">
      <formula>35.1</formula>
      <formula>80</formula>
    </cfRule>
    <cfRule type="cellIs" dxfId="9652" priority="384" stopIfTrue="1" operator="between">
      <formula>14.1</formula>
      <formula>35</formula>
    </cfRule>
    <cfRule type="cellIs" dxfId="9651" priority="385" stopIfTrue="1" operator="between">
      <formula>5.1</formula>
      <formula>14</formula>
    </cfRule>
    <cfRule type="cellIs" dxfId="9650" priority="386" stopIfTrue="1" operator="between">
      <formula>0</formula>
      <formula>5</formula>
    </cfRule>
    <cfRule type="containsBlanks" dxfId="9649" priority="387" stopIfTrue="1">
      <formula>LEN(TRIM(M75))=0</formula>
    </cfRule>
  </conditionalFormatting>
  <conditionalFormatting sqref="J73:J77">
    <cfRule type="containsBlanks" dxfId="9648" priority="374" stopIfTrue="1">
      <formula>LEN(TRIM(J73))=0</formula>
    </cfRule>
    <cfRule type="cellIs" dxfId="9647" priority="375" stopIfTrue="1" operator="between">
      <formula>80.1</formula>
      <formula>100</formula>
    </cfRule>
    <cfRule type="cellIs" dxfId="9646" priority="376" stopIfTrue="1" operator="between">
      <formula>35.1</formula>
      <formula>80</formula>
    </cfRule>
    <cfRule type="cellIs" dxfId="9645" priority="377" stopIfTrue="1" operator="between">
      <formula>14.1</formula>
      <formula>35</formula>
    </cfRule>
    <cfRule type="cellIs" dxfId="9644" priority="378" stopIfTrue="1" operator="between">
      <formula>5.1</formula>
      <formula>14</formula>
    </cfRule>
    <cfRule type="cellIs" dxfId="9643" priority="379" stopIfTrue="1" operator="between">
      <formula>0</formula>
      <formula>5</formula>
    </cfRule>
    <cfRule type="containsBlanks" dxfId="9642" priority="380" stopIfTrue="1">
      <formula>LEN(TRIM(J73))=0</formula>
    </cfRule>
  </conditionalFormatting>
  <conditionalFormatting sqref="H74">
    <cfRule type="containsBlanks" dxfId="9641" priority="367" stopIfTrue="1">
      <formula>LEN(TRIM(H74))=0</formula>
    </cfRule>
    <cfRule type="cellIs" dxfId="9640" priority="368" stopIfTrue="1" operator="between">
      <formula>80.1</formula>
      <formula>100</formula>
    </cfRule>
    <cfRule type="cellIs" dxfId="9639" priority="369" stopIfTrue="1" operator="between">
      <formula>35.1</formula>
      <formula>80</formula>
    </cfRule>
    <cfRule type="cellIs" dxfId="9638" priority="370" stopIfTrue="1" operator="between">
      <formula>14.1</formula>
      <formula>35</formula>
    </cfRule>
    <cfRule type="cellIs" dxfId="9637" priority="371" stopIfTrue="1" operator="between">
      <formula>5.1</formula>
      <formula>14</formula>
    </cfRule>
    <cfRule type="cellIs" dxfId="9636" priority="372" stopIfTrue="1" operator="between">
      <formula>0</formula>
      <formula>5</formula>
    </cfRule>
    <cfRule type="containsBlanks" dxfId="9635" priority="373" stopIfTrue="1">
      <formula>LEN(TRIM(H74))=0</formula>
    </cfRule>
  </conditionalFormatting>
  <conditionalFormatting sqref="G75:G76">
    <cfRule type="containsBlanks" dxfId="9634" priority="360" stopIfTrue="1">
      <formula>LEN(TRIM(G75))=0</formula>
    </cfRule>
    <cfRule type="cellIs" dxfId="9633" priority="361" stopIfTrue="1" operator="between">
      <formula>80.1</formula>
      <formula>100</formula>
    </cfRule>
    <cfRule type="cellIs" dxfId="9632" priority="362" stopIfTrue="1" operator="between">
      <formula>35.1</formula>
      <formula>80</formula>
    </cfRule>
    <cfRule type="cellIs" dxfId="9631" priority="363" stopIfTrue="1" operator="between">
      <formula>14.1</formula>
      <formula>35</formula>
    </cfRule>
    <cfRule type="cellIs" dxfId="9630" priority="364" stopIfTrue="1" operator="between">
      <formula>5.1</formula>
      <formula>14</formula>
    </cfRule>
    <cfRule type="cellIs" dxfId="9629" priority="365" stopIfTrue="1" operator="between">
      <formula>0</formula>
      <formula>5</formula>
    </cfRule>
    <cfRule type="containsBlanks" dxfId="9628" priority="366" stopIfTrue="1">
      <formula>LEN(TRIM(G75))=0</formula>
    </cfRule>
  </conditionalFormatting>
  <conditionalFormatting sqref="E78:P88">
    <cfRule type="containsBlanks" dxfId="9627" priority="353" stopIfTrue="1">
      <formula>LEN(TRIM(E78))=0</formula>
    </cfRule>
    <cfRule type="cellIs" dxfId="9626" priority="354" stopIfTrue="1" operator="between">
      <formula>80.1</formula>
      <formula>100</formula>
    </cfRule>
    <cfRule type="cellIs" dxfId="9625" priority="355" stopIfTrue="1" operator="between">
      <formula>35.1</formula>
      <formula>80</formula>
    </cfRule>
    <cfRule type="cellIs" dxfId="9624" priority="356" stopIfTrue="1" operator="between">
      <formula>14.1</formula>
      <formula>35</formula>
    </cfRule>
    <cfRule type="cellIs" dxfId="9623" priority="357" stopIfTrue="1" operator="between">
      <formula>5.1</formula>
      <formula>14</formula>
    </cfRule>
    <cfRule type="cellIs" dxfId="9622" priority="358" stopIfTrue="1" operator="between">
      <formula>0</formula>
      <formula>5</formula>
    </cfRule>
    <cfRule type="containsBlanks" dxfId="9621" priority="359" stopIfTrue="1">
      <formula>LEN(TRIM(E78))=0</formula>
    </cfRule>
  </conditionalFormatting>
  <conditionalFormatting sqref="E94:P94">
    <cfRule type="containsBlanks" dxfId="9620" priority="346" stopIfTrue="1">
      <formula>LEN(TRIM(E94))=0</formula>
    </cfRule>
    <cfRule type="cellIs" dxfId="9619" priority="347" stopIfTrue="1" operator="between">
      <formula>80.1</formula>
      <formula>100</formula>
    </cfRule>
    <cfRule type="cellIs" dxfId="9618" priority="348" stopIfTrue="1" operator="between">
      <formula>35.1</formula>
      <formula>80</formula>
    </cfRule>
    <cfRule type="cellIs" dxfId="9617" priority="349" stopIfTrue="1" operator="between">
      <formula>14.1</formula>
      <formula>35</formula>
    </cfRule>
    <cfRule type="cellIs" dxfId="9616" priority="350" stopIfTrue="1" operator="between">
      <formula>5.1</formula>
      <formula>14</formula>
    </cfRule>
    <cfRule type="cellIs" dxfId="9615" priority="351" stopIfTrue="1" operator="between">
      <formula>0</formula>
      <formula>5</formula>
    </cfRule>
    <cfRule type="containsBlanks" dxfId="9614" priority="352" stopIfTrue="1">
      <formula>LEN(TRIM(E94))=0</formula>
    </cfRule>
  </conditionalFormatting>
  <conditionalFormatting sqref="E90:P90">
    <cfRule type="containsBlanks" dxfId="9613" priority="339" stopIfTrue="1">
      <formula>LEN(TRIM(E90))=0</formula>
    </cfRule>
    <cfRule type="cellIs" dxfId="9612" priority="340" stopIfTrue="1" operator="between">
      <formula>80.1</formula>
      <formula>100</formula>
    </cfRule>
    <cfRule type="cellIs" dxfId="9611" priority="341" stopIfTrue="1" operator="between">
      <formula>35.1</formula>
      <formula>80</formula>
    </cfRule>
    <cfRule type="cellIs" dxfId="9610" priority="342" stopIfTrue="1" operator="between">
      <formula>14.1</formula>
      <formula>35</formula>
    </cfRule>
    <cfRule type="cellIs" dxfId="9609" priority="343" stopIfTrue="1" operator="between">
      <formula>5.1</formula>
      <formula>14</formula>
    </cfRule>
    <cfRule type="cellIs" dxfId="9608" priority="344" stopIfTrue="1" operator="between">
      <formula>0</formula>
      <formula>5</formula>
    </cfRule>
    <cfRule type="containsBlanks" dxfId="9607" priority="345" stopIfTrue="1">
      <formula>LEN(TRIM(E90))=0</formula>
    </cfRule>
  </conditionalFormatting>
  <conditionalFormatting sqref="E103:P103">
    <cfRule type="containsBlanks" dxfId="9606" priority="317" stopIfTrue="1">
      <formula>LEN(TRIM(E103))=0</formula>
    </cfRule>
    <cfRule type="cellIs" dxfId="9605" priority="318" stopIfTrue="1" operator="between">
      <formula>80.1</formula>
      <formula>100</formula>
    </cfRule>
    <cfRule type="cellIs" dxfId="9604" priority="319" stopIfTrue="1" operator="between">
      <formula>35.1</formula>
      <formula>80</formula>
    </cfRule>
    <cfRule type="cellIs" dxfId="9603" priority="320" stopIfTrue="1" operator="between">
      <formula>14.1</formula>
      <formula>35</formula>
    </cfRule>
    <cfRule type="cellIs" dxfId="9602" priority="321" stopIfTrue="1" operator="between">
      <formula>5.1</formula>
      <formula>14</formula>
    </cfRule>
    <cfRule type="cellIs" dxfId="9601" priority="322" stopIfTrue="1" operator="between">
      <formula>0</formula>
      <formula>5</formula>
    </cfRule>
    <cfRule type="containsBlanks" dxfId="9600" priority="323" stopIfTrue="1">
      <formula>LEN(TRIM(E103))=0</formula>
    </cfRule>
  </conditionalFormatting>
  <conditionalFormatting sqref="E100:P100">
    <cfRule type="containsBlanks" dxfId="9599" priority="310" stopIfTrue="1">
      <formula>LEN(TRIM(E100))=0</formula>
    </cfRule>
    <cfRule type="cellIs" dxfId="9598" priority="311" stopIfTrue="1" operator="between">
      <formula>80.1</formula>
      <formula>100</formula>
    </cfRule>
    <cfRule type="cellIs" dxfId="9597" priority="312" stopIfTrue="1" operator="between">
      <formula>35.1</formula>
      <formula>80</formula>
    </cfRule>
    <cfRule type="cellIs" dxfId="9596" priority="313" stopIfTrue="1" operator="between">
      <formula>14.1</formula>
      <formula>35</formula>
    </cfRule>
    <cfRule type="cellIs" dxfId="9595" priority="314" stopIfTrue="1" operator="between">
      <formula>5.1</formula>
      <formula>14</formula>
    </cfRule>
    <cfRule type="cellIs" dxfId="9594" priority="315" stopIfTrue="1" operator="between">
      <formula>0</formula>
      <formula>5</formula>
    </cfRule>
    <cfRule type="containsBlanks" dxfId="9593" priority="316" stopIfTrue="1">
      <formula>LEN(TRIM(E100))=0</formula>
    </cfRule>
  </conditionalFormatting>
  <conditionalFormatting sqref="E93:P93">
    <cfRule type="containsBlanks" dxfId="9592" priority="303" stopIfTrue="1">
      <formula>LEN(TRIM(E93))=0</formula>
    </cfRule>
    <cfRule type="cellIs" dxfId="9591" priority="304" stopIfTrue="1" operator="between">
      <formula>80.1</formula>
      <formula>100</formula>
    </cfRule>
    <cfRule type="cellIs" dxfId="9590" priority="305" stopIfTrue="1" operator="between">
      <formula>35.1</formula>
      <formula>80</formula>
    </cfRule>
    <cfRule type="cellIs" dxfId="9589" priority="306" stopIfTrue="1" operator="between">
      <formula>14.1</formula>
      <formula>35</formula>
    </cfRule>
    <cfRule type="cellIs" dxfId="9588" priority="307" stopIfTrue="1" operator="between">
      <formula>5.1</formula>
      <formula>14</formula>
    </cfRule>
    <cfRule type="cellIs" dxfId="9587" priority="308" stopIfTrue="1" operator="between">
      <formula>0</formula>
      <formula>5</formula>
    </cfRule>
    <cfRule type="containsBlanks" dxfId="9586" priority="309" stopIfTrue="1">
      <formula>LEN(TRIM(E93))=0</formula>
    </cfRule>
  </conditionalFormatting>
  <conditionalFormatting sqref="E110:P110">
    <cfRule type="containsBlanks" dxfId="9585" priority="296" stopIfTrue="1">
      <formula>LEN(TRIM(E110))=0</formula>
    </cfRule>
    <cfRule type="cellIs" dxfId="9584" priority="297" stopIfTrue="1" operator="between">
      <formula>80.1</formula>
      <formula>100</formula>
    </cfRule>
    <cfRule type="cellIs" dxfId="9583" priority="298" stopIfTrue="1" operator="between">
      <formula>35.1</formula>
      <formula>80</formula>
    </cfRule>
    <cfRule type="cellIs" dxfId="9582" priority="299" stopIfTrue="1" operator="between">
      <formula>14.1</formula>
      <formula>35</formula>
    </cfRule>
    <cfRule type="cellIs" dxfId="9581" priority="300" stopIfTrue="1" operator="between">
      <formula>5.1</formula>
      <formula>14</formula>
    </cfRule>
    <cfRule type="cellIs" dxfId="9580" priority="301" stopIfTrue="1" operator="between">
      <formula>0</formula>
      <formula>5</formula>
    </cfRule>
    <cfRule type="containsBlanks" dxfId="9579" priority="302" stopIfTrue="1">
      <formula>LEN(TRIM(E110))=0</formula>
    </cfRule>
  </conditionalFormatting>
  <conditionalFormatting sqref="E101:P101">
    <cfRule type="containsBlanks" dxfId="9578" priority="289" stopIfTrue="1">
      <formula>LEN(TRIM(E101))=0</formula>
    </cfRule>
    <cfRule type="cellIs" dxfId="9577" priority="290" stopIfTrue="1" operator="between">
      <formula>80.1</formula>
      <formula>100</formula>
    </cfRule>
    <cfRule type="cellIs" dxfId="9576" priority="291" stopIfTrue="1" operator="between">
      <formula>35.1</formula>
      <formula>80</formula>
    </cfRule>
    <cfRule type="cellIs" dxfId="9575" priority="292" stopIfTrue="1" operator="between">
      <formula>14.1</formula>
      <formula>35</formula>
    </cfRule>
    <cfRule type="cellIs" dxfId="9574" priority="293" stopIfTrue="1" operator="between">
      <formula>5.1</formula>
      <formula>14</formula>
    </cfRule>
    <cfRule type="cellIs" dxfId="9573" priority="294" stopIfTrue="1" operator="between">
      <formula>0</formula>
      <formula>5</formula>
    </cfRule>
    <cfRule type="containsBlanks" dxfId="9572" priority="295" stopIfTrue="1">
      <formula>LEN(TRIM(E101))=0</formula>
    </cfRule>
  </conditionalFormatting>
  <conditionalFormatting sqref="E104:P104">
    <cfRule type="containsBlanks" dxfId="9571" priority="282" stopIfTrue="1">
      <formula>LEN(TRIM(E104))=0</formula>
    </cfRule>
    <cfRule type="cellIs" dxfId="9570" priority="283" stopIfTrue="1" operator="between">
      <formula>80.1</formula>
      <formula>100</formula>
    </cfRule>
    <cfRule type="cellIs" dxfId="9569" priority="284" stopIfTrue="1" operator="between">
      <formula>35.1</formula>
      <formula>80</formula>
    </cfRule>
    <cfRule type="cellIs" dxfId="9568" priority="285" stopIfTrue="1" operator="between">
      <formula>14.1</formula>
      <formula>35</formula>
    </cfRule>
    <cfRule type="cellIs" dxfId="9567" priority="286" stopIfTrue="1" operator="between">
      <formula>5.1</formula>
      <formula>14</formula>
    </cfRule>
    <cfRule type="cellIs" dxfId="9566" priority="287" stopIfTrue="1" operator="between">
      <formula>0</formula>
      <formula>5</formula>
    </cfRule>
    <cfRule type="containsBlanks" dxfId="9565" priority="288" stopIfTrue="1">
      <formula>LEN(TRIM(E104))=0</formula>
    </cfRule>
  </conditionalFormatting>
  <conditionalFormatting sqref="E105:P105">
    <cfRule type="containsBlanks" dxfId="9564" priority="268" stopIfTrue="1">
      <formula>LEN(TRIM(E105))=0</formula>
    </cfRule>
    <cfRule type="cellIs" dxfId="9563" priority="269" stopIfTrue="1" operator="between">
      <formula>80.1</formula>
      <formula>100</formula>
    </cfRule>
    <cfRule type="cellIs" dxfId="9562" priority="270" stopIfTrue="1" operator="between">
      <formula>35.1</formula>
      <formula>80</formula>
    </cfRule>
    <cfRule type="cellIs" dxfId="9561" priority="271" stopIfTrue="1" operator="between">
      <formula>14.1</formula>
      <formula>35</formula>
    </cfRule>
    <cfRule type="cellIs" dxfId="9560" priority="272" stopIfTrue="1" operator="between">
      <formula>5.1</formula>
      <formula>14</formula>
    </cfRule>
    <cfRule type="cellIs" dxfId="9559" priority="273" stopIfTrue="1" operator="between">
      <formula>0</formula>
      <formula>5</formula>
    </cfRule>
    <cfRule type="containsBlanks" dxfId="9558" priority="274" stopIfTrue="1">
      <formula>LEN(TRIM(E105))=0</formula>
    </cfRule>
  </conditionalFormatting>
  <conditionalFormatting sqref="E92:P92">
    <cfRule type="containsBlanks" dxfId="9557" priority="261" stopIfTrue="1">
      <formula>LEN(TRIM(E92))=0</formula>
    </cfRule>
    <cfRule type="cellIs" dxfId="9556" priority="262" stopIfTrue="1" operator="between">
      <formula>80.1</formula>
      <formula>100</formula>
    </cfRule>
    <cfRule type="cellIs" dxfId="9555" priority="263" stopIfTrue="1" operator="between">
      <formula>35.1</formula>
      <formula>80</formula>
    </cfRule>
    <cfRule type="cellIs" dxfId="9554" priority="264" stopIfTrue="1" operator="between">
      <formula>14.1</formula>
      <formula>35</formula>
    </cfRule>
    <cfRule type="cellIs" dxfId="9553" priority="265" stopIfTrue="1" operator="between">
      <formula>5.1</formula>
      <formula>14</formula>
    </cfRule>
    <cfRule type="cellIs" dxfId="9552" priority="266" stopIfTrue="1" operator="between">
      <formula>0</formula>
      <formula>5</formula>
    </cfRule>
    <cfRule type="containsBlanks" dxfId="9551" priority="267" stopIfTrue="1">
      <formula>LEN(TRIM(E92))=0</formula>
    </cfRule>
  </conditionalFormatting>
  <conditionalFormatting sqref="E91:P91">
    <cfRule type="containsBlanks" dxfId="9550" priority="254" stopIfTrue="1">
      <formula>LEN(TRIM(E91))=0</formula>
    </cfRule>
    <cfRule type="cellIs" dxfId="9549" priority="255" stopIfTrue="1" operator="between">
      <formula>80.1</formula>
      <formula>100</formula>
    </cfRule>
    <cfRule type="cellIs" dxfId="9548" priority="256" stopIfTrue="1" operator="between">
      <formula>35.1</formula>
      <formula>80</formula>
    </cfRule>
    <cfRule type="cellIs" dxfId="9547" priority="257" stopIfTrue="1" operator="between">
      <formula>14.1</formula>
      <formula>35</formula>
    </cfRule>
    <cfRule type="cellIs" dxfId="9546" priority="258" stopIfTrue="1" operator="between">
      <formula>5.1</formula>
      <formula>14</formula>
    </cfRule>
    <cfRule type="cellIs" dxfId="9545" priority="259" stopIfTrue="1" operator="between">
      <formula>0</formula>
      <formula>5</formula>
    </cfRule>
    <cfRule type="containsBlanks" dxfId="9544" priority="260" stopIfTrue="1">
      <formula>LEN(TRIM(E91))=0</formula>
    </cfRule>
  </conditionalFormatting>
  <conditionalFormatting sqref="E89:P89">
    <cfRule type="containsBlanks" dxfId="9543" priority="247" stopIfTrue="1">
      <formula>LEN(TRIM(E89))=0</formula>
    </cfRule>
    <cfRule type="cellIs" dxfId="9542" priority="248" stopIfTrue="1" operator="between">
      <formula>79.1</formula>
      <formula>100</formula>
    </cfRule>
    <cfRule type="cellIs" dxfId="9541" priority="249" stopIfTrue="1" operator="between">
      <formula>34.1</formula>
      <formula>79</formula>
    </cfRule>
    <cfRule type="cellIs" dxfId="9540" priority="250" stopIfTrue="1" operator="between">
      <formula>13.1</formula>
      <formula>34</formula>
    </cfRule>
    <cfRule type="cellIs" dxfId="9539" priority="251" stopIfTrue="1" operator="between">
      <formula>5.1</formula>
      <formula>13</formula>
    </cfRule>
    <cfRule type="cellIs" dxfId="9538" priority="252" stopIfTrue="1" operator="between">
      <formula>0</formula>
      <formula>5</formula>
    </cfRule>
    <cfRule type="containsBlanks" dxfId="9537" priority="253" stopIfTrue="1">
      <formula>LEN(TRIM(E89))=0</formula>
    </cfRule>
  </conditionalFormatting>
  <conditionalFormatting sqref="E109:P109">
    <cfRule type="containsBlanks" dxfId="9536" priority="240" stopIfTrue="1">
      <formula>LEN(TRIM(E109))=0</formula>
    </cfRule>
    <cfRule type="cellIs" dxfId="9535" priority="241" stopIfTrue="1" operator="between">
      <formula>80.1</formula>
      <formula>100</formula>
    </cfRule>
    <cfRule type="cellIs" dxfId="9534" priority="242" stopIfTrue="1" operator="between">
      <formula>35.1</formula>
      <formula>80</formula>
    </cfRule>
    <cfRule type="cellIs" dxfId="9533" priority="243" stopIfTrue="1" operator="between">
      <formula>14.1</formula>
      <formula>35</formula>
    </cfRule>
    <cfRule type="cellIs" dxfId="9532" priority="244" stopIfTrue="1" operator="between">
      <formula>5.1</formula>
      <formula>14</formula>
    </cfRule>
    <cfRule type="cellIs" dxfId="9531" priority="245" stopIfTrue="1" operator="between">
      <formula>0</formula>
      <formula>5</formula>
    </cfRule>
    <cfRule type="containsBlanks" dxfId="9530" priority="246" stopIfTrue="1">
      <formula>LEN(TRIM(E109))=0</formula>
    </cfRule>
  </conditionalFormatting>
  <conditionalFormatting sqref="E96:P96">
    <cfRule type="containsBlanks" dxfId="9529" priority="233" stopIfTrue="1">
      <formula>LEN(TRIM(E96))=0</formula>
    </cfRule>
    <cfRule type="cellIs" dxfId="9528" priority="234" stopIfTrue="1" operator="between">
      <formula>80.1</formula>
      <formula>100</formula>
    </cfRule>
    <cfRule type="cellIs" dxfId="9527" priority="235" stopIfTrue="1" operator="between">
      <formula>35.1</formula>
      <formula>80</formula>
    </cfRule>
    <cfRule type="cellIs" dxfId="9526" priority="236" stopIfTrue="1" operator="between">
      <formula>14.1</formula>
      <formula>35</formula>
    </cfRule>
    <cfRule type="cellIs" dxfId="9525" priority="237" stopIfTrue="1" operator="between">
      <formula>5.1</formula>
      <formula>14</formula>
    </cfRule>
    <cfRule type="cellIs" dxfId="9524" priority="238" stopIfTrue="1" operator="between">
      <formula>0</formula>
      <formula>5</formula>
    </cfRule>
    <cfRule type="containsBlanks" dxfId="9523" priority="239" stopIfTrue="1">
      <formula>LEN(TRIM(E96))=0</formula>
    </cfRule>
  </conditionalFormatting>
  <conditionalFormatting sqref="E97:P97">
    <cfRule type="containsBlanks" dxfId="9522" priority="226" stopIfTrue="1">
      <formula>LEN(TRIM(E97))=0</formula>
    </cfRule>
    <cfRule type="cellIs" dxfId="9521" priority="227" stopIfTrue="1" operator="between">
      <formula>80.1</formula>
      <formula>100</formula>
    </cfRule>
    <cfRule type="cellIs" dxfId="9520" priority="228" stopIfTrue="1" operator="between">
      <formula>35.1</formula>
      <formula>80</formula>
    </cfRule>
    <cfRule type="cellIs" dxfId="9519" priority="229" stopIfTrue="1" operator="between">
      <formula>14.1</formula>
      <formula>35</formula>
    </cfRule>
    <cfRule type="cellIs" dxfId="9518" priority="230" stopIfTrue="1" operator="between">
      <formula>5.1</formula>
      <formula>14</formula>
    </cfRule>
    <cfRule type="cellIs" dxfId="9517" priority="231" stopIfTrue="1" operator="between">
      <formula>0</formula>
      <formula>5</formula>
    </cfRule>
    <cfRule type="containsBlanks" dxfId="9516" priority="232" stopIfTrue="1">
      <formula>LEN(TRIM(E97))=0</formula>
    </cfRule>
  </conditionalFormatting>
  <conditionalFormatting sqref="E112:P114 E118:P126 E116:P116">
    <cfRule type="containsBlanks" dxfId="9515" priority="219" stopIfTrue="1">
      <formula>LEN(TRIM(E112))=0</formula>
    </cfRule>
    <cfRule type="cellIs" dxfId="9514" priority="220" stopIfTrue="1" operator="between">
      <formula>80.1</formula>
      <formula>100</formula>
    </cfRule>
    <cfRule type="cellIs" dxfId="9513" priority="221" stopIfTrue="1" operator="between">
      <formula>35.1</formula>
      <formula>80</formula>
    </cfRule>
    <cfRule type="cellIs" dxfId="9512" priority="222" stopIfTrue="1" operator="between">
      <formula>14.1</formula>
      <formula>35</formula>
    </cfRule>
    <cfRule type="cellIs" dxfId="9511" priority="223" stopIfTrue="1" operator="between">
      <formula>5.1</formula>
      <formula>14</formula>
    </cfRule>
    <cfRule type="cellIs" dxfId="9510" priority="224" stopIfTrue="1" operator="between">
      <formula>0</formula>
      <formula>5</formula>
    </cfRule>
    <cfRule type="containsBlanks" dxfId="9509" priority="225" stopIfTrue="1">
      <formula>LEN(TRIM(E112))=0</formula>
    </cfRule>
  </conditionalFormatting>
  <conditionalFormatting sqref="E149:P150">
    <cfRule type="containsBlanks" dxfId="9508" priority="205" stopIfTrue="1">
      <formula>LEN(TRIM(E149))=0</formula>
    </cfRule>
    <cfRule type="cellIs" dxfId="9507" priority="206" stopIfTrue="1" operator="between">
      <formula>80.1</formula>
      <formula>100</formula>
    </cfRule>
    <cfRule type="cellIs" dxfId="9506" priority="207" stopIfTrue="1" operator="between">
      <formula>35.1</formula>
      <formula>80</formula>
    </cfRule>
    <cfRule type="cellIs" dxfId="9505" priority="208" stopIfTrue="1" operator="between">
      <formula>14.1</formula>
      <formula>35</formula>
    </cfRule>
    <cfRule type="cellIs" dxfId="9504" priority="209" stopIfTrue="1" operator="between">
      <formula>5.1</formula>
      <formula>14</formula>
    </cfRule>
    <cfRule type="cellIs" dxfId="9503" priority="210" stopIfTrue="1" operator="between">
      <formula>0</formula>
      <formula>5</formula>
    </cfRule>
    <cfRule type="containsBlanks" dxfId="9502" priority="211" stopIfTrue="1">
      <formula>LEN(TRIM(E149))=0</formula>
    </cfRule>
  </conditionalFormatting>
  <conditionalFormatting sqref="E160:P160">
    <cfRule type="containsBlanks" dxfId="9501" priority="198" stopIfTrue="1">
      <formula>LEN(TRIM(E160))=0</formula>
    </cfRule>
    <cfRule type="cellIs" dxfId="9500" priority="199" stopIfTrue="1" operator="between">
      <formula>80.1</formula>
      <formula>100</formula>
    </cfRule>
    <cfRule type="cellIs" dxfId="9499" priority="200" stopIfTrue="1" operator="between">
      <formula>35.1</formula>
      <formula>80</formula>
    </cfRule>
    <cfRule type="cellIs" dxfId="9498" priority="201" stopIfTrue="1" operator="between">
      <formula>14.1</formula>
      <formula>35</formula>
    </cfRule>
    <cfRule type="cellIs" dxfId="9497" priority="202" stopIfTrue="1" operator="between">
      <formula>5.1</formula>
      <formula>14</formula>
    </cfRule>
    <cfRule type="cellIs" dxfId="9496" priority="203" stopIfTrue="1" operator="between">
      <formula>0</formula>
      <formula>5</formula>
    </cfRule>
    <cfRule type="containsBlanks" dxfId="9495" priority="204" stopIfTrue="1">
      <formula>LEN(TRIM(E160))=0</formula>
    </cfRule>
  </conditionalFormatting>
  <conditionalFormatting sqref="E173:P173">
    <cfRule type="containsBlanks" dxfId="9494" priority="177" stopIfTrue="1">
      <formula>LEN(TRIM(E173))=0</formula>
    </cfRule>
    <cfRule type="cellIs" dxfId="9493" priority="178" stopIfTrue="1" operator="between">
      <formula>80.1</formula>
      <formula>100</formula>
    </cfRule>
    <cfRule type="cellIs" dxfId="9492" priority="179" stopIfTrue="1" operator="between">
      <formula>35.1</formula>
      <formula>80</formula>
    </cfRule>
    <cfRule type="cellIs" dxfId="9491" priority="180" stopIfTrue="1" operator="between">
      <formula>14.1</formula>
      <formula>35</formula>
    </cfRule>
    <cfRule type="cellIs" dxfId="9490" priority="181" stopIfTrue="1" operator="between">
      <formula>5.1</formula>
      <formula>14</formula>
    </cfRule>
    <cfRule type="cellIs" dxfId="9489" priority="182" stopIfTrue="1" operator="between">
      <formula>0</formula>
      <formula>5</formula>
    </cfRule>
    <cfRule type="containsBlanks" dxfId="9488" priority="183" stopIfTrue="1">
      <formula>LEN(TRIM(E173))=0</formula>
    </cfRule>
  </conditionalFormatting>
  <conditionalFormatting sqref="E166:P166">
    <cfRule type="containsBlanks" dxfId="9487" priority="184" stopIfTrue="1">
      <formula>LEN(TRIM(E166))=0</formula>
    </cfRule>
    <cfRule type="cellIs" dxfId="9486" priority="185" stopIfTrue="1" operator="between">
      <formula>80.1</formula>
      <formula>100</formula>
    </cfRule>
    <cfRule type="cellIs" dxfId="9485" priority="186" stopIfTrue="1" operator="between">
      <formula>35.1</formula>
      <formula>80</formula>
    </cfRule>
    <cfRule type="cellIs" dxfId="9484" priority="187" stopIfTrue="1" operator="between">
      <formula>14.1</formula>
      <formula>35</formula>
    </cfRule>
    <cfRule type="cellIs" dxfId="9483" priority="188" stopIfTrue="1" operator="between">
      <formula>5.1</formula>
      <formula>14</formula>
    </cfRule>
    <cfRule type="cellIs" dxfId="9482" priority="189" stopIfTrue="1" operator="between">
      <formula>0</formula>
      <formula>5</formula>
    </cfRule>
    <cfRule type="containsBlanks" dxfId="9481" priority="190" stopIfTrue="1">
      <formula>LEN(TRIM(E166))=0</formula>
    </cfRule>
  </conditionalFormatting>
  <conditionalFormatting sqref="E164:P164">
    <cfRule type="containsBlanks" dxfId="9480" priority="170" stopIfTrue="1">
      <formula>LEN(TRIM(E164))=0</formula>
    </cfRule>
    <cfRule type="cellIs" dxfId="9479" priority="171" stopIfTrue="1" operator="between">
      <formula>80.1</formula>
      <formula>100</formula>
    </cfRule>
    <cfRule type="cellIs" dxfId="9478" priority="172" stopIfTrue="1" operator="between">
      <formula>35.1</formula>
      <formula>80</formula>
    </cfRule>
    <cfRule type="cellIs" dxfId="9477" priority="173" stopIfTrue="1" operator="between">
      <formula>14.1</formula>
      <formula>35</formula>
    </cfRule>
    <cfRule type="cellIs" dxfId="9476" priority="174" stopIfTrue="1" operator="between">
      <formula>5.1</formula>
      <formula>14</formula>
    </cfRule>
    <cfRule type="cellIs" dxfId="9475" priority="175" stopIfTrue="1" operator="between">
      <formula>0</formula>
      <formula>5</formula>
    </cfRule>
    <cfRule type="containsBlanks" dxfId="9474" priority="176" stopIfTrue="1">
      <formula>LEN(TRIM(E164))=0</formula>
    </cfRule>
  </conditionalFormatting>
  <conditionalFormatting sqref="E165:P165">
    <cfRule type="containsBlanks" dxfId="9473" priority="163" stopIfTrue="1">
      <formula>LEN(TRIM(E165))=0</formula>
    </cfRule>
    <cfRule type="cellIs" dxfId="9472" priority="164" stopIfTrue="1" operator="between">
      <formula>80.1</formula>
      <formula>100</formula>
    </cfRule>
    <cfRule type="cellIs" dxfId="9471" priority="165" stopIfTrue="1" operator="between">
      <formula>35.1</formula>
      <formula>80</formula>
    </cfRule>
    <cfRule type="cellIs" dxfId="9470" priority="166" stopIfTrue="1" operator="between">
      <formula>14.1</formula>
      <formula>35</formula>
    </cfRule>
    <cfRule type="cellIs" dxfId="9469" priority="167" stopIfTrue="1" operator="between">
      <formula>5.1</formula>
      <formula>14</formula>
    </cfRule>
    <cfRule type="cellIs" dxfId="9468" priority="168" stopIfTrue="1" operator="between">
      <formula>0</formula>
      <formula>5</formula>
    </cfRule>
    <cfRule type="containsBlanks" dxfId="9467" priority="169" stopIfTrue="1">
      <formula>LEN(TRIM(E165))=0</formula>
    </cfRule>
  </conditionalFormatting>
  <conditionalFormatting sqref="E174:P174">
    <cfRule type="containsBlanks" dxfId="9466" priority="156" stopIfTrue="1">
      <formula>LEN(TRIM(E174))=0</formula>
    </cfRule>
    <cfRule type="cellIs" dxfId="9465" priority="157" stopIfTrue="1" operator="between">
      <formula>80.1</formula>
      <formula>100</formula>
    </cfRule>
    <cfRule type="cellIs" dxfId="9464" priority="158" stopIfTrue="1" operator="between">
      <formula>35.1</formula>
      <formula>80</formula>
    </cfRule>
    <cfRule type="cellIs" dxfId="9463" priority="159" stopIfTrue="1" operator="between">
      <formula>14.1</formula>
      <formula>35</formula>
    </cfRule>
    <cfRule type="cellIs" dxfId="9462" priority="160" stopIfTrue="1" operator="between">
      <formula>5.1</formula>
      <formula>14</formula>
    </cfRule>
    <cfRule type="cellIs" dxfId="9461" priority="161" stopIfTrue="1" operator="between">
      <formula>0</formula>
      <formula>5</formula>
    </cfRule>
    <cfRule type="containsBlanks" dxfId="9460" priority="162" stopIfTrue="1">
      <formula>LEN(TRIM(E174))=0</formula>
    </cfRule>
  </conditionalFormatting>
  <conditionalFormatting sqref="E184:P187">
    <cfRule type="containsBlanks" dxfId="9459" priority="149" stopIfTrue="1">
      <formula>LEN(TRIM(E184))=0</formula>
    </cfRule>
    <cfRule type="cellIs" dxfId="9458" priority="150" stopIfTrue="1" operator="between">
      <formula>80.1</formula>
      <formula>100</formula>
    </cfRule>
    <cfRule type="cellIs" dxfId="9457" priority="151" stopIfTrue="1" operator="between">
      <formula>35.1</formula>
      <formula>80</formula>
    </cfRule>
    <cfRule type="cellIs" dxfId="9456" priority="152" stopIfTrue="1" operator="between">
      <formula>14.1</formula>
      <formula>35</formula>
    </cfRule>
    <cfRule type="cellIs" dxfId="9455" priority="153" stopIfTrue="1" operator="between">
      <formula>5.1</formula>
      <formula>14</formula>
    </cfRule>
    <cfRule type="cellIs" dxfId="9454" priority="154" stopIfTrue="1" operator="between">
      <formula>0</formula>
      <formula>5</formula>
    </cfRule>
    <cfRule type="containsBlanks" dxfId="9453" priority="155" stopIfTrue="1">
      <formula>LEN(TRIM(E184))=0</formula>
    </cfRule>
  </conditionalFormatting>
  <conditionalFormatting sqref="E188:P201">
    <cfRule type="containsBlanks" dxfId="9452" priority="142" stopIfTrue="1">
      <formula>LEN(TRIM(E188))=0</formula>
    </cfRule>
    <cfRule type="cellIs" dxfId="9451" priority="143" stopIfTrue="1" operator="between">
      <formula>80.1</formula>
      <formula>100</formula>
    </cfRule>
    <cfRule type="cellIs" dxfId="9450" priority="144" stopIfTrue="1" operator="between">
      <formula>35.1</formula>
      <formula>80</formula>
    </cfRule>
    <cfRule type="cellIs" dxfId="9449" priority="145" stopIfTrue="1" operator="between">
      <formula>14.1</formula>
      <formula>35</formula>
    </cfRule>
    <cfRule type="cellIs" dxfId="9448" priority="146" stopIfTrue="1" operator="between">
      <formula>5.1</formula>
      <formula>14</formula>
    </cfRule>
    <cfRule type="cellIs" dxfId="9447" priority="147" stopIfTrue="1" operator="between">
      <formula>0</formula>
      <formula>5</formula>
    </cfRule>
    <cfRule type="containsBlanks" dxfId="9446" priority="148" stopIfTrue="1">
      <formula>LEN(TRIM(E188))=0</formula>
    </cfRule>
  </conditionalFormatting>
  <conditionalFormatting sqref="E202:P202">
    <cfRule type="containsBlanks" dxfId="9445" priority="135" stopIfTrue="1">
      <formula>LEN(TRIM(E202))=0</formula>
    </cfRule>
    <cfRule type="cellIs" dxfId="9444" priority="136" stopIfTrue="1" operator="between">
      <formula>80.1</formula>
      <formula>100</formula>
    </cfRule>
    <cfRule type="cellIs" dxfId="9443" priority="137" stopIfTrue="1" operator="between">
      <formula>35.1</formula>
      <formula>80</formula>
    </cfRule>
    <cfRule type="cellIs" dxfId="9442" priority="138" stopIfTrue="1" operator="between">
      <formula>14.1</formula>
      <formula>35</formula>
    </cfRule>
    <cfRule type="cellIs" dxfId="9441" priority="139" stopIfTrue="1" operator="between">
      <formula>5.1</formula>
      <formula>14</formula>
    </cfRule>
    <cfRule type="cellIs" dxfId="9440" priority="140" stopIfTrue="1" operator="between">
      <formula>0</formula>
      <formula>5</formula>
    </cfRule>
    <cfRule type="containsBlanks" dxfId="9439" priority="141" stopIfTrue="1">
      <formula>LEN(TRIM(E202))=0</formula>
    </cfRule>
  </conditionalFormatting>
  <conditionalFormatting sqref="E203:P208">
    <cfRule type="containsBlanks" dxfId="9438" priority="128" stopIfTrue="1">
      <formula>LEN(TRIM(E203))=0</formula>
    </cfRule>
    <cfRule type="cellIs" dxfId="9437" priority="129" stopIfTrue="1" operator="between">
      <formula>80.1</formula>
      <formula>100</formula>
    </cfRule>
    <cfRule type="cellIs" dxfId="9436" priority="130" stopIfTrue="1" operator="between">
      <formula>35.1</formula>
      <formula>80</formula>
    </cfRule>
    <cfRule type="cellIs" dxfId="9435" priority="131" stopIfTrue="1" operator="between">
      <formula>14.1</formula>
      <formula>35</formula>
    </cfRule>
    <cfRule type="cellIs" dxfId="9434" priority="132" stopIfTrue="1" operator="between">
      <formula>5.1</formula>
      <formula>14</formula>
    </cfRule>
    <cfRule type="cellIs" dxfId="9433" priority="133" stopIfTrue="1" operator="between">
      <formula>0</formula>
      <formula>5</formula>
    </cfRule>
    <cfRule type="containsBlanks" dxfId="9432" priority="134" stopIfTrue="1">
      <formula>LEN(TRIM(E203))=0</formula>
    </cfRule>
  </conditionalFormatting>
  <conditionalFormatting sqref="E209:P221">
    <cfRule type="containsBlanks" dxfId="9431" priority="121" stopIfTrue="1">
      <formula>LEN(TRIM(E209))=0</formula>
    </cfRule>
    <cfRule type="cellIs" dxfId="9430" priority="122" stopIfTrue="1" operator="between">
      <formula>80.1</formula>
      <formula>100</formula>
    </cfRule>
    <cfRule type="cellIs" dxfId="9429" priority="123" stopIfTrue="1" operator="between">
      <formula>35.1</formula>
      <formula>80</formula>
    </cfRule>
    <cfRule type="cellIs" dxfId="9428" priority="124" stopIfTrue="1" operator="between">
      <formula>14.1</formula>
      <formula>35</formula>
    </cfRule>
    <cfRule type="cellIs" dxfId="9427" priority="125" stopIfTrue="1" operator="between">
      <formula>5.1</formula>
      <formula>14</formula>
    </cfRule>
    <cfRule type="cellIs" dxfId="9426" priority="126" stopIfTrue="1" operator="between">
      <formula>0</formula>
      <formula>5</formula>
    </cfRule>
    <cfRule type="containsBlanks" dxfId="9425" priority="127" stopIfTrue="1">
      <formula>LEN(TRIM(E209))=0</formula>
    </cfRule>
  </conditionalFormatting>
  <conditionalFormatting sqref="E223:P230 P231">
    <cfRule type="containsBlanks" dxfId="9424" priority="114" stopIfTrue="1">
      <formula>LEN(TRIM(E223))=0</formula>
    </cfRule>
    <cfRule type="cellIs" dxfId="9423" priority="115" stopIfTrue="1" operator="between">
      <formula>80.1</formula>
      <formula>100</formula>
    </cfRule>
    <cfRule type="cellIs" dxfId="9422" priority="116" stopIfTrue="1" operator="between">
      <formula>35.1</formula>
      <formula>80</formula>
    </cfRule>
    <cfRule type="cellIs" dxfId="9421" priority="117" stopIfTrue="1" operator="between">
      <formula>14.1</formula>
      <formula>35</formula>
    </cfRule>
    <cfRule type="cellIs" dxfId="9420" priority="118" stopIfTrue="1" operator="between">
      <formula>5.1</formula>
      <formula>14</formula>
    </cfRule>
    <cfRule type="cellIs" dxfId="9419" priority="119" stopIfTrue="1" operator="between">
      <formula>0</formula>
      <formula>5</formula>
    </cfRule>
    <cfRule type="containsBlanks" dxfId="9418" priority="120" stopIfTrue="1">
      <formula>LEN(TRIM(E223))=0</formula>
    </cfRule>
  </conditionalFormatting>
  <conditionalFormatting sqref="E222:P222">
    <cfRule type="containsBlanks" dxfId="9417" priority="100" stopIfTrue="1">
      <formula>LEN(TRIM(E222))=0</formula>
    </cfRule>
    <cfRule type="cellIs" dxfId="9416" priority="101" stopIfTrue="1" operator="between">
      <formula>80.1</formula>
      <formula>100</formula>
    </cfRule>
    <cfRule type="cellIs" dxfId="9415" priority="102" stopIfTrue="1" operator="between">
      <formula>35.1</formula>
      <formula>80</formula>
    </cfRule>
    <cfRule type="cellIs" dxfId="9414" priority="103" stopIfTrue="1" operator="between">
      <formula>14.1</formula>
      <formula>35</formula>
    </cfRule>
    <cfRule type="cellIs" dxfId="9413" priority="104" stopIfTrue="1" operator="between">
      <formula>5.1</formula>
      <formula>14</formula>
    </cfRule>
    <cfRule type="cellIs" dxfId="9412" priority="105" stopIfTrue="1" operator="between">
      <formula>0</formula>
      <formula>5</formula>
    </cfRule>
    <cfRule type="containsBlanks" dxfId="9411" priority="106" stopIfTrue="1">
      <formula>LEN(TRIM(E222))=0</formula>
    </cfRule>
  </conditionalFormatting>
  <conditionalFormatting sqref="E245:P252">
    <cfRule type="containsBlanks" dxfId="9410" priority="93" stopIfTrue="1">
      <formula>LEN(TRIM(E245))=0</formula>
    </cfRule>
    <cfRule type="cellIs" dxfId="9409" priority="94" stopIfTrue="1" operator="between">
      <formula>80.1</formula>
      <formula>100</formula>
    </cfRule>
    <cfRule type="cellIs" dxfId="9408" priority="95" stopIfTrue="1" operator="between">
      <formula>35.1</formula>
      <formula>80</formula>
    </cfRule>
    <cfRule type="cellIs" dxfId="9407" priority="96" stopIfTrue="1" operator="between">
      <formula>14.1</formula>
      <formula>35</formula>
    </cfRule>
    <cfRule type="cellIs" dxfId="9406" priority="97" stopIfTrue="1" operator="between">
      <formula>5.1</formula>
      <formula>14</formula>
    </cfRule>
    <cfRule type="cellIs" dxfId="9405" priority="98" stopIfTrue="1" operator="between">
      <formula>0</formula>
      <formula>5</formula>
    </cfRule>
    <cfRule type="containsBlanks" dxfId="9404" priority="99" stopIfTrue="1">
      <formula>LEN(TRIM(E245))=0</formula>
    </cfRule>
  </conditionalFormatting>
  <conditionalFormatting sqref="E254:E264 K254:P264">
    <cfRule type="containsBlanks" dxfId="9403" priority="86" stopIfTrue="1">
      <formula>LEN(TRIM(E254))=0</formula>
    </cfRule>
    <cfRule type="cellIs" dxfId="9402" priority="87" stopIfTrue="1" operator="between">
      <formula>80.1</formula>
      <formula>100</formula>
    </cfRule>
    <cfRule type="cellIs" dxfId="9401" priority="88" stopIfTrue="1" operator="between">
      <formula>35.1</formula>
      <formula>80</formula>
    </cfRule>
    <cfRule type="cellIs" dxfId="9400" priority="89" stopIfTrue="1" operator="between">
      <formula>14.1</formula>
      <formula>35</formula>
    </cfRule>
    <cfRule type="cellIs" dxfId="9399" priority="90" stopIfTrue="1" operator="between">
      <formula>5.1</formula>
      <formula>14</formula>
    </cfRule>
    <cfRule type="cellIs" dxfId="9398" priority="91" stopIfTrue="1" operator="between">
      <formula>0</formula>
      <formula>5</formula>
    </cfRule>
    <cfRule type="containsBlanks" dxfId="9397" priority="92" stopIfTrue="1">
      <formula>LEN(TRIM(E254))=0</formula>
    </cfRule>
  </conditionalFormatting>
  <conditionalFormatting sqref="E253 K253:P253">
    <cfRule type="containsBlanks" dxfId="9396" priority="79" stopIfTrue="1">
      <formula>LEN(TRIM(E253))=0</formula>
    </cfRule>
    <cfRule type="cellIs" dxfId="9395" priority="80" stopIfTrue="1" operator="between">
      <formula>80.1</formula>
      <formula>100</formula>
    </cfRule>
    <cfRule type="cellIs" dxfId="9394" priority="81" stopIfTrue="1" operator="between">
      <formula>35.1</formula>
      <formula>80</formula>
    </cfRule>
    <cfRule type="cellIs" dxfId="9393" priority="82" stopIfTrue="1" operator="between">
      <formula>14.1</formula>
      <formula>35</formula>
    </cfRule>
    <cfRule type="cellIs" dxfId="9392" priority="83" stopIfTrue="1" operator="between">
      <formula>5.1</formula>
      <formula>14</formula>
    </cfRule>
    <cfRule type="cellIs" dxfId="9391" priority="84" stopIfTrue="1" operator="between">
      <formula>0</formula>
      <formula>5</formula>
    </cfRule>
    <cfRule type="containsBlanks" dxfId="9390" priority="85" stopIfTrue="1">
      <formula>LEN(TRIM(E253))=0</formula>
    </cfRule>
  </conditionalFormatting>
  <conditionalFormatting sqref="E172:M172 O172:P172">
    <cfRule type="containsBlanks" dxfId="9389" priority="72" stopIfTrue="1">
      <formula>LEN(TRIM(E172))=0</formula>
    </cfRule>
    <cfRule type="cellIs" dxfId="9388" priority="73" stopIfTrue="1" operator="between">
      <formula>80.1</formula>
      <formula>100</formula>
    </cfRule>
    <cfRule type="cellIs" dxfId="9387" priority="74" stopIfTrue="1" operator="between">
      <formula>35.1</formula>
      <formula>80</formula>
    </cfRule>
    <cfRule type="cellIs" dxfId="9386" priority="75" stopIfTrue="1" operator="between">
      <formula>14.1</formula>
      <formula>35</formula>
    </cfRule>
    <cfRule type="cellIs" dxfId="9385" priority="76" stopIfTrue="1" operator="between">
      <formula>5.1</formula>
      <formula>14</formula>
    </cfRule>
    <cfRule type="cellIs" dxfId="9384" priority="77" stopIfTrue="1" operator="between">
      <formula>0</formula>
      <formula>5</formula>
    </cfRule>
    <cfRule type="containsBlanks" dxfId="9383" priority="78" stopIfTrue="1">
      <formula>LEN(TRIM(E172))=0</formula>
    </cfRule>
  </conditionalFormatting>
  <conditionalFormatting sqref="N172">
    <cfRule type="containsBlanks" dxfId="9382" priority="65" stopIfTrue="1">
      <formula>LEN(TRIM(N172))=0</formula>
    </cfRule>
    <cfRule type="cellIs" dxfId="9381" priority="66" stopIfTrue="1" operator="between">
      <formula>80.1</formula>
      <formula>100</formula>
    </cfRule>
    <cfRule type="cellIs" dxfId="9380" priority="67" stopIfTrue="1" operator="between">
      <formula>35.1</formula>
      <formula>80</formula>
    </cfRule>
    <cfRule type="cellIs" dxfId="9379" priority="68" stopIfTrue="1" operator="between">
      <formula>14.1</formula>
      <formula>35</formula>
    </cfRule>
    <cfRule type="cellIs" dxfId="9378" priority="69" stopIfTrue="1" operator="between">
      <formula>5.1</formula>
      <formula>14</formula>
    </cfRule>
    <cfRule type="cellIs" dxfId="9377" priority="70" stopIfTrue="1" operator="between">
      <formula>0</formula>
      <formula>5</formula>
    </cfRule>
    <cfRule type="containsBlanks" dxfId="9376" priority="71" stopIfTrue="1">
      <formula>LEN(TRIM(N172))=0</formula>
    </cfRule>
  </conditionalFormatting>
  <conditionalFormatting sqref="E115:Q115">
    <cfRule type="containsBlanks" dxfId="9375" priority="58" stopIfTrue="1">
      <formula>LEN(TRIM(E115))=0</formula>
    </cfRule>
    <cfRule type="cellIs" dxfId="9374" priority="59" stopIfTrue="1" operator="between">
      <formula>80.1</formula>
      <formula>100</formula>
    </cfRule>
    <cfRule type="cellIs" dxfId="9373" priority="60" stopIfTrue="1" operator="between">
      <formula>35.1</formula>
      <formula>80</formula>
    </cfRule>
    <cfRule type="cellIs" dxfId="9372" priority="61" stopIfTrue="1" operator="between">
      <formula>14.1</formula>
      <formula>35</formula>
    </cfRule>
    <cfRule type="cellIs" dxfId="9371" priority="62" stopIfTrue="1" operator="between">
      <formula>5.1</formula>
      <formula>14</formula>
    </cfRule>
    <cfRule type="cellIs" dxfId="9370" priority="63" stopIfTrue="1" operator="between">
      <formula>0</formula>
      <formula>5</formula>
    </cfRule>
    <cfRule type="containsBlanks" dxfId="9369" priority="64" stopIfTrue="1">
      <formula>LEN(TRIM(E115))=0</formula>
    </cfRule>
  </conditionalFormatting>
  <conditionalFormatting sqref="E117:Q117">
    <cfRule type="containsBlanks" dxfId="9368" priority="51" stopIfTrue="1">
      <formula>LEN(TRIM(E117))=0</formula>
    </cfRule>
    <cfRule type="cellIs" dxfId="9367" priority="52" stopIfTrue="1" operator="between">
      <formula>80.1</formula>
      <formula>100</formula>
    </cfRule>
    <cfRule type="cellIs" dxfId="9366" priority="53" stopIfTrue="1" operator="between">
      <formula>35.1</formula>
      <formula>80</formula>
    </cfRule>
    <cfRule type="cellIs" dxfId="9365" priority="54" stopIfTrue="1" operator="between">
      <formula>14.1</formula>
      <formula>35</formula>
    </cfRule>
    <cfRule type="cellIs" dxfId="9364" priority="55" stopIfTrue="1" operator="between">
      <formula>5.1</formula>
      <formula>14</formula>
    </cfRule>
    <cfRule type="cellIs" dxfId="9363" priority="56" stopIfTrue="1" operator="between">
      <formula>0</formula>
      <formula>5</formula>
    </cfRule>
    <cfRule type="containsBlanks" dxfId="9362" priority="57" stopIfTrue="1">
      <formula>LEN(TRIM(E117))=0</formula>
    </cfRule>
  </conditionalFormatting>
  <conditionalFormatting sqref="I39">
    <cfRule type="containsBlanks" dxfId="9361" priority="44" stopIfTrue="1">
      <formula>LEN(TRIM(I39))=0</formula>
    </cfRule>
    <cfRule type="cellIs" dxfId="9360" priority="45" stopIfTrue="1" operator="between">
      <formula>80.1</formula>
      <formula>100</formula>
    </cfRule>
    <cfRule type="cellIs" dxfId="9359" priority="46" stopIfTrue="1" operator="between">
      <formula>35.1</formula>
      <formula>80</formula>
    </cfRule>
    <cfRule type="cellIs" dxfId="9358" priority="47" stopIfTrue="1" operator="between">
      <formula>14.1</formula>
      <formula>35</formula>
    </cfRule>
    <cfRule type="cellIs" dxfId="9357" priority="48" stopIfTrue="1" operator="between">
      <formula>5.1</formula>
      <formula>14</formula>
    </cfRule>
    <cfRule type="cellIs" dxfId="9356" priority="49" stopIfTrue="1" operator="between">
      <formula>0</formula>
      <formula>5</formula>
    </cfRule>
    <cfRule type="containsBlanks" dxfId="9355" priority="50" stopIfTrue="1">
      <formula>LEN(TRIM(I39))=0</formula>
    </cfRule>
  </conditionalFormatting>
  <conditionalFormatting sqref="J39">
    <cfRule type="containsBlanks" dxfId="9354" priority="37" stopIfTrue="1">
      <formula>LEN(TRIM(J39))=0</formula>
    </cfRule>
    <cfRule type="cellIs" dxfId="9353" priority="38" stopIfTrue="1" operator="between">
      <formula>80.1</formula>
      <formula>100</formula>
    </cfRule>
    <cfRule type="cellIs" dxfId="9352" priority="39" stopIfTrue="1" operator="between">
      <formula>35.1</formula>
      <formula>80</formula>
    </cfRule>
    <cfRule type="cellIs" dxfId="9351" priority="40" stopIfTrue="1" operator="between">
      <formula>14.1</formula>
      <formula>35</formula>
    </cfRule>
    <cfRule type="cellIs" dxfId="9350" priority="41" stopIfTrue="1" operator="between">
      <formula>5.1</formula>
      <formula>14</formula>
    </cfRule>
    <cfRule type="cellIs" dxfId="9349" priority="42" stopIfTrue="1" operator="between">
      <formula>0</formula>
      <formula>5</formula>
    </cfRule>
    <cfRule type="containsBlanks" dxfId="9348" priority="43" stopIfTrue="1">
      <formula>LEN(TRIM(J39))=0</formula>
    </cfRule>
  </conditionalFormatting>
  <conditionalFormatting sqref="M232">
    <cfRule type="containsBlanks" dxfId="9347" priority="30" stopIfTrue="1">
      <formula>LEN(TRIM(M232))=0</formula>
    </cfRule>
    <cfRule type="cellIs" dxfId="9346" priority="31" stopIfTrue="1" operator="between">
      <formula>80.1</formula>
      <formula>100</formula>
    </cfRule>
    <cfRule type="cellIs" dxfId="9345" priority="32" stopIfTrue="1" operator="between">
      <formula>35.1</formula>
      <formula>80</formula>
    </cfRule>
    <cfRule type="cellIs" dxfId="9344" priority="33" stopIfTrue="1" operator="between">
      <formula>14.1</formula>
      <formula>35</formula>
    </cfRule>
    <cfRule type="cellIs" dxfId="9343" priority="34" stopIfTrue="1" operator="between">
      <formula>5.1</formula>
      <formula>14</formula>
    </cfRule>
    <cfRule type="cellIs" dxfId="9342" priority="35" stopIfTrue="1" operator="between">
      <formula>0</formula>
      <formula>5</formula>
    </cfRule>
    <cfRule type="containsBlanks" dxfId="9341" priority="36" stopIfTrue="1">
      <formula>LEN(TRIM(M232))=0</formula>
    </cfRule>
  </conditionalFormatting>
  <conditionalFormatting sqref="I232">
    <cfRule type="containsBlanks" dxfId="9340" priority="16" stopIfTrue="1">
      <formula>LEN(TRIM(I232))=0</formula>
    </cfRule>
    <cfRule type="cellIs" dxfId="9339" priority="17" stopIfTrue="1" operator="between">
      <formula>80.1</formula>
      <formula>100</formula>
    </cfRule>
    <cfRule type="cellIs" dxfId="9338" priority="18" stopIfTrue="1" operator="between">
      <formula>35.1</formula>
      <formula>80</formula>
    </cfRule>
    <cfRule type="cellIs" dxfId="9337" priority="19" stopIfTrue="1" operator="between">
      <formula>14.1</formula>
      <formula>35</formula>
    </cfRule>
    <cfRule type="cellIs" dxfId="9336" priority="20" stopIfTrue="1" operator="between">
      <formula>5.1</formula>
      <formula>14</formula>
    </cfRule>
    <cfRule type="cellIs" dxfId="9335" priority="21" stopIfTrue="1" operator="between">
      <formula>0</formula>
      <formula>5</formula>
    </cfRule>
    <cfRule type="containsBlanks" dxfId="9334" priority="22" stopIfTrue="1">
      <formula>LEN(TRIM(I232))=0</formula>
    </cfRule>
  </conditionalFormatting>
  <conditionalFormatting sqref="F253:J264">
    <cfRule type="containsBlanks" dxfId="9333" priority="9" stopIfTrue="1">
      <formula>LEN(TRIM(F253))=0</formula>
    </cfRule>
    <cfRule type="cellIs" dxfId="9332" priority="10" stopIfTrue="1" operator="between">
      <formula>80.1</formula>
      <formula>100</formula>
    </cfRule>
    <cfRule type="cellIs" dxfId="9331" priority="11" stopIfTrue="1" operator="between">
      <formula>35.1</formula>
      <formula>80</formula>
    </cfRule>
    <cfRule type="cellIs" dxfId="9330" priority="12" stopIfTrue="1" operator="between">
      <formula>14.1</formula>
      <formula>35</formula>
    </cfRule>
    <cfRule type="cellIs" dxfId="9329" priority="13" stopIfTrue="1" operator="between">
      <formula>5.1</formula>
      <formula>14</formula>
    </cfRule>
    <cfRule type="cellIs" dxfId="9328" priority="14" stopIfTrue="1" operator="between">
      <formula>0</formula>
      <formula>5</formula>
    </cfRule>
    <cfRule type="containsBlanks" dxfId="9327" priority="15" stopIfTrue="1">
      <formula>LEN(TRIM(F253))=0</formula>
    </cfRule>
  </conditionalFormatting>
  <conditionalFormatting sqref="G47">
    <cfRule type="containsBlanks" dxfId="9326" priority="2" stopIfTrue="1">
      <formula>LEN(TRIM(G47))=0</formula>
    </cfRule>
    <cfRule type="cellIs" dxfId="9325" priority="3" stopIfTrue="1" operator="between">
      <formula>80.1</formula>
      <formula>100</formula>
    </cfRule>
    <cfRule type="cellIs" dxfId="9324" priority="4" stopIfTrue="1" operator="between">
      <formula>35.1</formula>
      <formula>80</formula>
    </cfRule>
    <cfRule type="cellIs" dxfId="9323" priority="5" stopIfTrue="1" operator="between">
      <formula>14.1</formula>
      <formula>35</formula>
    </cfRule>
    <cfRule type="cellIs" dxfId="9322" priority="6" stopIfTrue="1" operator="between">
      <formula>5.1</formula>
      <formula>14</formula>
    </cfRule>
    <cfRule type="cellIs" dxfId="9321" priority="7" stopIfTrue="1" operator="between">
      <formula>0</formula>
      <formula>5</formula>
    </cfRule>
    <cfRule type="containsBlanks" dxfId="9320" priority="8" stopIfTrue="1">
      <formula>LEN(TRIM(G47))=0</formula>
    </cfRule>
  </conditionalFormatting>
  <conditionalFormatting sqref="R87">
    <cfRule type="containsText" dxfId="9319" priority="1" operator="containsText" text="SI">
      <formula>NOT(ISERROR(SEARCH("SI",R87)))</formula>
    </cfRule>
  </conditionalFormatting>
  <printOptions horizontalCentered="1"/>
  <pageMargins left="0.28999999999999998" right="0.2" top="0.6692913385826772" bottom="0.9055118110236221" header="0.43" footer="0.59055118110236227"/>
  <pageSetup paperSize="14" scale="75" orientation="landscape" r:id="rId5"/>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drawing r:id="rId6"/>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0"/>
  </sheetPr>
  <dimension ref="A1:W788"/>
  <sheetViews>
    <sheetView zoomScale="70" zoomScaleNormal="70" workbookViewId="0">
      <pane xSplit="3" ySplit="10" topLeftCell="D11" activePane="bottomRight" state="frozen"/>
      <selection pane="topRight" activeCell="D1" sqref="D1"/>
      <selection pane="bottomLeft" activeCell="A11" sqref="A11"/>
      <selection pane="bottomRight" activeCell="A11" sqref="A11"/>
    </sheetView>
  </sheetViews>
  <sheetFormatPr baseColWidth="10" defaultColWidth="0" defaultRowHeight="12.75" zeroHeight="1"/>
  <cols>
    <col min="1" max="1" width="34.5703125" style="23" customWidth="1"/>
    <col min="2" max="2" width="39.5703125" style="152" customWidth="1"/>
    <col min="3" max="3" width="63" style="152" customWidth="1"/>
    <col min="4" max="4" width="27.28515625" style="152" customWidth="1"/>
    <col min="5" max="18" width="10.7109375" style="151" customWidth="1"/>
    <col min="19" max="19" width="33.5703125" style="151" customWidth="1"/>
    <col min="20" max="20" width="9.85546875" style="151" hidden="1" customWidth="1"/>
    <col min="21" max="16384" width="11.42578125" style="151" hidden="1"/>
  </cols>
  <sheetData>
    <row r="1" spans="1:23" s="4" customFormat="1" ht="18" customHeight="1">
      <c r="A1" s="88"/>
      <c r="B1" s="610" t="s">
        <v>248</v>
      </c>
      <c r="C1" s="610"/>
      <c r="D1" s="610"/>
      <c r="E1" s="69"/>
      <c r="F1" s="69"/>
      <c r="G1" s="69"/>
      <c r="H1" s="69"/>
      <c r="I1" s="69"/>
      <c r="J1" s="69"/>
      <c r="K1" s="69"/>
      <c r="L1" s="69"/>
      <c r="M1" s="69"/>
      <c r="N1" s="69"/>
      <c r="O1" s="69"/>
      <c r="P1" s="69"/>
      <c r="Q1" s="69"/>
      <c r="R1" s="70"/>
      <c r="S1" s="26" t="s">
        <v>4108</v>
      </c>
      <c r="T1" s="3"/>
      <c r="V1" s="5"/>
      <c r="W1" s="5"/>
    </row>
    <row r="2" spans="1:23" s="6" customFormat="1" ht="18" customHeight="1">
      <c r="A2" s="88"/>
      <c r="B2" s="610" t="s">
        <v>3977</v>
      </c>
      <c r="C2" s="610"/>
      <c r="D2" s="610"/>
      <c r="E2" s="68"/>
      <c r="F2" s="68"/>
      <c r="G2" s="68"/>
      <c r="H2" s="68"/>
      <c r="I2" s="68"/>
      <c r="J2" s="68"/>
      <c r="K2" s="68"/>
      <c r="L2" s="68"/>
      <c r="M2" s="68"/>
      <c r="N2" s="68"/>
      <c r="O2" s="68"/>
      <c r="P2" s="68"/>
      <c r="Q2" s="68"/>
      <c r="R2" s="71"/>
      <c r="S2" s="27" t="s">
        <v>249</v>
      </c>
      <c r="T2" s="3"/>
      <c r="V2" s="5"/>
      <c r="W2" s="5"/>
    </row>
    <row r="3" spans="1:23" s="4" customFormat="1" ht="18" customHeight="1">
      <c r="A3" s="88"/>
      <c r="B3" s="625" t="s">
        <v>3978</v>
      </c>
      <c r="C3" s="625"/>
      <c r="D3" s="625"/>
      <c r="E3" s="51"/>
      <c r="F3" s="51"/>
      <c r="G3" s="51"/>
      <c r="H3" s="51"/>
      <c r="I3" s="51"/>
      <c r="J3" s="51"/>
      <c r="K3" s="51"/>
      <c r="L3" s="51"/>
      <c r="M3" s="51"/>
      <c r="N3" s="51"/>
      <c r="O3" s="51"/>
      <c r="P3" s="51"/>
      <c r="Q3" s="51"/>
      <c r="R3" s="72"/>
      <c r="S3" s="27" t="s">
        <v>465</v>
      </c>
      <c r="T3" s="3"/>
      <c r="V3" s="5"/>
      <c r="W3" s="5"/>
    </row>
    <row r="4" spans="1:23" s="4" customFormat="1" ht="18" customHeight="1">
      <c r="A4" s="88"/>
      <c r="B4" s="47" t="s">
        <v>3642</v>
      </c>
      <c r="C4" s="51"/>
      <c r="D4" s="51"/>
      <c r="E4"/>
      <c r="F4"/>
      <c r="G4"/>
      <c r="H4"/>
      <c r="I4"/>
      <c r="J4"/>
      <c r="K4"/>
      <c r="L4"/>
      <c r="M4"/>
      <c r="N4"/>
      <c r="O4"/>
      <c r="P4"/>
      <c r="Q4"/>
      <c r="R4" s="25"/>
      <c r="S4" s="27" t="s">
        <v>250</v>
      </c>
      <c r="T4" s="3"/>
      <c r="V4" s="5"/>
      <c r="W4" s="5"/>
    </row>
    <row r="5" spans="1:23" s="21" customFormat="1" ht="18" customHeight="1">
      <c r="A5" s="89"/>
      <c r="B5" s="632" t="s">
        <v>4115</v>
      </c>
      <c r="C5" s="632"/>
      <c r="D5" s="51"/>
      <c r="E5" s="624" t="s">
        <v>245</v>
      </c>
      <c r="F5" s="624"/>
      <c r="G5" s="624"/>
      <c r="H5" s="640" t="s">
        <v>252</v>
      </c>
      <c r="I5" s="640"/>
      <c r="J5" s="640"/>
      <c r="K5" s="631" t="s">
        <v>463</v>
      </c>
      <c r="L5" s="631"/>
      <c r="M5" s="631"/>
      <c r="N5" s="623" t="s">
        <v>395</v>
      </c>
      <c r="O5" s="623"/>
      <c r="P5" s="623"/>
      <c r="Q5" s="617" t="s">
        <v>253</v>
      </c>
      <c r="R5" s="617"/>
      <c r="S5" s="618" t="s">
        <v>255</v>
      </c>
    </row>
    <row r="6" spans="1:23" s="21" customFormat="1" ht="16.5" customHeight="1">
      <c r="A6" s="89"/>
      <c r="B6" s="632"/>
      <c r="C6" s="632"/>
      <c r="D6" s="228" t="s">
        <v>254</v>
      </c>
      <c r="E6" s="624"/>
      <c r="F6" s="624"/>
      <c r="G6" s="624"/>
      <c r="H6" s="640"/>
      <c r="I6" s="640"/>
      <c r="J6" s="640"/>
      <c r="K6" s="631"/>
      <c r="L6" s="631"/>
      <c r="M6" s="631"/>
      <c r="N6" s="623"/>
      <c r="O6" s="623"/>
      <c r="P6" s="623"/>
      <c r="Q6" s="617"/>
      <c r="R6" s="617"/>
      <c r="S6" s="618"/>
    </row>
    <row r="7" spans="1:23" s="21" customFormat="1" ht="12" customHeight="1">
      <c r="A7" s="612"/>
      <c r="B7" s="612"/>
      <c r="C7" s="29"/>
      <c r="D7" s="73"/>
      <c r="E7" s="30"/>
      <c r="F7" s="30"/>
      <c r="G7" s="30"/>
      <c r="H7" s="30"/>
      <c r="I7" s="30"/>
      <c r="J7" s="30"/>
      <c r="K7" s="30"/>
      <c r="L7" s="30"/>
      <c r="M7" s="30"/>
      <c r="N7" s="30"/>
      <c r="O7" s="30"/>
      <c r="P7" s="30"/>
      <c r="Q7" s="30"/>
      <c r="R7" s="30"/>
      <c r="S7" s="28"/>
    </row>
    <row r="8" spans="1:23" s="147" customFormat="1" ht="27" customHeight="1">
      <c r="A8" s="300" t="s">
        <v>4004</v>
      </c>
      <c r="B8" s="82"/>
      <c r="C8" s="78"/>
      <c r="D8" s="78"/>
      <c r="E8" s="78"/>
      <c r="F8" s="78"/>
      <c r="G8" s="78"/>
      <c r="H8" s="78"/>
      <c r="I8" s="78"/>
      <c r="J8" s="78"/>
      <c r="K8" s="78"/>
      <c r="L8" s="78"/>
      <c r="M8" s="78"/>
      <c r="N8" s="78"/>
      <c r="O8" s="78"/>
      <c r="P8" s="78"/>
      <c r="Q8" s="78"/>
      <c r="R8" s="78"/>
      <c r="S8" s="83"/>
    </row>
    <row r="9" spans="1:23" s="148" customFormat="1" ht="18" customHeight="1">
      <c r="A9" s="613" t="s">
        <v>37</v>
      </c>
      <c r="B9" s="611" t="s">
        <v>38</v>
      </c>
      <c r="C9" s="611" t="s">
        <v>251</v>
      </c>
      <c r="D9" s="638" t="s">
        <v>392</v>
      </c>
      <c r="E9" s="620" t="s">
        <v>33</v>
      </c>
      <c r="F9" s="620"/>
      <c r="G9" s="620"/>
      <c r="H9" s="620"/>
      <c r="I9" s="620"/>
      <c r="J9" s="620"/>
      <c r="K9" s="620"/>
      <c r="L9" s="620"/>
      <c r="M9" s="620"/>
      <c r="N9" s="620"/>
      <c r="O9" s="620"/>
      <c r="P9" s="620"/>
      <c r="Q9" s="636" t="s">
        <v>34</v>
      </c>
      <c r="R9" s="636" t="s">
        <v>36</v>
      </c>
      <c r="S9" s="611" t="s">
        <v>35</v>
      </c>
      <c r="T9" s="8"/>
    </row>
    <row r="10" spans="1:23" s="148" customFormat="1" ht="24" customHeight="1">
      <c r="A10" s="641"/>
      <c r="B10" s="638"/>
      <c r="C10" s="638"/>
      <c r="D10" s="639"/>
      <c r="E10" s="145" t="s">
        <v>21</v>
      </c>
      <c r="F10" s="145" t="s">
        <v>22</v>
      </c>
      <c r="G10" s="145" t="s">
        <v>23</v>
      </c>
      <c r="H10" s="145" t="s">
        <v>24</v>
      </c>
      <c r="I10" s="145" t="s">
        <v>25</v>
      </c>
      <c r="J10" s="145" t="s">
        <v>26</v>
      </c>
      <c r="K10" s="145" t="s">
        <v>27</v>
      </c>
      <c r="L10" s="145" t="s">
        <v>28</v>
      </c>
      <c r="M10" s="145" t="s">
        <v>29</v>
      </c>
      <c r="N10" s="145" t="s">
        <v>30</v>
      </c>
      <c r="O10" s="145" t="s">
        <v>31</v>
      </c>
      <c r="P10" s="145" t="s">
        <v>32</v>
      </c>
      <c r="Q10" s="646"/>
      <c r="R10" s="644"/>
      <c r="S10" s="645"/>
      <c r="T10" s="8"/>
    </row>
    <row r="11" spans="1:23" s="148" customFormat="1" ht="32.1" customHeight="1">
      <c r="A11" s="310" t="s">
        <v>3528</v>
      </c>
      <c r="B11" s="230" t="s">
        <v>2361</v>
      </c>
      <c r="C11" s="230" t="s">
        <v>2362</v>
      </c>
      <c r="D11" s="322">
        <v>58</v>
      </c>
      <c r="E11" s="312"/>
      <c r="F11" s="312"/>
      <c r="G11" s="312"/>
      <c r="H11" s="312"/>
      <c r="I11" s="312"/>
      <c r="J11" s="312"/>
      <c r="K11" s="312"/>
      <c r="L11" s="312"/>
      <c r="M11" s="312"/>
      <c r="N11" s="312"/>
      <c r="O11" s="312"/>
      <c r="P11" s="312">
        <v>97.3</v>
      </c>
      <c r="Q11" s="35">
        <f t="shared" ref="Q11:Q32" si="0">AVERAGE(E11:P11)</f>
        <v>97.3</v>
      </c>
      <c r="R11" s="35" t="str">
        <f t="shared" ref="R11:R76" si="1">IF(Q11&lt;5,"SI","NO")</f>
        <v>NO</v>
      </c>
      <c r="S11" s="35" t="str">
        <f>IF(Q11&lt;=5,"Sin Riesgo",IF(Q11 &lt;=14,"Bajo",IF(Q11&lt;=35,"Medio",IF(Q11&lt;=80,"Alto","Inviable Sanitariamente"))))</f>
        <v>Inviable Sanitariamente</v>
      </c>
      <c r="T11" s="8"/>
    </row>
    <row r="12" spans="1:23" s="146" customFormat="1" ht="32.1" customHeight="1">
      <c r="A12" s="439" t="s">
        <v>3528</v>
      </c>
      <c r="B12" s="437" t="s">
        <v>2363</v>
      </c>
      <c r="C12" s="437" t="s">
        <v>2364</v>
      </c>
      <c r="D12" s="244">
        <v>50</v>
      </c>
      <c r="E12" s="258"/>
      <c r="F12" s="258"/>
      <c r="G12" s="258"/>
      <c r="H12" s="258"/>
      <c r="I12" s="258"/>
      <c r="J12" s="258"/>
      <c r="K12" s="258"/>
      <c r="L12" s="258"/>
      <c r="M12" s="258"/>
      <c r="N12" s="258"/>
      <c r="O12" s="258"/>
      <c r="P12" s="258">
        <v>97.3</v>
      </c>
      <c r="Q12" s="35">
        <f t="shared" si="0"/>
        <v>97.3</v>
      </c>
      <c r="R12" s="35" t="str">
        <f t="shared" si="1"/>
        <v>NO</v>
      </c>
      <c r="S12" s="35" t="str">
        <f t="shared" ref="S12:S77" si="2">IF(Q12&lt;=5,"Sin Riesgo",IF(Q12 &lt;=14,"Bajo",IF(Q12&lt;=35,"Medio",IF(Q12&lt;=80,"Alto","Inviable Sanitariamente"))))</f>
        <v>Inviable Sanitariamente</v>
      </c>
    </row>
    <row r="13" spans="1:23" s="146" customFormat="1" ht="32.1" customHeight="1">
      <c r="A13" s="439" t="s">
        <v>3528</v>
      </c>
      <c r="B13" s="437" t="s">
        <v>1191</v>
      </c>
      <c r="C13" s="437" t="s">
        <v>2365</v>
      </c>
      <c r="D13" s="244">
        <v>24</v>
      </c>
      <c r="E13" s="258"/>
      <c r="F13" s="258"/>
      <c r="G13" s="258"/>
      <c r="H13" s="258"/>
      <c r="I13" s="258"/>
      <c r="J13" s="258"/>
      <c r="K13" s="258"/>
      <c r="L13" s="258"/>
      <c r="M13" s="258"/>
      <c r="N13" s="258"/>
      <c r="O13" s="258"/>
      <c r="P13" s="258">
        <v>97.3</v>
      </c>
      <c r="Q13" s="35">
        <f t="shared" si="0"/>
        <v>97.3</v>
      </c>
      <c r="R13" s="35" t="str">
        <f t="shared" si="1"/>
        <v>NO</v>
      </c>
      <c r="S13" s="35" t="str">
        <f t="shared" si="2"/>
        <v>Inviable Sanitariamente</v>
      </c>
    </row>
    <row r="14" spans="1:23" s="146" customFormat="1" ht="32.1" customHeight="1">
      <c r="A14" s="439" t="s">
        <v>3528</v>
      </c>
      <c r="B14" s="437" t="s">
        <v>2366</v>
      </c>
      <c r="C14" s="439" t="s">
        <v>2367</v>
      </c>
      <c r="D14" s="244">
        <v>12</v>
      </c>
      <c r="E14" s="258"/>
      <c r="F14" s="258"/>
      <c r="G14" s="258"/>
      <c r="H14" s="258"/>
      <c r="I14" s="258"/>
      <c r="J14" s="258"/>
      <c r="K14" s="258"/>
      <c r="L14" s="258"/>
      <c r="M14" s="258"/>
      <c r="N14" s="258"/>
      <c r="O14" s="258"/>
      <c r="P14" s="258"/>
      <c r="Q14" s="35"/>
      <c r="R14" s="35"/>
      <c r="S14" s="35"/>
    </row>
    <row r="15" spans="1:23" s="146" customFormat="1" ht="32.1" customHeight="1">
      <c r="A15" s="439" t="s">
        <v>3528</v>
      </c>
      <c r="B15" s="437" t="s">
        <v>2368</v>
      </c>
      <c r="C15" s="437" t="s">
        <v>2369</v>
      </c>
      <c r="D15" s="244">
        <v>39</v>
      </c>
      <c r="E15" s="258"/>
      <c r="F15" s="258"/>
      <c r="G15" s="258"/>
      <c r="H15" s="258"/>
      <c r="I15" s="258"/>
      <c r="J15" s="258"/>
      <c r="K15" s="258"/>
      <c r="L15" s="258"/>
      <c r="M15" s="258"/>
      <c r="N15" s="258"/>
      <c r="O15" s="258"/>
      <c r="P15" s="258">
        <v>97.3</v>
      </c>
      <c r="Q15" s="35">
        <f t="shared" si="0"/>
        <v>97.3</v>
      </c>
      <c r="R15" s="35" t="str">
        <f t="shared" si="1"/>
        <v>NO</v>
      </c>
      <c r="S15" s="35" t="str">
        <f t="shared" si="2"/>
        <v>Inviable Sanitariamente</v>
      </c>
    </row>
    <row r="16" spans="1:23" s="146" customFormat="1" ht="32.1" customHeight="1">
      <c r="A16" s="439" t="s">
        <v>3528</v>
      </c>
      <c r="B16" s="437" t="s">
        <v>2370</v>
      </c>
      <c r="C16" s="437" t="s">
        <v>2371</v>
      </c>
      <c r="D16" s="244">
        <v>31</v>
      </c>
      <c r="E16" s="258"/>
      <c r="F16" s="258"/>
      <c r="G16" s="258"/>
      <c r="H16" s="258"/>
      <c r="I16" s="258"/>
      <c r="J16" s="42"/>
      <c r="K16" s="258"/>
      <c r="L16" s="258"/>
      <c r="M16" s="258"/>
      <c r="N16" s="258"/>
      <c r="O16" s="258"/>
      <c r="P16" s="258">
        <v>97.3</v>
      </c>
      <c r="Q16" s="35">
        <f t="shared" si="0"/>
        <v>97.3</v>
      </c>
      <c r="R16" s="35" t="str">
        <f t="shared" si="1"/>
        <v>NO</v>
      </c>
      <c r="S16" s="35" t="str">
        <f t="shared" si="2"/>
        <v>Inviable Sanitariamente</v>
      </c>
    </row>
    <row r="17" spans="1:19" s="146" customFormat="1" ht="32.1" customHeight="1">
      <c r="A17" s="439" t="s">
        <v>3528</v>
      </c>
      <c r="B17" s="437" t="s">
        <v>968</v>
      </c>
      <c r="C17" s="437" t="s">
        <v>2372</v>
      </c>
      <c r="D17" s="264">
        <v>18</v>
      </c>
      <c r="E17" s="34"/>
      <c r="F17" s="34"/>
      <c r="G17" s="34"/>
      <c r="H17" s="34"/>
      <c r="I17" s="34"/>
      <c r="J17" s="34"/>
      <c r="K17" s="34"/>
      <c r="L17" s="34"/>
      <c r="M17" s="414"/>
      <c r="N17" s="312"/>
      <c r="O17" s="312"/>
      <c r="P17" s="258">
        <v>97.3</v>
      </c>
      <c r="Q17" s="35">
        <f t="shared" si="0"/>
        <v>97.3</v>
      </c>
      <c r="R17" s="35" t="str">
        <f t="shared" si="1"/>
        <v>NO</v>
      </c>
      <c r="S17" s="35" t="str">
        <f t="shared" si="2"/>
        <v>Inviable Sanitariamente</v>
      </c>
    </row>
    <row r="18" spans="1:19" s="146" customFormat="1" ht="32.1" customHeight="1">
      <c r="A18" s="437" t="s">
        <v>3529</v>
      </c>
      <c r="B18" s="437" t="s">
        <v>2373</v>
      </c>
      <c r="C18" s="437" t="s">
        <v>2374</v>
      </c>
      <c r="D18" s="233">
        <v>30</v>
      </c>
      <c r="E18" s="258"/>
      <c r="F18" s="258"/>
      <c r="G18" s="258"/>
      <c r="H18" s="258"/>
      <c r="I18" s="258">
        <v>96.4</v>
      </c>
      <c r="J18" s="258"/>
      <c r="K18" s="258"/>
      <c r="L18" s="258"/>
      <c r="M18" s="417"/>
      <c r="N18" s="258"/>
      <c r="O18" s="258"/>
      <c r="P18" s="258"/>
      <c r="Q18" s="35">
        <f t="shared" si="0"/>
        <v>96.4</v>
      </c>
      <c r="R18" s="35" t="str">
        <f t="shared" si="1"/>
        <v>NO</v>
      </c>
      <c r="S18" s="35" t="str">
        <f t="shared" si="2"/>
        <v>Inviable Sanitariamente</v>
      </c>
    </row>
    <row r="19" spans="1:19" s="146" customFormat="1" ht="32.1" customHeight="1">
      <c r="A19" s="439" t="s">
        <v>3529</v>
      </c>
      <c r="B19" s="437" t="s">
        <v>232</v>
      </c>
      <c r="C19" s="455" t="s">
        <v>2375</v>
      </c>
      <c r="D19" s="264">
        <v>121</v>
      </c>
      <c r="E19" s="34"/>
      <c r="F19" s="34"/>
      <c r="G19" s="34"/>
      <c r="H19" s="34"/>
      <c r="I19" s="34"/>
      <c r="J19" s="34"/>
      <c r="K19" s="34">
        <v>96.4</v>
      </c>
      <c r="L19" s="34"/>
      <c r="M19" s="414"/>
      <c r="N19" s="312"/>
      <c r="O19" s="312"/>
      <c r="P19" s="312"/>
      <c r="Q19" s="35">
        <f t="shared" si="0"/>
        <v>96.4</v>
      </c>
      <c r="R19" s="35" t="str">
        <f t="shared" si="1"/>
        <v>NO</v>
      </c>
      <c r="S19" s="35" t="str">
        <f t="shared" si="2"/>
        <v>Inviable Sanitariamente</v>
      </c>
    </row>
    <row r="20" spans="1:19" s="146" customFormat="1" ht="32.1" customHeight="1">
      <c r="A20" s="437" t="s">
        <v>3529</v>
      </c>
      <c r="B20" s="437" t="s">
        <v>2376</v>
      </c>
      <c r="C20" s="437" t="s">
        <v>2377</v>
      </c>
      <c r="D20" s="233">
        <v>49</v>
      </c>
      <c r="E20" s="258"/>
      <c r="F20" s="258"/>
      <c r="G20" s="258"/>
      <c r="H20" s="258"/>
      <c r="I20" s="258"/>
      <c r="J20" s="258"/>
      <c r="K20" s="258">
        <v>96.4</v>
      </c>
      <c r="L20" s="258"/>
      <c r="M20" s="417"/>
      <c r="N20" s="258"/>
      <c r="O20" s="258"/>
      <c r="P20" s="258"/>
      <c r="Q20" s="35">
        <f t="shared" si="0"/>
        <v>96.4</v>
      </c>
      <c r="R20" s="35" t="str">
        <f t="shared" si="1"/>
        <v>NO</v>
      </c>
      <c r="S20" s="35" t="str">
        <f t="shared" si="2"/>
        <v>Inviable Sanitariamente</v>
      </c>
    </row>
    <row r="21" spans="1:19" s="146" customFormat="1" ht="32.1" customHeight="1">
      <c r="A21" s="437" t="s">
        <v>3529</v>
      </c>
      <c r="B21" s="437" t="s">
        <v>2378</v>
      </c>
      <c r="C21" s="437" t="s">
        <v>2379</v>
      </c>
      <c r="D21" s="233">
        <v>362</v>
      </c>
      <c r="E21" s="258"/>
      <c r="F21" s="258"/>
      <c r="G21" s="258"/>
      <c r="H21" s="258">
        <v>0</v>
      </c>
      <c r="I21" s="258"/>
      <c r="J21" s="258"/>
      <c r="K21" s="258"/>
      <c r="L21" s="258"/>
      <c r="M21" s="258"/>
      <c r="N21" s="258"/>
      <c r="O21" s="258"/>
      <c r="P21" s="258"/>
      <c r="Q21" s="35">
        <f t="shared" si="0"/>
        <v>0</v>
      </c>
      <c r="R21" s="35" t="str">
        <f t="shared" si="1"/>
        <v>SI</v>
      </c>
      <c r="S21" s="35" t="str">
        <f t="shared" si="2"/>
        <v>Sin Riesgo</v>
      </c>
    </row>
    <row r="22" spans="1:19" s="146" customFormat="1" ht="32.1" customHeight="1">
      <c r="A22" s="437" t="s">
        <v>3529</v>
      </c>
      <c r="B22" s="437" t="s">
        <v>2380</v>
      </c>
      <c r="C22" s="437" t="s">
        <v>2381</v>
      </c>
      <c r="D22" s="233">
        <v>48</v>
      </c>
      <c r="E22" s="258"/>
      <c r="F22" s="258"/>
      <c r="G22" s="258">
        <v>97.3</v>
      </c>
      <c r="H22" s="258"/>
      <c r="I22" s="258"/>
      <c r="J22" s="258"/>
      <c r="K22" s="258"/>
      <c r="L22" s="258"/>
      <c r="M22" s="258"/>
      <c r="N22" s="258"/>
      <c r="O22" s="258"/>
      <c r="P22" s="258"/>
      <c r="Q22" s="35">
        <f t="shared" si="0"/>
        <v>97.3</v>
      </c>
      <c r="R22" s="35" t="str">
        <f t="shared" si="1"/>
        <v>NO</v>
      </c>
      <c r="S22" s="35" t="str">
        <f t="shared" si="2"/>
        <v>Inviable Sanitariamente</v>
      </c>
    </row>
    <row r="23" spans="1:19" s="146" customFormat="1" ht="32.1" customHeight="1">
      <c r="A23" s="437" t="s">
        <v>3529</v>
      </c>
      <c r="B23" s="437" t="s">
        <v>2382</v>
      </c>
      <c r="C23" s="437" t="s">
        <v>2383</v>
      </c>
      <c r="D23" s="233">
        <v>72</v>
      </c>
      <c r="E23" s="258"/>
      <c r="F23" s="258"/>
      <c r="G23" s="258"/>
      <c r="H23" s="258"/>
      <c r="I23" s="258"/>
      <c r="J23" s="258">
        <v>96.4</v>
      </c>
      <c r="K23" s="258"/>
      <c r="L23" s="258"/>
      <c r="M23" s="258"/>
      <c r="N23" s="258"/>
      <c r="O23" s="258"/>
      <c r="P23" s="258"/>
      <c r="Q23" s="35">
        <f t="shared" si="0"/>
        <v>96.4</v>
      </c>
      <c r="R23" s="35" t="str">
        <f t="shared" si="1"/>
        <v>NO</v>
      </c>
      <c r="S23" s="35" t="str">
        <f t="shared" si="2"/>
        <v>Inviable Sanitariamente</v>
      </c>
    </row>
    <row r="24" spans="1:19" s="146" customFormat="1" ht="32.1" customHeight="1">
      <c r="A24" s="437" t="s">
        <v>3529</v>
      </c>
      <c r="B24" s="437" t="s">
        <v>2384</v>
      </c>
      <c r="C24" s="437" t="s">
        <v>2385</v>
      </c>
      <c r="D24" s="233">
        <v>44</v>
      </c>
      <c r="E24" s="258"/>
      <c r="F24" s="258"/>
      <c r="G24" s="258"/>
      <c r="H24" s="258"/>
      <c r="I24" s="258"/>
      <c r="J24" s="258"/>
      <c r="K24" s="258">
        <v>70.8</v>
      </c>
      <c r="L24" s="258"/>
      <c r="M24" s="258"/>
      <c r="N24" s="258"/>
      <c r="O24" s="258"/>
      <c r="P24" s="258"/>
      <c r="Q24" s="35">
        <f t="shared" si="0"/>
        <v>70.8</v>
      </c>
      <c r="R24" s="35" t="str">
        <f t="shared" si="1"/>
        <v>NO</v>
      </c>
      <c r="S24" s="35" t="str">
        <f t="shared" si="2"/>
        <v>Alto</v>
      </c>
    </row>
    <row r="25" spans="1:19" s="146" customFormat="1" ht="32.1" customHeight="1">
      <c r="A25" s="437" t="s">
        <v>3529</v>
      </c>
      <c r="B25" s="437" t="s">
        <v>2386</v>
      </c>
      <c r="C25" s="437" t="s">
        <v>2387</v>
      </c>
      <c r="D25" s="233">
        <v>137</v>
      </c>
      <c r="E25" s="258"/>
      <c r="F25" s="258"/>
      <c r="G25" s="258"/>
      <c r="H25" s="258"/>
      <c r="I25" s="258"/>
      <c r="J25" s="258">
        <v>96.4</v>
      </c>
      <c r="K25" s="258"/>
      <c r="L25" s="258"/>
      <c r="M25" s="258"/>
      <c r="N25" s="258"/>
      <c r="O25" s="258"/>
      <c r="P25" s="258"/>
      <c r="Q25" s="35">
        <f t="shared" si="0"/>
        <v>96.4</v>
      </c>
      <c r="R25" s="35" t="str">
        <f t="shared" si="1"/>
        <v>NO</v>
      </c>
      <c r="S25" s="35" t="str">
        <f t="shared" si="2"/>
        <v>Inviable Sanitariamente</v>
      </c>
    </row>
    <row r="26" spans="1:19" s="146" customFormat="1" ht="32.1" customHeight="1">
      <c r="A26" s="439" t="s">
        <v>3529</v>
      </c>
      <c r="B26" s="437" t="s">
        <v>1595</v>
      </c>
      <c r="C26" s="437" t="s">
        <v>2388</v>
      </c>
      <c r="D26" s="322">
        <v>50</v>
      </c>
      <c r="E26" s="312"/>
      <c r="F26" s="312">
        <v>70.599999999999994</v>
      </c>
      <c r="G26" s="312"/>
      <c r="H26" s="312"/>
      <c r="I26" s="312"/>
      <c r="J26" s="312"/>
      <c r="K26" s="312"/>
      <c r="L26" s="312"/>
      <c r="M26" s="312"/>
      <c r="N26" s="312"/>
      <c r="O26" s="312"/>
      <c r="P26" s="312"/>
      <c r="Q26" s="35">
        <f t="shared" si="0"/>
        <v>70.599999999999994</v>
      </c>
      <c r="R26" s="35" t="str">
        <f t="shared" si="1"/>
        <v>NO</v>
      </c>
      <c r="S26" s="35" t="str">
        <f t="shared" si="2"/>
        <v>Alto</v>
      </c>
    </row>
    <row r="27" spans="1:19" s="146" customFormat="1" ht="32.1" customHeight="1">
      <c r="A27" s="437" t="s">
        <v>3529</v>
      </c>
      <c r="B27" s="437" t="s">
        <v>2389</v>
      </c>
      <c r="C27" s="437" t="s">
        <v>2390</v>
      </c>
      <c r="D27" s="233">
        <v>49</v>
      </c>
      <c r="E27" s="258"/>
      <c r="F27" s="258"/>
      <c r="G27" s="258"/>
      <c r="H27" s="258"/>
      <c r="I27" s="258"/>
      <c r="J27" s="258">
        <v>96.4</v>
      </c>
      <c r="K27" s="258"/>
      <c r="L27" s="258"/>
      <c r="M27" s="258"/>
      <c r="N27" s="258"/>
      <c r="O27" s="258"/>
      <c r="P27" s="258"/>
      <c r="Q27" s="35">
        <f t="shared" si="0"/>
        <v>96.4</v>
      </c>
      <c r="R27" s="35" t="str">
        <f t="shared" si="1"/>
        <v>NO</v>
      </c>
      <c r="S27" s="35" t="str">
        <f t="shared" si="2"/>
        <v>Inviable Sanitariamente</v>
      </c>
    </row>
    <row r="28" spans="1:19" s="146" customFormat="1" ht="32.1" customHeight="1">
      <c r="A28" s="437" t="s">
        <v>3529</v>
      </c>
      <c r="B28" s="437" t="s">
        <v>86</v>
      </c>
      <c r="C28" s="437" t="s">
        <v>2391</v>
      </c>
      <c r="D28" s="233">
        <v>81</v>
      </c>
      <c r="E28" s="258"/>
      <c r="F28" s="258"/>
      <c r="G28" s="258"/>
      <c r="H28" s="258"/>
      <c r="I28" s="258"/>
      <c r="J28" s="258">
        <v>70.8</v>
      </c>
      <c r="K28" s="258"/>
      <c r="L28" s="258"/>
      <c r="M28" s="258"/>
      <c r="N28" s="258"/>
      <c r="O28" s="258"/>
      <c r="P28" s="258"/>
      <c r="Q28" s="35">
        <f>AVERAGE(E28:P28)</f>
        <v>70.8</v>
      </c>
      <c r="R28" s="35" t="str">
        <f>IF(Q28&lt;5,"SI","NO")</f>
        <v>NO</v>
      </c>
      <c r="S28" s="35" t="str">
        <f>IF(Q28&lt;=5,"Sin Riesgo",IF(Q28 &lt;=14,"Bajo",IF(Q28&lt;=35,"Medio",IF(Q28&lt;=80,"Alto","Inviable Sanitariamente"))))</f>
        <v>Alto</v>
      </c>
    </row>
    <row r="29" spans="1:19" s="146" customFormat="1" ht="32.1" customHeight="1">
      <c r="A29" s="437" t="s">
        <v>3529</v>
      </c>
      <c r="B29" s="437" t="s">
        <v>10</v>
      </c>
      <c r="C29" s="437" t="s">
        <v>2392</v>
      </c>
      <c r="D29" s="233">
        <v>103</v>
      </c>
      <c r="E29" s="258"/>
      <c r="F29" s="258">
        <v>96.4</v>
      </c>
      <c r="G29" s="258"/>
      <c r="H29" s="258"/>
      <c r="I29" s="258"/>
      <c r="J29" s="258"/>
      <c r="K29" s="258"/>
      <c r="L29" s="258"/>
      <c r="M29" s="258"/>
      <c r="N29" s="258"/>
      <c r="O29" s="258"/>
      <c r="P29" s="258"/>
      <c r="Q29" s="35">
        <f t="shared" si="0"/>
        <v>96.4</v>
      </c>
      <c r="R29" s="35" t="str">
        <f t="shared" si="1"/>
        <v>NO</v>
      </c>
      <c r="S29" s="35" t="str">
        <f t="shared" si="2"/>
        <v>Inviable Sanitariamente</v>
      </c>
    </row>
    <row r="30" spans="1:19" s="146" customFormat="1" ht="32.1" customHeight="1">
      <c r="A30" s="310" t="s">
        <v>3529</v>
      </c>
      <c r="B30" s="230" t="s">
        <v>2203</v>
      </c>
      <c r="C30" s="249" t="s">
        <v>4107</v>
      </c>
      <c r="D30" s="264">
        <v>25</v>
      </c>
      <c r="E30" s="34"/>
      <c r="F30" s="34"/>
      <c r="G30" s="34"/>
      <c r="H30" s="34"/>
      <c r="I30" s="34">
        <v>96.4</v>
      </c>
      <c r="J30" s="34"/>
      <c r="K30" s="34"/>
      <c r="L30" s="34"/>
      <c r="M30" s="34"/>
      <c r="N30" s="414"/>
      <c r="O30" s="312"/>
      <c r="P30" s="312"/>
      <c r="Q30" s="35">
        <f t="shared" si="0"/>
        <v>96.4</v>
      </c>
      <c r="R30" s="35" t="str">
        <f t="shared" si="1"/>
        <v>NO</v>
      </c>
      <c r="S30" s="35" t="str">
        <f t="shared" si="2"/>
        <v>Inviable Sanitariamente</v>
      </c>
    </row>
    <row r="31" spans="1:19" s="146" customFormat="1" ht="32.1" customHeight="1">
      <c r="A31" s="437" t="s">
        <v>3529</v>
      </c>
      <c r="B31" s="437" t="s">
        <v>1906</v>
      </c>
      <c r="C31" s="437" t="s">
        <v>2393</v>
      </c>
      <c r="D31" s="233">
        <v>108</v>
      </c>
      <c r="E31" s="258"/>
      <c r="F31" s="258"/>
      <c r="G31" s="258">
        <v>70.8</v>
      </c>
      <c r="H31" s="258"/>
      <c r="I31" s="258"/>
      <c r="J31" s="258"/>
      <c r="K31" s="258"/>
      <c r="L31" s="258"/>
      <c r="M31" s="258"/>
      <c r="N31" s="417"/>
      <c r="O31" s="258"/>
      <c r="P31" s="258"/>
      <c r="Q31" s="35">
        <f t="shared" si="0"/>
        <v>70.8</v>
      </c>
      <c r="R31" s="35" t="str">
        <f t="shared" si="1"/>
        <v>NO</v>
      </c>
      <c r="S31" s="35" t="str">
        <f t="shared" si="2"/>
        <v>Alto</v>
      </c>
    </row>
    <row r="32" spans="1:19" s="146" customFormat="1" ht="32.1" customHeight="1">
      <c r="A32" s="439" t="s">
        <v>3529</v>
      </c>
      <c r="B32" s="437" t="s">
        <v>2394</v>
      </c>
      <c r="C32" s="437" t="s">
        <v>2395</v>
      </c>
      <c r="D32" s="322">
        <v>68</v>
      </c>
      <c r="E32" s="312"/>
      <c r="F32" s="312"/>
      <c r="G32" s="312"/>
      <c r="H32" s="312"/>
      <c r="I32" s="312"/>
      <c r="J32" s="312"/>
      <c r="K32" s="312"/>
      <c r="L32" s="312"/>
      <c r="M32" s="312">
        <v>96.4</v>
      </c>
      <c r="N32" s="312"/>
      <c r="O32" s="312"/>
      <c r="P32" s="312"/>
      <c r="Q32" s="35">
        <f t="shared" si="0"/>
        <v>96.4</v>
      </c>
      <c r="R32" s="35" t="str">
        <f t="shared" si="1"/>
        <v>NO</v>
      </c>
      <c r="S32" s="35" t="str">
        <f t="shared" si="2"/>
        <v>Inviable Sanitariamente</v>
      </c>
    </row>
    <row r="33" spans="1:19" s="146" customFormat="1" ht="32.1" customHeight="1">
      <c r="A33" s="437" t="s">
        <v>3529</v>
      </c>
      <c r="B33" s="437" t="s">
        <v>1613</v>
      </c>
      <c r="C33" s="437" t="s">
        <v>4137</v>
      </c>
      <c r="D33" s="233">
        <v>15</v>
      </c>
      <c r="E33" s="258"/>
      <c r="F33" s="258"/>
      <c r="G33" s="258"/>
      <c r="H33" s="258"/>
      <c r="I33" s="258"/>
      <c r="J33" s="258">
        <v>96.4</v>
      </c>
      <c r="K33" s="258"/>
      <c r="L33" s="258"/>
      <c r="M33" s="258"/>
      <c r="N33" s="258"/>
      <c r="O33" s="258"/>
      <c r="P33" s="258"/>
      <c r="Q33" s="35">
        <f>AVERAGE(E33:P33)</f>
        <v>96.4</v>
      </c>
      <c r="R33" s="35" t="str">
        <f>IF(Q33&lt;5,"SI","NO")</f>
        <v>NO</v>
      </c>
      <c r="S33" s="35" t="str">
        <f>IF(Q33&lt;=5,"Sin Riesgo",IF(Q33 &lt;=14,"Bajo",IF(Q33&lt;=35,"Medio",IF(Q33&lt;=80,"Alto","Inviable Sanitariamente"))))</f>
        <v>Inviable Sanitariamente</v>
      </c>
    </row>
    <row r="34" spans="1:19" s="146" customFormat="1" ht="32.1" customHeight="1">
      <c r="A34" s="437" t="s">
        <v>3529</v>
      </c>
      <c r="B34" s="437" t="s">
        <v>2396</v>
      </c>
      <c r="C34" s="437" t="s">
        <v>2397</v>
      </c>
      <c r="D34" s="233">
        <v>72</v>
      </c>
      <c r="E34" s="258"/>
      <c r="F34" s="258"/>
      <c r="G34" s="258"/>
      <c r="H34" s="258"/>
      <c r="I34" s="258"/>
      <c r="J34" s="258">
        <v>96.4</v>
      </c>
      <c r="K34" s="258"/>
      <c r="L34" s="258"/>
      <c r="M34" s="258"/>
      <c r="N34" s="258"/>
      <c r="O34" s="258"/>
      <c r="P34" s="258"/>
      <c r="Q34" s="35">
        <f>AVERAGE(F34:P34)</f>
        <v>96.4</v>
      </c>
      <c r="R34" s="35" t="str">
        <f t="shared" si="1"/>
        <v>NO</v>
      </c>
      <c r="S34" s="35" t="str">
        <f t="shared" si="2"/>
        <v>Inviable Sanitariamente</v>
      </c>
    </row>
    <row r="35" spans="1:19" s="146" customFormat="1" ht="32.1" customHeight="1">
      <c r="A35" s="437" t="s">
        <v>3529</v>
      </c>
      <c r="B35" s="437" t="s">
        <v>2398</v>
      </c>
      <c r="C35" s="437" t="s">
        <v>2399</v>
      </c>
      <c r="D35" s="233">
        <v>70</v>
      </c>
      <c r="E35" s="258"/>
      <c r="F35" s="258"/>
      <c r="G35" s="258"/>
      <c r="H35" s="258"/>
      <c r="I35" s="258">
        <v>96.4</v>
      </c>
      <c r="J35" s="258"/>
      <c r="K35" s="258"/>
      <c r="L35" s="258"/>
      <c r="M35" s="258"/>
      <c r="N35" s="258"/>
      <c r="O35" s="258"/>
      <c r="P35" s="258"/>
      <c r="Q35" s="35">
        <f t="shared" ref="Q35:Q100" si="3">AVERAGE(E35:P35)</f>
        <v>96.4</v>
      </c>
      <c r="R35" s="35" t="str">
        <f t="shared" si="1"/>
        <v>NO</v>
      </c>
      <c r="S35" s="35" t="str">
        <f t="shared" si="2"/>
        <v>Inviable Sanitariamente</v>
      </c>
    </row>
    <row r="36" spans="1:19" s="146" customFormat="1" ht="32.1" customHeight="1">
      <c r="A36" s="437" t="s">
        <v>3529</v>
      </c>
      <c r="B36" s="456" t="s">
        <v>2203</v>
      </c>
      <c r="C36" s="457" t="s">
        <v>4106</v>
      </c>
      <c r="D36" s="322">
        <v>19</v>
      </c>
      <c r="E36" s="312"/>
      <c r="F36" s="312"/>
      <c r="G36" s="312"/>
      <c r="H36" s="312">
        <v>63.9</v>
      </c>
      <c r="I36" s="312"/>
      <c r="J36" s="312"/>
      <c r="K36" s="312"/>
      <c r="L36" s="312"/>
      <c r="M36" s="312"/>
      <c r="N36" s="312"/>
      <c r="O36" s="312"/>
      <c r="P36" s="312"/>
      <c r="Q36" s="35">
        <f t="shared" si="3"/>
        <v>63.9</v>
      </c>
      <c r="R36" s="35" t="str">
        <f>IF(Q36&lt;5,"SI","NO")</f>
        <v>NO</v>
      </c>
      <c r="S36" s="35" t="str">
        <f>IF(Q36&lt;=5,"Sin Riesgo",IF(Q36 &lt;=14,"Bajo",IF(Q36&lt;=35,"Medio",IF(Q36&lt;=80,"Alto","Inviable Sanitariamente"))))</f>
        <v>Alto</v>
      </c>
    </row>
    <row r="37" spans="1:19" s="146" customFormat="1" ht="32.1" customHeight="1">
      <c r="A37" s="310" t="s">
        <v>83</v>
      </c>
      <c r="B37" s="231" t="s">
        <v>4341</v>
      </c>
      <c r="C37" s="231" t="s">
        <v>4344</v>
      </c>
      <c r="D37" s="264">
        <v>55</v>
      </c>
      <c r="E37" s="34"/>
      <c r="F37" s="34"/>
      <c r="G37" s="34"/>
      <c r="H37" s="34"/>
      <c r="I37" s="34">
        <v>97.4</v>
      </c>
      <c r="J37" s="34"/>
      <c r="K37" s="34"/>
      <c r="L37" s="34"/>
      <c r="M37" s="34"/>
      <c r="N37" s="34"/>
      <c r="O37" s="34">
        <v>88</v>
      </c>
      <c r="P37" s="34"/>
      <c r="Q37" s="35">
        <f t="shared" si="3"/>
        <v>92.7</v>
      </c>
      <c r="R37" s="35" t="str">
        <f t="shared" si="1"/>
        <v>NO</v>
      </c>
      <c r="S37" s="35" t="str">
        <f t="shared" si="2"/>
        <v>Inviable Sanitariamente</v>
      </c>
    </row>
    <row r="38" spans="1:19" s="146" customFormat="1" ht="32.1" customHeight="1">
      <c r="A38" s="310" t="s">
        <v>83</v>
      </c>
      <c r="B38" s="231" t="s">
        <v>4342</v>
      </c>
      <c r="C38" s="231" t="s">
        <v>4345</v>
      </c>
      <c r="D38" s="264">
        <v>132</v>
      </c>
      <c r="E38" s="34"/>
      <c r="F38" s="34"/>
      <c r="G38" s="34"/>
      <c r="H38" s="34"/>
      <c r="I38" s="34"/>
      <c r="J38" s="34"/>
      <c r="K38" s="34"/>
      <c r="L38" s="34"/>
      <c r="M38" s="34">
        <v>97</v>
      </c>
      <c r="N38" s="34"/>
      <c r="O38" s="34">
        <v>88</v>
      </c>
      <c r="P38" s="34"/>
      <c r="Q38" s="35">
        <f t="shared" si="3"/>
        <v>92.5</v>
      </c>
      <c r="R38" s="35" t="str">
        <f t="shared" si="1"/>
        <v>NO</v>
      </c>
      <c r="S38" s="35" t="str">
        <f t="shared" si="2"/>
        <v>Inviable Sanitariamente</v>
      </c>
    </row>
    <row r="39" spans="1:19" s="146" customFormat="1" ht="32.1" customHeight="1">
      <c r="A39" s="310" t="s">
        <v>83</v>
      </c>
      <c r="B39" s="231" t="s">
        <v>10</v>
      </c>
      <c r="C39" s="231" t="s">
        <v>4346</v>
      </c>
      <c r="D39" s="264">
        <v>56</v>
      </c>
      <c r="E39" s="34"/>
      <c r="F39" s="34"/>
      <c r="G39" s="34"/>
      <c r="H39" s="34"/>
      <c r="I39" s="34">
        <v>97.2</v>
      </c>
      <c r="J39" s="34"/>
      <c r="K39" s="34"/>
      <c r="L39" s="34"/>
      <c r="M39" s="34"/>
      <c r="N39" s="34"/>
      <c r="O39" s="34">
        <v>89</v>
      </c>
      <c r="P39" s="34"/>
      <c r="Q39" s="35">
        <f t="shared" si="3"/>
        <v>93.1</v>
      </c>
      <c r="R39" s="35" t="str">
        <f t="shared" si="1"/>
        <v>NO</v>
      </c>
      <c r="S39" s="35" t="str">
        <f t="shared" si="2"/>
        <v>Inviable Sanitariamente</v>
      </c>
    </row>
    <row r="40" spans="1:19" s="146" customFormat="1" ht="32.1" customHeight="1">
      <c r="A40" s="310" t="s">
        <v>83</v>
      </c>
      <c r="B40" s="231" t="s">
        <v>4343</v>
      </c>
      <c r="C40" s="231" t="s">
        <v>4347</v>
      </c>
      <c r="D40" s="264">
        <v>36</v>
      </c>
      <c r="E40" s="34"/>
      <c r="F40" s="34"/>
      <c r="G40" s="34"/>
      <c r="H40" s="34"/>
      <c r="I40" s="34">
        <v>97.2</v>
      </c>
      <c r="J40" s="34"/>
      <c r="K40" s="34"/>
      <c r="L40" s="34"/>
      <c r="M40" s="34"/>
      <c r="N40" s="34"/>
      <c r="O40" s="34">
        <v>88</v>
      </c>
      <c r="P40" s="34"/>
      <c r="Q40" s="35">
        <f t="shared" si="3"/>
        <v>92.6</v>
      </c>
      <c r="R40" s="35" t="str">
        <f t="shared" si="1"/>
        <v>NO</v>
      </c>
      <c r="S40" s="35" t="str">
        <f t="shared" si="2"/>
        <v>Inviable Sanitariamente</v>
      </c>
    </row>
    <row r="41" spans="1:19" s="146" customFormat="1" ht="32.1" customHeight="1">
      <c r="A41" s="439" t="s">
        <v>2401</v>
      </c>
      <c r="B41" s="438" t="s">
        <v>2402</v>
      </c>
      <c r="C41" s="438" t="s">
        <v>2403</v>
      </c>
      <c r="D41" s="233">
        <v>75</v>
      </c>
      <c r="E41" s="258"/>
      <c r="F41" s="258"/>
      <c r="G41" s="258"/>
      <c r="H41" s="258"/>
      <c r="I41" s="258"/>
      <c r="J41" s="258"/>
      <c r="K41" s="258"/>
      <c r="L41" s="258"/>
      <c r="M41" s="258"/>
      <c r="N41" s="258">
        <v>53.1</v>
      </c>
      <c r="O41" s="258"/>
      <c r="P41" s="258"/>
      <c r="Q41" s="35">
        <f t="shared" si="3"/>
        <v>53.1</v>
      </c>
      <c r="R41" s="35" t="str">
        <f t="shared" si="1"/>
        <v>NO</v>
      </c>
      <c r="S41" s="35" t="str">
        <f t="shared" si="2"/>
        <v>Alto</v>
      </c>
    </row>
    <row r="42" spans="1:19" s="146" customFormat="1" ht="32.1" customHeight="1">
      <c r="A42" s="439" t="s">
        <v>2401</v>
      </c>
      <c r="B42" s="438" t="s">
        <v>2404</v>
      </c>
      <c r="C42" s="438" t="s">
        <v>2405</v>
      </c>
      <c r="D42" s="233">
        <v>125</v>
      </c>
      <c r="E42" s="258"/>
      <c r="F42" s="258"/>
      <c r="G42" s="258"/>
      <c r="H42" s="258"/>
      <c r="I42" s="258"/>
      <c r="J42" s="258"/>
      <c r="K42" s="258"/>
      <c r="L42" s="258"/>
      <c r="M42" s="258"/>
      <c r="N42" s="258">
        <v>97.35</v>
      </c>
      <c r="O42" s="258"/>
      <c r="P42" s="258"/>
      <c r="Q42" s="35">
        <f t="shared" si="3"/>
        <v>97.35</v>
      </c>
      <c r="R42" s="35" t="str">
        <f t="shared" si="1"/>
        <v>NO</v>
      </c>
      <c r="S42" s="35" t="str">
        <f t="shared" si="2"/>
        <v>Inviable Sanitariamente</v>
      </c>
    </row>
    <row r="43" spans="1:19" s="146" customFormat="1" ht="32.1" customHeight="1">
      <c r="A43" s="439" t="s">
        <v>2401</v>
      </c>
      <c r="B43" s="438" t="s">
        <v>2406</v>
      </c>
      <c r="C43" s="438" t="s">
        <v>2407</v>
      </c>
      <c r="D43" s="233">
        <v>70</v>
      </c>
      <c r="E43" s="258"/>
      <c r="F43" s="258"/>
      <c r="G43" s="258"/>
      <c r="H43" s="258"/>
      <c r="I43" s="258"/>
      <c r="J43" s="258"/>
      <c r="K43" s="258"/>
      <c r="L43" s="258">
        <v>97.3</v>
      </c>
      <c r="M43" s="258"/>
      <c r="N43" s="258"/>
      <c r="O43" s="258"/>
      <c r="P43" s="258"/>
      <c r="Q43" s="35">
        <f t="shared" si="3"/>
        <v>97.3</v>
      </c>
      <c r="R43" s="35" t="str">
        <f t="shared" si="1"/>
        <v>NO</v>
      </c>
      <c r="S43" s="35" t="str">
        <f t="shared" si="2"/>
        <v>Inviable Sanitariamente</v>
      </c>
    </row>
    <row r="44" spans="1:19" s="146" customFormat="1" ht="32.1" customHeight="1">
      <c r="A44" s="439" t="s">
        <v>2401</v>
      </c>
      <c r="B44" s="438" t="s">
        <v>2408</v>
      </c>
      <c r="C44" s="438" t="s">
        <v>2409</v>
      </c>
      <c r="D44" s="233">
        <v>52</v>
      </c>
      <c r="E44" s="258"/>
      <c r="F44" s="258"/>
      <c r="G44" s="258"/>
      <c r="H44" s="258"/>
      <c r="I44" s="258"/>
      <c r="J44" s="258"/>
      <c r="K44" s="258">
        <v>97.35</v>
      </c>
      <c r="L44" s="258"/>
      <c r="M44" s="258"/>
      <c r="N44" s="258"/>
      <c r="O44" s="258"/>
      <c r="P44" s="258"/>
      <c r="Q44" s="35">
        <f t="shared" si="3"/>
        <v>97.35</v>
      </c>
      <c r="R44" s="35" t="str">
        <f t="shared" si="1"/>
        <v>NO</v>
      </c>
      <c r="S44" s="35" t="str">
        <f t="shared" si="2"/>
        <v>Inviable Sanitariamente</v>
      </c>
    </row>
    <row r="45" spans="1:19" s="146" customFormat="1" ht="32.1" customHeight="1">
      <c r="A45" s="439" t="s">
        <v>2401</v>
      </c>
      <c r="B45" s="438" t="s">
        <v>2410</v>
      </c>
      <c r="C45" s="438" t="s">
        <v>2411</v>
      </c>
      <c r="D45" s="233">
        <v>42</v>
      </c>
      <c r="E45" s="258"/>
      <c r="F45" s="258">
        <v>97.35</v>
      </c>
      <c r="G45" s="258"/>
      <c r="H45" s="258"/>
      <c r="I45" s="258"/>
      <c r="J45" s="258"/>
      <c r="K45" s="258"/>
      <c r="L45" s="258"/>
      <c r="M45" s="258"/>
      <c r="N45" s="258"/>
      <c r="O45" s="258"/>
      <c r="P45" s="258"/>
      <c r="Q45" s="35">
        <f t="shared" si="3"/>
        <v>97.35</v>
      </c>
      <c r="R45" s="35" t="str">
        <f t="shared" si="1"/>
        <v>NO</v>
      </c>
      <c r="S45" s="35" t="str">
        <f t="shared" si="2"/>
        <v>Inviable Sanitariamente</v>
      </c>
    </row>
    <row r="46" spans="1:19" s="146" customFormat="1" ht="32.1" customHeight="1">
      <c r="A46" s="439" t="s">
        <v>2401</v>
      </c>
      <c r="B46" s="438" t="s">
        <v>2412</v>
      </c>
      <c r="C46" s="438" t="s">
        <v>2413</v>
      </c>
      <c r="D46" s="233">
        <v>7</v>
      </c>
      <c r="E46" s="34"/>
      <c r="F46" s="34"/>
      <c r="G46" s="34"/>
      <c r="H46" s="34"/>
      <c r="I46" s="34"/>
      <c r="J46" s="321">
        <v>97.6</v>
      </c>
      <c r="K46" s="312"/>
      <c r="L46" s="312"/>
      <c r="M46" s="312"/>
      <c r="N46" s="312"/>
      <c r="O46" s="312"/>
      <c r="P46" s="312"/>
      <c r="Q46" s="35">
        <f t="shared" si="3"/>
        <v>97.6</v>
      </c>
      <c r="R46" s="35" t="str">
        <f t="shared" si="1"/>
        <v>NO</v>
      </c>
      <c r="S46" s="35" t="str">
        <f t="shared" si="2"/>
        <v>Inviable Sanitariamente</v>
      </c>
    </row>
    <row r="47" spans="1:19" s="146" customFormat="1" ht="32.1" customHeight="1">
      <c r="A47" s="439" t="s">
        <v>2401</v>
      </c>
      <c r="B47" s="438" t="s">
        <v>961</v>
      </c>
      <c r="C47" s="438" t="s">
        <v>2414</v>
      </c>
      <c r="D47" s="233" t="s">
        <v>4118</v>
      </c>
      <c r="E47" s="258"/>
      <c r="F47" s="258"/>
      <c r="G47" s="258"/>
      <c r="H47" s="258"/>
      <c r="I47" s="258"/>
      <c r="J47" s="258"/>
      <c r="K47" s="258"/>
      <c r="L47" s="258"/>
      <c r="M47" s="258"/>
      <c r="N47" s="258"/>
      <c r="O47" s="258"/>
      <c r="P47" s="258"/>
      <c r="Q47" s="35"/>
      <c r="R47" s="35"/>
      <c r="S47" s="35"/>
    </row>
    <row r="48" spans="1:19" s="146" customFormat="1" ht="32.1" customHeight="1">
      <c r="A48" s="439" t="s">
        <v>2401</v>
      </c>
      <c r="B48" s="438" t="s">
        <v>2415</v>
      </c>
      <c r="C48" s="438" t="s">
        <v>2416</v>
      </c>
      <c r="D48" s="233">
        <v>73</v>
      </c>
      <c r="E48" s="258"/>
      <c r="F48" s="258"/>
      <c r="G48" s="258"/>
      <c r="H48" s="258"/>
      <c r="I48" s="258"/>
      <c r="J48" s="258"/>
      <c r="K48" s="258"/>
      <c r="L48" s="258"/>
      <c r="M48" s="258"/>
      <c r="N48" s="258"/>
      <c r="O48" s="258">
        <v>97.4</v>
      </c>
      <c r="P48" s="258"/>
      <c r="Q48" s="35">
        <f t="shared" si="3"/>
        <v>97.4</v>
      </c>
      <c r="R48" s="35" t="str">
        <f t="shared" si="1"/>
        <v>NO</v>
      </c>
      <c r="S48" s="35" t="str">
        <f t="shared" si="2"/>
        <v>Inviable Sanitariamente</v>
      </c>
    </row>
    <row r="49" spans="1:19" s="146" customFormat="1" ht="32.1" customHeight="1">
      <c r="A49" s="439" t="s">
        <v>2401</v>
      </c>
      <c r="B49" s="438" t="s">
        <v>2417</v>
      </c>
      <c r="C49" s="438" t="s">
        <v>2418</v>
      </c>
      <c r="D49" s="233">
        <v>47</v>
      </c>
      <c r="E49" s="258"/>
      <c r="F49" s="258"/>
      <c r="G49" s="258"/>
      <c r="H49" s="258">
        <v>97.35</v>
      </c>
      <c r="I49" s="258"/>
      <c r="J49" s="258"/>
      <c r="K49" s="258"/>
      <c r="L49" s="258"/>
      <c r="M49" s="258"/>
      <c r="N49" s="258"/>
      <c r="O49" s="258"/>
      <c r="P49" s="258"/>
      <c r="Q49" s="35">
        <f t="shared" si="3"/>
        <v>97.35</v>
      </c>
      <c r="R49" s="35" t="str">
        <f t="shared" si="1"/>
        <v>NO</v>
      </c>
      <c r="S49" s="35" t="str">
        <f t="shared" si="2"/>
        <v>Inviable Sanitariamente</v>
      </c>
    </row>
    <row r="50" spans="1:19" s="146" customFormat="1" ht="32.1" customHeight="1">
      <c r="A50" s="439" t="s">
        <v>2401</v>
      </c>
      <c r="B50" s="231" t="s">
        <v>2419</v>
      </c>
      <c r="C50" s="231" t="s">
        <v>2420</v>
      </c>
      <c r="D50" s="264">
        <v>24</v>
      </c>
      <c r="E50" s="34"/>
      <c r="F50" s="34"/>
      <c r="G50" s="34"/>
      <c r="H50" s="34"/>
      <c r="I50" s="34">
        <v>36.14</v>
      </c>
      <c r="J50" s="34"/>
      <c r="K50" s="34"/>
      <c r="L50" s="34"/>
      <c r="M50" s="34"/>
      <c r="N50" s="34"/>
      <c r="O50" s="34"/>
      <c r="P50" s="34"/>
      <c r="Q50" s="35">
        <f t="shared" si="3"/>
        <v>36.14</v>
      </c>
      <c r="R50" s="35" t="str">
        <f t="shared" si="1"/>
        <v>NO</v>
      </c>
      <c r="S50" s="35" t="str">
        <f t="shared" si="2"/>
        <v>Alto</v>
      </c>
    </row>
    <row r="51" spans="1:19" s="146" customFormat="1" ht="32.1" customHeight="1">
      <c r="A51" s="439" t="s">
        <v>2401</v>
      </c>
      <c r="B51" s="231" t="s">
        <v>2421</v>
      </c>
      <c r="C51" s="231" t="s">
        <v>2422</v>
      </c>
      <c r="D51" s="264">
        <v>25</v>
      </c>
      <c r="E51" s="34"/>
      <c r="F51" s="34">
        <v>96.39</v>
      </c>
      <c r="G51" s="34"/>
      <c r="H51" s="34"/>
      <c r="I51" s="34"/>
      <c r="J51" s="34"/>
      <c r="K51" s="34"/>
      <c r="L51" s="34"/>
      <c r="M51" s="34"/>
      <c r="N51" s="34"/>
      <c r="O51" s="34"/>
      <c r="P51" s="34"/>
      <c r="Q51" s="35">
        <f t="shared" si="3"/>
        <v>96.39</v>
      </c>
      <c r="R51" s="35" t="str">
        <f t="shared" si="1"/>
        <v>NO</v>
      </c>
      <c r="S51" s="35" t="str">
        <f t="shared" si="2"/>
        <v>Inviable Sanitariamente</v>
      </c>
    </row>
    <row r="52" spans="1:19" s="146" customFormat="1" ht="32.1" customHeight="1">
      <c r="A52" s="439" t="s">
        <v>2401</v>
      </c>
      <c r="B52" s="456" t="s">
        <v>4019</v>
      </c>
      <c r="C52" s="438" t="s">
        <v>4018</v>
      </c>
      <c r="D52" s="264">
        <v>20</v>
      </c>
      <c r="E52" s="34"/>
      <c r="F52" s="34">
        <v>96.4</v>
      </c>
      <c r="G52" s="34"/>
      <c r="H52" s="335"/>
      <c r="I52" s="34"/>
      <c r="J52" s="34">
        <v>97.6</v>
      </c>
      <c r="K52" s="34"/>
      <c r="L52" s="34"/>
      <c r="M52" s="34"/>
      <c r="N52" s="34"/>
      <c r="O52" s="34"/>
      <c r="P52" s="34"/>
      <c r="Q52" s="35">
        <f t="shared" si="3"/>
        <v>97</v>
      </c>
      <c r="R52" s="35" t="str">
        <f t="shared" si="1"/>
        <v>NO</v>
      </c>
      <c r="S52" s="35" t="str">
        <f t="shared" si="2"/>
        <v>Inviable Sanitariamente</v>
      </c>
    </row>
    <row r="53" spans="1:19" s="146" customFormat="1" ht="32.1" customHeight="1">
      <c r="A53" s="439" t="s">
        <v>2401</v>
      </c>
      <c r="B53" s="231" t="s">
        <v>2423</v>
      </c>
      <c r="C53" s="231" t="s">
        <v>2424</v>
      </c>
      <c r="D53" s="264">
        <v>42</v>
      </c>
      <c r="E53" s="34"/>
      <c r="F53" s="34">
        <v>96.39</v>
      </c>
      <c r="G53" s="34"/>
      <c r="H53" s="34"/>
      <c r="I53" s="34"/>
      <c r="J53" s="34">
        <v>88</v>
      </c>
      <c r="K53" s="34"/>
      <c r="L53" s="34"/>
      <c r="M53" s="34"/>
      <c r="N53" s="34"/>
      <c r="O53" s="34"/>
      <c r="P53" s="34"/>
      <c r="Q53" s="35">
        <f t="shared" si="3"/>
        <v>92.194999999999993</v>
      </c>
      <c r="R53" s="35" t="str">
        <f t="shared" si="1"/>
        <v>NO</v>
      </c>
      <c r="S53" s="35" t="str">
        <f t="shared" si="2"/>
        <v>Inviable Sanitariamente</v>
      </c>
    </row>
    <row r="54" spans="1:19" s="146" customFormat="1" ht="32.1" customHeight="1">
      <c r="A54" s="439" t="s">
        <v>2401</v>
      </c>
      <c r="B54" s="231" t="s">
        <v>1310</v>
      </c>
      <c r="C54" s="231" t="s">
        <v>2425</v>
      </c>
      <c r="D54" s="264">
        <v>31</v>
      </c>
      <c r="E54" s="34"/>
      <c r="F54" s="34">
        <v>96.39</v>
      </c>
      <c r="G54" s="34"/>
      <c r="H54" s="34"/>
      <c r="I54" s="34"/>
      <c r="J54" s="34"/>
      <c r="K54" s="34"/>
      <c r="L54" s="34"/>
      <c r="M54" s="34"/>
      <c r="N54" s="34"/>
      <c r="O54" s="34"/>
      <c r="P54" s="34"/>
      <c r="Q54" s="35">
        <f t="shared" si="3"/>
        <v>96.39</v>
      </c>
      <c r="R54" s="35" t="str">
        <f t="shared" si="1"/>
        <v>NO</v>
      </c>
      <c r="S54" s="35" t="str">
        <f t="shared" si="2"/>
        <v>Inviable Sanitariamente</v>
      </c>
    </row>
    <row r="55" spans="1:19" s="146" customFormat="1" ht="32.1" customHeight="1">
      <c r="A55" s="439" t="s">
        <v>2401</v>
      </c>
      <c r="B55" s="231" t="s">
        <v>2426</v>
      </c>
      <c r="C55" s="231" t="s">
        <v>2427</v>
      </c>
      <c r="D55" s="298">
        <v>42</v>
      </c>
      <c r="E55" s="326"/>
      <c r="F55" s="326"/>
      <c r="G55" s="326"/>
      <c r="H55" s="326"/>
      <c r="I55" s="326">
        <v>96.39</v>
      </c>
      <c r="J55" s="326"/>
      <c r="K55" s="326"/>
      <c r="L55" s="326"/>
      <c r="M55" s="326"/>
      <c r="N55" s="326"/>
      <c r="O55" s="326"/>
      <c r="P55" s="326"/>
      <c r="Q55" s="35">
        <f t="shared" si="3"/>
        <v>96.39</v>
      </c>
      <c r="R55" s="35" t="str">
        <f t="shared" si="1"/>
        <v>NO</v>
      </c>
      <c r="S55" s="35" t="str">
        <f t="shared" si="2"/>
        <v>Inviable Sanitariamente</v>
      </c>
    </row>
    <row r="56" spans="1:19" s="146" customFormat="1" ht="32.1" customHeight="1">
      <c r="A56" s="439" t="s">
        <v>2401</v>
      </c>
      <c r="B56" s="438" t="s">
        <v>2428</v>
      </c>
      <c r="C56" s="438" t="s">
        <v>2429</v>
      </c>
      <c r="D56" s="233">
        <v>22</v>
      </c>
      <c r="E56" s="258"/>
      <c r="F56" s="258"/>
      <c r="G56" s="258"/>
      <c r="H56" s="258"/>
      <c r="I56" s="258"/>
      <c r="J56" s="258"/>
      <c r="K56" s="258"/>
      <c r="L56" s="258"/>
      <c r="M56" s="258">
        <v>97.35</v>
      </c>
      <c r="N56" s="258"/>
      <c r="O56" s="258"/>
      <c r="P56" s="258"/>
      <c r="Q56" s="35">
        <f t="shared" si="3"/>
        <v>97.35</v>
      </c>
      <c r="R56" s="35" t="str">
        <f t="shared" si="1"/>
        <v>NO</v>
      </c>
      <c r="S56" s="35" t="str">
        <f t="shared" si="2"/>
        <v>Inviable Sanitariamente</v>
      </c>
    </row>
    <row r="57" spans="1:19" s="146" customFormat="1" ht="32.1" customHeight="1">
      <c r="A57" s="439" t="s">
        <v>2401</v>
      </c>
      <c r="B57" s="438" t="s">
        <v>2430</v>
      </c>
      <c r="C57" s="438" t="s">
        <v>2431</v>
      </c>
      <c r="D57" s="233">
        <v>12</v>
      </c>
      <c r="E57" s="258"/>
      <c r="F57" s="258"/>
      <c r="G57" s="258"/>
      <c r="H57" s="258"/>
      <c r="I57" s="258"/>
      <c r="J57" s="258"/>
      <c r="K57" s="258"/>
      <c r="L57" s="258"/>
      <c r="M57" s="258"/>
      <c r="N57" s="258"/>
      <c r="O57" s="258"/>
      <c r="P57" s="258"/>
      <c r="Q57" s="35"/>
      <c r="R57" s="35"/>
      <c r="S57" s="35"/>
    </row>
    <row r="58" spans="1:19" s="146" customFormat="1" ht="32.1" customHeight="1">
      <c r="A58" s="439" t="s">
        <v>2401</v>
      </c>
      <c r="B58" s="438" t="s">
        <v>2432</v>
      </c>
      <c r="C58" s="438" t="s">
        <v>2433</v>
      </c>
      <c r="D58" s="233">
        <v>8</v>
      </c>
      <c r="E58" s="258"/>
      <c r="F58" s="258"/>
      <c r="G58" s="258"/>
      <c r="H58" s="258"/>
      <c r="I58" s="258"/>
      <c r="J58" s="258"/>
      <c r="K58" s="258"/>
      <c r="L58" s="258"/>
      <c r="M58" s="258"/>
      <c r="N58" s="258"/>
      <c r="O58" s="258"/>
      <c r="P58" s="258"/>
      <c r="Q58" s="35"/>
      <c r="R58" s="35"/>
      <c r="S58" s="35"/>
    </row>
    <row r="59" spans="1:19" s="146" customFormat="1" ht="32.1" customHeight="1">
      <c r="A59" s="439" t="s">
        <v>2401</v>
      </c>
      <c r="B59" s="438" t="s">
        <v>2434</v>
      </c>
      <c r="C59" s="438" t="s">
        <v>2435</v>
      </c>
      <c r="D59" s="233">
        <v>52</v>
      </c>
      <c r="E59" s="258"/>
      <c r="F59" s="258"/>
      <c r="G59" s="258"/>
      <c r="H59" s="258"/>
      <c r="I59" s="258"/>
      <c r="J59" s="258"/>
      <c r="K59" s="258"/>
      <c r="L59" s="258"/>
      <c r="M59" s="258"/>
      <c r="N59" s="258"/>
      <c r="O59" s="258">
        <v>97.4</v>
      </c>
      <c r="P59" s="258"/>
      <c r="Q59" s="35">
        <f t="shared" si="3"/>
        <v>97.4</v>
      </c>
      <c r="R59" s="35" t="str">
        <f t="shared" si="1"/>
        <v>NO</v>
      </c>
      <c r="S59" s="35" t="str">
        <f t="shared" si="2"/>
        <v>Inviable Sanitariamente</v>
      </c>
    </row>
    <row r="60" spans="1:19" s="146" customFormat="1" ht="32.1" customHeight="1">
      <c r="A60" s="439" t="s">
        <v>2401</v>
      </c>
      <c r="B60" s="438" t="s">
        <v>2436</v>
      </c>
      <c r="C60" s="438" t="s">
        <v>2437</v>
      </c>
      <c r="D60" s="317">
        <v>180</v>
      </c>
      <c r="E60" s="261"/>
      <c r="F60" s="261"/>
      <c r="G60" s="261"/>
      <c r="H60" s="261">
        <v>96.39</v>
      </c>
      <c r="I60" s="459"/>
      <c r="J60" s="261"/>
      <c r="K60" s="261"/>
      <c r="L60" s="261"/>
      <c r="M60" s="261"/>
      <c r="N60" s="261"/>
      <c r="O60" s="261"/>
      <c r="P60" s="321"/>
      <c r="Q60" s="35">
        <f t="shared" si="3"/>
        <v>96.39</v>
      </c>
      <c r="R60" s="35" t="str">
        <f t="shared" si="1"/>
        <v>NO</v>
      </c>
      <c r="S60" s="35" t="str">
        <f t="shared" si="2"/>
        <v>Inviable Sanitariamente</v>
      </c>
    </row>
    <row r="61" spans="1:19" s="146" customFormat="1" ht="32.1" customHeight="1">
      <c r="A61" s="439" t="s">
        <v>2401</v>
      </c>
      <c r="B61" s="438" t="s">
        <v>2438</v>
      </c>
      <c r="C61" s="438" t="s">
        <v>2439</v>
      </c>
      <c r="D61" s="233">
        <v>24</v>
      </c>
      <c r="E61" s="258"/>
      <c r="F61" s="258"/>
      <c r="G61" s="258"/>
      <c r="H61" s="258"/>
      <c r="I61" s="258"/>
      <c r="J61" s="258"/>
      <c r="K61" s="258"/>
      <c r="L61" s="258"/>
      <c r="M61" s="258"/>
      <c r="N61" s="258"/>
      <c r="O61" s="258"/>
      <c r="P61" s="258"/>
      <c r="Q61" s="35"/>
      <c r="R61" s="35"/>
      <c r="S61" s="35"/>
    </row>
    <row r="62" spans="1:19" s="146" customFormat="1" ht="32.1" customHeight="1">
      <c r="A62" s="439" t="s">
        <v>2401</v>
      </c>
      <c r="B62" s="438" t="s">
        <v>94</v>
      </c>
      <c r="C62" s="438" t="s">
        <v>2440</v>
      </c>
      <c r="D62" s="233">
        <v>35</v>
      </c>
      <c r="E62" s="258"/>
      <c r="F62" s="258"/>
      <c r="G62" s="258"/>
      <c r="H62" s="258"/>
      <c r="I62" s="258"/>
      <c r="J62" s="258"/>
      <c r="K62" s="258">
        <v>97.35</v>
      </c>
      <c r="L62" s="258"/>
      <c r="M62" s="258"/>
      <c r="N62" s="258"/>
      <c r="O62" s="258"/>
      <c r="P62" s="258"/>
      <c r="Q62" s="35">
        <f t="shared" si="3"/>
        <v>97.35</v>
      </c>
      <c r="R62" s="35" t="str">
        <f t="shared" si="1"/>
        <v>NO</v>
      </c>
      <c r="S62" s="35" t="str">
        <f t="shared" si="2"/>
        <v>Inviable Sanitariamente</v>
      </c>
    </row>
    <row r="63" spans="1:19" s="146" customFormat="1" ht="32.1" customHeight="1">
      <c r="A63" s="439" t="s">
        <v>2401</v>
      </c>
      <c r="B63" s="438" t="s">
        <v>2441</v>
      </c>
      <c r="C63" s="438" t="s">
        <v>2442</v>
      </c>
      <c r="D63" s="233">
        <v>64</v>
      </c>
      <c r="E63" s="258">
        <v>97.35</v>
      </c>
      <c r="F63" s="258">
        <v>97.35</v>
      </c>
      <c r="G63" s="258">
        <v>97.35</v>
      </c>
      <c r="H63" s="258">
        <v>97.35</v>
      </c>
      <c r="I63" s="258">
        <v>97.35</v>
      </c>
      <c r="J63" s="258">
        <v>97.35</v>
      </c>
      <c r="K63" s="258">
        <v>97.35</v>
      </c>
      <c r="L63" s="258">
        <v>97.35</v>
      </c>
      <c r="M63" s="258">
        <v>97.35</v>
      </c>
      <c r="N63" s="258">
        <v>97.35</v>
      </c>
      <c r="O63" s="258">
        <v>97.35</v>
      </c>
      <c r="P63" s="258">
        <v>97.35</v>
      </c>
      <c r="Q63" s="35">
        <f t="shared" si="3"/>
        <v>97.350000000000009</v>
      </c>
      <c r="R63" s="35" t="str">
        <f t="shared" si="1"/>
        <v>NO</v>
      </c>
      <c r="S63" s="35" t="str">
        <f t="shared" si="2"/>
        <v>Inviable Sanitariamente</v>
      </c>
    </row>
    <row r="64" spans="1:19" s="146" customFormat="1" ht="32.1" customHeight="1">
      <c r="A64" s="439" t="s">
        <v>2401</v>
      </c>
      <c r="B64" s="438" t="s">
        <v>1121</v>
      </c>
      <c r="C64" s="438" t="s">
        <v>2443</v>
      </c>
      <c r="D64" s="233">
        <v>27</v>
      </c>
      <c r="E64" s="258"/>
      <c r="F64" s="258"/>
      <c r="G64" s="258"/>
      <c r="H64" s="258"/>
      <c r="I64" s="258"/>
      <c r="J64" s="258"/>
      <c r="K64" s="258">
        <v>97.35</v>
      </c>
      <c r="L64" s="258"/>
      <c r="M64" s="258"/>
      <c r="N64" s="258"/>
      <c r="O64" s="258"/>
      <c r="P64" s="258"/>
      <c r="Q64" s="35">
        <f t="shared" si="3"/>
        <v>97.35</v>
      </c>
      <c r="R64" s="35" t="str">
        <f t="shared" si="1"/>
        <v>NO</v>
      </c>
      <c r="S64" s="35" t="str">
        <f t="shared" si="2"/>
        <v>Inviable Sanitariamente</v>
      </c>
    </row>
    <row r="65" spans="1:19" s="146" customFormat="1" ht="32.1" customHeight="1">
      <c r="A65" s="439" t="s">
        <v>2401</v>
      </c>
      <c r="B65" s="438" t="s">
        <v>1906</v>
      </c>
      <c r="C65" s="438" t="s">
        <v>2444</v>
      </c>
      <c r="D65" s="233">
        <v>97</v>
      </c>
      <c r="E65" s="258"/>
      <c r="F65" s="258"/>
      <c r="G65" s="258"/>
      <c r="H65" s="258"/>
      <c r="I65" s="258"/>
      <c r="J65" s="258"/>
      <c r="K65" s="258"/>
      <c r="L65" s="258"/>
      <c r="M65" s="258"/>
      <c r="N65" s="258">
        <v>97.4</v>
      </c>
      <c r="O65" s="258"/>
      <c r="P65" s="258"/>
      <c r="Q65" s="35">
        <f t="shared" si="3"/>
        <v>97.4</v>
      </c>
      <c r="R65" s="35" t="str">
        <f t="shared" si="1"/>
        <v>NO</v>
      </c>
      <c r="S65" s="35" t="str">
        <f t="shared" si="2"/>
        <v>Inviable Sanitariamente</v>
      </c>
    </row>
    <row r="66" spans="1:19" s="146" customFormat="1" ht="32.1" customHeight="1">
      <c r="A66" s="439" t="s">
        <v>2401</v>
      </c>
      <c r="B66" s="438" t="s">
        <v>2445</v>
      </c>
      <c r="C66" s="438" t="s">
        <v>2446</v>
      </c>
      <c r="D66" s="233">
        <v>37</v>
      </c>
      <c r="E66" s="258"/>
      <c r="F66" s="258"/>
      <c r="G66" s="258"/>
      <c r="H66" s="258"/>
      <c r="I66" s="258"/>
      <c r="J66" s="258"/>
      <c r="K66" s="258">
        <v>97.35</v>
      </c>
      <c r="L66" s="258"/>
      <c r="M66" s="258"/>
      <c r="N66" s="258"/>
      <c r="O66" s="258"/>
      <c r="P66" s="258"/>
      <c r="Q66" s="35">
        <f t="shared" si="3"/>
        <v>97.35</v>
      </c>
      <c r="R66" s="35" t="str">
        <f t="shared" si="1"/>
        <v>NO</v>
      </c>
      <c r="S66" s="35" t="str">
        <f t="shared" si="2"/>
        <v>Inviable Sanitariamente</v>
      </c>
    </row>
    <row r="67" spans="1:19" s="146" customFormat="1" ht="32.1" customHeight="1">
      <c r="A67" s="439" t="s">
        <v>2401</v>
      </c>
      <c r="B67" s="438" t="s">
        <v>8</v>
      </c>
      <c r="C67" s="438" t="s">
        <v>2447</v>
      </c>
      <c r="D67" s="233">
        <v>19</v>
      </c>
      <c r="E67" s="258"/>
      <c r="F67" s="258"/>
      <c r="G67" s="258"/>
      <c r="H67" s="258"/>
      <c r="I67" s="258"/>
      <c r="J67" s="258"/>
      <c r="K67" s="258"/>
      <c r="L67" s="258"/>
      <c r="M67" s="258"/>
      <c r="N67" s="258"/>
      <c r="O67" s="258">
        <v>97.4</v>
      </c>
      <c r="P67" s="258"/>
      <c r="Q67" s="35">
        <f t="shared" si="3"/>
        <v>97.4</v>
      </c>
      <c r="R67" s="35" t="str">
        <f t="shared" si="1"/>
        <v>NO</v>
      </c>
      <c r="S67" s="35" t="str">
        <f t="shared" si="2"/>
        <v>Inviable Sanitariamente</v>
      </c>
    </row>
    <row r="68" spans="1:19" s="146" customFormat="1" ht="32.1" customHeight="1">
      <c r="A68" s="439" t="s">
        <v>2401</v>
      </c>
      <c r="B68" s="438" t="s">
        <v>67</v>
      </c>
      <c r="C68" s="438" t="s">
        <v>2448</v>
      </c>
      <c r="D68" s="233">
        <v>14</v>
      </c>
      <c r="E68" s="258"/>
      <c r="F68" s="258"/>
      <c r="G68" s="258"/>
      <c r="H68" s="258"/>
      <c r="I68" s="258"/>
      <c r="J68" s="258"/>
      <c r="K68" s="258">
        <v>97.35</v>
      </c>
      <c r="L68" s="258"/>
      <c r="M68" s="258"/>
      <c r="N68" s="258"/>
      <c r="O68" s="258"/>
      <c r="P68" s="258"/>
      <c r="Q68" s="35">
        <f t="shared" si="3"/>
        <v>97.35</v>
      </c>
      <c r="R68" s="35" t="str">
        <f t="shared" si="1"/>
        <v>NO</v>
      </c>
      <c r="S68" s="35" t="str">
        <f t="shared" si="2"/>
        <v>Inviable Sanitariamente</v>
      </c>
    </row>
    <row r="69" spans="1:19" s="146" customFormat="1" ht="32.1" customHeight="1">
      <c r="A69" s="439" t="s">
        <v>2401</v>
      </c>
      <c r="B69" s="438" t="s">
        <v>2449</v>
      </c>
      <c r="C69" s="438" t="s">
        <v>2450</v>
      </c>
      <c r="D69" s="233">
        <v>34</v>
      </c>
      <c r="E69" s="258"/>
      <c r="F69" s="258"/>
      <c r="G69" s="258"/>
      <c r="H69" s="258"/>
      <c r="I69" s="258">
        <v>97.35</v>
      </c>
      <c r="J69" s="258"/>
      <c r="K69" s="258"/>
      <c r="L69" s="258"/>
      <c r="M69" s="258"/>
      <c r="N69" s="258"/>
      <c r="O69" s="258"/>
      <c r="P69" s="258"/>
      <c r="Q69" s="35">
        <f t="shared" si="3"/>
        <v>97.35</v>
      </c>
      <c r="R69" s="35" t="str">
        <f t="shared" si="1"/>
        <v>NO</v>
      </c>
      <c r="S69" s="35" t="str">
        <f t="shared" si="2"/>
        <v>Inviable Sanitariamente</v>
      </c>
    </row>
    <row r="70" spans="1:19" s="146" customFormat="1" ht="32.1" customHeight="1">
      <c r="A70" s="439" t="s">
        <v>2401</v>
      </c>
      <c r="B70" s="438" t="s">
        <v>2451</v>
      </c>
      <c r="C70" s="438" t="s">
        <v>2452</v>
      </c>
      <c r="D70" s="233">
        <v>14</v>
      </c>
      <c r="E70" s="258"/>
      <c r="F70" s="258"/>
      <c r="G70" s="258"/>
      <c r="H70" s="258"/>
      <c r="I70" s="258">
        <v>97.35</v>
      </c>
      <c r="J70" s="258"/>
      <c r="K70" s="258"/>
      <c r="L70" s="258"/>
      <c r="M70" s="258"/>
      <c r="N70" s="258"/>
      <c r="O70" s="258"/>
      <c r="P70" s="258"/>
      <c r="Q70" s="35">
        <f t="shared" si="3"/>
        <v>97.35</v>
      </c>
      <c r="R70" s="35" t="str">
        <f t="shared" si="1"/>
        <v>NO</v>
      </c>
      <c r="S70" s="35" t="str">
        <f t="shared" si="2"/>
        <v>Inviable Sanitariamente</v>
      </c>
    </row>
    <row r="71" spans="1:19" s="146" customFormat="1" ht="32.1" customHeight="1">
      <c r="A71" s="439" t="s">
        <v>2401</v>
      </c>
      <c r="B71" s="231" t="s">
        <v>2453</v>
      </c>
      <c r="C71" s="231" t="s">
        <v>2454</v>
      </c>
      <c r="D71" s="317">
        <v>36</v>
      </c>
      <c r="E71" s="312"/>
      <c r="F71" s="312"/>
      <c r="G71" s="312"/>
      <c r="H71" s="312">
        <v>96.4</v>
      </c>
      <c r="I71" s="317"/>
      <c r="J71" s="312"/>
      <c r="K71" s="312"/>
      <c r="L71" s="312"/>
      <c r="M71" s="312"/>
      <c r="N71" s="312"/>
      <c r="O71" s="312"/>
      <c r="P71" s="312"/>
      <c r="Q71" s="35">
        <f t="shared" si="3"/>
        <v>96.4</v>
      </c>
      <c r="R71" s="35" t="str">
        <f t="shared" si="1"/>
        <v>NO</v>
      </c>
      <c r="S71" s="35" t="str">
        <f t="shared" si="2"/>
        <v>Inviable Sanitariamente</v>
      </c>
    </row>
    <row r="72" spans="1:19" s="146" customFormat="1" ht="32.1" customHeight="1">
      <c r="A72" s="439" t="s">
        <v>2401</v>
      </c>
      <c r="B72" s="231" t="s">
        <v>2455</v>
      </c>
      <c r="C72" s="231" t="s">
        <v>2456</v>
      </c>
      <c r="D72" s="322">
        <v>28</v>
      </c>
      <c r="E72" s="312"/>
      <c r="F72" s="312"/>
      <c r="G72" s="312"/>
      <c r="H72" s="312"/>
      <c r="I72" s="312"/>
      <c r="J72" s="312">
        <v>88</v>
      </c>
      <c r="K72" s="312"/>
      <c r="L72" s="312"/>
      <c r="M72" s="312"/>
      <c r="N72" s="312"/>
      <c r="O72" s="312"/>
      <c r="P72" s="312"/>
      <c r="Q72" s="35">
        <f t="shared" si="3"/>
        <v>88</v>
      </c>
      <c r="R72" s="35" t="str">
        <f t="shared" si="1"/>
        <v>NO</v>
      </c>
      <c r="S72" s="35" t="str">
        <f t="shared" si="2"/>
        <v>Inviable Sanitariamente</v>
      </c>
    </row>
    <row r="73" spans="1:19" s="146" customFormat="1" ht="32.1" customHeight="1">
      <c r="A73" s="439" t="s">
        <v>2401</v>
      </c>
      <c r="B73" s="440" t="s">
        <v>1618</v>
      </c>
      <c r="C73" s="440" t="s">
        <v>2457</v>
      </c>
      <c r="D73" s="233">
        <v>60</v>
      </c>
      <c r="E73" s="258"/>
      <c r="F73" s="258"/>
      <c r="G73" s="258"/>
      <c r="H73" s="258"/>
      <c r="I73" s="258">
        <v>97.35</v>
      </c>
      <c r="J73" s="258"/>
      <c r="K73" s="258"/>
      <c r="L73" s="258"/>
      <c r="M73" s="258"/>
      <c r="N73" s="258"/>
      <c r="O73" s="258"/>
      <c r="P73" s="258"/>
      <c r="Q73" s="35">
        <f t="shared" si="3"/>
        <v>97.35</v>
      </c>
      <c r="R73" s="35" t="str">
        <f t="shared" si="1"/>
        <v>NO</v>
      </c>
      <c r="S73" s="35" t="str">
        <f t="shared" si="2"/>
        <v>Inviable Sanitariamente</v>
      </c>
    </row>
    <row r="74" spans="1:19" s="146" customFormat="1" ht="32.1" customHeight="1">
      <c r="A74" s="439" t="s">
        <v>2401</v>
      </c>
      <c r="B74" s="440" t="s">
        <v>229</v>
      </c>
      <c r="C74" s="440" t="s">
        <v>2458</v>
      </c>
      <c r="D74" s="233">
        <v>22</v>
      </c>
      <c r="E74" s="258"/>
      <c r="F74" s="258"/>
      <c r="G74" s="258"/>
      <c r="H74" s="258"/>
      <c r="I74" s="258"/>
      <c r="J74" s="258"/>
      <c r="K74" s="258"/>
      <c r="L74" s="258"/>
      <c r="M74" s="258"/>
      <c r="N74" s="258"/>
      <c r="O74" s="258">
        <v>97.4</v>
      </c>
      <c r="P74" s="258"/>
      <c r="Q74" s="35">
        <f t="shared" si="3"/>
        <v>97.4</v>
      </c>
      <c r="R74" s="35" t="str">
        <f t="shared" si="1"/>
        <v>NO</v>
      </c>
      <c r="S74" s="35" t="str">
        <f t="shared" si="2"/>
        <v>Inviable Sanitariamente</v>
      </c>
    </row>
    <row r="75" spans="1:19" s="146" customFormat="1" ht="32.1" customHeight="1">
      <c r="A75" s="439" t="s">
        <v>2401</v>
      </c>
      <c r="B75" s="440" t="s">
        <v>2459</v>
      </c>
      <c r="C75" s="440" t="s">
        <v>2460</v>
      </c>
      <c r="D75" s="233">
        <v>30</v>
      </c>
      <c r="E75" s="258"/>
      <c r="F75" s="258"/>
      <c r="G75" s="258"/>
      <c r="H75" s="258"/>
      <c r="I75" s="258"/>
      <c r="J75" s="258"/>
      <c r="K75" s="258"/>
      <c r="L75" s="258"/>
      <c r="M75" s="258"/>
      <c r="N75" s="258">
        <v>97.4</v>
      </c>
      <c r="O75" s="258"/>
      <c r="P75" s="258"/>
      <c r="Q75" s="35">
        <f t="shared" si="3"/>
        <v>97.4</v>
      </c>
      <c r="R75" s="35" t="str">
        <f t="shared" si="1"/>
        <v>NO</v>
      </c>
      <c r="S75" s="35" t="str">
        <f t="shared" si="2"/>
        <v>Inviable Sanitariamente</v>
      </c>
    </row>
    <row r="76" spans="1:19" s="146" customFormat="1" ht="32.1" customHeight="1">
      <c r="A76" s="439" t="s">
        <v>2401</v>
      </c>
      <c r="B76" s="440" t="s">
        <v>2461</v>
      </c>
      <c r="C76" s="458" t="s">
        <v>4020</v>
      </c>
      <c r="D76" s="233">
        <v>11</v>
      </c>
      <c r="E76" s="258"/>
      <c r="F76" s="258"/>
      <c r="G76" s="258">
        <v>97.35</v>
      </c>
      <c r="H76" s="258"/>
      <c r="I76" s="258"/>
      <c r="J76" s="258"/>
      <c r="K76" s="258"/>
      <c r="L76" s="258"/>
      <c r="M76" s="258"/>
      <c r="N76" s="258"/>
      <c r="O76" s="258"/>
      <c r="P76" s="258"/>
      <c r="Q76" s="35">
        <f t="shared" si="3"/>
        <v>97.35</v>
      </c>
      <c r="R76" s="35" t="str">
        <f t="shared" si="1"/>
        <v>NO</v>
      </c>
      <c r="S76" s="35" t="str">
        <f t="shared" si="2"/>
        <v>Inviable Sanitariamente</v>
      </c>
    </row>
    <row r="77" spans="1:19" s="146" customFormat="1" ht="32.1" customHeight="1">
      <c r="A77" s="439" t="s">
        <v>2401</v>
      </c>
      <c r="B77" s="440" t="s">
        <v>1872</v>
      </c>
      <c r="C77" s="440" t="s">
        <v>2462</v>
      </c>
      <c r="D77" s="233">
        <v>50</v>
      </c>
      <c r="E77" s="258"/>
      <c r="F77" s="258"/>
      <c r="G77" s="258"/>
      <c r="H77" s="258"/>
      <c r="I77" s="258"/>
      <c r="J77" s="258"/>
      <c r="K77" s="258"/>
      <c r="L77" s="258"/>
      <c r="M77" s="258"/>
      <c r="N77" s="258"/>
      <c r="O77" s="258">
        <v>97.4</v>
      </c>
      <c r="P77" s="258"/>
      <c r="Q77" s="35">
        <f t="shared" si="3"/>
        <v>97.4</v>
      </c>
      <c r="R77" s="35" t="str">
        <f t="shared" ref="R77:R130" si="4">IF(Q77&lt;5,"SI","NO")</f>
        <v>NO</v>
      </c>
      <c r="S77" s="35" t="str">
        <f t="shared" si="2"/>
        <v>Inviable Sanitariamente</v>
      </c>
    </row>
    <row r="78" spans="1:19" s="146" customFormat="1" ht="32.1" customHeight="1">
      <c r="A78" s="439" t="s">
        <v>2401</v>
      </c>
      <c r="B78" s="440" t="s">
        <v>1191</v>
      </c>
      <c r="C78" s="440" t="s">
        <v>2463</v>
      </c>
      <c r="D78" s="233" t="s">
        <v>4118</v>
      </c>
      <c r="E78" s="258"/>
      <c r="F78" s="258"/>
      <c r="G78" s="258"/>
      <c r="H78" s="258"/>
      <c r="I78" s="258"/>
      <c r="J78" s="258"/>
      <c r="K78" s="258"/>
      <c r="L78" s="258"/>
      <c r="M78" s="258"/>
      <c r="N78" s="258"/>
      <c r="O78" s="258"/>
      <c r="P78" s="258"/>
      <c r="Q78" s="35"/>
      <c r="R78" s="35"/>
      <c r="S78" s="35"/>
    </row>
    <row r="79" spans="1:19" s="146" customFormat="1" ht="32.1" customHeight="1">
      <c r="A79" s="439" t="s">
        <v>2401</v>
      </c>
      <c r="B79" s="231" t="s">
        <v>2464</v>
      </c>
      <c r="C79" s="231" t="s">
        <v>2465</v>
      </c>
      <c r="D79" s="322">
        <v>45</v>
      </c>
      <c r="E79" s="312"/>
      <c r="F79" s="312">
        <v>36.14</v>
      </c>
      <c r="G79" s="312"/>
      <c r="H79" s="312"/>
      <c r="I79" s="312"/>
      <c r="J79" s="312"/>
      <c r="K79" s="312"/>
      <c r="L79" s="312"/>
      <c r="M79" s="312"/>
      <c r="N79" s="312"/>
      <c r="O79" s="312"/>
      <c r="P79" s="312"/>
      <c r="Q79" s="35">
        <f t="shared" si="3"/>
        <v>36.14</v>
      </c>
      <c r="R79" s="35" t="str">
        <f t="shared" si="4"/>
        <v>NO</v>
      </c>
      <c r="S79" s="35" t="str">
        <f t="shared" ref="S79:S130" si="5">IF(Q79&lt;=5,"Sin Riesgo",IF(Q79 &lt;=14,"Bajo",IF(Q79&lt;=35,"Medio",IF(Q79&lt;=80,"Alto","Inviable Sanitariamente"))))</f>
        <v>Alto</v>
      </c>
    </row>
    <row r="80" spans="1:19" s="146" customFormat="1" ht="32.1" customHeight="1">
      <c r="A80" s="310" t="s">
        <v>144</v>
      </c>
      <c r="B80" s="231" t="s">
        <v>2466</v>
      </c>
      <c r="C80" s="231" t="s">
        <v>2467</v>
      </c>
      <c r="D80" s="264">
        <v>64</v>
      </c>
      <c r="E80" s="34"/>
      <c r="F80" s="34"/>
      <c r="G80" s="34">
        <v>97</v>
      </c>
      <c r="H80" s="34"/>
      <c r="I80" s="34"/>
      <c r="J80" s="34"/>
      <c r="K80" s="34"/>
      <c r="L80" s="34"/>
      <c r="M80" s="34"/>
      <c r="N80" s="34"/>
      <c r="O80" s="34"/>
      <c r="P80" s="34"/>
      <c r="Q80" s="35">
        <f t="shared" si="3"/>
        <v>97</v>
      </c>
      <c r="R80" s="35" t="str">
        <f t="shared" si="4"/>
        <v>NO</v>
      </c>
      <c r="S80" s="35" t="str">
        <f t="shared" si="5"/>
        <v>Inviable Sanitariamente</v>
      </c>
    </row>
    <row r="81" spans="1:19" s="146" customFormat="1" ht="32.1" customHeight="1">
      <c r="A81" s="310" t="s">
        <v>144</v>
      </c>
      <c r="B81" s="231" t="s">
        <v>2468</v>
      </c>
      <c r="C81" s="231" t="s">
        <v>2469</v>
      </c>
      <c r="D81" s="264">
        <v>160</v>
      </c>
      <c r="E81" s="34"/>
      <c r="F81" s="34"/>
      <c r="G81" s="34"/>
      <c r="H81" s="34"/>
      <c r="I81" s="34"/>
      <c r="J81" s="34">
        <v>97</v>
      </c>
      <c r="K81" s="34"/>
      <c r="L81" s="34"/>
      <c r="M81" s="34"/>
      <c r="N81" s="319"/>
      <c r="O81" s="34"/>
      <c r="P81" s="34"/>
      <c r="Q81" s="35">
        <f t="shared" si="3"/>
        <v>97</v>
      </c>
      <c r="R81" s="35" t="str">
        <f t="shared" si="4"/>
        <v>NO</v>
      </c>
      <c r="S81" s="35" t="str">
        <f t="shared" si="5"/>
        <v>Inviable Sanitariamente</v>
      </c>
    </row>
    <row r="82" spans="1:19" s="146" customFormat="1" ht="32.1" customHeight="1">
      <c r="A82" s="310" t="s">
        <v>144</v>
      </c>
      <c r="B82" s="231" t="s">
        <v>2470</v>
      </c>
      <c r="C82" s="231" t="s">
        <v>2471</v>
      </c>
      <c r="D82" s="264">
        <v>105</v>
      </c>
      <c r="E82" s="34"/>
      <c r="F82" s="34"/>
      <c r="G82" s="34"/>
      <c r="H82" s="34"/>
      <c r="I82" s="34">
        <v>97</v>
      </c>
      <c r="J82" s="34"/>
      <c r="K82" s="34"/>
      <c r="L82" s="34"/>
      <c r="M82" s="34"/>
      <c r="N82" s="34"/>
      <c r="O82" s="34"/>
      <c r="P82" s="34"/>
      <c r="Q82" s="35">
        <f t="shared" si="3"/>
        <v>97</v>
      </c>
      <c r="R82" s="35" t="str">
        <f t="shared" si="4"/>
        <v>NO</v>
      </c>
      <c r="S82" s="35" t="str">
        <f t="shared" si="5"/>
        <v>Inviable Sanitariamente</v>
      </c>
    </row>
    <row r="83" spans="1:19" s="146" customFormat="1" ht="32.1" customHeight="1">
      <c r="A83" s="310" t="s">
        <v>144</v>
      </c>
      <c r="B83" s="231" t="s">
        <v>2472</v>
      </c>
      <c r="C83" s="231" t="s">
        <v>2473</v>
      </c>
      <c r="D83" s="264">
        <v>102</v>
      </c>
      <c r="E83" s="34"/>
      <c r="F83" s="34">
        <v>97</v>
      </c>
      <c r="G83" s="34"/>
      <c r="H83" s="34"/>
      <c r="I83" s="34"/>
      <c r="J83" s="34"/>
      <c r="K83" s="34"/>
      <c r="L83" s="34"/>
      <c r="M83" s="34"/>
      <c r="N83" s="34"/>
      <c r="O83" s="34"/>
      <c r="P83" s="34"/>
      <c r="Q83" s="35">
        <f t="shared" si="3"/>
        <v>97</v>
      </c>
      <c r="R83" s="35" t="str">
        <f t="shared" si="4"/>
        <v>NO</v>
      </c>
      <c r="S83" s="35" t="str">
        <f t="shared" si="5"/>
        <v>Inviable Sanitariamente</v>
      </c>
    </row>
    <row r="84" spans="1:19" s="146" customFormat="1" ht="32.1" customHeight="1">
      <c r="A84" s="310" t="s">
        <v>144</v>
      </c>
      <c r="B84" s="231" t="s">
        <v>2474</v>
      </c>
      <c r="C84" s="231" t="s">
        <v>2475</v>
      </c>
      <c r="D84" s="264">
        <v>114</v>
      </c>
      <c r="E84" s="34"/>
      <c r="F84" s="34"/>
      <c r="G84" s="34"/>
      <c r="H84" s="34"/>
      <c r="I84" s="34"/>
      <c r="J84" s="34">
        <v>97</v>
      </c>
      <c r="K84" s="34"/>
      <c r="L84" s="34"/>
      <c r="M84" s="34"/>
      <c r="N84" s="34"/>
      <c r="O84" s="34"/>
      <c r="P84" s="34"/>
      <c r="Q84" s="35">
        <f t="shared" si="3"/>
        <v>97</v>
      </c>
      <c r="R84" s="35" t="str">
        <f t="shared" si="4"/>
        <v>NO</v>
      </c>
      <c r="S84" s="35" t="str">
        <f t="shared" si="5"/>
        <v>Inviable Sanitariamente</v>
      </c>
    </row>
    <row r="85" spans="1:19" s="146" customFormat="1" ht="32.1" customHeight="1">
      <c r="A85" s="310" t="s">
        <v>144</v>
      </c>
      <c r="B85" s="306" t="s">
        <v>2476</v>
      </c>
      <c r="C85" s="306" t="s">
        <v>2477</v>
      </c>
      <c r="D85" s="298">
        <v>184</v>
      </c>
      <c r="E85" s="34"/>
      <c r="F85" s="34"/>
      <c r="G85" s="34"/>
      <c r="H85" s="34">
        <v>97</v>
      </c>
      <c r="I85" s="34"/>
      <c r="J85" s="34"/>
      <c r="K85" s="34"/>
      <c r="L85" s="34"/>
      <c r="M85" s="34"/>
      <c r="N85" s="34"/>
      <c r="O85" s="34"/>
      <c r="P85" s="34"/>
      <c r="Q85" s="35">
        <f t="shared" si="3"/>
        <v>97</v>
      </c>
      <c r="R85" s="35" t="str">
        <f t="shared" si="4"/>
        <v>NO</v>
      </c>
      <c r="S85" s="35" t="str">
        <f t="shared" si="5"/>
        <v>Inviable Sanitariamente</v>
      </c>
    </row>
    <row r="86" spans="1:19" s="146" customFormat="1" ht="32.1" customHeight="1">
      <c r="A86" s="310" t="s">
        <v>144</v>
      </c>
      <c r="B86" s="231" t="s">
        <v>2478</v>
      </c>
      <c r="C86" s="231" t="s">
        <v>2479</v>
      </c>
      <c r="D86" s="264">
        <v>200</v>
      </c>
      <c r="E86" s="34"/>
      <c r="F86" s="34"/>
      <c r="G86" s="34"/>
      <c r="H86" s="34"/>
      <c r="I86" s="34"/>
      <c r="J86" s="34">
        <v>97</v>
      </c>
      <c r="K86" s="34"/>
      <c r="L86" s="34"/>
      <c r="M86" s="34"/>
      <c r="N86" s="34"/>
      <c r="O86" s="34"/>
      <c r="P86" s="34"/>
      <c r="Q86" s="35">
        <f t="shared" si="3"/>
        <v>97</v>
      </c>
      <c r="R86" s="35" t="str">
        <f t="shared" si="4"/>
        <v>NO</v>
      </c>
      <c r="S86" s="35" t="str">
        <f t="shared" si="5"/>
        <v>Inviable Sanitariamente</v>
      </c>
    </row>
    <row r="87" spans="1:19" s="146" customFormat="1" ht="32.1" customHeight="1">
      <c r="A87" s="310" t="s">
        <v>144</v>
      </c>
      <c r="B87" s="231" t="s">
        <v>2480</v>
      </c>
      <c r="C87" s="231" t="s">
        <v>2481</v>
      </c>
      <c r="D87" s="264">
        <v>71</v>
      </c>
      <c r="E87" s="34"/>
      <c r="F87" s="34"/>
      <c r="G87" s="34"/>
      <c r="H87" s="34"/>
      <c r="I87" s="34">
        <v>97</v>
      </c>
      <c r="J87" s="34"/>
      <c r="K87" s="34"/>
      <c r="L87" s="34"/>
      <c r="M87" s="34"/>
      <c r="N87" s="34"/>
      <c r="O87" s="34"/>
      <c r="P87" s="34"/>
      <c r="Q87" s="35">
        <f t="shared" si="3"/>
        <v>97</v>
      </c>
      <c r="R87" s="35" t="str">
        <f t="shared" si="4"/>
        <v>NO</v>
      </c>
      <c r="S87" s="35" t="str">
        <f t="shared" si="5"/>
        <v>Inviable Sanitariamente</v>
      </c>
    </row>
    <row r="88" spans="1:19" s="146" customFormat="1" ht="32.1" customHeight="1">
      <c r="A88" s="310" t="s">
        <v>144</v>
      </c>
      <c r="B88" s="231" t="s">
        <v>2203</v>
      </c>
      <c r="C88" s="231" t="s">
        <v>2482</v>
      </c>
      <c r="D88" s="298">
        <v>46</v>
      </c>
      <c r="E88" s="34"/>
      <c r="F88" s="34"/>
      <c r="G88" s="34"/>
      <c r="H88" s="34"/>
      <c r="I88" s="34">
        <v>97</v>
      </c>
      <c r="J88" s="34"/>
      <c r="K88" s="34"/>
      <c r="L88" s="34"/>
      <c r="M88" s="34"/>
      <c r="N88" s="319"/>
      <c r="O88" s="34"/>
      <c r="P88" s="34"/>
      <c r="Q88" s="35">
        <f t="shared" si="3"/>
        <v>97</v>
      </c>
      <c r="R88" s="35" t="str">
        <f t="shared" si="4"/>
        <v>NO</v>
      </c>
      <c r="S88" s="35" t="str">
        <f t="shared" si="5"/>
        <v>Inviable Sanitariamente</v>
      </c>
    </row>
    <row r="89" spans="1:19" s="146" customFormat="1" ht="32.1" customHeight="1">
      <c r="A89" s="310" t="s">
        <v>144</v>
      </c>
      <c r="B89" s="231" t="s">
        <v>597</v>
      </c>
      <c r="C89" s="231" t="s">
        <v>2483</v>
      </c>
      <c r="D89" s="264">
        <v>97</v>
      </c>
      <c r="E89" s="34"/>
      <c r="F89" s="34"/>
      <c r="G89" s="34"/>
      <c r="H89" s="34"/>
      <c r="I89" s="34">
        <v>97</v>
      </c>
      <c r="J89" s="34"/>
      <c r="K89" s="34"/>
      <c r="L89" s="34"/>
      <c r="M89" s="34"/>
      <c r="N89" s="34"/>
      <c r="O89" s="34"/>
      <c r="P89" s="34"/>
      <c r="Q89" s="35">
        <f t="shared" si="3"/>
        <v>97</v>
      </c>
      <c r="R89" s="35" t="str">
        <f t="shared" si="4"/>
        <v>NO</v>
      </c>
      <c r="S89" s="35" t="str">
        <f t="shared" si="5"/>
        <v>Inviable Sanitariamente</v>
      </c>
    </row>
    <row r="90" spans="1:19" s="146" customFormat="1" ht="32.1" customHeight="1">
      <c r="A90" s="437" t="s">
        <v>227</v>
      </c>
      <c r="B90" s="438" t="s">
        <v>3705</v>
      </c>
      <c r="C90" s="440" t="s">
        <v>3706</v>
      </c>
      <c r="D90" s="233">
        <v>34</v>
      </c>
      <c r="E90" s="258"/>
      <c r="F90" s="258"/>
      <c r="G90" s="258"/>
      <c r="H90" s="258"/>
      <c r="I90" s="258"/>
      <c r="J90" s="258"/>
      <c r="K90" s="258"/>
      <c r="L90" s="258"/>
      <c r="M90" s="258"/>
      <c r="N90" s="258"/>
      <c r="O90" s="258">
        <v>97.35</v>
      </c>
      <c r="P90" s="258"/>
      <c r="Q90" s="35">
        <f t="shared" si="3"/>
        <v>97.35</v>
      </c>
      <c r="R90" s="35" t="str">
        <f t="shared" si="4"/>
        <v>NO</v>
      </c>
      <c r="S90" s="35" t="str">
        <f t="shared" si="5"/>
        <v>Inviable Sanitariamente</v>
      </c>
    </row>
    <row r="91" spans="1:19" s="146" customFormat="1" ht="32.1" customHeight="1">
      <c r="A91" s="437" t="s">
        <v>227</v>
      </c>
      <c r="B91" s="438" t="s">
        <v>2518</v>
      </c>
      <c r="C91" s="440" t="s">
        <v>3707</v>
      </c>
      <c r="D91" s="233">
        <v>25</v>
      </c>
      <c r="E91" s="258"/>
      <c r="F91" s="258"/>
      <c r="G91" s="258"/>
      <c r="H91" s="258"/>
      <c r="I91" s="258"/>
      <c r="J91" s="258"/>
      <c r="K91" s="258"/>
      <c r="L91" s="258"/>
      <c r="M91" s="258"/>
      <c r="N91" s="258"/>
      <c r="O91" s="258"/>
      <c r="P91" s="258">
        <v>97.3</v>
      </c>
      <c r="Q91" s="35">
        <f t="shared" si="3"/>
        <v>97.3</v>
      </c>
      <c r="R91" s="35" t="str">
        <f t="shared" si="4"/>
        <v>NO</v>
      </c>
      <c r="S91" s="35" t="str">
        <f t="shared" si="5"/>
        <v>Inviable Sanitariamente</v>
      </c>
    </row>
    <row r="92" spans="1:19" s="146" customFormat="1" ht="32.1" customHeight="1">
      <c r="A92" s="439" t="s">
        <v>227</v>
      </c>
      <c r="B92" s="438" t="s">
        <v>3708</v>
      </c>
      <c r="C92" s="440" t="s">
        <v>3709</v>
      </c>
      <c r="D92" s="323">
        <v>23</v>
      </c>
      <c r="E92" s="312"/>
      <c r="F92" s="312"/>
      <c r="G92" s="312"/>
      <c r="H92" s="312"/>
      <c r="I92" s="312"/>
      <c r="J92" s="312"/>
      <c r="K92" s="312"/>
      <c r="L92" s="312"/>
      <c r="M92" s="312">
        <v>100</v>
      </c>
      <c r="N92" s="312"/>
      <c r="O92" s="312"/>
      <c r="P92" s="312"/>
      <c r="Q92" s="35">
        <f t="shared" si="3"/>
        <v>100</v>
      </c>
      <c r="R92" s="35" t="str">
        <f t="shared" si="4"/>
        <v>NO</v>
      </c>
      <c r="S92" s="35" t="str">
        <f t="shared" si="5"/>
        <v>Inviable Sanitariamente</v>
      </c>
    </row>
    <row r="93" spans="1:19" s="146" customFormat="1" ht="32.1" customHeight="1">
      <c r="A93" s="439" t="s">
        <v>227</v>
      </c>
      <c r="B93" s="438" t="s">
        <v>2487</v>
      </c>
      <c r="C93" s="440" t="s">
        <v>3710</v>
      </c>
      <c r="D93" s="322">
        <v>19</v>
      </c>
      <c r="E93" s="312"/>
      <c r="F93" s="312"/>
      <c r="G93" s="312"/>
      <c r="H93" s="312"/>
      <c r="I93" s="312"/>
      <c r="J93" s="312"/>
      <c r="K93" s="312"/>
      <c r="L93" s="312"/>
      <c r="M93" s="312">
        <v>97.9</v>
      </c>
      <c r="N93" s="312"/>
      <c r="O93" s="312"/>
      <c r="P93" s="312"/>
      <c r="Q93" s="35">
        <f t="shared" si="3"/>
        <v>97.9</v>
      </c>
      <c r="R93" s="35" t="str">
        <f t="shared" si="4"/>
        <v>NO</v>
      </c>
      <c r="S93" s="35" t="str">
        <f t="shared" si="5"/>
        <v>Inviable Sanitariamente</v>
      </c>
    </row>
    <row r="94" spans="1:19" s="146" customFormat="1" ht="32.1" customHeight="1">
      <c r="A94" s="437" t="s">
        <v>227</v>
      </c>
      <c r="B94" s="438" t="s">
        <v>229</v>
      </c>
      <c r="C94" s="440" t="s">
        <v>3711</v>
      </c>
      <c r="D94" s="233">
        <v>33</v>
      </c>
      <c r="E94" s="258"/>
      <c r="F94" s="258"/>
      <c r="G94" s="258"/>
      <c r="H94" s="258"/>
      <c r="I94" s="258"/>
      <c r="J94" s="258">
        <v>97.3</v>
      </c>
      <c r="K94" s="258"/>
      <c r="L94" s="258"/>
      <c r="M94" s="258"/>
      <c r="N94" s="258"/>
      <c r="O94" s="258"/>
      <c r="P94" s="258"/>
      <c r="Q94" s="35">
        <f t="shared" si="3"/>
        <v>97.3</v>
      </c>
      <c r="R94" s="35" t="str">
        <f t="shared" si="4"/>
        <v>NO</v>
      </c>
      <c r="S94" s="35" t="str">
        <f t="shared" si="5"/>
        <v>Inviable Sanitariamente</v>
      </c>
    </row>
    <row r="95" spans="1:19" s="146" customFormat="1" ht="32.1" customHeight="1">
      <c r="A95" s="439" t="s">
        <v>227</v>
      </c>
      <c r="B95" s="438" t="s">
        <v>717</v>
      </c>
      <c r="C95" s="440" t="s">
        <v>3712</v>
      </c>
      <c r="D95" s="324">
        <v>52</v>
      </c>
      <c r="E95" s="34"/>
      <c r="F95" s="34">
        <v>97.3</v>
      </c>
      <c r="G95" s="34"/>
      <c r="H95" s="34"/>
      <c r="I95" s="34"/>
      <c r="J95" s="34"/>
      <c r="K95" s="34"/>
      <c r="L95" s="34"/>
      <c r="M95" s="34"/>
      <c r="N95" s="34"/>
      <c r="O95" s="34"/>
      <c r="P95" s="34"/>
      <c r="Q95" s="35">
        <f t="shared" si="3"/>
        <v>97.3</v>
      </c>
      <c r="R95" s="35" t="str">
        <f t="shared" si="4"/>
        <v>NO</v>
      </c>
      <c r="S95" s="35" t="str">
        <f t="shared" si="5"/>
        <v>Inviable Sanitariamente</v>
      </c>
    </row>
    <row r="96" spans="1:19" s="146" customFormat="1" ht="32.1" customHeight="1">
      <c r="A96" s="437" t="s">
        <v>227</v>
      </c>
      <c r="B96" s="438" t="s">
        <v>3713</v>
      </c>
      <c r="C96" s="440" t="s">
        <v>3714</v>
      </c>
      <c r="D96" s="332">
        <v>22</v>
      </c>
      <c r="E96" s="258"/>
      <c r="F96" s="258"/>
      <c r="G96" s="258"/>
      <c r="H96" s="258"/>
      <c r="I96" s="258"/>
      <c r="J96" s="258"/>
      <c r="K96" s="258"/>
      <c r="L96" s="258"/>
      <c r="M96" s="258"/>
      <c r="N96" s="258"/>
      <c r="O96" s="258"/>
      <c r="P96" s="258">
        <v>97.3</v>
      </c>
      <c r="Q96" s="35">
        <f t="shared" si="3"/>
        <v>97.3</v>
      </c>
      <c r="R96" s="35" t="str">
        <f t="shared" si="4"/>
        <v>NO</v>
      </c>
      <c r="S96" s="35" t="str">
        <f t="shared" si="5"/>
        <v>Inviable Sanitariamente</v>
      </c>
    </row>
    <row r="97" spans="1:19" s="146" customFormat="1" ht="32.1" customHeight="1">
      <c r="A97" s="310" t="s">
        <v>227</v>
      </c>
      <c r="B97" s="231" t="s">
        <v>1093</v>
      </c>
      <c r="C97" s="306" t="s">
        <v>3715</v>
      </c>
      <c r="D97" s="324">
        <v>32</v>
      </c>
      <c r="E97" s="34"/>
      <c r="F97" s="34"/>
      <c r="G97" s="34"/>
      <c r="H97" s="34"/>
      <c r="I97" s="34"/>
      <c r="J97" s="34"/>
      <c r="K97" s="34"/>
      <c r="L97" s="34">
        <v>42</v>
      </c>
      <c r="M97" s="34"/>
      <c r="N97" s="34"/>
      <c r="O97" s="34">
        <v>97.3</v>
      </c>
      <c r="P97" s="34"/>
      <c r="Q97" s="35">
        <f t="shared" si="3"/>
        <v>69.650000000000006</v>
      </c>
      <c r="R97" s="35" t="str">
        <f t="shared" si="4"/>
        <v>NO</v>
      </c>
      <c r="S97" s="35" t="str">
        <f t="shared" si="5"/>
        <v>Alto</v>
      </c>
    </row>
    <row r="98" spans="1:19" s="146" customFormat="1" ht="32.1" customHeight="1">
      <c r="A98" s="310" t="s">
        <v>227</v>
      </c>
      <c r="B98" s="231" t="s">
        <v>2484</v>
      </c>
      <c r="C98" s="306" t="s">
        <v>2485</v>
      </c>
      <c r="D98" s="264">
        <v>78</v>
      </c>
      <c r="E98" s="329"/>
      <c r="F98" s="329"/>
      <c r="G98" s="329"/>
      <c r="H98" s="329"/>
      <c r="I98" s="329"/>
      <c r="J98" s="329">
        <v>97.3</v>
      </c>
      <c r="K98" s="329"/>
      <c r="L98" s="329"/>
      <c r="M98" s="329"/>
      <c r="N98" s="333"/>
      <c r="O98" s="320"/>
      <c r="P98" s="320"/>
      <c r="Q98" s="35">
        <f>AVERAGE(E98:P98)</f>
        <v>97.3</v>
      </c>
      <c r="R98" s="35" t="str">
        <f>IF(Q98&lt;5,"SI","NO")</f>
        <v>NO</v>
      </c>
      <c r="S98" s="35" t="str">
        <f>IF(Q98&lt;=5,"Sin Riesgo",IF(Q98 &lt;=14,"Bajo",IF(Q98&lt;=35,"Medio",IF(Q98&lt;=80,"Alto","Inviable Sanitariamente"))))</f>
        <v>Inviable Sanitariamente</v>
      </c>
    </row>
    <row r="99" spans="1:19" s="146" customFormat="1" ht="32.1" customHeight="1">
      <c r="A99" s="310" t="s">
        <v>227</v>
      </c>
      <c r="B99" s="231" t="s">
        <v>903</v>
      </c>
      <c r="C99" s="306" t="s">
        <v>2486</v>
      </c>
      <c r="D99" s="264">
        <v>65</v>
      </c>
      <c r="E99" s="369"/>
      <c r="F99" s="34"/>
      <c r="G99" s="34"/>
      <c r="H99" s="34"/>
      <c r="I99" s="34"/>
      <c r="J99" s="34"/>
      <c r="K99" s="34"/>
      <c r="L99" s="34"/>
      <c r="M99" s="34"/>
      <c r="N99" s="321"/>
      <c r="O99" s="312">
        <v>97.3</v>
      </c>
      <c r="P99" s="312"/>
      <c r="Q99" s="35">
        <f t="shared" si="3"/>
        <v>97.3</v>
      </c>
      <c r="R99" s="35" t="str">
        <f t="shared" si="4"/>
        <v>NO</v>
      </c>
      <c r="S99" s="35" t="str">
        <f t="shared" si="5"/>
        <v>Inviable Sanitariamente</v>
      </c>
    </row>
    <row r="100" spans="1:19" s="146" customFormat="1" ht="32.1" customHeight="1">
      <c r="A100" s="310" t="s">
        <v>227</v>
      </c>
      <c r="B100" s="231" t="s">
        <v>2489</v>
      </c>
      <c r="C100" s="306" t="s">
        <v>2490</v>
      </c>
      <c r="D100" s="264">
        <v>245</v>
      </c>
      <c r="E100" s="414"/>
      <c r="F100" s="312">
        <v>97.3</v>
      </c>
      <c r="G100" s="312"/>
      <c r="H100" s="312"/>
      <c r="I100" s="312"/>
      <c r="J100" s="312"/>
      <c r="K100" s="312"/>
      <c r="L100" s="312"/>
      <c r="M100" s="312"/>
      <c r="N100" s="312"/>
      <c r="O100" s="312"/>
      <c r="P100" s="312"/>
      <c r="Q100" s="35">
        <f t="shared" si="3"/>
        <v>97.3</v>
      </c>
      <c r="R100" s="35" t="str">
        <f t="shared" si="4"/>
        <v>NO</v>
      </c>
      <c r="S100" s="35" t="str">
        <f t="shared" si="5"/>
        <v>Inviable Sanitariamente</v>
      </c>
    </row>
    <row r="101" spans="1:19" s="146" customFormat="1" ht="32.1" customHeight="1">
      <c r="A101" s="437" t="s">
        <v>227</v>
      </c>
      <c r="B101" s="438" t="s">
        <v>2491</v>
      </c>
      <c r="C101" s="440" t="s">
        <v>2492</v>
      </c>
      <c r="D101" s="233">
        <v>36</v>
      </c>
      <c r="E101" s="417"/>
      <c r="F101" s="258"/>
      <c r="G101" s="258"/>
      <c r="H101" s="258"/>
      <c r="I101" s="258"/>
      <c r="J101" s="258"/>
      <c r="K101" s="258"/>
      <c r="L101" s="258"/>
      <c r="M101" s="258"/>
      <c r="N101" s="258"/>
      <c r="O101" s="258">
        <v>97.3</v>
      </c>
      <c r="P101" s="258"/>
      <c r="Q101" s="35">
        <f>AVERAGE(E101:P101)</f>
        <v>97.3</v>
      </c>
      <c r="R101" s="35" t="str">
        <f>IF(Q101&lt;5,"SI","NO")</f>
        <v>NO</v>
      </c>
      <c r="S101" s="35" t="str">
        <f>IF(Q101&lt;=5,"Sin Riesgo",IF(Q101 &lt;=14,"Bajo",IF(Q101&lt;=35,"Medio",IF(Q101&lt;=80,"Alto","Inviable Sanitariamente"))))</f>
        <v>Inviable Sanitariamente</v>
      </c>
    </row>
    <row r="102" spans="1:19" s="146" customFormat="1" ht="32.1" customHeight="1">
      <c r="A102" s="437" t="s">
        <v>227</v>
      </c>
      <c r="B102" s="438" t="s">
        <v>94</v>
      </c>
      <c r="C102" s="440" t="s">
        <v>2493</v>
      </c>
      <c r="D102" s="233">
        <v>36</v>
      </c>
      <c r="E102" s="417"/>
      <c r="F102" s="258"/>
      <c r="G102" s="258"/>
      <c r="H102" s="258"/>
      <c r="I102" s="258"/>
      <c r="J102" s="258"/>
      <c r="K102" s="258"/>
      <c r="L102" s="258"/>
      <c r="M102" s="258"/>
      <c r="N102" s="258"/>
      <c r="O102" s="258"/>
      <c r="P102" s="258"/>
      <c r="Q102" s="35"/>
      <c r="R102" s="35"/>
      <c r="S102" s="35"/>
    </row>
    <row r="103" spans="1:19" s="146" customFormat="1" ht="32.1" customHeight="1">
      <c r="A103" s="437" t="s">
        <v>227</v>
      </c>
      <c r="B103" s="438" t="s">
        <v>2494</v>
      </c>
      <c r="C103" s="440" t="s">
        <v>2495</v>
      </c>
      <c r="D103" s="233">
        <v>32</v>
      </c>
      <c r="E103" s="417"/>
      <c r="F103" s="258"/>
      <c r="G103" s="258"/>
      <c r="H103" s="258"/>
      <c r="I103" s="258"/>
      <c r="J103" s="258"/>
      <c r="K103" s="258"/>
      <c r="L103" s="258"/>
      <c r="M103" s="258"/>
      <c r="N103" s="258"/>
      <c r="O103" s="258"/>
      <c r="P103" s="258"/>
      <c r="Q103" s="35"/>
      <c r="R103" s="35"/>
      <c r="S103" s="35"/>
    </row>
    <row r="104" spans="1:19" s="146" customFormat="1" ht="32.1" customHeight="1">
      <c r="A104" s="437" t="s">
        <v>227</v>
      </c>
      <c r="B104" s="438" t="s">
        <v>2496</v>
      </c>
      <c r="C104" s="440" t="s">
        <v>2497</v>
      </c>
      <c r="D104" s="233">
        <v>40</v>
      </c>
      <c r="E104" s="258"/>
      <c r="F104" s="258"/>
      <c r="G104" s="258"/>
      <c r="H104" s="258">
        <v>100</v>
      </c>
      <c r="I104" s="258"/>
      <c r="J104" s="258"/>
      <c r="K104" s="258"/>
      <c r="L104" s="258"/>
      <c r="M104" s="258"/>
      <c r="N104" s="258"/>
      <c r="O104" s="258"/>
      <c r="P104" s="258"/>
      <c r="Q104" s="35">
        <f>AVERAGE(E104:P104)</f>
        <v>100</v>
      </c>
      <c r="R104" s="35" t="str">
        <f>IF(Q104&lt;5,"SI","NO")</f>
        <v>NO</v>
      </c>
      <c r="S104" s="35" t="str">
        <f>IF(Q104&lt;=5,"Sin Riesgo",IF(Q104 &lt;=14,"Bajo",IF(Q104&lt;=35,"Medio",IF(Q104&lt;=80,"Alto","Inviable Sanitariamente"))))</f>
        <v>Inviable Sanitariamente</v>
      </c>
    </row>
    <row r="105" spans="1:19" s="146" customFormat="1" ht="32.1" customHeight="1">
      <c r="A105" s="437" t="s">
        <v>227</v>
      </c>
      <c r="B105" s="438" t="s">
        <v>2498</v>
      </c>
      <c r="C105" s="440" t="s">
        <v>2499</v>
      </c>
      <c r="D105" s="233">
        <v>25</v>
      </c>
      <c r="E105" s="258"/>
      <c r="F105" s="258"/>
      <c r="G105" s="258"/>
      <c r="H105" s="258"/>
      <c r="I105" s="258"/>
      <c r="J105" s="258"/>
      <c r="K105" s="258"/>
      <c r="L105" s="258"/>
      <c r="M105" s="258"/>
      <c r="N105" s="258"/>
      <c r="O105" s="258"/>
      <c r="P105" s="258"/>
      <c r="Q105" s="35"/>
      <c r="R105" s="35"/>
      <c r="S105" s="35"/>
    </row>
    <row r="106" spans="1:19" s="146" customFormat="1" ht="32.1" customHeight="1">
      <c r="A106" s="310" t="s">
        <v>227</v>
      </c>
      <c r="B106" s="231" t="s">
        <v>2488</v>
      </c>
      <c r="C106" s="306" t="s">
        <v>3718</v>
      </c>
      <c r="D106" s="264">
        <v>140</v>
      </c>
      <c r="E106" s="34"/>
      <c r="F106" s="34"/>
      <c r="G106" s="34"/>
      <c r="H106" s="34">
        <v>97.3</v>
      </c>
      <c r="I106" s="34"/>
      <c r="J106" s="34"/>
      <c r="K106" s="34"/>
      <c r="L106" s="34"/>
      <c r="M106" s="34"/>
      <c r="N106" s="34"/>
      <c r="O106" s="34"/>
      <c r="P106" s="34"/>
      <c r="Q106" s="331">
        <f t="shared" ref="Q106:Q148" si="6">AVERAGE(E106:P106)</f>
        <v>97.3</v>
      </c>
      <c r="R106" s="35" t="str">
        <f t="shared" si="4"/>
        <v>NO</v>
      </c>
      <c r="S106" s="35" t="str">
        <f t="shared" si="5"/>
        <v>Inviable Sanitariamente</v>
      </c>
    </row>
    <row r="107" spans="1:19" s="146" customFormat="1" ht="32.1" customHeight="1">
      <c r="A107" s="310" t="s">
        <v>227</v>
      </c>
      <c r="B107" s="231" t="s">
        <v>2500</v>
      </c>
      <c r="C107" s="306" t="s">
        <v>2501</v>
      </c>
      <c r="D107" s="298">
        <v>72</v>
      </c>
      <c r="E107" s="34"/>
      <c r="F107" s="34"/>
      <c r="G107" s="34"/>
      <c r="H107" s="34"/>
      <c r="I107" s="34"/>
      <c r="J107" s="34">
        <v>97.3</v>
      </c>
      <c r="K107" s="34"/>
      <c r="L107" s="34"/>
      <c r="M107" s="34"/>
      <c r="N107" s="34"/>
      <c r="O107" s="34"/>
      <c r="P107" s="34"/>
      <c r="Q107" s="330">
        <f t="shared" si="6"/>
        <v>97.3</v>
      </c>
      <c r="R107" s="35" t="str">
        <f t="shared" si="4"/>
        <v>NO</v>
      </c>
      <c r="S107" s="35" t="str">
        <f t="shared" si="5"/>
        <v>Inviable Sanitariamente</v>
      </c>
    </row>
    <row r="108" spans="1:19" s="146" customFormat="1" ht="32.1" customHeight="1">
      <c r="A108" s="310" t="s">
        <v>227</v>
      </c>
      <c r="B108" s="231" t="s">
        <v>2480</v>
      </c>
      <c r="C108" s="306" t="s">
        <v>2502</v>
      </c>
      <c r="D108" s="264">
        <v>30</v>
      </c>
      <c r="E108" s="34"/>
      <c r="F108" s="34"/>
      <c r="G108" s="34"/>
      <c r="H108" s="34"/>
      <c r="I108" s="34"/>
      <c r="J108" s="34"/>
      <c r="K108" s="34"/>
      <c r="L108" s="34"/>
      <c r="M108" s="34"/>
      <c r="N108" s="34"/>
      <c r="O108" s="34">
        <v>97.3</v>
      </c>
      <c r="P108" s="34"/>
      <c r="Q108" s="330">
        <f t="shared" si="6"/>
        <v>97.3</v>
      </c>
      <c r="R108" s="35" t="str">
        <f t="shared" si="4"/>
        <v>NO</v>
      </c>
      <c r="S108" s="35" t="str">
        <f t="shared" si="5"/>
        <v>Inviable Sanitariamente</v>
      </c>
    </row>
    <row r="109" spans="1:19" s="146" customFormat="1" ht="32.1" customHeight="1">
      <c r="A109" s="310" t="s">
        <v>227</v>
      </c>
      <c r="B109" s="231" t="s">
        <v>596</v>
      </c>
      <c r="C109" s="306" t="s">
        <v>2503</v>
      </c>
      <c r="D109" s="264">
        <v>30</v>
      </c>
      <c r="E109" s="34"/>
      <c r="F109" s="34"/>
      <c r="G109" s="34"/>
      <c r="H109" s="34"/>
      <c r="I109" s="34"/>
      <c r="J109" s="34"/>
      <c r="K109" s="34"/>
      <c r="L109" s="34"/>
      <c r="M109" s="34"/>
      <c r="N109" s="34"/>
      <c r="O109" s="34">
        <v>97.3</v>
      </c>
      <c r="P109" s="34"/>
      <c r="Q109" s="330">
        <f t="shared" si="6"/>
        <v>97.3</v>
      </c>
      <c r="R109" s="35" t="str">
        <f t="shared" si="4"/>
        <v>NO</v>
      </c>
      <c r="S109" s="35" t="str">
        <f t="shared" si="5"/>
        <v>Inviable Sanitariamente</v>
      </c>
    </row>
    <row r="110" spans="1:19" s="146" customFormat="1" ht="32.1" customHeight="1">
      <c r="A110" s="310" t="s">
        <v>227</v>
      </c>
      <c r="B110" s="231" t="s">
        <v>2504</v>
      </c>
      <c r="C110" s="306" t="s">
        <v>2505</v>
      </c>
      <c r="D110" s="264">
        <v>25</v>
      </c>
      <c r="E110" s="34"/>
      <c r="F110" s="34"/>
      <c r="G110" s="34"/>
      <c r="H110" s="34"/>
      <c r="I110" s="34"/>
      <c r="J110" s="34"/>
      <c r="K110" s="34"/>
      <c r="L110" s="34"/>
      <c r="M110" s="34">
        <v>100</v>
      </c>
      <c r="N110" s="34"/>
      <c r="O110" s="34"/>
      <c r="P110" s="34"/>
      <c r="Q110" s="330">
        <f t="shared" si="6"/>
        <v>100</v>
      </c>
      <c r="R110" s="35" t="str">
        <f t="shared" si="4"/>
        <v>NO</v>
      </c>
      <c r="S110" s="35" t="str">
        <f t="shared" si="5"/>
        <v>Inviable Sanitariamente</v>
      </c>
    </row>
    <row r="111" spans="1:19" s="146" customFormat="1" ht="32.1" customHeight="1">
      <c r="A111" s="310" t="s">
        <v>227</v>
      </c>
      <c r="B111" s="231" t="s">
        <v>2506</v>
      </c>
      <c r="C111" s="306" t="s">
        <v>2507</v>
      </c>
      <c r="D111" s="264">
        <v>39</v>
      </c>
      <c r="E111" s="34"/>
      <c r="F111" s="34"/>
      <c r="G111" s="34"/>
      <c r="H111" s="34"/>
      <c r="I111" s="34"/>
      <c r="J111" s="34"/>
      <c r="K111" s="34"/>
      <c r="L111" s="34"/>
      <c r="M111" s="34"/>
      <c r="N111" s="34"/>
      <c r="O111" s="34"/>
      <c r="P111" s="34">
        <v>42</v>
      </c>
      <c r="Q111" s="330">
        <f>AVERAGE(E111:P111)</f>
        <v>42</v>
      </c>
      <c r="R111" s="35" t="str">
        <f t="shared" si="4"/>
        <v>NO</v>
      </c>
      <c r="S111" s="35" t="str">
        <f t="shared" si="5"/>
        <v>Alto</v>
      </c>
    </row>
    <row r="112" spans="1:19" s="146" customFormat="1" ht="32.1" customHeight="1">
      <c r="A112" s="310" t="s">
        <v>227</v>
      </c>
      <c r="B112" s="231" t="s">
        <v>2508</v>
      </c>
      <c r="C112" s="306" t="s">
        <v>2509</v>
      </c>
      <c r="D112" s="298">
        <v>52</v>
      </c>
      <c r="E112" s="34"/>
      <c r="F112" s="34"/>
      <c r="G112" s="34"/>
      <c r="H112" s="34"/>
      <c r="I112" s="34">
        <v>97.3</v>
      </c>
      <c r="J112" s="34"/>
      <c r="K112" s="34"/>
      <c r="L112" s="34"/>
      <c r="M112" s="34"/>
      <c r="N112" s="34">
        <v>97.3</v>
      </c>
      <c r="O112" s="34"/>
      <c r="P112" s="34"/>
      <c r="Q112" s="330">
        <f t="shared" si="6"/>
        <v>97.3</v>
      </c>
      <c r="R112" s="35" t="str">
        <f t="shared" si="4"/>
        <v>NO</v>
      </c>
      <c r="S112" s="35" t="str">
        <f t="shared" si="5"/>
        <v>Inviable Sanitariamente</v>
      </c>
    </row>
    <row r="113" spans="1:19" s="146" customFormat="1" ht="32.1" customHeight="1">
      <c r="A113" s="437" t="s">
        <v>227</v>
      </c>
      <c r="B113" s="438" t="s">
        <v>2510</v>
      </c>
      <c r="C113" s="440" t="s">
        <v>2511</v>
      </c>
      <c r="D113" s="233">
        <v>28</v>
      </c>
      <c r="E113" s="258"/>
      <c r="F113" s="258"/>
      <c r="G113" s="258"/>
      <c r="H113" s="258"/>
      <c r="I113" s="258">
        <v>42</v>
      </c>
      <c r="J113" s="258"/>
      <c r="K113" s="258"/>
      <c r="L113" s="258"/>
      <c r="M113" s="258"/>
      <c r="N113" s="258"/>
      <c r="O113" s="258"/>
      <c r="P113" s="258"/>
      <c r="Q113" s="330">
        <f t="shared" si="6"/>
        <v>42</v>
      </c>
      <c r="R113" s="35" t="str">
        <f t="shared" si="4"/>
        <v>NO</v>
      </c>
      <c r="S113" s="35" t="str">
        <f t="shared" si="5"/>
        <v>Alto</v>
      </c>
    </row>
    <row r="114" spans="1:19" s="146" customFormat="1" ht="32.1" customHeight="1">
      <c r="A114" s="439" t="s">
        <v>227</v>
      </c>
      <c r="B114" s="438" t="s">
        <v>2512</v>
      </c>
      <c r="C114" s="440" t="s">
        <v>2513</v>
      </c>
      <c r="D114" s="264">
        <v>123</v>
      </c>
      <c r="E114" s="34"/>
      <c r="F114" s="34"/>
      <c r="G114" s="34"/>
      <c r="H114" s="34"/>
      <c r="I114" s="34"/>
      <c r="J114" s="34">
        <v>97.3</v>
      </c>
      <c r="K114" s="34"/>
      <c r="L114" s="34"/>
      <c r="M114" s="34"/>
      <c r="N114" s="34"/>
      <c r="O114" s="34"/>
      <c r="P114" s="34"/>
      <c r="Q114" s="35">
        <f t="shared" si="6"/>
        <v>97.3</v>
      </c>
      <c r="R114" s="35" t="str">
        <f t="shared" si="4"/>
        <v>NO</v>
      </c>
      <c r="S114" s="35" t="str">
        <f t="shared" si="5"/>
        <v>Inviable Sanitariamente</v>
      </c>
    </row>
    <row r="115" spans="1:19" s="146" customFormat="1" ht="32.1" customHeight="1">
      <c r="A115" s="439" t="s">
        <v>227</v>
      </c>
      <c r="B115" s="438" t="s">
        <v>2514</v>
      </c>
      <c r="C115" s="440" t="s">
        <v>2515</v>
      </c>
      <c r="D115" s="264">
        <v>25</v>
      </c>
      <c r="E115" s="34"/>
      <c r="F115" s="34"/>
      <c r="G115" s="34"/>
      <c r="H115" s="34"/>
      <c r="I115" s="34"/>
      <c r="J115" s="34"/>
      <c r="K115" s="34"/>
      <c r="L115" s="34"/>
      <c r="M115" s="34"/>
      <c r="N115" s="34"/>
      <c r="O115" s="34">
        <v>97.3</v>
      </c>
      <c r="P115" s="34"/>
      <c r="Q115" s="35">
        <f t="shared" si="6"/>
        <v>97.3</v>
      </c>
      <c r="R115" s="35" t="str">
        <f t="shared" si="4"/>
        <v>NO</v>
      </c>
      <c r="S115" s="35" t="str">
        <f t="shared" si="5"/>
        <v>Inviable Sanitariamente</v>
      </c>
    </row>
    <row r="116" spans="1:19" s="146" customFormat="1" ht="32.1" customHeight="1">
      <c r="A116" s="439" t="s">
        <v>227</v>
      </c>
      <c r="B116" s="438" t="s">
        <v>2516</v>
      </c>
      <c r="C116" s="440" t="s">
        <v>2517</v>
      </c>
      <c r="D116" s="328">
        <v>56</v>
      </c>
      <c r="E116" s="329"/>
      <c r="F116" s="329"/>
      <c r="G116" s="329"/>
      <c r="H116" s="329">
        <v>97.3</v>
      </c>
      <c r="I116" s="329"/>
      <c r="J116" s="329"/>
      <c r="K116" s="329"/>
      <c r="L116" s="329"/>
      <c r="M116" s="329"/>
      <c r="N116" s="329"/>
      <c r="O116" s="329"/>
      <c r="P116" s="329"/>
      <c r="Q116" s="35">
        <f t="shared" si="6"/>
        <v>97.3</v>
      </c>
      <c r="R116" s="35" t="str">
        <f t="shared" si="4"/>
        <v>NO</v>
      </c>
      <c r="S116" s="35" t="str">
        <f t="shared" si="5"/>
        <v>Inviable Sanitariamente</v>
      </c>
    </row>
    <row r="117" spans="1:19" s="146" customFormat="1" ht="32.1" customHeight="1">
      <c r="A117" s="439" t="s">
        <v>227</v>
      </c>
      <c r="B117" s="438" t="s">
        <v>2519</v>
      </c>
      <c r="C117" s="440" t="s">
        <v>2520</v>
      </c>
      <c r="D117" s="324">
        <v>50</v>
      </c>
      <c r="E117" s="34"/>
      <c r="F117" s="34"/>
      <c r="G117" s="34"/>
      <c r="H117" s="34">
        <v>97.3</v>
      </c>
      <c r="I117" s="34"/>
      <c r="J117" s="34"/>
      <c r="K117" s="34"/>
      <c r="L117" s="34"/>
      <c r="M117" s="34"/>
      <c r="N117" s="34"/>
      <c r="O117" s="321"/>
      <c r="P117" s="312"/>
      <c r="Q117" s="35">
        <f t="shared" si="6"/>
        <v>97.3</v>
      </c>
      <c r="R117" s="35" t="str">
        <f t="shared" si="4"/>
        <v>NO</v>
      </c>
      <c r="S117" s="35" t="str">
        <f t="shared" si="5"/>
        <v>Inviable Sanitariamente</v>
      </c>
    </row>
    <row r="118" spans="1:19" s="146" customFormat="1" ht="32.1" customHeight="1">
      <c r="A118" s="439" t="s">
        <v>227</v>
      </c>
      <c r="B118" s="438" t="s">
        <v>2521</v>
      </c>
      <c r="C118" s="440" t="s">
        <v>2522</v>
      </c>
      <c r="D118" s="323">
        <v>28</v>
      </c>
      <c r="E118" s="325"/>
      <c r="F118" s="325"/>
      <c r="G118" s="325"/>
      <c r="H118" s="325"/>
      <c r="I118" s="325"/>
      <c r="J118" s="325">
        <v>97.3</v>
      </c>
      <c r="K118" s="325"/>
      <c r="L118" s="325"/>
      <c r="M118" s="325"/>
      <c r="N118" s="312"/>
      <c r="O118" s="312"/>
      <c r="P118" s="312"/>
      <c r="Q118" s="35">
        <f t="shared" si="6"/>
        <v>97.3</v>
      </c>
      <c r="R118" s="35" t="str">
        <f t="shared" si="4"/>
        <v>NO</v>
      </c>
      <c r="S118" s="35" t="str">
        <f t="shared" si="5"/>
        <v>Inviable Sanitariamente</v>
      </c>
    </row>
    <row r="119" spans="1:19" s="146" customFormat="1" ht="32.1" customHeight="1">
      <c r="A119" s="439" t="s">
        <v>227</v>
      </c>
      <c r="B119" s="438" t="s">
        <v>2523</v>
      </c>
      <c r="C119" s="440" t="s">
        <v>2524</v>
      </c>
      <c r="D119" s="323">
        <v>48</v>
      </c>
      <c r="E119" s="325"/>
      <c r="F119" s="325"/>
      <c r="G119" s="325"/>
      <c r="H119" s="325"/>
      <c r="I119" s="325"/>
      <c r="J119" s="325">
        <v>97.3</v>
      </c>
      <c r="K119" s="325"/>
      <c r="L119" s="325"/>
      <c r="M119" s="325"/>
      <c r="N119" s="312"/>
      <c r="O119" s="312"/>
      <c r="P119" s="312"/>
      <c r="Q119" s="35">
        <f t="shared" si="6"/>
        <v>97.3</v>
      </c>
      <c r="R119" s="35" t="str">
        <f t="shared" si="4"/>
        <v>NO</v>
      </c>
      <c r="S119" s="35" t="str">
        <f t="shared" si="5"/>
        <v>Inviable Sanitariamente</v>
      </c>
    </row>
    <row r="120" spans="1:19" s="146" customFormat="1" ht="32.1" customHeight="1">
      <c r="A120" s="439" t="s">
        <v>227</v>
      </c>
      <c r="B120" s="438" t="s">
        <v>2525</v>
      </c>
      <c r="C120" s="440" t="s">
        <v>2526</v>
      </c>
      <c r="D120" s="322">
        <v>35</v>
      </c>
      <c r="E120" s="312"/>
      <c r="F120" s="312"/>
      <c r="G120" s="312"/>
      <c r="H120" s="312"/>
      <c r="I120" s="312"/>
      <c r="J120" s="312"/>
      <c r="K120" s="312"/>
      <c r="L120" s="312"/>
      <c r="M120" s="312"/>
      <c r="N120" s="312"/>
      <c r="O120" s="312">
        <v>97.3</v>
      </c>
      <c r="P120" s="312"/>
      <c r="Q120" s="35">
        <f t="shared" si="6"/>
        <v>97.3</v>
      </c>
      <c r="R120" s="35" t="str">
        <f t="shared" si="4"/>
        <v>NO</v>
      </c>
      <c r="S120" s="35" t="str">
        <f t="shared" si="5"/>
        <v>Inviable Sanitariamente</v>
      </c>
    </row>
    <row r="121" spans="1:19" s="146" customFormat="1" ht="32.1" customHeight="1">
      <c r="A121" s="437" t="s">
        <v>227</v>
      </c>
      <c r="B121" s="438" t="s">
        <v>2527</v>
      </c>
      <c r="C121" s="440" t="s">
        <v>2528</v>
      </c>
      <c r="D121" s="233">
        <v>13</v>
      </c>
      <c r="E121" s="258"/>
      <c r="F121" s="258"/>
      <c r="G121" s="258"/>
      <c r="H121" s="258"/>
      <c r="I121" s="258"/>
      <c r="J121" s="258"/>
      <c r="K121" s="258"/>
      <c r="L121" s="258"/>
      <c r="M121" s="258"/>
      <c r="N121" s="258"/>
      <c r="O121" s="258">
        <v>97.3</v>
      </c>
      <c r="P121" s="258"/>
      <c r="Q121" s="35">
        <f>AVERAGE(E121:P121)</f>
        <v>97.3</v>
      </c>
      <c r="R121" s="35" t="str">
        <f>IF(Q121&lt;5,"SI","NO")</f>
        <v>NO</v>
      </c>
      <c r="S121" s="35" t="str">
        <f>IF(Q121&lt;=5,"Sin Riesgo",IF(Q121 &lt;=14,"Bajo",IF(Q121&lt;=35,"Medio",IF(Q121&lt;=80,"Alto","Inviable Sanitariamente"))))</f>
        <v>Inviable Sanitariamente</v>
      </c>
    </row>
    <row r="122" spans="1:19" s="146" customFormat="1" ht="32.1" customHeight="1">
      <c r="A122" s="439" t="s">
        <v>227</v>
      </c>
      <c r="B122" s="438" t="s">
        <v>1</v>
      </c>
      <c r="C122" s="440" t="s">
        <v>2529</v>
      </c>
      <c r="D122" s="322">
        <v>33</v>
      </c>
      <c r="E122" s="312"/>
      <c r="F122" s="312"/>
      <c r="G122" s="312"/>
      <c r="H122" s="312"/>
      <c r="I122" s="312"/>
      <c r="J122" s="312"/>
      <c r="K122" s="312"/>
      <c r="L122" s="312">
        <v>42</v>
      </c>
      <c r="M122" s="312"/>
      <c r="N122" s="312"/>
      <c r="O122" s="312"/>
      <c r="P122" s="312"/>
      <c r="Q122" s="35">
        <f t="shared" si="6"/>
        <v>42</v>
      </c>
      <c r="R122" s="35" t="str">
        <f t="shared" si="4"/>
        <v>NO</v>
      </c>
      <c r="S122" s="35" t="str">
        <f t="shared" si="5"/>
        <v>Alto</v>
      </c>
    </row>
    <row r="123" spans="1:19" s="146" customFormat="1" ht="32.1" customHeight="1">
      <c r="A123" s="437" t="s">
        <v>227</v>
      </c>
      <c r="B123" s="438" t="s">
        <v>3716</v>
      </c>
      <c r="C123" s="440" t="s">
        <v>3717</v>
      </c>
      <c r="D123" s="233">
        <v>24</v>
      </c>
      <c r="E123" s="258"/>
      <c r="F123" s="258"/>
      <c r="G123" s="258"/>
      <c r="H123" s="258"/>
      <c r="I123" s="258"/>
      <c r="J123" s="258"/>
      <c r="K123" s="258"/>
      <c r="L123" s="258"/>
      <c r="M123" s="258"/>
      <c r="N123" s="258"/>
      <c r="O123" s="258">
        <v>97.3</v>
      </c>
      <c r="P123" s="258"/>
      <c r="Q123" s="35">
        <f t="shared" si="6"/>
        <v>97.3</v>
      </c>
      <c r="R123" s="35" t="str">
        <f t="shared" si="4"/>
        <v>NO</v>
      </c>
      <c r="S123" s="35" t="str">
        <f t="shared" si="5"/>
        <v>Inviable Sanitariamente</v>
      </c>
    </row>
    <row r="124" spans="1:19" s="146" customFormat="1" ht="32.1" customHeight="1">
      <c r="A124" s="310" t="s">
        <v>227</v>
      </c>
      <c r="B124" s="231" t="s">
        <v>2530</v>
      </c>
      <c r="C124" s="306" t="s">
        <v>2531</v>
      </c>
      <c r="D124" s="264">
        <v>65</v>
      </c>
      <c r="E124" s="34"/>
      <c r="F124" s="34"/>
      <c r="G124" s="34"/>
      <c r="H124" s="34"/>
      <c r="I124" s="34"/>
      <c r="J124" s="34">
        <v>97.3</v>
      </c>
      <c r="K124" s="34"/>
      <c r="L124" s="34"/>
      <c r="M124" s="34">
        <v>97.3</v>
      </c>
      <c r="N124" s="34"/>
      <c r="O124" s="34"/>
      <c r="P124" s="34"/>
      <c r="Q124" s="35">
        <f t="shared" si="6"/>
        <v>97.3</v>
      </c>
      <c r="R124" s="35" t="str">
        <f t="shared" si="4"/>
        <v>NO</v>
      </c>
      <c r="S124" s="35" t="str">
        <f t="shared" si="5"/>
        <v>Inviable Sanitariamente</v>
      </c>
    </row>
    <row r="125" spans="1:19" s="146" customFormat="1" ht="32.1" customHeight="1">
      <c r="A125" s="310" t="s">
        <v>227</v>
      </c>
      <c r="B125" s="231" t="s">
        <v>2532</v>
      </c>
      <c r="C125" s="306" t="s">
        <v>2533</v>
      </c>
      <c r="D125" s="264">
        <v>25</v>
      </c>
      <c r="E125" s="34"/>
      <c r="F125" s="34">
        <v>97.3</v>
      </c>
      <c r="G125" s="34"/>
      <c r="H125" s="34"/>
      <c r="I125" s="34"/>
      <c r="J125" s="34"/>
      <c r="K125" s="34"/>
      <c r="L125" s="34"/>
      <c r="M125" s="34"/>
      <c r="N125" s="34"/>
      <c r="O125" s="34"/>
      <c r="P125" s="34"/>
      <c r="Q125" s="35">
        <f t="shared" si="6"/>
        <v>97.3</v>
      </c>
      <c r="R125" s="35" t="str">
        <f t="shared" si="4"/>
        <v>NO</v>
      </c>
      <c r="S125" s="35" t="str">
        <f t="shared" si="5"/>
        <v>Inviable Sanitariamente</v>
      </c>
    </row>
    <row r="126" spans="1:19" s="146" customFormat="1" ht="32.1" customHeight="1">
      <c r="A126" s="439" t="s">
        <v>227</v>
      </c>
      <c r="B126" s="438" t="s">
        <v>1308</v>
      </c>
      <c r="C126" s="440" t="s">
        <v>2534</v>
      </c>
      <c r="D126" s="264">
        <v>40</v>
      </c>
      <c r="E126" s="34"/>
      <c r="F126" s="34"/>
      <c r="G126" s="34"/>
      <c r="H126" s="34"/>
      <c r="I126" s="34"/>
      <c r="J126" s="34">
        <v>97.3</v>
      </c>
      <c r="K126" s="34"/>
      <c r="L126" s="34"/>
      <c r="M126" s="34"/>
      <c r="N126" s="34"/>
      <c r="O126" s="34"/>
      <c r="P126" s="34"/>
      <c r="Q126" s="35">
        <f t="shared" si="6"/>
        <v>97.3</v>
      </c>
      <c r="R126" s="35" t="str">
        <f t="shared" si="4"/>
        <v>NO</v>
      </c>
      <c r="S126" s="35" t="str">
        <f t="shared" si="5"/>
        <v>Inviable Sanitariamente</v>
      </c>
    </row>
    <row r="127" spans="1:19" s="146" customFormat="1" ht="32.1" customHeight="1">
      <c r="A127" s="437" t="s">
        <v>227</v>
      </c>
      <c r="B127" s="438" t="s">
        <v>2535</v>
      </c>
      <c r="C127" s="440" t="s">
        <v>2536</v>
      </c>
      <c r="D127" s="233">
        <v>32</v>
      </c>
      <c r="E127" s="258"/>
      <c r="F127" s="258"/>
      <c r="G127" s="258"/>
      <c r="H127" s="258"/>
      <c r="I127" s="258"/>
      <c r="J127" s="258"/>
      <c r="K127" s="258"/>
      <c r="L127" s="258"/>
      <c r="M127" s="258"/>
      <c r="N127" s="258"/>
      <c r="O127" s="258">
        <v>97.3</v>
      </c>
      <c r="P127" s="258"/>
      <c r="Q127" s="35">
        <f t="shared" si="6"/>
        <v>97.3</v>
      </c>
      <c r="R127" s="35" t="str">
        <f t="shared" si="4"/>
        <v>NO</v>
      </c>
      <c r="S127" s="35" t="str">
        <f t="shared" si="5"/>
        <v>Inviable Sanitariamente</v>
      </c>
    </row>
    <row r="128" spans="1:19" s="146" customFormat="1" ht="32.1" customHeight="1">
      <c r="A128" s="439" t="s">
        <v>227</v>
      </c>
      <c r="B128" s="438" t="s">
        <v>2537</v>
      </c>
      <c r="C128" s="440" t="s">
        <v>2538</v>
      </c>
      <c r="D128" s="264">
        <v>46</v>
      </c>
      <c r="E128" s="34">
        <v>97.3</v>
      </c>
      <c r="F128" s="34"/>
      <c r="G128" s="34"/>
      <c r="H128" s="34"/>
      <c r="I128" s="34"/>
      <c r="J128" s="34"/>
      <c r="K128" s="34"/>
      <c r="L128" s="34"/>
      <c r="M128" s="34"/>
      <c r="N128" s="34"/>
      <c r="O128" s="34"/>
      <c r="P128" s="34"/>
      <c r="Q128" s="35">
        <f t="shared" si="6"/>
        <v>97.3</v>
      </c>
      <c r="R128" s="35" t="str">
        <f t="shared" si="4"/>
        <v>NO</v>
      </c>
      <c r="S128" s="35" t="str">
        <f t="shared" si="5"/>
        <v>Inviable Sanitariamente</v>
      </c>
    </row>
    <row r="129" spans="1:19" s="146" customFormat="1" ht="32.1" customHeight="1">
      <c r="A129" s="439" t="s">
        <v>227</v>
      </c>
      <c r="B129" s="438" t="s">
        <v>2539</v>
      </c>
      <c r="C129" s="440" t="s">
        <v>2540</v>
      </c>
      <c r="D129" s="264">
        <v>75</v>
      </c>
      <c r="E129" s="34"/>
      <c r="F129" s="34"/>
      <c r="G129" s="34"/>
      <c r="H129" s="34"/>
      <c r="I129" s="34"/>
      <c r="J129" s="34"/>
      <c r="K129" s="34"/>
      <c r="L129" s="34"/>
      <c r="M129" s="34"/>
      <c r="N129" s="34"/>
      <c r="O129" s="34">
        <v>97.3</v>
      </c>
      <c r="P129" s="34"/>
      <c r="Q129" s="35">
        <f t="shared" si="6"/>
        <v>97.3</v>
      </c>
      <c r="R129" s="35" t="str">
        <f t="shared" si="4"/>
        <v>NO</v>
      </c>
      <c r="S129" s="35" t="str">
        <f t="shared" si="5"/>
        <v>Inviable Sanitariamente</v>
      </c>
    </row>
    <row r="130" spans="1:19" s="146" customFormat="1" ht="38.25" customHeight="1">
      <c r="A130" s="439" t="s">
        <v>227</v>
      </c>
      <c r="B130" s="438" t="s">
        <v>2541</v>
      </c>
      <c r="C130" s="440" t="s">
        <v>2542</v>
      </c>
      <c r="D130" s="264">
        <v>20</v>
      </c>
      <c r="E130" s="34"/>
      <c r="F130" s="34"/>
      <c r="G130" s="34"/>
      <c r="H130" s="34"/>
      <c r="I130" s="34"/>
      <c r="J130" s="34">
        <v>97.3</v>
      </c>
      <c r="K130" s="34"/>
      <c r="L130" s="34"/>
      <c r="M130" s="34"/>
      <c r="N130" s="34">
        <v>97.3</v>
      </c>
      <c r="O130" s="34"/>
      <c r="P130" s="34"/>
      <c r="Q130" s="35">
        <f t="shared" si="6"/>
        <v>97.3</v>
      </c>
      <c r="R130" s="35" t="str">
        <f t="shared" si="4"/>
        <v>NO</v>
      </c>
      <c r="S130" s="35" t="str">
        <f t="shared" si="5"/>
        <v>Inviable Sanitariamente</v>
      </c>
    </row>
    <row r="131" spans="1:19" s="146" customFormat="1" ht="37.5" customHeight="1">
      <c r="A131" s="437" t="s">
        <v>227</v>
      </c>
      <c r="B131" s="438" t="s">
        <v>2543</v>
      </c>
      <c r="C131" s="440" t="s">
        <v>2544</v>
      </c>
      <c r="D131" s="233">
        <v>42</v>
      </c>
      <c r="E131" s="258"/>
      <c r="F131" s="258"/>
      <c r="G131" s="258"/>
      <c r="H131" s="258"/>
      <c r="I131" s="258"/>
      <c r="J131" s="258"/>
      <c r="K131" s="258"/>
      <c r="L131" s="258"/>
      <c r="M131" s="258"/>
      <c r="N131" s="258"/>
      <c r="O131" s="258">
        <v>97.3</v>
      </c>
      <c r="P131" s="258"/>
      <c r="Q131" s="35">
        <f>AVERAGE(E131:P131)</f>
        <v>97.3</v>
      </c>
      <c r="R131" s="35" t="str">
        <f>IF(Q131&lt;5,"SI","NO")</f>
        <v>NO</v>
      </c>
      <c r="S131" s="35" t="str">
        <f>IF(Q131&lt;=5,"Sin Riesgo",IF(Q131 &lt;=14,"Bajo",IF(Q131&lt;=35,"Medio",IF(Q131&lt;=80,"Alto","Inviable Sanitariamente"))))</f>
        <v>Inviable Sanitariamente</v>
      </c>
    </row>
    <row r="132" spans="1:19" s="146" customFormat="1" ht="32.1" customHeight="1">
      <c r="A132" s="437" t="s">
        <v>227</v>
      </c>
      <c r="B132" s="438" t="s">
        <v>2545</v>
      </c>
      <c r="C132" s="440" t="s">
        <v>2546</v>
      </c>
      <c r="D132" s="233">
        <v>25</v>
      </c>
      <c r="E132" s="258"/>
      <c r="F132" s="258"/>
      <c r="G132" s="258"/>
      <c r="H132" s="258"/>
      <c r="I132" s="258"/>
      <c r="J132" s="258"/>
      <c r="K132" s="258"/>
      <c r="L132" s="258"/>
      <c r="M132" s="258"/>
      <c r="N132" s="258"/>
      <c r="O132" s="258">
        <v>97.3</v>
      </c>
      <c r="P132" s="258"/>
      <c r="Q132" s="35">
        <f>AVERAGE(E132:P132)</f>
        <v>97.3</v>
      </c>
      <c r="R132" s="35" t="str">
        <f>IF(Q132&lt;5,"SI","NO")</f>
        <v>NO</v>
      </c>
      <c r="S132" s="35" t="str">
        <f>IF(Q132&lt;=5,"Sin Riesgo",IF(Q132 &lt;=14,"Bajo",IF(Q132&lt;=35,"Medio",IF(Q132&lt;=80,"Alto","Inviable Sanitariamente"))))</f>
        <v>Inviable Sanitariamente</v>
      </c>
    </row>
    <row r="133" spans="1:19" s="146" customFormat="1" ht="32.1" customHeight="1">
      <c r="A133" s="439" t="s">
        <v>227</v>
      </c>
      <c r="B133" s="438" t="s">
        <v>10</v>
      </c>
      <c r="C133" s="440" t="s">
        <v>2547</v>
      </c>
      <c r="D133" s="322">
        <v>20</v>
      </c>
      <c r="E133" s="312"/>
      <c r="F133" s="312"/>
      <c r="G133" s="312"/>
      <c r="H133" s="312"/>
      <c r="I133" s="312"/>
      <c r="J133" s="312"/>
      <c r="K133" s="312"/>
      <c r="L133" s="312">
        <v>42</v>
      </c>
      <c r="M133" s="312"/>
      <c r="N133" s="312"/>
      <c r="O133" s="312">
        <v>97.3</v>
      </c>
      <c r="P133" s="312"/>
      <c r="Q133" s="35">
        <f t="shared" si="6"/>
        <v>69.650000000000006</v>
      </c>
      <c r="R133" s="35" t="str">
        <f t="shared" ref="R133:R172" si="7">IF(Q133&lt;5,"SI","NO")</f>
        <v>NO</v>
      </c>
      <c r="S133" s="35" t="str">
        <f t="shared" ref="S133:S173" si="8">IF(Q133&lt;=5,"Sin Riesgo",IF(Q133 &lt;=14,"Bajo",IF(Q133&lt;=35,"Medio",IF(Q133&lt;=80,"Alto","Inviable Sanitariamente"))))</f>
        <v>Alto</v>
      </c>
    </row>
    <row r="134" spans="1:19" s="146" customFormat="1" ht="32.1" customHeight="1">
      <c r="A134" s="437" t="s">
        <v>227</v>
      </c>
      <c r="B134" s="438" t="s">
        <v>2548</v>
      </c>
      <c r="C134" s="440" t="s">
        <v>2549</v>
      </c>
      <c r="D134" s="233">
        <v>20</v>
      </c>
      <c r="E134" s="258"/>
      <c r="F134" s="258"/>
      <c r="G134" s="258"/>
      <c r="H134" s="258"/>
      <c r="I134" s="258"/>
      <c r="J134" s="258"/>
      <c r="K134" s="258"/>
      <c r="L134" s="258"/>
      <c r="M134" s="258"/>
      <c r="N134" s="258"/>
      <c r="O134" s="258">
        <v>97.3</v>
      </c>
      <c r="P134" s="258"/>
      <c r="Q134" s="35">
        <f>AVERAGE(E134:P134)</f>
        <v>97.3</v>
      </c>
      <c r="R134" s="35" t="str">
        <f>IF(Q134&lt;5,"SI","NO")</f>
        <v>NO</v>
      </c>
      <c r="S134" s="35" t="str">
        <f>IF(Q134&lt;=5,"Sin Riesgo",IF(Q134 &lt;=14,"Bajo",IF(Q134&lt;=35,"Medio",IF(Q134&lt;=80,"Alto","Inviable Sanitariamente"))))</f>
        <v>Inviable Sanitariamente</v>
      </c>
    </row>
    <row r="135" spans="1:19" s="146" customFormat="1" ht="32.1" customHeight="1">
      <c r="A135" s="437" t="s">
        <v>227</v>
      </c>
      <c r="B135" s="438" t="s">
        <v>2336</v>
      </c>
      <c r="C135" s="440" t="s">
        <v>2550</v>
      </c>
      <c r="D135" s="233">
        <v>24</v>
      </c>
      <c r="E135" s="258"/>
      <c r="F135" s="258"/>
      <c r="G135" s="258"/>
      <c r="H135" s="258"/>
      <c r="I135" s="258"/>
      <c r="J135" s="258"/>
      <c r="K135" s="258"/>
      <c r="L135" s="258"/>
      <c r="M135" s="258"/>
      <c r="N135" s="258"/>
      <c r="O135" s="258">
        <v>97.3</v>
      </c>
      <c r="P135" s="258"/>
      <c r="Q135" s="35">
        <f>AVERAGE(E135:P135)</f>
        <v>97.3</v>
      </c>
      <c r="R135" s="35" t="str">
        <f>IF(Q135&lt;5,"SI","NO")</f>
        <v>NO</v>
      </c>
      <c r="S135" s="35" t="str">
        <f>IF(Q135&lt;=5,"Sin Riesgo",IF(Q135 &lt;=14,"Bajo",IF(Q135&lt;=35,"Medio",IF(Q135&lt;=80,"Alto","Inviable Sanitariamente"))))</f>
        <v>Inviable Sanitariamente</v>
      </c>
    </row>
    <row r="136" spans="1:19" s="146" customFormat="1" ht="32.1" customHeight="1">
      <c r="A136" s="439" t="s">
        <v>227</v>
      </c>
      <c r="B136" s="438" t="s">
        <v>974</v>
      </c>
      <c r="C136" s="440" t="s">
        <v>2551</v>
      </c>
      <c r="D136" s="264">
        <v>30</v>
      </c>
      <c r="E136" s="34"/>
      <c r="F136" s="34"/>
      <c r="G136" s="34"/>
      <c r="H136" s="34"/>
      <c r="I136" s="34"/>
      <c r="J136" s="34">
        <v>97.3</v>
      </c>
      <c r="K136" s="34"/>
      <c r="L136" s="34"/>
      <c r="M136" s="34"/>
      <c r="N136" s="34"/>
      <c r="O136" s="34"/>
      <c r="P136" s="34"/>
      <c r="Q136" s="35">
        <f t="shared" si="6"/>
        <v>97.3</v>
      </c>
      <c r="R136" s="35" t="str">
        <f t="shared" si="7"/>
        <v>NO</v>
      </c>
      <c r="S136" s="35" t="str">
        <f t="shared" si="8"/>
        <v>Inviable Sanitariamente</v>
      </c>
    </row>
    <row r="137" spans="1:19" s="146" customFormat="1" ht="32.1" customHeight="1">
      <c r="A137" s="437" t="s">
        <v>227</v>
      </c>
      <c r="B137" s="438" t="s">
        <v>2552</v>
      </c>
      <c r="C137" s="440" t="s">
        <v>2553</v>
      </c>
      <c r="D137" s="233">
        <v>35</v>
      </c>
      <c r="E137" s="258"/>
      <c r="F137" s="258"/>
      <c r="G137" s="258"/>
      <c r="H137" s="258"/>
      <c r="I137" s="258"/>
      <c r="J137" s="258"/>
      <c r="K137" s="258"/>
      <c r="L137" s="258"/>
      <c r="M137" s="258"/>
      <c r="N137" s="258"/>
      <c r="O137" s="258">
        <v>97.3</v>
      </c>
      <c r="P137" s="258"/>
      <c r="Q137" s="35">
        <f t="shared" si="6"/>
        <v>97.3</v>
      </c>
      <c r="R137" s="35" t="str">
        <f t="shared" si="7"/>
        <v>NO</v>
      </c>
      <c r="S137" s="35" t="str">
        <f t="shared" si="8"/>
        <v>Inviable Sanitariamente</v>
      </c>
    </row>
    <row r="138" spans="1:19" s="146" customFormat="1" ht="32.1" customHeight="1">
      <c r="A138" s="437" t="s">
        <v>227</v>
      </c>
      <c r="B138" s="438" t="s">
        <v>593</v>
      </c>
      <c r="C138" s="440" t="s">
        <v>2554</v>
      </c>
      <c r="D138" s="233">
        <v>67</v>
      </c>
      <c r="E138" s="258"/>
      <c r="F138" s="258"/>
      <c r="G138" s="258"/>
      <c r="H138" s="258"/>
      <c r="I138" s="258"/>
      <c r="J138" s="258"/>
      <c r="K138" s="258"/>
      <c r="L138" s="258"/>
      <c r="M138" s="258"/>
      <c r="N138" s="258"/>
      <c r="O138" s="258"/>
      <c r="P138" s="258">
        <v>97.3</v>
      </c>
      <c r="Q138" s="35">
        <f t="shared" si="6"/>
        <v>97.3</v>
      </c>
      <c r="R138" s="35" t="str">
        <f t="shared" si="7"/>
        <v>NO</v>
      </c>
      <c r="S138" s="35" t="str">
        <f t="shared" si="8"/>
        <v>Inviable Sanitariamente</v>
      </c>
    </row>
    <row r="139" spans="1:19" s="146" customFormat="1" ht="32.1" customHeight="1">
      <c r="A139" s="310" t="s">
        <v>141</v>
      </c>
      <c r="B139" s="231" t="s">
        <v>2555</v>
      </c>
      <c r="C139" s="306" t="s">
        <v>2556</v>
      </c>
      <c r="D139" s="264">
        <v>25</v>
      </c>
      <c r="E139" s="34"/>
      <c r="F139" s="34">
        <v>96.3</v>
      </c>
      <c r="G139" s="34"/>
      <c r="H139" s="34"/>
      <c r="I139" s="34"/>
      <c r="J139" s="34"/>
      <c r="K139" s="34"/>
      <c r="L139" s="34"/>
      <c r="M139" s="34"/>
      <c r="N139" s="34"/>
      <c r="O139" s="34"/>
      <c r="P139" s="34"/>
      <c r="Q139" s="35">
        <f t="shared" si="6"/>
        <v>96.3</v>
      </c>
      <c r="R139" s="35" t="str">
        <f t="shared" si="7"/>
        <v>NO</v>
      </c>
      <c r="S139" s="35" t="str">
        <f t="shared" si="8"/>
        <v>Inviable Sanitariamente</v>
      </c>
    </row>
    <row r="140" spans="1:19" s="146" customFormat="1" ht="32.1" customHeight="1">
      <c r="A140" s="310" t="s">
        <v>141</v>
      </c>
      <c r="B140" s="231" t="s">
        <v>2557</v>
      </c>
      <c r="C140" s="306" t="s">
        <v>2558</v>
      </c>
      <c r="D140" s="264">
        <v>40</v>
      </c>
      <c r="E140" s="34"/>
      <c r="F140" s="34"/>
      <c r="G140" s="34">
        <v>96.3</v>
      </c>
      <c r="H140" s="34"/>
      <c r="I140" s="34"/>
      <c r="J140" s="34"/>
      <c r="K140" s="34"/>
      <c r="L140" s="34"/>
      <c r="M140" s="34"/>
      <c r="N140" s="34"/>
      <c r="O140" s="34"/>
      <c r="P140" s="34"/>
      <c r="Q140" s="35">
        <f t="shared" si="6"/>
        <v>96.3</v>
      </c>
      <c r="R140" s="35" t="str">
        <f t="shared" si="7"/>
        <v>NO</v>
      </c>
      <c r="S140" s="35" t="str">
        <f t="shared" si="8"/>
        <v>Inviable Sanitariamente</v>
      </c>
    </row>
    <row r="141" spans="1:19" s="146" customFormat="1" ht="32.1" customHeight="1">
      <c r="A141" s="310" t="s">
        <v>141</v>
      </c>
      <c r="B141" s="231" t="s">
        <v>2559</v>
      </c>
      <c r="C141" s="553" t="s">
        <v>2560</v>
      </c>
      <c r="D141" s="551">
        <v>60</v>
      </c>
      <c r="E141" s="320"/>
      <c r="F141" s="320"/>
      <c r="G141" s="320">
        <v>96.3</v>
      </c>
      <c r="H141" s="320"/>
      <c r="I141" s="320"/>
      <c r="J141" s="320"/>
      <c r="K141" s="320"/>
      <c r="L141" s="320"/>
      <c r="M141" s="320"/>
      <c r="N141" s="320"/>
      <c r="O141" s="320"/>
      <c r="P141" s="320"/>
      <c r="Q141" s="552">
        <f t="shared" si="6"/>
        <v>96.3</v>
      </c>
      <c r="R141" s="552" t="str">
        <f t="shared" si="7"/>
        <v>NO</v>
      </c>
      <c r="S141" s="552" t="str">
        <f t="shared" si="8"/>
        <v>Inviable Sanitariamente</v>
      </c>
    </row>
    <row r="142" spans="1:19" s="146" customFormat="1" ht="32.1" customHeight="1">
      <c r="A142" s="310" t="s">
        <v>141</v>
      </c>
      <c r="B142" s="231" t="s">
        <v>2561</v>
      </c>
      <c r="C142" s="306" t="s">
        <v>2562</v>
      </c>
      <c r="D142" s="322">
        <v>25</v>
      </c>
      <c r="E142" s="312"/>
      <c r="F142" s="312"/>
      <c r="G142" s="312"/>
      <c r="H142" s="312"/>
      <c r="I142" s="312">
        <v>96.3</v>
      </c>
      <c r="J142" s="312"/>
      <c r="K142" s="312"/>
      <c r="L142" s="312"/>
      <c r="M142" s="312"/>
      <c r="N142" s="312"/>
      <c r="O142" s="312"/>
      <c r="P142" s="312"/>
      <c r="Q142" s="35">
        <f t="shared" si="6"/>
        <v>96.3</v>
      </c>
      <c r="R142" s="35" t="str">
        <f t="shared" si="7"/>
        <v>NO</v>
      </c>
      <c r="S142" s="35" t="str">
        <f t="shared" si="8"/>
        <v>Inviable Sanitariamente</v>
      </c>
    </row>
    <row r="143" spans="1:19" s="146" customFormat="1" ht="32.1" customHeight="1">
      <c r="A143" s="310" t="s">
        <v>141</v>
      </c>
      <c r="B143" s="231" t="s">
        <v>2563</v>
      </c>
      <c r="C143" s="306" t="s">
        <v>3872</v>
      </c>
      <c r="D143" s="322">
        <v>25</v>
      </c>
      <c r="E143" s="312"/>
      <c r="F143" s="312"/>
      <c r="G143" s="312"/>
      <c r="H143" s="312"/>
      <c r="I143" s="312">
        <v>96.3</v>
      </c>
      <c r="J143" s="312"/>
      <c r="K143" s="312"/>
      <c r="L143" s="312"/>
      <c r="M143" s="312"/>
      <c r="N143" s="312"/>
      <c r="O143" s="312"/>
      <c r="P143" s="312"/>
      <c r="Q143" s="35">
        <f t="shared" si="6"/>
        <v>96.3</v>
      </c>
      <c r="R143" s="35" t="str">
        <f t="shared" si="7"/>
        <v>NO</v>
      </c>
      <c r="S143" s="35" t="str">
        <f t="shared" si="8"/>
        <v>Inviable Sanitariamente</v>
      </c>
    </row>
    <row r="144" spans="1:19" s="146" customFormat="1" ht="32.1" customHeight="1">
      <c r="A144" s="310" t="s">
        <v>141</v>
      </c>
      <c r="B144" s="231" t="s">
        <v>2564</v>
      </c>
      <c r="C144" s="306" t="s">
        <v>3873</v>
      </c>
      <c r="D144" s="322">
        <v>45</v>
      </c>
      <c r="E144" s="312"/>
      <c r="F144" s="312"/>
      <c r="G144" s="312"/>
      <c r="H144" s="312"/>
      <c r="I144" s="312">
        <v>96.3</v>
      </c>
      <c r="J144" s="312"/>
      <c r="K144" s="312"/>
      <c r="L144" s="312"/>
      <c r="M144" s="312"/>
      <c r="N144" s="312"/>
      <c r="O144" s="312"/>
      <c r="P144" s="312"/>
      <c r="Q144" s="35">
        <f t="shared" si="6"/>
        <v>96.3</v>
      </c>
      <c r="R144" s="35" t="str">
        <f t="shared" si="7"/>
        <v>NO</v>
      </c>
      <c r="S144" s="35" t="str">
        <f t="shared" si="8"/>
        <v>Inviable Sanitariamente</v>
      </c>
    </row>
    <row r="145" spans="1:20" s="146" customFormat="1" ht="32.1" customHeight="1">
      <c r="A145" s="310" t="s">
        <v>141</v>
      </c>
      <c r="B145" s="231" t="s">
        <v>2565</v>
      </c>
      <c r="C145" s="306" t="s">
        <v>2566</v>
      </c>
      <c r="D145" s="322">
        <v>8</v>
      </c>
      <c r="E145" s="312"/>
      <c r="F145" s="312"/>
      <c r="G145" s="312"/>
      <c r="H145" s="312">
        <v>96.3</v>
      </c>
      <c r="I145" s="312"/>
      <c r="J145" s="312"/>
      <c r="K145" s="312"/>
      <c r="L145" s="312"/>
      <c r="M145" s="312"/>
      <c r="N145" s="312"/>
      <c r="O145" s="312"/>
      <c r="P145" s="312"/>
      <c r="Q145" s="35">
        <f t="shared" si="6"/>
        <v>96.3</v>
      </c>
      <c r="R145" s="35" t="str">
        <f t="shared" si="7"/>
        <v>NO</v>
      </c>
      <c r="S145" s="35" t="str">
        <f t="shared" si="8"/>
        <v>Inviable Sanitariamente</v>
      </c>
    </row>
    <row r="146" spans="1:20" s="146" customFormat="1" ht="32.1" customHeight="1">
      <c r="A146" s="310" t="s">
        <v>141</v>
      </c>
      <c r="B146" s="231" t="s">
        <v>2567</v>
      </c>
      <c r="C146" s="306" t="s">
        <v>3874</v>
      </c>
      <c r="D146" s="323">
        <v>60</v>
      </c>
      <c r="E146" s="312"/>
      <c r="F146" s="312"/>
      <c r="G146" s="312">
        <v>96.3</v>
      </c>
      <c r="H146" s="312"/>
      <c r="I146" s="312"/>
      <c r="J146" s="312"/>
      <c r="K146" s="312"/>
      <c r="L146" s="312"/>
      <c r="M146" s="312"/>
      <c r="N146" s="312"/>
      <c r="O146" s="312"/>
      <c r="P146" s="312"/>
      <c r="Q146" s="35">
        <f t="shared" si="6"/>
        <v>96.3</v>
      </c>
      <c r="R146" s="35" t="str">
        <f t="shared" si="7"/>
        <v>NO</v>
      </c>
      <c r="S146" s="35" t="str">
        <f t="shared" si="8"/>
        <v>Inviable Sanitariamente</v>
      </c>
    </row>
    <row r="147" spans="1:20" s="146" customFormat="1" ht="32.1" customHeight="1">
      <c r="A147" s="310" t="s">
        <v>141</v>
      </c>
      <c r="B147" s="231" t="s">
        <v>2568</v>
      </c>
      <c r="C147" s="306" t="s">
        <v>2569</v>
      </c>
      <c r="D147" s="322">
        <v>72</v>
      </c>
      <c r="E147" s="312"/>
      <c r="F147" s="312"/>
      <c r="G147" s="312">
        <v>96.3</v>
      </c>
      <c r="H147" s="312"/>
      <c r="I147" s="312"/>
      <c r="J147" s="312"/>
      <c r="K147" s="312"/>
      <c r="L147" s="312"/>
      <c r="M147" s="312"/>
      <c r="N147" s="312"/>
      <c r="O147" s="312"/>
      <c r="P147" s="312"/>
      <c r="Q147" s="35">
        <f t="shared" si="6"/>
        <v>96.3</v>
      </c>
      <c r="R147" s="35" t="str">
        <f t="shared" si="7"/>
        <v>NO</v>
      </c>
      <c r="S147" s="35" t="str">
        <f t="shared" si="8"/>
        <v>Inviable Sanitariamente</v>
      </c>
    </row>
    <row r="148" spans="1:20" s="146" customFormat="1" ht="32.1" customHeight="1">
      <c r="A148" s="310" t="s">
        <v>141</v>
      </c>
      <c r="B148" s="231" t="s">
        <v>2570</v>
      </c>
      <c r="C148" s="306" t="s">
        <v>3875</v>
      </c>
      <c r="D148" s="322">
        <v>40</v>
      </c>
      <c r="E148" s="312"/>
      <c r="F148" s="312"/>
      <c r="G148" s="312">
        <v>96.3</v>
      </c>
      <c r="H148" s="312"/>
      <c r="I148" s="312"/>
      <c r="J148" s="312"/>
      <c r="K148" s="312"/>
      <c r="L148" s="312"/>
      <c r="M148" s="312"/>
      <c r="N148" s="312"/>
      <c r="O148" s="312"/>
      <c r="P148" s="312"/>
      <c r="Q148" s="35">
        <f t="shared" si="6"/>
        <v>96.3</v>
      </c>
      <c r="R148" s="35" t="str">
        <f t="shared" si="7"/>
        <v>NO</v>
      </c>
      <c r="S148" s="35" t="str">
        <f t="shared" si="8"/>
        <v>Inviable Sanitariamente</v>
      </c>
    </row>
    <row r="149" spans="1:20" s="146" customFormat="1" ht="32.1" customHeight="1">
      <c r="A149" s="310" t="s">
        <v>141</v>
      </c>
      <c r="B149" s="231" t="s">
        <v>2571</v>
      </c>
      <c r="C149" s="306" t="s">
        <v>3876</v>
      </c>
      <c r="D149" s="323">
        <v>180</v>
      </c>
      <c r="E149" s="312"/>
      <c r="F149" s="312">
        <v>96.3</v>
      </c>
      <c r="G149" s="312"/>
      <c r="H149" s="312"/>
      <c r="I149" s="312"/>
      <c r="J149" s="312"/>
      <c r="K149" s="312"/>
      <c r="L149" s="312"/>
      <c r="M149" s="312"/>
      <c r="N149" s="312"/>
      <c r="O149" s="312"/>
      <c r="P149" s="312"/>
      <c r="Q149" s="35">
        <f>AVERAGE(E149:P149)</f>
        <v>96.3</v>
      </c>
      <c r="R149" s="35" t="str">
        <f>IF(Q149&lt;5,"SI","NO")</f>
        <v>NO</v>
      </c>
      <c r="S149" s="35" t="str">
        <f>IF(Q149&lt;=5,"Sin Riesgo",IF(Q149 &lt;=14,"Bajo",IF(Q149&lt;=35,"Medio",IF(Q149&lt;=80,"Alto","Inviable Sanitariamente"))))</f>
        <v>Inviable Sanitariamente</v>
      </c>
    </row>
    <row r="150" spans="1:20" s="146" customFormat="1" ht="32.1" customHeight="1">
      <c r="A150" s="310" t="s">
        <v>141</v>
      </c>
      <c r="B150" s="231" t="s">
        <v>3719</v>
      </c>
      <c r="C150" s="306" t="s">
        <v>3720</v>
      </c>
      <c r="D150" s="322">
        <v>85</v>
      </c>
      <c r="E150" s="312"/>
      <c r="F150" s="312">
        <v>96.3</v>
      </c>
      <c r="G150" s="312"/>
      <c r="H150" s="312"/>
      <c r="I150" s="312"/>
      <c r="J150" s="312"/>
      <c r="K150" s="312"/>
      <c r="L150" s="312"/>
      <c r="M150" s="312"/>
      <c r="N150" s="312"/>
      <c r="O150" s="312"/>
      <c r="P150" s="312"/>
      <c r="Q150" s="35">
        <f t="shared" ref="Q150:Q197" si="9">AVERAGE(E150:P150)</f>
        <v>96.3</v>
      </c>
      <c r="R150" s="35" t="str">
        <f t="shared" si="7"/>
        <v>NO</v>
      </c>
      <c r="S150" s="35" t="str">
        <f t="shared" si="8"/>
        <v>Inviable Sanitariamente</v>
      </c>
    </row>
    <row r="151" spans="1:20" s="146" customFormat="1" ht="32.1" customHeight="1">
      <c r="A151" s="310" t="s">
        <v>141</v>
      </c>
      <c r="B151" s="231" t="s">
        <v>3721</v>
      </c>
      <c r="C151" s="306" t="s">
        <v>3722</v>
      </c>
      <c r="D151" s="322">
        <v>25</v>
      </c>
      <c r="E151" s="312"/>
      <c r="F151" s="312">
        <v>96.3</v>
      </c>
      <c r="G151" s="312"/>
      <c r="H151" s="312"/>
      <c r="I151" s="312"/>
      <c r="J151" s="312"/>
      <c r="K151" s="312"/>
      <c r="L151" s="312"/>
      <c r="M151" s="312"/>
      <c r="N151" s="312"/>
      <c r="O151" s="312"/>
      <c r="P151" s="312"/>
      <c r="Q151" s="35">
        <f>AVERAGE(E151:P151)</f>
        <v>96.3</v>
      </c>
      <c r="R151" s="35" t="str">
        <f>IF(Q151&lt;5,"SI","NO")</f>
        <v>NO</v>
      </c>
      <c r="S151" s="35" t="str">
        <f>IF(Q151&lt;=5,"Sin Riesgo",IF(Q151 &lt;=14,"Bajo",IF(Q151&lt;=35,"Medio",IF(Q151&lt;=80,"Alto","Inviable Sanitariamente"))))</f>
        <v>Inviable Sanitariamente</v>
      </c>
    </row>
    <row r="152" spans="1:20" s="146" customFormat="1" ht="32.1" customHeight="1">
      <c r="A152" s="310" t="s">
        <v>141</v>
      </c>
      <c r="B152" s="231" t="s">
        <v>3723</v>
      </c>
      <c r="C152" s="306" t="s">
        <v>3724</v>
      </c>
      <c r="D152" s="322">
        <v>40</v>
      </c>
      <c r="E152" s="312"/>
      <c r="F152" s="312"/>
      <c r="G152" s="312">
        <v>96.3</v>
      </c>
      <c r="H152" s="312"/>
      <c r="I152" s="312"/>
      <c r="J152" s="312"/>
      <c r="K152" s="312"/>
      <c r="L152" s="312"/>
      <c r="M152" s="312"/>
      <c r="N152" s="312"/>
      <c r="O152" s="312"/>
      <c r="P152" s="312"/>
      <c r="Q152" s="35">
        <f>AVERAGE(E152:P152)</f>
        <v>96.3</v>
      </c>
      <c r="R152" s="35" t="str">
        <f>IF(Q152&lt;5,"SI","NO")</f>
        <v>NO</v>
      </c>
      <c r="S152" s="35" t="str">
        <f>IF(Q152&lt;=5,"Sin Riesgo",IF(Q152 &lt;=14,"Bajo",IF(Q152&lt;=35,"Medio",IF(Q152&lt;=80,"Alto","Inviable Sanitariamente"))))</f>
        <v>Inviable Sanitariamente</v>
      </c>
    </row>
    <row r="153" spans="1:20" s="146" customFormat="1" ht="32.1" customHeight="1">
      <c r="A153" s="439" t="s">
        <v>141</v>
      </c>
      <c r="B153" s="440" t="s">
        <v>2572</v>
      </c>
      <c r="C153" s="440" t="s">
        <v>2573</v>
      </c>
      <c r="D153" s="264">
        <v>12</v>
      </c>
      <c r="E153" s="34"/>
      <c r="F153" s="34"/>
      <c r="G153" s="34"/>
      <c r="H153" s="34">
        <v>96.3</v>
      </c>
      <c r="I153" s="34"/>
      <c r="J153" s="34"/>
      <c r="K153" s="34"/>
      <c r="L153" s="34"/>
      <c r="M153" s="34"/>
      <c r="N153" s="414"/>
      <c r="O153" s="312"/>
      <c r="P153" s="312"/>
      <c r="Q153" s="35">
        <f t="shared" si="9"/>
        <v>96.3</v>
      </c>
      <c r="R153" s="35" t="str">
        <f t="shared" si="7"/>
        <v>NO</v>
      </c>
      <c r="S153" s="35" t="str">
        <f t="shared" si="8"/>
        <v>Inviable Sanitariamente</v>
      </c>
    </row>
    <row r="154" spans="1:20" s="146" customFormat="1" ht="32.1" customHeight="1">
      <c r="A154" s="439" t="s">
        <v>141</v>
      </c>
      <c r="B154" s="440" t="s">
        <v>2574</v>
      </c>
      <c r="C154" s="440" t="s">
        <v>2575</v>
      </c>
      <c r="D154" s="298">
        <v>20</v>
      </c>
      <c r="E154" s="34"/>
      <c r="F154" s="34"/>
      <c r="G154" s="34"/>
      <c r="H154" s="34"/>
      <c r="I154" s="34">
        <v>96.3</v>
      </c>
      <c r="J154" s="34"/>
      <c r="K154" s="34"/>
      <c r="L154" s="34"/>
      <c r="M154" s="34"/>
      <c r="N154" s="414"/>
      <c r="O154" s="312"/>
      <c r="P154" s="312"/>
      <c r="Q154" s="35">
        <f t="shared" si="9"/>
        <v>96.3</v>
      </c>
      <c r="R154" s="35" t="str">
        <f t="shared" si="7"/>
        <v>NO</v>
      </c>
      <c r="S154" s="35" t="str">
        <f t="shared" si="8"/>
        <v>Inviable Sanitariamente</v>
      </c>
    </row>
    <row r="155" spans="1:20" s="146" customFormat="1" ht="32.1" customHeight="1">
      <c r="A155" s="439" t="s">
        <v>141</v>
      </c>
      <c r="B155" s="440" t="s">
        <v>2576</v>
      </c>
      <c r="C155" s="440" t="s">
        <v>2577</v>
      </c>
      <c r="D155" s="264">
        <v>15</v>
      </c>
      <c r="E155" s="34"/>
      <c r="F155" s="34"/>
      <c r="G155" s="34"/>
      <c r="H155" s="34">
        <v>96.3</v>
      </c>
      <c r="I155" s="34"/>
      <c r="J155" s="34"/>
      <c r="K155" s="34"/>
      <c r="L155" s="34"/>
      <c r="M155" s="34"/>
      <c r="N155" s="414"/>
      <c r="O155" s="312"/>
      <c r="P155" s="312"/>
      <c r="Q155" s="35">
        <f t="shared" si="9"/>
        <v>96.3</v>
      </c>
      <c r="R155" s="35" t="str">
        <f t="shared" si="7"/>
        <v>NO</v>
      </c>
      <c r="S155" s="35" t="str">
        <f t="shared" si="8"/>
        <v>Inviable Sanitariamente</v>
      </c>
    </row>
    <row r="156" spans="1:20" s="146" customFormat="1" ht="32.1" customHeight="1">
      <c r="A156" s="439" t="s">
        <v>141</v>
      </c>
      <c r="B156" s="440" t="s">
        <v>2578</v>
      </c>
      <c r="C156" s="440" t="s">
        <v>2579</v>
      </c>
      <c r="D156" s="264">
        <v>45</v>
      </c>
      <c r="E156" s="34"/>
      <c r="F156" s="34"/>
      <c r="G156" s="34"/>
      <c r="H156" s="34"/>
      <c r="I156" s="34">
        <v>96.3</v>
      </c>
      <c r="J156" s="34"/>
      <c r="K156" s="34"/>
      <c r="L156" s="34"/>
      <c r="M156" s="34"/>
      <c r="N156" s="414"/>
      <c r="O156" s="312"/>
      <c r="P156" s="312"/>
      <c r="Q156" s="35">
        <f t="shared" si="9"/>
        <v>96.3</v>
      </c>
      <c r="R156" s="35" t="str">
        <f t="shared" si="7"/>
        <v>NO</v>
      </c>
      <c r="S156" s="35" t="str">
        <f t="shared" si="8"/>
        <v>Inviable Sanitariamente</v>
      </c>
    </row>
    <row r="157" spans="1:20" s="146" customFormat="1" ht="32.1" customHeight="1">
      <c r="A157" s="439" t="s">
        <v>141</v>
      </c>
      <c r="B157" s="440" t="s">
        <v>2580</v>
      </c>
      <c r="C157" s="440" t="s">
        <v>2581</v>
      </c>
      <c r="D157" s="264">
        <v>25</v>
      </c>
      <c r="E157" s="34"/>
      <c r="F157" s="34"/>
      <c r="G157" s="34"/>
      <c r="H157" s="34"/>
      <c r="I157" s="34">
        <v>96.3</v>
      </c>
      <c r="J157" s="280"/>
      <c r="K157" s="280"/>
      <c r="L157" s="280"/>
      <c r="M157" s="280"/>
      <c r="N157" s="582"/>
      <c r="O157" s="365"/>
      <c r="P157" s="365"/>
      <c r="Q157" s="35">
        <f t="shared" si="9"/>
        <v>96.3</v>
      </c>
      <c r="R157" s="35" t="str">
        <f t="shared" si="7"/>
        <v>NO</v>
      </c>
      <c r="S157" s="35" t="str">
        <f t="shared" si="8"/>
        <v>Inviable Sanitariamente</v>
      </c>
    </row>
    <row r="158" spans="1:20" s="146" customFormat="1" ht="32.1" customHeight="1">
      <c r="A158" s="310" t="s">
        <v>141</v>
      </c>
      <c r="B158" s="231" t="s">
        <v>1888</v>
      </c>
      <c r="C158" s="306" t="s">
        <v>2582</v>
      </c>
      <c r="D158" s="264">
        <v>27</v>
      </c>
      <c r="E158" s="34"/>
      <c r="F158" s="34"/>
      <c r="G158" s="34">
        <v>96.3</v>
      </c>
      <c r="H158" s="34"/>
      <c r="I158" s="34"/>
      <c r="J158" s="34"/>
      <c r="K158" s="34"/>
      <c r="L158" s="34"/>
      <c r="M158" s="34"/>
      <c r="N158" s="34"/>
      <c r="O158" s="34"/>
      <c r="P158" s="34"/>
      <c r="Q158" s="35">
        <f t="shared" si="9"/>
        <v>96.3</v>
      </c>
      <c r="R158" s="35" t="str">
        <f t="shared" si="7"/>
        <v>NO</v>
      </c>
      <c r="S158" s="35" t="str">
        <f t="shared" si="8"/>
        <v>Inviable Sanitariamente</v>
      </c>
      <c r="T158" s="149"/>
    </row>
    <row r="159" spans="1:20" s="146" customFormat="1" ht="32.1" customHeight="1">
      <c r="A159" s="310" t="s">
        <v>141</v>
      </c>
      <c r="B159" s="231" t="s">
        <v>2583</v>
      </c>
      <c r="C159" s="306" t="s">
        <v>2584</v>
      </c>
      <c r="D159" s="264">
        <v>17</v>
      </c>
      <c r="E159" s="34"/>
      <c r="F159" s="34">
        <v>96.3</v>
      </c>
      <c r="G159" s="34"/>
      <c r="H159" s="34"/>
      <c r="I159" s="34"/>
      <c r="J159" s="34"/>
      <c r="K159" s="34"/>
      <c r="L159" s="34"/>
      <c r="M159" s="34"/>
      <c r="N159" s="34"/>
      <c r="O159" s="34"/>
      <c r="P159" s="34"/>
      <c r="Q159" s="35">
        <f t="shared" si="9"/>
        <v>96.3</v>
      </c>
      <c r="R159" s="35" t="str">
        <f t="shared" si="7"/>
        <v>NO</v>
      </c>
      <c r="S159" s="35" t="str">
        <f t="shared" si="8"/>
        <v>Inviable Sanitariamente</v>
      </c>
      <c r="T159" s="149"/>
    </row>
    <row r="160" spans="1:20" s="146" customFormat="1" ht="32.1" customHeight="1">
      <c r="A160" s="310" t="s">
        <v>141</v>
      </c>
      <c r="B160" s="231" t="s">
        <v>4021</v>
      </c>
      <c r="C160" s="306" t="s">
        <v>2585</v>
      </c>
      <c r="D160" s="264">
        <v>10</v>
      </c>
      <c r="E160" s="34"/>
      <c r="F160" s="34"/>
      <c r="G160" s="34"/>
      <c r="H160" s="34">
        <v>96.3</v>
      </c>
      <c r="I160" s="34"/>
      <c r="J160" s="34"/>
      <c r="K160" s="34"/>
      <c r="L160" s="34"/>
      <c r="M160" s="34"/>
      <c r="N160" s="34"/>
      <c r="O160" s="34"/>
      <c r="P160" s="34"/>
      <c r="Q160" s="35">
        <f t="shared" si="9"/>
        <v>96.3</v>
      </c>
      <c r="R160" s="35" t="str">
        <f t="shared" si="7"/>
        <v>NO</v>
      </c>
      <c r="S160" s="35" t="str">
        <f t="shared" si="8"/>
        <v>Inviable Sanitariamente</v>
      </c>
      <c r="T160" s="149"/>
    </row>
    <row r="161" spans="1:20" s="146" customFormat="1" ht="32.1" customHeight="1">
      <c r="A161" s="310" t="s">
        <v>141</v>
      </c>
      <c r="B161" s="231" t="s">
        <v>2500</v>
      </c>
      <c r="C161" s="306" t="s">
        <v>2586</v>
      </c>
      <c r="D161" s="264">
        <v>25</v>
      </c>
      <c r="E161" s="34"/>
      <c r="F161" s="34"/>
      <c r="G161" s="34">
        <v>96.3</v>
      </c>
      <c r="H161" s="34"/>
      <c r="I161" s="34"/>
      <c r="J161" s="34"/>
      <c r="K161" s="34"/>
      <c r="L161" s="34"/>
      <c r="M161" s="34"/>
      <c r="N161" s="34"/>
      <c r="O161" s="34"/>
      <c r="P161" s="34"/>
      <c r="Q161" s="35">
        <f t="shared" si="9"/>
        <v>96.3</v>
      </c>
      <c r="R161" s="35" t="str">
        <f t="shared" si="7"/>
        <v>NO</v>
      </c>
      <c r="S161" s="35" t="str">
        <f t="shared" si="8"/>
        <v>Inviable Sanitariamente</v>
      </c>
      <c r="T161" s="149"/>
    </row>
    <row r="162" spans="1:20" s="146" customFormat="1" ht="32.1" customHeight="1">
      <c r="A162" s="310" t="s">
        <v>141</v>
      </c>
      <c r="B162" s="231" t="s">
        <v>2587</v>
      </c>
      <c r="C162" s="306" t="s">
        <v>4138</v>
      </c>
      <c r="D162" s="264">
        <v>37</v>
      </c>
      <c r="E162" s="34"/>
      <c r="F162" s="34"/>
      <c r="G162" s="34"/>
      <c r="H162" s="34">
        <v>96.3</v>
      </c>
      <c r="I162" s="34"/>
      <c r="J162" s="34"/>
      <c r="K162" s="34"/>
      <c r="L162" s="34"/>
      <c r="M162" s="34"/>
      <c r="N162" s="34"/>
      <c r="O162" s="34"/>
      <c r="P162" s="34"/>
      <c r="Q162" s="35">
        <f>AVERAGE(E162:P162)</f>
        <v>96.3</v>
      </c>
      <c r="R162" s="35" t="str">
        <f>IF(Q162&lt;5,"SI","NO")</f>
        <v>NO</v>
      </c>
      <c r="S162" s="35" t="str">
        <f>IF(Q162&lt;=5,"Sin Riesgo",IF(Q162 &lt;=14,"Bajo",IF(Q162&lt;=35,"Medio",IF(Q162&lt;=80,"Alto","Inviable Sanitariamente"))))</f>
        <v>Inviable Sanitariamente</v>
      </c>
      <c r="T162" s="149"/>
    </row>
    <row r="163" spans="1:20" s="146" customFormat="1" ht="36.75" customHeight="1">
      <c r="A163" s="310" t="s">
        <v>3530</v>
      </c>
      <c r="B163" s="231" t="s">
        <v>2588</v>
      </c>
      <c r="C163" s="306" t="s">
        <v>2589</v>
      </c>
      <c r="D163" s="298">
        <v>64</v>
      </c>
      <c r="E163" s="34"/>
      <c r="F163" s="34"/>
      <c r="G163" s="34"/>
      <c r="H163" s="34"/>
      <c r="I163" s="312">
        <v>97.3</v>
      </c>
      <c r="J163" s="329"/>
      <c r="K163" s="320"/>
      <c r="L163" s="329"/>
      <c r="M163" s="329"/>
      <c r="N163" s="320"/>
      <c r="O163" s="329"/>
      <c r="P163" s="329"/>
      <c r="Q163" s="35">
        <f t="shared" si="9"/>
        <v>97.3</v>
      </c>
      <c r="R163" s="35" t="str">
        <f t="shared" si="7"/>
        <v>NO</v>
      </c>
      <c r="S163" s="35" t="str">
        <f t="shared" si="8"/>
        <v>Inviable Sanitariamente</v>
      </c>
      <c r="T163" s="149"/>
    </row>
    <row r="164" spans="1:20" s="146" customFormat="1" ht="39.950000000000003" customHeight="1">
      <c r="A164" s="310" t="s">
        <v>3530</v>
      </c>
      <c r="B164" s="231" t="s">
        <v>2590</v>
      </c>
      <c r="C164" s="306" t="s">
        <v>2591</v>
      </c>
      <c r="D164" s="264">
        <v>119</v>
      </c>
      <c r="E164" s="34"/>
      <c r="F164" s="34"/>
      <c r="G164" s="34"/>
      <c r="H164" s="312">
        <v>97.3</v>
      </c>
      <c r="I164" s="312"/>
      <c r="J164" s="34"/>
      <c r="K164" s="34"/>
      <c r="L164" s="34"/>
      <c r="M164" s="312"/>
      <c r="N164" s="34"/>
      <c r="O164" s="34"/>
      <c r="P164" s="34"/>
      <c r="Q164" s="35">
        <f t="shared" si="9"/>
        <v>97.3</v>
      </c>
      <c r="R164" s="35" t="str">
        <f t="shared" si="7"/>
        <v>NO</v>
      </c>
      <c r="S164" s="35" t="str">
        <f t="shared" si="8"/>
        <v>Inviable Sanitariamente</v>
      </c>
      <c r="T164" s="149"/>
    </row>
    <row r="165" spans="1:20" s="146" customFormat="1" ht="39.950000000000003" customHeight="1">
      <c r="A165" s="310" t="s">
        <v>3530</v>
      </c>
      <c r="B165" s="231" t="s">
        <v>10</v>
      </c>
      <c r="C165" s="306" t="s">
        <v>2592</v>
      </c>
      <c r="D165" s="264">
        <v>38</v>
      </c>
      <c r="E165" s="34"/>
      <c r="F165" s="34"/>
      <c r="G165" s="312"/>
      <c r="H165" s="34"/>
      <c r="I165" s="34"/>
      <c r="J165" s="34">
        <v>96.4</v>
      </c>
      <c r="K165" s="34"/>
      <c r="L165" s="34"/>
      <c r="M165" s="34"/>
      <c r="N165" s="312"/>
      <c r="O165" s="34"/>
      <c r="P165" s="34"/>
      <c r="Q165" s="35">
        <f t="shared" si="9"/>
        <v>96.4</v>
      </c>
      <c r="R165" s="35" t="str">
        <f t="shared" si="7"/>
        <v>NO</v>
      </c>
      <c r="S165" s="35" t="str">
        <f t="shared" si="8"/>
        <v>Inviable Sanitariamente</v>
      </c>
      <c r="T165" s="149"/>
    </row>
    <row r="166" spans="1:20" s="146" customFormat="1" ht="39.950000000000003" customHeight="1">
      <c r="A166" s="310" t="s">
        <v>3530</v>
      </c>
      <c r="B166" s="231" t="s">
        <v>2593</v>
      </c>
      <c r="C166" s="306" t="s">
        <v>2594</v>
      </c>
      <c r="D166" s="264">
        <v>87</v>
      </c>
      <c r="E166" s="34"/>
      <c r="F166" s="34"/>
      <c r="G166" s="312"/>
      <c r="H166" s="34"/>
      <c r="I166" s="34"/>
      <c r="J166" s="34"/>
      <c r="K166" s="34"/>
      <c r="L166" s="34"/>
      <c r="M166" s="312">
        <v>97.3</v>
      </c>
      <c r="N166" s="312"/>
      <c r="O166" s="34"/>
      <c r="P166" s="34"/>
      <c r="Q166" s="35">
        <f t="shared" si="9"/>
        <v>97.3</v>
      </c>
      <c r="R166" s="35" t="str">
        <f t="shared" si="7"/>
        <v>NO</v>
      </c>
      <c r="S166" s="35" t="str">
        <f t="shared" si="8"/>
        <v>Inviable Sanitariamente</v>
      </c>
      <c r="T166" s="149"/>
    </row>
    <row r="167" spans="1:20" s="146" customFormat="1" ht="39.950000000000003" customHeight="1">
      <c r="A167" s="310" t="s">
        <v>3530</v>
      </c>
      <c r="B167" s="231" t="s">
        <v>527</v>
      </c>
      <c r="C167" s="306" t="s">
        <v>2595</v>
      </c>
      <c r="D167" s="264">
        <v>94</v>
      </c>
      <c r="E167" s="34"/>
      <c r="F167" s="312"/>
      <c r="G167" s="34"/>
      <c r="H167" s="34"/>
      <c r="I167" s="34"/>
      <c r="J167" s="34"/>
      <c r="K167" s="34"/>
      <c r="L167" s="34"/>
      <c r="M167" s="34">
        <v>97.3</v>
      </c>
      <c r="N167" s="34"/>
      <c r="O167" s="312"/>
      <c r="P167" s="34"/>
      <c r="Q167" s="35">
        <f t="shared" si="9"/>
        <v>97.3</v>
      </c>
      <c r="R167" s="35" t="str">
        <f t="shared" si="7"/>
        <v>NO</v>
      </c>
      <c r="S167" s="35" t="str">
        <f t="shared" si="8"/>
        <v>Inviable Sanitariamente</v>
      </c>
      <c r="T167" s="149"/>
    </row>
    <row r="168" spans="1:20" s="146" customFormat="1" ht="39.950000000000003" customHeight="1">
      <c r="A168" s="310" t="s">
        <v>3530</v>
      </c>
      <c r="B168" s="231" t="s">
        <v>596</v>
      </c>
      <c r="C168" s="306" t="s">
        <v>2596</v>
      </c>
      <c r="D168" s="298">
        <v>43</v>
      </c>
      <c r="E168" s="34"/>
      <c r="F168" s="312"/>
      <c r="G168" s="312">
        <v>97.3</v>
      </c>
      <c r="H168" s="312"/>
      <c r="I168" s="34"/>
      <c r="J168" s="34"/>
      <c r="K168" s="34"/>
      <c r="L168" s="312"/>
      <c r="M168" s="34"/>
      <c r="N168" s="34"/>
      <c r="O168" s="275"/>
      <c r="P168" s="34"/>
      <c r="Q168" s="35">
        <f t="shared" si="9"/>
        <v>97.3</v>
      </c>
      <c r="R168" s="35" t="str">
        <f t="shared" si="7"/>
        <v>NO</v>
      </c>
      <c r="S168" s="35" t="str">
        <f t="shared" si="8"/>
        <v>Inviable Sanitariamente</v>
      </c>
      <c r="T168" s="149"/>
    </row>
    <row r="169" spans="1:20" s="146" customFormat="1" ht="39.950000000000003" customHeight="1">
      <c r="A169" s="310" t="s">
        <v>3530</v>
      </c>
      <c r="B169" s="231" t="s">
        <v>2597</v>
      </c>
      <c r="C169" s="306" t="s">
        <v>2598</v>
      </c>
      <c r="D169" s="264">
        <v>23</v>
      </c>
      <c r="E169" s="34"/>
      <c r="F169" s="34"/>
      <c r="G169" s="34"/>
      <c r="H169" s="312"/>
      <c r="I169" s="34">
        <v>96.4</v>
      </c>
      <c r="J169" s="34"/>
      <c r="K169" s="34"/>
      <c r="L169" s="312"/>
      <c r="M169" s="34"/>
      <c r="N169" s="312"/>
      <c r="O169" s="34"/>
      <c r="P169" s="34"/>
      <c r="Q169" s="35">
        <f t="shared" si="9"/>
        <v>96.4</v>
      </c>
      <c r="R169" s="35" t="str">
        <f t="shared" si="7"/>
        <v>NO</v>
      </c>
      <c r="S169" s="35" t="str">
        <f t="shared" si="8"/>
        <v>Inviable Sanitariamente</v>
      </c>
      <c r="T169" s="149"/>
    </row>
    <row r="170" spans="1:20" s="146" customFormat="1" ht="39.950000000000003" customHeight="1">
      <c r="A170" s="310" t="s">
        <v>3530</v>
      </c>
      <c r="B170" s="231" t="s">
        <v>2599</v>
      </c>
      <c r="C170" s="306" t="s">
        <v>2600</v>
      </c>
      <c r="D170" s="264">
        <v>62</v>
      </c>
      <c r="E170" s="34"/>
      <c r="F170" s="34"/>
      <c r="G170" s="34"/>
      <c r="H170" s="34"/>
      <c r="I170" s="312">
        <v>96.4</v>
      </c>
      <c r="J170" s="34"/>
      <c r="K170" s="312"/>
      <c r="L170" s="34"/>
      <c r="M170" s="34"/>
      <c r="N170" s="34"/>
      <c r="O170" s="312"/>
      <c r="P170" s="34"/>
      <c r="Q170" s="35">
        <f t="shared" si="9"/>
        <v>96.4</v>
      </c>
      <c r="R170" s="35" t="str">
        <f t="shared" si="7"/>
        <v>NO</v>
      </c>
      <c r="S170" s="35" t="str">
        <f t="shared" si="8"/>
        <v>Inviable Sanitariamente</v>
      </c>
      <c r="T170" s="149"/>
    </row>
    <row r="171" spans="1:20" s="146" customFormat="1" ht="39.950000000000003" customHeight="1">
      <c r="A171" s="310" t="s">
        <v>3530</v>
      </c>
      <c r="B171" s="231" t="s">
        <v>2601</v>
      </c>
      <c r="C171" s="306" t="s">
        <v>2602</v>
      </c>
      <c r="D171" s="298">
        <v>90</v>
      </c>
      <c r="E171" s="326"/>
      <c r="F171" s="326"/>
      <c r="G171" s="326"/>
      <c r="H171" s="325"/>
      <c r="I171" s="325"/>
      <c r="J171" s="326"/>
      <c r="K171" s="326"/>
      <c r="L171" s="326"/>
      <c r="M171" s="325">
        <v>97.3</v>
      </c>
      <c r="N171" s="325"/>
      <c r="O171" s="326"/>
      <c r="P171" s="326"/>
      <c r="Q171" s="35">
        <f t="shared" si="9"/>
        <v>97.3</v>
      </c>
      <c r="R171" s="35" t="str">
        <f t="shared" si="7"/>
        <v>NO</v>
      </c>
      <c r="S171" s="35" t="str">
        <f t="shared" si="8"/>
        <v>Inviable Sanitariamente</v>
      </c>
      <c r="T171" s="149"/>
    </row>
    <row r="172" spans="1:20" s="146" customFormat="1" ht="39.950000000000003" customHeight="1">
      <c r="A172" s="310" t="s">
        <v>3530</v>
      </c>
      <c r="B172" s="231" t="s">
        <v>1353</v>
      </c>
      <c r="C172" s="306" t="s">
        <v>2603</v>
      </c>
      <c r="D172" s="264">
        <v>106</v>
      </c>
      <c r="E172" s="34"/>
      <c r="F172" s="34"/>
      <c r="G172" s="34">
        <v>96.4</v>
      </c>
      <c r="H172" s="34"/>
      <c r="I172" s="34"/>
      <c r="J172" s="34"/>
      <c r="K172" s="312"/>
      <c r="L172" s="34"/>
      <c r="M172" s="312"/>
      <c r="N172" s="312"/>
      <c r="O172" s="34"/>
      <c r="P172" s="34"/>
      <c r="Q172" s="35">
        <f t="shared" si="9"/>
        <v>96.4</v>
      </c>
      <c r="R172" s="35" t="str">
        <f t="shared" si="7"/>
        <v>NO</v>
      </c>
      <c r="S172" s="35" t="str">
        <f t="shared" si="8"/>
        <v>Inviable Sanitariamente</v>
      </c>
      <c r="T172" s="149"/>
    </row>
    <row r="173" spans="1:20" s="146" customFormat="1" ht="39.950000000000003" customHeight="1">
      <c r="A173" s="310" t="s">
        <v>3530</v>
      </c>
      <c r="B173" s="231" t="s">
        <v>2604</v>
      </c>
      <c r="C173" s="306" t="s">
        <v>2605</v>
      </c>
      <c r="D173" s="264">
        <v>54</v>
      </c>
      <c r="E173" s="34"/>
      <c r="F173" s="312"/>
      <c r="G173" s="34"/>
      <c r="H173" s="34">
        <v>96.4</v>
      </c>
      <c r="I173" s="34"/>
      <c r="J173" s="312"/>
      <c r="K173" s="34"/>
      <c r="L173" s="34"/>
      <c r="M173" s="34"/>
      <c r="N173" s="34"/>
      <c r="O173" s="34"/>
      <c r="P173" s="34"/>
      <c r="Q173" s="35">
        <f t="shared" si="9"/>
        <v>96.4</v>
      </c>
      <c r="R173" s="35" t="str">
        <f t="shared" ref="R173:R228" si="10">IF(Q173&lt;5,"SI","NO")</f>
        <v>NO</v>
      </c>
      <c r="S173" s="35" t="str">
        <f t="shared" si="8"/>
        <v>Inviable Sanitariamente</v>
      </c>
      <c r="T173" s="149"/>
    </row>
    <row r="174" spans="1:20" s="146" customFormat="1" ht="39.950000000000003" customHeight="1">
      <c r="A174" s="310" t="s">
        <v>3530</v>
      </c>
      <c r="B174" s="231" t="s">
        <v>2606</v>
      </c>
      <c r="C174" s="306" t="s">
        <v>2607</v>
      </c>
      <c r="D174" s="264">
        <v>31</v>
      </c>
      <c r="E174" s="34"/>
      <c r="F174" s="312"/>
      <c r="G174" s="34"/>
      <c r="H174" s="34">
        <v>96.4</v>
      </c>
      <c r="I174" s="34"/>
      <c r="J174" s="34"/>
      <c r="K174" s="34"/>
      <c r="L174" s="312"/>
      <c r="M174" s="34"/>
      <c r="N174" s="34"/>
      <c r="O174" s="312"/>
      <c r="P174" s="34"/>
      <c r="Q174" s="35">
        <f t="shared" si="9"/>
        <v>96.4</v>
      </c>
      <c r="R174" s="35" t="str">
        <f t="shared" si="10"/>
        <v>NO</v>
      </c>
      <c r="S174" s="35" t="str">
        <f t="shared" ref="S174:S231" si="11">IF(Q174&lt;=5,"Sin Riesgo",IF(Q174 &lt;=14,"Bajo",IF(Q174&lt;=35,"Medio",IF(Q174&lt;=80,"Alto","Inviable Sanitariamente"))))</f>
        <v>Inviable Sanitariamente</v>
      </c>
      <c r="T174" s="149"/>
    </row>
    <row r="175" spans="1:20" s="146" customFormat="1" ht="39.950000000000003" customHeight="1">
      <c r="A175" s="310" t="s">
        <v>3530</v>
      </c>
      <c r="B175" s="231" t="s">
        <v>1950</v>
      </c>
      <c r="C175" s="306" t="s">
        <v>2608</v>
      </c>
      <c r="D175" s="264">
        <v>52</v>
      </c>
      <c r="E175" s="34"/>
      <c r="F175" s="34"/>
      <c r="G175" s="335"/>
      <c r="H175" s="312">
        <v>96.4</v>
      </c>
      <c r="I175" s="34"/>
      <c r="J175" s="34"/>
      <c r="K175" s="34"/>
      <c r="L175" s="312"/>
      <c r="M175" s="312"/>
      <c r="N175" s="312"/>
      <c r="O175" s="34"/>
      <c r="P175" s="34"/>
      <c r="Q175" s="35">
        <f t="shared" si="9"/>
        <v>96.4</v>
      </c>
      <c r="R175" s="35" t="str">
        <f t="shared" si="10"/>
        <v>NO</v>
      </c>
      <c r="S175" s="35" t="str">
        <f t="shared" si="11"/>
        <v>Inviable Sanitariamente</v>
      </c>
      <c r="T175" s="149"/>
    </row>
    <row r="176" spans="1:20" s="146" customFormat="1" ht="39.950000000000003" customHeight="1">
      <c r="A176" s="439" t="s">
        <v>3530</v>
      </c>
      <c r="B176" s="440" t="s">
        <v>2609</v>
      </c>
      <c r="C176" s="440" t="s">
        <v>2610</v>
      </c>
      <c r="D176" s="233">
        <v>23</v>
      </c>
      <c r="E176" s="258"/>
      <c r="F176" s="258"/>
      <c r="G176" s="258"/>
      <c r="H176" s="258"/>
      <c r="I176" s="258"/>
      <c r="J176" s="258"/>
      <c r="K176" s="258"/>
      <c r="L176" s="258"/>
      <c r="M176" s="258"/>
      <c r="N176" s="258"/>
      <c r="O176" s="258"/>
      <c r="P176" s="258"/>
      <c r="Q176" s="35"/>
      <c r="R176" s="35"/>
      <c r="S176" s="35"/>
      <c r="T176" s="149"/>
    </row>
    <row r="177" spans="1:20" s="146" customFormat="1" ht="32.1" customHeight="1">
      <c r="A177" s="310" t="s">
        <v>3530</v>
      </c>
      <c r="B177" s="231" t="s">
        <v>1137</v>
      </c>
      <c r="C177" s="306" t="s">
        <v>2611</v>
      </c>
      <c r="D177" s="264">
        <v>27</v>
      </c>
      <c r="E177" s="34"/>
      <c r="F177" s="34"/>
      <c r="G177" s="34"/>
      <c r="H177" s="312"/>
      <c r="I177" s="312">
        <v>96.4</v>
      </c>
      <c r="J177" s="312"/>
      <c r="K177" s="34"/>
      <c r="L177" s="34"/>
      <c r="M177" s="34"/>
      <c r="N177" s="34"/>
      <c r="O177" s="312"/>
      <c r="P177" s="34"/>
      <c r="Q177" s="35">
        <f t="shared" si="9"/>
        <v>96.4</v>
      </c>
      <c r="R177" s="35" t="str">
        <f t="shared" si="10"/>
        <v>NO</v>
      </c>
      <c r="S177" s="35" t="str">
        <f t="shared" si="11"/>
        <v>Inviable Sanitariamente</v>
      </c>
      <c r="T177" s="149"/>
    </row>
    <row r="178" spans="1:20" s="146" customFormat="1" ht="32.1" customHeight="1">
      <c r="A178" s="310" t="s">
        <v>3530</v>
      </c>
      <c r="B178" s="231" t="s">
        <v>2612</v>
      </c>
      <c r="C178" s="306" t="s">
        <v>2613</v>
      </c>
      <c r="D178" s="264">
        <v>92</v>
      </c>
      <c r="E178" s="34"/>
      <c r="F178" s="34"/>
      <c r="G178" s="312"/>
      <c r="H178" s="34"/>
      <c r="I178" s="34">
        <v>96.4</v>
      </c>
      <c r="J178" s="34"/>
      <c r="K178" s="34"/>
      <c r="L178" s="34"/>
      <c r="M178" s="312"/>
      <c r="N178" s="312"/>
      <c r="O178" s="34"/>
      <c r="P178" s="34"/>
      <c r="Q178" s="35">
        <f t="shared" si="9"/>
        <v>96.4</v>
      </c>
      <c r="R178" s="35" t="str">
        <f t="shared" si="10"/>
        <v>NO</v>
      </c>
      <c r="S178" s="35" t="str">
        <f t="shared" si="11"/>
        <v>Inviable Sanitariamente</v>
      </c>
      <c r="T178" s="149"/>
    </row>
    <row r="179" spans="1:20" s="146" customFormat="1" ht="32.1" customHeight="1">
      <c r="A179" s="310" t="s">
        <v>3530</v>
      </c>
      <c r="B179" s="231" t="s">
        <v>2614</v>
      </c>
      <c r="C179" s="306" t="s">
        <v>2615</v>
      </c>
      <c r="D179" s="264">
        <v>80</v>
      </c>
      <c r="E179" s="34"/>
      <c r="F179" s="34"/>
      <c r="G179" s="34"/>
      <c r="H179" s="34"/>
      <c r="I179" s="34">
        <v>0</v>
      </c>
      <c r="J179" s="312"/>
      <c r="K179" s="34"/>
      <c r="L179" s="34"/>
      <c r="M179" s="34"/>
      <c r="N179" s="312"/>
      <c r="O179" s="34"/>
      <c r="P179" s="34"/>
      <c r="Q179" s="33">
        <f>AVERAGE(E179:P179)</f>
        <v>0</v>
      </c>
      <c r="R179" s="35" t="str">
        <f t="shared" si="10"/>
        <v>SI</v>
      </c>
      <c r="S179" s="35" t="str">
        <f t="shared" si="11"/>
        <v>Sin Riesgo</v>
      </c>
      <c r="T179" s="149"/>
    </row>
    <row r="180" spans="1:20" s="146" customFormat="1" ht="32.1" customHeight="1">
      <c r="A180" s="310" t="s">
        <v>3530</v>
      </c>
      <c r="B180" s="231" t="s">
        <v>1872</v>
      </c>
      <c r="C180" s="306" t="s">
        <v>2616</v>
      </c>
      <c r="D180" s="264">
        <v>35</v>
      </c>
      <c r="E180" s="34"/>
      <c r="F180" s="34"/>
      <c r="G180" s="34"/>
      <c r="H180" s="312"/>
      <c r="I180" s="312">
        <v>96.4</v>
      </c>
      <c r="J180" s="34"/>
      <c r="K180" s="34"/>
      <c r="L180" s="312"/>
      <c r="M180" s="312"/>
      <c r="N180" s="34"/>
      <c r="O180" s="34"/>
      <c r="P180" s="34"/>
      <c r="Q180" s="35">
        <f t="shared" si="9"/>
        <v>96.4</v>
      </c>
      <c r="R180" s="35" t="str">
        <f t="shared" si="10"/>
        <v>NO</v>
      </c>
      <c r="S180" s="35" t="str">
        <f t="shared" si="11"/>
        <v>Inviable Sanitariamente</v>
      </c>
      <c r="T180" s="149"/>
    </row>
    <row r="181" spans="1:20" s="146" customFormat="1" ht="32.1" customHeight="1">
      <c r="A181" s="310" t="s">
        <v>3530</v>
      </c>
      <c r="B181" s="231" t="s">
        <v>2617</v>
      </c>
      <c r="C181" s="306" t="s">
        <v>2618</v>
      </c>
      <c r="D181" s="264">
        <v>19</v>
      </c>
      <c r="E181" s="34"/>
      <c r="F181" s="34"/>
      <c r="G181" s="312">
        <v>0</v>
      </c>
      <c r="H181" s="34"/>
      <c r="I181" s="312"/>
      <c r="J181" s="34"/>
      <c r="K181" s="34"/>
      <c r="L181" s="312"/>
      <c r="M181" s="34"/>
      <c r="N181" s="34"/>
      <c r="O181" s="34"/>
      <c r="P181" s="34"/>
      <c r="Q181" s="35">
        <f t="shared" si="9"/>
        <v>0</v>
      </c>
      <c r="R181" s="35" t="str">
        <f t="shared" si="10"/>
        <v>SI</v>
      </c>
      <c r="S181" s="35" t="str">
        <f t="shared" si="11"/>
        <v>Sin Riesgo</v>
      </c>
      <c r="T181" s="149"/>
    </row>
    <row r="182" spans="1:20" s="146" customFormat="1" ht="32.1" customHeight="1">
      <c r="A182" s="310" t="s">
        <v>3530</v>
      </c>
      <c r="B182" s="231" t="s">
        <v>903</v>
      </c>
      <c r="C182" s="306" t="s">
        <v>2619</v>
      </c>
      <c r="D182" s="264">
        <v>84</v>
      </c>
      <c r="E182" s="34"/>
      <c r="F182" s="34"/>
      <c r="G182" s="34"/>
      <c r="H182" s="34"/>
      <c r="I182" s="312">
        <v>96.4</v>
      </c>
      <c r="J182" s="34"/>
      <c r="K182" s="34"/>
      <c r="L182" s="34"/>
      <c r="M182" s="312"/>
      <c r="N182" s="34"/>
      <c r="O182" s="312"/>
      <c r="P182" s="34"/>
      <c r="Q182" s="35">
        <f t="shared" si="9"/>
        <v>96.4</v>
      </c>
      <c r="R182" s="35" t="str">
        <f t="shared" si="10"/>
        <v>NO</v>
      </c>
      <c r="S182" s="35" t="str">
        <f t="shared" si="11"/>
        <v>Inviable Sanitariamente</v>
      </c>
      <c r="T182" s="149"/>
    </row>
    <row r="183" spans="1:20" s="146" customFormat="1" ht="32.1" customHeight="1">
      <c r="A183" s="310" t="s">
        <v>3530</v>
      </c>
      <c r="B183" s="231" t="s">
        <v>2622</v>
      </c>
      <c r="C183" s="306" t="s">
        <v>2623</v>
      </c>
      <c r="D183" s="264">
        <v>156</v>
      </c>
      <c r="E183" s="34"/>
      <c r="F183" s="312"/>
      <c r="G183" s="34"/>
      <c r="H183" s="34"/>
      <c r="I183" s="34"/>
      <c r="J183" s="312">
        <v>97.3</v>
      </c>
      <c r="K183" s="34"/>
      <c r="L183" s="34"/>
      <c r="M183" s="312"/>
      <c r="N183" s="34"/>
      <c r="O183" s="312"/>
      <c r="P183" s="34"/>
      <c r="Q183" s="35">
        <f t="shared" si="9"/>
        <v>97.3</v>
      </c>
      <c r="R183" s="35" t="str">
        <f t="shared" si="10"/>
        <v>NO</v>
      </c>
      <c r="S183" s="35" t="str">
        <f t="shared" si="11"/>
        <v>Inviable Sanitariamente</v>
      </c>
      <c r="T183" s="149"/>
    </row>
    <row r="184" spans="1:20" s="146" customFormat="1" ht="32.1" customHeight="1">
      <c r="A184" s="310" t="s">
        <v>3530</v>
      </c>
      <c r="B184" s="231" t="s">
        <v>2624</v>
      </c>
      <c r="C184" s="306" t="s">
        <v>2625</v>
      </c>
      <c r="D184" s="264">
        <v>82</v>
      </c>
      <c r="E184" s="34"/>
      <c r="F184" s="34"/>
      <c r="G184" s="34"/>
      <c r="H184" s="34">
        <v>96.4</v>
      </c>
      <c r="I184" s="34"/>
      <c r="J184" s="34"/>
      <c r="K184" s="34"/>
      <c r="L184" s="312"/>
      <c r="M184" s="34"/>
      <c r="N184" s="312"/>
      <c r="O184" s="34"/>
      <c r="P184" s="34"/>
      <c r="Q184" s="35">
        <f t="shared" si="9"/>
        <v>96.4</v>
      </c>
      <c r="R184" s="35" t="str">
        <f t="shared" si="10"/>
        <v>NO</v>
      </c>
      <c r="S184" s="35" t="str">
        <f t="shared" si="11"/>
        <v>Inviable Sanitariamente</v>
      </c>
      <c r="T184" s="149"/>
    </row>
    <row r="185" spans="1:20" s="146" customFormat="1" ht="32.1" customHeight="1">
      <c r="A185" s="310" t="s">
        <v>3530</v>
      </c>
      <c r="B185" s="231" t="s">
        <v>2626</v>
      </c>
      <c r="C185" s="306" t="s">
        <v>2627</v>
      </c>
      <c r="D185" s="264">
        <v>108</v>
      </c>
      <c r="E185" s="34"/>
      <c r="F185" s="312"/>
      <c r="G185" s="34">
        <v>96.4</v>
      </c>
      <c r="H185" s="312"/>
      <c r="I185" s="34"/>
      <c r="J185" s="312"/>
      <c r="K185" s="34"/>
      <c r="L185" s="312"/>
      <c r="M185" s="34"/>
      <c r="N185" s="312"/>
      <c r="O185" s="34"/>
      <c r="P185" s="34"/>
      <c r="Q185" s="35">
        <f t="shared" si="9"/>
        <v>96.4</v>
      </c>
      <c r="R185" s="35" t="str">
        <f t="shared" si="10"/>
        <v>NO</v>
      </c>
      <c r="S185" s="35" t="str">
        <f t="shared" si="11"/>
        <v>Inviable Sanitariamente</v>
      </c>
      <c r="T185" s="149"/>
    </row>
    <row r="186" spans="1:20" s="146" customFormat="1" ht="32.1" customHeight="1">
      <c r="A186" s="310" t="s">
        <v>3530</v>
      </c>
      <c r="B186" s="231" t="s">
        <v>2628</v>
      </c>
      <c r="C186" s="306" t="s">
        <v>2629</v>
      </c>
      <c r="D186" s="264">
        <v>22</v>
      </c>
      <c r="E186" s="34"/>
      <c r="F186" s="34"/>
      <c r="G186" s="34"/>
      <c r="H186" s="312"/>
      <c r="I186" s="34">
        <v>36.1</v>
      </c>
      <c r="J186" s="312"/>
      <c r="K186" s="34"/>
      <c r="L186" s="312"/>
      <c r="M186" s="34"/>
      <c r="N186" s="34"/>
      <c r="O186" s="34"/>
      <c r="P186" s="34"/>
      <c r="Q186" s="35">
        <f t="shared" si="9"/>
        <v>36.1</v>
      </c>
      <c r="R186" s="35" t="str">
        <f t="shared" si="10"/>
        <v>NO</v>
      </c>
      <c r="S186" s="35" t="str">
        <f t="shared" si="11"/>
        <v>Alto</v>
      </c>
      <c r="T186" s="149"/>
    </row>
    <row r="187" spans="1:20" s="146" customFormat="1" ht="32.1" customHeight="1">
      <c r="A187" s="310" t="s">
        <v>3530</v>
      </c>
      <c r="B187" s="231" t="s">
        <v>2630</v>
      </c>
      <c r="C187" s="306" t="s">
        <v>2631</v>
      </c>
      <c r="D187" s="264">
        <v>98</v>
      </c>
      <c r="E187" s="34"/>
      <c r="F187" s="34"/>
      <c r="G187" s="34"/>
      <c r="H187" s="34">
        <v>97.3</v>
      </c>
      <c r="I187" s="312"/>
      <c r="J187" s="34"/>
      <c r="K187" s="312"/>
      <c r="L187" s="34"/>
      <c r="M187" s="34"/>
      <c r="N187" s="312"/>
      <c r="O187" s="34"/>
      <c r="P187" s="34"/>
      <c r="Q187" s="35">
        <f t="shared" si="9"/>
        <v>97.3</v>
      </c>
      <c r="R187" s="35" t="str">
        <f t="shared" si="10"/>
        <v>NO</v>
      </c>
      <c r="S187" s="35" t="str">
        <f t="shared" si="11"/>
        <v>Inviable Sanitariamente</v>
      </c>
      <c r="T187" s="149"/>
    </row>
    <row r="188" spans="1:20" s="146" customFormat="1" ht="32.1" customHeight="1">
      <c r="A188" s="437" t="s">
        <v>3530</v>
      </c>
      <c r="B188" s="438" t="s">
        <v>2632</v>
      </c>
      <c r="C188" s="440" t="s">
        <v>2633</v>
      </c>
      <c r="D188" s="233">
        <v>60</v>
      </c>
      <c r="E188" s="258"/>
      <c r="F188" s="258"/>
      <c r="G188" s="258"/>
      <c r="H188" s="258"/>
      <c r="I188" s="258"/>
      <c r="J188" s="258"/>
      <c r="K188" s="258"/>
      <c r="L188" s="258"/>
      <c r="M188" s="258">
        <v>97.3</v>
      </c>
      <c r="N188" s="258"/>
      <c r="O188" s="258"/>
      <c r="P188" s="258"/>
      <c r="Q188" s="35">
        <f t="shared" si="9"/>
        <v>97.3</v>
      </c>
      <c r="R188" s="35" t="str">
        <f t="shared" si="10"/>
        <v>NO</v>
      </c>
      <c r="S188" s="35" t="str">
        <f t="shared" si="11"/>
        <v>Inviable Sanitariamente</v>
      </c>
      <c r="T188" s="149"/>
    </row>
    <row r="189" spans="1:20" s="146" customFormat="1" ht="32.1" customHeight="1">
      <c r="A189" s="439" t="s">
        <v>3530</v>
      </c>
      <c r="B189" s="438" t="s">
        <v>2634</v>
      </c>
      <c r="C189" s="440" t="s">
        <v>2635</v>
      </c>
      <c r="D189" s="264">
        <v>201</v>
      </c>
      <c r="E189" s="34"/>
      <c r="F189" s="34"/>
      <c r="G189" s="34"/>
      <c r="H189" s="34"/>
      <c r="I189" s="312"/>
      <c r="J189" s="34"/>
      <c r="K189" s="34"/>
      <c r="L189" s="34"/>
      <c r="M189" s="34">
        <v>97.3</v>
      </c>
      <c r="N189" s="312"/>
      <c r="O189" s="34"/>
      <c r="P189" s="34"/>
      <c r="Q189" s="35">
        <f t="shared" si="9"/>
        <v>97.3</v>
      </c>
      <c r="R189" s="35" t="str">
        <f t="shared" si="10"/>
        <v>NO</v>
      </c>
      <c r="S189" s="35" t="str">
        <f t="shared" si="11"/>
        <v>Inviable Sanitariamente</v>
      </c>
      <c r="T189" s="149"/>
    </row>
    <row r="190" spans="1:20" s="146" customFormat="1" ht="32.1" customHeight="1">
      <c r="A190" s="439" t="s">
        <v>3530</v>
      </c>
      <c r="B190" s="438" t="s">
        <v>2636</v>
      </c>
      <c r="C190" s="440" t="s">
        <v>2637</v>
      </c>
      <c r="D190" s="264">
        <v>48</v>
      </c>
      <c r="E190" s="34"/>
      <c r="F190" s="34"/>
      <c r="G190" s="312">
        <v>97.3</v>
      </c>
      <c r="H190" s="312"/>
      <c r="I190" s="34"/>
      <c r="J190" s="317"/>
      <c r="K190" s="34"/>
      <c r="L190" s="312"/>
      <c r="M190" s="34"/>
      <c r="N190" s="34"/>
      <c r="O190" s="34"/>
      <c r="P190" s="34"/>
      <c r="Q190" s="35">
        <f t="shared" si="9"/>
        <v>97.3</v>
      </c>
      <c r="R190" s="35" t="str">
        <f t="shared" si="10"/>
        <v>NO</v>
      </c>
      <c r="S190" s="35" t="str">
        <f t="shared" si="11"/>
        <v>Inviable Sanitariamente</v>
      </c>
      <c r="T190" s="149"/>
    </row>
    <row r="191" spans="1:20" s="146" customFormat="1" ht="32.1" customHeight="1">
      <c r="A191" s="439" t="s">
        <v>3530</v>
      </c>
      <c r="B191" s="438" t="s">
        <v>2638</v>
      </c>
      <c r="C191" s="440" t="s">
        <v>2639</v>
      </c>
      <c r="D191" s="264">
        <v>52</v>
      </c>
      <c r="E191" s="34"/>
      <c r="F191" s="312"/>
      <c r="G191" s="312">
        <v>97.3</v>
      </c>
      <c r="H191" s="34"/>
      <c r="I191" s="34"/>
      <c r="J191" s="34"/>
      <c r="K191" s="34"/>
      <c r="L191" s="312"/>
      <c r="M191" s="34"/>
      <c r="N191" s="34"/>
      <c r="O191" s="34"/>
      <c r="P191" s="34"/>
      <c r="Q191" s="35">
        <f t="shared" si="9"/>
        <v>97.3</v>
      </c>
      <c r="R191" s="35" t="str">
        <f t="shared" si="10"/>
        <v>NO</v>
      </c>
      <c r="S191" s="35" t="str">
        <f t="shared" si="11"/>
        <v>Inviable Sanitariamente</v>
      </c>
      <c r="T191" s="149"/>
    </row>
    <row r="192" spans="1:20" s="146" customFormat="1" ht="32.1" customHeight="1">
      <c r="A192" s="439" t="s">
        <v>3530</v>
      </c>
      <c r="B192" s="438" t="s">
        <v>2640</v>
      </c>
      <c r="C192" s="440" t="s">
        <v>2641</v>
      </c>
      <c r="D192" s="264">
        <v>118</v>
      </c>
      <c r="E192" s="280"/>
      <c r="F192" s="365"/>
      <c r="G192" s="280"/>
      <c r="H192" s="365">
        <v>97.3</v>
      </c>
      <c r="I192" s="280"/>
      <c r="J192" s="34"/>
      <c r="K192" s="34"/>
      <c r="L192" s="34"/>
      <c r="M192" s="34"/>
      <c r="N192" s="34"/>
      <c r="O192" s="34"/>
      <c r="P192" s="34"/>
      <c r="Q192" s="35">
        <f t="shared" si="9"/>
        <v>97.3</v>
      </c>
      <c r="R192" s="35" t="str">
        <f t="shared" si="10"/>
        <v>NO</v>
      </c>
      <c r="S192" s="35" t="str">
        <f t="shared" si="11"/>
        <v>Inviable Sanitariamente</v>
      </c>
      <c r="T192" s="149"/>
    </row>
    <row r="193" spans="1:20" s="146" customFormat="1" ht="32.1" customHeight="1">
      <c r="A193" s="439" t="s">
        <v>3530</v>
      </c>
      <c r="B193" s="440" t="s">
        <v>4139</v>
      </c>
      <c r="C193" s="440" t="s">
        <v>4142</v>
      </c>
      <c r="D193" s="264">
        <v>119</v>
      </c>
      <c r="E193" s="34"/>
      <c r="F193" s="34"/>
      <c r="G193" s="34">
        <v>0</v>
      </c>
      <c r="H193" s="34"/>
      <c r="I193" s="34"/>
      <c r="J193" s="34"/>
      <c r="K193" s="34"/>
      <c r="L193" s="34"/>
      <c r="M193" s="34"/>
      <c r="N193" s="34"/>
      <c r="O193" s="34"/>
      <c r="P193" s="34"/>
      <c r="Q193" s="35">
        <f>AVERAGE(E193:P193)</f>
        <v>0</v>
      </c>
      <c r="R193" s="35" t="str">
        <f>IF(Q193&lt;5,"SI","NO")</f>
        <v>SI</v>
      </c>
      <c r="S193" s="35" t="str">
        <f>IF(Q193&lt;=5,"Sin Riesgo",IF(Q193 &lt;=14,"Bajo",IF(Q193&lt;=35,"Medio",IF(Q193&lt;=80,"Alto","Inviable Sanitariamente"))))</f>
        <v>Sin Riesgo</v>
      </c>
      <c r="T193" s="149"/>
    </row>
    <row r="194" spans="1:20" s="146" customFormat="1" ht="32.1" customHeight="1">
      <c r="A194" s="439" t="s">
        <v>3530</v>
      </c>
      <c r="B194" s="440" t="s">
        <v>4140</v>
      </c>
      <c r="C194" s="440" t="s">
        <v>4141</v>
      </c>
      <c r="D194" s="264">
        <v>156</v>
      </c>
      <c r="E194" s="34"/>
      <c r="F194" s="34"/>
      <c r="G194" s="34"/>
      <c r="H194" s="34"/>
      <c r="I194" s="34"/>
      <c r="J194" s="34">
        <v>96.4</v>
      </c>
      <c r="K194" s="34"/>
      <c r="L194" s="34"/>
      <c r="M194" s="34"/>
      <c r="N194" s="34"/>
      <c r="O194" s="34"/>
      <c r="P194" s="34"/>
      <c r="Q194" s="35">
        <f>AVERAGE(E194:P194)</f>
        <v>96.4</v>
      </c>
      <c r="R194" s="35" t="str">
        <f>IF(Q194&lt;5,"SI","NO")</f>
        <v>NO</v>
      </c>
      <c r="S194" s="35" t="str">
        <f>IF(Q194&lt;=5,"Sin Riesgo",IF(Q194 &lt;=14,"Bajo",IF(Q194&lt;=35,"Medio",IF(Q194&lt;=80,"Alto","Inviable Sanitariamente"))))</f>
        <v>Inviable Sanitariamente</v>
      </c>
      <c r="T194" s="149"/>
    </row>
    <row r="195" spans="1:20" s="146" customFormat="1" ht="32.1" customHeight="1">
      <c r="A195" s="439" t="s">
        <v>143</v>
      </c>
      <c r="B195" s="438" t="s">
        <v>2642</v>
      </c>
      <c r="C195" s="440" t="s">
        <v>2643</v>
      </c>
      <c r="D195" s="264">
        <v>90</v>
      </c>
      <c r="E195" s="34"/>
      <c r="F195" s="34"/>
      <c r="G195" s="34"/>
      <c r="H195" s="34"/>
      <c r="I195" s="34"/>
      <c r="J195" s="34"/>
      <c r="K195" s="34"/>
      <c r="L195" s="34"/>
      <c r="M195" s="34">
        <v>97.35</v>
      </c>
      <c r="N195" s="34"/>
      <c r="O195" s="34"/>
      <c r="P195" s="34"/>
      <c r="Q195" s="35">
        <f t="shared" si="9"/>
        <v>97.35</v>
      </c>
      <c r="R195" s="35" t="str">
        <f t="shared" si="10"/>
        <v>NO</v>
      </c>
      <c r="S195" s="35" t="str">
        <f t="shared" si="11"/>
        <v>Inviable Sanitariamente</v>
      </c>
      <c r="T195" s="149"/>
    </row>
    <row r="196" spans="1:20" s="146" customFormat="1" ht="32.1" customHeight="1">
      <c r="A196" s="437" t="s">
        <v>143</v>
      </c>
      <c r="B196" s="438" t="s">
        <v>2644</v>
      </c>
      <c r="C196" s="440" t="s">
        <v>2645</v>
      </c>
      <c r="D196" s="233">
        <v>12</v>
      </c>
      <c r="E196" s="258"/>
      <c r="F196" s="258"/>
      <c r="G196" s="258"/>
      <c r="H196" s="258"/>
      <c r="I196" s="258"/>
      <c r="J196" s="258"/>
      <c r="K196" s="258">
        <v>97.3</v>
      </c>
      <c r="L196" s="258"/>
      <c r="M196" s="258"/>
      <c r="N196" s="258"/>
      <c r="O196" s="258"/>
      <c r="P196" s="258"/>
      <c r="Q196" s="35">
        <f t="shared" si="9"/>
        <v>97.3</v>
      </c>
      <c r="R196" s="35" t="str">
        <f t="shared" si="10"/>
        <v>NO</v>
      </c>
      <c r="S196" s="35" t="str">
        <f t="shared" si="11"/>
        <v>Inviable Sanitariamente</v>
      </c>
      <c r="T196" s="149"/>
    </row>
    <row r="197" spans="1:20" s="146" customFormat="1" ht="32.1" customHeight="1">
      <c r="A197" s="437" t="s">
        <v>143</v>
      </c>
      <c r="B197" s="438" t="s">
        <v>2646</v>
      </c>
      <c r="C197" s="440" t="s">
        <v>2647</v>
      </c>
      <c r="D197" s="233">
        <v>9</v>
      </c>
      <c r="E197" s="258"/>
      <c r="F197" s="258"/>
      <c r="G197" s="258"/>
      <c r="H197" s="258"/>
      <c r="I197" s="258"/>
      <c r="J197" s="258"/>
      <c r="K197" s="258">
        <v>97.3</v>
      </c>
      <c r="L197" s="258"/>
      <c r="M197" s="258"/>
      <c r="N197" s="258"/>
      <c r="O197" s="258"/>
      <c r="P197" s="258"/>
      <c r="Q197" s="35">
        <f t="shared" si="9"/>
        <v>97.3</v>
      </c>
      <c r="R197" s="35" t="str">
        <f t="shared" si="10"/>
        <v>NO</v>
      </c>
      <c r="S197" s="35" t="str">
        <f t="shared" si="11"/>
        <v>Inviable Sanitariamente</v>
      </c>
      <c r="T197" s="149"/>
    </row>
    <row r="198" spans="1:20" s="146" customFormat="1" ht="32.1" customHeight="1">
      <c r="A198" s="439" t="s">
        <v>143</v>
      </c>
      <c r="B198" s="438" t="s">
        <v>2541</v>
      </c>
      <c r="C198" s="440" t="s">
        <v>2648</v>
      </c>
      <c r="D198" s="264">
        <v>48</v>
      </c>
      <c r="E198" s="34"/>
      <c r="F198" s="34"/>
      <c r="G198" s="34"/>
      <c r="H198" s="34"/>
      <c r="I198" s="34"/>
      <c r="J198" s="34"/>
      <c r="K198" s="34"/>
      <c r="L198" s="34"/>
      <c r="M198" s="34"/>
      <c r="N198" s="34"/>
      <c r="O198" s="34"/>
      <c r="P198" s="34">
        <v>97.3</v>
      </c>
      <c r="Q198" s="35">
        <f t="shared" ref="Q198:Q204" si="12">AVERAGE(E198:P198)</f>
        <v>97.3</v>
      </c>
      <c r="R198" s="35" t="str">
        <f t="shared" si="10"/>
        <v>NO</v>
      </c>
      <c r="S198" s="35" t="str">
        <f t="shared" si="11"/>
        <v>Inviable Sanitariamente</v>
      </c>
      <c r="T198" s="149"/>
    </row>
    <row r="199" spans="1:20" s="146" customFormat="1" ht="32.1" customHeight="1">
      <c r="A199" s="437" t="s">
        <v>143</v>
      </c>
      <c r="B199" s="438" t="s">
        <v>2649</v>
      </c>
      <c r="C199" s="440" t="s">
        <v>2650</v>
      </c>
      <c r="D199" s="233">
        <v>49</v>
      </c>
      <c r="E199" s="258"/>
      <c r="F199" s="258"/>
      <c r="G199" s="258"/>
      <c r="H199" s="258"/>
      <c r="I199" s="258"/>
      <c r="J199" s="258"/>
      <c r="K199" s="258">
        <v>97.35</v>
      </c>
      <c r="L199" s="258"/>
      <c r="M199" s="258"/>
      <c r="N199" s="258"/>
      <c r="O199" s="258"/>
      <c r="P199" s="258"/>
      <c r="Q199" s="35">
        <f t="shared" si="12"/>
        <v>97.35</v>
      </c>
      <c r="R199" s="35" t="str">
        <f t="shared" si="10"/>
        <v>NO</v>
      </c>
      <c r="S199" s="35" t="str">
        <f t="shared" si="11"/>
        <v>Inviable Sanitariamente</v>
      </c>
      <c r="T199" s="149"/>
    </row>
    <row r="200" spans="1:20" s="146" customFormat="1" ht="32.1" customHeight="1">
      <c r="A200" s="310" t="s">
        <v>143</v>
      </c>
      <c r="B200" s="231" t="s">
        <v>2651</v>
      </c>
      <c r="C200" s="306" t="s">
        <v>2652</v>
      </c>
      <c r="D200" s="264">
        <v>35</v>
      </c>
      <c r="E200" s="34"/>
      <c r="F200" s="34"/>
      <c r="G200" s="34"/>
      <c r="H200" s="34"/>
      <c r="I200" s="34">
        <v>97.3</v>
      </c>
      <c r="J200" s="34"/>
      <c r="K200" s="34"/>
      <c r="L200" s="34"/>
      <c r="M200" s="34"/>
      <c r="N200" s="34"/>
      <c r="O200" s="34"/>
      <c r="P200" s="34"/>
      <c r="Q200" s="35">
        <f t="shared" si="12"/>
        <v>97.3</v>
      </c>
      <c r="R200" s="35" t="str">
        <f t="shared" si="10"/>
        <v>NO</v>
      </c>
      <c r="S200" s="35" t="str">
        <f t="shared" si="11"/>
        <v>Inviable Sanitariamente</v>
      </c>
      <c r="T200" s="149"/>
    </row>
    <row r="201" spans="1:20" s="146" customFormat="1" ht="32.1" customHeight="1">
      <c r="A201" s="310" t="s">
        <v>143</v>
      </c>
      <c r="B201" s="231" t="s">
        <v>2653</v>
      </c>
      <c r="C201" s="306" t="s">
        <v>2654</v>
      </c>
      <c r="D201" s="298">
        <v>43</v>
      </c>
      <c r="E201" s="34"/>
      <c r="F201" s="34"/>
      <c r="G201" s="34"/>
      <c r="H201" s="34"/>
      <c r="I201" s="34"/>
      <c r="J201" s="34"/>
      <c r="K201" s="34">
        <v>97.3</v>
      </c>
      <c r="L201" s="34"/>
      <c r="M201" s="34"/>
      <c r="N201" s="34"/>
      <c r="O201" s="34"/>
      <c r="P201" s="34"/>
      <c r="Q201" s="35">
        <f t="shared" si="12"/>
        <v>97.3</v>
      </c>
      <c r="R201" s="35" t="str">
        <f t="shared" si="10"/>
        <v>NO</v>
      </c>
      <c r="S201" s="35" t="str">
        <f t="shared" si="11"/>
        <v>Inviable Sanitariamente</v>
      </c>
      <c r="T201" s="149"/>
    </row>
    <row r="202" spans="1:20" s="146" customFormat="1" ht="32.1" customHeight="1">
      <c r="A202" s="310" t="s">
        <v>143</v>
      </c>
      <c r="B202" s="231" t="s">
        <v>2655</v>
      </c>
      <c r="C202" s="306" t="s">
        <v>2656</v>
      </c>
      <c r="D202" s="264">
        <v>122</v>
      </c>
      <c r="E202" s="34"/>
      <c r="F202" s="34"/>
      <c r="G202" s="34">
        <v>97.3</v>
      </c>
      <c r="H202" s="34"/>
      <c r="I202" s="34"/>
      <c r="J202" s="34"/>
      <c r="K202" s="34"/>
      <c r="L202" s="34"/>
      <c r="M202" s="34"/>
      <c r="N202" s="34"/>
      <c r="O202" s="34"/>
      <c r="P202" s="34"/>
      <c r="Q202" s="35">
        <f t="shared" si="12"/>
        <v>97.3</v>
      </c>
      <c r="R202" s="35" t="str">
        <f t="shared" si="10"/>
        <v>NO</v>
      </c>
      <c r="S202" s="35" t="str">
        <f t="shared" si="11"/>
        <v>Inviable Sanitariamente</v>
      </c>
      <c r="T202" s="149"/>
    </row>
    <row r="203" spans="1:20" s="146" customFormat="1" ht="32.1" customHeight="1">
      <c r="A203" s="439" t="s">
        <v>143</v>
      </c>
      <c r="B203" s="440" t="s">
        <v>767</v>
      </c>
      <c r="C203" s="440" t="s">
        <v>2657</v>
      </c>
      <c r="D203" s="233">
        <v>55</v>
      </c>
      <c r="E203" s="258"/>
      <c r="F203" s="258"/>
      <c r="G203" s="258"/>
      <c r="H203" s="258"/>
      <c r="I203" s="258"/>
      <c r="J203" s="258"/>
      <c r="K203" s="258">
        <v>97.3</v>
      </c>
      <c r="L203" s="258"/>
      <c r="M203" s="258"/>
      <c r="N203" s="258"/>
      <c r="O203" s="258"/>
      <c r="P203" s="258"/>
      <c r="Q203" s="35">
        <f t="shared" si="12"/>
        <v>97.3</v>
      </c>
      <c r="R203" s="35" t="str">
        <f t="shared" si="10"/>
        <v>NO</v>
      </c>
      <c r="S203" s="35" t="str">
        <f t="shared" si="11"/>
        <v>Inviable Sanitariamente</v>
      </c>
      <c r="T203" s="149"/>
    </row>
    <row r="204" spans="1:20" s="146" customFormat="1" ht="32.1" customHeight="1">
      <c r="A204" s="439" t="s">
        <v>143</v>
      </c>
      <c r="B204" s="440" t="s">
        <v>2644</v>
      </c>
      <c r="C204" s="440" t="s">
        <v>2658</v>
      </c>
      <c r="D204" s="233">
        <v>20</v>
      </c>
      <c r="E204" s="258"/>
      <c r="F204" s="258"/>
      <c r="G204" s="258"/>
      <c r="H204" s="258"/>
      <c r="I204" s="258"/>
      <c r="J204" s="258">
        <v>97.35</v>
      </c>
      <c r="K204" s="258"/>
      <c r="L204" s="258"/>
      <c r="M204" s="258"/>
      <c r="N204" s="258"/>
      <c r="O204" s="258"/>
      <c r="P204" s="258"/>
      <c r="Q204" s="35">
        <f t="shared" si="12"/>
        <v>97.35</v>
      </c>
      <c r="R204" s="35" t="str">
        <f t="shared" si="10"/>
        <v>NO</v>
      </c>
      <c r="S204" s="35" t="str">
        <f t="shared" si="11"/>
        <v>Inviable Sanitariamente</v>
      </c>
      <c r="T204" s="149"/>
    </row>
    <row r="205" spans="1:20" s="146" customFormat="1" ht="32.1" customHeight="1">
      <c r="A205" s="439" t="s">
        <v>143</v>
      </c>
      <c r="B205" s="440" t="s">
        <v>2659</v>
      </c>
      <c r="C205" s="440" t="s">
        <v>2660</v>
      </c>
      <c r="D205" s="233">
        <v>30</v>
      </c>
      <c r="E205" s="258"/>
      <c r="F205" s="258"/>
      <c r="G205" s="258"/>
      <c r="H205" s="258"/>
      <c r="I205" s="258"/>
      <c r="J205" s="258"/>
      <c r="K205" s="258">
        <v>97.3</v>
      </c>
      <c r="L205" s="258"/>
      <c r="M205" s="258"/>
      <c r="N205" s="258"/>
      <c r="O205" s="258"/>
      <c r="P205" s="258"/>
      <c r="Q205" s="35">
        <f t="shared" ref="Q205:Q224" si="13">AVERAGE(E205:P205)</f>
        <v>97.3</v>
      </c>
      <c r="R205" s="35" t="str">
        <f t="shared" ref="R205:R224" si="14">IF(Q205&lt;5,"SI","NO")</f>
        <v>NO</v>
      </c>
      <c r="S205" s="35" t="str">
        <f t="shared" ref="S205:S224" si="15">IF(Q205&lt;=5,"Sin Riesgo",IF(Q205 &lt;=14,"Bajo",IF(Q205&lt;=35,"Medio",IF(Q205&lt;=80,"Alto","Inviable Sanitariamente"))))</f>
        <v>Inviable Sanitariamente</v>
      </c>
      <c r="T205" s="149"/>
    </row>
    <row r="206" spans="1:20" s="146" customFormat="1" ht="32.1" customHeight="1">
      <c r="A206" s="439" t="s">
        <v>143</v>
      </c>
      <c r="B206" s="440" t="s">
        <v>2661</v>
      </c>
      <c r="C206" s="440" t="s">
        <v>2662</v>
      </c>
      <c r="D206" s="233">
        <v>42</v>
      </c>
      <c r="E206" s="258"/>
      <c r="F206" s="258"/>
      <c r="G206" s="258"/>
      <c r="H206" s="258"/>
      <c r="I206" s="258"/>
      <c r="J206" s="258"/>
      <c r="K206" s="258">
        <v>97.35</v>
      </c>
      <c r="L206" s="258"/>
      <c r="M206" s="258"/>
      <c r="N206" s="258"/>
      <c r="O206" s="258"/>
      <c r="P206" s="258"/>
      <c r="Q206" s="35">
        <f t="shared" si="13"/>
        <v>97.35</v>
      </c>
      <c r="R206" s="35" t="str">
        <f t="shared" si="14"/>
        <v>NO</v>
      </c>
      <c r="S206" s="35" t="str">
        <f t="shared" si="15"/>
        <v>Inviable Sanitariamente</v>
      </c>
      <c r="T206" s="149"/>
    </row>
    <row r="207" spans="1:20" s="146" customFormat="1" ht="32.1" customHeight="1">
      <c r="A207" s="439" t="s">
        <v>143</v>
      </c>
      <c r="B207" s="440" t="s">
        <v>2663</v>
      </c>
      <c r="C207" s="440" t="s">
        <v>2664</v>
      </c>
      <c r="D207" s="233">
        <v>100</v>
      </c>
      <c r="E207" s="258"/>
      <c r="F207" s="258"/>
      <c r="G207" s="258"/>
      <c r="H207" s="258"/>
      <c r="I207" s="258"/>
      <c r="J207" s="258"/>
      <c r="K207" s="258">
        <v>97.35</v>
      </c>
      <c r="L207" s="258"/>
      <c r="M207" s="258"/>
      <c r="N207" s="258"/>
      <c r="O207" s="258"/>
      <c r="P207" s="258"/>
      <c r="Q207" s="35">
        <f t="shared" si="13"/>
        <v>97.35</v>
      </c>
      <c r="R207" s="35" t="str">
        <f t="shared" si="14"/>
        <v>NO</v>
      </c>
      <c r="S207" s="35" t="str">
        <f t="shared" si="15"/>
        <v>Inviable Sanitariamente</v>
      </c>
      <c r="T207" s="149"/>
    </row>
    <row r="208" spans="1:20" s="146" customFormat="1" ht="32.1" customHeight="1">
      <c r="A208" s="439" t="s">
        <v>143</v>
      </c>
      <c r="B208" s="440" t="s">
        <v>2665</v>
      </c>
      <c r="C208" s="440" t="s">
        <v>2666</v>
      </c>
      <c r="D208" s="264">
        <v>20</v>
      </c>
      <c r="E208" s="34"/>
      <c r="F208" s="34"/>
      <c r="G208" s="298"/>
      <c r="H208" s="34"/>
      <c r="I208" s="34"/>
      <c r="J208" s="34"/>
      <c r="K208" s="34">
        <v>97.3</v>
      </c>
      <c r="L208" s="34"/>
      <c r="M208" s="34"/>
      <c r="N208" s="34"/>
      <c r="O208" s="34"/>
      <c r="P208" s="34"/>
      <c r="Q208" s="35">
        <f t="shared" si="13"/>
        <v>97.3</v>
      </c>
      <c r="R208" s="35" t="str">
        <f t="shared" si="14"/>
        <v>NO</v>
      </c>
      <c r="S208" s="35" t="str">
        <f t="shared" si="15"/>
        <v>Inviable Sanitariamente</v>
      </c>
      <c r="T208" s="149"/>
    </row>
    <row r="209" spans="1:20" s="146" customFormat="1" ht="32.1" customHeight="1">
      <c r="A209" s="439" t="s">
        <v>143</v>
      </c>
      <c r="B209" s="440" t="s">
        <v>2667</v>
      </c>
      <c r="C209" s="440" t="s">
        <v>2668</v>
      </c>
      <c r="D209" s="233">
        <v>250</v>
      </c>
      <c r="E209" s="258"/>
      <c r="F209" s="258"/>
      <c r="G209" s="258"/>
      <c r="H209" s="258"/>
      <c r="I209" s="258"/>
      <c r="J209" s="258"/>
      <c r="K209" s="258"/>
      <c r="L209" s="258"/>
      <c r="M209" s="258"/>
      <c r="N209" s="258"/>
      <c r="O209" s="258"/>
      <c r="P209" s="258"/>
      <c r="Q209" s="35"/>
      <c r="R209" s="35"/>
      <c r="S209" s="35"/>
      <c r="T209" s="149"/>
    </row>
    <row r="210" spans="1:20" s="146" customFormat="1" ht="32.1" customHeight="1">
      <c r="A210" s="439" t="s">
        <v>143</v>
      </c>
      <c r="B210" s="440" t="s">
        <v>1302</v>
      </c>
      <c r="C210" s="440" t="s">
        <v>2669</v>
      </c>
      <c r="D210" s="233">
        <v>45</v>
      </c>
      <c r="E210" s="258"/>
      <c r="F210" s="258"/>
      <c r="G210" s="258"/>
      <c r="H210" s="258"/>
      <c r="I210" s="258"/>
      <c r="J210" s="258"/>
      <c r="K210" s="258"/>
      <c r="L210" s="258"/>
      <c r="M210" s="258">
        <v>97.35</v>
      </c>
      <c r="N210" s="258"/>
      <c r="O210" s="258"/>
      <c r="P210" s="258"/>
      <c r="Q210" s="35">
        <f t="shared" si="13"/>
        <v>97.35</v>
      </c>
      <c r="R210" s="35" t="str">
        <f t="shared" si="14"/>
        <v>NO</v>
      </c>
      <c r="S210" s="35" t="str">
        <f t="shared" si="15"/>
        <v>Inviable Sanitariamente</v>
      </c>
      <c r="T210" s="149"/>
    </row>
    <row r="211" spans="1:20" s="146" customFormat="1" ht="32.1" customHeight="1">
      <c r="A211" s="439" t="s">
        <v>143</v>
      </c>
      <c r="B211" s="440" t="s">
        <v>2670</v>
      </c>
      <c r="C211" s="440" t="s">
        <v>2671</v>
      </c>
      <c r="D211" s="233">
        <v>23</v>
      </c>
      <c r="E211" s="258"/>
      <c r="F211" s="258"/>
      <c r="G211" s="258"/>
      <c r="H211" s="258"/>
      <c r="I211" s="258"/>
      <c r="J211" s="258"/>
      <c r="K211" s="258"/>
      <c r="L211" s="258"/>
      <c r="M211" s="258">
        <v>97.35</v>
      </c>
      <c r="N211" s="258"/>
      <c r="O211" s="258"/>
      <c r="P211" s="258"/>
      <c r="Q211" s="35">
        <f t="shared" si="13"/>
        <v>97.35</v>
      </c>
      <c r="R211" s="35" t="str">
        <f t="shared" si="14"/>
        <v>NO</v>
      </c>
      <c r="S211" s="35" t="str">
        <f t="shared" si="15"/>
        <v>Inviable Sanitariamente</v>
      </c>
      <c r="T211" s="149"/>
    </row>
    <row r="212" spans="1:20" s="146" customFormat="1" ht="32.1" customHeight="1">
      <c r="A212" s="439" t="s">
        <v>143</v>
      </c>
      <c r="B212" s="440" t="s">
        <v>74</v>
      </c>
      <c r="C212" s="440" t="s">
        <v>2672</v>
      </c>
      <c r="D212" s="233">
        <v>20</v>
      </c>
      <c r="E212" s="258"/>
      <c r="F212" s="258"/>
      <c r="G212" s="258"/>
      <c r="H212" s="258"/>
      <c r="I212" s="258"/>
      <c r="J212" s="258"/>
      <c r="K212" s="258"/>
      <c r="L212" s="258"/>
      <c r="M212" s="258"/>
      <c r="N212" s="258"/>
      <c r="O212" s="258"/>
      <c r="P212" s="258"/>
      <c r="Q212" s="35"/>
      <c r="R212" s="35"/>
      <c r="S212" s="35"/>
      <c r="T212" s="149"/>
    </row>
    <row r="213" spans="1:20" s="146" customFormat="1" ht="32.1" customHeight="1">
      <c r="A213" s="439" t="s">
        <v>143</v>
      </c>
      <c r="B213" s="440" t="s">
        <v>2673</v>
      </c>
      <c r="C213" s="440" t="s">
        <v>2674</v>
      </c>
      <c r="D213" s="233">
        <v>21</v>
      </c>
      <c r="E213" s="258"/>
      <c r="F213" s="258"/>
      <c r="G213" s="258"/>
      <c r="H213" s="258"/>
      <c r="I213" s="258"/>
      <c r="J213" s="258"/>
      <c r="K213" s="258"/>
      <c r="L213" s="258"/>
      <c r="M213" s="258">
        <v>97.35</v>
      </c>
      <c r="N213" s="258"/>
      <c r="O213" s="258"/>
      <c r="P213" s="258"/>
      <c r="Q213" s="35">
        <f t="shared" si="13"/>
        <v>97.35</v>
      </c>
      <c r="R213" s="35" t="str">
        <f t="shared" si="14"/>
        <v>NO</v>
      </c>
      <c r="S213" s="35" t="str">
        <f t="shared" si="15"/>
        <v>Inviable Sanitariamente</v>
      </c>
      <c r="T213" s="149"/>
    </row>
    <row r="214" spans="1:20" s="146" customFormat="1" ht="32.1" customHeight="1">
      <c r="A214" s="439" t="s">
        <v>143</v>
      </c>
      <c r="B214" s="440" t="s">
        <v>1004</v>
      </c>
      <c r="C214" s="440" t="s">
        <v>2675</v>
      </c>
      <c r="D214" s="233">
        <v>20</v>
      </c>
      <c r="E214" s="258"/>
      <c r="F214" s="258"/>
      <c r="G214" s="258"/>
      <c r="H214" s="258"/>
      <c r="I214" s="258"/>
      <c r="J214" s="258"/>
      <c r="K214" s="258"/>
      <c r="L214" s="258"/>
      <c r="M214" s="258"/>
      <c r="N214" s="258"/>
      <c r="O214" s="258"/>
      <c r="P214" s="258"/>
      <c r="Q214" s="35"/>
      <c r="R214" s="35"/>
      <c r="S214" s="35"/>
      <c r="T214" s="149"/>
    </row>
    <row r="215" spans="1:20" s="146" customFormat="1" ht="32.1" customHeight="1">
      <c r="A215" s="439" t="s">
        <v>143</v>
      </c>
      <c r="B215" s="440" t="s">
        <v>2400</v>
      </c>
      <c r="C215" s="440" t="s">
        <v>2676</v>
      </c>
      <c r="D215" s="233">
        <v>66</v>
      </c>
      <c r="E215" s="258"/>
      <c r="F215" s="258"/>
      <c r="G215" s="258"/>
      <c r="H215" s="258"/>
      <c r="I215" s="258"/>
      <c r="J215" s="258"/>
      <c r="K215" s="258"/>
      <c r="L215" s="258"/>
      <c r="M215" s="258">
        <v>97.35</v>
      </c>
      <c r="N215" s="258"/>
      <c r="O215" s="258"/>
      <c r="P215" s="258"/>
      <c r="Q215" s="35">
        <f t="shared" si="13"/>
        <v>97.35</v>
      </c>
      <c r="R215" s="35" t="str">
        <f t="shared" si="14"/>
        <v>NO</v>
      </c>
      <c r="S215" s="35" t="str">
        <f t="shared" si="15"/>
        <v>Inviable Sanitariamente</v>
      </c>
      <c r="T215" s="149"/>
    </row>
    <row r="216" spans="1:20" s="146" customFormat="1" ht="32.1" customHeight="1">
      <c r="A216" s="439" t="s">
        <v>143</v>
      </c>
      <c r="B216" s="440" t="s">
        <v>2677</v>
      </c>
      <c r="C216" s="440" t="s">
        <v>2678</v>
      </c>
      <c r="D216" s="233">
        <v>11</v>
      </c>
      <c r="E216" s="258"/>
      <c r="F216" s="258"/>
      <c r="G216" s="258"/>
      <c r="H216" s="258"/>
      <c r="I216" s="258"/>
      <c r="J216" s="258"/>
      <c r="K216" s="258"/>
      <c r="L216" s="258"/>
      <c r="M216" s="258"/>
      <c r="N216" s="258"/>
      <c r="O216" s="258"/>
      <c r="P216" s="258"/>
      <c r="Q216" s="35"/>
      <c r="R216" s="35"/>
      <c r="S216" s="35"/>
      <c r="T216" s="149"/>
    </row>
    <row r="217" spans="1:20" s="146" customFormat="1" ht="32.1" customHeight="1">
      <c r="A217" s="310" t="s">
        <v>143</v>
      </c>
      <c r="B217" s="231" t="s">
        <v>2679</v>
      </c>
      <c r="C217" s="306" t="s">
        <v>2680</v>
      </c>
      <c r="D217" s="264">
        <v>32</v>
      </c>
      <c r="E217" s="34"/>
      <c r="F217" s="34"/>
      <c r="G217" s="34">
        <v>97.3</v>
      </c>
      <c r="H217" s="34"/>
      <c r="I217" s="34"/>
      <c r="J217" s="34"/>
      <c r="K217" s="34"/>
      <c r="L217" s="34"/>
      <c r="M217" s="34"/>
      <c r="N217" s="34"/>
      <c r="O217" s="34"/>
      <c r="P217" s="34"/>
      <c r="Q217" s="35">
        <f t="shared" si="13"/>
        <v>97.3</v>
      </c>
      <c r="R217" s="35" t="str">
        <f t="shared" si="14"/>
        <v>NO</v>
      </c>
      <c r="S217" s="35" t="str">
        <f t="shared" si="15"/>
        <v>Inviable Sanitariamente</v>
      </c>
      <c r="T217" s="149"/>
    </row>
    <row r="218" spans="1:20" s="146" customFormat="1" ht="32.1" customHeight="1">
      <c r="A218" s="437" t="s">
        <v>143</v>
      </c>
      <c r="B218" s="438" t="s">
        <v>2681</v>
      </c>
      <c r="C218" s="440" t="s">
        <v>2682</v>
      </c>
      <c r="D218" s="233">
        <v>120</v>
      </c>
      <c r="E218" s="258"/>
      <c r="F218" s="258">
        <v>97.3</v>
      </c>
      <c r="G218" s="258"/>
      <c r="H218" s="258"/>
      <c r="I218" s="258"/>
      <c r="J218" s="258"/>
      <c r="K218" s="258"/>
      <c r="L218" s="258"/>
      <c r="M218" s="258"/>
      <c r="N218" s="258"/>
      <c r="O218" s="258"/>
      <c r="P218" s="258"/>
      <c r="Q218" s="35">
        <f t="shared" si="13"/>
        <v>97.3</v>
      </c>
      <c r="R218" s="35" t="str">
        <f t="shared" si="14"/>
        <v>NO</v>
      </c>
      <c r="S218" s="35" t="str">
        <f t="shared" si="15"/>
        <v>Inviable Sanitariamente</v>
      </c>
      <c r="T218" s="149"/>
    </row>
    <row r="219" spans="1:20" s="146" customFormat="1" ht="32.1" customHeight="1">
      <c r="A219" s="439" t="s">
        <v>143</v>
      </c>
      <c r="B219" s="438" t="s">
        <v>2683</v>
      </c>
      <c r="C219" s="440" t="s">
        <v>2684</v>
      </c>
      <c r="D219" s="264">
        <v>150</v>
      </c>
      <c r="E219" s="34"/>
      <c r="F219" s="34"/>
      <c r="G219" s="34"/>
      <c r="H219" s="34"/>
      <c r="I219" s="34"/>
      <c r="J219" s="34"/>
      <c r="K219" s="34"/>
      <c r="L219" s="34"/>
      <c r="M219" s="34">
        <v>97.3</v>
      </c>
      <c r="N219" s="34"/>
      <c r="O219" s="34"/>
      <c r="P219" s="34"/>
      <c r="Q219" s="35">
        <f t="shared" si="13"/>
        <v>97.3</v>
      </c>
      <c r="R219" s="35" t="str">
        <f t="shared" si="14"/>
        <v>NO</v>
      </c>
      <c r="S219" s="35" t="str">
        <f t="shared" si="15"/>
        <v>Inviable Sanitariamente</v>
      </c>
      <c r="T219" s="149"/>
    </row>
    <row r="220" spans="1:20" s="146" customFormat="1" ht="32.1" customHeight="1">
      <c r="A220" s="439" t="s">
        <v>143</v>
      </c>
      <c r="B220" s="438" t="s">
        <v>2685</v>
      </c>
      <c r="C220" s="440" t="s">
        <v>2686</v>
      </c>
      <c r="D220" s="264">
        <v>113</v>
      </c>
      <c r="E220" s="34"/>
      <c r="F220" s="34"/>
      <c r="G220" s="34"/>
      <c r="H220" s="34">
        <v>97.3</v>
      </c>
      <c r="I220" s="34"/>
      <c r="J220" s="34"/>
      <c r="K220" s="34"/>
      <c r="L220" s="34"/>
      <c r="M220" s="34"/>
      <c r="N220" s="34"/>
      <c r="O220" s="34"/>
      <c r="P220" s="34"/>
      <c r="Q220" s="35">
        <f t="shared" si="13"/>
        <v>97.3</v>
      </c>
      <c r="R220" s="35" t="str">
        <f t="shared" si="14"/>
        <v>NO</v>
      </c>
      <c r="S220" s="35" t="str">
        <f t="shared" si="15"/>
        <v>Inviable Sanitariamente</v>
      </c>
      <c r="T220" s="149"/>
    </row>
    <row r="221" spans="1:20" s="146" customFormat="1" ht="32.1" customHeight="1">
      <c r="A221" s="439" t="s">
        <v>143</v>
      </c>
      <c r="B221" s="438" t="s">
        <v>2687</v>
      </c>
      <c r="C221" s="440" t="s">
        <v>2688</v>
      </c>
      <c r="D221" s="264">
        <v>120</v>
      </c>
      <c r="E221" s="34"/>
      <c r="F221" s="34">
        <v>97.3</v>
      </c>
      <c r="G221" s="34"/>
      <c r="H221" s="34"/>
      <c r="I221" s="34"/>
      <c r="J221" s="34"/>
      <c r="K221" s="34"/>
      <c r="L221" s="34"/>
      <c r="M221" s="34"/>
      <c r="N221" s="34"/>
      <c r="O221" s="34"/>
      <c r="P221" s="34"/>
      <c r="Q221" s="35">
        <f t="shared" si="13"/>
        <v>97.3</v>
      </c>
      <c r="R221" s="35" t="str">
        <f t="shared" si="14"/>
        <v>NO</v>
      </c>
      <c r="S221" s="35" t="str">
        <f t="shared" si="15"/>
        <v>Inviable Sanitariamente</v>
      </c>
      <c r="T221" s="149"/>
    </row>
    <row r="222" spans="1:20" s="146" customFormat="1" ht="32.1" customHeight="1">
      <c r="A222" s="437" t="s">
        <v>143</v>
      </c>
      <c r="B222" s="438" t="s">
        <v>2690</v>
      </c>
      <c r="C222" s="440" t="s">
        <v>2691</v>
      </c>
      <c r="D222" s="233">
        <v>24</v>
      </c>
      <c r="E222" s="258"/>
      <c r="F222" s="258"/>
      <c r="G222" s="258"/>
      <c r="H222" s="258"/>
      <c r="I222" s="258"/>
      <c r="J222" s="258"/>
      <c r="K222" s="258">
        <v>97.3</v>
      </c>
      <c r="L222" s="258"/>
      <c r="M222" s="258"/>
      <c r="N222" s="258"/>
      <c r="O222" s="258"/>
      <c r="P222" s="258"/>
      <c r="Q222" s="35">
        <f t="shared" si="13"/>
        <v>97.3</v>
      </c>
      <c r="R222" s="35" t="str">
        <f t="shared" si="14"/>
        <v>NO</v>
      </c>
      <c r="S222" s="35" t="str">
        <f t="shared" si="15"/>
        <v>Inviable Sanitariamente</v>
      </c>
      <c r="T222" s="149"/>
    </row>
    <row r="223" spans="1:20" s="146" customFormat="1" ht="32.1" customHeight="1">
      <c r="A223" s="439" t="s">
        <v>143</v>
      </c>
      <c r="B223" s="438" t="s">
        <v>2692</v>
      </c>
      <c r="C223" s="440" t="s">
        <v>2693</v>
      </c>
      <c r="D223" s="264">
        <v>50</v>
      </c>
      <c r="E223" s="34"/>
      <c r="F223" s="34"/>
      <c r="G223" s="34"/>
      <c r="H223" s="34"/>
      <c r="I223" s="34"/>
      <c r="J223" s="34"/>
      <c r="K223" s="34"/>
      <c r="L223" s="34"/>
      <c r="M223" s="34"/>
      <c r="N223" s="34"/>
      <c r="O223" s="34"/>
      <c r="P223" s="34">
        <v>97.3</v>
      </c>
      <c r="Q223" s="35">
        <f t="shared" si="13"/>
        <v>97.3</v>
      </c>
      <c r="R223" s="35" t="str">
        <f t="shared" si="14"/>
        <v>NO</v>
      </c>
      <c r="S223" s="35" t="str">
        <f t="shared" si="15"/>
        <v>Inviable Sanitariamente</v>
      </c>
      <c r="T223" s="149"/>
    </row>
    <row r="224" spans="1:20" s="146" customFormat="1" ht="32.1" customHeight="1">
      <c r="A224" s="437" t="s">
        <v>143</v>
      </c>
      <c r="B224" s="438" t="s">
        <v>2694</v>
      </c>
      <c r="C224" s="440" t="s">
        <v>2695</v>
      </c>
      <c r="D224" s="233">
        <v>30</v>
      </c>
      <c r="E224" s="258"/>
      <c r="F224" s="258"/>
      <c r="G224" s="258"/>
      <c r="H224" s="258"/>
      <c r="I224" s="258"/>
      <c r="J224" s="258"/>
      <c r="K224" s="258">
        <v>97.3</v>
      </c>
      <c r="L224" s="258"/>
      <c r="M224" s="258"/>
      <c r="N224" s="258"/>
      <c r="O224" s="258"/>
      <c r="P224" s="258"/>
      <c r="Q224" s="35">
        <f t="shared" si="13"/>
        <v>97.3</v>
      </c>
      <c r="R224" s="35" t="str">
        <f t="shared" si="14"/>
        <v>NO</v>
      </c>
      <c r="S224" s="35" t="str">
        <f t="shared" si="15"/>
        <v>Inviable Sanitariamente</v>
      </c>
      <c r="T224" s="149"/>
    </row>
    <row r="225" spans="1:20" s="146" customFormat="1" ht="32.1" customHeight="1">
      <c r="A225" s="439" t="s">
        <v>143</v>
      </c>
      <c r="B225" s="438" t="s">
        <v>1061</v>
      </c>
      <c r="C225" s="440" t="s">
        <v>2696</v>
      </c>
      <c r="D225" s="264">
        <v>41</v>
      </c>
      <c r="E225" s="34"/>
      <c r="F225" s="34"/>
      <c r="G225" s="34"/>
      <c r="H225" s="34">
        <v>97.3</v>
      </c>
      <c r="I225" s="34"/>
      <c r="J225" s="34"/>
      <c r="K225" s="34"/>
      <c r="L225" s="34"/>
      <c r="M225" s="34"/>
      <c r="N225" s="34"/>
      <c r="O225" s="34"/>
      <c r="P225" s="34"/>
      <c r="Q225" s="35">
        <f t="shared" ref="Q225:Q231" si="16">AVERAGE(E225:P225)</f>
        <v>97.3</v>
      </c>
      <c r="R225" s="35" t="str">
        <f t="shared" si="10"/>
        <v>NO</v>
      </c>
      <c r="S225" s="35" t="str">
        <f t="shared" si="11"/>
        <v>Inviable Sanitariamente</v>
      </c>
      <c r="T225" s="149"/>
    </row>
    <row r="226" spans="1:20" s="146" customFormat="1" ht="32.1" customHeight="1">
      <c r="A226" s="437" t="s">
        <v>143</v>
      </c>
      <c r="B226" s="438" t="s">
        <v>59</v>
      </c>
      <c r="C226" s="440" t="s">
        <v>2697</v>
      </c>
      <c r="D226" s="233">
        <v>16</v>
      </c>
      <c r="E226" s="258"/>
      <c r="F226" s="258"/>
      <c r="G226" s="258"/>
      <c r="H226" s="258"/>
      <c r="I226" s="258"/>
      <c r="J226" s="258"/>
      <c r="K226" s="258"/>
      <c r="L226" s="258"/>
      <c r="M226" s="258">
        <v>97.35</v>
      </c>
      <c r="N226" s="258"/>
      <c r="O226" s="258"/>
      <c r="P226" s="258"/>
      <c r="Q226" s="35">
        <f t="shared" ref="Q226" si="17">AVERAGE(E226:P226)</f>
        <v>97.35</v>
      </c>
      <c r="R226" s="35" t="str">
        <f t="shared" ref="R226" si="18">IF(Q226&lt;5,"SI","NO")</f>
        <v>NO</v>
      </c>
      <c r="S226" s="35" t="str">
        <f t="shared" ref="S226" si="19">IF(Q226&lt;=5,"Sin Riesgo",IF(Q226 &lt;=14,"Bajo",IF(Q226&lt;=35,"Medio",IF(Q226&lt;=80,"Alto","Inviable Sanitariamente"))))</f>
        <v>Inviable Sanitariamente</v>
      </c>
      <c r="T226" s="149"/>
    </row>
    <row r="227" spans="1:20" s="146" customFormat="1" ht="32.1" customHeight="1">
      <c r="A227" s="437" t="s">
        <v>143</v>
      </c>
      <c r="B227" s="438" t="s">
        <v>2698</v>
      </c>
      <c r="C227" s="440" t="s">
        <v>2699</v>
      </c>
      <c r="D227" s="233">
        <v>87</v>
      </c>
      <c r="E227" s="258"/>
      <c r="F227" s="258"/>
      <c r="G227" s="258"/>
      <c r="H227" s="258"/>
      <c r="I227" s="258"/>
      <c r="J227" s="258"/>
      <c r="K227" s="258">
        <v>97.3</v>
      </c>
      <c r="L227" s="258"/>
      <c r="M227" s="258"/>
      <c r="N227" s="258"/>
      <c r="O227" s="258"/>
      <c r="P227" s="258"/>
      <c r="Q227" s="35">
        <f t="shared" si="16"/>
        <v>97.3</v>
      </c>
      <c r="R227" s="35" t="str">
        <f t="shared" si="10"/>
        <v>NO</v>
      </c>
      <c r="S227" s="35" t="str">
        <f t="shared" si="11"/>
        <v>Inviable Sanitariamente</v>
      </c>
      <c r="T227" s="149"/>
    </row>
    <row r="228" spans="1:20" s="146" customFormat="1" ht="32.1" customHeight="1">
      <c r="A228" s="437" t="s">
        <v>143</v>
      </c>
      <c r="B228" s="438" t="s">
        <v>2700</v>
      </c>
      <c r="C228" s="440" t="s">
        <v>2701</v>
      </c>
      <c r="D228" s="233">
        <v>17</v>
      </c>
      <c r="E228" s="258"/>
      <c r="F228" s="258"/>
      <c r="G228" s="258"/>
      <c r="H228" s="258"/>
      <c r="I228" s="258"/>
      <c r="J228" s="258"/>
      <c r="K228" s="258">
        <v>53.1</v>
      </c>
      <c r="L228" s="258"/>
      <c r="M228" s="258"/>
      <c r="N228" s="258"/>
      <c r="O228" s="258"/>
      <c r="P228" s="258"/>
      <c r="Q228" s="35">
        <f t="shared" si="16"/>
        <v>53.1</v>
      </c>
      <c r="R228" s="35" t="str">
        <f t="shared" si="10"/>
        <v>NO</v>
      </c>
      <c r="S228" s="35" t="str">
        <f t="shared" si="11"/>
        <v>Alto</v>
      </c>
      <c r="T228" s="149"/>
    </row>
    <row r="229" spans="1:20" s="146" customFormat="1" ht="32.1" customHeight="1">
      <c r="A229" s="439" t="s">
        <v>143</v>
      </c>
      <c r="B229" s="438" t="s">
        <v>2702</v>
      </c>
      <c r="C229" s="440" t="s">
        <v>2703</v>
      </c>
      <c r="D229" s="264">
        <v>418</v>
      </c>
      <c r="E229" s="34"/>
      <c r="F229" s="34"/>
      <c r="G229" s="34"/>
      <c r="H229" s="34"/>
      <c r="I229" s="34">
        <v>21</v>
      </c>
      <c r="J229" s="34"/>
      <c r="K229" s="34"/>
      <c r="L229" s="34"/>
      <c r="M229" s="34"/>
      <c r="N229" s="34"/>
      <c r="O229" s="34"/>
      <c r="P229" s="34"/>
      <c r="Q229" s="35">
        <f t="shared" si="16"/>
        <v>21</v>
      </c>
      <c r="R229" s="35" t="str">
        <f>IF(Q229&lt;5,"SI","NO")</f>
        <v>NO</v>
      </c>
      <c r="S229" s="35" t="str">
        <f>IF(Q229&lt;=5,"Sin Riesgo",IF(Q229 &lt;=14,"Bajo",IF(Q229&lt;=35,"Medio",IF(Q229&lt;=80,"Alto","Inviable Sanitariamente"))))</f>
        <v>Medio</v>
      </c>
      <c r="T229" s="149"/>
    </row>
    <row r="230" spans="1:20" s="146" customFormat="1" ht="32.1" customHeight="1">
      <c r="A230" s="437" t="s">
        <v>143</v>
      </c>
      <c r="B230" s="438" t="s">
        <v>1302</v>
      </c>
      <c r="C230" s="440" t="s">
        <v>2766</v>
      </c>
      <c r="D230" s="233">
        <v>36</v>
      </c>
      <c r="E230" s="258"/>
      <c r="F230" s="258"/>
      <c r="G230" s="258"/>
      <c r="H230" s="258"/>
      <c r="I230" s="258"/>
      <c r="J230" s="258"/>
      <c r="K230" s="258">
        <v>97.35</v>
      </c>
      <c r="L230" s="258"/>
      <c r="M230" s="258"/>
      <c r="N230" s="258"/>
      <c r="O230" s="258"/>
      <c r="P230" s="258"/>
      <c r="Q230" s="35">
        <f t="shared" si="16"/>
        <v>97.35</v>
      </c>
      <c r="R230" s="35" t="str">
        <f>IF(Q230&lt;5,"SI","NO")</f>
        <v>NO</v>
      </c>
      <c r="S230" s="35" t="str">
        <f>IF(Q230&lt;=5,"Sin Riesgo",IF(Q230 &lt;=14,"Bajo",IF(Q230&lt;=35,"Medio",IF(Q230&lt;=80,"Alto","Inviable Sanitariamente"))))</f>
        <v>Inviable Sanitariamente</v>
      </c>
      <c r="T230" s="149"/>
    </row>
    <row r="231" spans="1:20" s="146" customFormat="1" ht="32.1" customHeight="1">
      <c r="A231" s="439" t="s">
        <v>143</v>
      </c>
      <c r="B231" s="438" t="s">
        <v>3725</v>
      </c>
      <c r="C231" s="440" t="s">
        <v>3726</v>
      </c>
      <c r="D231" s="264">
        <v>20</v>
      </c>
      <c r="E231" s="34"/>
      <c r="F231" s="34"/>
      <c r="G231" s="34">
        <v>97.3</v>
      </c>
      <c r="H231" s="34"/>
      <c r="I231" s="34"/>
      <c r="J231" s="34"/>
      <c r="K231" s="34"/>
      <c r="L231" s="34"/>
      <c r="M231" s="34"/>
      <c r="N231" s="34"/>
      <c r="O231" s="34"/>
      <c r="P231" s="34"/>
      <c r="Q231" s="35">
        <f t="shared" si="16"/>
        <v>97.3</v>
      </c>
      <c r="R231" s="35" t="str">
        <f t="shared" ref="R231:R299" si="20">IF(Q231&lt;5,"SI","NO")</f>
        <v>NO</v>
      </c>
      <c r="S231" s="35" t="str">
        <f t="shared" si="11"/>
        <v>Inviable Sanitariamente</v>
      </c>
      <c r="T231" s="149"/>
    </row>
    <row r="232" spans="1:20" s="146" customFormat="1" ht="32.1" customHeight="1">
      <c r="A232" s="439" t="s">
        <v>145</v>
      </c>
      <c r="B232" s="438" t="s">
        <v>2704</v>
      </c>
      <c r="C232" s="438" t="s">
        <v>2705</v>
      </c>
      <c r="D232" s="233">
        <v>28</v>
      </c>
      <c r="E232" s="258"/>
      <c r="F232" s="258"/>
      <c r="G232" s="258"/>
      <c r="H232" s="258"/>
      <c r="I232" s="258"/>
      <c r="J232" s="258"/>
      <c r="K232" s="258"/>
      <c r="L232" s="258"/>
      <c r="M232" s="258"/>
      <c r="N232" s="258"/>
      <c r="O232" s="258">
        <v>70.8</v>
      </c>
      <c r="P232" s="258">
        <v>70.8</v>
      </c>
      <c r="Q232" s="35">
        <v>97.3</v>
      </c>
      <c r="R232" s="35" t="str">
        <f t="shared" si="20"/>
        <v>NO</v>
      </c>
      <c r="S232" s="35" t="str">
        <f t="shared" ref="S232:S300" si="21">IF(Q232&lt;=5,"Sin Riesgo",IF(Q232 &lt;=14,"Bajo",IF(Q232&lt;=35,"Medio",IF(Q232&lt;=80,"Alto","Inviable Sanitariamente"))))</f>
        <v>Inviable Sanitariamente</v>
      </c>
      <c r="T232" s="149"/>
    </row>
    <row r="233" spans="1:20" s="146" customFormat="1" ht="32.1" customHeight="1">
      <c r="A233" s="310" t="s">
        <v>145</v>
      </c>
      <c r="B233" s="231" t="s">
        <v>2706</v>
      </c>
      <c r="C233" s="231" t="s">
        <v>2707</v>
      </c>
      <c r="D233" s="322">
        <v>12</v>
      </c>
      <c r="E233" s="312"/>
      <c r="F233" s="312"/>
      <c r="G233" s="312"/>
      <c r="H233" s="312"/>
      <c r="I233" s="312"/>
      <c r="J233" s="312"/>
      <c r="K233" s="312"/>
      <c r="L233" s="312"/>
      <c r="M233" s="312"/>
      <c r="N233" s="312"/>
      <c r="O233" s="312">
        <v>70.8</v>
      </c>
      <c r="P233" s="312">
        <v>97.3</v>
      </c>
      <c r="Q233" s="35">
        <v>97.3</v>
      </c>
      <c r="R233" s="35" t="str">
        <f t="shared" si="20"/>
        <v>NO</v>
      </c>
      <c r="S233" s="35" t="str">
        <f t="shared" si="21"/>
        <v>Inviable Sanitariamente</v>
      </c>
      <c r="T233" s="149"/>
    </row>
    <row r="234" spans="1:20" s="146" customFormat="1" ht="32.1" customHeight="1">
      <c r="A234" s="310" t="s">
        <v>145</v>
      </c>
      <c r="B234" s="231" t="s">
        <v>2708</v>
      </c>
      <c r="C234" s="231" t="s">
        <v>2709</v>
      </c>
      <c r="D234" s="322">
        <v>30</v>
      </c>
      <c r="E234" s="312"/>
      <c r="F234" s="312"/>
      <c r="G234" s="312"/>
      <c r="H234" s="312"/>
      <c r="I234" s="312"/>
      <c r="J234" s="312"/>
      <c r="K234" s="312"/>
      <c r="L234" s="312"/>
      <c r="M234" s="312"/>
      <c r="N234" s="312"/>
      <c r="O234" s="312">
        <v>70.8</v>
      </c>
      <c r="P234" s="312">
        <v>89.8</v>
      </c>
      <c r="Q234" s="35">
        <v>97.3</v>
      </c>
      <c r="R234" s="35" t="str">
        <f t="shared" si="20"/>
        <v>NO</v>
      </c>
      <c r="S234" s="35" t="str">
        <f t="shared" si="21"/>
        <v>Inviable Sanitariamente</v>
      </c>
      <c r="T234" s="149"/>
    </row>
    <row r="235" spans="1:20" s="146" customFormat="1" ht="32.1" customHeight="1">
      <c r="A235" s="310" t="s">
        <v>145</v>
      </c>
      <c r="B235" s="231" t="s">
        <v>2710</v>
      </c>
      <c r="C235" s="231" t="s">
        <v>2711</v>
      </c>
      <c r="D235" s="322">
        <v>23</v>
      </c>
      <c r="E235" s="312"/>
      <c r="F235" s="312"/>
      <c r="G235" s="312"/>
      <c r="H235" s="312"/>
      <c r="I235" s="312"/>
      <c r="J235" s="312"/>
      <c r="K235" s="312"/>
      <c r="L235" s="312"/>
      <c r="M235" s="312"/>
      <c r="N235" s="312"/>
      <c r="O235" s="312">
        <v>97.3</v>
      </c>
      <c r="P235" s="312">
        <v>97.3</v>
      </c>
      <c r="Q235" s="35">
        <v>97.3</v>
      </c>
      <c r="R235" s="35" t="str">
        <f t="shared" si="20"/>
        <v>NO</v>
      </c>
      <c r="S235" s="35" t="str">
        <f t="shared" si="21"/>
        <v>Inviable Sanitariamente</v>
      </c>
      <c r="T235" s="149"/>
    </row>
    <row r="236" spans="1:20" s="146" customFormat="1" ht="32.1" customHeight="1">
      <c r="A236" s="439" t="s">
        <v>145</v>
      </c>
      <c r="B236" s="438" t="s">
        <v>2712</v>
      </c>
      <c r="C236" s="438" t="s">
        <v>2713</v>
      </c>
      <c r="D236" s="233">
        <v>36</v>
      </c>
      <c r="E236" s="258"/>
      <c r="F236" s="258"/>
      <c r="G236" s="258"/>
      <c r="H236" s="258"/>
      <c r="I236" s="258"/>
      <c r="J236" s="258"/>
      <c r="K236" s="258"/>
      <c r="L236" s="258"/>
      <c r="M236" s="258"/>
      <c r="N236" s="258"/>
      <c r="O236" s="258">
        <v>97.3</v>
      </c>
      <c r="P236" s="258">
        <v>97.3</v>
      </c>
      <c r="Q236" s="35">
        <v>97.3</v>
      </c>
      <c r="R236" s="35" t="str">
        <f t="shared" si="20"/>
        <v>NO</v>
      </c>
      <c r="S236" s="35" t="str">
        <f t="shared" si="21"/>
        <v>Inviable Sanitariamente</v>
      </c>
      <c r="T236" s="149"/>
    </row>
    <row r="237" spans="1:20" s="146" customFormat="1" ht="32.1" customHeight="1">
      <c r="A237" s="439" t="s">
        <v>145</v>
      </c>
      <c r="B237" s="438" t="s">
        <v>2714</v>
      </c>
      <c r="C237" s="438" t="s">
        <v>2715</v>
      </c>
      <c r="D237" s="233">
        <v>35</v>
      </c>
      <c r="E237" s="258"/>
      <c r="F237" s="258"/>
      <c r="G237" s="258"/>
      <c r="H237" s="258"/>
      <c r="I237" s="258"/>
      <c r="J237" s="258"/>
      <c r="K237" s="258"/>
      <c r="L237" s="258"/>
      <c r="M237" s="258"/>
      <c r="N237" s="258"/>
      <c r="O237" s="258">
        <v>70.8</v>
      </c>
      <c r="P237" s="258">
        <v>70.8</v>
      </c>
      <c r="Q237" s="35">
        <v>97.3</v>
      </c>
      <c r="R237" s="35" t="str">
        <f t="shared" si="20"/>
        <v>NO</v>
      </c>
      <c r="S237" s="35" t="str">
        <f t="shared" si="21"/>
        <v>Inviable Sanitariamente</v>
      </c>
      <c r="T237" s="149"/>
    </row>
    <row r="238" spans="1:20" s="146" customFormat="1" ht="32.1" customHeight="1">
      <c r="A238" s="439" t="s">
        <v>145</v>
      </c>
      <c r="B238" s="438" t="s">
        <v>2716</v>
      </c>
      <c r="C238" s="438" t="s">
        <v>2717</v>
      </c>
      <c r="D238" s="233">
        <v>25</v>
      </c>
      <c r="E238" s="258"/>
      <c r="F238" s="258"/>
      <c r="G238" s="258"/>
      <c r="H238" s="258"/>
      <c r="I238" s="258"/>
      <c r="J238" s="258"/>
      <c r="K238" s="258"/>
      <c r="L238" s="258"/>
      <c r="M238" s="258"/>
      <c r="N238" s="258"/>
      <c r="O238" s="258">
        <v>70.8</v>
      </c>
      <c r="P238" s="258">
        <v>70.8</v>
      </c>
      <c r="Q238" s="35">
        <f>AVERAGE(E238:P238)</f>
        <v>70.8</v>
      </c>
      <c r="R238" s="35" t="str">
        <f t="shared" si="20"/>
        <v>NO</v>
      </c>
      <c r="S238" s="35" t="str">
        <f t="shared" si="21"/>
        <v>Alto</v>
      </c>
      <c r="T238" s="149"/>
    </row>
    <row r="239" spans="1:20" s="146" customFormat="1" ht="32.1" customHeight="1">
      <c r="A239" s="439" t="s">
        <v>145</v>
      </c>
      <c r="B239" s="438" t="s">
        <v>811</v>
      </c>
      <c r="C239" s="438" t="s">
        <v>2718</v>
      </c>
      <c r="D239" s="233">
        <v>98</v>
      </c>
      <c r="E239" s="258"/>
      <c r="F239" s="258"/>
      <c r="G239" s="258"/>
      <c r="H239" s="258"/>
      <c r="I239" s="258"/>
      <c r="J239" s="258"/>
      <c r="K239" s="258"/>
      <c r="L239" s="258"/>
      <c r="M239" s="258"/>
      <c r="N239" s="258"/>
      <c r="O239" s="258">
        <v>97.3</v>
      </c>
      <c r="P239" s="258">
        <v>97.3</v>
      </c>
      <c r="Q239" s="35">
        <f>AVERAGE(E239:P239)</f>
        <v>97.3</v>
      </c>
      <c r="R239" s="35" t="str">
        <f t="shared" si="20"/>
        <v>NO</v>
      </c>
      <c r="S239" s="35" t="str">
        <f t="shared" si="21"/>
        <v>Inviable Sanitariamente</v>
      </c>
      <c r="T239" s="149"/>
    </row>
    <row r="240" spans="1:20" s="146" customFormat="1" ht="32.1" customHeight="1">
      <c r="A240" s="439" t="s">
        <v>145</v>
      </c>
      <c r="B240" s="438" t="s">
        <v>1091</v>
      </c>
      <c r="C240" s="438" t="s">
        <v>2719</v>
      </c>
      <c r="D240" s="233">
        <v>41</v>
      </c>
      <c r="E240" s="258"/>
      <c r="F240" s="258"/>
      <c r="G240" s="258"/>
      <c r="H240" s="258"/>
      <c r="I240" s="258"/>
      <c r="J240" s="258"/>
      <c r="K240" s="258"/>
      <c r="L240" s="258"/>
      <c r="M240" s="258"/>
      <c r="N240" s="258"/>
      <c r="O240" s="258">
        <v>70.8</v>
      </c>
      <c r="P240" s="258">
        <v>70.8</v>
      </c>
      <c r="Q240" s="35">
        <v>97.3</v>
      </c>
      <c r="R240" s="35" t="str">
        <f t="shared" si="20"/>
        <v>NO</v>
      </c>
      <c r="S240" s="35" t="str">
        <f t="shared" si="21"/>
        <v>Inviable Sanitariamente</v>
      </c>
      <c r="T240" s="149"/>
    </row>
    <row r="241" spans="1:20" s="146" customFormat="1" ht="32.1" customHeight="1">
      <c r="A241" s="439" t="s">
        <v>145</v>
      </c>
      <c r="B241" s="438" t="s">
        <v>2720</v>
      </c>
      <c r="C241" s="438" t="s">
        <v>2721</v>
      </c>
      <c r="D241" s="233">
        <v>32</v>
      </c>
      <c r="E241" s="258"/>
      <c r="F241" s="258"/>
      <c r="G241" s="258"/>
      <c r="H241" s="258"/>
      <c r="I241" s="258"/>
      <c r="J241" s="258"/>
      <c r="K241" s="258"/>
      <c r="L241" s="258"/>
      <c r="M241" s="258"/>
      <c r="N241" s="258"/>
      <c r="O241" s="258">
        <v>70.8</v>
      </c>
      <c r="P241" s="258">
        <v>97.3</v>
      </c>
      <c r="Q241" s="35">
        <f>AVERAGE(E241:P241)</f>
        <v>84.05</v>
      </c>
      <c r="R241" s="35" t="str">
        <f t="shared" si="20"/>
        <v>NO</v>
      </c>
      <c r="S241" s="35" t="str">
        <f t="shared" si="21"/>
        <v>Inviable Sanitariamente</v>
      </c>
      <c r="T241" s="149"/>
    </row>
    <row r="242" spans="1:20" s="146" customFormat="1" ht="32.1" customHeight="1">
      <c r="A242" s="439" t="s">
        <v>145</v>
      </c>
      <c r="B242" s="438" t="s">
        <v>2722</v>
      </c>
      <c r="C242" s="438" t="s">
        <v>2723</v>
      </c>
      <c r="D242" s="233">
        <v>25</v>
      </c>
      <c r="E242" s="258"/>
      <c r="F242" s="258" t="s">
        <v>1454</v>
      </c>
      <c r="G242" s="258"/>
      <c r="H242" s="258"/>
      <c r="I242" s="258"/>
      <c r="J242" s="258"/>
      <c r="K242" s="258"/>
      <c r="L242" s="258"/>
      <c r="M242" s="258"/>
      <c r="N242" s="258"/>
      <c r="O242" s="258">
        <v>97.3</v>
      </c>
      <c r="P242" s="258">
        <v>97.3</v>
      </c>
      <c r="Q242" s="35">
        <v>97.3</v>
      </c>
      <c r="R242" s="35" t="str">
        <f t="shared" si="20"/>
        <v>NO</v>
      </c>
      <c r="S242" s="35" t="str">
        <f t="shared" si="21"/>
        <v>Inviable Sanitariamente</v>
      </c>
      <c r="T242" s="149"/>
    </row>
    <row r="243" spans="1:20" s="146" customFormat="1" ht="32.1" customHeight="1">
      <c r="A243" s="439" t="s">
        <v>145</v>
      </c>
      <c r="B243" s="438" t="s">
        <v>2724</v>
      </c>
      <c r="C243" s="438" t="s">
        <v>2725</v>
      </c>
      <c r="D243" s="233">
        <v>10</v>
      </c>
      <c r="E243" s="258"/>
      <c r="F243" s="258"/>
      <c r="G243" s="258"/>
      <c r="H243" s="258"/>
      <c r="I243" s="258"/>
      <c r="J243" s="258"/>
      <c r="K243" s="258"/>
      <c r="L243" s="258"/>
      <c r="M243" s="258"/>
      <c r="N243" s="258"/>
      <c r="O243" s="258">
        <v>97.3</v>
      </c>
      <c r="P243" s="258">
        <v>97.3</v>
      </c>
      <c r="Q243" s="35">
        <f>AVERAGE(E243:P243)</f>
        <v>97.3</v>
      </c>
      <c r="R243" s="35" t="str">
        <f t="shared" si="20"/>
        <v>NO</v>
      </c>
      <c r="S243" s="35" t="str">
        <f t="shared" si="21"/>
        <v>Inviable Sanitariamente</v>
      </c>
      <c r="T243" s="149"/>
    </row>
    <row r="244" spans="1:20" s="146" customFormat="1" ht="32.1" customHeight="1">
      <c r="A244" s="310" t="s">
        <v>145</v>
      </c>
      <c r="B244" s="231" t="s">
        <v>2726</v>
      </c>
      <c r="C244" s="231" t="s">
        <v>2727</v>
      </c>
      <c r="D244" s="264">
        <v>260</v>
      </c>
      <c r="E244" s="34"/>
      <c r="F244" s="34"/>
      <c r="G244" s="34"/>
      <c r="H244" s="34"/>
      <c r="I244" s="34"/>
      <c r="J244" s="34"/>
      <c r="K244" s="34"/>
      <c r="L244" s="34"/>
      <c r="M244" s="34"/>
      <c r="N244" s="34"/>
      <c r="O244" s="34">
        <v>97.3</v>
      </c>
      <c r="P244" s="34">
        <v>97.3</v>
      </c>
      <c r="Q244" s="35">
        <v>97.3</v>
      </c>
      <c r="R244" s="35" t="str">
        <f t="shared" si="20"/>
        <v>NO</v>
      </c>
      <c r="S244" s="35" t="str">
        <f t="shared" si="21"/>
        <v>Inviable Sanitariamente</v>
      </c>
      <c r="T244" s="149"/>
    </row>
    <row r="245" spans="1:20" s="146" customFormat="1" ht="32.1" customHeight="1">
      <c r="A245" s="310" t="s">
        <v>145</v>
      </c>
      <c r="B245" s="231" t="s">
        <v>2728</v>
      </c>
      <c r="C245" s="231" t="s">
        <v>2729</v>
      </c>
      <c r="D245" s="298">
        <v>24</v>
      </c>
      <c r="E245" s="34"/>
      <c r="F245" s="34"/>
      <c r="G245" s="34"/>
      <c r="H245" s="34" t="s">
        <v>1454</v>
      </c>
      <c r="I245" s="34"/>
      <c r="J245" s="34"/>
      <c r="K245" s="34"/>
      <c r="L245" s="34"/>
      <c r="M245" s="34"/>
      <c r="N245" s="34"/>
      <c r="O245" s="34">
        <v>70.8</v>
      </c>
      <c r="P245" s="34">
        <v>70.8</v>
      </c>
      <c r="Q245" s="35">
        <f t="shared" ref="Q245:Q309" si="22">AVERAGE(E245:P245)</f>
        <v>70.8</v>
      </c>
      <c r="R245" s="35" t="str">
        <f t="shared" si="20"/>
        <v>NO</v>
      </c>
      <c r="S245" s="35" t="str">
        <f t="shared" si="21"/>
        <v>Alto</v>
      </c>
      <c r="T245" s="149"/>
    </row>
    <row r="246" spans="1:20" s="146" customFormat="1" ht="32.1" customHeight="1">
      <c r="A246" s="310" t="s">
        <v>145</v>
      </c>
      <c r="B246" s="231" t="s">
        <v>2730</v>
      </c>
      <c r="C246" s="231" t="s">
        <v>2731</v>
      </c>
      <c r="D246" s="264">
        <v>10</v>
      </c>
      <c r="E246" s="34"/>
      <c r="F246" s="34"/>
      <c r="G246" s="34"/>
      <c r="H246" s="34"/>
      <c r="I246" s="34"/>
      <c r="J246" s="34"/>
      <c r="K246" s="34"/>
      <c r="L246" s="34"/>
      <c r="M246" s="34"/>
      <c r="N246" s="34"/>
      <c r="O246" s="34">
        <v>70.8</v>
      </c>
      <c r="P246" s="34">
        <v>70.8</v>
      </c>
      <c r="Q246" s="35">
        <f t="shared" si="22"/>
        <v>70.8</v>
      </c>
      <c r="R246" s="35" t="str">
        <f t="shared" si="20"/>
        <v>NO</v>
      </c>
      <c r="S246" s="35" t="str">
        <f t="shared" si="21"/>
        <v>Alto</v>
      </c>
      <c r="T246" s="149"/>
    </row>
    <row r="247" spans="1:20" s="146" customFormat="1" ht="32.1" customHeight="1">
      <c r="A247" s="310" t="s">
        <v>145</v>
      </c>
      <c r="B247" s="231" t="s">
        <v>2732</v>
      </c>
      <c r="C247" s="231" t="s">
        <v>2733</v>
      </c>
      <c r="D247" s="264">
        <v>70</v>
      </c>
      <c r="E247" s="34"/>
      <c r="F247" s="34"/>
      <c r="G247" s="34"/>
      <c r="H247" s="34"/>
      <c r="I247" s="34"/>
      <c r="J247" s="34"/>
      <c r="K247" s="34"/>
      <c r="L247" s="34"/>
      <c r="M247" s="34"/>
      <c r="N247" s="34"/>
      <c r="O247" s="34">
        <v>70.8</v>
      </c>
      <c r="P247" s="34">
        <v>97.3</v>
      </c>
      <c r="Q247" s="35">
        <f t="shared" si="22"/>
        <v>84.05</v>
      </c>
      <c r="R247" s="35" t="str">
        <f t="shared" si="20"/>
        <v>NO</v>
      </c>
      <c r="S247" s="35" t="str">
        <f t="shared" si="21"/>
        <v>Inviable Sanitariamente</v>
      </c>
      <c r="T247" s="149"/>
    </row>
    <row r="248" spans="1:20" s="146" customFormat="1" ht="32.1" customHeight="1">
      <c r="A248" s="439" t="s">
        <v>145</v>
      </c>
      <c r="B248" s="438" t="s">
        <v>2734</v>
      </c>
      <c r="C248" s="438" t="s">
        <v>2735</v>
      </c>
      <c r="D248" s="233">
        <v>25</v>
      </c>
      <c r="E248" s="258"/>
      <c r="F248" s="258"/>
      <c r="G248" s="258"/>
      <c r="H248" s="258"/>
      <c r="I248" s="258"/>
      <c r="J248" s="258"/>
      <c r="K248" s="258"/>
      <c r="L248" s="258"/>
      <c r="M248" s="258"/>
      <c r="N248" s="258"/>
      <c r="O248" s="258">
        <v>97.3</v>
      </c>
      <c r="P248" s="258">
        <v>70.8</v>
      </c>
      <c r="Q248" s="35">
        <f t="shared" si="22"/>
        <v>84.05</v>
      </c>
      <c r="R248" s="35" t="str">
        <f t="shared" si="20"/>
        <v>NO</v>
      </c>
      <c r="S248" s="35" t="str">
        <f t="shared" si="21"/>
        <v>Inviable Sanitariamente</v>
      </c>
      <c r="T248" s="149"/>
    </row>
    <row r="249" spans="1:20" s="146" customFormat="1" ht="32.1" customHeight="1">
      <c r="A249" s="439" t="s">
        <v>145</v>
      </c>
      <c r="B249" s="438" t="s">
        <v>2736</v>
      </c>
      <c r="C249" s="438" t="s">
        <v>2737</v>
      </c>
      <c r="D249" s="233">
        <v>160</v>
      </c>
      <c r="E249" s="258"/>
      <c r="F249" s="258"/>
      <c r="G249" s="258"/>
      <c r="H249" s="258"/>
      <c r="I249" s="258"/>
      <c r="J249" s="258"/>
      <c r="K249" s="258"/>
      <c r="L249" s="258"/>
      <c r="M249" s="258"/>
      <c r="N249" s="258"/>
      <c r="O249" s="258">
        <v>70.8</v>
      </c>
      <c r="P249" s="258">
        <v>70.8</v>
      </c>
      <c r="Q249" s="35">
        <f t="shared" si="22"/>
        <v>70.8</v>
      </c>
      <c r="R249" s="35" t="str">
        <f t="shared" si="20"/>
        <v>NO</v>
      </c>
      <c r="S249" s="35" t="str">
        <f t="shared" si="21"/>
        <v>Alto</v>
      </c>
      <c r="T249" s="149"/>
    </row>
    <row r="250" spans="1:20" s="146" customFormat="1" ht="32.1" customHeight="1">
      <c r="A250" s="439" t="s">
        <v>145</v>
      </c>
      <c r="B250" s="438" t="s">
        <v>2738</v>
      </c>
      <c r="C250" s="438" t="s">
        <v>2739</v>
      </c>
      <c r="D250" s="264">
        <v>14</v>
      </c>
      <c r="E250" s="34"/>
      <c r="F250" s="34"/>
      <c r="G250" s="34"/>
      <c r="H250" s="34"/>
      <c r="I250" s="34"/>
      <c r="J250" s="34"/>
      <c r="K250" s="34"/>
      <c r="L250" s="34"/>
      <c r="M250" s="34"/>
      <c r="N250" s="34"/>
      <c r="O250" s="34">
        <v>70.8</v>
      </c>
      <c r="P250" s="34">
        <v>70.8</v>
      </c>
      <c r="Q250" s="35">
        <f>AVERAGE(E250:P250)</f>
        <v>70.8</v>
      </c>
      <c r="R250" s="35" t="str">
        <f>IF(Q250&lt;5,"SI","NO")</f>
        <v>NO</v>
      </c>
      <c r="S250" s="35" t="str">
        <f>IF(Q250&lt;=5,"Sin Riesgo",IF(Q250 &lt;=14,"Bajo",IF(Q250&lt;=35,"Medio",IF(Q250&lt;=80,"Alto","Inviable Sanitariamente"))))</f>
        <v>Alto</v>
      </c>
      <c r="T250" s="149"/>
    </row>
    <row r="251" spans="1:20" s="146" customFormat="1" ht="32.1" customHeight="1">
      <c r="A251" s="439" t="s">
        <v>145</v>
      </c>
      <c r="B251" s="438" t="s">
        <v>4190</v>
      </c>
      <c r="C251" s="438" t="s">
        <v>4191</v>
      </c>
      <c r="D251" s="233">
        <v>42</v>
      </c>
      <c r="E251" s="417"/>
      <c r="F251" s="258"/>
      <c r="G251" s="258"/>
      <c r="H251" s="258"/>
      <c r="I251" s="258"/>
      <c r="J251" s="258"/>
      <c r="K251" s="258"/>
      <c r="L251" s="258"/>
      <c r="M251" s="258"/>
      <c r="N251" s="258"/>
      <c r="O251" s="258">
        <v>70.8</v>
      </c>
      <c r="P251" s="258">
        <v>70.8</v>
      </c>
      <c r="Q251" s="35">
        <f>AVERAGE(E251:P251)</f>
        <v>70.8</v>
      </c>
      <c r="R251" s="35" t="str">
        <f>IF(Q251&lt;5,"SI","NO")</f>
        <v>NO</v>
      </c>
      <c r="S251" s="35" t="str">
        <f>IF(Q251&lt;=5,"Sin Riesgo",IF(Q251 &lt;=14,"Bajo",IF(Q251&lt;=35,"Medio",IF(Q251&lt;=80,"Alto","Inviable Sanitariamente"))))</f>
        <v>Alto</v>
      </c>
      <c r="T251" s="149"/>
    </row>
    <row r="252" spans="1:20" s="146" customFormat="1" ht="32.1" customHeight="1">
      <c r="A252" s="439" t="s">
        <v>145</v>
      </c>
      <c r="B252" s="438" t="s">
        <v>4188</v>
      </c>
      <c r="C252" s="438" t="s">
        <v>4186</v>
      </c>
      <c r="D252" s="264">
        <v>49</v>
      </c>
      <c r="E252" s="414"/>
      <c r="F252" s="312"/>
      <c r="G252" s="312"/>
      <c r="H252" s="312"/>
      <c r="I252" s="312"/>
      <c r="J252" s="312"/>
      <c r="K252" s="312"/>
      <c r="L252" s="312"/>
      <c r="M252" s="312"/>
      <c r="N252" s="312"/>
      <c r="O252" s="312">
        <v>70.8</v>
      </c>
      <c r="P252" s="312">
        <v>70.8</v>
      </c>
      <c r="Q252" s="35">
        <f t="shared" si="22"/>
        <v>70.8</v>
      </c>
      <c r="R252" s="35" t="str">
        <f t="shared" si="20"/>
        <v>NO</v>
      </c>
      <c r="S252" s="35" t="str">
        <f t="shared" si="21"/>
        <v>Alto</v>
      </c>
      <c r="T252" s="149"/>
    </row>
    <row r="253" spans="1:20" s="146" customFormat="1" ht="32.1" customHeight="1">
      <c r="A253" s="439" t="s">
        <v>145</v>
      </c>
      <c r="B253" s="438" t="s">
        <v>4189</v>
      </c>
      <c r="C253" s="438" t="s">
        <v>4187</v>
      </c>
      <c r="D253" s="264">
        <v>30</v>
      </c>
      <c r="E253" s="560"/>
      <c r="F253" s="416"/>
      <c r="G253" s="416"/>
      <c r="H253" s="416"/>
      <c r="I253" s="416"/>
      <c r="J253" s="416"/>
      <c r="K253" s="416"/>
      <c r="L253" s="416"/>
      <c r="M253" s="416"/>
      <c r="N253" s="312"/>
      <c r="O253" s="312">
        <v>70.8</v>
      </c>
      <c r="P253" s="312">
        <v>70.8</v>
      </c>
      <c r="Q253" s="327">
        <f t="shared" si="22"/>
        <v>70.8</v>
      </c>
      <c r="R253" s="336" t="str">
        <f t="shared" si="20"/>
        <v>NO</v>
      </c>
      <c r="S253" s="337" t="str">
        <f>IF(Q253&lt;5,"Sin Riesgo",IF(Q253 &lt;=14,"Bajo",IF(Q253&lt;=35,"Medio",IF(Q253&lt;=80,"Alto","Inviable Sanitariamente"))))</f>
        <v>Alto</v>
      </c>
      <c r="T253" s="149"/>
    </row>
    <row r="254" spans="1:20" s="146" customFormat="1" ht="32.1" customHeight="1">
      <c r="A254" s="439" t="s">
        <v>145</v>
      </c>
      <c r="B254" s="438" t="s">
        <v>4192</v>
      </c>
      <c r="C254" s="440" t="s">
        <v>4193</v>
      </c>
      <c r="D254" s="264">
        <v>15</v>
      </c>
      <c r="E254" s="34"/>
      <c r="F254" s="34"/>
      <c r="G254" s="34"/>
      <c r="H254" s="34"/>
      <c r="I254" s="34"/>
      <c r="J254" s="34"/>
      <c r="K254" s="34"/>
      <c r="L254" s="34"/>
      <c r="M254" s="34"/>
      <c r="N254" s="554"/>
      <c r="O254" s="554">
        <v>97.3</v>
      </c>
      <c r="P254" s="554">
        <v>97.3</v>
      </c>
      <c r="Q254" s="327">
        <f t="shared" si="22"/>
        <v>97.3</v>
      </c>
      <c r="R254" s="336" t="str">
        <f>IF(Q254&lt;5,"SI","NO")</f>
        <v>NO</v>
      </c>
      <c r="S254" s="337" t="str">
        <f>IF(Q254&lt;5,"Sin Riesgo",IF(Q254 &lt;=14,"Bajo",IF(Q254&lt;=35,"Medio",IF(Q254&lt;=80,"Alto","Inviable Sanitariamente"))))</f>
        <v>Inviable Sanitariamente</v>
      </c>
      <c r="T254" s="149"/>
    </row>
    <row r="255" spans="1:20" s="146" customFormat="1" ht="32.1" customHeight="1">
      <c r="A255" s="310" t="s">
        <v>146</v>
      </c>
      <c r="B255" s="231" t="s">
        <v>2740</v>
      </c>
      <c r="C255" s="306" t="s">
        <v>2741</v>
      </c>
      <c r="D255" s="264">
        <v>150</v>
      </c>
      <c r="E255" s="369"/>
      <c r="F255" s="34"/>
      <c r="G255" s="34"/>
      <c r="H255" s="34"/>
      <c r="I255" s="34"/>
      <c r="J255" s="34">
        <v>97.3</v>
      </c>
      <c r="K255" s="34"/>
      <c r="L255" s="34"/>
      <c r="M255" s="34"/>
      <c r="N255" s="34"/>
      <c r="O255" s="34"/>
      <c r="P255" s="34"/>
      <c r="Q255" s="35">
        <f t="shared" si="22"/>
        <v>97.3</v>
      </c>
      <c r="R255" s="35" t="str">
        <f t="shared" si="20"/>
        <v>NO</v>
      </c>
      <c r="S255" s="35" t="str">
        <f t="shared" si="21"/>
        <v>Inviable Sanitariamente</v>
      </c>
      <c r="T255" s="149"/>
    </row>
    <row r="256" spans="1:20" s="146" customFormat="1" ht="32.1" customHeight="1">
      <c r="A256" s="310" t="s">
        <v>146</v>
      </c>
      <c r="B256" s="231" t="s">
        <v>2742</v>
      </c>
      <c r="C256" s="306" t="s">
        <v>2743</v>
      </c>
      <c r="D256" s="264">
        <v>340</v>
      </c>
      <c r="E256" s="34"/>
      <c r="F256" s="34">
        <v>26.6</v>
      </c>
      <c r="G256" s="34"/>
      <c r="H256" s="34">
        <v>97.3</v>
      </c>
      <c r="I256" s="34"/>
      <c r="J256" s="34"/>
      <c r="K256" s="34"/>
      <c r="L256" s="34"/>
      <c r="M256" s="34"/>
      <c r="N256" s="34"/>
      <c r="O256" s="34"/>
      <c r="P256" s="34"/>
      <c r="Q256" s="35">
        <f t="shared" si="22"/>
        <v>61.95</v>
      </c>
      <c r="R256" s="35" t="str">
        <f t="shared" si="20"/>
        <v>NO</v>
      </c>
      <c r="S256" s="35" t="str">
        <f t="shared" si="21"/>
        <v>Alto</v>
      </c>
      <c r="T256" s="149"/>
    </row>
    <row r="257" spans="1:20" s="146" customFormat="1" ht="32.1" customHeight="1">
      <c r="A257" s="310" t="s">
        <v>146</v>
      </c>
      <c r="B257" s="231" t="s">
        <v>2744</v>
      </c>
      <c r="C257" s="306" t="s">
        <v>2745</v>
      </c>
      <c r="D257" s="264">
        <v>277</v>
      </c>
      <c r="E257" s="34"/>
      <c r="F257" s="34">
        <v>0</v>
      </c>
      <c r="G257" s="34"/>
      <c r="H257" s="34">
        <v>0</v>
      </c>
      <c r="I257" s="34"/>
      <c r="J257" s="34"/>
      <c r="K257" s="34"/>
      <c r="L257" s="34"/>
      <c r="M257" s="34"/>
      <c r="N257" s="34"/>
      <c r="O257" s="34"/>
      <c r="P257" s="34"/>
      <c r="Q257" s="35">
        <f t="shared" si="22"/>
        <v>0</v>
      </c>
      <c r="R257" s="35" t="str">
        <f t="shared" si="20"/>
        <v>SI</v>
      </c>
      <c r="S257" s="35" t="str">
        <f t="shared" si="21"/>
        <v>Sin Riesgo</v>
      </c>
      <c r="T257" s="149"/>
    </row>
    <row r="258" spans="1:20" s="146" customFormat="1" ht="32.1" customHeight="1">
      <c r="A258" s="310" t="s">
        <v>146</v>
      </c>
      <c r="B258" s="231" t="s">
        <v>2746</v>
      </c>
      <c r="C258" s="306" t="s">
        <v>2747</v>
      </c>
      <c r="D258" s="264">
        <v>330</v>
      </c>
      <c r="E258" s="34"/>
      <c r="F258" s="34"/>
      <c r="G258" s="34"/>
      <c r="H258" s="34"/>
      <c r="I258" s="34"/>
      <c r="J258" s="34"/>
      <c r="K258" s="34"/>
      <c r="L258" s="34"/>
      <c r="M258" s="34">
        <v>97.3</v>
      </c>
      <c r="N258" s="34"/>
      <c r="O258" s="34"/>
      <c r="P258" s="34"/>
      <c r="Q258" s="35">
        <f t="shared" si="22"/>
        <v>97.3</v>
      </c>
      <c r="R258" s="35" t="str">
        <f t="shared" si="20"/>
        <v>NO</v>
      </c>
      <c r="S258" s="35" t="str">
        <f t="shared" si="21"/>
        <v>Inviable Sanitariamente</v>
      </c>
      <c r="T258" s="149"/>
    </row>
    <row r="259" spans="1:20" s="146" customFormat="1" ht="32.1" customHeight="1">
      <c r="A259" s="310" t="s">
        <v>146</v>
      </c>
      <c r="B259" s="231" t="s">
        <v>1992</v>
      </c>
      <c r="C259" s="306" t="s">
        <v>2748</v>
      </c>
      <c r="D259" s="264">
        <v>65</v>
      </c>
      <c r="E259" s="34"/>
      <c r="F259" s="34"/>
      <c r="G259" s="34"/>
      <c r="H259" s="34"/>
      <c r="I259" s="34">
        <v>97.3</v>
      </c>
      <c r="J259" s="34"/>
      <c r="K259" s="34"/>
      <c r="L259" s="34"/>
      <c r="M259" s="34"/>
      <c r="N259" s="34"/>
      <c r="O259" s="34"/>
      <c r="P259" s="34"/>
      <c r="Q259" s="35">
        <f t="shared" si="22"/>
        <v>97.3</v>
      </c>
      <c r="R259" s="35" t="str">
        <f t="shared" si="20"/>
        <v>NO</v>
      </c>
      <c r="S259" s="35" t="str">
        <f t="shared" si="21"/>
        <v>Inviable Sanitariamente</v>
      </c>
      <c r="T259" s="149"/>
    </row>
    <row r="260" spans="1:20" s="146" customFormat="1" ht="32.1" customHeight="1">
      <c r="A260" s="439" t="s">
        <v>146</v>
      </c>
      <c r="B260" s="438" t="s">
        <v>2749</v>
      </c>
      <c r="C260" s="440" t="s">
        <v>2750</v>
      </c>
      <c r="D260" s="298">
        <v>112</v>
      </c>
      <c r="E260" s="34"/>
      <c r="F260" s="34"/>
      <c r="G260" s="34"/>
      <c r="H260" s="34"/>
      <c r="I260" s="34"/>
      <c r="J260" s="34"/>
      <c r="K260" s="34"/>
      <c r="L260" s="34"/>
      <c r="M260" s="34">
        <v>97.3</v>
      </c>
      <c r="N260" s="34"/>
      <c r="O260" s="34"/>
      <c r="P260" s="34"/>
      <c r="Q260" s="35">
        <f>AVERAGE(E260:P260)</f>
        <v>97.3</v>
      </c>
      <c r="R260" s="35" t="str">
        <f>IF(Q260&lt;5,"SI","NO")</f>
        <v>NO</v>
      </c>
      <c r="S260" s="35" t="str">
        <f>IF(Q260&lt;=5,"Sin Riesgo",IF(Q260 &lt;=14,"Bajo",IF(Q260&lt;=35,"Medio",IF(Q260&lt;=80,"Alto","Inviable Sanitariamente"))))</f>
        <v>Inviable Sanitariamente</v>
      </c>
      <c r="T260" s="149"/>
    </row>
    <row r="261" spans="1:20" s="146" customFormat="1" ht="32.1" customHeight="1">
      <c r="A261" s="310" t="s">
        <v>146</v>
      </c>
      <c r="B261" s="231" t="s">
        <v>2751</v>
      </c>
      <c r="C261" s="306" t="s">
        <v>2752</v>
      </c>
      <c r="D261" s="304">
        <v>204</v>
      </c>
      <c r="E261" s="34"/>
      <c r="F261" s="34"/>
      <c r="G261" s="34"/>
      <c r="H261" s="34">
        <v>97.3</v>
      </c>
      <c r="I261" s="34"/>
      <c r="J261" s="34"/>
      <c r="K261" s="34"/>
      <c r="L261" s="34"/>
      <c r="M261" s="34"/>
      <c r="N261" s="34"/>
      <c r="O261" s="34"/>
      <c r="P261" s="34"/>
      <c r="Q261" s="35">
        <f t="shared" si="22"/>
        <v>97.3</v>
      </c>
      <c r="R261" s="35" t="str">
        <f t="shared" si="20"/>
        <v>NO</v>
      </c>
      <c r="S261" s="35" t="str">
        <f t="shared" si="21"/>
        <v>Inviable Sanitariamente</v>
      </c>
      <c r="T261" s="149"/>
    </row>
    <row r="262" spans="1:20" s="146" customFormat="1" ht="32.1" customHeight="1">
      <c r="A262" s="310" t="s">
        <v>146</v>
      </c>
      <c r="B262" s="231" t="s">
        <v>2753</v>
      </c>
      <c r="C262" s="306" t="s">
        <v>2754</v>
      </c>
      <c r="D262" s="298">
        <v>51</v>
      </c>
      <c r="E262" s="34"/>
      <c r="F262" s="34"/>
      <c r="G262" s="34"/>
      <c r="H262" s="34"/>
      <c r="I262" s="34"/>
      <c r="J262" s="34"/>
      <c r="K262" s="34">
        <v>97.3</v>
      </c>
      <c r="L262" s="34"/>
      <c r="M262" s="34"/>
      <c r="N262" s="34"/>
      <c r="O262" s="34"/>
      <c r="P262" s="34"/>
      <c r="Q262" s="35">
        <f t="shared" si="22"/>
        <v>97.3</v>
      </c>
      <c r="R262" s="35" t="str">
        <f t="shared" si="20"/>
        <v>NO</v>
      </c>
      <c r="S262" s="35" t="str">
        <f t="shared" si="21"/>
        <v>Inviable Sanitariamente</v>
      </c>
      <c r="T262" s="149"/>
    </row>
    <row r="263" spans="1:20" s="146" customFormat="1" ht="32.1" customHeight="1">
      <c r="A263" s="310" t="s">
        <v>146</v>
      </c>
      <c r="B263" s="231" t="s">
        <v>2755</v>
      </c>
      <c r="C263" s="306" t="s">
        <v>2756</v>
      </c>
      <c r="D263" s="264">
        <v>42</v>
      </c>
      <c r="E263" s="34"/>
      <c r="F263" s="34"/>
      <c r="G263" s="34"/>
      <c r="H263" s="34"/>
      <c r="I263" s="34"/>
      <c r="J263" s="34">
        <v>97.3</v>
      </c>
      <c r="K263" s="34"/>
      <c r="L263" s="34"/>
      <c r="M263" s="34"/>
      <c r="N263" s="34"/>
      <c r="O263" s="34"/>
      <c r="P263" s="34"/>
      <c r="Q263" s="35">
        <f t="shared" si="22"/>
        <v>97.3</v>
      </c>
      <c r="R263" s="35" t="str">
        <f t="shared" si="20"/>
        <v>NO</v>
      </c>
      <c r="S263" s="35" t="str">
        <f t="shared" si="21"/>
        <v>Inviable Sanitariamente</v>
      </c>
      <c r="T263" s="149"/>
    </row>
    <row r="264" spans="1:20" s="146" customFormat="1" ht="32.1" customHeight="1">
      <c r="A264" s="230" t="s">
        <v>146</v>
      </c>
      <c r="B264" s="231" t="s">
        <v>1312</v>
      </c>
      <c r="C264" s="306" t="s">
        <v>4022</v>
      </c>
      <c r="D264" s="264">
        <v>277</v>
      </c>
      <c r="E264" s="34"/>
      <c r="F264" s="34">
        <v>0</v>
      </c>
      <c r="G264" s="34"/>
      <c r="H264" s="34">
        <v>26.6</v>
      </c>
      <c r="I264" s="34"/>
      <c r="J264" s="34"/>
      <c r="K264" s="34"/>
      <c r="L264" s="34"/>
      <c r="M264" s="34"/>
      <c r="N264" s="34"/>
      <c r="O264" s="34"/>
      <c r="P264" s="34"/>
      <c r="Q264" s="33">
        <f t="shared" si="22"/>
        <v>13.3</v>
      </c>
      <c r="R264" s="242" t="str">
        <f t="shared" si="20"/>
        <v>NO</v>
      </c>
      <c r="S264" s="243" t="str">
        <f>IF(Q264&lt;5,"Sin Riesgo",IF(Q264 &lt;=14,"Bajo",IF(Q264&lt;=35,"Medio",IF(Q264&lt;=80,"Alto","Inviable Sanitariamente"))))</f>
        <v>Bajo</v>
      </c>
      <c r="T264" s="149"/>
    </row>
    <row r="265" spans="1:20" s="146" customFormat="1" ht="32.1" customHeight="1">
      <c r="A265" s="230" t="s">
        <v>146</v>
      </c>
      <c r="B265" s="231" t="s">
        <v>4023</v>
      </c>
      <c r="C265" s="306" t="s">
        <v>4024</v>
      </c>
      <c r="D265" s="264">
        <v>56</v>
      </c>
      <c r="E265" s="34"/>
      <c r="F265" s="34"/>
      <c r="G265" s="34"/>
      <c r="H265" s="34"/>
      <c r="I265" s="34">
        <v>97.3</v>
      </c>
      <c r="J265" s="34"/>
      <c r="K265" s="34"/>
      <c r="L265" s="34"/>
      <c r="M265" s="34"/>
      <c r="N265" s="34"/>
      <c r="O265" s="34"/>
      <c r="P265" s="34"/>
      <c r="Q265" s="33">
        <f t="shared" si="22"/>
        <v>97.3</v>
      </c>
      <c r="R265" s="242" t="str">
        <f t="shared" si="20"/>
        <v>NO</v>
      </c>
      <c r="S265" s="243" t="str">
        <f>IF(Q265&lt;5,"Sin Riesgo",IF(Q265 &lt;=14,"Bajo",IF(Q265&lt;=35,"Medio",IF(Q265&lt;=80,"Alto","Inviable Sanitariamente"))))</f>
        <v>Inviable Sanitariamente</v>
      </c>
      <c r="T265" s="149"/>
    </row>
    <row r="266" spans="1:20" s="146" customFormat="1" ht="32.1" customHeight="1">
      <c r="A266" s="230" t="s">
        <v>146</v>
      </c>
      <c r="B266" s="231" t="s">
        <v>2781</v>
      </c>
      <c r="C266" s="306" t="s">
        <v>4025</v>
      </c>
      <c r="D266" s="264">
        <v>340</v>
      </c>
      <c r="E266" s="34"/>
      <c r="F266" s="34">
        <v>26.6</v>
      </c>
      <c r="G266" s="34"/>
      <c r="H266" s="34">
        <v>0</v>
      </c>
      <c r="I266" s="34"/>
      <c r="J266" s="34"/>
      <c r="K266" s="34"/>
      <c r="L266" s="34"/>
      <c r="M266" s="34"/>
      <c r="N266" s="34"/>
      <c r="O266" s="34"/>
      <c r="P266" s="34"/>
      <c r="Q266" s="33">
        <f t="shared" si="22"/>
        <v>13.3</v>
      </c>
      <c r="R266" s="242" t="str">
        <f t="shared" si="20"/>
        <v>NO</v>
      </c>
      <c r="S266" s="243" t="str">
        <f>IF(Q266&lt;5,"Sin Riesgo",IF(Q266 &lt;=14,"Bajo",IF(Q266&lt;=35,"Medio",IF(Q266&lt;=80,"Alto","Inviable Sanitariamente"))))</f>
        <v>Bajo</v>
      </c>
      <c r="T266" s="149"/>
    </row>
    <row r="267" spans="1:20" s="146" customFormat="1" ht="32.1" customHeight="1">
      <c r="A267" s="230" t="s">
        <v>146</v>
      </c>
      <c r="B267" s="246" t="s">
        <v>4026</v>
      </c>
      <c r="C267" s="555" t="s">
        <v>4027</v>
      </c>
      <c r="D267" s="340">
        <v>32</v>
      </c>
      <c r="E267" s="34"/>
      <c r="F267" s="34"/>
      <c r="G267" s="34"/>
      <c r="H267" s="34"/>
      <c r="I267" s="34"/>
      <c r="J267" s="34">
        <v>97.3</v>
      </c>
      <c r="K267" s="34"/>
      <c r="L267" s="34"/>
      <c r="M267" s="34"/>
      <c r="N267" s="34"/>
      <c r="O267" s="34"/>
      <c r="P267" s="34"/>
      <c r="Q267" s="334">
        <f t="shared" si="22"/>
        <v>97.3</v>
      </c>
      <c r="R267" s="277" t="str">
        <f t="shared" si="20"/>
        <v>NO</v>
      </c>
      <c r="S267" s="338" t="str">
        <f>IF(Q267&lt;5,"Sin Riesgo",IF(Q267 &lt;=14,"Bajo",IF(Q267&lt;=35,"Medio",IF(Q267&lt;=80,"Alto","Inviable Sanitariamente"))))</f>
        <v>Inviable Sanitariamente</v>
      </c>
      <c r="T267" s="149"/>
    </row>
    <row r="268" spans="1:20" s="146" customFormat="1" ht="32.1" customHeight="1">
      <c r="A268" s="230" t="s">
        <v>146</v>
      </c>
      <c r="B268" s="246" t="s">
        <v>920</v>
      </c>
      <c r="C268" s="555" t="s">
        <v>4028</v>
      </c>
      <c r="D268" s="341">
        <v>15</v>
      </c>
      <c r="E268" s="34"/>
      <c r="F268" s="34"/>
      <c r="G268" s="34"/>
      <c r="H268" s="34"/>
      <c r="I268" s="34">
        <v>97.3</v>
      </c>
      <c r="J268" s="34"/>
      <c r="K268" s="34"/>
      <c r="L268" s="34"/>
      <c r="M268" s="34"/>
      <c r="N268" s="34"/>
      <c r="O268" s="34"/>
      <c r="P268" s="34"/>
      <c r="Q268" s="334">
        <f t="shared" si="22"/>
        <v>97.3</v>
      </c>
      <c r="R268" s="277" t="str">
        <f t="shared" si="20"/>
        <v>NO</v>
      </c>
      <c r="S268" s="338" t="str">
        <f>IF(Q268&lt;5,"Sin Riesgo",IF(Q268 &lt;=14,"Bajo",IF(Q268&lt;=35,"Medio",IF(Q268&lt;=80,"Alto","Inviable Sanitariamente"))))</f>
        <v>Inviable Sanitariamente</v>
      </c>
      <c r="T268" s="149"/>
    </row>
    <row r="269" spans="1:20" s="146" customFormat="1" ht="32.1" customHeight="1">
      <c r="A269" s="310" t="s">
        <v>147</v>
      </c>
      <c r="B269" s="231" t="s">
        <v>2757</v>
      </c>
      <c r="C269" s="306" t="s">
        <v>2758</v>
      </c>
      <c r="D269" s="305">
        <v>20</v>
      </c>
      <c r="E269" s="326"/>
      <c r="F269" s="326"/>
      <c r="G269" s="34"/>
      <c r="H269" s="326">
        <v>97.3</v>
      </c>
      <c r="I269" s="326"/>
      <c r="J269" s="34"/>
      <c r="K269" s="326"/>
      <c r="L269" s="326"/>
      <c r="M269" s="326"/>
      <c r="N269" s="326"/>
      <c r="O269" s="326"/>
      <c r="P269" s="326"/>
      <c r="Q269" s="35">
        <f t="shared" si="22"/>
        <v>97.3</v>
      </c>
      <c r="R269" s="35" t="str">
        <f t="shared" si="20"/>
        <v>NO</v>
      </c>
      <c r="S269" s="35" t="str">
        <f t="shared" si="21"/>
        <v>Inviable Sanitariamente</v>
      </c>
      <c r="T269" s="149"/>
    </row>
    <row r="270" spans="1:20" s="146" customFormat="1" ht="32.1" customHeight="1">
      <c r="A270" s="310" t="s">
        <v>147</v>
      </c>
      <c r="B270" s="231" t="s">
        <v>1306</v>
      </c>
      <c r="C270" s="306" t="s">
        <v>3877</v>
      </c>
      <c r="D270" s="304">
        <v>25</v>
      </c>
      <c r="E270" s="317"/>
      <c r="F270" s="34"/>
      <c r="G270" s="34"/>
      <c r="H270" s="34"/>
      <c r="I270" s="34">
        <v>97.3</v>
      </c>
      <c r="J270" s="34"/>
      <c r="K270" s="34"/>
      <c r="L270" s="34"/>
      <c r="M270" s="34"/>
      <c r="N270" s="34"/>
      <c r="O270" s="34"/>
      <c r="P270" s="34"/>
      <c r="Q270" s="35">
        <f t="shared" si="22"/>
        <v>97.3</v>
      </c>
      <c r="R270" s="35" t="str">
        <f t="shared" si="20"/>
        <v>NO</v>
      </c>
      <c r="S270" s="35" t="str">
        <f t="shared" si="21"/>
        <v>Inviable Sanitariamente</v>
      </c>
      <c r="T270" s="149"/>
    </row>
    <row r="271" spans="1:20" s="146" customFormat="1" ht="32.1" customHeight="1">
      <c r="A271" s="310" t="s">
        <v>147</v>
      </c>
      <c r="B271" s="231" t="s">
        <v>2759</v>
      </c>
      <c r="C271" s="306" t="s">
        <v>2760</v>
      </c>
      <c r="D271" s="304">
        <v>36</v>
      </c>
      <c r="E271" s="34"/>
      <c r="F271" s="34"/>
      <c r="G271" s="34"/>
      <c r="H271" s="34">
        <v>97.3</v>
      </c>
      <c r="I271" s="34"/>
      <c r="J271" s="34"/>
      <c r="K271" s="34"/>
      <c r="L271" s="34"/>
      <c r="M271" s="34"/>
      <c r="N271" s="34"/>
      <c r="O271" s="34"/>
      <c r="P271" s="34"/>
      <c r="Q271" s="35">
        <f t="shared" si="22"/>
        <v>97.3</v>
      </c>
      <c r="R271" s="35" t="str">
        <f t="shared" si="20"/>
        <v>NO</v>
      </c>
      <c r="S271" s="35" t="str">
        <f t="shared" si="21"/>
        <v>Inviable Sanitariamente</v>
      </c>
      <c r="T271" s="149"/>
    </row>
    <row r="272" spans="1:20" s="146" customFormat="1" ht="32.1" customHeight="1">
      <c r="A272" s="310" t="s">
        <v>147</v>
      </c>
      <c r="B272" s="231" t="s">
        <v>2761</v>
      </c>
      <c r="C272" s="306" t="s">
        <v>3878</v>
      </c>
      <c r="D272" s="304">
        <v>110</v>
      </c>
      <c r="E272" s="34"/>
      <c r="F272" s="34">
        <v>0</v>
      </c>
      <c r="G272" s="34"/>
      <c r="H272" s="34"/>
      <c r="I272" s="34">
        <v>0</v>
      </c>
      <c r="J272" s="34"/>
      <c r="K272" s="34"/>
      <c r="L272" s="34"/>
      <c r="M272" s="34"/>
      <c r="N272" s="34"/>
      <c r="O272" s="34"/>
      <c r="P272" s="34"/>
      <c r="Q272" s="35">
        <f t="shared" si="22"/>
        <v>0</v>
      </c>
      <c r="R272" s="35" t="str">
        <f t="shared" si="20"/>
        <v>SI</v>
      </c>
      <c r="S272" s="35" t="str">
        <f t="shared" si="21"/>
        <v>Sin Riesgo</v>
      </c>
      <c r="T272" s="149"/>
    </row>
    <row r="273" spans="1:20" s="146" customFormat="1" ht="32.1" customHeight="1">
      <c r="A273" s="310" t="s">
        <v>147</v>
      </c>
      <c r="B273" s="231" t="s">
        <v>2762</v>
      </c>
      <c r="C273" s="306" t="s">
        <v>3879</v>
      </c>
      <c r="D273" s="304">
        <v>460</v>
      </c>
      <c r="E273" s="34"/>
      <c r="F273" s="34"/>
      <c r="G273" s="34"/>
      <c r="H273" s="34">
        <v>0</v>
      </c>
      <c r="I273" s="34"/>
      <c r="J273" s="34"/>
      <c r="K273" s="34"/>
      <c r="L273" s="34"/>
      <c r="M273" s="34"/>
      <c r="N273" s="34"/>
      <c r="O273" s="34"/>
      <c r="P273" s="34"/>
      <c r="Q273" s="35">
        <f t="shared" si="22"/>
        <v>0</v>
      </c>
      <c r="R273" s="35" t="str">
        <f t="shared" si="20"/>
        <v>SI</v>
      </c>
      <c r="S273" s="35" t="str">
        <f t="shared" si="21"/>
        <v>Sin Riesgo</v>
      </c>
      <c r="T273" s="149"/>
    </row>
    <row r="274" spans="1:20" s="146" customFormat="1" ht="32.1" customHeight="1">
      <c r="A274" s="310" t="s">
        <v>147</v>
      </c>
      <c r="B274" s="231" t="s">
        <v>2763</v>
      </c>
      <c r="C274" s="306" t="s">
        <v>2764</v>
      </c>
      <c r="D274" s="304">
        <v>106</v>
      </c>
      <c r="E274" s="34"/>
      <c r="F274" s="34"/>
      <c r="G274" s="34"/>
      <c r="H274" s="34">
        <v>97.3</v>
      </c>
      <c r="I274" s="34"/>
      <c r="J274" s="34"/>
      <c r="K274" s="34"/>
      <c r="L274" s="34"/>
      <c r="M274" s="34"/>
      <c r="N274" s="34"/>
      <c r="O274" s="34"/>
      <c r="P274" s="34"/>
      <c r="Q274" s="35">
        <f t="shared" si="22"/>
        <v>97.3</v>
      </c>
      <c r="R274" s="35" t="str">
        <f t="shared" si="20"/>
        <v>NO</v>
      </c>
      <c r="S274" s="35" t="str">
        <f t="shared" si="21"/>
        <v>Inviable Sanitariamente</v>
      </c>
      <c r="T274" s="149"/>
    </row>
    <row r="275" spans="1:20" s="146" customFormat="1" ht="32.1" customHeight="1">
      <c r="A275" s="310" t="s">
        <v>147</v>
      </c>
      <c r="B275" s="231" t="s">
        <v>2765</v>
      </c>
      <c r="C275" s="306" t="s">
        <v>2766</v>
      </c>
      <c r="D275" s="304">
        <v>215</v>
      </c>
      <c r="E275" s="34"/>
      <c r="F275" s="335"/>
      <c r="G275" s="34">
        <v>97.3</v>
      </c>
      <c r="H275" s="34"/>
      <c r="I275" s="34"/>
      <c r="J275" s="34"/>
      <c r="K275" s="34"/>
      <c r="L275" s="34"/>
      <c r="M275" s="34"/>
      <c r="N275" s="34"/>
      <c r="O275" s="34"/>
      <c r="P275" s="34"/>
      <c r="Q275" s="35">
        <f t="shared" si="22"/>
        <v>97.3</v>
      </c>
      <c r="R275" s="35" t="str">
        <f t="shared" si="20"/>
        <v>NO</v>
      </c>
      <c r="S275" s="35" t="str">
        <f t="shared" si="21"/>
        <v>Inviable Sanitariamente</v>
      </c>
      <c r="T275" s="149"/>
    </row>
    <row r="276" spans="1:20" s="146" customFormat="1" ht="32.1" customHeight="1">
      <c r="A276" s="437" t="s">
        <v>147</v>
      </c>
      <c r="B276" s="438" t="s">
        <v>2767</v>
      </c>
      <c r="C276" s="440" t="s">
        <v>3880</v>
      </c>
      <c r="D276" s="233">
        <v>83</v>
      </c>
      <c r="E276" s="258">
        <v>97.3</v>
      </c>
      <c r="F276" s="258"/>
      <c r="G276" s="258"/>
      <c r="H276" s="258"/>
      <c r="I276" s="258"/>
      <c r="J276" s="258"/>
      <c r="K276" s="258"/>
      <c r="L276" s="258"/>
      <c r="M276" s="258"/>
      <c r="N276" s="258"/>
      <c r="O276" s="258"/>
      <c r="P276" s="258"/>
      <c r="Q276" s="35">
        <f t="shared" si="22"/>
        <v>97.3</v>
      </c>
      <c r="R276" s="35" t="str">
        <f t="shared" si="20"/>
        <v>NO</v>
      </c>
      <c r="S276" s="35" t="str">
        <f t="shared" si="21"/>
        <v>Inviable Sanitariamente</v>
      </c>
      <c r="T276" s="149"/>
    </row>
    <row r="277" spans="1:20" s="146" customFormat="1" ht="32.1" customHeight="1">
      <c r="A277" s="310" t="s">
        <v>147</v>
      </c>
      <c r="B277" s="231" t="s">
        <v>2768</v>
      </c>
      <c r="C277" s="306" t="s">
        <v>3881</v>
      </c>
      <c r="D277" s="304">
        <v>22</v>
      </c>
      <c r="E277" s="317"/>
      <c r="F277" s="34"/>
      <c r="G277" s="34">
        <v>97.3</v>
      </c>
      <c r="H277" s="317"/>
      <c r="I277" s="34"/>
      <c r="J277" s="34"/>
      <c r="K277" s="34"/>
      <c r="L277" s="34"/>
      <c r="M277" s="34"/>
      <c r="N277" s="34"/>
      <c r="O277" s="34"/>
      <c r="P277" s="34"/>
      <c r="Q277" s="35">
        <f t="shared" si="22"/>
        <v>97.3</v>
      </c>
      <c r="R277" s="35" t="str">
        <f t="shared" si="20"/>
        <v>NO</v>
      </c>
      <c r="S277" s="35" t="str">
        <f t="shared" si="21"/>
        <v>Inviable Sanitariamente</v>
      </c>
      <c r="T277" s="149"/>
    </row>
    <row r="278" spans="1:20" s="146" customFormat="1" ht="32.1" customHeight="1">
      <c r="A278" s="310" t="s">
        <v>147</v>
      </c>
      <c r="B278" s="231" t="s">
        <v>1082</v>
      </c>
      <c r="C278" s="306" t="s">
        <v>2769</v>
      </c>
      <c r="D278" s="304">
        <v>46</v>
      </c>
      <c r="E278" s="34"/>
      <c r="F278" s="34"/>
      <c r="G278" s="34">
        <v>97.3</v>
      </c>
      <c r="H278" s="34"/>
      <c r="I278" s="34"/>
      <c r="J278" s="34"/>
      <c r="K278" s="34"/>
      <c r="L278" s="34"/>
      <c r="M278" s="34"/>
      <c r="N278" s="34"/>
      <c r="O278" s="34"/>
      <c r="P278" s="34"/>
      <c r="Q278" s="35">
        <f t="shared" si="22"/>
        <v>97.3</v>
      </c>
      <c r="R278" s="35" t="str">
        <f t="shared" si="20"/>
        <v>NO</v>
      </c>
      <c r="S278" s="35" t="str">
        <f t="shared" si="21"/>
        <v>Inviable Sanitariamente</v>
      </c>
      <c r="T278" s="149"/>
    </row>
    <row r="279" spans="1:20" s="146" customFormat="1" ht="32.1" customHeight="1">
      <c r="A279" s="310" t="s">
        <v>147</v>
      </c>
      <c r="B279" s="231" t="s">
        <v>2770</v>
      </c>
      <c r="C279" s="306" t="s">
        <v>2771</v>
      </c>
      <c r="D279" s="305">
        <v>15</v>
      </c>
      <c r="E279" s="326"/>
      <c r="F279" s="326">
        <v>97.3</v>
      </c>
      <c r="G279" s="34"/>
      <c r="H279" s="326"/>
      <c r="I279" s="326"/>
      <c r="J279" s="34"/>
      <c r="K279" s="326"/>
      <c r="L279" s="34"/>
      <c r="M279" s="326"/>
      <c r="N279" s="34"/>
      <c r="O279" s="34"/>
      <c r="P279" s="326"/>
      <c r="Q279" s="35">
        <f t="shared" si="22"/>
        <v>97.3</v>
      </c>
      <c r="R279" s="35" t="str">
        <f t="shared" si="20"/>
        <v>NO</v>
      </c>
      <c r="S279" s="35" t="str">
        <f t="shared" si="21"/>
        <v>Inviable Sanitariamente</v>
      </c>
      <c r="T279" s="149"/>
    </row>
    <row r="280" spans="1:20" s="146" customFormat="1" ht="32.1" customHeight="1">
      <c r="A280" s="310" t="s">
        <v>147</v>
      </c>
      <c r="B280" s="231" t="s">
        <v>2772</v>
      </c>
      <c r="C280" s="306" t="s">
        <v>2773</v>
      </c>
      <c r="D280" s="304">
        <v>200</v>
      </c>
      <c r="E280" s="34">
        <v>97.3</v>
      </c>
      <c r="F280" s="34"/>
      <c r="G280" s="34"/>
      <c r="H280" s="34"/>
      <c r="I280" s="34"/>
      <c r="J280" s="34"/>
      <c r="K280" s="34"/>
      <c r="L280" s="34"/>
      <c r="M280" s="34"/>
      <c r="N280" s="34"/>
      <c r="O280" s="34"/>
      <c r="P280" s="34"/>
      <c r="Q280" s="35">
        <f t="shared" si="22"/>
        <v>97.3</v>
      </c>
      <c r="R280" s="35" t="str">
        <f t="shared" si="20"/>
        <v>NO</v>
      </c>
      <c r="S280" s="35" t="str">
        <f t="shared" si="21"/>
        <v>Inviable Sanitariamente</v>
      </c>
      <c r="T280" s="149"/>
    </row>
    <row r="281" spans="1:20" s="146" customFormat="1" ht="32.1" customHeight="1">
      <c r="A281" s="310" t="s">
        <v>147</v>
      </c>
      <c r="B281" s="231" t="s">
        <v>8</v>
      </c>
      <c r="C281" s="306" t="s">
        <v>2774</v>
      </c>
      <c r="D281" s="304">
        <v>200</v>
      </c>
      <c r="E281" s="34">
        <v>97.3</v>
      </c>
      <c r="F281" s="34"/>
      <c r="G281" s="34"/>
      <c r="H281" s="34"/>
      <c r="I281" s="34"/>
      <c r="J281" s="34"/>
      <c r="K281" s="34"/>
      <c r="L281" s="34"/>
      <c r="M281" s="34"/>
      <c r="N281" s="34"/>
      <c r="O281" s="34"/>
      <c r="P281" s="34"/>
      <c r="Q281" s="35">
        <f t="shared" si="22"/>
        <v>97.3</v>
      </c>
      <c r="R281" s="35" t="str">
        <f t="shared" si="20"/>
        <v>NO</v>
      </c>
      <c r="S281" s="35" t="str">
        <f t="shared" si="21"/>
        <v>Inviable Sanitariamente</v>
      </c>
      <c r="T281" s="149"/>
    </row>
    <row r="282" spans="1:20" s="146" customFormat="1" ht="32.1" customHeight="1">
      <c r="A282" s="437" t="s">
        <v>147</v>
      </c>
      <c r="B282" s="438" t="s">
        <v>2775</v>
      </c>
      <c r="C282" s="440" t="s">
        <v>2776</v>
      </c>
      <c r="D282" s="233">
        <v>200</v>
      </c>
      <c r="E282" s="258">
        <v>97.3</v>
      </c>
      <c r="F282" s="258"/>
      <c r="G282" s="258"/>
      <c r="H282" s="258"/>
      <c r="I282" s="258"/>
      <c r="J282" s="258"/>
      <c r="K282" s="258"/>
      <c r="L282" s="258"/>
      <c r="M282" s="258"/>
      <c r="N282" s="258"/>
      <c r="O282" s="258"/>
      <c r="P282" s="258"/>
      <c r="Q282" s="35">
        <f t="shared" si="22"/>
        <v>97.3</v>
      </c>
      <c r="R282" s="35" t="str">
        <f t="shared" si="20"/>
        <v>NO</v>
      </c>
      <c r="S282" s="35" t="str">
        <f t="shared" si="21"/>
        <v>Inviable Sanitariamente</v>
      </c>
      <c r="T282" s="149"/>
    </row>
    <row r="283" spans="1:20" s="146" customFormat="1" ht="32.1" customHeight="1">
      <c r="A283" s="437" t="s">
        <v>147</v>
      </c>
      <c r="B283" s="438" t="s">
        <v>2777</v>
      </c>
      <c r="C283" s="440" t="s">
        <v>2778</v>
      </c>
      <c r="D283" s="233">
        <v>170</v>
      </c>
      <c r="E283" s="258"/>
      <c r="F283" s="258">
        <v>97.3</v>
      </c>
      <c r="G283" s="258"/>
      <c r="H283" s="258"/>
      <c r="I283" s="258">
        <v>97.3</v>
      </c>
      <c r="J283" s="258"/>
      <c r="K283" s="258"/>
      <c r="L283" s="258"/>
      <c r="M283" s="258"/>
      <c r="N283" s="258"/>
      <c r="O283" s="258"/>
      <c r="P283" s="258"/>
      <c r="Q283" s="35">
        <f t="shared" si="22"/>
        <v>97.3</v>
      </c>
      <c r="R283" s="35" t="str">
        <f t="shared" si="20"/>
        <v>NO</v>
      </c>
      <c r="S283" s="35" t="str">
        <f t="shared" si="21"/>
        <v>Inviable Sanitariamente</v>
      </c>
      <c r="T283" s="149"/>
    </row>
    <row r="284" spans="1:20" s="146" customFormat="1" ht="32.1" customHeight="1">
      <c r="A284" s="310" t="s">
        <v>147</v>
      </c>
      <c r="B284" s="231" t="s">
        <v>1163</v>
      </c>
      <c r="C284" s="306" t="s">
        <v>2779</v>
      </c>
      <c r="D284" s="304">
        <v>42</v>
      </c>
      <c r="E284" s="34"/>
      <c r="F284" s="34"/>
      <c r="G284" s="34">
        <v>97.3</v>
      </c>
      <c r="I284" s="34"/>
      <c r="J284" s="34"/>
      <c r="K284" s="34"/>
      <c r="L284" s="34"/>
      <c r="M284" s="34"/>
      <c r="N284" s="34"/>
      <c r="O284" s="34"/>
      <c r="P284" s="34"/>
      <c r="Q284" s="35">
        <f t="shared" si="22"/>
        <v>97.3</v>
      </c>
      <c r="R284" s="35" t="str">
        <f t="shared" si="20"/>
        <v>NO</v>
      </c>
      <c r="S284" s="35" t="str">
        <f t="shared" si="21"/>
        <v>Inviable Sanitariamente</v>
      </c>
      <c r="T284" s="149"/>
    </row>
    <row r="285" spans="1:20" s="146" customFormat="1" ht="32.1" customHeight="1">
      <c r="A285" s="310" t="s">
        <v>147</v>
      </c>
      <c r="B285" s="231" t="s">
        <v>1471</v>
      </c>
      <c r="C285" s="306" t="s">
        <v>2780</v>
      </c>
      <c r="D285" s="304">
        <v>65</v>
      </c>
      <c r="E285" s="34"/>
      <c r="F285" s="34"/>
      <c r="G285" s="34"/>
      <c r="H285" s="34">
        <v>97.3</v>
      </c>
      <c r="I285" s="34"/>
      <c r="J285" s="34"/>
      <c r="K285" s="34"/>
      <c r="L285" s="34"/>
      <c r="M285" s="34"/>
      <c r="N285" s="34"/>
      <c r="O285" s="317"/>
      <c r="P285" s="34"/>
      <c r="Q285" s="35">
        <f t="shared" si="22"/>
        <v>97.3</v>
      </c>
      <c r="R285" s="35" t="str">
        <f t="shared" si="20"/>
        <v>NO</v>
      </c>
      <c r="S285" s="35" t="str">
        <f t="shared" si="21"/>
        <v>Inviable Sanitariamente</v>
      </c>
      <c r="T285" s="149"/>
    </row>
    <row r="286" spans="1:20" s="146" customFormat="1" ht="32.1" customHeight="1">
      <c r="A286" s="310" t="s">
        <v>147</v>
      </c>
      <c r="B286" s="231" t="s">
        <v>2781</v>
      </c>
      <c r="C286" s="306" t="s">
        <v>2782</v>
      </c>
      <c r="D286" s="304">
        <v>15</v>
      </c>
      <c r="E286" s="34"/>
      <c r="F286" s="34">
        <v>97.3</v>
      </c>
      <c r="G286" s="34"/>
      <c r="H286" s="34"/>
      <c r="I286" s="34"/>
      <c r="J286" s="34">
        <v>97.3</v>
      </c>
      <c r="K286" s="34"/>
      <c r="L286" s="34"/>
      <c r="M286" s="34"/>
      <c r="N286" s="34"/>
      <c r="O286" s="34"/>
      <c r="P286" s="34"/>
      <c r="Q286" s="35">
        <f t="shared" si="22"/>
        <v>97.3</v>
      </c>
      <c r="R286" s="35" t="str">
        <f t="shared" si="20"/>
        <v>NO</v>
      </c>
      <c r="S286" s="35" t="str">
        <f t="shared" si="21"/>
        <v>Inviable Sanitariamente</v>
      </c>
      <c r="T286" s="149"/>
    </row>
    <row r="287" spans="1:20" s="146" customFormat="1" ht="32.1" customHeight="1">
      <c r="A287" s="310" t="s">
        <v>147</v>
      </c>
      <c r="B287" s="231" t="s">
        <v>2783</v>
      </c>
      <c r="C287" s="306" t="s">
        <v>2784</v>
      </c>
      <c r="D287" s="304">
        <v>50</v>
      </c>
      <c r="E287" s="34"/>
      <c r="F287" s="34">
        <v>97.3</v>
      </c>
      <c r="G287" s="34">
        <v>97.3</v>
      </c>
      <c r="H287" s="34"/>
      <c r="I287" s="34"/>
      <c r="J287" s="34"/>
      <c r="K287" s="34"/>
      <c r="L287" s="34"/>
      <c r="M287" s="34"/>
      <c r="N287" s="34"/>
      <c r="O287" s="317"/>
      <c r="P287" s="34"/>
      <c r="Q287" s="35">
        <f t="shared" si="22"/>
        <v>97.3</v>
      </c>
      <c r="R287" s="35" t="str">
        <f t="shared" si="20"/>
        <v>NO</v>
      </c>
      <c r="S287" s="35" t="str">
        <f t="shared" si="21"/>
        <v>Inviable Sanitariamente</v>
      </c>
      <c r="T287" s="149"/>
    </row>
    <row r="288" spans="1:20" s="146" customFormat="1" ht="32.1" customHeight="1">
      <c r="A288" s="310" t="s">
        <v>147</v>
      </c>
      <c r="B288" s="231" t="s">
        <v>903</v>
      </c>
      <c r="C288" s="306" t="s">
        <v>2785</v>
      </c>
      <c r="D288" s="304">
        <v>37</v>
      </c>
      <c r="E288" s="34"/>
      <c r="F288" s="34"/>
      <c r="G288" s="34"/>
      <c r="H288" s="34">
        <v>97.3</v>
      </c>
      <c r="I288" s="34"/>
      <c r="J288" s="34"/>
      <c r="K288" s="34"/>
      <c r="L288" s="34"/>
      <c r="M288" s="34"/>
      <c r="N288" s="34"/>
      <c r="O288" s="34"/>
      <c r="P288" s="34"/>
      <c r="Q288" s="35">
        <f t="shared" si="22"/>
        <v>97.3</v>
      </c>
      <c r="R288" s="35" t="str">
        <f t="shared" si="20"/>
        <v>NO</v>
      </c>
      <c r="S288" s="35" t="str">
        <f t="shared" si="21"/>
        <v>Inviable Sanitariamente</v>
      </c>
      <c r="T288" s="149"/>
    </row>
    <row r="289" spans="1:20" s="146" customFormat="1" ht="32.1" customHeight="1">
      <c r="A289" s="310" t="s">
        <v>147</v>
      </c>
      <c r="B289" s="231" t="s">
        <v>2786</v>
      </c>
      <c r="C289" s="306" t="s">
        <v>2787</v>
      </c>
      <c r="D289" s="304">
        <v>28</v>
      </c>
      <c r="E289" s="34"/>
      <c r="F289" s="34">
        <v>97.3</v>
      </c>
      <c r="G289" s="34"/>
      <c r="H289" s="34"/>
      <c r="I289" s="34"/>
      <c r="J289" s="34"/>
      <c r="K289" s="34"/>
      <c r="L289" s="34"/>
      <c r="M289" s="34"/>
      <c r="N289" s="34"/>
      <c r="O289" s="34"/>
      <c r="P289" s="34"/>
      <c r="Q289" s="35">
        <f t="shared" si="22"/>
        <v>97.3</v>
      </c>
      <c r="R289" s="35" t="str">
        <f t="shared" si="20"/>
        <v>NO</v>
      </c>
      <c r="S289" s="35" t="str">
        <f t="shared" si="21"/>
        <v>Inviable Sanitariamente</v>
      </c>
      <c r="T289" s="149"/>
    </row>
    <row r="290" spans="1:20" s="146" customFormat="1" ht="32.1" customHeight="1">
      <c r="A290" s="310" t="s">
        <v>147</v>
      </c>
      <c r="B290" s="231" t="s">
        <v>2788</v>
      </c>
      <c r="C290" s="306" t="s">
        <v>2789</v>
      </c>
      <c r="D290" s="304">
        <v>126</v>
      </c>
      <c r="E290" s="34"/>
      <c r="F290" s="34"/>
      <c r="G290" s="34">
        <v>97.3</v>
      </c>
      <c r="H290" s="34"/>
      <c r="I290" s="34"/>
      <c r="J290" s="34"/>
      <c r="K290" s="34"/>
      <c r="L290" s="34"/>
      <c r="M290" s="34"/>
      <c r="N290" s="34"/>
      <c r="O290" s="34"/>
      <c r="P290" s="34"/>
      <c r="Q290" s="35">
        <f t="shared" si="22"/>
        <v>97.3</v>
      </c>
      <c r="R290" s="35" t="str">
        <f t="shared" si="20"/>
        <v>NO</v>
      </c>
      <c r="S290" s="35" t="str">
        <f t="shared" si="21"/>
        <v>Inviable Sanitariamente</v>
      </c>
      <c r="T290" s="149"/>
    </row>
    <row r="291" spans="1:20" s="146" customFormat="1" ht="32.1" customHeight="1">
      <c r="A291" s="310" t="s">
        <v>147</v>
      </c>
      <c r="B291" s="231" t="s">
        <v>2790</v>
      </c>
      <c r="C291" s="306" t="s">
        <v>2791</v>
      </c>
      <c r="D291" s="304">
        <v>56</v>
      </c>
      <c r="E291" s="34"/>
      <c r="F291" s="34">
        <v>97.3</v>
      </c>
      <c r="G291" s="34"/>
      <c r="H291" s="34"/>
      <c r="I291" s="34"/>
      <c r="J291" s="34">
        <v>97.3</v>
      </c>
      <c r="K291" s="34"/>
      <c r="L291" s="34"/>
      <c r="M291" s="34"/>
      <c r="N291" s="34"/>
      <c r="O291" s="34"/>
      <c r="P291" s="34"/>
      <c r="Q291" s="35">
        <f t="shared" si="22"/>
        <v>97.3</v>
      </c>
      <c r="R291" s="35" t="str">
        <f t="shared" si="20"/>
        <v>NO</v>
      </c>
      <c r="S291" s="35" t="str">
        <f t="shared" si="21"/>
        <v>Inviable Sanitariamente</v>
      </c>
      <c r="T291" s="149"/>
    </row>
    <row r="292" spans="1:20" s="146" customFormat="1" ht="32.1" customHeight="1">
      <c r="A292" s="310" t="s">
        <v>147</v>
      </c>
      <c r="B292" s="231" t="s">
        <v>2792</v>
      </c>
      <c r="C292" s="306" t="s">
        <v>2793</v>
      </c>
      <c r="D292" s="304">
        <v>20</v>
      </c>
      <c r="E292" s="34"/>
      <c r="F292" s="34"/>
      <c r="G292" s="34"/>
      <c r="H292" s="34">
        <v>97.3</v>
      </c>
      <c r="I292" s="34"/>
      <c r="J292" s="34"/>
      <c r="K292" s="34"/>
      <c r="L292" s="34"/>
      <c r="M292" s="34"/>
      <c r="N292" s="34"/>
      <c r="O292" s="317"/>
      <c r="P292" s="34"/>
      <c r="Q292" s="35">
        <f t="shared" si="22"/>
        <v>97.3</v>
      </c>
      <c r="R292" s="35" t="str">
        <f t="shared" si="20"/>
        <v>NO</v>
      </c>
      <c r="S292" s="35" t="str">
        <f t="shared" si="21"/>
        <v>Inviable Sanitariamente</v>
      </c>
      <c r="T292" s="149"/>
    </row>
    <row r="293" spans="1:20" s="146" customFormat="1" ht="32.1" customHeight="1">
      <c r="A293" s="310" t="s">
        <v>147</v>
      </c>
      <c r="B293" s="231" t="s">
        <v>2794</v>
      </c>
      <c r="C293" s="306" t="s">
        <v>2795</v>
      </c>
      <c r="D293" s="304">
        <v>83</v>
      </c>
      <c r="E293" s="34"/>
      <c r="F293" s="34"/>
      <c r="G293" s="34"/>
      <c r="H293" s="34"/>
      <c r="I293" s="34">
        <v>97.3</v>
      </c>
      <c r="J293" s="34"/>
      <c r="K293" s="34"/>
      <c r="L293" s="34"/>
      <c r="M293" s="34"/>
      <c r="N293" s="34"/>
      <c r="O293" s="34"/>
      <c r="P293" s="34"/>
      <c r="Q293" s="35">
        <f t="shared" si="22"/>
        <v>97.3</v>
      </c>
      <c r="R293" s="35" t="str">
        <f t="shared" si="20"/>
        <v>NO</v>
      </c>
      <c r="S293" s="35" t="str">
        <f t="shared" si="21"/>
        <v>Inviable Sanitariamente</v>
      </c>
      <c r="T293" s="149"/>
    </row>
    <row r="294" spans="1:20" s="146" customFormat="1" ht="32.1" customHeight="1">
      <c r="A294" s="310" t="s">
        <v>147</v>
      </c>
      <c r="B294" s="231" t="s">
        <v>2796</v>
      </c>
      <c r="C294" s="306" t="s">
        <v>2797</v>
      </c>
      <c r="D294" s="304">
        <v>121</v>
      </c>
      <c r="E294" s="34"/>
      <c r="F294" s="34">
        <v>97.3</v>
      </c>
      <c r="G294" s="317"/>
      <c r="H294" s="34"/>
      <c r="I294" s="34"/>
      <c r="J294" s="317"/>
      <c r="K294" s="34"/>
      <c r="L294" s="34"/>
      <c r="M294" s="34"/>
      <c r="N294" s="34"/>
      <c r="O294" s="34"/>
      <c r="P294" s="34"/>
      <c r="Q294" s="35">
        <f t="shared" si="22"/>
        <v>97.3</v>
      </c>
      <c r="R294" s="35" t="str">
        <f t="shared" si="20"/>
        <v>NO</v>
      </c>
      <c r="S294" s="35" t="str">
        <f t="shared" si="21"/>
        <v>Inviable Sanitariamente</v>
      </c>
      <c r="T294" s="149"/>
    </row>
    <row r="295" spans="1:20" s="146" customFormat="1" ht="32.1" customHeight="1">
      <c r="A295" s="310" t="s">
        <v>147</v>
      </c>
      <c r="B295" s="231" t="s">
        <v>2798</v>
      </c>
      <c r="C295" s="306" t="s">
        <v>2799</v>
      </c>
      <c r="D295" s="304">
        <v>52</v>
      </c>
      <c r="E295" s="34"/>
      <c r="F295" s="34"/>
      <c r="G295" s="34"/>
      <c r="H295" s="34">
        <v>97.3</v>
      </c>
      <c r="I295" s="34"/>
      <c r="J295" s="34"/>
      <c r="K295" s="34"/>
      <c r="L295" s="34"/>
      <c r="M295" s="34"/>
      <c r="N295" s="34"/>
      <c r="O295" s="34"/>
      <c r="P295" s="34"/>
      <c r="Q295" s="35">
        <f t="shared" si="22"/>
        <v>97.3</v>
      </c>
      <c r="R295" s="35" t="str">
        <f t="shared" si="20"/>
        <v>NO</v>
      </c>
      <c r="S295" s="35" t="str">
        <f t="shared" si="21"/>
        <v>Inviable Sanitariamente</v>
      </c>
      <c r="T295" s="149"/>
    </row>
    <row r="296" spans="1:20" s="146" customFormat="1" ht="32.1" customHeight="1">
      <c r="A296" s="310" t="s">
        <v>147</v>
      </c>
      <c r="B296" s="231" t="s">
        <v>2</v>
      </c>
      <c r="C296" s="306" t="s">
        <v>2800</v>
      </c>
      <c r="D296" s="304">
        <v>10</v>
      </c>
      <c r="E296" s="34">
        <v>97.3</v>
      </c>
      <c r="F296" s="34"/>
      <c r="G296" s="34"/>
      <c r="H296" s="34"/>
      <c r="I296" s="34"/>
      <c r="J296" s="34"/>
      <c r="K296" s="34"/>
      <c r="L296" s="34"/>
      <c r="M296" s="34"/>
      <c r="N296" s="34"/>
      <c r="O296" s="34"/>
      <c r="P296" s="34"/>
      <c r="Q296" s="35">
        <f t="shared" si="22"/>
        <v>97.3</v>
      </c>
      <c r="R296" s="35" t="str">
        <f t="shared" si="20"/>
        <v>NO</v>
      </c>
      <c r="S296" s="35" t="str">
        <f t="shared" si="21"/>
        <v>Inviable Sanitariamente</v>
      </c>
      <c r="T296" s="149"/>
    </row>
    <row r="297" spans="1:20" s="146" customFormat="1" ht="32.1" customHeight="1">
      <c r="A297" s="310" t="s">
        <v>147</v>
      </c>
      <c r="B297" s="231" t="s">
        <v>46</v>
      </c>
      <c r="C297" s="306" t="s">
        <v>508</v>
      </c>
      <c r="D297" s="304">
        <v>10</v>
      </c>
      <c r="E297" s="34"/>
      <c r="F297" s="34"/>
      <c r="G297" s="34"/>
      <c r="H297" s="34"/>
      <c r="I297" s="34"/>
      <c r="J297" s="34">
        <v>97.3</v>
      </c>
      <c r="K297" s="34"/>
      <c r="L297" s="34"/>
      <c r="M297" s="34"/>
      <c r="N297" s="34"/>
      <c r="O297" s="34"/>
      <c r="P297" s="34"/>
      <c r="Q297" s="35">
        <f t="shared" si="22"/>
        <v>97.3</v>
      </c>
      <c r="R297" s="35" t="str">
        <f t="shared" si="20"/>
        <v>NO</v>
      </c>
      <c r="S297" s="35" t="str">
        <f t="shared" si="21"/>
        <v>Inviable Sanitariamente</v>
      </c>
      <c r="T297" s="149"/>
    </row>
    <row r="298" spans="1:20" s="146" customFormat="1" ht="32.1" customHeight="1">
      <c r="A298" s="310" t="s">
        <v>147</v>
      </c>
      <c r="B298" s="231" t="s">
        <v>2801</v>
      </c>
      <c r="C298" s="306" t="s">
        <v>2802</v>
      </c>
      <c r="D298" s="304">
        <v>20</v>
      </c>
      <c r="E298" s="34"/>
      <c r="F298" s="34">
        <v>97.3</v>
      </c>
      <c r="G298" s="34"/>
      <c r="H298" s="34"/>
      <c r="I298" s="34"/>
      <c r="J298" s="34"/>
      <c r="K298" s="34"/>
      <c r="L298" s="34"/>
      <c r="M298" s="34"/>
      <c r="N298" s="34"/>
      <c r="O298" s="34"/>
      <c r="P298" s="34"/>
      <c r="Q298" s="35">
        <f t="shared" si="22"/>
        <v>97.3</v>
      </c>
      <c r="R298" s="35" t="str">
        <f t="shared" si="20"/>
        <v>NO</v>
      </c>
      <c r="S298" s="35" t="str">
        <f t="shared" si="21"/>
        <v>Inviable Sanitariamente</v>
      </c>
      <c r="T298" s="149"/>
    </row>
    <row r="299" spans="1:20" s="146" customFormat="1" ht="32.1" customHeight="1">
      <c r="A299" s="310" t="s">
        <v>147</v>
      </c>
      <c r="B299" s="231" t="s">
        <v>1598</v>
      </c>
      <c r="C299" s="306" t="s">
        <v>2803</v>
      </c>
      <c r="D299" s="304">
        <v>22</v>
      </c>
      <c r="E299" s="34">
        <v>97.3</v>
      </c>
      <c r="F299" s="34"/>
      <c r="G299" s="34"/>
      <c r="H299" s="34"/>
      <c r="I299" s="34"/>
      <c r="J299" s="34"/>
      <c r="K299" s="34"/>
      <c r="L299" s="34"/>
      <c r="M299" s="34"/>
      <c r="N299" s="34"/>
      <c r="O299" s="34"/>
      <c r="P299" s="34"/>
      <c r="Q299" s="35">
        <f t="shared" si="22"/>
        <v>97.3</v>
      </c>
      <c r="R299" s="35" t="str">
        <f t="shared" si="20"/>
        <v>NO</v>
      </c>
      <c r="S299" s="35" t="str">
        <f t="shared" si="21"/>
        <v>Inviable Sanitariamente</v>
      </c>
      <c r="T299" s="149"/>
    </row>
    <row r="300" spans="1:20" s="146" customFormat="1" ht="32.1" customHeight="1">
      <c r="A300" s="310" t="s">
        <v>147</v>
      </c>
      <c r="B300" s="231" t="s">
        <v>2804</v>
      </c>
      <c r="C300" s="306" t="s">
        <v>2805</v>
      </c>
      <c r="D300" s="304">
        <v>72</v>
      </c>
      <c r="E300" s="34"/>
      <c r="F300" s="34">
        <v>97.3</v>
      </c>
      <c r="G300" s="34">
        <v>97.3</v>
      </c>
      <c r="H300" s="34"/>
      <c r="I300" s="34"/>
      <c r="J300" s="34"/>
      <c r="K300" s="34"/>
      <c r="L300" s="34"/>
      <c r="M300" s="34"/>
      <c r="N300" s="34"/>
      <c r="O300" s="34"/>
      <c r="P300" s="34"/>
      <c r="Q300" s="35">
        <f t="shared" si="22"/>
        <v>97.3</v>
      </c>
      <c r="R300" s="35" t="str">
        <f t="shared" ref="R300:R362" si="23">IF(Q300&lt;5,"SI","NO")</f>
        <v>NO</v>
      </c>
      <c r="S300" s="35" t="str">
        <f t="shared" si="21"/>
        <v>Inviable Sanitariamente</v>
      </c>
      <c r="T300" s="149"/>
    </row>
    <row r="301" spans="1:20" s="146" customFormat="1" ht="32.1" customHeight="1">
      <c r="A301" s="310" t="s">
        <v>147</v>
      </c>
      <c r="B301" s="231" t="s">
        <v>2806</v>
      </c>
      <c r="C301" s="306" t="s">
        <v>2807</v>
      </c>
      <c r="D301" s="304">
        <v>15</v>
      </c>
      <c r="E301" s="34"/>
      <c r="F301" s="34"/>
      <c r="G301" s="34"/>
      <c r="H301" s="34"/>
      <c r="I301" s="34"/>
      <c r="J301" s="34">
        <v>97.3</v>
      </c>
      <c r="K301" s="34"/>
      <c r="L301" s="34"/>
      <c r="M301" s="34"/>
      <c r="N301" s="34"/>
      <c r="O301" s="34"/>
      <c r="P301" s="34"/>
      <c r="Q301" s="35">
        <f t="shared" si="22"/>
        <v>97.3</v>
      </c>
      <c r="R301" s="35" t="str">
        <f t="shared" si="23"/>
        <v>NO</v>
      </c>
      <c r="S301" s="35" t="str">
        <f t="shared" ref="S301:S362" si="24">IF(Q301&lt;=5,"Sin Riesgo",IF(Q301 &lt;=14,"Bajo",IF(Q301&lt;=35,"Medio",IF(Q301&lt;=80,"Alto","Inviable Sanitariamente"))))</f>
        <v>Inviable Sanitariamente</v>
      </c>
      <c r="T301" s="149"/>
    </row>
    <row r="302" spans="1:20" s="146" customFormat="1" ht="32.1" customHeight="1">
      <c r="A302" s="437" t="s">
        <v>147</v>
      </c>
      <c r="B302" s="438" t="s">
        <v>3882</v>
      </c>
      <c r="C302" s="440" t="s">
        <v>3883</v>
      </c>
      <c r="D302" s="233">
        <v>20</v>
      </c>
      <c r="E302" s="258"/>
      <c r="F302" s="258"/>
      <c r="G302" s="258"/>
      <c r="H302" s="258">
        <v>88</v>
      </c>
      <c r="I302" s="258"/>
      <c r="J302" s="258"/>
      <c r="K302" s="258"/>
      <c r="L302" s="258"/>
      <c r="M302" s="258"/>
      <c r="N302" s="258"/>
      <c r="O302" s="258"/>
      <c r="P302" s="258"/>
      <c r="Q302" s="35">
        <f>AVERAGE(E302:P302)</f>
        <v>88</v>
      </c>
      <c r="R302" s="35" t="str">
        <f t="shared" si="23"/>
        <v>NO</v>
      </c>
      <c r="S302" s="35" t="str">
        <f t="shared" si="24"/>
        <v>Inviable Sanitariamente</v>
      </c>
      <c r="T302" s="149"/>
    </row>
    <row r="303" spans="1:20" s="146" customFormat="1" ht="32.1" customHeight="1">
      <c r="A303" s="437" t="s">
        <v>148</v>
      </c>
      <c r="B303" s="438" t="s">
        <v>67</v>
      </c>
      <c r="C303" s="440" t="s">
        <v>2809</v>
      </c>
      <c r="D303" s="233">
        <v>92</v>
      </c>
      <c r="E303" s="258"/>
      <c r="F303" s="258"/>
      <c r="G303" s="258"/>
      <c r="H303" s="258"/>
      <c r="I303" s="258"/>
      <c r="J303" s="258"/>
      <c r="K303" s="258"/>
      <c r="L303" s="258"/>
      <c r="M303" s="258">
        <v>96.6</v>
      </c>
      <c r="N303" s="258"/>
      <c r="O303" s="258"/>
      <c r="P303" s="258"/>
      <c r="Q303" s="35">
        <f t="shared" si="22"/>
        <v>96.6</v>
      </c>
      <c r="R303" s="35" t="str">
        <f t="shared" si="23"/>
        <v>NO</v>
      </c>
      <c r="S303" s="35" t="str">
        <f t="shared" si="24"/>
        <v>Inviable Sanitariamente</v>
      </c>
      <c r="T303" s="149"/>
    </row>
    <row r="304" spans="1:20" s="146" customFormat="1" ht="32.1" customHeight="1">
      <c r="A304" s="439" t="s">
        <v>148</v>
      </c>
      <c r="B304" s="438" t="s">
        <v>2080</v>
      </c>
      <c r="C304" s="440" t="s">
        <v>2810</v>
      </c>
      <c r="D304" s="304">
        <v>375</v>
      </c>
      <c r="E304" s="34"/>
      <c r="F304" s="34"/>
      <c r="G304" s="34"/>
      <c r="H304" s="34"/>
      <c r="I304" s="34"/>
      <c r="J304" s="34"/>
      <c r="K304" s="34"/>
      <c r="L304" s="34"/>
      <c r="M304" s="34">
        <v>96.6</v>
      </c>
      <c r="N304" s="34"/>
      <c r="O304" s="34"/>
      <c r="P304" s="34"/>
      <c r="Q304" s="35">
        <f t="shared" si="22"/>
        <v>96.6</v>
      </c>
      <c r="R304" s="35" t="str">
        <f t="shared" si="23"/>
        <v>NO</v>
      </c>
      <c r="S304" s="35" t="str">
        <f t="shared" si="24"/>
        <v>Inviable Sanitariamente</v>
      </c>
      <c r="T304" s="149"/>
    </row>
    <row r="305" spans="1:20" s="146" customFormat="1" ht="32.1" customHeight="1">
      <c r="A305" s="437" t="s">
        <v>148</v>
      </c>
      <c r="B305" s="438" t="s">
        <v>2811</v>
      </c>
      <c r="C305" s="440" t="s">
        <v>2812</v>
      </c>
      <c r="D305" s="233">
        <v>125</v>
      </c>
      <c r="E305" s="258"/>
      <c r="F305" s="258"/>
      <c r="G305" s="258"/>
      <c r="H305" s="258"/>
      <c r="I305" s="258"/>
      <c r="J305" s="258"/>
      <c r="K305" s="258"/>
      <c r="L305" s="258"/>
      <c r="M305" s="258">
        <v>96.6</v>
      </c>
      <c r="N305" s="258"/>
      <c r="O305" s="258"/>
      <c r="P305" s="258"/>
      <c r="Q305" s="35">
        <f t="shared" si="22"/>
        <v>96.6</v>
      </c>
      <c r="R305" s="35" t="str">
        <f t="shared" si="23"/>
        <v>NO</v>
      </c>
      <c r="S305" s="35" t="str">
        <f t="shared" si="24"/>
        <v>Inviable Sanitariamente</v>
      </c>
      <c r="T305" s="149"/>
    </row>
    <row r="306" spans="1:20" s="146" customFormat="1" ht="32.1" customHeight="1">
      <c r="A306" s="439" t="s">
        <v>148</v>
      </c>
      <c r="B306" s="438" t="s">
        <v>2813</v>
      </c>
      <c r="C306" s="440" t="s">
        <v>2814</v>
      </c>
      <c r="D306" s="304">
        <v>153</v>
      </c>
      <c r="E306" s="34"/>
      <c r="F306" s="34">
        <v>0</v>
      </c>
      <c r="G306" s="34"/>
      <c r="H306" s="34"/>
      <c r="I306" s="34"/>
      <c r="J306" s="34"/>
      <c r="K306" s="34"/>
      <c r="L306" s="34"/>
      <c r="M306" s="34"/>
      <c r="N306" s="34">
        <v>93.3</v>
      </c>
      <c r="O306" s="34"/>
      <c r="P306" s="34"/>
      <c r="Q306" s="35">
        <f t="shared" si="22"/>
        <v>46.65</v>
      </c>
      <c r="R306" s="35" t="str">
        <f t="shared" si="23"/>
        <v>NO</v>
      </c>
      <c r="S306" s="35" t="str">
        <f t="shared" si="24"/>
        <v>Alto</v>
      </c>
      <c r="T306" s="149"/>
    </row>
    <row r="307" spans="1:20" s="146" customFormat="1" ht="32.1" customHeight="1">
      <c r="A307" s="437" t="s">
        <v>148</v>
      </c>
      <c r="B307" s="438" t="s">
        <v>2815</v>
      </c>
      <c r="C307" s="440" t="s">
        <v>2816</v>
      </c>
      <c r="D307" s="233">
        <v>80</v>
      </c>
      <c r="E307" s="258"/>
      <c r="F307" s="258"/>
      <c r="G307" s="258"/>
      <c r="H307" s="258"/>
      <c r="I307" s="258"/>
      <c r="J307" s="258"/>
      <c r="K307" s="258"/>
      <c r="L307" s="258"/>
      <c r="M307" s="258">
        <v>96.6</v>
      </c>
      <c r="N307" s="258"/>
      <c r="O307" s="258"/>
      <c r="P307" s="258"/>
      <c r="Q307" s="35">
        <f t="shared" si="22"/>
        <v>96.6</v>
      </c>
      <c r="R307" s="35" t="str">
        <f t="shared" si="23"/>
        <v>NO</v>
      </c>
      <c r="S307" s="35" t="str">
        <f t="shared" si="24"/>
        <v>Inviable Sanitariamente</v>
      </c>
      <c r="T307" s="149"/>
    </row>
    <row r="308" spans="1:20" s="146" customFormat="1" ht="32.1" customHeight="1">
      <c r="A308" s="437" t="s">
        <v>148</v>
      </c>
      <c r="B308" s="438" t="s">
        <v>2817</v>
      </c>
      <c r="C308" s="440" t="s">
        <v>2818</v>
      </c>
      <c r="D308" s="233">
        <v>287</v>
      </c>
      <c r="E308" s="258"/>
      <c r="F308" s="258"/>
      <c r="G308" s="258"/>
      <c r="H308" s="258"/>
      <c r="I308" s="258">
        <v>0</v>
      </c>
      <c r="J308" s="258"/>
      <c r="K308" s="258"/>
      <c r="L308" s="258"/>
      <c r="M308" s="258"/>
      <c r="N308" s="258"/>
      <c r="O308" s="258"/>
      <c r="P308" s="258"/>
      <c r="Q308" s="35">
        <f t="shared" si="22"/>
        <v>0</v>
      </c>
      <c r="R308" s="35" t="str">
        <f t="shared" si="23"/>
        <v>SI</v>
      </c>
      <c r="S308" s="35" t="str">
        <f t="shared" si="24"/>
        <v>Sin Riesgo</v>
      </c>
      <c r="T308" s="149"/>
    </row>
    <row r="309" spans="1:20" s="146" customFormat="1" ht="32.1" customHeight="1">
      <c r="A309" s="437" t="s">
        <v>148</v>
      </c>
      <c r="B309" s="438" t="s">
        <v>2819</v>
      </c>
      <c r="C309" s="440" t="s">
        <v>2820</v>
      </c>
      <c r="D309" s="233">
        <v>71</v>
      </c>
      <c r="E309" s="258"/>
      <c r="F309" s="258"/>
      <c r="G309" s="258"/>
      <c r="H309" s="258"/>
      <c r="I309" s="258"/>
      <c r="J309" s="258"/>
      <c r="K309" s="258"/>
      <c r="L309" s="258"/>
      <c r="M309" s="258"/>
      <c r="N309" s="258">
        <v>96.6</v>
      </c>
      <c r="O309" s="258"/>
      <c r="P309" s="258"/>
      <c r="Q309" s="35">
        <f t="shared" si="22"/>
        <v>96.6</v>
      </c>
      <c r="R309" s="35" t="str">
        <f t="shared" si="23"/>
        <v>NO</v>
      </c>
      <c r="S309" s="35" t="str">
        <f t="shared" si="24"/>
        <v>Inviable Sanitariamente</v>
      </c>
      <c r="T309" s="149"/>
    </row>
    <row r="310" spans="1:20" s="146" customFormat="1" ht="32.1" customHeight="1">
      <c r="A310" s="437" t="s">
        <v>148</v>
      </c>
      <c r="B310" s="438" t="s">
        <v>4143</v>
      </c>
      <c r="C310" s="440" t="s">
        <v>4144</v>
      </c>
      <c r="D310" s="233">
        <v>19</v>
      </c>
      <c r="E310" s="258"/>
      <c r="F310" s="258"/>
      <c r="G310" s="258"/>
      <c r="H310" s="258"/>
      <c r="I310" s="258"/>
      <c r="J310" s="258"/>
      <c r="K310" s="258"/>
      <c r="L310" s="258"/>
      <c r="M310" s="258">
        <v>96.6</v>
      </c>
      <c r="N310" s="258"/>
      <c r="O310" s="258"/>
      <c r="P310" s="258"/>
      <c r="Q310" s="35">
        <f>AVERAGE(E310:P310)</f>
        <v>96.6</v>
      </c>
      <c r="R310" s="35" t="str">
        <f>IF(Q310&lt;5,"SI","NO")</f>
        <v>NO</v>
      </c>
      <c r="S310" s="35" t="str">
        <f>IF(Q310&lt;=5,"Sin Riesgo",IF(Q310 &lt;=14,"Bajo",IF(Q310&lt;=35,"Medio",IF(Q310&lt;=80,"Alto","Inviable Sanitariamente"))))</f>
        <v>Inviable Sanitariamente</v>
      </c>
      <c r="T310" s="149"/>
    </row>
    <row r="311" spans="1:20" s="146" customFormat="1" ht="32.1" customHeight="1">
      <c r="A311" s="439" t="s">
        <v>149</v>
      </c>
      <c r="B311" s="438" t="s">
        <v>2821</v>
      </c>
      <c r="C311" s="438" t="s">
        <v>3657</v>
      </c>
      <c r="D311" s="233">
        <v>20</v>
      </c>
      <c r="E311" s="258"/>
      <c r="F311" s="258"/>
      <c r="G311" s="258"/>
      <c r="H311" s="258"/>
      <c r="I311" s="258"/>
      <c r="J311" s="258"/>
      <c r="K311" s="258"/>
      <c r="L311" s="258"/>
      <c r="M311" s="258"/>
      <c r="N311" s="258"/>
      <c r="O311" s="258"/>
      <c r="P311" s="258"/>
      <c r="Q311" s="35"/>
      <c r="R311" s="35"/>
      <c r="S311" s="35"/>
      <c r="T311" s="149"/>
    </row>
    <row r="312" spans="1:20" s="146" customFormat="1" ht="32.1" customHeight="1">
      <c r="A312" s="439" t="s">
        <v>149</v>
      </c>
      <c r="B312" s="438" t="s">
        <v>2822</v>
      </c>
      <c r="C312" s="438" t="s">
        <v>3658</v>
      </c>
      <c r="D312" s="233">
        <v>18</v>
      </c>
      <c r="E312" s="258"/>
      <c r="F312" s="258"/>
      <c r="G312" s="258"/>
      <c r="H312" s="258"/>
      <c r="I312" s="258"/>
      <c r="J312" s="258"/>
      <c r="K312" s="258"/>
      <c r="L312" s="258"/>
      <c r="M312" s="258"/>
      <c r="N312" s="258"/>
      <c r="O312" s="258"/>
      <c r="P312" s="258"/>
      <c r="Q312" s="35"/>
      <c r="R312" s="35"/>
      <c r="S312" s="35"/>
      <c r="T312" s="149"/>
    </row>
    <row r="313" spans="1:20" s="146" customFormat="1" ht="32.1" customHeight="1">
      <c r="A313" s="439" t="s">
        <v>149</v>
      </c>
      <c r="B313" s="438" t="s">
        <v>2823</v>
      </c>
      <c r="C313" s="438" t="s">
        <v>3659</v>
      </c>
      <c r="D313" s="233">
        <v>20</v>
      </c>
      <c r="E313" s="258"/>
      <c r="F313" s="258"/>
      <c r="G313" s="258"/>
      <c r="H313" s="258"/>
      <c r="I313" s="258"/>
      <c r="J313" s="258"/>
      <c r="K313" s="258"/>
      <c r="L313" s="258"/>
      <c r="M313" s="258"/>
      <c r="N313" s="258"/>
      <c r="O313" s="258"/>
      <c r="P313" s="258"/>
      <c r="Q313" s="35"/>
      <c r="R313" s="35"/>
      <c r="S313" s="35"/>
      <c r="T313" s="149"/>
    </row>
    <row r="314" spans="1:20" s="146" customFormat="1" ht="32.1" customHeight="1">
      <c r="A314" s="439" t="s">
        <v>149</v>
      </c>
      <c r="B314" s="438" t="s">
        <v>2824</v>
      </c>
      <c r="C314" s="438" t="s">
        <v>3660</v>
      </c>
      <c r="D314" s="233">
        <v>27</v>
      </c>
      <c r="E314" s="258"/>
      <c r="F314" s="258"/>
      <c r="G314" s="258"/>
      <c r="H314" s="258"/>
      <c r="I314" s="258"/>
      <c r="J314" s="258"/>
      <c r="K314" s="258"/>
      <c r="L314" s="258"/>
      <c r="M314" s="258"/>
      <c r="N314" s="258"/>
      <c r="O314" s="258"/>
      <c r="P314" s="258"/>
      <c r="Q314" s="35"/>
      <c r="R314" s="35"/>
      <c r="S314" s="35"/>
      <c r="T314" s="149"/>
    </row>
    <row r="315" spans="1:20" s="146" customFormat="1" ht="32.1" customHeight="1">
      <c r="A315" s="439" t="s">
        <v>149</v>
      </c>
      <c r="B315" s="438" t="s">
        <v>2825</v>
      </c>
      <c r="C315" s="438" t="s">
        <v>3661</v>
      </c>
      <c r="D315" s="233">
        <v>32</v>
      </c>
      <c r="E315" s="258"/>
      <c r="F315" s="258"/>
      <c r="G315" s="258"/>
      <c r="H315" s="258"/>
      <c r="I315" s="258"/>
      <c r="J315" s="258"/>
      <c r="K315" s="258"/>
      <c r="L315" s="258"/>
      <c r="M315" s="258"/>
      <c r="N315" s="258"/>
      <c r="O315" s="258"/>
      <c r="P315" s="258"/>
      <c r="Q315" s="35"/>
      <c r="R315" s="35"/>
      <c r="S315" s="35"/>
      <c r="T315" s="149"/>
    </row>
    <row r="316" spans="1:20" s="146" customFormat="1" ht="32.1" customHeight="1">
      <c r="A316" s="439" t="s">
        <v>149</v>
      </c>
      <c r="B316" s="438" t="s">
        <v>2826</v>
      </c>
      <c r="C316" s="438" t="s">
        <v>3662</v>
      </c>
      <c r="D316" s="233">
        <v>28</v>
      </c>
      <c r="E316" s="258"/>
      <c r="F316" s="258"/>
      <c r="G316" s="258"/>
      <c r="H316" s="258"/>
      <c r="I316" s="258"/>
      <c r="J316" s="258"/>
      <c r="K316" s="258"/>
      <c r="L316" s="258"/>
      <c r="M316" s="258"/>
      <c r="N316" s="258"/>
      <c r="O316" s="258"/>
      <c r="P316" s="258"/>
      <c r="Q316" s="35"/>
      <c r="R316" s="35"/>
      <c r="S316" s="35"/>
      <c r="T316" s="149"/>
    </row>
    <row r="317" spans="1:20" s="146" customFormat="1" ht="32.1" customHeight="1">
      <c r="A317" s="439" t="s">
        <v>149</v>
      </c>
      <c r="B317" s="231" t="s">
        <v>2827</v>
      </c>
      <c r="C317" s="231" t="s">
        <v>3663</v>
      </c>
      <c r="D317" s="342">
        <v>157</v>
      </c>
      <c r="E317" s="34"/>
      <c r="F317" s="34">
        <v>97.3</v>
      </c>
      <c r="G317" s="34"/>
      <c r="H317" s="312"/>
      <c r="I317" s="34"/>
      <c r="J317" s="34"/>
      <c r="K317" s="34"/>
      <c r="L317" s="34"/>
      <c r="M317" s="34"/>
      <c r="N317" s="34"/>
      <c r="O317" s="34"/>
      <c r="P317" s="34"/>
      <c r="Q317" s="35">
        <f t="shared" ref="Q317:Q362" si="25">AVERAGE(E317:P317)</f>
        <v>97.3</v>
      </c>
      <c r="R317" s="35" t="str">
        <f t="shared" si="23"/>
        <v>NO</v>
      </c>
      <c r="S317" s="35" t="str">
        <f t="shared" si="24"/>
        <v>Inviable Sanitariamente</v>
      </c>
      <c r="T317" s="149"/>
    </row>
    <row r="318" spans="1:20" s="146" customFormat="1" ht="32.1" customHeight="1">
      <c r="A318" s="439" t="s">
        <v>149</v>
      </c>
      <c r="B318" s="438" t="s">
        <v>88</v>
      </c>
      <c r="C318" s="438" t="s">
        <v>3665</v>
      </c>
      <c r="D318" s="233">
        <v>19</v>
      </c>
      <c r="E318" s="258"/>
      <c r="F318" s="258"/>
      <c r="G318" s="258"/>
      <c r="H318" s="258"/>
      <c r="I318" s="258"/>
      <c r="J318" s="258"/>
      <c r="K318" s="258"/>
      <c r="L318" s="258"/>
      <c r="M318" s="258"/>
      <c r="N318" s="258"/>
      <c r="O318" s="258"/>
      <c r="P318" s="258"/>
      <c r="Q318" s="35"/>
      <c r="R318" s="35"/>
      <c r="S318" s="35"/>
      <c r="T318" s="149"/>
    </row>
    <row r="319" spans="1:20" s="146" customFormat="1" ht="32.1" customHeight="1">
      <c r="A319" s="439" t="s">
        <v>149</v>
      </c>
      <c r="B319" s="438" t="s">
        <v>2828</v>
      </c>
      <c r="C319" s="438" t="s">
        <v>3664</v>
      </c>
      <c r="D319" s="233">
        <v>28</v>
      </c>
      <c r="E319" s="258"/>
      <c r="F319" s="258"/>
      <c r="G319" s="258"/>
      <c r="H319" s="258"/>
      <c r="I319" s="258"/>
      <c r="J319" s="258"/>
      <c r="K319" s="258"/>
      <c r="L319" s="258"/>
      <c r="M319" s="258"/>
      <c r="N319" s="258"/>
      <c r="O319" s="258"/>
      <c r="P319" s="258"/>
      <c r="Q319" s="35"/>
      <c r="R319" s="35"/>
      <c r="S319" s="35"/>
      <c r="T319" s="149"/>
    </row>
    <row r="320" spans="1:20" s="146" customFormat="1" ht="32.1" customHeight="1">
      <c r="A320" s="439" t="s">
        <v>149</v>
      </c>
      <c r="B320" s="438" t="s">
        <v>2829</v>
      </c>
      <c r="C320" s="438" t="s">
        <v>3666</v>
      </c>
      <c r="D320" s="233">
        <v>35</v>
      </c>
      <c r="E320" s="258"/>
      <c r="F320" s="258"/>
      <c r="G320" s="258"/>
      <c r="H320" s="258"/>
      <c r="I320" s="258"/>
      <c r="J320" s="258"/>
      <c r="K320" s="258">
        <v>96.39</v>
      </c>
      <c r="L320" s="258"/>
      <c r="M320" s="258"/>
      <c r="N320" s="258"/>
      <c r="O320" s="258"/>
      <c r="P320" s="258"/>
      <c r="Q320" s="35">
        <f t="shared" si="25"/>
        <v>96.39</v>
      </c>
      <c r="R320" s="35" t="str">
        <f t="shared" si="23"/>
        <v>NO</v>
      </c>
      <c r="S320" s="35" t="str">
        <f t="shared" si="24"/>
        <v>Inviable Sanitariamente</v>
      </c>
      <c r="T320" s="149"/>
    </row>
    <row r="321" spans="1:20" s="146" customFormat="1" ht="32.1" customHeight="1">
      <c r="A321" s="439" t="s">
        <v>149</v>
      </c>
      <c r="B321" s="231" t="s">
        <v>3884</v>
      </c>
      <c r="C321" s="231" t="s">
        <v>3667</v>
      </c>
      <c r="D321" s="342">
        <v>20</v>
      </c>
      <c r="E321" s="34"/>
      <c r="F321" s="34">
        <v>97.3</v>
      </c>
      <c r="G321" s="34"/>
      <c r="H321" s="34"/>
      <c r="I321" s="312"/>
      <c r="J321" s="34"/>
      <c r="K321" s="34"/>
      <c r="L321" s="34"/>
      <c r="M321" s="34"/>
      <c r="N321" s="312"/>
      <c r="O321" s="34"/>
      <c r="P321" s="34"/>
      <c r="Q321" s="35">
        <f t="shared" si="25"/>
        <v>97.3</v>
      </c>
      <c r="R321" s="35" t="str">
        <f t="shared" si="23"/>
        <v>NO</v>
      </c>
      <c r="S321" s="35" t="str">
        <f t="shared" si="24"/>
        <v>Inviable Sanitariamente</v>
      </c>
      <c r="T321" s="149"/>
    </row>
    <row r="322" spans="1:20" s="146" customFormat="1" ht="32.1" customHeight="1">
      <c r="A322" s="439" t="s">
        <v>149</v>
      </c>
      <c r="B322" s="438" t="s">
        <v>2830</v>
      </c>
      <c r="C322" s="438" t="s">
        <v>3668</v>
      </c>
      <c r="D322" s="233">
        <v>16</v>
      </c>
      <c r="E322" s="258"/>
      <c r="F322" s="258"/>
      <c r="G322" s="258"/>
      <c r="H322" s="258"/>
      <c r="I322" s="258"/>
      <c r="J322" s="258"/>
      <c r="K322" s="258"/>
      <c r="L322" s="258"/>
      <c r="M322" s="258"/>
      <c r="N322" s="258"/>
      <c r="O322" s="258"/>
      <c r="P322" s="258"/>
      <c r="Q322" s="35"/>
      <c r="R322" s="35"/>
      <c r="S322" s="35"/>
      <c r="T322" s="149"/>
    </row>
    <row r="323" spans="1:20" s="146" customFormat="1" ht="32.1" customHeight="1">
      <c r="A323" s="439" t="s">
        <v>149</v>
      </c>
      <c r="B323" s="231" t="s">
        <v>1074</v>
      </c>
      <c r="C323" s="231" t="s">
        <v>3670</v>
      </c>
      <c r="D323" s="342">
        <v>25</v>
      </c>
      <c r="E323" s="34"/>
      <c r="F323" s="34">
        <v>97.3</v>
      </c>
      <c r="G323" s="34"/>
      <c r="H323" s="34"/>
      <c r="I323" s="312"/>
      <c r="J323" s="34"/>
      <c r="K323" s="34"/>
      <c r="L323" s="34"/>
      <c r="M323" s="312"/>
      <c r="N323" s="34"/>
      <c r="O323" s="34"/>
      <c r="P323" s="34"/>
      <c r="Q323" s="35">
        <f t="shared" si="25"/>
        <v>97.3</v>
      </c>
      <c r="R323" s="35" t="str">
        <f t="shared" si="23"/>
        <v>NO</v>
      </c>
      <c r="S323" s="35" t="str">
        <f t="shared" si="24"/>
        <v>Inviable Sanitariamente</v>
      </c>
      <c r="T323" s="149"/>
    </row>
    <row r="324" spans="1:20" s="146" customFormat="1" ht="32.1" customHeight="1">
      <c r="A324" s="439" t="s">
        <v>149</v>
      </c>
      <c r="B324" s="231" t="s">
        <v>2831</v>
      </c>
      <c r="C324" s="231" t="s">
        <v>3669</v>
      </c>
      <c r="D324" s="342">
        <v>38</v>
      </c>
      <c r="E324" s="34"/>
      <c r="F324" s="312"/>
      <c r="G324" s="34"/>
      <c r="H324" s="34"/>
      <c r="I324" s="34"/>
      <c r="J324" s="34"/>
      <c r="K324" s="34"/>
      <c r="L324" s="34">
        <v>96.39</v>
      </c>
      <c r="M324" s="34"/>
      <c r="N324" s="34"/>
      <c r="O324" s="34"/>
      <c r="P324" s="34"/>
      <c r="Q324" s="35">
        <f t="shared" si="25"/>
        <v>96.39</v>
      </c>
      <c r="R324" s="35" t="str">
        <f t="shared" si="23"/>
        <v>NO</v>
      </c>
      <c r="S324" s="35" t="str">
        <f t="shared" si="24"/>
        <v>Inviable Sanitariamente</v>
      </c>
      <c r="T324" s="149"/>
    </row>
    <row r="325" spans="1:20" s="146" customFormat="1" ht="32.1" customHeight="1">
      <c r="A325" s="439" t="s">
        <v>149</v>
      </c>
      <c r="B325" s="231" t="s">
        <v>2832</v>
      </c>
      <c r="C325" s="231" t="s">
        <v>3671</v>
      </c>
      <c r="D325" s="342">
        <v>23</v>
      </c>
      <c r="E325" s="34"/>
      <c r="F325" s="34"/>
      <c r="G325" s="34"/>
      <c r="H325" s="34">
        <v>97.3</v>
      </c>
      <c r="I325" s="34"/>
      <c r="J325" s="34"/>
      <c r="K325" s="34"/>
      <c r="L325" s="312"/>
      <c r="M325" s="34"/>
      <c r="N325" s="34"/>
      <c r="O325" s="34"/>
      <c r="P325" s="34"/>
      <c r="Q325" s="35">
        <f t="shared" si="25"/>
        <v>97.3</v>
      </c>
      <c r="R325" s="35" t="str">
        <f t="shared" si="23"/>
        <v>NO</v>
      </c>
      <c r="S325" s="35" t="str">
        <f t="shared" si="24"/>
        <v>Inviable Sanitariamente</v>
      </c>
      <c r="T325" s="149"/>
    </row>
    <row r="326" spans="1:20" s="146" customFormat="1" ht="32.1" customHeight="1">
      <c r="A326" s="439" t="s">
        <v>149</v>
      </c>
      <c r="B326" s="231" t="s">
        <v>2833</v>
      </c>
      <c r="C326" s="231" t="s">
        <v>3672</v>
      </c>
      <c r="D326" s="343">
        <v>28</v>
      </c>
      <c r="E326" s="344"/>
      <c r="F326" s="344"/>
      <c r="G326" s="344"/>
      <c r="H326" s="344">
        <v>96.39</v>
      </c>
      <c r="I326" s="344"/>
      <c r="J326" s="344"/>
      <c r="K326" s="344"/>
      <c r="L326" s="312"/>
      <c r="M326" s="34"/>
      <c r="N326" s="34"/>
      <c r="O326" s="34"/>
      <c r="P326" s="34"/>
      <c r="Q326" s="35">
        <f t="shared" si="25"/>
        <v>96.39</v>
      </c>
      <c r="R326" s="35" t="str">
        <f t="shared" si="23"/>
        <v>NO</v>
      </c>
      <c r="S326" s="35" t="str">
        <f t="shared" si="24"/>
        <v>Inviable Sanitariamente</v>
      </c>
      <c r="T326" s="149"/>
    </row>
    <row r="327" spans="1:20" s="146" customFormat="1" ht="32.1" customHeight="1">
      <c r="A327" s="439" t="s">
        <v>149</v>
      </c>
      <c r="B327" s="231" t="s">
        <v>2834</v>
      </c>
      <c r="C327" s="231" t="s">
        <v>3673</v>
      </c>
      <c r="D327" s="342">
        <v>50</v>
      </c>
      <c r="E327" s="34"/>
      <c r="F327" s="34">
        <v>97.3</v>
      </c>
      <c r="G327" s="34"/>
      <c r="H327" s="34"/>
      <c r="I327" s="312"/>
      <c r="J327" s="34"/>
      <c r="K327" s="34"/>
      <c r="L327" s="34"/>
      <c r="M327" s="34"/>
      <c r="N327" s="34"/>
      <c r="O327" s="34"/>
      <c r="P327" s="34"/>
      <c r="Q327" s="35">
        <f t="shared" si="25"/>
        <v>97.3</v>
      </c>
      <c r="R327" s="35" t="str">
        <f t="shared" si="23"/>
        <v>NO</v>
      </c>
      <c r="S327" s="35" t="str">
        <f t="shared" si="24"/>
        <v>Inviable Sanitariamente</v>
      </c>
      <c r="T327" s="149"/>
    </row>
    <row r="328" spans="1:20" s="146" customFormat="1" ht="32.1" customHeight="1">
      <c r="A328" s="439" t="s">
        <v>149</v>
      </c>
      <c r="B328" s="231" t="s">
        <v>1267</v>
      </c>
      <c r="C328" s="231" t="s">
        <v>3674</v>
      </c>
      <c r="D328" s="342">
        <v>60</v>
      </c>
      <c r="E328" s="34"/>
      <c r="F328" s="34"/>
      <c r="G328" s="34"/>
      <c r="H328" s="312"/>
      <c r="I328" s="312"/>
      <c r="J328" s="34"/>
      <c r="K328" s="34">
        <v>96.39</v>
      </c>
      <c r="L328" s="34"/>
      <c r="M328" s="34"/>
      <c r="N328" s="34"/>
      <c r="O328" s="34"/>
      <c r="P328" s="34"/>
      <c r="Q328" s="35">
        <f t="shared" si="25"/>
        <v>96.39</v>
      </c>
      <c r="R328" s="35" t="str">
        <f t="shared" si="23"/>
        <v>NO</v>
      </c>
      <c r="S328" s="35" t="str">
        <f t="shared" si="24"/>
        <v>Inviable Sanitariamente</v>
      </c>
      <c r="T328" s="149"/>
    </row>
    <row r="329" spans="1:20" s="146" customFormat="1" ht="32.1" customHeight="1">
      <c r="A329" s="439" t="s">
        <v>149</v>
      </c>
      <c r="B329" s="438" t="s">
        <v>2710</v>
      </c>
      <c r="C329" s="438" t="s">
        <v>3675</v>
      </c>
      <c r="D329" s="233">
        <v>17</v>
      </c>
      <c r="E329" s="258"/>
      <c r="F329" s="258"/>
      <c r="G329" s="258"/>
      <c r="H329" s="258"/>
      <c r="I329" s="258"/>
      <c r="J329" s="258"/>
      <c r="K329" s="258"/>
      <c r="L329" s="258"/>
      <c r="M329" s="258"/>
      <c r="N329" s="258"/>
      <c r="O329" s="258"/>
      <c r="P329" s="258"/>
      <c r="Q329" s="35"/>
      <c r="R329" s="35"/>
      <c r="S329" s="35"/>
      <c r="T329" s="149"/>
    </row>
    <row r="330" spans="1:20" s="146" customFormat="1" ht="32.1" customHeight="1">
      <c r="A330" s="439" t="s">
        <v>149</v>
      </c>
      <c r="B330" s="438" t="s">
        <v>2835</v>
      </c>
      <c r="C330" s="438" t="s">
        <v>3676</v>
      </c>
      <c r="D330" s="233">
        <v>22</v>
      </c>
      <c r="E330" s="258"/>
      <c r="F330" s="258"/>
      <c r="G330" s="258"/>
      <c r="H330" s="258"/>
      <c r="I330" s="258"/>
      <c r="J330" s="258"/>
      <c r="K330" s="258"/>
      <c r="L330" s="258"/>
      <c r="M330" s="258"/>
      <c r="N330" s="258"/>
      <c r="O330" s="258"/>
      <c r="P330" s="258"/>
      <c r="Q330" s="35"/>
      <c r="R330" s="35"/>
      <c r="S330" s="35"/>
      <c r="T330" s="149"/>
    </row>
    <row r="331" spans="1:20" s="146" customFormat="1" ht="32.1" customHeight="1">
      <c r="A331" s="439" t="s">
        <v>149</v>
      </c>
      <c r="B331" s="231" t="s">
        <v>2836</v>
      </c>
      <c r="C331" s="231" t="s">
        <v>3677</v>
      </c>
      <c r="D331" s="342">
        <v>32</v>
      </c>
      <c r="E331" s="34"/>
      <c r="F331" s="34"/>
      <c r="G331" s="34">
        <v>97.3</v>
      </c>
      <c r="H331" s="34"/>
      <c r="I331" s="34"/>
      <c r="J331" s="34"/>
      <c r="K331" s="34"/>
      <c r="L331" s="34"/>
      <c r="M331" s="34"/>
      <c r="N331" s="312"/>
      <c r="O331" s="34"/>
      <c r="P331" s="34"/>
      <c r="Q331" s="35">
        <f t="shared" si="25"/>
        <v>97.3</v>
      </c>
      <c r="R331" s="35" t="str">
        <f t="shared" si="23"/>
        <v>NO</v>
      </c>
      <c r="S331" s="35" t="str">
        <f t="shared" si="24"/>
        <v>Inviable Sanitariamente</v>
      </c>
      <c r="T331" s="149"/>
    </row>
    <row r="332" spans="1:20" s="146" customFormat="1" ht="32.1" customHeight="1">
      <c r="A332" s="439" t="s">
        <v>149</v>
      </c>
      <c r="B332" s="231" t="s">
        <v>2837</v>
      </c>
      <c r="C332" s="231" t="s">
        <v>3678</v>
      </c>
      <c r="D332" s="342">
        <v>60</v>
      </c>
      <c r="E332" s="34"/>
      <c r="F332" s="34"/>
      <c r="G332" s="312">
        <v>96.39</v>
      </c>
      <c r="H332" s="34"/>
      <c r="I332" s="34"/>
      <c r="J332" s="34"/>
      <c r="K332" s="34"/>
      <c r="L332" s="34"/>
      <c r="M332" s="34"/>
      <c r="N332" s="312"/>
      <c r="O332" s="34"/>
      <c r="P332" s="34"/>
      <c r="Q332" s="35">
        <f t="shared" si="25"/>
        <v>96.39</v>
      </c>
      <c r="R332" s="35" t="str">
        <f t="shared" si="23"/>
        <v>NO</v>
      </c>
      <c r="S332" s="35" t="str">
        <f t="shared" si="24"/>
        <v>Inviable Sanitariamente</v>
      </c>
      <c r="T332" s="149"/>
    </row>
    <row r="333" spans="1:20" s="146" customFormat="1" ht="32.1" customHeight="1">
      <c r="A333" s="439" t="s">
        <v>149</v>
      </c>
      <c r="B333" s="438" t="s">
        <v>2838</v>
      </c>
      <c r="C333" s="438" t="s">
        <v>3679</v>
      </c>
      <c r="D333" s="233">
        <v>20</v>
      </c>
      <c r="E333" s="258"/>
      <c r="F333" s="258"/>
      <c r="G333" s="258"/>
      <c r="H333" s="258"/>
      <c r="I333" s="258"/>
      <c r="J333" s="258"/>
      <c r="K333" s="258"/>
      <c r="L333" s="258"/>
      <c r="M333" s="258"/>
      <c r="N333" s="258"/>
      <c r="O333" s="258"/>
      <c r="P333" s="258"/>
      <c r="Q333" s="35"/>
      <c r="R333" s="35"/>
      <c r="S333" s="35"/>
      <c r="T333" s="149"/>
    </row>
    <row r="334" spans="1:20" s="146" customFormat="1" ht="32.1" customHeight="1">
      <c r="A334" s="439" t="s">
        <v>149</v>
      </c>
      <c r="B334" s="438" t="s">
        <v>2839</v>
      </c>
      <c r="C334" s="438" t="s">
        <v>3680</v>
      </c>
      <c r="D334" s="342">
        <v>45</v>
      </c>
      <c r="E334" s="34"/>
      <c r="F334" s="34"/>
      <c r="G334" s="34"/>
      <c r="H334" s="312"/>
      <c r="I334" s="34"/>
      <c r="J334" s="34"/>
      <c r="K334" s="34"/>
      <c r="L334" s="34">
        <v>100</v>
      </c>
      <c r="M334" s="34"/>
      <c r="N334" s="34"/>
      <c r="O334" s="34"/>
      <c r="P334" s="34"/>
      <c r="Q334" s="35">
        <f t="shared" si="25"/>
        <v>100</v>
      </c>
      <c r="R334" s="35" t="str">
        <f t="shared" si="23"/>
        <v>NO</v>
      </c>
      <c r="S334" s="35" t="str">
        <f t="shared" si="24"/>
        <v>Inviable Sanitariamente</v>
      </c>
      <c r="T334" s="149"/>
    </row>
    <row r="335" spans="1:20" s="146" customFormat="1" ht="32.1" customHeight="1">
      <c r="A335" s="439" t="s">
        <v>149</v>
      </c>
      <c r="B335" s="438" t="s">
        <v>593</v>
      </c>
      <c r="C335" s="438" t="s">
        <v>3681</v>
      </c>
      <c r="D335" s="233">
        <v>40</v>
      </c>
      <c r="E335" s="258"/>
      <c r="F335" s="258"/>
      <c r="G335" s="258"/>
      <c r="H335" s="258"/>
      <c r="I335" s="258">
        <v>97.3</v>
      </c>
      <c r="J335" s="258"/>
      <c r="K335" s="258"/>
      <c r="L335" s="258"/>
      <c r="M335" s="258"/>
      <c r="N335" s="258"/>
      <c r="O335" s="258"/>
      <c r="P335" s="258"/>
      <c r="Q335" s="35">
        <f t="shared" si="25"/>
        <v>97.3</v>
      </c>
      <c r="R335" s="35" t="str">
        <f t="shared" si="23"/>
        <v>NO</v>
      </c>
      <c r="S335" s="35" t="str">
        <f t="shared" si="24"/>
        <v>Inviable Sanitariamente</v>
      </c>
      <c r="T335" s="149"/>
    </row>
    <row r="336" spans="1:20" s="146" customFormat="1" ht="32.1" customHeight="1">
      <c r="A336" s="439" t="s">
        <v>149</v>
      </c>
      <c r="B336" s="438" t="s">
        <v>2840</v>
      </c>
      <c r="C336" s="438" t="s">
        <v>3682</v>
      </c>
      <c r="D336" s="233">
        <v>45</v>
      </c>
      <c r="E336" s="258"/>
      <c r="F336" s="258"/>
      <c r="G336" s="258"/>
      <c r="H336" s="258"/>
      <c r="I336" s="258">
        <v>97.3</v>
      </c>
      <c r="J336" s="258"/>
      <c r="K336" s="258"/>
      <c r="L336" s="258"/>
      <c r="M336" s="258"/>
      <c r="N336" s="258"/>
      <c r="O336" s="258"/>
      <c r="P336" s="258"/>
      <c r="Q336" s="35">
        <f t="shared" si="25"/>
        <v>97.3</v>
      </c>
      <c r="R336" s="35" t="str">
        <f t="shared" si="23"/>
        <v>NO</v>
      </c>
      <c r="S336" s="35" t="str">
        <f t="shared" si="24"/>
        <v>Inviable Sanitariamente</v>
      </c>
      <c r="T336" s="149"/>
    </row>
    <row r="337" spans="1:20" s="146" customFormat="1" ht="32.1" customHeight="1">
      <c r="A337" s="439" t="s">
        <v>149</v>
      </c>
      <c r="B337" s="438" t="s">
        <v>2841</v>
      </c>
      <c r="C337" s="438" t="s">
        <v>3683</v>
      </c>
      <c r="D337" s="233">
        <v>25</v>
      </c>
      <c r="E337" s="258"/>
      <c r="F337" s="258"/>
      <c r="G337" s="258"/>
      <c r="H337" s="258"/>
      <c r="I337" s="258"/>
      <c r="J337" s="258"/>
      <c r="K337" s="258"/>
      <c r="L337" s="258"/>
      <c r="M337" s="258"/>
      <c r="N337" s="258"/>
      <c r="O337" s="258"/>
      <c r="P337" s="258"/>
      <c r="Q337" s="35"/>
      <c r="R337" s="35"/>
      <c r="S337" s="35"/>
      <c r="T337" s="149"/>
    </row>
    <row r="338" spans="1:20" s="146" customFormat="1" ht="32.1" customHeight="1">
      <c r="A338" s="439" t="s">
        <v>149</v>
      </c>
      <c r="B338" s="438" t="s">
        <v>2842</v>
      </c>
      <c r="C338" s="438" t="s">
        <v>3684</v>
      </c>
      <c r="D338" s="233">
        <v>26</v>
      </c>
      <c r="E338" s="258"/>
      <c r="F338" s="258"/>
      <c r="G338" s="258"/>
      <c r="H338" s="258"/>
      <c r="I338" s="258"/>
      <c r="J338" s="258"/>
      <c r="K338" s="258"/>
      <c r="L338" s="258"/>
      <c r="M338" s="258"/>
      <c r="N338" s="258"/>
      <c r="O338" s="258"/>
      <c r="P338" s="258"/>
      <c r="Q338" s="35"/>
      <c r="R338" s="35"/>
      <c r="S338" s="35"/>
      <c r="T338" s="149"/>
    </row>
    <row r="339" spans="1:20" s="146" customFormat="1" ht="32.1" customHeight="1">
      <c r="A339" s="439" t="s">
        <v>149</v>
      </c>
      <c r="B339" s="438" t="s">
        <v>2843</v>
      </c>
      <c r="C339" s="438" t="s">
        <v>3688</v>
      </c>
      <c r="D339" s="233">
        <v>45</v>
      </c>
      <c r="E339" s="258"/>
      <c r="F339" s="258"/>
      <c r="G339" s="258"/>
      <c r="H339" s="258">
        <v>96.39</v>
      </c>
      <c r="I339" s="258"/>
      <c r="J339" s="258"/>
      <c r="K339" s="258"/>
      <c r="L339" s="258"/>
      <c r="M339" s="258"/>
      <c r="N339" s="258"/>
      <c r="O339" s="258"/>
      <c r="P339" s="258"/>
      <c r="Q339" s="35">
        <f t="shared" si="25"/>
        <v>96.39</v>
      </c>
      <c r="R339" s="35" t="str">
        <f t="shared" si="23"/>
        <v>NO</v>
      </c>
      <c r="S339" s="35" t="str">
        <f t="shared" si="24"/>
        <v>Inviable Sanitariamente</v>
      </c>
      <c r="T339" s="149"/>
    </row>
    <row r="340" spans="1:20" s="146" customFormat="1" ht="32.1" customHeight="1">
      <c r="A340" s="439" t="s">
        <v>149</v>
      </c>
      <c r="B340" s="438" t="s">
        <v>2844</v>
      </c>
      <c r="C340" s="438" t="s">
        <v>3685</v>
      </c>
      <c r="D340" s="233">
        <v>19</v>
      </c>
      <c r="E340" s="258"/>
      <c r="F340" s="258"/>
      <c r="G340" s="258"/>
      <c r="H340" s="258"/>
      <c r="I340" s="258"/>
      <c r="J340" s="258"/>
      <c r="K340" s="258"/>
      <c r="L340" s="258"/>
      <c r="M340" s="258"/>
      <c r="N340" s="258"/>
      <c r="O340" s="258"/>
      <c r="P340" s="258"/>
      <c r="Q340" s="35"/>
      <c r="R340" s="35"/>
      <c r="S340" s="35"/>
      <c r="T340" s="149"/>
    </row>
    <row r="341" spans="1:20" s="146" customFormat="1" ht="32.1" customHeight="1">
      <c r="A341" s="439" t="s">
        <v>149</v>
      </c>
      <c r="B341" s="231" t="s">
        <v>997</v>
      </c>
      <c r="C341" s="231" t="s">
        <v>3686</v>
      </c>
      <c r="D341" s="342">
        <v>24</v>
      </c>
      <c r="E341" s="34">
        <v>97.3</v>
      </c>
      <c r="F341" s="34"/>
      <c r="G341" s="34"/>
      <c r="H341" s="34"/>
      <c r="I341" s="34"/>
      <c r="J341" s="34"/>
      <c r="K341" s="34"/>
      <c r="L341" s="34"/>
      <c r="M341" s="34"/>
      <c r="N341" s="34"/>
      <c r="O341" s="34"/>
      <c r="P341" s="34"/>
      <c r="Q341" s="35">
        <f t="shared" si="25"/>
        <v>97.3</v>
      </c>
      <c r="R341" s="35" t="str">
        <f t="shared" si="23"/>
        <v>NO</v>
      </c>
      <c r="S341" s="35" t="str">
        <f t="shared" si="24"/>
        <v>Inviable Sanitariamente</v>
      </c>
      <c r="T341" s="149"/>
    </row>
    <row r="342" spans="1:20" s="146" customFormat="1" ht="32.1" customHeight="1">
      <c r="A342" s="439" t="s">
        <v>149</v>
      </c>
      <c r="B342" s="440" t="s">
        <v>2845</v>
      </c>
      <c r="C342" s="440" t="s">
        <v>3687</v>
      </c>
      <c r="D342" s="233">
        <v>35</v>
      </c>
      <c r="E342" s="258"/>
      <c r="F342" s="258"/>
      <c r="G342" s="258"/>
      <c r="H342" s="258"/>
      <c r="I342" s="258"/>
      <c r="J342" s="258"/>
      <c r="K342" s="258"/>
      <c r="L342" s="258"/>
      <c r="M342" s="258"/>
      <c r="N342" s="258"/>
      <c r="O342" s="258"/>
      <c r="P342" s="258"/>
      <c r="Q342" s="35"/>
      <c r="R342" s="35"/>
      <c r="S342" s="35"/>
      <c r="T342" s="149"/>
    </row>
    <row r="343" spans="1:20" s="146" customFormat="1" ht="32.1" customHeight="1">
      <c r="A343" s="439" t="s">
        <v>149</v>
      </c>
      <c r="B343" s="440" t="s">
        <v>3885</v>
      </c>
      <c r="C343" s="440" t="s">
        <v>3886</v>
      </c>
      <c r="D343" s="342">
        <v>50</v>
      </c>
      <c r="E343" s="34"/>
      <c r="F343" s="34"/>
      <c r="G343" s="34"/>
      <c r="H343" s="312">
        <v>96.39</v>
      </c>
      <c r="I343" s="34"/>
      <c r="J343" s="34"/>
      <c r="K343" s="34"/>
      <c r="L343" s="34"/>
      <c r="M343" s="34"/>
      <c r="N343" s="34"/>
      <c r="O343" s="34"/>
      <c r="P343" s="34"/>
      <c r="Q343" s="35">
        <f>AVERAGE(E343:P343)</f>
        <v>96.39</v>
      </c>
      <c r="R343" s="35" t="str">
        <f t="shared" si="23"/>
        <v>NO</v>
      </c>
      <c r="S343" s="35" t="str">
        <f t="shared" si="24"/>
        <v>Inviable Sanitariamente</v>
      </c>
      <c r="T343" s="149"/>
    </row>
    <row r="344" spans="1:20" s="146" customFormat="1" ht="32.1" customHeight="1">
      <c r="A344" s="439" t="s">
        <v>149</v>
      </c>
      <c r="B344" s="440" t="s">
        <v>3888</v>
      </c>
      <c r="C344" s="440" t="s">
        <v>3887</v>
      </c>
      <c r="D344" s="233">
        <v>32</v>
      </c>
      <c r="E344" s="258"/>
      <c r="F344" s="258"/>
      <c r="G344" s="258"/>
      <c r="H344" s="258"/>
      <c r="I344" s="258">
        <v>97.3</v>
      </c>
      <c r="J344" s="258"/>
      <c r="K344" s="258"/>
      <c r="L344" s="258"/>
      <c r="M344" s="258"/>
      <c r="N344" s="258"/>
      <c r="O344" s="258"/>
      <c r="P344" s="258"/>
      <c r="Q344" s="35">
        <f>AVERAGE(E344:P344)</f>
        <v>97.3</v>
      </c>
      <c r="R344" s="35" t="str">
        <f t="shared" si="23"/>
        <v>NO</v>
      </c>
      <c r="S344" s="35" t="str">
        <f t="shared" si="24"/>
        <v>Inviable Sanitariamente</v>
      </c>
      <c r="T344" s="149"/>
    </row>
    <row r="345" spans="1:20" s="146" customFormat="1" ht="32.1" customHeight="1">
      <c r="A345" s="439" t="s">
        <v>149</v>
      </c>
      <c r="B345" s="440" t="s">
        <v>3889</v>
      </c>
      <c r="C345" s="440" t="s">
        <v>3890</v>
      </c>
      <c r="D345" s="342">
        <v>52</v>
      </c>
      <c r="E345" s="34"/>
      <c r="F345" s="34">
        <v>97.3</v>
      </c>
      <c r="G345" s="34"/>
      <c r="H345" s="34"/>
      <c r="I345" s="34"/>
      <c r="J345" s="312"/>
      <c r="K345" s="34"/>
      <c r="L345" s="34"/>
      <c r="M345" s="34"/>
      <c r="N345" s="34"/>
      <c r="O345" s="34"/>
      <c r="P345" s="34"/>
      <c r="Q345" s="35">
        <f>AVERAGE(E345:P345)</f>
        <v>97.3</v>
      </c>
      <c r="R345" s="35" t="str">
        <f t="shared" si="23"/>
        <v>NO</v>
      </c>
      <c r="S345" s="35" t="str">
        <f t="shared" si="24"/>
        <v>Inviable Sanitariamente</v>
      </c>
      <c r="T345" s="149"/>
    </row>
    <row r="346" spans="1:20" s="146" customFormat="1" ht="32.1" customHeight="1">
      <c r="A346" s="439" t="s">
        <v>149</v>
      </c>
      <c r="B346" s="460" t="s">
        <v>4029</v>
      </c>
      <c r="C346" s="460" t="s">
        <v>53</v>
      </c>
      <c r="D346" s="343">
        <v>45</v>
      </c>
      <c r="E346" s="344"/>
      <c r="F346" s="344"/>
      <c r="G346" s="312"/>
      <c r="H346" s="34"/>
      <c r="I346" s="34"/>
      <c r="J346" s="34"/>
      <c r="K346" s="34">
        <v>96.39</v>
      </c>
      <c r="L346" s="34"/>
      <c r="M346" s="34"/>
      <c r="N346" s="34"/>
      <c r="O346" s="34"/>
      <c r="P346" s="34"/>
      <c r="Q346" s="334">
        <f>AVERAGE(E346:P346)</f>
        <v>96.39</v>
      </c>
      <c r="R346" s="277" t="str">
        <f t="shared" si="23"/>
        <v>NO</v>
      </c>
      <c r="S346" s="338" t="str">
        <f>IF(Q346&lt;5,"Sin Riesgo",IF(Q346 &lt;=14,"Bajo",IF(Q346&lt;=35,"Medio",IF(Q346&lt;=80,"Alto","Inviable Sanitariamente"))))</f>
        <v>Inviable Sanitariamente</v>
      </c>
      <c r="T346" s="149"/>
    </row>
    <row r="347" spans="1:20" s="146" customFormat="1" ht="32.1" customHeight="1">
      <c r="A347" s="439" t="s">
        <v>150</v>
      </c>
      <c r="B347" s="440" t="s">
        <v>2846</v>
      </c>
      <c r="C347" s="440" t="s">
        <v>2847</v>
      </c>
      <c r="D347" s="233">
        <v>250</v>
      </c>
      <c r="E347" s="258"/>
      <c r="F347" s="258"/>
      <c r="G347" s="258"/>
      <c r="H347" s="258"/>
      <c r="I347" s="258">
        <v>97.3</v>
      </c>
      <c r="J347" s="258">
        <v>97.3</v>
      </c>
      <c r="K347" s="258"/>
      <c r="L347" s="258"/>
      <c r="M347" s="258"/>
      <c r="N347" s="258"/>
      <c r="O347" s="258"/>
      <c r="P347" s="258"/>
      <c r="Q347" s="35">
        <f t="shared" si="25"/>
        <v>97.3</v>
      </c>
      <c r="R347" s="35" t="str">
        <f t="shared" si="23"/>
        <v>NO</v>
      </c>
      <c r="S347" s="35" t="str">
        <f t="shared" si="24"/>
        <v>Inviable Sanitariamente</v>
      </c>
      <c r="T347" s="149"/>
    </row>
    <row r="348" spans="1:20" s="146" customFormat="1" ht="32.1" customHeight="1">
      <c r="A348" s="439" t="s">
        <v>150</v>
      </c>
      <c r="B348" s="440" t="s">
        <v>2848</v>
      </c>
      <c r="C348" s="440" t="s">
        <v>2849</v>
      </c>
      <c r="D348" s="233">
        <v>78</v>
      </c>
      <c r="E348" s="258"/>
      <c r="F348" s="258"/>
      <c r="G348" s="258"/>
      <c r="H348" s="258"/>
      <c r="I348" s="258"/>
      <c r="J348" s="258"/>
      <c r="K348" s="258"/>
      <c r="L348" s="258">
        <v>97.4</v>
      </c>
      <c r="M348" s="258"/>
      <c r="N348" s="258"/>
      <c r="O348" s="258"/>
      <c r="P348" s="258"/>
      <c r="Q348" s="35">
        <f t="shared" si="25"/>
        <v>97.4</v>
      </c>
      <c r="R348" s="35" t="str">
        <f t="shared" si="23"/>
        <v>NO</v>
      </c>
      <c r="S348" s="35" t="str">
        <f t="shared" si="24"/>
        <v>Inviable Sanitariamente</v>
      </c>
      <c r="T348" s="149"/>
    </row>
    <row r="349" spans="1:20" s="146" customFormat="1" ht="32.1" customHeight="1">
      <c r="A349" s="439" t="s">
        <v>150</v>
      </c>
      <c r="B349" s="440" t="s">
        <v>2850</v>
      </c>
      <c r="C349" s="440" t="s">
        <v>2851</v>
      </c>
      <c r="D349" s="233">
        <v>56</v>
      </c>
      <c r="E349" s="258"/>
      <c r="F349" s="258"/>
      <c r="G349" s="258"/>
      <c r="H349" s="258"/>
      <c r="I349" s="258"/>
      <c r="J349" s="258"/>
      <c r="K349" s="258">
        <v>97.4</v>
      </c>
      <c r="L349" s="258"/>
      <c r="M349" s="258"/>
      <c r="N349" s="258"/>
      <c r="O349" s="258"/>
      <c r="P349" s="258"/>
      <c r="Q349" s="35">
        <f t="shared" si="25"/>
        <v>97.4</v>
      </c>
      <c r="R349" s="35" t="str">
        <f t="shared" si="23"/>
        <v>NO</v>
      </c>
      <c r="S349" s="35" t="str">
        <f t="shared" si="24"/>
        <v>Inviable Sanitariamente</v>
      </c>
      <c r="T349" s="149"/>
    </row>
    <row r="350" spans="1:20" s="146" customFormat="1" ht="32.1" customHeight="1">
      <c r="A350" s="439" t="s">
        <v>150</v>
      </c>
      <c r="B350" s="440" t="s">
        <v>903</v>
      </c>
      <c r="C350" s="440" t="s">
        <v>2852</v>
      </c>
      <c r="D350" s="233">
        <v>90</v>
      </c>
      <c r="E350" s="258"/>
      <c r="F350" s="258"/>
      <c r="G350" s="258"/>
      <c r="H350" s="258"/>
      <c r="I350" s="258">
        <v>96.4</v>
      </c>
      <c r="J350" s="258"/>
      <c r="K350" s="258"/>
      <c r="L350" s="258"/>
      <c r="M350" s="258"/>
      <c r="N350" s="258"/>
      <c r="O350" s="258"/>
      <c r="P350" s="258"/>
      <c r="Q350" s="35">
        <f t="shared" si="25"/>
        <v>96.4</v>
      </c>
      <c r="R350" s="35" t="str">
        <f t="shared" si="23"/>
        <v>NO</v>
      </c>
      <c r="S350" s="35" t="str">
        <f t="shared" si="24"/>
        <v>Inviable Sanitariamente</v>
      </c>
      <c r="T350" s="149"/>
    </row>
    <row r="351" spans="1:20" s="146" customFormat="1" ht="32.1" customHeight="1">
      <c r="A351" s="439" t="s">
        <v>150</v>
      </c>
      <c r="B351" s="440" t="s">
        <v>2523</v>
      </c>
      <c r="C351" s="440" t="s">
        <v>2853</v>
      </c>
      <c r="D351" s="233">
        <v>80</v>
      </c>
      <c r="E351" s="258"/>
      <c r="F351" s="258"/>
      <c r="G351" s="258"/>
      <c r="H351" s="258"/>
      <c r="I351" s="258">
        <v>97.3</v>
      </c>
      <c r="J351" s="258"/>
      <c r="K351" s="258"/>
      <c r="L351" s="258"/>
      <c r="M351" s="258"/>
      <c r="N351" s="258"/>
      <c r="O351" s="258"/>
      <c r="P351" s="258"/>
      <c r="Q351" s="35">
        <f t="shared" si="25"/>
        <v>97.3</v>
      </c>
      <c r="R351" s="35" t="str">
        <f t="shared" si="23"/>
        <v>NO</v>
      </c>
      <c r="S351" s="35" t="str">
        <f t="shared" si="24"/>
        <v>Inviable Sanitariamente</v>
      </c>
      <c r="T351" s="149"/>
    </row>
    <row r="352" spans="1:20" s="146" customFormat="1" ht="32.1" customHeight="1">
      <c r="A352" s="439" t="s">
        <v>150</v>
      </c>
      <c r="B352" s="440" t="s">
        <v>2854</v>
      </c>
      <c r="C352" s="440" t="s">
        <v>2855</v>
      </c>
      <c r="D352" s="233">
        <v>30</v>
      </c>
      <c r="E352" s="258"/>
      <c r="F352" s="258"/>
      <c r="G352" s="258"/>
      <c r="H352" s="258"/>
      <c r="I352" s="258">
        <v>97.3</v>
      </c>
      <c r="J352" s="258"/>
      <c r="K352" s="258"/>
      <c r="L352" s="258"/>
      <c r="M352" s="258"/>
      <c r="N352" s="258"/>
      <c r="O352" s="258"/>
      <c r="P352" s="258"/>
      <c r="Q352" s="35">
        <f t="shared" si="25"/>
        <v>97.3</v>
      </c>
      <c r="R352" s="35" t="str">
        <f t="shared" si="23"/>
        <v>NO</v>
      </c>
      <c r="S352" s="35" t="str">
        <f t="shared" si="24"/>
        <v>Inviable Sanitariamente</v>
      </c>
      <c r="T352" s="149"/>
    </row>
    <row r="353" spans="1:20" s="146" customFormat="1" ht="32.1" customHeight="1">
      <c r="A353" s="439" t="s">
        <v>150</v>
      </c>
      <c r="B353" s="440" t="s">
        <v>1091</v>
      </c>
      <c r="C353" s="440" t="s">
        <v>2856</v>
      </c>
      <c r="D353" s="233">
        <v>80</v>
      </c>
      <c r="E353" s="258"/>
      <c r="F353" s="258"/>
      <c r="G353" s="258"/>
      <c r="H353" s="258"/>
      <c r="I353" s="258"/>
      <c r="J353" s="258"/>
      <c r="K353" s="258">
        <v>97.4</v>
      </c>
      <c r="L353" s="258"/>
      <c r="M353" s="258"/>
      <c r="N353" s="258"/>
      <c r="O353" s="258"/>
      <c r="P353" s="258"/>
      <c r="Q353" s="35">
        <f t="shared" si="25"/>
        <v>97.4</v>
      </c>
      <c r="R353" s="35" t="str">
        <f t="shared" si="23"/>
        <v>NO</v>
      </c>
      <c r="S353" s="35" t="str">
        <f t="shared" si="24"/>
        <v>Inviable Sanitariamente</v>
      </c>
      <c r="T353" s="149"/>
    </row>
    <row r="354" spans="1:20" s="146" customFormat="1" ht="32.1" customHeight="1">
      <c r="A354" s="439" t="s">
        <v>150</v>
      </c>
      <c r="B354" s="440" t="s">
        <v>2203</v>
      </c>
      <c r="C354" s="440" t="s">
        <v>2857</v>
      </c>
      <c r="D354" s="233">
        <v>63</v>
      </c>
      <c r="E354" s="258"/>
      <c r="F354" s="258"/>
      <c r="G354" s="258"/>
      <c r="H354" s="258"/>
      <c r="I354" s="258"/>
      <c r="J354" s="258"/>
      <c r="K354" s="258">
        <v>97.4</v>
      </c>
      <c r="L354" s="258"/>
      <c r="M354" s="258"/>
      <c r="N354" s="258"/>
      <c r="O354" s="258"/>
      <c r="P354" s="258"/>
      <c r="Q354" s="35">
        <f t="shared" si="25"/>
        <v>97.4</v>
      </c>
      <c r="R354" s="35" t="str">
        <f t="shared" si="23"/>
        <v>NO</v>
      </c>
      <c r="S354" s="35" t="str">
        <f t="shared" si="24"/>
        <v>Inviable Sanitariamente</v>
      </c>
      <c r="T354" s="149"/>
    </row>
    <row r="355" spans="1:20" s="146" customFormat="1" ht="32.1" customHeight="1">
      <c r="A355" s="439" t="s">
        <v>150</v>
      </c>
      <c r="B355" s="440" t="s">
        <v>2858</v>
      </c>
      <c r="C355" s="440" t="s">
        <v>2859</v>
      </c>
      <c r="D355" s="233">
        <v>45</v>
      </c>
      <c r="E355" s="258"/>
      <c r="F355" s="258"/>
      <c r="G355" s="258"/>
      <c r="H355" s="258">
        <v>97.3</v>
      </c>
      <c r="I355" s="258"/>
      <c r="J355" s="258"/>
      <c r="K355" s="258"/>
      <c r="L355" s="258"/>
      <c r="M355" s="258"/>
      <c r="N355" s="258"/>
      <c r="O355" s="258"/>
      <c r="P355" s="258"/>
      <c r="Q355" s="35">
        <f t="shared" si="25"/>
        <v>97.3</v>
      </c>
      <c r="R355" s="35" t="str">
        <f t="shared" si="23"/>
        <v>NO</v>
      </c>
      <c r="S355" s="35" t="str">
        <f t="shared" si="24"/>
        <v>Inviable Sanitariamente</v>
      </c>
      <c r="T355" s="149"/>
    </row>
    <row r="356" spans="1:20" s="146" customFormat="1" ht="32.1" customHeight="1">
      <c r="A356" s="439" t="s">
        <v>150</v>
      </c>
      <c r="B356" s="440" t="s">
        <v>2860</v>
      </c>
      <c r="C356" s="440" t="s">
        <v>2861</v>
      </c>
      <c r="D356" s="233" t="s">
        <v>4118</v>
      </c>
      <c r="E356" s="258"/>
      <c r="F356" s="258"/>
      <c r="G356" s="258"/>
      <c r="H356" s="258"/>
      <c r="I356" s="258"/>
      <c r="J356" s="258"/>
      <c r="K356" s="258"/>
      <c r="L356" s="258"/>
      <c r="M356" s="258"/>
      <c r="N356" s="258"/>
      <c r="O356" s="258"/>
      <c r="P356" s="258"/>
      <c r="Q356" s="35"/>
      <c r="R356" s="35"/>
      <c r="S356" s="35"/>
      <c r="T356" s="149"/>
    </row>
    <row r="357" spans="1:20" s="146" customFormat="1" ht="32.1" customHeight="1">
      <c r="A357" s="439" t="s">
        <v>150</v>
      </c>
      <c r="B357" s="440" t="s">
        <v>2862</v>
      </c>
      <c r="C357" s="440" t="s">
        <v>2863</v>
      </c>
      <c r="D357" s="233" t="s">
        <v>4118</v>
      </c>
      <c r="E357" s="258"/>
      <c r="F357" s="258"/>
      <c r="G357" s="258"/>
      <c r="H357" s="258"/>
      <c r="I357" s="258">
        <v>96.4</v>
      </c>
      <c r="J357" s="258"/>
      <c r="K357" s="258"/>
      <c r="L357" s="258"/>
      <c r="M357" s="258"/>
      <c r="N357" s="258"/>
      <c r="O357" s="258"/>
      <c r="P357" s="258"/>
      <c r="Q357" s="35">
        <f t="shared" si="25"/>
        <v>96.4</v>
      </c>
      <c r="R357" s="35" t="str">
        <f t="shared" si="23"/>
        <v>NO</v>
      </c>
      <c r="S357" s="35" t="str">
        <f t="shared" si="24"/>
        <v>Inviable Sanitariamente</v>
      </c>
      <c r="T357" s="149"/>
    </row>
    <row r="358" spans="1:20" s="146" customFormat="1" ht="32.1" customHeight="1">
      <c r="A358" s="439" t="s">
        <v>150</v>
      </c>
      <c r="B358" s="440" t="s">
        <v>2864</v>
      </c>
      <c r="C358" s="440" t="s">
        <v>2865</v>
      </c>
      <c r="D358" s="233">
        <v>40</v>
      </c>
      <c r="E358" s="258"/>
      <c r="F358" s="258"/>
      <c r="G358" s="258"/>
      <c r="H358" s="258"/>
      <c r="I358" s="258"/>
      <c r="J358" s="258"/>
      <c r="K358" s="258">
        <v>97.4</v>
      </c>
      <c r="L358" s="258"/>
      <c r="M358" s="258"/>
      <c r="N358" s="258"/>
      <c r="O358" s="258"/>
      <c r="P358" s="258"/>
      <c r="Q358" s="35">
        <f t="shared" si="25"/>
        <v>97.4</v>
      </c>
      <c r="R358" s="35" t="str">
        <f t="shared" si="23"/>
        <v>NO</v>
      </c>
      <c r="S358" s="35" t="str">
        <f t="shared" si="24"/>
        <v>Inviable Sanitariamente</v>
      </c>
      <c r="T358" s="149"/>
    </row>
    <row r="359" spans="1:20" s="146" customFormat="1" ht="32.1" customHeight="1">
      <c r="A359" s="439" t="s">
        <v>150</v>
      </c>
      <c r="B359" s="440" t="s">
        <v>2775</v>
      </c>
      <c r="C359" s="440" t="s">
        <v>2866</v>
      </c>
      <c r="D359" s="233">
        <v>52</v>
      </c>
      <c r="E359" s="258"/>
      <c r="F359" s="258"/>
      <c r="G359" s="258"/>
      <c r="H359" s="258"/>
      <c r="I359" s="258">
        <v>97.3</v>
      </c>
      <c r="J359" s="258"/>
      <c r="K359" s="258"/>
      <c r="L359" s="258"/>
      <c r="M359" s="258"/>
      <c r="N359" s="258"/>
      <c r="O359" s="258"/>
      <c r="P359" s="258"/>
      <c r="Q359" s="35">
        <f t="shared" si="25"/>
        <v>97.3</v>
      </c>
      <c r="R359" s="35" t="str">
        <f t="shared" si="23"/>
        <v>NO</v>
      </c>
      <c r="S359" s="35" t="str">
        <f t="shared" si="24"/>
        <v>Inviable Sanitariamente</v>
      </c>
      <c r="T359" s="149"/>
    </row>
    <row r="360" spans="1:20" s="146" customFormat="1" ht="32.1" customHeight="1">
      <c r="A360" s="439" t="s">
        <v>150</v>
      </c>
      <c r="B360" s="440" t="s">
        <v>68</v>
      </c>
      <c r="C360" s="440" t="s">
        <v>2867</v>
      </c>
      <c r="D360" s="233">
        <v>28</v>
      </c>
      <c r="E360" s="258"/>
      <c r="F360" s="258"/>
      <c r="G360" s="258"/>
      <c r="H360" s="258"/>
      <c r="I360" s="258"/>
      <c r="J360" s="258"/>
      <c r="K360" s="258"/>
      <c r="L360" s="258">
        <v>97.4</v>
      </c>
      <c r="M360" s="258"/>
      <c r="N360" s="258"/>
      <c r="O360" s="258"/>
      <c r="P360" s="258"/>
      <c r="Q360" s="35">
        <f t="shared" si="25"/>
        <v>97.4</v>
      </c>
      <c r="R360" s="35" t="str">
        <f t="shared" si="23"/>
        <v>NO</v>
      </c>
      <c r="S360" s="35" t="str">
        <f t="shared" si="24"/>
        <v>Inviable Sanitariamente</v>
      </c>
      <c r="T360" s="149"/>
    </row>
    <row r="361" spans="1:20" s="146" customFormat="1" ht="32.1" customHeight="1">
      <c r="A361" s="439" t="s">
        <v>150</v>
      </c>
      <c r="B361" s="440" t="s">
        <v>2868</v>
      </c>
      <c r="C361" s="440" t="s">
        <v>2869</v>
      </c>
      <c r="D361" s="233">
        <v>85</v>
      </c>
      <c r="E361" s="258"/>
      <c r="F361" s="258"/>
      <c r="G361" s="258"/>
      <c r="H361" s="258"/>
      <c r="I361" s="258"/>
      <c r="J361" s="258"/>
      <c r="K361" s="258">
        <v>97.4</v>
      </c>
      <c r="L361" s="258"/>
      <c r="M361" s="258"/>
      <c r="N361" s="258"/>
      <c r="O361" s="258"/>
      <c r="P361" s="258"/>
      <c r="Q361" s="35">
        <f t="shared" si="25"/>
        <v>97.4</v>
      </c>
      <c r="R361" s="35" t="str">
        <f t="shared" si="23"/>
        <v>NO</v>
      </c>
      <c r="S361" s="35" t="str">
        <f t="shared" si="24"/>
        <v>Inviable Sanitariamente</v>
      </c>
      <c r="T361" s="149"/>
    </row>
    <row r="362" spans="1:20" s="146" customFormat="1" ht="32.1" customHeight="1">
      <c r="A362" s="439" t="s">
        <v>150</v>
      </c>
      <c r="B362" s="440" t="s">
        <v>2870</v>
      </c>
      <c r="C362" s="440" t="s">
        <v>2871</v>
      </c>
      <c r="D362" s="233">
        <v>78</v>
      </c>
      <c r="E362" s="258"/>
      <c r="F362" s="258"/>
      <c r="G362" s="258"/>
      <c r="H362" s="258"/>
      <c r="I362" s="258"/>
      <c r="J362" s="258"/>
      <c r="K362" s="258"/>
      <c r="L362" s="258">
        <v>37.5</v>
      </c>
      <c r="M362" s="258"/>
      <c r="N362" s="258"/>
      <c r="O362" s="258"/>
      <c r="P362" s="258"/>
      <c r="Q362" s="35">
        <f t="shared" si="25"/>
        <v>37.5</v>
      </c>
      <c r="R362" s="35" t="str">
        <f t="shared" si="23"/>
        <v>NO</v>
      </c>
      <c r="S362" s="35" t="str">
        <f t="shared" si="24"/>
        <v>Alto</v>
      </c>
      <c r="T362" s="149"/>
    </row>
    <row r="363" spans="1:20" s="146" customFormat="1" ht="32.1" customHeight="1">
      <c r="A363" s="439" t="s">
        <v>150</v>
      </c>
      <c r="B363" s="440" t="s">
        <v>1187</v>
      </c>
      <c r="C363" s="440" t="s">
        <v>2872</v>
      </c>
      <c r="D363" s="233" t="s">
        <v>4118</v>
      </c>
      <c r="E363" s="258"/>
      <c r="F363" s="258"/>
      <c r="G363" s="258"/>
      <c r="H363" s="258"/>
      <c r="I363" s="258"/>
      <c r="J363" s="258"/>
      <c r="K363" s="258"/>
      <c r="L363" s="258"/>
      <c r="M363" s="258"/>
      <c r="N363" s="258"/>
      <c r="O363" s="258"/>
      <c r="P363" s="258"/>
      <c r="Q363" s="35"/>
      <c r="R363" s="35"/>
      <c r="S363" s="35"/>
      <c r="T363" s="149"/>
    </row>
    <row r="364" spans="1:20" s="146" customFormat="1" ht="32.1" customHeight="1">
      <c r="A364" s="439" t="s">
        <v>150</v>
      </c>
      <c r="B364" s="440" t="s">
        <v>2873</v>
      </c>
      <c r="C364" s="440" t="s">
        <v>2874</v>
      </c>
      <c r="D364" s="233" t="s">
        <v>4118</v>
      </c>
      <c r="E364" s="258"/>
      <c r="F364" s="258"/>
      <c r="G364" s="258"/>
      <c r="H364" s="258"/>
      <c r="I364" s="258">
        <v>97.4</v>
      </c>
      <c r="J364" s="258"/>
      <c r="K364" s="258"/>
      <c r="L364" s="258"/>
      <c r="M364" s="258"/>
      <c r="N364" s="258"/>
      <c r="O364" s="258"/>
      <c r="P364" s="258"/>
      <c r="Q364" s="35">
        <f t="shared" ref="Q364:Q425" si="26">AVERAGE(E364:P364)</f>
        <v>97.4</v>
      </c>
      <c r="R364" s="35" t="str">
        <f t="shared" ref="R364:R425" si="27">IF(Q364&lt;5,"SI","NO")</f>
        <v>NO</v>
      </c>
      <c r="S364" s="35" t="str">
        <f t="shared" ref="S364:S425" si="28">IF(Q364&lt;=5,"Sin Riesgo",IF(Q364 &lt;=14,"Bajo",IF(Q364&lt;=35,"Medio",IF(Q364&lt;=80,"Alto","Inviable Sanitariamente"))))</f>
        <v>Inviable Sanitariamente</v>
      </c>
      <c r="T364" s="149"/>
    </row>
    <row r="365" spans="1:20" s="146" customFormat="1" ht="32.1" customHeight="1">
      <c r="A365" s="439" t="s">
        <v>150</v>
      </c>
      <c r="B365" s="440" t="s">
        <v>2875</v>
      </c>
      <c r="C365" s="440" t="s">
        <v>2876</v>
      </c>
      <c r="D365" s="233">
        <v>17</v>
      </c>
      <c r="E365" s="258"/>
      <c r="F365" s="258"/>
      <c r="G365" s="258"/>
      <c r="H365" s="258"/>
      <c r="I365" s="258"/>
      <c r="J365" s="258"/>
      <c r="K365" s="258"/>
      <c r="L365" s="258"/>
      <c r="M365" s="258"/>
      <c r="N365" s="258"/>
      <c r="O365" s="258"/>
      <c r="P365" s="258"/>
      <c r="Q365" s="35"/>
      <c r="R365" s="35"/>
      <c r="S365" s="35"/>
      <c r="T365" s="149"/>
    </row>
    <row r="366" spans="1:20" s="146" customFormat="1" ht="32.1" customHeight="1">
      <c r="A366" s="439" t="s">
        <v>150</v>
      </c>
      <c r="B366" s="440" t="s">
        <v>2877</v>
      </c>
      <c r="C366" s="440" t="s">
        <v>2878</v>
      </c>
      <c r="D366" s="233">
        <v>25</v>
      </c>
      <c r="E366" s="258"/>
      <c r="F366" s="258"/>
      <c r="G366" s="258"/>
      <c r="H366" s="258"/>
      <c r="I366" s="258"/>
      <c r="J366" s="258">
        <v>97.3</v>
      </c>
      <c r="K366" s="258"/>
      <c r="L366" s="258"/>
      <c r="M366" s="258"/>
      <c r="N366" s="258"/>
      <c r="O366" s="258"/>
      <c r="P366" s="258"/>
      <c r="Q366" s="35">
        <f t="shared" si="26"/>
        <v>97.3</v>
      </c>
      <c r="R366" s="35" t="str">
        <f t="shared" si="27"/>
        <v>NO</v>
      </c>
      <c r="S366" s="35" t="str">
        <f t="shared" si="28"/>
        <v>Inviable Sanitariamente</v>
      </c>
      <c r="T366" s="149"/>
    </row>
    <row r="367" spans="1:20" s="146" customFormat="1" ht="32.1" customHeight="1">
      <c r="A367" s="439" t="s">
        <v>150</v>
      </c>
      <c r="B367" s="440" t="s">
        <v>2879</v>
      </c>
      <c r="C367" s="440" t="s">
        <v>4145</v>
      </c>
      <c r="D367" s="233">
        <v>35</v>
      </c>
      <c r="E367" s="258"/>
      <c r="F367" s="258"/>
      <c r="G367" s="258"/>
      <c r="H367" s="258"/>
      <c r="I367" s="258">
        <v>96.4</v>
      </c>
      <c r="J367" s="258"/>
      <c r="K367" s="258"/>
      <c r="L367" s="258"/>
      <c r="M367" s="258"/>
      <c r="N367" s="258"/>
      <c r="O367" s="258"/>
      <c r="P367" s="258"/>
      <c r="Q367" s="35">
        <f t="shared" si="26"/>
        <v>96.4</v>
      </c>
      <c r="R367" s="35" t="str">
        <f t="shared" si="27"/>
        <v>NO</v>
      </c>
      <c r="S367" s="35" t="str">
        <f t="shared" si="28"/>
        <v>Inviable Sanitariamente</v>
      </c>
      <c r="T367" s="149"/>
    </row>
    <row r="368" spans="1:20" s="146" customFormat="1" ht="32.1" customHeight="1">
      <c r="A368" s="439" t="s">
        <v>150</v>
      </c>
      <c r="B368" s="440" t="s">
        <v>2880</v>
      </c>
      <c r="C368" s="440" t="s">
        <v>2881</v>
      </c>
      <c r="D368" s="233">
        <v>40</v>
      </c>
      <c r="E368" s="258">
        <v>46.9</v>
      </c>
      <c r="F368" s="258"/>
      <c r="G368" s="258"/>
      <c r="H368" s="258"/>
      <c r="I368" s="258"/>
      <c r="J368" s="258"/>
      <c r="K368" s="258"/>
      <c r="L368" s="258"/>
      <c r="M368" s="258"/>
      <c r="N368" s="258"/>
      <c r="O368" s="258"/>
      <c r="P368" s="258"/>
      <c r="Q368" s="35">
        <f t="shared" si="26"/>
        <v>46.9</v>
      </c>
      <c r="R368" s="35" t="str">
        <f t="shared" si="27"/>
        <v>NO</v>
      </c>
      <c r="S368" s="35" t="str">
        <f t="shared" si="28"/>
        <v>Alto</v>
      </c>
      <c r="T368" s="149"/>
    </row>
    <row r="369" spans="1:20" s="146" customFormat="1" ht="32.1" customHeight="1">
      <c r="A369" s="439" t="s">
        <v>150</v>
      </c>
      <c r="B369" s="440" t="s">
        <v>49</v>
      </c>
      <c r="C369" s="440" t="s">
        <v>2882</v>
      </c>
      <c r="D369" s="233">
        <v>22</v>
      </c>
      <c r="E369" s="258"/>
      <c r="F369" s="258">
        <v>46.9</v>
      </c>
      <c r="G369" s="258"/>
      <c r="H369" s="258"/>
      <c r="I369" s="258"/>
      <c r="J369" s="258"/>
      <c r="K369" s="258"/>
      <c r="L369" s="258"/>
      <c r="M369" s="258"/>
      <c r="N369" s="258"/>
      <c r="O369" s="258"/>
      <c r="P369" s="258"/>
      <c r="Q369" s="35">
        <f t="shared" si="26"/>
        <v>46.9</v>
      </c>
      <c r="R369" s="35" t="str">
        <f t="shared" si="27"/>
        <v>NO</v>
      </c>
      <c r="S369" s="35" t="str">
        <f t="shared" si="28"/>
        <v>Alto</v>
      </c>
      <c r="T369" s="149"/>
    </row>
    <row r="370" spans="1:20" s="146" customFormat="1" ht="32.1" customHeight="1">
      <c r="A370" s="439" t="s">
        <v>150</v>
      </c>
      <c r="B370" s="440" t="s">
        <v>1093</v>
      </c>
      <c r="C370" s="440" t="s">
        <v>2883</v>
      </c>
      <c r="D370" s="233">
        <v>12</v>
      </c>
      <c r="E370" s="258"/>
      <c r="F370" s="258"/>
      <c r="G370" s="258"/>
      <c r="H370" s="258"/>
      <c r="I370" s="258"/>
      <c r="J370" s="258"/>
      <c r="K370" s="258"/>
      <c r="L370" s="258"/>
      <c r="M370" s="258"/>
      <c r="N370" s="258"/>
      <c r="O370" s="258"/>
      <c r="P370" s="258"/>
      <c r="Q370" s="35"/>
      <c r="R370" s="35"/>
      <c r="S370" s="35"/>
      <c r="T370" s="149"/>
    </row>
    <row r="371" spans="1:20" s="146" customFormat="1" ht="32.1" customHeight="1">
      <c r="A371" s="439" t="s">
        <v>150</v>
      </c>
      <c r="B371" s="440" t="s">
        <v>2884</v>
      </c>
      <c r="C371" s="440" t="s">
        <v>2885</v>
      </c>
      <c r="D371" s="233">
        <v>17</v>
      </c>
      <c r="E371" s="258"/>
      <c r="F371" s="258"/>
      <c r="G371" s="258"/>
      <c r="H371" s="258"/>
      <c r="I371" s="258"/>
      <c r="J371" s="258"/>
      <c r="K371" s="258">
        <v>97.4</v>
      </c>
      <c r="L371" s="258"/>
      <c r="M371" s="258"/>
      <c r="N371" s="258"/>
      <c r="O371" s="258"/>
      <c r="P371" s="258"/>
      <c r="Q371" s="35">
        <f t="shared" si="26"/>
        <v>97.4</v>
      </c>
      <c r="R371" s="35" t="str">
        <f t="shared" si="27"/>
        <v>NO</v>
      </c>
      <c r="S371" s="35" t="str">
        <f t="shared" si="28"/>
        <v>Inviable Sanitariamente</v>
      </c>
      <c r="T371" s="149"/>
    </row>
    <row r="372" spans="1:20" s="146" customFormat="1" ht="32.1" customHeight="1">
      <c r="A372" s="439" t="s">
        <v>150</v>
      </c>
      <c r="B372" s="440" t="s">
        <v>2886</v>
      </c>
      <c r="C372" s="440" t="s">
        <v>2887</v>
      </c>
      <c r="D372" s="233">
        <v>50</v>
      </c>
      <c r="E372" s="258"/>
      <c r="F372" s="258"/>
      <c r="G372" s="258"/>
      <c r="H372" s="258"/>
      <c r="I372" s="258"/>
      <c r="J372" s="258"/>
      <c r="K372" s="258">
        <v>97.4</v>
      </c>
      <c r="L372" s="258"/>
      <c r="M372" s="258"/>
      <c r="N372" s="258"/>
      <c r="O372" s="258"/>
      <c r="P372" s="258"/>
      <c r="Q372" s="35">
        <f t="shared" si="26"/>
        <v>97.4</v>
      </c>
      <c r="R372" s="35" t="str">
        <f t="shared" si="27"/>
        <v>NO</v>
      </c>
      <c r="S372" s="35" t="str">
        <f t="shared" si="28"/>
        <v>Inviable Sanitariamente</v>
      </c>
      <c r="T372" s="149"/>
    </row>
    <row r="373" spans="1:20" s="146" customFormat="1" ht="32.1" customHeight="1">
      <c r="A373" s="310" t="s">
        <v>151</v>
      </c>
      <c r="B373" s="231" t="s">
        <v>2888</v>
      </c>
      <c r="C373" s="306" t="s">
        <v>2889</v>
      </c>
      <c r="D373" s="264">
        <v>393</v>
      </c>
      <c r="E373" s="34">
        <v>0</v>
      </c>
      <c r="F373" s="34"/>
      <c r="G373" s="34"/>
      <c r="H373" s="34"/>
      <c r="I373" s="34"/>
      <c r="J373" s="34"/>
      <c r="K373" s="34"/>
      <c r="L373" s="34"/>
      <c r="M373" s="34"/>
      <c r="N373" s="34"/>
      <c r="O373" s="34"/>
      <c r="P373" s="34"/>
      <c r="Q373" s="35">
        <f t="shared" si="26"/>
        <v>0</v>
      </c>
      <c r="R373" s="35" t="str">
        <f t="shared" si="27"/>
        <v>SI</v>
      </c>
      <c r="S373" s="35" t="str">
        <f t="shared" si="28"/>
        <v>Sin Riesgo</v>
      </c>
      <c r="T373" s="149"/>
    </row>
    <row r="374" spans="1:20" s="146" customFormat="1" ht="32.1" customHeight="1">
      <c r="A374" s="310" t="s">
        <v>151</v>
      </c>
      <c r="B374" s="231" t="s">
        <v>68</v>
      </c>
      <c r="C374" s="306" t="s">
        <v>2890</v>
      </c>
      <c r="D374" s="264">
        <v>234</v>
      </c>
      <c r="E374" s="34"/>
      <c r="F374" s="34"/>
      <c r="G374" s="34"/>
      <c r="H374" s="34"/>
      <c r="I374" s="34"/>
      <c r="J374" s="34"/>
      <c r="K374" s="34">
        <v>0</v>
      </c>
      <c r="L374" s="34"/>
      <c r="M374" s="34"/>
      <c r="N374" s="34"/>
      <c r="O374" s="34"/>
      <c r="P374" s="34"/>
      <c r="Q374" s="35">
        <f t="shared" si="26"/>
        <v>0</v>
      </c>
      <c r="R374" s="35" t="str">
        <f t="shared" si="27"/>
        <v>SI</v>
      </c>
      <c r="S374" s="35" t="str">
        <f t="shared" si="28"/>
        <v>Sin Riesgo</v>
      </c>
      <c r="T374" s="149"/>
    </row>
    <row r="375" spans="1:20" s="146" customFormat="1" ht="32.1" customHeight="1">
      <c r="A375" s="310" t="s">
        <v>151</v>
      </c>
      <c r="B375" s="231" t="s">
        <v>2891</v>
      </c>
      <c r="C375" s="306" t="s">
        <v>2892</v>
      </c>
      <c r="D375" s="264">
        <v>47</v>
      </c>
      <c r="E375" s="34"/>
      <c r="F375" s="34"/>
      <c r="G375" s="34"/>
      <c r="H375" s="34"/>
      <c r="I375" s="34"/>
      <c r="J375" s="34"/>
      <c r="K375" s="34"/>
      <c r="L375" s="34"/>
      <c r="M375" s="34"/>
      <c r="N375" s="34"/>
      <c r="O375" s="34">
        <v>53.1</v>
      </c>
      <c r="P375" s="34"/>
      <c r="Q375" s="35">
        <f t="shared" si="26"/>
        <v>53.1</v>
      </c>
      <c r="R375" s="35" t="str">
        <f t="shared" si="27"/>
        <v>NO</v>
      </c>
      <c r="S375" s="35" t="str">
        <f t="shared" si="28"/>
        <v>Alto</v>
      </c>
      <c r="T375" s="149"/>
    </row>
    <row r="376" spans="1:20" s="146" customFormat="1" ht="32.1" customHeight="1">
      <c r="A376" s="310" t="s">
        <v>151</v>
      </c>
      <c r="B376" s="231" t="s">
        <v>2893</v>
      </c>
      <c r="C376" s="306" t="s">
        <v>2894</v>
      </c>
      <c r="D376" s="264">
        <v>127</v>
      </c>
      <c r="E376" s="34"/>
      <c r="F376" s="34">
        <v>53.1</v>
      </c>
      <c r="G376" s="34"/>
      <c r="H376" s="34"/>
      <c r="I376" s="34"/>
      <c r="J376" s="34"/>
      <c r="K376" s="34"/>
      <c r="L376" s="34"/>
      <c r="M376" s="34"/>
      <c r="N376" s="34"/>
      <c r="O376" s="34"/>
      <c r="P376" s="34"/>
      <c r="Q376" s="35">
        <f t="shared" si="26"/>
        <v>53.1</v>
      </c>
      <c r="R376" s="35" t="str">
        <f t="shared" si="27"/>
        <v>NO</v>
      </c>
      <c r="S376" s="35" t="str">
        <f t="shared" si="28"/>
        <v>Alto</v>
      </c>
      <c r="T376" s="149"/>
    </row>
    <row r="377" spans="1:20" s="146" customFormat="1" ht="32.1" customHeight="1">
      <c r="A377" s="310" t="s">
        <v>151</v>
      </c>
      <c r="B377" s="231" t="s">
        <v>2730</v>
      </c>
      <c r="C377" s="306" t="s">
        <v>2895</v>
      </c>
      <c r="D377" s="264">
        <v>57</v>
      </c>
      <c r="E377" s="34"/>
      <c r="F377" s="34"/>
      <c r="G377" s="34">
        <v>53.1</v>
      </c>
      <c r="H377" s="34"/>
      <c r="I377" s="34"/>
      <c r="J377" s="34"/>
      <c r="K377" s="34"/>
      <c r="L377" s="34"/>
      <c r="M377" s="34"/>
      <c r="N377" s="34"/>
      <c r="O377" s="34"/>
      <c r="P377" s="34"/>
      <c r="Q377" s="35">
        <f t="shared" si="26"/>
        <v>53.1</v>
      </c>
      <c r="R377" s="35" t="str">
        <f t="shared" si="27"/>
        <v>NO</v>
      </c>
      <c r="S377" s="35" t="str">
        <f t="shared" si="28"/>
        <v>Alto</v>
      </c>
      <c r="T377" s="149"/>
    </row>
    <row r="378" spans="1:20" s="146" customFormat="1" ht="32.1" customHeight="1">
      <c r="A378" s="310" t="s">
        <v>151</v>
      </c>
      <c r="B378" s="231" t="s">
        <v>431</v>
      </c>
      <c r="C378" s="306" t="s">
        <v>2896</v>
      </c>
      <c r="D378" s="264">
        <v>24</v>
      </c>
      <c r="E378" s="34"/>
      <c r="F378" s="34"/>
      <c r="G378" s="34"/>
      <c r="H378" s="34"/>
      <c r="I378" s="34"/>
      <c r="J378" s="34"/>
      <c r="K378" s="34"/>
      <c r="L378" s="34"/>
      <c r="M378" s="34">
        <v>97.4</v>
      </c>
      <c r="N378" s="34"/>
      <c r="O378" s="34"/>
      <c r="P378" s="34"/>
      <c r="Q378" s="35">
        <f t="shared" si="26"/>
        <v>97.4</v>
      </c>
      <c r="R378" s="35" t="str">
        <f t="shared" si="27"/>
        <v>NO</v>
      </c>
      <c r="S378" s="35" t="str">
        <f t="shared" si="28"/>
        <v>Inviable Sanitariamente</v>
      </c>
      <c r="T378" s="149"/>
    </row>
    <row r="379" spans="1:20" s="146" customFormat="1" ht="32.1" customHeight="1">
      <c r="A379" s="310" t="s">
        <v>151</v>
      </c>
      <c r="B379" s="231" t="s">
        <v>2897</v>
      </c>
      <c r="C379" s="306" t="s">
        <v>2898</v>
      </c>
      <c r="D379" s="298">
        <v>12</v>
      </c>
      <c r="E379" s="34"/>
      <c r="F379" s="34"/>
      <c r="G379" s="34">
        <v>97</v>
      </c>
      <c r="H379" s="34"/>
      <c r="I379" s="34"/>
      <c r="J379" s="34"/>
      <c r="K379" s="34"/>
      <c r="L379" s="34"/>
      <c r="M379" s="34"/>
      <c r="N379" s="34"/>
      <c r="O379" s="34"/>
      <c r="P379" s="34"/>
      <c r="Q379" s="35">
        <f t="shared" si="26"/>
        <v>97</v>
      </c>
      <c r="R379" s="35" t="str">
        <f t="shared" si="27"/>
        <v>NO</v>
      </c>
      <c r="S379" s="35" t="str">
        <f t="shared" si="28"/>
        <v>Inviable Sanitariamente</v>
      </c>
      <c r="T379" s="149"/>
    </row>
    <row r="380" spans="1:20" s="146" customFormat="1" ht="32.1" customHeight="1">
      <c r="A380" s="310" t="s">
        <v>151</v>
      </c>
      <c r="B380" s="231" t="s">
        <v>2899</v>
      </c>
      <c r="C380" s="306" t="s">
        <v>2900</v>
      </c>
      <c r="D380" s="298">
        <v>18</v>
      </c>
      <c r="E380" s="326"/>
      <c r="F380" s="326"/>
      <c r="G380" s="326">
        <v>53.1</v>
      </c>
      <c r="H380" s="326"/>
      <c r="I380" s="326"/>
      <c r="J380" s="326"/>
      <c r="K380" s="326"/>
      <c r="L380" s="326"/>
      <c r="M380" s="326"/>
      <c r="N380" s="326"/>
      <c r="O380" s="326"/>
      <c r="P380" s="326"/>
      <c r="Q380" s="35">
        <f t="shared" si="26"/>
        <v>53.1</v>
      </c>
      <c r="R380" s="35" t="str">
        <f t="shared" si="27"/>
        <v>NO</v>
      </c>
      <c r="S380" s="35" t="str">
        <f t="shared" si="28"/>
        <v>Alto</v>
      </c>
      <c r="T380" s="149"/>
    </row>
    <row r="381" spans="1:20" s="146" customFormat="1" ht="32.1" customHeight="1">
      <c r="A381" s="310" t="s">
        <v>151</v>
      </c>
      <c r="B381" s="231" t="s">
        <v>2901</v>
      </c>
      <c r="C381" s="306" t="s">
        <v>2902</v>
      </c>
      <c r="D381" s="264">
        <v>144</v>
      </c>
      <c r="E381" s="34"/>
      <c r="F381" s="34"/>
      <c r="G381" s="34"/>
      <c r="H381" s="34"/>
      <c r="I381" s="34"/>
      <c r="J381" s="34"/>
      <c r="K381" s="34"/>
      <c r="L381" s="34"/>
      <c r="M381" s="34"/>
      <c r="N381" s="34"/>
      <c r="O381" s="34"/>
      <c r="P381" s="34">
        <v>0</v>
      </c>
      <c r="Q381" s="35">
        <f t="shared" si="26"/>
        <v>0</v>
      </c>
      <c r="R381" s="35" t="str">
        <f t="shared" si="27"/>
        <v>SI</v>
      </c>
      <c r="S381" s="35" t="str">
        <f t="shared" si="28"/>
        <v>Sin Riesgo</v>
      </c>
      <c r="T381" s="149"/>
    </row>
    <row r="382" spans="1:20" s="146" customFormat="1" ht="32.1" customHeight="1">
      <c r="A382" s="310" t="s">
        <v>151</v>
      </c>
      <c r="B382" s="231" t="s">
        <v>2903</v>
      </c>
      <c r="C382" s="306" t="s">
        <v>2904</v>
      </c>
      <c r="D382" s="298">
        <v>28</v>
      </c>
      <c r="E382" s="34"/>
      <c r="F382" s="34"/>
      <c r="G382" s="34"/>
      <c r="H382" s="34"/>
      <c r="I382" s="34">
        <v>53.1</v>
      </c>
      <c r="J382" s="34"/>
      <c r="K382" s="34"/>
      <c r="L382" s="34"/>
      <c r="M382" s="34"/>
      <c r="N382" s="34"/>
      <c r="O382" s="34">
        <v>97.4</v>
      </c>
      <c r="P382" s="34"/>
      <c r="Q382" s="35">
        <f t="shared" si="26"/>
        <v>75.25</v>
      </c>
      <c r="R382" s="35" t="str">
        <f t="shared" si="27"/>
        <v>NO</v>
      </c>
      <c r="S382" s="35" t="str">
        <f t="shared" si="28"/>
        <v>Alto</v>
      </c>
      <c r="T382" s="149"/>
    </row>
    <row r="383" spans="1:20" s="146" customFormat="1" ht="32.1" customHeight="1">
      <c r="A383" s="310" t="s">
        <v>151</v>
      </c>
      <c r="B383" s="231" t="s">
        <v>2905</v>
      </c>
      <c r="C383" s="306" t="s">
        <v>2906</v>
      </c>
      <c r="D383" s="264">
        <v>208</v>
      </c>
      <c r="E383" s="34"/>
      <c r="F383" s="34">
        <v>53.1</v>
      </c>
      <c r="G383" s="34"/>
      <c r="H383" s="34"/>
      <c r="I383" s="34"/>
      <c r="J383" s="34"/>
      <c r="K383" s="34"/>
      <c r="L383" s="34"/>
      <c r="M383" s="34"/>
      <c r="N383" s="34"/>
      <c r="O383" s="34"/>
      <c r="P383" s="34"/>
      <c r="Q383" s="35">
        <f t="shared" si="26"/>
        <v>53.1</v>
      </c>
      <c r="R383" s="35" t="str">
        <f t="shared" si="27"/>
        <v>NO</v>
      </c>
      <c r="S383" s="35" t="str">
        <f t="shared" si="28"/>
        <v>Alto</v>
      </c>
      <c r="T383" s="149"/>
    </row>
    <row r="384" spans="1:20" s="146" customFormat="1" ht="32.1" customHeight="1">
      <c r="A384" s="310" t="s">
        <v>151</v>
      </c>
      <c r="B384" s="231" t="s">
        <v>2907</v>
      </c>
      <c r="C384" s="306" t="s">
        <v>2908</v>
      </c>
      <c r="D384" s="264">
        <v>113</v>
      </c>
      <c r="E384" s="34"/>
      <c r="F384" s="34"/>
      <c r="G384" s="34"/>
      <c r="H384" s="34">
        <v>0</v>
      </c>
      <c r="I384" s="34"/>
      <c r="J384" s="34"/>
      <c r="K384" s="34"/>
      <c r="L384" s="34"/>
      <c r="M384" s="34"/>
      <c r="N384" s="34"/>
      <c r="O384" s="34"/>
      <c r="P384" s="34"/>
      <c r="Q384" s="35">
        <f t="shared" si="26"/>
        <v>0</v>
      </c>
      <c r="R384" s="35" t="str">
        <f t="shared" si="27"/>
        <v>SI</v>
      </c>
      <c r="S384" s="35" t="str">
        <f t="shared" si="28"/>
        <v>Sin Riesgo</v>
      </c>
      <c r="T384" s="149"/>
    </row>
    <row r="385" spans="1:20" s="146" customFormat="1" ht="32.1" customHeight="1">
      <c r="A385" s="310" t="s">
        <v>151</v>
      </c>
      <c r="B385" s="231" t="s">
        <v>598</v>
      </c>
      <c r="C385" s="306" t="s">
        <v>2909</v>
      </c>
      <c r="D385" s="298">
        <v>11</v>
      </c>
      <c r="E385" s="34"/>
      <c r="F385" s="34"/>
      <c r="G385" s="34"/>
      <c r="H385" s="34"/>
      <c r="I385" s="34"/>
      <c r="J385" s="34"/>
      <c r="K385" s="34"/>
      <c r="L385" s="34"/>
      <c r="M385" s="34"/>
      <c r="N385" s="34"/>
      <c r="O385" s="34"/>
      <c r="P385" s="34">
        <v>53.1</v>
      </c>
      <c r="Q385" s="35">
        <f t="shared" si="26"/>
        <v>53.1</v>
      </c>
      <c r="R385" s="35" t="str">
        <f t="shared" si="27"/>
        <v>NO</v>
      </c>
      <c r="S385" s="35" t="str">
        <f t="shared" si="28"/>
        <v>Alto</v>
      </c>
      <c r="T385" s="149"/>
    </row>
    <row r="386" spans="1:20" s="146" customFormat="1" ht="32.1" customHeight="1">
      <c r="A386" s="310" t="s">
        <v>151</v>
      </c>
      <c r="B386" s="231" t="s">
        <v>2910</v>
      </c>
      <c r="C386" s="306" t="s">
        <v>2911</v>
      </c>
      <c r="D386" s="264">
        <v>114</v>
      </c>
      <c r="E386" s="34"/>
      <c r="F386" s="34"/>
      <c r="G386" s="34"/>
      <c r="H386" s="34"/>
      <c r="I386" s="34"/>
      <c r="J386" s="34">
        <v>97.4</v>
      </c>
      <c r="K386" s="34"/>
      <c r="L386" s="34"/>
      <c r="M386" s="34"/>
      <c r="N386" s="34"/>
      <c r="O386" s="34"/>
      <c r="P386" s="34"/>
      <c r="Q386" s="35">
        <f t="shared" si="26"/>
        <v>97.4</v>
      </c>
      <c r="R386" s="35" t="str">
        <f t="shared" si="27"/>
        <v>NO</v>
      </c>
      <c r="S386" s="35" t="str">
        <f t="shared" si="28"/>
        <v>Inviable Sanitariamente</v>
      </c>
      <c r="T386" s="149"/>
    </row>
    <row r="387" spans="1:20" s="146" customFormat="1" ht="32.1" customHeight="1">
      <c r="A387" s="310" t="s">
        <v>151</v>
      </c>
      <c r="B387" s="231" t="s">
        <v>2912</v>
      </c>
      <c r="C387" s="306" t="s">
        <v>2913</v>
      </c>
      <c r="D387" s="264">
        <v>78</v>
      </c>
      <c r="E387" s="34"/>
      <c r="F387" s="34"/>
      <c r="G387" s="34"/>
      <c r="H387" s="34"/>
      <c r="I387" s="34"/>
      <c r="J387" s="34">
        <v>53.1</v>
      </c>
      <c r="K387" s="34"/>
      <c r="L387" s="34"/>
      <c r="M387" s="34"/>
      <c r="N387" s="34"/>
      <c r="O387" s="34"/>
      <c r="P387" s="34"/>
      <c r="Q387" s="35">
        <f t="shared" si="26"/>
        <v>53.1</v>
      </c>
      <c r="R387" s="35" t="str">
        <f t="shared" si="27"/>
        <v>NO</v>
      </c>
      <c r="S387" s="35" t="str">
        <f t="shared" si="28"/>
        <v>Alto</v>
      </c>
      <c r="T387" s="149"/>
    </row>
    <row r="388" spans="1:20" s="146" customFormat="1" ht="32.1" customHeight="1">
      <c r="A388" s="310" t="s">
        <v>151</v>
      </c>
      <c r="B388" s="231" t="s">
        <v>2914</v>
      </c>
      <c r="C388" s="306" t="s">
        <v>2915</v>
      </c>
      <c r="D388" s="264">
        <v>113</v>
      </c>
      <c r="E388" s="34"/>
      <c r="F388" s="34">
        <v>53.1</v>
      </c>
      <c r="G388" s="34"/>
      <c r="H388" s="34"/>
      <c r="I388" s="34"/>
      <c r="J388" s="34"/>
      <c r="K388" s="34"/>
      <c r="L388" s="34"/>
      <c r="M388" s="34"/>
      <c r="N388" s="34"/>
      <c r="O388" s="34"/>
      <c r="P388" s="34"/>
      <c r="Q388" s="35">
        <f t="shared" si="26"/>
        <v>53.1</v>
      </c>
      <c r="R388" s="35" t="str">
        <f t="shared" si="27"/>
        <v>NO</v>
      </c>
      <c r="S388" s="35" t="str">
        <f t="shared" si="28"/>
        <v>Alto</v>
      </c>
      <c r="T388" s="149"/>
    </row>
    <row r="389" spans="1:20" s="146" customFormat="1" ht="32.1" customHeight="1">
      <c r="A389" s="310" t="s">
        <v>151</v>
      </c>
      <c r="B389" s="231" t="s">
        <v>2916</v>
      </c>
      <c r="C389" s="306" t="s">
        <v>2917</v>
      </c>
      <c r="D389" s="264">
        <v>298</v>
      </c>
      <c r="E389" s="34"/>
      <c r="F389" s="34"/>
      <c r="G389" s="34">
        <v>53.1</v>
      </c>
      <c r="H389" s="34"/>
      <c r="I389" s="34"/>
      <c r="J389" s="34"/>
      <c r="K389" s="34"/>
      <c r="L389" s="34"/>
      <c r="M389" s="34"/>
      <c r="N389" s="34"/>
      <c r="O389" s="34"/>
      <c r="P389" s="34"/>
      <c r="Q389" s="35">
        <f t="shared" si="26"/>
        <v>53.1</v>
      </c>
      <c r="R389" s="35" t="str">
        <f t="shared" si="27"/>
        <v>NO</v>
      </c>
      <c r="S389" s="35" t="str">
        <f t="shared" si="28"/>
        <v>Alto</v>
      </c>
      <c r="T389" s="149"/>
    </row>
    <row r="390" spans="1:20" s="146" customFormat="1" ht="32.1" customHeight="1">
      <c r="A390" s="437" t="s">
        <v>151</v>
      </c>
      <c r="B390" s="438" t="s">
        <v>2918</v>
      </c>
      <c r="C390" s="440" t="s">
        <v>2919</v>
      </c>
      <c r="D390" s="264">
        <v>45</v>
      </c>
      <c r="E390" s="34"/>
      <c r="F390" s="34"/>
      <c r="G390" s="34"/>
      <c r="H390" s="34"/>
      <c r="I390" s="34"/>
      <c r="J390" s="34"/>
      <c r="K390" s="34"/>
      <c r="L390" s="34"/>
      <c r="M390" s="34"/>
      <c r="N390" s="34">
        <v>53.1</v>
      </c>
      <c r="O390" s="34"/>
      <c r="P390" s="34"/>
      <c r="Q390" s="35">
        <f t="shared" si="26"/>
        <v>53.1</v>
      </c>
      <c r="R390" s="35" t="str">
        <f t="shared" si="27"/>
        <v>NO</v>
      </c>
      <c r="S390" s="35" t="str">
        <f t="shared" si="28"/>
        <v>Alto</v>
      </c>
      <c r="T390" s="149"/>
    </row>
    <row r="391" spans="1:20" s="146" customFormat="1" ht="32.1" customHeight="1">
      <c r="A391" s="310" t="s">
        <v>151</v>
      </c>
      <c r="B391" s="231" t="s">
        <v>2920</v>
      </c>
      <c r="C391" s="306" t="s">
        <v>2921</v>
      </c>
      <c r="D391" s="264">
        <v>133</v>
      </c>
      <c r="E391" s="34"/>
      <c r="F391" s="34"/>
      <c r="G391" s="34">
        <v>63.2</v>
      </c>
      <c r="H391" s="34"/>
      <c r="I391" s="34"/>
      <c r="J391" s="34"/>
      <c r="K391" s="34"/>
      <c r="L391" s="34"/>
      <c r="M391" s="34"/>
      <c r="N391" s="34"/>
      <c r="O391" s="34"/>
      <c r="P391" s="34"/>
      <c r="Q391" s="35">
        <f t="shared" si="26"/>
        <v>63.2</v>
      </c>
      <c r="R391" s="35" t="str">
        <f t="shared" si="27"/>
        <v>NO</v>
      </c>
      <c r="S391" s="35" t="str">
        <f t="shared" si="28"/>
        <v>Alto</v>
      </c>
      <c r="T391" s="149"/>
    </row>
    <row r="392" spans="1:20" s="146" customFormat="1" ht="32.1" customHeight="1">
      <c r="A392" s="310" t="s">
        <v>151</v>
      </c>
      <c r="B392" s="231" t="s">
        <v>2922</v>
      </c>
      <c r="C392" s="306" t="s">
        <v>4146</v>
      </c>
      <c r="D392" s="298">
        <v>320</v>
      </c>
      <c r="E392" s="34"/>
      <c r="F392" s="34"/>
      <c r="G392" s="34">
        <v>53.1</v>
      </c>
      <c r="H392" s="34"/>
      <c r="I392" s="34"/>
      <c r="J392" s="34"/>
      <c r="K392" s="34"/>
      <c r="L392" s="34"/>
      <c r="M392" s="34"/>
      <c r="N392" s="34"/>
      <c r="O392" s="34"/>
      <c r="P392" s="34"/>
      <c r="Q392" s="35">
        <f t="shared" si="26"/>
        <v>53.1</v>
      </c>
      <c r="R392" s="35" t="str">
        <f t="shared" si="27"/>
        <v>NO</v>
      </c>
      <c r="S392" s="35" t="str">
        <f t="shared" si="28"/>
        <v>Alto</v>
      </c>
      <c r="T392" s="149"/>
    </row>
    <row r="393" spans="1:20" s="146" customFormat="1" ht="32.1" customHeight="1">
      <c r="A393" s="310" t="s">
        <v>151</v>
      </c>
      <c r="B393" s="231" t="s">
        <v>2923</v>
      </c>
      <c r="C393" s="306" t="s">
        <v>2924</v>
      </c>
      <c r="D393" s="264">
        <v>31</v>
      </c>
      <c r="E393" s="34"/>
      <c r="F393" s="34"/>
      <c r="G393" s="34"/>
      <c r="H393" s="34"/>
      <c r="I393" s="34"/>
      <c r="J393" s="34"/>
      <c r="K393" s="34"/>
      <c r="L393" s="34"/>
      <c r="M393" s="34"/>
      <c r="N393" s="34"/>
      <c r="O393" s="34">
        <v>97.4</v>
      </c>
      <c r="P393" s="34"/>
      <c r="Q393" s="35">
        <f t="shared" si="26"/>
        <v>97.4</v>
      </c>
      <c r="R393" s="35" t="str">
        <f t="shared" si="27"/>
        <v>NO</v>
      </c>
      <c r="S393" s="35" t="str">
        <f t="shared" si="28"/>
        <v>Inviable Sanitariamente</v>
      </c>
      <c r="T393" s="149"/>
    </row>
    <row r="394" spans="1:20" s="146" customFormat="1" ht="32.1" customHeight="1">
      <c r="A394" s="310" t="s">
        <v>151</v>
      </c>
      <c r="B394" s="231" t="s">
        <v>950</v>
      </c>
      <c r="C394" s="306" t="s">
        <v>2925</v>
      </c>
      <c r="D394" s="264">
        <v>45</v>
      </c>
      <c r="E394" s="34"/>
      <c r="F394" s="34"/>
      <c r="G394" s="34">
        <v>97</v>
      </c>
      <c r="H394" s="34"/>
      <c r="I394" s="34"/>
      <c r="J394" s="34"/>
      <c r="K394" s="34"/>
      <c r="L394" s="34"/>
      <c r="M394" s="34"/>
      <c r="N394" s="34"/>
      <c r="O394" s="34"/>
      <c r="P394" s="34"/>
      <c r="Q394" s="35">
        <f t="shared" si="26"/>
        <v>97</v>
      </c>
      <c r="R394" s="35" t="str">
        <f t="shared" si="27"/>
        <v>NO</v>
      </c>
      <c r="S394" s="35" t="str">
        <f t="shared" si="28"/>
        <v>Inviable Sanitariamente</v>
      </c>
      <c r="T394" s="149"/>
    </row>
    <row r="395" spans="1:20" s="146" customFormat="1" ht="32.1" customHeight="1">
      <c r="A395" s="310" t="s">
        <v>151</v>
      </c>
      <c r="B395" s="231" t="s">
        <v>2926</v>
      </c>
      <c r="C395" s="306" t="s">
        <v>2927</v>
      </c>
      <c r="D395" s="264">
        <v>175</v>
      </c>
      <c r="E395" s="34"/>
      <c r="F395" s="34"/>
      <c r="G395" s="34"/>
      <c r="H395" s="34">
        <v>53.1</v>
      </c>
      <c r="I395" s="34"/>
      <c r="J395" s="34"/>
      <c r="K395" s="34"/>
      <c r="L395" s="34"/>
      <c r="M395" s="34"/>
      <c r="N395" s="34"/>
      <c r="O395" s="34"/>
      <c r="P395" s="34"/>
      <c r="Q395" s="35">
        <f t="shared" si="26"/>
        <v>53.1</v>
      </c>
      <c r="R395" s="35" t="str">
        <f t="shared" si="27"/>
        <v>NO</v>
      </c>
      <c r="S395" s="35" t="str">
        <f t="shared" si="28"/>
        <v>Alto</v>
      </c>
      <c r="T395" s="149"/>
    </row>
    <row r="396" spans="1:20" s="146" customFormat="1" ht="32.1" customHeight="1">
      <c r="A396" s="310" t="s">
        <v>151</v>
      </c>
      <c r="B396" s="231" t="s">
        <v>2928</v>
      </c>
      <c r="C396" s="306" t="s">
        <v>2929</v>
      </c>
      <c r="D396" s="264">
        <v>45</v>
      </c>
      <c r="E396" s="34"/>
      <c r="F396" s="34"/>
      <c r="G396" s="34">
        <v>53.1</v>
      </c>
      <c r="H396" s="34"/>
      <c r="I396" s="34"/>
      <c r="J396" s="34"/>
      <c r="K396" s="34"/>
      <c r="L396" s="34"/>
      <c r="M396" s="34"/>
      <c r="N396" s="34"/>
      <c r="O396" s="34"/>
      <c r="P396" s="34"/>
      <c r="Q396" s="35">
        <f t="shared" si="26"/>
        <v>53.1</v>
      </c>
      <c r="R396" s="35" t="str">
        <f t="shared" si="27"/>
        <v>NO</v>
      </c>
      <c r="S396" s="35" t="str">
        <f t="shared" si="28"/>
        <v>Alto</v>
      </c>
      <c r="T396" s="149"/>
    </row>
    <row r="397" spans="1:20" s="146" customFormat="1" ht="32.1" customHeight="1">
      <c r="A397" s="310" t="s">
        <v>151</v>
      </c>
      <c r="B397" s="231" t="s">
        <v>2930</v>
      </c>
      <c r="C397" s="306" t="s">
        <v>2931</v>
      </c>
      <c r="D397" s="264">
        <v>21</v>
      </c>
      <c r="E397" s="34"/>
      <c r="F397" s="34"/>
      <c r="G397" s="34"/>
      <c r="H397" s="34">
        <v>53.1</v>
      </c>
      <c r="I397" s="34"/>
      <c r="J397" s="34"/>
      <c r="K397" s="34"/>
      <c r="L397" s="34"/>
      <c r="M397" s="34"/>
      <c r="N397" s="34"/>
      <c r="O397" s="34"/>
      <c r="P397" s="34"/>
      <c r="Q397" s="35">
        <f t="shared" si="26"/>
        <v>53.1</v>
      </c>
      <c r="R397" s="35" t="str">
        <f t="shared" si="27"/>
        <v>NO</v>
      </c>
      <c r="S397" s="35" t="str">
        <f t="shared" si="28"/>
        <v>Alto</v>
      </c>
      <c r="T397" s="149"/>
    </row>
    <row r="398" spans="1:20" s="146" customFormat="1" ht="32.1" customHeight="1">
      <c r="A398" s="310" t="s">
        <v>151</v>
      </c>
      <c r="B398" s="231" t="s">
        <v>2932</v>
      </c>
      <c r="C398" s="306" t="s">
        <v>2933</v>
      </c>
      <c r="D398" s="264">
        <v>30</v>
      </c>
      <c r="E398" s="34"/>
      <c r="F398" s="34"/>
      <c r="G398" s="34">
        <v>63.2</v>
      </c>
      <c r="H398" s="34"/>
      <c r="I398" s="34"/>
      <c r="J398" s="34"/>
      <c r="K398" s="34"/>
      <c r="L398" s="34"/>
      <c r="M398" s="34"/>
      <c r="N398" s="34"/>
      <c r="O398" s="34"/>
      <c r="P398" s="34"/>
      <c r="Q398" s="35">
        <f t="shared" si="26"/>
        <v>63.2</v>
      </c>
      <c r="R398" s="35" t="str">
        <f t="shared" si="27"/>
        <v>NO</v>
      </c>
      <c r="S398" s="35" t="str">
        <f t="shared" si="28"/>
        <v>Alto</v>
      </c>
      <c r="T398" s="149"/>
    </row>
    <row r="399" spans="1:20" s="146" customFormat="1" ht="32.1" customHeight="1">
      <c r="A399" s="310" t="s">
        <v>2934</v>
      </c>
      <c r="B399" s="231" t="s">
        <v>1906</v>
      </c>
      <c r="C399" s="306" t="s">
        <v>2444</v>
      </c>
      <c r="D399" s="322">
        <v>112</v>
      </c>
      <c r="E399" s="312"/>
      <c r="F399" s="312"/>
      <c r="G399" s="312">
        <v>96.4</v>
      </c>
      <c r="H399" s="312"/>
      <c r="I399" s="312"/>
      <c r="J399" s="312"/>
      <c r="K399" s="312"/>
      <c r="L399" s="312"/>
      <c r="M399" s="312"/>
      <c r="N399" s="312"/>
      <c r="O399" s="312"/>
      <c r="P399" s="312">
        <v>96.4</v>
      </c>
      <c r="Q399" s="35">
        <f t="shared" si="26"/>
        <v>96.4</v>
      </c>
      <c r="R399" s="35" t="str">
        <f t="shared" si="27"/>
        <v>NO</v>
      </c>
      <c r="S399" s="35" t="str">
        <f t="shared" si="28"/>
        <v>Inviable Sanitariamente</v>
      </c>
      <c r="T399" s="149"/>
    </row>
    <row r="400" spans="1:20" s="146" customFormat="1" ht="32.1" customHeight="1">
      <c r="A400" s="310" t="s">
        <v>2934</v>
      </c>
      <c r="B400" s="231" t="s">
        <v>1888</v>
      </c>
      <c r="C400" s="306" t="s">
        <v>2935</v>
      </c>
      <c r="D400" s="322">
        <v>75</v>
      </c>
      <c r="E400" s="312"/>
      <c r="F400" s="312"/>
      <c r="G400" s="312"/>
      <c r="H400" s="312">
        <v>96.6</v>
      </c>
      <c r="I400" s="312"/>
      <c r="J400" s="312"/>
      <c r="K400" s="312"/>
      <c r="L400" s="312"/>
      <c r="M400" s="312">
        <v>96.6</v>
      </c>
      <c r="N400" s="312"/>
      <c r="O400" s="312"/>
      <c r="P400" s="312"/>
      <c r="Q400" s="35">
        <f t="shared" si="26"/>
        <v>96.6</v>
      </c>
      <c r="R400" s="35" t="str">
        <f t="shared" si="27"/>
        <v>NO</v>
      </c>
      <c r="S400" s="35" t="str">
        <f t="shared" si="28"/>
        <v>Inviable Sanitariamente</v>
      </c>
      <c r="T400" s="149"/>
    </row>
    <row r="401" spans="1:20" s="146" customFormat="1" ht="32.1" customHeight="1">
      <c r="A401" s="310" t="s">
        <v>2934</v>
      </c>
      <c r="B401" s="231" t="s">
        <v>2936</v>
      </c>
      <c r="C401" s="306" t="s">
        <v>2937</v>
      </c>
      <c r="D401" s="323">
        <v>63</v>
      </c>
      <c r="E401" s="312"/>
      <c r="F401" s="312"/>
      <c r="G401" s="312">
        <v>96.4</v>
      </c>
      <c r="H401" s="312"/>
      <c r="I401" s="312"/>
      <c r="J401" s="312"/>
      <c r="K401" s="312"/>
      <c r="L401" s="312"/>
      <c r="M401" s="312"/>
      <c r="N401" s="312"/>
      <c r="O401" s="312">
        <v>96.6</v>
      </c>
      <c r="P401" s="312"/>
      <c r="Q401" s="35">
        <f t="shared" si="26"/>
        <v>96.5</v>
      </c>
      <c r="R401" s="35" t="str">
        <f t="shared" si="27"/>
        <v>NO</v>
      </c>
      <c r="S401" s="35" t="str">
        <f t="shared" si="28"/>
        <v>Inviable Sanitariamente</v>
      </c>
      <c r="T401" s="149"/>
    </row>
    <row r="402" spans="1:20" s="146" customFormat="1" ht="32.1" customHeight="1">
      <c r="A402" s="310" t="s">
        <v>2934</v>
      </c>
      <c r="B402" s="231" t="s">
        <v>2938</v>
      </c>
      <c r="C402" s="306" t="s">
        <v>2939</v>
      </c>
      <c r="D402" s="322">
        <v>38</v>
      </c>
      <c r="E402" s="312"/>
      <c r="F402" s="312"/>
      <c r="G402" s="312">
        <v>96.4</v>
      </c>
      <c r="H402" s="312"/>
      <c r="I402" s="312"/>
      <c r="J402" s="312"/>
      <c r="K402" s="312"/>
      <c r="L402" s="312"/>
      <c r="M402" s="312"/>
      <c r="N402" s="312"/>
      <c r="O402" s="312">
        <v>96.4</v>
      </c>
      <c r="P402" s="312"/>
      <c r="Q402" s="35">
        <f t="shared" si="26"/>
        <v>96.4</v>
      </c>
      <c r="R402" s="35" t="str">
        <f t="shared" si="27"/>
        <v>NO</v>
      </c>
      <c r="S402" s="35" t="str">
        <f t="shared" si="28"/>
        <v>Inviable Sanitariamente</v>
      </c>
      <c r="T402" s="149"/>
    </row>
    <row r="403" spans="1:20" s="146" customFormat="1" ht="32.1" customHeight="1">
      <c r="A403" s="310" t="s">
        <v>2934</v>
      </c>
      <c r="B403" s="231" t="s">
        <v>2830</v>
      </c>
      <c r="C403" s="306" t="s">
        <v>2940</v>
      </c>
      <c r="D403" s="322">
        <v>40</v>
      </c>
      <c r="E403" s="312"/>
      <c r="F403" s="312"/>
      <c r="G403" s="312"/>
      <c r="H403" s="312">
        <v>96.6</v>
      </c>
      <c r="I403" s="312"/>
      <c r="J403" s="312"/>
      <c r="K403" s="312"/>
      <c r="L403" s="312"/>
      <c r="M403" s="312">
        <v>96.6</v>
      </c>
      <c r="N403" s="312"/>
      <c r="O403" s="312"/>
      <c r="P403" s="312"/>
      <c r="Q403" s="35">
        <f t="shared" si="26"/>
        <v>96.6</v>
      </c>
      <c r="R403" s="35" t="str">
        <f t="shared" si="27"/>
        <v>NO</v>
      </c>
      <c r="S403" s="35" t="str">
        <f t="shared" si="28"/>
        <v>Inviable Sanitariamente</v>
      </c>
      <c r="T403" s="149"/>
    </row>
    <row r="404" spans="1:20" s="146" customFormat="1" ht="32.1" customHeight="1">
      <c r="A404" s="310" t="s">
        <v>2934</v>
      </c>
      <c r="B404" s="231" t="s">
        <v>2487</v>
      </c>
      <c r="C404" s="306" t="s">
        <v>2941</v>
      </c>
      <c r="D404" s="322">
        <v>63</v>
      </c>
      <c r="E404" s="312"/>
      <c r="F404" s="312"/>
      <c r="G404" s="312">
        <v>96.6</v>
      </c>
      <c r="H404" s="312"/>
      <c r="I404" s="312"/>
      <c r="J404" s="312"/>
      <c r="K404" s="312"/>
      <c r="L404" s="312"/>
      <c r="M404" s="312"/>
      <c r="N404" s="312"/>
      <c r="O404" s="312">
        <v>96.4</v>
      </c>
      <c r="P404" s="312"/>
      <c r="Q404" s="35">
        <f t="shared" si="26"/>
        <v>96.5</v>
      </c>
      <c r="R404" s="35" t="str">
        <f t="shared" si="27"/>
        <v>NO</v>
      </c>
      <c r="S404" s="35" t="str">
        <f t="shared" si="28"/>
        <v>Inviable Sanitariamente</v>
      </c>
      <c r="T404" s="149"/>
    </row>
    <row r="405" spans="1:20" s="146" customFormat="1" ht="32.1" customHeight="1">
      <c r="A405" s="310" t="s">
        <v>2934</v>
      </c>
      <c r="B405" s="231" t="s">
        <v>2942</v>
      </c>
      <c r="C405" s="306" t="s">
        <v>2943</v>
      </c>
      <c r="D405" s="322">
        <v>65</v>
      </c>
      <c r="E405" s="312"/>
      <c r="F405" s="312">
        <v>96.39</v>
      </c>
      <c r="G405" s="312"/>
      <c r="H405" s="312"/>
      <c r="I405" s="312"/>
      <c r="J405" s="312"/>
      <c r="K405" s="312"/>
      <c r="L405" s="312"/>
      <c r="M405" s="312"/>
      <c r="N405" s="312"/>
      <c r="O405" s="312">
        <v>96.4</v>
      </c>
      <c r="P405" s="312"/>
      <c r="Q405" s="35">
        <f t="shared" si="26"/>
        <v>96.39500000000001</v>
      </c>
      <c r="R405" s="35" t="str">
        <f t="shared" si="27"/>
        <v>NO</v>
      </c>
      <c r="S405" s="35" t="str">
        <f t="shared" si="28"/>
        <v>Inviable Sanitariamente</v>
      </c>
      <c r="T405" s="149"/>
    </row>
    <row r="406" spans="1:20" s="146" customFormat="1" ht="32.1" customHeight="1">
      <c r="A406" s="310" t="s">
        <v>2934</v>
      </c>
      <c r="B406" s="231" t="s">
        <v>2944</v>
      </c>
      <c r="C406" s="306" t="s">
        <v>2945</v>
      </c>
      <c r="D406" s="322">
        <v>95</v>
      </c>
      <c r="E406" s="312"/>
      <c r="F406" s="312"/>
      <c r="G406" s="312"/>
      <c r="H406" s="312"/>
      <c r="I406" s="312"/>
      <c r="J406" s="312">
        <v>96.6</v>
      </c>
      <c r="K406" s="312"/>
      <c r="L406" s="312"/>
      <c r="M406" s="312"/>
      <c r="N406" s="312">
        <v>96.6</v>
      </c>
      <c r="O406" s="312"/>
      <c r="P406" s="312"/>
      <c r="Q406" s="35">
        <f t="shared" si="26"/>
        <v>96.6</v>
      </c>
      <c r="R406" s="35" t="str">
        <f t="shared" si="27"/>
        <v>NO</v>
      </c>
      <c r="S406" s="35" t="str">
        <f t="shared" si="28"/>
        <v>Inviable Sanitariamente</v>
      </c>
      <c r="T406" s="149"/>
    </row>
    <row r="407" spans="1:20" s="146" customFormat="1" ht="32.1" customHeight="1">
      <c r="A407" s="310" t="s">
        <v>2934</v>
      </c>
      <c r="B407" s="231" t="s">
        <v>2946</v>
      </c>
      <c r="C407" s="306" t="s">
        <v>2947</v>
      </c>
      <c r="D407" s="322">
        <v>27</v>
      </c>
      <c r="E407" s="312"/>
      <c r="F407" s="312"/>
      <c r="G407" s="312">
        <v>0</v>
      </c>
      <c r="H407" s="312"/>
      <c r="I407" s="312"/>
      <c r="J407" s="312"/>
      <c r="K407" s="312"/>
      <c r="L407" s="312"/>
      <c r="M407" s="312"/>
      <c r="N407" s="312"/>
      <c r="O407" s="312"/>
      <c r="P407" s="312">
        <v>0</v>
      </c>
      <c r="Q407" s="35">
        <f t="shared" si="26"/>
        <v>0</v>
      </c>
      <c r="R407" s="35" t="str">
        <f t="shared" si="27"/>
        <v>SI</v>
      </c>
      <c r="S407" s="35" t="str">
        <f t="shared" si="28"/>
        <v>Sin Riesgo</v>
      </c>
      <c r="T407" s="149"/>
    </row>
    <row r="408" spans="1:20" s="146" customFormat="1" ht="32.1" customHeight="1">
      <c r="A408" s="310" t="s">
        <v>2934</v>
      </c>
      <c r="B408" s="231" t="s">
        <v>2287</v>
      </c>
      <c r="C408" s="306" t="s">
        <v>2948</v>
      </c>
      <c r="D408" s="323">
        <v>51</v>
      </c>
      <c r="E408" s="312"/>
      <c r="F408" s="312"/>
      <c r="G408" s="312">
        <v>0</v>
      </c>
      <c r="H408" s="312"/>
      <c r="I408" s="312"/>
      <c r="J408" s="312"/>
      <c r="K408" s="312"/>
      <c r="L408" s="312"/>
      <c r="M408" s="312"/>
      <c r="N408" s="312"/>
      <c r="O408" s="312"/>
      <c r="P408" s="312">
        <v>0</v>
      </c>
      <c r="Q408" s="35">
        <f t="shared" si="26"/>
        <v>0</v>
      </c>
      <c r="R408" s="35" t="str">
        <f t="shared" si="27"/>
        <v>SI</v>
      </c>
      <c r="S408" s="35" t="str">
        <f t="shared" si="28"/>
        <v>Sin Riesgo</v>
      </c>
      <c r="T408" s="149"/>
    </row>
    <row r="409" spans="1:20" s="146" customFormat="1" ht="32.1" customHeight="1">
      <c r="A409" s="310" t="s">
        <v>2934</v>
      </c>
      <c r="B409" s="231" t="s">
        <v>2949</v>
      </c>
      <c r="C409" s="306" t="s">
        <v>2950</v>
      </c>
      <c r="D409" s="322">
        <v>31</v>
      </c>
      <c r="E409" s="312"/>
      <c r="F409" s="312"/>
      <c r="G409" s="312"/>
      <c r="H409" s="312"/>
      <c r="I409" s="312"/>
      <c r="J409" s="312">
        <v>96.6</v>
      </c>
      <c r="K409" s="312"/>
      <c r="L409" s="312"/>
      <c r="M409" s="312"/>
      <c r="N409" s="312"/>
      <c r="O409" s="312"/>
      <c r="P409" s="312">
        <v>96.4</v>
      </c>
      <c r="Q409" s="35">
        <f t="shared" si="26"/>
        <v>96.5</v>
      </c>
      <c r="R409" s="35" t="str">
        <f t="shared" si="27"/>
        <v>NO</v>
      </c>
      <c r="S409" s="35" t="str">
        <f t="shared" si="28"/>
        <v>Inviable Sanitariamente</v>
      </c>
      <c r="T409" s="149"/>
    </row>
    <row r="410" spans="1:20" s="146" customFormat="1" ht="32.1" customHeight="1">
      <c r="A410" s="310" t="s">
        <v>2934</v>
      </c>
      <c r="B410" s="231" t="s">
        <v>2951</v>
      </c>
      <c r="C410" s="306" t="s">
        <v>2952</v>
      </c>
      <c r="D410" s="322">
        <v>20</v>
      </c>
      <c r="E410" s="312"/>
      <c r="F410" s="312"/>
      <c r="G410" s="312"/>
      <c r="H410" s="312"/>
      <c r="I410" s="312"/>
      <c r="J410" s="312">
        <v>96.6</v>
      </c>
      <c r="K410" s="312"/>
      <c r="L410" s="312"/>
      <c r="M410" s="312"/>
      <c r="N410" s="312"/>
      <c r="O410" s="312"/>
      <c r="P410" s="312">
        <v>96.4</v>
      </c>
      <c r="Q410" s="35">
        <f t="shared" si="26"/>
        <v>96.5</v>
      </c>
      <c r="R410" s="35" t="str">
        <f t="shared" si="27"/>
        <v>NO</v>
      </c>
      <c r="S410" s="35" t="str">
        <f t="shared" si="28"/>
        <v>Inviable Sanitariamente</v>
      </c>
      <c r="T410" s="149"/>
    </row>
    <row r="411" spans="1:20" s="146" customFormat="1" ht="32.1" customHeight="1">
      <c r="A411" s="310" t="s">
        <v>2934</v>
      </c>
      <c r="B411" s="231" t="s">
        <v>2953</v>
      </c>
      <c r="C411" s="306" t="s">
        <v>2954</v>
      </c>
      <c r="D411" s="322">
        <v>31</v>
      </c>
      <c r="E411" s="312"/>
      <c r="F411" s="312"/>
      <c r="G411" s="312">
        <v>96.4</v>
      </c>
      <c r="H411" s="312"/>
      <c r="I411" s="312"/>
      <c r="J411" s="312"/>
      <c r="K411" s="312"/>
      <c r="L411" s="312"/>
      <c r="M411" s="312"/>
      <c r="N411" s="312"/>
      <c r="O411" s="312"/>
      <c r="P411" s="312">
        <v>96.4</v>
      </c>
      <c r="Q411" s="35">
        <f t="shared" si="26"/>
        <v>96.4</v>
      </c>
      <c r="R411" s="35" t="str">
        <f t="shared" si="27"/>
        <v>NO</v>
      </c>
      <c r="S411" s="35" t="str">
        <f t="shared" si="28"/>
        <v>Inviable Sanitariamente</v>
      </c>
      <c r="T411" s="149"/>
    </row>
    <row r="412" spans="1:20" s="146" customFormat="1" ht="32.1" customHeight="1">
      <c r="A412" s="310" t="s">
        <v>2934</v>
      </c>
      <c r="B412" s="231" t="s">
        <v>555</v>
      </c>
      <c r="C412" s="306" t="s">
        <v>2955</v>
      </c>
      <c r="D412" s="322">
        <v>40</v>
      </c>
      <c r="E412" s="312"/>
      <c r="F412" s="312"/>
      <c r="G412" s="312"/>
      <c r="H412" s="312">
        <v>96.4</v>
      </c>
      <c r="I412" s="312"/>
      <c r="J412" s="312"/>
      <c r="K412" s="312"/>
      <c r="L412" s="312"/>
      <c r="M412" s="312">
        <v>96.4</v>
      </c>
      <c r="N412" s="312"/>
      <c r="O412" s="312"/>
      <c r="P412" s="312"/>
      <c r="Q412" s="35">
        <f t="shared" si="26"/>
        <v>96.4</v>
      </c>
      <c r="R412" s="35" t="str">
        <f t="shared" si="27"/>
        <v>NO</v>
      </c>
      <c r="S412" s="35" t="str">
        <f t="shared" si="28"/>
        <v>Inviable Sanitariamente</v>
      </c>
      <c r="T412" s="149"/>
    </row>
    <row r="413" spans="1:20" s="146" customFormat="1" ht="32.1" customHeight="1">
      <c r="A413" s="310" t="s">
        <v>2934</v>
      </c>
      <c r="B413" s="231" t="s">
        <v>2956</v>
      </c>
      <c r="C413" s="306" t="s">
        <v>2957</v>
      </c>
      <c r="D413" s="322">
        <v>16</v>
      </c>
      <c r="E413" s="312"/>
      <c r="F413" s="312"/>
      <c r="G413" s="312"/>
      <c r="H413" s="312"/>
      <c r="I413" s="312"/>
      <c r="J413" s="312">
        <v>96.4</v>
      </c>
      <c r="K413" s="312"/>
      <c r="L413" s="312"/>
      <c r="M413" s="312"/>
      <c r="N413" s="312">
        <v>96.4</v>
      </c>
      <c r="O413" s="312"/>
      <c r="P413" s="312"/>
      <c r="Q413" s="35">
        <f t="shared" si="26"/>
        <v>96.4</v>
      </c>
      <c r="R413" s="35" t="str">
        <f t="shared" si="27"/>
        <v>NO</v>
      </c>
      <c r="S413" s="35" t="str">
        <f t="shared" si="28"/>
        <v>Inviable Sanitariamente</v>
      </c>
      <c r="T413" s="149"/>
    </row>
    <row r="414" spans="1:20" s="146" customFormat="1" ht="32.1" customHeight="1">
      <c r="A414" s="310" t="s">
        <v>2934</v>
      </c>
      <c r="B414" s="231" t="s">
        <v>2622</v>
      </c>
      <c r="C414" s="306" t="s">
        <v>2958</v>
      </c>
      <c r="D414" s="322">
        <v>42</v>
      </c>
      <c r="E414" s="312"/>
      <c r="F414" s="312"/>
      <c r="G414" s="312"/>
      <c r="H414" s="312">
        <v>96.4</v>
      </c>
      <c r="I414" s="312"/>
      <c r="J414" s="312"/>
      <c r="K414" s="312"/>
      <c r="L414" s="312"/>
      <c r="M414" s="312">
        <v>96.4</v>
      </c>
      <c r="N414" s="312"/>
      <c r="O414" s="312"/>
      <c r="P414" s="312"/>
      <c r="Q414" s="35">
        <f t="shared" si="26"/>
        <v>96.4</v>
      </c>
      <c r="R414" s="35" t="str">
        <f t="shared" si="27"/>
        <v>NO</v>
      </c>
      <c r="S414" s="35" t="str">
        <f t="shared" si="28"/>
        <v>Inviable Sanitariamente</v>
      </c>
      <c r="T414" s="149"/>
    </row>
    <row r="415" spans="1:20" s="146" customFormat="1" ht="32.1" customHeight="1">
      <c r="A415" s="310" t="s">
        <v>2934</v>
      </c>
      <c r="B415" s="231" t="s">
        <v>2959</v>
      </c>
      <c r="C415" s="306" t="s">
        <v>2960</v>
      </c>
      <c r="D415" s="322">
        <v>22</v>
      </c>
      <c r="E415" s="312"/>
      <c r="F415" s="312">
        <v>96.39</v>
      </c>
      <c r="G415" s="312"/>
      <c r="H415" s="312"/>
      <c r="I415" s="312"/>
      <c r="J415" s="312"/>
      <c r="K415" s="312"/>
      <c r="L415" s="312"/>
      <c r="M415" s="312"/>
      <c r="N415" s="312"/>
      <c r="O415" s="312"/>
      <c r="P415" s="312">
        <v>96.4</v>
      </c>
      <c r="Q415" s="35">
        <f t="shared" si="26"/>
        <v>96.39500000000001</v>
      </c>
      <c r="R415" s="35" t="str">
        <f t="shared" si="27"/>
        <v>NO</v>
      </c>
      <c r="S415" s="35" t="str">
        <f t="shared" si="28"/>
        <v>Inviable Sanitariamente</v>
      </c>
      <c r="T415" s="149"/>
    </row>
    <row r="416" spans="1:20" s="146" customFormat="1" ht="32.1" customHeight="1">
      <c r="A416" s="310" t="s">
        <v>2934</v>
      </c>
      <c r="B416" s="231" t="s">
        <v>2961</v>
      </c>
      <c r="C416" s="306" t="s">
        <v>2962</v>
      </c>
      <c r="D416" s="322">
        <v>92</v>
      </c>
      <c r="E416" s="312"/>
      <c r="F416" s="312"/>
      <c r="G416" s="312"/>
      <c r="H416" s="312">
        <v>96.4</v>
      </c>
      <c r="I416" s="312"/>
      <c r="J416" s="312"/>
      <c r="K416" s="312"/>
      <c r="L416" s="312"/>
      <c r="M416" s="312">
        <v>96.4</v>
      </c>
      <c r="N416" s="312"/>
      <c r="O416" s="312"/>
      <c r="P416" s="312"/>
      <c r="Q416" s="35">
        <f t="shared" si="26"/>
        <v>96.4</v>
      </c>
      <c r="R416" s="35" t="str">
        <f t="shared" si="27"/>
        <v>NO</v>
      </c>
      <c r="S416" s="35" t="str">
        <f t="shared" si="28"/>
        <v>Inviable Sanitariamente</v>
      </c>
      <c r="T416" s="149"/>
    </row>
    <row r="417" spans="1:20" s="146" customFormat="1" ht="32.1" customHeight="1">
      <c r="A417" s="310" t="s">
        <v>2934</v>
      </c>
      <c r="B417" s="231" t="s">
        <v>2963</v>
      </c>
      <c r="C417" s="306" t="s">
        <v>2964</v>
      </c>
      <c r="D417" s="322">
        <v>70</v>
      </c>
      <c r="E417" s="312"/>
      <c r="F417" s="312"/>
      <c r="G417" s="312"/>
      <c r="H417" s="312"/>
      <c r="I417" s="312"/>
      <c r="J417" s="312">
        <v>96.4</v>
      </c>
      <c r="K417" s="312"/>
      <c r="L417" s="312"/>
      <c r="M417" s="312"/>
      <c r="N417" s="312"/>
      <c r="O417" s="312"/>
      <c r="P417" s="312">
        <v>96.4</v>
      </c>
      <c r="Q417" s="35">
        <f t="shared" si="26"/>
        <v>96.4</v>
      </c>
      <c r="R417" s="35" t="str">
        <f t="shared" si="27"/>
        <v>NO</v>
      </c>
      <c r="S417" s="35" t="str">
        <f t="shared" si="28"/>
        <v>Inviable Sanitariamente</v>
      </c>
      <c r="T417" s="149"/>
    </row>
    <row r="418" spans="1:20" s="146" customFormat="1" ht="32.1" customHeight="1">
      <c r="A418" s="310" t="s">
        <v>2934</v>
      </c>
      <c r="B418" s="231" t="s">
        <v>2965</v>
      </c>
      <c r="C418" s="306" t="s">
        <v>2966</v>
      </c>
      <c r="D418" s="322">
        <v>125</v>
      </c>
      <c r="E418" s="312"/>
      <c r="F418" s="312"/>
      <c r="G418" s="312"/>
      <c r="H418" s="312"/>
      <c r="I418" s="312"/>
      <c r="J418" s="312">
        <v>96.4</v>
      </c>
      <c r="K418" s="312"/>
      <c r="L418" s="312"/>
      <c r="M418" s="312"/>
      <c r="N418" s="312"/>
      <c r="O418" s="312">
        <v>96.4</v>
      </c>
      <c r="P418" s="312"/>
      <c r="Q418" s="35">
        <f t="shared" si="26"/>
        <v>96.4</v>
      </c>
      <c r="R418" s="35" t="str">
        <f t="shared" si="27"/>
        <v>NO</v>
      </c>
      <c r="S418" s="35" t="str">
        <f t="shared" si="28"/>
        <v>Inviable Sanitariamente</v>
      </c>
      <c r="T418" s="149"/>
    </row>
    <row r="419" spans="1:20" s="146" customFormat="1" ht="32.1" customHeight="1">
      <c r="A419" s="310" t="s">
        <v>2934</v>
      </c>
      <c r="B419" s="231" t="s">
        <v>1020</v>
      </c>
      <c r="C419" s="306" t="s">
        <v>2967</v>
      </c>
      <c r="D419" s="322">
        <v>92</v>
      </c>
      <c r="E419" s="312"/>
      <c r="F419" s="312"/>
      <c r="G419" s="312"/>
      <c r="H419" s="312">
        <v>96.6</v>
      </c>
      <c r="I419" s="312"/>
      <c r="J419" s="312"/>
      <c r="K419" s="312"/>
      <c r="L419" s="312"/>
      <c r="M419" s="312"/>
      <c r="N419" s="312"/>
      <c r="O419" s="312"/>
      <c r="P419" s="312"/>
      <c r="Q419" s="35">
        <f t="shared" si="26"/>
        <v>96.6</v>
      </c>
      <c r="R419" s="35" t="str">
        <f t="shared" si="27"/>
        <v>NO</v>
      </c>
      <c r="S419" s="35" t="str">
        <f t="shared" si="28"/>
        <v>Inviable Sanitariamente</v>
      </c>
      <c r="T419" s="149"/>
    </row>
    <row r="420" spans="1:20" s="146" customFormat="1" ht="32.1" customHeight="1">
      <c r="A420" s="310" t="s">
        <v>2934</v>
      </c>
      <c r="B420" s="231" t="s">
        <v>2968</v>
      </c>
      <c r="C420" s="306" t="s">
        <v>2969</v>
      </c>
      <c r="D420" s="322">
        <v>102</v>
      </c>
      <c r="E420" s="312"/>
      <c r="F420" s="312"/>
      <c r="G420" s="312"/>
      <c r="H420" s="312">
        <v>96.6</v>
      </c>
      <c r="I420" s="312"/>
      <c r="J420" s="312"/>
      <c r="K420" s="312"/>
      <c r="L420" s="312"/>
      <c r="M420" s="312">
        <v>96.4</v>
      </c>
      <c r="N420" s="312"/>
      <c r="O420" s="312"/>
      <c r="P420" s="312"/>
      <c r="Q420" s="35">
        <f t="shared" si="26"/>
        <v>96.5</v>
      </c>
      <c r="R420" s="35" t="str">
        <f t="shared" si="27"/>
        <v>NO</v>
      </c>
      <c r="S420" s="35" t="str">
        <f t="shared" si="28"/>
        <v>Inviable Sanitariamente</v>
      </c>
      <c r="T420" s="149"/>
    </row>
    <row r="421" spans="1:20" s="146" customFormat="1" ht="32.1" customHeight="1">
      <c r="A421" s="310" t="s">
        <v>2934</v>
      </c>
      <c r="B421" s="231" t="s">
        <v>619</v>
      </c>
      <c r="C421" s="306" t="s">
        <v>2970</v>
      </c>
      <c r="D421" s="322">
        <v>25</v>
      </c>
      <c r="E421" s="312"/>
      <c r="F421" s="312"/>
      <c r="G421" s="312">
        <v>96.6</v>
      </c>
      <c r="H421" s="312"/>
      <c r="I421" s="312"/>
      <c r="J421" s="312"/>
      <c r="K421" s="312"/>
      <c r="L421" s="312"/>
      <c r="M421" s="312"/>
      <c r="N421" s="312"/>
      <c r="O421" s="312"/>
      <c r="P421" s="312">
        <v>96.4</v>
      </c>
      <c r="Q421" s="35">
        <f t="shared" si="26"/>
        <v>96.5</v>
      </c>
      <c r="R421" s="35" t="str">
        <f t="shared" si="27"/>
        <v>NO</v>
      </c>
      <c r="S421" s="35" t="str">
        <f t="shared" si="28"/>
        <v>Inviable Sanitariamente</v>
      </c>
      <c r="T421" s="149"/>
    </row>
    <row r="422" spans="1:20" s="146" customFormat="1" ht="32.1" customHeight="1">
      <c r="A422" s="310" t="s">
        <v>2934</v>
      </c>
      <c r="B422" s="231" t="s">
        <v>2971</v>
      </c>
      <c r="C422" s="306" t="s">
        <v>2972</v>
      </c>
      <c r="D422" s="322">
        <v>10</v>
      </c>
      <c r="E422" s="312"/>
      <c r="F422" s="312"/>
      <c r="G422" s="312"/>
      <c r="H422" s="312"/>
      <c r="I422" s="312"/>
      <c r="J422" s="312">
        <v>96.4</v>
      </c>
      <c r="K422" s="312"/>
      <c r="L422" s="312"/>
      <c r="M422" s="312"/>
      <c r="N422" s="312">
        <v>96.4</v>
      </c>
      <c r="O422" s="312"/>
      <c r="P422" s="312"/>
      <c r="Q422" s="35">
        <f t="shared" si="26"/>
        <v>96.4</v>
      </c>
      <c r="R422" s="35" t="str">
        <f t="shared" si="27"/>
        <v>NO</v>
      </c>
      <c r="S422" s="35" t="str">
        <f t="shared" si="28"/>
        <v>Inviable Sanitariamente</v>
      </c>
      <c r="T422" s="149"/>
    </row>
    <row r="423" spans="1:20" s="146" customFormat="1" ht="32.1" customHeight="1">
      <c r="A423" s="310" t="s">
        <v>2934</v>
      </c>
      <c r="B423" s="231" t="s">
        <v>2973</v>
      </c>
      <c r="C423" s="306" t="s">
        <v>2974</v>
      </c>
      <c r="D423" s="322">
        <v>68</v>
      </c>
      <c r="E423" s="312"/>
      <c r="F423" s="312"/>
      <c r="G423" s="312">
        <v>96.4</v>
      </c>
      <c r="H423" s="312"/>
      <c r="I423" s="312"/>
      <c r="J423" s="312"/>
      <c r="K423" s="312"/>
      <c r="L423" s="312"/>
      <c r="M423" s="312"/>
      <c r="N423" s="312"/>
      <c r="O423" s="312"/>
      <c r="P423" s="312">
        <v>96.4</v>
      </c>
      <c r="Q423" s="35">
        <f t="shared" si="26"/>
        <v>96.4</v>
      </c>
      <c r="R423" s="35" t="str">
        <f t="shared" si="27"/>
        <v>NO</v>
      </c>
      <c r="S423" s="35" t="str">
        <f t="shared" si="28"/>
        <v>Inviable Sanitariamente</v>
      </c>
      <c r="T423" s="149"/>
    </row>
    <row r="424" spans="1:20" s="146" customFormat="1" ht="32.1" customHeight="1">
      <c r="A424" s="310" t="s">
        <v>2934</v>
      </c>
      <c r="B424" s="231" t="s">
        <v>2975</v>
      </c>
      <c r="C424" s="306" t="s">
        <v>2976</v>
      </c>
      <c r="D424" s="322">
        <v>25</v>
      </c>
      <c r="E424" s="312"/>
      <c r="F424" s="312"/>
      <c r="G424" s="312"/>
      <c r="H424" s="312"/>
      <c r="I424" s="312"/>
      <c r="J424" s="312">
        <v>96.4</v>
      </c>
      <c r="K424" s="312"/>
      <c r="L424" s="312"/>
      <c r="M424" s="312"/>
      <c r="N424" s="312"/>
      <c r="O424" s="312"/>
      <c r="P424" s="312">
        <v>96.4</v>
      </c>
      <c r="Q424" s="35">
        <f t="shared" si="26"/>
        <v>96.4</v>
      </c>
      <c r="R424" s="35" t="str">
        <f t="shared" si="27"/>
        <v>NO</v>
      </c>
      <c r="S424" s="35" t="str">
        <f t="shared" si="28"/>
        <v>Inviable Sanitariamente</v>
      </c>
      <c r="T424" s="149"/>
    </row>
    <row r="425" spans="1:20" s="146" customFormat="1" ht="32.1" customHeight="1">
      <c r="A425" s="310" t="s">
        <v>2934</v>
      </c>
      <c r="B425" s="231" t="s">
        <v>2977</v>
      </c>
      <c r="C425" s="306" t="s">
        <v>2978</v>
      </c>
      <c r="D425" s="322">
        <v>45</v>
      </c>
      <c r="E425" s="312"/>
      <c r="F425" s="312">
        <v>96.39</v>
      </c>
      <c r="G425" s="312"/>
      <c r="H425" s="312"/>
      <c r="I425" s="312"/>
      <c r="J425" s="312"/>
      <c r="K425" s="312"/>
      <c r="L425" s="312"/>
      <c r="M425" s="312"/>
      <c r="N425" s="312"/>
      <c r="O425" s="312">
        <v>96.4</v>
      </c>
      <c r="P425" s="312"/>
      <c r="Q425" s="35">
        <f t="shared" si="26"/>
        <v>96.39500000000001</v>
      </c>
      <c r="R425" s="35" t="str">
        <f t="shared" si="27"/>
        <v>NO</v>
      </c>
      <c r="S425" s="35" t="str">
        <f t="shared" si="28"/>
        <v>Inviable Sanitariamente</v>
      </c>
      <c r="T425" s="149"/>
    </row>
    <row r="426" spans="1:20" s="146" customFormat="1" ht="32.1" customHeight="1">
      <c r="A426" s="310" t="s">
        <v>2934</v>
      </c>
      <c r="B426" s="231" t="s">
        <v>2979</v>
      </c>
      <c r="C426" s="306" t="s">
        <v>2980</v>
      </c>
      <c r="D426" s="322">
        <v>72</v>
      </c>
      <c r="E426" s="312"/>
      <c r="F426" s="312"/>
      <c r="G426" s="312"/>
      <c r="H426" s="312">
        <v>96.6</v>
      </c>
      <c r="I426" s="312"/>
      <c r="J426" s="312"/>
      <c r="K426" s="312"/>
      <c r="L426" s="312"/>
      <c r="M426" s="312"/>
      <c r="N426" s="312"/>
      <c r="O426" s="312"/>
      <c r="P426" s="312">
        <v>96.4</v>
      </c>
      <c r="Q426" s="35">
        <f t="shared" ref="Q426:Q451" si="29">AVERAGE(E426:P426)</f>
        <v>96.5</v>
      </c>
      <c r="R426" s="35" t="str">
        <f t="shared" ref="R426:R451" si="30">IF(Q426&lt;5,"SI","NO")</f>
        <v>NO</v>
      </c>
      <c r="S426" s="35" t="str">
        <f t="shared" ref="S426:S451" si="31">IF(Q426&lt;=5,"Sin Riesgo",IF(Q426 &lt;=14,"Bajo",IF(Q426&lt;=35,"Medio",IF(Q426&lt;=80,"Alto","Inviable Sanitariamente"))))</f>
        <v>Inviable Sanitariamente</v>
      </c>
      <c r="T426" s="149"/>
    </row>
    <row r="427" spans="1:20" s="146" customFormat="1" ht="32.1" customHeight="1">
      <c r="A427" s="310" t="s">
        <v>2934</v>
      </c>
      <c r="B427" s="231" t="s">
        <v>2981</v>
      </c>
      <c r="C427" s="306" t="s">
        <v>2982</v>
      </c>
      <c r="D427" s="322">
        <v>65</v>
      </c>
      <c r="E427" s="312"/>
      <c r="F427" s="312"/>
      <c r="G427" s="312"/>
      <c r="H427" s="312">
        <v>85.8</v>
      </c>
      <c r="I427" s="312"/>
      <c r="J427" s="312"/>
      <c r="K427" s="312"/>
      <c r="L427" s="312"/>
      <c r="M427" s="312"/>
      <c r="N427" s="312"/>
      <c r="O427" s="312"/>
      <c r="P427" s="312">
        <v>96.4</v>
      </c>
      <c r="Q427" s="35">
        <f t="shared" si="29"/>
        <v>91.1</v>
      </c>
      <c r="R427" s="35" t="str">
        <f t="shared" si="30"/>
        <v>NO</v>
      </c>
      <c r="S427" s="35" t="str">
        <f t="shared" si="31"/>
        <v>Inviable Sanitariamente</v>
      </c>
      <c r="T427" s="149"/>
    </row>
    <row r="428" spans="1:20" s="146" customFormat="1" ht="32.1" customHeight="1">
      <c r="A428" s="310" t="s">
        <v>2934</v>
      </c>
      <c r="B428" s="231" t="s">
        <v>2983</v>
      </c>
      <c r="C428" s="306" t="s">
        <v>2984</v>
      </c>
      <c r="D428" s="323">
        <v>79</v>
      </c>
      <c r="E428" s="312"/>
      <c r="F428" s="312"/>
      <c r="G428" s="312"/>
      <c r="H428" s="312"/>
      <c r="I428" s="312"/>
      <c r="J428" s="312">
        <v>96.6</v>
      </c>
      <c r="K428" s="312"/>
      <c r="L428" s="312"/>
      <c r="M428" s="312">
        <v>96.6</v>
      </c>
      <c r="N428" s="312"/>
      <c r="O428" s="312"/>
      <c r="P428" s="312"/>
      <c r="Q428" s="35">
        <f t="shared" si="29"/>
        <v>96.6</v>
      </c>
      <c r="R428" s="35" t="str">
        <f t="shared" si="30"/>
        <v>NO</v>
      </c>
      <c r="S428" s="35" t="str">
        <f t="shared" si="31"/>
        <v>Inviable Sanitariamente</v>
      </c>
      <c r="T428" s="149"/>
    </row>
    <row r="429" spans="1:20" s="146" customFormat="1" ht="32.1" customHeight="1">
      <c r="A429" s="310" t="s">
        <v>2934</v>
      </c>
      <c r="B429" s="231" t="s">
        <v>2523</v>
      </c>
      <c r="C429" s="306" t="s">
        <v>2985</v>
      </c>
      <c r="D429" s="322">
        <v>32</v>
      </c>
      <c r="E429" s="312"/>
      <c r="F429" s="312"/>
      <c r="G429" s="312"/>
      <c r="H429" s="312"/>
      <c r="I429" s="312"/>
      <c r="J429" s="312">
        <v>96.4</v>
      </c>
      <c r="K429" s="312"/>
      <c r="L429" s="312"/>
      <c r="M429" s="312"/>
      <c r="N429" s="312"/>
      <c r="O429" s="312"/>
      <c r="P429" s="312">
        <v>96.4</v>
      </c>
      <c r="Q429" s="35">
        <f t="shared" si="29"/>
        <v>96.4</v>
      </c>
      <c r="R429" s="35" t="str">
        <f t="shared" si="30"/>
        <v>NO</v>
      </c>
      <c r="S429" s="35" t="str">
        <f t="shared" si="31"/>
        <v>Inviable Sanitariamente</v>
      </c>
      <c r="T429" s="149"/>
    </row>
    <row r="430" spans="1:20" s="146" customFormat="1" ht="32.1" customHeight="1">
      <c r="A430" s="310" t="s">
        <v>2934</v>
      </c>
      <c r="B430" s="231" t="s">
        <v>2986</v>
      </c>
      <c r="C430" s="306" t="s">
        <v>2987</v>
      </c>
      <c r="D430" s="322">
        <v>160</v>
      </c>
      <c r="E430" s="312"/>
      <c r="F430" s="312"/>
      <c r="G430" s="312">
        <v>0</v>
      </c>
      <c r="H430" s="312"/>
      <c r="I430" s="312"/>
      <c r="J430" s="312"/>
      <c r="K430" s="312"/>
      <c r="L430" s="312"/>
      <c r="M430" s="312"/>
      <c r="N430" s="312"/>
      <c r="O430" s="312"/>
      <c r="P430" s="312">
        <v>0</v>
      </c>
      <c r="Q430" s="35">
        <f t="shared" si="29"/>
        <v>0</v>
      </c>
      <c r="R430" s="35" t="str">
        <f t="shared" si="30"/>
        <v>SI</v>
      </c>
      <c r="S430" s="35" t="str">
        <f t="shared" si="31"/>
        <v>Sin Riesgo</v>
      </c>
      <c r="T430" s="149"/>
    </row>
    <row r="431" spans="1:20" ht="32.1" customHeight="1">
      <c r="A431" s="310" t="s">
        <v>2934</v>
      </c>
      <c r="B431" s="231" t="s">
        <v>2988</v>
      </c>
      <c r="C431" s="306" t="s">
        <v>2989</v>
      </c>
      <c r="D431" s="322">
        <v>152</v>
      </c>
      <c r="E431" s="312"/>
      <c r="F431" s="312"/>
      <c r="G431" s="312">
        <v>0</v>
      </c>
      <c r="H431" s="312"/>
      <c r="I431" s="312"/>
      <c r="J431" s="312"/>
      <c r="K431" s="312"/>
      <c r="L431" s="312"/>
      <c r="M431" s="312"/>
      <c r="N431" s="312"/>
      <c r="O431" s="312"/>
      <c r="P431" s="312">
        <v>0</v>
      </c>
      <c r="Q431" s="35">
        <f t="shared" si="29"/>
        <v>0</v>
      </c>
      <c r="R431" s="35" t="str">
        <f t="shared" si="30"/>
        <v>SI</v>
      </c>
      <c r="S431" s="35" t="str">
        <f t="shared" si="31"/>
        <v>Sin Riesgo</v>
      </c>
      <c r="T431" s="150"/>
    </row>
    <row r="432" spans="1:20" ht="32.1" customHeight="1">
      <c r="A432" s="310" t="s">
        <v>2934</v>
      </c>
      <c r="B432" s="231" t="s">
        <v>2541</v>
      </c>
      <c r="C432" s="306" t="s">
        <v>2990</v>
      </c>
      <c r="D432" s="322">
        <v>600</v>
      </c>
      <c r="E432" s="312"/>
      <c r="F432" s="312"/>
      <c r="G432" s="312">
        <v>0</v>
      </c>
      <c r="H432" s="312"/>
      <c r="I432" s="312"/>
      <c r="J432" s="312"/>
      <c r="K432" s="312"/>
      <c r="L432" s="312"/>
      <c r="M432" s="312"/>
      <c r="N432" s="312"/>
      <c r="O432" s="312"/>
      <c r="P432" s="312">
        <v>0</v>
      </c>
      <c r="Q432" s="35">
        <f t="shared" si="29"/>
        <v>0</v>
      </c>
      <c r="R432" s="35" t="str">
        <f t="shared" si="30"/>
        <v>SI</v>
      </c>
      <c r="S432" s="35" t="str">
        <f t="shared" si="31"/>
        <v>Sin Riesgo</v>
      </c>
      <c r="T432" s="150"/>
    </row>
    <row r="433" spans="1:20" ht="32.1" customHeight="1">
      <c r="A433" s="310" t="s">
        <v>2934</v>
      </c>
      <c r="B433" s="231" t="s">
        <v>2991</v>
      </c>
      <c r="C433" s="306" t="s">
        <v>2992</v>
      </c>
      <c r="D433" s="322">
        <v>69</v>
      </c>
      <c r="E433" s="312"/>
      <c r="F433" s="312"/>
      <c r="G433" s="312">
        <v>0</v>
      </c>
      <c r="H433" s="312"/>
      <c r="I433" s="312"/>
      <c r="J433" s="312"/>
      <c r="K433" s="312"/>
      <c r="L433" s="312"/>
      <c r="M433" s="312"/>
      <c r="N433" s="312"/>
      <c r="O433" s="312"/>
      <c r="P433" s="312">
        <v>0</v>
      </c>
      <c r="Q433" s="35">
        <f t="shared" si="29"/>
        <v>0</v>
      </c>
      <c r="R433" s="35" t="str">
        <f t="shared" si="30"/>
        <v>SI</v>
      </c>
      <c r="S433" s="35" t="str">
        <f t="shared" si="31"/>
        <v>Sin Riesgo</v>
      </c>
      <c r="T433" s="150"/>
    </row>
    <row r="434" spans="1:20" ht="32.1" customHeight="1">
      <c r="A434" s="310" t="s">
        <v>2934</v>
      </c>
      <c r="B434" s="231" t="s">
        <v>2993</v>
      </c>
      <c r="C434" s="306" t="s">
        <v>2994</v>
      </c>
      <c r="D434" s="322">
        <v>78</v>
      </c>
      <c r="E434" s="312"/>
      <c r="F434" s="312"/>
      <c r="G434" s="312"/>
      <c r="H434" s="312"/>
      <c r="I434" s="312"/>
      <c r="J434" s="312">
        <v>96.4</v>
      </c>
      <c r="K434" s="312"/>
      <c r="L434" s="312"/>
      <c r="M434" s="312"/>
      <c r="N434" s="312"/>
      <c r="O434" s="312">
        <v>96.4</v>
      </c>
      <c r="P434" s="312"/>
      <c r="Q434" s="35">
        <f t="shared" si="29"/>
        <v>96.4</v>
      </c>
      <c r="R434" s="35" t="str">
        <f t="shared" si="30"/>
        <v>NO</v>
      </c>
      <c r="S434" s="35" t="str">
        <f t="shared" si="31"/>
        <v>Inviable Sanitariamente</v>
      </c>
      <c r="T434" s="150"/>
    </row>
    <row r="435" spans="1:20" ht="45">
      <c r="A435" s="310" t="s">
        <v>3616</v>
      </c>
      <c r="B435" s="231" t="s">
        <v>2996</v>
      </c>
      <c r="C435" s="231" t="s">
        <v>2997</v>
      </c>
      <c r="D435" s="264">
        <v>125</v>
      </c>
      <c r="E435" s="312"/>
      <c r="F435" s="312"/>
      <c r="G435" s="312">
        <v>29</v>
      </c>
      <c r="H435" s="312"/>
      <c r="I435" s="312"/>
      <c r="J435" s="312"/>
      <c r="K435" s="312">
        <v>47.6</v>
      </c>
      <c r="L435" s="312"/>
      <c r="M435" s="312"/>
      <c r="N435" s="312"/>
      <c r="O435" s="312">
        <v>65.3</v>
      </c>
      <c r="P435" s="312"/>
      <c r="Q435" s="35">
        <f t="shared" si="29"/>
        <v>47.29999999999999</v>
      </c>
      <c r="R435" s="35" t="str">
        <f t="shared" si="30"/>
        <v>NO</v>
      </c>
      <c r="S435" s="35" t="str">
        <f t="shared" si="31"/>
        <v>Alto</v>
      </c>
      <c r="T435" s="150"/>
    </row>
    <row r="436" spans="1:20" ht="32.1" customHeight="1">
      <c r="A436" s="310" t="s">
        <v>3616</v>
      </c>
      <c r="B436" s="231" t="s">
        <v>767</v>
      </c>
      <c r="C436" s="231" t="s">
        <v>2998</v>
      </c>
      <c r="D436" s="264">
        <v>18</v>
      </c>
      <c r="E436" s="312"/>
      <c r="F436" s="312"/>
      <c r="G436" s="312"/>
      <c r="H436" s="312"/>
      <c r="I436" s="312"/>
      <c r="J436" s="312"/>
      <c r="K436" s="312"/>
      <c r="L436" s="312"/>
      <c r="M436" s="312"/>
      <c r="N436" s="312"/>
      <c r="O436" s="312">
        <v>65.3</v>
      </c>
      <c r="P436" s="312"/>
      <c r="Q436" s="35">
        <f t="shared" si="29"/>
        <v>65.3</v>
      </c>
      <c r="R436" s="35" t="str">
        <f t="shared" si="30"/>
        <v>NO</v>
      </c>
      <c r="S436" s="35" t="str">
        <f t="shared" si="31"/>
        <v>Alto</v>
      </c>
      <c r="T436" s="150"/>
    </row>
    <row r="437" spans="1:20" ht="32.1" customHeight="1">
      <c r="A437" s="310" t="s">
        <v>3616</v>
      </c>
      <c r="B437" s="231" t="s">
        <v>2999</v>
      </c>
      <c r="C437" s="306" t="s">
        <v>3000</v>
      </c>
      <c r="D437" s="264">
        <v>80</v>
      </c>
      <c r="E437" s="312"/>
      <c r="F437" s="312"/>
      <c r="G437" s="312"/>
      <c r="H437" s="312">
        <v>41.96</v>
      </c>
      <c r="I437" s="312"/>
      <c r="J437" s="312"/>
      <c r="K437" s="312"/>
      <c r="L437" s="312"/>
      <c r="M437" s="312"/>
      <c r="N437" s="312"/>
      <c r="O437" s="312"/>
      <c r="P437" s="312"/>
      <c r="Q437" s="35">
        <f t="shared" si="29"/>
        <v>41.96</v>
      </c>
      <c r="R437" s="35" t="str">
        <f t="shared" si="30"/>
        <v>NO</v>
      </c>
      <c r="S437" s="35" t="str">
        <f t="shared" si="31"/>
        <v>Alto</v>
      </c>
      <c r="T437" s="150"/>
    </row>
    <row r="438" spans="1:20" ht="32.1" customHeight="1">
      <c r="A438" s="310" t="s">
        <v>3616</v>
      </c>
      <c r="B438" s="231" t="s">
        <v>3001</v>
      </c>
      <c r="C438" s="306" t="s">
        <v>3002</v>
      </c>
      <c r="D438" s="264">
        <v>110</v>
      </c>
      <c r="E438" s="312"/>
      <c r="F438" s="312"/>
      <c r="G438" s="312">
        <v>29.2</v>
      </c>
      <c r="H438" s="312"/>
      <c r="I438" s="312"/>
      <c r="J438" s="312"/>
      <c r="K438" s="312"/>
      <c r="L438" s="312"/>
      <c r="M438" s="312"/>
      <c r="N438" s="312"/>
      <c r="O438" s="312"/>
      <c r="P438" s="312"/>
      <c r="Q438" s="35">
        <f t="shared" si="29"/>
        <v>29.2</v>
      </c>
      <c r="R438" s="35" t="str">
        <f t="shared" si="30"/>
        <v>NO</v>
      </c>
      <c r="S438" s="35" t="str">
        <f t="shared" si="31"/>
        <v>Medio</v>
      </c>
      <c r="T438" s="150"/>
    </row>
    <row r="439" spans="1:20" ht="32.1" customHeight="1">
      <c r="A439" s="310" t="s">
        <v>3616</v>
      </c>
      <c r="B439" s="231" t="s">
        <v>3003</v>
      </c>
      <c r="C439" s="306" t="s">
        <v>3004</v>
      </c>
      <c r="D439" s="264">
        <v>227</v>
      </c>
      <c r="E439" s="312"/>
      <c r="F439" s="312"/>
      <c r="G439" s="312"/>
      <c r="H439" s="312">
        <v>100</v>
      </c>
      <c r="I439" s="312"/>
      <c r="J439" s="312"/>
      <c r="K439" s="312"/>
      <c r="L439" s="312"/>
      <c r="M439" s="312"/>
      <c r="N439" s="312"/>
      <c r="O439" s="312"/>
      <c r="P439" s="312"/>
      <c r="Q439" s="35">
        <f t="shared" si="29"/>
        <v>100</v>
      </c>
      <c r="R439" s="35" t="str">
        <f t="shared" si="30"/>
        <v>NO</v>
      </c>
      <c r="S439" s="35" t="str">
        <f t="shared" si="31"/>
        <v>Inviable Sanitariamente</v>
      </c>
      <c r="T439" s="150"/>
    </row>
    <row r="440" spans="1:20" ht="32.1" customHeight="1">
      <c r="A440" s="310" t="s">
        <v>3616</v>
      </c>
      <c r="B440" s="231" t="s">
        <v>3005</v>
      </c>
      <c r="C440" s="306" t="s">
        <v>3006</v>
      </c>
      <c r="D440" s="264">
        <v>67</v>
      </c>
      <c r="E440" s="312"/>
      <c r="F440" s="312"/>
      <c r="G440" s="312"/>
      <c r="H440" s="312"/>
      <c r="I440" s="312"/>
      <c r="J440" s="312"/>
      <c r="K440" s="312"/>
      <c r="L440" s="312"/>
      <c r="M440" s="312"/>
      <c r="N440" s="312"/>
      <c r="O440" s="312">
        <v>65.3</v>
      </c>
      <c r="P440" s="312"/>
      <c r="Q440" s="35">
        <f t="shared" si="29"/>
        <v>65.3</v>
      </c>
      <c r="R440" s="35" t="str">
        <f t="shared" si="30"/>
        <v>NO</v>
      </c>
      <c r="S440" s="35" t="str">
        <f t="shared" si="31"/>
        <v>Alto</v>
      </c>
      <c r="T440" s="150"/>
    </row>
    <row r="441" spans="1:20" ht="32.1" customHeight="1">
      <c r="A441" s="310" t="s">
        <v>3616</v>
      </c>
      <c r="B441" s="231" t="s">
        <v>3007</v>
      </c>
      <c r="C441" s="306" t="s">
        <v>3008</v>
      </c>
      <c r="D441" s="264">
        <v>117</v>
      </c>
      <c r="E441" s="312"/>
      <c r="F441" s="312"/>
      <c r="G441" s="312"/>
      <c r="H441" s="312">
        <v>0</v>
      </c>
      <c r="I441" s="312"/>
      <c r="J441" s="312"/>
      <c r="K441" s="312"/>
      <c r="L441" s="312"/>
      <c r="M441" s="312"/>
      <c r="N441" s="312"/>
      <c r="O441" s="312"/>
      <c r="P441" s="312"/>
      <c r="Q441" s="35">
        <f t="shared" si="29"/>
        <v>0</v>
      </c>
      <c r="R441" s="35" t="str">
        <f t="shared" si="30"/>
        <v>SI</v>
      </c>
      <c r="S441" s="35" t="str">
        <f t="shared" si="31"/>
        <v>Sin Riesgo</v>
      </c>
      <c r="T441" s="150"/>
    </row>
    <row r="442" spans="1:20" ht="32.1" customHeight="1">
      <c r="A442" s="310" t="s">
        <v>3616</v>
      </c>
      <c r="B442" s="231" t="s">
        <v>3009</v>
      </c>
      <c r="C442" s="306" t="s">
        <v>3010</v>
      </c>
      <c r="D442" s="298">
        <v>100</v>
      </c>
      <c r="E442" s="312"/>
      <c r="F442" s="312"/>
      <c r="G442" s="312"/>
      <c r="H442" s="312"/>
      <c r="I442" s="312"/>
      <c r="J442" s="312"/>
      <c r="K442" s="312">
        <v>65.3</v>
      </c>
      <c r="L442" s="312"/>
      <c r="M442" s="312"/>
      <c r="N442" s="312"/>
      <c r="O442" s="312">
        <v>65.3</v>
      </c>
      <c r="P442" s="312"/>
      <c r="Q442" s="35">
        <f t="shared" si="29"/>
        <v>65.3</v>
      </c>
      <c r="R442" s="35" t="str">
        <f t="shared" si="30"/>
        <v>NO</v>
      </c>
      <c r="S442" s="35" t="str">
        <f t="shared" si="31"/>
        <v>Alto</v>
      </c>
      <c r="T442" s="150"/>
    </row>
    <row r="443" spans="1:20" ht="32.1" customHeight="1">
      <c r="A443" s="310" t="s">
        <v>3616</v>
      </c>
      <c r="B443" s="231" t="s">
        <v>3011</v>
      </c>
      <c r="C443" s="306" t="s">
        <v>3012</v>
      </c>
      <c r="D443" s="264">
        <v>179</v>
      </c>
      <c r="E443" s="312"/>
      <c r="F443" s="312"/>
      <c r="G443" s="345"/>
      <c r="H443" s="312">
        <v>20.98</v>
      </c>
      <c r="I443" s="312"/>
      <c r="J443" s="312"/>
      <c r="K443" s="312"/>
      <c r="L443" s="312"/>
      <c r="M443" s="312"/>
      <c r="N443" s="312"/>
      <c r="O443" s="312"/>
      <c r="P443" s="312"/>
      <c r="Q443" s="35">
        <f t="shared" si="29"/>
        <v>20.98</v>
      </c>
      <c r="R443" s="35" t="str">
        <f t="shared" si="30"/>
        <v>NO</v>
      </c>
      <c r="S443" s="35" t="str">
        <f t="shared" si="31"/>
        <v>Medio</v>
      </c>
    </row>
    <row r="444" spans="1:20" ht="32.1" customHeight="1">
      <c r="A444" s="310" t="s">
        <v>3616</v>
      </c>
      <c r="B444" s="231" t="s">
        <v>3013</v>
      </c>
      <c r="C444" s="306" t="s">
        <v>3014</v>
      </c>
      <c r="D444" s="264">
        <v>69</v>
      </c>
      <c r="E444" s="312">
        <v>26.7</v>
      </c>
      <c r="F444" s="312"/>
      <c r="G444" s="312"/>
      <c r="H444" s="312"/>
      <c r="I444" s="312"/>
      <c r="J444" s="312"/>
      <c r="K444" s="312"/>
      <c r="L444" s="312"/>
      <c r="M444" s="312"/>
      <c r="N444" s="312"/>
      <c r="O444" s="312"/>
      <c r="P444" s="312"/>
      <c r="Q444" s="35">
        <f t="shared" si="29"/>
        <v>26.7</v>
      </c>
      <c r="R444" s="35" t="str">
        <f t="shared" si="30"/>
        <v>NO</v>
      </c>
      <c r="S444" s="35" t="str">
        <f t="shared" si="31"/>
        <v>Medio</v>
      </c>
    </row>
    <row r="445" spans="1:20" ht="32.1" customHeight="1">
      <c r="A445" s="310" t="s">
        <v>3616</v>
      </c>
      <c r="B445" s="231" t="s">
        <v>3015</v>
      </c>
      <c r="C445" s="306" t="s">
        <v>3016</v>
      </c>
      <c r="D445" s="298">
        <v>102</v>
      </c>
      <c r="E445" s="312"/>
      <c r="F445" s="312"/>
      <c r="G445" s="312"/>
      <c r="H445" s="312"/>
      <c r="I445" s="312"/>
      <c r="J445" s="312"/>
      <c r="K445" s="312"/>
      <c r="L445" s="312"/>
      <c r="M445" s="312"/>
      <c r="N445" s="312"/>
      <c r="O445" s="312"/>
      <c r="P445" s="312">
        <v>0</v>
      </c>
      <c r="Q445" s="35">
        <f t="shared" si="29"/>
        <v>0</v>
      </c>
      <c r="R445" s="35" t="str">
        <f t="shared" si="30"/>
        <v>SI</v>
      </c>
      <c r="S445" s="35" t="str">
        <f t="shared" si="31"/>
        <v>Sin Riesgo</v>
      </c>
    </row>
    <row r="446" spans="1:20" ht="32.1" customHeight="1">
      <c r="A446" s="310" t="s">
        <v>3616</v>
      </c>
      <c r="B446" s="231" t="s">
        <v>3017</v>
      </c>
      <c r="C446" s="306" t="s">
        <v>3018</v>
      </c>
      <c r="D446" s="264">
        <v>65</v>
      </c>
      <c r="E446" s="312"/>
      <c r="F446" s="312"/>
      <c r="G446" s="312"/>
      <c r="H446" s="312"/>
      <c r="I446" s="312"/>
      <c r="J446" s="312">
        <v>0</v>
      </c>
      <c r="K446" s="312"/>
      <c r="L446" s="312"/>
      <c r="M446" s="312"/>
      <c r="N446" s="312"/>
      <c r="O446" s="312"/>
      <c r="P446" s="312"/>
      <c r="Q446" s="35">
        <f t="shared" si="29"/>
        <v>0</v>
      </c>
      <c r="R446" s="35" t="str">
        <f t="shared" si="30"/>
        <v>SI</v>
      </c>
      <c r="S446" s="35" t="str">
        <f t="shared" si="31"/>
        <v>Sin Riesgo</v>
      </c>
    </row>
    <row r="447" spans="1:20" ht="32.1" customHeight="1">
      <c r="A447" s="310" t="s">
        <v>3616</v>
      </c>
      <c r="B447" s="231" t="s">
        <v>399</v>
      </c>
      <c r="C447" s="231" t="s">
        <v>3019</v>
      </c>
      <c r="D447" s="264">
        <v>15</v>
      </c>
      <c r="E447" s="312"/>
      <c r="F447" s="312"/>
      <c r="G447" s="312"/>
      <c r="H447" s="312"/>
      <c r="I447" s="312"/>
      <c r="J447" s="312">
        <v>64.2</v>
      </c>
      <c r="K447" s="312"/>
      <c r="L447" s="312"/>
      <c r="M447" s="312"/>
      <c r="N447" s="312"/>
      <c r="O447" s="312"/>
      <c r="P447" s="312">
        <v>65.3</v>
      </c>
      <c r="Q447" s="35">
        <f>AVERAGE(E447:P447)</f>
        <v>64.75</v>
      </c>
      <c r="R447" s="35" t="str">
        <f t="shared" si="30"/>
        <v>NO</v>
      </c>
      <c r="S447" s="35" t="str">
        <f t="shared" si="31"/>
        <v>Alto</v>
      </c>
    </row>
    <row r="448" spans="1:20" ht="32.1" customHeight="1">
      <c r="A448" s="310" t="s">
        <v>3616</v>
      </c>
      <c r="B448" s="231" t="s">
        <v>2620</v>
      </c>
      <c r="C448" s="231" t="s">
        <v>2621</v>
      </c>
      <c r="D448" s="298">
        <v>32</v>
      </c>
      <c r="E448" s="312"/>
      <c r="F448" s="312"/>
      <c r="G448" s="312">
        <v>55.3</v>
      </c>
      <c r="H448" s="312"/>
      <c r="I448" s="312"/>
      <c r="J448" s="312"/>
      <c r="K448" s="312"/>
      <c r="L448" s="312"/>
      <c r="M448" s="312"/>
      <c r="N448" s="312"/>
      <c r="O448" s="312"/>
      <c r="P448" s="312">
        <v>65.3</v>
      </c>
      <c r="Q448" s="35">
        <f t="shared" si="29"/>
        <v>60.3</v>
      </c>
      <c r="R448" s="35" t="str">
        <f t="shared" si="30"/>
        <v>NO</v>
      </c>
      <c r="S448" s="35" t="str">
        <f t="shared" si="31"/>
        <v>Alto</v>
      </c>
    </row>
    <row r="449" spans="1:19" ht="32.1" customHeight="1">
      <c r="A449" s="310" t="s">
        <v>3616</v>
      </c>
      <c r="B449" s="231" t="s">
        <v>3020</v>
      </c>
      <c r="C449" s="231" t="s">
        <v>3021</v>
      </c>
      <c r="D449" s="264">
        <v>86</v>
      </c>
      <c r="E449" s="312"/>
      <c r="F449" s="312"/>
      <c r="G449" s="325"/>
      <c r="H449" s="312"/>
      <c r="I449" s="312"/>
      <c r="J449" s="312"/>
      <c r="K449" s="312"/>
      <c r="L449" s="312"/>
      <c r="M449" s="312"/>
      <c r="N449" s="312"/>
      <c r="O449" s="312"/>
      <c r="P449" s="312">
        <v>65.3</v>
      </c>
      <c r="Q449" s="35">
        <f t="shared" si="29"/>
        <v>65.3</v>
      </c>
      <c r="R449" s="35" t="str">
        <f t="shared" si="30"/>
        <v>NO</v>
      </c>
      <c r="S449" s="35" t="str">
        <f t="shared" si="31"/>
        <v>Alto</v>
      </c>
    </row>
    <row r="450" spans="1:19" ht="32.1" customHeight="1">
      <c r="A450" s="310" t="s">
        <v>3616</v>
      </c>
      <c r="B450" s="231" t="s">
        <v>3022</v>
      </c>
      <c r="C450" s="306" t="s">
        <v>3023</v>
      </c>
      <c r="D450" s="264">
        <v>93</v>
      </c>
      <c r="E450" s="312"/>
      <c r="F450" s="312"/>
      <c r="G450" s="312"/>
      <c r="H450" s="312"/>
      <c r="I450" s="312"/>
      <c r="J450" s="312"/>
      <c r="K450" s="312"/>
      <c r="L450" s="312"/>
      <c r="M450" s="312"/>
      <c r="N450" s="312">
        <v>88</v>
      </c>
      <c r="O450" s="312"/>
      <c r="P450" s="312"/>
      <c r="Q450" s="35">
        <f t="shared" si="29"/>
        <v>88</v>
      </c>
      <c r="R450" s="35" t="str">
        <f t="shared" si="30"/>
        <v>NO</v>
      </c>
      <c r="S450" s="35" t="str">
        <f t="shared" si="31"/>
        <v>Inviable Sanitariamente</v>
      </c>
    </row>
    <row r="451" spans="1:19" ht="32.1" customHeight="1">
      <c r="A451" s="310" t="s">
        <v>3616</v>
      </c>
      <c r="B451" s="231" t="s">
        <v>3024</v>
      </c>
      <c r="C451" s="306" t="s">
        <v>3025</v>
      </c>
      <c r="D451" s="264">
        <v>55</v>
      </c>
      <c r="E451" s="312"/>
      <c r="F451" s="312"/>
      <c r="G451" s="312"/>
      <c r="H451" s="312"/>
      <c r="I451" s="312"/>
      <c r="J451" s="312"/>
      <c r="K451" s="312"/>
      <c r="L451" s="312"/>
      <c r="M451" s="312"/>
      <c r="N451" s="312">
        <v>97.6</v>
      </c>
      <c r="O451" s="312"/>
      <c r="P451" s="312"/>
      <c r="Q451" s="35">
        <f t="shared" si="29"/>
        <v>97.6</v>
      </c>
      <c r="R451" s="35" t="str">
        <f t="shared" si="30"/>
        <v>NO</v>
      </c>
      <c r="S451" s="35" t="str">
        <f t="shared" si="31"/>
        <v>Inviable Sanitariamente</v>
      </c>
    </row>
    <row r="452" spans="1:19" ht="32.1" customHeight="1">
      <c r="A452" s="310" t="s">
        <v>3616</v>
      </c>
      <c r="B452" s="231" t="s">
        <v>3026</v>
      </c>
      <c r="C452" s="306" t="s">
        <v>3027</v>
      </c>
      <c r="D452" s="264">
        <v>30</v>
      </c>
      <c r="E452" s="312"/>
      <c r="F452" s="312"/>
      <c r="G452" s="312"/>
      <c r="H452" s="312"/>
      <c r="I452" s="312"/>
      <c r="J452" s="312"/>
      <c r="K452" s="312"/>
      <c r="L452" s="312"/>
      <c r="M452" s="312"/>
      <c r="N452" s="312"/>
      <c r="O452" s="312"/>
      <c r="P452" s="312">
        <v>65.3</v>
      </c>
      <c r="Q452" s="327">
        <f t="shared" ref="Q452:Q476" si="32">AVERAGE(E452:P452)</f>
        <v>65.3</v>
      </c>
      <c r="R452" s="35" t="str">
        <f t="shared" ref="R452:R476" si="33">IF(Q452&lt;5,"SI","NO")</f>
        <v>NO</v>
      </c>
      <c r="S452" s="35" t="str">
        <f t="shared" ref="S452:S476" si="34">IF(Q452&lt;=5,"Sin Riesgo",IF(Q452 &lt;=14,"Bajo",IF(Q452&lt;=35,"Medio",IF(Q452&lt;=80,"Alto","Inviable Sanitariamente"))))</f>
        <v>Alto</v>
      </c>
    </row>
    <row r="453" spans="1:19" ht="32.1" customHeight="1">
      <c r="A453" s="310" t="s">
        <v>3616</v>
      </c>
      <c r="B453" s="231" t="s">
        <v>3028</v>
      </c>
      <c r="C453" s="306" t="s">
        <v>3029</v>
      </c>
      <c r="D453" s="264">
        <v>15</v>
      </c>
      <c r="E453" s="312"/>
      <c r="F453" s="312"/>
      <c r="G453" s="312"/>
      <c r="H453" s="312"/>
      <c r="I453" s="312"/>
      <c r="J453" s="312"/>
      <c r="K453" s="312"/>
      <c r="L453" s="312"/>
      <c r="M453" s="312"/>
      <c r="N453" s="312"/>
      <c r="O453" s="312">
        <v>65.3</v>
      </c>
      <c r="P453" s="312"/>
      <c r="Q453" s="327">
        <f t="shared" si="32"/>
        <v>65.3</v>
      </c>
      <c r="R453" s="35" t="str">
        <f t="shared" si="33"/>
        <v>NO</v>
      </c>
      <c r="S453" s="35" t="str">
        <f t="shared" si="34"/>
        <v>Alto</v>
      </c>
    </row>
    <row r="454" spans="1:19" ht="32.1" customHeight="1">
      <c r="A454" s="310" t="s">
        <v>3616</v>
      </c>
      <c r="B454" s="231" t="s">
        <v>2936</v>
      </c>
      <c r="C454" s="306" t="s">
        <v>3030</v>
      </c>
      <c r="D454" s="264">
        <v>360</v>
      </c>
      <c r="E454" s="312"/>
      <c r="F454" s="312"/>
      <c r="G454" s="312"/>
      <c r="H454" s="312"/>
      <c r="I454" s="312"/>
      <c r="J454" s="312"/>
      <c r="K454" s="312"/>
      <c r="L454" s="312"/>
      <c r="M454" s="312"/>
      <c r="N454" s="312"/>
      <c r="O454" s="312"/>
      <c r="P454" s="312">
        <v>0</v>
      </c>
      <c r="Q454" s="327">
        <f t="shared" si="32"/>
        <v>0</v>
      </c>
      <c r="R454" s="35" t="str">
        <f t="shared" si="33"/>
        <v>SI</v>
      </c>
      <c r="S454" s="35" t="str">
        <f t="shared" si="34"/>
        <v>Sin Riesgo</v>
      </c>
    </row>
    <row r="455" spans="1:19" ht="32.1" customHeight="1">
      <c r="A455" s="310" t="s">
        <v>3616</v>
      </c>
      <c r="B455" s="231" t="s">
        <v>3031</v>
      </c>
      <c r="C455" s="306" t="s">
        <v>3032</v>
      </c>
      <c r="D455" s="264">
        <v>118</v>
      </c>
      <c r="E455" s="312"/>
      <c r="F455" s="312"/>
      <c r="G455" s="312"/>
      <c r="H455" s="312"/>
      <c r="I455" s="312"/>
      <c r="J455" s="312"/>
      <c r="K455" s="312"/>
      <c r="L455" s="312"/>
      <c r="M455" s="312"/>
      <c r="N455" s="312"/>
      <c r="O455" s="312"/>
      <c r="P455" s="312">
        <v>64</v>
      </c>
      <c r="Q455" s="327">
        <f t="shared" si="32"/>
        <v>64</v>
      </c>
      <c r="R455" s="35" t="str">
        <f t="shared" si="33"/>
        <v>NO</v>
      </c>
      <c r="S455" s="35" t="str">
        <f t="shared" si="34"/>
        <v>Alto</v>
      </c>
    </row>
    <row r="456" spans="1:19" ht="32.1" customHeight="1">
      <c r="A456" s="310" t="s">
        <v>3616</v>
      </c>
      <c r="B456" s="231" t="s">
        <v>3033</v>
      </c>
      <c r="C456" s="306" t="s">
        <v>3034</v>
      </c>
      <c r="D456" s="264">
        <v>271</v>
      </c>
      <c r="E456" s="312"/>
      <c r="F456" s="312"/>
      <c r="G456" s="312">
        <v>0</v>
      </c>
      <c r="H456" s="312">
        <v>0</v>
      </c>
      <c r="I456" s="312"/>
      <c r="J456" s="312">
        <v>53.1</v>
      </c>
      <c r="K456" s="312"/>
      <c r="L456" s="312"/>
      <c r="M456" s="312"/>
      <c r="N456" s="312"/>
      <c r="O456" s="312"/>
      <c r="P456" s="312"/>
      <c r="Q456" s="327">
        <f t="shared" si="32"/>
        <v>17.7</v>
      </c>
      <c r="R456" s="35" t="str">
        <f t="shared" si="33"/>
        <v>NO</v>
      </c>
      <c r="S456" s="35" t="str">
        <f t="shared" si="34"/>
        <v>Medio</v>
      </c>
    </row>
    <row r="457" spans="1:19" ht="32.1" customHeight="1">
      <c r="A457" s="310" t="s">
        <v>3616</v>
      </c>
      <c r="B457" s="231" t="s">
        <v>3035</v>
      </c>
      <c r="C457" s="306" t="s">
        <v>3036</v>
      </c>
      <c r="D457" s="264">
        <v>380</v>
      </c>
      <c r="E457" s="312"/>
      <c r="F457" s="312"/>
      <c r="G457" s="312"/>
      <c r="H457" s="312">
        <v>0</v>
      </c>
      <c r="I457" s="312">
        <v>0</v>
      </c>
      <c r="J457" s="312">
        <v>97.34</v>
      </c>
      <c r="K457" s="312">
        <v>88</v>
      </c>
      <c r="L457" s="312"/>
      <c r="M457" s="312"/>
      <c r="N457" s="312"/>
      <c r="O457" s="312"/>
      <c r="P457" s="312">
        <v>24</v>
      </c>
      <c r="Q457" s="327">
        <f t="shared" si="32"/>
        <v>41.868000000000002</v>
      </c>
      <c r="R457" s="35" t="str">
        <f t="shared" si="33"/>
        <v>NO</v>
      </c>
      <c r="S457" s="35" t="str">
        <f t="shared" si="34"/>
        <v>Alto</v>
      </c>
    </row>
    <row r="458" spans="1:19" ht="32.1" customHeight="1">
      <c r="A458" s="310" t="s">
        <v>3616</v>
      </c>
      <c r="B458" s="231" t="s">
        <v>950</v>
      </c>
      <c r="C458" s="231" t="s">
        <v>3037</v>
      </c>
      <c r="D458" s="264">
        <v>260</v>
      </c>
      <c r="E458" s="312">
        <v>0</v>
      </c>
      <c r="F458" s="312"/>
      <c r="G458" s="312"/>
      <c r="H458" s="312"/>
      <c r="I458" s="312"/>
      <c r="J458" s="312"/>
      <c r="K458" s="312"/>
      <c r="L458" s="312"/>
      <c r="M458" s="312"/>
      <c r="N458" s="312"/>
      <c r="O458" s="312"/>
      <c r="P458" s="312">
        <v>0</v>
      </c>
      <c r="Q458" s="327">
        <f t="shared" si="32"/>
        <v>0</v>
      </c>
      <c r="R458" s="35" t="str">
        <f t="shared" si="33"/>
        <v>SI</v>
      </c>
      <c r="S458" s="35" t="str">
        <f t="shared" si="34"/>
        <v>Sin Riesgo</v>
      </c>
    </row>
    <row r="459" spans="1:19" ht="32.1" customHeight="1">
      <c r="A459" s="310" t="s">
        <v>3616</v>
      </c>
      <c r="B459" s="231" t="s">
        <v>3038</v>
      </c>
      <c r="C459" s="231" t="s">
        <v>3039</v>
      </c>
      <c r="D459" s="264">
        <v>1103</v>
      </c>
      <c r="E459" s="312"/>
      <c r="F459" s="312"/>
      <c r="G459" s="312"/>
      <c r="H459" s="312"/>
      <c r="I459" s="312"/>
      <c r="J459" s="312"/>
      <c r="K459" s="312"/>
      <c r="L459" s="312"/>
      <c r="M459" s="312"/>
      <c r="N459" s="312"/>
      <c r="O459" s="312"/>
      <c r="P459" s="312">
        <v>0</v>
      </c>
      <c r="Q459" s="327">
        <f t="shared" si="32"/>
        <v>0</v>
      </c>
      <c r="R459" s="35" t="str">
        <f t="shared" si="33"/>
        <v>SI</v>
      </c>
      <c r="S459" s="35" t="str">
        <f t="shared" si="34"/>
        <v>Sin Riesgo</v>
      </c>
    </row>
    <row r="460" spans="1:19" ht="32.1" customHeight="1">
      <c r="A460" s="310" t="s">
        <v>3616</v>
      </c>
      <c r="B460" s="231" t="s">
        <v>3040</v>
      </c>
      <c r="C460" s="231" t="s">
        <v>3041</v>
      </c>
      <c r="D460" s="264">
        <v>130</v>
      </c>
      <c r="E460" s="312">
        <v>0</v>
      </c>
      <c r="F460" s="312"/>
      <c r="G460" s="312"/>
      <c r="H460" s="312"/>
      <c r="I460" s="312"/>
      <c r="J460" s="312"/>
      <c r="K460" s="312"/>
      <c r="L460" s="312"/>
      <c r="M460" s="312"/>
      <c r="N460" s="312"/>
      <c r="O460" s="312"/>
      <c r="P460" s="312">
        <v>0</v>
      </c>
      <c r="Q460" s="327">
        <f t="shared" si="32"/>
        <v>0</v>
      </c>
      <c r="R460" s="35" t="str">
        <f t="shared" si="33"/>
        <v>SI</v>
      </c>
      <c r="S460" s="35" t="str">
        <f t="shared" si="34"/>
        <v>Sin Riesgo</v>
      </c>
    </row>
    <row r="461" spans="1:19" ht="32.1" customHeight="1">
      <c r="A461" s="310" t="s">
        <v>3616</v>
      </c>
      <c r="B461" s="245" t="s">
        <v>3042</v>
      </c>
      <c r="C461" s="245" t="s">
        <v>3043</v>
      </c>
      <c r="D461" s="264">
        <v>40</v>
      </c>
      <c r="E461" s="312">
        <v>97.9</v>
      </c>
      <c r="F461" s="312"/>
      <c r="G461" s="312"/>
      <c r="H461" s="312"/>
      <c r="I461" s="312"/>
      <c r="J461" s="312"/>
      <c r="K461" s="312"/>
      <c r="L461" s="312"/>
      <c r="M461" s="312"/>
      <c r="N461" s="312"/>
      <c r="O461" s="312"/>
      <c r="P461" s="312"/>
      <c r="Q461" s="327">
        <f t="shared" si="32"/>
        <v>97.9</v>
      </c>
      <c r="R461" s="35" t="str">
        <f t="shared" si="33"/>
        <v>NO</v>
      </c>
      <c r="S461" s="35" t="str">
        <f t="shared" si="34"/>
        <v>Inviable Sanitariamente</v>
      </c>
    </row>
    <row r="462" spans="1:19" ht="32.1" customHeight="1">
      <c r="A462" s="347" t="s">
        <v>154</v>
      </c>
      <c r="B462" s="231" t="s">
        <v>3045</v>
      </c>
      <c r="C462" s="306" t="s">
        <v>3046</v>
      </c>
      <c r="D462" s="418">
        <v>17</v>
      </c>
      <c r="E462" s="312"/>
      <c r="F462" s="312">
        <v>94.3</v>
      </c>
      <c r="G462" s="325"/>
      <c r="H462" s="312"/>
      <c r="I462" s="312"/>
      <c r="J462" s="312"/>
      <c r="K462" s="312"/>
      <c r="L462" s="312"/>
      <c r="M462" s="312"/>
      <c r="N462" s="312"/>
      <c r="O462" s="312"/>
      <c r="P462" s="312"/>
      <c r="Q462" s="327">
        <f t="shared" si="32"/>
        <v>94.3</v>
      </c>
      <c r="R462" s="35" t="str">
        <f t="shared" si="33"/>
        <v>NO</v>
      </c>
      <c r="S462" s="35" t="str">
        <f t="shared" si="34"/>
        <v>Inviable Sanitariamente</v>
      </c>
    </row>
    <row r="463" spans="1:19" ht="32.1" customHeight="1">
      <c r="A463" s="347" t="s">
        <v>154</v>
      </c>
      <c r="B463" s="231" t="s">
        <v>3047</v>
      </c>
      <c r="C463" s="433" t="s">
        <v>3048</v>
      </c>
      <c r="D463" s="264">
        <v>26</v>
      </c>
      <c r="E463" s="414"/>
      <c r="F463" s="346">
        <v>94.3</v>
      </c>
      <c r="G463" s="312"/>
      <c r="H463" s="312"/>
      <c r="I463" s="312"/>
      <c r="J463" s="312"/>
      <c r="K463" s="312"/>
      <c r="L463" s="312"/>
      <c r="M463" s="312"/>
      <c r="N463" s="312"/>
      <c r="O463" s="312"/>
      <c r="P463" s="312"/>
      <c r="Q463" s="327">
        <f t="shared" si="32"/>
        <v>94.3</v>
      </c>
      <c r="R463" s="35" t="str">
        <f t="shared" si="33"/>
        <v>NO</v>
      </c>
      <c r="S463" s="35" t="str">
        <f t="shared" si="34"/>
        <v>Inviable Sanitariamente</v>
      </c>
    </row>
    <row r="464" spans="1:19" ht="32.1" customHeight="1">
      <c r="A464" s="347" t="s">
        <v>154</v>
      </c>
      <c r="B464" s="231" t="s">
        <v>3049</v>
      </c>
      <c r="C464" s="433" t="s">
        <v>3050</v>
      </c>
      <c r="D464" s="264">
        <v>46</v>
      </c>
      <c r="E464" s="414"/>
      <c r="F464" s="312"/>
      <c r="G464" s="312"/>
      <c r="H464" s="312"/>
      <c r="I464" s="312">
        <v>94.3</v>
      </c>
      <c r="J464" s="312"/>
      <c r="K464" s="312"/>
      <c r="L464" s="312"/>
      <c r="M464" s="312"/>
      <c r="N464" s="346"/>
      <c r="O464" s="312"/>
      <c r="P464" s="312"/>
      <c r="Q464" s="327">
        <f t="shared" si="32"/>
        <v>94.3</v>
      </c>
      <c r="R464" s="35" t="str">
        <f t="shared" si="33"/>
        <v>NO</v>
      </c>
      <c r="S464" s="35" t="str">
        <f t="shared" si="34"/>
        <v>Inviable Sanitariamente</v>
      </c>
    </row>
    <row r="465" spans="1:19" ht="32.1" customHeight="1">
      <c r="A465" s="347" t="s">
        <v>154</v>
      </c>
      <c r="B465" s="231" t="s">
        <v>3051</v>
      </c>
      <c r="C465" s="433" t="s">
        <v>3052</v>
      </c>
      <c r="D465" s="264">
        <v>42</v>
      </c>
      <c r="E465" s="414"/>
      <c r="F465" s="346">
        <v>94.3</v>
      </c>
      <c r="G465" s="312"/>
      <c r="H465" s="312"/>
      <c r="I465" s="312"/>
      <c r="J465" s="312"/>
      <c r="K465" s="312"/>
      <c r="L465" s="312"/>
      <c r="M465" s="312"/>
      <c r="N465" s="312"/>
      <c r="O465" s="312"/>
      <c r="P465" s="312"/>
      <c r="Q465" s="327">
        <f t="shared" si="32"/>
        <v>94.3</v>
      </c>
      <c r="R465" s="35" t="str">
        <f t="shared" si="33"/>
        <v>NO</v>
      </c>
      <c r="S465" s="35" t="str">
        <f t="shared" si="34"/>
        <v>Inviable Sanitariamente</v>
      </c>
    </row>
    <row r="466" spans="1:19" ht="32.1" customHeight="1">
      <c r="A466" s="347" t="s">
        <v>154</v>
      </c>
      <c r="B466" s="231" t="s">
        <v>2523</v>
      </c>
      <c r="C466" s="433" t="s">
        <v>3053</v>
      </c>
      <c r="D466" s="264">
        <v>120</v>
      </c>
      <c r="E466" s="414"/>
      <c r="F466" s="312"/>
      <c r="G466" s="312"/>
      <c r="H466" s="312"/>
      <c r="I466" s="312"/>
      <c r="J466" s="312"/>
      <c r="K466" s="312"/>
      <c r="L466" s="312"/>
      <c r="M466" s="312">
        <v>97.35</v>
      </c>
      <c r="N466" s="346"/>
      <c r="O466" s="312"/>
      <c r="P466" s="312"/>
      <c r="Q466" s="327">
        <f t="shared" si="32"/>
        <v>97.35</v>
      </c>
      <c r="R466" s="35" t="str">
        <f t="shared" si="33"/>
        <v>NO</v>
      </c>
      <c r="S466" s="35" t="str">
        <f t="shared" si="34"/>
        <v>Inviable Sanitariamente</v>
      </c>
    </row>
    <row r="467" spans="1:19" ht="32.1" customHeight="1">
      <c r="A467" s="347" t="s">
        <v>154</v>
      </c>
      <c r="B467" s="231" t="s">
        <v>596</v>
      </c>
      <c r="C467" s="433" t="s">
        <v>3054</v>
      </c>
      <c r="D467" s="298">
        <v>20</v>
      </c>
      <c r="E467" s="414"/>
      <c r="F467" s="312"/>
      <c r="G467" s="312"/>
      <c r="H467" s="312">
        <v>94.3</v>
      </c>
      <c r="I467" s="312"/>
      <c r="J467" s="312"/>
      <c r="K467" s="312"/>
      <c r="L467" s="312"/>
      <c r="M467" s="346"/>
      <c r="N467" s="312"/>
      <c r="O467" s="312"/>
      <c r="P467" s="312"/>
      <c r="Q467" s="327">
        <f t="shared" si="32"/>
        <v>94.3</v>
      </c>
      <c r="R467" s="35" t="str">
        <f t="shared" si="33"/>
        <v>NO</v>
      </c>
      <c r="S467" s="35" t="str">
        <f t="shared" si="34"/>
        <v>Inviable Sanitariamente</v>
      </c>
    </row>
    <row r="468" spans="1:19" ht="32.1" customHeight="1">
      <c r="A468" s="347" t="s">
        <v>154</v>
      </c>
      <c r="B468" s="231" t="s">
        <v>1872</v>
      </c>
      <c r="C468" s="433" t="s">
        <v>3056</v>
      </c>
      <c r="D468" s="264">
        <v>37</v>
      </c>
      <c r="E468" s="414"/>
      <c r="F468" s="312"/>
      <c r="G468" s="312"/>
      <c r="H468" s="312">
        <v>94.3</v>
      </c>
      <c r="I468" s="312"/>
      <c r="J468" s="312"/>
      <c r="K468" s="312"/>
      <c r="L468" s="312"/>
      <c r="M468" s="312"/>
      <c r="N468" s="346"/>
      <c r="O468" s="346"/>
      <c r="P468" s="312"/>
      <c r="Q468" s="327">
        <f t="shared" si="32"/>
        <v>94.3</v>
      </c>
      <c r="R468" s="35" t="str">
        <f t="shared" si="33"/>
        <v>NO</v>
      </c>
      <c r="S468" s="35" t="str">
        <f t="shared" si="34"/>
        <v>Inviable Sanitariamente</v>
      </c>
    </row>
    <row r="469" spans="1:19" ht="32.1" customHeight="1">
      <c r="A469" s="347" t="s">
        <v>154</v>
      </c>
      <c r="B469" s="231" t="s">
        <v>3057</v>
      </c>
      <c r="C469" s="433" t="s">
        <v>3058</v>
      </c>
      <c r="D469" s="264">
        <v>12</v>
      </c>
      <c r="E469" s="414"/>
      <c r="F469" s="346">
        <v>94.3</v>
      </c>
      <c r="G469" s="312"/>
      <c r="H469" s="312"/>
      <c r="I469" s="312"/>
      <c r="J469" s="312"/>
      <c r="K469" s="312"/>
      <c r="L469" s="312"/>
      <c r="M469" s="312"/>
      <c r="N469" s="312"/>
      <c r="O469" s="312"/>
      <c r="P469" s="312"/>
      <c r="Q469" s="327">
        <f t="shared" si="32"/>
        <v>94.3</v>
      </c>
      <c r="R469" s="35" t="str">
        <f t="shared" si="33"/>
        <v>NO</v>
      </c>
      <c r="S469" s="35" t="str">
        <f t="shared" si="34"/>
        <v>Inviable Sanitariamente</v>
      </c>
    </row>
    <row r="470" spans="1:19" ht="32.1" customHeight="1">
      <c r="A470" s="347" t="s">
        <v>154</v>
      </c>
      <c r="B470" s="231" t="s">
        <v>8</v>
      </c>
      <c r="C470" s="433" t="s">
        <v>3062</v>
      </c>
      <c r="D470" s="264">
        <v>30</v>
      </c>
      <c r="E470" s="414"/>
      <c r="F470" s="312"/>
      <c r="G470" s="312"/>
      <c r="H470" s="312"/>
      <c r="I470" s="312"/>
      <c r="J470" s="312"/>
      <c r="K470" s="312"/>
      <c r="L470" s="312"/>
      <c r="M470" s="312">
        <v>97.35</v>
      </c>
      <c r="N470" s="346"/>
      <c r="O470" s="312"/>
      <c r="P470" s="312"/>
      <c r="Q470" s="327">
        <f t="shared" si="32"/>
        <v>97.35</v>
      </c>
      <c r="R470" s="35" t="str">
        <f t="shared" si="33"/>
        <v>NO</v>
      </c>
      <c r="S470" s="35" t="str">
        <f t="shared" si="34"/>
        <v>Inviable Sanitariamente</v>
      </c>
    </row>
    <row r="471" spans="1:19" ht="32.1" customHeight="1">
      <c r="A471" s="347" t="s">
        <v>154</v>
      </c>
      <c r="B471" s="231" t="s">
        <v>49</v>
      </c>
      <c r="C471" s="433" t="s">
        <v>3063</v>
      </c>
      <c r="D471" s="264">
        <v>32</v>
      </c>
      <c r="E471" s="414"/>
      <c r="F471" s="312"/>
      <c r="G471" s="312">
        <v>94.3</v>
      </c>
      <c r="H471" s="312"/>
      <c r="I471" s="312"/>
      <c r="J471" s="312"/>
      <c r="K471" s="312"/>
      <c r="L471" s="312"/>
      <c r="M471" s="312"/>
      <c r="N471" s="346"/>
      <c r="O471" s="312"/>
      <c r="P471" s="312"/>
      <c r="Q471" s="327">
        <f t="shared" si="32"/>
        <v>94.3</v>
      </c>
      <c r="R471" s="35" t="str">
        <f t="shared" si="33"/>
        <v>NO</v>
      </c>
      <c r="S471" s="35" t="str">
        <f t="shared" si="34"/>
        <v>Inviable Sanitariamente</v>
      </c>
    </row>
    <row r="472" spans="1:19" ht="32.1" customHeight="1">
      <c r="A472" s="347" t="s">
        <v>154</v>
      </c>
      <c r="B472" s="231" t="s">
        <v>3064</v>
      </c>
      <c r="C472" s="433" t="s">
        <v>3065</v>
      </c>
      <c r="D472" s="264">
        <v>28</v>
      </c>
      <c r="E472" s="414"/>
      <c r="F472" s="312"/>
      <c r="G472" s="312">
        <v>94.3</v>
      </c>
      <c r="H472" s="312"/>
      <c r="I472" s="312"/>
      <c r="J472" s="312"/>
      <c r="K472" s="312"/>
      <c r="L472" s="312"/>
      <c r="M472" s="312"/>
      <c r="N472" s="346"/>
      <c r="O472" s="312"/>
      <c r="P472" s="312"/>
      <c r="Q472" s="327">
        <f t="shared" si="32"/>
        <v>94.3</v>
      </c>
      <c r="R472" s="35" t="str">
        <f t="shared" si="33"/>
        <v>NO</v>
      </c>
      <c r="S472" s="35" t="str">
        <f t="shared" si="34"/>
        <v>Inviable Sanitariamente</v>
      </c>
    </row>
    <row r="473" spans="1:19" ht="32.1" customHeight="1">
      <c r="A473" s="347" t="s">
        <v>154</v>
      </c>
      <c r="B473" s="231" t="s">
        <v>3066</v>
      </c>
      <c r="C473" s="433" t="s">
        <v>3067</v>
      </c>
      <c r="D473" s="264">
        <v>16</v>
      </c>
      <c r="E473" s="414"/>
      <c r="F473" s="312"/>
      <c r="G473" s="312"/>
      <c r="H473" s="312"/>
      <c r="I473" s="312">
        <v>94.3</v>
      </c>
      <c r="J473" s="312"/>
      <c r="K473" s="312"/>
      <c r="L473" s="312"/>
      <c r="M473" s="312"/>
      <c r="N473" s="346"/>
      <c r="O473" s="312"/>
      <c r="P473" s="312"/>
      <c r="Q473" s="327">
        <f t="shared" si="32"/>
        <v>94.3</v>
      </c>
      <c r="R473" s="35" t="str">
        <f t="shared" si="33"/>
        <v>NO</v>
      </c>
      <c r="S473" s="35" t="str">
        <f t="shared" si="34"/>
        <v>Inviable Sanitariamente</v>
      </c>
    </row>
    <row r="474" spans="1:19" ht="32.1" customHeight="1">
      <c r="A474" s="347" t="s">
        <v>154</v>
      </c>
      <c r="B474" s="231" t="s">
        <v>3068</v>
      </c>
      <c r="C474" s="433" t="s">
        <v>3069</v>
      </c>
      <c r="D474" s="264">
        <v>25</v>
      </c>
      <c r="E474" s="414"/>
      <c r="F474" s="312"/>
      <c r="G474" s="346"/>
      <c r="H474" s="312"/>
      <c r="I474" s="312">
        <v>94.3</v>
      </c>
      <c r="J474" s="312"/>
      <c r="K474" s="312"/>
      <c r="L474" s="312"/>
      <c r="M474" s="312"/>
      <c r="N474" s="312"/>
      <c r="O474" s="312"/>
      <c r="P474" s="312"/>
      <c r="Q474" s="327">
        <f t="shared" si="32"/>
        <v>94.3</v>
      </c>
      <c r="R474" s="35" t="str">
        <f t="shared" si="33"/>
        <v>NO</v>
      </c>
      <c r="S474" s="35" t="str">
        <f t="shared" si="34"/>
        <v>Inviable Sanitariamente</v>
      </c>
    </row>
    <row r="475" spans="1:19" ht="32.1" customHeight="1">
      <c r="A475" s="347" t="s">
        <v>154</v>
      </c>
      <c r="B475" s="231" t="s">
        <v>1341</v>
      </c>
      <c r="C475" s="433" t="s">
        <v>3070</v>
      </c>
      <c r="D475" s="264">
        <v>40</v>
      </c>
      <c r="E475" s="414"/>
      <c r="F475" s="346">
        <v>94.3</v>
      </c>
      <c r="G475" s="312"/>
      <c r="H475" s="312"/>
      <c r="I475" s="312"/>
      <c r="J475" s="312"/>
      <c r="K475" s="312"/>
      <c r="L475" s="312"/>
      <c r="M475" s="312"/>
      <c r="N475" s="312"/>
      <c r="O475" s="312"/>
      <c r="P475" s="312"/>
      <c r="Q475" s="327">
        <f t="shared" si="32"/>
        <v>94.3</v>
      </c>
      <c r="R475" s="35" t="str">
        <f t="shared" si="33"/>
        <v>NO</v>
      </c>
      <c r="S475" s="35" t="str">
        <f t="shared" si="34"/>
        <v>Inviable Sanitariamente</v>
      </c>
    </row>
    <row r="476" spans="1:19" ht="32.1" customHeight="1">
      <c r="A476" s="347" t="s">
        <v>154</v>
      </c>
      <c r="B476" s="231" t="s">
        <v>3071</v>
      </c>
      <c r="C476" s="433" t="s">
        <v>3072</v>
      </c>
      <c r="D476" s="264">
        <v>32</v>
      </c>
      <c r="E476" s="414"/>
      <c r="F476" s="312"/>
      <c r="G476" s="346">
        <v>94.3</v>
      </c>
      <c r="H476" s="312"/>
      <c r="I476" s="312"/>
      <c r="J476" s="312"/>
      <c r="K476" s="312"/>
      <c r="L476" s="312"/>
      <c r="M476" s="312"/>
      <c r="N476" s="312"/>
      <c r="O476" s="312"/>
      <c r="P476" s="312"/>
      <c r="Q476" s="327">
        <f t="shared" si="32"/>
        <v>94.3</v>
      </c>
      <c r="R476" s="35" t="str">
        <f t="shared" si="33"/>
        <v>NO</v>
      </c>
      <c r="S476" s="35" t="str">
        <f t="shared" si="34"/>
        <v>Inviable Sanitariamente</v>
      </c>
    </row>
    <row r="477" spans="1:19" ht="32.1" customHeight="1">
      <c r="A477" s="93"/>
      <c r="B477" s="157"/>
      <c r="C477" s="157"/>
      <c r="D477" s="179"/>
      <c r="E477" s="182"/>
      <c r="F477" s="182"/>
      <c r="G477" s="182"/>
      <c r="H477" s="182"/>
      <c r="I477" s="182"/>
      <c r="J477" s="182"/>
      <c r="K477" s="182"/>
      <c r="L477" s="182"/>
      <c r="M477" s="182"/>
      <c r="N477" s="182"/>
      <c r="O477" s="182"/>
      <c r="P477" s="182"/>
      <c r="Q477" s="63"/>
      <c r="R477" s="63"/>
      <c r="S477" s="189"/>
    </row>
    <row r="478" spans="1:19" ht="32.1" customHeight="1">
      <c r="A478" s="151"/>
      <c r="B478" s="151"/>
      <c r="C478" s="151"/>
      <c r="D478" s="151"/>
    </row>
    <row r="479" spans="1:19" ht="32.1" customHeight="1">
      <c r="A479" s="200" t="s">
        <v>3656</v>
      </c>
      <c r="B479" s="200" t="s">
        <v>3699</v>
      </c>
      <c r="C479" s="608"/>
      <c r="D479" s="609"/>
      <c r="E479" s="609"/>
      <c r="F479" s="609"/>
      <c r="G479" s="609"/>
      <c r="H479" s="609"/>
      <c r="I479" s="609"/>
      <c r="J479" s="609"/>
      <c r="K479" s="609"/>
      <c r="L479" s="609"/>
      <c r="M479" s="609"/>
      <c r="N479" s="609"/>
      <c r="O479" s="609"/>
      <c r="P479" s="609"/>
      <c r="Q479" s="609"/>
      <c r="R479" s="609"/>
      <c r="S479" s="609"/>
    </row>
    <row r="480" spans="1:19" ht="32.1" customHeight="1">
      <c r="A480" s="204" t="s">
        <v>3617</v>
      </c>
      <c r="B480" s="206">
        <f>COUNTIF(E11:P476,"&lt;=5")</f>
        <v>42</v>
      </c>
      <c r="C480" s="608"/>
      <c r="D480" s="609"/>
      <c r="E480" s="609"/>
      <c r="F480" s="609"/>
      <c r="G480" s="609"/>
      <c r="H480" s="609"/>
      <c r="I480" s="609"/>
      <c r="J480" s="609"/>
      <c r="K480" s="609"/>
      <c r="L480" s="609"/>
      <c r="M480" s="609"/>
      <c r="N480" s="609"/>
      <c r="O480" s="609"/>
      <c r="P480" s="609"/>
      <c r="Q480" s="609"/>
      <c r="R480" s="609"/>
      <c r="S480" s="609"/>
    </row>
    <row r="481" spans="1:19" ht="32.1" customHeight="1">
      <c r="A481" s="191" t="s">
        <v>3618</v>
      </c>
      <c r="B481" s="203">
        <f>COUNTIFS(E11:P476,"&gt;5",E11:P476,"&lt;=14")</f>
        <v>0</v>
      </c>
      <c r="C481" s="608"/>
      <c r="D481" s="609"/>
      <c r="E481" s="609"/>
      <c r="F481" s="609"/>
      <c r="G481" s="609"/>
      <c r="H481" s="609"/>
      <c r="I481" s="609"/>
      <c r="J481" s="609"/>
      <c r="K481" s="609"/>
      <c r="L481" s="609"/>
      <c r="M481" s="609"/>
      <c r="N481" s="609"/>
      <c r="O481" s="609"/>
      <c r="P481" s="609"/>
      <c r="Q481" s="609"/>
      <c r="R481" s="609"/>
      <c r="S481" s="609"/>
    </row>
    <row r="482" spans="1:19" ht="32.1" customHeight="1">
      <c r="A482" s="192" t="s">
        <v>3619</v>
      </c>
      <c r="B482" s="198">
        <f>COUNTIFS(E11:P476,"&gt;14",E11:P476,"&lt;=35")</f>
        <v>9</v>
      </c>
      <c r="C482" s="394"/>
      <c r="D482" s="151"/>
    </row>
    <row r="483" spans="1:19" ht="32.1" customHeight="1">
      <c r="A483" s="193" t="s">
        <v>3620</v>
      </c>
      <c r="B483" s="198">
        <f>COUNTIFS(E11:P476,"&gt;35",E11:P476,"&lt;=80")</f>
        <v>78</v>
      </c>
      <c r="D483" s="151"/>
    </row>
    <row r="484" spans="1:19" ht="32.1" customHeight="1">
      <c r="A484" s="194" t="s">
        <v>3621</v>
      </c>
      <c r="B484" s="198">
        <f>COUNTIFS(E11:P476,"&gt;80",E11:P476,"&lt;=100")</f>
        <v>409</v>
      </c>
      <c r="D484" s="151"/>
    </row>
    <row r="485" spans="1:19" ht="32.1" customHeight="1">
      <c r="A485" s="213" t="s">
        <v>3622</v>
      </c>
      <c r="B485" s="214">
        <f>COUNT(E11:P476)</f>
        <v>538</v>
      </c>
      <c r="D485" s="151"/>
    </row>
    <row r="486" spans="1:19" ht="36.75" customHeight="1">
      <c r="A486" s="197" t="s">
        <v>3624</v>
      </c>
      <c r="B486" s="199">
        <f>B485-B480</f>
        <v>496</v>
      </c>
      <c r="C486" s="151"/>
      <c r="D486" s="151"/>
    </row>
    <row r="487" spans="1:19" ht="32.1" customHeight="1">
      <c r="A487" s="151"/>
      <c r="B487" s="151"/>
      <c r="C487" s="151"/>
      <c r="D487" s="151"/>
    </row>
    <row r="488" spans="1:19" ht="32.1" customHeight="1">
      <c r="A488" s="151"/>
      <c r="B488" s="151"/>
      <c r="C488" s="151"/>
    </row>
    <row r="489" spans="1:19" ht="32.1" customHeight="1">
      <c r="A489" s="151"/>
      <c r="B489" s="151"/>
      <c r="C489" s="151"/>
    </row>
    <row r="490" spans="1:19" ht="32.1" customHeight="1">
      <c r="A490" s="151"/>
      <c r="B490" s="151"/>
      <c r="C490" s="151"/>
    </row>
    <row r="491" spans="1:19" ht="32.1" customHeight="1">
      <c r="A491" s="151"/>
      <c r="B491" s="151"/>
      <c r="C491" s="151"/>
    </row>
    <row r="492" spans="1:19" ht="32.1" customHeight="1">
      <c r="A492" s="151"/>
      <c r="B492" s="151"/>
      <c r="C492" s="151"/>
    </row>
    <row r="493" spans="1:19" ht="32.1" customHeight="1">
      <c r="A493" s="151"/>
      <c r="B493" s="151"/>
      <c r="C493" s="151"/>
    </row>
    <row r="494" spans="1:19" ht="32.1" customHeight="1">
      <c r="A494" s="151"/>
      <c r="B494" s="151"/>
    </row>
    <row r="495" spans="1:19" ht="32.1" customHeight="1">
      <c r="A495" s="151"/>
      <c r="B495" s="151"/>
      <c r="C495" s="151"/>
      <c r="D495" s="151"/>
    </row>
    <row r="496" spans="1:19" ht="32.1" customHeight="1">
      <c r="A496" s="151"/>
      <c r="B496" s="151"/>
      <c r="C496" s="151"/>
      <c r="D496" s="151"/>
    </row>
    <row r="497" s="151" customFormat="1" ht="32.1" customHeight="1"/>
    <row r="498" s="151" customFormat="1" ht="32.1" customHeight="1"/>
    <row r="499" s="151" customFormat="1" ht="32.1" customHeight="1"/>
    <row r="500" s="151" customFormat="1" ht="32.1" customHeight="1"/>
    <row r="501" s="151" customFormat="1" ht="32.1" customHeight="1"/>
    <row r="502" s="151" customFormat="1" ht="32.1" customHeight="1"/>
    <row r="503" s="151" customFormat="1" ht="32.1" customHeight="1"/>
    <row r="504" s="151" customFormat="1" ht="32.1" customHeight="1"/>
    <row r="505" s="151" customFormat="1" ht="32.1" customHeight="1"/>
    <row r="506" s="151" customFormat="1" ht="32.1" customHeight="1"/>
    <row r="507" s="151" customFormat="1" ht="32.1" customHeight="1"/>
    <row r="508" s="151" customFormat="1" ht="32.1" customHeight="1"/>
    <row r="509" s="151" customFormat="1" ht="32.1" customHeight="1"/>
    <row r="510" s="151" customFormat="1" ht="32.1" customHeight="1"/>
    <row r="511" s="151" customFormat="1" ht="32.1" customHeight="1"/>
    <row r="512" s="151" customFormat="1" ht="32.1" customHeight="1"/>
    <row r="513" s="151" customFormat="1" ht="32.1" customHeight="1"/>
    <row r="514" s="151" customFormat="1" ht="32.1" customHeight="1"/>
    <row r="515" s="151" customFormat="1" ht="32.1" customHeight="1"/>
    <row r="516" s="151" customFormat="1" ht="32.1" customHeight="1"/>
    <row r="517" s="151" customFormat="1" ht="32.1" customHeight="1"/>
    <row r="518" s="151" customFormat="1" ht="32.1" customHeight="1"/>
    <row r="519" s="151" customFormat="1" ht="32.1" customHeight="1"/>
    <row r="520" s="151" customFormat="1" ht="32.1" customHeight="1"/>
    <row r="521" s="151" customFormat="1" ht="32.1" customHeight="1"/>
    <row r="522" s="151" customFormat="1" ht="32.1" customHeight="1"/>
    <row r="523" s="151" customFormat="1" ht="32.1" customHeight="1"/>
    <row r="524" s="151" customFormat="1" ht="32.1" customHeight="1"/>
    <row r="525" s="151" customFormat="1" ht="32.1" customHeight="1"/>
    <row r="526" s="151" customFormat="1" ht="32.1" customHeight="1"/>
    <row r="527" s="151" customFormat="1" ht="32.1" customHeight="1"/>
    <row r="528" s="151" customFormat="1" ht="32.1" customHeight="1"/>
    <row r="529" s="151" customFormat="1" ht="32.1" customHeight="1"/>
    <row r="530" s="151" customFormat="1" ht="32.1" customHeight="1"/>
    <row r="531" s="151" customFormat="1" ht="32.1" customHeight="1"/>
    <row r="532" s="151" customFormat="1" ht="32.1" customHeight="1"/>
    <row r="533" s="151" customFormat="1" ht="32.1" customHeight="1"/>
    <row r="534" s="151" customFormat="1" ht="32.1" customHeight="1"/>
    <row r="535" s="151" customFormat="1" ht="32.1" customHeight="1"/>
    <row r="536" s="151" customFormat="1" ht="32.1" customHeight="1"/>
    <row r="537" s="151" customFormat="1" ht="32.1" customHeight="1"/>
    <row r="538" s="151" customFormat="1" ht="32.1" customHeight="1"/>
    <row r="539" s="151" customFormat="1" ht="32.1" customHeight="1"/>
    <row r="540" s="151" customFormat="1" ht="32.1" customHeight="1"/>
    <row r="541" s="151" customFormat="1" ht="32.1" customHeight="1"/>
    <row r="542" s="151" customFormat="1" ht="32.1" customHeight="1"/>
    <row r="543" s="151" customFormat="1" ht="32.1" customHeight="1"/>
    <row r="544" s="151" customFormat="1" ht="32.1" customHeight="1"/>
    <row r="545" s="151" customFormat="1" ht="32.1" customHeight="1"/>
    <row r="546" s="151" customFormat="1" ht="32.1" customHeight="1"/>
    <row r="547" s="151" customFormat="1" ht="32.1" customHeight="1"/>
    <row r="548" s="151" customFormat="1" ht="32.1" customHeight="1"/>
    <row r="549" s="151" customFormat="1" ht="32.1" customHeight="1"/>
    <row r="550" s="151" customFormat="1" ht="32.1" customHeight="1"/>
    <row r="551" s="151" customFormat="1" ht="32.1" customHeight="1"/>
    <row r="552" s="151" customFormat="1" ht="32.1" customHeight="1"/>
    <row r="553" s="151" customFormat="1" ht="32.1" customHeight="1"/>
    <row r="554" s="151" customFormat="1" ht="32.1" customHeight="1"/>
    <row r="555" s="151" customFormat="1" ht="32.1" customHeight="1"/>
    <row r="556" s="151" customFormat="1" ht="32.1" customHeight="1"/>
    <row r="557" s="151" customFormat="1" ht="32.1" customHeight="1"/>
    <row r="558" s="151" customFormat="1" ht="32.1" customHeight="1"/>
    <row r="559" s="151" customFormat="1" ht="32.1" customHeight="1"/>
    <row r="560" s="151" customFormat="1" ht="32.1" customHeight="1"/>
    <row r="561" s="151" customFormat="1" ht="32.1" customHeight="1"/>
    <row r="562" s="151" customFormat="1" ht="32.1" customHeight="1"/>
    <row r="563" s="151" customFormat="1" ht="32.1" customHeight="1"/>
    <row r="564" s="151" customFormat="1" ht="32.1" customHeight="1"/>
    <row r="565" s="151" customFormat="1" ht="32.1" customHeight="1"/>
    <row r="566" s="151" customFormat="1" ht="32.1" customHeight="1"/>
    <row r="567" s="151" customFormat="1" ht="32.1" customHeight="1"/>
    <row r="568" s="151" customFormat="1" ht="32.1" customHeight="1"/>
    <row r="569" s="151" customFormat="1" ht="32.1" customHeight="1"/>
    <row r="570" s="151" customFormat="1" ht="32.1" customHeight="1"/>
    <row r="571" s="151" customFormat="1" ht="32.1" customHeight="1"/>
    <row r="572" s="151" customFormat="1" ht="32.1" customHeight="1"/>
    <row r="573" s="151" customFormat="1" ht="32.1" customHeight="1"/>
    <row r="574" s="151" customFormat="1" ht="32.1" customHeight="1"/>
    <row r="575" s="151" customFormat="1" ht="32.1" customHeight="1"/>
    <row r="576" s="151" customFormat="1" ht="32.1" customHeight="1"/>
    <row r="577" s="151" customFormat="1" ht="32.1" customHeight="1"/>
    <row r="578" s="151" customFormat="1" ht="32.1" customHeight="1"/>
    <row r="579" s="151" customFormat="1" ht="32.1" customHeight="1"/>
    <row r="580" s="151" customFormat="1" ht="32.1" customHeight="1"/>
    <row r="581" s="151" customFormat="1" ht="32.1" customHeight="1"/>
    <row r="582" s="151" customFormat="1" ht="32.1" customHeight="1"/>
    <row r="583" s="151" customFormat="1" ht="32.1" customHeight="1"/>
    <row r="584" s="151" customFormat="1" ht="32.1" customHeight="1"/>
    <row r="585" s="151" customFormat="1" ht="32.1" customHeight="1"/>
    <row r="586" s="151" customFormat="1" ht="32.1" customHeight="1"/>
    <row r="587" s="151" customFormat="1" ht="32.1" customHeight="1"/>
    <row r="588" s="151" customFormat="1" ht="32.1" customHeight="1"/>
    <row r="589" s="151" customFormat="1" ht="32.1" customHeight="1"/>
    <row r="590" s="151" customFormat="1" ht="32.1" customHeight="1"/>
    <row r="591" s="151" customFormat="1" ht="32.1" customHeight="1"/>
    <row r="592" s="151" customFormat="1" ht="32.1" customHeight="1"/>
    <row r="593" s="151" customFormat="1" ht="32.1" customHeight="1"/>
    <row r="594" s="151" customFormat="1" ht="32.1" customHeight="1"/>
    <row r="595" s="151" customFormat="1" ht="32.1" customHeight="1"/>
    <row r="596" s="151" customFormat="1" ht="32.1" customHeight="1"/>
    <row r="597" s="151" customFormat="1" ht="32.1" customHeight="1"/>
    <row r="598" s="151" customFormat="1" ht="32.1" customHeight="1"/>
    <row r="599" s="151" customFormat="1" ht="32.1" customHeight="1"/>
    <row r="600" s="151" customFormat="1" ht="32.1" customHeight="1"/>
    <row r="601" s="151" customFormat="1" ht="32.1" customHeight="1"/>
    <row r="602" s="151" customFormat="1" ht="32.1" customHeight="1"/>
    <row r="603" s="151" customFormat="1" ht="32.1" customHeight="1"/>
    <row r="604" s="151" customFormat="1" ht="32.1" customHeight="1"/>
    <row r="605" s="151" customFormat="1" ht="32.1" customHeight="1"/>
    <row r="606" s="151" customFormat="1" ht="32.1" customHeight="1"/>
    <row r="607" s="151" customFormat="1" ht="32.1" customHeight="1"/>
    <row r="608" s="151" customFormat="1" ht="32.1" customHeight="1"/>
    <row r="609" s="151" customFormat="1" ht="32.1" customHeight="1"/>
    <row r="610" s="151" customFormat="1" ht="32.1" customHeight="1"/>
    <row r="611" s="151" customFormat="1" ht="32.1" customHeight="1"/>
    <row r="612" s="151" customFormat="1" ht="32.1" customHeight="1"/>
    <row r="613" s="151" customFormat="1" ht="32.1" customHeight="1"/>
    <row r="614" s="151" customFormat="1" ht="32.1" customHeight="1"/>
    <row r="615" s="151" customFormat="1" ht="32.1" customHeight="1"/>
    <row r="616" s="151" customFormat="1" ht="32.1" customHeight="1"/>
    <row r="617" s="151" customFormat="1" ht="32.1" customHeight="1"/>
    <row r="618" s="151" customFormat="1" ht="32.1" customHeight="1"/>
    <row r="619" s="151" customFormat="1"/>
    <row r="620" s="151" customFormat="1"/>
    <row r="621" s="151" customFormat="1"/>
    <row r="622" s="151" customFormat="1"/>
    <row r="623" s="151" customFormat="1"/>
    <row r="624" s="151" customFormat="1"/>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sheetData>
  <autoFilter ref="A10:W476" xr:uid="{00000000-0009-0000-0000-000003000000}">
    <sortState ref="A12:W510">
      <sortCondition ref="A9:A510"/>
    </sortState>
  </autoFilter>
  <customSheetViews>
    <customSheetView guid="{45C8AF51-29EC-46A5-AB7F-1F0634E55D82}" scale="60" hiddenRows="1" hiddenColumns="1">
      <pane xSplit="3" ySplit="9" topLeftCell="D10" activePane="bottomRight" state="frozenSplit"/>
      <selection pane="bottomRight" activeCell="B2" sqref="B2:D2"/>
      <pageMargins left="0.28999999999999998" right="0.2" top="0.6692913385826772" bottom="0.9055118110236221" header="0.43" footer="0.59055118110236227"/>
      <printOptions horizontalCentered="1"/>
      <pageSetup paperSize="14" scale="75" orientation="landscape" r:id="rId1"/>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FCC3B493-4306-43B2-9C73-76324485DD47}" scale="60" hiddenRows="1" hiddenColumns="1">
      <pane xSplit="3" ySplit="9" topLeftCell="D335" activePane="bottomRight" state="frozenSplit"/>
      <selection pane="bottomRight" activeCell="C372" sqref="C372"/>
      <pageMargins left="0.28999999999999998" right="0.2" top="0.6692913385826772" bottom="0.9055118110236221" header="0.43" footer="0.59055118110236227"/>
      <printOptions horizontalCentered="1"/>
      <pageSetup paperSize="14" scale="75" orientation="landscape" r:id="rId2"/>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AEDE1BDB-8710-4CDA-8488-31F49D423ACE}" scale="60" hiddenRows="1">
      <pane xSplit="3" ySplit="9" topLeftCell="D470" activePane="bottomRight" state="frozenSplit"/>
      <selection pane="bottomRight" activeCell="D488" sqref="D488"/>
      <pageMargins left="0.28999999999999998" right="0.2" top="0.6692913385826772" bottom="0.9055118110236221" header="0.43" footer="0.59055118110236227"/>
      <printOptions horizontalCentered="1"/>
      <pageSetup paperSize="14" scale="75" orientation="landscape" r:id="rId3"/>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75DD7674-E7DE-4BB1-A36D-76AA33452CB3}" scale="60" showAutoFilter="1" hiddenRows="1" hiddenColumns="1">
      <pane xSplit="3" ySplit="9" topLeftCell="D10" activePane="bottomRight" state="frozenSplit"/>
      <selection pane="bottomRight" activeCell="D256" sqref="D256"/>
      <pageMargins left="0.28999999999999998" right="0.2" top="0.6692913385826772" bottom="0.9055118110236221" header="0.43" footer="0.59055118110236227"/>
      <printOptions horizontalCentered="1"/>
      <pageSetup paperSize="14" scale="75" orientation="landscape" r:id="rId4"/>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9:W506" xr:uid="{00000000-0000-0000-0000-000000000000}">
        <sortState ref="A12:W506">
          <sortCondition ref="A9:A506"/>
        </sortState>
      </autoFilter>
    </customSheetView>
  </customSheetViews>
  <mergeCells count="21">
    <mergeCell ref="A7:B7"/>
    <mergeCell ref="H5:J6"/>
    <mergeCell ref="K5:M6"/>
    <mergeCell ref="N5:P6"/>
    <mergeCell ref="Q5:R6"/>
    <mergeCell ref="B5:C6"/>
    <mergeCell ref="S5:S6"/>
    <mergeCell ref="B1:D1"/>
    <mergeCell ref="B2:D2"/>
    <mergeCell ref="B3:D3"/>
    <mergeCell ref="E5:G6"/>
    <mergeCell ref="A9:A10"/>
    <mergeCell ref="E9:P9"/>
    <mergeCell ref="Q9:Q10"/>
    <mergeCell ref="C479:S480"/>
    <mergeCell ref="C481:S481"/>
    <mergeCell ref="S9:S10"/>
    <mergeCell ref="R9:R10"/>
    <mergeCell ref="B9:B10"/>
    <mergeCell ref="C9:C10"/>
    <mergeCell ref="D9:D10"/>
  </mergeCells>
  <phoneticPr fontId="2" type="noConversion"/>
  <conditionalFormatting sqref="E196:P197 E62:P70 E123:P123 E73:P74 E90:P90 E131:P132 E113:P113 E127:P127 E121:P121 E176:P176 E188:P188 E199:P199 E342:P342 E333:P333 E344:P344 E329:P330 E347:P351 K16:O16 I16 E101:P105 E134:J135 E137:J137 E138:P138 E203:P207 E335:P340">
    <cfRule type="containsBlanks" dxfId="9318" priority="5452" stopIfTrue="1">
      <formula>LEN(TRIM(E16))=0</formula>
    </cfRule>
    <cfRule type="cellIs" dxfId="9317" priority="5453" stopIfTrue="1" operator="between">
      <formula>79.1</formula>
      <formula>100</formula>
    </cfRule>
    <cfRule type="cellIs" dxfId="9316" priority="5454" stopIfTrue="1" operator="between">
      <formula>34.1</formula>
      <formula>79</formula>
    </cfRule>
    <cfRule type="cellIs" dxfId="9315" priority="5455" stopIfTrue="1" operator="between">
      <formula>13.1</formula>
      <formula>34</formula>
    </cfRule>
    <cfRule type="cellIs" dxfId="9314" priority="5456" stopIfTrue="1" operator="between">
      <formula>5.1</formula>
      <formula>13</formula>
    </cfRule>
    <cfRule type="cellIs" dxfId="9313" priority="5457" stopIfTrue="1" operator="between">
      <formula>0</formula>
      <formula>5</formula>
    </cfRule>
    <cfRule type="containsBlanks" dxfId="9312" priority="5458" stopIfTrue="1">
      <formula>LEN(TRIM(E16))=0</formula>
    </cfRule>
  </conditionalFormatting>
  <conditionalFormatting sqref="M210:P210 O215:P215 N216:P216 N218:P218 E362:J364 E41:P42 E75:P78 Q150 E232:Q232 F308:I310 E222:P222 E224:P224 E226:P228 E248:Q249 E236:Q243 Q252 E302:E303 E305 E318:E320 Q477 E307:E316 E284:G284 I284:P284 H285 E373:P379 Q99:Q105 Q255:Q259 Q269:Q345 Q347:Q451 Q261:Q263 E158:P162 Q153:Q178 Q107:Q148 Q231:Q249 Q11:Q90 E211:P214 Q180:Q228">
    <cfRule type="containsBlanks" dxfId="9311" priority="5270" stopIfTrue="1">
      <formula>LEN(TRIM(E11))=0</formula>
    </cfRule>
    <cfRule type="cellIs" dxfId="9310" priority="5271" stopIfTrue="1" operator="between">
      <formula>80.1</formula>
      <formula>100</formula>
    </cfRule>
    <cfRule type="cellIs" dxfId="9309" priority="5272" stopIfTrue="1" operator="between">
      <formula>35.1</formula>
      <formula>80</formula>
    </cfRule>
    <cfRule type="cellIs" dxfId="9308" priority="5273" stopIfTrue="1" operator="between">
      <formula>14.1</formula>
      <formula>35</formula>
    </cfRule>
    <cfRule type="cellIs" dxfId="9307" priority="5274" stopIfTrue="1" operator="between">
      <formula>5.1</formula>
      <formula>14</formula>
    </cfRule>
    <cfRule type="cellIs" dxfId="9306" priority="5275" stopIfTrue="1" operator="between">
      <formula>0</formula>
      <formula>5</formula>
    </cfRule>
    <cfRule type="containsBlanks" dxfId="9305" priority="5276" stopIfTrue="1">
      <formula>LEN(TRIM(E11))=0</formula>
    </cfRule>
  </conditionalFormatting>
  <conditionalFormatting sqref="E22:J25 E33:J35 E27:J29 E31:J31">
    <cfRule type="containsBlanks" dxfId="9304" priority="5229" stopIfTrue="1">
      <formula>LEN(TRIM(E22))=0</formula>
    </cfRule>
    <cfRule type="cellIs" dxfId="9303" priority="5230" stopIfTrue="1" operator="between">
      <formula>79.1</formula>
      <formula>100</formula>
    </cfRule>
    <cfRule type="cellIs" dxfId="9302" priority="5231" stopIfTrue="1" operator="between">
      <formula>34.1</formula>
      <formula>79</formula>
    </cfRule>
    <cfRule type="cellIs" dxfId="9301" priority="5232" stopIfTrue="1" operator="between">
      <formula>13.1</formula>
      <formula>34</formula>
    </cfRule>
    <cfRule type="cellIs" dxfId="9300" priority="5233" stopIfTrue="1" operator="between">
      <formula>5.1</formula>
      <formula>13</formula>
    </cfRule>
    <cfRule type="cellIs" dxfId="9299" priority="5234" stopIfTrue="1" operator="between">
      <formula>0</formula>
      <formula>5</formula>
    </cfRule>
    <cfRule type="containsBlanks" dxfId="9298" priority="5235" stopIfTrue="1">
      <formula>LEN(TRIM(E22))=0</formula>
    </cfRule>
  </conditionalFormatting>
  <conditionalFormatting sqref="E322">
    <cfRule type="containsBlanks" dxfId="9297" priority="5166" stopIfTrue="1">
      <formula>LEN(TRIM(E322))=0</formula>
    </cfRule>
    <cfRule type="cellIs" dxfId="9296" priority="5167" stopIfTrue="1" operator="between">
      <formula>79.1</formula>
      <formula>100</formula>
    </cfRule>
    <cfRule type="cellIs" dxfId="9295" priority="5168" stopIfTrue="1" operator="between">
      <formula>34.1</formula>
      <formula>79</formula>
    </cfRule>
    <cfRule type="cellIs" dxfId="9294" priority="5169" stopIfTrue="1" operator="between">
      <formula>13.1</formula>
      <formula>34</formula>
    </cfRule>
    <cfRule type="cellIs" dxfId="9293" priority="5170" stopIfTrue="1" operator="between">
      <formula>5.1</formula>
      <formula>13</formula>
    </cfRule>
    <cfRule type="cellIs" dxfId="9292" priority="5171" stopIfTrue="1" operator="between">
      <formula>0</formula>
      <formula>5</formula>
    </cfRule>
    <cfRule type="containsBlanks" dxfId="9291" priority="5172" stopIfTrue="1">
      <formula>LEN(TRIM(E322))=0</formula>
    </cfRule>
  </conditionalFormatting>
  <conditionalFormatting sqref="N368:P368 E370:P370 O371:P371">
    <cfRule type="containsBlanks" dxfId="9290" priority="5159" stopIfTrue="1">
      <formula>LEN(TRIM(E368))=0</formula>
    </cfRule>
    <cfRule type="cellIs" dxfId="9289" priority="5160" stopIfTrue="1" operator="between">
      <formula>79.1</formula>
      <formula>100</formula>
    </cfRule>
    <cfRule type="cellIs" dxfId="9288" priority="5161" stopIfTrue="1" operator="between">
      <formula>34.1</formula>
      <formula>79</formula>
    </cfRule>
    <cfRule type="cellIs" dxfId="9287" priority="5162" stopIfTrue="1" operator="between">
      <formula>13.1</formula>
      <formula>34</formula>
    </cfRule>
    <cfRule type="cellIs" dxfId="9286" priority="5163" stopIfTrue="1" operator="between">
      <formula>5.1</formula>
      <formula>13</formula>
    </cfRule>
    <cfRule type="cellIs" dxfId="9285" priority="5164" stopIfTrue="1" operator="between">
      <formula>0</formula>
      <formula>5</formula>
    </cfRule>
    <cfRule type="containsBlanks" dxfId="9284" priority="5165" stopIfTrue="1">
      <formula>LEN(TRIM(E368))=0</formula>
    </cfRule>
  </conditionalFormatting>
  <conditionalFormatting sqref="F44 H44:P44">
    <cfRule type="containsBlanks" dxfId="9283" priority="5108" stopIfTrue="1">
      <formula>LEN(TRIM(F44))=0</formula>
    </cfRule>
    <cfRule type="cellIs" dxfId="9282" priority="5109" stopIfTrue="1" operator="between">
      <formula>80.1</formula>
      <formula>100</formula>
    </cfRule>
    <cfRule type="cellIs" dxfId="9281" priority="5110" stopIfTrue="1" operator="between">
      <formula>35.1</formula>
      <formula>80</formula>
    </cfRule>
    <cfRule type="cellIs" dxfId="9280" priority="5111" stopIfTrue="1" operator="between">
      <formula>14.1</formula>
      <formula>35</formula>
    </cfRule>
    <cfRule type="cellIs" dxfId="9279" priority="5112" stopIfTrue="1" operator="between">
      <formula>5.1</formula>
      <formula>14</formula>
    </cfRule>
    <cfRule type="cellIs" dxfId="9278" priority="5113" stopIfTrue="1" operator="between">
      <formula>0</formula>
      <formula>5</formula>
    </cfRule>
    <cfRule type="containsBlanks" dxfId="9277" priority="5114" stopIfTrue="1">
      <formula>LEN(TRIM(F44))=0</formula>
    </cfRule>
  </conditionalFormatting>
  <conditionalFormatting sqref="E44">
    <cfRule type="containsBlanks" dxfId="9276" priority="5101" stopIfTrue="1">
      <formula>LEN(TRIM(E44))=0</formula>
    </cfRule>
    <cfRule type="cellIs" dxfId="9275" priority="5102" stopIfTrue="1" operator="between">
      <formula>80.1</formula>
      <formula>100</formula>
    </cfRule>
    <cfRule type="cellIs" dxfId="9274" priority="5103" stopIfTrue="1" operator="between">
      <formula>35.1</formula>
      <formula>80</formula>
    </cfRule>
    <cfRule type="cellIs" dxfId="9273" priority="5104" stopIfTrue="1" operator="between">
      <formula>14.1</formula>
      <formula>35</formula>
    </cfRule>
    <cfRule type="cellIs" dxfId="9272" priority="5105" stopIfTrue="1" operator="between">
      <formula>5.1</formula>
      <formula>14</formula>
    </cfRule>
    <cfRule type="cellIs" dxfId="9271" priority="5106" stopIfTrue="1" operator="between">
      <formula>0</formula>
      <formula>5</formula>
    </cfRule>
    <cfRule type="containsBlanks" dxfId="9270" priority="5107" stopIfTrue="1">
      <formula>LEN(TRIM(E44))=0</formula>
    </cfRule>
  </conditionalFormatting>
  <conditionalFormatting sqref="F49:P49">
    <cfRule type="containsBlanks" dxfId="9269" priority="4932" stopIfTrue="1">
      <formula>LEN(TRIM(F49))=0</formula>
    </cfRule>
    <cfRule type="cellIs" dxfId="9268" priority="4933" stopIfTrue="1" operator="between">
      <formula>80.1</formula>
      <formula>100</formula>
    </cfRule>
    <cfRule type="cellIs" dxfId="9267" priority="4934" stopIfTrue="1" operator="between">
      <formula>35.1</formula>
      <formula>80</formula>
    </cfRule>
    <cfRule type="cellIs" dxfId="9266" priority="4935" stopIfTrue="1" operator="between">
      <formula>14.1</formula>
      <formula>35</formula>
    </cfRule>
    <cfRule type="cellIs" dxfId="9265" priority="4936" stopIfTrue="1" operator="between">
      <formula>5.1</formula>
      <formula>14</formula>
    </cfRule>
    <cfRule type="cellIs" dxfId="9264" priority="4937" stopIfTrue="1" operator="between">
      <formula>0</formula>
      <formula>5</formula>
    </cfRule>
    <cfRule type="containsBlanks" dxfId="9263" priority="4938" stopIfTrue="1">
      <formula>LEN(TRIM(F49))=0</formula>
    </cfRule>
  </conditionalFormatting>
  <conditionalFormatting sqref="E49">
    <cfRule type="containsBlanks" dxfId="9262" priority="4925" stopIfTrue="1">
      <formula>LEN(TRIM(E49))=0</formula>
    </cfRule>
    <cfRule type="cellIs" dxfId="9261" priority="4926" stopIfTrue="1" operator="between">
      <formula>80.1</formula>
      <formula>100</formula>
    </cfRule>
    <cfRule type="cellIs" dxfId="9260" priority="4927" stopIfTrue="1" operator="between">
      <formula>35.1</formula>
      <formula>80</formula>
    </cfRule>
    <cfRule type="cellIs" dxfId="9259" priority="4928" stopIfTrue="1" operator="between">
      <formula>14.1</formula>
      <formula>35</formula>
    </cfRule>
    <cfRule type="cellIs" dxfId="9258" priority="4929" stopIfTrue="1" operator="between">
      <formula>5.1</formula>
      <formula>14</formula>
    </cfRule>
    <cfRule type="cellIs" dxfId="9257" priority="4930" stopIfTrue="1" operator="between">
      <formula>0</formula>
      <formula>5</formula>
    </cfRule>
    <cfRule type="containsBlanks" dxfId="9256" priority="4931" stopIfTrue="1">
      <formula>LEN(TRIM(E49))=0</formula>
    </cfRule>
  </conditionalFormatting>
  <conditionalFormatting sqref="F45:P45">
    <cfRule type="containsBlanks" dxfId="9255" priority="4888" stopIfTrue="1">
      <formula>LEN(TRIM(F45))=0</formula>
    </cfRule>
    <cfRule type="cellIs" dxfId="9254" priority="4889" stopIfTrue="1" operator="between">
      <formula>80.1</formula>
      <formula>100</formula>
    </cfRule>
    <cfRule type="cellIs" dxfId="9253" priority="4890" stopIfTrue="1" operator="between">
      <formula>35.1</formula>
      <formula>80</formula>
    </cfRule>
    <cfRule type="cellIs" dxfId="9252" priority="4891" stopIfTrue="1" operator="between">
      <formula>14.1</formula>
      <formula>35</formula>
    </cfRule>
    <cfRule type="cellIs" dxfId="9251" priority="4892" stopIfTrue="1" operator="between">
      <formula>5.1</formula>
      <formula>14</formula>
    </cfRule>
    <cfRule type="cellIs" dxfId="9250" priority="4893" stopIfTrue="1" operator="between">
      <formula>0</formula>
      <formula>5</formula>
    </cfRule>
    <cfRule type="containsBlanks" dxfId="9249" priority="4894" stopIfTrue="1">
      <formula>LEN(TRIM(F45))=0</formula>
    </cfRule>
  </conditionalFormatting>
  <conditionalFormatting sqref="E45">
    <cfRule type="containsBlanks" dxfId="9248" priority="4881" stopIfTrue="1">
      <formula>LEN(TRIM(E45))=0</formula>
    </cfRule>
    <cfRule type="cellIs" dxfId="9247" priority="4882" stopIfTrue="1" operator="between">
      <formula>80.1</formula>
      <formula>100</formula>
    </cfRule>
    <cfRule type="cellIs" dxfId="9246" priority="4883" stopIfTrue="1" operator="between">
      <formula>35.1</formula>
      <formula>80</formula>
    </cfRule>
    <cfRule type="cellIs" dxfId="9245" priority="4884" stopIfTrue="1" operator="between">
      <formula>14.1</formula>
      <formula>35</formula>
    </cfRule>
    <cfRule type="cellIs" dxfId="9244" priority="4885" stopIfTrue="1" operator="between">
      <formula>5.1</formula>
      <formula>14</formula>
    </cfRule>
    <cfRule type="cellIs" dxfId="9243" priority="4886" stopIfTrue="1" operator="between">
      <formula>0</formula>
      <formula>5</formula>
    </cfRule>
    <cfRule type="containsBlanks" dxfId="9242" priority="4887" stopIfTrue="1">
      <formula>LEN(TRIM(E45))=0</formula>
    </cfRule>
  </conditionalFormatting>
  <conditionalFormatting sqref="F43:P43">
    <cfRule type="containsBlanks" dxfId="9241" priority="4844" stopIfTrue="1">
      <formula>LEN(TRIM(F43))=0</formula>
    </cfRule>
    <cfRule type="cellIs" dxfId="9240" priority="4845" stopIfTrue="1" operator="between">
      <formula>80.1</formula>
      <formula>100</formula>
    </cfRule>
    <cfRule type="cellIs" dxfId="9239" priority="4846" stopIfTrue="1" operator="between">
      <formula>35.1</formula>
      <formula>80</formula>
    </cfRule>
    <cfRule type="cellIs" dxfId="9238" priority="4847" stopIfTrue="1" operator="between">
      <formula>14.1</formula>
      <formula>35</formula>
    </cfRule>
    <cfRule type="cellIs" dxfId="9237" priority="4848" stopIfTrue="1" operator="between">
      <formula>5.1</formula>
      <formula>14</formula>
    </cfRule>
    <cfRule type="cellIs" dxfId="9236" priority="4849" stopIfTrue="1" operator="between">
      <formula>0</formula>
      <formula>5</formula>
    </cfRule>
    <cfRule type="containsBlanks" dxfId="9235" priority="4850" stopIfTrue="1">
      <formula>LEN(TRIM(F43))=0</formula>
    </cfRule>
  </conditionalFormatting>
  <conditionalFormatting sqref="E43">
    <cfRule type="containsBlanks" dxfId="9234" priority="4837" stopIfTrue="1">
      <formula>LEN(TRIM(E43))=0</formula>
    </cfRule>
    <cfRule type="cellIs" dxfId="9233" priority="4838" stopIfTrue="1" operator="between">
      <formula>80.1</formula>
      <formula>100</formula>
    </cfRule>
    <cfRule type="cellIs" dxfId="9232" priority="4839" stopIfTrue="1" operator="between">
      <formula>35.1</formula>
      <formula>80</formula>
    </cfRule>
    <cfRule type="cellIs" dxfId="9231" priority="4840" stopIfTrue="1" operator="between">
      <formula>14.1</formula>
      <formula>35</formula>
    </cfRule>
    <cfRule type="cellIs" dxfId="9230" priority="4841" stopIfTrue="1" operator="between">
      <formula>5.1</formula>
      <formula>14</formula>
    </cfRule>
    <cfRule type="cellIs" dxfId="9229" priority="4842" stopIfTrue="1" operator="between">
      <formula>0</formula>
      <formula>5</formula>
    </cfRule>
    <cfRule type="containsBlanks" dxfId="9228" priority="4843" stopIfTrue="1">
      <formula>LEN(TRIM(E43))=0</formula>
    </cfRule>
  </conditionalFormatting>
  <conditionalFormatting sqref="F134:P134">
    <cfRule type="containsBlanks" dxfId="9227" priority="4800" stopIfTrue="1">
      <formula>LEN(TRIM(F134))=0</formula>
    </cfRule>
    <cfRule type="cellIs" dxfId="9226" priority="4801" stopIfTrue="1" operator="between">
      <formula>80.1</formula>
      <formula>100</formula>
    </cfRule>
    <cfRule type="cellIs" dxfId="9225" priority="4802" stopIfTrue="1" operator="between">
      <formula>35.1</formula>
      <formula>80</formula>
    </cfRule>
    <cfRule type="cellIs" dxfId="9224" priority="4803" stopIfTrue="1" operator="between">
      <formula>14.1</formula>
      <formula>35</formula>
    </cfRule>
    <cfRule type="cellIs" dxfId="9223" priority="4804" stopIfTrue="1" operator="between">
      <formula>5.1</formula>
      <formula>14</formula>
    </cfRule>
    <cfRule type="cellIs" dxfId="9222" priority="4805" stopIfTrue="1" operator="between">
      <formula>0</formula>
      <formula>5</formula>
    </cfRule>
    <cfRule type="containsBlanks" dxfId="9221" priority="4806" stopIfTrue="1">
      <formula>LEN(TRIM(F134))=0</formula>
    </cfRule>
  </conditionalFormatting>
  <conditionalFormatting sqref="E134">
    <cfRule type="containsBlanks" dxfId="9220" priority="4793" stopIfTrue="1">
      <formula>LEN(TRIM(E134))=0</formula>
    </cfRule>
    <cfRule type="cellIs" dxfId="9219" priority="4794" stopIfTrue="1" operator="between">
      <formula>80.1</formula>
      <formula>100</formula>
    </cfRule>
    <cfRule type="cellIs" dxfId="9218" priority="4795" stopIfTrue="1" operator="between">
      <formula>35.1</formula>
      <formula>80</formula>
    </cfRule>
    <cfRule type="cellIs" dxfId="9217" priority="4796" stopIfTrue="1" operator="between">
      <formula>14.1</formula>
      <formula>35</formula>
    </cfRule>
    <cfRule type="cellIs" dxfId="9216" priority="4797" stopIfTrue="1" operator="between">
      <formula>5.1</formula>
      <formula>14</formula>
    </cfRule>
    <cfRule type="cellIs" dxfId="9215" priority="4798" stopIfTrue="1" operator="between">
      <formula>0</formula>
      <formula>5</formula>
    </cfRule>
    <cfRule type="containsBlanks" dxfId="9214" priority="4799" stopIfTrue="1">
      <formula>LEN(TRIM(E134))=0</formula>
    </cfRule>
  </conditionalFormatting>
  <conditionalFormatting sqref="F135:P135">
    <cfRule type="containsBlanks" dxfId="9213" priority="4734" stopIfTrue="1">
      <formula>LEN(TRIM(F135))=0</formula>
    </cfRule>
    <cfRule type="cellIs" dxfId="9212" priority="4735" stopIfTrue="1" operator="between">
      <formula>80.1</formula>
      <formula>100</formula>
    </cfRule>
    <cfRule type="cellIs" dxfId="9211" priority="4736" stopIfTrue="1" operator="between">
      <formula>35.1</formula>
      <formula>80</formula>
    </cfRule>
    <cfRule type="cellIs" dxfId="9210" priority="4737" stopIfTrue="1" operator="between">
      <formula>14.1</formula>
      <formula>35</formula>
    </cfRule>
    <cfRule type="cellIs" dxfId="9209" priority="4738" stopIfTrue="1" operator="between">
      <formula>5.1</formula>
      <formula>14</formula>
    </cfRule>
    <cfRule type="cellIs" dxfId="9208" priority="4739" stopIfTrue="1" operator="between">
      <formula>0</formula>
      <formula>5</formula>
    </cfRule>
    <cfRule type="containsBlanks" dxfId="9207" priority="4740" stopIfTrue="1">
      <formula>LEN(TRIM(F135))=0</formula>
    </cfRule>
  </conditionalFormatting>
  <conditionalFormatting sqref="E135">
    <cfRule type="containsBlanks" dxfId="9206" priority="4727" stopIfTrue="1">
      <formula>LEN(TRIM(E135))=0</formula>
    </cfRule>
    <cfRule type="cellIs" dxfId="9205" priority="4728" stopIfTrue="1" operator="between">
      <formula>80.1</formula>
      <formula>100</formula>
    </cfRule>
    <cfRule type="cellIs" dxfId="9204" priority="4729" stopIfTrue="1" operator="between">
      <formula>35.1</formula>
      <formula>80</formula>
    </cfRule>
    <cfRule type="cellIs" dxfId="9203" priority="4730" stopIfTrue="1" operator="between">
      <formula>14.1</formula>
      <formula>35</formula>
    </cfRule>
    <cfRule type="cellIs" dxfId="9202" priority="4731" stopIfTrue="1" operator="between">
      <formula>5.1</formula>
      <formula>14</formula>
    </cfRule>
    <cfRule type="cellIs" dxfId="9201" priority="4732" stopIfTrue="1" operator="between">
      <formula>0</formula>
      <formula>5</formula>
    </cfRule>
    <cfRule type="containsBlanks" dxfId="9200" priority="4733" stopIfTrue="1">
      <formula>LEN(TRIM(E135))=0</formula>
    </cfRule>
  </conditionalFormatting>
  <conditionalFormatting sqref="F137:P137">
    <cfRule type="containsBlanks" dxfId="9199" priority="4668" stopIfTrue="1">
      <formula>LEN(TRIM(F137))=0</formula>
    </cfRule>
    <cfRule type="cellIs" dxfId="9198" priority="4669" stopIfTrue="1" operator="between">
      <formula>80.1</formula>
      <formula>100</formula>
    </cfRule>
    <cfRule type="cellIs" dxfId="9197" priority="4670" stopIfTrue="1" operator="between">
      <formula>35.1</formula>
      <formula>80</formula>
    </cfRule>
    <cfRule type="cellIs" dxfId="9196" priority="4671" stopIfTrue="1" operator="between">
      <formula>14.1</formula>
      <formula>35</formula>
    </cfRule>
    <cfRule type="cellIs" dxfId="9195" priority="4672" stopIfTrue="1" operator="between">
      <formula>5.1</formula>
      <formula>14</formula>
    </cfRule>
    <cfRule type="cellIs" dxfId="9194" priority="4673" stopIfTrue="1" operator="between">
      <formula>0</formula>
      <formula>5</formula>
    </cfRule>
    <cfRule type="containsBlanks" dxfId="9193" priority="4674" stopIfTrue="1">
      <formula>LEN(TRIM(F137))=0</formula>
    </cfRule>
  </conditionalFormatting>
  <conditionalFormatting sqref="E137">
    <cfRule type="containsBlanks" dxfId="9192" priority="4661" stopIfTrue="1">
      <formula>LEN(TRIM(E137))=0</formula>
    </cfRule>
    <cfRule type="cellIs" dxfId="9191" priority="4662" stopIfTrue="1" operator="between">
      <formula>80.1</formula>
      <formula>100</formula>
    </cfRule>
    <cfRule type="cellIs" dxfId="9190" priority="4663" stopIfTrue="1" operator="between">
      <formula>35.1</formula>
      <formula>80</formula>
    </cfRule>
    <cfRule type="cellIs" dxfId="9189" priority="4664" stopIfTrue="1" operator="between">
      <formula>14.1</formula>
      <formula>35</formula>
    </cfRule>
    <cfRule type="cellIs" dxfId="9188" priority="4665" stopIfTrue="1" operator="between">
      <formula>5.1</formula>
      <formula>14</formula>
    </cfRule>
    <cfRule type="cellIs" dxfId="9187" priority="4666" stopIfTrue="1" operator="between">
      <formula>0</formula>
      <formula>5</formula>
    </cfRule>
    <cfRule type="containsBlanks" dxfId="9186" priority="4667" stopIfTrue="1">
      <formula>LEN(TRIM(E137))=0</formula>
    </cfRule>
  </conditionalFormatting>
  <conditionalFormatting sqref="P365">
    <cfRule type="containsBlanks" dxfId="9185" priority="4580" stopIfTrue="1">
      <formula>LEN(TRIM(P365))=0</formula>
    </cfRule>
    <cfRule type="cellIs" dxfId="9184" priority="4581" stopIfTrue="1" operator="between">
      <formula>80.1</formula>
      <formula>100</formula>
    </cfRule>
    <cfRule type="cellIs" dxfId="9183" priority="4582" stopIfTrue="1" operator="between">
      <formula>35.1</formula>
      <formula>80</formula>
    </cfRule>
    <cfRule type="cellIs" dxfId="9182" priority="4583" stopIfTrue="1" operator="between">
      <formula>14.1</formula>
      <formula>35</formula>
    </cfRule>
    <cfRule type="cellIs" dxfId="9181" priority="4584" stopIfTrue="1" operator="between">
      <formula>5.1</formula>
      <formula>14</formula>
    </cfRule>
    <cfRule type="cellIs" dxfId="9180" priority="4585" stopIfTrue="1" operator="between">
      <formula>0</formula>
      <formula>5</formula>
    </cfRule>
    <cfRule type="containsBlanks" dxfId="9179" priority="4586" stopIfTrue="1">
      <formula>LEN(TRIM(P365))=0</formula>
    </cfRule>
  </conditionalFormatting>
  <conditionalFormatting sqref="E370:J370">
    <cfRule type="containsBlanks" dxfId="9178" priority="4573" stopIfTrue="1">
      <formula>LEN(TRIM(E370))=0</formula>
    </cfRule>
    <cfRule type="cellIs" dxfId="9177" priority="4574" stopIfTrue="1" operator="between">
      <formula>80.1</formula>
      <formula>100</formula>
    </cfRule>
    <cfRule type="cellIs" dxfId="9176" priority="4575" stopIfTrue="1" operator="between">
      <formula>35.1</formula>
      <formula>80</formula>
    </cfRule>
    <cfRule type="cellIs" dxfId="9175" priority="4576" stopIfTrue="1" operator="between">
      <formula>14.1</formula>
      <formula>35</formula>
    </cfRule>
    <cfRule type="cellIs" dxfId="9174" priority="4577" stopIfTrue="1" operator="between">
      <formula>5.1</formula>
      <formula>14</formula>
    </cfRule>
    <cfRule type="cellIs" dxfId="9173" priority="4578" stopIfTrue="1" operator="between">
      <formula>0</formula>
      <formula>5</formula>
    </cfRule>
    <cfRule type="containsBlanks" dxfId="9172" priority="4579" stopIfTrue="1">
      <formula>LEN(TRIM(E370))=0</formula>
    </cfRule>
  </conditionalFormatting>
  <conditionalFormatting sqref="O360:P360">
    <cfRule type="containsBlanks" dxfId="9171" priority="4558" stopIfTrue="1">
      <formula>LEN(TRIM(O360))=0</formula>
    </cfRule>
    <cfRule type="cellIs" dxfId="9170" priority="4559" stopIfTrue="1" operator="between">
      <formula>80.1</formula>
      <formula>100</formula>
    </cfRule>
    <cfRule type="cellIs" dxfId="9169" priority="4560" stopIfTrue="1" operator="between">
      <formula>35.1</formula>
      <formula>80</formula>
    </cfRule>
    <cfRule type="cellIs" dxfId="9168" priority="4561" stopIfTrue="1" operator="between">
      <formula>14.1</formula>
      <formula>35</formula>
    </cfRule>
    <cfRule type="cellIs" dxfId="9167" priority="4562" stopIfTrue="1" operator="between">
      <formula>5.1</formula>
      <formula>14</formula>
    </cfRule>
    <cfRule type="cellIs" dxfId="9166" priority="4563" stopIfTrue="1" operator="between">
      <formula>0</formula>
      <formula>5</formula>
    </cfRule>
    <cfRule type="containsBlanks" dxfId="9165" priority="4564" stopIfTrue="1">
      <formula>LEN(TRIM(O360))=0</formula>
    </cfRule>
  </conditionalFormatting>
  <conditionalFormatting sqref="P359">
    <cfRule type="containsBlanks" dxfId="9164" priority="4338" stopIfTrue="1">
      <formula>LEN(TRIM(P359))=0</formula>
    </cfRule>
    <cfRule type="cellIs" dxfId="9163" priority="4339" stopIfTrue="1" operator="between">
      <formula>80.1</formula>
      <formula>100</formula>
    </cfRule>
    <cfRule type="cellIs" dxfId="9162" priority="4340" stopIfTrue="1" operator="between">
      <formula>35.1</formula>
      <formula>80</formula>
    </cfRule>
    <cfRule type="cellIs" dxfId="9161" priority="4341" stopIfTrue="1" operator="between">
      <formula>14.1</formula>
      <formula>35</formula>
    </cfRule>
    <cfRule type="cellIs" dxfId="9160" priority="4342" stopIfTrue="1" operator="between">
      <formula>5.1</formula>
      <formula>14</formula>
    </cfRule>
    <cfRule type="cellIs" dxfId="9159" priority="4343" stopIfTrue="1" operator="between">
      <formula>0</formula>
      <formula>5</formula>
    </cfRule>
    <cfRule type="containsBlanks" dxfId="9158" priority="4344" stopIfTrue="1">
      <formula>LEN(TRIM(P359))=0</formula>
    </cfRule>
  </conditionalFormatting>
  <conditionalFormatting sqref="K356:P356">
    <cfRule type="containsBlanks" dxfId="9157" priority="4250" stopIfTrue="1">
      <formula>LEN(TRIM(K356))=0</formula>
    </cfRule>
    <cfRule type="cellIs" dxfId="9156" priority="4251" stopIfTrue="1" operator="between">
      <formula>80.1</formula>
      <formula>100</formula>
    </cfRule>
    <cfRule type="cellIs" dxfId="9155" priority="4252" stopIfTrue="1" operator="between">
      <formula>35.1</formula>
      <formula>80</formula>
    </cfRule>
    <cfRule type="cellIs" dxfId="9154" priority="4253" stopIfTrue="1" operator="between">
      <formula>14.1</formula>
      <formula>35</formula>
    </cfRule>
    <cfRule type="cellIs" dxfId="9153" priority="4254" stopIfTrue="1" operator="between">
      <formula>5.1</formula>
      <formula>14</formula>
    </cfRule>
    <cfRule type="cellIs" dxfId="9152" priority="4255" stopIfTrue="1" operator="between">
      <formula>0</formula>
      <formula>5</formula>
    </cfRule>
    <cfRule type="containsBlanks" dxfId="9151" priority="4256" stopIfTrue="1">
      <formula>LEN(TRIM(K356))=0</formula>
    </cfRule>
  </conditionalFormatting>
  <conditionalFormatting sqref="P358">
    <cfRule type="containsBlanks" dxfId="9150" priority="4360" stopIfTrue="1">
      <formula>LEN(TRIM(P358))=0</formula>
    </cfRule>
    <cfRule type="cellIs" dxfId="9149" priority="4361" stopIfTrue="1" operator="between">
      <formula>80.1</formula>
      <formula>100</formula>
    </cfRule>
    <cfRule type="cellIs" dxfId="9148" priority="4362" stopIfTrue="1" operator="between">
      <formula>35.1</formula>
      <formula>80</formula>
    </cfRule>
    <cfRule type="cellIs" dxfId="9147" priority="4363" stopIfTrue="1" operator="between">
      <formula>14.1</formula>
      <formula>35</formula>
    </cfRule>
    <cfRule type="cellIs" dxfId="9146" priority="4364" stopIfTrue="1" operator="between">
      <formula>5.1</formula>
      <formula>14</formula>
    </cfRule>
    <cfRule type="cellIs" dxfId="9145" priority="4365" stopIfTrue="1" operator="between">
      <formula>0</formula>
      <formula>5</formula>
    </cfRule>
    <cfRule type="containsBlanks" dxfId="9144" priority="4366" stopIfTrue="1">
      <formula>LEN(TRIM(P358))=0</formula>
    </cfRule>
  </conditionalFormatting>
  <conditionalFormatting sqref="K362:P364">
    <cfRule type="containsBlanks" dxfId="9143" priority="4228" stopIfTrue="1">
      <formula>LEN(TRIM(K362))=0</formula>
    </cfRule>
    <cfRule type="cellIs" dxfId="9142" priority="4229" stopIfTrue="1" operator="between">
      <formula>80.1</formula>
      <formula>100</formula>
    </cfRule>
    <cfRule type="cellIs" dxfId="9141" priority="4230" stopIfTrue="1" operator="between">
      <formula>35.1</formula>
      <formula>80</formula>
    </cfRule>
    <cfRule type="cellIs" dxfId="9140" priority="4231" stopIfTrue="1" operator="between">
      <formula>14.1</formula>
      <formula>35</formula>
    </cfRule>
    <cfRule type="cellIs" dxfId="9139" priority="4232" stopIfTrue="1" operator="between">
      <formula>5.1</formula>
      <formula>14</formula>
    </cfRule>
    <cfRule type="cellIs" dxfId="9138" priority="4233" stopIfTrue="1" operator="between">
      <formula>0</formula>
      <formula>5</formula>
    </cfRule>
    <cfRule type="containsBlanks" dxfId="9137" priority="4234" stopIfTrue="1">
      <formula>LEN(TRIM(K362))=0</formula>
    </cfRule>
  </conditionalFormatting>
  <conditionalFormatting sqref="K354:P355 P353">
    <cfRule type="containsBlanks" dxfId="9136" priority="4272" stopIfTrue="1">
      <formula>LEN(TRIM(K353))=0</formula>
    </cfRule>
    <cfRule type="cellIs" dxfId="9135" priority="4273" stopIfTrue="1" operator="between">
      <formula>80.1</formula>
      <formula>100</formula>
    </cfRule>
    <cfRule type="cellIs" dxfId="9134" priority="4274" stopIfTrue="1" operator="between">
      <formula>35.1</formula>
      <formula>80</formula>
    </cfRule>
    <cfRule type="cellIs" dxfId="9133" priority="4275" stopIfTrue="1" operator="between">
      <formula>14.1</formula>
      <formula>35</formula>
    </cfRule>
    <cfRule type="cellIs" dxfId="9132" priority="4276" stopIfTrue="1" operator="between">
      <formula>5.1</formula>
      <formula>14</formula>
    </cfRule>
    <cfRule type="cellIs" dxfId="9131" priority="4277" stopIfTrue="1" operator="between">
      <formula>0</formula>
      <formula>5</formula>
    </cfRule>
    <cfRule type="containsBlanks" dxfId="9130" priority="4278" stopIfTrue="1">
      <formula>LEN(TRIM(K353))=0</formula>
    </cfRule>
  </conditionalFormatting>
  <conditionalFormatting sqref="E56:P59">
    <cfRule type="containsBlanks" dxfId="9129" priority="4179" stopIfTrue="1">
      <formula>LEN(TRIM(E56))=0</formula>
    </cfRule>
    <cfRule type="cellIs" dxfId="9128" priority="4180" stopIfTrue="1" operator="between">
      <formula>79.1</formula>
      <formula>100</formula>
    </cfRule>
    <cfRule type="cellIs" dxfId="9127" priority="4181" stopIfTrue="1" operator="between">
      <formula>34.1</formula>
      <formula>79</formula>
    </cfRule>
    <cfRule type="cellIs" dxfId="9126" priority="4182" stopIfTrue="1" operator="between">
      <formula>13.1</formula>
      <formula>34</formula>
    </cfRule>
    <cfRule type="cellIs" dxfId="9125" priority="4183" stopIfTrue="1" operator="between">
      <formula>5.1</formula>
      <formula>13</formula>
    </cfRule>
    <cfRule type="cellIs" dxfId="9124" priority="4184" stopIfTrue="1" operator="between">
      <formula>0</formula>
      <formula>5</formula>
    </cfRule>
    <cfRule type="containsBlanks" dxfId="9123" priority="4185" stopIfTrue="1">
      <formula>LEN(TRIM(E56))=0</formula>
    </cfRule>
  </conditionalFormatting>
  <conditionalFormatting sqref="G44">
    <cfRule type="containsBlanks" dxfId="9122" priority="4144" stopIfTrue="1">
      <formula>LEN(TRIM(G44))=0</formula>
    </cfRule>
    <cfRule type="cellIs" dxfId="9121" priority="4145" stopIfTrue="1" operator="between">
      <formula>79.1</formula>
      <formula>100</formula>
    </cfRule>
    <cfRule type="cellIs" dxfId="9120" priority="4146" stopIfTrue="1" operator="between">
      <formula>34.1</formula>
      <formula>79</formula>
    </cfRule>
    <cfRule type="cellIs" dxfId="9119" priority="4147" stopIfTrue="1" operator="between">
      <formula>13.1</formula>
      <formula>34</formula>
    </cfRule>
    <cfRule type="cellIs" dxfId="9118" priority="4148" stopIfTrue="1" operator="between">
      <formula>5.1</formula>
      <formula>13</formula>
    </cfRule>
    <cfRule type="cellIs" dxfId="9117" priority="4149" stopIfTrue="1" operator="between">
      <formula>0</formula>
      <formula>5</formula>
    </cfRule>
    <cfRule type="containsBlanks" dxfId="9116" priority="4150" stopIfTrue="1">
      <formula>LEN(TRIM(G44))=0</formula>
    </cfRule>
  </conditionalFormatting>
  <conditionalFormatting sqref="E61:P61">
    <cfRule type="containsBlanks" dxfId="9115" priority="4172" stopIfTrue="1">
      <formula>LEN(TRIM(E61))=0</formula>
    </cfRule>
    <cfRule type="cellIs" dxfId="9114" priority="4173" stopIfTrue="1" operator="between">
      <formula>79.1</formula>
      <formula>100</formula>
    </cfRule>
    <cfRule type="cellIs" dxfId="9113" priority="4174" stopIfTrue="1" operator="between">
      <formula>34.1</formula>
      <formula>79</formula>
    </cfRule>
    <cfRule type="cellIs" dxfId="9112" priority="4175" stopIfTrue="1" operator="between">
      <formula>13.1</formula>
      <formula>34</formula>
    </cfRule>
    <cfRule type="cellIs" dxfId="9111" priority="4176" stopIfTrue="1" operator="between">
      <formula>5.1</formula>
      <formula>13</formula>
    </cfRule>
    <cfRule type="cellIs" dxfId="9110" priority="4177" stopIfTrue="1" operator="between">
      <formula>0</formula>
      <formula>5</formula>
    </cfRule>
    <cfRule type="containsBlanks" dxfId="9109" priority="4178" stopIfTrue="1">
      <formula>LEN(TRIM(E61))=0</formula>
    </cfRule>
  </conditionalFormatting>
  <conditionalFormatting sqref="E47:P47">
    <cfRule type="containsBlanks" dxfId="9108" priority="4158" stopIfTrue="1">
      <formula>LEN(TRIM(E47))=0</formula>
    </cfRule>
    <cfRule type="cellIs" dxfId="9107" priority="4159" stopIfTrue="1" operator="between">
      <formula>79.1</formula>
      <formula>100</formula>
    </cfRule>
    <cfRule type="cellIs" dxfId="9106" priority="4160" stopIfTrue="1" operator="between">
      <formula>34.1</formula>
      <formula>79</formula>
    </cfRule>
    <cfRule type="cellIs" dxfId="9105" priority="4161" stopIfTrue="1" operator="between">
      <formula>13.1</formula>
      <formula>34</formula>
    </cfRule>
    <cfRule type="cellIs" dxfId="9104" priority="4162" stopIfTrue="1" operator="between">
      <formula>5.1</formula>
      <formula>13</formula>
    </cfRule>
    <cfRule type="cellIs" dxfId="9103" priority="4163" stopIfTrue="1" operator="between">
      <formula>0</formula>
      <formula>5</formula>
    </cfRule>
    <cfRule type="containsBlanks" dxfId="9102" priority="4164" stopIfTrue="1">
      <formula>LEN(TRIM(E47))=0</formula>
    </cfRule>
  </conditionalFormatting>
  <conditionalFormatting sqref="E48:P48">
    <cfRule type="containsBlanks" dxfId="9101" priority="4151" stopIfTrue="1">
      <formula>LEN(TRIM(E48))=0</formula>
    </cfRule>
    <cfRule type="cellIs" dxfId="9100" priority="4152" stopIfTrue="1" operator="between">
      <formula>79.1</formula>
      <formula>100</formula>
    </cfRule>
    <cfRule type="cellIs" dxfId="9099" priority="4153" stopIfTrue="1" operator="between">
      <formula>34.1</formula>
      <formula>79</formula>
    </cfRule>
    <cfRule type="cellIs" dxfId="9098" priority="4154" stopIfTrue="1" operator="between">
      <formula>13.1</formula>
      <formula>34</formula>
    </cfRule>
    <cfRule type="cellIs" dxfId="9097" priority="4155" stopIfTrue="1" operator="between">
      <formula>5.1</formula>
      <formula>13</formula>
    </cfRule>
    <cfRule type="cellIs" dxfId="9096" priority="4156" stopIfTrue="1" operator="between">
      <formula>0</formula>
      <formula>5</formula>
    </cfRule>
    <cfRule type="containsBlanks" dxfId="9095" priority="4157" stopIfTrue="1">
      <formula>LEN(TRIM(E48))=0</formula>
    </cfRule>
  </conditionalFormatting>
  <conditionalFormatting sqref="E355:J356 E354:F354 H354:J354">
    <cfRule type="containsBlanks" dxfId="9094" priority="4032" stopIfTrue="1">
      <formula>LEN(TRIM(E354))=0</formula>
    </cfRule>
    <cfRule type="cellIs" dxfId="9093" priority="4033" stopIfTrue="1" operator="between">
      <formula>80.1</formula>
      <formula>100</formula>
    </cfRule>
    <cfRule type="cellIs" dxfId="9092" priority="4034" stopIfTrue="1" operator="between">
      <formula>35.1</formula>
      <formula>80</formula>
    </cfRule>
    <cfRule type="cellIs" dxfId="9091" priority="4035" stopIfTrue="1" operator="between">
      <formula>14.1</formula>
      <formula>35</formula>
    </cfRule>
    <cfRule type="cellIs" dxfId="9090" priority="4036" stopIfTrue="1" operator="between">
      <formula>5.1</formula>
      <formula>14</formula>
    </cfRule>
    <cfRule type="cellIs" dxfId="9089" priority="4037" stopIfTrue="1" operator="between">
      <formula>0</formula>
      <formula>5</formula>
    </cfRule>
    <cfRule type="containsBlanks" dxfId="9088" priority="4038" stopIfTrue="1">
      <formula>LEN(TRIM(E354))=0</formula>
    </cfRule>
  </conditionalFormatting>
  <conditionalFormatting sqref="K22:P25 K33:P35 K27:P29 K31:P31">
    <cfRule type="containsBlanks" dxfId="9087" priority="4025" stopIfTrue="1">
      <formula>LEN(TRIM(K22))=0</formula>
    </cfRule>
    <cfRule type="cellIs" dxfId="9086" priority="4026" stopIfTrue="1" operator="between">
      <formula>79.1</formula>
      <formula>100</formula>
    </cfRule>
    <cfRule type="cellIs" dxfId="9085" priority="4027" stopIfTrue="1" operator="between">
      <formula>34.1</formula>
      <formula>79</formula>
    </cfRule>
    <cfRule type="cellIs" dxfId="9084" priority="4028" stopIfTrue="1" operator="between">
      <formula>13.1</formula>
      <formula>34</formula>
    </cfRule>
    <cfRule type="cellIs" dxfId="9083" priority="4029" stopIfTrue="1" operator="between">
      <formula>5.1</formula>
      <formula>13</formula>
    </cfRule>
    <cfRule type="cellIs" dxfId="9082" priority="4030" stopIfTrue="1" operator="between">
      <formula>0</formula>
      <formula>5</formula>
    </cfRule>
    <cfRule type="containsBlanks" dxfId="9081" priority="4031" stopIfTrue="1">
      <formula>LEN(TRIM(K22))=0</formula>
    </cfRule>
  </conditionalFormatting>
  <conditionalFormatting sqref="Q296">
    <cfRule type="containsBlanks" dxfId="9080" priority="3833" stopIfTrue="1">
      <formula>LEN(TRIM(Q296))=0</formula>
    </cfRule>
    <cfRule type="cellIs" dxfId="9079" priority="3834" stopIfTrue="1" operator="between">
      <formula>80.1</formula>
      <formula>100</formula>
    </cfRule>
    <cfRule type="cellIs" dxfId="9078" priority="3835" stopIfTrue="1" operator="between">
      <formula>35.1</formula>
      <formula>80</formula>
    </cfRule>
    <cfRule type="cellIs" dxfId="9077" priority="3836" stopIfTrue="1" operator="between">
      <formula>14.1</formula>
      <formula>35</formula>
    </cfRule>
    <cfRule type="cellIs" dxfId="9076" priority="3837" stopIfTrue="1" operator="between">
      <formula>5.1</formula>
      <formula>14</formula>
    </cfRule>
    <cfRule type="cellIs" dxfId="9075" priority="3838" stopIfTrue="1" operator="between">
      <formula>0</formula>
      <formula>5</formula>
    </cfRule>
    <cfRule type="containsBlanks" dxfId="9074" priority="3839" stopIfTrue="1">
      <formula>LEN(TRIM(Q296))=0</formula>
    </cfRule>
  </conditionalFormatting>
  <conditionalFormatting sqref="F311:P316 F307:Q307 F305:P305 Q295 J308:Q309 Q297:Q301 F302:Q303 Q304 Q306 F318:P320 F322:P322 J310:P310 Q310:Q316">
    <cfRule type="containsBlanks" dxfId="9073" priority="3932" stopIfTrue="1">
      <formula>LEN(TRIM(F295))=0</formula>
    </cfRule>
    <cfRule type="cellIs" dxfId="9072" priority="3933" stopIfTrue="1" operator="between">
      <formula>80.1</formula>
      <formula>100</formula>
    </cfRule>
    <cfRule type="cellIs" dxfId="9071" priority="3934" stopIfTrue="1" operator="between">
      <formula>35.1</formula>
      <formula>80</formula>
    </cfRule>
    <cfRule type="cellIs" dxfId="9070" priority="3935" stopIfTrue="1" operator="between">
      <formula>14.1</formula>
      <formula>35</formula>
    </cfRule>
    <cfRule type="cellIs" dxfId="9069" priority="3936" stopIfTrue="1" operator="between">
      <formula>5.1</formula>
      <formula>14</formula>
    </cfRule>
    <cfRule type="cellIs" dxfId="9068" priority="3937" stopIfTrue="1" operator="between">
      <formula>0</formula>
      <formula>5</formula>
    </cfRule>
    <cfRule type="containsBlanks" dxfId="9067" priority="3938" stopIfTrue="1">
      <formula>LEN(TRIM(F295))=0</formula>
    </cfRule>
  </conditionalFormatting>
  <conditionalFormatting sqref="Q317:Q319">
    <cfRule type="containsBlanks" dxfId="9066" priority="3890" stopIfTrue="1">
      <formula>LEN(TRIM(Q317))=0</formula>
    </cfRule>
    <cfRule type="cellIs" dxfId="9065" priority="3891" stopIfTrue="1" operator="between">
      <formula>80.1</formula>
      <formula>100</formula>
    </cfRule>
    <cfRule type="cellIs" dxfId="9064" priority="3892" stopIfTrue="1" operator="between">
      <formula>35.1</formula>
      <formula>80</formula>
    </cfRule>
    <cfRule type="cellIs" dxfId="9063" priority="3893" stopIfTrue="1" operator="between">
      <formula>14.1</formula>
      <formula>35</formula>
    </cfRule>
    <cfRule type="cellIs" dxfId="9062" priority="3894" stopIfTrue="1" operator="between">
      <formula>5.1</formula>
      <formula>14</formula>
    </cfRule>
    <cfRule type="cellIs" dxfId="9061" priority="3895" stopIfTrue="1" operator="between">
      <formula>0</formula>
      <formula>5</formula>
    </cfRule>
    <cfRule type="containsBlanks" dxfId="9060" priority="3896" stopIfTrue="1">
      <formula>LEN(TRIM(Q317))=0</formula>
    </cfRule>
  </conditionalFormatting>
  <conditionalFormatting sqref="Q320">
    <cfRule type="containsBlanks" dxfId="9059" priority="3869" stopIfTrue="1">
      <formula>LEN(TRIM(Q320))=0</formula>
    </cfRule>
    <cfRule type="cellIs" dxfId="9058" priority="3870" stopIfTrue="1" operator="between">
      <formula>80.1</formula>
      <formula>100</formula>
    </cfRule>
    <cfRule type="cellIs" dxfId="9057" priority="3871" stopIfTrue="1" operator="between">
      <formula>35.1</formula>
      <formula>80</formula>
    </cfRule>
    <cfRule type="cellIs" dxfId="9056" priority="3872" stopIfTrue="1" operator="between">
      <formula>14.1</formula>
      <formula>35</formula>
    </cfRule>
    <cfRule type="cellIs" dxfId="9055" priority="3873" stopIfTrue="1" operator="between">
      <formula>5.1</formula>
      <formula>14</formula>
    </cfRule>
    <cfRule type="cellIs" dxfId="9054" priority="3874" stopIfTrue="1" operator="between">
      <formula>0</formula>
      <formula>5</formula>
    </cfRule>
    <cfRule type="containsBlanks" dxfId="9053" priority="3875" stopIfTrue="1">
      <formula>LEN(TRIM(Q320))=0</formula>
    </cfRule>
  </conditionalFormatting>
  <conditionalFormatting sqref="Q305">
    <cfRule type="containsBlanks" dxfId="9052" priority="3848" stopIfTrue="1">
      <formula>LEN(TRIM(Q305))=0</formula>
    </cfRule>
    <cfRule type="cellIs" dxfId="9051" priority="3849" stopIfTrue="1" operator="between">
      <formula>80.1</formula>
      <formula>100</formula>
    </cfRule>
    <cfRule type="cellIs" dxfId="9050" priority="3850" stopIfTrue="1" operator="between">
      <formula>35.1</formula>
      <formula>80</formula>
    </cfRule>
    <cfRule type="cellIs" dxfId="9049" priority="3851" stopIfTrue="1" operator="between">
      <formula>14.1</formula>
      <formula>35</formula>
    </cfRule>
    <cfRule type="cellIs" dxfId="9048" priority="3852" stopIfTrue="1" operator="between">
      <formula>5.1</formula>
      <formula>14</formula>
    </cfRule>
    <cfRule type="cellIs" dxfId="9047" priority="3853" stopIfTrue="1" operator="between">
      <formula>0</formula>
      <formula>5</formula>
    </cfRule>
    <cfRule type="containsBlanks" dxfId="9046" priority="3854" stopIfTrue="1">
      <formula>LEN(TRIM(Q305))=0</formula>
    </cfRule>
  </conditionalFormatting>
  <conditionalFormatting sqref="Q321:Q322">
    <cfRule type="containsBlanks" dxfId="9045" priority="3826" stopIfTrue="1">
      <formula>LEN(TRIM(Q321))=0</formula>
    </cfRule>
    <cfRule type="cellIs" dxfId="9044" priority="3827" stopIfTrue="1" operator="between">
      <formula>80.1</formula>
      <formula>100</formula>
    </cfRule>
    <cfRule type="cellIs" dxfId="9043" priority="3828" stopIfTrue="1" operator="between">
      <formula>35.1</formula>
      <formula>80</formula>
    </cfRule>
    <cfRule type="cellIs" dxfId="9042" priority="3829" stopIfTrue="1" operator="between">
      <formula>14.1</formula>
      <formula>35</formula>
    </cfRule>
    <cfRule type="cellIs" dxfId="9041" priority="3830" stopIfTrue="1" operator="between">
      <formula>5.1</formula>
      <formula>14</formula>
    </cfRule>
    <cfRule type="cellIs" dxfId="9040" priority="3831" stopIfTrue="1" operator="between">
      <formula>0</formula>
      <formula>5</formula>
    </cfRule>
    <cfRule type="containsBlanks" dxfId="9039" priority="3832" stopIfTrue="1">
      <formula>LEN(TRIM(Q321))=0</formula>
    </cfRule>
  </conditionalFormatting>
  <conditionalFormatting sqref="E366:P366">
    <cfRule type="containsBlanks" dxfId="9038" priority="3819" stopIfTrue="1">
      <formula>LEN(TRIM(E366))=0</formula>
    </cfRule>
    <cfRule type="cellIs" dxfId="9037" priority="3820" stopIfTrue="1" operator="between">
      <formula>79.1</formula>
      <formula>100</formula>
    </cfRule>
    <cfRule type="cellIs" dxfId="9036" priority="3821" stopIfTrue="1" operator="between">
      <formula>34.1</formula>
      <formula>79</formula>
    </cfRule>
    <cfRule type="cellIs" dxfId="9035" priority="3822" stopIfTrue="1" operator="between">
      <formula>13.1</formula>
      <formula>34</formula>
    </cfRule>
    <cfRule type="cellIs" dxfId="9034" priority="3823" stopIfTrue="1" operator="between">
      <formula>5.1</formula>
      <formula>13</formula>
    </cfRule>
    <cfRule type="cellIs" dxfId="9033" priority="3824" stopIfTrue="1" operator="between">
      <formula>0</formula>
      <formula>5</formula>
    </cfRule>
    <cfRule type="containsBlanks" dxfId="9032" priority="3825" stopIfTrue="1">
      <formula>LEN(TRIM(E366))=0</formula>
    </cfRule>
  </conditionalFormatting>
  <conditionalFormatting sqref="E367:P367">
    <cfRule type="containsBlanks" dxfId="9031" priority="3798" stopIfTrue="1">
      <formula>LEN(TRIM(E367))=0</formula>
    </cfRule>
    <cfRule type="cellIs" dxfId="9030" priority="3799" stopIfTrue="1" operator="between">
      <formula>79.1</formula>
      <formula>100</formula>
    </cfRule>
    <cfRule type="cellIs" dxfId="9029" priority="3800" stopIfTrue="1" operator="between">
      <formula>34.1</formula>
      <formula>79</formula>
    </cfRule>
    <cfRule type="cellIs" dxfId="9028" priority="3801" stopIfTrue="1" operator="between">
      <formula>13.1</formula>
      <formula>34</formula>
    </cfRule>
    <cfRule type="cellIs" dxfId="9027" priority="3802" stopIfTrue="1" operator="between">
      <formula>5.1</formula>
      <formula>13</formula>
    </cfRule>
    <cfRule type="cellIs" dxfId="9026" priority="3803" stopIfTrue="1" operator="between">
      <formula>0</formula>
      <formula>5</formula>
    </cfRule>
    <cfRule type="containsBlanks" dxfId="9025" priority="3804" stopIfTrue="1">
      <formula>LEN(TRIM(E367))=0</formula>
    </cfRule>
  </conditionalFormatting>
  <conditionalFormatting sqref="E361:P361">
    <cfRule type="containsBlanks" dxfId="9024" priority="3791" stopIfTrue="1">
      <formula>LEN(TRIM(E361))=0</formula>
    </cfRule>
    <cfRule type="cellIs" dxfId="9023" priority="3792" stopIfTrue="1" operator="between">
      <formula>79.1</formula>
      <formula>100</formula>
    </cfRule>
    <cfRule type="cellIs" dxfId="9022" priority="3793" stopIfTrue="1" operator="between">
      <formula>34.1</formula>
      <formula>79</formula>
    </cfRule>
    <cfRule type="cellIs" dxfId="9021" priority="3794" stopIfTrue="1" operator="between">
      <formula>13.1</formula>
      <formula>34</formula>
    </cfRule>
    <cfRule type="cellIs" dxfId="9020" priority="3795" stopIfTrue="1" operator="between">
      <formula>5.1</formula>
      <formula>13</formula>
    </cfRule>
    <cfRule type="cellIs" dxfId="9019" priority="3796" stopIfTrue="1" operator="between">
      <formula>0</formula>
      <formula>5</formula>
    </cfRule>
    <cfRule type="containsBlanks" dxfId="9018" priority="3797" stopIfTrue="1">
      <formula>LEN(TRIM(E361))=0</formula>
    </cfRule>
  </conditionalFormatting>
  <conditionalFormatting sqref="E369:P369">
    <cfRule type="containsBlanks" dxfId="9017" priority="3770" stopIfTrue="1">
      <formula>LEN(TRIM(E369))=0</formula>
    </cfRule>
    <cfRule type="cellIs" dxfId="9016" priority="3771" stopIfTrue="1" operator="between">
      <formula>79.1</formula>
      <formula>100</formula>
    </cfRule>
    <cfRule type="cellIs" dxfId="9015" priority="3772" stopIfTrue="1" operator="between">
      <formula>34.1</formula>
      <formula>79</formula>
    </cfRule>
    <cfRule type="cellIs" dxfId="9014" priority="3773" stopIfTrue="1" operator="between">
      <formula>13.1</formula>
      <formula>34</formula>
    </cfRule>
    <cfRule type="cellIs" dxfId="9013" priority="3774" stopIfTrue="1" operator="between">
      <formula>5.1</formula>
      <formula>13</formula>
    </cfRule>
    <cfRule type="cellIs" dxfId="9012" priority="3775" stopIfTrue="1" operator="between">
      <formula>0</formula>
      <formula>5</formula>
    </cfRule>
    <cfRule type="containsBlanks" dxfId="9011" priority="3776" stopIfTrue="1">
      <formula>LEN(TRIM(E369))=0</formula>
    </cfRule>
  </conditionalFormatting>
  <conditionalFormatting sqref="E372:P372">
    <cfRule type="containsBlanks" dxfId="9010" priority="3763" stopIfTrue="1">
      <formula>LEN(TRIM(E372))=0</formula>
    </cfRule>
    <cfRule type="cellIs" dxfId="9009" priority="3764" stopIfTrue="1" operator="between">
      <formula>79.1</formula>
      <formula>100</formula>
    </cfRule>
    <cfRule type="cellIs" dxfId="9008" priority="3765" stopIfTrue="1" operator="between">
      <formula>34.1</formula>
      <formula>79</formula>
    </cfRule>
    <cfRule type="cellIs" dxfId="9007" priority="3766" stopIfTrue="1" operator="between">
      <formula>13.1</formula>
      <formula>34</formula>
    </cfRule>
    <cfRule type="cellIs" dxfId="9006" priority="3767" stopIfTrue="1" operator="between">
      <formula>5.1</formula>
      <formula>13</formula>
    </cfRule>
    <cfRule type="cellIs" dxfId="9005" priority="3768" stopIfTrue="1" operator="between">
      <formula>0</formula>
      <formula>5</formula>
    </cfRule>
    <cfRule type="containsBlanks" dxfId="9004" priority="3769" stopIfTrue="1">
      <formula>LEN(TRIM(E372))=0</formula>
    </cfRule>
  </conditionalFormatting>
  <conditionalFormatting sqref="E357:P357">
    <cfRule type="containsBlanks" dxfId="9003" priority="3756" stopIfTrue="1">
      <formula>LEN(TRIM(E357))=0</formula>
    </cfRule>
    <cfRule type="cellIs" dxfId="9002" priority="3757" stopIfTrue="1" operator="between">
      <formula>79.1</formula>
      <formula>100</formula>
    </cfRule>
    <cfRule type="cellIs" dxfId="9001" priority="3758" stopIfTrue="1" operator="between">
      <formula>34.1</formula>
      <formula>79</formula>
    </cfRule>
    <cfRule type="cellIs" dxfId="9000" priority="3759" stopIfTrue="1" operator="between">
      <formula>13.1</formula>
      <formula>34</formula>
    </cfRule>
    <cfRule type="cellIs" dxfId="8999" priority="3760" stopIfTrue="1" operator="between">
      <formula>5.1</formula>
      <formula>13</formula>
    </cfRule>
    <cfRule type="cellIs" dxfId="8998" priority="3761" stopIfTrue="1" operator="between">
      <formula>0</formula>
      <formula>5</formula>
    </cfRule>
    <cfRule type="containsBlanks" dxfId="8997" priority="3762" stopIfTrue="1">
      <formula>LEN(TRIM(E357))=0</formula>
    </cfRule>
  </conditionalFormatting>
  <conditionalFormatting sqref="E360:H360 J360:N360">
    <cfRule type="containsBlanks" dxfId="8996" priority="3749" stopIfTrue="1">
      <formula>LEN(TRIM(E360))=0</formula>
    </cfRule>
    <cfRule type="cellIs" dxfId="8995" priority="3750" stopIfTrue="1" operator="between">
      <formula>79.1</formula>
      <formula>100</formula>
    </cfRule>
    <cfRule type="cellIs" dxfId="8994" priority="3751" stopIfTrue="1" operator="between">
      <formula>34.1</formula>
      <formula>79</formula>
    </cfRule>
    <cfRule type="cellIs" dxfId="8993" priority="3752" stopIfTrue="1" operator="between">
      <formula>13.1</formula>
      <formula>34</formula>
    </cfRule>
    <cfRule type="cellIs" dxfId="8992" priority="3753" stopIfTrue="1" operator="between">
      <formula>5.1</formula>
      <formula>13</formula>
    </cfRule>
    <cfRule type="cellIs" dxfId="8991" priority="3754" stopIfTrue="1" operator="between">
      <formula>0</formula>
      <formula>5</formula>
    </cfRule>
    <cfRule type="containsBlanks" dxfId="8990" priority="3755" stopIfTrue="1">
      <formula>LEN(TRIM(E360))=0</formula>
    </cfRule>
  </conditionalFormatting>
  <conditionalFormatting sqref="E359:O359 I360">
    <cfRule type="containsBlanks" dxfId="8989" priority="3742" stopIfTrue="1">
      <formula>LEN(TRIM(E359))=0</formula>
    </cfRule>
    <cfRule type="cellIs" dxfId="8988" priority="3743" stopIfTrue="1" operator="between">
      <formula>79.1</formula>
      <formula>100</formula>
    </cfRule>
    <cfRule type="cellIs" dxfId="8987" priority="3744" stopIfTrue="1" operator="between">
      <formula>34.1</formula>
      <formula>79</formula>
    </cfRule>
    <cfRule type="cellIs" dxfId="8986" priority="3745" stopIfTrue="1" operator="between">
      <formula>13.1</formula>
      <formula>34</formula>
    </cfRule>
    <cfRule type="cellIs" dxfId="8985" priority="3746" stopIfTrue="1" operator="between">
      <formula>5.1</formula>
      <formula>13</formula>
    </cfRule>
    <cfRule type="cellIs" dxfId="8984" priority="3747" stopIfTrue="1" operator="between">
      <formula>0</formula>
      <formula>5</formula>
    </cfRule>
    <cfRule type="containsBlanks" dxfId="8983" priority="3748" stopIfTrue="1">
      <formula>LEN(TRIM(E359))=0</formula>
    </cfRule>
  </conditionalFormatting>
  <conditionalFormatting sqref="E352:P352">
    <cfRule type="containsBlanks" dxfId="8982" priority="3735" stopIfTrue="1">
      <formula>LEN(TRIM(E352))=0</formula>
    </cfRule>
    <cfRule type="cellIs" dxfId="8981" priority="3736" stopIfTrue="1" operator="between">
      <formula>79.1</formula>
      <formula>100</formula>
    </cfRule>
    <cfRule type="cellIs" dxfId="8980" priority="3737" stopIfTrue="1" operator="between">
      <formula>34.1</formula>
      <formula>79</formula>
    </cfRule>
    <cfRule type="cellIs" dxfId="8979" priority="3738" stopIfTrue="1" operator="between">
      <formula>13.1</formula>
      <formula>34</formula>
    </cfRule>
    <cfRule type="cellIs" dxfId="8978" priority="3739" stopIfTrue="1" operator="between">
      <formula>5.1</formula>
      <formula>13</formula>
    </cfRule>
    <cfRule type="cellIs" dxfId="8977" priority="3740" stopIfTrue="1" operator="between">
      <formula>0</formula>
      <formula>5</formula>
    </cfRule>
    <cfRule type="containsBlanks" dxfId="8976" priority="3741" stopIfTrue="1">
      <formula>LEN(TRIM(E352))=0</formula>
    </cfRule>
  </conditionalFormatting>
  <conditionalFormatting sqref="E368:M368">
    <cfRule type="containsBlanks" dxfId="8975" priority="3714" stopIfTrue="1">
      <formula>LEN(TRIM(E368))=0</formula>
    </cfRule>
    <cfRule type="cellIs" dxfId="8974" priority="3715" stopIfTrue="1" operator="between">
      <formula>79.1</formula>
      <formula>100</formula>
    </cfRule>
    <cfRule type="cellIs" dxfId="8973" priority="3716" stopIfTrue="1" operator="between">
      <formula>34.1</formula>
      <formula>79</formula>
    </cfRule>
    <cfRule type="cellIs" dxfId="8972" priority="3717" stopIfTrue="1" operator="between">
      <formula>13.1</formula>
      <formula>34</formula>
    </cfRule>
    <cfRule type="cellIs" dxfId="8971" priority="3718" stopIfTrue="1" operator="between">
      <formula>5.1</formula>
      <formula>13</formula>
    </cfRule>
    <cfRule type="cellIs" dxfId="8970" priority="3719" stopIfTrue="1" operator="between">
      <formula>0</formula>
      <formula>5</formula>
    </cfRule>
    <cfRule type="containsBlanks" dxfId="8969" priority="3720" stopIfTrue="1">
      <formula>LEN(TRIM(E368))=0</formula>
    </cfRule>
  </conditionalFormatting>
  <conditionalFormatting sqref="E371:N371">
    <cfRule type="containsBlanks" dxfId="8968" priority="3700" stopIfTrue="1">
      <formula>LEN(TRIM(E371))=0</formula>
    </cfRule>
    <cfRule type="cellIs" dxfId="8967" priority="3701" stopIfTrue="1" operator="between">
      <formula>79.1</formula>
      <formula>100</formula>
    </cfRule>
    <cfRule type="cellIs" dxfId="8966" priority="3702" stopIfTrue="1" operator="between">
      <formula>34.1</formula>
      <formula>79</formula>
    </cfRule>
    <cfRule type="cellIs" dxfId="8965" priority="3703" stopIfTrue="1" operator="between">
      <formula>13.1</formula>
      <formula>34</formula>
    </cfRule>
    <cfRule type="cellIs" dxfId="8964" priority="3704" stopIfTrue="1" operator="between">
      <formula>5.1</formula>
      <formula>13</formula>
    </cfRule>
    <cfRule type="cellIs" dxfId="8963" priority="3705" stopIfTrue="1" operator="between">
      <formula>0</formula>
      <formula>5</formula>
    </cfRule>
    <cfRule type="containsBlanks" dxfId="8962" priority="3706" stopIfTrue="1">
      <formula>LEN(TRIM(E371))=0</formula>
    </cfRule>
  </conditionalFormatting>
  <conditionalFormatting sqref="E365:O365">
    <cfRule type="containsBlanks" dxfId="8961" priority="3686" stopIfTrue="1">
      <formula>LEN(TRIM(E365))=0</formula>
    </cfRule>
    <cfRule type="cellIs" dxfId="8960" priority="3687" stopIfTrue="1" operator="between">
      <formula>79.1</formula>
      <formula>100</formula>
    </cfRule>
    <cfRule type="cellIs" dxfId="8959" priority="3688" stopIfTrue="1" operator="between">
      <formula>34.1</formula>
      <formula>79</formula>
    </cfRule>
    <cfRule type="cellIs" dxfId="8958" priority="3689" stopIfTrue="1" operator="between">
      <formula>13.1</formula>
      <formula>34</formula>
    </cfRule>
    <cfRule type="cellIs" dxfId="8957" priority="3690" stopIfTrue="1" operator="between">
      <formula>5.1</formula>
      <formula>13</formula>
    </cfRule>
    <cfRule type="cellIs" dxfId="8956" priority="3691" stopIfTrue="1" operator="between">
      <formula>0</formula>
      <formula>5</formula>
    </cfRule>
    <cfRule type="containsBlanks" dxfId="8955" priority="3692" stopIfTrue="1">
      <formula>LEN(TRIM(E365))=0</formula>
    </cfRule>
  </conditionalFormatting>
  <conditionalFormatting sqref="E358:O358">
    <cfRule type="containsBlanks" dxfId="8954" priority="3658" stopIfTrue="1">
      <formula>LEN(TRIM(E358))=0</formula>
    </cfRule>
    <cfRule type="cellIs" dxfId="8953" priority="3659" stopIfTrue="1" operator="between">
      <formula>79.1</formula>
      <formula>100</formula>
    </cfRule>
    <cfRule type="cellIs" dxfId="8952" priority="3660" stopIfTrue="1" operator="between">
      <formula>34.1</formula>
      <formula>79</formula>
    </cfRule>
    <cfRule type="cellIs" dxfId="8951" priority="3661" stopIfTrue="1" operator="between">
      <formula>13.1</formula>
      <formula>34</formula>
    </cfRule>
    <cfRule type="cellIs" dxfId="8950" priority="3662" stopIfTrue="1" operator="between">
      <formula>5.1</formula>
      <formula>13</formula>
    </cfRule>
    <cfRule type="cellIs" dxfId="8949" priority="3663" stopIfTrue="1" operator="between">
      <formula>0</formula>
      <formula>5</formula>
    </cfRule>
    <cfRule type="containsBlanks" dxfId="8948" priority="3664" stopIfTrue="1">
      <formula>LEN(TRIM(E358))=0</formula>
    </cfRule>
  </conditionalFormatting>
  <conditionalFormatting sqref="E353:O353 G354">
    <cfRule type="containsBlanks" dxfId="8947" priority="3651" stopIfTrue="1">
      <formula>LEN(TRIM(E353))=0</formula>
    </cfRule>
    <cfRule type="cellIs" dxfId="8946" priority="3652" stopIfTrue="1" operator="between">
      <formula>79.1</formula>
      <formula>100</formula>
    </cfRule>
    <cfRule type="cellIs" dxfId="8945" priority="3653" stopIfTrue="1" operator="between">
      <formula>34.1</formula>
      <formula>79</formula>
    </cfRule>
    <cfRule type="cellIs" dxfId="8944" priority="3654" stopIfTrue="1" operator="between">
      <formula>13.1</formula>
      <formula>34</formula>
    </cfRule>
    <cfRule type="cellIs" dxfId="8943" priority="3655" stopIfTrue="1" operator="between">
      <formula>5.1</formula>
      <formula>13</formula>
    </cfRule>
    <cfRule type="cellIs" dxfId="8942" priority="3656" stopIfTrue="1" operator="between">
      <formula>0</formula>
      <formula>5</formula>
    </cfRule>
    <cfRule type="containsBlanks" dxfId="8941" priority="3657" stopIfTrue="1">
      <formula>LEN(TRIM(E353))=0</formula>
    </cfRule>
  </conditionalFormatting>
  <conditionalFormatting sqref="Q92">
    <cfRule type="containsBlanks" dxfId="8940" priority="3103" stopIfTrue="1">
      <formula>LEN(TRIM(Q92))=0</formula>
    </cfRule>
    <cfRule type="cellIs" dxfId="8939" priority="3104" stopIfTrue="1" operator="between">
      <formula>80.1</formula>
      <formula>100</formula>
    </cfRule>
    <cfRule type="cellIs" dxfId="8938" priority="3105" stopIfTrue="1" operator="between">
      <formula>35.1</formula>
      <formula>80</formula>
    </cfRule>
    <cfRule type="cellIs" dxfId="8937" priority="3106" stopIfTrue="1" operator="between">
      <formula>14.1</formula>
      <formula>35</formula>
    </cfRule>
    <cfRule type="cellIs" dxfId="8936" priority="3107" stopIfTrue="1" operator="between">
      <formula>5.1</formula>
      <formula>14</formula>
    </cfRule>
    <cfRule type="cellIs" dxfId="8935" priority="3108" stopIfTrue="1" operator="between">
      <formula>0</formula>
      <formula>5</formula>
    </cfRule>
    <cfRule type="containsBlanks" dxfId="8934" priority="3109" stopIfTrue="1">
      <formula>LEN(TRIM(Q92))=0</formula>
    </cfRule>
  </conditionalFormatting>
  <conditionalFormatting sqref="E209 I209:P209">
    <cfRule type="containsBlanks" dxfId="8933" priority="3291" stopIfTrue="1">
      <formula>LEN(TRIM(E209))=0</formula>
    </cfRule>
    <cfRule type="cellIs" dxfId="8932" priority="3292" stopIfTrue="1" operator="between">
      <formula>80.1</formula>
      <formula>100</formula>
    </cfRule>
    <cfRule type="cellIs" dxfId="8931" priority="3293" stopIfTrue="1" operator="between">
      <formula>35.1</formula>
      <formula>80</formula>
    </cfRule>
    <cfRule type="cellIs" dxfId="8930" priority="3294" stopIfTrue="1" operator="between">
      <formula>14.1</formula>
      <formula>35</formula>
    </cfRule>
    <cfRule type="cellIs" dxfId="8929" priority="3295" stopIfTrue="1" operator="between">
      <formula>5.1</formula>
      <formula>14</formula>
    </cfRule>
    <cfRule type="cellIs" dxfId="8928" priority="3296" stopIfTrue="1" operator="between">
      <formula>0</formula>
      <formula>5</formula>
    </cfRule>
    <cfRule type="containsBlanks" dxfId="8927" priority="3297" stopIfTrue="1">
      <formula>LEN(TRIM(E209))=0</formula>
    </cfRule>
  </conditionalFormatting>
  <conditionalFormatting sqref="F209:H209">
    <cfRule type="containsBlanks" dxfId="8926" priority="3284" stopIfTrue="1">
      <formula>LEN(TRIM(F209))=0</formula>
    </cfRule>
    <cfRule type="cellIs" dxfId="8925" priority="3285" stopIfTrue="1" operator="between">
      <formula>80.1</formula>
      <formula>100</formula>
    </cfRule>
    <cfRule type="cellIs" dxfId="8924" priority="3286" stopIfTrue="1" operator="between">
      <formula>35.1</formula>
      <formula>80</formula>
    </cfRule>
    <cfRule type="cellIs" dxfId="8923" priority="3287" stopIfTrue="1" operator="between">
      <formula>14.1</formula>
      <formula>35</formula>
    </cfRule>
    <cfRule type="cellIs" dxfId="8922" priority="3288" stopIfTrue="1" operator="between">
      <formula>5.1</formula>
      <formula>14</formula>
    </cfRule>
    <cfRule type="cellIs" dxfId="8921" priority="3289" stopIfTrue="1" operator="between">
      <formula>0</formula>
      <formula>5</formula>
    </cfRule>
    <cfRule type="containsBlanks" dxfId="8920" priority="3290" stopIfTrue="1">
      <formula>LEN(TRIM(F209))=0</formula>
    </cfRule>
  </conditionalFormatting>
  <conditionalFormatting sqref="E210:L210">
    <cfRule type="containsBlanks" dxfId="8919" priority="3277" stopIfTrue="1">
      <formula>LEN(TRIM(E210))=0</formula>
    </cfRule>
    <cfRule type="cellIs" dxfId="8918" priority="3278" stopIfTrue="1" operator="between">
      <formula>80.1</formula>
      <formula>100</formula>
    </cfRule>
    <cfRule type="cellIs" dxfId="8917" priority="3279" stopIfTrue="1" operator="between">
      <formula>35.1</formula>
      <formula>80</formula>
    </cfRule>
    <cfRule type="cellIs" dxfId="8916" priority="3280" stopIfTrue="1" operator="between">
      <formula>14.1</formula>
      <formula>35</formula>
    </cfRule>
    <cfRule type="cellIs" dxfId="8915" priority="3281" stopIfTrue="1" operator="between">
      <formula>5.1</formula>
      <formula>14</formula>
    </cfRule>
    <cfRule type="cellIs" dxfId="8914" priority="3282" stopIfTrue="1" operator="between">
      <formula>0</formula>
      <formula>5</formula>
    </cfRule>
    <cfRule type="containsBlanks" dxfId="8913" priority="3283" stopIfTrue="1">
      <formula>LEN(TRIM(E210))=0</formula>
    </cfRule>
  </conditionalFormatting>
  <conditionalFormatting sqref="E215:L215 N215">
    <cfRule type="containsBlanks" dxfId="8912" priority="3270" stopIfTrue="1">
      <formula>LEN(TRIM(E215))=0</formula>
    </cfRule>
    <cfRule type="cellIs" dxfId="8911" priority="3271" stopIfTrue="1" operator="between">
      <formula>80.1</formula>
      <formula>100</formula>
    </cfRule>
    <cfRule type="cellIs" dxfId="8910" priority="3272" stopIfTrue="1" operator="between">
      <formula>35.1</formula>
      <formula>80</formula>
    </cfRule>
    <cfRule type="cellIs" dxfId="8909" priority="3273" stopIfTrue="1" operator="between">
      <formula>14.1</formula>
      <formula>35</formula>
    </cfRule>
    <cfRule type="cellIs" dxfId="8908" priority="3274" stopIfTrue="1" operator="between">
      <formula>5.1</formula>
      <formula>14</formula>
    </cfRule>
    <cfRule type="cellIs" dxfId="8907" priority="3275" stopIfTrue="1" operator="between">
      <formula>0</formula>
      <formula>5</formula>
    </cfRule>
    <cfRule type="containsBlanks" dxfId="8906" priority="3276" stopIfTrue="1">
      <formula>LEN(TRIM(E215))=0</formula>
    </cfRule>
  </conditionalFormatting>
  <conditionalFormatting sqref="E216:M216">
    <cfRule type="containsBlanks" dxfId="8905" priority="3263" stopIfTrue="1">
      <formula>LEN(TRIM(E216))=0</formula>
    </cfRule>
    <cfRule type="cellIs" dxfId="8904" priority="3264" stopIfTrue="1" operator="between">
      <formula>80.1</formula>
      <formula>100</formula>
    </cfRule>
    <cfRule type="cellIs" dxfId="8903" priority="3265" stopIfTrue="1" operator="between">
      <formula>35.1</formula>
      <formula>80</formula>
    </cfRule>
    <cfRule type="cellIs" dxfId="8902" priority="3266" stopIfTrue="1" operator="between">
      <formula>14.1</formula>
      <formula>35</formula>
    </cfRule>
    <cfRule type="cellIs" dxfId="8901" priority="3267" stopIfTrue="1" operator="between">
      <formula>5.1</formula>
      <formula>14</formula>
    </cfRule>
    <cfRule type="cellIs" dxfId="8900" priority="3268" stopIfTrue="1" operator="between">
      <formula>0</formula>
      <formula>5</formula>
    </cfRule>
    <cfRule type="containsBlanks" dxfId="8899" priority="3269" stopIfTrue="1">
      <formula>LEN(TRIM(E216))=0</formula>
    </cfRule>
  </conditionalFormatting>
  <conditionalFormatting sqref="E218:M218">
    <cfRule type="containsBlanks" dxfId="8898" priority="3256" stopIfTrue="1">
      <formula>LEN(TRIM(E218))=0</formula>
    </cfRule>
    <cfRule type="cellIs" dxfId="8897" priority="3257" stopIfTrue="1" operator="between">
      <formula>80.1</formula>
      <formula>100</formula>
    </cfRule>
    <cfRule type="cellIs" dxfId="8896" priority="3258" stopIfTrue="1" operator="between">
      <formula>35.1</formula>
      <formula>80</formula>
    </cfRule>
    <cfRule type="cellIs" dxfId="8895" priority="3259" stopIfTrue="1" operator="between">
      <formula>14.1</formula>
      <formula>35</formula>
    </cfRule>
    <cfRule type="cellIs" dxfId="8894" priority="3260" stopIfTrue="1" operator="between">
      <formula>5.1</formula>
      <formula>14</formula>
    </cfRule>
    <cfRule type="cellIs" dxfId="8893" priority="3261" stopIfTrue="1" operator="between">
      <formula>0</formula>
      <formula>5</formula>
    </cfRule>
    <cfRule type="containsBlanks" dxfId="8892" priority="3262" stopIfTrue="1">
      <formula>LEN(TRIM(E218))=0</formula>
    </cfRule>
  </conditionalFormatting>
  <conditionalFormatting sqref="R150 R252 R255:R259 R269:R345 R347:R451 R261:R263 R99:R148 R231:R249 R12:R90 R153:R228">
    <cfRule type="cellIs" dxfId="8891" priority="3233" stopIfTrue="1" operator="equal">
      <formula>"NO"</formula>
    </cfRule>
  </conditionalFormatting>
  <conditionalFormatting sqref="R11">
    <cfRule type="cellIs" dxfId="8890" priority="3225" stopIfTrue="1" operator="equal">
      <formula>"NO"</formula>
    </cfRule>
  </conditionalFormatting>
  <conditionalFormatting sqref="S150 S252 S255:S259 S269:S345 S347:S476 S261:S263 S99:S148 S231:S249 S11:S90 S153:S228">
    <cfRule type="cellIs" dxfId="8889" priority="3224" stopIfTrue="1" operator="equal">
      <formula>"INVIABLE SANITARIAMENTE"</formula>
    </cfRule>
  </conditionalFormatting>
  <conditionalFormatting sqref="Q150 Q252 Q269:Q302 Q255:Q259">
    <cfRule type="containsBlanks" dxfId="8888" priority="3217" stopIfTrue="1">
      <formula>LEN(TRIM(Q150))=0</formula>
    </cfRule>
    <cfRule type="cellIs" dxfId="8887" priority="3218" stopIfTrue="1" operator="between">
      <formula>80.1</formula>
      <formula>100</formula>
    </cfRule>
    <cfRule type="cellIs" dxfId="8886" priority="3219" stopIfTrue="1" operator="between">
      <formula>35.1</formula>
      <formula>80</formula>
    </cfRule>
    <cfRule type="cellIs" dxfId="8885" priority="3220" stopIfTrue="1" operator="between">
      <formula>14.1</formula>
      <formula>35</formula>
    </cfRule>
    <cfRule type="cellIs" dxfId="8884" priority="3221" stopIfTrue="1" operator="between">
      <formula>5.1</formula>
      <formula>14</formula>
    </cfRule>
    <cfRule type="cellIs" dxfId="8883" priority="3222" stopIfTrue="1" operator="between">
      <formula>0</formula>
      <formula>5</formula>
    </cfRule>
    <cfRule type="containsBlanks" dxfId="8882" priority="3223" stopIfTrue="1">
      <formula>LEN(TRIM(Q150))=0</formula>
    </cfRule>
  </conditionalFormatting>
  <conditionalFormatting sqref="S150 S252 S255:S259 S269:S345 S347:S476 S261:S263 S99:S148 S231:S249 S11:S90 S153:S228">
    <cfRule type="containsText" dxfId="8881" priority="3212" stopIfTrue="1" operator="containsText" text="INVIABLE SANITARIAMENTE">
      <formula>NOT(ISERROR(SEARCH("INVIABLE SANITARIAMENTE",S11)))</formula>
    </cfRule>
    <cfRule type="containsText" dxfId="8880" priority="3213" stopIfTrue="1" operator="containsText" text="ALTO">
      <formula>NOT(ISERROR(SEARCH("ALTO",S11)))</formula>
    </cfRule>
    <cfRule type="containsText" dxfId="8879" priority="3214" stopIfTrue="1" operator="containsText" text="MEDIO">
      <formula>NOT(ISERROR(SEARCH("MEDIO",S11)))</formula>
    </cfRule>
    <cfRule type="containsText" dxfId="8878" priority="3215" stopIfTrue="1" operator="containsText" text="BAJO">
      <formula>NOT(ISERROR(SEARCH("BAJO",S11)))</formula>
    </cfRule>
    <cfRule type="containsText" dxfId="8877" priority="3216" stopIfTrue="1" operator="containsText" text="SIN RIESGO">
      <formula>NOT(ISERROR(SEARCH("SIN RIESGO",S11)))</formula>
    </cfRule>
  </conditionalFormatting>
  <conditionalFormatting sqref="S150 S252 S255:S259 S269:S345 S347:S476 S261:S263 S99:S148 S231:S249 S11:S90 S153:S228">
    <cfRule type="containsText" dxfId="8876" priority="3211" stopIfTrue="1" operator="containsText" text="SIN RIESGO">
      <formula>NOT(ISERROR(SEARCH("SIN RIESGO",S11)))</formula>
    </cfRule>
  </conditionalFormatting>
  <conditionalFormatting sqref="E12:P12 E18:P18 E20:P21 E16:H16 E13:O15 P13:P17">
    <cfRule type="containsBlanks" dxfId="8875" priority="3204" stopIfTrue="1">
      <formula>LEN(TRIM(E12))=0</formula>
    </cfRule>
    <cfRule type="cellIs" dxfId="8874" priority="3205" stopIfTrue="1" operator="between">
      <formula>79.1</formula>
      <formula>100</formula>
    </cfRule>
    <cfRule type="cellIs" dxfId="8873" priority="3206" stopIfTrue="1" operator="between">
      <formula>34.1</formula>
      <formula>79</formula>
    </cfRule>
    <cfRule type="cellIs" dxfId="8872" priority="3207" stopIfTrue="1" operator="between">
      <formula>13.1</formula>
      <formula>34</formula>
    </cfRule>
    <cfRule type="cellIs" dxfId="8871" priority="3208" stopIfTrue="1" operator="between">
      <formula>5.1</formula>
      <formula>13</formula>
    </cfRule>
    <cfRule type="cellIs" dxfId="8870" priority="3209" stopIfTrue="1" operator="between">
      <formula>0</formula>
      <formula>5</formula>
    </cfRule>
    <cfRule type="containsBlanks" dxfId="8869" priority="3210" stopIfTrue="1">
      <formula>LEN(TRIM(E12))=0</formula>
    </cfRule>
  </conditionalFormatting>
  <conditionalFormatting sqref="Q98">
    <cfRule type="containsBlanks" dxfId="8868" priority="3190" stopIfTrue="1">
      <formula>LEN(TRIM(Q98))=0</formula>
    </cfRule>
    <cfRule type="cellIs" dxfId="8867" priority="3191" stopIfTrue="1" operator="between">
      <formula>80.1</formula>
      <formula>100</formula>
    </cfRule>
    <cfRule type="cellIs" dxfId="8866" priority="3192" stopIfTrue="1" operator="between">
      <formula>35.1</formula>
      <formula>80</formula>
    </cfRule>
    <cfRule type="cellIs" dxfId="8865" priority="3193" stopIfTrue="1" operator="between">
      <formula>14.1</formula>
      <formula>35</formula>
    </cfRule>
    <cfRule type="cellIs" dxfId="8864" priority="3194" stopIfTrue="1" operator="between">
      <formula>5.1</formula>
      <formula>14</formula>
    </cfRule>
    <cfRule type="cellIs" dxfId="8863" priority="3195" stopIfTrue="1" operator="between">
      <formula>0</formula>
      <formula>5</formula>
    </cfRule>
    <cfRule type="containsBlanks" dxfId="8862" priority="3196" stopIfTrue="1">
      <formula>LEN(TRIM(Q98))=0</formula>
    </cfRule>
  </conditionalFormatting>
  <conditionalFormatting sqref="R98">
    <cfRule type="cellIs" dxfId="8861" priority="3189" stopIfTrue="1" operator="equal">
      <formula>"NO"</formula>
    </cfRule>
  </conditionalFormatting>
  <conditionalFormatting sqref="S98">
    <cfRule type="cellIs" dxfId="8860" priority="3188" stopIfTrue="1" operator="equal">
      <formula>"INVIABLE SANITARIAMENTE"</formula>
    </cfRule>
  </conditionalFormatting>
  <conditionalFormatting sqref="Q98">
    <cfRule type="containsBlanks" dxfId="8859" priority="3181" stopIfTrue="1">
      <formula>LEN(TRIM(Q98))=0</formula>
    </cfRule>
    <cfRule type="cellIs" dxfId="8858" priority="3182" stopIfTrue="1" operator="between">
      <formula>80.1</formula>
      <formula>100</formula>
    </cfRule>
    <cfRule type="cellIs" dxfId="8857" priority="3183" stopIfTrue="1" operator="between">
      <formula>35.1</formula>
      <formula>80</formula>
    </cfRule>
    <cfRule type="cellIs" dxfId="8856" priority="3184" stopIfTrue="1" operator="between">
      <formula>14.1</formula>
      <formula>35</formula>
    </cfRule>
    <cfRule type="cellIs" dxfId="8855" priority="3185" stopIfTrue="1" operator="between">
      <formula>5.1</formula>
      <formula>14</formula>
    </cfRule>
    <cfRule type="cellIs" dxfId="8854" priority="3186" stopIfTrue="1" operator="between">
      <formula>0</formula>
      <formula>5</formula>
    </cfRule>
    <cfRule type="containsBlanks" dxfId="8853" priority="3187" stopIfTrue="1">
      <formula>LEN(TRIM(Q98))=0</formula>
    </cfRule>
  </conditionalFormatting>
  <conditionalFormatting sqref="S98">
    <cfRule type="containsText" dxfId="8852" priority="3176" stopIfTrue="1" operator="containsText" text="INVIABLE SANITARIAMENTE">
      <formula>NOT(ISERROR(SEARCH("INVIABLE SANITARIAMENTE",S98)))</formula>
    </cfRule>
    <cfRule type="containsText" dxfId="8851" priority="3177" stopIfTrue="1" operator="containsText" text="ALTO">
      <formula>NOT(ISERROR(SEARCH("ALTO",S98)))</formula>
    </cfRule>
    <cfRule type="containsText" dxfId="8850" priority="3178" stopIfTrue="1" operator="containsText" text="MEDIO">
      <formula>NOT(ISERROR(SEARCH("MEDIO",S98)))</formula>
    </cfRule>
    <cfRule type="containsText" dxfId="8849" priority="3179" stopIfTrue="1" operator="containsText" text="BAJO">
      <formula>NOT(ISERROR(SEARCH("BAJO",S98)))</formula>
    </cfRule>
    <cfRule type="containsText" dxfId="8848" priority="3180" stopIfTrue="1" operator="containsText" text="SIN RIESGO">
      <formula>NOT(ISERROR(SEARCH("SIN RIESGO",S98)))</formula>
    </cfRule>
  </conditionalFormatting>
  <conditionalFormatting sqref="S98">
    <cfRule type="containsText" dxfId="8847" priority="3175" stopIfTrue="1" operator="containsText" text="SIN RIESGO">
      <formula>NOT(ISERROR(SEARCH("SIN RIESGO",S98)))</formula>
    </cfRule>
  </conditionalFormatting>
  <conditionalFormatting sqref="E91:P91">
    <cfRule type="containsBlanks" dxfId="8846" priority="3139" stopIfTrue="1">
      <formula>LEN(TRIM(E91))=0</formula>
    </cfRule>
    <cfRule type="cellIs" dxfId="8845" priority="3140" stopIfTrue="1" operator="between">
      <formula>79.1</formula>
      <formula>100</formula>
    </cfRule>
    <cfRule type="cellIs" dxfId="8844" priority="3141" stopIfTrue="1" operator="between">
      <formula>34.1</formula>
      <formula>79</formula>
    </cfRule>
    <cfRule type="cellIs" dxfId="8843" priority="3142" stopIfTrue="1" operator="between">
      <formula>13.1</formula>
      <formula>34</formula>
    </cfRule>
    <cfRule type="cellIs" dxfId="8842" priority="3143" stopIfTrue="1" operator="between">
      <formula>5.1</formula>
      <formula>13</formula>
    </cfRule>
    <cfRule type="cellIs" dxfId="8841" priority="3144" stopIfTrue="1" operator="between">
      <formula>0</formula>
      <formula>5</formula>
    </cfRule>
    <cfRule type="containsBlanks" dxfId="8840" priority="3145" stopIfTrue="1">
      <formula>LEN(TRIM(E91))=0</formula>
    </cfRule>
  </conditionalFormatting>
  <conditionalFormatting sqref="Q91">
    <cfRule type="containsBlanks" dxfId="8839" priority="3132" stopIfTrue="1">
      <formula>LEN(TRIM(Q91))=0</formula>
    </cfRule>
    <cfRule type="cellIs" dxfId="8838" priority="3133" stopIfTrue="1" operator="between">
      <formula>80.1</formula>
      <formula>100</formula>
    </cfRule>
    <cfRule type="cellIs" dxfId="8837" priority="3134" stopIfTrue="1" operator="between">
      <formula>35.1</formula>
      <formula>80</formula>
    </cfRule>
    <cfRule type="cellIs" dxfId="8836" priority="3135" stopIfTrue="1" operator="between">
      <formula>14.1</formula>
      <formula>35</formula>
    </cfRule>
    <cfRule type="cellIs" dxfId="8835" priority="3136" stopIfTrue="1" operator="between">
      <formula>5.1</formula>
      <formula>14</formula>
    </cfRule>
    <cfRule type="cellIs" dxfId="8834" priority="3137" stopIfTrue="1" operator="between">
      <formula>0</formula>
      <formula>5</formula>
    </cfRule>
    <cfRule type="containsBlanks" dxfId="8833" priority="3138" stopIfTrue="1">
      <formula>LEN(TRIM(Q91))=0</formula>
    </cfRule>
  </conditionalFormatting>
  <conditionalFormatting sqref="R91">
    <cfRule type="cellIs" dxfId="8832" priority="3131" stopIfTrue="1" operator="equal">
      <formula>"NO"</formula>
    </cfRule>
  </conditionalFormatting>
  <conditionalFormatting sqref="S91">
    <cfRule type="cellIs" dxfId="8831" priority="3130" stopIfTrue="1" operator="equal">
      <formula>"INVIABLE SANITARIAMENTE"</formula>
    </cfRule>
  </conditionalFormatting>
  <conditionalFormatting sqref="Q91">
    <cfRule type="containsBlanks" dxfId="8830" priority="3123" stopIfTrue="1">
      <formula>LEN(TRIM(Q91))=0</formula>
    </cfRule>
    <cfRule type="cellIs" dxfId="8829" priority="3124" stopIfTrue="1" operator="between">
      <formula>80.1</formula>
      <formula>100</formula>
    </cfRule>
    <cfRule type="cellIs" dxfId="8828" priority="3125" stopIfTrue="1" operator="between">
      <formula>35.1</formula>
      <formula>80</formula>
    </cfRule>
    <cfRule type="cellIs" dxfId="8827" priority="3126" stopIfTrue="1" operator="between">
      <formula>14.1</formula>
      <formula>35</formula>
    </cfRule>
    <cfRule type="cellIs" dxfId="8826" priority="3127" stopIfTrue="1" operator="between">
      <formula>5.1</formula>
      <formula>14</formula>
    </cfRule>
    <cfRule type="cellIs" dxfId="8825" priority="3128" stopIfTrue="1" operator="between">
      <formula>0</formula>
      <formula>5</formula>
    </cfRule>
    <cfRule type="containsBlanks" dxfId="8824" priority="3129" stopIfTrue="1">
      <formula>LEN(TRIM(Q91))=0</formula>
    </cfRule>
  </conditionalFormatting>
  <conditionalFormatting sqref="S91">
    <cfRule type="containsText" dxfId="8823" priority="3118" stopIfTrue="1" operator="containsText" text="INVIABLE SANITARIAMENTE">
      <formula>NOT(ISERROR(SEARCH("INVIABLE SANITARIAMENTE",S91)))</formula>
    </cfRule>
    <cfRule type="containsText" dxfId="8822" priority="3119" stopIfTrue="1" operator="containsText" text="ALTO">
      <formula>NOT(ISERROR(SEARCH("ALTO",S91)))</formula>
    </cfRule>
    <cfRule type="containsText" dxfId="8821" priority="3120" stopIfTrue="1" operator="containsText" text="MEDIO">
      <formula>NOT(ISERROR(SEARCH("MEDIO",S91)))</formula>
    </cfRule>
    <cfRule type="containsText" dxfId="8820" priority="3121" stopIfTrue="1" operator="containsText" text="BAJO">
      <formula>NOT(ISERROR(SEARCH("BAJO",S91)))</formula>
    </cfRule>
    <cfRule type="containsText" dxfId="8819" priority="3122" stopIfTrue="1" operator="containsText" text="SIN RIESGO">
      <formula>NOT(ISERROR(SEARCH("SIN RIESGO",S91)))</formula>
    </cfRule>
  </conditionalFormatting>
  <conditionalFormatting sqref="S91">
    <cfRule type="containsText" dxfId="8818" priority="3117" stopIfTrue="1" operator="containsText" text="SIN RIESGO">
      <formula>NOT(ISERROR(SEARCH("SIN RIESGO",S91)))</formula>
    </cfRule>
  </conditionalFormatting>
  <conditionalFormatting sqref="R92">
    <cfRule type="cellIs" dxfId="8817" priority="3102" stopIfTrue="1" operator="equal">
      <formula>"NO"</formula>
    </cfRule>
  </conditionalFormatting>
  <conditionalFormatting sqref="S92">
    <cfRule type="cellIs" dxfId="8816" priority="3101" stopIfTrue="1" operator="equal">
      <formula>"INVIABLE SANITARIAMENTE"</formula>
    </cfRule>
  </conditionalFormatting>
  <conditionalFormatting sqref="Q92">
    <cfRule type="containsBlanks" dxfId="8815" priority="3094" stopIfTrue="1">
      <formula>LEN(TRIM(Q92))=0</formula>
    </cfRule>
    <cfRule type="cellIs" dxfId="8814" priority="3095" stopIfTrue="1" operator="between">
      <formula>80.1</formula>
      <formula>100</formula>
    </cfRule>
    <cfRule type="cellIs" dxfId="8813" priority="3096" stopIfTrue="1" operator="between">
      <formula>35.1</formula>
      <formula>80</formula>
    </cfRule>
    <cfRule type="cellIs" dxfId="8812" priority="3097" stopIfTrue="1" operator="between">
      <formula>14.1</formula>
      <formula>35</formula>
    </cfRule>
    <cfRule type="cellIs" dxfId="8811" priority="3098" stopIfTrue="1" operator="between">
      <formula>5.1</formula>
      <formula>14</formula>
    </cfRule>
    <cfRule type="cellIs" dxfId="8810" priority="3099" stopIfTrue="1" operator="between">
      <formula>0</formula>
      <formula>5</formula>
    </cfRule>
    <cfRule type="containsBlanks" dxfId="8809" priority="3100" stopIfTrue="1">
      <formula>LEN(TRIM(Q92))=0</formula>
    </cfRule>
  </conditionalFormatting>
  <conditionalFormatting sqref="S92">
    <cfRule type="containsText" dxfId="8808" priority="3089" stopIfTrue="1" operator="containsText" text="INVIABLE SANITARIAMENTE">
      <formula>NOT(ISERROR(SEARCH("INVIABLE SANITARIAMENTE",S92)))</formula>
    </cfRule>
    <cfRule type="containsText" dxfId="8807" priority="3090" stopIfTrue="1" operator="containsText" text="ALTO">
      <formula>NOT(ISERROR(SEARCH("ALTO",S92)))</formula>
    </cfRule>
    <cfRule type="containsText" dxfId="8806" priority="3091" stopIfTrue="1" operator="containsText" text="MEDIO">
      <formula>NOT(ISERROR(SEARCH("MEDIO",S92)))</formula>
    </cfRule>
    <cfRule type="containsText" dxfId="8805" priority="3092" stopIfTrue="1" operator="containsText" text="BAJO">
      <formula>NOT(ISERROR(SEARCH("BAJO",S92)))</formula>
    </cfRule>
    <cfRule type="containsText" dxfId="8804" priority="3093" stopIfTrue="1" operator="containsText" text="SIN RIESGO">
      <formula>NOT(ISERROR(SEARCH("SIN RIESGO",S92)))</formula>
    </cfRule>
  </conditionalFormatting>
  <conditionalFormatting sqref="S92">
    <cfRule type="containsText" dxfId="8803" priority="3088" stopIfTrue="1" operator="containsText" text="SIN RIESGO">
      <formula>NOT(ISERROR(SEARCH("SIN RIESGO",S92)))</formula>
    </cfRule>
  </conditionalFormatting>
  <conditionalFormatting sqref="Q93">
    <cfRule type="containsBlanks" dxfId="8802" priority="3045" stopIfTrue="1">
      <formula>LEN(TRIM(Q93))=0</formula>
    </cfRule>
    <cfRule type="cellIs" dxfId="8801" priority="3046" stopIfTrue="1" operator="between">
      <formula>80.1</formula>
      <formula>100</formula>
    </cfRule>
    <cfRule type="cellIs" dxfId="8800" priority="3047" stopIfTrue="1" operator="between">
      <formula>35.1</formula>
      <formula>80</formula>
    </cfRule>
    <cfRule type="cellIs" dxfId="8799" priority="3048" stopIfTrue="1" operator="between">
      <formula>14.1</formula>
      <formula>35</formula>
    </cfRule>
    <cfRule type="cellIs" dxfId="8798" priority="3049" stopIfTrue="1" operator="between">
      <formula>5.1</formula>
      <formula>14</formula>
    </cfRule>
    <cfRule type="cellIs" dxfId="8797" priority="3050" stopIfTrue="1" operator="between">
      <formula>0</formula>
      <formula>5</formula>
    </cfRule>
    <cfRule type="containsBlanks" dxfId="8796" priority="3051" stopIfTrue="1">
      <formula>LEN(TRIM(Q93))=0</formula>
    </cfRule>
  </conditionalFormatting>
  <conditionalFormatting sqref="R93">
    <cfRule type="cellIs" dxfId="8795" priority="3044" stopIfTrue="1" operator="equal">
      <formula>"NO"</formula>
    </cfRule>
  </conditionalFormatting>
  <conditionalFormatting sqref="S93">
    <cfRule type="cellIs" dxfId="8794" priority="3043" stopIfTrue="1" operator="equal">
      <formula>"INVIABLE SANITARIAMENTE"</formula>
    </cfRule>
  </conditionalFormatting>
  <conditionalFormatting sqref="Q93">
    <cfRule type="containsBlanks" dxfId="8793" priority="3036" stopIfTrue="1">
      <formula>LEN(TRIM(Q93))=0</formula>
    </cfRule>
    <cfRule type="cellIs" dxfId="8792" priority="3037" stopIfTrue="1" operator="between">
      <formula>80.1</formula>
      <formula>100</formula>
    </cfRule>
    <cfRule type="cellIs" dxfId="8791" priority="3038" stopIfTrue="1" operator="between">
      <formula>35.1</formula>
      <formula>80</formula>
    </cfRule>
    <cfRule type="cellIs" dxfId="8790" priority="3039" stopIfTrue="1" operator="between">
      <formula>14.1</formula>
      <formula>35</formula>
    </cfRule>
    <cfRule type="cellIs" dxfId="8789" priority="3040" stopIfTrue="1" operator="between">
      <formula>5.1</formula>
      <formula>14</formula>
    </cfRule>
    <cfRule type="cellIs" dxfId="8788" priority="3041" stopIfTrue="1" operator="between">
      <formula>0</formula>
      <formula>5</formula>
    </cfRule>
    <cfRule type="containsBlanks" dxfId="8787" priority="3042" stopIfTrue="1">
      <formula>LEN(TRIM(Q93))=0</formula>
    </cfRule>
  </conditionalFormatting>
  <conditionalFormatting sqref="S93">
    <cfRule type="containsText" dxfId="8786" priority="3031" stopIfTrue="1" operator="containsText" text="INVIABLE SANITARIAMENTE">
      <formula>NOT(ISERROR(SEARCH("INVIABLE SANITARIAMENTE",S93)))</formula>
    </cfRule>
    <cfRule type="containsText" dxfId="8785" priority="3032" stopIfTrue="1" operator="containsText" text="ALTO">
      <formula>NOT(ISERROR(SEARCH("ALTO",S93)))</formula>
    </cfRule>
    <cfRule type="containsText" dxfId="8784" priority="3033" stopIfTrue="1" operator="containsText" text="MEDIO">
      <formula>NOT(ISERROR(SEARCH("MEDIO",S93)))</formula>
    </cfRule>
    <cfRule type="containsText" dxfId="8783" priority="3034" stopIfTrue="1" operator="containsText" text="BAJO">
      <formula>NOT(ISERROR(SEARCH("BAJO",S93)))</formula>
    </cfRule>
    <cfRule type="containsText" dxfId="8782" priority="3035" stopIfTrue="1" operator="containsText" text="SIN RIESGO">
      <formula>NOT(ISERROR(SEARCH("SIN RIESGO",S93)))</formula>
    </cfRule>
  </conditionalFormatting>
  <conditionalFormatting sqref="S93">
    <cfRule type="containsText" dxfId="8781" priority="3030" stopIfTrue="1" operator="containsText" text="SIN RIESGO">
      <formula>NOT(ISERROR(SEARCH("SIN RIESGO",S93)))</formula>
    </cfRule>
  </conditionalFormatting>
  <conditionalFormatting sqref="E94:P94">
    <cfRule type="containsBlanks" dxfId="8780" priority="3023" stopIfTrue="1">
      <formula>LEN(TRIM(E94))=0</formula>
    </cfRule>
    <cfRule type="cellIs" dxfId="8779" priority="3024" stopIfTrue="1" operator="between">
      <formula>79.1</formula>
      <formula>100</formula>
    </cfRule>
    <cfRule type="cellIs" dxfId="8778" priority="3025" stopIfTrue="1" operator="between">
      <formula>34.1</formula>
      <formula>79</formula>
    </cfRule>
    <cfRule type="cellIs" dxfId="8777" priority="3026" stopIfTrue="1" operator="between">
      <formula>13.1</formula>
      <formula>34</formula>
    </cfRule>
    <cfRule type="cellIs" dxfId="8776" priority="3027" stopIfTrue="1" operator="between">
      <formula>5.1</formula>
      <formula>13</formula>
    </cfRule>
    <cfRule type="cellIs" dxfId="8775" priority="3028" stopIfTrue="1" operator="between">
      <formula>0</formula>
      <formula>5</formula>
    </cfRule>
    <cfRule type="containsBlanks" dxfId="8774" priority="3029" stopIfTrue="1">
      <formula>LEN(TRIM(E94))=0</formula>
    </cfRule>
  </conditionalFormatting>
  <conditionalFormatting sqref="Q94">
    <cfRule type="containsBlanks" dxfId="8773" priority="3016" stopIfTrue="1">
      <formula>LEN(TRIM(Q94))=0</formula>
    </cfRule>
    <cfRule type="cellIs" dxfId="8772" priority="3017" stopIfTrue="1" operator="between">
      <formula>80.1</formula>
      <formula>100</formula>
    </cfRule>
    <cfRule type="cellIs" dxfId="8771" priority="3018" stopIfTrue="1" operator="between">
      <formula>35.1</formula>
      <formula>80</formula>
    </cfRule>
    <cfRule type="cellIs" dxfId="8770" priority="3019" stopIfTrue="1" operator="between">
      <formula>14.1</formula>
      <formula>35</formula>
    </cfRule>
    <cfRule type="cellIs" dxfId="8769" priority="3020" stopIfTrue="1" operator="between">
      <formula>5.1</formula>
      <formula>14</formula>
    </cfRule>
    <cfRule type="cellIs" dxfId="8768" priority="3021" stopIfTrue="1" operator="between">
      <formula>0</formula>
      <formula>5</formula>
    </cfRule>
    <cfRule type="containsBlanks" dxfId="8767" priority="3022" stopIfTrue="1">
      <formula>LEN(TRIM(Q94))=0</formula>
    </cfRule>
  </conditionalFormatting>
  <conditionalFormatting sqref="R94">
    <cfRule type="cellIs" dxfId="8766" priority="3015" stopIfTrue="1" operator="equal">
      <formula>"NO"</formula>
    </cfRule>
  </conditionalFormatting>
  <conditionalFormatting sqref="S94">
    <cfRule type="cellIs" dxfId="8765" priority="3014" stopIfTrue="1" operator="equal">
      <formula>"INVIABLE SANITARIAMENTE"</formula>
    </cfRule>
  </conditionalFormatting>
  <conditionalFormatting sqref="Q94">
    <cfRule type="containsBlanks" dxfId="8764" priority="3007" stopIfTrue="1">
      <formula>LEN(TRIM(Q94))=0</formula>
    </cfRule>
    <cfRule type="cellIs" dxfId="8763" priority="3008" stopIfTrue="1" operator="between">
      <formula>80.1</formula>
      <formula>100</formula>
    </cfRule>
    <cfRule type="cellIs" dxfId="8762" priority="3009" stopIfTrue="1" operator="between">
      <formula>35.1</formula>
      <formula>80</formula>
    </cfRule>
    <cfRule type="cellIs" dxfId="8761" priority="3010" stopIfTrue="1" operator="between">
      <formula>14.1</formula>
      <formula>35</formula>
    </cfRule>
    <cfRule type="cellIs" dxfId="8760" priority="3011" stopIfTrue="1" operator="between">
      <formula>5.1</formula>
      <formula>14</formula>
    </cfRule>
    <cfRule type="cellIs" dxfId="8759" priority="3012" stopIfTrue="1" operator="between">
      <formula>0</formula>
      <formula>5</formula>
    </cfRule>
    <cfRule type="containsBlanks" dxfId="8758" priority="3013" stopIfTrue="1">
      <formula>LEN(TRIM(Q94))=0</formula>
    </cfRule>
  </conditionalFormatting>
  <conditionalFormatting sqref="S94">
    <cfRule type="containsText" dxfId="8757" priority="3002" stopIfTrue="1" operator="containsText" text="INVIABLE SANITARIAMENTE">
      <formula>NOT(ISERROR(SEARCH("INVIABLE SANITARIAMENTE",S94)))</formula>
    </cfRule>
    <cfRule type="containsText" dxfId="8756" priority="3003" stopIfTrue="1" operator="containsText" text="ALTO">
      <formula>NOT(ISERROR(SEARCH("ALTO",S94)))</formula>
    </cfRule>
    <cfRule type="containsText" dxfId="8755" priority="3004" stopIfTrue="1" operator="containsText" text="MEDIO">
      <formula>NOT(ISERROR(SEARCH("MEDIO",S94)))</formula>
    </cfRule>
    <cfRule type="containsText" dxfId="8754" priority="3005" stopIfTrue="1" operator="containsText" text="BAJO">
      <formula>NOT(ISERROR(SEARCH("BAJO",S94)))</formula>
    </cfRule>
    <cfRule type="containsText" dxfId="8753" priority="3006" stopIfTrue="1" operator="containsText" text="SIN RIESGO">
      <formula>NOT(ISERROR(SEARCH("SIN RIESGO",S94)))</formula>
    </cfRule>
  </conditionalFormatting>
  <conditionalFormatting sqref="S94">
    <cfRule type="containsText" dxfId="8752" priority="3001" stopIfTrue="1" operator="containsText" text="SIN RIESGO">
      <formula>NOT(ISERROR(SEARCH("SIN RIESGO",S94)))</formula>
    </cfRule>
  </conditionalFormatting>
  <conditionalFormatting sqref="Q95">
    <cfRule type="containsBlanks" dxfId="8751" priority="2987" stopIfTrue="1">
      <formula>LEN(TRIM(Q95))=0</formula>
    </cfRule>
    <cfRule type="cellIs" dxfId="8750" priority="2988" stopIfTrue="1" operator="between">
      <formula>80.1</formula>
      <formula>100</formula>
    </cfRule>
    <cfRule type="cellIs" dxfId="8749" priority="2989" stopIfTrue="1" operator="between">
      <formula>35.1</formula>
      <formula>80</formula>
    </cfRule>
    <cfRule type="cellIs" dxfId="8748" priority="2990" stopIfTrue="1" operator="between">
      <formula>14.1</formula>
      <formula>35</formula>
    </cfRule>
    <cfRule type="cellIs" dxfId="8747" priority="2991" stopIfTrue="1" operator="between">
      <formula>5.1</formula>
      <formula>14</formula>
    </cfRule>
    <cfRule type="cellIs" dxfId="8746" priority="2992" stopIfTrue="1" operator="between">
      <formula>0</formula>
      <formula>5</formula>
    </cfRule>
    <cfRule type="containsBlanks" dxfId="8745" priority="2993" stopIfTrue="1">
      <formula>LEN(TRIM(Q95))=0</formula>
    </cfRule>
  </conditionalFormatting>
  <conditionalFormatting sqref="R95">
    <cfRule type="cellIs" dxfId="8744" priority="2986" stopIfTrue="1" operator="equal">
      <formula>"NO"</formula>
    </cfRule>
  </conditionalFormatting>
  <conditionalFormatting sqref="S95">
    <cfRule type="cellIs" dxfId="8743" priority="2985" stopIfTrue="1" operator="equal">
      <formula>"INVIABLE SANITARIAMENTE"</formula>
    </cfRule>
  </conditionalFormatting>
  <conditionalFormatting sqref="Q95">
    <cfRule type="containsBlanks" dxfId="8742" priority="2978" stopIfTrue="1">
      <formula>LEN(TRIM(Q95))=0</formula>
    </cfRule>
    <cfRule type="cellIs" dxfId="8741" priority="2979" stopIfTrue="1" operator="between">
      <formula>80.1</formula>
      <formula>100</formula>
    </cfRule>
    <cfRule type="cellIs" dxfId="8740" priority="2980" stopIfTrue="1" operator="between">
      <formula>35.1</formula>
      <formula>80</formula>
    </cfRule>
    <cfRule type="cellIs" dxfId="8739" priority="2981" stopIfTrue="1" operator="between">
      <formula>14.1</formula>
      <formula>35</formula>
    </cfRule>
    <cfRule type="cellIs" dxfId="8738" priority="2982" stopIfTrue="1" operator="between">
      <formula>5.1</formula>
      <formula>14</formula>
    </cfRule>
    <cfRule type="cellIs" dxfId="8737" priority="2983" stopIfTrue="1" operator="between">
      <formula>0</formula>
      <formula>5</formula>
    </cfRule>
    <cfRule type="containsBlanks" dxfId="8736" priority="2984" stopIfTrue="1">
      <formula>LEN(TRIM(Q95))=0</formula>
    </cfRule>
  </conditionalFormatting>
  <conditionalFormatting sqref="S95">
    <cfRule type="containsText" dxfId="8735" priority="2973" stopIfTrue="1" operator="containsText" text="INVIABLE SANITARIAMENTE">
      <formula>NOT(ISERROR(SEARCH("INVIABLE SANITARIAMENTE",S95)))</formula>
    </cfRule>
    <cfRule type="containsText" dxfId="8734" priority="2974" stopIfTrue="1" operator="containsText" text="ALTO">
      <formula>NOT(ISERROR(SEARCH("ALTO",S95)))</formula>
    </cfRule>
    <cfRule type="containsText" dxfId="8733" priority="2975" stopIfTrue="1" operator="containsText" text="MEDIO">
      <formula>NOT(ISERROR(SEARCH("MEDIO",S95)))</formula>
    </cfRule>
    <cfRule type="containsText" dxfId="8732" priority="2976" stopIfTrue="1" operator="containsText" text="BAJO">
      <formula>NOT(ISERROR(SEARCH("BAJO",S95)))</formula>
    </cfRule>
    <cfRule type="containsText" dxfId="8731" priority="2977" stopIfTrue="1" operator="containsText" text="SIN RIESGO">
      <formula>NOT(ISERROR(SEARCH("SIN RIESGO",S95)))</formula>
    </cfRule>
  </conditionalFormatting>
  <conditionalFormatting sqref="S95">
    <cfRule type="containsText" dxfId="8730" priority="2972" stopIfTrue="1" operator="containsText" text="SIN RIESGO">
      <formula>NOT(ISERROR(SEARCH("SIN RIESGO",S95)))</formula>
    </cfRule>
  </conditionalFormatting>
  <conditionalFormatting sqref="E96:P96">
    <cfRule type="containsBlanks" dxfId="8729" priority="2965" stopIfTrue="1">
      <formula>LEN(TRIM(E96))=0</formula>
    </cfRule>
    <cfRule type="cellIs" dxfId="8728" priority="2966" stopIfTrue="1" operator="between">
      <formula>79.1</formula>
      <formula>100</formula>
    </cfRule>
    <cfRule type="cellIs" dxfId="8727" priority="2967" stopIfTrue="1" operator="between">
      <formula>34.1</formula>
      <formula>79</formula>
    </cfRule>
    <cfRule type="cellIs" dxfId="8726" priority="2968" stopIfTrue="1" operator="between">
      <formula>13.1</formula>
      <formula>34</formula>
    </cfRule>
    <cfRule type="cellIs" dxfId="8725" priority="2969" stopIfTrue="1" operator="between">
      <formula>5.1</formula>
      <formula>13</formula>
    </cfRule>
    <cfRule type="cellIs" dxfId="8724" priority="2970" stopIfTrue="1" operator="between">
      <formula>0</formula>
      <formula>5</formula>
    </cfRule>
    <cfRule type="containsBlanks" dxfId="8723" priority="2971" stopIfTrue="1">
      <formula>LEN(TRIM(E96))=0</formula>
    </cfRule>
  </conditionalFormatting>
  <conditionalFormatting sqref="Q96">
    <cfRule type="containsBlanks" dxfId="8722" priority="2958" stopIfTrue="1">
      <formula>LEN(TRIM(Q96))=0</formula>
    </cfRule>
    <cfRule type="cellIs" dxfId="8721" priority="2959" stopIfTrue="1" operator="between">
      <formula>80.1</formula>
      <formula>100</formula>
    </cfRule>
    <cfRule type="cellIs" dxfId="8720" priority="2960" stopIfTrue="1" operator="between">
      <formula>35.1</formula>
      <formula>80</formula>
    </cfRule>
    <cfRule type="cellIs" dxfId="8719" priority="2961" stopIfTrue="1" operator="between">
      <formula>14.1</formula>
      <formula>35</formula>
    </cfRule>
    <cfRule type="cellIs" dxfId="8718" priority="2962" stopIfTrue="1" operator="between">
      <formula>5.1</formula>
      <formula>14</formula>
    </cfRule>
    <cfRule type="cellIs" dxfId="8717" priority="2963" stopIfTrue="1" operator="between">
      <formula>0</formula>
      <formula>5</formula>
    </cfRule>
    <cfRule type="containsBlanks" dxfId="8716" priority="2964" stopIfTrue="1">
      <formula>LEN(TRIM(Q96))=0</formula>
    </cfRule>
  </conditionalFormatting>
  <conditionalFormatting sqref="R96">
    <cfRule type="cellIs" dxfId="8715" priority="2957" stopIfTrue="1" operator="equal">
      <formula>"NO"</formula>
    </cfRule>
  </conditionalFormatting>
  <conditionalFormatting sqref="S96">
    <cfRule type="cellIs" dxfId="8714" priority="2956" stopIfTrue="1" operator="equal">
      <formula>"INVIABLE SANITARIAMENTE"</formula>
    </cfRule>
  </conditionalFormatting>
  <conditionalFormatting sqref="Q96">
    <cfRule type="containsBlanks" dxfId="8713" priority="2949" stopIfTrue="1">
      <formula>LEN(TRIM(Q96))=0</formula>
    </cfRule>
    <cfRule type="cellIs" dxfId="8712" priority="2950" stopIfTrue="1" operator="between">
      <formula>80.1</formula>
      <formula>100</formula>
    </cfRule>
    <cfRule type="cellIs" dxfId="8711" priority="2951" stopIfTrue="1" operator="between">
      <formula>35.1</formula>
      <formula>80</formula>
    </cfRule>
    <cfRule type="cellIs" dxfId="8710" priority="2952" stopIfTrue="1" operator="between">
      <formula>14.1</formula>
      <formula>35</formula>
    </cfRule>
    <cfRule type="cellIs" dxfId="8709" priority="2953" stopIfTrue="1" operator="between">
      <formula>5.1</formula>
      <formula>14</formula>
    </cfRule>
    <cfRule type="cellIs" dxfId="8708" priority="2954" stopIfTrue="1" operator="between">
      <formula>0</formula>
      <formula>5</formula>
    </cfRule>
    <cfRule type="containsBlanks" dxfId="8707" priority="2955" stopIfTrue="1">
      <formula>LEN(TRIM(Q96))=0</formula>
    </cfRule>
  </conditionalFormatting>
  <conditionalFormatting sqref="S96">
    <cfRule type="containsText" dxfId="8706" priority="2944" stopIfTrue="1" operator="containsText" text="INVIABLE SANITARIAMENTE">
      <formula>NOT(ISERROR(SEARCH("INVIABLE SANITARIAMENTE",S96)))</formula>
    </cfRule>
    <cfRule type="containsText" dxfId="8705" priority="2945" stopIfTrue="1" operator="containsText" text="ALTO">
      <formula>NOT(ISERROR(SEARCH("ALTO",S96)))</formula>
    </cfRule>
    <cfRule type="containsText" dxfId="8704" priority="2946" stopIfTrue="1" operator="containsText" text="MEDIO">
      <formula>NOT(ISERROR(SEARCH("MEDIO",S96)))</formula>
    </cfRule>
    <cfRule type="containsText" dxfId="8703" priority="2947" stopIfTrue="1" operator="containsText" text="BAJO">
      <formula>NOT(ISERROR(SEARCH("BAJO",S96)))</formula>
    </cfRule>
    <cfRule type="containsText" dxfId="8702" priority="2948" stopIfTrue="1" operator="containsText" text="SIN RIESGO">
      <formula>NOT(ISERROR(SEARCH("SIN RIESGO",S96)))</formula>
    </cfRule>
  </conditionalFormatting>
  <conditionalFormatting sqref="S96">
    <cfRule type="containsText" dxfId="8701" priority="2943" stopIfTrue="1" operator="containsText" text="SIN RIESGO">
      <formula>NOT(ISERROR(SEARCH("SIN RIESGO",S96)))</formula>
    </cfRule>
  </conditionalFormatting>
  <conditionalFormatting sqref="Q97">
    <cfRule type="containsBlanks" dxfId="8700" priority="2929" stopIfTrue="1">
      <formula>LEN(TRIM(Q97))=0</formula>
    </cfRule>
    <cfRule type="cellIs" dxfId="8699" priority="2930" stopIfTrue="1" operator="between">
      <formula>80.1</formula>
      <formula>100</formula>
    </cfRule>
    <cfRule type="cellIs" dxfId="8698" priority="2931" stopIfTrue="1" operator="between">
      <formula>35.1</formula>
      <formula>80</formula>
    </cfRule>
    <cfRule type="cellIs" dxfId="8697" priority="2932" stopIfTrue="1" operator="between">
      <formula>14.1</formula>
      <formula>35</formula>
    </cfRule>
    <cfRule type="cellIs" dxfId="8696" priority="2933" stopIfTrue="1" operator="between">
      <formula>5.1</formula>
      <formula>14</formula>
    </cfRule>
    <cfRule type="cellIs" dxfId="8695" priority="2934" stopIfTrue="1" operator="between">
      <formula>0</formula>
      <formula>5</formula>
    </cfRule>
    <cfRule type="containsBlanks" dxfId="8694" priority="2935" stopIfTrue="1">
      <formula>LEN(TRIM(Q97))=0</formula>
    </cfRule>
  </conditionalFormatting>
  <conditionalFormatting sqref="R97">
    <cfRule type="cellIs" dxfId="8693" priority="2928" stopIfTrue="1" operator="equal">
      <formula>"NO"</formula>
    </cfRule>
  </conditionalFormatting>
  <conditionalFormatting sqref="S97">
    <cfRule type="cellIs" dxfId="8692" priority="2927" stopIfTrue="1" operator="equal">
      <formula>"INVIABLE SANITARIAMENTE"</formula>
    </cfRule>
  </conditionalFormatting>
  <conditionalFormatting sqref="Q97">
    <cfRule type="containsBlanks" dxfId="8691" priority="2920" stopIfTrue="1">
      <formula>LEN(TRIM(Q97))=0</formula>
    </cfRule>
    <cfRule type="cellIs" dxfId="8690" priority="2921" stopIfTrue="1" operator="between">
      <formula>80.1</formula>
      <formula>100</formula>
    </cfRule>
    <cfRule type="cellIs" dxfId="8689" priority="2922" stopIfTrue="1" operator="between">
      <formula>35.1</formula>
      <formula>80</formula>
    </cfRule>
    <cfRule type="cellIs" dxfId="8688" priority="2923" stopIfTrue="1" operator="between">
      <formula>14.1</formula>
      <formula>35</formula>
    </cfRule>
    <cfRule type="cellIs" dxfId="8687" priority="2924" stopIfTrue="1" operator="between">
      <formula>5.1</formula>
      <formula>14</formula>
    </cfRule>
    <cfRule type="cellIs" dxfId="8686" priority="2925" stopIfTrue="1" operator="between">
      <formula>0</formula>
      <formula>5</formula>
    </cfRule>
    <cfRule type="containsBlanks" dxfId="8685" priority="2926" stopIfTrue="1">
      <formula>LEN(TRIM(Q97))=0</formula>
    </cfRule>
  </conditionalFormatting>
  <conditionalFormatting sqref="S97">
    <cfRule type="containsText" dxfId="8684" priority="2915" stopIfTrue="1" operator="containsText" text="INVIABLE SANITARIAMENTE">
      <formula>NOT(ISERROR(SEARCH("INVIABLE SANITARIAMENTE",S97)))</formula>
    </cfRule>
    <cfRule type="containsText" dxfId="8683" priority="2916" stopIfTrue="1" operator="containsText" text="ALTO">
      <formula>NOT(ISERROR(SEARCH("ALTO",S97)))</formula>
    </cfRule>
    <cfRule type="containsText" dxfId="8682" priority="2917" stopIfTrue="1" operator="containsText" text="MEDIO">
      <formula>NOT(ISERROR(SEARCH("MEDIO",S97)))</formula>
    </cfRule>
    <cfRule type="containsText" dxfId="8681" priority="2918" stopIfTrue="1" operator="containsText" text="BAJO">
      <formula>NOT(ISERROR(SEARCH("BAJO",S97)))</formula>
    </cfRule>
    <cfRule type="containsText" dxfId="8680" priority="2919" stopIfTrue="1" operator="containsText" text="SIN RIESGO">
      <formula>NOT(ISERROR(SEARCH("SIN RIESGO",S97)))</formula>
    </cfRule>
  </conditionalFormatting>
  <conditionalFormatting sqref="S97">
    <cfRule type="containsText" dxfId="8679" priority="2914" stopIfTrue="1" operator="containsText" text="SIN RIESGO">
      <formula>NOT(ISERROR(SEARCH("SIN RIESGO",S97)))</formula>
    </cfRule>
  </conditionalFormatting>
  <conditionalFormatting sqref="N175">
    <cfRule type="containsBlanks" dxfId="8678" priority="1755" stopIfTrue="1">
      <formula>LEN(TRIM(N175))=0</formula>
    </cfRule>
    <cfRule type="cellIs" dxfId="8677" priority="1756" stopIfTrue="1" operator="between">
      <formula>79.1</formula>
      <formula>100</formula>
    </cfRule>
    <cfRule type="cellIs" dxfId="8676" priority="1757" stopIfTrue="1" operator="between">
      <formula>34.1</formula>
      <formula>79</formula>
    </cfRule>
    <cfRule type="cellIs" dxfId="8675" priority="1758" stopIfTrue="1" operator="between">
      <formula>13.1</formula>
      <formula>34</formula>
    </cfRule>
    <cfRule type="cellIs" dxfId="8674" priority="1759" stopIfTrue="1" operator="between">
      <formula>5.1</formula>
      <formula>13</formula>
    </cfRule>
    <cfRule type="cellIs" dxfId="8673" priority="1760" stopIfTrue="1" operator="between">
      <formula>0</formula>
      <formula>5</formula>
    </cfRule>
    <cfRule type="containsBlanks" dxfId="8672" priority="1761" stopIfTrue="1">
      <formula>LEN(TRIM(N175))=0</formula>
    </cfRule>
  </conditionalFormatting>
  <conditionalFormatting sqref="Q149">
    <cfRule type="containsBlanks" dxfId="8671" priority="2871" stopIfTrue="1">
      <formula>LEN(TRIM(Q149))=0</formula>
    </cfRule>
    <cfRule type="cellIs" dxfId="8670" priority="2872" stopIfTrue="1" operator="between">
      <formula>80.1</formula>
      <formula>100</formula>
    </cfRule>
    <cfRule type="cellIs" dxfId="8669" priority="2873" stopIfTrue="1" operator="between">
      <formula>35.1</formula>
      <formula>80</formula>
    </cfRule>
    <cfRule type="cellIs" dxfId="8668" priority="2874" stopIfTrue="1" operator="between">
      <formula>14.1</formula>
      <formula>35</formula>
    </cfRule>
    <cfRule type="cellIs" dxfId="8667" priority="2875" stopIfTrue="1" operator="between">
      <formula>5.1</formula>
      <formula>14</formula>
    </cfRule>
    <cfRule type="cellIs" dxfId="8666" priority="2876" stopIfTrue="1" operator="between">
      <formula>0</formula>
      <formula>5</formula>
    </cfRule>
    <cfRule type="containsBlanks" dxfId="8665" priority="2877" stopIfTrue="1">
      <formula>LEN(TRIM(Q149))=0</formula>
    </cfRule>
  </conditionalFormatting>
  <conditionalFormatting sqref="R149">
    <cfRule type="cellIs" dxfId="8664" priority="2870" stopIfTrue="1" operator="equal">
      <formula>"NO"</formula>
    </cfRule>
  </conditionalFormatting>
  <conditionalFormatting sqref="S149">
    <cfRule type="cellIs" dxfId="8663" priority="2869" stopIfTrue="1" operator="equal">
      <formula>"INVIABLE SANITARIAMENTE"</formula>
    </cfRule>
  </conditionalFormatting>
  <conditionalFormatting sqref="Q149">
    <cfRule type="containsBlanks" dxfId="8662" priority="2862" stopIfTrue="1">
      <formula>LEN(TRIM(Q149))=0</formula>
    </cfRule>
    <cfRule type="cellIs" dxfId="8661" priority="2863" stopIfTrue="1" operator="between">
      <formula>80.1</formula>
      <formula>100</formula>
    </cfRule>
    <cfRule type="cellIs" dxfId="8660" priority="2864" stopIfTrue="1" operator="between">
      <formula>35.1</formula>
      <formula>80</formula>
    </cfRule>
    <cfRule type="cellIs" dxfId="8659" priority="2865" stopIfTrue="1" operator="between">
      <formula>14.1</formula>
      <formula>35</formula>
    </cfRule>
    <cfRule type="cellIs" dxfId="8658" priority="2866" stopIfTrue="1" operator="between">
      <formula>5.1</formula>
      <formula>14</formula>
    </cfRule>
    <cfRule type="cellIs" dxfId="8657" priority="2867" stopIfTrue="1" operator="between">
      <formula>0</formula>
      <formula>5</formula>
    </cfRule>
    <cfRule type="containsBlanks" dxfId="8656" priority="2868" stopIfTrue="1">
      <formula>LEN(TRIM(Q149))=0</formula>
    </cfRule>
  </conditionalFormatting>
  <conditionalFormatting sqref="S149">
    <cfRule type="containsText" dxfId="8655" priority="2857" stopIfTrue="1" operator="containsText" text="INVIABLE SANITARIAMENTE">
      <formula>NOT(ISERROR(SEARCH("INVIABLE SANITARIAMENTE",S149)))</formula>
    </cfRule>
    <cfRule type="containsText" dxfId="8654" priority="2858" stopIfTrue="1" operator="containsText" text="ALTO">
      <formula>NOT(ISERROR(SEARCH("ALTO",S149)))</formula>
    </cfRule>
    <cfRule type="containsText" dxfId="8653" priority="2859" stopIfTrue="1" operator="containsText" text="MEDIO">
      <formula>NOT(ISERROR(SEARCH("MEDIO",S149)))</formula>
    </cfRule>
    <cfRule type="containsText" dxfId="8652" priority="2860" stopIfTrue="1" operator="containsText" text="BAJO">
      <formula>NOT(ISERROR(SEARCH("BAJO",S149)))</formula>
    </cfRule>
    <cfRule type="containsText" dxfId="8651" priority="2861" stopIfTrue="1" operator="containsText" text="SIN RIESGO">
      <formula>NOT(ISERROR(SEARCH("SIN RIESGO",S149)))</formula>
    </cfRule>
  </conditionalFormatting>
  <conditionalFormatting sqref="S149">
    <cfRule type="containsText" dxfId="8650" priority="2856" stopIfTrue="1" operator="containsText" text="SIN RIESGO">
      <formula>NOT(ISERROR(SEARCH("SIN RIESGO",S149)))</formula>
    </cfRule>
  </conditionalFormatting>
  <conditionalFormatting sqref="L174">
    <cfRule type="containsBlanks" dxfId="8649" priority="1776" stopIfTrue="1">
      <formula>LEN(TRIM(L174))=0</formula>
    </cfRule>
    <cfRule type="cellIs" dxfId="8648" priority="1777" stopIfTrue="1" operator="between">
      <formula>79.1</formula>
      <formula>100</formula>
    </cfRule>
    <cfRule type="cellIs" dxfId="8647" priority="1778" stopIfTrue="1" operator="between">
      <formula>34.1</formula>
      <formula>79</formula>
    </cfRule>
    <cfRule type="cellIs" dxfId="8646" priority="1779" stopIfTrue="1" operator="between">
      <formula>13.1</formula>
      <formula>34</formula>
    </cfRule>
    <cfRule type="cellIs" dxfId="8645" priority="1780" stopIfTrue="1" operator="between">
      <formula>5.1</formula>
      <formula>13</formula>
    </cfRule>
    <cfRule type="cellIs" dxfId="8644" priority="1781" stopIfTrue="1" operator="between">
      <formula>0</formula>
      <formula>5</formula>
    </cfRule>
    <cfRule type="containsBlanks" dxfId="8643" priority="1782" stopIfTrue="1">
      <formula>LEN(TRIM(L174))=0</formula>
    </cfRule>
  </conditionalFormatting>
  <conditionalFormatting sqref="Q151">
    <cfRule type="containsBlanks" dxfId="8642" priority="2842" stopIfTrue="1">
      <formula>LEN(TRIM(Q151))=0</formula>
    </cfRule>
    <cfRule type="cellIs" dxfId="8641" priority="2843" stopIfTrue="1" operator="between">
      <formula>80.1</formula>
      <formula>100</formula>
    </cfRule>
    <cfRule type="cellIs" dxfId="8640" priority="2844" stopIfTrue="1" operator="between">
      <formula>35.1</formula>
      <formula>80</formula>
    </cfRule>
    <cfRule type="cellIs" dxfId="8639" priority="2845" stopIfTrue="1" operator="between">
      <formula>14.1</formula>
      <formula>35</formula>
    </cfRule>
    <cfRule type="cellIs" dxfId="8638" priority="2846" stopIfTrue="1" operator="between">
      <formula>5.1</formula>
      <formula>14</formula>
    </cfRule>
    <cfRule type="cellIs" dxfId="8637" priority="2847" stopIfTrue="1" operator="between">
      <formula>0</formula>
      <formula>5</formula>
    </cfRule>
    <cfRule type="containsBlanks" dxfId="8636" priority="2848" stopIfTrue="1">
      <formula>LEN(TRIM(Q151))=0</formula>
    </cfRule>
  </conditionalFormatting>
  <conditionalFormatting sqref="R151">
    <cfRule type="cellIs" dxfId="8635" priority="2841" stopIfTrue="1" operator="equal">
      <formula>"NO"</formula>
    </cfRule>
  </conditionalFormatting>
  <conditionalFormatting sqref="S151">
    <cfRule type="cellIs" dxfId="8634" priority="2840" stopIfTrue="1" operator="equal">
      <formula>"INVIABLE SANITARIAMENTE"</formula>
    </cfRule>
  </conditionalFormatting>
  <conditionalFormatting sqref="Q151">
    <cfRule type="containsBlanks" dxfId="8633" priority="2833" stopIfTrue="1">
      <formula>LEN(TRIM(Q151))=0</formula>
    </cfRule>
    <cfRule type="cellIs" dxfId="8632" priority="2834" stopIfTrue="1" operator="between">
      <formula>80.1</formula>
      <formula>100</formula>
    </cfRule>
    <cfRule type="cellIs" dxfId="8631" priority="2835" stopIfTrue="1" operator="between">
      <formula>35.1</formula>
      <formula>80</formula>
    </cfRule>
    <cfRule type="cellIs" dxfId="8630" priority="2836" stopIfTrue="1" operator="between">
      <formula>14.1</formula>
      <formula>35</formula>
    </cfRule>
    <cfRule type="cellIs" dxfId="8629" priority="2837" stopIfTrue="1" operator="between">
      <formula>5.1</formula>
      <formula>14</formula>
    </cfRule>
    <cfRule type="cellIs" dxfId="8628" priority="2838" stopIfTrue="1" operator="between">
      <formula>0</formula>
      <formula>5</formula>
    </cfRule>
    <cfRule type="containsBlanks" dxfId="8627" priority="2839" stopIfTrue="1">
      <formula>LEN(TRIM(Q151))=0</formula>
    </cfRule>
  </conditionalFormatting>
  <conditionalFormatting sqref="S151">
    <cfRule type="containsText" dxfId="8626" priority="2828" stopIfTrue="1" operator="containsText" text="INVIABLE SANITARIAMENTE">
      <formula>NOT(ISERROR(SEARCH("INVIABLE SANITARIAMENTE",S151)))</formula>
    </cfRule>
    <cfRule type="containsText" dxfId="8625" priority="2829" stopIfTrue="1" operator="containsText" text="ALTO">
      <formula>NOT(ISERROR(SEARCH("ALTO",S151)))</formula>
    </cfRule>
    <cfRule type="containsText" dxfId="8624" priority="2830" stopIfTrue="1" operator="containsText" text="MEDIO">
      <formula>NOT(ISERROR(SEARCH("MEDIO",S151)))</formula>
    </cfRule>
    <cfRule type="containsText" dxfId="8623" priority="2831" stopIfTrue="1" operator="containsText" text="BAJO">
      <formula>NOT(ISERROR(SEARCH("BAJO",S151)))</formula>
    </cfRule>
    <cfRule type="containsText" dxfId="8622" priority="2832" stopIfTrue="1" operator="containsText" text="SIN RIESGO">
      <formula>NOT(ISERROR(SEARCH("SIN RIESGO",S151)))</formula>
    </cfRule>
  </conditionalFormatting>
  <conditionalFormatting sqref="S151">
    <cfRule type="containsText" dxfId="8621" priority="2827" stopIfTrue="1" operator="containsText" text="SIN RIESGO">
      <formula>NOT(ISERROR(SEARCH("SIN RIESGO",S151)))</formula>
    </cfRule>
  </conditionalFormatting>
  <conditionalFormatting sqref="Q152">
    <cfRule type="containsBlanks" dxfId="8620" priority="2813" stopIfTrue="1">
      <formula>LEN(TRIM(Q152))=0</formula>
    </cfRule>
    <cfRule type="cellIs" dxfId="8619" priority="2814" stopIfTrue="1" operator="between">
      <formula>80.1</formula>
      <formula>100</formula>
    </cfRule>
    <cfRule type="cellIs" dxfId="8618" priority="2815" stopIfTrue="1" operator="between">
      <formula>35.1</formula>
      <formula>80</formula>
    </cfRule>
    <cfRule type="cellIs" dxfId="8617" priority="2816" stopIfTrue="1" operator="between">
      <formula>14.1</formula>
      <formula>35</formula>
    </cfRule>
    <cfRule type="cellIs" dxfId="8616" priority="2817" stopIfTrue="1" operator="between">
      <formula>5.1</formula>
      <formula>14</formula>
    </cfRule>
    <cfRule type="cellIs" dxfId="8615" priority="2818" stopIfTrue="1" operator="between">
      <formula>0</formula>
      <formula>5</formula>
    </cfRule>
    <cfRule type="containsBlanks" dxfId="8614" priority="2819" stopIfTrue="1">
      <formula>LEN(TRIM(Q152))=0</formula>
    </cfRule>
  </conditionalFormatting>
  <conditionalFormatting sqref="R152">
    <cfRule type="cellIs" dxfId="8613" priority="2812" stopIfTrue="1" operator="equal">
      <formula>"NO"</formula>
    </cfRule>
  </conditionalFormatting>
  <conditionalFormatting sqref="S152">
    <cfRule type="cellIs" dxfId="8612" priority="2811" stopIfTrue="1" operator="equal">
      <formula>"INVIABLE SANITARIAMENTE"</formula>
    </cfRule>
  </conditionalFormatting>
  <conditionalFormatting sqref="Q152">
    <cfRule type="containsBlanks" dxfId="8611" priority="2804" stopIfTrue="1">
      <formula>LEN(TRIM(Q152))=0</formula>
    </cfRule>
    <cfRule type="cellIs" dxfId="8610" priority="2805" stopIfTrue="1" operator="between">
      <formula>80.1</formula>
      <formula>100</formula>
    </cfRule>
    <cfRule type="cellIs" dxfId="8609" priority="2806" stopIfTrue="1" operator="between">
      <formula>35.1</formula>
      <formula>80</formula>
    </cfRule>
    <cfRule type="cellIs" dxfId="8608" priority="2807" stopIfTrue="1" operator="between">
      <formula>14.1</formula>
      <formula>35</formula>
    </cfRule>
    <cfRule type="cellIs" dxfId="8607" priority="2808" stopIfTrue="1" operator="between">
      <formula>5.1</formula>
      <formula>14</formula>
    </cfRule>
    <cfRule type="cellIs" dxfId="8606" priority="2809" stopIfTrue="1" operator="between">
      <formula>0</formula>
      <formula>5</formula>
    </cfRule>
    <cfRule type="containsBlanks" dxfId="8605" priority="2810" stopIfTrue="1">
      <formula>LEN(TRIM(Q152))=0</formula>
    </cfRule>
  </conditionalFormatting>
  <conditionalFormatting sqref="S152">
    <cfRule type="containsText" dxfId="8604" priority="2799" stopIfTrue="1" operator="containsText" text="INVIABLE SANITARIAMENTE">
      <formula>NOT(ISERROR(SEARCH("INVIABLE SANITARIAMENTE",S152)))</formula>
    </cfRule>
    <cfRule type="containsText" dxfId="8603" priority="2800" stopIfTrue="1" operator="containsText" text="ALTO">
      <formula>NOT(ISERROR(SEARCH("ALTO",S152)))</formula>
    </cfRule>
    <cfRule type="containsText" dxfId="8602" priority="2801" stopIfTrue="1" operator="containsText" text="MEDIO">
      <formula>NOT(ISERROR(SEARCH("MEDIO",S152)))</formula>
    </cfRule>
    <cfRule type="containsText" dxfId="8601" priority="2802" stopIfTrue="1" operator="containsText" text="BAJO">
      <formula>NOT(ISERROR(SEARCH("BAJO",S152)))</formula>
    </cfRule>
    <cfRule type="containsText" dxfId="8600" priority="2803" stopIfTrue="1" operator="containsText" text="SIN RIESGO">
      <formula>NOT(ISERROR(SEARCH("SIN RIESGO",S152)))</formula>
    </cfRule>
  </conditionalFormatting>
  <conditionalFormatting sqref="S152">
    <cfRule type="containsText" dxfId="8599" priority="2798" stopIfTrue="1" operator="containsText" text="SIN RIESGO">
      <formula>NOT(ISERROR(SEARCH("SIN RIESGO",S152)))</formula>
    </cfRule>
  </conditionalFormatting>
  <conditionalFormatting sqref="Q229">
    <cfRule type="containsBlanks" dxfId="8598" priority="2791" stopIfTrue="1">
      <formula>LEN(TRIM(Q229))=0</formula>
    </cfRule>
    <cfRule type="cellIs" dxfId="8597" priority="2792" stopIfTrue="1" operator="between">
      <formula>80.1</formula>
      <formula>100</formula>
    </cfRule>
    <cfRule type="cellIs" dxfId="8596" priority="2793" stopIfTrue="1" operator="between">
      <formula>35.1</formula>
      <formula>80</formula>
    </cfRule>
    <cfRule type="cellIs" dxfId="8595" priority="2794" stopIfTrue="1" operator="between">
      <formula>14.1</formula>
      <formula>35</formula>
    </cfRule>
    <cfRule type="cellIs" dxfId="8594" priority="2795" stopIfTrue="1" operator="between">
      <formula>5.1</formula>
      <formula>14</formula>
    </cfRule>
    <cfRule type="cellIs" dxfId="8593" priority="2796" stopIfTrue="1" operator="between">
      <formula>0</formula>
      <formula>5</formula>
    </cfRule>
    <cfRule type="containsBlanks" dxfId="8592" priority="2797" stopIfTrue="1">
      <formula>LEN(TRIM(Q229))=0</formula>
    </cfRule>
  </conditionalFormatting>
  <conditionalFormatting sqref="R229">
    <cfRule type="cellIs" dxfId="8591" priority="2790" stopIfTrue="1" operator="equal">
      <formula>"NO"</formula>
    </cfRule>
  </conditionalFormatting>
  <conditionalFormatting sqref="S229">
    <cfRule type="cellIs" dxfId="8590" priority="2789" stopIfTrue="1" operator="equal">
      <formula>"INVIABLE SANITARIAMENTE"</formula>
    </cfRule>
  </conditionalFormatting>
  <conditionalFormatting sqref="Q229">
    <cfRule type="containsBlanks" dxfId="8589" priority="2782" stopIfTrue="1">
      <formula>LEN(TRIM(Q229))=0</formula>
    </cfRule>
    <cfRule type="cellIs" dxfId="8588" priority="2783" stopIfTrue="1" operator="between">
      <formula>80.1</formula>
      <formula>100</formula>
    </cfRule>
    <cfRule type="cellIs" dxfId="8587" priority="2784" stopIfTrue="1" operator="between">
      <formula>35.1</formula>
      <formula>80</formula>
    </cfRule>
    <cfRule type="cellIs" dxfId="8586" priority="2785" stopIfTrue="1" operator="between">
      <formula>14.1</formula>
      <formula>35</formula>
    </cfRule>
    <cfRule type="cellIs" dxfId="8585" priority="2786" stopIfTrue="1" operator="between">
      <formula>5.1</formula>
      <formula>14</formula>
    </cfRule>
    <cfRule type="cellIs" dxfId="8584" priority="2787" stopIfTrue="1" operator="between">
      <formula>0</formula>
      <formula>5</formula>
    </cfRule>
    <cfRule type="containsBlanks" dxfId="8583" priority="2788" stopIfTrue="1">
      <formula>LEN(TRIM(Q229))=0</formula>
    </cfRule>
  </conditionalFormatting>
  <conditionalFormatting sqref="S229">
    <cfRule type="containsText" dxfId="8582" priority="2777" stopIfTrue="1" operator="containsText" text="INVIABLE SANITARIAMENTE">
      <formula>NOT(ISERROR(SEARCH("INVIABLE SANITARIAMENTE",S229)))</formula>
    </cfRule>
    <cfRule type="containsText" dxfId="8581" priority="2778" stopIfTrue="1" operator="containsText" text="ALTO">
      <formula>NOT(ISERROR(SEARCH("ALTO",S229)))</formula>
    </cfRule>
    <cfRule type="containsText" dxfId="8580" priority="2779" stopIfTrue="1" operator="containsText" text="MEDIO">
      <formula>NOT(ISERROR(SEARCH("MEDIO",S229)))</formula>
    </cfRule>
    <cfRule type="containsText" dxfId="8579" priority="2780" stopIfTrue="1" operator="containsText" text="BAJO">
      <formula>NOT(ISERROR(SEARCH("BAJO",S229)))</formula>
    </cfRule>
    <cfRule type="containsText" dxfId="8578" priority="2781" stopIfTrue="1" operator="containsText" text="SIN RIESGO">
      <formula>NOT(ISERROR(SEARCH("SIN RIESGO",S229)))</formula>
    </cfRule>
  </conditionalFormatting>
  <conditionalFormatting sqref="S229">
    <cfRule type="containsText" dxfId="8577" priority="2776" stopIfTrue="1" operator="containsText" text="SIN RIESGO">
      <formula>NOT(ISERROR(SEARCH("SIN RIESGO",S229)))</formula>
    </cfRule>
  </conditionalFormatting>
  <conditionalFormatting sqref="E230:Q230">
    <cfRule type="containsBlanks" dxfId="8576" priority="2769" stopIfTrue="1">
      <formula>LEN(TRIM(E230))=0</formula>
    </cfRule>
    <cfRule type="cellIs" dxfId="8575" priority="2770" stopIfTrue="1" operator="between">
      <formula>80.1</formula>
      <formula>100</formula>
    </cfRule>
    <cfRule type="cellIs" dxfId="8574" priority="2771" stopIfTrue="1" operator="between">
      <formula>35.1</formula>
      <formula>80</formula>
    </cfRule>
    <cfRule type="cellIs" dxfId="8573" priority="2772" stopIfTrue="1" operator="between">
      <formula>14.1</formula>
      <formula>35</formula>
    </cfRule>
    <cfRule type="cellIs" dxfId="8572" priority="2773" stopIfTrue="1" operator="between">
      <formula>5.1</formula>
      <formula>14</formula>
    </cfRule>
    <cfRule type="cellIs" dxfId="8571" priority="2774" stopIfTrue="1" operator="between">
      <formula>0</formula>
      <formula>5</formula>
    </cfRule>
    <cfRule type="containsBlanks" dxfId="8570" priority="2775" stopIfTrue="1">
      <formula>LEN(TRIM(E230))=0</formula>
    </cfRule>
  </conditionalFormatting>
  <conditionalFormatting sqref="R230">
    <cfRule type="cellIs" dxfId="8569" priority="2768" stopIfTrue="1" operator="equal">
      <formula>"NO"</formula>
    </cfRule>
  </conditionalFormatting>
  <conditionalFormatting sqref="S230">
    <cfRule type="cellIs" dxfId="8568" priority="2767" stopIfTrue="1" operator="equal">
      <formula>"INVIABLE SANITARIAMENTE"</formula>
    </cfRule>
  </conditionalFormatting>
  <conditionalFormatting sqref="Q230">
    <cfRule type="containsBlanks" dxfId="8567" priority="2760" stopIfTrue="1">
      <formula>LEN(TRIM(Q230))=0</formula>
    </cfRule>
    <cfRule type="cellIs" dxfId="8566" priority="2761" stopIfTrue="1" operator="between">
      <formula>80.1</formula>
      <formula>100</formula>
    </cfRule>
    <cfRule type="cellIs" dxfId="8565" priority="2762" stopIfTrue="1" operator="between">
      <formula>35.1</formula>
      <formula>80</formula>
    </cfRule>
    <cfRule type="cellIs" dxfId="8564" priority="2763" stopIfTrue="1" operator="between">
      <formula>14.1</formula>
      <formula>35</formula>
    </cfRule>
    <cfRule type="cellIs" dxfId="8563" priority="2764" stopIfTrue="1" operator="between">
      <formula>5.1</formula>
      <formula>14</formula>
    </cfRule>
    <cfRule type="cellIs" dxfId="8562" priority="2765" stopIfTrue="1" operator="between">
      <formula>0</formula>
      <formula>5</formula>
    </cfRule>
    <cfRule type="containsBlanks" dxfId="8561" priority="2766" stopIfTrue="1">
      <formula>LEN(TRIM(Q230))=0</formula>
    </cfRule>
  </conditionalFormatting>
  <conditionalFormatting sqref="S230">
    <cfRule type="containsText" dxfId="8560" priority="2755" stopIfTrue="1" operator="containsText" text="INVIABLE SANITARIAMENTE">
      <formula>NOT(ISERROR(SEARCH("INVIABLE SANITARIAMENTE",S230)))</formula>
    </cfRule>
    <cfRule type="containsText" dxfId="8559" priority="2756" stopIfTrue="1" operator="containsText" text="ALTO">
      <formula>NOT(ISERROR(SEARCH("ALTO",S230)))</formula>
    </cfRule>
    <cfRule type="containsText" dxfId="8558" priority="2757" stopIfTrue="1" operator="containsText" text="MEDIO">
      <formula>NOT(ISERROR(SEARCH("MEDIO",S230)))</formula>
    </cfRule>
    <cfRule type="containsText" dxfId="8557" priority="2758" stopIfTrue="1" operator="containsText" text="BAJO">
      <formula>NOT(ISERROR(SEARCH("BAJO",S230)))</formula>
    </cfRule>
    <cfRule type="containsText" dxfId="8556" priority="2759" stopIfTrue="1" operator="containsText" text="SIN RIESGO">
      <formula>NOT(ISERROR(SEARCH("SIN RIESGO",S230)))</formula>
    </cfRule>
  </conditionalFormatting>
  <conditionalFormatting sqref="S230">
    <cfRule type="containsText" dxfId="8555" priority="2754" stopIfTrue="1" operator="containsText" text="SIN RIESGO">
      <formula>NOT(ISERROR(SEARCH("SIN RIESGO",S230)))</formula>
    </cfRule>
  </conditionalFormatting>
  <conditionalFormatting sqref="Q250">
    <cfRule type="containsBlanks" dxfId="8554" priority="2747" stopIfTrue="1">
      <formula>LEN(TRIM(Q250))=0</formula>
    </cfRule>
    <cfRule type="cellIs" dxfId="8553" priority="2748" stopIfTrue="1" operator="between">
      <formula>80.1</formula>
      <formula>100</formula>
    </cfRule>
    <cfRule type="cellIs" dxfId="8552" priority="2749" stopIfTrue="1" operator="between">
      <formula>35.1</formula>
      <formula>80</formula>
    </cfRule>
    <cfRule type="cellIs" dxfId="8551" priority="2750" stopIfTrue="1" operator="between">
      <formula>14.1</formula>
      <formula>35</formula>
    </cfRule>
    <cfRule type="cellIs" dxfId="8550" priority="2751" stopIfTrue="1" operator="between">
      <formula>5.1</formula>
      <formula>14</formula>
    </cfRule>
    <cfRule type="cellIs" dxfId="8549" priority="2752" stopIfTrue="1" operator="between">
      <formula>0</formula>
      <formula>5</formula>
    </cfRule>
    <cfRule type="containsBlanks" dxfId="8548" priority="2753" stopIfTrue="1">
      <formula>LEN(TRIM(Q250))=0</formula>
    </cfRule>
  </conditionalFormatting>
  <conditionalFormatting sqref="R250">
    <cfRule type="cellIs" dxfId="8547" priority="2746" stopIfTrue="1" operator="equal">
      <formula>"NO"</formula>
    </cfRule>
  </conditionalFormatting>
  <conditionalFormatting sqref="S250">
    <cfRule type="cellIs" dxfId="8546" priority="2745" stopIfTrue="1" operator="equal">
      <formula>"INVIABLE SANITARIAMENTE"</formula>
    </cfRule>
  </conditionalFormatting>
  <conditionalFormatting sqref="Q250">
    <cfRule type="containsBlanks" dxfId="8545" priority="2738" stopIfTrue="1">
      <formula>LEN(TRIM(Q250))=0</formula>
    </cfRule>
    <cfRule type="cellIs" dxfId="8544" priority="2739" stopIfTrue="1" operator="between">
      <formula>80.1</formula>
      <formula>100</formula>
    </cfRule>
    <cfRule type="cellIs" dxfId="8543" priority="2740" stopIfTrue="1" operator="between">
      <formula>35.1</formula>
      <formula>80</formula>
    </cfRule>
    <cfRule type="cellIs" dxfId="8542" priority="2741" stopIfTrue="1" operator="between">
      <formula>14.1</formula>
      <formula>35</formula>
    </cfRule>
    <cfRule type="cellIs" dxfId="8541" priority="2742" stopIfTrue="1" operator="between">
      <formula>5.1</formula>
      <formula>14</formula>
    </cfRule>
    <cfRule type="cellIs" dxfId="8540" priority="2743" stopIfTrue="1" operator="between">
      <formula>0</formula>
      <formula>5</formula>
    </cfRule>
    <cfRule type="containsBlanks" dxfId="8539" priority="2744" stopIfTrue="1">
      <formula>LEN(TRIM(Q250))=0</formula>
    </cfRule>
  </conditionalFormatting>
  <conditionalFormatting sqref="S250">
    <cfRule type="containsText" dxfId="8538" priority="2733" stopIfTrue="1" operator="containsText" text="INVIABLE SANITARIAMENTE">
      <formula>NOT(ISERROR(SEARCH("INVIABLE SANITARIAMENTE",S250)))</formula>
    </cfRule>
    <cfRule type="containsText" dxfId="8537" priority="2734" stopIfTrue="1" operator="containsText" text="ALTO">
      <formula>NOT(ISERROR(SEARCH("ALTO",S250)))</formula>
    </cfRule>
    <cfRule type="containsText" dxfId="8536" priority="2735" stopIfTrue="1" operator="containsText" text="MEDIO">
      <formula>NOT(ISERROR(SEARCH("MEDIO",S250)))</formula>
    </cfRule>
    <cfRule type="containsText" dxfId="8535" priority="2736" stopIfTrue="1" operator="containsText" text="BAJO">
      <formula>NOT(ISERROR(SEARCH("BAJO",S250)))</formula>
    </cfRule>
    <cfRule type="containsText" dxfId="8534" priority="2737" stopIfTrue="1" operator="containsText" text="SIN RIESGO">
      <formula>NOT(ISERROR(SEARCH("SIN RIESGO",S250)))</formula>
    </cfRule>
  </conditionalFormatting>
  <conditionalFormatting sqref="S250">
    <cfRule type="containsText" dxfId="8533" priority="2732" stopIfTrue="1" operator="containsText" text="SIN RIESGO">
      <formula>NOT(ISERROR(SEARCH("SIN RIESGO",S250)))</formula>
    </cfRule>
  </conditionalFormatting>
  <conditionalFormatting sqref="E251:Q251">
    <cfRule type="containsBlanks" dxfId="8532" priority="2725" stopIfTrue="1">
      <formula>LEN(TRIM(E251))=0</formula>
    </cfRule>
    <cfRule type="cellIs" dxfId="8531" priority="2726" stopIfTrue="1" operator="between">
      <formula>80.1</formula>
      <formula>100</formula>
    </cfRule>
    <cfRule type="cellIs" dxfId="8530" priority="2727" stopIfTrue="1" operator="between">
      <formula>35.1</formula>
      <formula>80</formula>
    </cfRule>
    <cfRule type="cellIs" dxfId="8529" priority="2728" stopIfTrue="1" operator="between">
      <formula>14.1</formula>
      <formula>35</formula>
    </cfRule>
    <cfRule type="cellIs" dxfId="8528" priority="2729" stopIfTrue="1" operator="between">
      <formula>5.1</formula>
      <formula>14</formula>
    </cfRule>
    <cfRule type="cellIs" dxfId="8527" priority="2730" stopIfTrue="1" operator="between">
      <formula>0</formula>
      <formula>5</formula>
    </cfRule>
    <cfRule type="containsBlanks" dxfId="8526" priority="2731" stopIfTrue="1">
      <formula>LEN(TRIM(E251))=0</formula>
    </cfRule>
  </conditionalFormatting>
  <conditionalFormatting sqref="R251">
    <cfRule type="cellIs" dxfId="8525" priority="2724" stopIfTrue="1" operator="equal">
      <formula>"NO"</formula>
    </cfRule>
  </conditionalFormatting>
  <conditionalFormatting sqref="S251">
    <cfRule type="cellIs" dxfId="8524" priority="2723" stopIfTrue="1" operator="equal">
      <formula>"INVIABLE SANITARIAMENTE"</formula>
    </cfRule>
  </conditionalFormatting>
  <conditionalFormatting sqref="Q251">
    <cfRule type="containsBlanks" dxfId="8523" priority="2716" stopIfTrue="1">
      <formula>LEN(TRIM(Q251))=0</formula>
    </cfRule>
    <cfRule type="cellIs" dxfId="8522" priority="2717" stopIfTrue="1" operator="between">
      <formula>80.1</formula>
      <formula>100</formula>
    </cfRule>
    <cfRule type="cellIs" dxfId="8521" priority="2718" stopIfTrue="1" operator="between">
      <formula>35.1</formula>
      <formula>80</formula>
    </cfRule>
    <cfRule type="cellIs" dxfId="8520" priority="2719" stopIfTrue="1" operator="between">
      <formula>14.1</formula>
      <formula>35</formula>
    </cfRule>
    <cfRule type="cellIs" dxfId="8519" priority="2720" stopIfTrue="1" operator="between">
      <formula>5.1</formula>
      <formula>14</formula>
    </cfRule>
    <cfRule type="cellIs" dxfId="8518" priority="2721" stopIfTrue="1" operator="between">
      <formula>0</formula>
      <formula>5</formula>
    </cfRule>
    <cfRule type="containsBlanks" dxfId="8517" priority="2722" stopIfTrue="1">
      <formula>LEN(TRIM(Q251))=0</formula>
    </cfRule>
  </conditionalFormatting>
  <conditionalFormatting sqref="S251">
    <cfRule type="containsText" dxfId="8516" priority="2711" stopIfTrue="1" operator="containsText" text="INVIABLE SANITARIAMENTE">
      <formula>NOT(ISERROR(SEARCH("INVIABLE SANITARIAMENTE",S251)))</formula>
    </cfRule>
    <cfRule type="containsText" dxfId="8515" priority="2712" stopIfTrue="1" operator="containsText" text="ALTO">
      <formula>NOT(ISERROR(SEARCH("ALTO",S251)))</formula>
    </cfRule>
    <cfRule type="containsText" dxfId="8514" priority="2713" stopIfTrue="1" operator="containsText" text="MEDIO">
      <formula>NOT(ISERROR(SEARCH("MEDIO",S251)))</formula>
    </cfRule>
    <cfRule type="containsText" dxfId="8513" priority="2714" stopIfTrue="1" operator="containsText" text="BAJO">
      <formula>NOT(ISERROR(SEARCH("BAJO",S251)))</formula>
    </cfRule>
    <cfRule type="containsText" dxfId="8512" priority="2715" stopIfTrue="1" operator="containsText" text="SIN RIESGO">
      <formula>NOT(ISERROR(SEARCH("SIN RIESGO",S251)))</formula>
    </cfRule>
  </conditionalFormatting>
  <conditionalFormatting sqref="S251">
    <cfRule type="containsText" dxfId="8511" priority="2710" stopIfTrue="1" operator="containsText" text="SIN RIESGO">
      <formula>NOT(ISERROR(SEARCH("SIN RIESGO",S251)))</formula>
    </cfRule>
  </conditionalFormatting>
  <conditionalFormatting sqref="Q260">
    <cfRule type="containsBlanks" dxfId="8510" priority="2703" stopIfTrue="1">
      <formula>LEN(TRIM(Q260))=0</formula>
    </cfRule>
    <cfRule type="cellIs" dxfId="8509" priority="2704" stopIfTrue="1" operator="between">
      <formula>80.1</formula>
      <formula>100</formula>
    </cfRule>
    <cfRule type="cellIs" dxfId="8508" priority="2705" stopIfTrue="1" operator="between">
      <formula>35.1</formula>
      <formula>80</formula>
    </cfRule>
    <cfRule type="cellIs" dxfId="8507" priority="2706" stopIfTrue="1" operator="between">
      <formula>14.1</formula>
      <formula>35</formula>
    </cfRule>
    <cfRule type="cellIs" dxfId="8506" priority="2707" stopIfTrue="1" operator="between">
      <formula>5.1</formula>
      <formula>14</formula>
    </cfRule>
    <cfRule type="cellIs" dxfId="8505" priority="2708" stopIfTrue="1" operator="between">
      <formula>0</formula>
      <formula>5</formula>
    </cfRule>
    <cfRule type="containsBlanks" dxfId="8504" priority="2709" stopIfTrue="1">
      <formula>LEN(TRIM(Q260))=0</formula>
    </cfRule>
  </conditionalFormatting>
  <conditionalFormatting sqref="R260">
    <cfRule type="cellIs" dxfId="8503" priority="2702" stopIfTrue="1" operator="equal">
      <formula>"NO"</formula>
    </cfRule>
  </conditionalFormatting>
  <conditionalFormatting sqref="S260">
    <cfRule type="cellIs" dxfId="8502" priority="2701" stopIfTrue="1" operator="equal">
      <formula>"INVIABLE SANITARIAMENTE"</formula>
    </cfRule>
  </conditionalFormatting>
  <conditionalFormatting sqref="Q260">
    <cfRule type="containsBlanks" dxfId="8501" priority="2694" stopIfTrue="1">
      <formula>LEN(TRIM(Q260))=0</formula>
    </cfRule>
    <cfRule type="cellIs" dxfId="8500" priority="2695" stopIfTrue="1" operator="between">
      <formula>80.1</formula>
      <formula>100</formula>
    </cfRule>
    <cfRule type="cellIs" dxfId="8499" priority="2696" stopIfTrue="1" operator="between">
      <formula>35.1</formula>
      <formula>80</formula>
    </cfRule>
    <cfRule type="cellIs" dxfId="8498" priority="2697" stopIfTrue="1" operator="between">
      <formula>14.1</formula>
      <formula>35</formula>
    </cfRule>
    <cfRule type="cellIs" dxfId="8497" priority="2698" stopIfTrue="1" operator="between">
      <formula>5.1</formula>
      <formula>14</formula>
    </cfRule>
    <cfRule type="cellIs" dxfId="8496" priority="2699" stopIfTrue="1" operator="between">
      <formula>0</formula>
      <formula>5</formula>
    </cfRule>
    <cfRule type="containsBlanks" dxfId="8495" priority="2700" stopIfTrue="1">
      <formula>LEN(TRIM(Q260))=0</formula>
    </cfRule>
  </conditionalFormatting>
  <conditionalFormatting sqref="S260">
    <cfRule type="containsText" dxfId="8494" priority="2689" stopIfTrue="1" operator="containsText" text="INVIABLE SANITARIAMENTE">
      <formula>NOT(ISERROR(SEARCH("INVIABLE SANITARIAMENTE",S260)))</formula>
    </cfRule>
    <cfRule type="containsText" dxfId="8493" priority="2690" stopIfTrue="1" operator="containsText" text="ALTO">
      <formula>NOT(ISERROR(SEARCH("ALTO",S260)))</formula>
    </cfRule>
    <cfRule type="containsText" dxfId="8492" priority="2691" stopIfTrue="1" operator="containsText" text="MEDIO">
      <formula>NOT(ISERROR(SEARCH("MEDIO",S260)))</formula>
    </cfRule>
    <cfRule type="containsText" dxfId="8491" priority="2692" stopIfTrue="1" operator="containsText" text="BAJO">
      <formula>NOT(ISERROR(SEARCH("BAJO",S260)))</formula>
    </cfRule>
    <cfRule type="containsText" dxfId="8490" priority="2693" stopIfTrue="1" operator="containsText" text="SIN RIESGO">
      <formula>NOT(ISERROR(SEARCH("SIN RIESGO",S260)))</formula>
    </cfRule>
  </conditionalFormatting>
  <conditionalFormatting sqref="S260">
    <cfRule type="containsText" dxfId="8489" priority="2688" stopIfTrue="1" operator="containsText" text="SIN RIESGO">
      <formula>NOT(ISERROR(SEARCH("SIN RIESGO",S260)))</formula>
    </cfRule>
  </conditionalFormatting>
  <conditionalFormatting sqref="E17:O17">
    <cfRule type="containsBlanks" dxfId="8488" priority="2623" stopIfTrue="1">
      <formula>LEN(TRIM(E17))=0</formula>
    </cfRule>
    <cfRule type="cellIs" dxfId="8487" priority="2624" stopIfTrue="1" operator="between">
      <formula>80.1</formula>
      <formula>100</formula>
    </cfRule>
    <cfRule type="cellIs" dxfId="8486" priority="2625" stopIfTrue="1" operator="between">
      <formula>35.1</formula>
      <formula>80</formula>
    </cfRule>
    <cfRule type="cellIs" dxfId="8485" priority="2626" stopIfTrue="1" operator="between">
      <formula>14.1</formula>
      <formula>35</formula>
    </cfRule>
    <cfRule type="cellIs" dxfId="8484" priority="2627" stopIfTrue="1" operator="between">
      <formula>5.1</formula>
      <formula>14</formula>
    </cfRule>
    <cfRule type="cellIs" dxfId="8483" priority="2628" stopIfTrue="1" operator="between">
      <formula>0</formula>
      <formula>5</formula>
    </cfRule>
    <cfRule type="containsBlanks" dxfId="8482" priority="2629" stopIfTrue="1">
      <formula>LEN(TRIM(E17))=0</formula>
    </cfRule>
  </conditionalFormatting>
  <conditionalFormatting sqref="E11:P11">
    <cfRule type="containsBlanks" dxfId="8481" priority="2616" stopIfTrue="1">
      <formula>LEN(TRIM(E11))=0</formula>
    </cfRule>
    <cfRule type="cellIs" dxfId="8480" priority="2617" stopIfTrue="1" operator="between">
      <formula>80.1</formula>
      <formula>100</formula>
    </cfRule>
    <cfRule type="cellIs" dxfId="8479" priority="2618" stopIfTrue="1" operator="between">
      <formula>35.1</formula>
      <formula>80</formula>
    </cfRule>
    <cfRule type="cellIs" dxfId="8478" priority="2619" stopIfTrue="1" operator="between">
      <formula>14.1</formula>
      <formula>35</formula>
    </cfRule>
    <cfRule type="cellIs" dxfId="8477" priority="2620" stopIfTrue="1" operator="between">
      <formula>5.1</formula>
      <formula>14</formula>
    </cfRule>
    <cfRule type="cellIs" dxfId="8476" priority="2621" stopIfTrue="1" operator="between">
      <formula>0</formula>
      <formula>5</formula>
    </cfRule>
    <cfRule type="containsBlanks" dxfId="8475" priority="2622" stopIfTrue="1">
      <formula>LEN(TRIM(E11))=0</formula>
    </cfRule>
  </conditionalFormatting>
  <conditionalFormatting sqref="E19:P19">
    <cfRule type="containsBlanks" dxfId="8474" priority="2609" stopIfTrue="1">
      <formula>LEN(TRIM(E19))=0</formula>
    </cfRule>
    <cfRule type="cellIs" dxfId="8473" priority="2610" stopIfTrue="1" operator="between">
      <formula>80.1</formula>
      <formula>100</formula>
    </cfRule>
    <cfRule type="cellIs" dxfId="8472" priority="2611" stopIfTrue="1" operator="between">
      <formula>35.1</formula>
      <formula>80</formula>
    </cfRule>
    <cfRule type="cellIs" dxfId="8471" priority="2612" stopIfTrue="1" operator="between">
      <formula>14.1</formula>
      <formula>35</formula>
    </cfRule>
    <cfRule type="cellIs" dxfId="8470" priority="2613" stopIfTrue="1" operator="between">
      <formula>5.1</formula>
      <formula>14</formula>
    </cfRule>
    <cfRule type="cellIs" dxfId="8469" priority="2614" stopIfTrue="1" operator="between">
      <formula>0</formula>
      <formula>5</formula>
    </cfRule>
    <cfRule type="containsBlanks" dxfId="8468" priority="2615" stopIfTrue="1">
      <formula>LEN(TRIM(E19))=0</formula>
    </cfRule>
  </conditionalFormatting>
  <conditionalFormatting sqref="E32:P32">
    <cfRule type="containsBlanks" dxfId="8467" priority="2602" stopIfTrue="1">
      <formula>LEN(TRIM(E32))=0</formula>
    </cfRule>
    <cfRule type="cellIs" dxfId="8466" priority="2603" stopIfTrue="1" operator="between">
      <formula>80.1</formula>
      <formula>100</formula>
    </cfRule>
    <cfRule type="cellIs" dxfId="8465" priority="2604" stopIfTrue="1" operator="between">
      <formula>35.1</formula>
      <formula>80</formula>
    </cfRule>
    <cfRule type="cellIs" dxfId="8464" priority="2605" stopIfTrue="1" operator="between">
      <formula>14.1</formula>
      <formula>35</formula>
    </cfRule>
    <cfRule type="cellIs" dxfId="8463" priority="2606" stopIfTrue="1" operator="between">
      <formula>5.1</formula>
      <formula>14</formula>
    </cfRule>
    <cfRule type="cellIs" dxfId="8462" priority="2607" stopIfTrue="1" operator="between">
      <formula>0</formula>
      <formula>5</formula>
    </cfRule>
    <cfRule type="containsBlanks" dxfId="8461" priority="2608" stopIfTrue="1">
      <formula>LEN(TRIM(E32))=0</formula>
    </cfRule>
  </conditionalFormatting>
  <conditionalFormatting sqref="E26:P26">
    <cfRule type="containsBlanks" dxfId="8460" priority="2595" stopIfTrue="1">
      <formula>LEN(TRIM(E26))=0</formula>
    </cfRule>
    <cfRule type="cellIs" dxfId="8459" priority="2596" stopIfTrue="1" operator="between">
      <formula>80.1</formula>
      <formula>100</formula>
    </cfRule>
    <cfRule type="cellIs" dxfId="8458" priority="2597" stopIfTrue="1" operator="between">
      <formula>35.1</formula>
      <formula>80</formula>
    </cfRule>
    <cfRule type="cellIs" dxfId="8457" priority="2598" stopIfTrue="1" operator="between">
      <formula>14.1</formula>
      <formula>35</formula>
    </cfRule>
    <cfRule type="cellIs" dxfId="8456" priority="2599" stopIfTrue="1" operator="between">
      <formula>5.1</formula>
      <formula>14</formula>
    </cfRule>
    <cfRule type="cellIs" dxfId="8455" priority="2600" stopIfTrue="1" operator="between">
      <formula>0</formula>
      <formula>5</formula>
    </cfRule>
    <cfRule type="containsBlanks" dxfId="8454" priority="2601" stopIfTrue="1">
      <formula>LEN(TRIM(E26))=0</formula>
    </cfRule>
  </conditionalFormatting>
  <conditionalFormatting sqref="E37:P40">
    <cfRule type="containsBlanks" dxfId="8453" priority="2588" stopIfTrue="1">
      <formula>LEN(TRIM(E37))=0</formula>
    </cfRule>
    <cfRule type="cellIs" dxfId="8452" priority="2589" stopIfTrue="1" operator="between">
      <formula>80.1</formula>
      <formula>100</formula>
    </cfRule>
    <cfRule type="cellIs" dxfId="8451" priority="2590" stopIfTrue="1" operator="between">
      <formula>35.1</formula>
      <formula>80</formula>
    </cfRule>
    <cfRule type="cellIs" dxfId="8450" priority="2591" stopIfTrue="1" operator="between">
      <formula>14.1</formula>
      <formula>35</formula>
    </cfRule>
    <cfRule type="cellIs" dxfId="8449" priority="2592" stopIfTrue="1" operator="between">
      <formula>5.1</formula>
      <formula>14</formula>
    </cfRule>
    <cfRule type="cellIs" dxfId="8448" priority="2593" stopIfTrue="1" operator="between">
      <formula>0</formula>
      <formula>5</formula>
    </cfRule>
    <cfRule type="containsBlanks" dxfId="8447" priority="2594" stopIfTrue="1">
      <formula>LEN(TRIM(E37))=0</formula>
    </cfRule>
  </conditionalFormatting>
  <conditionalFormatting sqref="E51:P51">
    <cfRule type="containsBlanks" dxfId="8446" priority="2581" stopIfTrue="1">
      <formula>LEN(TRIM(E51))=0</formula>
    </cfRule>
    <cfRule type="cellIs" dxfId="8445" priority="2582" stopIfTrue="1" operator="between">
      <formula>80.1</formula>
      <formula>100</formula>
    </cfRule>
    <cfRule type="cellIs" dxfId="8444" priority="2583" stopIfTrue="1" operator="between">
      <formula>35.1</formula>
      <formula>80</formula>
    </cfRule>
    <cfRule type="cellIs" dxfId="8443" priority="2584" stopIfTrue="1" operator="between">
      <formula>14.1</formula>
      <formula>35</formula>
    </cfRule>
    <cfRule type="cellIs" dxfId="8442" priority="2585" stopIfTrue="1" operator="between">
      <formula>5.1</formula>
      <formula>14</formula>
    </cfRule>
    <cfRule type="cellIs" dxfId="8441" priority="2586" stopIfTrue="1" operator="between">
      <formula>0</formula>
      <formula>5</formula>
    </cfRule>
    <cfRule type="containsBlanks" dxfId="8440" priority="2587" stopIfTrue="1">
      <formula>LEN(TRIM(E51))=0</formula>
    </cfRule>
  </conditionalFormatting>
  <conditionalFormatting sqref="E79:P79">
    <cfRule type="containsBlanks" dxfId="8439" priority="2574" stopIfTrue="1">
      <formula>LEN(TRIM(E79))=0</formula>
    </cfRule>
    <cfRule type="cellIs" dxfId="8438" priority="2575" stopIfTrue="1" operator="between">
      <formula>80.1</formula>
      <formula>100</formula>
    </cfRule>
    <cfRule type="cellIs" dxfId="8437" priority="2576" stopIfTrue="1" operator="between">
      <formula>35.1</formula>
      <formula>80</formula>
    </cfRule>
    <cfRule type="cellIs" dxfId="8436" priority="2577" stopIfTrue="1" operator="between">
      <formula>14.1</formula>
      <formula>35</formula>
    </cfRule>
    <cfRule type="cellIs" dxfId="8435" priority="2578" stopIfTrue="1" operator="between">
      <formula>5.1</formula>
      <formula>14</formula>
    </cfRule>
    <cfRule type="cellIs" dxfId="8434" priority="2579" stopIfTrue="1" operator="between">
      <formula>0</formula>
      <formula>5</formula>
    </cfRule>
    <cfRule type="containsBlanks" dxfId="8433" priority="2580" stopIfTrue="1">
      <formula>LEN(TRIM(E79))=0</formula>
    </cfRule>
  </conditionalFormatting>
  <conditionalFormatting sqref="E53:P53">
    <cfRule type="containsBlanks" dxfId="8432" priority="2567" stopIfTrue="1">
      <formula>LEN(TRIM(E53))=0</formula>
    </cfRule>
    <cfRule type="cellIs" dxfId="8431" priority="2568" stopIfTrue="1" operator="between">
      <formula>80.1</formula>
      <formula>100</formula>
    </cfRule>
    <cfRule type="cellIs" dxfId="8430" priority="2569" stopIfTrue="1" operator="between">
      <formula>35.1</formula>
      <formula>80</formula>
    </cfRule>
    <cfRule type="cellIs" dxfId="8429" priority="2570" stopIfTrue="1" operator="between">
      <formula>14.1</formula>
      <formula>35</formula>
    </cfRule>
    <cfRule type="cellIs" dxfId="8428" priority="2571" stopIfTrue="1" operator="between">
      <formula>5.1</formula>
      <formula>14</formula>
    </cfRule>
    <cfRule type="cellIs" dxfId="8427" priority="2572" stopIfTrue="1" operator="between">
      <formula>0</formula>
      <formula>5</formula>
    </cfRule>
    <cfRule type="containsBlanks" dxfId="8426" priority="2573" stopIfTrue="1">
      <formula>LEN(TRIM(E53))=0</formula>
    </cfRule>
  </conditionalFormatting>
  <conditionalFormatting sqref="E54:P54">
    <cfRule type="containsBlanks" dxfId="8425" priority="2560" stopIfTrue="1">
      <formula>LEN(TRIM(E54))=0</formula>
    </cfRule>
    <cfRule type="cellIs" dxfId="8424" priority="2561" stopIfTrue="1" operator="between">
      <formula>80.1</formula>
      <formula>100</formula>
    </cfRule>
    <cfRule type="cellIs" dxfId="8423" priority="2562" stopIfTrue="1" operator="between">
      <formula>35.1</formula>
      <formula>80</formula>
    </cfRule>
    <cfRule type="cellIs" dxfId="8422" priority="2563" stopIfTrue="1" operator="between">
      <formula>14.1</formula>
      <formula>35</formula>
    </cfRule>
    <cfRule type="cellIs" dxfId="8421" priority="2564" stopIfTrue="1" operator="between">
      <formula>5.1</formula>
      <formula>14</formula>
    </cfRule>
    <cfRule type="cellIs" dxfId="8420" priority="2565" stopIfTrue="1" operator="between">
      <formula>0</formula>
      <formula>5</formula>
    </cfRule>
    <cfRule type="containsBlanks" dxfId="8419" priority="2566" stopIfTrue="1">
      <formula>LEN(TRIM(E54))=0</formula>
    </cfRule>
  </conditionalFormatting>
  <conditionalFormatting sqref="E52:G52 I52:P52">
    <cfRule type="containsBlanks" dxfId="8418" priority="2553" stopIfTrue="1">
      <formula>LEN(TRIM(E52))=0</formula>
    </cfRule>
    <cfRule type="cellIs" dxfId="8417" priority="2554" stopIfTrue="1" operator="between">
      <formula>80.1</formula>
      <formula>100</formula>
    </cfRule>
    <cfRule type="cellIs" dxfId="8416" priority="2555" stopIfTrue="1" operator="between">
      <formula>35.1</formula>
      <formula>80</formula>
    </cfRule>
    <cfRule type="cellIs" dxfId="8415" priority="2556" stopIfTrue="1" operator="between">
      <formula>14.1</formula>
      <formula>35</formula>
    </cfRule>
    <cfRule type="cellIs" dxfId="8414" priority="2557" stopIfTrue="1" operator="between">
      <formula>5.1</formula>
      <formula>14</formula>
    </cfRule>
    <cfRule type="cellIs" dxfId="8413" priority="2558" stopIfTrue="1" operator="between">
      <formula>0</formula>
      <formula>5</formula>
    </cfRule>
    <cfRule type="containsBlanks" dxfId="8412" priority="2559" stopIfTrue="1">
      <formula>LEN(TRIM(E52))=0</formula>
    </cfRule>
  </conditionalFormatting>
  <conditionalFormatting sqref="J71:P71 E71:H71">
    <cfRule type="containsBlanks" dxfId="8411" priority="2546" stopIfTrue="1">
      <formula>LEN(TRIM(E71))=0</formula>
    </cfRule>
    <cfRule type="cellIs" dxfId="8410" priority="2547" stopIfTrue="1" operator="between">
      <formula>80.1</formula>
      <formula>100</formula>
    </cfRule>
    <cfRule type="cellIs" dxfId="8409" priority="2548" stopIfTrue="1" operator="between">
      <formula>35.1</formula>
      <formula>80</formula>
    </cfRule>
    <cfRule type="cellIs" dxfId="8408" priority="2549" stopIfTrue="1" operator="between">
      <formula>14.1</formula>
      <formula>35</formula>
    </cfRule>
    <cfRule type="cellIs" dxfId="8407" priority="2550" stopIfTrue="1" operator="between">
      <formula>5.1</formula>
      <formula>14</formula>
    </cfRule>
    <cfRule type="cellIs" dxfId="8406" priority="2551" stopIfTrue="1" operator="between">
      <formula>0</formula>
      <formula>5</formula>
    </cfRule>
    <cfRule type="containsBlanks" dxfId="8405" priority="2552" stopIfTrue="1">
      <formula>LEN(TRIM(E71))=0</formula>
    </cfRule>
  </conditionalFormatting>
  <conditionalFormatting sqref="J60:P60 E60:H60">
    <cfRule type="containsBlanks" dxfId="8404" priority="2539" stopIfTrue="1">
      <formula>LEN(TRIM(E60))=0</formula>
    </cfRule>
    <cfRule type="cellIs" dxfId="8403" priority="2540" stopIfTrue="1" operator="between">
      <formula>80.1</formula>
      <formula>100</formula>
    </cfRule>
    <cfRule type="cellIs" dxfId="8402" priority="2541" stopIfTrue="1" operator="between">
      <formula>35.1</formula>
      <formula>80</formula>
    </cfRule>
    <cfRule type="cellIs" dxfId="8401" priority="2542" stopIfTrue="1" operator="between">
      <formula>14.1</formula>
      <formula>35</formula>
    </cfRule>
    <cfRule type="cellIs" dxfId="8400" priority="2543" stopIfTrue="1" operator="between">
      <formula>5.1</formula>
      <formula>14</formula>
    </cfRule>
    <cfRule type="cellIs" dxfId="8399" priority="2544" stopIfTrue="1" operator="between">
      <formula>0</formula>
      <formula>5</formula>
    </cfRule>
    <cfRule type="containsBlanks" dxfId="8398" priority="2545" stopIfTrue="1">
      <formula>LEN(TRIM(E60))=0</formula>
    </cfRule>
  </conditionalFormatting>
  <conditionalFormatting sqref="E50:P50">
    <cfRule type="containsBlanks" dxfId="8397" priority="2532" stopIfTrue="1">
      <formula>LEN(TRIM(E50))=0</formula>
    </cfRule>
    <cfRule type="cellIs" dxfId="8396" priority="2533" stopIfTrue="1" operator="between">
      <formula>80.1</formula>
      <formula>100</formula>
    </cfRule>
    <cfRule type="cellIs" dxfId="8395" priority="2534" stopIfTrue="1" operator="between">
      <formula>35.1</formula>
      <formula>80</formula>
    </cfRule>
    <cfRule type="cellIs" dxfId="8394" priority="2535" stopIfTrue="1" operator="between">
      <formula>14.1</formula>
      <formula>35</formula>
    </cfRule>
    <cfRule type="cellIs" dxfId="8393" priority="2536" stopIfTrue="1" operator="between">
      <formula>5.1</formula>
      <formula>14</formula>
    </cfRule>
    <cfRule type="cellIs" dxfId="8392" priority="2537" stopIfTrue="1" operator="between">
      <formula>0</formula>
      <formula>5</formula>
    </cfRule>
    <cfRule type="containsBlanks" dxfId="8391" priority="2538" stopIfTrue="1">
      <formula>LEN(TRIM(E50))=0</formula>
    </cfRule>
  </conditionalFormatting>
  <conditionalFormatting sqref="E55:P55">
    <cfRule type="containsBlanks" dxfId="8390" priority="2525" stopIfTrue="1">
      <formula>LEN(TRIM(E55))=0</formula>
    </cfRule>
    <cfRule type="cellIs" dxfId="8389" priority="2526" stopIfTrue="1" operator="between">
      <formula>80.1</formula>
      <formula>100</formula>
    </cfRule>
    <cfRule type="cellIs" dxfId="8388" priority="2527" stopIfTrue="1" operator="between">
      <formula>35.1</formula>
      <formula>80</formula>
    </cfRule>
    <cfRule type="cellIs" dxfId="8387" priority="2528" stopIfTrue="1" operator="between">
      <formula>14.1</formula>
      <formula>35</formula>
    </cfRule>
    <cfRule type="cellIs" dxfId="8386" priority="2529" stopIfTrue="1" operator="between">
      <formula>5.1</formula>
      <formula>14</formula>
    </cfRule>
    <cfRule type="cellIs" dxfId="8385" priority="2530" stopIfTrue="1" operator="between">
      <formula>0</formula>
      <formula>5</formula>
    </cfRule>
    <cfRule type="containsBlanks" dxfId="8384" priority="2531" stopIfTrue="1">
      <formula>LEN(TRIM(E55))=0</formula>
    </cfRule>
  </conditionalFormatting>
  <conditionalFormatting sqref="E72:P72">
    <cfRule type="containsBlanks" dxfId="8383" priority="2518" stopIfTrue="1">
      <formula>LEN(TRIM(E72))=0</formula>
    </cfRule>
    <cfRule type="cellIs" dxfId="8382" priority="2519" stopIfTrue="1" operator="between">
      <formula>80.1</formula>
      <formula>100</formula>
    </cfRule>
    <cfRule type="cellIs" dxfId="8381" priority="2520" stopIfTrue="1" operator="between">
      <formula>35.1</formula>
      <formula>80</formula>
    </cfRule>
    <cfRule type="cellIs" dxfId="8380" priority="2521" stopIfTrue="1" operator="between">
      <formula>14.1</formula>
      <formula>35</formula>
    </cfRule>
    <cfRule type="cellIs" dxfId="8379" priority="2522" stopIfTrue="1" operator="between">
      <formula>5.1</formula>
      <formula>14</formula>
    </cfRule>
    <cfRule type="cellIs" dxfId="8378" priority="2523" stopIfTrue="1" operator="between">
      <formula>0</formula>
      <formula>5</formula>
    </cfRule>
    <cfRule type="containsBlanks" dxfId="8377" priority="2524" stopIfTrue="1">
      <formula>LEN(TRIM(E72))=0</formula>
    </cfRule>
  </conditionalFormatting>
  <conditionalFormatting sqref="E46:P46">
    <cfRule type="containsBlanks" dxfId="8376" priority="2511" stopIfTrue="1">
      <formula>LEN(TRIM(E46))=0</formula>
    </cfRule>
    <cfRule type="cellIs" dxfId="8375" priority="2512" stopIfTrue="1" operator="between">
      <formula>80.1</formula>
      <formula>100</formula>
    </cfRule>
    <cfRule type="cellIs" dxfId="8374" priority="2513" stopIfTrue="1" operator="between">
      <formula>35.1</formula>
      <formula>80</formula>
    </cfRule>
    <cfRule type="cellIs" dxfId="8373" priority="2514" stopIfTrue="1" operator="between">
      <formula>14.1</formula>
      <formula>35</formula>
    </cfRule>
    <cfRule type="cellIs" dxfId="8372" priority="2515" stopIfTrue="1" operator="between">
      <formula>5.1</formula>
      <formula>14</formula>
    </cfRule>
    <cfRule type="cellIs" dxfId="8371" priority="2516" stopIfTrue="1" operator="between">
      <formula>0</formula>
      <formula>5</formula>
    </cfRule>
    <cfRule type="containsBlanks" dxfId="8370" priority="2517" stopIfTrue="1">
      <formula>LEN(TRIM(E46))=0</formula>
    </cfRule>
  </conditionalFormatting>
  <conditionalFormatting sqref="L80:P80 O81:P82 E80:J80 E81:M82 E83:P83">
    <cfRule type="containsBlanks" dxfId="8369" priority="2504" stopIfTrue="1">
      <formula>LEN(TRIM(E80))=0</formula>
    </cfRule>
    <cfRule type="cellIs" dxfId="8368" priority="2505" stopIfTrue="1" operator="between">
      <formula>80.1</formula>
      <formula>100</formula>
    </cfRule>
    <cfRule type="cellIs" dxfId="8367" priority="2506" stopIfTrue="1" operator="between">
      <formula>35.1</formula>
      <formula>80</formula>
    </cfRule>
    <cfRule type="cellIs" dxfId="8366" priority="2507" stopIfTrue="1" operator="between">
      <formula>14.1</formula>
      <formula>35</formula>
    </cfRule>
    <cfRule type="cellIs" dxfId="8365" priority="2508" stopIfTrue="1" operator="between">
      <formula>5.1</formula>
      <formula>14</formula>
    </cfRule>
    <cfRule type="cellIs" dxfId="8364" priority="2509" stopIfTrue="1" operator="between">
      <formula>0</formula>
      <formula>5</formula>
    </cfRule>
    <cfRule type="containsBlanks" dxfId="8363" priority="2510" stopIfTrue="1">
      <formula>LEN(TRIM(E80))=0</formula>
    </cfRule>
  </conditionalFormatting>
  <conditionalFormatting sqref="N82">
    <cfRule type="containsBlanks" dxfId="8362" priority="2497" stopIfTrue="1">
      <formula>LEN(TRIM(N82))=0</formula>
    </cfRule>
    <cfRule type="cellIs" dxfId="8361" priority="2498" stopIfTrue="1" operator="between">
      <formula>80.1</formula>
      <formula>100</formula>
    </cfRule>
    <cfRule type="cellIs" dxfId="8360" priority="2499" stopIfTrue="1" operator="between">
      <formula>35.1</formula>
      <formula>80</formula>
    </cfRule>
    <cfRule type="cellIs" dxfId="8359" priority="2500" stopIfTrue="1" operator="between">
      <formula>14.1</formula>
      <formula>35</formula>
    </cfRule>
    <cfRule type="cellIs" dxfId="8358" priority="2501" stopIfTrue="1" operator="between">
      <formula>5.1</formula>
      <formula>14</formula>
    </cfRule>
    <cfRule type="cellIs" dxfId="8357" priority="2502" stopIfTrue="1" operator="between">
      <formula>0</formula>
      <formula>5</formula>
    </cfRule>
    <cfRule type="containsBlanks" dxfId="8356" priority="2503" stopIfTrue="1">
      <formula>LEN(TRIM(N82))=0</formula>
    </cfRule>
  </conditionalFormatting>
  <conditionalFormatting sqref="K80">
    <cfRule type="containsBlanks" dxfId="8355" priority="2490" stopIfTrue="1">
      <formula>LEN(TRIM(K80))=0</formula>
    </cfRule>
    <cfRule type="cellIs" dxfId="8354" priority="2491" stopIfTrue="1" operator="between">
      <formula>80.1</formula>
      <formula>100</formula>
    </cfRule>
    <cfRule type="cellIs" dxfId="8353" priority="2492" stopIfTrue="1" operator="between">
      <formula>35.1</formula>
      <formula>80</formula>
    </cfRule>
    <cfRule type="cellIs" dxfId="8352" priority="2493" stopIfTrue="1" operator="between">
      <formula>14.1</formula>
      <formula>35</formula>
    </cfRule>
    <cfRule type="cellIs" dxfId="8351" priority="2494" stopIfTrue="1" operator="between">
      <formula>5.1</formula>
      <formula>14</formula>
    </cfRule>
    <cfRule type="cellIs" dxfId="8350" priority="2495" stopIfTrue="1" operator="between">
      <formula>0</formula>
      <formula>5</formula>
    </cfRule>
    <cfRule type="containsBlanks" dxfId="8349" priority="2496" stopIfTrue="1">
      <formula>LEN(TRIM(K80))=0</formula>
    </cfRule>
  </conditionalFormatting>
  <conditionalFormatting sqref="M87:P87 O88:P88 N85:P85 O86:P86 E85:L85 E88:M88 E86:M86 E87:K87 E84:P84 E89:P89">
    <cfRule type="containsBlanks" dxfId="8348" priority="2483" stopIfTrue="1">
      <formula>LEN(TRIM(E84))=0</formula>
    </cfRule>
    <cfRule type="cellIs" dxfId="8347" priority="2484" stopIfTrue="1" operator="between">
      <formula>80.1</formula>
      <formula>100</formula>
    </cfRule>
    <cfRule type="cellIs" dxfId="8346" priority="2485" stopIfTrue="1" operator="between">
      <formula>35.1</formula>
      <formula>80</formula>
    </cfRule>
    <cfRule type="cellIs" dxfId="8345" priority="2486" stopIfTrue="1" operator="between">
      <formula>14.1</formula>
      <formula>35</formula>
    </cfRule>
    <cfRule type="cellIs" dxfId="8344" priority="2487" stopIfTrue="1" operator="between">
      <formula>5.1</formula>
      <formula>14</formula>
    </cfRule>
    <cfRule type="cellIs" dxfId="8343" priority="2488" stopIfTrue="1" operator="between">
      <formula>0</formula>
      <formula>5</formula>
    </cfRule>
    <cfRule type="containsBlanks" dxfId="8342" priority="2489" stopIfTrue="1">
      <formula>LEN(TRIM(E84))=0</formula>
    </cfRule>
  </conditionalFormatting>
  <conditionalFormatting sqref="L87">
    <cfRule type="containsBlanks" dxfId="8341" priority="2476" stopIfTrue="1">
      <formula>LEN(TRIM(L87))=0</formula>
    </cfRule>
    <cfRule type="cellIs" dxfId="8340" priority="2477" stopIfTrue="1" operator="between">
      <formula>80.1</formula>
      <formula>100</formula>
    </cfRule>
    <cfRule type="cellIs" dxfId="8339" priority="2478" stopIfTrue="1" operator="between">
      <formula>35.1</formula>
      <formula>80</formula>
    </cfRule>
    <cfRule type="cellIs" dxfId="8338" priority="2479" stopIfTrue="1" operator="between">
      <formula>14.1</formula>
      <formula>35</formula>
    </cfRule>
    <cfRule type="cellIs" dxfId="8337" priority="2480" stopIfTrue="1" operator="between">
      <formula>5.1</formula>
      <formula>14</formula>
    </cfRule>
    <cfRule type="cellIs" dxfId="8336" priority="2481" stopIfTrue="1" operator="between">
      <formula>0</formula>
      <formula>5</formula>
    </cfRule>
    <cfRule type="containsBlanks" dxfId="8335" priority="2482" stopIfTrue="1">
      <formula>LEN(TRIM(L87))=0</formula>
    </cfRule>
  </conditionalFormatting>
  <conditionalFormatting sqref="M85">
    <cfRule type="containsBlanks" dxfId="8334" priority="2469" stopIfTrue="1">
      <formula>LEN(TRIM(M85))=0</formula>
    </cfRule>
    <cfRule type="cellIs" dxfId="8333" priority="2470" stopIfTrue="1" operator="between">
      <formula>80.1</formula>
      <formula>100</formula>
    </cfRule>
    <cfRule type="cellIs" dxfId="8332" priority="2471" stopIfTrue="1" operator="between">
      <formula>35.1</formula>
      <formula>80</formula>
    </cfRule>
    <cfRule type="cellIs" dxfId="8331" priority="2472" stopIfTrue="1" operator="between">
      <formula>14.1</formula>
      <formula>35</formula>
    </cfRule>
    <cfRule type="cellIs" dxfId="8330" priority="2473" stopIfTrue="1" operator="between">
      <formula>5.1</formula>
      <formula>14</formula>
    </cfRule>
    <cfRule type="cellIs" dxfId="8329" priority="2474" stopIfTrue="1" operator="between">
      <formula>0</formula>
      <formula>5</formula>
    </cfRule>
    <cfRule type="containsBlanks" dxfId="8328" priority="2475" stopIfTrue="1">
      <formula>LEN(TRIM(M85))=0</formula>
    </cfRule>
  </conditionalFormatting>
  <conditionalFormatting sqref="N86">
    <cfRule type="containsBlanks" dxfId="8327" priority="2462" stopIfTrue="1">
      <formula>LEN(TRIM(N86))=0</formula>
    </cfRule>
    <cfRule type="cellIs" dxfId="8326" priority="2463" stopIfTrue="1" operator="between">
      <formula>80.1</formula>
      <formula>100</formula>
    </cfRule>
    <cfRule type="cellIs" dxfId="8325" priority="2464" stopIfTrue="1" operator="between">
      <formula>35.1</formula>
      <formula>80</formula>
    </cfRule>
    <cfRule type="cellIs" dxfId="8324" priority="2465" stopIfTrue="1" operator="between">
      <formula>14.1</formula>
      <formula>35</formula>
    </cfRule>
    <cfRule type="cellIs" dxfId="8323" priority="2466" stopIfTrue="1" operator="between">
      <formula>5.1</formula>
      <formula>14</formula>
    </cfRule>
    <cfRule type="cellIs" dxfId="8322" priority="2467" stopIfTrue="1" operator="between">
      <formula>0</formula>
      <formula>5</formula>
    </cfRule>
    <cfRule type="containsBlanks" dxfId="8321" priority="2468" stopIfTrue="1">
      <formula>LEN(TRIM(N86))=0</formula>
    </cfRule>
  </conditionalFormatting>
  <conditionalFormatting sqref="E128:P128">
    <cfRule type="containsBlanks" dxfId="8320" priority="2448" stopIfTrue="1">
      <formula>LEN(TRIM(E128))=0</formula>
    </cfRule>
    <cfRule type="cellIs" dxfId="8319" priority="2449" stopIfTrue="1" operator="between">
      <formula>80.1</formula>
      <formula>100</formula>
    </cfRule>
    <cfRule type="cellIs" dxfId="8318" priority="2450" stopIfTrue="1" operator="between">
      <formula>35.1</formula>
      <formula>80</formula>
    </cfRule>
    <cfRule type="cellIs" dxfId="8317" priority="2451" stopIfTrue="1" operator="between">
      <formula>14.1</formula>
      <formula>35</formula>
    </cfRule>
    <cfRule type="cellIs" dxfId="8316" priority="2452" stopIfTrue="1" operator="between">
      <formula>5.1</formula>
      <formula>14</formula>
    </cfRule>
    <cfRule type="cellIs" dxfId="8315" priority="2453" stopIfTrue="1" operator="between">
      <formula>0</formula>
      <formula>5</formula>
    </cfRule>
    <cfRule type="containsBlanks" dxfId="8314" priority="2454" stopIfTrue="1">
      <formula>LEN(TRIM(E128))=0</formula>
    </cfRule>
  </conditionalFormatting>
  <conditionalFormatting sqref="E106:Q106">
    <cfRule type="containsBlanks" dxfId="8313" priority="2441" stopIfTrue="1">
      <formula>LEN(TRIM(E106))=0</formula>
    </cfRule>
    <cfRule type="cellIs" dxfId="8312" priority="2442" stopIfTrue="1" operator="between">
      <formula>80.1</formula>
      <formula>100</formula>
    </cfRule>
    <cfRule type="cellIs" dxfId="8311" priority="2443" stopIfTrue="1" operator="between">
      <formula>35.1</formula>
      <formula>80</formula>
    </cfRule>
    <cfRule type="cellIs" dxfId="8310" priority="2444" stopIfTrue="1" operator="between">
      <formula>14.1</formula>
      <formula>35</formula>
    </cfRule>
    <cfRule type="cellIs" dxfId="8309" priority="2445" stopIfTrue="1" operator="between">
      <formula>5.1</formula>
      <formula>14</formula>
    </cfRule>
    <cfRule type="cellIs" dxfId="8308" priority="2446" stopIfTrue="1" operator="between">
      <formula>0</formula>
      <formula>5</formula>
    </cfRule>
    <cfRule type="containsBlanks" dxfId="8307" priority="2447" stopIfTrue="1">
      <formula>LEN(TRIM(E106))=0</formula>
    </cfRule>
  </conditionalFormatting>
  <conditionalFormatting sqref="E122:P122">
    <cfRule type="containsBlanks" dxfId="8306" priority="2434" stopIfTrue="1">
      <formula>LEN(TRIM(E122))=0</formula>
    </cfRule>
    <cfRule type="cellIs" dxfId="8305" priority="2435" stopIfTrue="1" operator="between">
      <formula>80.1</formula>
      <formula>100</formula>
    </cfRule>
    <cfRule type="cellIs" dxfId="8304" priority="2436" stopIfTrue="1" operator="between">
      <formula>35.1</formula>
      <formula>80</formula>
    </cfRule>
    <cfRule type="cellIs" dxfId="8303" priority="2437" stopIfTrue="1" operator="between">
      <formula>14.1</formula>
      <formula>35</formula>
    </cfRule>
    <cfRule type="cellIs" dxfId="8302" priority="2438" stopIfTrue="1" operator="between">
      <formula>5.1</formula>
      <formula>14</formula>
    </cfRule>
    <cfRule type="cellIs" dxfId="8301" priority="2439" stopIfTrue="1" operator="between">
      <formula>0</formula>
      <formula>5</formula>
    </cfRule>
    <cfRule type="containsBlanks" dxfId="8300" priority="2440" stopIfTrue="1">
      <formula>LEN(TRIM(E122))=0</formula>
    </cfRule>
  </conditionalFormatting>
  <conditionalFormatting sqref="E116:P116">
    <cfRule type="containsBlanks" dxfId="8299" priority="2427" stopIfTrue="1">
      <formula>LEN(TRIM(E116))=0</formula>
    </cfRule>
    <cfRule type="cellIs" dxfId="8298" priority="2428" stopIfTrue="1" operator="between">
      <formula>80.1</formula>
      <formula>100</formula>
    </cfRule>
    <cfRule type="cellIs" dxfId="8297" priority="2429" stopIfTrue="1" operator="between">
      <formula>35.1</formula>
      <formula>80</formula>
    </cfRule>
    <cfRule type="cellIs" dxfId="8296" priority="2430" stopIfTrue="1" operator="between">
      <formula>14.1</formula>
      <formula>35</formula>
    </cfRule>
    <cfRule type="cellIs" dxfId="8295" priority="2431" stopIfTrue="1" operator="between">
      <formula>5.1</formula>
      <formula>14</formula>
    </cfRule>
    <cfRule type="cellIs" dxfId="8294" priority="2432" stopIfTrue="1" operator="between">
      <formula>0</formula>
      <formula>5</formula>
    </cfRule>
    <cfRule type="containsBlanks" dxfId="8293" priority="2433" stopIfTrue="1">
      <formula>LEN(TRIM(E116))=0</formula>
    </cfRule>
  </conditionalFormatting>
  <conditionalFormatting sqref="E117:P117">
    <cfRule type="containsBlanks" dxfId="8292" priority="2420" stopIfTrue="1">
      <formula>LEN(TRIM(E117))=0</formula>
    </cfRule>
    <cfRule type="cellIs" dxfId="8291" priority="2421" stopIfTrue="1" operator="between">
      <formula>80.1</formula>
      <formula>100</formula>
    </cfRule>
    <cfRule type="cellIs" dxfId="8290" priority="2422" stopIfTrue="1" operator="between">
      <formula>35.1</formula>
      <formula>80</formula>
    </cfRule>
    <cfRule type="cellIs" dxfId="8289" priority="2423" stopIfTrue="1" operator="between">
      <formula>14.1</formula>
      <formula>35</formula>
    </cfRule>
    <cfRule type="cellIs" dxfId="8288" priority="2424" stopIfTrue="1" operator="between">
      <formula>5.1</formula>
      <formula>14</formula>
    </cfRule>
    <cfRule type="cellIs" dxfId="8287" priority="2425" stopIfTrue="1" operator="between">
      <formula>0</formula>
      <formula>5</formula>
    </cfRule>
    <cfRule type="containsBlanks" dxfId="8286" priority="2426" stopIfTrue="1">
      <formula>LEN(TRIM(E117))=0</formula>
    </cfRule>
  </conditionalFormatting>
  <conditionalFormatting sqref="E114:P114">
    <cfRule type="containsBlanks" dxfId="8285" priority="2413" stopIfTrue="1">
      <formula>LEN(TRIM(E114))=0</formula>
    </cfRule>
    <cfRule type="cellIs" dxfId="8284" priority="2414" stopIfTrue="1" operator="between">
      <formula>80.1</formula>
      <formula>100</formula>
    </cfRule>
    <cfRule type="cellIs" dxfId="8283" priority="2415" stopIfTrue="1" operator="between">
      <formula>35.1</formula>
      <formula>80</formula>
    </cfRule>
    <cfRule type="cellIs" dxfId="8282" priority="2416" stopIfTrue="1" operator="between">
      <formula>14.1</formula>
      <formula>35</formula>
    </cfRule>
    <cfRule type="cellIs" dxfId="8281" priority="2417" stopIfTrue="1" operator="between">
      <formula>5.1</formula>
      <formula>14</formula>
    </cfRule>
    <cfRule type="cellIs" dxfId="8280" priority="2418" stopIfTrue="1" operator="between">
      <formula>0</formula>
      <formula>5</formula>
    </cfRule>
    <cfRule type="containsBlanks" dxfId="8279" priority="2419" stopIfTrue="1">
      <formula>LEN(TRIM(E114))=0</formula>
    </cfRule>
  </conditionalFormatting>
  <conditionalFormatting sqref="E95:P95">
    <cfRule type="containsBlanks" dxfId="8278" priority="2406" stopIfTrue="1">
      <formula>LEN(TRIM(E95))=0</formula>
    </cfRule>
    <cfRule type="cellIs" dxfId="8277" priority="2407" stopIfTrue="1" operator="between">
      <formula>80.1</formula>
      <formula>100</formula>
    </cfRule>
    <cfRule type="cellIs" dxfId="8276" priority="2408" stopIfTrue="1" operator="between">
      <formula>35.1</formula>
      <formula>80</formula>
    </cfRule>
    <cfRule type="cellIs" dxfId="8275" priority="2409" stopIfTrue="1" operator="between">
      <formula>14.1</formula>
      <formula>35</formula>
    </cfRule>
    <cfRule type="cellIs" dxfId="8274" priority="2410" stopIfTrue="1" operator="between">
      <formula>5.1</formula>
      <formula>14</formula>
    </cfRule>
    <cfRule type="cellIs" dxfId="8273" priority="2411" stopIfTrue="1" operator="between">
      <formula>0</formula>
      <formula>5</formula>
    </cfRule>
    <cfRule type="containsBlanks" dxfId="8272" priority="2412" stopIfTrue="1">
      <formula>LEN(TRIM(E95))=0</formula>
    </cfRule>
  </conditionalFormatting>
  <conditionalFormatting sqref="E107:P107">
    <cfRule type="containsBlanks" dxfId="8271" priority="2399" stopIfTrue="1">
      <formula>LEN(TRIM(E107))=0</formula>
    </cfRule>
    <cfRule type="cellIs" dxfId="8270" priority="2400" stopIfTrue="1" operator="between">
      <formula>80.1</formula>
      <formula>100</formula>
    </cfRule>
    <cfRule type="cellIs" dxfId="8269" priority="2401" stopIfTrue="1" operator="between">
      <formula>35.1</formula>
      <formula>80</formula>
    </cfRule>
    <cfRule type="cellIs" dxfId="8268" priority="2402" stopIfTrue="1" operator="between">
      <formula>14.1</formula>
      <formula>35</formula>
    </cfRule>
    <cfRule type="cellIs" dxfId="8267" priority="2403" stopIfTrue="1" operator="between">
      <formula>5.1</formula>
      <formula>14</formula>
    </cfRule>
    <cfRule type="cellIs" dxfId="8266" priority="2404" stopIfTrue="1" operator="between">
      <formula>0</formula>
      <formula>5</formula>
    </cfRule>
    <cfRule type="containsBlanks" dxfId="8265" priority="2405" stopIfTrue="1">
      <formula>LEN(TRIM(E107))=0</formula>
    </cfRule>
  </conditionalFormatting>
  <conditionalFormatting sqref="E119:P119">
    <cfRule type="containsBlanks" dxfId="8264" priority="2392" stopIfTrue="1">
      <formula>LEN(TRIM(E119))=0</formula>
    </cfRule>
    <cfRule type="cellIs" dxfId="8263" priority="2393" stopIfTrue="1" operator="between">
      <formula>80.1</formula>
      <formula>100</formula>
    </cfRule>
    <cfRule type="cellIs" dxfId="8262" priority="2394" stopIfTrue="1" operator="between">
      <formula>35.1</formula>
      <formula>80</formula>
    </cfRule>
    <cfRule type="cellIs" dxfId="8261" priority="2395" stopIfTrue="1" operator="between">
      <formula>14.1</formula>
      <formula>35</formula>
    </cfRule>
    <cfRule type="cellIs" dxfId="8260" priority="2396" stopIfTrue="1" operator="between">
      <formula>5.1</formula>
      <formula>14</formula>
    </cfRule>
    <cfRule type="cellIs" dxfId="8259" priority="2397" stopIfTrue="1" operator="between">
      <formula>0</formula>
      <formula>5</formula>
    </cfRule>
    <cfRule type="containsBlanks" dxfId="8258" priority="2398" stopIfTrue="1">
      <formula>LEN(TRIM(E119))=0</formula>
    </cfRule>
  </conditionalFormatting>
  <conditionalFormatting sqref="E110:P110">
    <cfRule type="containsBlanks" dxfId="8257" priority="2385" stopIfTrue="1">
      <formula>LEN(TRIM(E110))=0</formula>
    </cfRule>
    <cfRule type="cellIs" dxfId="8256" priority="2386" stopIfTrue="1" operator="between">
      <formula>80.1</formula>
      <formula>100</formula>
    </cfRule>
    <cfRule type="cellIs" dxfId="8255" priority="2387" stopIfTrue="1" operator="between">
      <formula>35.1</formula>
      <formula>80</formula>
    </cfRule>
    <cfRule type="cellIs" dxfId="8254" priority="2388" stopIfTrue="1" operator="between">
      <formula>14.1</formula>
      <formula>35</formula>
    </cfRule>
    <cfRule type="cellIs" dxfId="8253" priority="2389" stopIfTrue="1" operator="between">
      <formula>5.1</formula>
      <formula>14</formula>
    </cfRule>
    <cfRule type="cellIs" dxfId="8252" priority="2390" stopIfTrue="1" operator="between">
      <formula>0</formula>
      <formula>5</formula>
    </cfRule>
    <cfRule type="containsBlanks" dxfId="8251" priority="2391" stopIfTrue="1">
      <formula>LEN(TRIM(E110))=0</formula>
    </cfRule>
  </conditionalFormatting>
  <conditionalFormatting sqref="E92:P92">
    <cfRule type="containsBlanks" dxfId="8250" priority="2378" stopIfTrue="1">
      <formula>LEN(TRIM(E92))=0</formula>
    </cfRule>
    <cfRule type="cellIs" dxfId="8249" priority="2379" stopIfTrue="1" operator="between">
      <formula>80.1</formula>
      <formula>100</formula>
    </cfRule>
    <cfRule type="cellIs" dxfId="8248" priority="2380" stopIfTrue="1" operator="between">
      <formula>35.1</formula>
      <formula>80</formula>
    </cfRule>
    <cfRule type="cellIs" dxfId="8247" priority="2381" stopIfTrue="1" operator="between">
      <formula>14.1</formula>
      <formula>35</formula>
    </cfRule>
    <cfRule type="cellIs" dxfId="8246" priority="2382" stopIfTrue="1" operator="between">
      <formula>5.1</formula>
      <formula>14</formula>
    </cfRule>
    <cfRule type="cellIs" dxfId="8245" priority="2383" stopIfTrue="1" operator="between">
      <formula>0</formula>
      <formula>5</formula>
    </cfRule>
    <cfRule type="containsBlanks" dxfId="8244" priority="2384" stopIfTrue="1">
      <formula>LEN(TRIM(E92))=0</formula>
    </cfRule>
  </conditionalFormatting>
  <conditionalFormatting sqref="E124:P124">
    <cfRule type="containsBlanks" dxfId="8243" priority="2371" stopIfTrue="1">
      <formula>LEN(TRIM(E124))=0</formula>
    </cfRule>
    <cfRule type="cellIs" dxfId="8242" priority="2372" stopIfTrue="1" operator="between">
      <formula>80.1</formula>
      <formula>100</formula>
    </cfRule>
    <cfRule type="cellIs" dxfId="8241" priority="2373" stopIfTrue="1" operator="between">
      <formula>35.1</formula>
      <formula>80</formula>
    </cfRule>
    <cfRule type="cellIs" dxfId="8240" priority="2374" stopIfTrue="1" operator="between">
      <formula>14.1</formula>
      <formula>35</formula>
    </cfRule>
    <cfRule type="cellIs" dxfId="8239" priority="2375" stopIfTrue="1" operator="between">
      <formula>5.1</formula>
      <formula>14</formula>
    </cfRule>
    <cfRule type="cellIs" dxfId="8238" priority="2376" stopIfTrue="1" operator="between">
      <formula>0</formula>
      <formula>5</formula>
    </cfRule>
    <cfRule type="containsBlanks" dxfId="8237" priority="2377" stopIfTrue="1">
      <formula>LEN(TRIM(E124))=0</formula>
    </cfRule>
  </conditionalFormatting>
  <conditionalFormatting sqref="E129:P129">
    <cfRule type="containsBlanks" dxfId="8236" priority="2364" stopIfTrue="1">
      <formula>LEN(TRIM(E129))=0</formula>
    </cfRule>
    <cfRule type="cellIs" dxfId="8235" priority="2365" stopIfTrue="1" operator="between">
      <formula>80.1</formula>
      <formula>100</formula>
    </cfRule>
    <cfRule type="cellIs" dxfId="8234" priority="2366" stopIfTrue="1" operator="between">
      <formula>35.1</formula>
      <formula>80</formula>
    </cfRule>
    <cfRule type="cellIs" dxfId="8233" priority="2367" stopIfTrue="1" operator="between">
      <formula>14.1</formula>
      <formula>35</formula>
    </cfRule>
    <cfRule type="cellIs" dxfId="8232" priority="2368" stopIfTrue="1" operator="between">
      <formula>5.1</formula>
      <formula>14</formula>
    </cfRule>
    <cfRule type="cellIs" dxfId="8231" priority="2369" stopIfTrue="1" operator="between">
      <formula>0</formula>
      <formula>5</formula>
    </cfRule>
    <cfRule type="containsBlanks" dxfId="8230" priority="2370" stopIfTrue="1">
      <formula>LEN(TRIM(E129))=0</formula>
    </cfRule>
  </conditionalFormatting>
  <conditionalFormatting sqref="E112:P112">
    <cfRule type="containsBlanks" dxfId="8229" priority="2357" stopIfTrue="1">
      <formula>LEN(TRIM(E112))=0</formula>
    </cfRule>
    <cfRule type="cellIs" dxfId="8228" priority="2358" stopIfTrue="1" operator="between">
      <formula>80.1</formula>
      <formula>100</formula>
    </cfRule>
    <cfRule type="cellIs" dxfId="8227" priority="2359" stopIfTrue="1" operator="between">
      <formula>35.1</formula>
      <formula>80</formula>
    </cfRule>
    <cfRule type="cellIs" dxfId="8226" priority="2360" stopIfTrue="1" operator="between">
      <formula>14.1</formula>
      <formula>35</formula>
    </cfRule>
    <cfRule type="cellIs" dxfId="8225" priority="2361" stopIfTrue="1" operator="between">
      <formula>5.1</formula>
      <formula>14</formula>
    </cfRule>
    <cfRule type="cellIs" dxfId="8224" priority="2362" stopIfTrue="1" operator="between">
      <formula>0</formula>
      <formula>5</formula>
    </cfRule>
    <cfRule type="containsBlanks" dxfId="8223" priority="2363" stopIfTrue="1">
      <formula>LEN(TRIM(E112))=0</formula>
    </cfRule>
  </conditionalFormatting>
  <conditionalFormatting sqref="E136:P136">
    <cfRule type="containsBlanks" dxfId="8222" priority="2350" stopIfTrue="1">
      <formula>LEN(TRIM(E136))=0</formula>
    </cfRule>
    <cfRule type="cellIs" dxfId="8221" priority="2351" stopIfTrue="1" operator="between">
      <formula>80.1</formula>
      <formula>100</formula>
    </cfRule>
    <cfRule type="cellIs" dxfId="8220" priority="2352" stopIfTrue="1" operator="between">
      <formula>35.1</formula>
      <formula>80</formula>
    </cfRule>
    <cfRule type="cellIs" dxfId="8219" priority="2353" stopIfTrue="1" operator="between">
      <formula>14.1</formula>
      <formula>35</formula>
    </cfRule>
    <cfRule type="cellIs" dxfId="8218" priority="2354" stopIfTrue="1" operator="between">
      <formula>5.1</formula>
      <formula>14</formula>
    </cfRule>
    <cfRule type="cellIs" dxfId="8217" priority="2355" stopIfTrue="1" operator="between">
      <formula>0</formula>
      <formula>5</formula>
    </cfRule>
    <cfRule type="containsBlanks" dxfId="8216" priority="2356" stopIfTrue="1">
      <formula>LEN(TRIM(E136))=0</formula>
    </cfRule>
  </conditionalFormatting>
  <conditionalFormatting sqref="E115:P115">
    <cfRule type="containsBlanks" dxfId="8215" priority="2343" stopIfTrue="1">
      <formula>LEN(TRIM(E115))=0</formula>
    </cfRule>
    <cfRule type="cellIs" dxfId="8214" priority="2344" stopIfTrue="1" operator="between">
      <formula>80.1</formula>
      <formula>100</formula>
    </cfRule>
    <cfRule type="cellIs" dxfId="8213" priority="2345" stopIfTrue="1" operator="between">
      <formula>35.1</formula>
      <formula>80</formula>
    </cfRule>
    <cfRule type="cellIs" dxfId="8212" priority="2346" stopIfTrue="1" operator="between">
      <formula>14.1</formula>
      <formula>35</formula>
    </cfRule>
    <cfRule type="cellIs" dxfId="8211" priority="2347" stopIfTrue="1" operator="between">
      <formula>5.1</formula>
      <formula>14</formula>
    </cfRule>
    <cfRule type="cellIs" dxfId="8210" priority="2348" stopIfTrue="1" operator="between">
      <formula>0</formula>
      <formula>5</formula>
    </cfRule>
    <cfRule type="containsBlanks" dxfId="8209" priority="2349" stopIfTrue="1">
      <formula>LEN(TRIM(E115))=0</formula>
    </cfRule>
  </conditionalFormatting>
  <conditionalFormatting sqref="E99:P99">
    <cfRule type="containsBlanks" dxfId="8208" priority="2336" stopIfTrue="1">
      <formula>LEN(TRIM(E99))=0</formula>
    </cfRule>
    <cfRule type="cellIs" dxfId="8207" priority="2337" stopIfTrue="1" operator="between">
      <formula>80.1</formula>
      <formula>100</formula>
    </cfRule>
    <cfRule type="cellIs" dxfId="8206" priority="2338" stopIfTrue="1" operator="between">
      <formula>35.1</formula>
      <formula>80</formula>
    </cfRule>
    <cfRule type="cellIs" dxfId="8205" priority="2339" stopIfTrue="1" operator="between">
      <formula>14.1</formula>
      <formula>35</formula>
    </cfRule>
    <cfRule type="cellIs" dxfId="8204" priority="2340" stopIfTrue="1" operator="between">
      <formula>5.1</formula>
      <formula>14</formula>
    </cfRule>
    <cfRule type="cellIs" dxfId="8203" priority="2341" stopIfTrue="1" operator="between">
      <formula>0</formula>
      <formula>5</formula>
    </cfRule>
    <cfRule type="containsBlanks" dxfId="8202" priority="2342" stopIfTrue="1">
      <formula>LEN(TRIM(E99))=0</formula>
    </cfRule>
  </conditionalFormatting>
  <conditionalFormatting sqref="E108:P108">
    <cfRule type="containsBlanks" dxfId="8201" priority="2329" stopIfTrue="1">
      <formula>LEN(TRIM(E108))=0</formula>
    </cfRule>
    <cfRule type="cellIs" dxfId="8200" priority="2330" stopIfTrue="1" operator="between">
      <formula>80.1</formula>
      <formula>100</formula>
    </cfRule>
    <cfRule type="cellIs" dxfId="8199" priority="2331" stopIfTrue="1" operator="between">
      <formula>35.1</formula>
      <formula>80</formula>
    </cfRule>
    <cfRule type="cellIs" dxfId="8198" priority="2332" stopIfTrue="1" operator="between">
      <formula>14.1</formula>
      <formula>35</formula>
    </cfRule>
    <cfRule type="cellIs" dxfId="8197" priority="2333" stopIfTrue="1" operator="between">
      <formula>5.1</formula>
      <formula>14</formula>
    </cfRule>
    <cfRule type="cellIs" dxfId="8196" priority="2334" stopIfTrue="1" operator="between">
      <formula>0</formula>
      <formula>5</formula>
    </cfRule>
    <cfRule type="containsBlanks" dxfId="8195" priority="2335" stopIfTrue="1">
      <formula>LEN(TRIM(E108))=0</formula>
    </cfRule>
  </conditionalFormatting>
  <conditionalFormatting sqref="E109:P109">
    <cfRule type="containsBlanks" dxfId="8194" priority="2322" stopIfTrue="1">
      <formula>LEN(TRIM(E109))=0</formula>
    </cfRule>
    <cfRule type="cellIs" dxfId="8193" priority="2323" stopIfTrue="1" operator="between">
      <formula>80.1</formula>
      <formula>100</formula>
    </cfRule>
    <cfRule type="cellIs" dxfId="8192" priority="2324" stopIfTrue="1" operator="between">
      <formula>35.1</formula>
      <formula>80</formula>
    </cfRule>
    <cfRule type="cellIs" dxfId="8191" priority="2325" stopIfTrue="1" operator="between">
      <formula>14.1</formula>
      <formula>35</formula>
    </cfRule>
    <cfRule type="cellIs" dxfId="8190" priority="2326" stopIfTrue="1" operator="between">
      <formula>5.1</formula>
      <formula>14</formula>
    </cfRule>
    <cfRule type="cellIs" dxfId="8189" priority="2327" stopIfTrue="1" operator="between">
      <formula>0</formula>
      <formula>5</formula>
    </cfRule>
    <cfRule type="containsBlanks" dxfId="8188" priority="2328" stopIfTrue="1">
      <formula>LEN(TRIM(E109))=0</formula>
    </cfRule>
  </conditionalFormatting>
  <conditionalFormatting sqref="E130:P130">
    <cfRule type="containsBlanks" dxfId="8187" priority="2315" stopIfTrue="1">
      <formula>LEN(TRIM(E130))=0</formula>
    </cfRule>
    <cfRule type="cellIs" dxfId="8186" priority="2316" stopIfTrue="1" operator="between">
      <formula>80.1</formula>
      <formula>100</formula>
    </cfRule>
    <cfRule type="cellIs" dxfId="8185" priority="2317" stopIfTrue="1" operator="between">
      <formula>35.1</formula>
      <formula>80</formula>
    </cfRule>
    <cfRule type="cellIs" dxfId="8184" priority="2318" stopIfTrue="1" operator="between">
      <formula>14.1</formula>
      <formula>35</formula>
    </cfRule>
    <cfRule type="cellIs" dxfId="8183" priority="2319" stopIfTrue="1" operator="between">
      <formula>5.1</formula>
      <formula>14</formula>
    </cfRule>
    <cfRule type="cellIs" dxfId="8182" priority="2320" stopIfTrue="1" operator="between">
      <formula>0</formula>
      <formula>5</formula>
    </cfRule>
    <cfRule type="containsBlanks" dxfId="8181" priority="2321" stopIfTrue="1">
      <formula>LEN(TRIM(E130))=0</formula>
    </cfRule>
  </conditionalFormatting>
  <conditionalFormatting sqref="E98:P98">
    <cfRule type="containsBlanks" dxfId="8180" priority="2308" stopIfTrue="1">
      <formula>LEN(TRIM(E98))=0</formula>
    </cfRule>
    <cfRule type="cellIs" dxfId="8179" priority="2309" stopIfTrue="1" operator="between">
      <formula>80.1</formula>
      <formula>100</formula>
    </cfRule>
    <cfRule type="cellIs" dxfId="8178" priority="2310" stopIfTrue="1" operator="between">
      <formula>35.1</formula>
      <formula>80</formula>
    </cfRule>
    <cfRule type="cellIs" dxfId="8177" priority="2311" stopIfTrue="1" operator="between">
      <formula>14.1</formula>
      <formula>35</formula>
    </cfRule>
    <cfRule type="cellIs" dxfId="8176" priority="2312" stopIfTrue="1" operator="between">
      <formula>5.1</formula>
      <formula>14</formula>
    </cfRule>
    <cfRule type="cellIs" dxfId="8175" priority="2313" stopIfTrue="1" operator="between">
      <formula>0</formula>
      <formula>5</formula>
    </cfRule>
    <cfRule type="containsBlanks" dxfId="8174" priority="2314" stopIfTrue="1">
      <formula>LEN(TRIM(E98))=0</formula>
    </cfRule>
  </conditionalFormatting>
  <conditionalFormatting sqref="E125:P125">
    <cfRule type="containsBlanks" dxfId="8173" priority="2301" stopIfTrue="1">
      <formula>LEN(TRIM(E125))=0</formula>
    </cfRule>
    <cfRule type="cellIs" dxfId="8172" priority="2302" stopIfTrue="1" operator="between">
      <formula>80.1</formula>
      <formula>100</formula>
    </cfRule>
    <cfRule type="cellIs" dxfId="8171" priority="2303" stopIfTrue="1" operator="between">
      <formula>35.1</formula>
      <formula>80</formula>
    </cfRule>
    <cfRule type="cellIs" dxfId="8170" priority="2304" stopIfTrue="1" operator="between">
      <formula>14.1</formula>
      <formula>35</formula>
    </cfRule>
    <cfRule type="cellIs" dxfId="8169" priority="2305" stopIfTrue="1" operator="between">
      <formula>5.1</formula>
      <formula>14</formula>
    </cfRule>
    <cfRule type="cellIs" dxfId="8168" priority="2306" stopIfTrue="1" operator="between">
      <formula>0</formula>
      <formula>5</formula>
    </cfRule>
    <cfRule type="containsBlanks" dxfId="8167" priority="2307" stopIfTrue="1">
      <formula>LEN(TRIM(E125))=0</formula>
    </cfRule>
  </conditionalFormatting>
  <conditionalFormatting sqref="E118:P118">
    <cfRule type="containsBlanks" dxfId="8166" priority="2294" stopIfTrue="1">
      <formula>LEN(TRIM(E118))=0</formula>
    </cfRule>
    <cfRule type="cellIs" dxfId="8165" priority="2295" stopIfTrue="1" operator="between">
      <formula>80.1</formula>
      <formula>100</formula>
    </cfRule>
    <cfRule type="cellIs" dxfId="8164" priority="2296" stopIfTrue="1" operator="between">
      <formula>35.1</formula>
      <formula>80</formula>
    </cfRule>
    <cfRule type="cellIs" dxfId="8163" priority="2297" stopIfTrue="1" operator="between">
      <formula>14.1</formula>
      <formula>35</formula>
    </cfRule>
    <cfRule type="cellIs" dxfId="8162" priority="2298" stopIfTrue="1" operator="between">
      <formula>5.1</formula>
      <formula>14</formula>
    </cfRule>
    <cfRule type="cellIs" dxfId="8161" priority="2299" stopIfTrue="1" operator="between">
      <formula>0</formula>
      <formula>5</formula>
    </cfRule>
    <cfRule type="containsBlanks" dxfId="8160" priority="2300" stopIfTrue="1">
      <formula>LEN(TRIM(E118))=0</formula>
    </cfRule>
  </conditionalFormatting>
  <conditionalFormatting sqref="E126:P126">
    <cfRule type="containsBlanks" dxfId="8159" priority="2287" stopIfTrue="1">
      <formula>LEN(TRIM(E126))=0</formula>
    </cfRule>
    <cfRule type="cellIs" dxfId="8158" priority="2288" stopIfTrue="1" operator="between">
      <formula>80.1</formula>
      <formula>100</formula>
    </cfRule>
    <cfRule type="cellIs" dxfId="8157" priority="2289" stopIfTrue="1" operator="between">
      <formula>35.1</formula>
      <formula>80</formula>
    </cfRule>
    <cfRule type="cellIs" dxfId="8156" priority="2290" stopIfTrue="1" operator="between">
      <formula>14.1</formula>
      <formula>35</formula>
    </cfRule>
    <cfRule type="cellIs" dxfId="8155" priority="2291" stopIfTrue="1" operator="between">
      <formula>5.1</formula>
      <formula>14</formula>
    </cfRule>
    <cfRule type="cellIs" dxfId="8154" priority="2292" stopIfTrue="1" operator="between">
      <formula>0</formula>
      <formula>5</formula>
    </cfRule>
    <cfRule type="containsBlanks" dxfId="8153" priority="2293" stopIfTrue="1">
      <formula>LEN(TRIM(E126))=0</formula>
    </cfRule>
  </conditionalFormatting>
  <conditionalFormatting sqref="E93:P93">
    <cfRule type="containsBlanks" dxfId="8152" priority="2280" stopIfTrue="1">
      <formula>LEN(TRIM(E93))=0</formula>
    </cfRule>
    <cfRule type="cellIs" dxfId="8151" priority="2281" stopIfTrue="1" operator="between">
      <formula>80.1</formula>
      <formula>100</formula>
    </cfRule>
    <cfRule type="cellIs" dxfId="8150" priority="2282" stopIfTrue="1" operator="between">
      <formula>35.1</formula>
      <formula>80</formula>
    </cfRule>
    <cfRule type="cellIs" dxfId="8149" priority="2283" stopIfTrue="1" operator="between">
      <formula>14.1</formula>
      <formula>35</formula>
    </cfRule>
    <cfRule type="cellIs" dxfId="8148" priority="2284" stopIfTrue="1" operator="between">
      <formula>5.1</formula>
      <formula>14</formula>
    </cfRule>
    <cfRule type="cellIs" dxfId="8147" priority="2285" stopIfTrue="1" operator="between">
      <formula>0</formula>
      <formula>5</formula>
    </cfRule>
    <cfRule type="containsBlanks" dxfId="8146" priority="2286" stopIfTrue="1">
      <formula>LEN(TRIM(E93))=0</formula>
    </cfRule>
  </conditionalFormatting>
  <conditionalFormatting sqref="E120:P120">
    <cfRule type="containsBlanks" dxfId="8145" priority="2273" stopIfTrue="1">
      <formula>LEN(TRIM(E120))=0</formula>
    </cfRule>
    <cfRule type="cellIs" dxfId="8144" priority="2274" stopIfTrue="1" operator="between">
      <formula>80.1</formula>
      <formula>100</formula>
    </cfRule>
    <cfRule type="cellIs" dxfId="8143" priority="2275" stopIfTrue="1" operator="between">
      <formula>35.1</formula>
      <formula>80</formula>
    </cfRule>
    <cfRule type="cellIs" dxfId="8142" priority="2276" stopIfTrue="1" operator="between">
      <formula>14.1</formula>
      <formula>35</formula>
    </cfRule>
    <cfRule type="cellIs" dxfId="8141" priority="2277" stopIfTrue="1" operator="between">
      <formula>5.1</formula>
      <formula>14</formula>
    </cfRule>
    <cfRule type="cellIs" dxfId="8140" priority="2278" stopIfTrue="1" operator="between">
      <formula>0</formula>
      <formula>5</formula>
    </cfRule>
    <cfRule type="containsBlanks" dxfId="8139" priority="2279" stopIfTrue="1">
      <formula>LEN(TRIM(E120))=0</formula>
    </cfRule>
  </conditionalFormatting>
  <conditionalFormatting sqref="E133:P133">
    <cfRule type="containsBlanks" dxfId="8138" priority="2266" stopIfTrue="1">
      <formula>LEN(TRIM(E133))=0</formula>
    </cfRule>
    <cfRule type="cellIs" dxfId="8137" priority="2267" stopIfTrue="1" operator="between">
      <formula>80.1</formula>
      <formula>100</formula>
    </cfRule>
    <cfRule type="cellIs" dxfId="8136" priority="2268" stopIfTrue="1" operator="between">
      <formula>35.1</formula>
      <formula>80</formula>
    </cfRule>
    <cfRule type="cellIs" dxfId="8135" priority="2269" stopIfTrue="1" operator="between">
      <formula>14.1</formula>
      <formula>35</formula>
    </cfRule>
    <cfRule type="cellIs" dxfId="8134" priority="2270" stopIfTrue="1" operator="between">
      <formula>5.1</formula>
      <formula>14</formula>
    </cfRule>
    <cfRule type="cellIs" dxfId="8133" priority="2271" stopIfTrue="1" operator="between">
      <formula>0</formula>
      <formula>5</formula>
    </cfRule>
    <cfRule type="containsBlanks" dxfId="8132" priority="2272" stopIfTrue="1">
      <formula>LEN(TRIM(E133))=0</formula>
    </cfRule>
  </conditionalFormatting>
  <conditionalFormatting sqref="E111:P111">
    <cfRule type="containsBlanks" dxfId="8131" priority="2259" stopIfTrue="1">
      <formula>LEN(TRIM(E111))=0</formula>
    </cfRule>
    <cfRule type="cellIs" dxfId="8130" priority="2260" stopIfTrue="1" operator="between">
      <formula>80.1</formula>
      <formula>100</formula>
    </cfRule>
    <cfRule type="cellIs" dxfId="8129" priority="2261" stopIfTrue="1" operator="between">
      <formula>35.1</formula>
      <formula>80</formula>
    </cfRule>
    <cfRule type="cellIs" dxfId="8128" priority="2262" stopIfTrue="1" operator="between">
      <formula>14.1</formula>
      <formula>35</formula>
    </cfRule>
    <cfRule type="cellIs" dxfId="8127" priority="2263" stopIfTrue="1" operator="between">
      <formula>5.1</formula>
      <formula>14</formula>
    </cfRule>
    <cfRule type="cellIs" dxfId="8126" priority="2264" stopIfTrue="1" operator="between">
      <formula>0</formula>
      <formula>5</formula>
    </cfRule>
    <cfRule type="containsBlanks" dxfId="8125" priority="2265" stopIfTrue="1">
      <formula>LEN(TRIM(E111))=0</formula>
    </cfRule>
  </conditionalFormatting>
  <conditionalFormatting sqref="E97:P97">
    <cfRule type="containsBlanks" dxfId="8124" priority="2252" stopIfTrue="1">
      <formula>LEN(TRIM(E97))=0</formula>
    </cfRule>
    <cfRule type="cellIs" dxfId="8123" priority="2253" stopIfTrue="1" operator="between">
      <formula>80.1</formula>
      <formula>100</formula>
    </cfRule>
    <cfRule type="cellIs" dxfId="8122" priority="2254" stopIfTrue="1" operator="between">
      <formula>35.1</formula>
      <formula>80</formula>
    </cfRule>
    <cfRule type="cellIs" dxfId="8121" priority="2255" stopIfTrue="1" operator="between">
      <formula>14.1</formula>
      <formula>35</formula>
    </cfRule>
    <cfRule type="cellIs" dxfId="8120" priority="2256" stopIfTrue="1" operator="between">
      <formula>5.1</formula>
      <formula>14</formula>
    </cfRule>
    <cfRule type="cellIs" dxfId="8119" priority="2257" stopIfTrue="1" operator="between">
      <formula>0</formula>
      <formula>5</formula>
    </cfRule>
    <cfRule type="containsBlanks" dxfId="8118" priority="2258" stopIfTrue="1">
      <formula>LEN(TRIM(E97))=0</formula>
    </cfRule>
  </conditionalFormatting>
  <conditionalFormatting sqref="E100:P100">
    <cfRule type="containsBlanks" dxfId="8117" priority="2245" stopIfTrue="1">
      <formula>LEN(TRIM(E100))=0</formula>
    </cfRule>
    <cfRule type="cellIs" dxfId="8116" priority="2246" stopIfTrue="1" operator="between">
      <formula>80.1</formula>
      <formula>100</formula>
    </cfRule>
    <cfRule type="cellIs" dxfId="8115" priority="2247" stopIfTrue="1" operator="between">
      <formula>35.1</formula>
      <formula>80</formula>
    </cfRule>
    <cfRule type="cellIs" dxfId="8114" priority="2248" stopIfTrue="1" operator="between">
      <formula>14.1</formula>
      <formula>35</formula>
    </cfRule>
    <cfRule type="cellIs" dxfId="8113" priority="2249" stopIfTrue="1" operator="between">
      <formula>5.1</formula>
      <formula>14</formula>
    </cfRule>
    <cfRule type="cellIs" dxfId="8112" priority="2250" stopIfTrue="1" operator="between">
      <formula>0</formula>
      <formula>5</formula>
    </cfRule>
    <cfRule type="containsBlanks" dxfId="8111" priority="2251" stopIfTrue="1">
      <formula>LEN(TRIM(E100))=0</formula>
    </cfRule>
  </conditionalFormatting>
  <conditionalFormatting sqref="E139:P150">
    <cfRule type="containsBlanks" dxfId="8110" priority="2238" stopIfTrue="1">
      <formula>LEN(TRIM(E139))=0</formula>
    </cfRule>
    <cfRule type="cellIs" dxfId="8109" priority="2239" stopIfTrue="1" operator="between">
      <formula>80.1</formula>
      <formula>100</formula>
    </cfRule>
    <cfRule type="cellIs" dxfId="8108" priority="2240" stopIfTrue="1" operator="between">
      <formula>35.1</formula>
      <formula>80</formula>
    </cfRule>
    <cfRule type="cellIs" dxfId="8107" priority="2241" stopIfTrue="1" operator="between">
      <formula>14.1</formula>
      <formula>35</formula>
    </cfRule>
    <cfRule type="cellIs" dxfId="8106" priority="2242" stopIfTrue="1" operator="between">
      <formula>5.1</formula>
      <formula>14</formula>
    </cfRule>
    <cfRule type="cellIs" dxfId="8105" priority="2243" stopIfTrue="1" operator="between">
      <formula>0</formula>
      <formula>5</formula>
    </cfRule>
    <cfRule type="containsBlanks" dxfId="8104" priority="2244" stopIfTrue="1">
      <formula>LEN(TRIM(E139))=0</formula>
    </cfRule>
  </conditionalFormatting>
  <conditionalFormatting sqref="E153:P157">
    <cfRule type="containsBlanks" dxfId="8103" priority="2231" stopIfTrue="1">
      <formula>LEN(TRIM(E153))=0</formula>
    </cfRule>
    <cfRule type="cellIs" dxfId="8102" priority="2232" stopIfTrue="1" operator="between">
      <formula>80.1</formula>
      <formula>100</formula>
    </cfRule>
    <cfRule type="cellIs" dxfId="8101" priority="2233" stopIfTrue="1" operator="between">
      <formula>35.1</formula>
      <formula>80</formula>
    </cfRule>
    <cfRule type="cellIs" dxfId="8100" priority="2234" stopIfTrue="1" operator="between">
      <formula>14.1</formula>
      <formula>35</formula>
    </cfRule>
    <cfRule type="cellIs" dxfId="8099" priority="2235" stopIfTrue="1" operator="between">
      <formula>5.1</formula>
      <formula>14</formula>
    </cfRule>
    <cfRule type="cellIs" dxfId="8098" priority="2236" stopIfTrue="1" operator="between">
      <formula>0</formula>
      <formula>5</formula>
    </cfRule>
    <cfRule type="containsBlanks" dxfId="8097" priority="2237" stopIfTrue="1">
      <formula>LEN(TRIM(E153))=0</formula>
    </cfRule>
  </conditionalFormatting>
  <conditionalFormatting sqref="E151:P152">
    <cfRule type="containsBlanks" dxfId="8096" priority="2217" stopIfTrue="1">
      <formula>LEN(TRIM(E151))=0</formula>
    </cfRule>
    <cfRule type="cellIs" dxfId="8095" priority="2218" stopIfTrue="1" operator="between">
      <formula>80.1</formula>
      <formula>100</formula>
    </cfRule>
    <cfRule type="cellIs" dxfId="8094" priority="2219" stopIfTrue="1" operator="between">
      <formula>35.1</formula>
      <formula>80</formula>
    </cfRule>
    <cfRule type="cellIs" dxfId="8093" priority="2220" stopIfTrue="1" operator="between">
      <formula>14.1</formula>
      <formula>35</formula>
    </cfRule>
    <cfRule type="cellIs" dxfId="8092" priority="2221" stopIfTrue="1" operator="between">
      <formula>5.1</formula>
      <formula>14</formula>
    </cfRule>
    <cfRule type="cellIs" dxfId="8091" priority="2222" stopIfTrue="1" operator="between">
      <formula>0</formula>
      <formula>5</formula>
    </cfRule>
    <cfRule type="containsBlanks" dxfId="8090" priority="2223" stopIfTrue="1">
      <formula>LEN(TRIM(E151))=0</formula>
    </cfRule>
  </conditionalFormatting>
  <conditionalFormatting sqref="E179:I179 K179:M179 O179:Q179">
    <cfRule type="containsBlanks" dxfId="8089" priority="2210" stopIfTrue="1">
      <formula>LEN(TRIM(E179))=0</formula>
    </cfRule>
    <cfRule type="cellIs" dxfId="8088" priority="2211" stopIfTrue="1" operator="between">
      <formula>80.1</formula>
      <formula>100</formula>
    </cfRule>
    <cfRule type="cellIs" dxfId="8087" priority="2212" stopIfTrue="1" operator="between">
      <formula>35.1</formula>
      <formula>80</formula>
    </cfRule>
    <cfRule type="cellIs" dxfId="8086" priority="2213" stopIfTrue="1" operator="between">
      <formula>14.1</formula>
      <formula>35</formula>
    </cfRule>
    <cfRule type="cellIs" dxfId="8085" priority="2214" stopIfTrue="1" operator="between">
      <formula>5.1</formula>
      <formula>14</formula>
    </cfRule>
    <cfRule type="cellIs" dxfId="8084" priority="2215" stopIfTrue="1" operator="between">
      <formula>0</formula>
      <formula>5</formula>
    </cfRule>
    <cfRule type="containsBlanks" dxfId="8083" priority="2216" stopIfTrue="1">
      <formula>LEN(TRIM(E179))=0</formula>
    </cfRule>
  </conditionalFormatting>
  <conditionalFormatting sqref="J179">
    <cfRule type="containsBlanks" dxfId="8082" priority="2203" stopIfTrue="1">
      <formula>LEN(TRIM(J179))=0</formula>
    </cfRule>
    <cfRule type="cellIs" dxfId="8081" priority="2204" stopIfTrue="1" operator="between">
      <formula>79.1</formula>
      <formula>100</formula>
    </cfRule>
    <cfRule type="cellIs" dxfId="8080" priority="2205" stopIfTrue="1" operator="between">
      <formula>34.1</formula>
      <formula>79</formula>
    </cfRule>
    <cfRule type="cellIs" dxfId="8079" priority="2206" stopIfTrue="1" operator="between">
      <formula>13.1</formula>
      <formula>34</formula>
    </cfRule>
    <cfRule type="cellIs" dxfId="8078" priority="2207" stopIfTrue="1" operator="between">
      <formula>5.1</formula>
      <formula>13</formula>
    </cfRule>
    <cfRule type="cellIs" dxfId="8077" priority="2208" stopIfTrue="1" operator="between">
      <formula>0</formula>
      <formula>5</formula>
    </cfRule>
    <cfRule type="containsBlanks" dxfId="8076" priority="2209" stopIfTrue="1">
      <formula>LEN(TRIM(J179))=0</formula>
    </cfRule>
  </conditionalFormatting>
  <conditionalFormatting sqref="N179">
    <cfRule type="containsBlanks" dxfId="8075" priority="2196" stopIfTrue="1">
      <formula>LEN(TRIM(N179))=0</formula>
    </cfRule>
    <cfRule type="cellIs" dxfId="8074" priority="2197" stopIfTrue="1" operator="between">
      <formula>79.1</formula>
      <formula>100</formula>
    </cfRule>
    <cfRule type="cellIs" dxfId="8073" priority="2198" stopIfTrue="1" operator="between">
      <formula>34.1</formula>
      <formula>79</formula>
    </cfRule>
    <cfRule type="cellIs" dxfId="8072" priority="2199" stopIfTrue="1" operator="between">
      <formula>13.1</formula>
      <formula>34</formula>
    </cfRule>
    <cfRule type="cellIs" dxfId="8071" priority="2200" stopIfTrue="1" operator="between">
      <formula>5.1</formula>
      <formula>13</formula>
    </cfRule>
    <cfRule type="cellIs" dxfId="8070" priority="2201" stopIfTrue="1" operator="between">
      <formula>0</formula>
      <formula>5</formula>
    </cfRule>
    <cfRule type="containsBlanks" dxfId="8069" priority="2202" stopIfTrue="1">
      <formula>LEN(TRIM(N179))=0</formula>
    </cfRule>
  </conditionalFormatting>
  <conditionalFormatting sqref="E180:G180 J180:K180 N180:P180">
    <cfRule type="containsBlanks" dxfId="8068" priority="2189" stopIfTrue="1">
      <formula>LEN(TRIM(E180))=0</formula>
    </cfRule>
    <cfRule type="cellIs" dxfId="8067" priority="2190" stopIfTrue="1" operator="between">
      <formula>80.1</formula>
      <formula>100</formula>
    </cfRule>
    <cfRule type="cellIs" dxfId="8066" priority="2191" stopIfTrue="1" operator="between">
      <formula>35.1</formula>
      <formula>80</formula>
    </cfRule>
    <cfRule type="cellIs" dxfId="8065" priority="2192" stopIfTrue="1" operator="between">
      <formula>14.1</formula>
      <formula>35</formula>
    </cfRule>
    <cfRule type="cellIs" dxfId="8064" priority="2193" stopIfTrue="1" operator="between">
      <formula>5.1</formula>
      <formula>14</formula>
    </cfRule>
    <cfRule type="cellIs" dxfId="8063" priority="2194" stopIfTrue="1" operator="between">
      <formula>0</formula>
      <formula>5</formula>
    </cfRule>
    <cfRule type="containsBlanks" dxfId="8062" priority="2195" stopIfTrue="1">
      <formula>LEN(TRIM(E180))=0</formula>
    </cfRule>
  </conditionalFormatting>
  <conditionalFormatting sqref="H180">
    <cfRule type="containsBlanks" dxfId="8061" priority="2182" stopIfTrue="1">
      <formula>LEN(TRIM(H180))=0</formula>
    </cfRule>
    <cfRule type="cellIs" dxfId="8060" priority="2183" stopIfTrue="1" operator="between">
      <formula>79.1</formula>
      <formula>100</formula>
    </cfRule>
    <cfRule type="cellIs" dxfId="8059" priority="2184" stopIfTrue="1" operator="between">
      <formula>34.1</formula>
      <formula>79</formula>
    </cfRule>
    <cfRule type="cellIs" dxfId="8058" priority="2185" stopIfTrue="1" operator="between">
      <formula>13.1</formula>
      <formula>34</formula>
    </cfRule>
    <cfRule type="cellIs" dxfId="8057" priority="2186" stopIfTrue="1" operator="between">
      <formula>5.1</formula>
      <formula>13</formula>
    </cfRule>
    <cfRule type="cellIs" dxfId="8056" priority="2187" stopIfTrue="1" operator="between">
      <formula>0</formula>
      <formula>5</formula>
    </cfRule>
    <cfRule type="containsBlanks" dxfId="8055" priority="2188" stopIfTrue="1">
      <formula>LEN(TRIM(H180))=0</formula>
    </cfRule>
  </conditionalFormatting>
  <conditionalFormatting sqref="I180">
    <cfRule type="containsBlanks" dxfId="8054" priority="2175" stopIfTrue="1">
      <formula>LEN(TRIM(I180))=0</formula>
    </cfRule>
    <cfRule type="cellIs" dxfId="8053" priority="2176" stopIfTrue="1" operator="between">
      <formula>79.1</formula>
      <formula>100</formula>
    </cfRule>
    <cfRule type="cellIs" dxfId="8052" priority="2177" stopIfTrue="1" operator="between">
      <formula>34.1</formula>
      <formula>79</formula>
    </cfRule>
    <cfRule type="cellIs" dxfId="8051" priority="2178" stopIfTrue="1" operator="between">
      <formula>13.1</formula>
      <formula>34</formula>
    </cfRule>
    <cfRule type="cellIs" dxfId="8050" priority="2179" stopIfTrue="1" operator="between">
      <formula>5.1</formula>
      <formula>13</formula>
    </cfRule>
    <cfRule type="cellIs" dxfId="8049" priority="2180" stopIfTrue="1" operator="between">
      <formula>0</formula>
      <formula>5</formula>
    </cfRule>
    <cfRule type="containsBlanks" dxfId="8048" priority="2181" stopIfTrue="1">
      <formula>LEN(TRIM(I180))=0</formula>
    </cfRule>
  </conditionalFormatting>
  <conditionalFormatting sqref="M180">
    <cfRule type="containsBlanks" dxfId="8047" priority="2168" stopIfTrue="1">
      <formula>LEN(TRIM(M180))=0</formula>
    </cfRule>
    <cfRule type="cellIs" dxfId="8046" priority="2169" stopIfTrue="1" operator="between">
      <formula>79.1</formula>
      <formula>100</formula>
    </cfRule>
    <cfRule type="cellIs" dxfId="8045" priority="2170" stopIfTrue="1" operator="between">
      <formula>34.1</formula>
      <formula>79</formula>
    </cfRule>
    <cfRule type="cellIs" dxfId="8044" priority="2171" stopIfTrue="1" operator="between">
      <formula>13.1</formula>
      <formula>34</formula>
    </cfRule>
    <cfRule type="cellIs" dxfId="8043" priority="2172" stopIfTrue="1" operator="between">
      <formula>5.1</formula>
      <formula>13</formula>
    </cfRule>
    <cfRule type="cellIs" dxfId="8042" priority="2173" stopIfTrue="1" operator="between">
      <formula>0</formula>
      <formula>5</formula>
    </cfRule>
    <cfRule type="containsBlanks" dxfId="8041" priority="2174" stopIfTrue="1">
      <formula>LEN(TRIM(M180))=0</formula>
    </cfRule>
  </conditionalFormatting>
  <conditionalFormatting sqref="L180">
    <cfRule type="containsBlanks" dxfId="8040" priority="2161" stopIfTrue="1">
      <formula>LEN(TRIM(L180))=0</formula>
    </cfRule>
    <cfRule type="cellIs" dxfId="8039" priority="2162" stopIfTrue="1" operator="between">
      <formula>79.1</formula>
      <formula>100</formula>
    </cfRule>
    <cfRule type="cellIs" dxfId="8038" priority="2163" stopIfTrue="1" operator="between">
      <formula>34.1</formula>
      <formula>79</formula>
    </cfRule>
    <cfRule type="cellIs" dxfId="8037" priority="2164" stopIfTrue="1" operator="between">
      <formula>13.1</formula>
      <formula>34</formula>
    </cfRule>
    <cfRule type="cellIs" dxfId="8036" priority="2165" stopIfTrue="1" operator="between">
      <formula>5.1</formula>
      <formula>13</formula>
    </cfRule>
    <cfRule type="cellIs" dxfId="8035" priority="2166" stopIfTrue="1" operator="between">
      <formula>0</formula>
      <formula>5</formula>
    </cfRule>
    <cfRule type="containsBlanks" dxfId="8034" priority="2167" stopIfTrue="1">
      <formula>LEN(TRIM(L180))=0</formula>
    </cfRule>
  </conditionalFormatting>
  <conditionalFormatting sqref="E178:F178 O178:P178 H178:L178">
    <cfRule type="containsBlanks" dxfId="8033" priority="2154" stopIfTrue="1">
      <formula>LEN(TRIM(E178))=0</formula>
    </cfRule>
    <cfRule type="cellIs" dxfId="8032" priority="2155" stopIfTrue="1" operator="between">
      <formula>80.1</formula>
      <formula>100</formula>
    </cfRule>
    <cfRule type="cellIs" dxfId="8031" priority="2156" stopIfTrue="1" operator="between">
      <formula>35.1</formula>
      <formula>80</formula>
    </cfRule>
    <cfRule type="cellIs" dxfId="8030" priority="2157" stopIfTrue="1" operator="between">
      <formula>14.1</formula>
      <formula>35</formula>
    </cfRule>
    <cfRule type="cellIs" dxfId="8029" priority="2158" stopIfTrue="1" operator="between">
      <formula>5.1</formula>
      <formula>14</formula>
    </cfRule>
    <cfRule type="cellIs" dxfId="8028" priority="2159" stopIfTrue="1" operator="between">
      <formula>0</formula>
      <formula>5</formula>
    </cfRule>
    <cfRule type="containsBlanks" dxfId="8027" priority="2160" stopIfTrue="1">
      <formula>LEN(TRIM(E178))=0</formula>
    </cfRule>
  </conditionalFormatting>
  <conditionalFormatting sqref="M178">
    <cfRule type="containsBlanks" dxfId="8026" priority="2147" stopIfTrue="1">
      <formula>LEN(TRIM(M178))=0</formula>
    </cfRule>
    <cfRule type="cellIs" dxfId="8025" priority="2148" stopIfTrue="1" operator="between">
      <formula>79.1</formula>
      <formula>100</formula>
    </cfRule>
    <cfRule type="cellIs" dxfId="8024" priority="2149" stopIfTrue="1" operator="between">
      <formula>34.1</formula>
      <formula>79</formula>
    </cfRule>
    <cfRule type="cellIs" dxfId="8023" priority="2150" stopIfTrue="1" operator="between">
      <formula>13.1</formula>
      <formula>34</formula>
    </cfRule>
    <cfRule type="cellIs" dxfId="8022" priority="2151" stopIfTrue="1" operator="between">
      <formula>5.1</formula>
      <formula>13</formula>
    </cfRule>
    <cfRule type="cellIs" dxfId="8021" priority="2152" stopIfTrue="1" operator="between">
      <formula>0</formula>
      <formula>5</formula>
    </cfRule>
    <cfRule type="containsBlanks" dxfId="8020" priority="2153" stopIfTrue="1">
      <formula>LEN(TRIM(M178))=0</formula>
    </cfRule>
  </conditionalFormatting>
  <conditionalFormatting sqref="N178">
    <cfRule type="containsBlanks" dxfId="8019" priority="2140" stopIfTrue="1">
      <formula>LEN(TRIM(N178))=0</formula>
    </cfRule>
    <cfRule type="cellIs" dxfId="8018" priority="2141" stopIfTrue="1" operator="between">
      <formula>79.1</formula>
      <formula>100</formula>
    </cfRule>
    <cfRule type="cellIs" dxfId="8017" priority="2142" stopIfTrue="1" operator="between">
      <formula>34.1</formula>
      <formula>79</formula>
    </cfRule>
    <cfRule type="cellIs" dxfId="8016" priority="2143" stopIfTrue="1" operator="between">
      <formula>13.1</formula>
      <formula>34</formula>
    </cfRule>
    <cfRule type="cellIs" dxfId="8015" priority="2144" stopIfTrue="1" operator="between">
      <formula>5.1</formula>
      <formula>13</formula>
    </cfRule>
    <cfRule type="cellIs" dxfId="8014" priority="2145" stopIfTrue="1" operator="between">
      <formula>0</formula>
      <formula>5</formula>
    </cfRule>
    <cfRule type="containsBlanks" dxfId="8013" priority="2146" stopIfTrue="1">
      <formula>LEN(TRIM(N178))=0</formula>
    </cfRule>
  </conditionalFormatting>
  <conditionalFormatting sqref="G178">
    <cfRule type="containsBlanks" dxfId="8012" priority="2133" stopIfTrue="1">
      <formula>LEN(TRIM(G178))=0</formula>
    </cfRule>
    <cfRule type="cellIs" dxfId="8011" priority="2134" stopIfTrue="1" operator="between">
      <formula>79.1</formula>
      <formula>100</formula>
    </cfRule>
    <cfRule type="cellIs" dxfId="8010" priority="2135" stopIfTrue="1" operator="between">
      <formula>34.1</formula>
      <formula>79</formula>
    </cfRule>
    <cfRule type="cellIs" dxfId="8009" priority="2136" stopIfTrue="1" operator="between">
      <formula>13.1</formula>
      <formula>34</formula>
    </cfRule>
    <cfRule type="cellIs" dxfId="8008" priority="2137" stopIfTrue="1" operator="between">
      <formula>5.1</formula>
      <formula>13</formula>
    </cfRule>
    <cfRule type="cellIs" dxfId="8007" priority="2138" stopIfTrue="1" operator="between">
      <formula>0</formula>
      <formula>5</formula>
    </cfRule>
    <cfRule type="containsBlanks" dxfId="8006" priority="2139" stopIfTrue="1">
      <formula>LEN(TRIM(G178))=0</formula>
    </cfRule>
  </conditionalFormatting>
  <conditionalFormatting sqref="E181:F181 J181:K181 H181 M181:P181">
    <cfRule type="containsBlanks" dxfId="8005" priority="2126" stopIfTrue="1">
      <formula>LEN(TRIM(E181))=0</formula>
    </cfRule>
    <cfRule type="cellIs" dxfId="8004" priority="2127" stopIfTrue="1" operator="between">
      <formula>80.1</formula>
      <formula>100</formula>
    </cfRule>
    <cfRule type="cellIs" dxfId="8003" priority="2128" stopIfTrue="1" operator="between">
      <formula>35.1</formula>
      <formula>80</formula>
    </cfRule>
    <cfRule type="cellIs" dxfId="8002" priority="2129" stopIfTrue="1" operator="between">
      <formula>14.1</formula>
      <formula>35</formula>
    </cfRule>
    <cfRule type="cellIs" dxfId="8001" priority="2130" stopIfTrue="1" operator="between">
      <formula>5.1</formula>
      <formula>14</formula>
    </cfRule>
    <cfRule type="cellIs" dxfId="8000" priority="2131" stopIfTrue="1" operator="between">
      <formula>0</formula>
      <formula>5</formula>
    </cfRule>
    <cfRule type="containsBlanks" dxfId="7999" priority="2132" stopIfTrue="1">
      <formula>LEN(TRIM(E181))=0</formula>
    </cfRule>
  </conditionalFormatting>
  <conditionalFormatting sqref="I181">
    <cfRule type="containsBlanks" dxfId="7998" priority="2119" stopIfTrue="1">
      <formula>LEN(TRIM(I181))=0</formula>
    </cfRule>
    <cfRule type="cellIs" dxfId="7997" priority="2120" stopIfTrue="1" operator="between">
      <formula>79.1</formula>
      <formula>100</formula>
    </cfRule>
    <cfRule type="cellIs" dxfId="7996" priority="2121" stopIfTrue="1" operator="between">
      <formula>34.1</formula>
      <formula>79</formula>
    </cfRule>
    <cfRule type="cellIs" dxfId="7995" priority="2122" stopIfTrue="1" operator="between">
      <formula>13.1</formula>
      <formula>34</formula>
    </cfRule>
    <cfRule type="cellIs" dxfId="7994" priority="2123" stopIfTrue="1" operator="between">
      <formula>5.1</formula>
      <formula>13</formula>
    </cfRule>
    <cfRule type="cellIs" dxfId="7993" priority="2124" stopIfTrue="1" operator="between">
      <formula>0</formula>
      <formula>5</formula>
    </cfRule>
    <cfRule type="containsBlanks" dxfId="7992" priority="2125" stopIfTrue="1">
      <formula>LEN(TRIM(I181))=0</formula>
    </cfRule>
  </conditionalFormatting>
  <conditionalFormatting sqref="L181">
    <cfRule type="containsBlanks" dxfId="7991" priority="2112" stopIfTrue="1">
      <formula>LEN(TRIM(L181))=0</formula>
    </cfRule>
    <cfRule type="cellIs" dxfId="7990" priority="2113" stopIfTrue="1" operator="between">
      <formula>79.1</formula>
      <formula>100</formula>
    </cfRule>
    <cfRule type="cellIs" dxfId="7989" priority="2114" stopIfTrue="1" operator="between">
      <formula>34.1</formula>
      <formula>79</formula>
    </cfRule>
    <cfRule type="cellIs" dxfId="7988" priority="2115" stopIfTrue="1" operator="between">
      <formula>13.1</formula>
      <formula>34</formula>
    </cfRule>
    <cfRule type="cellIs" dxfId="7987" priority="2116" stopIfTrue="1" operator="between">
      <formula>5.1</formula>
      <formula>13</formula>
    </cfRule>
    <cfRule type="cellIs" dxfId="7986" priority="2117" stopIfTrue="1" operator="between">
      <formula>0</formula>
      <formula>5</formula>
    </cfRule>
    <cfRule type="containsBlanks" dxfId="7985" priority="2118" stopIfTrue="1">
      <formula>LEN(TRIM(L181))=0</formula>
    </cfRule>
  </conditionalFormatting>
  <conditionalFormatting sqref="G181">
    <cfRule type="containsBlanks" dxfId="7984" priority="2105" stopIfTrue="1">
      <formula>LEN(TRIM(G181))=0</formula>
    </cfRule>
    <cfRule type="cellIs" dxfId="7983" priority="2106" stopIfTrue="1" operator="between">
      <formula>79.1</formula>
      <formula>100</formula>
    </cfRule>
    <cfRule type="cellIs" dxfId="7982" priority="2107" stopIfTrue="1" operator="between">
      <formula>34.1</formula>
      <formula>79</formula>
    </cfRule>
    <cfRule type="cellIs" dxfId="7981" priority="2108" stopIfTrue="1" operator="between">
      <formula>13.1</formula>
      <formula>34</formula>
    </cfRule>
    <cfRule type="cellIs" dxfId="7980" priority="2109" stopIfTrue="1" operator="between">
      <formula>5.1</formula>
      <formula>13</formula>
    </cfRule>
    <cfRule type="cellIs" dxfId="7979" priority="2110" stopIfTrue="1" operator="between">
      <formula>0</formula>
      <formula>5</formula>
    </cfRule>
    <cfRule type="containsBlanks" dxfId="7978" priority="2111" stopIfTrue="1">
      <formula>LEN(TRIM(G181))=0</formula>
    </cfRule>
  </conditionalFormatting>
  <conditionalFormatting sqref="E164:G164 N164:P164 J164:L164">
    <cfRule type="containsBlanks" dxfId="7977" priority="2070" stopIfTrue="1">
      <formula>LEN(TRIM(E164))=0</formula>
    </cfRule>
    <cfRule type="cellIs" dxfId="7976" priority="2071" stopIfTrue="1" operator="between">
      <formula>80.1</formula>
      <formula>100</formula>
    </cfRule>
    <cfRule type="cellIs" dxfId="7975" priority="2072" stopIfTrue="1" operator="between">
      <formula>35.1</formula>
      <formula>80</formula>
    </cfRule>
    <cfRule type="cellIs" dxfId="7974" priority="2073" stopIfTrue="1" operator="between">
      <formula>14.1</formula>
      <formula>35</formula>
    </cfRule>
    <cfRule type="cellIs" dxfId="7973" priority="2074" stopIfTrue="1" operator="between">
      <formula>5.1</formula>
      <formula>14</formula>
    </cfRule>
    <cfRule type="cellIs" dxfId="7972" priority="2075" stopIfTrue="1" operator="between">
      <formula>0</formula>
      <formula>5</formula>
    </cfRule>
    <cfRule type="containsBlanks" dxfId="7971" priority="2076" stopIfTrue="1">
      <formula>LEN(TRIM(E164))=0</formula>
    </cfRule>
  </conditionalFormatting>
  <conditionalFormatting sqref="I164">
    <cfRule type="containsBlanks" dxfId="7970" priority="2063" stopIfTrue="1">
      <formula>LEN(TRIM(I164))=0</formula>
    </cfRule>
    <cfRule type="cellIs" dxfId="7969" priority="2064" stopIfTrue="1" operator="between">
      <formula>79.1</formula>
      <formula>100</formula>
    </cfRule>
    <cfRule type="cellIs" dxfId="7968" priority="2065" stopIfTrue="1" operator="between">
      <formula>34.1</formula>
      <formula>79</formula>
    </cfRule>
    <cfRule type="cellIs" dxfId="7967" priority="2066" stopIfTrue="1" operator="between">
      <formula>13.1</formula>
      <formula>34</formula>
    </cfRule>
    <cfRule type="cellIs" dxfId="7966" priority="2067" stopIfTrue="1" operator="between">
      <formula>5.1</formula>
      <formula>13</formula>
    </cfRule>
    <cfRule type="cellIs" dxfId="7965" priority="2068" stopIfTrue="1" operator="between">
      <formula>0</formula>
      <formula>5</formula>
    </cfRule>
    <cfRule type="containsBlanks" dxfId="7964" priority="2069" stopIfTrue="1">
      <formula>LEN(TRIM(I164))=0</formula>
    </cfRule>
  </conditionalFormatting>
  <conditionalFormatting sqref="M164">
    <cfRule type="containsBlanks" dxfId="7963" priority="2056" stopIfTrue="1">
      <formula>LEN(TRIM(M164))=0</formula>
    </cfRule>
    <cfRule type="cellIs" dxfId="7962" priority="2057" stopIfTrue="1" operator="between">
      <formula>79.1</formula>
      <formula>100</formula>
    </cfRule>
    <cfRule type="cellIs" dxfId="7961" priority="2058" stopIfTrue="1" operator="between">
      <formula>34.1</formula>
      <formula>79</formula>
    </cfRule>
    <cfRule type="cellIs" dxfId="7960" priority="2059" stopIfTrue="1" operator="between">
      <formula>13.1</formula>
      <formula>34</formula>
    </cfRule>
    <cfRule type="cellIs" dxfId="7959" priority="2060" stopIfTrue="1" operator="between">
      <formula>5.1</formula>
      <formula>13</formula>
    </cfRule>
    <cfRule type="cellIs" dxfId="7958" priority="2061" stopIfTrue="1" operator="between">
      <formula>0</formula>
      <formula>5</formula>
    </cfRule>
    <cfRule type="containsBlanks" dxfId="7957" priority="2062" stopIfTrue="1">
      <formula>LEN(TRIM(M164))=0</formula>
    </cfRule>
  </conditionalFormatting>
  <conditionalFormatting sqref="H164">
    <cfRule type="containsBlanks" dxfId="7956" priority="2049" stopIfTrue="1">
      <formula>LEN(TRIM(H164))=0</formula>
    </cfRule>
    <cfRule type="cellIs" dxfId="7955" priority="2050" stopIfTrue="1" operator="between">
      <formula>79.1</formula>
      <formula>100</formula>
    </cfRule>
    <cfRule type="cellIs" dxfId="7954" priority="2051" stopIfTrue="1" operator="between">
      <formula>34.1</formula>
      <formula>79</formula>
    </cfRule>
    <cfRule type="cellIs" dxfId="7953" priority="2052" stopIfTrue="1" operator="between">
      <formula>13.1</formula>
      <formula>34</formula>
    </cfRule>
    <cfRule type="cellIs" dxfId="7952" priority="2053" stopIfTrue="1" operator="between">
      <formula>5.1</formula>
      <formula>13</formula>
    </cfRule>
    <cfRule type="cellIs" dxfId="7951" priority="2054" stopIfTrue="1" operator="between">
      <formula>0</formula>
      <formula>5</formula>
    </cfRule>
    <cfRule type="containsBlanks" dxfId="7950" priority="2055" stopIfTrue="1">
      <formula>LEN(TRIM(H164))=0</formula>
    </cfRule>
  </conditionalFormatting>
  <conditionalFormatting sqref="O165:P165 E165:F165 H165:M165">
    <cfRule type="containsBlanks" dxfId="7949" priority="2042" stopIfTrue="1">
      <formula>LEN(TRIM(E165))=0</formula>
    </cfRule>
    <cfRule type="cellIs" dxfId="7948" priority="2043" stopIfTrue="1" operator="between">
      <formula>80.1</formula>
      <formula>100</formula>
    </cfRule>
    <cfRule type="cellIs" dxfId="7947" priority="2044" stopIfTrue="1" operator="between">
      <formula>35.1</formula>
      <formula>80</formula>
    </cfRule>
    <cfRule type="cellIs" dxfId="7946" priority="2045" stopIfTrue="1" operator="between">
      <formula>14.1</formula>
      <formula>35</formula>
    </cfRule>
    <cfRule type="cellIs" dxfId="7945" priority="2046" stopIfTrue="1" operator="between">
      <formula>5.1</formula>
      <formula>14</formula>
    </cfRule>
    <cfRule type="cellIs" dxfId="7944" priority="2047" stopIfTrue="1" operator="between">
      <formula>0</formula>
      <formula>5</formula>
    </cfRule>
    <cfRule type="containsBlanks" dxfId="7943" priority="2048" stopIfTrue="1">
      <formula>LEN(TRIM(E165))=0</formula>
    </cfRule>
  </conditionalFormatting>
  <conditionalFormatting sqref="G165">
    <cfRule type="containsBlanks" dxfId="7942" priority="2035" stopIfTrue="1">
      <formula>LEN(TRIM(G165))=0</formula>
    </cfRule>
    <cfRule type="cellIs" dxfId="7941" priority="2036" stopIfTrue="1" operator="between">
      <formula>79.1</formula>
      <formula>100</formula>
    </cfRule>
    <cfRule type="cellIs" dxfId="7940" priority="2037" stopIfTrue="1" operator="between">
      <formula>34.1</formula>
      <formula>79</formula>
    </cfRule>
    <cfRule type="cellIs" dxfId="7939" priority="2038" stopIfTrue="1" operator="between">
      <formula>13.1</formula>
      <formula>34</formula>
    </cfRule>
    <cfRule type="cellIs" dxfId="7938" priority="2039" stopIfTrue="1" operator="between">
      <formula>5.1</formula>
      <formula>13</formula>
    </cfRule>
    <cfRule type="cellIs" dxfId="7937" priority="2040" stopIfTrue="1" operator="between">
      <formula>0</formula>
      <formula>5</formula>
    </cfRule>
    <cfRule type="containsBlanks" dxfId="7936" priority="2041" stopIfTrue="1">
      <formula>LEN(TRIM(G165))=0</formula>
    </cfRule>
  </conditionalFormatting>
  <conditionalFormatting sqref="N165">
    <cfRule type="containsBlanks" dxfId="7935" priority="2028" stopIfTrue="1">
      <formula>LEN(TRIM(N165))=0</formula>
    </cfRule>
    <cfRule type="cellIs" dxfId="7934" priority="2029" stopIfTrue="1" operator="between">
      <formula>79.1</formula>
      <formula>100</formula>
    </cfRule>
    <cfRule type="cellIs" dxfId="7933" priority="2030" stopIfTrue="1" operator="between">
      <formula>34.1</formula>
      <formula>79</formula>
    </cfRule>
    <cfRule type="cellIs" dxfId="7932" priority="2031" stopIfTrue="1" operator="between">
      <formula>13.1</formula>
      <formula>34</formula>
    </cfRule>
    <cfRule type="cellIs" dxfId="7931" priority="2032" stopIfTrue="1" operator="between">
      <formula>5.1</formula>
      <formula>13</formula>
    </cfRule>
    <cfRule type="cellIs" dxfId="7930" priority="2033" stopIfTrue="1" operator="between">
      <formula>0</formula>
      <formula>5</formula>
    </cfRule>
    <cfRule type="containsBlanks" dxfId="7929" priority="2034" stopIfTrue="1">
      <formula>LEN(TRIM(N165))=0</formula>
    </cfRule>
  </conditionalFormatting>
  <conditionalFormatting sqref="E163:H163 O163:P163 J163 L163:M163">
    <cfRule type="containsBlanks" dxfId="7928" priority="2021" stopIfTrue="1">
      <formula>LEN(TRIM(E163))=0</formula>
    </cfRule>
    <cfRule type="cellIs" dxfId="7927" priority="2022" stopIfTrue="1" operator="between">
      <formula>80.1</formula>
      <formula>100</formula>
    </cfRule>
    <cfRule type="cellIs" dxfId="7926" priority="2023" stopIfTrue="1" operator="between">
      <formula>35.1</formula>
      <formula>80</formula>
    </cfRule>
    <cfRule type="cellIs" dxfId="7925" priority="2024" stopIfTrue="1" operator="between">
      <formula>14.1</formula>
      <formula>35</formula>
    </cfRule>
    <cfRule type="cellIs" dxfId="7924" priority="2025" stopIfTrue="1" operator="between">
      <formula>5.1</formula>
      <formula>14</formula>
    </cfRule>
    <cfRule type="cellIs" dxfId="7923" priority="2026" stopIfTrue="1" operator="between">
      <formula>0</formula>
      <formula>5</formula>
    </cfRule>
    <cfRule type="containsBlanks" dxfId="7922" priority="2027" stopIfTrue="1">
      <formula>LEN(TRIM(E163))=0</formula>
    </cfRule>
  </conditionalFormatting>
  <conditionalFormatting sqref="N163">
    <cfRule type="containsBlanks" dxfId="7921" priority="2014" stopIfTrue="1">
      <formula>LEN(TRIM(N163))=0</formula>
    </cfRule>
    <cfRule type="cellIs" dxfId="7920" priority="2015" stopIfTrue="1" operator="between">
      <formula>79.1</formula>
      <formula>100</formula>
    </cfRule>
    <cfRule type="cellIs" dxfId="7919" priority="2016" stopIfTrue="1" operator="between">
      <formula>34.1</formula>
      <formula>79</formula>
    </cfRule>
    <cfRule type="cellIs" dxfId="7918" priority="2017" stopIfTrue="1" operator="between">
      <formula>13.1</formula>
      <formula>34</formula>
    </cfRule>
    <cfRule type="cellIs" dxfId="7917" priority="2018" stopIfTrue="1" operator="between">
      <formula>5.1</formula>
      <formula>13</formula>
    </cfRule>
    <cfRule type="cellIs" dxfId="7916" priority="2019" stopIfTrue="1" operator="between">
      <formula>0</formula>
      <formula>5</formula>
    </cfRule>
    <cfRule type="containsBlanks" dxfId="7915" priority="2020" stopIfTrue="1">
      <formula>LEN(TRIM(N163))=0</formula>
    </cfRule>
  </conditionalFormatting>
  <conditionalFormatting sqref="K163">
    <cfRule type="containsBlanks" dxfId="7914" priority="2007" stopIfTrue="1">
      <formula>LEN(TRIM(K163))=0</formula>
    </cfRule>
    <cfRule type="cellIs" dxfId="7913" priority="2008" stopIfTrue="1" operator="between">
      <formula>79.1</formula>
      <formula>100</formula>
    </cfRule>
    <cfRule type="cellIs" dxfId="7912" priority="2009" stopIfTrue="1" operator="between">
      <formula>34.1</formula>
      <formula>79</formula>
    </cfRule>
    <cfRule type="cellIs" dxfId="7911" priority="2010" stopIfTrue="1" operator="between">
      <formula>13.1</formula>
      <formula>34</formula>
    </cfRule>
    <cfRule type="cellIs" dxfId="7910" priority="2011" stopIfTrue="1" operator="between">
      <formula>5.1</formula>
      <formula>13</formula>
    </cfRule>
    <cfRule type="cellIs" dxfId="7909" priority="2012" stopIfTrue="1" operator="between">
      <formula>0</formula>
      <formula>5</formula>
    </cfRule>
    <cfRule type="containsBlanks" dxfId="7908" priority="2013" stopIfTrue="1">
      <formula>LEN(TRIM(K163))=0</formula>
    </cfRule>
  </conditionalFormatting>
  <conditionalFormatting sqref="I163">
    <cfRule type="containsBlanks" dxfId="7907" priority="2000" stopIfTrue="1">
      <formula>LEN(TRIM(I163))=0</formula>
    </cfRule>
    <cfRule type="cellIs" dxfId="7906" priority="2001" stopIfTrue="1" operator="between">
      <formula>79.1</formula>
      <formula>100</formula>
    </cfRule>
    <cfRule type="cellIs" dxfId="7905" priority="2002" stopIfTrue="1" operator="between">
      <formula>34.1</formula>
      <formula>79</formula>
    </cfRule>
    <cfRule type="cellIs" dxfId="7904" priority="2003" stopIfTrue="1" operator="between">
      <formula>13.1</formula>
      <formula>34</formula>
    </cfRule>
    <cfRule type="cellIs" dxfId="7903" priority="2004" stopIfTrue="1" operator="between">
      <formula>5.1</formula>
      <formula>13</formula>
    </cfRule>
    <cfRule type="cellIs" dxfId="7902" priority="2005" stopIfTrue="1" operator="between">
      <formula>0</formula>
      <formula>5</formula>
    </cfRule>
    <cfRule type="containsBlanks" dxfId="7901" priority="2006" stopIfTrue="1">
      <formula>LEN(TRIM(I163))=0</formula>
    </cfRule>
  </conditionalFormatting>
  <conditionalFormatting sqref="E166:F166 O166:P166 H166:L166">
    <cfRule type="containsBlanks" dxfId="7900" priority="1993" stopIfTrue="1">
      <formula>LEN(TRIM(E166))=0</formula>
    </cfRule>
    <cfRule type="cellIs" dxfId="7899" priority="1994" stopIfTrue="1" operator="between">
      <formula>80.1</formula>
      <formula>100</formula>
    </cfRule>
    <cfRule type="cellIs" dxfId="7898" priority="1995" stopIfTrue="1" operator="between">
      <formula>35.1</formula>
      <formula>80</formula>
    </cfRule>
    <cfRule type="cellIs" dxfId="7897" priority="1996" stopIfTrue="1" operator="between">
      <formula>14.1</formula>
      <formula>35</formula>
    </cfRule>
    <cfRule type="cellIs" dxfId="7896" priority="1997" stopIfTrue="1" operator="between">
      <formula>5.1</formula>
      <formula>14</formula>
    </cfRule>
    <cfRule type="cellIs" dxfId="7895" priority="1998" stopIfTrue="1" operator="between">
      <formula>0</formula>
      <formula>5</formula>
    </cfRule>
    <cfRule type="containsBlanks" dxfId="7894" priority="1999" stopIfTrue="1">
      <formula>LEN(TRIM(E166))=0</formula>
    </cfRule>
  </conditionalFormatting>
  <conditionalFormatting sqref="N166">
    <cfRule type="containsBlanks" dxfId="7893" priority="1986" stopIfTrue="1">
      <formula>LEN(TRIM(N166))=0</formula>
    </cfRule>
    <cfRule type="cellIs" dxfId="7892" priority="1987" stopIfTrue="1" operator="between">
      <formula>79.1</formula>
      <formula>100</formula>
    </cfRule>
    <cfRule type="cellIs" dxfId="7891" priority="1988" stopIfTrue="1" operator="between">
      <formula>34.1</formula>
      <formula>79</formula>
    </cfRule>
    <cfRule type="cellIs" dxfId="7890" priority="1989" stopIfTrue="1" operator="between">
      <formula>13.1</formula>
      <formula>34</formula>
    </cfRule>
    <cfRule type="cellIs" dxfId="7889" priority="1990" stopIfTrue="1" operator="between">
      <formula>5.1</formula>
      <formula>13</formula>
    </cfRule>
    <cfRule type="cellIs" dxfId="7888" priority="1991" stopIfTrue="1" operator="between">
      <formula>0</formula>
      <formula>5</formula>
    </cfRule>
    <cfRule type="containsBlanks" dxfId="7887" priority="1992" stopIfTrue="1">
      <formula>LEN(TRIM(N166))=0</formula>
    </cfRule>
  </conditionalFormatting>
  <conditionalFormatting sqref="G166">
    <cfRule type="containsBlanks" dxfId="7886" priority="1979" stopIfTrue="1">
      <formula>LEN(TRIM(G166))=0</formula>
    </cfRule>
    <cfRule type="cellIs" dxfId="7885" priority="1980" stopIfTrue="1" operator="between">
      <formula>79.1</formula>
      <formula>100</formula>
    </cfRule>
    <cfRule type="cellIs" dxfId="7884" priority="1981" stopIfTrue="1" operator="between">
      <formula>34.1</formula>
      <formula>79</formula>
    </cfRule>
    <cfRule type="cellIs" dxfId="7883" priority="1982" stopIfTrue="1" operator="between">
      <formula>13.1</formula>
      <formula>34</formula>
    </cfRule>
    <cfRule type="cellIs" dxfId="7882" priority="1983" stopIfTrue="1" operator="between">
      <formula>5.1</formula>
      <formula>13</formula>
    </cfRule>
    <cfRule type="cellIs" dxfId="7881" priority="1984" stopIfTrue="1" operator="between">
      <formula>0</formula>
      <formula>5</formula>
    </cfRule>
    <cfRule type="containsBlanks" dxfId="7880" priority="1985" stopIfTrue="1">
      <formula>LEN(TRIM(G166))=0</formula>
    </cfRule>
  </conditionalFormatting>
  <conditionalFormatting sqref="M166">
    <cfRule type="containsBlanks" dxfId="7879" priority="1972" stopIfTrue="1">
      <formula>LEN(TRIM(M166))=0</formula>
    </cfRule>
    <cfRule type="cellIs" dxfId="7878" priority="1973" stopIfTrue="1" operator="between">
      <formula>79.1</formula>
      <formula>100</formula>
    </cfRule>
    <cfRule type="cellIs" dxfId="7877" priority="1974" stopIfTrue="1" operator="between">
      <formula>34.1</formula>
      <formula>79</formula>
    </cfRule>
    <cfRule type="cellIs" dxfId="7876" priority="1975" stopIfTrue="1" operator="between">
      <formula>13.1</formula>
      <formula>34</formula>
    </cfRule>
    <cfRule type="cellIs" dxfId="7875" priority="1976" stopIfTrue="1" operator="between">
      <formula>5.1</formula>
      <formula>13</formula>
    </cfRule>
    <cfRule type="cellIs" dxfId="7874" priority="1977" stopIfTrue="1" operator="between">
      <formula>0</formula>
      <formula>5</formula>
    </cfRule>
    <cfRule type="containsBlanks" dxfId="7873" priority="1978" stopIfTrue="1">
      <formula>LEN(TRIM(M166))=0</formula>
    </cfRule>
  </conditionalFormatting>
  <conditionalFormatting sqref="E170:H170 J170 L170:N170 P170">
    <cfRule type="containsBlanks" dxfId="7872" priority="1965" stopIfTrue="1">
      <formula>LEN(TRIM(E170))=0</formula>
    </cfRule>
    <cfRule type="cellIs" dxfId="7871" priority="1966" stopIfTrue="1" operator="between">
      <formula>80.1</formula>
      <formula>100</formula>
    </cfRule>
    <cfRule type="cellIs" dxfId="7870" priority="1967" stopIfTrue="1" operator="between">
      <formula>35.1</formula>
      <formula>80</formula>
    </cfRule>
    <cfRule type="cellIs" dxfId="7869" priority="1968" stopIfTrue="1" operator="between">
      <formula>14.1</formula>
      <formula>35</formula>
    </cfRule>
    <cfRule type="cellIs" dxfId="7868" priority="1969" stopIfTrue="1" operator="between">
      <formula>5.1</formula>
      <formula>14</formula>
    </cfRule>
    <cfRule type="cellIs" dxfId="7867" priority="1970" stopIfTrue="1" operator="between">
      <formula>0</formula>
      <formula>5</formula>
    </cfRule>
    <cfRule type="containsBlanks" dxfId="7866" priority="1971" stopIfTrue="1">
      <formula>LEN(TRIM(E170))=0</formula>
    </cfRule>
  </conditionalFormatting>
  <conditionalFormatting sqref="I170">
    <cfRule type="containsBlanks" dxfId="7865" priority="1958" stopIfTrue="1">
      <formula>LEN(TRIM(I170))=0</formula>
    </cfRule>
    <cfRule type="cellIs" dxfId="7864" priority="1959" stopIfTrue="1" operator="between">
      <formula>79.1</formula>
      <formula>100</formula>
    </cfRule>
    <cfRule type="cellIs" dxfId="7863" priority="1960" stopIfTrue="1" operator="between">
      <formula>34.1</formula>
      <formula>79</formula>
    </cfRule>
    <cfRule type="cellIs" dxfId="7862" priority="1961" stopIfTrue="1" operator="between">
      <formula>13.1</formula>
      <formula>34</formula>
    </cfRule>
    <cfRule type="cellIs" dxfId="7861" priority="1962" stopIfTrue="1" operator="between">
      <formula>5.1</formula>
      <formula>13</formula>
    </cfRule>
    <cfRule type="cellIs" dxfId="7860" priority="1963" stopIfTrue="1" operator="between">
      <formula>0</formula>
      <formula>5</formula>
    </cfRule>
    <cfRule type="containsBlanks" dxfId="7859" priority="1964" stopIfTrue="1">
      <formula>LEN(TRIM(I170))=0</formula>
    </cfRule>
  </conditionalFormatting>
  <conditionalFormatting sqref="K170">
    <cfRule type="containsBlanks" dxfId="7858" priority="1951" stopIfTrue="1">
      <formula>LEN(TRIM(K170))=0</formula>
    </cfRule>
    <cfRule type="cellIs" dxfId="7857" priority="1952" stopIfTrue="1" operator="between">
      <formula>79.1</formula>
      <formula>100</formula>
    </cfRule>
    <cfRule type="cellIs" dxfId="7856" priority="1953" stopIfTrue="1" operator="between">
      <formula>34.1</formula>
      <formula>79</formula>
    </cfRule>
    <cfRule type="cellIs" dxfId="7855" priority="1954" stopIfTrue="1" operator="between">
      <formula>13.1</formula>
      <formula>34</formula>
    </cfRule>
    <cfRule type="cellIs" dxfId="7854" priority="1955" stopIfTrue="1" operator="between">
      <formula>5.1</formula>
      <formula>13</formula>
    </cfRule>
    <cfRule type="cellIs" dxfId="7853" priority="1956" stopIfTrue="1" operator="between">
      <formula>0</formula>
      <formula>5</formula>
    </cfRule>
    <cfRule type="containsBlanks" dxfId="7852" priority="1957" stopIfTrue="1">
      <formula>LEN(TRIM(K170))=0</formula>
    </cfRule>
  </conditionalFormatting>
  <conditionalFormatting sqref="O170">
    <cfRule type="containsBlanks" dxfId="7851" priority="1944" stopIfTrue="1">
      <formula>LEN(TRIM(O170))=0</formula>
    </cfRule>
    <cfRule type="cellIs" dxfId="7850" priority="1945" stopIfTrue="1" operator="between">
      <formula>79.1</formula>
      <formula>100</formula>
    </cfRule>
    <cfRule type="cellIs" dxfId="7849" priority="1946" stopIfTrue="1" operator="between">
      <formula>34.1</formula>
      <formula>79</formula>
    </cfRule>
    <cfRule type="cellIs" dxfId="7848" priority="1947" stopIfTrue="1" operator="between">
      <formula>13.1</formula>
      <formula>34</formula>
    </cfRule>
    <cfRule type="cellIs" dxfId="7847" priority="1948" stopIfTrue="1" operator="between">
      <formula>5.1</formula>
      <formula>13</formula>
    </cfRule>
    <cfRule type="cellIs" dxfId="7846" priority="1949" stopIfTrue="1" operator="between">
      <formula>0</formula>
      <formula>5</formula>
    </cfRule>
    <cfRule type="containsBlanks" dxfId="7845" priority="1950" stopIfTrue="1">
      <formula>LEN(TRIM(O170))=0</formula>
    </cfRule>
  </conditionalFormatting>
  <conditionalFormatting sqref="E171:G171 J171:L171 O171:P171">
    <cfRule type="containsBlanks" dxfId="7844" priority="1937" stopIfTrue="1">
      <formula>LEN(TRIM(E171))=0</formula>
    </cfRule>
    <cfRule type="cellIs" dxfId="7843" priority="1938" stopIfTrue="1" operator="between">
      <formula>80.1</formula>
      <formula>100</formula>
    </cfRule>
    <cfRule type="cellIs" dxfId="7842" priority="1939" stopIfTrue="1" operator="between">
      <formula>35.1</formula>
      <formula>80</formula>
    </cfRule>
    <cfRule type="cellIs" dxfId="7841" priority="1940" stopIfTrue="1" operator="between">
      <formula>14.1</formula>
      <formula>35</formula>
    </cfRule>
    <cfRule type="cellIs" dxfId="7840" priority="1941" stopIfTrue="1" operator="between">
      <formula>5.1</formula>
      <formula>14</formula>
    </cfRule>
    <cfRule type="cellIs" dxfId="7839" priority="1942" stopIfTrue="1" operator="between">
      <formula>0</formula>
      <formula>5</formula>
    </cfRule>
    <cfRule type="containsBlanks" dxfId="7838" priority="1943" stopIfTrue="1">
      <formula>LEN(TRIM(E171))=0</formula>
    </cfRule>
  </conditionalFormatting>
  <conditionalFormatting sqref="H171">
    <cfRule type="containsBlanks" dxfId="7837" priority="1930" stopIfTrue="1">
      <formula>LEN(TRIM(H171))=0</formula>
    </cfRule>
    <cfRule type="cellIs" dxfId="7836" priority="1931" stopIfTrue="1" operator="between">
      <formula>79.1</formula>
      <formula>100</formula>
    </cfRule>
    <cfRule type="cellIs" dxfId="7835" priority="1932" stopIfTrue="1" operator="between">
      <formula>34.1</formula>
      <formula>79</formula>
    </cfRule>
    <cfRule type="cellIs" dxfId="7834" priority="1933" stopIfTrue="1" operator="between">
      <formula>13.1</formula>
      <formula>34</formula>
    </cfRule>
    <cfRule type="cellIs" dxfId="7833" priority="1934" stopIfTrue="1" operator="between">
      <formula>5.1</formula>
      <formula>13</formula>
    </cfRule>
    <cfRule type="cellIs" dxfId="7832" priority="1935" stopIfTrue="1" operator="between">
      <formula>0</formula>
      <formula>5</formula>
    </cfRule>
    <cfRule type="containsBlanks" dxfId="7831" priority="1936" stopIfTrue="1">
      <formula>LEN(TRIM(H171))=0</formula>
    </cfRule>
  </conditionalFormatting>
  <conditionalFormatting sqref="I171">
    <cfRule type="containsBlanks" dxfId="7830" priority="1923" stopIfTrue="1">
      <formula>LEN(TRIM(I171))=0</formula>
    </cfRule>
    <cfRule type="cellIs" dxfId="7829" priority="1924" stopIfTrue="1" operator="between">
      <formula>79.1</formula>
      <formula>100</formula>
    </cfRule>
    <cfRule type="cellIs" dxfId="7828" priority="1925" stopIfTrue="1" operator="between">
      <formula>34.1</formula>
      <formula>79</formula>
    </cfRule>
    <cfRule type="cellIs" dxfId="7827" priority="1926" stopIfTrue="1" operator="between">
      <formula>13.1</formula>
      <formula>34</formula>
    </cfRule>
    <cfRule type="cellIs" dxfId="7826" priority="1927" stopIfTrue="1" operator="between">
      <formula>5.1</formula>
      <formula>13</formula>
    </cfRule>
    <cfRule type="cellIs" dxfId="7825" priority="1928" stopIfTrue="1" operator="between">
      <formula>0</formula>
      <formula>5</formula>
    </cfRule>
    <cfRule type="containsBlanks" dxfId="7824" priority="1929" stopIfTrue="1">
      <formula>LEN(TRIM(I171))=0</formula>
    </cfRule>
  </conditionalFormatting>
  <conditionalFormatting sqref="N171">
    <cfRule type="containsBlanks" dxfId="7823" priority="1916" stopIfTrue="1">
      <formula>LEN(TRIM(N171))=0</formula>
    </cfRule>
    <cfRule type="cellIs" dxfId="7822" priority="1917" stopIfTrue="1" operator="between">
      <formula>79.1</formula>
      <formula>100</formula>
    </cfRule>
    <cfRule type="cellIs" dxfId="7821" priority="1918" stopIfTrue="1" operator="between">
      <formula>34.1</formula>
      <formula>79</formula>
    </cfRule>
    <cfRule type="cellIs" dxfId="7820" priority="1919" stopIfTrue="1" operator="between">
      <formula>13.1</formula>
      <formula>34</formula>
    </cfRule>
    <cfRule type="cellIs" dxfId="7819" priority="1920" stopIfTrue="1" operator="between">
      <formula>5.1</formula>
      <formula>13</formula>
    </cfRule>
    <cfRule type="cellIs" dxfId="7818" priority="1921" stopIfTrue="1" operator="between">
      <formula>0</formula>
      <formula>5</formula>
    </cfRule>
    <cfRule type="containsBlanks" dxfId="7817" priority="1922" stopIfTrue="1">
      <formula>LEN(TRIM(N171))=0</formula>
    </cfRule>
  </conditionalFormatting>
  <conditionalFormatting sqref="M171">
    <cfRule type="containsBlanks" dxfId="7816" priority="1909" stopIfTrue="1">
      <formula>LEN(TRIM(M171))=0</formula>
    </cfRule>
    <cfRule type="cellIs" dxfId="7815" priority="1910" stopIfTrue="1" operator="between">
      <formula>79.1</formula>
      <formula>100</formula>
    </cfRule>
    <cfRule type="cellIs" dxfId="7814" priority="1911" stopIfTrue="1" operator="between">
      <formula>34.1</formula>
      <formula>79</formula>
    </cfRule>
    <cfRule type="cellIs" dxfId="7813" priority="1912" stopIfTrue="1" operator="between">
      <formula>13.1</formula>
      <formula>34</formula>
    </cfRule>
    <cfRule type="cellIs" dxfId="7812" priority="1913" stopIfTrue="1" operator="between">
      <formula>5.1</formula>
      <formula>13</formula>
    </cfRule>
    <cfRule type="cellIs" dxfId="7811" priority="1914" stopIfTrue="1" operator="between">
      <formula>0</formula>
      <formula>5</formula>
    </cfRule>
    <cfRule type="containsBlanks" dxfId="7810" priority="1915" stopIfTrue="1">
      <formula>LEN(TRIM(M171))=0</formula>
    </cfRule>
  </conditionalFormatting>
  <conditionalFormatting sqref="E167 G167:N167 P167">
    <cfRule type="containsBlanks" dxfId="7809" priority="1902" stopIfTrue="1">
      <formula>LEN(TRIM(E167))=0</formula>
    </cfRule>
    <cfRule type="cellIs" dxfId="7808" priority="1903" stopIfTrue="1" operator="between">
      <formula>80.1</formula>
      <formula>100</formula>
    </cfRule>
    <cfRule type="cellIs" dxfId="7807" priority="1904" stopIfTrue="1" operator="between">
      <formula>35.1</formula>
      <formula>80</formula>
    </cfRule>
    <cfRule type="cellIs" dxfId="7806" priority="1905" stopIfTrue="1" operator="between">
      <formula>14.1</formula>
      <formula>35</formula>
    </cfRule>
    <cfRule type="cellIs" dxfId="7805" priority="1906" stopIfTrue="1" operator="between">
      <formula>5.1</formula>
      <formula>14</formula>
    </cfRule>
    <cfRule type="cellIs" dxfId="7804" priority="1907" stopIfTrue="1" operator="between">
      <formula>0</formula>
      <formula>5</formula>
    </cfRule>
    <cfRule type="containsBlanks" dxfId="7803" priority="1908" stopIfTrue="1">
      <formula>LEN(TRIM(E167))=0</formula>
    </cfRule>
  </conditionalFormatting>
  <conditionalFormatting sqref="F167">
    <cfRule type="containsBlanks" dxfId="7802" priority="1895" stopIfTrue="1">
      <formula>LEN(TRIM(F167))=0</formula>
    </cfRule>
    <cfRule type="cellIs" dxfId="7801" priority="1896" stopIfTrue="1" operator="between">
      <formula>79.1</formula>
      <formula>100</formula>
    </cfRule>
    <cfRule type="cellIs" dxfId="7800" priority="1897" stopIfTrue="1" operator="between">
      <formula>34.1</formula>
      <formula>79</formula>
    </cfRule>
    <cfRule type="cellIs" dxfId="7799" priority="1898" stopIfTrue="1" operator="between">
      <formula>13.1</formula>
      <formula>34</formula>
    </cfRule>
    <cfRule type="cellIs" dxfId="7798" priority="1899" stopIfTrue="1" operator="between">
      <formula>5.1</formula>
      <formula>13</formula>
    </cfRule>
    <cfRule type="cellIs" dxfId="7797" priority="1900" stopIfTrue="1" operator="between">
      <formula>0</formula>
      <formula>5</formula>
    </cfRule>
    <cfRule type="containsBlanks" dxfId="7796" priority="1901" stopIfTrue="1">
      <formula>LEN(TRIM(F167))=0</formula>
    </cfRule>
  </conditionalFormatting>
  <conditionalFormatting sqref="O167">
    <cfRule type="containsBlanks" dxfId="7795" priority="1888" stopIfTrue="1">
      <formula>LEN(TRIM(O167))=0</formula>
    </cfRule>
    <cfRule type="cellIs" dxfId="7794" priority="1889" stopIfTrue="1" operator="between">
      <formula>79.1</formula>
      <formula>100</formula>
    </cfRule>
    <cfRule type="cellIs" dxfId="7793" priority="1890" stopIfTrue="1" operator="between">
      <formula>34.1</formula>
      <formula>79</formula>
    </cfRule>
    <cfRule type="cellIs" dxfId="7792" priority="1891" stopIfTrue="1" operator="between">
      <formula>13.1</formula>
      <formula>34</formula>
    </cfRule>
    <cfRule type="cellIs" dxfId="7791" priority="1892" stopIfTrue="1" operator="between">
      <formula>5.1</formula>
      <formula>13</formula>
    </cfRule>
    <cfRule type="cellIs" dxfId="7790" priority="1893" stopIfTrue="1" operator="between">
      <formula>0</formula>
      <formula>5</formula>
    </cfRule>
    <cfRule type="containsBlanks" dxfId="7789" priority="1894" stopIfTrue="1">
      <formula>LEN(TRIM(O167))=0</formula>
    </cfRule>
  </conditionalFormatting>
  <conditionalFormatting sqref="E169:G169 M169 O169:P169 I169:K169">
    <cfRule type="containsBlanks" dxfId="7788" priority="1881" stopIfTrue="1">
      <formula>LEN(TRIM(E169))=0</formula>
    </cfRule>
    <cfRule type="cellIs" dxfId="7787" priority="1882" stopIfTrue="1" operator="between">
      <formula>80.1</formula>
      <formula>100</formula>
    </cfRule>
    <cfRule type="cellIs" dxfId="7786" priority="1883" stopIfTrue="1" operator="between">
      <formula>35.1</formula>
      <formula>80</formula>
    </cfRule>
    <cfRule type="cellIs" dxfId="7785" priority="1884" stopIfTrue="1" operator="between">
      <formula>14.1</formula>
      <formula>35</formula>
    </cfRule>
    <cfRule type="cellIs" dxfId="7784" priority="1885" stopIfTrue="1" operator="between">
      <formula>5.1</formula>
      <formula>14</formula>
    </cfRule>
    <cfRule type="cellIs" dxfId="7783" priority="1886" stopIfTrue="1" operator="between">
      <formula>0</formula>
      <formula>5</formula>
    </cfRule>
    <cfRule type="containsBlanks" dxfId="7782" priority="1887" stopIfTrue="1">
      <formula>LEN(TRIM(E169))=0</formula>
    </cfRule>
  </conditionalFormatting>
  <conditionalFormatting sqref="L169">
    <cfRule type="containsBlanks" dxfId="7781" priority="1874" stopIfTrue="1">
      <formula>LEN(TRIM(L169))=0</formula>
    </cfRule>
    <cfRule type="cellIs" dxfId="7780" priority="1875" stopIfTrue="1" operator="between">
      <formula>79.1</formula>
      <formula>100</formula>
    </cfRule>
    <cfRule type="cellIs" dxfId="7779" priority="1876" stopIfTrue="1" operator="between">
      <formula>34.1</formula>
      <formula>79</formula>
    </cfRule>
    <cfRule type="cellIs" dxfId="7778" priority="1877" stopIfTrue="1" operator="between">
      <formula>13.1</formula>
      <formula>34</formula>
    </cfRule>
    <cfRule type="cellIs" dxfId="7777" priority="1878" stopIfTrue="1" operator="between">
      <formula>5.1</formula>
      <formula>13</formula>
    </cfRule>
    <cfRule type="cellIs" dxfId="7776" priority="1879" stopIfTrue="1" operator="between">
      <formula>0</formula>
      <formula>5</formula>
    </cfRule>
    <cfRule type="containsBlanks" dxfId="7775" priority="1880" stopIfTrue="1">
      <formula>LEN(TRIM(L169))=0</formula>
    </cfRule>
  </conditionalFormatting>
  <conditionalFormatting sqref="H169">
    <cfRule type="containsBlanks" dxfId="7774" priority="1867" stopIfTrue="1">
      <formula>LEN(TRIM(H169))=0</formula>
    </cfRule>
    <cfRule type="cellIs" dxfId="7773" priority="1868" stopIfTrue="1" operator="between">
      <formula>79.1</formula>
      <formula>100</formula>
    </cfRule>
    <cfRule type="cellIs" dxfId="7772" priority="1869" stopIfTrue="1" operator="between">
      <formula>34.1</formula>
      <formula>79</formula>
    </cfRule>
    <cfRule type="cellIs" dxfId="7771" priority="1870" stopIfTrue="1" operator="between">
      <formula>13.1</formula>
      <formula>34</formula>
    </cfRule>
    <cfRule type="cellIs" dxfId="7770" priority="1871" stopIfTrue="1" operator="between">
      <formula>5.1</formula>
      <formula>13</formula>
    </cfRule>
    <cfRule type="cellIs" dxfId="7769" priority="1872" stopIfTrue="1" operator="between">
      <formula>0</formula>
      <formula>5</formula>
    </cfRule>
    <cfRule type="containsBlanks" dxfId="7768" priority="1873" stopIfTrue="1">
      <formula>LEN(TRIM(H169))=0</formula>
    </cfRule>
  </conditionalFormatting>
  <conditionalFormatting sqref="N169">
    <cfRule type="containsBlanks" dxfId="7767" priority="1860" stopIfTrue="1">
      <formula>LEN(TRIM(N169))=0</formula>
    </cfRule>
    <cfRule type="cellIs" dxfId="7766" priority="1861" stopIfTrue="1" operator="between">
      <formula>79.1</formula>
      <formula>100</formula>
    </cfRule>
    <cfRule type="cellIs" dxfId="7765" priority="1862" stopIfTrue="1" operator="between">
      <formula>34.1</formula>
      <formula>79</formula>
    </cfRule>
    <cfRule type="cellIs" dxfId="7764" priority="1863" stopIfTrue="1" operator="between">
      <formula>13.1</formula>
      <formula>34</formula>
    </cfRule>
    <cfRule type="cellIs" dxfId="7763" priority="1864" stopIfTrue="1" operator="between">
      <formula>5.1</formula>
      <formula>13</formula>
    </cfRule>
    <cfRule type="cellIs" dxfId="7762" priority="1865" stopIfTrue="1" operator="between">
      <formula>0</formula>
      <formula>5</formula>
    </cfRule>
    <cfRule type="containsBlanks" dxfId="7761" priority="1866" stopIfTrue="1">
      <formula>LEN(TRIM(N169))=0</formula>
    </cfRule>
  </conditionalFormatting>
  <conditionalFormatting sqref="E168 M168:P168 I168:K168">
    <cfRule type="containsBlanks" dxfId="7760" priority="1853" stopIfTrue="1">
      <formula>LEN(TRIM(E168))=0</formula>
    </cfRule>
    <cfRule type="cellIs" dxfId="7759" priority="1854" stopIfTrue="1" operator="between">
      <formula>80.1</formula>
      <formula>100</formula>
    </cfRule>
    <cfRule type="cellIs" dxfId="7758" priority="1855" stopIfTrue="1" operator="between">
      <formula>35.1</formula>
      <formula>80</formula>
    </cfRule>
    <cfRule type="cellIs" dxfId="7757" priority="1856" stopIfTrue="1" operator="between">
      <formula>14.1</formula>
      <formula>35</formula>
    </cfRule>
    <cfRule type="cellIs" dxfId="7756" priority="1857" stopIfTrue="1" operator="between">
      <formula>5.1</formula>
      <formula>14</formula>
    </cfRule>
    <cfRule type="cellIs" dxfId="7755" priority="1858" stopIfTrue="1" operator="between">
      <formula>0</formula>
      <formula>5</formula>
    </cfRule>
    <cfRule type="containsBlanks" dxfId="7754" priority="1859" stopIfTrue="1">
      <formula>LEN(TRIM(E168))=0</formula>
    </cfRule>
  </conditionalFormatting>
  <conditionalFormatting sqref="H168">
    <cfRule type="containsBlanks" dxfId="7753" priority="1846" stopIfTrue="1">
      <formula>LEN(TRIM(H168))=0</formula>
    </cfRule>
    <cfRule type="cellIs" dxfId="7752" priority="1847" stopIfTrue="1" operator="between">
      <formula>79.1</formula>
      <formula>100</formula>
    </cfRule>
    <cfRule type="cellIs" dxfId="7751" priority="1848" stopIfTrue="1" operator="between">
      <formula>34.1</formula>
      <formula>79</formula>
    </cfRule>
    <cfRule type="cellIs" dxfId="7750" priority="1849" stopIfTrue="1" operator="between">
      <formula>13.1</formula>
      <formula>34</formula>
    </cfRule>
    <cfRule type="cellIs" dxfId="7749" priority="1850" stopIfTrue="1" operator="between">
      <formula>5.1</formula>
      <formula>13</formula>
    </cfRule>
    <cfRule type="cellIs" dxfId="7748" priority="1851" stopIfTrue="1" operator="between">
      <formula>0</formula>
      <formula>5</formula>
    </cfRule>
    <cfRule type="containsBlanks" dxfId="7747" priority="1852" stopIfTrue="1">
      <formula>LEN(TRIM(H168))=0</formula>
    </cfRule>
  </conditionalFormatting>
  <conditionalFormatting sqref="L168">
    <cfRule type="containsBlanks" dxfId="7746" priority="1839" stopIfTrue="1">
      <formula>LEN(TRIM(L168))=0</formula>
    </cfRule>
    <cfRule type="cellIs" dxfId="7745" priority="1840" stopIfTrue="1" operator="between">
      <formula>79.1</formula>
      <formula>100</formula>
    </cfRule>
    <cfRule type="cellIs" dxfId="7744" priority="1841" stopIfTrue="1" operator="between">
      <formula>34.1</formula>
      <formula>79</formula>
    </cfRule>
    <cfRule type="cellIs" dxfId="7743" priority="1842" stopIfTrue="1" operator="between">
      <formula>13.1</formula>
      <formula>34</formula>
    </cfRule>
    <cfRule type="cellIs" dxfId="7742" priority="1843" stopIfTrue="1" operator="between">
      <formula>5.1</formula>
      <formula>13</formula>
    </cfRule>
    <cfRule type="cellIs" dxfId="7741" priority="1844" stopIfTrue="1" operator="between">
      <formula>0</formula>
      <formula>5</formula>
    </cfRule>
    <cfRule type="containsBlanks" dxfId="7740" priority="1845" stopIfTrue="1">
      <formula>LEN(TRIM(L168))=0</formula>
    </cfRule>
  </conditionalFormatting>
  <conditionalFormatting sqref="F168">
    <cfRule type="containsBlanks" dxfId="7739" priority="1832" stopIfTrue="1">
      <formula>LEN(TRIM(F168))=0</formula>
    </cfRule>
    <cfRule type="cellIs" dxfId="7738" priority="1833" stopIfTrue="1" operator="between">
      <formula>79.1</formula>
      <formula>100</formula>
    </cfRule>
    <cfRule type="cellIs" dxfId="7737" priority="1834" stopIfTrue="1" operator="between">
      <formula>34.1</formula>
      <formula>79</formula>
    </cfRule>
    <cfRule type="cellIs" dxfId="7736" priority="1835" stopIfTrue="1" operator="between">
      <formula>13.1</formula>
      <formula>34</formula>
    </cfRule>
    <cfRule type="cellIs" dxfId="7735" priority="1836" stopIfTrue="1" operator="between">
      <formula>5.1</formula>
      <formula>13</formula>
    </cfRule>
    <cfRule type="cellIs" dxfId="7734" priority="1837" stopIfTrue="1" operator="between">
      <formula>0</formula>
      <formula>5</formula>
    </cfRule>
    <cfRule type="containsBlanks" dxfId="7733" priority="1838" stopIfTrue="1">
      <formula>LEN(TRIM(F168))=0</formula>
    </cfRule>
  </conditionalFormatting>
  <conditionalFormatting sqref="G168">
    <cfRule type="containsBlanks" dxfId="7732" priority="1825" stopIfTrue="1">
      <formula>LEN(TRIM(G168))=0</formula>
    </cfRule>
    <cfRule type="cellIs" dxfId="7731" priority="1826" stopIfTrue="1" operator="between">
      <formula>79.1</formula>
      <formula>100</formula>
    </cfRule>
    <cfRule type="cellIs" dxfId="7730" priority="1827" stopIfTrue="1" operator="between">
      <formula>34.1</formula>
      <formula>79</formula>
    </cfRule>
    <cfRule type="cellIs" dxfId="7729" priority="1828" stopIfTrue="1" operator="between">
      <formula>13.1</formula>
      <formula>34</formula>
    </cfRule>
    <cfRule type="cellIs" dxfId="7728" priority="1829" stopIfTrue="1" operator="between">
      <formula>5.1</formula>
      <formula>13</formula>
    </cfRule>
    <cfRule type="cellIs" dxfId="7727" priority="1830" stopIfTrue="1" operator="between">
      <formula>0</formula>
      <formula>5</formula>
    </cfRule>
    <cfRule type="containsBlanks" dxfId="7726" priority="1831" stopIfTrue="1">
      <formula>LEN(TRIM(G168))=0</formula>
    </cfRule>
  </conditionalFormatting>
  <conditionalFormatting sqref="G173:I173 E173 K173:P173">
    <cfRule type="containsBlanks" dxfId="7725" priority="1818" stopIfTrue="1">
      <formula>LEN(TRIM(E173))=0</formula>
    </cfRule>
    <cfRule type="cellIs" dxfId="7724" priority="1819" stopIfTrue="1" operator="between">
      <formula>80.1</formula>
      <formula>100</formula>
    </cfRule>
    <cfRule type="cellIs" dxfId="7723" priority="1820" stopIfTrue="1" operator="between">
      <formula>35.1</formula>
      <formula>80</formula>
    </cfRule>
    <cfRule type="cellIs" dxfId="7722" priority="1821" stopIfTrue="1" operator="between">
      <formula>14.1</formula>
      <formula>35</formula>
    </cfRule>
    <cfRule type="cellIs" dxfId="7721" priority="1822" stopIfTrue="1" operator="between">
      <formula>5.1</formula>
      <formula>14</formula>
    </cfRule>
    <cfRule type="cellIs" dxfId="7720" priority="1823" stopIfTrue="1" operator="between">
      <formula>0</formula>
      <formula>5</formula>
    </cfRule>
    <cfRule type="containsBlanks" dxfId="7719" priority="1824" stopIfTrue="1">
      <formula>LEN(TRIM(E173))=0</formula>
    </cfRule>
  </conditionalFormatting>
  <conditionalFormatting sqref="F173">
    <cfRule type="containsBlanks" dxfId="7718" priority="1811" stopIfTrue="1">
      <formula>LEN(TRIM(F173))=0</formula>
    </cfRule>
    <cfRule type="cellIs" dxfId="7717" priority="1812" stopIfTrue="1" operator="between">
      <formula>79.1</formula>
      <formula>100</formula>
    </cfRule>
    <cfRule type="cellIs" dxfId="7716" priority="1813" stopIfTrue="1" operator="between">
      <formula>34.1</formula>
      <formula>79</formula>
    </cfRule>
    <cfRule type="cellIs" dxfId="7715" priority="1814" stopIfTrue="1" operator="between">
      <formula>13.1</formula>
      <formula>34</formula>
    </cfRule>
    <cfRule type="cellIs" dxfId="7714" priority="1815" stopIfTrue="1" operator="between">
      <formula>5.1</formula>
      <formula>13</formula>
    </cfRule>
    <cfRule type="cellIs" dxfId="7713" priority="1816" stopIfTrue="1" operator="between">
      <formula>0</formula>
      <formula>5</formula>
    </cfRule>
    <cfRule type="containsBlanks" dxfId="7712" priority="1817" stopIfTrue="1">
      <formula>LEN(TRIM(F173))=0</formula>
    </cfRule>
  </conditionalFormatting>
  <conditionalFormatting sqref="J173">
    <cfRule type="containsBlanks" dxfId="7711" priority="1804" stopIfTrue="1">
      <formula>LEN(TRIM(J173))=0</formula>
    </cfRule>
    <cfRule type="cellIs" dxfId="7710" priority="1805" stopIfTrue="1" operator="between">
      <formula>79.1</formula>
      <formula>100</formula>
    </cfRule>
    <cfRule type="cellIs" dxfId="7709" priority="1806" stopIfTrue="1" operator="between">
      <formula>34.1</formula>
      <formula>79</formula>
    </cfRule>
    <cfRule type="cellIs" dxfId="7708" priority="1807" stopIfTrue="1" operator="between">
      <formula>13.1</formula>
      <formula>34</formula>
    </cfRule>
    <cfRule type="cellIs" dxfId="7707" priority="1808" stopIfTrue="1" operator="between">
      <formula>5.1</formula>
      <formula>13</formula>
    </cfRule>
    <cfRule type="cellIs" dxfId="7706" priority="1809" stopIfTrue="1" operator="between">
      <formula>0</formula>
      <formula>5</formula>
    </cfRule>
    <cfRule type="containsBlanks" dxfId="7705" priority="1810" stopIfTrue="1">
      <formula>LEN(TRIM(J173))=0</formula>
    </cfRule>
  </conditionalFormatting>
  <conditionalFormatting sqref="E174 P174 G174:K174 M174:N174">
    <cfRule type="containsBlanks" dxfId="7704" priority="1797" stopIfTrue="1">
      <formula>LEN(TRIM(E174))=0</formula>
    </cfRule>
    <cfRule type="cellIs" dxfId="7703" priority="1798" stopIfTrue="1" operator="between">
      <formula>80.1</formula>
      <formula>100</formula>
    </cfRule>
    <cfRule type="cellIs" dxfId="7702" priority="1799" stopIfTrue="1" operator="between">
      <formula>35.1</formula>
      <formula>80</formula>
    </cfRule>
    <cfRule type="cellIs" dxfId="7701" priority="1800" stopIfTrue="1" operator="between">
      <formula>14.1</formula>
      <formula>35</formula>
    </cfRule>
    <cfRule type="cellIs" dxfId="7700" priority="1801" stopIfTrue="1" operator="between">
      <formula>5.1</formula>
      <formula>14</formula>
    </cfRule>
    <cfRule type="cellIs" dxfId="7699" priority="1802" stopIfTrue="1" operator="between">
      <formula>0</formula>
      <formula>5</formula>
    </cfRule>
    <cfRule type="containsBlanks" dxfId="7698" priority="1803" stopIfTrue="1">
      <formula>LEN(TRIM(E174))=0</formula>
    </cfRule>
  </conditionalFormatting>
  <conditionalFormatting sqref="O174">
    <cfRule type="containsBlanks" dxfId="7697" priority="1790" stopIfTrue="1">
      <formula>LEN(TRIM(O174))=0</formula>
    </cfRule>
    <cfRule type="cellIs" dxfId="7696" priority="1791" stopIfTrue="1" operator="between">
      <formula>79.1</formula>
      <formula>100</formula>
    </cfRule>
    <cfRule type="cellIs" dxfId="7695" priority="1792" stopIfTrue="1" operator="between">
      <formula>34.1</formula>
      <formula>79</formula>
    </cfRule>
    <cfRule type="cellIs" dxfId="7694" priority="1793" stopIfTrue="1" operator="between">
      <formula>13.1</formula>
      <formula>34</formula>
    </cfRule>
    <cfRule type="cellIs" dxfId="7693" priority="1794" stopIfTrue="1" operator="between">
      <formula>5.1</formula>
      <formula>13</formula>
    </cfRule>
    <cfRule type="cellIs" dxfId="7692" priority="1795" stopIfTrue="1" operator="between">
      <formula>0</formula>
      <formula>5</formula>
    </cfRule>
    <cfRule type="containsBlanks" dxfId="7691" priority="1796" stopIfTrue="1">
      <formula>LEN(TRIM(O174))=0</formula>
    </cfRule>
  </conditionalFormatting>
  <conditionalFormatting sqref="F174">
    <cfRule type="containsBlanks" dxfId="7690" priority="1783" stopIfTrue="1">
      <formula>LEN(TRIM(F174))=0</formula>
    </cfRule>
    <cfRule type="cellIs" dxfId="7689" priority="1784" stopIfTrue="1" operator="between">
      <formula>79.1</formula>
      <formula>100</formula>
    </cfRule>
    <cfRule type="cellIs" dxfId="7688" priority="1785" stopIfTrue="1" operator="between">
      <formula>34.1</formula>
      <formula>79</formula>
    </cfRule>
    <cfRule type="cellIs" dxfId="7687" priority="1786" stopIfTrue="1" operator="between">
      <formula>13.1</formula>
      <formula>34</formula>
    </cfRule>
    <cfRule type="cellIs" dxfId="7686" priority="1787" stopIfTrue="1" operator="between">
      <formula>5.1</formula>
      <formula>13</formula>
    </cfRule>
    <cfRule type="cellIs" dxfId="7685" priority="1788" stopIfTrue="1" operator="between">
      <formula>0</formula>
      <formula>5</formula>
    </cfRule>
    <cfRule type="containsBlanks" dxfId="7684" priority="1789" stopIfTrue="1">
      <formula>LEN(TRIM(F174))=0</formula>
    </cfRule>
  </conditionalFormatting>
  <conditionalFormatting sqref="I175:K175 E175:F175 O175:P175">
    <cfRule type="containsBlanks" dxfId="7683" priority="1769" stopIfTrue="1">
      <formula>LEN(TRIM(E175))=0</formula>
    </cfRule>
    <cfRule type="cellIs" dxfId="7682" priority="1770" stopIfTrue="1" operator="between">
      <formula>80.1</formula>
      <formula>100</formula>
    </cfRule>
    <cfRule type="cellIs" dxfId="7681" priority="1771" stopIfTrue="1" operator="between">
      <formula>35.1</formula>
      <formula>80</formula>
    </cfRule>
    <cfRule type="cellIs" dxfId="7680" priority="1772" stopIfTrue="1" operator="between">
      <formula>14.1</formula>
      <formula>35</formula>
    </cfRule>
    <cfRule type="cellIs" dxfId="7679" priority="1773" stopIfTrue="1" operator="between">
      <formula>5.1</formula>
      <formula>14</formula>
    </cfRule>
    <cfRule type="cellIs" dxfId="7678" priority="1774" stopIfTrue="1" operator="between">
      <formula>0</formula>
      <formula>5</formula>
    </cfRule>
    <cfRule type="containsBlanks" dxfId="7677" priority="1775" stopIfTrue="1">
      <formula>LEN(TRIM(E175))=0</formula>
    </cfRule>
  </conditionalFormatting>
  <conditionalFormatting sqref="M175">
    <cfRule type="containsBlanks" dxfId="7676" priority="1762" stopIfTrue="1">
      <formula>LEN(TRIM(M175))=0</formula>
    </cfRule>
    <cfRule type="cellIs" dxfId="7675" priority="1763" stopIfTrue="1" operator="between">
      <formula>79.1</formula>
      <formula>100</formula>
    </cfRule>
    <cfRule type="cellIs" dxfId="7674" priority="1764" stopIfTrue="1" operator="between">
      <formula>34.1</formula>
      <formula>79</formula>
    </cfRule>
    <cfRule type="cellIs" dxfId="7673" priority="1765" stopIfTrue="1" operator="between">
      <formula>13.1</formula>
      <formula>34</formula>
    </cfRule>
    <cfRule type="cellIs" dxfId="7672" priority="1766" stopIfTrue="1" operator="between">
      <formula>5.1</formula>
      <formula>13</formula>
    </cfRule>
    <cfRule type="cellIs" dxfId="7671" priority="1767" stopIfTrue="1" operator="between">
      <formula>0</formula>
      <formula>5</formula>
    </cfRule>
    <cfRule type="containsBlanks" dxfId="7670" priority="1768" stopIfTrue="1">
      <formula>LEN(TRIM(M175))=0</formula>
    </cfRule>
  </conditionalFormatting>
  <conditionalFormatting sqref="H175">
    <cfRule type="containsBlanks" dxfId="7669" priority="1748" stopIfTrue="1">
      <formula>LEN(TRIM(H175))=0</formula>
    </cfRule>
    <cfRule type="cellIs" dxfId="7668" priority="1749" stopIfTrue="1" operator="between">
      <formula>79.1</formula>
      <formula>100</formula>
    </cfRule>
    <cfRule type="cellIs" dxfId="7667" priority="1750" stopIfTrue="1" operator="between">
      <formula>34.1</formula>
      <formula>79</formula>
    </cfRule>
    <cfRule type="cellIs" dxfId="7666" priority="1751" stopIfTrue="1" operator="between">
      <formula>13.1</formula>
      <formula>34</formula>
    </cfRule>
    <cfRule type="cellIs" dxfId="7665" priority="1752" stopIfTrue="1" operator="between">
      <formula>5.1</formula>
      <formula>13</formula>
    </cfRule>
    <cfRule type="cellIs" dxfId="7664" priority="1753" stopIfTrue="1" operator="between">
      <formula>0</formula>
      <formula>5</formula>
    </cfRule>
    <cfRule type="containsBlanks" dxfId="7663" priority="1754" stopIfTrue="1">
      <formula>LEN(TRIM(H175))=0</formula>
    </cfRule>
  </conditionalFormatting>
  <conditionalFormatting sqref="L175">
    <cfRule type="containsBlanks" dxfId="7662" priority="1741" stopIfTrue="1">
      <formula>LEN(TRIM(L175))=0</formula>
    </cfRule>
    <cfRule type="cellIs" dxfId="7661" priority="1742" stopIfTrue="1" operator="between">
      <formula>79.1</formula>
      <formula>100</formula>
    </cfRule>
    <cfRule type="cellIs" dxfId="7660" priority="1743" stopIfTrue="1" operator="between">
      <formula>34.1</formula>
      <formula>79</formula>
    </cfRule>
    <cfRule type="cellIs" dxfId="7659" priority="1744" stopIfTrue="1" operator="between">
      <formula>13.1</formula>
      <formula>34</formula>
    </cfRule>
    <cfRule type="cellIs" dxfId="7658" priority="1745" stopIfTrue="1" operator="between">
      <formula>5.1</formula>
      <formula>13</formula>
    </cfRule>
    <cfRule type="cellIs" dxfId="7657" priority="1746" stopIfTrue="1" operator="between">
      <formula>0</formula>
      <formula>5</formula>
    </cfRule>
    <cfRule type="containsBlanks" dxfId="7656" priority="1747" stopIfTrue="1">
      <formula>LEN(TRIM(L175))=0</formula>
    </cfRule>
  </conditionalFormatting>
  <conditionalFormatting sqref="E172:J172 L172 O172:P172">
    <cfRule type="containsBlanks" dxfId="7655" priority="1734" stopIfTrue="1">
      <formula>LEN(TRIM(E172))=0</formula>
    </cfRule>
    <cfRule type="cellIs" dxfId="7654" priority="1735" stopIfTrue="1" operator="between">
      <formula>80.1</formula>
      <formula>100</formula>
    </cfRule>
    <cfRule type="cellIs" dxfId="7653" priority="1736" stopIfTrue="1" operator="between">
      <formula>35.1</formula>
      <formula>80</formula>
    </cfRule>
    <cfRule type="cellIs" dxfId="7652" priority="1737" stopIfTrue="1" operator="between">
      <formula>14.1</formula>
      <formula>35</formula>
    </cfRule>
    <cfRule type="cellIs" dxfId="7651" priority="1738" stopIfTrue="1" operator="between">
      <formula>5.1</formula>
      <formula>14</formula>
    </cfRule>
    <cfRule type="cellIs" dxfId="7650" priority="1739" stopIfTrue="1" operator="between">
      <formula>0</formula>
      <formula>5</formula>
    </cfRule>
    <cfRule type="containsBlanks" dxfId="7649" priority="1740" stopIfTrue="1">
      <formula>LEN(TRIM(E172))=0</formula>
    </cfRule>
  </conditionalFormatting>
  <conditionalFormatting sqref="K172">
    <cfRule type="containsBlanks" dxfId="7648" priority="1727" stopIfTrue="1">
      <formula>LEN(TRIM(K172))=0</formula>
    </cfRule>
    <cfRule type="cellIs" dxfId="7647" priority="1728" stopIfTrue="1" operator="between">
      <formula>79.1</formula>
      <formula>100</formula>
    </cfRule>
    <cfRule type="cellIs" dxfId="7646" priority="1729" stopIfTrue="1" operator="between">
      <formula>34.1</formula>
      <formula>79</formula>
    </cfRule>
    <cfRule type="cellIs" dxfId="7645" priority="1730" stopIfTrue="1" operator="between">
      <formula>13.1</formula>
      <formula>34</formula>
    </cfRule>
    <cfRule type="cellIs" dxfId="7644" priority="1731" stopIfTrue="1" operator="between">
      <formula>5.1</formula>
      <formula>13</formula>
    </cfRule>
    <cfRule type="cellIs" dxfId="7643" priority="1732" stopIfTrue="1" operator="between">
      <formula>0</formula>
      <formula>5</formula>
    </cfRule>
    <cfRule type="containsBlanks" dxfId="7642" priority="1733" stopIfTrue="1">
      <formula>LEN(TRIM(K172))=0</formula>
    </cfRule>
  </conditionalFormatting>
  <conditionalFormatting sqref="N172">
    <cfRule type="containsBlanks" dxfId="7641" priority="1720" stopIfTrue="1">
      <formula>LEN(TRIM(N172))=0</formula>
    </cfRule>
    <cfRule type="cellIs" dxfId="7640" priority="1721" stopIfTrue="1" operator="between">
      <formula>79.1</formula>
      <formula>100</formula>
    </cfRule>
    <cfRule type="cellIs" dxfId="7639" priority="1722" stopIfTrue="1" operator="between">
      <formula>34.1</formula>
      <formula>79</formula>
    </cfRule>
    <cfRule type="cellIs" dxfId="7638" priority="1723" stopIfTrue="1" operator="between">
      <formula>13.1</formula>
      <formula>34</formula>
    </cfRule>
    <cfRule type="cellIs" dxfId="7637" priority="1724" stopIfTrue="1" operator="between">
      <formula>5.1</formula>
      <formula>13</formula>
    </cfRule>
    <cfRule type="cellIs" dxfId="7636" priority="1725" stopIfTrue="1" operator="between">
      <formula>0</formula>
      <formula>5</formula>
    </cfRule>
    <cfRule type="containsBlanks" dxfId="7635" priority="1726" stopIfTrue="1">
      <formula>LEN(TRIM(N172))=0</formula>
    </cfRule>
  </conditionalFormatting>
  <conditionalFormatting sqref="M172">
    <cfRule type="containsBlanks" dxfId="7634" priority="1713" stopIfTrue="1">
      <formula>LEN(TRIM(M172))=0</formula>
    </cfRule>
    <cfRule type="cellIs" dxfId="7633" priority="1714" stopIfTrue="1" operator="between">
      <formula>79.1</formula>
      <formula>100</formula>
    </cfRule>
    <cfRule type="cellIs" dxfId="7632" priority="1715" stopIfTrue="1" operator="between">
      <formula>34.1</formula>
      <formula>79</formula>
    </cfRule>
    <cfRule type="cellIs" dxfId="7631" priority="1716" stopIfTrue="1" operator="between">
      <formula>13.1</formula>
      <formula>34</formula>
    </cfRule>
    <cfRule type="cellIs" dxfId="7630" priority="1717" stopIfTrue="1" operator="between">
      <formula>5.1</formula>
      <formula>13</formula>
    </cfRule>
    <cfRule type="cellIs" dxfId="7629" priority="1718" stopIfTrue="1" operator="between">
      <formula>0</formula>
      <formula>5</formula>
    </cfRule>
    <cfRule type="containsBlanks" dxfId="7628" priority="1719" stopIfTrue="1">
      <formula>LEN(TRIM(M172))=0</formula>
    </cfRule>
  </conditionalFormatting>
  <conditionalFormatting sqref="E177:G177 K177:N177 P177">
    <cfRule type="containsBlanks" dxfId="7627" priority="1706" stopIfTrue="1">
      <formula>LEN(TRIM(E177))=0</formula>
    </cfRule>
    <cfRule type="cellIs" dxfId="7626" priority="1707" stopIfTrue="1" operator="between">
      <formula>80.1</formula>
      <formula>100</formula>
    </cfRule>
    <cfRule type="cellIs" dxfId="7625" priority="1708" stopIfTrue="1" operator="between">
      <formula>35.1</formula>
      <formula>80</formula>
    </cfRule>
    <cfRule type="cellIs" dxfId="7624" priority="1709" stopIfTrue="1" operator="between">
      <formula>14.1</formula>
      <formula>35</formula>
    </cfRule>
    <cfRule type="cellIs" dxfId="7623" priority="1710" stopIfTrue="1" operator="between">
      <formula>5.1</formula>
      <formula>14</formula>
    </cfRule>
    <cfRule type="cellIs" dxfId="7622" priority="1711" stopIfTrue="1" operator="between">
      <formula>0</formula>
      <formula>5</formula>
    </cfRule>
    <cfRule type="containsBlanks" dxfId="7621" priority="1712" stopIfTrue="1">
      <formula>LEN(TRIM(E177))=0</formula>
    </cfRule>
  </conditionalFormatting>
  <conditionalFormatting sqref="H177">
    <cfRule type="containsBlanks" dxfId="7620" priority="1699" stopIfTrue="1">
      <formula>LEN(TRIM(H177))=0</formula>
    </cfRule>
    <cfRule type="cellIs" dxfId="7619" priority="1700" stopIfTrue="1" operator="between">
      <formula>79.1</formula>
      <formula>100</formula>
    </cfRule>
    <cfRule type="cellIs" dxfId="7618" priority="1701" stopIfTrue="1" operator="between">
      <formula>34.1</formula>
      <formula>79</formula>
    </cfRule>
    <cfRule type="cellIs" dxfId="7617" priority="1702" stopIfTrue="1" operator="between">
      <formula>13.1</formula>
      <formula>34</formula>
    </cfRule>
    <cfRule type="cellIs" dxfId="7616" priority="1703" stopIfTrue="1" operator="between">
      <formula>5.1</formula>
      <formula>13</formula>
    </cfRule>
    <cfRule type="cellIs" dxfId="7615" priority="1704" stopIfTrue="1" operator="between">
      <formula>0</formula>
      <formula>5</formula>
    </cfRule>
    <cfRule type="containsBlanks" dxfId="7614" priority="1705" stopIfTrue="1">
      <formula>LEN(TRIM(H177))=0</formula>
    </cfRule>
  </conditionalFormatting>
  <conditionalFormatting sqref="I177">
    <cfRule type="containsBlanks" dxfId="7613" priority="1692" stopIfTrue="1">
      <formula>LEN(TRIM(I177))=0</formula>
    </cfRule>
    <cfRule type="cellIs" dxfId="7612" priority="1693" stopIfTrue="1" operator="between">
      <formula>79.1</formula>
      <formula>100</formula>
    </cfRule>
    <cfRule type="cellIs" dxfId="7611" priority="1694" stopIfTrue="1" operator="between">
      <formula>34.1</formula>
      <formula>79</formula>
    </cfRule>
    <cfRule type="cellIs" dxfId="7610" priority="1695" stopIfTrue="1" operator="between">
      <formula>13.1</formula>
      <formula>34</formula>
    </cfRule>
    <cfRule type="cellIs" dxfId="7609" priority="1696" stopIfTrue="1" operator="between">
      <formula>5.1</formula>
      <formula>13</formula>
    </cfRule>
    <cfRule type="cellIs" dxfId="7608" priority="1697" stopIfTrue="1" operator="between">
      <formula>0</formula>
      <formula>5</formula>
    </cfRule>
    <cfRule type="containsBlanks" dxfId="7607" priority="1698" stopIfTrue="1">
      <formula>LEN(TRIM(I177))=0</formula>
    </cfRule>
  </conditionalFormatting>
  <conditionalFormatting sqref="J177">
    <cfRule type="containsBlanks" dxfId="7606" priority="1685" stopIfTrue="1">
      <formula>LEN(TRIM(J177))=0</formula>
    </cfRule>
    <cfRule type="cellIs" dxfId="7605" priority="1686" stopIfTrue="1" operator="between">
      <formula>79.1</formula>
      <formula>100</formula>
    </cfRule>
    <cfRule type="cellIs" dxfId="7604" priority="1687" stopIfTrue="1" operator="between">
      <formula>34.1</formula>
      <formula>79</formula>
    </cfRule>
    <cfRule type="cellIs" dxfId="7603" priority="1688" stopIfTrue="1" operator="between">
      <formula>13.1</formula>
      <formula>34</formula>
    </cfRule>
    <cfRule type="cellIs" dxfId="7602" priority="1689" stopIfTrue="1" operator="between">
      <formula>5.1</formula>
      <formula>13</formula>
    </cfRule>
    <cfRule type="cellIs" dxfId="7601" priority="1690" stopIfTrue="1" operator="between">
      <formula>0</formula>
      <formula>5</formula>
    </cfRule>
    <cfRule type="containsBlanks" dxfId="7600" priority="1691" stopIfTrue="1">
      <formula>LEN(TRIM(J177))=0</formula>
    </cfRule>
  </conditionalFormatting>
  <conditionalFormatting sqref="O177">
    <cfRule type="containsBlanks" dxfId="7599" priority="1678" stopIfTrue="1">
      <formula>LEN(TRIM(O177))=0</formula>
    </cfRule>
    <cfRule type="cellIs" dxfId="7598" priority="1679" stopIfTrue="1" operator="between">
      <formula>79.1</formula>
      <formula>100</formula>
    </cfRule>
    <cfRule type="cellIs" dxfId="7597" priority="1680" stopIfTrue="1" operator="between">
      <formula>34.1</formula>
      <formula>79</formula>
    </cfRule>
    <cfRule type="cellIs" dxfId="7596" priority="1681" stopIfTrue="1" operator="between">
      <formula>13.1</formula>
      <formula>34</formula>
    </cfRule>
    <cfRule type="cellIs" dxfId="7595" priority="1682" stopIfTrue="1" operator="between">
      <formula>5.1</formula>
      <formula>13</formula>
    </cfRule>
    <cfRule type="cellIs" dxfId="7594" priority="1683" stopIfTrue="1" operator="between">
      <formula>0</formula>
      <formula>5</formula>
    </cfRule>
    <cfRule type="containsBlanks" dxfId="7593" priority="1684" stopIfTrue="1">
      <formula>LEN(TRIM(O177))=0</formula>
    </cfRule>
  </conditionalFormatting>
  <conditionalFormatting sqref="E186:G186 I186 K186 M186:P186">
    <cfRule type="containsBlanks" dxfId="7592" priority="1671" stopIfTrue="1">
      <formula>LEN(TRIM(E186))=0</formula>
    </cfRule>
    <cfRule type="cellIs" dxfId="7591" priority="1672" stopIfTrue="1" operator="between">
      <formula>80.1</formula>
      <formula>100</formula>
    </cfRule>
    <cfRule type="cellIs" dxfId="7590" priority="1673" stopIfTrue="1" operator="between">
      <formula>35.1</formula>
      <formula>80</formula>
    </cfRule>
    <cfRule type="cellIs" dxfId="7589" priority="1674" stopIfTrue="1" operator="between">
      <formula>14.1</formula>
      <formula>35</formula>
    </cfRule>
    <cfRule type="cellIs" dxfId="7588" priority="1675" stopIfTrue="1" operator="between">
      <formula>5.1</formula>
      <formula>14</formula>
    </cfRule>
    <cfRule type="cellIs" dxfId="7587" priority="1676" stopIfTrue="1" operator="between">
      <formula>0</formula>
      <formula>5</formula>
    </cfRule>
    <cfRule type="containsBlanks" dxfId="7586" priority="1677" stopIfTrue="1">
      <formula>LEN(TRIM(E186))=0</formula>
    </cfRule>
  </conditionalFormatting>
  <conditionalFormatting sqref="H186">
    <cfRule type="containsBlanks" dxfId="7585" priority="1664" stopIfTrue="1">
      <formula>LEN(TRIM(H186))=0</formula>
    </cfRule>
    <cfRule type="cellIs" dxfId="7584" priority="1665" stopIfTrue="1" operator="between">
      <formula>79.1</formula>
      <formula>100</formula>
    </cfRule>
    <cfRule type="cellIs" dxfId="7583" priority="1666" stopIfTrue="1" operator="between">
      <formula>34.1</formula>
      <formula>79</formula>
    </cfRule>
    <cfRule type="cellIs" dxfId="7582" priority="1667" stopIfTrue="1" operator="between">
      <formula>13.1</formula>
      <formula>34</formula>
    </cfRule>
    <cfRule type="cellIs" dxfId="7581" priority="1668" stopIfTrue="1" operator="between">
      <formula>5.1</formula>
      <formula>13</formula>
    </cfRule>
    <cfRule type="cellIs" dxfId="7580" priority="1669" stopIfTrue="1" operator="between">
      <formula>0</formula>
      <formula>5</formula>
    </cfRule>
    <cfRule type="containsBlanks" dxfId="7579" priority="1670" stopIfTrue="1">
      <formula>LEN(TRIM(H186))=0</formula>
    </cfRule>
  </conditionalFormatting>
  <conditionalFormatting sqref="J186">
    <cfRule type="containsBlanks" dxfId="7578" priority="1657" stopIfTrue="1">
      <formula>LEN(TRIM(J186))=0</formula>
    </cfRule>
    <cfRule type="cellIs" dxfId="7577" priority="1658" stopIfTrue="1" operator="between">
      <formula>79.1</formula>
      <formula>100</formula>
    </cfRule>
    <cfRule type="cellIs" dxfId="7576" priority="1659" stopIfTrue="1" operator="between">
      <formula>34.1</formula>
      <formula>79</formula>
    </cfRule>
    <cfRule type="cellIs" dxfId="7575" priority="1660" stopIfTrue="1" operator="between">
      <formula>13.1</formula>
      <formula>34</formula>
    </cfRule>
    <cfRule type="cellIs" dxfId="7574" priority="1661" stopIfTrue="1" operator="between">
      <formula>5.1</formula>
      <formula>13</formula>
    </cfRule>
    <cfRule type="cellIs" dxfId="7573" priority="1662" stopIfTrue="1" operator="between">
      <formula>0</formula>
      <formula>5</formula>
    </cfRule>
    <cfRule type="containsBlanks" dxfId="7572" priority="1663" stopIfTrue="1">
      <formula>LEN(TRIM(J186))=0</formula>
    </cfRule>
  </conditionalFormatting>
  <conditionalFormatting sqref="L186">
    <cfRule type="containsBlanks" dxfId="7571" priority="1650" stopIfTrue="1">
      <formula>LEN(TRIM(L186))=0</formula>
    </cfRule>
    <cfRule type="cellIs" dxfId="7570" priority="1651" stopIfTrue="1" operator="between">
      <formula>79.1</formula>
      <formula>100</formula>
    </cfRule>
    <cfRule type="cellIs" dxfId="7569" priority="1652" stopIfTrue="1" operator="between">
      <formula>34.1</formula>
      <formula>79</formula>
    </cfRule>
    <cfRule type="cellIs" dxfId="7568" priority="1653" stopIfTrue="1" operator="between">
      <formula>13.1</formula>
      <formula>34</formula>
    </cfRule>
    <cfRule type="cellIs" dxfId="7567" priority="1654" stopIfTrue="1" operator="between">
      <formula>5.1</formula>
      <formula>13</formula>
    </cfRule>
    <cfRule type="cellIs" dxfId="7566" priority="1655" stopIfTrue="1" operator="between">
      <formula>0</formula>
      <formula>5</formula>
    </cfRule>
    <cfRule type="containsBlanks" dxfId="7565" priority="1656" stopIfTrue="1">
      <formula>LEN(TRIM(L186))=0</formula>
    </cfRule>
  </conditionalFormatting>
  <conditionalFormatting sqref="I185 E185 G185 K185 M185 O185:P185">
    <cfRule type="containsBlanks" dxfId="7564" priority="1643" stopIfTrue="1">
      <formula>LEN(TRIM(E185))=0</formula>
    </cfRule>
    <cfRule type="cellIs" dxfId="7563" priority="1644" stopIfTrue="1" operator="between">
      <formula>80.1</formula>
      <formula>100</formula>
    </cfRule>
    <cfRule type="cellIs" dxfId="7562" priority="1645" stopIfTrue="1" operator="between">
      <formula>35.1</formula>
      <formula>80</formula>
    </cfRule>
    <cfRule type="cellIs" dxfId="7561" priority="1646" stopIfTrue="1" operator="between">
      <formula>14.1</formula>
      <formula>35</formula>
    </cfRule>
    <cfRule type="cellIs" dxfId="7560" priority="1647" stopIfTrue="1" operator="between">
      <formula>5.1</formula>
      <formula>14</formula>
    </cfRule>
    <cfRule type="cellIs" dxfId="7559" priority="1648" stopIfTrue="1" operator="between">
      <formula>0</formula>
      <formula>5</formula>
    </cfRule>
    <cfRule type="containsBlanks" dxfId="7558" priority="1649" stopIfTrue="1">
      <formula>LEN(TRIM(E185))=0</formula>
    </cfRule>
  </conditionalFormatting>
  <conditionalFormatting sqref="L185">
    <cfRule type="containsBlanks" dxfId="7557" priority="1636" stopIfTrue="1">
      <formula>LEN(TRIM(L185))=0</formula>
    </cfRule>
    <cfRule type="cellIs" dxfId="7556" priority="1637" stopIfTrue="1" operator="between">
      <formula>79.1</formula>
      <formula>100</formula>
    </cfRule>
    <cfRule type="cellIs" dxfId="7555" priority="1638" stopIfTrue="1" operator="between">
      <formula>34.1</formula>
      <formula>79</formula>
    </cfRule>
    <cfRule type="cellIs" dxfId="7554" priority="1639" stopIfTrue="1" operator="between">
      <formula>13.1</formula>
      <formula>34</formula>
    </cfRule>
    <cfRule type="cellIs" dxfId="7553" priority="1640" stopIfTrue="1" operator="between">
      <formula>5.1</formula>
      <formula>13</formula>
    </cfRule>
    <cfRule type="cellIs" dxfId="7552" priority="1641" stopIfTrue="1" operator="between">
      <formula>0</formula>
      <formula>5</formula>
    </cfRule>
    <cfRule type="containsBlanks" dxfId="7551" priority="1642" stopIfTrue="1">
      <formula>LEN(TRIM(L185))=0</formula>
    </cfRule>
  </conditionalFormatting>
  <conditionalFormatting sqref="J185">
    <cfRule type="containsBlanks" dxfId="7550" priority="1629" stopIfTrue="1">
      <formula>LEN(TRIM(J185))=0</formula>
    </cfRule>
    <cfRule type="cellIs" dxfId="7549" priority="1630" stopIfTrue="1" operator="between">
      <formula>79.1</formula>
      <formula>100</formula>
    </cfRule>
    <cfRule type="cellIs" dxfId="7548" priority="1631" stopIfTrue="1" operator="between">
      <formula>34.1</formula>
      <formula>79</formula>
    </cfRule>
    <cfRule type="cellIs" dxfId="7547" priority="1632" stopIfTrue="1" operator="between">
      <formula>13.1</formula>
      <formula>34</formula>
    </cfRule>
    <cfRule type="cellIs" dxfId="7546" priority="1633" stopIfTrue="1" operator="between">
      <formula>5.1</formula>
      <formula>13</formula>
    </cfRule>
    <cfRule type="cellIs" dxfId="7545" priority="1634" stopIfTrue="1" operator="between">
      <formula>0</formula>
      <formula>5</formula>
    </cfRule>
    <cfRule type="containsBlanks" dxfId="7544" priority="1635" stopIfTrue="1">
      <formula>LEN(TRIM(J185))=0</formula>
    </cfRule>
  </conditionalFormatting>
  <conditionalFormatting sqref="H185">
    <cfRule type="containsBlanks" dxfId="7543" priority="1622" stopIfTrue="1">
      <formula>LEN(TRIM(H185))=0</formula>
    </cfRule>
    <cfRule type="cellIs" dxfId="7542" priority="1623" stopIfTrue="1" operator="between">
      <formula>79.1</formula>
      <formula>100</formula>
    </cfRule>
    <cfRule type="cellIs" dxfId="7541" priority="1624" stopIfTrue="1" operator="between">
      <formula>34.1</formula>
      <formula>79</formula>
    </cfRule>
    <cfRule type="cellIs" dxfId="7540" priority="1625" stopIfTrue="1" operator="between">
      <formula>13.1</formula>
      <formula>34</formula>
    </cfRule>
    <cfRule type="cellIs" dxfId="7539" priority="1626" stopIfTrue="1" operator="between">
      <formula>5.1</formula>
      <formula>13</formula>
    </cfRule>
    <cfRule type="cellIs" dxfId="7538" priority="1627" stopIfTrue="1" operator="between">
      <formula>0</formula>
      <formula>5</formula>
    </cfRule>
    <cfRule type="containsBlanks" dxfId="7537" priority="1628" stopIfTrue="1">
      <formula>LEN(TRIM(H185))=0</formula>
    </cfRule>
  </conditionalFormatting>
  <conditionalFormatting sqref="F185">
    <cfRule type="containsBlanks" dxfId="7536" priority="1615" stopIfTrue="1">
      <formula>LEN(TRIM(F185))=0</formula>
    </cfRule>
    <cfRule type="cellIs" dxfId="7535" priority="1616" stopIfTrue="1" operator="between">
      <formula>79.1</formula>
      <formula>100</formula>
    </cfRule>
    <cfRule type="cellIs" dxfId="7534" priority="1617" stopIfTrue="1" operator="between">
      <formula>34.1</formula>
      <formula>79</formula>
    </cfRule>
    <cfRule type="cellIs" dxfId="7533" priority="1618" stopIfTrue="1" operator="between">
      <formula>13.1</formula>
      <formula>34</formula>
    </cfRule>
    <cfRule type="cellIs" dxfId="7532" priority="1619" stopIfTrue="1" operator="between">
      <formula>5.1</formula>
      <formula>13</formula>
    </cfRule>
    <cfRule type="cellIs" dxfId="7531" priority="1620" stopIfTrue="1" operator="between">
      <formula>0</formula>
      <formula>5</formula>
    </cfRule>
    <cfRule type="containsBlanks" dxfId="7530" priority="1621" stopIfTrue="1">
      <formula>LEN(TRIM(F185))=0</formula>
    </cfRule>
  </conditionalFormatting>
  <conditionalFormatting sqref="N185">
    <cfRule type="containsBlanks" dxfId="7529" priority="1608" stopIfTrue="1">
      <formula>LEN(TRIM(N185))=0</formula>
    </cfRule>
    <cfRule type="cellIs" dxfId="7528" priority="1609" stopIfTrue="1" operator="between">
      <formula>79.1</formula>
      <formula>100</formula>
    </cfRule>
    <cfRule type="cellIs" dxfId="7527" priority="1610" stopIfTrue="1" operator="between">
      <formula>34.1</formula>
      <formula>79</formula>
    </cfRule>
    <cfRule type="cellIs" dxfId="7526" priority="1611" stopIfTrue="1" operator="between">
      <formula>13.1</formula>
      <formula>34</formula>
    </cfRule>
    <cfRule type="cellIs" dxfId="7525" priority="1612" stopIfTrue="1" operator="between">
      <formula>5.1</formula>
      <formula>13</formula>
    </cfRule>
    <cfRule type="cellIs" dxfId="7524" priority="1613" stopIfTrue="1" operator="between">
      <formula>0</formula>
      <formula>5</formula>
    </cfRule>
    <cfRule type="containsBlanks" dxfId="7523" priority="1614" stopIfTrue="1">
      <formula>LEN(TRIM(N185))=0</formula>
    </cfRule>
  </conditionalFormatting>
  <conditionalFormatting sqref="E184:K184 M184 O184:P184">
    <cfRule type="containsBlanks" dxfId="7522" priority="1601" stopIfTrue="1">
      <formula>LEN(TRIM(E184))=0</formula>
    </cfRule>
    <cfRule type="cellIs" dxfId="7521" priority="1602" stopIfTrue="1" operator="between">
      <formula>80.1</formula>
      <formula>100</formula>
    </cfRule>
    <cfRule type="cellIs" dxfId="7520" priority="1603" stopIfTrue="1" operator="between">
      <formula>35.1</formula>
      <formula>80</formula>
    </cfRule>
    <cfRule type="cellIs" dxfId="7519" priority="1604" stopIfTrue="1" operator="between">
      <formula>14.1</formula>
      <formula>35</formula>
    </cfRule>
    <cfRule type="cellIs" dxfId="7518" priority="1605" stopIfTrue="1" operator="between">
      <formula>5.1</formula>
      <formula>14</formula>
    </cfRule>
    <cfRule type="cellIs" dxfId="7517" priority="1606" stopIfTrue="1" operator="between">
      <formula>0</formula>
      <formula>5</formula>
    </cfRule>
    <cfRule type="containsBlanks" dxfId="7516" priority="1607" stopIfTrue="1">
      <formula>LEN(TRIM(E184))=0</formula>
    </cfRule>
  </conditionalFormatting>
  <conditionalFormatting sqref="N184">
    <cfRule type="containsBlanks" dxfId="7515" priority="1594" stopIfTrue="1">
      <formula>LEN(TRIM(N184))=0</formula>
    </cfRule>
    <cfRule type="cellIs" dxfId="7514" priority="1595" stopIfTrue="1" operator="between">
      <formula>79.1</formula>
      <formula>100</formula>
    </cfRule>
    <cfRule type="cellIs" dxfId="7513" priority="1596" stopIfTrue="1" operator="between">
      <formula>34.1</formula>
      <formula>79</formula>
    </cfRule>
    <cfRule type="cellIs" dxfId="7512" priority="1597" stopIfTrue="1" operator="between">
      <formula>13.1</formula>
      <formula>34</formula>
    </cfRule>
    <cfRule type="cellIs" dxfId="7511" priority="1598" stopIfTrue="1" operator="between">
      <formula>5.1</formula>
      <formula>13</formula>
    </cfRule>
    <cfRule type="cellIs" dxfId="7510" priority="1599" stopIfTrue="1" operator="between">
      <formula>0</formula>
      <formula>5</formula>
    </cfRule>
    <cfRule type="containsBlanks" dxfId="7509" priority="1600" stopIfTrue="1">
      <formula>LEN(TRIM(N184))=0</formula>
    </cfRule>
  </conditionalFormatting>
  <conditionalFormatting sqref="L184">
    <cfRule type="containsBlanks" dxfId="7508" priority="1587" stopIfTrue="1">
      <formula>LEN(TRIM(L184))=0</formula>
    </cfRule>
    <cfRule type="cellIs" dxfId="7507" priority="1588" stopIfTrue="1" operator="between">
      <formula>79.1</formula>
      <formula>100</formula>
    </cfRule>
    <cfRule type="cellIs" dxfId="7506" priority="1589" stopIfTrue="1" operator="between">
      <formula>34.1</formula>
      <formula>79</formula>
    </cfRule>
    <cfRule type="cellIs" dxfId="7505" priority="1590" stopIfTrue="1" operator="between">
      <formula>13.1</formula>
      <formula>34</formula>
    </cfRule>
    <cfRule type="cellIs" dxfId="7504" priority="1591" stopIfTrue="1" operator="between">
      <formula>5.1</formula>
      <formula>13</formula>
    </cfRule>
    <cfRule type="cellIs" dxfId="7503" priority="1592" stopIfTrue="1" operator="between">
      <formula>0</formula>
      <formula>5</formula>
    </cfRule>
    <cfRule type="containsBlanks" dxfId="7502" priority="1593" stopIfTrue="1">
      <formula>LEN(TRIM(L184))=0</formula>
    </cfRule>
  </conditionalFormatting>
  <conditionalFormatting sqref="E182:H182 J182:L182 N182 P182">
    <cfRule type="containsBlanks" dxfId="7501" priority="1580" stopIfTrue="1">
      <formula>LEN(TRIM(E182))=0</formula>
    </cfRule>
    <cfRule type="cellIs" dxfId="7500" priority="1581" stopIfTrue="1" operator="between">
      <formula>80.1</formula>
      <formula>100</formula>
    </cfRule>
    <cfRule type="cellIs" dxfId="7499" priority="1582" stopIfTrue="1" operator="between">
      <formula>35.1</formula>
      <formula>80</formula>
    </cfRule>
    <cfRule type="cellIs" dxfId="7498" priority="1583" stopIfTrue="1" operator="between">
      <formula>14.1</formula>
      <formula>35</formula>
    </cfRule>
    <cfRule type="cellIs" dxfId="7497" priority="1584" stopIfTrue="1" operator="between">
      <formula>5.1</formula>
      <formula>14</formula>
    </cfRule>
    <cfRule type="cellIs" dxfId="7496" priority="1585" stopIfTrue="1" operator="between">
      <formula>0</formula>
      <formula>5</formula>
    </cfRule>
    <cfRule type="containsBlanks" dxfId="7495" priority="1586" stopIfTrue="1">
      <formula>LEN(TRIM(E182))=0</formula>
    </cfRule>
  </conditionalFormatting>
  <conditionalFormatting sqref="M182">
    <cfRule type="containsBlanks" dxfId="7494" priority="1573" stopIfTrue="1">
      <formula>LEN(TRIM(M182))=0</formula>
    </cfRule>
    <cfRule type="cellIs" dxfId="7493" priority="1574" stopIfTrue="1" operator="between">
      <formula>79.1</formula>
      <formula>100</formula>
    </cfRule>
    <cfRule type="cellIs" dxfId="7492" priority="1575" stopIfTrue="1" operator="between">
      <formula>34.1</formula>
      <formula>79</formula>
    </cfRule>
    <cfRule type="cellIs" dxfId="7491" priority="1576" stopIfTrue="1" operator="between">
      <formula>13.1</formula>
      <formula>34</formula>
    </cfRule>
    <cfRule type="cellIs" dxfId="7490" priority="1577" stopIfTrue="1" operator="between">
      <formula>5.1</formula>
      <formula>13</formula>
    </cfRule>
    <cfRule type="cellIs" dxfId="7489" priority="1578" stopIfTrue="1" operator="between">
      <formula>0</formula>
      <formula>5</formula>
    </cfRule>
    <cfRule type="containsBlanks" dxfId="7488" priority="1579" stopIfTrue="1">
      <formula>LEN(TRIM(M182))=0</formula>
    </cfRule>
  </conditionalFormatting>
  <conditionalFormatting sqref="I182">
    <cfRule type="containsBlanks" dxfId="7487" priority="1566" stopIfTrue="1">
      <formula>LEN(TRIM(I182))=0</formula>
    </cfRule>
    <cfRule type="cellIs" dxfId="7486" priority="1567" stopIfTrue="1" operator="between">
      <formula>79.1</formula>
      <formula>100</formula>
    </cfRule>
    <cfRule type="cellIs" dxfId="7485" priority="1568" stopIfTrue="1" operator="between">
      <formula>34.1</formula>
      <formula>79</formula>
    </cfRule>
    <cfRule type="cellIs" dxfId="7484" priority="1569" stopIfTrue="1" operator="between">
      <formula>13.1</formula>
      <formula>34</formula>
    </cfRule>
    <cfRule type="cellIs" dxfId="7483" priority="1570" stopIfTrue="1" operator="between">
      <formula>5.1</formula>
      <formula>13</formula>
    </cfRule>
    <cfRule type="cellIs" dxfId="7482" priority="1571" stopIfTrue="1" operator="between">
      <formula>0</formula>
      <formula>5</formula>
    </cfRule>
    <cfRule type="containsBlanks" dxfId="7481" priority="1572" stopIfTrue="1">
      <formula>LEN(TRIM(I182))=0</formula>
    </cfRule>
  </conditionalFormatting>
  <conditionalFormatting sqref="O182">
    <cfRule type="containsBlanks" dxfId="7480" priority="1559" stopIfTrue="1">
      <formula>LEN(TRIM(O182))=0</formula>
    </cfRule>
    <cfRule type="cellIs" dxfId="7479" priority="1560" stopIfTrue="1" operator="between">
      <formula>79.1</formula>
      <formula>100</formula>
    </cfRule>
    <cfRule type="cellIs" dxfId="7478" priority="1561" stopIfTrue="1" operator="between">
      <formula>34.1</formula>
      <formula>79</formula>
    </cfRule>
    <cfRule type="cellIs" dxfId="7477" priority="1562" stopIfTrue="1" operator="between">
      <formula>13.1</formula>
      <formula>34</formula>
    </cfRule>
    <cfRule type="cellIs" dxfId="7476" priority="1563" stopIfTrue="1" operator="between">
      <formula>5.1</formula>
      <formula>13</formula>
    </cfRule>
    <cfRule type="cellIs" dxfId="7475" priority="1564" stopIfTrue="1" operator="between">
      <formula>0</formula>
      <formula>5</formula>
    </cfRule>
    <cfRule type="containsBlanks" dxfId="7474" priority="1565" stopIfTrue="1">
      <formula>LEN(TRIM(O182))=0</formula>
    </cfRule>
  </conditionalFormatting>
  <conditionalFormatting sqref="E233:P233">
    <cfRule type="containsBlanks" dxfId="7473" priority="1216" stopIfTrue="1">
      <formula>LEN(TRIM(E233))=0</formula>
    </cfRule>
    <cfRule type="cellIs" dxfId="7472" priority="1217" stopIfTrue="1" operator="between">
      <formula>80.1</formula>
      <formula>100</formula>
    </cfRule>
    <cfRule type="cellIs" dxfId="7471" priority="1218" stopIfTrue="1" operator="between">
      <formula>35.1</formula>
      <formula>80</formula>
    </cfRule>
    <cfRule type="cellIs" dxfId="7470" priority="1219" stopIfTrue="1" operator="between">
      <formula>14.1</formula>
      <formula>35</formula>
    </cfRule>
    <cfRule type="cellIs" dxfId="7469" priority="1220" stopIfTrue="1" operator="between">
      <formula>5.1</formula>
      <formula>14</formula>
    </cfRule>
    <cfRule type="cellIs" dxfId="7468" priority="1221" stopIfTrue="1" operator="between">
      <formula>0</formula>
      <formula>5</formula>
    </cfRule>
    <cfRule type="containsBlanks" dxfId="7467" priority="1222" stopIfTrue="1">
      <formula>LEN(TRIM(E233))=0</formula>
    </cfRule>
  </conditionalFormatting>
  <conditionalFormatting sqref="H334">
    <cfRule type="containsBlanks" dxfId="7466" priority="616" stopIfTrue="1">
      <formula>LEN(TRIM(H334))=0</formula>
    </cfRule>
    <cfRule type="cellIs" dxfId="7465" priority="617" stopIfTrue="1" operator="between">
      <formula>79.1</formula>
      <formula>100</formula>
    </cfRule>
    <cfRule type="cellIs" dxfId="7464" priority="618" stopIfTrue="1" operator="between">
      <formula>34.1</formula>
      <formula>79</formula>
    </cfRule>
    <cfRule type="cellIs" dxfId="7463" priority="619" stopIfTrue="1" operator="between">
      <formula>13.1</formula>
      <formula>34</formula>
    </cfRule>
    <cfRule type="cellIs" dxfId="7462" priority="620" stopIfTrue="1" operator="between">
      <formula>5.1</formula>
      <formula>13</formula>
    </cfRule>
    <cfRule type="cellIs" dxfId="7461" priority="621" stopIfTrue="1" operator="between">
      <formula>0</formula>
      <formula>5</formula>
    </cfRule>
    <cfRule type="containsBlanks" dxfId="7460" priority="622" stopIfTrue="1">
      <formula>LEN(TRIM(H334))=0</formula>
    </cfRule>
  </conditionalFormatting>
  <conditionalFormatting sqref="J345">
    <cfRule type="containsBlanks" dxfId="7459" priority="602" stopIfTrue="1">
      <formula>LEN(TRIM(J345))=0</formula>
    </cfRule>
    <cfRule type="cellIs" dxfId="7458" priority="603" stopIfTrue="1" operator="between">
      <formula>79.1</formula>
      <formula>100</formula>
    </cfRule>
    <cfRule type="cellIs" dxfId="7457" priority="604" stopIfTrue="1" operator="between">
      <formula>34.1</formula>
      <formula>79</formula>
    </cfRule>
    <cfRule type="cellIs" dxfId="7456" priority="605" stopIfTrue="1" operator="between">
      <formula>13.1</formula>
      <formula>34</formula>
    </cfRule>
    <cfRule type="cellIs" dxfId="7455" priority="606" stopIfTrue="1" operator="between">
      <formula>5.1</formula>
      <formula>13</formula>
    </cfRule>
    <cfRule type="cellIs" dxfId="7454" priority="607" stopIfTrue="1" operator="between">
      <formula>0</formula>
      <formula>5</formula>
    </cfRule>
    <cfRule type="containsBlanks" dxfId="7453" priority="608" stopIfTrue="1">
      <formula>LEN(TRIM(J345))=0</formula>
    </cfRule>
  </conditionalFormatting>
  <conditionalFormatting sqref="E183 G183:I183 N183 P183 K183:L183">
    <cfRule type="containsBlanks" dxfId="7452" priority="1524" stopIfTrue="1">
      <formula>LEN(TRIM(E183))=0</formula>
    </cfRule>
    <cfRule type="cellIs" dxfId="7451" priority="1525" stopIfTrue="1" operator="between">
      <formula>80.1</formula>
      <formula>100</formula>
    </cfRule>
    <cfRule type="cellIs" dxfId="7450" priority="1526" stopIfTrue="1" operator="between">
      <formula>35.1</formula>
      <formula>80</formula>
    </cfRule>
    <cfRule type="cellIs" dxfId="7449" priority="1527" stopIfTrue="1" operator="between">
      <formula>14.1</formula>
      <formula>35</formula>
    </cfRule>
    <cfRule type="cellIs" dxfId="7448" priority="1528" stopIfTrue="1" operator="between">
      <formula>5.1</formula>
      <formula>14</formula>
    </cfRule>
    <cfRule type="cellIs" dxfId="7447" priority="1529" stopIfTrue="1" operator="between">
      <formula>0</formula>
      <formula>5</formula>
    </cfRule>
    <cfRule type="containsBlanks" dxfId="7446" priority="1530" stopIfTrue="1">
      <formula>LEN(TRIM(E183))=0</formula>
    </cfRule>
  </conditionalFormatting>
  <conditionalFormatting sqref="M183">
    <cfRule type="containsBlanks" dxfId="7445" priority="1517" stopIfTrue="1">
      <formula>LEN(TRIM(M183))=0</formula>
    </cfRule>
    <cfRule type="cellIs" dxfId="7444" priority="1518" stopIfTrue="1" operator="between">
      <formula>79.1</formula>
      <formula>100</formula>
    </cfRule>
    <cfRule type="cellIs" dxfId="7443" priority="1519" stopIfTrue="1" operator="between">
      <formula>34.1</formula>
      <formula>79</formula>
    </cfRule>
    <cfRule type="cellIs" dxfId="7442" priority="1520" stopIfTrue="1" operator="between">
      <formula>13.1</formula>
      <formula>34</formula>
    </cfRule>
    <cfRule type="cellIs" dxfId="7441" priority="1521" stopIfTrue="1" operator="between">
      <formula>5.1</formula>
      <formula>13</formula>
    </cfRule>
    <cfRule type="cellIs" dxfId="7440" priority="1522" stopIfTrue="1" operator="between">
      <formula>0</formula>
      <formula>5</formula>
    </cfRule>
    <cfRule type="containsBlanks" dxfId="7439" priority="1523" stopIfTrue="1">
      <formula>LEN(TRIM(M183))=0</formula>
    </cfRule>
  </conditionalFormatting>
  <conditionalFormatting sqref="F183">
    <cfRule type="containsBlanks" dxfId="7438" priority="1510" stopIfTrue="1">
      <formula>LEN(TRIM(F183))=0</formula>
    </cfRule>
    <cfRule type="cellIs" dxfId="7437" priority="1511" stopIfTrue="1" operator="between">
      <formula>79.1</formula>
      <formula>100</formula>
    </cfRule>
    <cfRule type="cellIs" dxfId="7436" priority="1512" stopIfTrue="1" operator="between">
      <formula>34.1</formula>
      <formula>79</formula>
    </cfRule>
    <cfRule type="cellIs" dxfId="7435" priority="1513" stopIfTrue="1" operator="between">
      <formula>13.1</formula>
      <formula>34</formula>
    </cfRule>
    <cfRule type="cellIs" dxfId="7434" priority="1514" stopIfTrue="1" operator="between">
      <formula>5.1</formula>
      <formula>13</formula>
    </cfRule>
    <cfRule type="cellIs" dxfId="7433" priority="1515" stopIfTrue="1" operator="between">
      <formula>0</formula>
      <formula>5</formula>
    </cfRule>
    <cfRule type="containsBlanks" dxfId="7432" priority="1516" stopIfTrue="1">
      <formula>LEN(TRIM(F183))=0</formula>
    </cfRule>
  </conditionalFormatting>
  <conditionalFormatting sqref="O183">
    <cfRule type="containsBlanks" dxfId="7431" priority="1503" stopIfTrue="1">
      <formula>LEN(TRIM(O183))=0</formula>
    </cfRule>
    <cfRule type="cellIs" dxfId="7430" priority="1504" stopIfTrue="1" operator="between">
      <formula>79.1</formula>
      <formula>100</formula>
    </cfRule>
    <cfRule type="cellIs" dxfId="7429" priority="1505" stopIfTrue="1" operator="between">
      <formula>34.1</formula>
      <formula>79</formula>
    </cfRule>
    <cfRule type="cellIs" dxfId="7428" priority="1506" stopIfTrue="1" operator="between">
      <formula>13.1</formula>
      <formula>34</formula>
    </cfRule>
    <cfRule type="cellIs" dxfId="7427" priority="1507" stopIfTrue="1" operator="between">
      <formula>5.1</formula>
      <formula>13</formula>
    </cfRule>
    <cfRule type="cellIs" dxfId="7426" priority="1508" stopIfTrue="1" operator="between">
      <formula>0</formula>
      <formula>5</formula>
    </cfRule>
    <cfRule type="containsBlanks" dxfId="7425" priority="1509" stopIfTrue="1">
      <formula>LEN(TRIM(O183))=0</formula>
    </cfRule>
  </conditionalFormatting>
  <conditionalFormatting sqref="E187:H187 J187 L187:M187 O187:P187">
    <cfRule type="containsBlanks" dxfId="7424" priority="1496" stopIfTrue="1">
      <formula>LEN(TRIM(E187))=0</formula>
    </cfRule>
    <cfRule type="cellIs" dxfId="7423" priority="1497" stopIfTrue="1" operator="between">
      <formula>80.1</formula>
      <formula>100</formula>
    </cfRule>
    <cfRule type="cellIs" dxfId="7422" priority="1498" stopIfTrue="1" operator="between">
      <formula>35.1</formula>
      <formula>80</formula>
    </cfRule>
    <cfRule type="cellIs" dxfId="7421" priority="1499" stopIfTrue="1" operator="between">
      <formula>14.1</formula>
      <formula>35</formula>
    </cfRule>
    <cfRule type="cellIs" dxfId="7420" priority="1500" stopIfTrue="1" operator="between">
      <formula>5.1</formula>
      <formula>14</formula>
    </cfRule>
    <cfRule type="cellIs" dxfId="7419" priority="1501" stopIfTrue="1" operator="between">
      <formula>0</formula>
      <formula>5</formula>
    </cfRule>
    <cfRule type="containsBlanks" dxfId="7418" priority="1502" stopIfTrue="1">
      <formula>LEN(TRIM(E187))=0</formula>
    </cfRule>
  </conditionalFormatting>
  <conditionalFormatting sqref="I187">
    <cfRule type="containsBlanks" dxfId="7417" priority="1489" stopIfTrue="1">
      <formula>LEN(TRIM(I187))=0</formula>
    </cfRule>
    <cfRule type="cellIs" dxfId="7416" priority="1490" stopIfTrue="1" operator="between">
      <formula>79.1</formula>
      <formula>100</formula>
    </cfRule>
    <cfRule type="cellIs" dxfId="7415" priority="1491" stopIfTrue="1" operator="between">
      <formula>34.1</formula>
      <formula>79</formula>
    </cfRule>
    <cfRule type="cellIs" dxfId="7414" priority="1492" stopIfTrue="1" operator="between">
      <formula>13.1</formula>
      <formula>34</formula>
    </cfRule>
    <cfRule type="cellIs" dxfId="7413" priority="1493" stopIfTrue="1" operator="between">
      <formula>5.1</formula>
      <formula>13</formula>
    </cfRule>
    <cfRule type="cellIs" dxfId="7412" priority="1494" stopIfTrue="1" operator="between">
      <formula>0</formula>
      <formula>5</formula>
    </cfRule>
    <cfRule type="containsBlanks" dxfId="7411" priority="1495" stopIfTrue="1">
      <formula>LEN(TRIM(I187))=0</formula>
    </cfRule>
  </conditionalFormatting>
  <conditionalFormatting sqref="K187">
    <cfRule type="containsBlanks" dxfId="7410" priority="1482" stopIfTrue="1">
      <formula>LEN(TRIM(K187))=0</formula>
    </cfRule>
    <cfRule type="cellIs" dxfId="7409" priority="1483" stopIfTrue="1" operator="between">
      <formula>79.1</formula>
      <formula>100</formula>
    </cfRule>
    <cfRule type="cellIs" dxfId="7408" priority="1484" stopIfTrue="1" operator="between">
      <formula>34.1</formula>
      <formula>79</formula>
    </cfRule>
    <cfRule type="cellIs" dxfId="7407" priority="1485" stopIfTrue="1" operator="between">
      <formula>13.1</formula>
      <formula>34</formula>
    </cfRule>
    <cfRule type="cellIs" dxfId="7406" priority="1486" stopIfTrue="1" operator="between">
      <formula>5.1</formula>
      <formula>13</formula>
    </cfRule>
    <cfRule type="cellIs" dxfId="7405" priority="1487" stopIfTrue="1" operator="between">
      <formula>0</formula>
      <formula>5</formula>
    </cfRule>
    <cfRule type="containsBlanks" dxfId="7404" priority="1488" stopIfTrue="1">
      <formula>LEN(TRIM(K187))=0</formula>
    </cfRule>
  </conditionalFormatting>
  <conditionalFormatting sqref="N187">
    <cfRule type="containsBlanks" dxfId="7403" priority="1475" stopIfTrue="1">
      <formula>LEN(TRIM(N187))=0</formula>
    </cfRule>
    <cfRule type="cellIs" dxfId="7402" priority="1476" stopIfTrue="1" operator="between">
      <formula>79.1</formula>
      <formula>100</formula>
    </cfRule>
    <cfRule type="cellIs" dxfId="7401" priority="1477" stopIfTrue="1" operator="between">
      <formula>34.1</formula>
      <formula>79</formula>
    </cfRule>
    <cfRule type="cellIs" dxfId="7400" priority="1478" stopIfTrue="1" operator="between">
      <formula>13.1</formula>
      <formula>34</formula>
    </cfRule>
    <cfRule type="cellIs" dxfId="7399" priority="1479" stopIfTrue="1" operator="between">
      <formula>5.1</formula>
      <formula>13</formula>
    </cfRule>
    <cfRule type="cellIs" dxfId="7398" priority="1480" stopIfTrue="1" operator="between">
      <formula>0</formula>
      <formula>5</formula>
    </cfRule>
    <cfRule type="containsBlanks" dxfId="7397" priority="1481" stopIfTrue="1">
      <formula>LEN(TRIM(N187))=0</formula>
    </cfRule>
  </conditionalFormatting>
  <conditionalFormatting sqref="E192:E194 I192:P194 G192:G194">
    <cfRule type="containsBlanks" dxfId="7396" priority="1468" stopIfTrue="1">
      <formula>LEN(TRIM(E192))=0</formula>
    </cfRule>
    <cfRule type="cellIs" dxfId="7395" priority="1469" stopIfTrue="1" operator="between">
      <formula>80.1</formula>
      <formula>100</formula>
    </cfRule>
    <cfRule type="cellIs" dxfId="7394" priority="1470" stopIfTrue="1" operator="between">
      <formula>35.1</formula>
      <formula>80</formula>
    </cfRule>
    <cfRule type="cellIs" dxfId="7393" priority="1471" stopIfTrue="1" operator="between">
      <formula>14.1</formula>
      <formula>35</formula>
    </cfRule>
    <cfRule type="cellIs" dxfId="7392" priority="1472" stopIfTrue="1" operator="between">
      <formula>5.1</formula>
      <formula>14</formula>
    </cfRule>
    <cfRule type="cellIs" dxfId="7391" priority="1473" stopIfTrue="1" operator="between">
      <formula>0</formula>
      <formula>5</formula>
    </cfRule>
    <cfRule type="containsBlanks" dxfId="7390" priority="1474" stopIfTrue="1">
      <formula>LEN(TRIM(E192))=0</formula>
    </cfRule>
  </conditionalFormatting>
  <conditionalFormatting sqref="H192:H194">
    <cfRule type="containsBlanks" dxfId="7389" priority="1461" stopIfTrue="1">
      <formula>LEN(TRIM(H192))=0</formula>
    </cfRule>
    <cfRule type="cellIs" dxfId="7388" priority="1462" stopIfTrue="1" operator="between">
      <formula>79.1</formula>
      <formula>100</formula>
    </cfRule>
    <cfRule type="cellIs" dxfId="7387" priority="1463" stopIfTrue="1" operator="between">
      <formula>34.1</formula>
      <formula>79</formula>
    </cfRule>
    <cfRule type="cellIs" dxfId="7386" priority="1464" stopIfTrue="1" operator="between">
      <formula>13.1</formula>
      <formula>34</formula>
    </cfRule>
    <cfRule type="cellIs" dxfId="7385" priority="1465" stopIfTrue="1" operator="between">
      <formula>5.1</formula>
      <formula>13</formula>
    </cfRule>
    <cfRule type="cellIs" dxfId="7384" priority="1466" stopIfTrue="1" operator="between">
      <formula>0</formula>
      <formula>5</formula>
    </cfRule>
    <cfRule type="containsBlanks" dxfId="7383" priority="1467" stopIfTrue="1">
      <formula>LEN(TRIM(H192))=0</formula>
    </cfRule>
  </conditionalFormatting>
  <conditionalFormatting sqref="F192:F194">
    <cfRule type="containsBlanks" dxfId="7382" priority="1454" stopIfTrue="1">
      <formula>LEN(TRIM(F192))=0</formula>
    </cfRule>
    <cfRule type="cellIs" dxfId="7381" priority="1455" stopIfTrue="1" operator="between">
      <formula>79.1</formula>
      <formula>100</formula>
    </cfRule>
    <cfRule type="cellIs" dxfId="7380" priority="1456" stopIfTrue="1" operator="between">
      <formula>34.1</formula>
      <formula>79</formula>
    </cfRule>
    <cfRule type="cellIs" dxfId="7379" priority="1457" stopIfTrue="1" operator="between">
      <formula>13.1</formula>
      <formula>34</formula>
    </cfRule>
    <cfRule type="cellIs" dxfId="7378" priority="1458" stopIfTrue="1" operator="between">
      <formula>5.1</formula>
      <formula>13</formula>
    </cfRule>
    <cfRule type="cellIs" dxfId="7377" priority="1459" stopIfTrue="1" operator="between">
      <formula>0</formula>
      <formula>5</formula>
    </cfRule>
    <cfRule type="containsBlanks" dxfId="7376" priority="1460" stopIfTrue="1">
      <formula>LEN(TRIM(F192))=0</formula>
    </cfRule>
  </conditionalFormatting>
  <conditionalFormatting sqref="E190:F190 K190 I190 M190:P190">
    <cfRule type="containsBlanks" dxfId="7375" priority="1447" stopIfTrue="1">
      <formula>LEN(TRIM(E190))=0</formula>
    </cfRule>
    <cfRule type="cellIs" dxfId="7374" priority="1448" stopIfTrue="1" operator="between">
      <formula>80.1</formula>
      <formula>100</formula>
    </cfRule>
    <cfRule type="cellIs" dxfId="7373" priority="1449" stopIfTrue="1" operator="between">
      <formula>35.1</formula>
      <formula>80</formula>
    </cfRule>
    <cfRule type="cellIs" dxfId="7372" priority="1450" stopIfTrue="1" operator="between">
      <formula>14.1</formula>
      <formula>35</formula>
    </cfRule>
    <cfRule type="cellIs" dxfId="7371" priority="1451" stopIfTrue="1" operator="between">
      <formula>5.1</formula>
      <formula>14</formula>
    </cfRule>
    <cfRule type="cellIs" dxfId="7370" priority="1452" stopIfTrue="1" operator="between">
      <formula>0</formula>
      <formula>5</formula>
    </cfRule>
    <cfRule type="containsBlanks" dxfId="7369" priority="1453" stopIfTrue="1">
      <formula>LEN(TRIM(E190))=0</formula>
    </cfRule>
  </conditionalFormatting>
  <conditionalFormatting sqref="H190">
    <cfRule type="containsBlanks" dxfId="7368" priority="1440" stopIfTrue="1">
      <formula>LEN(TRIM(H190))=0</formula>
    </cfRule>
    <cfRule type="cellIs" dxfId="7367" priority="1441" stopIfTrue="1" operator="between">
      <formula>79.1</formula>
      <formula>100</formula>
    </cfRule>
    <cfRule type="cellIs" dxfId="7366" priority="1442" stopIfTrue="1" operator="between">
      <formula>34.1</formula>
      <formula>79</formula>
    </cfRule>
    <cfRule type="cellIs" dxfId="7365" priority="1443" stopIfTrue="1" operator="between">
      <formula>13.1</formula>
      <formula>34</formula>
    </cfRule>
    <cfRule type="cellIs" dxfId="7364" priority="1444" stopIfTrue="1" operator="between">
      <formula>5.1</formula>
      <formula>13</formula>
    </cfRule>
    <cfRule type="cellIs" dxfId="7363" priority="1445" stopIfTrue="1" operator="between">
      <formula>0</formula>
      <formula>5</formula>
    </cfRule>
    <cfRule type="containsBlanks" dxfId="7362" priority="1446" stopIfTrue="1">
      <formula>LEN(TRIM(H190))=0</formula>
    </cfRule>
  </conditionalFormatting>
  <conditionalFormatting sqref="G190">
    <cfRule type="containsBlanks" dxfId="7361" priority="1433" stopIfTrue="1">
      <formula>LEN(TRIM(G190))=0</formula>
    </cfRule>
    <cfRule type="cellIs" dxfId="7360" priority="1434" stopIfTrue="1" operator="between">
      <formula>79.1</formula>
      <formula>100</formula>
    </cfRule>
    <cfRule type="cellIs" dxfId="7359" priority="1435" stopIfTrue="1" operator="between">
      <formula>34.1</formula>
      <formula>79</formula>
    </cfRule>
    <cfRule type="cellIs" dxfId="7358" priority="1436" stopIfTrue="1" operator="between">
      <formula>13.1</formula>
      <formula>34</formula>
    </cfRule>
    <cfRule type="cellIs" dxfId="7357" priority="1437" stopIfTrue="1" operator="between">
      <formula>5.1</formula>
      <formula>13</formula>
    </cfRule>
    <cfRule type="cellIs" dxfId="7356" priority="1438" stopIfTrue="1" operator="between">
      <formula>0</formula>
      <formula>5</formula>
    </cfRule>
    <cfRule type="containsBlanks" dxfId="7355" priority="1439" stopIfTrue="1">
      <formula>LEN(TRIM(G190))=0</formula>
    </cfRule>
  </conditionalFormatting>
  <conditionalFormatting sqref="L190">
    <cfRule type="containsBlanks" dxfId="7354" priority="1426" stopIfTrue="1">
      <formula>LEN(TRIM(L190))=0</formula>
    </cfRule>
    <cfRule type="cellIs" dxfId="7353" priority="1427" stopIfTrue="1" operator="between">
      <formula>79.1</formula>
      <formula>100</formula>
    </cfRule>
    <cfRule type="cellIs" dxfId="7352" priority="1428" stopIfTrue="1" operator="between">
      <formula>34.1</formula>
      <formula>79</formula>
    </cfRule>
    <cfRule type="cellIs" dxfId="7351" priority="1429" stopIfTrue="1" operator="between">
      <formula>13.1</formula>
      <formula>34</formula>
    </cfRule>
    <cfRule type="cellIs" dxfId="7350" priority="1430" stopIfTrue="1" operator="between">
      <formula>5.1</formula>
      <formula>13</formula>
    </cfRule>
    <cfRule type="cellIs" dxfId="7349" priority="1431" stopIfTrue="1" operator="between">
      <formula>0</formula>
      <formula>5</formula>
    </cfRule>
    <cfRule type="containsBlanks" dxfId="7348" priority="1432" stopIfTrue="1">
      <formula>LEN(TRIM(L190))=0</formula>
    </cfRule>
  </conditionalFormatting>
  <conditionalFormatting sqref="E191 H191:K191 M191:P191">
    <cfRule type="containsBlanks" dxfId="7347" priority="1419" stopIfTrue="1">
      <formula>LEN(TRIM(E191))=0</formula>
    </cfRule>
    <cfRule type="cellIs" dxfId="7346" priority="1420" stopIfTrue="1" operator="between">
      <formula>80.1</formula>
      <formula>100</formula>
    </cfRule>
    <cfRule type="cellIs" dxfId="7345" priority="1421" stopIfTrue="1" operator="between">
      <formula>35.1</formula>
      <formula>80</formula>
    </cfRule>
    <cfRule type="cellIs" dxfId="7344" priority="1422" stopIfTrue="1" operator="between">
      <formula>14.1</formula>
      <formula>35</formula>
    </cfRule>
    <cfRule type="cellIs" dxfId="7343" priority="1423" stopIfTrue="1" operator="between">
      <formula>5.1</formula>
      <formula>14</formula>
    </cfRule>
    <cfRule type="cellIs" dxfId="7342" priority="1424" stopIfTrue="1" operator="between">
      <formula>0</formula>
      <formula>5</formula>
    </cfRule>
    <cfRule type="containsBlanks" dxfId="7341" priority="1425" stopIfTrue="1">
      <formula>LEN(TRIM(E191))=0</formula>
    </cfRule>
  </conditionalFormatting>
  <conditionalFormatting sqref="F191">
    <cfRule type="containsBlanks" dxfId="7340" priority="1412" stopIfTrue="1">
      <formula>LEN(TRIM(F191))=0</formula>
    </cfRule>
    <cfRule type="cellIs" dxfId="7339" priority="1413" stopIfTrue="1" operator="between">
      <formula>79.1</formula>
      <formula>100</formula>
    </cfRule>
    <cfRule type="cellIs" dxfId="7338" priority="1414" stopIfTrue="1" operator="between">
      <formula>34.1</formula>
      <formula>79</formula>
    </cfRule>
    <cfRule type="cellIs" dxfId="7337" priority="1415" stopIfTrue="1" operator="between">
      <formula>13.1</formula>
      <formula>34</formula>
    </cfRule>
    <cfRule type="cellIs" dxfId="7336" priority="1416" stopIfTrue="1" operator="between">
      <formula>5.1</formula>
      <formula>13</formula>
    </cfRule>
    <cfRule type="cellIs" dxfId="7335" priority="1417" stopIfTrue="1" operator="between">
      <formula>0</formula>
      <formula>5</formula>
    </cfRule>
    <cfRule type="containsBlanks" dxfId="7334" priority="1418" stopIfTrue="1">
      <formula>LEN(TRIM(F191))=0</formula>
    </cfRule>
  </conditionalFormatting>
  <conditionalFormatting sqref="G191">
    <cfRule type="containsBlanks" dxfId="7333" priority="1405" stopIfTrue="1">
      <formula>LEN(TRIM(G191))=0</formula>
    </cfRule>
    <cfRule type="cellIs" dxfId="7332" priority="1406" stopIfTrue="1" operator="between">
      <formula>79.1</formula>
      <formula>100</formula>
    </cfRule>
    <cfRule type="cellIs" dxfId="7331" priority="1407" stopIfTrue="1" operator="between">
      <formula>34.1</formula>
      <formula>79</formula>
    </cfRule>
    <cfRule type="cellIs" dxfId="7330" priority="1408" stopIfTrue="1" operator="between">
      <formula>13.1</formula>
      <formula>34</formula>
    </cfRule>
    <cfRule type="cellIs" dxfId="7329" priority="1409" stopIfTrue="1" operator="between">
      <formula>5.1</formula>
      <formula>13</formula>
    </cfRule>
    <cfRule type="cellIs" dxfId="7328" priority="1410" stopIfTrue="1" operator="between">
      <formula>0</formula>
      <formula>5</formula>
    </cfRule>
    <cfRule type="containsBlanks" dxfId="7327" priority="1411" stopIfTrue="1">
      <formula>LEN(TRIM(G191))=0</formula>
    </cfRule>
  </conditionalFormatting>
  <conditionalFormatting sqref="L191">
    <cfRule type="containsBlanks" dxfId="7326" priority="1398" stopIfTrue="1">
      <formula>LEN(TRIM(L191))=0</formula>
    </cfRule>
    <cfRule type="cellIs" dxfId="7325" priority="1399" stopIfTrue="1" operator="between">
      <formula>79.1</formula>
      <formula>100</formula>
    </cfRule>
    <cfRule type="cellIs" dxfId="7324" priority="1400" stopIfTrue="1" operator="between">
      <formula>34.1</formula>
      <formula>79</formula>
    </cfRule>
    <cfRule type="cellIs" dxfId="7323" priority="1401" stopIfTrue="1" operator="between">
      <formula>13.1</formula>
      <formula>34</formula>
    </cfRule>
    <cfRule type="cellIs" dxfId="7322" priority="1402" stopIfTrue="1" operator="between">
      <formula>5.1</formula>
      <formula>13</formula>
    </cfRule>
    <cfRule type="cellIs" dxfId="7321" priority="1403" stopIfTrue="1" operator="between">
      <formula>0</formula>
      <formula>5</formula>
    </cfRule>
    <cfRule type="containsBlanks" dxfId="7320" priority="1404" stopIfTrue="1">
      <formula>LEN(TRIM(L191))=0</formula>
    </cfRule>
  </conditionalFormatting>
  <conditionalFormatting sqref="E189:H189 J189:M189 O189:P189">
    <cfRule type="containsBlanks" dxfId="7319" priority="1370" stopIfTrue="1">
      <formula>LEN(TRIM(E189))=0</formula>
    </cfRule>
    <cfRule type="cellIs" dxfId="7318" priority="1371" stopIfTrue="1" operator="between">
      <formula>80.1</formula>
      <formula>100</formula>
    </cfRule>
    <cfRule type="cellIs" dxfId="7317" priority="1372" stopIfTrue="1" operator="between">
      <formula>35.1</formula>
      <formula>80</formula>
    </cfRule>
    <cfRule type="cellIs" dxfId="7316" priority="1373" stopIfTrue="1" operator="between">
      <formula>14.1</formula>
      <formula>35</formula>
    </cfRule>
    <cfRule type="cellIs" dxfId="7315" priority="1374" stopIfTrue="1" operator="between">
      <formula>5.1</formula>
      <formula>14</formula>
    </cfRule>
    <cfRule type="cellIs" dxfId="7314" priority="1375" stopIfTrue="1" operator="between">
      <formula>0</formula>
      <formula>5</formula>
    </cfRule>
    <cfRule type="containsBlanks" dxfId="7313" priority="1376" stopIfTrue="1">
      <formula>LEN(TRIM(E189))=0</formula>
    </cfRule>
  </conditionalFormatting>
  <conditionalFormatting sqref="N189">
    <cfRule type="containsBlanks" dxfId="7312" priority="1363" stopIfTrue="1">
      <formula>LEN(TRIM(N189))=0</formula>
    </cfRule>
    <cfRule type="cellIs" dxfId="7311" priority="1364" stopIfTrue="1" operator="between">
      <formula>79.1</formula>
      <formula>100</formula>
    </cfRule>
    <cfRule type="cellIs" dxfId="7310" priority="1365" stopIfTrue="1" operator="between">
      <formula>34.1</formula>
      <formula>79</formula>
    </cfRule>
    <cfRule type="cellIs" dxfId="7309" priority="1366" stopIfTrue="1" operator="between">
      <formula>13.1</formula>
      <formula>34</formula>
    </cfRule>
    <cfRule type="cellIs" dxfId="7308" priority="1367" stopIfTrue="1" operator="between">
      <formula>5.1</formula>
      <formula>13</formula>
    </cfRule>
    <cfRule type="cellIs" dxfId="7307" priority="1368" stopIfTrue="1" operator="between">
      <formula>0</formula>
      <formula>5</formula>
    </cfRule>
    <cfRule type="containsBlanks" dxfId="7306" priority="1369" stopIfTrue="1">
      <formula>LEN(TRIM(N189))=0</formula>
    </cfRule>
  </conditionalFormatting>
  <conditionalFormatting sqref="I189">
    <cfRule type="containsBlanks" dxfId="7305" priority="1356" stopIfTrue="1">
      <formula>LEN(TRIM(I189))=0</formula>
    </cfRule>
    <cfRule type="cellIs" dxfId="7304" priority="1357" stopIfTrue="1" operator="between">
      <formula>79.1</formula>
      <formula>100</formula>
    </cfRule>
    <cfRule type="cellIs" dxfId="7303" priority="1358" stopIfTrue="1" operator="between">
      <formula>34.1</formula>
      <formula>79</formula>
    </cfRule>
    <cfRule type="cellIs" dxfId="7302" priority="1359" stopIfTrue="1" operator="between">
      <formula>13.1</formula>
      <formula>34</formula>
    </cfRule>
    <cfRule type="cellIs" dxfId="7301" priority="1360" stopIfTrue="1" operator="between">
      <formula>5.1</formula>
      <formula>13</formula>
    </cfRule>
    <cfRule type="cellIs" dxfId="7300" priority="1361" stopIfTrue="1" operator="between">
      <formula>0</formula>
      <formula>5</formula>
    </cfRule>
    <cfRule type="containsBlanks" dxfId="7299" priority="1362" stopIfTrue="1">
      <formula>LEN(TRIM(I189))=0</formula>
    </cfRule>
  </conditionalFormatting>
  <conditionalFormatting sqref="E195:P195">
    <cfRule type="containsBlanks" dxfId="7298" priority="1349" stopIfTrue="1">
      <formula>LEN(TRIM(E195))=0</formula>
    </cfRule>
    <cfRule type="cellIs" dxfId="7297" priority="1350" stopIfTrue="1" operator="between">
      <formula>80.1</formula>
      <formula>100</formula>
    </cfRule>
    <cfRule type="cellIs" dxfId="7296" priority="1351" stopIfTrue="1" operator="between">
      <formula>35.1</formula>
      <formula>80</formula>
    </cfRule>
    <cfRule type="cellIs" dxfId="7295" priority="1352" stopIfTrue="1" operator="between">
      <formula>14.1</formula>
      <formula>35</formula>
    </cfRule>
    <cfRule type="cellIs" dxfId="7294" priority="1353" stopIfTrue="1" operator="between">
      <formula>5.1</formula>
      <formula>14</formula>
    </cfRule>
    <cfRule type="cellIs" dxfId="7293" priority="1354" stopIfTrue="1" operator="between">
      <formula>0</formula>
      <formula>5</formula>
    </cfRule>
    <cfRule type="containsBlanks" dxfId="7292" priority="1355" stopIfTrue="1">
      <formula>LEN(TRIM(E195))=0</formula>
    </cfRule>
  </conditionalFormatting>
  <conditionalFormatting sqref="E198:P198">
    <cfRule type="containsBlanks" dxfId="7291" priority="1342" stopIfTrue="1">
      <formula>LEN(TRIM(E198))=0</formula>
    </cfRule>
    <cfRule type="cellIs" dxfId="7290" priority="1343" stopIfTrue="1" operator="between">
      <formula>80.1</formula>
      <formula>100</formula>
    </cfRule>
    <cfRule type="cellIs" dxfId="7289" priority="1344" stopIfTrue="1" operator="between">
      <formula>35.1</formula>
      <formula>80</formula>
    </cfRule>
    <cfRule type="cellIs" dxfId="7288" priority="1345" stopIfTrue="1" operator="between">
      <formula>14.1</formula>
      <formula>35</formula>
    </cfRule>
    <cfRule type="cellIs" dxfId="7287" priority="1346" stopIfTrue="1" operator="between">
      <formula>5.1</formula>
      <formula>14</formula>
    </cfRule>
    <cfRule type="cellIs" dxfId="7286" priority="1347" stopIfTrue="1" operator="between">
      <formula>0</formula>
      <formula>5</formula>
    </cfRule>
    <cfRule type="containsBlanks" dxfId="7285" priority="1348" stopIfTrue="1">
      <formula>LEN(TRIM(E198))=0</formula>
    </cfRule>
  </conditionalFormatting>
  <conditionalFormatting sqref="E200:P201">
    <cfRule type="containsBlanks" dxfId="7284" priority="1335" stopIfTrue="1">
      <formula>LEN(TRIM(E200))=0</formula>
    </cfRule>
    <cfRule type="cellIs" dxfId="7283" priority="1336" stopIfTrue="1" operator="between">
      <formula>80.1</formula>
      <formula>100</formula>
    </cfRule>
    <cfRule type="cellIs" dxfId="7282" priority="1337" stopIfTrue="1" operator="between">
      <formula>35.1</formula>
      <formula>80</formula>
    </cfRule>
    <cfRule type="cellIs" dxfId="7281" priority="1338" stopIfTrue="1" operator="between">
      <formula>14.1</formula>
      <formula>35</formula>
    </cfRule>
    <cfRule type="cellIs" dxfId="7280" priority="1339" stopIfTrue="1" operator="between">
      <formula>5.1</formula>
      <formula>14</formula>
    </cfRule>
    <cfRule type="cellIs" dxfId="7279" priority="1340" stopIfTrue="1" operator="between">
      <formula>0</formula>
      <formula>5</formula>
    </cfRule>
    <cfRule type="containsBlanks" dxfId="7278" priority="1341" stopIfTrue="1">
      <formula>LEN(TRIM(E200))=0</formula>
    </cfRule>
  </conditionalFormatting>
  <conditionalFormatting sqref="E202:P202">
    <cfRule type="containsBlanks" dxfId="7277" priority="1328" stopIfTrue="1">
      <formula>LEN(TRIM(E202))=0</formula>
    </cfRule>
    <cfRule type="cellIs" dxfId="7276" priority="1329" stopIfTrue="1" operator="between">
      <formula>80.1</formula>
      <formula>100</formula>
    </cfRule>
    <cfRule type="cellIs" dxfId="7275" priority="1330" stopIfTrue="1" operator="between">
      <formula>35.1</formula>
      <formula>80</formula>
    </cfRule>
    <cfRule type="cellIs" dxfId="7274" priority="1331" stopIfTrue="1" operator="between">
      <formula>14.1</formula>
      <formula>35</formula>
    </cfRule>
    <cfRule type="cellIs" dxfId="7273" priority="1332" stopIfTrue="1" operator="between">
      <formula>5.1</formula>
      <formula>14</formula>
    </cfRule>
    <cfRule type="cellIs" dxfId="7272" priority="1333" stopIfTrue="1" operator="between">
      <formula>0</formula>
      <formula>5</formula>
    </cfRule>
    <cfRule type="containsBlanks" dxfId="7271" priority="1334" stopIfTrue="1">
      <formula>LEN(TRIM(E202))=0</formula>
    </cfRule>
  </conditionalFormatting>
  <conditionalFormatting sqref="H208:P208 E208:F208">
    <cfRule type="containsBlanks" dxfId="7270" priority="1321" stopIfTrue="1">
      <formula>LEN(TRIM(E208))=0</formula>
    </cfRule>
    <cfRule type="cellIs" dxfId="7269" priority="1322" stopIfTrue="1" operator="between">
      <formula>80.1</formula>
      <formula>100</formula>
    </cfRule>
    <cfRule type="cellIs" dxfId="7268" priority="1323" stopIfTrue="1" operator="between">
      <formula>35.1</formula>
      <formula>80</formula>
    </cfRule>
    <cfRule type="cellIs" dxfId="7267" priority="1324" stopIfTrue="1" operator="between">
      <formula>14.1</formula>
      <formula>35</formula>
    </cfRule>
    <cfRule type="cellIs" dxfId="7266" priority="1325" stopIfTrue="1" operator="between">
      <formula>5.1</formula>
      <formula>14</formula>
    </cfRule>
    <cfRule type="cellIs" dxfId="7265" priority="1326" stopIfTrue="1" operator="between">
      <formula>0</formula>
      <formula>5</formula>
    </cfRule>
    <cfRule type="containsBlanks" dxfId="7264" priority="1327" stopIfTrue="1">
      <formula>LEN(TRIM(E208))=0</formula>
    </cfRule>
  </conditionalFormatting>
  <conditionalFormatting sqref="E217:P217">
    <cfRule type="containsBlanks" dxfId="7263" priority="1314" stopIfTrue="1">
      <formula>LEN(TRIM(E217))=0</formula>
    </cfRule>
    <cfRule type="cellIs" dxfId="7262" priority="1315" stopIfTrue="1" operator="between">
      <formula>80.1</formula>
      <formula>100</formula>
    </cfRule>
    <cfRule type="cellIs" dxfId="7261" priority="1316" stopIfTrue="1" operator="between">
      <formula>35.1</formula>
      <formula>80</formula>
    </cfRule>
    <cfRule type="cellIs" dxfId="7260" priority="1317" stopIfTrue="1" operator="between">
      <formula>14.1</formula>
      <formula>35</formula>
    </cfRule>
    <cfRule type="cellIs" dxfId="7259" priority="1318" stopIfTrue="1" operator="between">
      <formula>5.1</formula>
      <formula>14</formula>
    </cfRule>
    <cfRule type="cellIs" dxfId="7258" priority="1319" stopIfTrue="1" operator="between">
      <formula>0</formula>
      <formula>5</formula>
    </cfRule>
    <cfRule type="containsBlanks" dxfId="7257" priority="1320" stopIfTrue="1">
      <formula>LEN(TRIM(E217))=0</formula>
    </cfRule>
  </conditionalFormatting>
  <conditionalFormatting sqref="E220:P220">
    <cfRule type="containsBlanks" dxfId="7256" priority="1307" stopIfTrue="1">
      <formula>LEN(TRIM(E220))=0</formula>
    </cfRule>
    <cfRule type="cellIs" dxfId="7255" priority="1308" stopIfTrue="1" operator="between">
      <formula>80.1</formula>
      <formula>100</formula>
    </cfRule>
    <cfRule type="cellIs" dxfId="7254" priority="1309" stopIfTrue="1" operator="between">
      <formula>35.1</formula>
      <formula>80</formula>
    </cfRule>
    <cfRule type="cellIs" dxfId="7253" priority="1310" stopIfTrue="1" operator="between">
      <formula>14.1</formula>
      <formula>35</formula>
    </cfRule>
    <cfRule type="cellIs" dxfId="7252" priority="1311" stopIfTrue="1" operator="between">
      <formula>5.1</formula>
      <formula>14</formula>
    </cfRule>
    <cfRule type="cellIs" dxfId="7251" priority="1312" stopIfTrue="1" operator="between">
      <formula>0</formula>
      <formula>5</formula>
    </cfRule>
    <cfRule type="containsBlanks" dxfId="7250" priority="1313" stopIfTrue="1">
      <formula>LEN(TRIM(E220))=0</formula>
    </cfRule>
  </conditionalFormatting>
  <conditionalFormatting sqref="E219:P219">
    <cfRule type="containsBlanks" dxfId="7249" priority="1300" stopIfTrue="1">
      <formula>LEN(TRIM(E219))=0</formula>
    </cfRule>
    <cfRule type="cellIs" dxfId="7248" priority="1301" stopIfTrue="1" operator="between">
      <formula>80.1</formula>
      <formula>100</formula>
    </cfRule>
    <cfRule type="cellIs" dxfId="7247" priority="1302" stopIfTrue="1" operator="between">
      <formula>35.1</formula>
      <formula>80</formula>
    </cfRule>
    <cfRule type="cellIs" dxfId="7246" priority="1303" stopIfTrue="1" operator="between">
      <formula>14.1</formula>
      <formula>35</formula>
    </cfRule>
    <cfRule type="cellIs" dxfId="7245" priority="1304" stopIfTrue="1" operator="between">
      <formula>5.1</formula>
      <formula>14</formula>
    </cfRule>
    <cfRule type="cellIs" dxfId="7244" priority="1305" stopIfTrue="1" operator="between">
      <formula>0</formula>
      <formula>5</formula>
    </cfRule>
    <cfRule type="containsBlanks" dxfId="7243" priority="1306" stopIfTrue="1">
      <formula>LEN(TRIM(E219))=0</formula>
    </cfRule>
  </conditionalFormatting>
  <conditionalFormatting sqref="E221:P221">
    <cfRule type="containsBlanks" dxfId="7242" priority="1293" stopIfTrue="1">
      <formula>LEN(TRIM(E221))=0</formula>
    </cfRule>
    <cfRule type="cellIs" dxfId="7241" priority="1294" stopIfTrue="1" operator="between">
      <formula>80.1</formula>
      <formula>100</formula>
    </cfRule>
    <cfRule type="cellIs" dxfId="7240" priority="1295" stopIfTrue="1" operator="between">
      <formula>35.1</formula>
      <formula>80</formula>
    </cfRule>
    <cfRule type="cellIs" dxfId="7239" priority="1296" stopIfTrue="1" operator="between">
      <formula>14.1</formula>
      <formula>35</formula>
    </cfRule>
    <cfRule type="cellIs" dxfId="7238" priority="1297" stopIfTrue="1" operator="between">
      <formula>5.1</formula>
      <formula>14</formula>
    </cfRule>
    <cfRule type="cellIs" dxfId="7237" priority="1298" stopIfTrue="1" operator="between">
      <formula>0</formula>
      <formula>5</formula>
    </cfRule>
    <cfRule type="containsBlanks" dxfId="7236" priority="1299" stopIfTrue="1">
      <formula>LEN(TRIM(E221))=0</formula>
    </cfRule>
  </conditionalFormatting>
  <conditionalFormatting sqref="E223:P223">
    <cfRule type="containsBlanks" dxfId="7235" priority="1286" stopIfTrue="1">
      <formula>LEN(TRIM(E223))=0</formula>
    </cfRule>
    <cfRule type="cellIs" dxfId="7234" priority="1287" stopIfTrue="1" operator="between">
      <formula>80.1</formula>
      <formula>100</formula>
    </cfRule>
    <cfRule type="cellIs" dxfId="7233" priority="1288" stopIfTrue="1" operator="between">
      <formula>35.1</formula>
      <formula>80</formula>
    </cfRule>
    <cfRule type="cellIs" dxfId="7232" priority="1289" stopIfTrue="1" operator="between">
      <formula>14.1</formula>
      <formula>35</formula>
    </cfRule>
    <cfRule type="cellIs" dxfId="7231" priority="1290" stopIfTrue="1" operator="between">
      <formula>5.1</formula>
      <formula>14</formula>
    </cfRule>
    <cfRule type="cellIs" dxfId="7230" priority="1291" stopIfTrue="1" operator="between">
      <formula>0</formula>
      <formula>5</formula>
    </cfRule>
    <cfRule type="containsBlanks" dxfId="7229" priority="1292" stopIfTrue="1">
      <formula>LEN(TRIM(E223))=0</formula>
    </cfRule>
  </conditionalFormatting>
  <conditionalFormatting sqref="E225:P225">
    <cfRule type="containsBlanks" dxfId="7228" priority="1279" stopIfTrue="1">
      <formula>LEN(TRIM(E225))=0</formula>
    </cfRule>
    <cfRule type="cellIs" dxfId="7227" priority="1280" stopIfTrue="1" operator="between">
      <formula>80.1</formula>
      <formula>100</formula>
    </cfRule>
    <cfRule type="cellIs" dxfId="7226" priority="1281" stopIfTrue="1" operator="between">
      <formula>35.1</formula>
      <formula>80</formula>
    </cfRule>
    <cfRule type="cellIs" dxfId="7225" priority="1282" stopIfTrue="1" operator="between">
      <formula>14.1</formula>
      <formula>35</formula>
    </cfRule>
    <cfRule type="cellIs" dxfId="7224" priority="1283" stopIfTrue="1" operator="between">
      <formula>5.1</formula>
      <formula>14</formula>
    </cfRule>
    <cfRule type="cellIs" dxfId="7223" priority="1284" stopIfTrue="1" operator="between">
      <formula>0</formula>
      <formula>5</formula>
    </cfRule>
    <cfRule type="containsBlanks" dxfId="7222" priority="1285" stopIfTrue="1">
      <formula>LEN(TRIM(E225))=0</formula>
    </cfRule>
  </conditionalFormatting>
  <conditionalFormatting sqref="E229:P229">
    <cfRule type="containsBlanks" dxfId="7221" priority="1265" stopIfTrue="1">
      <formula>LEN(TRIM(E229))=0</formula>
    </cfRule>
    <cfRule type="cellIs" dxfId="7220" priority="1266" stopIfTrue="1" operator="between">
      <formula>80.1</formula>
      <formula>100</formula>
    </cfRule>
    <cfRule type="cellIs" dxfId="7219" priority="1267" stopIfTrue="1" operator="between">
      <formula>35.1</formula>
      <formula>80</formula>
    </cfRule>
    <cfRule type="cellIs" dxfId="7218" priority="1268" stopIfTrue="1" operator="between">
      <formula>14.1</formula>
      <formula>35</formula>
    </cfRule>
    <cfRule type="cellIs" dxfId="7217" priority="1269" stopIfTrue="1" operator="between">
      <formula>5.1</formula>
      <formula>14</formula>
    </cfRule>
    <cfRule type="cellIs" dxfId="7216" priority="1270" stopIfTrue="1" operator="between">
      <formula>0</formula>
      <formula>5</formula>
    </cfRule>
    <cfRule type="containsBlanks" dxfId="7215" priority="1271" stopIfTrue="1">
      <formula>LEN(TRIM(E229))=0</formula>
    </cfRule>
  </conditionalFormatting>
  <conditionalFormatting sqref="E231:P231">
    <cfRule type="containsBlanks" dxfId="7214" priority="1258" stopIfTrue="1">
      <formula>LEN(TRIM(E231))=0</formula>
    </cfRule>
    <cfRule type="cellIs" dxfId="7213" priority="1259" stopIfTrue="1" operator="between">
      <formula>80.1</formula>
      <formula>100</formula>
    </cfRule>
    <cfRule type="cellIs" dxfId="7212" priority="1260" stopIfTrue="1" operator="between">
      <formula>35.1</formula>
      <formula>80</formula>
    </cfRule>
    <cfRule type="cellIs" dxfId="7211" priority="1261" stopIfTrue="1" operator="between">
      <formula>14.1</formula>
      <formula>35</formula>
    </cfRule>
    <cfRule type="cellIs" dxfId="7210" priority="1262" stopIfTrue="1" operator="between">
      <formula>5.1</formula>
      <formula>14</formula>
    </cfRule>
    <cfRule type="cellIs" dxfId="7209" priority="1263" stopIfTrue="1" operator="between">
      <formula>0</formula>
      <formula>5</formula>
    </cfRule>
    <cfRule type="containsBlanks" dxfId="7208" priority="1264" stopIfTrue="1">
      <formula>LEN(TRIM(E231))=0</formula>
    </cfRule>
  </conditionalFormatting>
  <conditionalFormatting sqref="E250:P250">
    <cfRule type="containsBlanks" dxfId="7207" priority="1251" stopIfTrue="1">
      <formula>LEN(TRIM(E250))=0</formula>
    </cfRule>
    <cfRule type="cellIs" dxfId="7206" priority="1252" stopIfTrue="1" operator="between">
      <formula>80.1</formula>
      <formula>100</formula>
    </cfRule>
    <cfRule type="cellIs" dxfId="7205" priority="1253" stopIfTrue="1" operator="between">
      <formula>35.1</formula>
      <formula>80</formula>
    </cfRule>
    <cfRule type="cellIs" dxfId="7204" priority="1254" stopIfTrue="1" operator="between">
      <formula>14.1</formula>
      <formula>35</formula>
    </cfRule>
    <cfRule type="cellIs" dxfId="7203" priority="1255" stopIfTrue="1" operator="between">
      <formula>5.1</formula>
      <formula>14</formula>
    </cfRule>
    <cfRule type="cellIs" dxfId="7202" priority="1256" stopIfTrue="1" operator="between">
      <formula>0</formula>
      <formula>5</formula>
    </cfRule>
    <cfRule type="containsBlanks" dxfId="7201" priority="1257" stopIfTrue="1">
      <formula>LEN(TRIM(E250))=0</formula>
    </cfRule>
  </conditionalFormatting>
  <conditionalFormatting sqref="E247:P247">
    <cfRule type="containsBlanks" dxfId="7200" priority="1244" stopIfTrue="1">
      <formula>LEN(TRIM(E247))=0</formula>
    </cfRule>
    <cfRule type="cellIs" dxfId="7199" priority="1245" stopIfTrue="1" operator="between">
      <formula>80.1</formula>
      <formula>100</formula>
    </cfRule>
    <cfRule type="cellIs" dxfId="7198" priority="1246" stopIfTrue="1" operator="between">
      <formula>35.1</formula>
      <formula>80</formula>
    </cfRule>
    <cfRule type="cellIs" dxfId="7197" priority="1247" stopIfTrue="1" operator="between">
      <formula>14.1</formula>
      <formula>35</formula>
    </cfRule>
    <cfRule type="cellIs" dxfId="7196" priority="1248" stopIfTrue="1" operator="between">
      <formula>5.1</formula>
      <formula>14</formula>
    </cfRule>
    <cfRule type="cellIs" dxfId="7195" priority="1249" stopIfTrue="1" operator="between">
      <formula>0</formula>
      <formula>5</formula>
    </cfRule>
    <cfRule type="containsBlanks" dxfId="7194" priority="1250" stopIfTrue="1">
      <formula>LEN(TRIM(E247))=0</formula>
    </cfRule>
  </conditionalFormatting>
  <conditionalFormatting sqref="E246:P246">
    <cfRule type="containsBlanks" dxfId="7193" priority="1237" stopIfTrue="1">
      <formula>LEN(TRIM(E246))=0</formula>
    </cfRule>
    <cfRule type="cellIs" dxfId="7192" priority="1238" stopIfTrue="1" operator="between">
      <formula>80.1</formula>
      <formula>100</formula>
    </cfRule>
    <cfRule type="cellIs" dxfId="7191" priority="1239" stopIfTrue="1" operator="between">
      <formula>35.1</formula>
      <formula>80</formula>
    </cfRule>
    <cfRule type="cellIs" dxfId="7190" priority="1240" stopIfTrue="1" operator="between">
      <formula>14.1</formula>
      <formula>35</formula>
    </cfRule>
    <cfRule type="cellIs" dxfId="7189" priority="1241" stopIfTrue="1" operator="between">
      <formula>5.1</formula>
      <formula>14</formula>
    </cfRule>
    <cfRule type="cellIs" dxfId="7188" priority="1242" stopIfTrue="1" operator="between">
      <formula>0</formula>
      <formula>5</formula>
    </cfRule>
    <cfRule type="containsBlanks" dxfId="7187" priority="1243" stopIfTrue="1">
      <formula>LEN(TRIM(E246))=0</formula>
    </cfRule>
  </conditionalFormatting>
  <conditionalFormatting sqref="E244:P244">
    <cfRule type="containsBlanks" dxfId="7186" priority="1230" stopIfTrue="1">
      <formula>LEN(TRIM(E244))=0</formula>
    </cfRule>
    <cfRule type="cellIs" dxfId="7185" priority="1231" stopIfTrue="1" operator="between">
      <formula>80.1</formula>
      <formula>100</formula>
    </cfRule>
    <cfRule type="cellIs" dxfId="7184" priority="1232" stopIfTrue="1" operator="between">
      <formula>35.1</formula>
      <formula>80</formula>
    </cfRule>
    <cfRule type="cellIs" dxfId="7183" priority="1233" stopIfTrue="1" operator="between">
      <formula>14.1</formula>
      <formula>35</formula>
    </cfRule>
    <cfRule type="cellIs" dxfId="7182" priority="1234" stopIfTrue="1" operator="between">
      <formula>5.1</formula>
      <formula>14</formula>
    </cfRule>
    <cfRule type="cellIs" dxfId="7181" priority="1235" stopIfTrue="1" operator="between">
      <formula>0</formula>
      <formula>5</formula>
    </cfRule>
    <cfRule type="containsBlanks" dxfId="7180" priority="1236" stopIfTrue="1">
      <formula>LEN(TRIM(E244))=0</formula>
    </cfRule>
  </conditionalFormatting>
  <conditionalFormatting sqref="E234:P234">
    <cfRule type="containsBlanks" dxfId="7179" priority="1223" stopIfTrue="1">
      <formula>LEN(TRIM(E234))=0</formula>
    </cfRule>
    <cfRule type="cellIs" dxfId="7178" priority="1224" stopIfTrue="1" operator="between">
      <formula>80.1</formula>
      <formula>100</formula>
    </cfRule>
    <cfRule type="cellIs" dxfId="7177" priority="1225" stopIfTrue="1" operator="between">
      <formula>35.1</formula>
      <formula>80</formula>
    </cfRule>
    <cfRule type="cellIs" dxfId="7176" priority="1226" stopIfTrue="1" operator="between">
      <formula>14.1</formula>
      <formula>35</formula>
    </cfRule>
    <cfRule type="cellIs" dxfId="7175" priority="1227" stopIfTrue="1" operator="between">
      <formula>5.1</formula>
      <formula>14</formula>
    </cfRule>
    <cfRule type="cellIs" dxfId="7174" priority="1228" stopIfTrue="1" operator="between">
      <formula>0</formula>
      <formula>5</formula>
    </cfRule>
    <cfRule type="containsBlanks" dxfId="7173" priority="1229" stopIfTrue="1">
      <formula>LEN(TRIM(E234))=0</formula>
    </cfRule>
  </conditionalFormatting>
  <conditionalFormatting sqref="P275">
    <cfRule type="containsBlanks" dxfId="7172" priority="890" stopIfTrue="1">
      <formula>LEN(TRIM(P275))=0</formula>
    </cfRule>
    <cfRule type="cellIs" dxfId="7171" priority="891" stopIfTrue="1" operator="between">
      <formula>80.1</formula>
      <formula>100</formula>
    </cfRule>
    <cfRule type="cellIs" dxfId="7170" priority="892" stopIfTrue="1" operator="between">
      <formula>35.1</formula>
      <formula>80</formula>
    </cfRule>
    <cfRule type="cellIs" dxfId="7169" priority="893" stopIfTrue="1" operator="between">
      <formula>14.1</formula>
      <formula>35</formula>
    </cfRule>
    <cfRule type="cellIs" dxfId="7168" priority="894" stopIfTrue="1" operator="between">
      <formula>5.1</formula>
      <formula>14</formula>
    </cfRule>
    <cfRule type="cellIs" dxfId="7167" priority="895" stopIfTrue="1" operator="between">
      <formula>0</formula>
      <formula>5</formula>
    </cfRule>
    <cfRule type="containsBlanks" dxfId="7166" priority="896" stopIfTrue="1">
      <formula>LEN(TRIM(P275))=0</formula>
    </cfRule>
  </conditionalFormatting>
  <conditionalFormatting sqref="E235:P235">
    <cfRule type="containsBlanks" dxfId="7165" priority="1209" stopIfTrue="1">
      <formula>LEN(TRIM(E235))=0</formula>
    </cfRule>
    <cfRule type="cellIs" dxfId="7164" priority="1210" stopIfTrue="1" operator="between">
      <formula>80.1</formula>
      <formula>100</formula>
    </cfRule>
    <cfRule type="cellIs" dxfId="7163" priority="1211" stopIfTrue="1" operator="between">
      <formula>35.1</formula>
      <formula>80</formula>
    </cfRule>
    <cfRule type="cellIs" dxfId="7162" priority="1212" stopIfTrue="1" operator="between">
      <formula>14.1</formula>
      <formula>35</formula>
    </cfRule>
    <cfRule type="cellIs" dxfId="7161" priority="1213" stopIfTrue="1" operator="between">
      <formula>5.1</formula>
      <formula>14</formula>
    </cfRule>
    <cfRule type="cellIs" dxfId="7160" priority="1214" stopIfTrue="1" operator="between">
      <formula>0</formula>
      <formula>5</formula>
    </cfRule>
    <cfRule type="containsBlanks" dxfId="7159" priority="1215" stopIfTrue="1">
      <formula>LEN(TRIM(E235))=0</formula>
    </cfRule>
  </conditionalFormatting>
  <conditionalFormatting sqref="E245:P245">
    <cfRule type="containsBlanks" dxfId="7158" priority="1202" stopIfTrue="1">
      <formula>LEN(TRIM(E245))=0</formula>
    </cfRule>
    <cfRule type="cellIs" dxfId="7157" priority="1203" stopIfTrue="1" operator="between">
      <formula>80.1</formula>
      <formula>100</formula>
    </cfRule>
    <cfRule type="cellIs" dxfId="7156" priority="1204" stopIfTrue="1" operator="between">
      <formula>35.1</formula>
      <formula>80</formula>
    </cfRule>
    <cfRule type="cellIs" dxfId="7155" priority="1205" stopIfTrue="1" operator="between">
      <formula>14.1</formula>
      <formula>35</formula>
    </cfRule>
    <cfRule type="cellIs" dxfId="7154" priority="1206" stopIfTrue="1" operator="between">
      <formula>5.1</formula>
      <formula>14</formula>
    </cfRule>
    <cfRule type="cellIs" dxfId="7153" priority="1207" stopIfTrue="1" operator="between">
      <formula>0</formula>
      <formula>5</formula>
    </cfRule>
    <cfRule type="containsBlanks" dxfId="7152" priority="1208" stopIfTrue="1">
      <formula>LEN(TRIM(E245))=0</formula>
    </cfRule>
  </conditionalFormatting>
  <conditionalFormatting sqref="E252:P252">
    <cfRule type="containsBlanks" dxfId="7151" priority="1195" stopIfTrue="1">
      <formula>LEN(TRIM(E252))=0</formula>
    </cfRule>
    <cfRule type="cellIs" dxfId="7150" priority="1196" stopIfTrue="1" operator="between">
      <formula>80.1</formula>
      <formula>100</formula>
    </cfRule>
    <cfRule type="cellIs" dxfId="7149" priority="1197" stopIfTrue="1" operator="between">
      <formula>35.1</formula>
      <formula>80</formula>
    </cfRule>
    <cfRule type="cellIs" dxfId="7148" priority="1198" stopIfTrue="1" operator="between">
      <formula>14.1</formula>
      <formula>35</formula>
    </cfRule>
    <cfRule type="cellIs" dxfId="7147" priority="1199" stopIfTrue="1" operator="between">
      <formula>5.1</formula>
      <formula>14</formula>
    </cfRule>
    <cfRule type="cellIs" dxfId="7146" priority="1200" stopIfTrue="1" operator="between">
      <formula>0</formula>
      <formula>5</formula>
    </cfRule>
    <cfRule type="containsBlanks" dxfId="7145" priority="1201" stopIfTrue="1">
      <formula>LEN(TRIM(E252))=0</formula>
    </cfRule>
  </conditionalFormatting>
  <conditionalFormatting sqref="R253:R254">
    <cfRule type="cellIs" dxfId="7144" priority="1194" stopIfTrue="1" operator="equal">
      <formula>"NO"</formula>
    </cfRule>
  </conditionalFormatting>
  <conditionalFormatting sqref="S253:S254">
    <cfRule type="cellIs" dxfId="7143" priority="1193" stopIfTrue="1" operator="equal">
      <formula>"INVIABLE SANITARIAMENTE"</formula>
    </cfRule>
  </conditionalFormatting>
  <conditionalFormatting sqref="E253:Q254">
    <cfRule type="containsBlanks" dxfId="7142" priority="1186" stopIfTrue="1">
      <formula>LEN(TRIM(E253))=0</formula>
    </cfRule>
    <cfRule type="cellIs" dxfId="7141" priority="1187" stopIfTrue="1" operator="between">
      <formula>80.1</formula>
      <formula>100</formula>
    </cfRule>
    <cfRule type="cellIs" dxfId="7140" priority="1188" stopIfTrue="1" operator="between">
      <formula>35.1</formula>
      <formula>80</formula>
    </cfRule>
    <cfRule type="cellIs" dxfId="7139" priority="1189" stopIfTrue="1" operator="between">
      <formula>14.1</formula>
      <formula>35</formula>
    </cfRule>
    <cfRule type="cellIs" dxfId="7138" priority="1190" stopIfTrue="1" operator="between">
      <formula>5.1</formula>
      <formula>14</formula>
    </cfRule>
    <cfRule type="cellIs" dxfId="7137" priority="1191" stopIfTrue="1" operator="between">
      <formula>0</formula>
      <formula>5</formula>
    </cfRule>
    <cfRule type="containsBlanks" dxfId="7136" priority="1192" stopIfTrue="1">
      <formula>LEN(TRIM(E253))=0</formula>
    </cfRule>
  </conditionalFormatting>
  <conditionalFormatting sqref="S253:S254">
    <cfRule type="containsText" dxfId="7135" priority="1181" stopIfTrue="1" operator="containsText" text="INVIABLE SANITARIAMENTE">
      <formula>NOT(ISERROR(SEARCH("INVIABLE SANITARIAMENTE",S253)))</formula>
    </cfRule>
    <cfRule type="containsText" dxfId="7134" priority="1182" stopIfTrue="1" operator="containsText" text="ALTO">
      <formula>NOT(ISERROR(SEARCH("ALTO",S253)))</formula>
    </cfRule>
    <cfRule type="containsText" dxfId="7133" priority="1183" stopIfTrue="1" operator="containsText" text="MEDIO">
      <formula>NOT(ISERROR(SEARCH("MEDIO",S253)))</formula>
    </cfRule>
    <cfRule type="containsText" dxfId="7132" priority="1184" stopIfTrue="1" operator="containsText" text="BAJO">
      <formula>NOT(ISERROR(SEARCH("BAJO",S253)))</formula>
    </cfRule>
    <cfRule type="containsText" dxfId="7131" priority="1185" stopIfTrue="1" operator="containsText" text="SIN RIESGO">
      <formula>NOT(ISERROR(SEARCH("SIN RIESGO",S253)))</formula>
    </cfRule>
  </conditionalFormatting>
  <conditionalFormatting sqref="S253:S254">
    <cfRule type="containsText" dxfId="7130" priority="1180" stopIfTrue="1" operator="containsText" text="SIN RIESGO">
      <formula>NOT(ISERROR(SEARCH("SIN RIESGO",S253)))</formula>
    </cfRule>
  </conditionalFormatting>
  <conditionalFormatting sqref="E255:P259">
    <cfRule type="containsBlanks" dxfId="7129" priority="1173" stopIfTrue="1">
      <formula>LEN(TRIM(E255))=0</formula>
    </cfRule>
    <cfRule type="cellIs" dxfId="7128" priority="1174" stopIfTrue="1" operator="between">
      <formula>80.1</formula>
      <formula>100</formula>
    </cfRule>
    <cfRule type="cellIs" dxfId="7127" priority="1175" stopIfTrue="1" operator="between">
      <formula>35.1</formula>
      <formula>80</formula>
    </cfRule>
    <cfRule type="cellIs" dxfId="7126" priority="1176" stopIfTrue="1" operator="between">
      <formula>14.1</formula>
      <formula>35</formula>
    </cfRule>
    <cfRule type="cellIs" dxfId="7125" priority="1177" stopIfTrue="1" operator="between">
      <formula>5.1</formula>
      <formula>14</formula>
    </cfRule>
    <cfRule type="cellIs" dxfId="7124" priority="1178" stopIfTrue="1" operator="between">
      <formula>0</formula>
      <formula>5</formula>
    </cfRule>
    <cfRule type="containsBlanks" dxfId="7123" priority="1179" stopIfTrue="1">
      <formula>LEN(TRIM(E255))=0</formula>
    </cfRule>
  </conditionalFormatting>
  <conditionalFormatting sqref="R264:R265">
    <cfRule type="cellIs" dxfId="7122" priority="1172" stopIfTrue="1" operator="equal">
      <formula>"NO"</formula>
    </cfRule>
  </conditionalFormatting>
  <conditionalFormatting sqref="S264:S265">
    <cfRule type="cellIs" dxfId="7121" priority="1171" stopIfTrue="1" operator="equal">
      <formula>"INVIABLE SANITARIAMENTE"</formula>
    </cfRule>
  </conditionalFormatting>
  <conditionalFormatting sqref="E264:Q265">
    <cfRule type="containsBlanks" dxfId="7120" priority="1164" stopIfTrue="1">
      <formula>LEN(TRIM(E264))=0</formula>
    </cfRule>
    <cfRule type="cellIs" dxfId="7119" priority="1165" stopIfTrue="1" operator="between">
      <formula>80.1</formula>
      <formula>100</formula>
    </cfRule>
    <cfRule type="cellIs" dxfId="7118" priority="1166" stopIfTrue="1" operator="between">
      <formula>35.1</formula>
      <formula>80</formula>
    </cfRule>
    <cfRule type="cellIs" dxfId="7117" priority="1167" stopIfTrue="1" operator="between">
      <formula>14.1</formula>
      <formula>35</formula>
    </cfRule>
    <cfRule type="cellIs" dxfId="7116" priority="1168" stopIfTrue="1" operator="between">
      <formula>5.1</formula>
      <formula>14</formula>
    </cfRule>
    <cfRule type="cellIs" dxfId="7115" priority="1169" stopIfTrue="1" operator="between">
      <formula>0</formula>
      <formula>5</formula>
    </cfRule>
    <cfRule type="containsBlanks" dxfId="7114" priority="1170" stopIfTrue="1">
      <formula>LEN(TRIM(E264))=0</formula>
    </cfRule>
  </conditionalFormatting>
  <conditionalFormatting sqref="S264:S265">
    <cfRule type="containsText" dxfId="7113" priority="1159" stopIfTrue="1" operator="containsText" text="INVIABLE SANITARIAMENTE">
      <formula>NOT(ISERROR(SEARCH("INVIABLE SANITARIAMENTE",S264)))</formula>
    </cfRule>
    <cfRule type="containsText" dxfId="7112" priority="1160" stopIfTrue="1" operator="containsText" text="ALTO">
      <formula>NOT(ISERROR(SEARCH("ALTO",S264)))</formula>
    </cfRule>
    <cfRule type="containsText" dxfId="7111" priority="1161" stopIfTrue="1" operator="containsText" text="MEDIO">
      <formula>NOT(ISERROR(SEARCH("MEDIO",S264)))</formula>
    </cfRule>
    <cfRule type="containsText" dxfId="7110" priority="1162" stopIfTrue="1" operator="containsText" text="BAJO">
      <formula>NOT(ISERROR(SEARCH("BAJO",S264)))</formula>
    </cfRule>
    <cfRule type="containsText" dxfId="7109" priority="1163" stopIfTrue="1" operator="containsText" text="SIN RIESGO">
      <formula>NOT(ISERROR(SEARCH("SIN RIESGO",S264)))</formula>
    </cfRule>
  </conditionalFormatting>
  <conditionalFormatting sqref="S264:S265">
    <cfRule type="containsText" dxfId="7108" priority="1158" stopIfTrue="1" operator="containsText" text="SIN RIESGO">
      <formula>NOT(ISERROR(SEARCH("SIN RIESGO",S264)))</formula>
    </cfRule>
  </conditionalFormatting>
  <conditionalFormatting sqref="E260:P260">
    <cfRule type="containsBlanks" dxfId="7107" priority="1151" stopIfTrue="1">
      <formula>LEN(TRIM(E260))=0</formula>
    </cfRule>
    <cfRule type="cellIs" dxfId="7106" priority="1152" stopIfTrue="1" operator="between">
      <formula>80.1</formula>
      <formula>100</formula>
    </cfRule>
    <cfRule type="cellIs" dxfId="7105" priority="1153" stopIfTrue="1" operator="between">
      <formula>35.1</formula>
      <formula>80</formula>
    </cfRule>
    <cfRule type="cellIs" dxfId="7104" priority="1154" stopIfTrue="1" operator="between">
      <formula>14.1</formula>
      <formula>35</formula>
    </cfRule>
    <cfRule type="cellIs" dxfId="7103" priority="1155" stopIfTrue="1" operator="between">
      <formula>5.1</formula>
      <formula>14</formula>
    </cfRule>
    <cfRule type="cellIs" dxfId="7102" priority="1156" stopIfTrue="1" operator="between">
      <formula>0</formula>
      <formula>5</formula>
    </cfRule>
    <cfRule type="containsBlanks" dxfId="7101" priority="1157" stopIfTrue="1">
      <formula>LEN(TRIM(E260))=0</formula>
    </cfRule>
  </conditionalFormatting>
  <conditionalFormatting sqref="R266">
    <cfRule type="cellIs" dxfId="7100" priority="1150" stopIfTrue="1" operator="equal">
      <formula>"NO"</formula>
    </cfRule>
  </conditionalFormatting>
  <conditionalFormatting sqref="S266">
    <cfRule type="cellIs" dxfId="7099" priority="1149" stopIfTrue="1" operator="equal">
      <formula>"INVIABLE SANITARIAMENTE"</formula>
    </cfRule>
  </conditionalFormatting>
  <conditionalFormatting sqref="E266:Q266">
    <cfRule type="containsBlanks" dxfId="7098" priority="1142" stopIfTrue="1">
      <formula>LEN(TRIM(E266))=0</formula>
    </cfRule>
    <cfRule type="cellIs" dxfId="7097" priority="1143" stopIfTrue="1" operator="between">
      <formula>80.1</formula>
      <formula>100</formula>
    </cfRule>
    <cfRule type="cellIs" dxfId="7096" priority="1144" stopIfTrue="1" operator="between">
      <formula>35.1</formula>
      <formula>80</formula>
    </cfRule>
    <cfRule type="cellIs" dxfId="7095" priority="1145" stopIfTrue="1" operator="between">
      <formula>14.1</formula>
      <formula>35</formula>
    </cfRule>
    <cfRule type="cellIs" dxfId="7094" priority="1146" stopIfTrue="1" operator="between">
      <formula>5.1</formula>
      <formula>14</formula>
    </cfRule>
    <cfRule type="cellIs" dxfId="7093" priority="1147" stopIfTrue="1" operator="between">
      <formula>0</formula>
      <formula>5</formula>
    </cfRule>
    <cfRule type="containsBlanks" dxfId="7092" priority="1148" stopIfTrue="1">
      <formula>LEN(TRIM(E266))=0</formula>
    </cfRule>
  </conditionalFormatting>
  <conditionalFormatting sqref="S266">
    <cfRule type="containsText" dxfId="7091" priority="1137" stopIfTrue="1" operator="containsText" text="INVIABLE SANITARIAMENTE">
      <formula>NOT(ISERROR(SEARCH("INVIABLE SANITARIAMENTE",S266)))</formula>
    </cfRule>
    <cfRule type="containsText" dxfId="7090" priority="1138" stopIfTrue="1" operator="containsText" text="ALTO">
      <formula>NOT(ISERROR(SEARCH("ALTO",S266)))</formula>
    </cfRule>
    <cfRule type="containsText" dxfId="7089" priority="1139" stopIfTrue="1" operator="containsText" text="MEDIO">
      <formula>NOT(ISERROR(SEARCH("MEDIO",S266)))</formula>
    </cfRule>
    <cfRule type="containsText" dxfId="7088" priority="1140" stopIfTrue="1" operator="containsText" text="BAJO">
      <formula>NOT(ISERROR(SEARCH("BAJO",S266)))</formula>
    </cfRule>
    <cfRule type="containsText" dxfId="7087" priority="1141" stopIfTrue="1" operator="containsText" text="SIN RIESGO">
      <formula>NOT(ISERROR(SEARCH("SIN RIESGO",S266)))</formula>
    </cfRule>
  </conditionalFormatting>
  <conditionalFormatting sqref="S266">
    <cfRule type="containsText" dxfId="7086" priority="1136" stopIfTrue="1" operator="containsText" text="SIN RIESGO">
      <formula>NOT(ISERROR(SEARCH("SIN RIESGO",S266)))</formula>
    </cfRule>
  </conditionalFormatting>
  <conditionalFormatting sqref="E261:P261">
    <cfRule type="containsBlanks" dxfId="7085" priority="1129" stopIfTrue="1">
      <formula>LEN(TRIM(E261))=0</formula>
    </cfRule>
    <cfRule type="cellIs" dxfId="7084" priority="1130" stopIfTrue="1" operator="between">
      <formula>80.1</formula>
      <formula>100</formula>
    </cfRule>
    <cfRule type="cellIs" dxfId="7083" priority="1131" stopIfTrue="1" operator="between">
      <formula>35.1</formula>
      <formula>80</formula>
    </cfRule>
    <cfRule type="cellIs" dxfId="7082" priority="1132" stopIfTrue="1" operator="between">
      <formula>14.1</formula>
      <formula>35</formula>
    </cfRule>
    <cfRule type="cellIs" dxfId="7081" priority="1133" stopIfTrue="1" operator="between">
      <formula>5.1</formula>
      <formula>14</formula>
    </cfRule>
    <cfRule type="cellIs" dxfId="7080" priority="1134" stopIfTrue="1" operator="between">
      <formula>0</formula>
      <formula>5</formula>
    </cfRule>
    <cfRule type="containsBlanks" dxfId="7079" priority="1135" stopIfTrue="1">
      <formula>LEN(TRIM(E261))=0</formula>
    </cfRule>
  </conditionalFormatting>
  <conditionalFormatting sqref="E262:P263">
    <cfRule type="containsBlanks" dxfId="7078" priority="1122" stopIfTrue="1">
      <formula>LEN(TRIM(E262))=0</formula>
    </cfRule>
    <cfRule type="cellIs" dxfId="7077" priority="1123" stopIfTrue="1" operator="between">
      <formula>80.1</formula>
      <formula>100</formula>
    </cfRule>
    <cfRule type="cellIs" dxfId="7076" priority="1124" stopIfTrue="1" operator="between">
      <formula>35.1</formula>
      <formula>80</formula>
    </cfRule>
    <cfRule type="cellIs" dxfId="7075" priority="1125" stopIfTrue="1" operator="between">
      <formula>14.1</formula>
      <formula>35</formula>
    </cfRule>
    <cfRule type="cellIs" dxfId="7074" priority="1126" stopIfTrue="1" operator="between">
      <formula>5.1</formula>
      <formula>14</formula>
    </cfRule>
    <cfRule type="cellIs" dxfId="7073" priority="1127" stopIfTrue="1" operator="between">
      <formula>0</formula>
      <formula>5</formula>
    </cfRule>
    <cfRule type="containsBlanks" dxfId="7072" priority="1128" stopIfTrue="1">
      <formula>LEN(TRIM(E262))=0</formula>
    </cfRule>
  </conditionalFormatting>
  <conditionalFormatting sqref="R267:R268">
    <cfRule type="cellIs" dxfId="7071" priority="1121" stopIfTrue="1" operator="equal">
      <formula>"NO"</formula>
    </cfRule>
  </conditionalFormatting>
  <conditionalFormatting sqref="S267:S268">
    <cfRule type="cellIs" dxfId="7070" priority="1120" stopIfTrue="1" operator="equal">
      <formula>"INVIABLE SANITARIAMENTE"</formula>
    </cfRule>
  </conditionalFormatting>
  <conditionalFormatting sqref="E267:Q268">
    <cfRule type="containsBlanks" dxfId="7069" priority="1113" stopIfTrue="1">
      <formula>LEN(TRIM(E267))=0</formula>
    </cfRule>
    <cfRule type="cellIs" dxfId="7068" priority="1114" stopIfTrue="1" operator="between">
      <formula>80.1</formula>
      <formula>100</formula>
    </cfRule>
    <cfRule type="cellIs" dxfId="7067" priority="1115" stopIfTrue="1" operator="between">
      <formula>35.1</formula>
      <formula>80</formula>
    </cfRule>
    <cfRule type="cellIs" dxfId="7066" priority="1116" stopIfTrue="1" operator="between">
      <formula>14.1</formula>
      <formula>35</formula>
    </cfRule>
    <cfRule type="cellIs" dxfId="7065" priority="1117" stopIfTrue="1" operator="between">
      <formula>5.1</formula>
      <formula>14</formula>
    </cfRule>
    <cfRule type="cellIs" dxfId="7064" priority="1118" stopIfTrue="1" operator="between">
      <formula>0</formula>
      <formula>5</formula>
    </cfRule>
    <cfRule type="containsBlanks" dxfId="7063" priority="1119" stopIfTrue="1">
      <formula>LEN(TRIM(E267))=0</formula>
    </cfRule>
  </conditionalFormatting>
  <conditionalFormatting sqref="S267:S268">
    <cfRule type="containsText" dxfId="7062" priority="1108" stopIfTrue="1" operator="containsText" text="INVIABLE SANITARIAMENTE">
      <formula>NOT(ISERROR(SEARCH("INVIABLE SANITARIAMENTE",S267)))</formula>
    </cfRule>
    <cfRule type="containsText" dxfId="7061" priority="1109" stopIfTrue="1" operator="containsText" text="ALTO">
      <formula>NOT(ISERROR(SEARCH("ALTO",S267)))</formula>
    </cfRule>
    <cfRule type="containsText" dxfId="7060" priority="1110" stopIfTrue="1" operator="containsText" text="MEDIO">
      <formula>NOT(ISERROR(SEARCH("MEDIO",S267)))</formula>
    </cfRule>
    <cfRule type="containsText" dxfId="7059" priority="1111" stopIfTrue="1" operator="containsText" text="BAJO">
      <formula>NOT(ISERROR(SEARCH("BAJO",S267)))</formula>
    </cfRule>
    <cfRule type="containsText" dxfId="7058" priority="1112" stopIfTrue="1" operator="containsText" text="SIN RIESGO">
      <formula>NOT(ISERROR(SEARCH("SIN RIESGO",S267)))</formula>
    </cfRule>
  </conditionalFormatting>
  <conditionalFormatting sqref="S267:S268">
    <cfRule type="containsText" dxfId="7057" priority="1107" stopIfTrue="1" operator="containsText" text="SIN RIESGO">
      <formula>NOT(ISERROR(SEARCH("SIN RIESGO",S267)))</formula>
    </cfRule>
  </conditionalFormatting>
  <conditionalFormatting sqref="P278 P285 P287 J277:P277 E300 E291 E274:E275 E272 N296:P296 E296:F296 H296:L296 H294:I294 E294:F294 G291:N291 F277:G277 H273:H275 G274:G275 E269:P269 E293:P293 G272:J272 K274:P274 O272 E278:N278 G300:P300 E295:P295 E287:N287 K294:P294 E288:P290 K275:L275 E297:P299 E285:G285 E292:N292 E271:P271 E286:P286 F270:P270 E279:P281 P291:P292 I285:N285">
    <cfRule type="containsBlanks" dxfId="7056" priority="1100" stopIfTrue="1">
      <formula>LEN(TRIM(E269))=0</formula>
    </cfRule>
    <cfRule type="cellIs" dxfId="7055" priority="1101" stopIfTrue="1" operator="between">
      <formula>80.1</formula>
      <formula>100</formula>
    </cfRule>
    <cfRule type="cellIs" dxfId="7054" priority="1102" stopIfTrue="1" operator="between">
      <formula>35.1</formula>
      <formula>80</formula>
    </cfRule>
    <cfRule type="cellIs" dxfId="7053" priority="1103" stopIfTrue="1" operator="between">
      <formula>14.1</formula>
      <formula>35</formula>
    </cfRule>
    <cfRule type="cellIs" dxfId="7052" priority="1104" stopIfTrue="1" operator="between">
      <formula>5.1</formula>
      <formula>14</formula>
    </cfRule>
    <cfRule type="cellIs" dxfId="7051" priority="1105" stopIfTrue="1" operator="between">
      <formula>0</formula>
      <formula>5</formula>
    </cfRule>
    <cfRule type="containsBlanks" dxfId="7050" priority="1106" stopIfTrue="1">
      <formula>LEN(TRIM(E269))=0</formula>
    </cfRule>
  </conditionalFormatting>
  <conditionalFormatting sqref="I274">
    <cfRule type="containsBlanks" dxfId="7049" priority="1093" stopIfTrue="1">
      <formula>LEN(TRIM(I274))=0</formula>
    </cfRule>
    <cfRule type="cellIs" dxfId="7048" priority="1094" stopIfTrue="1" operator="between">
      <formula>80.1</formula>
      <formula>100</formula>
    </cfRule>
    <cfRule type="cellIs" dxfId="7047" priority="1095" stopIfTrue="1" operator="between">
      <formula>35.1</formula>
      <formula>80</formula>
    </cfRule>
    <cfRule type="cellIs" dxfId="7046" priority="1096" stopIfTrue="1" operator="between">
      <formula>14.1</formula>
      <formula>35</formula>
    </cfRule>
    <cfRule type="cellIs" dxfId="7045" priority="1097" stopIfTrue="1" operator="between">
      <formula>5.1</formula>
      <formula>14</formula>
    </cfRule>
    <cfRule type="cellIs" dxfId="7044" priority="1098" stopIfTrue="1" operator="between">
      <formula>0</formula>
      <formula>5</formula>
    </cfRule>
    <cfRule type="containsBlanks" dxfId="7043" priority="1099" stopIfTrue="1">
      <formula>LEN(TRIM(I274))=0</formula>
    </cfRule>
  </conditionalFormatting>
  <conditionalFormatting sqref="E273">
    <cfRule type="containsBlanks" dxfId="7042" priority="1086" stopIfTrue="1">
      <formula>LEN(TRIM(E273))=0</formula>
    </cfRule>
    <cfRule type="cellIs" dxfId="7041" priority="1087" stopIfTrue="1" operator="between">
      <formula>80.1</formula>
      <formula>100</formula>
    </cfRule>
    <cfRule type="cellIs" dxfId="7040" priority="1088" stopIfTrue="1" operator="between">
      <formula>35.1</formula>
      <formula>80</formula>
    </cfRule>
    <cfRule type="cellIs" dxfId="7039" priority="1089" stopIfTrue="1" operator="between">
      <formula>14.1</formula>
      <formula>35</formula>
    </cfRule>
    <cfRule type="cellIs" dxfId="7038" priority="1090" stopIfTrue="1" operator="between">
      <formula>5.1</formula>
      <formula>14</formula>
    </cfRule>
    <cfRule type="cellIs" dxfId="7037" priority="1091" stopIfTrue="1" operator="between">
      <formula>0</formula>
      <formula>5</formula>
    </cfRule>
    <cfRule type="containsBlanks" dxfId="7036" priority="1092" stopIfTrue="1">
      <formula>LEN(TRIM(E273))=0</formula>
    </cfRule>
  </conditionalFormatting>
  <conditionalFormatting sqref="F272:F273">
    <cfRule type="containsBlanks" dxfId="7035" priority="1079" stopIfTrue="1">
      <formula>LEN(TRIM(F272))=0</formula>
    </cfRule>
    <cfRule type="cellIs" dxfId="7034" priority="1080" stopIfTrue="1" operator="between">
      <formula>80.1</formula>
      <formula>100</formula>
    </cfRule>
    <cfRule type="cellIs" dxfId="7033" priority="1081" stopIfTrue="1" operator="between">
      <formula>35.1</formula>
      <formula>80</formula>
    </cfRule>
    <cfRule type="cellIs" dxfId="7032" priority="1082" stopIfTrue="1" operator="between">
      <formula>14.1</formula>
      <formula>35</formula>
    </cfRule>
    <cfRule type="cellIs" dxfId="7031" priority="1083" stopIfTrue="1" operator="between">
      <formula>5.1</formula>
      <formula>14</formula>
    </cfRule>
    <cfRule type="cellIs" dxfId="7030" priority="1084" stopIfTrue="1" operator="between">
      <formula>0</formula>
      <formula>5</formula>
    </cfRule>
    <cfRule type="containsBlanks" dxfId="7029" priority="1085" stopIfTrue="1">
      <formula>LEN(TRIM(F272))=0</formula>
    </cfRule>
  </conditionalFormatting>
  <conditionalFormatting sqref="I273">
    <cfRule type="containsBlanks" dxfId="7028" priority="1072" stopIfTrue="1">
      <formula>LEN(TRIM(I273))=0</formula>
    </cfRule>
    <cfRule type="cellIs" dxfId="7027" priority="1073" stopIfTrue="1" operator="between">
      <formula>80.1</formula>
      <formula>100</formula>
    </cfRule>
    <cfRule type="cellIs" dxfId="7026" priority="1074" stopIfTrue="1" operator="between">
      <formula>35.1</formula>
      <formula>80</formula>
    </cfRule>
    <cfRule type="cellIs" dxfId="7025" priority="1075" stopIfTrue="1" operator="between">
      <formula>14.1</formula>
      <formula>35</formula>
    </cfRule>
    <cfRule type="cellIs" dxfId="7024" priority="1076" stopIfTrue="1" operator="between">
      <formula>5.1</formula>
      <formula>14</formula>
    </cfRule>
    <cfRule type="cellIs" dxfId="7023" priority="1077" stopIfTrue="1" operator="between">
      <formula>0</formula>
      <formula>5</formula>
    </cfRule>
    <cfRule type="containsBlanks" dxfId="7022" priority="1078" stopIfTrue="1">
      <formula>LEN(TRIM(I273))=0</formula>
    </cfRule>
  </conditionalFormatting>
  <conditionalFormatting sqref="G273">
    <cfRule type="containsBlanks" dxfId="7021" priority="1065" stopIfTrue="1">
      <formula>LEN(TRIM(G273))=0</formula>
    </cfRule>
    <cfRule type="cellIs" dxfId="7020" priority="1066" stopIfTrue="1" operator="between">
      <formula>80.1</formula>
      <formula>100</formula>
    </cfRule>
    <cfRule type="cellIs" dxfId="7019" priority="1067" stopIfTrue="1" operator="between">
      <formula>35.1</formula>
      <formula>80</formula>
    </cfRule>
    <cfRule type="cellIs" dxfId="7018" priority="1068" stopIfTrue="1" operator="between">
      <formula>14.1</formula>
      <formula>35</formula>
    </cfRule>
    <cfRule type="cellIs" dxfId="7017" priority="1069" stopIfTrue="1" operator="between">
      <formula>5.1</formula>
      <formula>14</formula>
    </cfRule>
    <cfRule type="cellIs" dxfId="7016" priority="1070" stopIfTrue="1" operator="between">
      <formula>0</formula>
      <formula>5</formula>
    </cfRule>
    <cfRule type="containsBlanks" dxfId="7015" priority="1071" stopIfTrue="1">
      <formula>LEN(TRIM(G273))=0</formula>
    </cfRule>
  </conditionalFormatting>
  <conditionalFormatting sqref="O278">
    <cfRule type="containsBlanks" dxfId="7014" priority="1058" stopIfTrue="1">
      <formula>LEN(TRIM(O278))=0</formula>
    </cfRule>
    <cfRule type="cellIs" dxfId="7013" priority="1059" stopIfTrue="1" operator="between">
      <formula>80.1</formula>
      <formula>100</formula>
    </cfRule>
    <cfRule type="cellIs" dxfId="7012" priority="1060" stopIfTrue="1" operator="between">
      <formula>35.1</formula>
      <formula>80</formula>
    </cfRule>
    <cfRule type="cellIs" dxfId="7011" priority="1061" stopIfTrue="1" operator="between">
      <formula>14.1</formula>
      <formula>35</formula>
    </cfRule>
    <cfRule type="cellIs" dxfId="7010" priority="1062" stopIfTrue="1" operator="between">
      <formula>5.1</formula>
      <formula>14</formula>
    </cfRule>
    <cfRule type="cellIs" dxfId="7009" priority="1063" stopIfTrue="1" operator="between">
      <formula>0</formula>
      <formula>5</formula>
    </cfRule>
    <cfRule type="containsBlanks" dxfId="7008" priority="1064" stopIfTrue="1">
      <formula>LEN(TRIM(O278))=0</formula>
    </cfRule>
  </conditionalFormatting>
  <conditionalFormatting sqref="K272">
    <cfRule type="containsBlanks" dxfId="7007" priority="1051" stopIfTrue="1">
      <formula>LEN(TRIM(K272))=0</formula>
    </cfRule>
    <cfRule type="cellIs" dxfId="7006" priority="1052" stopIfTrue="1" operator="between">
      <formula>80.1</formula>
      <formula>100</formula>
    </cfRule>
    <cfRule type="cellIs" dxfId="7005" priority="1053" stopIfTrue="1" operator="between">
      <formula>35.1</formula>
      <formula>80</formula>
    </cfRule>
    <cfRule type="cellIs" dxfId="7004" priority="1054" stopIfTrue="1" operator="between">
      <formula>14.1</formula>
      <formula>35</formula>
    </cfRule>
    <cfRule type="cellIs" dxfId="7003" priority="1055" stopIfTrue="1" operator="between">
      <formula>5.1</formula>
      <formula>14</formula>
    </cfRule>
    <cfRule type="cellIs" dxfId="7002" priority="1056" stopIfTrue="1" operator="between">
      <formula>0</formula>
      <formula>5</formula>
    </cfRule>
    <cfRule type="containsBlanks" dxfId="7001" priority="1057" stopIfTrue="1">
      <formula>LEN(TRIM(K272))=0</formula>
    </cfRule>
  </conditionalFormatting>
  <conditionalFormatting sqref="F291">
    <cfRule type="containsBlanks" dxfId="7000" priority="1044" stopIfTrue="1">
      <formula>LEN(TRIM(F291))=0</formula>
    </cfRule>
    <cfRule type="cellIs" dxfId="6999" priority="1045" stopIfTrue="1" operator="between">
      <formula>80.1</formula>
      <formula>100</formula>
    </cfRule>
    <cfRule type="cellIs" dxfId="6998" priority="1046" stopIfTrue="1" operator="between">
      <formula>35.1</formula>
      <formula>80</formula>
    </cfRule>
    <cfRule type="cellIs" dxfId="6997" priority="1047" stopIfTrue="1" operator="between">
      <formula>14.1</formula>
      <formula>35</formula>
    </cfRule>
    <cfRule type="cellIs" dxfId="6996" priority="1048" stopIfTrue="1" operator="between">
      <formula>5.1</formula>
      <formula>14</formula>
    </cfRule>
    <cfRule type="cellIs" dxfId="6995" priority="1049" stopIfTrue="1" operator="between">
      <formula>0</formula>
      <formula>5</formula>
    </cfRule>
    <cfRule type="containsBlanks" dxfId="6994" priority="1050" stopIfTrue="1">
      <formula>LEN(TRIM(F291))=0</formula>
    </cfRule>
  </conditionalFormatting>
  <conditionalFormatting sqref="I277">
    <cfRule type="containsBlanks" dxfId="6993" priority="1037" stopIfTrue="1">
      <formula>LEN(TRIM(I277))=0</formula>
    </cfRule>
    <cfRule type="cellIs" dxfId="6992" priority="1038" stopIfTrue="1" operator="between">
      <formula>80.1</formula>
      <formula>100</formula>
    </cfRule>
    <cfRule type="cellIs" dxfId="6991" priority="1039" stopIfTrue="1" operator="between">
      <formula>35.1</formula>
      <formula>80</formula>
    </cfRule>
    <cfRule type="cellIs" dxfId="6990" priority="1040" stopIfTrue="1" operator="between">
      <formula>14.1</formula>
      <formula>35</formula>
    </cfRule>
    <cfRule type="cellIs" dxfId="6989" priority="1041" stopIfTrue="1" operator="between">
      <formula>5.1</formula>
      <formula>14</formula>
    </cfRule>
    <cfRule type="cellIs" dxfId="6988" priority="1042" stopIfTrue="1" operator="between">
      <formula>0</formula>
      <formula>5</formula>
    </cfRule>
    <cfRule type="containsBlanks" dxfId="6987" priority="1043" stopIfTrue="1">
      <formula>LEN(TRIM(I277))=0</formula>
    </cfRule>
  </conditionalFormatting>
  <conditionalFormatting sqref="F274">
    <cfRule type="containsBlanks" dxfId="6986" priority="1030" stopIfTrue="1">
      <formula>LEN(TRIM(F274))=0</formula>
    </cfRule>
    <cfRule type="cellIs" dxfId="6985" priority="1031" stopIfTrue="1" operator="between">
      <formula>80.1</formula>
      <formula>100</formula>
    </cfRule>
    <cfRule type="cellIs" dxfId="6984" priority="1032" stopIfTrue="1" operator="between">
      <formula>35.1</formula>
      <formula>80</formula>
    </cfRule>
    <cfRule type="cellIs" dxfId="6983" priority="1033" stopIfTrue="1" operator="between">
      <formula>14.1</formula>
      <formula>35</formula>
    </cfRule>
    <cfRule type="cellIs" dxfId="6982" priority="1034" stopIfTrue="1" operator="between">
      <formula>5.1</formula>
      <formula>14</formula>
    </cfRule>
    <cfRule type="cellIs" dxfId="6981" priority="1035" stopIfTrue="1" operator="between">
      <formula>0</formula>
      <formula>5</formula>
    </cfRule>
    <cfRule type="containsBlanks" dxfId="6980" priority="1036" stopIfTrue="1">
      <formula>LEN(TRIM(F274))=0</formula>
    </cfRule>
  </conditionalFormatting>
  <conditionalFormatting sqref="J274">
    <cfRule type="containsBlanks" dxfId="6979" priority="1023" stopIfTrue="1">
      <formula>LEN(TRIM(J274))=0</formula>
    </cfRule>
    <cfRule type="cellIs" dxfId="6978" priority="1024" stopIfTrue="1" operator="between">
      <formula>80.1</formula>
      <formula>100</formula>
    </cfRule>
    <cfRule type="cellIs" dxfId="6977" priority="1025" stopIfTrue="1" operator="between">
      <formula>35.1</formula>
      <formula>80</formula>
    </cfRule>
    <cfRule type="cellIs" dxfId="6976" priority="1026" stopIfTrue="1" operator="between">
      <formula>14.1</formula>
      <formula>35</formula>
    </cfRule>
    <cfRule type="cellIs" dxfId="6975" priority="1027" stopIfTrue="1" operator="between">
      <formula>5.1</formula>
      <formula>14</formula>
    </cfRule>
    <cfRule type="cellIs" dxfId="6974" priority="1028" stopIfTrue="1" operator="between">
      <formula>0</formula>
      <formula>5</formula>
    </cfRule>
    <cfRule type="containsBlanks" dxfId="6973" priority="1029" stopIfTrue="1">
      <formula>LEN(TRIM(J274))=0</formula>
    </cfRule>
  </conditionalFormatting>
  <conditionalFormatting sqref="F300">
    <cfRule type="containsBlanks" dxfId="6972" priority="1016" stopIfTrue="1">
      <formula>LEN(TRIM(F300))=0</formula>
    </cfRule>
    <cfRule type="cellIs" dxfId="6971" priority="1017" stopIfTrue="1" operator="between">
      <formula>80.1</formula>
      <formula>100</formula>
    </cfRule>
    <cfRule type="cellIs" dxfId="6970" priority="1018" stopIfTrue="1" operator="between">
      <formula>35.1</formula>
      <formula>80</formula>
    </cfRule>
    <cfRule type="cellIs" dxfId="6969" priority="1019" stopIfTrue="1" operator="between">
      <formula>14.1</formula>
      <formula>35</formula>
    </cfRule>
    <cfRule type="cellIs" dxfId="6968" priority="1020" stopIfTrue="1" operator="between">
      <formula>5.1</formula>
      <formula>14</formula>
    </cfRule>
    <cfRule type="cellIs" dxfId="6967" priority="1021" stopIfTrue="1" operator="between">
      <formula>0</formula>
      <formula>5</formula>
    </cfRule>
    <cfRule type="containsBlanks" dxfId="6966" priority="1022" stopIfTrue="1">
      <formula>LEN(TRIM(F300))=0</formula>
    </cfRule>
  </conditionalFormatting>
  <conditionalFormatting sqref="I275">
    <cfRule type="containsBlanks" dxfId="6965" priority="1009" stopIfTrue="1">
      <formula>LEN(TRIM(I275))=0</formula>
    </cfRule>
    <cfRule type="cellIs" dxfId="6964" priority="1010" stopIfTrue="1" operator="between">
      <formula>80.1</formula>
      <formula>100</formula>
    </cfRule>
    <cfRule type="cellIs" dxfId="6963" priority="1011" stopIfTrue="1" operator="between">
      <formula>35.1</formula>
      <formula>80</formula>
    </cfRule>
    <cfRule type="cellIs" dxfId="6962" priority="1012" stopIfTrue="1" operator="between">
      <formula>14.1</formula>
      <formula>35</formula>
    </cfRule>
    <cfRule type="cellIs" dxfId="6961" priority="1013" stopIfTrue="1" operator="between">
      <formula>5.1</formula>
      <formula>14</formula>
    </cfRule>
    <cfRule type="cellIs" dxfId="6960" priority="1014" stopIfTrue="1" operator="between">
      <formula>0</formula>
      <formula>5</formula>
    </cfRule>
    <cfRule type="containsBlanks" dxfId="6959" priority="1015" stopIfTrue="1">
      <formula>LEN(TRIM(I275))=0</formula>
    </cfRule>
  </conditionalFormatting>
  <conditionalFormatting sqref="J275">
    <cfRule type="containsBlanks" dxfId="6958" priority="1002" stopIfTrue="1">
      <formula>LEN(TRIM(J275))=0</formula>
    </cfRule>
    <cfRule type="cellIs" dxfId="6957" priority="1003" stopIfTrue="1" operator="between">
      <formula>80.1</formula>
      <formula>100</formula>
    </cfRule>
    <cfRule type="cellIs" dxfId="6956" priority="1004" stopIfTrue="1" operator="between">
      <formula>35.1</formula>
      <formula>80</formula>
    </cfRule>
    <cfRule type="cellIs" dxfId="6955" priority="1005" stopIfTrue="1" operator="between">
      <formula>14.1</formula>
      <formula>35</formula>
    </cfRule>
    <cfRule type="cellIs" dxfId="6954" priority="1006" stopIfTrue="1" operator="between">
      <formula>5.1</formula>
      <formula>14</formula>
    </cfRule>
    <cfRule type="cellIs" dxfId="6953" priority="1007" stopIfTrue="1" operator="between">
      <formula>0</formula>
      <formula>5</formula>
    </cfRule>
    <cfRule type="containsBlanks" dxfId="6952" priority="1008" stopIfTrue="1">
      <formula>LEN(TRIM(J275))=0</formula>
    </cfRule>
  </conditionalFormatting>
  <conditionalFormatting sqref="G296">
    <cfRule type="containsBlanks" dxfId="6951" priority="995" stopIfTrue="1">
      <formula>LEN(TRIM(G296))=0</formula>
    </cfRule>
    <cfRule type="cellIs" dxfId="6950" priority="996" stopIfTrue="1" operator="between">
      <formula>80.1</formula>
      <formula>100</formula>
    </cfRule>
    <cfRule type="cellIs" dxfId="6949" priority="997" stopIfTrue="1" operator="between">
      <formula>35.1</formula>
      <formula>80</formula>
    </cfRule>
    <cfRule type="cellIs" dxfId="6948" priority="998" stopIfTrue="1" operator="between">
      <formula>14.1</formula>
      <formula>35</formula>
    </cfRule>
    <cfRule type="cellIs" dxfId="6947" priority="999" stopIfTrue="1" operator="between">
      <formula>5.1</formula>
      <formula>14</formula>
    </cfRule>
    <cfRule type="cellIs" dxfId="6946" priority="1000" stopIfTrue="1" operator="between">
      <formula>0</formula>
      <formula>5</formula>
    </cfRule>
    <cfRule type="containsBlanks" dxfId="6945" priority="1001" stopIfTrue="1">
      <formula>LEN(TRIM(G296))=0</formula>
    </cfRule>
  </conditionalFormatting>
  <conditionalFormatting sqref="L272">
    <cfRule type="containsBlanks" dxfId="6944" priority="988" stopIfTrue="1">
      <formula>LEN(TRIM(L272))=0</formula>
    </cfRule>
    <cfRule type="cellIs" dxfId="6943" priority="989" stopIfTrue="1" operator="between">
      <formula>80.1</formula>
      <formula>100</formula>
    </cfRule>
    <cfRule type="cellIs" dxfId="6942" priority="990" stopIfTrue="1" operator="between">
      <formula>35.1</formula>
      <formula>80</formula>
    </cfRule>
    <cfRule type="cellIs" dxfId="6941" priority="991" stopIfTrue="1" operator="between">
      <formula>14.1</formula>
      <formula>35</formula>
    </cfRule>
    <cfRule type="cellIs" dxfId="6940" priority="992" stopIfTrue="1" operator="between">
      <formula>5.1</formula>
      <formula>14</formula>
    </cfRule>
    <cfRule type="cellIs" dxfId="6939" priority="993" stopIfTrue="1" operator="between">
      <formula>0</formula>
      <formula>5</formula>
    </cfRule>
    <cfRule type="containsBlanks" dxfId="6938" priority="994" stopIfTrue="1">
      <formula>LEN(TRIM(L272))=0</formula>
    </cfRule>
  </conditionalFormatting>
  <conditionalFormatting sqref="M272">
    <cfRule type="containsBlanks" dxfId="6937" priority="981" stopIfTrue="1">
      <formula>LEN(TRIM(M272))=0</formula>
    </cfRule>
    <cfRule type="cellIs" dxfId="6936" priority="982" stopIfTrue="1" operator="between">
      <formula>80.1</formula>
      <formula>100</formula>
    </cfRule>
    <cfRule type="cellIs" dxfId="6935" priority="983" stopIfTrue="1" operator="between">
      <formula>35.1</formula>
      <formula>80</formula>
    </cfRule>
    <cfRule type="cellIs" dxfId="6934" priority="984" stopIfTrue="1" operator="between">
      <formula>14.1</formula>
      <formula>35</formula>
    </cfRule>
    <cfRule type="cellIs" dxfId="6933" priority="985" stopIfTrue="1" operator="between">
      <formula>5.1</formula>
      <formula>14</formula>
    </cfRule>
    <cfRule type="cellIs" dxfId="6932" priority="986" stopIfTrue="1" operator="between">
      <formula>0</formula>
      <formula>5</formula>
    </cfRule>
    <cfRule type="containsBlanks" dxfId="6931" priority="987" stopIfTrue="1">
      <formula>LEN(TRIM(M272))=0</formula>
    </cfRule>
  </conditionalFormatting>
  <conditionalFormatting sqref="N272">
    <cfRule type="containsBlanks" dxfId="6930" priority="974" stopIfTrue="1">
      <formula>LEN(TRIM(N272))=0</formula>
    </cfRule>
    <cfRule type="cellIs" dxfId="6929" priority="975" stopIfTrue="1" operator="between">
      <formula>80.1</formula>
      <formula>100</formula>
    </cfRule>
    <cfRule type="cellIs" dxfId="6928" priority="976" stopIfTrue="1" operator="between">
      <formula>35.1</formula>
      <formula>80</formula>
    </cfRule>
    <cfRule type="cellIs" dxfId="6927" priority="977" stopIfTrue="1" operator="between">
      <formula>14.1</formula>
      <formula>35</formula>
    </cfRule>
    <cfRule type="cellIs" dxfId="6926" priority="978" stopIfTrue="1" operator="between">
      <formula>5.1</formula>
      <formula>14</formula>
    </cfRule>
    <cfRule type="cellIs" dxfId="6925" priority="979" stopIfTrue="1" operator="between">
      <formula>0</formula>
      <formula>5</formula>
    </cfRule>
    <cfRule type="containsBlanks" dxfId="6924" priority="980" stopIfTrue="1">
      <formula>LEN(TRIM(N272))=0</formula>
    </cfRule>
  </conditionalFormatting>
  <conditionalFormatting sqref="P272">
    <cfRule type="containsBlanks" dxfId="6923" priority="967" stopIfTrue="1">
      <formula>LEN(TRIM(P272))=0</formula>
    </cfRule>
    <cfRule type="cellIs" dxfId="6922" priority="968" stopIfTrue="1" operator="between">
      <formula>80.1</formula>
      <formula>100</formula>
    </cfRule>
    <cfRule type="cellIs" dxfId="6921" priority="969" stopIfTrue="1" operator="between">
      <formula>35.1</formula>
      <formula>80</formula>
    </cfRule>
    <cfRule type="cellIs" dxfId="6920" priority="970" stopIfTrue="1" operator="between">
      <formula>14.1</formula>
      <formula>35</formula>
    </cfRule>
    <cfRule type="cellIs" dxfId="6919" priority="971" stopIfTrue="1" operator="between">
      <formula>5.1</formula>
      <formula>14</formula>
    </cfRule>
    <cfRule type="cellIs" dxfId="6918" priority="972" stopIfTrue="1" operator="between">
      <formula>0</formula>
      <formula>5</formula>
    </cfRule>
    <cfRule type="containsBlanks" dxfId="6917" priority="973" stopIfTrue="1">
      <formula>LEN(TRIM(P272))=0</formula>
    </cfRule>
  </conditionalFormatting>
  <conditionalFormatting sqref="J273">
    <cfRule type="containsBlanks" dxfId="6916" priority="960" stopIfTrue="1">
      <formula>LEN(TRIM(J273))=0</formula>
    </cfRule>
    <cfRule type="cellIs" dxfId="6915" priority="961" stopIfTrue="1" operator="between">
      <formula>80.1</formula>
      <formula>100</formula>
    </cfRule>
    <cfRule type="cellIs" dxfId="6914" priority="962" stopIfTrue="1" operator="between">
      <formula>35.1</formula>
      <formula>80</formula>
    </cfRule>
    <cfRule type="cellIs" dxfId="6913" priority="963" stopIfTrue="1" operator="between">
      <formula>14.1</formula>
      <formula>35</formula>
    </cfRule>
    <cfRule type="cellIs" dxfId="6912" priority="964" stopIfTrue="1" operator="between">
      <formula>5.1</formula>
      <formula>14</formula>
    </cfRule>
    <cfRule type="cellIs" dxfId="6911" priority="965" stopIfTrue="1" operator="between">
      <formula>0</formula>
      <formula>5</formula>
    </cfRule>
    <cfRule type="containsBlanks" dxfId="6910" priority="966" stopIfTrue="1">
      <formula>LEN(TRIM(J273))=0</formula>
    </cfRule>
  </conditionalFormatting>
  <conditionalFormatting sqref="K273">
    <cfRule type="containsBlanks" dxfId="6909" priority="953" stopIfTrue="1">
      <formula>LEN(TRIM(K273))=0</formula>
    </cfRule>
    <cfRule type="cellIs" dxfId="6908" priority="954" stopIfTrue="1" operator="between">
      <formula>80.1</formula>
      <formula>100</formula>
    </cfRule>
    <cfRule type="cellIs" dxfId="6907" priority="955" stopIfTrue="1" operator="between">
      <formula>35.1</formula>
      <formula>80</formula>
    </cfRule>
    <cfRule type="cellIs" dxfId="6906" priority="956" stopIfTrue="1" operator="between">
      <formula>14.1</formula>
      <formula>35</formula>
    </cfRule>
    <cfRule type="cellIs" dxfId="6905" priority="957" stopIfTrue="1" operator="between">
      <formula>5.1</formula>
      <formula>14</formula>
    </cfRule>
    <cfRule type="cellIs" dxfId="6904" priority="958" stopIfTrue="1" operator="between">
      <formula>0</formula>
      <formula>5</formula>
    </cfRule>
    <cfRule type="containsBlanks" dxfId="6903" priority="959" stopIfTrue="1">
      <formula>LEN(TRIM(K273))=0</formula>
    </cfRule>
  </conditionalFormatting>
  <conditionalFormatting sqref="L273">
    <cfRule type="containsBlanks" dxfId="6902" priority="946" stopIfTrue="1">
      <formula>LEN(TRIM(L273))=0</formula>
    </cfRule>
    <cfRule type="cellIs" dxfId="6901" priority="947" stopIfTrue="1" operator="between">
      <formula>80.1</formula>
      <formula>100</formula>
    </cfRule>
    <cfRule type="cellIs" dxfId="6900" priority="948" stopIfTrue="1" operator="between">
      <formula>35.1</formula>
      <formula>80</formula>
    </cfRule>
    <cfRule type="cellIs" dxfId="6899" priority="949" stopIfTrue="1" operator="between">
      <formula>14.1</formula>
      <formula>35</formula>
    </cfRule>
    <cfRule type="cellIs" dxfId="6898" priority="950" stopIfTrue="1" operator="between">
      <formula>5.1</formula>
      <formula>14</formula>
    </cfRule>
    <cfRule type="cellIs" dxfId="6897" priority="951" stopIfTrue="1" operator="between">
      <formula>0</formula>
      <formula>5</formula>
    </cfRule>
    <cfRule type="containsBlanks" dxfId="6896" priority="952" stopIfTrue="1">
      <formula>LEN(TRIM(L273))=0</formula>
    </cfRule>
  </conditionalFormatting>
  <conditionalFormatting sqref="M273">
    <cfRule type="containsBlanks" dxfId="6895" priority="939" stopIfTrue="1">
      <formula>LEN(TRIM(M273))=0</formula>
    </cfRule>
    <cfRule type="cellIs" dxfId="6894" priority="940" stopIfTrue="1" operator="between">
      <formula>80.1</formula>
      <formula>100</formula>
    </cfRule>
    <cfRule type="cellIs" dxfId="6893" priority="941" stopIfTrue="1" operator="between">
      <formula>35.1</formula>
      <formula>80</formula>
    </cfRule>
    <cfRule type="cellIs" dxfId="6892" priority="942" stopIfTrue="1" operator="between">
      <formula>14.1</formula>
      <formula>35</formula>
    </cfRule>
    <cfRule type="cellIs" dxfId="6891" priority="943" stopIfTrue="1" operator="between">
      <formula>5.1</formula>
      <formula>14</formula>
    </cfRule>
    <cfRule type="cellIs" dxfId="6890" priority="944" stopIfTrue="1" operator="between">
      <formula>0</formula>
      <formula>5</formula>
    </cfRule>
    <cfRule type="containsBlanks" dxfId="6889" priority="945" stopIfTrue="1">
      <formula>LEN(TRIM(M273))=0</formula>
    </cfRule>
  </conditionalFormatting>
  <conditionalFormatting sqref="N273">
    <cfRule type="containsBlanks" dxfId="6888" priority="932" stopIfTrue="1">
      <formula>LEN(TRIM(N273))=0</formula>
    </cfRule>
    <cfRule type="cellIs" dxfId="6887" priority="933" stopIfTrue="1" operator="between">
      <formula>80.1</formula>
      <formula>100</formula>
    </cfRule>
    <cfRule type="cellIs" dxfId="6886" priority="934" stopIfTrue="1" operator="between">
      <formula>35.1</formula>
      <formula>80</formula>
    </cfRule>
    <cfRule type="cellIs" dxfId="6885" priority="935" stopIfTrue="1" operator="between">
      <formula>14.1</formula>
      <formula>35</formula>
    </cfRule>
    <cfRule type="cellIs" dxfId="6884" priority="936" stopIfTrue="1" operator="between">
      <formula>5.1</formula>
      <formula>14</formula>
    </cfRule>
    <cfRule type="cellIs" dxfId="6883" priority="937" stopIfTrue="1" operator="between">
      <formula>0</formula>
      <formula>5</formula>
    </cfRule>
    <cfRule type="containsBlanks" dxfId="6882" priority="938" stopIfTrue="1">
      <formula>LEN(TRIM(N273))=0</formula>
    </cfRule>
  </conditionalFormatting>
  <conditionalFormatting sqref="O273">
    <cfRule type="containsBlanks" dxfId="6881" priority="925" stopIfTrue="1">
      <formula>LEN(TRIM(O273))=0</formula>
    </cfRule>
    <cfRule type="cellIs" dxfId="6880" priority="926" stopIfTrue="1" operator="between">
      <formula>80.1</formula>
      <formula>100</formula>
    </cfRule>
    <cfRule type="cellIs" dxfId="6879" priority="927" stopIfTrue="1" operator="between">
      <formula>35.1</formula>
      <formula>80</formula>
    </cfRule>
    <cfRule type="cellIs" dxfId="6878" priority="928" stopIfTrue="1" operator="between">
      <formula>14.1</formula>
      <formula>35</formula>
    </cfRule>
    <cfRule type="cellIs" dxfId="6877" priority="929" stopIfTrue="1" operator="between">
      <formula>5.1</formula>
      <formula>14</formula>
    </cfRule>
    <cfRule type="cellIs" dxfId="6876" priority="930" stopIfTrue="1" operator="between">
      <formula>0</formula>
      <formula>5</formula>
    </cfRule>
    <cfRule type="containsBlanks" dxfId="6875" priority="931" stopIfTrue="1">
      <formula>LEN(TRIM(O273))=0</formula>
    </cfRule>
  </conditionalFormatting>
  <conditionalFormatting sqref="P273">
    <cfRule type="containsBlanks" dxfId="6874" priority="918" stopIfTrue="1">
      <formula>LEN(TRIM(P273))=0</formula>
    </cfRule>
    <cfRule type="cellIs" dxfId="6873" priority="919" stopIfTrue="1" operator="between">
      <formula>80.1</formula>
      <formula>100</formula>
    </cfRule>
    <cfRule type="cellIs" dxfId="6872" priority="920" stopIfTrue="1" operator="between">
      <formula>35.1</formula>
      <formula>80</formula>
    </cfRule>
    <cfRule type="cellIs" dxfId="6871" priority="921" stopIfTrue="1" operator="between">
      <formula>14.1</formula>
      <formula>35</formula>
    </cfRule>
    <cfRule type="cellIs" dxfId="6870" priority="922" stopIfTrue="1" operator="between">
      <formula>5.1</formula>
      <formula>14</formula>
    </cfRule>
    <cfRule type="cellIs" dxfId="6869" priority="923" stopIfTrue="1" operator="between">
      <formula>0</formula>
      <formula>5</formula>
    </cfRule>
    <cfRule type="containsBlanks" dxfId="6868" priority="924" stopIfTrue="1">
      <formula>LEN(TRIM(P273))=0</formula>
    </cfRule>
  </conditionalFormatting>
  <conditionalFormatting sqref="M275">
    <cfRule type="containsBlanks" dxfId="6867" priority="911" stopIfTrue="1">
      <formula>LEN(TRIM(M275))=0</formula>
    </cfRule>
    <cfRule type="cellIs" dxfId="6866" priority="912" stopIfTrue="1" operator="between">
      <formula>80.1</formula>
      <formula>100</formula>
    </cfRule>
    <cfRule type="cellIs" dxfId="6865" priority="913" stopIfTrue="1" operator="between">
      <formula>35.1</formula>
      <formula>80</formula>
    </cfRule>
    <cfRule type="cellIs" dxfId="6864" priority="914" stopIfTrue="1" operator="between">
      <formula>14.1</formula>
      <formula>35</formula>
    </cfRule>
    <cfRule type="cellIs" dxfId="6863" priority="915" stopIfTrue="1" operator="between">
      <formula>5.1</formula>
      <formula>14</formula>
    </cfRule>
    <cfRule type="cellIs" dxfId="6862" priority="916" stopIfTrue="1" operator="between">
      <formula>0</formula>
      <formula>5</formula>
    </cfRule>
    <cfRule type="containsBlanks" dxfId="6861" priority="917" stopIfTrue="1">
      <formula>LEN(TRIM(M275))=0</formula>
    </cfRule>
  </conditionalFormatting>
  <conditionalFormatting sqref="N275">
    <cfRule type="containsBlanks" dxfId="6860" priority="904" stopIfTrue="1">
      <formula>LEN(TRIM(N275))=0</formula>
    </cfRule>
    <cfRule type="cellIs" dxfId="6859" priority="905" stopIfTrue="1" operator="between">
      <formula>80.1</formula>
      <formula>100</formula>
    </cfRule>
    <cfRule type="cellIs" dxfId="6858" priority="906" stopIfTrue="1" operator="between">
      <formula>35.1</formula>
      <formula>80</formula>
    </cfRule>
    <cfRule type="cellIs" dxfId="6857" priority="907" stopIfTrue="1" operator="between">
      <formula>14.1</formula>
      <formula>35</formula>
    </cfRule>
    <cfRule type="cellIs" dxfId="6856" priority="908" stopIfTrue="1" operator="between">
      <formula>5.1</formula>
      <formula>14</formula>
    </cfRule>
    <cfRule type="cellIs" dxfId="6855" priority="909" stopIfTrue="1" operator="between">
      <formula>0</formula>
      <formula>5</formula>
    </cfRule>
    <cfRule type="containsBlanks" dxfId="6854" priority="910" stopIfTrue="1">
      <formula>LEN(TRIM(N275))=0</formula>
    </cfRule>
  </conditionalFormatting>
  <conditionalFormatting sqref="O275">
    <cfRule type="containsBlanks" dxfId="6853" priority="897" stopIfTrue="1">
      <formula>LEN(TRIM(O275))=0</formula>
    </cfRule>
    <cfRule type="cellIs" dxfId="6852" priority="898" stopIfTrue="1" operator="between">
      <formula>80.1</formula>
      <formula>100</formula>
    </cfRule>
    <cfRule type="cellIs" dxfId="6851" priority="899" stopIfTrue="1" operator="between">
      <formula>35.1</formula>
      <formula>80</formula>
    </cfRule>
    <cfRule type="cellIs" dxfId="6850" priority="900" stopIfTrue="1" operator="between">
      <formula>14.1</formula>
      <formula>35</formula>
    </cfRule>
    <cfRule type="cellIs" dxfId="6849" priority="901" stopIfTrue="1" operator="between">
      <formula>5.1</formula>
      <formula>14</formula>
    </cfRule>
    <cfRule type="cellIs" dxfId="6848" priority="902" stopIfTrue="1" operator="between">
      <formula>0</formula>
      <formula>5</formula>
    </cfRule>
    <cfRule type="containsBlanks" dxfId="6847" priority="903" stopIfTrue="1">
      <formula>LEN(TRIM(O275))=0</formula>
    </cfRule>
  </conditionalFormatting>
  <conditionalFormatting sqref="E334:G334 I334:P334">
    <cfRule type="containsBlanks" dxfId="6846" priority="623" stopIfTrue="1">
      <formula>LEN(TRIM(E334))=0</formula>
    </cfRule>
    <cfRule type="cellIs" dxfId="6845" priority="624" stopIfTrue="1" operator="between">
      <formula>80.1</formula>
      <formula>100</formula>
    </cfRule>
    <cfRule type="cellIs" dxfId="6844" priority="625" stopIfTrue="1" operator="between">
      <formula>35.1</formula>
      <formula>80</formula>
    </cfRule>
    <cfRule type="cellIs" dxfId="6843" priority="626" stopIfTrue="1" operator="between">
      <formula>14.1</formula>
      <formula>35</formula>
    </cfRule>
    <cfRule type="cellIs" dxfId="6842" priority="627" stopIfTrue="1" operator="between">
      <formula>5.1</formula>
      <formula>14</formula>
    </cfRule>
    <cfRule type="cellIs" dxfId="6841" priority="628" stopIfTrue="1" operator="between">
      <formula>0</formula>
      <formula>5</formula>
    </cfRule>
    <cfRule type="containsBlanks" dxfId="6840" priority="629" stopIfTrue="1">
      <formula>LEN(TRIM(E334))=0</formula>
    </cfRule>
  </conditionalFormatting>
  <conditionalFormatting sqref="M296">
    <cfRule type="containsBlanks" dxfId="6839" priority="883" stopIfTrue="1">
      <formula>LEN(TRIM(M296))=0</formula>
    </cfRule>
    <cfRule type="cellIs" dxfId="6838" priority="884" stopIfTrue="1" operator="between">
      <formula>80.1</formula>
      <formula>100</formula>
    </cfRule>
    <cfRule type="cellIs" dxfId="6837" priority="885" stopIfTrue="1" operator="between">
      <formula>35.1</formula>
      <formula>80</formula>
    </cfRule>
    <cfRule type="cellIs" dxfId="6836" priority="886" stopIfTrue="1" operator="between">
      <formula>14.1</formula>
      <formula>35</formula>
    </cfRule>
    <cfRule type="cellIs" dxfId="6835" priority="887" stopIfTrue="1" operator="between">
      <formula>5.1</formula>
      <formula>14</formula>
    </cfRule>
    <cfRule type="cellIs" dxfId="6834" priority="888" stopIfTrue="1" operator="between">
      <formula>0</formula>
      <formula>5</formula>
    </cfRule>
    <cfRule type="containsBlanks" dxfId="6833" priority="889" stopIfTrue="1">
      <formula>LEN(TRIM(M296))=0</formula>
    </cfRule>
  </conditionalFormatting>
  <conditionalFormatting sqref="O291">
    <cfRule type="containsBlanks" dxfId="6832" priority="876" stopIfTrue="1">
      <formula>LEN(TRIM(O291))=0</formula>
    </cfRule>
    <cfRule type="cellIs" dxfId="6831" priority="877" stopIfTrue="1" operator="between">
      <formula>80.1</formula>
      <formula>100</formula>
    </cfRule>
    <cfRule type="cellIs" dxfId="6830" priority="878" stopIfTrue="1" operator="between">
      <formula>35.1</formula>
      <formula>80</formula>
    </cfRule>
    <cfRule type="cellIs" dxfId="6829" priority="879" stopIfTrue="1" operator="between">
      <formula>14.1</formula>
      <formula>35</formula>
    </cfRule>
    <cfRule type="cellIs" dxfId="6828" priority="880" stopIfTrue="1" operator="between">
      <formula>5.1</formula>
      <formula>14</formula>
    </cfRule>
    <cfRule type="cellIs" dxfId="6827" priority="881" stopIfTrue="1" operator="between">
      <formula>0</formula>
      <formula>5</formula>
    </cfRule>
    <cfRule type="containsBlanks" dxfId="6826" priority="882" stopIfTrue="1">
      <formula>LEN(TRIM(O291))=0</formula>
    </cfRule>
  </conditionalFormatting>
  <conditionalFormatting sqref="E301:P301">
    <cfRule type="containsBlanks" dxfId="6825" priority="869" stopIfTrue="1">
      <formula>LEN(TRIM(E301))=0</formula>
    </cfRule>
    <cfRule type="cellIs" dxfId="6824" priority="870" stopIfTrue="1" operator="between">
      <formula>80.1</formula>
      <formula>100</formula>
    </cfRule>
    <cfRule type="cellIs" dxfId="6823" priority="871" stopIfTrue="1" operator="between">
      <formula>35.1</formula>
      <formula>80</formula>
    </cfRule>
    <cfRule type="cellIs" dxfId="6822" priority="872" stopIfTrue="1" operator="between">
      <formula>14.1</formula>
      <formula>35</formula>
    </cfRule>
    <cfRule type="cellIs" dxfId="6821" priority="873" stopIfTrue="1" operator="between">
      <formula>5.1</formula>
      <formula>14</formula>
    </cfRule>
    <cfRule type="cellIs" dxfId="6820" priority="874" stopIfTrue="1" operator="between">
      <formula>0</formula>
      <formula>5</formula>
    </cfRule>
    <cfRule type="containsBlanks" dxfId="6819" priority="875" stopIfTrue="1">
      <formula>LEN(TRIM(E301))=0</formula>
    </cfRule>
  </conditionalFormatting>
  <conditionalFormatting sqref="E276:P276">
    <cfRule type="containsBlanks" dxfId="6818" priority="847" stopIfTrue="1">
      <formula>LEN(TRIM(E276))=0</formula>
    </cfRule>
    <cfRule type="cellIs" dxfId="6817" priority="848" stopIfTrue="1" operator="between">
      <formula>79.1</formula>
      <formula>100</formula>
    </cfRule>
    <cfRule type="cellIs" dxfId="6816" priority="849" stopIfTrue="1" operator="between">
      <formula>34.1</formula>
      <formula>79</formula>
    </cfRule>
    <cfRule type="cellIs" dxfId="6815" priority="850" stopIfTrue="1" operator="between">
      <formula>13.1</formula>
      <formula>34</formula>
    </cfRule>
    <cfRule type="cellIs" dxfId="6814" priority="851" stopIfTrue="1" operator="between">
      <formula>5.1</formula>
      <formula>13</formula>
    </cfRule>
    <cfRule type="cellIs" dxfId="6813" priority="852" stopIfTrue="1" operator="between">
      <formula>0</formula>
      <formula>5</formula>
    </cfRule>
    <cfRule type="containsBlanks" dxfId="6812" priority="853" stopIfTrue="1">
      <formula>LEN(TRIM(E276))=0</formula>
    </cfRule>
  </conditionalFormatting>
  <conditionalFormatting sqref="E283:H283 J283:P283 E282:P282">
    <cfRule type="containsBlanks" dxfId="6811" priority="840" stopIfTrue="1">
      <formula>LEN(TRIM(E282))=0</formula>
    </cfRule>
    <cfRule type="cellIs" dxfId="6810" priority="841" stopIfTrue="1" operator="between">
      <formula>79.1</formula>
      <formula>100</formula>
    </cfRule>
    <cfRule type="cellIs" dxfId="6809" priority="842" stopIfTrue="1" operator="between">
      <formula>34.1</formula>
      <formula>79</formula>
    </cfRule>
    <cfRule type="cellIs" dxfId="6808" priority="843" stopIfTrue="1" operator="between">
      <formula>13.1</formula>
      <formula>34</formula>
    </cfRule>
    <cfRule type="cellIs" dxfId="6807" priority="844" stopIfTrue="1" operator="between">
      <formula>5.1</formula>
      <formula>13</formula>
    </cfRule>
    <cfRule type="cellIs" dxfId="6806" priority="845" stopIfTrue="1" operator="between">
      <formula>0</formula>
      <formula>5</formula>
    </cfRule>
    <cfRule type="containsBlanks" dxfId="6805" priority="846" stopIfTrue="1">
      <formula>LEN(TRIM(E282))=0</formula>
    </cfRule>
  </conditionalFormatting>
  <conditionalFormatting sqref="I283">
    <cfRule type="containsBlanks" dxfId="6804" priority="833" stopIfTrue="1">
      <formula>LEN(TRIM(I283))=0</formula>
    </cfRule>
    <cfRule type="cellIs" dxfId="6803" priority="834" stopIfTrue="1" operator="between">
      <formula>79.1</formula>
      <formula>100</formula>
    </cfRule>
    <cfRule type="cellIs" dxfId="6802" priority="835" stopIfTrue="1" operator="between">
      <formula>34.1</formula>
      <formula>79</formula>
    </cfRule>
    <cfRule type="cellIs" dxfId="6801" priority="836" stopIfTrue="1" operator="between">
      <formula>13.1</formula>
      <formula>34</formula>
    </cfRule>
    <cfRule type="cellIs" dxfId="6800" priority="837" stopIfTrue="1" operator="between">
      <formula>5.1</formula>
      <formula>13</formula>
    </cfRule>
    <cfRule type="cellIs" dxfId="6799" priority="838" stopIfTrue="1" operator="between">
      <formula>0</formula>
      <formula>5</formula>
    </cfRule>
    <cfRule type="containsBlanks" dxfId="6798" priority="839" stopIfTrue="1">
      <formula>LEN(TRIM(I283))=0</formula>
    </cfRule>
  </conditionalFormatting>
  <conditionalFormatting sqref="E304:P304">
    <cfRule type="containsBlanks" dxfId="6797" priority="826" stopIfTrue="1">
      <formula>LEN(TRIM(E304))=0</formula>
    </cfRule>
    <cfRule type="cellIs" dxfId="6796" priority="827" stopIfTrue="1" operator="between">
      <formula>80.1</formula>
      <formula>100</formula>
    </cfRule>
    <cfRule type="cellIs" dxfId="6795" priority="828" stopIfTrue="1" operator="between">
      <formula>35.1</formula>
      <formula>80</formula>
    </cfRule>
    <cfRule type="cellIs" dxfId="6794" priority="829" stopIfTrue="1" operator="between">
      <formula>14.1</formula>
      <formula>35</formula>
    </cfRule>
    <cfRule type="cellIs" dxfId="6793" priority="830" stopIfTrue="1" operator="between">
      <formula>5.1</formula>
      <formula>14</formula>
    </cfRule>
    <cfRule type="cellIs" dxfId="6792" priority="831" stopIfTrue="1" operator="between">
      <formula>0</formula>
      <formula>5</formula>
    </cfRule>
    <cfRule type="containsBlanks" dxfId="6791" priority="832" stopIfTrue="1">
      <formula>LEN(TRIM(E304))=0</formula>
    </cfRule>
  </conditionalFormatting>
  <conditionalFormatting sqref="E306:P306">
    <cfRule type="containsBlanks" dxfId="6790" priority="819" stopIfTrue="1">
      <formula>LEN(TRIM(E306))=0</formula>
    </cfRule>
    <cfRule type="cellIs" dxfId="6789" priority="820" stopIfTrue="1" operator="between">
      <formula>80.1</formula>
      <formula>100</formula>
    </cfRule>
    <cfRule type="cellIs" dxfId="6788" priority="821" stopIfTrue="1" operator="between">
      <formula>35.1</formula>
      <formula>80</formula>
    </cfRule>
    <cfRule type="cellIs" dxfId="6787" priority="822" stopIfTrue="1" operator="between">
      <formula>14.1</formula>
      <formula>35</formula>
    </cfRule>
    <cfRule type="cellIs" dxfId="6786" priority="823" stopIfTrue="1" operator="between">
      <formula>5.1</formula>
      <formula>14</formula>
    </cfRule>
    <cfRule type="cellIs" dxfId="6785" priority="824" stopIfTrue="1" operator="between">
      <formula>0</formula>
      <formula>5</formula>
    </cfRule>
    <cfRule type="containsBlanks" dxfId="6784" priority="825" stopIfTrue="1">
      <formula>LEN(TRIM(E306))=0</formula>
    </cfRule>
  </conditionalFormatting>
  <conditionalFormatting sqref="E317:G317 I317:P317">
    <cfRule type="containsBlanks" dxfId="6783" priority="812" stopIfTrue="1">
      <formula>LEN(TRIM(E317))=0</formula>
    </cfRule>
    <cfRule type="cellIs" dxfId="6782" priority="813" stopIfTrue="1" operator="between">
      <formula>80.1</formula>
      <formula>100</formula>
    </cfRule>
    <cfRule type="cellIs" dxfId="6781" priority="814" stopIfTrue="1" operator="between">
      <formula>35.1</formula>
      <formula>80</formula>
    </cfRule>
    <cfRule type="cellIs" dxfId="6780" priority="815" stopIfTrue="1" operator="between">
      <formula>14.1</formula>
      <formula>35</formula>
    </cfRule>
    <cfRule type="cellIs" dxfId="6779" priority="816" stopIfTrue="1" operator="between">
      <formula>5.1</formula>
      <formula>14</formula>
    </cfRule>
    <cfRule type="cellIs" dxfId="6778" priority="817" stopIfTrue="1" operator="between">
      <formula>0</formula>
      <formula>5</formula>
    </cfRule>
    <cfRule type="containsBlanks" dxfId="6777" priority="818" stopIfTrue="1">
      <formula>LEN(TRIM(E317))=0</formula>
    </cfRule>
  </conditionalFormatting>
  <conditionalFormatting sqref="H317">
    <cfRule type="containsBlanks" dxfId="6776" priority="805" stopIfTrue="1">
      <formula>LEN(TRIM(H317))=0</formula>
    </cfRule>
    <cfRule type="cellIs" dxfId="6775" priority="806" stopIfTrue="1" operator="between">
      <formula>79.1</formula>
      <formula>100</formula>
    </cfRule>
    <cfRule type="cellIs" dxfId="6774" priority="807" stopIfTrue="1" operator="between">
      <formula>34.1</formula>
      <formula>79</formula>
    </cfRule>
    <cfRule type="cellIs" dxfId="6773" priority="808" stopIfTrue="1" operator="between">
      <formula>13.1</formula>
      <formula>34</formula>
    </cfRule>
    <cfRule type="cellIs" dxfId="6772" priority="809" stopIfTrue="1" operator="between">
      <formula>5.1</formula>
      <formula>13</formula>
    </cfRule>
    <cfRule type="cellIs" dxfId="6771" priority="810" stopIfTrue="1" operator="between">
      <formula>0</formula>
      <formula>5</formula>
    </cfRule>
    <cfRule type="containsBlanks" dxfId="6770" priority="811" stopIfTrue="1">
      <formula>LEN(TRIM(H317))=0</formula>
    </cfRule>
  </conditionalFormatting>
  <conditionalFormatting sqref="E326:K326 M326:P326">
    <cfRule type="containsBlanks" dxfId="6769" priority="798" stopIfTrue="1">
      <formula>LEN(TRIM(E326))=0</formula>
    </cfRule>
    <cfRule type="cellIs" dxfId="6768" priority="799" stopIfTrue="1" operator="between">
      <formula>80.1</formula>
      <formula>100</formula>
    </cfRule>
    <cfRule type="cellIs" dxfId="6767" priority="800" stopIfTrue="1" operator="between">
      <formula>35.1</formula>
      <formula>80</formula>
    </cfRule>
    <cfRule type="cellIs" dxfId="6766" priority="801" stopIfTrue="1" operator="between">
      <formula>14.1</formula>
      <formula>35</formula>
    </cfRule>
    <cfRule type="cellIs" dxfId="6765" priority="802" stopIfTrue="1" operator="between">
      <formula>5.1</formula>
      <formula>14</formula>
    </cfRule>
    <cfRule type="cellIs" dxfId="6764" priority="803" stopIfTrue="1" operator="between">
      <formula>0</formula>
      <formula>5</formula>
    </cfRule>
    <cfRule type="containsBlanks" dxfId="6763" priority="804" stopIfTrue="1">
      <formula>LEN(TRIM(E326))=0</formula>
    </cfRule>
  </conditionalFormatting>
  <conditionalFormatting sqref="L326">
    <cfRule type="containsBlanks" dxfId="6762" priority="791" stopIfTrue="1">
      <formula>LEN(TRIM(L326))=0</formula>
    </cfRule>
    <cfRule type="cellIs" dxfId="6761" priority="792" stopIfTrue="1" operator="between">
      <formula>79.1</formula>
      <formula>100</formula>
    </cfRule>
    <cfRule type="cellIs" dxfId="6760" priority="793" stopIfTrue="1" operator="between">
      <formula>34.1</formula>
      <formula>79</formula>
    </cfRule>
    <cfRule type="cellIs" dxfId="6759" priority="794" stopIfTrue="1" operator="between">
      <formula>13.1</formula>
      <formula>34</formula>
    </cfRule>
    <cfRule type="cellIs" dxfId="6758" priority="795" stopIfTrue="1" operator="between">
      <formula>5.1</formula>
      <formula>13</formula>
    </cfRule>
    <cfRule type="cellIs" dxfId="6757" priority="796" stopIfTrue="1" operator="between">
      <formula>0</formula>
      <formula>5</formula>
    </cfRule>
    <cfRule type="containsBlanks" dxfId="6756" priority="797" stopIfTrue="1">
      <formula>LEN(TRIM(L326))=0</formula>
    </cfRule>
  </conditionalFormatting>
  <conditionalFormatting sqref="E341:P341">
    <cfRule type="containsBlanks" dxfId="6755" priority="784" stopIfTrue="1">
      <formula>LEN(TRIM(E341))=0</formula>
    </cfRule>
    <cfRule type="cellIs" dxfId="6754" priority="785" stopIfTrue="1" operator="between">
      <formula>80.1</formula>
      <formula>100</formula>
    </cfRule>
    <cfRule type="cellIs" dxfId="6753" priority="786" stopIfTrue="1" operator="between">
      <formula>35.1</formula>
      <formula>80</formula>
    </cfRule>
    <cfRule type="cellIs" dxfId="6752" priority="787" stopIfTrue="1" operator="between">
      <formula>14.1</formula>
      <formula>35</formula>
    </cfRule>
    <cfRule type="cellIs" dxfId="6751" priority="788" stopIfTrue="1" operator="between">
      <formula>5.1</formula>
      <formula>14</formula>
    </cfRule>
    <cfRule type="cellIs" dxfId="6750" priority="789" stopIfTrue="1" operator="between">
      <formula>0</formula>
      <formula>5</formula>
    </cfRule>
    <cfRule type="containsBlanks" dxfId="6749" priority="790" stopIfTrue="1">
      <formula>LEN(TRIM(E341))=0</formula>
    </cfRule>
  </conditionalFormatting>
  <conditionalFormatting sqref="O332:P332 E332:F332 H332:M332">
    <cfRule type="containsBlanks" dxfId="6748" priority="777" stopIfTrue="1">
      <formula>LEN(TRIM(E332))=0</formula>
    </cfRule>
    <cfRule type="cellIs" dxfId="6747" priority="778" stopIfTrue="1" operator="between">
      <formula>80.1</formula>
      <formula>100</formula>
    </cfRule>
    <cfRule type="cellIs" dxfId="6746" priority="779" stopIfTrue="1" operator="between">
      <formula>35.1</formula>
      <formula>80</formula>
    </cfRule>
    <cfRule type="cellIs" dxfId="6745" priority="780" stopIfTrue="1" operator="between">
      <formula>14.1</formula>
      <formula>35</formula>
    </cfRule>
    <cfRule type="cellIs" dxfId="6744" priority="781" stopIfTrue="1" operator="between">
      <formula>5.1</formula>
      <formula>14</formula>
    </cfRule>
    <cfRule type="cellIs" dxfId="6743" priority="782" stopIfTrue="1" operator="between">
      <formula>0</formula>
      <formula>5</formula>
    </cfRule>
    <cfRule type="containsBlanks" dxfId="6742" priority="783" stopIfTrue="1">
      <formula>LEN(TRIM(E332))=0</formula>
    </cfRule>
  </conditionalFormatting>
  <conditionalFormatting sqref="N332">
    <cfRule type="containsBlanks" dxfId="6741" priority="770" stopIfTrue="1">
      <formula>LEN(TRIM(N332))=0</formula>
    </cfRule>
    <cfRule type="cellIs" dxfId="6740" priority="771" stopIfTrue="1" operator="between">
      <formula>79.1</formula>
      <formula>100</formula>
    </cfRule>
    <cfRule type="cellIs" dxfId="6739" priority="772" stopIfTrue="1" operator="between">
      <formula>34.1</formula>
      <formula>79</formula>
    </cfRule>
    <cfRule type="cellIs" dxfId="6738" priority="773" stopIfTrue="1" operator="between">
      <formula>13.1</formula>
      <formula>34</formula>
    </cfRule>
    <cfRule type="cellIs" dxfId="6737" priority="774" stopIfTrue="1" operator="between">
      <formula>5.1</formula>
      <formula>13</formula>
    </cfRule>
    <cfRule type="cellIs" dxfId="6736" priority="775" stopIfTrue="1" operator="between">
      <formula>0</formula>
      <formula>5</formula>
    </cfRule>
    <cfRule type="containsBlanks" dxfId="6735" priority="776" stopIfTrue="1">
      <formula>LEN(TRIM(N332))=0</formula>
    </cfRule>
  </conditionalFormatting>
  <conditionalFormatting sqref="G332">
    <cfRule type="containsBlanks" dxfId="6734" priority="763" stopIfTrue="1">
      <formula>LEN(TRIM(G332))=0</formula>
    </cfRule>
    <cfRule type="cellIs" dxfId="6733" priority="764" stopIfTrue="1" operator="between">
      <formula>79.1</formula>
      <formula>100</formula>
    </cfRule>
    <cfRule type="cellIs" dxfId="6732" priority="765" stopIfTrue="1" operator="between">
      <formula>34.1</formula>
      <formula>79</formula>
    </cfRule>
    <cfRule type="cellIs" dxfId="6731" priority="766" stopIfTrue="1" operator="between">
      <formula>13.1</formula>
      <formula>34</formula>
    </cfRule>
    <cfRule type="cellIs" dxfId="6730" priority="767" stopIfTrue="1" operator="between">
      <formula>5.1</formula>
      <formula>13</formula>
    </cfRule>
    <cfRule type="cellIs" dxfId="6729" priority="768" stopIfTrue="1" operator="between">
      <formula>0</formula>
      <formula>5</formula>
    </cfRule>
    <cfRule type="containsBlanks" dxfId="6728" priority="769" stopIfTrue="1">
      <formula>LEN(TRIM(G332))=0</formula>
    </cfRule>
  </conditionalFormatting>
  <conditionalFormatting sqref="E321:H321 O321:P321 J321:M321">
    <cfRule type="containsBlanks" dxfId="6727" priority="756" stopIfTrue="1">
      <formula>LEN(TRIM(E321))=0</formula>
    </cfRule>
    <cfRule type="cellIs" dxfId="6726" priority="757" stopIfTrue="1" operator="between">
      <formula>80.1</formula>
      <formula>100</formula>
    </cfRule>
    <cfRule type="cellIs" dxfId="6725" priority="758" stopIfTrue="1" operator="between">
      <formula>35.1</formula>
      <formula>80</formula>
    </cfRule>
    <cfRule type="cellIs" dxfId="6724" priority="759" stopIfTrue="1" operator="between">
      <formula>14.1</formula>
      <formula>35</formula>
    </cfRule>
    <cfRule type="cellIs" dxfId="6723" priority="760" stopIfTrue="1" operator="between">
      <formula>5.1</formula>
      <formula>14</formula>
    </cfRule>
    <cfRule type="cellIs" dxfId="6722" priority="761" stopIfTrue="1" operator="between">
      <formula>0</formula>
      <formula>5</formula>
    </cfRule>
    <cfRule type="containsBlanks" dxfId="6721" priority="762" stopIfTrue="1">
      <formula>LEN(TRIM(E321))=0</formula>
    </cfRule>
  </conditionalFormatting>
  <conditionalFormatting sqref="N321">
    <cfRule type="containsBlanks" dxfId="6720" priority="749" stopIfTrue="1">
      <formula>LEN(TRIM(N321))=0</formula>
    </cfRule>
    <cfRule type="cellIs" dxfId="6719" priority="750" stopIfTrue="1" operator="between">
      <formula>79.1</formula>
      <formula>100</formula>
    </cfRule>
    <cfRule type="cellIs" dxfId="6718" priority="751" stopIfTrue="1" operator="between">
      <formula>34.1</formula>
      <formula>79</formula>
    </cfRule>
    <cfRule type="cellIs" dxfId="6717" priority="752" stopIfTrue="1" operator="between">
      <formula>13.1</formula>
      <formula>34</formula>
    </cfRule>
    <cfRule type="cellIs" dxfId="6716" priority="753" stopIfTrue="1" operator="between">
      <formula>5.1</formula>
      <formula>13</formula>
    </cfRule>
    <cfRule type="cellIs" dxfId="6715" priority="754" stopIfTrue="1" operator="between">
      <formula>0</formula>
      <formula>5</formula>
    </cfRule>
    <cfRule type="containsBlanks" dxfId="6714" priority="755" stopIfTrue="1">
      <formula>LEN(TRIM(N321))=0</formula>
    </cfRule>
  </conditionalFormatting>
  <conditionalFormatting sqref="I321">
    <cfRule type="containsBlanks" dxfId="6713" priority="742" stopIfTrue="1">
      <formula>LEN(TRIM(I321))=0</formula>
    </cfRule>
    <cfRule type="cellIs" dxfId="6712" priority="743" stopIfTrue="1" operator="between">
      <formula>79.1</formula>
      <formula>100</formula>
    </cfRule>
    <cfRule type="cellIs" dxfId="6711" priority="744" stopIfTrue="1" operator="between">
      <formula>34.1</formula>
      <formula>79</formula>
    </cfRule>
    <cfRule type="cellIs" dxfId="6710" priority="745" stopIfTrue="1" operator="between">
      <formula>13.1</formula>
      <formula>34</formula>
    </cfRule>
    <cfRule type="cellIs" dxfId="6709" priority="746" stopIfTrue="1" operator="between">
      <formula>5.1</formula>
      <formula>13</formula>
    </cfRule>
    <cfRule type="cellIs" dxfId="6708" priority="747" stopIfTrue="1" operator="between">
      <formula>0</formula>
      <formula>5</formula>
    </cfRule>
    <cfRule type="containsBlanks" dxfId="6707" priority="748" stopIfTrue="1">
      <formula>LEN(TRIM(I321))=0</formula>
    </cfRule>
  </conditionalFormatting>
  <conditionalFormatting sqref="E325:K325 M325:P325">
    <cfRule type="containsBlanks" dxfId="6706" priority="735" stopIfTrue="1">
      <formula>LEN(TRIM(E325))=0</formula>
    </cfRule>
    <cfRule type="cellIs" dxfId="6705" priority="736" stopIfTrue="1" operator="between">
      <formula>80.1</formula>
      <formula>100</formula>
    </cfRule>
    <cfRule type="cellIs" dxfId="6704" priority="737" stopIfTrue="1" operator="between">
      <formula>35.1</formula>
      <formula>80</formula>
    </cfRule>
    <cfRule type="cellIs" dxfId="6703" priority="738" stopIfTrue="1" operator="between">
      <formula>14.1</formula>
      <formula>35</formula>
    </cfRule>
    <cfRule type="cellIs" dxfId="6702" priority="739" stopIfTrue="1" operator="between">
      <formula>5.1</formula>
      <formula>14</formula>
    </cfRule>
    <cfRule type="cellIs" dxfId="6701" priority="740" stopIfTrue="1" operator="between">
      <formula>0</formula>
      <formula>5</formula>
    </cfRule>
    <cfRule type="containsBlanks" dxfId="6700" priority="741" stopIfTrue="1">
      <formula>LEN(TRIM(E325))=0</formula>
    </cfRule>
  </conditionalFormatting>
  <conditionalFormatting sqref="L325">
    <cfRule type="containsBlanks" dxfId="6699" priority="728" stopIfTrue="1">
      <formula>LEN(TRIM(L325))=0</formula>
    </cfRule>
    <cfRule type="cellIs" dxfId="6698" priority="729" stopIfTrue="1" operator="between">
      <formula>79.1</formula>
      <formula>100</formula>
    </cfRule>
    <cfRule type="cellIs" dxfId="6697" priority="730" stopIfTrue="1" operator="between">
      <formula>34.1</formula>
      <formula>79</formula>
    </cfRule>
    <cfRule type="cellIs" dxfId="6696" priority="731" stopIfTrue="1" operator="between">
      <formula>13.1</formula>
      <formula>34</formula>
    </cfRule>
    <cfRule type="cellIs" dxfId="6695" priority="732" stopIfTrue="1" operator="between">
      <formula>5.1</formula>
      <formula>13</formula>
    </cfRule>
    <cfRule type="cellIs" dxfId="6694" priority="733" stopIfTrue="1" operator="between">
      <formula>0</formula>
      <formula>5</formula>
    </cfRule>
    <cfRule type="containsBlanks" dxfId="6693" priority="734" stopIfTrue="1">
      <formula>LEN(TRIM(L325))=0</formula>
    </cfRule>
  </conditionalFormatting>
  <conditionalFormatting sqref="E343:G343 I343:P343">
    <cfRule type="containsBlanks" dxfId="6692" priority="721" stopIfTrue="1">
      <formula>LEN(TRIM(E343))=0</formula>
    </cfRule>
    <cfRule type="cellIs" dxfId="6691" priority="722" stopIfTrue="1" operator="between">
      <formula>80.1</formula>
      <formula>100</formula>
    </cfRule>
    <cfRule type="cellIs" dxfId="6690" priority="723" stopIfTrue="1" operator="between">
      <formula>35.1</formula>
      <formula>80</formula>
    </cfRule>
    <cfRule type="cellIs" dxfId="6689" priority="724" stopIfTrue="1" operator="between">
      <formula>14.1</formula>
      <formula>35</formula>
    </cfRule>
    <cfRule type="cellIs" dxfId="6688" priority="725" stopIfTrue="1" operator="between">
      <formula>5.1</formula>
      <formula>14</formula>
    </cfRule>
    <cfRule type="cellIs" dxfId="6687" priority="726" stopIfTrue="1" operator="between">
      <formula>0</formula>
      <formula>5</formula>
    </cfRule>
    <cfRule type="containsBlanks" dxfId="6686" priority="727" stopIfTrue="1">
      <formula>LEN(TRIM(E343))=0</formula>
    </cfRule>
  </conditionalFormatting>
  <conditionalFormatting sqref="H343">
    <cfRule type="containsBlanks" dxfId="6685" priority="714" stopIfTrue="1">
      <formula>LEN(TRIM(H343))=0</formula>
    </cfRule>
    <cfRule type="cellIs" dxfId="6684" priority="715" stopIfTrue="1" operator="between">
      <formula>79.1</formula>
      <formula>100</formula>
    </cfRule>
    <cfRule type="cellIs" dxfId="6683" priority="716" stopIfTrue="1" operator="between">
      <formula>34.1</formula>
      <formula>79</formula>
    </cfRule>
    <cfRule type="cellIs" dxfId="6682" priority="717" stopIfTrue="1" operator="between">
      <formula>13.1</formula>
      <formula>34</formula>
    </cfRule>
    <cfRule type="cellIs" dxfId="6681" priority="718" stopIfTrue="1" operator="between">
      <formula>5.1</formula>
      <formula>13</formula>
    </cfRule>
    <cfRule type="cellIs" dxfId="6680" priority="719" stopIfTrue="1" operator="between">
      <formula>0</formula>
      <formula>5</formula>
    </cfRule>
    <cfRule type="containsBlanks" dxfId="6679" priority="720" stopIfTrue="1">
      <formula>LEN(TRIM(H343))=0</formula>
    </cfRule>
  </conditionalFormatting>
  <conditionalFormatting sqref="E324 G324:P324">
    <cfRule type="containsBlanks" dxfId="6678" priority="707" stopIfTrue="1">
      <formula>LEN(TRIM(E324))=0</formula>
    </cfRule>
    <cfRule type="cellIs" dxfId="6677" priority="708" stopIfTrue="1" operator="between">
      <formula>80.1</formula>
      <formula>100</formula>
    </cfRule>
    <cfRule type="cellIs" dxfId="6676" priority="709" stopIfTrue="1" operator="between">
      <formula>35.1</formula>
      <formula>80</formula>
    </cfRule>
    <cfRule type="cellIs" dxfId="6675" priority="710" stopIfTrue="1" operator="between">
      <formula>14.1</formula>
      <formula>35</formula>
    </cfRule>
    <cfRule type="cellIs" dxfId="6674" priority="711" stopIfTrue="1" operator="between">
      <formula>5.1</formula>
      <formula>14</formula>
    </cfRule>
    <cfRule type="cellIs" dxfId="6673" priority="712" stopIfTrue="1" operator="between">
      <formula>0</formula>
      <formula>5</formula>
    </cfRule>
    <cfRule type="containsBlanks" dxfId="6672" priority="713" stopIfTrue="1">
      <formula>LEN(TRIM(E324))=0</formula>
    </cfRule>
  </conditionalFormatting>
  <conditionalFormatting sqref="F324">
    <cfRule type="containsBlanks" dxfId="6671" priority="700" stopIfTrue="1">
      <formula>LEN(TRIM(F324))=0</formula>
    </cfRule>
    <cfRule type="cellIs" dxfId="6670" priority="701" stopIfTrue="1" operator="between">
      <formula>79.1</formula>
      <formula>100</formula>
    </cfRule>
    <cfRule type="cellIs" dxfId="6669" priority="702" stopIfTrue="1" operator="between">
      <formula>34.1</formula>
      <formula>79</formula>
    </cfRule>
    <cfRule type="cellIs" dxfId="6668" priority="703" stopIfTrue="1" operator="between">
      <formula>13.1</formula>
      <formula>34</formula>
    </cfRule>
    <cfRule type="cellIs" dxfId="6667" priority="704" stopIfTrue="1" operator="between">
      <formula>5.1</formula>
      <formula>13</formula>
    </cfRule>
    <cfRule type="cellIs" dxfId="6666" priority="705" stopIfTrue="1" operator="between">
      <formula>0</formula>
      <formula>5</formula>
    </cfRule>
    <cfRule type="containsBlanks" dxfId="6665" priority="706" stopIfTrue="1">
      <formula>LEN(TRIM(F324))=0</formula>
    </cfRule>
  </conditionalFormatting>
  <conditionalFormatting sqref="E328:G328 J328:P328">
    <cfRule type="containsBlanks" dxfId="6664" priority="693" stopIfTrue="1">
      <formula>LEN(TRIM(E328))=0</formula>
    </cfRule>
    <cfRule type="cellIs" dxfId="6663" priority="694" stopIfTrue="1" operator="between">
      <formula>80.1</formula>
      <formula>100</formula>
    </cfRule>
    <cfRule type="cellIs" dxfId="6662" priority="695" stopIfTrue="1" operator="between">
      <formula>35.1</formula>
      <formula>80</formula>
    </cfRule>
    <cfRule type="cellIs" dxfId="6661" priority="696" stopIfTrue="1" operator="between">
      <formula>14.1</formula>
      <formula>35</formula>
    </cfRule>
    <cfRule type="cellIs" dxfId="6660" priority="697" stopIfTrue="1" operator="between">
      <formula>5.1</formula>
      <formula>14</formula>
    </cfRule>
    <cfRule type="cellIs" dxfId="6659" priority="698" stopIfTrue="1" operator="between">
      <formula>0</formula>
      <formula>5</formula>
    </cfRule>
    <cfRule type="containsBlanks" dxfId="6658" priority="699" stopIfTrue="1">
      <formula>LEN(TRIM(E328))=0</formula>
    </cfRule>
  </conditionalFormatting>
  <conditionalFormatting sqref="H328">
    <cfRule type="containsBlanks" dxfId="6657" priority="686" stopIfTrue="1">
      <formula>LEN(TRIM(H328))=0</formula>
    </cfRule>
    <cfRule type="cellIs" dxfId="6656" priority="687" stopIfTrue="1" operator="between">
      <formula>79.1</formula>
      <formula>100</formula>
    </cfRule>
    <cfRule type="cellIs" dxfId="6655" priority="688" stopIfTrue="1" operator="between">
      <formula>34.1</formula>
      <formula>79</formula>
    </cfRule>
    <cfRule type="cellIs" dxfId="6654" priority="689" stopIfTrue="1" operator="between">
      <formula>13.1</formula>
      <formula>34</formula>
    </cfRule>
    <cfRule type="cellIs" dxfId="6653" priority="690" stopIfTrue="1" operator="between">
      <formula>5.1</formula>
      <formula>13</formula>
    </cfRule>
    <cfRule type="cellIs" dxfId="6652" priority="691" stopIfTrue="1" operator="between">
      <formula>0</formula>
      <formula>5</formula>
    </cfRule>
    <cfRule type="containsBlanks" dxfId="6651" priority="692" stopIfTrue="1">
      <formula>LEN(TRIM(H328))=0</formula>
    </cfRule>
  </conditionalFormatting>
  <conditionalFormatting sqref="I328">
    <cfRule type="containsBlanks" dxfId="6650" priority="679" stopIfTrue="1">
      <formula>LEN(TRIM(I328))=0</formula>
    </cfRule>
    <cfRule type="cellIs" dxfId="6649" priority="680" stopIfTrue="1" operator="between">
      <formula>79.1</formula>
      <formula>100</formula>
    </cfRule>
    <cfRule type="cellIs" dxfId="6648" priority="681" stopIfTrue="1" operator="between">
      <formula>34.1</formula>
      <formula>79</formula>
    </cfRule>
    <cfRule type="cellIs" dxfId="6647" priority="682" stopIfTrue="1" operator="between">
      <formula>13.1</formula>
      <formula>34</formula>
    </cfRule>
    <cfRule type="cellIs" dxfId="6646" priority="683" stopIfTrue="1" operator="between">
      <formula>5.1</formula>
      <formula>13</formula>
    </cfRule>
    <cfRule type="cellIs" dxfId="6645" priority="684" stopIfTrue="1" operator="between">
      <formula>0</formula>
      <formula>5</formula>
    </cfRule>
    <cfRule type="containsBlanks" dxfId="6644" priority="685" stopIfTrue="1">
      <formula>LEN(TRIM(I328))=0</formula>
    </cfRule>
  </conditionalFormatting>
  <conditionalFormatting sqref="E331:M331 O331:P331">
    <cfRule type="containsBlanks" dxfId="6643" priority="672" stopIfTrue="1">
      <formula>LEN(TRIM(E331))=0</formula>
    </cfRule>
    <cfRule type="cellIs" dxfId="6642" priority="673" stopIfTrue="1" operator="between">
      <formula>80.1</formula>
      <formula>100</formula>
    </cfRule>
    <cfRule type="cellIs" dxfId="6641" priority="674" stopIfTrue="1" operator="between">
      <formula>35.1</formula>
      <formula>80</formula>
    </cfRule>
    <cfRule type="cellIs" dxfId="6640" priority="675" stopIfTrue="1" operator="between">
      <formula>14.1</formula>
      <formula>35</formula>
    </cfRule>
    <cfRule type="cellIs" dxfId="6639" priority="676" stopIfTrue="1" operator="between">
      <formula>5.1</formula>
      <formula>14</formula>
    </cfRule>
    <cfRule type="cellIs" dxfId="6638" priority="677" stopIfTrue="1" operator="between">
      <formula>0</formula>
      <formula>5</formula>
    </cfRule>
    <cfRule type="containsBlanks" dxfId="6637" priority="678" stopIfTrue="1">
      <formula>LEN(TRIM(E331))=0</formula>
    </cfRule>
  </conditionalFormatting>
  <conditionalFormatting sqref="N331">
    <cfRule type="containsBlanks" dxfId="6636" priority="665" stopIfTrue="1">
      <formula>LEN(TRIM(N331))=0</formula>
    </cfRule>
    <cfRule type="cellIs" dxfId="6635" priority="666" stopIfTrue="1" operator="between">
      <formula>79.1</formula>
      <formula>100</formula>
    </cfRule>
    <cfRule type="cellIs" dxfId="6634" priority="667" stopIfTrue="1" operator="between">
      <formula>34.1</formula>
      <formula>79</formula>
    </cfRule>
    <cfRule type="cellIs" dxfId="6633" priority="668" stopIfTrue="1" operator="between">
      <formula>13.1</formula>
      <formula>34</formula>
    </cfRule>
    <cfRule type="cellIs" dxfId="6632" priority="669" stopIfTrue="1" operator="between">
      <formula>5.1</formula>
      <formula>13</formula>
    </cfRule>
    <cfRule type="cellIs" dxfId="6631" priority="670" stopIfTrue="1" operator="between">
      <formula>0</formula>
      <formula>5</formula>
    </cfRule>
    <cfRule type="containsBlanks" dxfId="6630" priority="671" stopIfTrue="1">
      <formula>LEN(TRIM(N331))=0</formula>
    </cfRule>
  </conditionalFormatting>
  <conditionalFormatting sqref="E323:H323 N323:P323 J323:L323">
    <cfRule type="containsBlanks" dxfId="6629" priority="658" stopIfTrue="1">
      <formula>LEN(TRIM(E323))=0</formula>
    </cfRule>
    <cfRule type="cellIs" dxfId="6628" priority="659" stopIfTrue="1" operator="between">
      <formula>80.1</formula>
      <formula>100</formula>
    </cfRule>
    <cfRule type="cellIs" dxfId="6627" priority="660" stopIfTrue="1" operator="between">
      <formula>35.1</formula>
      <formula>80</formula>
    </cfRule>
    <cfRule type="cellIs" dxfId="6626" priority="661" stopIfTrue="1" operator="between">
      <formula>14.1</formula>
      <formula>35</formula>
    </cfRule>
    <cfRule type="cellIs" dxfId="6625" priority="662" stopIfTrue="1" operator="between">
      <formula>5.1</formula>
      <formula>14</formula>
    </cfRule>
    <cfRule type="cellIs" dxfId="6624" priority="663" stopIfTrue="1" operator="between">
      <formula>0</formula>
      <formula>5</formula>
    </cfRule>
    <cfRule type="containsBlanks" dxfId="6623" priority="664" stopIfTrue="1">
      <formula>LEN(TRIM(E323))=0</formula>
    </cfRule>
  </conditionalFormatting>
  <conditionalFormatting sqref="M323">
    <cfRule type="containsBlanks" dxfId="6622" priority="651" stopIfTrue="1">
      <formula>LEN(TRIM(M323))=0</formula>
    </cfRule>
    <cfRule type="cellIs" dxfId="6621" priority="652" stopIfTrue="1" operator="between">
      <formula>79.1</formula>
      <formula>100</formula>
    </cfRule>
    <cfRule type="cellIs" dxfId="6620" priority="653" stopIfTrue="1" operator="between">
      <formula>34.1</formula>
      <formula>79</formula>
    </cfRule>
    <cfRule type="cellIs" dxfId="6619" priority="654" stopIfTrue="1" operator="between">
      <formula>13.1</formula>
      <formula>34</formula>
    </cfRule>
    <cfRule type="cellIs" dxfId="6618" priority="655" stopIfTrue="1" operator="between">
      <formula>5.1</formula>
      <formula>13</formula>
    </cfRule>
    <cfRule type="cellIs" dxfId="6617" priority="656" stopIfTrue="1" operator="between">
      <formula>0</formula>
      <formula>5</formula>
    </cfRule>
    <cfRule type="containsBlanks" dxfId="6616" priority="657" stopIfTrue="1">
      <formula>LEN(TRIM(M323))=0</formula>
    </cfRule>
  </conditionalFormatting>
  <conditionalFormatting sqref="I323">
    <cfRule type="containsBlanks" dxfId="6615" priority="644" stopIfTrue="1">
      <formula>LEN(TRIM(I323))=0</formula>
    </cfRule>
    <cfRule type="cellIs" dxfId="6614" priority="645" stopIfTrue="1" operator="between">
      <formula>79.1</formula>
      <formula>100</formula>
    </cfRule>
    <cfRule type="cellIs" dxfId="6613" priority="646" stopIfTrue="1" operator="between">
      <formula>34.1</formula>
      <formula>79</formula>
    </cfRule>
    <cfRule type="cellIs" dxfId="6612" priority="647" stopIfTrue="1" operator="between">
      <formula>13.1</formula>
      <formula>34</formula>
    </cfRule>
    <cfRule type="cellIs" dxfId="6611" priority="648" stopIfTrue="1" operator="between">
      <formula>5.1</formula>
      <formula>13</formula>
    </cfRule>
    <cfRule type="cellIs" dxfId="6610" priority="649" stopIfTrue="1" operator="between">
      <formula>0</formula>
      <formula>5</formula>
    </cfRule>
    <cfRule type="containsBlanks" dxfId="6609" priority="650" stopIfTrue="1">
      <formula>LEN(TRIM(I323))=0</formula>
    </cfRule>
  </conditionalFormatting>
  <conditionalFormatting sqref="E327:H327 J327:P327">
    <cfRule type="containsBlanks" dxfId="6608" priority="637" stopIfTrue="1">
      <formula>LEN(TRIM(E327))=0</formula>
    </cfRule>
    <cfRule type="cellIs" dxfId="6607" priority="638" stopIfTrue="1" operator="between">
      <formula>80.1</formula>
      <formula>100</formula>
    </cfRule>
    <cfRule type="cellIs" dxfId="6606" priority="639" stopIfTrue="1" operator="between">
      <formula>35.1</formula>
      <formula>80</formula>
    </cfRule>
    <cfRule type="cellIs" dxfId="6605" priority="640" stopIfTrue="1" operator="between">
      <formula>14.1</formula>
      <formula>35</formula>
    </cfRule>
    <cfRule type="cellIs" dxfId="6604" priority="641" stopIfTrue="1" operator="between">
      <formula>5.1</formula>
      <formula>14</formula>
    </cfRule>
    <cfRule type="cellIs" dxfId="6603" priority="642" stopIfTrue="1" operator="between">
      <formula>0</formula>
      <formula>5</formula>
    </cfRule>
    <cfRule type="containsBlanks" dxfId="6602" priority="643" stopIfTrue="1">
      <formula>LEN(TRIM(E327))=0</formula>
    </cfRule>
  </conditionalFormatting>
  <conditionalFormatting sqref="I327">
    <cfRule type="containsBlanks" dxfId="6601" priority="630" stopIfTrue="1">
      <formula>LEN(TRIM(I327))=0</formula>
    </cfRule>
    <cfRule type="cellIs" dxfId="6600" priority="631" stopIfTrue="1" operator="between">
      <formula>79.1</formula>
      <formula>100</formula>
    </cfRule>
    <cfRule type="cellIs" dxfId="6599" priority="632" stopIfTrue="1" operator="between">
      <formula>34.1</formula>
      <formula>79</formula>
    </cfRule>
    <cfRule type="cellIs" dxfId="6598" priority="633" stopIfTrue="1" operator="between">
      <formula>13.1</formula>
      <formula>34</formula>
    </cfRule>
    <cfRule type="cellIs" dxfId="6597" priority="634" stopIfTrue="1" operator="between">
      <formula>5.1</formula>
      <formula>13</formula>
    </cfRule>
    <cfRule type="cellIs" dxfId="6596" priority="635" stopIfTrue="1" operator="between">
      <formula>0</formula>
      <formula>5</formula>
    </cfRule>
    <cfRule type="containsBlanks" dxfId="6595" priority="636" stopIfTrue="1">
      <formula>LEN(TRIM(I327))=0</formula>
    </cfRule>
  </conditionalFormatting>
  <conditionalFormatting sqref="E345:I345 K345:P345">
    <cfRule type="containsBlanks" dxfId="6594" priority="609" stopIfTrue="1">
      <formula>LEN(TRIM(E345))=0</formula>
    </cfRule>
    <cfRule type="cellIs" dxfId="6593" priority="610" stopIfTrue="1" operator="between">
      <formula>80.1</formula>
      <formula>100</formula>
    </cfRule>
    <cfRule type="cellIs" dxfId="6592" priority="611" stopIfTrue="1" operator="between">
      <formula>35.1</formula>
      <formula>80</formula>
    </cfRule>
    <cfRule type="cellIs" dxfId="6591" priority="612" stopIfTrue="1" operator="between">
      <formula>14.1</formula>
      <formula>35</formula>
    </cfRule>
    <cfRule type="cellIs" dxfId="6590" priority="613" stopIfTrue="1" operator="between">
      <formula>5.1</formula>
      <formula>14</formula>
    </cfRule>
    <cfRule type="cellIs" dxfId="6589" priority="614" stopIfTrue="1" operator="between">
      <formula>0</formula>
      <formula>5</formula>
    </cfRule>
    <cfRule type="containsBlanks" dxfId="6588" priority="615" stopIfTrue="1">
      <formula>LEN(TRIM(E345))=0</formula>
    </cfRule>
  </conditionalFormatting>
  <conditionalFormatting sqref="R346">
    <cfRule type="cellIs" dxfId="6587" priority="601" stopIfTrue="1" operator="equal">
      <formula>"NO"</formula>
    </cfRule>
  </conditionalFormatting>
  <conditionalFormatting sqref="S346">
    <cfRule type="cellIs" dxfId="6586" priority="600" stopIfTrue="1" operator="equal">
      <formula>"INVIABLE SANITARIAMENTE"</formula>
    </cfRule>
  </conditionalFormatting>
  <conditionalFormatting sqref="E346:F346 H346:Q346">
    <cfRule type="containsBlanks" dxfId="6585" priority="593" stopIfTrue="1">
      <formula>LEN(TRIM(E346))=0</formula>
    </cfRule>
    <cfRule type="cellIs" dxfId="6584" priority="594" stopIfTrue="1" operator="between">
      <formula>80.1</formula>
      <formula>100</formula>
    </cfRule>
    <cfRule type="cellIs" dxfId="6583" priority="595" stopIfTrue="1" operator="between">
      <formula>35.1</formula>
      <formula>80</formula>
    </cfRule>
    <cfRule type="cellIs" dxfId="6582" priority="596" stopIfTrue="1" operator="between">
      <formula>14.1</formula>
      <formula>35</formula>
    </cfRule>
    <cfRule type="cellIs" dxfId="6581" priority="597" stopIfTrue="1" operator="between">
      <formula>5.1</formula>
      <formula>14</formula>
    </cfRule>
    <cfRule type="cellIs" dxfId="6580" priority="598" stopIfTrue="1" operator="between">
      <formula>0</formula>
      <formula>5</formula>
    </cfRule>
    <cfRule type="containsBlanks" dxfId="6579" priority="599" stopIfTrue="1">
      <formula>LEN(TRIM(E346))=0</formula>
    </cfRule>
  </conditionalFormatting>
  <conditionalFormatting sqref="S346">
    <cfRule type="containsText" dxfId="6578" priority="588" stopIfTrue="1" operator="containsText" text="INVIABLE SANITARIAMENTE">
      <formula>NOT(ISERROR(SEARCH("INVIABLE SANITARIAMENTE",S346)))</formula>
    </cfRule>
    <cfRule type="containsText" dxfId="6577" priority="589" stopIfTrue="1" operator="containsText" text="ALTO">
      <formula>NOT(ISERROR(SEARCH("ALTO",S346)))</formula>
    </cfRule>
    <cfRule type="containsText" dxfId="6576" priority="590" stopIfTrue="1" operator="containsText" text="MEDIO">
      <formula>NOT(ISERROR(SEARCH("MEDIO",S346)))</formula>
    </cfRule>
    <cfRule type="containsText" dxfId="6575" priority="591" stopIfTrue="1" operator="containsText" text="BAJO">
      <formula>NOT(ISERROR(SEARCH("BAJO",S346)))</formula>
    </cfRule>
    <cfRule type="containsText" dxfId="6574" priority="592" stopIfTrue="1" operator="containsText" text="SIN RIESGO">
      <formula>NOT(ISERROR(SEARCH("SIN RIESGO",S346)))</formula>
    </cfRule>
  </conditionalFormatting>
  <conditionalFormatting sqref="S346">
    <cfRule type="containsText" dxfId="6573" priority="587" stopIfTrue="1" operator="containsText" text="SIN RIESGO">
      <formula>NOT(ISERROR(SEARCH("SIN RIESGO",S346)))</formula>
    </cfRule>
  </conditionalFormatting>
  <conditionalFormatting sqref="G346">
    <cfRule type="containsBlanks" dxfId="6572" priority="580" stopIfTrue="1">
      <formula>LEN(TRIM(G346))=0</formula>
    </cfRule>
    <cfRule type="cellIs" dxfId="6571" priority="581" stopIfTrue="1" operator="between">
      <formula>79.1</formula>
      <formula>100</formula>
    </cfRule>
    <cfRule type="cellIs" dxfId="6570" priority="582" stopIfTrue="1" operator="between">
      <formula>34.1</formula>
      <formula>79</formula>
    </cfRule>
    <cfRule type="cellIs" dxfId="6569" priority="583" stopIfTrue="1" operator="between">
      <formula>13.1</formula>
      <formula>34</formula>
    </cfRule>
    <cfRule type="cellIs" dxfId="6568" priority="584" stopIfTrue="1" operator="between">
      <formula>5.1</formula>
      <formula>13</formula>
    </cfRule>
    <cfRule type="cellIs" dxfId="6567" priority="585" stopIfTrue="1" operator="between">
      <formula>0</formula>
      <formula>5</formula>
    </cfRule>
    <cfRule type="containsBlanks" dxfId="6566" priority="586" stopIfTrue="1">
      <formula>LEN(TRIM(G346))=0</formula>
    </cfRule>
  </conditionalFormatting>
  <conditionalFormatting sqref="H389:P389 E389:F389 E381:P388">
    <cfRule type="containsBlanks" dxfId="6565" priority="566" stopIfTrue="1">
      <formula>LEN(TRIM(E381))=0</formula>
    </cfRule>
    <cfRule type="cellIs" dxfId="6564" priority="567" stopIfTrue="1" operator="between">
      <formula>80.1</formula>
      <formula>100</formula>
    </cfRule>
    <cfRule type="cellIs" dxfId="6563" priority="568" stopIfTrue="1" operator="between">
      <formula>35.1</formula>
      <formula>80</formula>
    </cfRule>
    <cfRule type="cellIs" dxfId="6562" priority="569" stopIfTrue="1" operator="between">
      <formula>14.1</formula>
      <formula>35</formula>
    </cfRule>
    <cfRule type="cellIs" dxfId="6561" priority="570" stopIfTrue="1" operator="between">
      <formula>5.1</formula>
      <formula>14</formula>
    </cfRule>
    <cfRule type="cellIs" dxfId="6560" priority="571" stopIfTrue="1" operator="between">
      <formula>0</formula>
      <formula>5</formula>
    </cfRule>
    <cfRule type="containsBlanks" dxfId="6559" priority="572" stopIfTrue="1">
      <formula>LEN(TRIM(E381))=0</formula>
    </cfRule>
  </conditionalFormatting>
  <conditionalFormatting sqref="H389:O389 E389:F389">
    <cfRule type="containsBlanks" dxfId="6558" priority="559" stopIfTrue="1">
      <formula>LEN(TRIM(E389))=0</formula>
    </cfRule>
    <cfRule type="cellIs" dxfId="6557" priority="560" stopIfTrue="1" operator="between">
      <formula>80.1</formula>
      <formula>100</formula>
    </cfRule>
    <cfRule type="cellIs" dxfId="6556" priority="561" stopIfTrue="1" operator="between">
      <formula>35.1</formula>
      <formula>80</formula>
    </cfRule>
    <cfRule type="cellIs" dxfId="6555" priority="562" stopIfTrue="1" operator="between">
      <formula>14.1</formula>
      <formula>35</formula>
    </cfRule>
    <cfRule type="cellIs" dxfId="6554" priority="563" stopIfTrue="1" operator="between">
      <formula>5.1</formula>
      <formula>14</formula>
    </cfRule>
    <cfRule type="cellIs" dxfId="6553" priority="564" stopIfTrue="1" operator="between">
      <formula>0</formula>
      <formula>5</formula>
    </cfRule>
    <cfRule type="containsBlanks" dxfId="6552" priority="565" stopIfTrue="1">
      <formula>LEN(TRIM(E389))=0</formula>
    </cfRule>
  </conditionalFormatting>
  <conditionalFormatting sqref="G389">
    <cfRule type="containsBlanks" dxfId="6551" priority="552" stopIfTrue="1">
      <formula>LEN(TRIM(G389))=0</formula>
    </cfRule>
    <cfRule type="cellIs" dxfId="6550" priority="553" stopIfTrue="1" operator="between">
      <formula>80.1</formula>
      <formula>100</formula>
    </cfRule>
    <cfRule type="cellIs" dxfId="6549" priority="554" stopIfTrue="1" operator="between">
      <formula>35.1</formula>
      <formula>80</formula>
    </cfRule>
    <cfRule type="cellIs" dxfId="6548" priority="555" stopIfTrue="1" operator="between">
      <formula>14.1</formula>
      <formula>35</formula>
    </cfRule>
    <cfRule type="cellIs" dxfId="6547" priority="556" stopIfTrue="1" operator="between">
      <formula>5.1</formula>
      <formula>14</formula>
    </cfRule>
    <cfRule type="cellIs" dxfId="6546" priority="557" stopIfTrue="1" operator="between">
      <formula>0</formula>
      <formula>5</formula>
    </cfRule>
    <cfRule type="containsBlanks" dxfId="6545" priority="558" stopIfTrue="1">
      <formula>LEN(TRIM(G389))=0</formula>
    </cfRule>
  </conditionalFormatting>
  <conditionalFormatting sqref="E391:P398">
    <cfRule type="containsBlanks" dxfId="6544" priority="545" stopIfTrue="1">
      <formula>LEN(TRIM(E391))=0</formula>
    </cfRule>
    <cfRule type="cellIs" dxfId="6543" priority="546" stopIfTrue="1" operator="between">
      <formula>80.1</formula>
      <formula>100</formula>
    </cfRule>
    <cfRule type="cellIs" dxfId="6542" priority="547" stopIfTrue="1" operator="between">
      <formula>35.1</formula>
      <formula>80</formula>
    </cfRule>
    <cfRule type="cellIs" dxfId="6541" priority="548" stopIfTrue="1" operator="between">
      <formula>14.1</formula>
      <formula>35</formula>
    </cfRule>
    <cfRule type="cellIs" dxfId="6540" priority="549" stopIfTrue="1" operator="between">
      <formula>5.1</formula>
      <formula>14</formula>
    </cfRule>
    <cfRule type="cellIs" dxfId="6539" priority="550" stopIfTrue="1" operator="between">
      <formula>0</formula>
      <formula>5</formula>
    </cfRule>
    <cfRule type="containsBlanks" dxfId="6538" priority="551" stopIfTrue="1">
      <formula>LEN(TRIM(E391))=0</formula>
    </cfRule>
  </conditionalFormatting>
  <conditionalFormatting sqref="E380:P380">
    <cfRule type="containsBlanks" dxfId="6537" priority="538" stopIfTrue="1">
      <formula>LEN(TRIM(E380))=0</formula>
    </cfRule>
    <cfRule type="cellIs" dxfId="6536" priority="539" stopIfTrue="1" operator="between">
      <formula>80.1</formula>
      <formula>100</formula>
    </cfRule>
    <cfRule type="cellIs" dxfId="6535" priority="540" stopIfTrue="1" operator="between">
      <formula>35.1</formula>
      <formula>80</formula>
    </cfRule>
    <cfRule type="cellIs" dxfId="6534" priority="541" stopIfTrue="1" operator="between">
      <formula>14.1</formula>
      <formula>35</formula>
    </cfRule>
    <cfRule type="cellIs" dxfId="6533" priority="542" stopIfTrue="1" operator="between">
      <formula>5.1</formula>
      <formula>14</formula>
    </cfRule>
    <cfRule type="cellIs" dxfId="6532" priority="543" stopIfTrue="1" operator="between">
      <formula>0</formula>
      <formula>5</formula>
    </cfRule>
    <cfRule type="containsBlanks" dxfId="6531" priority="544" stopIfTrue="1">
      <formula>LEN(TRIM(E380))=0</formula>
    </cfRule>
  </conditionalFormatting>
  <conditionalFormatting sqref="E452:Q461 Q462:Q476 E435:P451">
    <cfRule type="containsBlanks" dxfId="6530" priority="524" stopIfTrue="1">
      <formula>LEN(TRIM(E435))=0</formula>
    </cfRule>
    <cfRule type="cellIs" dxfId="6529" priority="525" stopIfTrue="1" operator="between">
      <formula>80.1</formula>
      <formula>100</formula>
    </cfRule>
    <cfRule type="cellIs" dxfId="6528" priority="526" stopIfTrue="1" operator="between">
      <formula>35.1</formula>
      <formula>80</formula>
    </cfRule>
    <cfRule type="cellIs" dxfId="6527" priority="527" stopIfTrue="1" operator="between">
      <formula>14.1</formula>
      <formula>35</formula>
    </cfRule>
    <cfRule type="cellIs" dxfId="6526" priority="528" stopIfTrue="1" operator="between">
      <formula>5.1</formula>
      <formula>14</formula>
    </cfRule>
    <cfRule type="cellIs" dxfId="6525" priority="529" stopIfTrue="1" operator="between">
      <formula>0</formula>
      <formula>5</formula>
    </cfRule>
    <cfRule type="containsBlanks" dxfId="6524" priority="530" stopIfTrue="1">
      <formula>LEN(TRIM(E435))=0</formula>
    </cfRule>
  </conditionalFormatting>
  <conditionalFormatting sqref="E462:F462 E463 G463:P463 H462:P462">
    <cfRule type="containsBlanks" dxfId="6523" priority="517" stopIfTrue="1">
      <formula>LEN(TRIM(E462))=0</formula>
    </cfRule>
    <cfRule type="cellIs" dxfId="6522" priority="518" stopIfTrue="1" operator="between">
      <formula>80.1</formula>
      <formula>100</formula>
    </cfRule>
    <cfRule type="cellIs" dxfId="6521" priority="519" stopIfTrue="1" operator="between">
      <formula>35.1</formula>
      <formula>80</formula>
    </cfRule>
    <cfRule type="cellIs" dxfId="6520" priority="520" stopIfTrue="1" operator="between">
      <formula>14.1</formula>
      <formula>35</formula>
    </cfRule>
    <cfRule type="cellIs" dxfId="6519" priority="521" stopIfTrue="1" operator="between">
      <formula>5.1</formula>
      <formula>14</formula>
    </cfRule>
    <cfRule type="cellIs" dxfId="6518" priority="522" stopIfTrue="1" operator="between">
      <formula>0</formula>
      <formula>5</formula>
    </cfRule>
    <cfRule type="containsBlanks" dxfId="6517" priority="523" stopIfTrue="1">
      <formula>LEN(TRIM(E462))=0</formula>
    </cfRule>
  </conditionalFormatting>
  <conditionalFormatting sqref="F463">
    <cfRule type="containsBlanks" dxfId="6516" priority="510" stopIfTrue="1">
      <formula>LEN(TRIM(F463))=0</formula>
    </cfRule>
    <cfRule type="cellIs" dxfId="6515" priority="511" stopIfTrue="1" operator="between">
      <formula>80.1</formula>
      <formula>100</formula>
    </cfRule>
    <cfRule type="cellIs" dxfId="6514" priority="512" stopIfTrue="1" operator="between">
      <formula>35.1</formula>
      <formula>80</formula>
    </cfRule>
    <cfRule type="cellIs" dxfId="6513" priority="513" stopIfTrue="1" operator="between">
      <formula>14.1</formula>
      <formula>35</formula>
    </cfRule>
    <cfRule type="cellIs" dxfId="6512" priority="514" stopIfTrue="1" operator="between">
      <formula>5.1</formula>
      <formula>14</formula>
    </cfRule>
    <cfRule type="cellIs" dxfId="6511" priority="515" stopIfTrue="1" operator="between">
      <formula>0</formula>
      <formula>5</formula>
    </cfRule>
    <cfRule type="containsBlanks" dxfId="6510" priority="516" stopIfTrue="1">
      <formula>LEN(TRIM(F463))=0</formula>
    </cfRule>
  </conditionalFormatting>
  <conditionalFormatting sqref="G462">
    <cfRule type="containsBlanks" dxfId="6509" priority="503" stopIfTrue="1">
      <formula>LEN(TRIM(G462))=0</formula>
    </cfRule>
    <cfRule type="cellIs" dxfId="6508" priority="504" stopIfTrue="1" operator="between">
      <formula>80.1</formula>
      <formula>100</formula>
    </cfRule>
    <cfRule type="cellIs" dxfId="6507" priority="505" stopIfTrue="1" operator="between">
      <formula>35.1</formula>
      <formula>80</formula>
    </cfRule>
    <cfRule type="cellIs" dxfId="6506" priority="506" stopIfTrue="1" operator="between">
      <formula>14.1</formula>
      <formula>35</formula>
    </cfRule>
    <cfRule type="cellIs" dxfId="6505" priority="507" stopIfTrue="1" operator="between">
      <formula>5.1</formula>
      <formula>14</formula>
    </cfRule>
    <cfRule type="cellIs" dxfId="6504" priority="508" stopIfTrue="1" operator="between">
      <formula>0</formula>
      <formula>5</formula>
    </cfRule>
    <cfRule type="containsBlanks" dxfId="6503" priority="509" stopIfTrue="1">
      <formula>LEN(TRIM(G462))=0</formula>
    </cfRule>
  </conditionalFormatting>
  <conditionalFormatting sqref="E476:F476 H476:P476">
    <cfRule type="containsBlanks" dxfId="6502" priority="496" stopIfTrue="1">
      <formula>LEN(TRIM(E476))=0</formula>
    </cfRule>
    <cfRule type="cellIs" dxfId="6501" priority="497" stopIfTrue="1" operator="between">
      <formula>80.1</formula>
      <formula>100</formula>
    </cfRule>
    <cfRule type="cellIs" dxfId="6500" priority="498" stopIfTrue="1" operator="between">
      <formula>35.1</formula>
      <formula>80</formula>
    </cfRule>
    <cfRule type="cellIs" dxfId="6499" priority="499" stopIfTrue="1" operator="between">
      <formula>14.1</formula>
      <formula>35</formula>
    </cfRule>
    <cfRule type="cellIs" dxfId="6498" priority="500" stopIfTrue="1" operator="between">
      <formula>5.1</formula>
      <formula>14</formula>
    </cfRule>
    <cfRule type="cellIs" dxfId="6497" priority="501" stopIfTrue="1" operator="between">
      <formula>0</formula>
      <formula>5</formula>
    </cfRule>
    <cfRule type="containsBlanks" dxfId="6496" priority="502" stopIfTrue="1">
      <formula>LEN(TRIM(E476))=0</formula>
    </cfRule>
  </conditionalFormatting>
  <conditionalFormatting sqref="G476">
    <cfRule type="containsBlanks" dxfId="6495" priority="489" stopIfTrue="1">
      <formula>LEN(TRIM(G476))=0</formula>
    </cfRule>
    <cfRule type="cellIs" dxfId="6494" priority="490" stopIfTrue="1" operator="between">
      <formula>80.1</formula>
      <formula>100</formula>
    </cfRule>
    <cfRule type="cellIs" dxfId="6493" priority="491" stopIfTrue="1" operator="between">
      <formula>35.1</formula>
      <formula>80</formula>
    </cfRule>
    <cfRule type="cellIs" dxfId="6492" priority="492" stopIfTrue="1" operator="between">
      <formula>14.1</formula>
      <formula>35</formula>
    </cfRule>
    <cfRule type="cellIs" dxfId="6491" priority="493" stopIfTrue="1" operator="between">
      <formula>5.1</formula>
      <formula>14</formula>
    </cfRule>
    <cfRule type="cellIs" dxfId="6490" priority="494" stopIfTrue="1" operator="between">
      <formula>0</formula>
      <formula>5</formula>
    </cfRule>
    <cfRule type="containsBlanks" dxfId="6489" priority="495" stopIfTrue="1">
      <formula>LEN(TRIM(G476))=0</formula>
    </cfRule>
  </conditionalFormatting>
  <conditionalFormatting sqref="E465 G465:P465">
    <cfRule type="containsBlanks" dxfId="6488" priority="482" stopIfTrue="1">
      <formula>LEN(TRIM(E465))=0</formula>
    </cfRule>
    <cfRule type="cellIs" dxfId="6487" priority="483" stopIfTrue="1" operator="between">
      <formula>80.1</formula>
      <formula>100</formula>
    </cfRule>
    <cfRule type="cellIs" dxfId="6486" priority="484" stopIfTrue="1" operator="between">
      <formula>35.1</formula>
      <formula>80</formula>
    </cfRule>
    <cfRule type="cellIs" dxfId="6485" priority="485" stopIfTrue="1" operator="between">
      <formula>14.1</formula>
      <formula>35</formula>
    </cfRule>
    <cfRule type="cellIs" dxfId="6484" priority="486" stopIfTrue="1" operator="between">
      <formula>5.1</formula>
      <formula>14</formula>
    </cfRule>
    <cfRule type="cellIs" dxfId="6483" priority="487" stopIfTrue="1" operator="between">
      <formula>0</formula>
      <formula>5</formula>
    </cfRule>
    <cfRule type="containsBlanks" dxfId="6482" priority="488" stopIfTrue="1">
      <formula>LEN(TRIM(E465))=0</formula>
    </cfRule>
  </conditionalFormatting>
  <conditionalFormatting sqref="F465">
    <cfRule type="containsBlanks" dxfId="6481" priority="475" stopIfTrue="1">
      <formula>LEN(TRIM(F465))=0</formula>
    </cfRule>
    <cfRule type="cellIs" dxfId="6480" priority="476" stopIfTrue="1" operator="between">
      <formula>80.1</formula>
      <formula>100</formula>
    </cfRule>
    <cfRule type="cellIs" dxfId="6479" priority="477" stopIfTrue="1" operator="between">
      <formula>35.1</formula>
      <formula>80</formula>
    </cfRule>
    <cfRule type="cellIs" dxfId="6478" priority="478" stopIfTrue="1" operator="between">
      <formula>14.1</formula>
      <formula>35</formula>
    </cfRule>
    <cfRule type="cellIs" dxfId="6477" priority="479" stopIfTrue="1" operator="between">
      <formula>5.1</formula>
      <formula>14</formula>
    </cfRule>
    <cfRule type="cellIs" dxfId="6476" priority="480" stopIfTrue="1" operator="between">
      <formula>0</formula>
      <formula>5</formula>
    </cfRule>
    <cfRule type="containsBlanks" dxfId="6475" priority="481" stopIfTrue="1">
      <formula>LEN(TRIM(F465))=0</formula>
    </cfRule>
  </conditionalFormatting>
  <conditionalFormatting sqref="E466:M466 O466:P466">
    <cfRule type="containsBlanks" dxfId="6474" priority="468" stopIfTrue="1">
      <formula>LEN(TRIM(E466))=0</formula>
    </cfRule>
    <cfRule type="cellIs" dxfId="6473" priority="469" stopIfTrue="1" operator="between">
      <formula>80.1</formula>
      <formula>100</formula>
    </cfRule>
    <cfRule type="cellIs" dxfId="6472" priority="470" stopIfTrue="1" operator="between">
      <formula>35.1</formula>
      <formula>80</formula>
    </cfRule>
    <cfRule type="cellIs" dxfId="6471" priority="471" stopIfTrue="1" operator="between">
      <formula>14.1</formula>
      <formula>35</formula>
    </cfRule>
    <cfRule type="cellIs" dxfId="6470" priority="472" stopIfTrue="1" operator="between">
      <formula>5.1</formula>
      <formula>14</formula>
    </cfRule>
    <cfRule type="cellIs" dxfId="6469" priority="473" stopIfTrue="1" operator="between">
      <formula>0</formula>
      <formula>5</formula>
    </cfRule>
    <cfRule type="containsBlanks" dxfId="6468" priority="474" stopIfTrue="1">
      <formula>LEN(TRIM(E466))=0</formula>
    </cfRule>
  </conditionalFormatting>
  <conditionalFormatting sqref="N466">
    <cfRule type="containsBlanks" dxfId="6467" priority="461" stopIfTrue="1">
      <formula>LEN(TRIM(N466))=0</formula>
    </cfRule>
    <cfRule type="cellIs" dxfId="6466" priority="462" stopIfTrue="1" operator="between">
      <formula>80.1</formula>
      <formula>100</formula>
    </cfRule>
    <cfRule type="cellIs" dxfId="6465" priority="463" stopIfTrue="1" operator="between">
      <formula>35.1</formula>
      <formula>80</formula>
    </cfRule>
    <cfRule type="cellIs" dxfId="6464" priority="464" stopIfTrue="1" operator="between">
      <formula>14.1</formula>
      <formula>35</formula>
    </cfRule>
    <cfRule type="cellIs" dxfId="6463" priority="465" stopIfTrue="1" operator="between">
      <formula>5.1</formula>
      <formula>14</formula>
    </cfRule>
    <cfRule type="cellIs" dxfId="6462" priority="466" stopIfTrue="1" operator="between">
      <formula>0</formula>
      <formula>5</formula>
    </cfRule>
    <cfRule type="containsBlanks" dxfId="6461" priority="467" stopIfTrue="1">
      <formula>LEN(TRIM(N466))=0</formula>
    </cfRule>
  </conditionalFormatting>
  <conditionalFormatting sqref="E464:M464 O464:P464">
    <cfRule type="containsBlanks" dxfId="6460" priority="454" stopIfTrue="1">
      <formula>LEN(TRIM(E464))=0</formula>
    </cfRule>
    <cfRule type="cellIs" dxfId="6459" priority="455" stopIfTrue="1" operator="between">
      <formula>80.1</formula>
      <formula>100</formula>
    </cfRule>
    <cfRule type="cellIs" dxfId="6458" priority="456" stopIfTrue="1" operator="between">
      <formula>35.1</formula>
      <formula>80</formula>
    </cfRule>
    <cfRule type="cellIs" dxfId="6457" priority="457" stopIfTrue="1" operator="between">
      <formula>14.1</formula>
      <formula>35</formula>
    </cfRule>
    <cfRule type="cellIs" dxfId="6456" priority="458" stopIfTrue="1" operator="between">
      <formula>5.1</formula>
      <formula>14</formula>
    </cfRule>
    <cfRule type="cellIs" dxfId="6455" priority="459" stopIfTrue="1" operator="between">
      <formula>0</formula>
      <formula>5</formula>
    </cfRule>
    <cfRule type="containsBlanks" dxfId="6454" priority="460" stopIfTrue="1">
      <formula>LEN(TRIM(E464))=0</formula>
    </cfRule>
  </conditionalFormatting>
  <conditionalFormatting sqref="N464">
    <cfRule type="containsBlanks" dxfId="6453" priority="447" stopIfTrue="1">
      <formula>LEN(TRIM(N464))=0</formula>
    </cfRule>
    <cfRule type="cellIs" dxfId="6452" priority="448" stopIfTrue="1" operator="between">
      <formula>80.1</formula>
      <formula>100</formula>
    </cfRule>
    <cfRule type="cellIs" dxfId="6451" priority="449" stopIfTrue="1" operator="between">
      <formula>35.1</formula>
      <formula>80</formula>
    </cfRule>
    <cfRule type="cellIs" dxfId="6450" priority="450" stopIfTrue="1" operator="between">
      <formula>14.1</formula>
      <formula>35</formula>
    </cfRule>
    <cfRule type="cellIs" dxfId="6449" priority="451" stopIfTrue="1" operator="between">
      <formula>5.1</formula>
      <formula>14</formula>
    </cfRule>
    <cfRule type="cellIs" dxfId="6448" priority="452" stopIfTrue="1" operator="between">
      <formula>0</formula>
      <formula>5</formula>
    </cfRule>
    <cfRule type="containsBlanks" dxfId="6447" priority="453" stopIfTrue="1">
      <formula>LEN(TRIM(N464))=0</formula>
    </cfRule>
  </conditionalFormatting>
  <conditionalFormatting sqref="E475 G475:P475">
    <cfRule type="containsBlanks" dxfId="6446" priority="440" stopIfTrue="1">
      <formula>LEN(TRIM(E475))=0</formula>
    </cfRule>
    <cfRule type="cellIs" dxfId="6445" priority="441" stopIfTrue="1" operator="between">
      <formula>80.1</formula>
      <formula>100</formula>
    </cfRule>
    <cfRule type="cellIs" dxfId="6444" priority="442" stopIfTrue="1" operator="between">
      <formula>35.1</formula>
      <formula>80</formula>
    </cfRule>
    <cfRule type="cellIs" dxfId="6443" priority="443" stopIfTrue="1" operator="between">
      <formula>14.1</formula>
      <formula>35</formula>
    </cfRule>
    <cfRule type="cellIs" dxfId="6442" priority="444" stopIfTrue="1" operator="between">
      <formula>5.1</formula>
      <formula>14</formula>
    </cfRule>
    <cfRule type="cellIs" dxfId="6441" priority="445" stopIfTrue="1" operator="between">
      <formula>0</formula>
      <formula>5</formula>
    </cfRule>
    <cfRule type="containsBlanks" dxfId="6440" priority="446" stopIfTrue="1">
      <formula>LEN(TRIM(E475))=0</formula>
    </cfRule>
  </conditionalFormatting>
  <conditionalFormatting sqref="F475">
    <cfRule type="containsBlanks" dxfId="6439" priority="433" stopIfTrue="1">
      <formula>LEN(TRIM(F475))=0</formula>
    </cfRule>
    <cfRule type="cellIs" dxfId="6438" priority="434" stopIfTrue="1" operator="between">
      <formula>80.1</formula>
      <formula>100</formula>
    </cfRule>
    <cfRule type="cellIs" dxfId="6437" priority="435" stopIfTrue="1" operator="between">
      <formula>35.1</formula>
      <formula>80</formula>
    </cfRule>
    <cfRule type="cellIs" dxfId="6436" priority="436" stopIfTrue="1" operator="between">
      <formula>14.1</formula>
      <formula>35</formula>
    </cfRule>
    <cfRule type="cellIs" dxfId="6435" priority="437" stopIfTrue="1" operator="between">
      <formula>5.1</formula>
      <formula>14</formula>
    </cfRule>
    <cfRule type="cellIs" dxfId="6434" priority="438" stopIfTrue="1" operator="between">
      <formula>0</formula>
      <formula>5</formula>
    </cfRule>
    <cfRule type="containsBlanks" dxfId="6433" priority="439" stopIfTrue="1">
      <formula>LEN(TRIM(F475))=0</formula>
    </cfRule>
  </conditionalFormatting>
  <conditionalFormatting sqref="E467:L467 N467:P467">
    <cfRule type="containsBlanks" dxfId="6432" priority="426" stopIfTrue="1">
      <formula>LEN(TRIM(E467))=0</formula>
    </cfRule>
    <cfRule type="cellIs" dxfId="6431" priority="427" stopIfTrue="1" operator="between">
      <formula>80.1</formula>
      <formula>100</formula>
    </cfRule>
    <cfRule type="cellIs" dxfId="6430" priority="428" stopIfTrue="1" operator="between">
      <formula>35.1</formula>
      <formula>80</formula>
    </cfRule>
    <cfRule type="cellIs" dxfId="6429" priority="429" stopIfTrue="1" operator="between">
      <formula>14.1</formula>
      <formula>35</formula>
    </cfRule>
    <cfRule type="cellIs" dxfId="6428" priority="430" stopIfTrue="1" operator="between">
      <formula>5.1</formula>
      <formula>14</formula>
    </cfRule>
    <cfRule type="cellIs" dxfId="6427" priority="431" stopIfTrue="1" operator="between">
      <formula>0</formula>
      <formula>5</formula>
    </cfRule>
    <cfRule type="containsBlanks" dxfId="6426" priority="432" stopIfTrue="1">
      <formula>LEN(TRIM(E467))=0</formula>
    </cfRule>
  </conditionalFormatting>
  <conditionalFormatting sqref="M467">
    <cfRule type="containsBlanks" dxfId="6425" priority="419" stopIfTrue="1">
      <formula>LEN(TRIM(M467))=0</formula>
    </cfRule>
    <cfRule type="cellIs" dxfId="6424" priority="420" stopIfTrue="1" operator="between">
      <formula>80.1</formula>
      <formula>100</formula>
    </cfRule>
    <cfRule type="cellIs" dxfId="6423" priority="421" stopIfTrue="1" operator="between">
      <formula>35.1</formula>
      <formula>80</formula>
    </cfRule>
    <cfRule type="cellIs" dxfId="6422" priority="422" stopIfTrue="1" operator="between">
      <formula>14.1</formula>
      <formula>35</formula>
    </cfRule>
    <cfRule type="cellIs" dxfId="6421" priority="423" stopIfTrue="1" operator="between">
      <formula>5.1</formula>
      <formula>14</formula>
    </cfRule>
    <cfRule type="cellIs" dxfId="6420" priority="424" stopIfTrue="1" operator="between">
      <formula>0</formula>
      <formula>5</formula>
    </cfRule>
    <cfRule type="containsBlanks" dxfId="6419" priority="425" stopIfTrue="1">
      <formula>LEN(TRIM(M467))=0</formula>
    </cfRule>
  </conditionalFormatting>
  <conditionalFormatting sqref="E472:M472 O472:P472">
    <cfRule type="containsBlanks" dxfId="6418" priority="412" stopIfTrue="1">
      <formula>LEN(TRIM(E472))=0</formula>
    </cfRule>
    <cfRule type="cellIs" dxfId="6417" priority="413" stopIfTrue="1" operator="between">
      <formula>80.1</formula>
      <formula>100</formula>
    </cfRule>
    <cfRule type="cellIs" dxfId="6416" priority="414" stopIfTrue="1" operator="between">
      <formula>35.1</formula>
      <formula>80</formula>
    </cfRule>
    <cfRule type="cellIs" dxfId="6415" priority="415" stopIfTrue="1" operator="between">
      <formula>14.1</formula>
      <formula>35</formula>
    </cfRule>
    <cfRule type="cellIs" dxfId="6414" priority="416" stopIfTrue="1" operator="between">
      <formula>5.1</formula>
      <formula>14</formula>
    </cfRule>
    <cfRule type="cellIs" dxfId="6413" priority="417" stopIfTrue="1" operator="between">
      <formula>0</formula>
      <formula>5</formula>
    </cfRule>
    <cfRule type="containsBlanks" dxfId="6412" priority="418" stopIfTrue="1">
      <formula>LEN(TRIM(E472))=0</formula>
    </cfRule>
  </conditionalFormatting>
  <conditionalFormatting sqref="N472">
    <cfRule type="containsBlanks" dxfId="6411" priority="405" stopIfTrue="1">
      <formula>LEN(TRIM(N472))=0</formula>
    </cfRule>
    <cfRule type="cellIs" dxfId="6410" priority="406" stopIfTrue="1" operator="between">
      <formula>80.1</formula>
      <formula>100</formula>
    </cfRule>
    <cfRule type="cellIs" dxfId="6409" priority="407" stopIfTrue="1" operator="between">
      <formula>35.1</formula>
      <formula>80</formula>
    </cfRule>
    <cfRule type="cellIs" dxfId="6408" priority="408" stopIfTrue="1" operator="between">
      <formula>14.1</formula>
      <formula>35</formula>
    </cfRule>
    <cfRule type="cellIs" dxfId="6407" priority="409" stopIfTrue="1" operator="between">
      <formula>5.1</formula>
      <formula>14</formula>
    </cfRule>
    <cfRule type="cellIs" dxfId="6406" priority="410" stopIfTrue="1" operator="between">
      <formula>0</formula>
      <formula>5</formula>
    </cfRule>
    <cfRule type="containsBlanks" dxfId="6405" priority="411" stopIfTrue="1">
      <formula>LEN(TRIM(N472))=0</formula>
    </cfRule>
  </conditionalFormatting>
  <conditionalFormatting sqref="E469 G469:P469">
    <cfRule type="containsBlanks" dxfId="6404" priority="398" stopIfTrue="1">
      <formula>LEN(TRIM(E469))=0</formula>
    </cfRule>
    <cfRule type="cellIs" dxfId="6403" priority="399" stopIfTrue="1" operator="between">
      <formula>80.1</formula>
      <formula>100</formula>
    </cfRule>
    <cfRule type="cellIs" dxfId="6402" priority="400" stopIfTrue="1" operator="between">
      <formula>35.1</formula>
      <formula>80</formula>
    </cfRule>
    <cfRule type="cellIs" dxfId="6401" priority="401" stopIfTrue="1" operator="between">
      <formula>14.1</formula>
      <formula>35</formula>
    </cfRule>
    <cfRule type="cellIs" dxfId="6400" priority="402" stopIfTrue="1" operator="between">
      <formula>5.1</formula>
      <formula>14</formula>
    </cfRule>
    <cfRule type="cellIs" dxfId="6399" priority="403" stopIfTrue="1" operator="between">
      <formula>0</formula>
      <formula>5</formula>
    </cfRule>
    <cfRule type="containsBlanks" dxfId="6398" priority="404" stopIfTrue="1">
      <formula>LEN(TRIM(E469))=0</formula>
    </cfRule>
  </conditionalFormatting>
  <conditionalFormatting sqref="F469">
    <cfRule type="containsBlanks" dxfId="6397" priority="391" stopIfTrue="1">
      <formula>LEN(TRIM(F469))=0</formula>
    </cfRule>
    <cfRule type="cellIs" dxfId="6396" priority="392" stopIfTrue="1" operator="between">
      <formula>80.1</formula>
      <formula>100</formula>
    </cfRule>
    <cfRule type="cellIs" dxfId="6395" priority="393" stopIfTrue="1" operator="between">
      <formula>35.1</formula>
      <formula>80</formula>
    </cfRule>
    <cfRule type="cellIs" dxfId="6394" priority="394" stopIfTrue="1" operator="between">
      <formula>14.1</formula>
      <formula>35</formula>
    </cfRule>
    <cfRule type="cellIs" dxfId="6393" priority="395" stopIfTrue="1" operator="between">
      <formula>5.1</formula>
      <formula>14</formula>
    </cfRule>
    <cfRule type="cellIs" dxfId="6392" priority="396" stopIfTrue="1" operator="between">
      <formula>0</formula>
      <formula>5</formula>
    </cfRule>
    <cfRule type="containsBlanks" dxfId="6391" priority="397" stopIfTrue="1">
      <formula>LEN(TRIM(F469))=0</formula>
    </cfRule>
  </conditionalFormatting>
  <conditionalFormatting sqref="E471:M471 O471:P471">
    <cfRule type="containsBlanks" dxfId="6390" priority="384" stopIfTrue="1">
      <formula>LEN(TRIM(E471))=0</formula>
    </cfRule>
    <cfRule type="cellIs" dxfId="6389" priority="385" stopIfTrue="1" operator="between">
      <formula>80.1</formula>
      <formula>100</formula>
    </cfRule>
    <cfRule type="cellIs" dxfId="6388" priority="386" stopIfTrue="1" operator="between">
      <formula>35.1</formula>
      <formula>80</formula>
    </cfRule>
    <cfRule type="cellIs" dxfId="6387" priority="387" stopIfTrue="1" operator="between">
      <formula>14.1</formula>
      <formula>35</formula>
    </cfRule>
    <cfRule type="cellIs" dxfId="6386" priority="388" stopIfTrue="1" operator="between">
      <formula>5.1</formula>
      <formula>14</formula>
    </cfRule>
    <cfRule type="cellIs" dxfId="6385" priority="389" stopIfTrue="1" operator="between">
      <formula>0</formula>
      <formula>5</formula>
    </cfRule>
    <cfRule type="containsBlanks" dxfId="6384" priority="390" stopIfTrue="1">
      <formula>LEN(TRIM(E471))=0</formula>
    </cfRule>
  </conditionalFormatting>
  <conditionalFormatting sqref="N471">
    <cfRule type="containsBlanks" dxfId="6383" priority="377" stopIfTrue="1">
      <formula>LEN(TRIM(N471))=0</formula>
    </cfRule>
    <cfRule type="cellIs" dxfId="6382" priority="378" stopIfTrue="1" operator="between">
      <formula>80.1</formula>
      <formula>100</formula>
    </cfRule>
    <cfRule type="cellIs" dxfId="6381" priority="379" stopIfTrue="1" operator="between">
      <formula>35.1</formula>
      <formula>80</formula>
    </cfRule>
    <cfRule type="cellIs" dxfId="6380" priority="380" stopIfTrue="1" operator="between">
      <formula>14.1</formula>
      <formula>35</formula>
    </cfRule>
    <cfRule type="cellIs" dxfId="6379" priority="381" stopIfTrue="1" operator="between">
      <formula>5.1</formula>
      <formula>14</formula>
    </cfRule>
    <cfRule type="cellIs" dxfId="6378" priority="382" stopIfTrue="1" operator="between">
      <formula>0</formula>
      <formula>5</formula>
    </cfRule>
    <cfRule type="containsBlanks" dxfId="6377" priority="383" stopIfTrue="1">
      <formula>LEN(TRIM(N471))=0</formula>
    </cfRule>
  </conditionalFormatting>
  <conditionalFormatting sqref="E470:M470 O470:P470">
    <cfRule type="containsBlanks" dxfId="6376" priority="370" stopIfTrue="1">
      <formula>LEN(TRIM(E470))=0</formula>
    </cfRule>
    <cfRule type="cellIs" dxfId="6375" priority="371" stopIfTrue="1" operator="between">
      <formula>80.1</formula>
      <formula>100</formula>
    </cfRule>
    <cfRule type="cellIs" dxfId="6374" priority="372" stopIfTrue="1" operator="between">
      <formula>35.1</formula>
      <formula>80</formula>
    </cfRule>
    <cfRule type="cellIs" dxfId="6373" priority="373" stopIfTrue="1" operator="between">
      <formula>14.1</formula>
      <formula>35</formula>
    </cfRule>
    <cfRule type="cellIs" dxfId="6372" priority="374" stopIfTrue="1" operator="between">
      <formula>5.1</formula>
      <formula>14</formula>
    </cfRule>
    <cfRule type="cellIs" dxfId="6371" priority="375" stopIfTrue="1" operator="between">
      <formula>0</formula>
      <formula>5</formula>
    </cfRule>
    <cfRule type="containsBlanks" dxfId="6370" priority="376" stopIfTrue="1">
      <formula>LEN(TRIM(E470))=0</formula>
    </cfRule>
  </conditionalFormatting>
  <conditionalFormatting sqref="N470">
    <cfRule type="containsBlanks" dxfId="6369" priority="363" stopIfTrue="1">
      <formula>LEN(TRIM(N470))=0</formula>
    </cfRule>
    <cfRule type="cellIs" dxfId="6368" priority="364" stopIfTrue="1" operator="between">
      <formula>80.1</formula>
      <formula>100</formula>
    </cfRule>
    <cfRule type="cellIs" dxfId="6367" priority="365" stopIfTrue="1" operator="between">
      <formula>35.1</formula>
      <formula>80</formula>
    </cfRule>
    <cfRule type="cellIs" dxfId="6366" priority="366" stopIfTrue="1" operator="between">
      <formula>14.1</formula>
      <formula>35</formula>
    </cfRule>
    <cfRule type="cellIs" dxfId="6365" priority="367" stopIfTrue="1" operator="between">
      <formula>5.1</formula>
      <formula>14</formula>
    </cfRule>
    <cfRule type="cellIs" dxfId="6364" priority="368" stopIfTrue="1" operator="between">
      <formula>0</formula>
      <formula>5</formula>
    </cfRule>
    <cfRule type="containsBlanks" dxfId="6363" priority="369" stopIfTrue="1">
      <formula>LEN(TRIM(N470))=0</formula>
    </cfRule>
  </conditionalFormatting>
  <conditionalFormatting sqref="E473:M473 O473:P473">
    <cfRule type="containsBlanks" dxfId="6362" priority="356" stopIfTrue="1">
      <formula>LEN(TRIM(E473))=0</formula>
    </cfRule>
    <cfRule type="cellIs" dxfId="6361" priority="357" stopIfTrue="1" operator="between">
      <formula>80.1</formula>
      <formula>100</formula>
    </cfRule>
    <cfRule type="cellIs" dxfId="6360" priority="358" stopIfTrue="1" operator="between">
      <formula>35.1</formula>
      <formula>80</formula>
    </cfRule>
    <cfRule type="cellIs" dxfId="6359" priority="359" stopIfTrue="1" operator="between">
      <formula>14.1</formula>
      <formula>35</formula>
    </cfRule>
    <cfRule type="cellIs" dxfId="6358" priority="360" stopIfTrue="1" operator="between">
      <formula>5.1</formula>
      <formula>14</formula>
    </cfRule>
    <cfRule type="cellIs" dxfId="6357" priority="361" stopIfTrue="1" operator="between">
      <formula>0</formula>
      <formula>5</formula>
    </cfRule>
    <cfRule type="containsBlanks" dxfId="6356" priority="362" stopIfTrue="1">
      <formula>LEN(TRIM(E473))=0</formula>
    </cfRule>
  </conditionalFormatting>
  <conditionalFormatting sqref="N473">
    <cfRule type="containsBlanks" dxfId="6355" priority="349" stopIfTrue="1">
      <formula>LEN(TRIM(N473))=0</formula>
    </cfRule>
    <cfRule type="cellIs" dxfId="6354" priority="350" stopIfTrue="1" operator="between">
      <formula>80.1</formula>
      <formula>100</formula>
    </cfRule>
    <cfRule type="cellIs" dxfId="6353" priority="351" stopIfTrue="1" operator="between">
      <formula>35.1</formula>
      <formula>80</formula>
    </cfRule>
    <cfRule type="cellIs" dxfId="6352" priority="352" stopIfTrue="1" operator="between">
      <formula>14.1</formula>
      <formula>35</formula>
    </cfRule>
    <cfRule type="cellIs" dxfId="6351" priority="353" stopIfTrue="1" operator="between">
      <formula>5.1</formula>
      <formula>14</formula>
    </cfRule>
    <cfRule type="cellIs" dxfId="6350" priority="354" stopIfTrue="1" operator="between">
      <formula>0</formula>
      <formula>5</formula>
    </cfRule>
    <cfRule type="containsBlanks" dxfId="6349" priority="355" stopIfTrue="1">
      <formula>LEN(TRIM(N473))=0</formula>
    </cfRule>
  </conditionalFormatting>
  <conditionalFormatting sqref="E474:F474 H474:P474">
    <cfRule type="containsBlanks" dxfId="6348" priority="342" stopIfTrue="1">
      <formula>LEN(TRIM(E474))=0</formula>
    </cfRule>
    <cfRule type="cellIs" dxfId="6347" priority="343" stopIfTrue="1" operator="between">
      <formula>80.1</formula>
      <formula>100</formula>
    </cfRule>
    <cfRule type="cellIs" dxfId="6346" priority="344" stopIfTrue="1" operator="between">
      <formula>35.1</formula>
      <formula>80</formula>
    </cfRule>
    <cfRule type="cellIs" dxfId="6345" priority="345" stopIfTrue="1" operator="between">
      <formula>14.1</formula>
      <formula>35</formula>
    </cfRule>
    <cfRule type="cellIs" dxfId="6344" priority="346" stopIfTrue="1" operator="between">
      <formula>5.1</formula>
      <formula>14</formula>
    </cfRule>
    <cfRule type="cellIs" dxfId="6343" priority="347" stopIfTrue="1" operator="between">
      <formula>0</formula>
      <formula>5</formula>
    </cfRule>
    <cfRule type="containsBlanks" dxfId="6342" priority="348" stopIfTrue="1">
      <formula>LEN(TRIM(E474))=0</formula>
    </cfRule>
  </conditionalFormatting>
  <conditionalFormatting sqref="G474">
    <cfRule type="containsBlanks" dxfId="6341" priority="335" stopIfTrue="1">
      <formula>LEN(TRIM(G474))=0</formula>
    </cfRule>
    <cfRule type="cellIs" dxfId="6340" priority="336" stopIfTrue="1" operator="between">
      <formula>80.1</formula>
      <formula>100</formula>
    </cfRule>
    <cfRule type="cellIs" dxfId="6339" priority="337" stopIfTrue="1" operator="between">
      <formula>35.1</formula>
      <formula>80</formula>
    </cfRule>
    <cfRule type="cellIs" dxfId="6338" priority="338" stopIfTrue="1" operator="between">
      <formula>14.1</formula>
      <formula>35</formula>
    </cfRule>
    <cfRule type="cellIs" dxfId="6337" priority="339" stopIfTrue="1" operator="between">
      <formula>5.1</formula>
      <formula>14</formula>
    </cfRule>
    <cfRule type="cellIs" dxfId="6336" priority="340" stopIfTrue="1" operator="between">
      <formula>0</formula>
      <formula>5</formula>
    </cfRule>
    <cfRule type="containsBlanks" dxfId="6335" priority="341" stopIfTrue="1">
      <formula>LEN(TRIM(G474))=0</formula>
    </cfRule>
  </conditionalFormatting>
  <conditionalFormatting sqref="E468:M468 P468">
    <cfRule type="containsBlanks" dxfId="6334" priority="328" stopIfTrue="1">
      <formula>LEN(TRIM(E468))=0</formula>
    </cfRule>
    <cfRule type="cellIs" dxfId="6333" priority="329" stopIfTrue="1" operator="between">
      <formula>80.1</formula>
      <formula>100</formula>
    </cfRule>
    <cfRule type="cellIs" dxfId="6332" priority="330" stopIfTrue="1" operator="between">
      <formula>35.1</formula>
      <formula>80</formula>
    </cfRule>
    <cfRule type="cellIs" dxfId="6331" priority="331" stopIfTrue="1" operator="between">
      <formula>14.1</formula>
      <formula>35</formula>
    </cfRule>
    <cfRule type="cellIs" dxfId="6330" priority="332" stopIfTrue="1" operator="between">
      <formula>5.1</formula>
      <formula>14</formula>
    </cfRule>
    <cfRule type="cellIs" dxfId="6329" priority="333" stopIfTrue="1" operator="between">
      <formula>0</formula>
      <formula>5</formula>
    </cfRule>
    <cfRule type="containsBlanks" dxfId="6328" priority="334" stopIfTrue="1">
      <formula>LEN(TRIM(E468))=0</formula>
    </cfRule>
  </conditionalFormatting>
  <conditionalFormatting sqref="N468">
    <cfRule type="containsBlanks" dxfId="6327" priority="321" stopIfTrue="1">
      <formula>LEN(TRIM(N468))=0</formula>
    </cfRule>
    <cfRule type="cellIs" dxfId="6326" priority="322" stopIfTrue="1" operator="between">
      <formula>80.1</formula>
      <formula>100</formula>
    </cfRule>
    <cfRule type="cellIs" dxfId="6325" priority="323" stopIfTrue="1" operator="between">
      <formula>35.1</formula>
      <formula>80</formula>
    </cfRule>
    <cfRule type="cellIs" dxfId="6324" priority="324" stopIfTrue="1" operator="between">
      <formula>14.1</formula>
      <formula>35</formula>
    </cfRule>
    <cfRule type="cellIs" dxfId="6323" priority="325" stopIfTrue="1" operator="between">
      <formula>5.1</formula>
      <formula>14</formula>
    </cfRule>
    <cfRule type="cellIs" dxfId="6322" priority="326" stopIfTrue="1" operator="between">
      <formula>0</formula>
      <formula>5</formula>
    </cfRule>
    <cfRule type="containsBlanks" dxfId="6321" priority="327" stopIfTrue="1">
      <formula>LEN(TRIM(N468))=0</formula>
    </cfRule>
  </conditionalFormatting>
  <conditionalFormatting sqref="O468">
    <cfRule type="containsBlanks" dxfId="6320" priority="314" stopIfTrue="1">
      <formula>LEN(TRIM(O468))=0</formula>
    </cfRule>
    <cfRule type="cellIs" dxfId="6319" priority="315" stopIfTrue="1" operator="between">
      <formula>80.1</formula>
      <formula>100</formula>
    </cfRule>
    <cfRule type="cellIs" dxfId="6318" priority="316" stopIfTrue="1" operator="between">
      <formula>35.1</formula>
      <formula>80</formula>
    </cfRule>
    <cfRule type="cellIs" dxfId="6317" priority="317" stopIfTrue="1" operator="between">
      <formula>14.1</formula>
      <formula>35</formula>
    </cfRule>
    <cfRule type="cellIs" dxfId="6316" priority="318" stopIfTrue="1" operator="between">
      <formula>5.1</formula>
      <formula>14</formula>
    </cfRule>
    <cfRule type="cellIs" dxfId="6315" priority="319" stopIfTrue="1" operator="between">
      <formula>0</formula>
      <formula>5</formula>
    </cfRule>
    <cfRule type="containsBlanks" dxfId="6314" priority="320" stopIfTrue="1">
      <formula>LEN(TRIM(O468))=0</formula>
    </cfRule>
  </conditionalFormatting>
  <conditionalFormatting sqref="E415:P415">
    <cfRule type="containsBlanks" dxfId="6313" priority="307" stopIfTrue="1">
      <formula>LEN(TRIM(E415))=0</formula>
    </cfRule>
    <cfRule type="cellIs" dxfId="6312" priority="308" stopIfTrue="1" operator="between">
      <formula>80.1</formula>
      <formula>100</formula>
    </cfRule>
    <cfRule type="cellIs" dxfId="6311" priority="309" stopIfTrue="1" operator="between">
      <formula>35.1</formula>
      <formula>80</formula>
    </cfRule>
    <cfRule type="cellIs" dxfId="6310" priority="310" stopIfTrue="1" operator="between">
      <formula>14.1</formula>
      <formula>35</formula>
    </cfRule>
    <cfRule type="cellIs" dxfId="6309" priority="311" stopIfTrue="1" operator="between">
      <formula>5.1</formula>
      <formula>14</formula>
    </cfRule>
    <cfRule type="cellIs" dxfId="6308" priority="312" stopIfTrue="1" operator="between">
      <formula>0</formula>
      <formula>5</formula>
    </cfRule>
    <cfRule type="containsBlanks" dxfId="6307" priority="313" stopIfTrue="1">
      <formula>LEN(TRIM(E415))=0</formula>
    </cfRule>
  </conditionalFormatting>
  <conditionalFormatting sqref="E418:P418">
    <cfRule type="containsBlanks" dxfId="6306" priority="300" stopIfTrue="1">
      <formula>LEN(TRIM(E418))=0</formula>
    </cfRule>
    <cfRule type="cellIs" dxfId="6305" priority="301" stopIfTrue="1" operator="between">
      <formula>80.1</formula>
      <formula>100</formula>
    </cfRule>
    <cfRule type="cellIs" dxfId="6304" priority="302" stopIfTrue="1" operator="between">
      <formula>35.1</formula>
      <formula>80</formula>
    </cfRule>
    <cfRule type="cellIs" dxfId="6303" priority="303" stopIfTrue="1" operator="between">
      <formula>14.1</formula>
      <formula>35</formula>
    </cfRule>
    <cfRule type="cellIs" dxfId="6302" priority="304" stopIfTrue="1" operator="between">
      <formula>5.1</formula>
      <formula>14</formula>
    </cfRule>
    <cfRule type="cellIs" dxfId="6301" priority="305" stopIfTrue="1" operator="between">
      <formula>0</formula>
      <formula>5</formula>
    </cfRule>
    <cfRule type="containsBlanks" dxfId="6300" priority="306" stopIfTrue="1">
      <formula>LEN(TRIM(E418))=0</formula>
    </cfRule>
  </conditionalFormatting>
  <conditionalFormatting sqref="E423:P423">
    <cfRule type="containsBlanks" dxfId="6299" priority="272" stopIfTrue="1">
      <formula>LEN(TRIM(E423))=0</formula>
    </cfRule>
    <cfRule type="cellIs" dxfId="6298" priority="273" stopIfTrue="1" operator="between">
      <formula>80.1</formula>
      <formula>100</formula>
    </cfRule>
    <cfRule type="cellIs" dxfId="6297" priority="274" stopIfTrue="1" operator="between">
      <formula>35.1</formula>
      <formula>80</formula>
    </cfRule>
    <cfRule type="cellIs" dxfId="6296" priority="275" stopIfTrue="1" operator="between">
      <formula>14.1</formula>
      <formula>35</formula>
    </cfRule>
    <cfRule type="cellIs" dxfId="6295" priority="276" stopIfTrue="1" operator="between">
      <formula>5.1</formula>
      <formula>14</formula>
    </cfRule>
    <cfRule type="cellIs" dxfId="6294" priority="277" stopIfTrue="1" operator="between">
      <formula>0</formula>
      <formula>5</formula>
    </cfRule>
    <cfRule type="containsBlanks" dxfId="6293" priority="278" stopIfTrue="1">
      <formula>LEN(TRIM(E423))=0</formula>
    </cfRule>
  </conditionalFormatting>
  <conditionalFormatting sqref="E429:P429">
    <cfRule type="containsBlanks" dxfId="6292" priority="48" stopIfTrue="1">
      <formula>LEN(TRIM(E429))=0</formula>
    </cfRule>
    <cfRule type="cellIs" dxfId="6291" priority="49" stopIfTrue="1" operator="between">
      <formula>80.1</formula>
      <formula>100</formula>
    </cfRule>
    <cfRule type="cellIs" dxfId="6290" priority="50" stopIfTrue="1" operator="between">
      <formula>35.1</formula>
      <formula>80</formula>
    </cfRule>
    <cfRule type="cellIs" dxfId="6289" priority="51" stopIfTrue="1" operator="between">
      <formula>14.1</formula>
      <formula>35</formula>
    </cfRule>
    <cfRule type="cellIs" dxfId="6288" priority="52" stopIfTrue="1" operator="between">
      <formula>5.1</formula>
      <formula>14</formula>
    </cfRule>
    <cfRule type="cellIs" dxfId="6287" priority="53" stopIfTrue="1" operator="between">
      <formula>0</formula>
      <formula>5</formula>
    </cfRule>
    <cfRule type="containsBlanks" dxfId="6286" priority="54" stopIfTrue="1">
      <formula>LEN(TRIM(E429))=0</formula>
    </cfRule>
  </conditionalFormatting>
  <conditionalFormatting sqref="E405:P405">
    <cfRule type="containsBlanks" dxfId="6285" priority="286" stopIfTrue="1">
      <formula>LEN(TRIM(E405))=0</formula>
    </cfRule>
    <cfRule type="cellIs" dxfId="6284" priority="287" stopIfTrue="1" operator="between">
      <formula>80.1</formula>
      <formula>100</formula>
    </cfRule>
    <cfRule type="cellIs" dxfId="6283" priority="288" stopIfTrue="1" operator="between">
      <formula>35.1</formula>
      <formula>80</formula>
    </cfRule>
    <cfRule type="cellIs" dxfId="6282" priority="289" stopIfTrue="1" operator="between">
      <formula>14.1</formula>
      <formula>35</formula>
    </cfRule>
    <cfRule type="cellIs" dxfId="6281" priority="290" stopIfTrue="1" operator="between">
      <formula>5.1</formula>
      <formula>14</formula>
    </cfRule>
    <cfRule type="cellIs" dxfId="6280" priority="291" stopIfTrue="1" operator="between">
      <formula>0</formula>
      <formula>5</formula>
    </cfRule>
    <cfRule type="containsBlanks" dxfId="6279" priority="292" stopIfTrue="1">
      <formula>LEN(TRIM(E405))=0</formula>
    </cfRule>
  </conditionalFormatting>
  <conditionalFormatting sqref="E399:P399">
    <cfRule type="containsBlanks" dxfId="6278" priority="279" stopIfTrue="1">
      <formula>LEN(TRIM(E399))=0</formula>
    </cfRule>
    <cfRule type="cellIs" dxfId="6277" priority="280" stopIfTrue="1" operator="between">
      <formula>80.1</formula>
      <formula>100</formula>
    </cfRule>
    <cfRule type="cellIs" dxfId="6276" priority="281" stopIfTrue="1" operator="between">
      <formula>35.1</formula>
      <formula>80</formula>
    </cfRule>
    <cfRule type="cellIs" dxfId="6275" priority="282" stopIfTrue="1" operator="between">
      <formula>14.1</formula>
      <formula>35</formula>
    </cfRule>
    <cfRule type="cellIs" dxfId="6274" priority="283" stopIfTrue="1" operator="between">
      <formula>5.1</formula>
      <formula>14</formula>
    </cfRule>
    <cfRule type="cellIs" dxfId="6273" priority="284" stopIfTrue="1" operator="between">
      <formula>0</formula>
      <formula>5</formula>
    </cfRule>
    <cfRule type="containsBlanks" dxfId="6272" priority="285" stopIfTrue="1">
      <formula>LEN(TRIM(E399))=0</formula>
    </cfRule>
  </conditionalFormatting>
  <conditionalFormatting sqref="E434:P434">
    <cfRule type="containsBlanks" dxfId="6271" priority="265" stopIfTrue="1">
      <formula>LEN(TRIM(E434))=0</formula>
    </cfRule>
    <cfRule type="cellIs" dxfId="6270" priority="266" stopIfTrue="1" operator="between">
      <formula>80.1</formula>
      <formula>100</formula>
    </cfRule>
    <cfRule type="cellIs" dxfId="6269" priority="267" stopIfTrue="1" operator="between">
      <formula>35.1</formula>
      <formula>80</formula>
    </cfRule>
    <cfRule type="cellIs" dxfId="6268" priority="268" stopIfTrue="1" operator="between">
      <formula>14.1</formula>
      <formula>35</formula>
    </cfRule>
    <cfRule type="cellIs" dxfId="6267" priority="269" stopIfTrue="1" operator="between">
      <formula>5.1</formula>
      <formula>14</formula>
    </cfRule>
    <cfRule type="cellIs" dxfId="6266" priority="270" stopIfTrue="1" operator="between">
      <formula>0</formula>
      <formula>5</formula>
    </cfRule>
    <cfRule type="containsBlanks" dxfId="6265" priority="271" stopIfTrue="1">
      <formula>LEN(TRIM(E434))=0</formula>
    </cfRule>
  </conditionalFormatting>
  <conditionalFormatting sqref="E416:P416">
    <cfRule type="containsBlanks" dxfId="6264" priority="251" stopIfTrue="1">
      <formula>LEN(TRIM(E416))=0</formula>
    </cfRule>
    <cfRule type="cellIs" dxfId="6263" priority="252" stopIfTrue="1" operator="between">
      <formula>80.1</formula>
      <formula>100</formula>
    </cfRule>
    <cfRule type="cellIs" dxfId="6262" priority="253" stopIfTrue="1" operator="between">
      <formula>35.1</formula>
      <formula>80</formula>
    </cfRule>
    <cfRule type="cellIs" dxfId="6261" priority="254" stopIfTrue="1" operator="between">
      <formula>14.1</formula>
      <formula>35</formula>
    </cfRule>
    <cfRule type="cellIs" dxfId="6260" priority="255" stopIfTrue="1" operator="between">
      <formula>5.1</formula>
      <formula>14</formula>
    </cfRule>
    <cfRule type="cellIs" dxfId="6259" priority="256" stopIfTrue="1" operator="between">
      <formula>0</formula>
      <formula>5</formula>
    </cfRule>
    <cfRule type="containsBlanks" dxfId="6258" priority="257" stopIfTrue="1">
      <formula>LEN(TRIM(E416))=0</formula>
    </cfRule>
  </conditionalFormatting>
  <conditionalFormatting sqref="E428:P428">
    <cfRule type="containsBlanks" dxfId="6257" priority="244" stopIfTrue="1">
      <formula>LEN(TRIM(E428))=0</formula>
    </cfRule>
    <cfRule type="cellIs" dxfId="6256" priority="245" stopIfTrue="1" operator="between">
      <formula>80.1</formula>
      <formula>100</formula>
    </cfRule>
    <cfRule type="cellIs" dxfId="6255" priority="246" stopIfTrue="1" operator="between">
      <formula>35.1</formula>
      <formula>80</formula>
    </cfRule>
    <cfRule type="cellIs" dxfId="6254" priority="247" stopIfTrue="1" operator="between">
      <formula>14.1</formula>
      <formula>35</formula>
    </cfRule>
    <cfRule type="cellIs" dxfId="6253" priority="248" stopIfTrue="1" operator="between">
      <formula>5.1</formula>
      <formula>14</formula>
    </cfRule>
    <cfRule type="cellIs" dxfId="6252" priority="249" stopIfTrue="1" operator="between">
      <formula>0</formula>
      <formula>5</formula>
    </cfRule>
    <cfRule type="containsBlanks" dxfId="6251" priority="250" stopIfTrue="1">
      <formula>LEN(TRIM(E428))=0</formula>
    </cfRule>
  </conditionalFormatting>
  <conditionalFormatting sqref="E404:P404">
    <cfRule type="containsBlanks" dxfId="6250" priority="237" stopIfTrue="1">
      <formula>LEN(TRIM(E404))=0</formula>
    </cfRule>
    <cfRule type="cellIs" dxfId="6249" priority="238" stopIfTrue="1" operator="between">
      <formula>80.1</formula>
      <formula>100</formula>
    </cfRule>
    <cfRule type="cellIs" dxfId="6248" priority="239" stopIfTrue="1" operator="between">
      <formula>35.1</formula>
      <formula>80</formula>
    </cfRule>
    <cfRule type="cellIs" dxfId="6247" priority="240" stopIfTrue="1" operator="between">
      <formula>14.1</formula>
      <formula>35</formula>
    </cfRule>
    <cfRule type="cellIs" dxfId="6246" priority="241" stopIfTrue="1" operator="between">
      <formula>5.1</formula>
      <formula>14</formula>
    </cfRule>
    <cfRule type="cellIs" dxfId="6245" priority="242" stopIfTrue="1" operator="between">
      <formula>0</formula>
      <formula>5</formula>
    </cfRule>
    <cfRule type="containsBlanks" dxfId="6244" priority="243" stopIfTrue="1">
      <formula>LEN(TRIM(E404))=0</formula>
    </cfRule>
  </conditionalFormatting>
  <conditionalFormatting sqref="E401:P401">
    <cfRule type="containsBlanks" dxfId="6243" priority="230" stopIfTrue="1">
      <formula>LEN(TRIM(E401))=0</formula>
    </cfRule>
    <cfRule type="cellIs" dxfId="6242" priority="231" stopIfTrue="1" operator="between">
      <formula>80.1</formula>
      <formula>100</formula>
    </cfRule>
    <cfRule type="cellIs" dxfId="6241" priority="232" stopIfTrue="1" operator="between">
      <formula>35.1</formula>
      <formula>80</formula>
    </cfRule>
    <cfRule type="cellIs" dxfId="6240" priority="233" stopIfTrue="1" operator="between">
      <formula>14.1</formula>
      <formula>35</formula>
    </cfRule>
    <cfRule type="cellIs" dxfId="6239" priority="234" stopIfTrue="1" operator="between">
      <formula>5.1</formula>
      <formula>14</formula>
    </cfRule>
    <cfRule type="cellIs" dxfId="6238" priority="235" stopIfTrue="1" operator="between">
      <formula>0</formula>
      <formula>5</formula>
    </cfRule>
    <cfRule type="containsBlanks" dxfId="6237" priority="236" stopIfTrue="1">
      <formula>LEN(TRIM(E401))=0</formula>
    </cfRule>
  </conditionalFormatting>
  <conditionalFormatting sqref="E419:P419">
    <cfRule type="containsBlanks" dxfId="6236" priority="223" stopIfTrue="1">
      <formula>LEN(TRIM(E419))=0</formula>
    </cfRule>
    <cfRule type="cellIs" dxfId="6235" priority="224" stopIfTrue="1" operator="between">
      <formula>80.1</formula>
      <formula>100</formula>
    </cfRule>
    <cfRule type="cellIs" dxfId="6234" priority="225" stopIfTrue="1" operator="between">
      <formula>35.1</formula>
      <formula>80</formula>
    </cfRule>
    <cfRule type="cellIs" dxfId="6233" priority="226" stopIfTrue="1" operator="between">
      <formula>14.1</formula>
      <formula>35</formula>
    </cfRule>
    <cfRule type="cellIs" dxfId="6232" priority="227" stopIfTrue="1" operator="between">
      <formula>5.1</formula>
      <formula>14</formula>
    </cfRule>
    <cfRule type="cellIs" dxfId="6231" priority="228" stopIfTrue="1" operator="between">
      <formula>0</formula>
      <formula>5</formula>
    </cfRule>
    <cfRule type="containsBlanks" dxfId="6230" priority="229" stopIfTrue="1">
      <formula>LEN(TRIM(E419))=0</formula>
    </cfRule>
  </conditionalFormatting>
  <conditionalFormatting sqref="E420:P420">
    <cfRule type="containsBlanks" dxfId="6229" priority="216" stopIfTrue="1">
      <formula>LEN(TRIM(E420))=0</formula>
    </cfRule>
    <cfRule type="cellIs" dxfId="6228" priority="217" stopIfTrue="1" operator="between">
      <formula>80.1</formula>
      <formula>100</formula>
    </cfRule>
    <cfRule type="cellIs" dxfId="6227" priority="218" stopIfTrue="1" operator="between">
      <formula>35.1</formula>
      <formula>80</formula>
    </cfRule>
    <cfRule type="cellIs" dxfId="6226" priority="219" stopIfTrue="1" operator="between">
      <formula>14.1</formula>
      <formula>35</formula>
    </cfRule>
    <cfRule type="cellIs" dxfId="6225" priority="220" stopIfTrue="1" operator="between">
      <formula>5.1</formula>
      <formula>14</formula>
    </cfRule>
    <cfRule type="cellIs" dxfId="6224" priority="221" stopIfTrue="1" operator="between">
      <formula>0</formula>
      <formula>5</formula>
    </cfRule>
    <cfRule type="containsBlanks" dxfId="6223" priority="222" stopIfTrue="1">
      <formula>LEN(TRIM(E420))=0</formula>
    </cfRule>
  </conditionalFormatting>
  <conditionalFormatting sqref="E408:P408">
    <cfRule type="containsBlanks" dxfId="6222" priority="209" stopIfTrue="1">
      <formula>LEN(TRIM(E408))=0</formula>
    </cfRule>
    <cfRule type="cellIs" dxfId="6221" priority="210" stopIfTrue="1" operator="between">
      <formula>80.1</formula>
      <formula>100</formula>
    </cfRule>
    <cfRule type="cellIs" dxfId="6220" priority="211" stopIfTrue="1" operator="between">
      <formula>35.1</formula>
      <formula>80</formula>
    </cfRule>
    <cfRule type="cellIs" dxfId="6219" priority="212" stopIfTrue="1" operator="between">
      <formula>14.1</formula>
      <formula>35</formula>
    </cfRule>
    <cfRule type="cellIs" dxfId="6218" priority="213" stopIfTrue="1" operator="between">
      <formula>5.1</formula>
      <formula>14</formula>
    </cfRule>
    <cfRule type="cellIs" dxfId="6217" priority="214" stopIfTrue="1" operator="between">
      <formula>0</formula>
      <formula>5</formula>
    </cfRule>
    <cfRule type="containsBlanks" dxfId="6216" priority="215" stopIfTrue="1">
      <formula>LEN(TRIM(E408))=0</formula>
    </cfRule>
  </conditionalFormatting>
  <conditionalFormatting sqref="E412:P412">
    <cfRule type="containsBlanks" dxfId="6215" priority="202" stopIfTrue="1">
      <formula>LEN(TRIM(E412))=0</formula>
    </cfRule>
    <cfRule type="cellIs" dxfId="6214" priority="203" stopIfTrue="1" operator="between">
      <formula>80.1</formula>
      <formula>100</formula>
    </cfRule>
    <cfRule type="cellIs" dxfId="6213" priority="204" stopIfTrue="1" operator="between">
      <formula>35.1</formula>
      <formula>80</formula>
    </cfRule>
    <cfRule type="cellIs" dxfId="6212" priority="205" stopIfTrue="1" operator="between">
      <formula>14.1</formula>
      <formula>35</formula>
    </cfRule>
    <cfRule type="cellIs" dxfId="6211" priority="206" stopIfTrue="1" operator="between">
      <formula>5.1</formula>
      <formula>14</formula>
    </cfRule>
    <cfRule type="cellIs" dxfId="6210" priority="207" stopIfTrue="1" operator="between">
      <formula>0</formula>
      <formula>5</formula>
    </cfRule>
    <cfRule type="containsBlanks" dxfId="6209" priority="208" stopIfTrue="1">
      <formula>LEN(TRIM(E412))=0</formula>
    </cfRule>
  </conditionalFormatting>
  <conditionalFormatting sqref="E432:P433">
    <cfRule type="containsBlanks" dxfId="6208" priority="195" stopIfTrue="1">
      <formula>LEN(TRIM(E432))=0</formula>
    </cfRule>
    <cfRule type="cellIs" dxfId="6207" priority="196" stopIfTrue="1" operator="between">
      <formula>80.1</formula>
      <formula>100</formula>
    </cfRule>
    <cfRule type="cellIs" dxfId="6206" priority="197" stopIfTrue="1" operator="between">
      <formula>35.1</formula>
      <formula>80</formula>
    </cfRule>
    <cfRule type="cellIs" dxfId="6205" priority="198" stopIfTrue="1" operator="between">
      <formula>14.1</formula>
      <formula>35</formula>
    </cfRule>
    <cfRule type="cellIs" dxfId="6204" priority="199" stopIfTrue="1" operator="between">
      <formula>5.1</formula>
      <formula>14</formula>
    </cfRule>
    <cfRule type="cellIs" dxfId="6203" priority="200" stopIfTrue="1" operator="between">
      <formula>0</formula>
      <formula>5</formula>
    </cfRule>
    <cfRule type="containsBlanks" dxfId="6202" priority="201" stopIfTrue="1">
      <formula>LEN(TRIM(E432))=0</formula>
    </cfRule>
  </conditionalFormatting>
  <conditionalFormatting sqref="E431:P431">
    <cfRule type="containsBlanks" dxfId="6201" priority="188" stopIfTrue="1">
      <formula>LEN(TRIM(E431))=0</formula>
    </cfRule>
    <cfRule type="cellIs" dxfId="6200" priority="189" stopIfTrue="1" operator="between">
      <formula>80.1</formula>
      <formula>100</formula>
    </cfRule>
    <cfRule type="cellIs" dxfId="6199" priority="190" stopIfTrue="1" operator="between">
      <formula>35.1</formula>
      <formula>80</formula>
    </cfRule>
    <cfRule type="cellIs" dxfId="6198" priority="191" stopIfTrue="1" operator="between">
      <formula>14.1</formula>
      <formula>35</formula>
    </cfRule>
    <cfRule type="cellIs" dxfId="6197" priority="192" stopIfTrue="1" operator="between">
      <formula>5.1</formula>
      <formula>14</formula>
    </cfRule>
    <cfRule type="cellIs" dxfId="6196" priority="193" stopIfTrue="1" operator="between">
      <formula>0</formula>
      <formula>5</formula>
    </cfRule>
    <cfRule type="containsBlanks" dxfId="6195" priority="194" stopIfTrue="1">
      <formula>LEN(TRIM(E431))=0</formula>
    </cfRule>
  </conditionalFormatting>
  <conditionalFormatting sqref="E414:P414">
    <cfRule type="containsBlanks" dxfId="6194" priority="181" stopIfTrue="1">
      <formula>LEN(TRIM(E414))=0</formula>
    </cfRule>
    <cfRule type="cellIs" dxfId="6193" priority="182" stopIfTrue="1" operator="between">
      <formula>80.1</formula>
      <formula>100</formula>
    </cfRule>
    <cfRule type="cellIs" dxfId="6192" priority="183" stopIfTrue="1" operator="between">
      <formula>35.1</formula>
      <formula>80</formula>
    </cfRule>
    <cfRule type="cellIs" dxfId="6191" priority="184" stopIfTrue="1" operator="between">
      <formula>14.1</formula>
      <formula>35</formula>
    </cfRule>
    <cfRule type="cellIs" dxfId="6190" priority="185" stopIfTrue="1" operator="between">
      <formula>5.1</formula>
      <formula>14</formula>
    </cfRule>
    <cfRule type="cellIs" dxfId="6189" priority="186" stopIfTrue="1" operator="between">
      <formula>0</formula>
      <formula>5</formula>
    </cfRule>
    <cfRule type="containsBlanks" dxfId="6188" priority="187" stopIfTrue="1">
      <formula>LEN(TRIM(E414))=0</formula>
    </cfRule>
  </conditionalFormatting>
  <conditionalFormatting sqref="E402:P402">
    <cfRule type="containsBlanks" dxfId="6187" priority="174" stopIfTrue="1">
      <formula>LEN(TRIM(E402))=0</formula>
    </cfRule>
    <cfRule type="cellIs" dxfId="6186" priority="175" stopIfTrue="1" operator="between">
      <formula>80.1</formula>
      <formula>100</formula>
    </cfRule>
    <cfRule type="cellIs" dxfId="6185" priority="176" stopIfTrue="1" operator="between">
      <formula>35.1</formula>
      <formula>80</formula>
    </cfRule>
    <cfRule type="cellIs" dxfId="6184" priority="177" stopIfTrue="1" operator="between">
      <formula>14.1</formula>
      <formula>35</formula>
    </cfRule>
    <cfRule type="cellIs" dxfId="6183" priority="178" stopIfTrue="1" operator="between">
      <formula>5.1</formula>
      <formula>14</formula>
    </cfRule>
    <cfRule type="cellIs" dxfId="6182" priority="179" stopIfTrue="1" operator="between">
      <formula>0</formula>
      <formula>5</formula>
    </cfRule>
    <cfRule type="containsBlanks" dxfId="6181" priority="180" stopIfTrue="1">
      <formula>LEN(TRIM(E402))=0</formula>
    </cfRule>
  </conditionalFormatting>
  <conditionalFormatting sqref="E406:P406">
    <cfRule type="containsBlanks" dxfId="6180" priority="160" stopIfTrue="1">
      <formula>LEN(TRIM(E406))=0</formula>
    </cfRule>
    <cfRule type="cellIs" dxfId="6179" priority="161" stopIfTrue="1" operator="between">
      <formula>80.1</formula>
      <formula>100</formula>
    </cfRule>
    <cfRule type="cellIs" dxfId="6178" priority="162" stopIfTrue="1" operator="between">
      <formula>35.1</formula>
      <formula>80</formula>
    </cfRule>
    <cfRule type="cellIs" dxfId="6177" priority="163" stopIfTrue="1" operator="between">
      <formula>14.1</formula>
      <formula>35</formula>
    </cfRule>
    <cfRule type="cellIs" dxfId="6176" priority="164" stopIfTrue="1" operator="between">
      <formula>5.1</formula>
      <formula>14</formula>
    </cfRule>
    <cfRule type="cellIs" dxfId="6175" priority="165" stopIfTrue="1" operator="between">
      <formula>0</formula>
      <formula>5</formula>
    </cfRule>
    <cfRule type="containsBlanks" dxfId="6174" priority="166" stopIfTrue="1">
      <formula>LEN(TRIM(E406))=0</formula>
    </cfRule>
  </conditionalFormatting>
  <conditionalFormatting sqref="E409:P409">
    <cfRule type="containsBlanks" dxfId="6173" priority="153" stopIfTrue="1">
      <formula>LEN(TRIM(E409))=0</formula>
    </cfRule>
    <cfRule type="cellIs" dxfId="6172" priority="154" stopIfTrue="1" operator="between">
      <formula>80.1</formula>
      <formula>100</formula>
    </cfRule>
    <cfRule type="cellIs" dxfId="6171" priority="155" stopIfTrue="1" operator="between">
      <formula>35.1</formula>
      <formula>80</formula>
    </cfRule>
    <cfRule type="cellIs" dxfId="6170" priority="156" stopIfTrue="1" operator="between">
      <formula>14.1</formula>
      <formula>35</formula>
    </cfRule>
    <cfRule type="cellIs" dxfId="6169" priority="157" stopIfTrue="1" operator="between">
      <formula>5.1</formula>
      <formula>14</formula>
    </cfRule>
    <cfRule type="cellIs" dxfId="6168" priority="158" stopIfTrue="1" operator="between">
      <formula>0</formula>
      <formula>5</formula>
    </cfRule>
    <cfRule type="containsBlanks" dxfId="6167" priority="159" stopIfTrue="1">
      <formula>LEN(TRIM(E409))=0</formula>
    </cfRule>
  </conditionalFormatting>
  <conditionalFormatting sqref="E410:P410">
    <cfRule type="containsBlanks" dxfId="6166" priority="146" stopIfTrue="1">
      <formula>LEN(TRIM(E410))=0</formula>
    </cfRule>
    <cfRule type="cellIs" dxfId="6165" priority="147" stopIfTrue="1" operator="between">
      <formula>80.1</formula>
      <formula>100</formula>
    </cfRule>
    <cfRule type="cellIs" dxfId="6164" priority="148" stopIfTrue="1" operator="between">
      <formula>35.1</formula>
      <formula>80</formula>
    </cfRule>
    <cfRule type="cellIs" dxfId="6163" priority="149" stopIfTrue="1" operator="between">
      <formula>14.1</formula>
      <formula>35</formula>
    </cfRule>
    <cfRule type="cellIs" dxfId="6162" priority="150" stopIfTrue="1" operator="between">
      <formula>5.1</formula>
      <formula>14</formula>
    </cfRule>
    <cfRule type="cellIs" dxfId="6161" priority="151" stopIfTrue="1" operator="between">
      <formula>0</formula>
      <formula>5</formula>
    </cfRule>
    <cfRule type="containsBlanks" dxfId="6160" priority="152" stopIfTrue="1">
      <formula>LEN(TRIM(E410))=0</formula>
    </cfRule>
  </conditionalFormatting>
  <conditionalFormatting sqref="E407:P407">
    <cfRule type="containsBlanks" dxfId="6159" priority="139" stopIfTrue="1">
      <formula>LEN(TRIM(E407))=0</formula>
    </cfRule>
    <cfRule type="cellIs" dxfId="6158" priority="140" stopIfTrue="1" operator="between">
      <formula>80.1</formula>
      <formula>100</formula>
    </cfRule>
    <cfRule type="cellIs" dxfId="6157" priority="141" stopIfTrue="1" operator="between">
      <formula>35.1</formula>
      <formula>80</formula>
    </cfRule>
    <cfRule type="cellIs" dxfId="6156" priority="142" stopIfTrue="1" operator="between">
      <formula>14.1</formula>
      <formula>35</formula>
    </cfRule>
    <cfRule type="cellIs" dxfId="6155" priority="143" stopIfTrue="1" operator="between">
      <formula>5.1</formula>
      <formula>14</formula>
    </cfRule>
    <cfRule type="cellIs" dxfId="6154" priority="144" stopIfTrue="1" operator="between">
      <formula>0</formula>
      <formula>5</formula>
    </cfRule>
    <cfRule type="containsBlanks" dxfId="6153" priority="145" stopIfTrue="1">
      <formula>LEN(TRIM(E407))=0</formula>
    </cfRule>
  </conditionalFormatting>
  <conditionalFormatting sqref="E430:P430">
    <cfRule type="containsBlanks" dxfId="6152" priority="132" stopIfTrue="1">
      <formula>LEN(TRIM(E430))=0</formula>
    </cfRule>
    <cfRule type="cellIs" dxfId="6151" priority="133" stopIfTrue="1" operator="between">
      <formula>80.1</formula>
      <formula>100</formula>
    </cfRule>
    <cfRule type="cellIs" dxfId="6150" priority="134" stopIfTrue="1" operator="between">
      <formula>35.1</formula>
      <formula>80</formula>
    </cfRule>
    <cfRule type="cellIs" dxfId="6149" priority="135" stopIfTrue="1" operator="between">
      <formula>14.1</formula>
      <formula>35</formula>
    </cfRule>
    <cfRule type="cellIs" dxfId="6148" priority="136" stopIfTrue="1" operator="between">
      <formula>5.1</formula>
      <formula>14</formula>
    </cfRule>
    <cfRule type="cellIs" dxfId="6147" priority="137" stopIfTrue="1" operator="between">
      <formula>0</formula>
      <formula>5</formula>
    </cfRule>
    <cfRule type="containsBlanks" dxfId="6146" priority="138" stopIfTrue="1">
      <formula>LEN(TRIM(E430))=0</formula>
    </cfRule>
  </conditionalFormatting>
  <conditionalFormatting sqref="E417:P417">
    <cfRule type="containsBlanks" dxfId="6145" priority="125" stopIfTrue="1">
      <formula>LEN(TRIM(E417))=0</formula>
    </cfRule>
    <cfRule type="cellIs" dxfId="6144" priority="126" stopIfTrue="1" operator="between">
      <formula>80.1</formula>
      <formula>100</formula>
    </cfRule>
    <cfRule type="cellIs" dxfId="6143" priority="127" stopIfTrue="1" operator="between">
      <formula>35.1</formula>
      <formula>80</formula>
    </cfRule>
    <cfRule type="cellIs" dxfId="6142" priority="128" stopIfTrue="1" operator="between">
      <formula>14.1</formula>
      <formula>35</formula>
    </cfRule>
    <cfRule type="cellIs" dxfId="6141" priority="129" stopIfTrue="1" operator="between">
      <formula>5.1</formula>
      <formula>14</formula>
    </cfRule>
    <cfRule type="cellIs" dxfId="6140" priority="130" stopIfTrue="1" operator="between">
      <formula>0</formula>
      <formula>5</formula>
    </cfRule>
    <cfRule type="containsBlanks" dxfId="6139" priority="131" stopIfTrue="1">
      <formula>LEN(TRIM(E417))=0</formula>
    </cfRule>
  </conditionalFormatting>
  <conditionalFormatting sqref="E400:P400">
    <cfRule type="containsBlanks" dxfId="6138" priority="118" stopIfTrue="1">
      <formula>LEN(TRIM(E400))=0</formula>
    </cfRule>
    <cfRule type="cellIs" dxfId="6137" priority="119" stopIfTrue="1" operator="between">
      <formula>80.1</formula>
      <formula>100</formula>
    </cfRule>
    <cfRule type="cellIs" dxfId="6136" priority="120" stopIfTrue="1" operator="between">
      <formula>35.1</formula>
      <formula>80</formula>
    </cfRule>
    <cfRule type="cellIs" dxfId="6135" priority="121" stopIfTrue="1" operator="between">
      <formula>14.1</formula>
      <formula>35</formula>
    </cfRule>
    <cfRule type="cellIs" dxfId="6134" priority="122" stopIfTrue="1" operator="between">
      <formula>5.1</formula>
      <formula>14</formula>
    </cfRule>
    <cfRule type="cellIs" dxfId="6133" priority="123" stopIfTrue="1" operator="between">
      <formula>0</formula>
      <formula>5</formula>
    </cfRule>
    <cfRule type="containsBlanks" dxfId="6132" priority="124" stopIfTrue="1">
      <formula>LEN(TRIM(E400))=0</formula>
    </cfRule>
  </conditionalFormatting>
  <conditionalFormatting sqref="E403:P403">
    <cfRule type="containsBlanks" dxfId="6131" priority="111" stopIfTrue="1">
      <formula>LEN(TRIM(E403))=0</formula>
    </cfRule>
    <cfRule type="cellIs" dxfId="6130" priority="112" stopIfTrue="1" operator="between">
      <formula>80.1</formula>
      <formula>100</formula>
    </cfRule>
    <cfRule type="cellIs" dxfId="6129" priority="113" stopIfTrue="1" operator="between">
      <formula>35.1</formula>
      <formula>80</formula>
    </cfRule>
    <cfRule type="cellIs" dxfId="6128" priority="114" stopIfTrue="1" operator="between">
      <formula>14.1</formula>
      <formula>35</formula>
    </cfRule>
    <cfRule type="cellIs" dxfId="6127" priority="115" stopIfTrue="1" operator="between">
      <formula>5.1</formula>
      <formula>14</formula>
    </cfRule>
    <cfRule type="cellIs" dxfId="6126" priority="116" stopIfTrue="1" operator="between">
      <formula>0</formula>
      <formula>5</formula>
    </cfRule>
    <cfRule type="containsBlanks" dxfId="6125" priority="117" stopIfTrue="1">
      <formula>LEN(TRIM(E403))=0</formula>
    </cfRule>
  </conditionalFormatting>
  <conditionalFormatting sqref="E426:P426">
    <cfRule type="containsBlanks" dxfId="6124" priority="104" stopIfTrue="1">
      <formula>LEN(TRIM(E426))=0</formula>
    </cfRule>
    <cfRule type="cellIs" dxfId="6123" priority="105" stopIfTrue="1" operator="between">
      <formula>80.1</formula>
      <formula>100</formula>
    </cfRule>
    <cfRule type="cellIs" dxfId="6122" priority="106" stopIfTrue="1" operator="between">
      <formula>35.1</formula>
      <formula>80</formula>
    </cfRule>
    <cfRule type="cellIs" dxfId="6121" priority="107" stopIfTrue="1" operator="between">
      <formula>14.1</formula>
      <formula>35</formula>
    </cfRule>
    <cfRule type="cellIs" dxfId="6120" priority="108" stopIfTrue="1" operator="between">
      <formula>5.1</formula>
      <formula>14</formula>
    </cfRule>
    <cfRule type="cellIs" dxfId="6119" priority="109" stopIfTrue="1" operator="between">
      <formula>0</formula>
      <formula>5</formula>
    </cfRule>
    <cfRule type="containsBlanks" dxfId="6118" priority="110" stopIfTrue="1">
      <formula>LEN(TRIM(E426))=0</formula>
    </cfRule>
  </conditionalFormatting>
  <conditionalFormatting sqref="E427:P427">
    <cfRule type="containsBlanks" dxfId="6117" priority="97" stopIfTrue="1">
      <formula>LEN(TRIM(E427))=0</formula>
    </cfRule>
    <cfRule type="cellIs" dxfId="6116" priority="98" stopIfTrue="1" operator="between">
      <formula>80.1</formula>
      <formula>100</formula>
    </cfRule>
    <cfRule type="cellIs" dxfId="6115" priority="99" stopIfTrue="1" operator="between">
      <formula>35.1</formula>
      <formula>80</formula>
    </cfRule>
    <cfRule type="cellIs" dxfId="6114" priority="100" stopIfTrue="1" operator="between">
      <formula>14.1</formula>
      <formula>35</formula>
    </cfRule>
    <cfRule type="cellIs" dxfId="6113" priority="101" stopIfTrue="1" operator="between">
      <formula>5.1</formula>
      <formula>14</formula>
    </cfRule>
    <cfRule type="cellIs" dxfId="6112" priority="102" stopIfTrue="1" operator="between">
      <formula>0</formula>
      <formula>5</formula>
    </cfRule>
    <cfRule type="containsBlanks" dxfId="6111" priority="103" stopIfTrue="1">
      <formula>LEN(TRIM(E427))=0</formula>
    </cfRule>
  </conditionalFormatting>
  <conditionalFormatting sqref="E422:P422">
    <cfRule type="containsBlanks" dxfId="6110" priority="90" stopIfTrue="1">
      <formula>LEN(TRIM(E422))=0</formula>
    </cfRule>
    <cfRule type="cellIs" dxfId="6109" priority="91" stopIfTrue="1" operator="between">
      <formula>80.1</formula>
      <formula>100</formula>
    </cfRule>
    <cfRule type="cellIs" dxfId="6108" priority="92" stopIfTrue="1" operator="between">
      <formula>35.1</formula>
      <formula>80</formula>
    </cfRule>
    <cfRule type="cellIs" dxfId="6107" priority="93" stopIfTrue="1" operator="between">
      <formula>14.1</formula>
      <formula>35</formula>
    </cfRule>
    <cfRule type="cellIs" dxfId="6106" priority="94" stopIfTrue="1" operator="between">
      <formula>5.1</formula>
      <formula>14</formula>
    </cfRule>
    <cfRule type="cellIs" dxfId="6105" priority="95" stopIfTrue="1" operator="between">
      <formula>0</formula>
      <formula>5</formula>
    </cfRule>
    <cfRule type="containsBlanks" dxfId="6104" priority="96" stopIfTrue="1">
      <formula>LEN(TRIM(E422))=0</formula>
    </cfRule>
  </conditionalFormatting>
  <conditionalFormatting sqref="E413:P413">
    <cfRule type="containsBlanks" dxfId="6103" priority="83" stopIfTrue="1">
      <formula>LEN(TRIM(E413))=0</formula>
    </cfRule>
    <cfRule type="cellIs" dxfId="6102" priority="84" stopIfTrue="1" operator="between">
      <formula>80.1</formula>
      <formula>100</formula>
    </cfRule>
    <cfRule type="cellIs" dxfId="6101" priority="85" stopIfTrue="1" operator="between">
      <formula>35.1</formula>
      <formula>80</formula>
    </cfRule>
    <cfRule type="cellIs" dxfId="6100" priority="86" stopIfTrue="1" operator="between">
      <formula>14.1</formula>
      <formula>35</formula>
    </cfRule>
    <cfRule type="cellIs" dxfId="6099" priority="87" stopIfTrue="1" operator="between">
      <formula>5.1</formula>
      <formula>14</formula>
    </cfRule>
    <cfRule type="cellIs" dxfId="6098" priority="88" stopIfTrue="1" operator="between">
      <formula>0</formula>
      <formula>5</formula>
    </cfRule>
    <cfRule type="containsBlanks" dxfId="6097" priority="89" stopIfTrue="1">
      <formula>LEN(TRIM(E413))=0</formula>
    </cfRule>
  </conditionalFormatting>
  <conditionalFormatting sqref="E411:P411">
    <cfRule type="containsBlanks" dxfId="6096" priority="76" stopIfTrue="1">
      <formula>LEN(TRIM(E411))=0</formula>
    </cfRule>
    <cfRule type="cellIs" dxfId="6095" priority="77" stopIfTrue="1" operator="between">
      <formula>80.1</formula>
      <formula>100</formula>
    </cfRule>
    <cfRule type="cellIs" dxfId="6094" priority="78" stopIfTrue="1" operator="between">
      <formula>35.1</formula>
      <formula>80</formula>
    </cfRule>
    <cfRule type="cellIs" dxfId="6093" priority="79" stopIfTrue="1" operator="between">
      <formula>14.1</formula>
      <formula>35</formula>
    </cfRule>
    <cfRule type="cellIs" dxfId="6092" priority="80" stopIfTrue="1" operator="between">
      <formula>5.1</formula>
      <formula>14</formula>
    </cfRule>
    <cfRule type="cellIs" dxfId="6091" priority="81" stopIfTrue="1" operator="between">
      <formula>0</formula>
      <formula>5</formula>
    </cfRule>
    <cfRule type="containsBlanks" dxfId="6090" priority="82" stopIfTrue="1">
      <formula>LEN(TRIM(E411))=0</formula>
    </cfRule>
  </conditionalFormatting>
  <conditionalFormatting sqref="E421:P421">
    <cfRule type="containsBlanks" dxfId="6089" priority="69" stopIfTrue="1">
      <formula>LEN(TRIM(E421))=0</formula>
    </cfRule>
    <cfRule type="cellIs" dxfId="6088" priority="70" stopIfTrue="1" operator="between">
      <formula>80.1</formula>
      <formula>100</formula>
    </cfRule>
    <cfRule type="cellIs" dxfId="6087" priority="71" stopIfTrue="1" operator="between">
      <formula>35.1</formula>
      <formula>80</formula>
    </cfRule>
    <cfRule type="cellIs" dxfId="6086" priority="72" stopIfTrue="1" operator="between">
      <formula>14.1</formula>
      <formula>35</formula>
    </cfRule>
    <cfRule type="cellIs" dxfId="6085" priority="73" stopIfTrue="1" operator="between">
      <formula>5.1</formula>
      <formula>14</formula>
    </cfRule>
    <cfRule type="cellIs" dxfId="6084" priority="74" stopIfTrue="1" operator="between">
      <formula>0</formula>
      <formula>5</formula>
    </cfRule>
    <cfRule type="containsBlanks" dxfId="6083" priority="75" stopIfTrue="1">
      <formula>LEN(TRIM(E421))=0</formula>
    </cfRule>
  </conditionalFormatting>
  <conditionalFormatting sqref="E424:P424">
    <cfRule type="containsBlanks" dxfId="6082" priority="62" stopIfTrue="1">
      <formula>LEN(TRIM(E424))=0</formula>
    </cfRule>
    <cfRule type="cellIs" dxfId="6081" priority="63" stopIfTrue="1" operator="between">
      <formula>80.1</formula>
      <formula>100</formula>
    </cfRule>
    <cfRule type="cellIs" dxfId="6080" priority="64" stopIfTrue="1" operator="between">
      <formula>35.1</formula>
      <formula>80</formula>
    </cfRule>
    <cfRule type="cellIs" dxfId="6079" priority="65" stopIfTrue="1" operator="between">
      <formula>14.1</formula>
      <formula>35</formula>
    </cfRule>
    <cfRule type="cellIs" dxfId="6078" priority="66" stopIfTrue="1" operator="between">
      <formula>5.1</formula>
      <formula>14</formula>
    </cfRule>
    <cfRule type="cellIs" dxfId="6077" priority="67" stopIfTrue="1" operator="between">
      <formula>0</formula>
      <formula>5</formula>
    </cfRule>
    <cfRule type="containsBlanks" dxfId="6076" priority="68" stopIfTrue="1">
      <formula>LEN(TRIM(E424))=0</formula>
    </cfRule>
  </conditionalFormatting>
  <conditionalFormatting sqref="E425:P425">
    <cfRule type="containsBlanks" dxfId="6075" priority="55" stopIfTrue="1">
      <formula>LEN(TRIM(E425))=0</formula>
    </cfRule>
    <cfRule type="cellIs" dxfId="6074" priority="56" stopIfTrue="1" operator="between">
      <formula>80.1</formula>
      <formula>100</formula>
    </cfRule>
    <cfRule type="cellIs" dxfId="6073" priority="57" stopIfTrue="1" operator="between">
      <formula>35.1</formula>
      <formula>80</formula>
    </cfRule>
    <cfRule type="cellIs" dxfId="6072" priority="58" stopIfTrue="1" operator="between">
      <formula>14.1</formula>
      <formula>35</formula>
    </cfRule>
    <cfRule type="cellIs" dxfId="6071" priority="59" stopIfTrue="1" operator="between">
      <formula>5.1</formula>
      <formula>14</formula>
    </cfRule>
    <cfRule type="cellIs" dxfId="6070" priority="60" stopIfTrue="1" operator="between">
      <formula>0</formula>
      <formula>5</formula>
    </cfRule>
    <cfRule type="containsBlanks" dxfId="6069" priority="61" stopIfTrue="1">
      <formula>LEN(TRIM(E425))=0</formula>
    </cfRule>
  </conditionalFormatting>
  <conditionalFormatting sqref="E30:P30">
    <cfRule type="containsBlanks" dxfId="6068" priority="41" stopIfTrue="1">
      <formula>LEN(TRIM(E30))=0</formula>
    </cfRule>
    <cfRule type="cellIs" dxfId="6067" priority="42" stopIfTrue="1" operator="between">
      <formula>80.1</formula>
      <formula>100</formula>
    </cfRule>
    <cfRule type="cellIs" dxfId="6066" priority="43" stopIfTrue="1" operator="between">
      <formula>35.1</formula>
      <formula>80</formula>
    </cfRule>
    <cfRule type="cellIs" dxfId="6065" priority="44" stopIfTrue="1" operator="between">
      <formula>14.1</formula>
      <formula>35</formula>
    </cfRule>
    <cfRule type="cellIs" dxfId="6064" priority="45" stopIfTrue="1" operator="between">
      <formula>5.1</formula>
      <formula>14</formula>
    </cfRule>
    <cfRule type="cellIs" dxfId="6063" priority="46" stopIfTrue="1" operator="between">
      <formula>0</formula>
      <formula>5</formula>
    </cfRule>
    <cfRule type="containsBlanks" dxfId="6062" priority="47" stopIfTrue="1">
      <formula>LEN(TRIM(E30))=0</formula>
    </cfRule>
  </conditionalFormatting>
  <conditionalFormatting sqref="E36:P36">
    <cfRule type="containsBlanks" dxfId="6061" priority="34" stopIfTrue="1">
      <formula>LEN(TRIM(E36))=0</formula>
    </cfRule>
    <cfRule type="cellIs" dxfId="6060" priority="35" stopIfTrue="1" operator="between">
      <formula>80.1</formula>
      <formula>100</formula>
    </cfRule>
    <cfRule type="cellIs" dxfId="6059" priority="36" stopIfTrue="1" operator="between">
      <formula>35.1</formula>
      <formula>80</formula>
    </cfRule>
    <cfRule type="cellIs" dxfId="6058" priority="37" stopIfTrue="1" operator="between">
      <formula>14.1</formula>
      <formula>35</formula>
    </cfRule>
    <cfRule type="cellIs" dxfId="6057" priority="38" stopIfTrue="1" operator="between">
      <formula>5.1</formula>
      <formula>14</formula>
    </cfRule>
    <cfRule type="cellIs" dxfId="6056" priority="39" stopIfTrue="1" operator="between">
      <formula>0</formula>
      <formula>5</formula>
    </cfRule>
    <cfRule type="containsBlanks" dxfId="6055" priority="40" stopIfTrue="1">
      <formula>LEN(TRIM(E36))=0</formula>
    </cfRule>
  </conditionalFormatting>
  <conditionalFormatting sqref="E390:P390">
    <cfRule type="containsBlanks" dxfId="6054" priority="27" stopIfTrue="1">
      <formula>LEN(TRIM(E390))=0</formula>
    </cfRule>
    <cfRule type="cellIs" dxfId="6053" priority="28" stopIfTrue="1" operator="between">
      <formula>80.1</formula>
      <formula>100</formula>
    </cfRule>
    <cfRule type="cellIs" dxfId="6052" priority="29" stopIfTrue="1" operator="between">
      <formula>35.1</formula>
      <formula>80</formula>
    </cfRule>
    <cfRule type="cellIs" dxfId="6051" priority="30" stopIfTrue="1" operator="between">
      <formula>14.1</formula>
      <formula>35</formula>
    </cfRule>
    <cfRule type="cellIs" dxfId="6050" priority="31" stopIfTrue="1" operator="between">
      <formula>5.1</formula>
      <formula>14</formula>
    </cfRule>
    <cfRule type="cellIs" dxfId="6049" priority="32" stopIfTrue="1" operator="between">
      <formula>0</formula>
      <formula>5</formula>
    </cfRule>
    <cfRule type="containsBlanks" dxfId="6048" priority="33" stopIfTrue="1">
      <formula>LEN(TRIM(E390))=0</formula>
    </cfRule>
  </conditionalFormatting>
  <conditionalFormatting sqref="E390:O390">
    <cfRule type="containsBlanks" dxfId="6047" priority="20" stopIfTrue="1">
      <formula>LEN(TRIM(E390))=0</formula>
    </cfRule>
    <cfRule type="cellIs" dxfId="6046" priority="21" stopIfTrue="1" operator="between">
      <formula>80.1</formula>
      <formula>100</formula>
    </cfRule>
    <cfRule type="cellIs" dxfId="6045" priority="22" stopIfTrue="1" operator="between">
      <formula>35.1</formula>
      <formula>80</formula>
    </cfRule>
    <cfRule type="cellIs" dxfId="6044" priority="23" stopIfTrue="1" operator="between">
      <formula>14.1</formula>
      <formula>35</formula>
    </cfRule>
    <cfRule type="cellIs" dxfId="6043" priority="24" stopIfTrue="1" operator="between">
      <formula>5.1</formula>
      <formula>14</formula>
    </cfRule>
    <cfRule type="cellIs" dxfId="6042" priority="25" stopIfTrue="1" operator="between">
      <formula>0</formula>
      <formula>5</formula>
    </cfRule>
    <cfRule type="containsBlanks" dxfId="6041" priority="26" stopIfTrue="1">
      <formula>LEN(TRIM(E390))=0</formula>
    </cfRule>
  </conditionalFormatting>
  <conditionalFormatting sqref="J183">
    <cfRule type="containsBlanks" dxfId="6040" priority="13" stopIfTrue="1">
      <formula>LEN(TRIM(J183))=0</formula>
    </cfRule>
    <cfRule type="cellIs" dxfId="6039" priority="14" stopIfTrue="1" operator="between">
      <formula>79.1</formula>
      <formula>100</formula>
    </cfRule>
    <cfRule type="cellIs" dxfId="6038" priority="15" stopIfTrue="1" operator="between">
      <formula>34.1</formula>
      <formula>79</formula>
    </cfRule>
    <cfRule type="cellIs" dxfId="6037" priority="16" stopIfTrue="1" operator="between">
      <formula>13.1</formula>
      <formula>34</formula>
    </cfRule>
    <cfRule type="cellIs" dxfId="6036" priority="17" stopIfTrue="1" operator="between">
      <formula>5.1</formula>
      <formula>13</formula>
    </cfRule>
    <cfRule type="cellIs" dxfId="6035" priority="18" stopIfTrue="1" operator="between">
      <formula>0</formula>
      <formula>5</formula>
    </cfRule>
    <cfRule type="containsBlanks" dxfId="6034" priority="19" stopIfTrue="1">
      <formula>LEN(TRIM(J183))=0</formula>
    </cfRule>
  </conditionalFormatting>
  <conditionalFormatting sqref="M215">
    <cfRule type="containsBlanks" dxfId="6033" priority="6" stopIfTrue="1">
      <formula>LEN(TRIM(M215))=0</formula>
    </cfRule>
    <cfRule type="cellIs" dxfId="6032" priority="7" stopIfTrue="1" operator="between">
      <formula>80.1</formula>
      <formula>100</formula>
    </cfRule>
    <cfRule type="cellIs" dxfId="6031" priority="8" stopIfTrue="1" operator="between">
      <formula>35.1</formula>
      <formula>80</formula>
    </cfRule>
    <cfRule type="cellIs" dxfId="6030" priority="9" stopIfTrue="1" operator="between">
      <formula>14.1</formula>
      <formula>35</formula>
    </cfRule>
    <cfRule type="cellIs" dxfId="6029" priority="10" stopIfTrue="1" operator="between">
      <formula>5.1</formula>
      <formula>14</formula>
    </cfRule>
    <cfRule type="cellIs" dxfId="6028" priority="11" stopIfTrue="1" operator="between">
      <formula>0</formula>
      <formula>5</formula>
    </cfRule>
    <cfRule type="containsBlanks" dxfId="6027" priority="12" stopIfTrue="1">
      <formula>LEN(TRIM(M215))=0</formula>
    </cfRule>
  </conditionalFormatting>
  <conditionalFormatting sqref="R452">
    <cfRule type="cellIs" dxfId="6026" priority="5" stopIfTrue="1" operator="equal">
      <formula>"NO"</formula>
    </cfRule>
  </conditionalFormatting>
  <conditionalFormatting sqref="R453">
    <cfRule type="cellIs" dxfId="6025" priority="4" stopIfTrue="1" operator="equal">
      <formula>"NO"</formula>
    </cfRule>
  </conditionalFormatting>
  <conditionalFormatting sqref="R456:R457">
    <cfRule type="cellIs" dxfId="6024" priority="3" stopIfTrue="1" operator="equal">
      <formula>"NO"</formula>
    </cfRule>
  </conditionalFormatting>
  <conditionalFormatting sqref="R455">
    <cfRule type="cellIs" dxfId="6023" priority="2" stopIfTrue="1" operator="equal">
      <formula>"NO"</formula>
    </cfRule>
  </conditionalFormatting>
  <conditionalFormatting sqref="R461:R476">
    <cfRule type="cellIs" dxfId="6022" priority="1" stopIfTrue="1" operator="equal">
      <formula>"NO"</formula>
    </cfRule>
  </conditionalFormatting>
  <printOptions horizontalCentered="1"/>
  <pageMargins left="0.28999999999999998" right="0.2" top="0.6692913385826772" bottom="0.9055118110236221" header="0.43" footer="0.59055118110236227"/>
  <pageSetup paperSize="14" scale="75" orientation="landscape" r:id="rId5"/>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0"/>
  </sheetPr>
  <dimension ref="A1:XFD797"/>
  <sheetViews>
    <sheetView zoomScale="70" zoomScaleNormal="70" workbookViewId="0">
      <pane xSplit="3" ySplit="10" topLeftCell="D11" activePane="bottomRight" state="frozenSplit"/>
      <selection pane="topRight" activeCell="D1" sqref="D1"/>
      <selection pane="bottomLeft" activeCell="A11" sqref="A11"/>
      <selection pane="bottomRight" activeCell="A11" sqref="A11"/>
    </sheetView>
  </sheetViews>
  <sheetFormatPr baseColWidth="10" defaultColWidth="0" defaultRowHeight="14.25" zeroHeight="1"/>
  <cols>
    <col min="1" max="1" width="33" style="88" customWidth="1"/>
    <col min="2" max="2" width="38.140625" style="112" customWidth="1"/>
    <col min="3" max="3" width="66.42578125" style="81" customWidth="1"/>
    <col min="4" max="4" width="19" style="88" customWidth="1"/>
    <col min="5" max="18" width="10.7109375" style="9" customWidth="1"/>
    <col min="19" max="19" width="42.28515625" style="9" bestFit="1" customWidth="1"/>
    <col min="20" max="20" width="9.85546875" style="9" hidden="1" customWidth="1"/>
    <col min="21" max="16384" width="11.42578125" style="9" hidden="1"/>
  </cols>
  <sheetData>
    <row r="1" spans="1:256" s="4" customFormat="1" ht="18" customHeight="1">
      <c r="A1" s="88"/>
      <c r="B1" s="610" t="s">
        <v>248</v>
      </c>
      <c r="C1" s="610"/>
      <c r="D1" s="610"/>
      <c r="E1" s="69"/>
      <c r="F1" s="69"/>
      <c r="G1" s="69"/>
      <c r="H1" s="69"/>
      <c r="I1" s="69"/>
      <c r="J1" s="69"/>
      <c r="K1" s="69"/>
      <c r="L1" s="69"/>
      <c r="M1" s="69"/>
      <c r="N1" s="69"/>
      <c r="O1" s="69"/>
      <c r="P1" s="69"/>
      <c r="Q1" s="69"/>
      <c r="R1" s="70"/>
      <c r="S1" s="26" t="s">
        <v>4108</v>
      </c>
      <c r="T1" s="3"/>
      <c r="V1" s="5"/>
      <c r="W1" s="5"/>
    </row>
    <row r="2" spans="1:256" s="6" customFormat="1" ht="18" customHeight="1">
      <c r="A2" s="88"/>
      <c r="B2" s="610" t="s">
        <v>3977</v>
      </c>
      <c r="C2" s="610"/>
      <c r="D2" s="610"/>
      <c r="E2" s="68"/>
      <c r="F2" s="68"/>
      <c r="G2" s="68"/>
      <c r="H2" s="68"/>
      <c r="I2" s="68"/>
      <c r="J2" s="68"/>
      <c r="K2" s="68"/>
      <c r="L2" s="68"/>
      <c r="M2" s="68"/>
      <c r="N2" s="68"/>
      <c r="O2" s="68"/>
      <c r="P2" s="68"/>
      <c r="Q2" s="68"/>
      <c r="R2" s="71"/>
      <c r="S2" s="27" t="s">
        <v>249</v>
      </c>
      <c r="T2" s="3"/>
      <c r="V2" s="5"/>
      <c r="W2" s="5"/>
    </row>
    <row r="3" spans="1:256" s="4" customFormat="1" ht="18" customHeight="1">
      <c r="A3" s="88"/>
      <c r="B3" s="625" t="s">
        <v>3978</v>
      </c>
      <c r="C3" s="625"/>
      <c r="D3" s="625"/>
      <c r="E3" s="51"/>
      <c r="F3" s="51"/>
      <c r="G3" s="51"/>
      <c r="H3" s="51"/>
      <c r="I3" s="51"/>
      <c r="J3" s="51"/>
      <c r="K3" s="51"/>
      <c r="L3" s="51"/>
      <c r="M3" s="51"/>
      <c r="N3" s="51"/>
      <c r="O3" s="51"/>
      <c r="P3" s="51"/>
      <c r="Q3" s="51"/>
      <c r="R3" s="72"/>
      <c r="S3" s="27" t="s">
        <v>465</v>
      </c>
      <c r="T3" s="3"/>
      <c r="V3" s="5"/>
      <c r="W3" s="5"/>
    </row>
    <row r="4" spans="1:256" s="4" customFormat="1" ht="18" customHeight="1">
      <c r="A4" s="88"/>
      <c r="B4" s="47" t="s">
        <v>3642</v>
      </c>
      <c r="C4" s="51"/>
      <c r="D4" s="51"/>
      <c r="E4"/>
      <c r="F4"/>
      <c r="G4"/>
      <c r="H4"/>
      <c r="I4"/>
      <c r="J4"/>
      <c r="K4"/>
      <c r="L4"/>
      <c r="M4"/>
      <c r="N4"/>
      <c r="O4"/>
      <c r="P4"/>
      <c r="Q4"/>
      <c r="R4" s="25"/>
      <c r="S4" s="27" t="s">
        <v>250</v>
      </c>
      <c r="T4" s="3"/>
      <c r="V4" s="5"/>
      <c r="W4" s="5"/>
    </row>
    <row r="5" spans="1:256" s="21" customFormat="1" ht="21.75" customHeight="1">
      <c r="A5" s="89"/>
      <c r="B5" s="632" t="s">
        <v>4115</v>
      </c>
      <c r="C5" s="632"/>
      <c r="D5" s="51"/>
      <c r="E5" s="624" t="s">
        <v>245</v>
      </c>
      <c r="F5" s="624"/>
      <c r="G5" s="624"/>
      <c r="H5" s="640" t="s">
        <v>252</v>
      </c>
      <c r="I5" s="640"/>
      <c r="J5" s="640"/>
      <c r="K5" s="631" t="s">
        <v>463</v>
      </c>
      <c r="L5" s="631"/>
      <c r="M5" s="631"/>
      <c r="N5" s="623" t="s">
        <v>395</v>
      </c>
      <c r="O5" s="623"/>
      <c r="P5" s="623"/>
      <c r="Q5" s="617" t="s">
        <v>253</v>
      </c>
      <c r="R5" s="617"/>
      <c r="S5" s="618" t="s">
        <v>255</v>
      </c>
    </row>
    <row r="6" spans="1:256" s="21" customFormat="1" ht="16.5" customHeight="1">
      <c r="A6" s="89"/>
      <c r="B6" s="632"/>
      <c r="C6" s="632"/>
      <c r="D6" s="228" t="s">
        <v>254</v>
      </c>
      <c r="E6" s="624"/>
      <c r="F6" s="624"/>
      <c r="G6" s="624"/>
      <c r="H6" s="640"/>
      <c r="I6" s="640"/>
      <c r="J6" s="640"/>
      <c r="K6" s="631"/>
      <c r="L6" s="631"/>
      <c r="M6" s="631"/>
      <c r="N6" s="623"/>
      <c r="O6" s="623"/>
      <c r="P6" s="623"/>
      <c r="Q6" s="617"/>
      <c r="R6" s="617"/>
      <c r="S6" s="618"/>
    </row>
    <row r="7" spans="1:256" s="21" customFormat="1" ht="3.75" customHeight="1">
      <c r="A7" s="612"/>
      <c r="B7" s="612"/>
      <c r="C7" s="29"/>
      <c r="D7" s="86"/>
      <c r="E7" s="30"/>
      <c r="F7" s="30"/>
      <c r="G7" s="30"/>
      <c r="H7" s="30"/>
      <c r="I7" s="30"/>
      <c r="J7" s="30"/>
      <c r="K7" s="30"/>
      <c r="L7" s="30"/>
      <c r="M7" s="30"/>
      <c r="N7" s="30"/>
      <c r="O7" s="30"/>
      <c r="P7" s="30"/>
      <c r="Q7" s="30"/>
      <c r="R7" s="30"/>
      <c r="S7" s="28"/>
    </row>
    <row r="8" spans="1:256" s="21" customFormat="1" ht="27" customHeight="1">
      <c r="A8" s="301" t="s">
        <v>4003</v>
      </c>
      <c r="B8" s="153"/>
      <c r="C8" s="87"/>
      <c r="D8" s="87"/>
      <c r="E8" s="87"/>
      <c r="F8" s="87"/>
      <c r="G8" s="87"/>
      <c r="H8" s="87"/>
      <c r="I8" s="87"/>
      <c r="J8" s="87"/>
      <c r="K8" s="87"/>
      <c r="L8" s="87"/>
      <c r="M8" s="87"/>
      <c r="N8" s="87"/>
      <c r="O8" s="87"/>
      <c r="P8" s="87"/>
      <c r="Q8" s="87"/>
      <c r="R8" s="87"/>
      <c r="S8" s="143"/>
    </row>
    <row r="9" spans="1:256" s="7" customFormat="1" ht="18" customHeight="1">
      <c r="A9" s="613" t="s">
        <v>37</v>
      </c>
      <c r="B9" s="611" t="s">
        <v>38</v>
      </c>
      <c r="C9" s="611" t="s">
        <v>251</v>
      </c>
      <c r="D9" s="614" t="s">
        <v>392</v>
      </c>
      <c r="E9" s="611" t="s">
        <v>33</v>
      </c>
      <c r="F9" s="611"/>
      <c r="G9" s="611"/>
      <c r="H9" s="611"/>
      <c r="I9" s="611"/>
      <c r="J9" s="611"/>
      <c r="K9" s="611"/>
      <c r="L9" s="611"/>
      <c r="M9" s="611"/>
      <c r="N9" s="611"/>
      <c r="O9" s="611"/>
      <c r="P9" s="611"/>
      <c r="Q9" s="636" t="s">
        <v>34</v>
      </c>
      <c r="R9" s="636" t="s">
        <v>36</v>
      </c>
      <c r="S9" s="611" t="s">
        <v>35</v>
      </c>
      <c r="T9" s="8"/>
    </row>
    <row r="10" spans="1:256" s="7" customFormat="1" ht="24" customHeight="1">
      <c r="A10" s="613"/>
      <c r="B10" s="611"/>
      <c r="C10" s="611"/>
      <c r="D10" s="615"/>
      <c r="E10" s="122" t="s">
        <v>21</v>
      </c>
      <c r="F10" s="122" t="s">
        <v>22</v>
      </c>
      <c r="G10" s="122" t="s">
        <v>23</v>
      </c>
      <c r="H10" s="122" t="s">
        <v>24</v>
      </c>
      <c r="I10" s="122" t="s">
        <v>25</v>
      </c>
      <c r="J10" s="122" t="s">
        <v>26</v>
      </c>
      <c r="K10" s="122" t="s">
        <v>27</v>
      </c>
      <c r="L10" s="122" t="s">
        <v>28</v>
      </c>
      <c r="M10" s="122" t="s">
        <v>29</v>
      </c>
      <c r="N10" s="122" t="s">
        <v>30</v>
      </c>
      <c r="O10" s="122" t="s">
        <v>31</v>
      </c>
      <c r="P10" s="122" t="s">
        <v>32</v>
      </c>
      <c r="Q10" s="636"/>
      <c r="R10" s="636"/>
      <c r="S10" s="611"/>
      <c r="T10" s="8"/>
    </row>
    <row r="11" spans="1:256" ht="32.1" customHeight="1">
      <c r="A11" s="354" t="s">
        <v>3531</v>
      </c>
      <c r="B11" s="249" t="s">
        <v>1471</v>
      </c>
      <c r="C11" s="431" t="s">
        <v>1472</v>
      </c>
      <c r="D11" s="298">
        <v>34</v>
      </c>
      <c r="E11" s="474"/>
      <c r="F11" s="475">
        <v>97.9</v>
      </c>
      <c r="G11" s="474"/>
      <c r="H11" s="474"/>
      <c r="I11" s="474"/>
      <c r="J11" s="474"/>
      <c r="K11" s="474"/>
      <c r="L11" s="474"/>
      <c r="M11" s="474"/>
      <c r="N11" s="474"/>
      <c r="O11" s="474"/>
      <c r="P11" s="474"/>
      <c r="Q11" s="477">
        <f t="shared" ref="Q11:Q68" si="0">AVERAGE(E11:P11)</f>
        <v>97.9</v>
      </c>
      <c r="R11" s="242" t="str">
        <f t="shared" ref="R11:R42" si="1">IF(Q11&lt;5,"SI","NO")</f>
        <v>NO</v>
      </c>
      <c r="S11" s="265" t="str">
        <f t="shared" ref="S11:S68" si="2">IF(Q11&lt;5,"Sin Riesgo",IF(Q11 &lt;=14,"Bajo",IF(Q11&lt;=35,"Medio",IF(Q11&lt;=80,"Alto","Inviable Sanitariamente"))))</f>
        <v>Inviable Sanitariamente</v>
      </c>
      <c r="T11" s="110"/>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M11" s="111"/>
      <c r="EN11" s="111"/>
      <c r="EO11" s="111"/>
      <c r="EP11" s="111"/>
      <c r="EQ11" s="111"/>
      <c r="ER11" s="111"/>
      <c r="ES11" s="111"/>
      <c r="ET11" s="111"/>
      <c r="EU11" s="111"/>
      <c r="EV11" s="111"/>
      <c r="EW11" s="111"/>
      <c r="EX11" s="111"/>
      <c r="EY11" s="111"/>
      <c r="EZ11" s="111"/>
      <c r="FA11" s="111"/>
      <c r="FB11" s="111"/>
      <c r="FC11" s="111"/>
      <c r="FD11" s="111"/>
      <c r="FE11" s="111"/>
      <c r="FF11" s="111"/>
      <c r="FG11" s="111"/>
      <c r="FH11" s="111"/>
      <c r="FI11" s="111"/>
      <c r="FJ11" s="111"/>
      <c r="FK11" s="111"/>
      <c r="FL11" s="111"/>
      <c r="FM11" s="111"/>
      <c r="FN11" s="111"/>
      <c r="FO11" s="111"/>
      <c r="FP11" s="111"/>
      <c r="FQ11" s="111"/>
      <c r="FR11" s="111"/>
      <c r="FS11" s="111"/>
      <c r="FT11" s="111"/>
      <c r="FU11" s="111"/>
      <c r="FV11" s="111"/>
      <c r="FW11" s="111"/>
      <c r="FX11" s="111"/>
      <c r="FY11" s="111"/>
      <c r="FZ11" s="111"/>
      <c r="GA11" s="111"/>
      <c r="GB11" s="111"/>
      <c r="GC11" s="111"/>
      <c r="GD11" s="111"/>
      <c r="GE11" s="111"/>
      <c r="GF11" s="111"/>
      <c r="GG11" s="111"/>
      <c r="GH11" s="111"/>
      <c r="GI11" s="111"/>
      <c r="GJ11" s="111"/>
      <c r="GK11" s="111"/>
      <c r="GL11" s="111"/>
      <c r="GM11" s="111"/>
      <c r="GN11" s="111"/>
      <c r="GO11" s="111"/>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row>
    <row r="12" spans="1:256" ht="32.1" customHeight="1">
      <c r="A12" s="354" t="s">
        <v>3531</v>
      </c>
      <c r="B12" s="249" t="s">
        <v>1473</v>
      </c>
      <c r="C12" s="431" t="s">
        <v>1474</v>
      </c>
      <c r="D12" s="298">
        <v>280</v>
      </c>
      <c r="E12" s="474"/>
      <c r="F12" s="474"/>
      <c r="G12" s="476">
        <v>64</v>
      </c>
      <c r="H12" s="474"/>
      <c r="I12" s="474"/>
      <c r="J12" s="474"/>
      <c r="K12" s="474"/>
      <c r="L12" s="478">
        <v>24</v>
      </c>
      <c r="M12" s="478">
        <v>24</v>
      </c>
      <c r="N12" s="478">
        <v>26.55</v>
      </c>
      <c r="O12" s="476">
        <v>70.8</v>
      </c>
      <c r="P12" s="474"/>
      <c r="Q12" s="477">
        <f t="shared" si="0"/>
        <v>41.870000000000005</v>
      </c>
      <c r="R12" s="242" t="str">
        <f t="shared" si="1"/>
        <v>NO</v>
      </c>
      <c r="S12" s="265" t="str">
        <f t="shared" si="2"/>
        <v>Alto</v>
      </c>
      <c r="T12" s="110"/>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c r="FL12" s="111"/>
      <c r="FM12" s="111"/>
      <c r="FN12" s="111"/>
      <c r="FO12" s="111"/>
      <c r="FP12" s="111"/>
      <c r="FQ12" s="111"/>
      <c r="FR12" s="111"/>
      <c r="FS12" s="111"/>
      <c r="FT12" s="111"/>
      <c r="FU12" s="111"/>
      <c r="FV12" s="111"/>
      <c r="FW12" s="111"/>
      <c r="FX12" s="111"/>
      <c r="FY12" s="111"/>
      <c r="FZ12" s="111"/>
      <c r="GA12" s="111"/>
      <c r="GB12" s="111"/>
      <c r="GC12" s="111"/>
      <c r="GD12" s="111"/>
      <c r="GE12" s="111"/>
      <c r="GF12" s="111"/>
      <c r="GG12" s="111"/>
      <c r="GH12" s="111"/>
      <c r="GI12" s="111"/>
      <c r="GJ12" s="111"/>
      <c r="GK12" s="111"/>
      <c r="GL12" s="111"/>
      <c r="GM12" s="111"/>
      <c r="GN12" s="111"/>
      <c r="GO12" s="111"/>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c r="IR12" s="111"/>
      <c r="IS12" s="111"/>
      <c r="IT12" s="111"/>
      <c r="IU12" s="111"/>
      <c r="IV12" s="111"/>
    </row>
    <row r="13" spans="1:256" ht="32.1" customHeight="1">
      <c r="A13" s="354" t="s">
        <v>3531</v>
      </c>
      <c r="B13" s="249" t="s">
        <v>1475</v>
      </c>
      <c r="C13" s="364" t="s">
        <v>1785</v>
      </c>
      <c r="D13" s="298">
        <v>430</v>
      </c>
      <c r="E13" s="474"/>
      <c r="F13" s="475">
        <v>97.35</v>
      </c>
      <c r="G13" s="474"/>
      <c r="H13" s="474"/>
      <c r="I13" s="475">
        <v>97.6</v>
      </c>
      <c r="J13" s="474"/>
      <c r="K13" s="474"/>
      <c r="L13" s="474"/>
      <c r="M13" s="474"/>
      <c r="N13" s="475">
        <v>97.6</v>
      </c>
      <c r="O13" s="476">
        <v>53.1</v>
      </c>
      <c r="P13" s="474"/>
      <c r="Q13" s="477">
        <f t="shared" si="0"/>
        <v>86.412499999999994</v>
      </c>
      <c r="R13" s="242" t="str">
        <f t="shared" si="1"/>
        <v>NO</v>
      </c>
      <c r="S13" s="265" t="str">
        <f t="shared" si="2"/>
        <v>Inviable Sanitariamente</v>
      </c>
      <c r="T13" s="110"/>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111"/>
      <c r="FX13" s="111"/>
      <c r="FY13" s="111"/>
      <c r="FZ13" s="111"/>
      <c r="GA13" s="111"/>
      <c r="GB13" s="111"/>
      <c r="GC13" s="111"/>
      <c r="GD13" s="111"/>
      <c r="GE13" s="111"/>
      <c r="GF13" s="111"/>
      <c r="GG13" s="111"/>
      <c r="GH13" s="111"/>
      <c r="GI13" s="111"/>
      <c r="GJ13" s="111"/>
      <c r="GK13" s="111"/>
      <c r="GL13" s="111"/>
      <c r="GM13" s="111"/>
      <c r="GN13" s="111"/>
      <c r="GO13" s="111"/>
      <c r="GP13" s="111"/>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c r="IR13" s="111"/>
      <c r="IS13" s="111"/>
      <c r="IT13" s="111"/>
      <c r="IU13" s="111"/>
      <c r="IV13" s="111"/>
    </row>
    <row r="14" spans="1:256" ht="32.1" customHeight="1">
      <c r="A14" s="354" t="s">
        <v>3531</v>
      </c>
      <c r="B14" s="249" t="s">
        <v>1476</v>
      </c>
      <c r="C14" s="431" t="s">
        <v>1477</v>
      </c>
      <c r="D14" s="298">
        <v>300</v>
      </c>
      <c r="E14" s="474"/>
      <c r="F14" s="474"/>
      <c r="G14" s="474"/>
      <c r="H14" s="474"/>
      <c r="I14" s="478">
        <v>33.6</v>
      </c>
      <c r="J14" s="474"/>
      <c r="K14" s="475">
        <v>97.35</v>
      </c>
      <c r="L14" s="474"/>
      <c r="M14" s="474"/>
      <c r="N14" s="476">
        <v>53.1</v>
      </c>
      <c r="O14" s="476">
        <v>53.1</v>
      </c>
      <c r="P14" s="474"/>
      <c r="Q14" s="477">
        <f t="shared" si="0"/>
        <v>59.287499999999994</v>
      </c>
      <c r="R14" s="242" t="str">
        <f t="shared" si="1"/>
        <v>NO</v>
      </c>
      <c r="S14" s="265" t="str">
        <f t="shared" si="2"/>
        <v>Alto</v>
      </c>
      <c r="T14" s="110"/>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111"/>
      <c r="FX14" s="111"/>
      <c r="FY14" s="111"/>
      <c r="FZ14" s="111"/>
      <c r="GA14" s="111"/>
      <c r="GB14" s="111"/>
      <c r="GC14" s="111"/>
      <c r="GD14" s="111"/>
      <c r="GE14" s="111"/>
      <c r="GF14" s="111"/>
      <c r="GG14" s="111"/>
      <c r="GH14" s="111"/>
      <c r="GI14" s="111"/>
      <c r="GJ14" s="111"/>
      <c r="GK14" s="111"/>
      <c r="GL14" s="111"/>
      <c r="GM14" s="111"/>
      <c r="GN14" s="111"/>
      <c r="GO14" s="111"/>
      <c r="GP14" s="111"/>
      <c r="GQ14" s="111"/>
      <c r="GR14" s="111"/>
      <c r="GS14" s="111"/>
      <c r="GT14" s="111"/>
      <c r="GU14" s="111"/>
      <c r="GV14" s="111"/>
      <c r="GW14" s="111"/>
      <c r="GX14" s="111"/>
      <c r="GY14" s="111"/>
      <c r="GZ14" s="111"/>
      <c r="HA14" s="111"/>
      <c r="HB14" s="111"/>
      <c r="HC14" s="111"/>
      <c r="HD14" s="111"/>
      <c r="HE14" s="111"/>
      <c r="HF14" s="111"/>
      <c r="HG14" s="111"/>
      <c r="HH14" s="111"/>
      <c r="HI14" s="111"/>
      <c r="HJ14" s="111"/>
      <c r="HK14" s="111"/>
      <c r="HL14" s="111"/>
      <c r="HM14" s="111"/>
      <c r="HN14" s="111"/>
      <c r="HO14" s="111"/>
      <c r="HP14" s="111"/>
      <c r="HQ14" s="111"/>
      <c r="HR14" s="111"/>
      <c r="HS14" s="111"/>
      <c r="HT14" s="111"/>
      <c r="HU14" s="111"/>
      <c r="HV14" s="111"/>
      <c r="HW14" s="111"/>
      <c r="HX14" s="111"/>
      <c r="HY14" s="111"/>
      <c r="HZ14" s="111"/>
      <c r="IA14" s="111"/>
      <c r="IB14" s="111"/>
      <c r="IC14" s="111"/>
      <c r="ID14" s="111"/>
      <c r="IE14" s="111"/>
      <c r="IF14" s="111"/>
      <c r="IG14" s="111"/>
      <c r="IH14" s="111"/>
      <c r="II14" s="111"/>
      <c r="IJ14" s="111"/>
      <c r="IK14" s="111"/>
      <c r="IL14" s="111"/>
      <c r="IM14" s="111"/>
      <c r="IN14" s="111"/>
      <c r="IO14" s="111"/>
      <c r="IP14" s="111"/>
      <c r="IQ14" s="111"/>
      <c r="IR14" s="111"/>
      <c r="IS14" s="111"/>
      <c r="IT14" s="111"/>
      <c r="IU14" s="111"/>
      <c r="IV14" s="111"/>
    </row>
    <row r="15" spans="1:256" ht="32.1" customHeight="1">
      <c r="A15" s="354" t="s">
        <v>3531</v>
      </c>
      <c r="B15" s="249" t="s">
        <v>1478</v>
      </c>
      <c r="C15" s="431" t="s">
        <v>1479</v>
      </c>
      <c r="D15" s="298">
        <v>870</v>
      </c>
      <c r="E15" s="478">
        <v>26.55</v>
      </c>
      <c r="F15" s="474"/>
      <c r="G15" s="474"/>
      <c r="H15" s="475">
        <v>88</v>
      </c>
      <c r="I15" s="475">
        <v>88</v>
      </c>
      <c r="J15" s="474"/>
      <c r="K15" s="475">
        <v>88</v>
      </c>
      <c r="L15" s="474"/>
      <c r="M15" s="474"/>
      <c r="N15" s="478">
        <v>26.55</v>
      </c>
      <c r="O15" s="478">
        <v>26.55</v>
      </c>
      <c r="P15" s="474"/>
      <c r="Q15" s="477">
        <f t="shared" si="0"/>
        <v>57.275000000000006</v>
      </c>
      <c r="R15" s="242" t="str">
        <f t="shared" si="1"/>
        <v>NO</v>
      </c>
      <c r="S15" s="265" t="str">
        <f t="shared" si="2"/>
        <v>Alto</v>
      </c>
      <c r="T15" s="110"/>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M15" s="111"/>
      <c r="EN15" s="111"/>
      <c r="EO15" s="111"/>
      <c r="EP15" s="111"/>
      <c r="EQ15" s="111"/>
      <c r="ER15" s="111"/>
      <c r="ES15" s="111"/>
      <c r="ET15" s="111"/>
      <c r="EU15" s="111"/>
      <c r="EV15" s="111"/>
      <c r="EW15" s="111"/>
      <c r="EX15" s="111"/>
      <c r="EY15" s="111"/>
      <c r="EZ15" s="111"/>
      <c r="FA15" s="111"/>
      <c r="FB15" s="111"/>
      <c r="FC15" s="111"/>
      <c r="FD15" s="111"/>
      <c r="FE15" s="111"/>
      <c r="FF15" s="111"/>
      <c r="FG15" s="111"/>
      <c r="FH15" s="111"/>
      <c r="FI15" s="111"/>
      <c r="FJ15" s="111"/>
      <c r="FK15" s="111"/>
      <c r="FL15" s="111"/>
      <c r="FM15" s="111"/>
      <c r="FN15" s="111"/>
      <c r="FO15" s="111"/>
      <c r="FP15" s="111"/>
      <c r="FQ15" s="111"/>
      <c r="FR15" s="111"/>
      <c r="FS15" s="111"/>
      <c r="FT15" s="111"/>
      <c r="FU15" s="111"/>
      <c r="FV15" s="111"/>
      <c r="FW15" s="111"/>
      <c r="FX15" s="111"/>
      <c r="FY15" s="111"/>
      <c r="FZ15" s="111"/>
      <c r="GA15" s="111"/>
      <c r="GB15" s="111"/>
      <c r="GC15" s="111"/>
      <c r="GD15" s="111"/>
      <c r="GE15" s="111"/>
      <c r="GF15" s="111"/>
      <c r="GG15" s="111"/>
      <c r="GH15" s="111"/>
      <c r="GI15" s="111"/>
      <c r="GJ15" s="111"/>
      <c r="GK15" s="111"/>
      <c r="GL15" s="111"/>
      <c r="GM15" s="111"/>
      <c r="GN15" s="111"/>
      <c r="GO15" s="111"/>
      <c r="GP15" s="111"/>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row>
    <row r="16" spans="1:256" ht="32.1" customHeight="1">
      <c r="A16" s="354" t="s">
        <v>3531</v>
      </c>
      <c r="B16" s="249" t="s">
        <v>1471</v>
      </c>
      <c r="C16" s="431" t="s">
        <v>1480</v>
      </c>
      <c r="D16" s="298">
        <v>90</v>
      </c>
      <c r="E16" s="476">
        <v>53.1</v>
      </c>
      <c r="F16" s="474"/>
      <c r="G16" s="474"/>
      <c r="H16" s="475">
        <v>88</v>
      </c>
      <c r="I16" s="474"/>
      <c r="J16" s="474"/>
      <c r="K16" s="474"/>
      <c r="L16" s="474"/>
      <c r="M16" s="474"/>
      <c r="N16" s="474"/>
      <c r="O16" s="474"/>
      <c r="P16" s="474"/>
      <c r="Q16" s="477">
        <f t="shared" si="0"/>
        <v>70.55</v>
      </c>
      <c r="R16" s="242" t="str">
        <f t="shared" si="1"/>
        <v>NO</v>
      </c>
      <c r="S16" s="265" t="str">
        <f t="shared" si="2"/>
        <v>Alto</v>
      </c>
      <c r="T16" s="110"/>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c r="GS16" s="111"/>
      <c r="GT16" s="111"/>
      <c r="GU16" s="111"/>
      <c r="GV16" s="111"/>
      <c r="GW16" s="111"/>
      <c r="GX16" s="111"/>
      <c r="GY16" s="111"/>
      <c r="GZ16" s="111"/>
      <c r="HA16" s="111"/>
      <c r="HB16" s="111"/>
      <c r="HC16" s="111"/>
      <c r="HD16" s="111"/>
      <c r="HE16" s="111"/>
      <c r="HF16" s="111"/>
      <c r="HG16" s="111"/>
      <c r="HH16" s="111"/>
      <c r="HI16" s="111"/>
      <c r="HJ16" s="111"/>
      <c r="HK16" s="111"/>
      <c r="HL16" s="111"/>
      <c r="HM16" s="111"/>
      <c r="HN16" s="111"/>
      <c r="HO16" s="111"/>
      <c r="HP16" s="111"/>
      <c r="HQ16" s="111"/>
      <c r="HR16" s="111"/>
      <c r="HS16" s="111"/>
      <c r="HT16" s="111"/>
      <c r="HU16" s="111"/>
      <c r="HV16" s="111"/>
      <c r="HW16" s="111"/>
      <c r="HX16" s="111"/>
      <c r="HY16" s="111"/>
      <c r="HZ16" s="111"/>
      <c r="IA16" s="111"/>
      <c r="IB16" s="111"/>
      <c r="IC16" s="111"/>
      <c r="ID16" s="111"/>
      <c r="IE16" s="111"/>
      <c r="IF16" s="111"/>
      <c r="IG16" s="111"/>
      <c r="IH16" s="111"/>
      <c r="II16" s="111"/>
      <c r="IJ16" s="111"/>
      <c r="IK16" s="111"/>
      <c r="IL16" s="111"/>
      <c r="IM16" s="111"/>
      <c r="IN16" s="111"/>
      <c r="IO16" s="111"/>
      <c r="IP16" s="111"/>
      <c r="IQ16" s="111"/>
      <c r="IR16" s="111"/>
      <c r="IS16" s="111"/>
      <c r="IT16" s="111"/>
      <c r="IU16" s="111"/>
      <c r="IV16" s="111"/>
    </row>
    <row r="17" spans="1:256" ht="32.1" customHeight="1">
      <c r="A17" s="354" t="s">
        <v>3531</v>
      </c>
      <c r="B17" s="249" t="s">
        <v>1481</v>
      </c>
      <c r="C17" s="431" t="s">
        <v>1482</v>
      </c>
      <c r="D17" s="298">
        <v>682</v>
      </c>
      <c r="E17" s="479">
        <v>0</v>
      </c>
      <c r="F17" s="482">
        <v>26.55</v>
      </c>
      <c r="G17" s="474"/>
      <c r="H17" s="479">
        <v>0</v>
      </c>
      <c r="I17" s="474"/>
      <c r="J17" s="474"/>
      <c r="K17" s="476">
        <v>48</v>
      </c>
      <c r="L17" s="474"/>
      <c r="M17" s="474"/>
      <c r="N17" s="478">
        <v>26.55</v>
      </c>
      <c r="O17" s="479">
        <v>0</v>
      </c>
      <c r="P17" s="474"/>
      <c r="Q17" s="477">
        <f t="shared" si="0"/>
        <v>16.849999999999998</v>
      </c>
      <c r="R17" s="242" t="str">
        <f t="shared" si="1"/>
        <v>NO</v>
      </c>
      <c r="S17" s="265" t="str">
        <f t="shared" si="2"/>
        <v>Medio</v>
      </c>
      <c r="T17" s="110"/>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1"/>
    </row>
    <row r="18" spans="1:256" ht="32.1" customHeight="1">
      <c r="A18" s="354" t="s">
        <v>3531</v>
      </c>
      <c r="B18" s="249" t="s">
        <v>1483</v>
      </c>
      <c r="C18" s="431" t="s">
        <v>1484</v>
      </c>
      <c r="D18" s="298">
        <v>26</v>
      </c>
      <c r="E18" s="474"/>
      <c r="F18" s="480"/>
      <c r="G18" s="475">
        <v>88</v>
      </c>
      <c r="H18" s="474"/>
      <c r="I18" s="474"/>
      <c r="J18" s="474"/>
      <c r="K18" s="475">
        <v>88</v>
      </c>
      <c r="L18" s="474"/>
      <c r="M18" s="474"/>
      <c r="N18" s="474"/>
      <c r="O18" s="474"/>
      <c r="P18" s="480"/>
      <c r="Q18" s="477">
        <f t="shared" si="0"/>
        <v>88</v>
      </c>
      <c r="R18" s="242" t="str">
        <f t="shared" si="1"/>
        <v>NO</v>
      </c>
      <c r="S18" s="265" t="str">
        <f t="shared" si="2"/>
        <v>Inviable Sanitariamente</v>
      </c>
      <c r="T18" s="110"/>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c r="IR18" s="111"/>
      <c r="IS18" s="111"/>
      <c r="IT18" s="111"/>
      <c r="IU18" s="111"/>
      <c r="IV18" s="111"/>
    </row>
    <row r="19" spans="1:256" ht="32.1" customHeight="1">
      <c r="A19" s="354" t="s">
        <v>3531</v>
      </c>
      <c r="B19" s="249" t="s">
        <v>1485</v>
      </c>
      <c r="C19" s="431" t="s">
        <v>1486</v>
      </c>
      <c r="D19" s="298">
        <v>40</v>
      </c>
      <c r="E19" s="474"/>
      <c r="F19" s="474"/>
      <c r="G19" s="482">
        <v>24</v>
      </c>
      <c r="H19" s="474"/>
      <c r="I19" s="474"/>
      <c r="J19" s="474"/>
      <c r="K19" s="476">
        <v>70.8</v>
      </c>
      <c r="L19" s="474"/>
      <c r="M19" s="474"/>
      <c r="N19" s="474"/>
      <c r="O19" s="474"/>
      <c r="P19" s="474"/>
      <c r="Q19" s="477">
        <f t="shared" si="0"/>
        <v>47.4</v>
      </c>
      <c r="R19" s="242" t="str">
        <f t="shared" si="1"/>
        <v>NO</v>
      </c>
      <c r="S19" s="265" t="str">
        <f t="shared" si="2"/>
        <v>Alto</v>
      </c>
      <c r="T19" s="110"/>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row>
    <row r="20" spans="1:256" ht="32.1" customHeight="1">
      <c r="A20" s="354" t="s">
        <v>3531</v>
      </c>
      <c r="B20" s="249" t="s">
        <v>1487</v>
      </c>
      <c r="C20" s="364" t="s">
        <v>1786</v>
      </c>
      <c r="D20" s="298">
        <v>83</v>
      </c>
      <c r="E20" s="474"/>
      <c r="F20" s="474"/>
      <c r="G20" s="482">
        <v>24</v>
      </c>
      <c r="H20" s="474"/>
      <c r="I20" s="482"/>
      <c r="J20" s="474"/>
      <c r="K20" s="474"/>
      <c r="L20" s="474"/>
      <c r="M20" s="474"/>
      <c r="N20" s="474"/>
      <c r="O20" s="474"/>
      <c r="P20" s="474"/>
      <c r="Q20" s="477">
        <f t="shared" si="0"/>
        <v>24</v>
      </c>
      <c r="R20" s="242" t="str">
        <f t="shared" si="1"/>
        <v>NO</v>
      </c>
      <c r="S20" s="265" t="str">
        <f t="shared" si="2"/>
        <v>Medio</v>
      </c>
      <c r="T20" s="110"/>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c r="GS20" s="111"/>
      <c r="GT20" s="111"/>
      <c r="GU20" s="111"/>
      <c r="GV20" s="111"/>
      <c r="GW20" s="111"/>
      <c r="GX20" s="111"/>
      <c r="GY20" s="111"/>
      <c r="GZ20" s="111"/>
      <c r="HA20" s="111"/>
      <c r="HB20" s="111"/>
      <c r="HC20" s="111"/>
      <c r="HD20" s="111"/>
      <c r="HE20" s="111"/>
      <c r="HF20" s="111"/>
      <c r="HG20" s="111"/>
      <c r="HH20" s="111"/>
      <c r="HI20" s="11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c r="IR20" s="111"/>
      <c r="IS20" s="111"/>
      <c r="IT20" s="111"/>
      <c r="IU20" s="111"/>
      <c r="IV20" s="111"/>
    </row>
    <row r="21" spans="1:256" ht="32.1" customHeight="1">
      <c r="A21" s="354" t="s">
        <v>3531</v>
      </c>
      <c r="B21" s="249" t="s">
        <v>1488</v>
      </c>
      <c r="C21" s="431" t="s">
        <v>1489</v>
      </c>
      <c r="D21" s="298">
        <v>52</v>
      </c>
      <c r="E21" s="480"/>
      <c r="F21" s="474"/>
      <c r="G21" s="476">
        <v>64</v>
      </c>
      <c r="H21" s="474"/>
      <c r="I21" s="482">
        <v>24</v>
      </c>
      <c r="J21" s="474"/>
      <c r="K21" s="474"/>
      <c r="L21" s="474"/>
      <c r="M21" s="474"/>
      <c r="N21" s="480"/>
      <c r="O21" s="476">
        <v>70.8</v>
      </c>
      <c r="P21" s="474"/>
      <c r="Q21" s="477">
        <f t="shared" si="0"/>
        <v>52.933333333333337</v>
      </c>
      <c r="R21" s="242" t="str">
        <f t="shared" si="1"/>
        <v>NO</v>
      </c>
      <c r="S21" s="265" t="str">
        <f t="shared" si="2"/>
        <v>Alto</v>
      </c>
      <c r="T21" s="110"/>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11"/>
      <c r="EY21" s="111"/>
      <c r="EZ21" s="111"/>
      <c r="FA21" s="111"/>
      <c r="FB21" s="111"/>
      <c r="FC21" s="111"/>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c r="GS21" s="111"/>
      <c r="GT21" s="111"/>
      <c r="GU21" s="111"/>
      <c r="GV21" s="111"/>
      <c r="GW21" s="111"/>
      <c r="GX21" s="111"/>
      <c r="GY21" s="111"/>
      <c r="GZ21" s="111"/>
      <c r="HA21" s="111"/>
      <c r="HB21" s="111"/>
      <c r="HC21" s="111"/>
      <c r="HD21" s="111"/>
      <c r="HE21" s="111"/>
      <c r="HF21" s="111"/>
      <c r="HG21" s="111"/>
      <c r="HH21" s="111"/>
      <c r="HI21" s="111"/>
      <c r="HJ21" s="111"/>
      <c r="HK21" s="111"/>
      <c r="HL21" s="111"/>
      <c r="HM21" s="111"/>
      <c r="HN21" s="111"/>
      <c r="HO21" s="111"/>
      <c r="HP21" s="111"/>
      <c r="HQ21" s="111"/>
      <c r="HR21" s="111"/>
      <c r="HS21" s="111"/>
      <c r="HT21" s="111"/>
      <c r="HU21" s="111"/>
      <c r="HV21" s="111"/>
      <c r="HW21" s="111"/>
      <c r="HX21" s="111"/>
      <c r="HY21" s="111"/>
      <c r="HZ21" s="111"/>
      <c r="IA21" s="111"/>
      <c r="IB21" s="111"/>
      <c r="IC21" s="111"/>
      <c r="ID21" s="111"/>
      <c r="IE21" s="111"/>
      <c r="IF21" s="111"/>
      <c r="IG21" s="111"/>
      <c r="IH21" s="111"/>
      <c r="II21" s="111"/>
      <c r="IJ21" s="111"/>
      <c r="IK21" s="111"/>
      <c r="IL21" s="111"/>
      <c r="IM21" s="111"/>
      <c r="IN21" s="111"/>
      <c r="IO21" s="111"/>
      <c r="IP21" s="111"/>
      <c r="IQ21" s="111"/>
      <c r="IR21" s="111"/>
      <c r="IS21" s="111"/>
      <c r="IT21" s="111"/>
      <c r="IU21" s="111"/>
      <c r="IV21" s="111"/>
    </row>
    <row r="22" spans="1:256" ht="32.1" customHeight="1">
      <c r="A22" s="354" t="s">
        <v>3531</v>
      </c>
      <c r="B22" s="249" t="s">
        <v>1490</v>
      </c>
      <c r="C22" s="431" t="s">
        <v>1491</v>
      </c>
      <c r="D22" s="298">
        <v>69</v>
      </c>
      <c r="E22" s="480"/>
      <c r="F22" s="474"/>
      <c r="G22" s="482">
        <v>24</v>
      </c>
      <c r="H22" s="474"/>
      <c r="I22" s="476">
        <v>64</v>
      </c>
      <c r="J22" s="474"/>
      <c r="K22" s="474"/>
      <c r="L22" s="474"/>
      <c r="M22" s="474"/>
      <c r="N22" s="480"/>
      <c r="O22" s="480"/>
      <c r="P22" s="480"/>
      <c r="Q22" s="477">
        <f t="shared" si="0"/>
        <v>44</v>
      </c>
      <c r="R22" s="242" t="str">
        <f t="shared" si="1"/>
        <v>NO</v>
      </c>
      <c r="S22" s="265" t="str">
        <f t="shared" si="2"/>
        <v>Alto</v>
      </c>
      <c r="T22" s="110"/>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1"/>
    </row>
    <row r="23" spans="1:256" ht="32.1" customHeight="1">
      <c r="A23" s="354" t="s">
        <v>3531</v>
      </c>
      <c r="B23" s="249" t="s">
        <v>1492</v>
      </c>
      <c r="C23" s="431" t="s">
        <v>1493</v>
      </c>
      <c r="D23" s="298">
        <v>65</v>
      </c>
      <c r="E23" s="480"/>
      <c r="F23" s="474"/>
      <c r="G23" s="476">
        <v>64</v>
      </c>
      <c r="H23" s="474"/>
      <c r="I23" s="474"/>
      <c r="J23" s="474"/>
      <c r="K23" s="475">
        <v>97.35</v>
      </c>
      <c r="L23" s="474"/>
      <c r="M23" s="474"/>
      <c r="N23" s="480"/>
      <c r="O23" s="474"/>
      <c r="P23" s="474"/>
      <c r="Q23" s="477">
        <f t="shared" si="0"/>
        <v>80.674999999999997</v>
      </c>
      <c r="R23" s="242" t="str">
        <f t="shared" si="1"/>
        <v>NO</v>
      </c>
      <c r="S23" s="265" t="str">
        <f t="shared" si="2"/>
        <v>Inviable Sanitariamente</v>
      </c>
      <c r="T23" s="110"/>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row>
    <row r="24" spans="1:256" ht="32.1" customHeight="1">
      <c r="A24" s="354" t="s">
        <v>3531</v>
      </c>
      <c r="B24" s="249" t="s">
        <v>1494</v>
      </c>
      <c r="C24" s="364" t="s">
        <v>1787</v>
      </c>
      <c r="D24" s="298">
        <v>91</v>
      </c>
      <c r="E24" s="480"/>
      <c r="F24" s="476">
        <v>64</v>
      </c>
      <c r="G24" s="474"/>
      <c r="H24" s="474"/>
      <c r="I24" s="474"/>
      <c r="J24" s="474"/>
      <c r="K24" s="475">
        <v>97.35</v>
      </c>
      <c r="L24" s="474"/>
      <c r="M24" s="474"/>
      <c r="N24" s="474"/>
      <c r="O24" s="474"/>
      <c r="P24" s="480"/>
      <c r="Q24" s="477">
        <f t="shared" si="0"/>
        <v>80.674999999999997</v>
      </c>
      <c r="R24" s="242" t="str">
        <f t="shared" si="1"/>
        <v>NO</v>
      </c>
      <c r="S24" s="265" t="str">
        <f t="shared" si="2"/>
        <v>Inviable Sanitariamente</v>
      </c>
      <c r="T24" s="110"/>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row>
    <row r="25" spans="1:256" ht="32.1" customHeight="1">
      <c r="A25" s="354" t="s">
        <v>3531</v>
      </c>
      <c r="B25" s="249" t="s">
        <v>1495</v>
      </c>
      <c r="C25" s="556" t="s">
        <v>1788</v>
      </c>
      <c r="D25" s="298">
        <v>17</v>
      </c>
      <c r="E25" s="474"/>
      <c r="F25" s="474"/>
      <c r="G25" s="476">
        <v>64</v>
      </c>
      <c r="H25" s="474"/>
      <c r="I25" s="474"/>
      <c r="J25" s="474"/>
      <c r="K25" s="474"/>
      <c r="L25" s="474"/>
      <c r="M25" s="474"/>
      <c r="N25" s="474"/>
      <c r="O25" s="478">
        <v>24</v>
      </c>
      <c r="P25" s="474"/>
      <c r="Q25" s="477">
        <f t="shared" si="0"/>
        <v>44</v>
      </c>
      <c r="R25" s="242" t="str">
        <f t="shared" si="1"/>
        <v>NO</v>
      </c>
      <c r="S25" s="265" t="str">
        <f t="shared" si="2"/>
        <v>Alto</v>
      </c>
      <c r="T25" s="110"/>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1"/>
    </row>
    <row r="26" spans="1:256" ht="32.1" customHeight="1">
      <c r="A26" s="354" t="s">
        <v>3531</v>
      </c>
      <c r="B26" s="249" t="s">
        <v>1496</v>
      </c>
      <c r="C26" s="364" t="s">
        <v>1789</v>
      </c>
      <c r="D26" s="298">
        <v>23</v>
      </c>
      <c r="E26" s="474"/>
      <c r="F26" s="474"/>
      <c r="G26" s="476">
        <v>64</v>
      </c>
      <c r="H26" s="474"/>
      <c r="I26" s="474"/>
      <c r="J26" s="474"/>
      <c r="K26" s="474"/>
      <c r="L26" s="474"/>
      <c r="M26" s="474"/>
      <c r="N26" s="474"/>
      <c r="O26" s="478">
        <v>24</v>
      </c>
      <c r="P26" s="474"/>
      <c r="Q26" s="477">
        <f t="shared" si="0"/>
        <v>44</v>
      </c>
      <c r="R26" s="242" t="str">
        <f t="shared" si="1"/>
        <v>NO</v>
      </c>
      <c r="S26" s="265" t="str">
        <f t="shared" si="2"/>
        <v>Alto</v>
      </c>
      <c r="T26" s="110"/>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row>
    <row r="27" spans="1:256" ht="32.1" customHeight="1">
      <c r="A27" s="354" t="s">
        <v>3531</v>
      </c>
      <c r="B27" s="249" t="s">
        <v>1497</v>
      </c>
      <c r="C27" s="364" t="s">
        <v>1790</v>
      </c>
      <c r="D27" s="298">
        <v>215</v>
      </c>
      <c r="E27" s="474"/>
      <c r="F27" s="476">
        <v>70.8</v>
      </c>
      <c r="G27" s="474"/>
      <c r="H27" s="474"/>
      <c r="I27" s="475">
        <v>88</v>
      </c>
      <c r="J27" s="474"/>
      <c r="K27" s="474"/>
      <c r="L27" s="474"/>
      <c r="M27" s="480"/>
      <c r="N27" s="475">
        <v>97.6</v>
      </c>
      <c r="O27" s="475">
        <v>97.35</v>
      </c>
      <c r="P27" s="474"/>
      <c r="Q27" s="477">
        <f t="shared" si="0"/>
        <v>88.4375</v>
      </c>
      <c r="R27" s="242" t="str">
        <f t="shared" si="1"/>
        <v>NO</v>
      </c>
      <c r="S27" s="265" t="str">
        <f t="shared" si="2"/>
        <v>Inviable Sanitariamente</v>
      </c>
      <c r="T27" s="110"/>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1"/>
    </row>
    <row r="28" spans="1:256" ht="32.1" customHeight="1">
      <c r="A28" s="354" t="s">
        <v>3531</v>
      </c>
      <c r="B28" s="249" t="s">
        <v>403</v>
      </c>
      <c r="C28" s="364" t="s">
        <v>1791</v>
      </c>
      <c r="D28" s="298">
        <v>22</v>
      </c>
      <c r="E28" s="474"/>
      <c r="F28" s="474"/>
      <c r="G28" s="476">
        <v>64</v>
      </c>
      <c r="H28" s="480"/>
      <c r="I28" s="480"/>
      <c r="J28" s="480"/>
      <c r="K28" s="480"/>
      <c r="L28" s="480"/>
      <c r="M28" s="478">
        <v>48</v>
      </c>
      <c r="N28" s="480"/>
      <c r="O28" s="480"/>
      <c r="P28" s="480"/>
      <c r="Q28" s="477">
        <f t="shared" si="0"/>
        <v>56</v>
      </c>
      <c r="R28" s="242" t="str">
        <f t="shared" si="1"/>
        <v>NO</v>
      </c>
      <c r="S28" s="265" t="str">
        <f t="shared" si="2"/>
        <v>Alto</v>
      </c>
      <c r="T28" s="110"/>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row>
    <row r="29" spans="1:256" ht="32.1" customHeight="1">
      <c r="A29" s="354" t="s">
        <v>3531</v>
      </c>
      <c r="B29" s="249" t="s">
        <v>1498</v>
      </c>
      <c r="C29" s="364" t="s">
        <v>1792</v>
      </c>
      <c r="D29" s="298">
        <v>138</v>
      </c>
      <c r="E29" s="476">
        <v>48</v>
      </c>
      <c r="F29" s="474"/>
      <c r="G29" s="474"/>
      <c r="H29" s="475">
        <v>97.6</v>
      </c>
      <c r="I29" s="474"/>
      <c r="J29" s="474"/>
      <c r="K29" s="474"/>
      <c r="L29" s="474"/>
      <c r="M29" s="474"/>
      <c r="N29" s="474"/>
      <c r="O29" s="480"/>
      <c r="P29" s="474"/>
      <c r="Q29" s="477">
        <f t="shared" si="0"/>
        <v>72.8</v>
      </c>
      <c r="R29" s="242" t="str">
        <f t="shared" si="1"/>
        <v>NO</v>
      </c>
      <c r="S29" s="265" t="str">
        <f t="shared" si="2"/>
        <v>Alto</v>
      </c>
      <c r="T29" s="110"/>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row>
    <row r="30" spans="1:256" ht="32.1" customHeight="1">
      <c r="A30" s="354" t="s">
        <v>3531</v>
      </c>
      <c r="B30" s="249" t="s">
        <v>1498</v>
      </c>
      <c r="C30" s="431" t="s">
        <v>1499</v>
      </c>
      <c r="D30" s="298">
        <v>96</v>
      </c>
      <c r="E30" s="475">
        <v>88</v>
      </c>
      <c r="F30" s="474"/>
      <c r="G30" s="474"/>
      <c r="H30" s="475">
        <v>88</v>
      </c>
      <c r="I30" s="474"/>
      <c r="J30" s="474"/>
      <c r="K30" s="474"/>
      <c r="L30" s="474"/>
      <c r="M30" s="474"/>
      <c r="N30" s="474"/>
      <c r="O30" s="480"/>
      <c r="P30" s="474"/>
      <c r="Q30" s="477">
        <f t="shared" si="0"/>
        <v>88</v>
      </c>
      <c r="R30" s="242" t="str">
        <f t="shared" si="1"/>
        <v>NO</v>
      </c>
      <c r="S30" s="265" t="str">
        <f t="shared" si="2"/>
        <v>Inviable Sanitariamente</v>
      </c>
      <c r="T30" s="110"/>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1"/>
    </row>
    <row r="31" spans="1:256" ht="32.1" customHeight="1">
      <c r="A31" s="354" t="s">
        <v>3531</v>
      </c>
      <c r="B31" s="249" t="s">
        <v>1500</v>
      </c>
      <c r="C31" s="431" t="s">
        <v>1501</v>
      </c>
      <c r="D31" s="298">
        <v>90</v>
      </c>
      <c r="E31" s="475">
        <v>97.35</v>
      </c>
      <c r="F31" s="474"/>
      <c r="G31" s="474"/>
      <c r="H31" s="475">
        <v>88</v>
      </c>
      <c r="I31" s="474"/>
      <c r="J31" s="474"/>
      <c r="K31" s="474"/>
      <c r="L31" s="474"/>
      <c r="M31" s="474"/>
      <c r="N31" s="474"/>
      <c r="O31" s="474"/>
      <c r="P31" s="474"/>
      <c r="Q31" s="477">
        <f t="shared" si="0"/>
        <v>92.674999999999997</v>
      </c>
      <c r="R31" s="242" t="str">
        <f t="shared" si="1"/>
        <v>NO</v>
      </c>
      <c r="S31" s="265" t="str">
        <f t="shared" si="2"/>
        <v>Inviable Sanitariamente</v>
      </c>
      <c r="T31" s="110"/>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row>
    <row r="32" spans="1:256" ht="32.1" customHeight="1">
      <c r="A32" s="354" t="s">
        <v>3531</v>
      </c>
      <c r="B32" s="249" t="s">
        <v>1502</v>
      </c>
      <c r="C32" s="364" t="s">
        <v>1793</v>
      </c>
      <c r="D32" s="298">
        <v>30</v>
      </c>
      <c r="E32" s="474"/>
      <c r="F32" s="475">
        <v>97.35</v>
      </c>
      <c r="G32" s="474"/>
      <c r="H32" s="480"/>
      <c r="I32" s="474"/>
      <c r="J32" s="475">
        <v>88</v>
      </c>
      <c r="K32" s="474"/>
      <c r="L32" s="474"/>
      <c r="M32" s="474"/>
      <c r="N32" s="474"/>
      <c r="O32" s="474"/>
      <c r="P32" s="480"/>
      <c r="Q32" s="477">
        <f t="shared" si="0"/>
        <v>92.674999999999997</v>
      </c>
      <c r="R32" s="242" t="str">
        <f t="shared" si="1"/>
        <v>NO</v>
      </c>
      <c r="S32" s="265" t="str">
        <f t="shared" si="2"/>
        <v>Inviable Sanitariamente</v>
      </c>
      <c r="T32" s="110"/>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row>
    <row r="33" spans="1:256" ht="32.1" customHeight="1">
      <c r="A33" s="354" t="s">
        <v>3531</v>
      </c>
      <c r="B33" s="249" t="s">
        <v>1503</v>
      </c>
      <c r="C33" s="364" t="s">
        <v>1794</v>
      </c>
      <c r="D33" s="298">
        <v>35</v>
      </c>
      <c r="E33" s="474"/>
      <c r="F33" s="476">
        <v>64</v>
      </c>
      <c r="G33" s="474"/>
      <c r="H33" s="480"/>
      <c r="I33" s="474"/>
      <c r="J33" s="475">
        <v>100</v>
      </c>
      <c r="K33" s="474"/>
      <c r="L33" s="474"/>
      <c r="M33" s="474"/>
      <c r="N33" s="474"/>
      <c r="O33" s="474"/>
      <c r="P33" s="480"/>
      <c r="Q33" s="477">
        <f t="shared" si="0"/>
        <v>82</v>
      </c>
      <c r="R33" s="242" t="str">
        <f t="shared" si="1"/>
        <v>NO</v>
      </c>
      <c r="S33" s="265" t="str">
        <f t="shared" si="2"/>
        <v>Inviable Sanitariamente</v>
      </c>
      <c r="T33" s="110"/>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c r="GS33" s="111"/>
      <c r="GT33" s="111"/>
      <c r="GU33" s="111"/>
      <c r="GV33" s="111"/>
      <c r="GW33" s="111"/>
      <c r="GX33" s="111"/>
      <c r="GY33" s="111"/>
      <c r="GZ33" s="111"/>
      <c r="HA33" s="111"/>
      <c r="HB33" s="111"/>
      <c r="HC33" s="111"/>
      <c r="HD33" s="111"/>
      <c r="HE33" s="111"/>
      <c r="HF33" s="111"/>
      <c r="HG33" s="111"/>
      <c r="HH33" s="111"/>
      <c r="HI33" s="111"/>
      <c r="HJ33" s="111"/>
      <c r="HK33" s="111"/>
      <c r="HL33" s="111"/>
      <c r="HM33" s="111"/>
      <c r="HN33" s="111"/>
      <c r="HO33" s="111"/>
      <c r="HP33" s="111"/>
      <c r="HQ33" s="111"/>
      <c r="HR33" s="111"/>
      <c r="HS33" s="111"/>
      <c r="HT33" s="111"/>
      <c r="HU33" s="111"/>
      <c r="HV33" s="111"/>
      <c r="HW33" s="111"/>
      <c r="HX33" s="111"/>
      <c r="HY33" s="111"/>
      <c r="HZ33" s="111"/>
      <c r="IA33" s="111"/>
      <c r="IB33" s="111"/>
      <c r="IC33" s="111"/>
      <c r="ID33" s="111"/>
      <c r="IE33" s="111"/>
      <c r="IF33" s="111"/>
      <c r="IG33" s="111"/>
      <c r="IH33" s="111"/>
      <c r="II33" s="111"/>
      <c r="IJ33" s="111"/>
      <c r="IK33" s="111"/>
      <c r="IL33" s="111"/>
      <c r="IM33" s="111"/>
      <c r="IN33" s="111"/>
      <c r="IO33" s="111"/>
      <c r="IP33" s="111"/>
      <c r="IQ33" s="111"/>
      <c r="IR33" s="111"/>
      <c r="IS33" s="111"/>
      <c r="IT33" s="111"/>
      <c r="IU33" s="111"/>
      <c r="IV33" s="111"/>
    </row>
    <row r="34" spans="1:256" ht="32.1" customHeight="1">
      <c r="A34" s="354" t="s">
        <v>3531</v>
      </c>
      <c r="B34" s="249" t="s">
        <v>1504</v>
      </c>
      <c r="C34" s="364" t="s">
        <v>1795</v>
      </c>
      <c r="D34" s="298">
        <v>37</v>
      </c>
      <c r="E34" s="474"/>
      <c r="F34" s="480"/>
      <c r="G34" s="476">
        <v>64</v>
      </c>
      <c r="H34" s="474"/>
      <c r="I34" s="474"/>
      <c r="J34" s="474"/>
      <c r="K34" s="475">
        <v>97.6</v>
      </c>
      <c r="L34" s="474"/>
      <c r="M34" s="474"/>
      <c r="N34" s="480"/>
      <c r="O34" s="474"/>
      <c r="P34" s="474"/>
      <c r="Q34" s="477">
        <f t="shared" si="0"/>
        <v>80.8</v>
      </c>
      <c r="R34" s="242" t="str">
        <f t="shared" si="1"/>
        <v>NO</v>
      </c>
      <c r="S34" s="265" t="str">
        <f t="shared" si="2"/>
        <v>Inviable Sanitariamente</v>
      </c>
      <c r="T34" s="110"/>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row>
    <row r="35" spans="1:256" ht="32.1" customHeight="1">
      <c r="A35" s="354" t="s">
        <v>3531</v>
      </c>
      <c r="B35" s="249" t="s">
        <v>1505</v>
      </c>
      <c r="C35" s="556" t="s">
        <v>1796</v>
      </c>
      <c r="D35" s="298">
        <v>24</v>
      </c>
      <c r="E35" s="475">
        <v>88</v>
      </c>
      <c r="F35" s="474"/>
      <c r="G35" s="474"/>
      <c r="H35" s="480"/>
      <c r="I35" s="476">
        <v>70.8</v>
      </c>
      <c r="J35" s="474"/>
      <c r="K35" s="474"/>
      <c r="L35" s="474"/>
      <c r="M35" s="474"/>
      <c r="N35" s="474"/>
      <c r="O35" s="474"/>
      <c r="P35" s="480"/>
      <c r="Q35" s="477">
        <f t="shared" si="0"/>
        <v>79.400000000000006</v>
      </c>
      <c r="R35" s="242" t="str">
        <f t="shared" si="1"/>
        <v>NO</v>
      </c>
      <c r="S35" s="265" t="str">
        <f t="shared" si="2"/>
        <v>Alto</v>
      </c>
      <c r="T35" s="110"/>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c r="GS35" s="111"/>
      <c r="GT35" s="111"/>
      <c r="GU35" s="111"/>
      <c r="GV35" s="111"/>
      <c r="GW35" s="111"/>
      <c r="GX35" s="111"/>
      <c r="GY35" s="111"/>
      <c r="GZ35" s="111"/>
      <c r="HA35" s="111"/>
      <c r="HB35" s="111"/>
      <c r="HC35" s="111"/>
      <c r="HD35" s="111"/>
      <c r="HE35" s="111"/>
      <c r="HF35" s="111"/>
      <c r="HG35" s="111"/>
      <c r="HH35" s="111"/>
      <c r="HI35" s="111"/>
      <c r="HJ35" s="111"/>
      <c r="HK35" s="111"/>
      <c r="HL35" s="111"/>
      <c r="HM35" s="111"/>
      <c r="HN35" s="111"/>
      <c r="HO35" s="111"/>
      <c r="HP35" s="111"/>
      <c r="HQ35" s="111"/>
      <c r="HR35" s="111"/>
      <c r="HS35" s="111"/>
      <c r="HT35" s="111"/>
      <c r="HU35" s="111"/>
      <c r="HV35" s="111"/>
      <c r="HW35" s="111"/>
      <c r="HX35" s="111"/>
      <c r="HY35" s="111"/>
      <c r="HZ35" s="111"/>
      <c r="IA35" s="111"/>
      <c r="IB35" s="111"/>
      <c r="IC35" s="111"/>
      <c r="ID35" s="111"/>
      <c r="IE35" s="111"/>
      <c r="IF35" s="111"/>
      <c r="IG35" s="111"/>
      <c r="IH35" s="111"/>
      <c r="II35" s="111"/>
      <c r="IJ35" s="111"/>
      <c r="IK35" s="111"/>
      <c r="IL35" s="111"/>
      <c r="IM35" s="111"/>
      <c r="IN35" s="111"/>
      <c r="IO35" s="111"/>
      <c r="IP35" s="111"/>
      <c r="IQ35" s="111"/>
      <c r="IR35" s="111"/>
      <c r="IS35" s="111"/>
      <c r="IT35" s="111"/>
      <c r="IU35" s="111"/>
      <c r="IV35" s="111"/>
    </row>
    <row r="36" spans="1:256" ht="32.1" customHeight="1">
      <c r="A36" s="354" t="s">
        <v>3531</v>
      </c>
      <c r="B36" s="249" t="s">
        <v>1506</v>
      </c>
      <c r="C36" s="556" t="s">
        <v>1797</v>
      </c>
      <c r="D36" s="298">
        <v>700</v>
      </c>
      <c r="E36" s="475">
        <v>97.35</v>
      </c>
      <c r="F36" s="480"/>
      <c r="G36" s="480"/>
      <c r="H36" s="475">
        <v>97.6</v>
      </c>
      <c r="I36" s="480"/>
      <c r="J36" s="480"/>
      <c r="K36" s="475">
        <v>97.35</v>
      </c>
      <c r="L36" s="475">
        <v>97.6</v>
      </c>
      <c r="M36" s="480"/>
      <c r="N36" s="475">
        <v>97.35</v>
      </c>
      <c r="O36" s="478">
        <v>53.1</v>
      </c>
      <c r="P36" s="480"/>
      <c r="Q36" s="477">
        <f t="shared" si="0"/>
        <v>90.058333333333337</v>
      </c>
      <c r="R36" s="242" t="str">
        <f t="shared" si="1"/>
        <v>NO</v>
      </c>
      <c r="S36" s="265" t="str">
        <f t="shared" si="2"/>
        <v>Inviable Sanitariamente</v>
      </c>
      <c r="T36" s="110"/>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c r="GS36" s="111"/>
      <c r="GT36" s="111"/>
      <c r="GU36" s="111"/>
      <c r="GV36" s="111"/>
      <c r="GW36" s="111"/>
      <c r="GX36" s="111"/>
      <c r="GY36" s="111"/>
      <c r="GZ36" s="111"/>
      <c r="HA36" s="111"/>
      <c r="HB36" s="111"/>
      <c r="HC36" s="111"/>
      <c r="HD36" s="111"/>
      <c r="HE36" s="111"/>
      <c r="HF36" s="111"/>
      <c r="HG36" s="111"/>
      <c r="HH36" s="111"/>
      <c r="HI36" s="111"/>
      <c r="HJ36" s="111"/>
      <c r="HK36" s="111"/>
      <c r="HL36" s="111"/>
      <c r="HM36" s="111"/>
      <c r="HN36" s="111"/>
      <c r="HO36" s="111"/>
      <c r="HP36" s="111"/>
      <c r="HQ36" s="111"/>
      <c r="HR36" s="111"/>
      <c r="HS36" s="111"/>
      <c r="HT36" s="111"/>
      <c r="HU36" s="111"/>
      <c r="HV36" s="111"/>
      <c r="HW36" s="111"/>
      <c r="HX36" s="111"/>
      <c r="HY36" s="111"/>
      <c r="HZ36" s="111"/>
      <c r="IA36" s="111"/>
      <c r="IB36" s="111"/>
      <c r="IC36" s="111"/>
      <c r="ID36" s="111"/>
      <c r="IE36" s="111"/>
      <c r="IF36" s="111"/>
      <c r="IG36" s="111"/>
      <c r="IH36" s="111"/>
      <c r="II36" s="111"/>
      <c r="IJ36" s="111"/>
      <c r="IK36" s="111"/>
      <c r="IL36" s="111"/>
      <c r="IM36" s="111"/>
      <c r="IN36" s="111"/>
      <c r="IO36" s="111"/>
      <c r="IP36" s="111"/>
      <c r="IQ36" s="111"/>
      <c r="IR36" s="111"/>
      <c r="IS36" s="111"/>
      <c r="IT36" s="111"/>
      <c r="IU36" s="111"/>
      <c r="IV36" s="111"/>
    </row>
    <row r="37" spans="1:256" ht="32.1" customHeight="1">
      <c r="A37" s="354" t="s">
        <v>3531</v>
      </c>
      <c r="B37" s="249" t="s">
        <v>1507</v>
      </c>
      <c r="C37" s="431" t="s">
        <v>1798</v>
      </c>
      <c r="D37" s="298">
        <v>373</v>
      </c>
      <c r="E37" s="474"/>
      <c r="F37" s="475">
        <v>88</v>
      </c>
      <c r="G37" s="474"/>
      <c r="H37" s="474"/>
      <c r="I37" s="475">
        <v>97.35</v>
      </c>
      <c r="J37" s="480"/>
      <c r="K37" s="480"/>
      <c r="L37" s="475">
        <v>97.6</v>
      </c>
      <c r="M37" s="480"/>
      <c r="N37" s="480"/>
      <c r="O37" s="475">
        <v>97.35</v>
      </c>
      <c r="P37" s="474"/>
      <c r="Q37" s="477">
        <f t="shared" si="0"/>
        <v>95.074999999999989</v>
      </c>
      <c r="R37" s="242" t="str">
        <f t="shared" si="1"/>
        <v>NO</v>
      </c>
      <c r="S37" s="265" t="str">
        <f t="shared" si="2"/>
        <v>Inviable Sanitariamente</v>
      </c>
      <c r="T37" s="110"/>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row>
    <row r="38" spans="1:256" ht="32.1" customHeight="1">
      <c r="A38" s="354" t="s">
        <v>3531</v>
      </c>
      <c r="B38" s="249" t="s">
        <v>2</v>
      </c>
      <c r="C38" s="431" t="s">
        <v>1799</v>
      </c>
      <c r="D38" s="298">
        <v>112</v>
      </c>
      <c r="E38" s="474"/>
      <c r="F38" s="480"/>
      <c r="G38" s="480"/>
      <c r="H38" s="475">
        <v>88</v>
      </c>
      <c r="I38" s="480"/>
      <c r="J38" s="480"/>
      <c r="K38" s="475">
        <v>88</v>
      </c>
      <c r="L38" s="480"/>
      <c r="M38" s="480"/>
      <c r="N38" s="480"/>
      <c r="O38" s="474"/>
      <c r="P38" s="474"/>
      <c r="Q38" s="477">
        <f t="shared" si="0"/>
        <v>88</v>
      </c>
      <c r="R38" s="242" t="str">
        <f t="shared" si="1"/>
        <v>NO</v>
      </c>
      <c r="S38" s="265" t="str">
        <f t="shared" si="2"/>
        <v>Inviable Sanitariamente</v>
      </c>
      <c r="T38" s="110"/>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row>
    <row r="39" spans="1:256" ht="32.1" customHeight="1">
      <c r="A39" s="354" t="s">
        <v>3531</v>
      </c>
      <c r="B39" s="249" t="s">
        <v>2</v>
      </c>
      <c r="C39" s="364" t="s">
        <v>1800</v>
      </c>
      <c r="D39" s="298">
        <v>256</v>
      </c>
      <c r="E39" s="474"/>
      <c r="F39" s="476">
        <v>48</v>
      </c>
      <c r="G39" s="474"/>
      <c r="H39" s="474"/>
      <c r="I39" s="475">
        <v>97.35</v>
      </c>
      <c r="J39" s="480"/>
      <c r="K39" s="480"/>
      <c r="L39" s="478">
        <v>48</v>
      </c>
      <c r="M39" s="480"/>
      <c r="N39" s="480"/>
      <c r="O39" s="480"/>
      <c r="P39" s="474"/>
      <c r="Q39" s="477">
        <f t="shared" si="0"/>
        <v>64.45</v>
      </c>
      <c r="R39" s="242" t="str">
        <f t="shared" si="1"/>
        <v>NO</v>
      </c>
      <c r="S39" s="265" t="str">
        <f t="shared" si="2"/>
        <v>Alto</v>
      </c>
      <c r="T39" s="110"/>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c r="GS39" s="111"/>
      <c r="GT39" s="111"/>
      <c r="GU39" s="111"/>
      <c r="GV39" s="111"/>
      <c r="GW39" s="111"/>
      <c r="GX39" s="111"/>
      <c r="GY39" s="111"/>
      <c r="GZ39" s="111"/>
      <c r="HA39" s="111"/>
      <c r="HB39" s="111"/>
      <c r="HC39" s="111"/>
      <c r="HD39" s="111"/>
      <c r="HE39" s="111"/>
      <c r="HF39" s="111"/>
      <c r="HG39" s="111"/>
      <c r="HH39" s="111"/>
      <c r="HI39" s="111"/>
      <c r="HJ39" s="111"/>
      <c r="HK39" s="111"/>
      <c r="HL39" s="111"/>
      <c r="HM39" s="111"/>
      <c r="HN39" s="111"/>
      <c r="HO39" s="111"/>
      <c r="HP39" s="111"/>
      <c r="HQ39" s="111"/>
      <c r="HR39" s="111"/>
      <c r="HS39" s="111"/>
      <c r="HT39" s="111"/>
      <c r="HU39" s="111"/>
      <c r="HV39" s="111"/>
      <c r="HW39" s="111"/>
      <c r="HX39" s="111"/>
      <c r="HY39" s="111"/>
      <c r="HZ39" s="111"/>
      <c r="IA39" s="111"/>
      <c r="IB39" s="111"/>
      <c r="IC39" s="111"/>
      <c r="ID39" s="111"/>
      <c r="IE39" s="111"/>
      <c r="IF39" s="111"/>
      <c r="IG39" s="111"/>
      <c r="IH39" s="111"/>
      <c r="II39" s="111"/>
      <c r="IJ39" s="111"/>
      <c r="IK39" s="111"/>
      <c r="IL39" s="111"/>
      <c r="IM39" s="111"/>
      <c r="IN39" s="111"/>
      <c r="IO39" s="111"/>
      <c r="IP39" s="111"/>
      <c r="IQ39" s="111"/>
      <c r="IR39" s="111"/>
      <c r="IS39" s="111"/>
      <c r="IT39" s="111"/>
      <c r="IU39" s="111"/>
      <c r="IV39" s="111"/>
    </row>
    <row r="40" spans="1:256" ht="32.1" customHeight="1">
      <c r="A40" s="354" t="s">
        <v>3531</v>
      </c>
      <c r="B40" s="249" t="s">
        <v>1508</v>
      </c>
      <c r="C40" s="364" t="s">
        <v>1801</v>
      </c>
      <c r="D40" s="298">
        <v>257</v>
      </c>
      <c r="E40" s="474"/>
      <c r="F40" s="474"/>
      <c r="G40" s="480"/>
      <c r="H40" s="475">
        <v>96.38</v>
      </c>
      <c r="I40" s="480"/>
      <c r="J40" s="475">
        <v>97.35</v>
      </c>
      <c r="K40" s="474"/>
      <c r="L40" s="474"/>
      <c r="M40" s="474"/>
      <c r="N40" s="474"/>
      <c r="O40" s="474"/>
      <c r="P40" s="480"/>
      <c r="Q40" s="477">
        <f t="shared" si="0"/>
        <v>96.864999999999995</v>
      </c>
      <c r="R40" s="242" t="str">
        <f t="shared" si="1"/>
        <v>NO</v>
      </c>
      <c r="S40" s="265" t="str">
        <f t="shared" si="2"/>
        <v>Inviable Sanitariamente</v>
      </c>
      <c r="T40" s="110"/>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c r="GS40" s="111"/>
      <c r="GT40" s="111"/>
      <c r="GU40" s="111"/>
      <c r="GV40" s="111"/>
      <c r="GW40" s="111"/>
      <c r="GX40" s="111"/>
      <c r="GY40" s="111"/>
      <c r="GZ40" s="111"/>
      <c r="HA40" s="111"/>
      <c r="HB40" s="111"/>
      <c r="HC40" s="111"/>
      <c r="HD40" s="111"/>
      <c r="HE40" s="111"/>
      <c r="HF40" s="111"/>
      <c r="HG40" s="111"/>
      <c r="HH40" s="111"/>
      <c r="HI40" s="111"/>
      <c r="HJ40" s="111"/>
      <c r="HK40" s="111"/>
      <c r="HL40" s="111"/>
      <c r="HM40" s="111"/>
      <c r="HN40" s="111"/>
      <c r="HO40" s="111"/>
      <c r="HP40" s="111"/>
      <c r="HQ40" s="111"/>
      <c r="HR40" s="111"/>
      <c r="HS40" s="111"/>
      <c r="HT40" s="111"/>
      <c r="HU40" s="111"/>
      <c r="HV40" s="111"/>
      <c r="HW40" s="111"/>
      <c r="HX40" s="111"/>
      <c r="HY40" s="111"/>
      <c r="HZ40" s="111"/>
      <c r="IA40" s="111"/>
      <c r="IB40" s="111"/>
      <c r="IC40" s="111"/>
      <c r="ID40" s="111"/>
      <c r="IE40" s="111"/>
      <c r="IF40" s="111"/>
      <c r="IG40" s="111"/>
      <c r="IH40" s="111"/>
      <c r="II40" s="111"/>
      <c r="IJ40" s="111"/>
      <c r="IK40" s="111"/>
      <c r="IL40" s="111"/>
      <c r="IM40" s="111"/>
      <c r="IN40" s="111"/>
      <c r="IO40" s="111"/>
      <c r="IP40" s="111"/>
      <c r="IQ40" s="111"/>
      <c r="IR40" s="111"/>
      <c r="IS40" s="111"/>
      <c r="IT40" s="111"/>
      <c r="IU40" s="111"/>
      <c r="IV40" s="111"/>
    </row>
    <row r="41" spans="1:256" ht="32.1" customHeight="1">
      <c r="A41" s="354" t="s">
        <v>3531</v>
      </c>
      <c r="B41" s="249" t="s">
        <v>1509</v>
      </c>
      <c r="C41" s="431" t="s">
        <v>1510</v>
      </c>
      <c r="D41" s="298">
        <v>21</v>
      </c>
      <c r="E41" s="474"/>
      <c r="F41" s="480"/>
      <c r="G41" s="478">
        <v>24</v>
      </c>
      <c r="H41" s="480"/>
      <c r="I41" s="480"/>
      <c r="J41" s="480"/>
      <c r="K41" s="476">
        <v>70.8</v>
      </c>
      <c r="L41" s="474"/>
      <c r="M41" s="474"/>
      <c r="N41" s="474"/>
      <c r="O41" s="474"/>
      <c r="P41" s="480"/>
      <c r="Q41" s="477">
        <f t="shared" si="0"/>
        <v>47.4</v>
      </c>
      <c r="R41" s="242" t="str">
        <f t="shared" si="1"/>
        <v>NO</v>
      </c>
      <c r="S41" s="265" t="str">
        <f t="shared" si="2"/>
        <v>Alto</v>
      </c>
      <c r="T41" s="110"/>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row>
    <row r="42" spans="1:256" ht="32.1" customHeight="1">
      <c r="A42" s="354" t="s">
        <v>3531</v>
      </c>
      <c r="B42" s="249" t="s">
        <v>1511</v>
      </c>
      <c r="C42" s="364" t="s">
        <v>3999</v>
      </c>
      <c r="D42" s="298">
        <v>95</v>
      </c>
      <c r="E42" s="474"/>
      <c r="F42" s="474"/>
      <c r="G42" s="475">
        <v>97.6</v>
      </c>
      <c r="H42" s="474"/>
      <c r="I42" s="474"/>
      <c r="J42" s="474"/>
      <c r="K42" s="474"/>
      <c r="L42" s="480"/>
      <c r="M42" s="474"/>
      <c r="N42" s="474"/>
      <c r="O42" s="476">
        <v>70.8</v>
      </c>
      <c r="P42" s="281"/>
      <c r="Q42" s="477">
        <f t="shared" si="0"/>
        <v>84.199999999999989</v>
      </c>
      <c r="R42" s="242" t="str">
        <f t="shared" si="1"/>
        <v>NO</v>
      </c>
      <c r="S42" s="265" t="str">
        <f t="shared" si="2"/>
        <v>Inviable Sanitariamente</v>
      </c>
      <c r="T42" s="110"/>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c r="GS42" s="111"/>
      <c r="GT42" s="111"/>
      <c r="GU42" s="111"/>
      <c r="GV42" s="111"/>
      <c r="GW42" s="111"/>
      <c r="GX42" s="111"/>
      <c r="GY42" s="111"/>
      <c r="GZ42" s="111"/>
      <c r="HA42" s="111"/>
      <c r="HB42" s="111"/>
      <c r="HC42" s="111"/>
      <c r="HD42" s="111"/>
      <c r="HE42" s="111"/>
      <c r="HF42" s="111"/>
      <c r="HG42" s="111"/>
      <c r="HH42" s="111"/>
      <c r="HI42" s="111"/>
      <c r="HJ42" s="111"/>
      <c r="HK42" s="111"/>
      <c r="HL42" s="111"/>
      <c r="HM42" s="111"/>
      <c r="HN42" s="111"/>
      <c r="HO42" s="111"/>
      <c r="HP42" s="111"/>
      <c r="HQ42" s="111"/>
      <c r="HR42" s="111"/>
      <c r="HS42" s="111"/>
      <c r="HT42" s="111"/>
      <c r="HU42" s="111"/>
      <c r="HV42" s="111"/>
      <c r="HW42" s="111"/>
      <c r="HX42" s="111"/>
      <c r="HY42" s="111"/>
      <c r="HZ42" s="111"/>
      <c r="IA42" s="111"/>
      <c r="IB42" s="111"/>
      <c r="IC42" s="111"/>
      <c r="ID42" s="111"/>
      <c r="IE42" s="111"/>
      <c r="IF42" s="111"/>
      <c r="IG42" s="111"/>
      <c r="IH42" s="111"/>
      <c r="II42" s="111"/>
      <c r="IJ42" s="111"/>
      <c r="IK42" s="111"/>
      <c r="IL42" s="111"/>
      <c r="IM42" s="111"/>
      <c r="IN42" s="111"/>
      <c r="IO42" s="111"/>
      <c r="IP42" s="111"/>
      <c r="IQ42" s="111"/>
      <c r="IR42" s="111"/>
      <c r="IS42" s="111"/>
      <c r="IT42" s="111"/>
      <c r="IU42" s="111"/>
      <c r="IV42" s="111"/>
    </row>
    <row r="43" spans="1:256" ht="32.1" customHeight="1">
      <c r="A43" s="354" t="s">
        <v>3531</v>
      </c>
      <c r="B43" s="249" t="s">
        <v>1512</v>
      </c>
      <c r="C43" s="364" t="s">
        <v>1802</v>
      </c>
      <c r="D43" s="298">
        <v>40</v>
      </c>
      <c r="E43" s="474"/>
      <c r="F43" s="474"/>
      <c r="G43" s="475">
        <v>97.6</v>
      </c>
      <c r="H43" s="474"/>
      <c r="I43" s="474"/>
      <c r="J43" s="474"/>
      <c r="K43" s="474"/>
      <c r="L43" s="474"/>
      <c r="M43" s="474"/>
      <c r="N43" s="474"/>
      <c r="O43" s="476">
        <v>70.8</v>
      </c>
      <c r="P43" s="281"/>
      <c r="Q43" s="477">
        <f t="shared" si="0"/>
        <v>84.199999999999989</v>
      </c>
      <c r="R43" s="242" t="str">
        <f t="shared" ref="R43:R68" si="3">IF(Q43&lt;5,"SI","NO")</f>
        <v>NO</v>
      </c>
      <c r="S43" s="265" t="str">
        <f t="shared" si="2"/>
        <v>Inviable Sanitariamente</v>
      </c>
      <c r="T43" s="110"/>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c r="GS43" s="111"/>
      <c r="GT43" s="111"/>
      <c r="GU43" s="111"/>
      <c r="GV43" s="111"/>
      <c r="GW43" s="111"/>
      <c r="GX43" s="111"/>
      <c r="GY43" s="111"/>
      <c r="GZ43" s="111"/>
      <c r="HA43" s="111"/>
      <c r="HB43" s="111"/>
      <c r="HC43" s="111"/>
      <c r="HD43" s="111"/>
      <c r="HE43" s="111"/>
      <c r="HF43" s="111"/>
      <c r="HG43" s="111"/>
      <c r="HH43" s="111"/>
      <c r="HI43" s="111"/>
      <c r="HJ43" s="111"/>
      <c r="HK43" s="111"/>
      <c r="HL43" s="111"/>
      <c r="HM43" s="111"/>
      <c r="HN43" s="111"/>
      <c r="HO43" s="111"/>
      <c r="HP43" s="111"/>
      <c r="HQ43" s="111"/>
      <c r="HR43" s="111"/>
      <c r="HS43" s="111"/>
      <c r="HT43" s="111"/>
      <c r="HU43" s="111"/>
      <c r="HV43" s="111"/>
      <c r="HW43" s="111"/>
      <c r="HX43" s="111"/>
      <c r="HY43" s="111"/>
      <c r="HZ43" s="111"/>
      <c r="IA43" s="111"/>
      <c r="IB43" s="111"/>
      <c r="IC43" s="111"/>
      <c r="ID43" s="111"/>
      <c r="IE43" s="111"/>
      <c r="IF43" s="111"/>
      <c r="IG43" s="111"/>
      <c r="IH43" s="111"/>
      <c r="II43" s="111"/>
      <c r="IJ43" s="111"/>
      <c r="IK43" s="111"/>
      <c r="IL43" s="111"/>
      <c r="IM43" s="111"/>
      <c r="IN43" s="111"/>
      <c r="IO43" s="111"/>
      <c r="IP43" s="111"/>
      <c r="IQ43" s="111"/>
      <c r="IR43" s="111"/>
      <c r="IS43" s="111"/>
      <c r="IT43" s="111"/>
      <c r="IU43" s="111"/>
      <c r="IV43" s="111"/>
    </row>
    <row r="44" spans="1:256" ht="32.1" customHeight="1">
      <c r="A44" s="354" t="s">
        <v>3531</v>
      </c>
      <c r="B44" s="249" t="s">
        <v>1513</v>
      </c>
      <c r="C44" s="431" t="s">
        <v>1514</v>
      </c>
      <c r="D44" s="298">
        <v>120</v>
      </c>
      <c r="E44" s="474"/>
      <c r="F44" s="474"/>
      <c r="G44" s="476">
        <v>64</v>
      </c>
      <c r="H44" s="474"/>
      <c r="I44" s="474"/>
      <c r="J44" s="480"/>
      <c r="K44" s="474"/>
      <c r="L44" s="474"/>
      <c r="M44" s="474"/>
      <c r="N44" s="474"/>
      <c r="O44" s="476">
        <v>70.8</v>
      </c>
      <c r="P44" s="281"/>
      <c r="Q44" s="477">
        <f t="shared" si="0"/>
        <v>67.400000000000006</v>
      </c>
      <c r="R44" s="242" t="str">
        <f t="shared" si="3"/>
        <v>NO</v>
      </c>
      <c r="S44" s="265" t="str">
        <f t="shared" si="2"/>
        <v>Alto</v>
      </c>
      <c r="T44" s="110"/>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c r="GS44" s="111"/>
      <c r="GT44" s="111"/>
      <c r="GU44" s="111"/>
      <c r="GV44" s="111"/>
      <c r="GW44" s="111"/>
      <c r="GX44" s="111"/>
      <c r="GY44" s="111"/>
      <c r="GZ44" s="111"/>
      <c r="HA44" s="111"/>
      <c r="HB44" s="111"/>
      <c r="HC44" s="111"/>
      <c r="HD44" s="111"/>
      <c r="HE44" s="111"/>
      <c r="HF44" s="111"/>
      <c r="HG44" s="111"/>
      <c r="HH44" s="111"/>
      <c r="HI44" s="111"/>
      <c r="HJ44" s="111"/>
      <c r="HK44" s="111"/>
      <c r="HL44" s="111"/>
      <c r="HM44" s="111"/>
      <c r="HN44" s="111"/>
      <c r="HO44" s="111"/>
      <c r="HP44" s="111"/>
      <c r="HQ44" s="111"/>
      <c r="HR44" s="111"/>
      <c r="HS44" s="111"/>
      <c r="HT44" s="111"/>
      <c r="HU44" s="111"/>
      <c r="HV44" s="111"/>
      <c r="HW44" s="111"/>
      <c r="HX44" s="111"/>
      <c r="HY44" s="111"/>
      <c r="HZ44" s="111"/>
      <c r="IA44" s="111"/>
      <c r="IB44" s="111"/>
      <c r="IC44" s="111"/>
      <c r="ID44" s="111"/>
      <c r="IE44" s="111"/>
      <c r="IF44" s="111"/>
      <c r="IG44" s="111"/>
      <c r="IH44" s="111"/>
      <c r="II44" s="111"/>
      <c r="IJ44" s="111"/>
      <c r="IK44" s="111"/>
      <c r="IL44" s="111"/>
      <c r="IM44" s="111"/>
      <c r="IN44" s="111"/>
      <c r="IO44" s="111"/>
      <c r="IP44" s="111"/>
      <c r="IQ44" s="111"/>
      <c r="IR44" s="111"/>
      <c r="IS44" s="111"/>
      <c r="IT44" s="111"/>
      <c r="IU44" s="111"/>
      <c r="IV44" s="111"/>
    </row>
    <row r="45" spans="1:256" ht="32.1" customHeight="1">
      <c r="A45" s="354" t="s">
        <v>157</v>
      </c>
      <c r="B45" s="249" t="s">
        <v>54</v>
      </c>
      <c r="C45" s="431" t="s">
        <v>4150</v>
      </c>
      <c r="D45" s="264">
        <v>210</v>
      </c>
      <c r="E45" s="348"/>
      <c r="F45" s="348">
        <v>97.9</v>
      </c>
      <c r="G45" s="348"/>
      <c r="H45" s="348"/>
      <c r="I45" s="348"/>
      <c r="J45" s="348"/>
      <c r="K45" s="348"/>
      <c r="L45" s="348"/>
      <c r="M45" s="348"/>
      <c r="O45" s="348"/>
      <c r="P45" s="348"/>
      <c r="Q45" s="477">
        <f t="shared" si="0"/>
        <v>97.9</v>
      </c>
      <c r="R45" s="242" t="str">
        <f t="shared" si="3"/>
        <v>NO</v>
      </c>
      <c r="S45" s="265" t="str">
        <f t="shared" si="2"/>
        <v>Inviable Sanitariamente</v>
      </c>
      <c r="T45" s="11"/>
    </row>
    <row r="46" spans="1:256" ht="32.1" customHeight="1">
      <c r="A46" s="354" t="s">
        <v>157</v>
      </c>
      <c r="B46" s="249" t="s">
        <v>1515</v>
      </c>
      <c r="C46" s="431" t="s">
        <v>1516</v>
      </c>
      <c r="D46" s="264">
        <v>450</v>
      </c>
      <c r="E46" s="348"/>
      <c r="F46" s="348">
        <v>97.9</v>
      </c>
      <c r="G46" s="348"/>
      <c r="H46" s="348"/>
      <c r="I46" s="348"/>
      <c r="J46" s="348"/>
      <c r="K46" s="348"/>
      <c r="L46" s="348"/>
      <c r="M46" s="348"/>
      <c r="N46" s="348"/>
      <c r="O46" s="348"/>
      <c r="P46" s="348"/>
      <c r="Q46" s="477">
        <f t="shared" si="0"/>
        <v>97.9</v>
      </c>
      <c r="R46" s="242" t="str">
        <f t="shared" si="3"/>
        <v>NO</v>
      </c>
      <c r="S46" s="265" t="str">
        <f t="shared" si="2"/>
        <v>Inviable Sanitariamente</v>
      </c>
      <c r="T46" s="11"/>
    </row>
    <row r="47" spans="1:256" ht="32.1" customHeight="1">
      <c r="A47" s="354" t="s">
        <v>157</v>
      </c>
      <c r="B47" s="262" t="s">
        <v>1517</v>
      </c>
      <c r="C47" s="556" t="s">
        <v>1518</v>
      </c>
      <c r="D47" s="264">
        <v>156</v>
      </c>
      <c r="E47" s="348"/>
      <c r="F47" s="348">
        <v>70.8</v>
      </c>
      <c r="G47" s="348"/>
      <c r="H47" s="348"/>
      <c r="J47" s="348"/>
      <c r="K47" s="348"/>
      <c r="L47" s="348"/>
      <c r="M47" s="348"/>
      <c r="N47" s="348"/>
      <c r="O47" s="348"/>
      <c r="P47" s="348"/>
      <c r="Q47" s="477">
        <f t="shared" si="0"/>
        <v>70.8</v>
      </c>
      <c r="R47" s="242" t="str">
        <f t="shared" si="3"/>
        <v>NO</v>
      </c>
      <c r="S47" s="265" t="str">
        <f t="shared" si="2"/>
        <v>Alto</v>
      </c>
      <c r="T47" s="11"/>
    </row>
    <row r="48" spans="1:256" ht="32.1" customHeight="1">
      <c r="A48" s="354" t="s">
        <v>157</v>
      </c>
      <c r="B48" s="262" t="s">
        <v>1519</v>
      </c>
      <c r="C48" s="364" t="s">
        <v>1520</v>
      </c>
      <c r="D48" s="264">
        <v>185</v>
      </c>
      <c r="E48" s="348"/>
      <c r="F48" s="348">
        <v>42</v>
      </c>
      <c r="G48" s="348"/>
      <c r="H48" s="348"/>
      <c r="I48" s="348"/>
      <c r="J48" s="348"/>
      <c r="K48" s="348"/>
      <c r="L48" s="61"/>
      <c r="M48" s="348"/>
      <c r="N48" s="348"/>
      <c r="O48" s="481"/>
      <c r="P48" s="348"/>
      <c r="Q48" s="482">
        <f>AVERAGE(E48:P48)</f>
        <v>42</v>
      </c>
      <c r="R48" s="242" t="str">
        <f t="shared" si="3"/>
        <v>NO</v>
      </c>
      <c r="S48" s="265" t="str">
        <f t="shared" si="2"/>
        <v>Alto</v>
      </c>
      <c r="T48" s="11"/>
    </row>
    <row r="49" spans="1:20" ht="32.1" customHeight="1">
      <c r="A49" s="354" t="s">
        <v>157</v>
      </c>
      <c r="B49" s="262" t="s">
        <v>1521</v>
      </c>
      <c r="C49" s="364" t="s">
        <v>1522</v>
      </c>
      <c r="D49" s="264">
        <v>115</v>
      </c>
      <c r="E49" s="348"/>
      <c r="F49" s="348">
        <v>70.8</v>
      </c>
      <c r="G49" s="348"/>
      <c r="H49" s="348"/>
      <c r="I49" s="348"/>
      <c r="J49" s="348"/>
      <c r="K49" s="348"/>
      <c r="L49" s="61"/>
      <c r="M49" s="348"/>
      <c r="N49" s="348"/>
      <c r="O49" s="348"/>
      <c r="P49" s="348"/>
      <c r="Q49" s="482">
        <f t="shared" si="0"/>
        <v>70.8</v>
      </c>
      <c r="R49" s="242" t="str">
        <f t="shared" si="3"/>
        <v>NO</v>
      </c>
      <c r="S49" s="265" t="str">
        <f t="shared" si="2"/>
        <v>Alto</v>
      </c>
      <c r="T49" s="11"/>
    </row>
    <row r="50" spans="1:20" ht="32.1" customHeight="1">
      <c r="A50" s="354" t="s">
        <v>157</v>
      </c>
      <c r="B50" s="262" t="s">
        <v>1523</v>
      </c>
      <c r="C50" s="364" t="s">
        <v>1524</v>
      </c>
      <c r="D50" s="264">
        <v>64</v>
      </c>
      <c r="E50" s="348"/>
      <c r="F50" s="483">
        <v>97.9</v>
      </c>
      <c r="G50" s="348"/>
      <c r="H50" s="348"/>
      <c r="I50" s="348"/>
      <c r="J50" s="348"/>
      <c r="K50" s="348"/>
      <c r="L50" s="61"/>
      <c r="M50" s="348"/>
      <c r="N50" s="348"/>
      <c r="O50" s="348"/>
      <c r="P50" s="348"/>
      <c r="Q50" s="482">
        <f t="shared" ref="Q50:Q56" si="4">AVERAGE(E50:P50)</f>
        <v>97.9</v>
      </c>
      <c r="R50" s="242" t="str">
        <f t="shared" si="3"/>
        <v>NO</v>
      </c>
      <c r="S50" s="265" t="str">
        <f t="shared" si="2"/>
        <v>Inviable Sanitariamente</v>
      </c>
      <c r="T50" s="11"/>
    </row>
    <row r="51" spans="1:20" ht="32.1" customHeight="1">
      <c r="A51" s="461" t="s">
        <v>157</v>
      </c>
      <c r="B51" s="455" t="s">
        <v>1525</v>
      </c>
      <c r="C51" s="467" t="s">
        <v>4151</v>
      </c>
      <c r="D51" s="233">
        <v>104</v>
      </c>
      <c r="E51" s="281"/>
      <c r="F51" s="348">
        <v>42</v>
      </c>
      <c r="G51" s="281"/>
      <c r="H51" s="281"/>
      <c r="I51" s="281"/>
      <c r="J51" s="281"/>
      <c r="K51" s="281"/>
      <c r="L51" s="281"/>
      <c r="M51" s="281"/>
      <c r="N51" s="484"/>
      <c r="O51" s="281"/>
      <c r="P51" s="281"/>
      <c r="Q51" s="482">
        <f t="shared" si="4"/>
        <v>42</v>
      </c>
      <c r="R51" s="242" t="str">
        <f t="shared" si="3"/>
        <v>NO</v>
      </c>
      <c r="S51" s="265" t="str">
        <f t="shared" si="2"/>
        <v>Alto</v>
      </c>
      <c r="T51" s="11"/>
    </row>
    <row r="52" spans="1:20" ht="32.1" customHeight="1">
      <c r="A52" s="463" t="s">
        <v>157</v>
      </c>
      <c r="B52" s="461" t="s">
        <v>619</v>
      </c>
      <c r="C52" s="465" t="s">
        <v>4152</v>
      </c>
      <c r="D52" s="298">
        <v>109</v>
      </c>
      <c r="E52" s="348"/>
      <c r="F52" s="348">
        <v>62.9</v>
      </c>
      <c r="G52" s="348"/>
      <c r="H52" s="348"/>
      <c r="J52" s="348"/>
      <c r="K52" s="348"/>
      <c r="L52" s="348"/>
      <c r="M52" s="348"/>
      <c r="N52" s="481"/>
      <c r="O52" s="348"/>
      <c r="P52" s="348"/>
      <c r="Q52" s="482">
        <f t="shared" si="4"/>
        <v>62.9</v>
      </c>
      <c r="R52" s="242" t="str">
        <f t="shared" si="3"/>
        <v>NO</v>
      </c>
      <c r="S52" s="265" t="str">
        <f t="shared" si="2"/>
        <v>Alto</v>
      </c>
      <c r="T52" s="11"/>
    </row>
    <row r="53" spans="1:20" ht="32.1" customHeight="1">
      <c r="A53" s="463" t="s">
        <v>157</v>
      </c>
      <c r="B53" s="461" t="s">
        <v>1526</v>
      </c>
      <c r="C53" s="465" t="s">
        <v>1527</v>
      </c>
      <c r="D53" s="264">
        <v>140</v>
      </c>
      <c r="E53" s="348"/>
      <c r="F53" s="348"/>
      <c r="G53" s="348"/>
      <c r="H53" s="348"/>
      <c r="I53" s="348"/>
      <c r="J53" s="348"/>
      <c r="K53" s="348"/>
      <c r="L53" s="483"/>
      <c r="M53" s="348"/>
      <c r="N53" s="348"/>
      <c r="O53" s="348">
        <v>97.4</v>
      </c>
      <c r="P53" s="348"/>
      <c r="Q53" s="482">
        <f t="shared" si="4"/>
        <v>97.4</v>
      </c>
      <c r="R53" s="242" t="str">
        <f t="shared" si="3"/>
        <v>NO</v>
      </c>
      <c r="S53" s="265" t="str">
        <f t="shared" si="2"/>
        <v>Inviable Sanitariamente</v>
      </c>
      <c r="T53" s="11"/>
    </row>
    <row r="54" spans="1:20" ht="32.1" customHeight="1">
      <c r="A54" s="461" t="s">
        <v>157</v>
      </c>
      <c r="B54" s="461" t="s">
        <v>1047</v>
      </c>
      <c r="C54" s="465" t="s">
        <v>1773</v>
      </c>
      <c r="D54" s="233">
        <v>40</v>
      </c>
      <c r="E54" s="281"/>
      <c r="F54" s="281"/>
      <c r="G54" s="281">
        <v>97.4</v>
      </c>
      <c r="H54" s="281"/>
      <c r="I54" s="281"/>
      <c r="J54" s="281"/>
      <c r="K54" s="281"/>
      <c r="L54" s="281"/>
      <c r="M54" s="281"/>
      <c r="N54" s="484"/>
      <c r="O54" s="281"/>
      <c r="P54" s="281"/>
      <c r="Q54" s="482">
        <f t="shared" si="4"/>
        <v>97.4</v>
      </c>
      <c r="R54" s="242" t="str">
        <f t="shared" si="3"/>
        <v>NO</v>
      </c>
      <c r="S54" s="265" t="str">
        <f t="shared" si="2"/>
        <v>Inviable Sanitariamente</v>
      </c>
      <c r="T54" s="11"/>
    </row>
    <row r="55" spans="1:20" ht="32.1" customHeight="1">
      <c r="A55" s="463" t="s">
        <v>157</v>
      </c>
      <c r="B55" s="461" t="s">
        <v>1528</v>
      </c>
      <c r="C55" s="465" t="s">
        <v>1529</v>
      </c>
      <c r="D55" s="233">
        <v>124</v>
      </c>
      <c r="E55" s="281"/>
      <c r="F55" s="281"/>
      <c r="G55" s="281"/>
      <c r="H55" s="349"/>
      <c r="I55" s="348"/>
      <c r="J55" s="348"/>
      <c r="K55" s="348"/>
      <c r="L55" s="348"/>
      <c r="M55" s="348"/>
      <c r="N55" s="348"/>
      <c r="O55" s="483">
        <v>0</v>
      </c>
      <c r="P55" s="348"/>
      <c r="Q55" s="482">
        <f t="shared" si="4"/>
        <v>0</v>
      </c>
      <c r="R55" s="242" t="str">
        <f t="shared" si="3"/>
        <v>SI</v>
      </c>
      <c r="S55" s="265" t="str">
        <f t="shared" si="2"/>
        <v>Sin Riesgo</v>
      </c>
      <c r="T55" s="34"/>
    </row>
    <row r="56" spans="1:20" ht="32.1" customHeight="1">
      <c r="A56" s="463" t="s">
        <v>157</v>
      </c>
      <c r="B56" s="461" t="s">
        <v>1531</v>
      </c>
      <c r="C56" s="465" t="s">
        <v>1532</v>
      </c>
      <c r="D56" s="233">
        <v>30</v>
      </c>
      <c r="E56" s="281"/>
      <c r="F56" s="281"/>
      <c r="G56" s="281">
        <v>0</v>
      </c>
      <c r="H56" s="349"/>
      <c r="I56" s="348"/>
      <c r="J56" s="348"/>
      <c r="K56" s="348"/>
      <c r="L56" s="348"/>
      <c r="M56" s="348"/>
      <c r="N56" s="348"/>
      <c r="O56" s="348"/>
      <c r="P56" s="348"/>
      <c r="Q56" s="482">
        <f t="shared" si="4"/>
        <v>0</v>
      </c>
      <c r="R56" s="242" t="str">
        <f t="shared" si="3"/>
        <v>SI</v>
      </c>
      <c r="S56" s="265" t="str">
        <f t="shared" si="2"/>
        <v>Sin Riesgo</v>
      </c>
      <c r="T56" s="34"/>
    </row>
    <row r="57" spans="1:20" ht="32.1" customHeight="1">
      <c r="A57" s="463" t="s">
        <v>157</v>
      </c>
      <c r="B57" s="461" t="s">
        <v>1533</v>
      </c>
      <c r="C57" s="465" t="s">
        <v>1534</v>
      </c>
      <c r="D57" s="233">
        <v>38</v>
      </c>
      <c r="E57" s="281"/>
      <c r="F57" s="281"/>
      <c r="G57" s="281">
        <v>53.1</v>
      </c>
      <c r="H57" s="349"/>
      <c r="I57" s="348"/>
      <c r="J57" s="348"/>
      <c r="K57" s="348"/>
      <c r="L57" s="348"/>
      <c r="M57" s="348"/>
      <c r="N57" s="348"/>
      <c r="O57" s="348"/>
      <c r="P57" s="348"/>
      <c r="Q57" s="482">
        <f>AVERAGE(E57:P57)</f>
        <v>53.1</v>
      </c>
      <c r="R57" s="242" t="str">
        <f t="shared" si="3"/>
        <v>NO</v>
      </c>
      <c r="S57" s="265" t="str">
        <f t="shared" si="2"/>
        <v>Alto</v>
      </c>
      <c r="T57" s="34"/>
    </row>
    <row r="58" spans="1:20" ht="32.1" customHeight="1">
      <c r="A58" s="463" t="s">
        <v>157</v>
      </c>
      <c r="B58" s="461" t="s">
        <v>1535</v>
      </c>
      <c r="C58" s="465" t="s">
        <v>1536</v>
      </c>
      <c r="D58" s="263">
        <v>48</v>
      </c>
      <c r="E58" s="281"/>
      <c r="F58" s="281"/>
      <c r="G58" s="281">
        <v>97.9</v>
      </c>
      <c r="H58" s="349"/>
      <c r="I58" s="348"/>
      <c r="J58" s="348"/>
      <c r="K58" s="348"/>
      <c r="L58" s="348"/>
      <c r="M58" s="348"/>
      <c r="N58" s="348"/>
      <c r="O58" s="348"/>
      <c r="P58" s="348"/>
      <c r="Q58" s="482">
        <f>AVERAGE(E58:P58)</f>
        <v>97.9</v>
      </c>
      <c r="R58" s="242" t="str">
        <f t="shared" si="3"/>
        <v>NO</v>
      </c>
      <c r="S58" s="265" t="str">
        <f t="shared" si="2"/>
        <v>Inviable Sanitariamente</v>
      </c>
      <c r="T58" s="34"/>
    </row>
    <row r="59" spans="1:20" ht="32.1" customHeight="1">
      <c r="A59" s="461" t="s">
        <v>157</v>
      </c>
      <c r="B59" s="461" t="s">
        <v>1537</v>
      </c>
      <c r="C59" s="445" t="s">
        <v>1538</v>
      </c>
      <c r="D59" s="233">
        <v>80</v>
      </c>
      <c r="E59" s="281"/>
      <c r="F59" s="281"/>
      <c r="G59" s="281">
        <v>42</v>
      </c>
      <c r="H59" s="281"/>
      <c r="I59" s="281"/>
      <c r="J59" s="281"/>
      <c r="K59" s="484"/>
      <c r="L59" s="281"/>
      <c r="M59" s="281"/>
      <c r="N59" s="281"/>
      <c r="O59" s="281"/>
      <c r="P59" s="281"/>
      <c r="Q59" s="477">
        <f>AVERAGE(E59:P59)</f>
        <v>42</v>
      </c>
      <c r="R59" s="242" t="str">
        <f t="shared" si="3"/>
        <v>NO</v>
      </c>
      <c r="S59" s="265" t="str">
        <f t="shared" si="2"/>
        <v>Alto</v>
      </c>
      <c r="T59" s="11"/>
    </row>
    <row r="60" spans="1:20" ht="32.1" customHeight="1">
      <c r="A60" s="354" t="s">
        <v>157</v>
      </c>
      <c r="B60" s="262" t="s">
        <v>1539</v>
      </c>
      <c r="C60" s="364" t="s">
        <v>1540</v>
      </c>
      <c r="D60" s="264">
        <v>22</v>
      </c>
      <c r="E60" s="348"/>
      <c r="F60" s="348">
        <v>0</v>
      </c>
      <c r="G60" s="348"/>
      <c r="H60" s="348"/>
      <c r="I60" s="348"/>
      <c r="J60" s="348"/>
      <c r="K60" s="348"/>
      <c r="L60" s="348"/>
      <c r="M60" s="348"/>
      <c r="N60" s="483"/>
      <c r="O60" s="348"/>
      <c r="P60" s="348"/>
      <c r="Q60" s="477">
        <f>AVERAGE(E60:P60)</f>
        <v>0</v>
      </c>
      <c r="R60" s="242" t="str">
        <f t="shared" si="3"/>
        <v>SI</v>
      </c>
      <c r="S60" s="265" t="str">
        <f t="shared" si="2"/>
        <v>Sin Riesgo</v>
      </c>
      <c r="T60" s="11"/>
    </row>
    <row r="61" spans="1:20" ht="32.1" customHeight="1">
      <c r="A61" s="461" t="s">
        <v>157</v>
      </c>
      <c r="B61" s="461" t="s">
        <v>1541</v>
      </c>
      <c r="C61" s="465" t="s">
        <v>1542</v>
      </c>
      <c r="D61" s="264">
        <v>55</v>
      </c>
      <c r="E61" s="281"/>
      <c r="F61" s="281"/>
      <c r="G61" s="281">
        <v>0</v>
      </c>
      <c r="H61" s="281"/>
      <c r="I61" s="281"/>
      <c r="J61" s="281"/>
      <c r="K61" s="281"/>
      <c r="L61" s="281"/>
      <c r="M61" s="281"/>
      <c r="N61" s="485"/>
      <c r="O61" s="281"/>
      <c r="P61" s="281"/>
      <c r="Q61" s="477">
        <f t="shared" si="0"/>
        <v>0</v>
      </c>
      <c r="R61" s="242" t="str">
        <f t="shared" si="3"/>
        <v>SI</v>
      </c>
      <c r="S61" s="265" t="str">
        <f t="shared" si="2"/>
        <v>Sin Riesgo</v>
      </c>
      <c r="T61" s="11"/>
    </row>
    <row r="62" spans="1:20" ht="32.1" customHeight="1">
      <c r="A62" s="461" t="s">
        <v>157</v>
      </c>
      <c r="B62" s="461" t="s">
        <v>1543</v>
      </c>
      <c r="C62" s="465" t="s">
        <v>1774</v>
      </c>
      <c r="D62" s="264">
        <v>21</v>
      </c>
      <c r="E62" s="281"/>
      <c r="F62" s="281"/>
      <c r="G62" s="281"/>
      <c r="H62" s="281">
        <v>0</v>
      </c>
      <c r="I62" s="281"/>
      <c r="J62" s="281"/>
      <c r="K62" s="281"/>
      <c r="L62" s="281"/>
      <c r="M62" s="281"/>
      <c r="N62" s="484"/>
      <c r="O62" s="281"/>
      <c r="P62" s="281"/>
      <c r="Q62" s="477">
        <f>AVERAGE(E62:P62)</f>
        <v>0</v>
      </c>
      <c r="R62" s="242" t="str">
        <f t="shared" si="3"/>
        <v>SI</v>
      </c>
      <c r="S62" s="265" t="str">
        <f t="shared" si="2"/>
        <v>Sin Riesgo</v>
      </c>
      <c r="T62" s="11"/>
    </row>
    <row r="63" spans="1:20" ht="32.1" customHeight="1">
      <c r="A63" s="463" t="s">
        <v>157</v>
      </c>
      <c r="B63" s="461" t="s">
        <v>1545</v>
      </c>
      <c r="C63" s="465" t="s">
        <v>1546</v>
      </c>
      <c r="D63" s="264">
        <v>450</v>
      </c>
      <c r="E63" s="348"/>
      <c r="F63" s="348"/>
      <c r="G63" s="348">
        <v>97.4</v>
      </c>
      <c r="H63" s="348"/>
      <c r="I63" s="348"/>
      <c r="J63" s="348"/>
      <c r="K63" s="348"/>
      <c r="L63" s="348"/>
      <c r="M63" s="348"/>
      <c r="N63" s="348"/>
      <c r="O63" s="348"/>
      <c r="P63" s="348"/>
      <c r="Q63" s="477">
        <f t="shared" si="0"/>
        <v>97.4</v>
      </c>
      <c r="R63" s="242" t="str">
        <f t="shared" si="3"/>
        <v>NO</v>
      </c>
      <c r="S63" s="265" t="str">
        <f t="shared" si="2"/>
        <v>Inviable Sanitariamente</v>
      </c>
      <c r="T63" s="11"/>
    </row>
    <row r="64" spans="1:20" ht="32.1" customHeight="1">
      <c r="A64" s="463" t="s">
        <v>157</v>
      </c>
      <c r="B64" s="461" t="s">
        <v>1548</v>
      </c>
      <c r="C64" s="465" t="s">
        <v>1775</v>
      </c>
      <c r="D64" s="264">
        <v>27</v>
      </c>
      <c r="E64" s="348"/>
      <c r="F64" s="348"/>
      <c r="G64" s="348"/>
      <c r="H64" s="348"/>
      <c r="I64" s="348"/>
      <c r="J64" s="348"/>
      <c r="K64" s="483"/>
      <c r="L64" s="348"/>
      <c r="M64" s="348"/>
      <c r="N64" s="348"/>
      <c r="O64" s="348">
        <v>0</v>
      </c>
      <c r="P64" s="348"/>
      <c r="Q64" s="482">
        <f>AVERAGE(E64:P64)</f>
        <v>0</v>
      </c>
      <c r="R64" s="242" t="str">
        <f t="shared" si="3"/>
        <v>SI</v>
      </c>
      <c r="S64" s="265" t="str">
        <f t="shared" si="2"/>
        <v>Sin Riesgo</v>
      </c>
      <c r="T64" s="11"/>
    </row>
    <row r="65" spans="1:20" ht="32.1" customHeight="1">
      <c r="A65" s="461" t="s">
        <v>157</v>
      </c>
      <c r="B65" s="461" t="s">
        <v>974</v>
      </c>
      <c r="C65" s="465" t="s">
        <v>1549</v>
      </c>
      <c r="D65" s="233">
        <v>20</v>
      </c>
      <c r="E65" s="281"/>
      <c r="F65" s="281"/>
      <c r="G65" s="281"/>
      <c r="H65" s="281"/>
      <c r="I65" s="281"/>
      <c r="J65" s="281"/>
      <c r="K65" s="281"/>
      <c r="L65" s="281"/>
      <c r="M65" s="281">
        <v>58.1</v>
      </c>
      <c r="N65" s="484"/>
      <c r="O65" s="281"/>
      <c r="P65" s="281"/>
      <c r="Q65" s="482">
        <f>AVERAGE(E65:P65)</f>
        <v>58.1</v>
      </c>
      <c r="R65" s="242" t="str">
        <f t="shared" si="3"/>
        <v>NO</v>
      </c>
      <c r="S65" s="265" t="str">
        <f t="shared" si="2"/>
        <v>Alto</v>
      </c>
      <c r="T65" s="11"/>
    </row>
    <row r="66" spans="1:20" ht="32.1" customHeight="1">
      <c r="A66" s="463" t="s">
        <v>157</v>
      </c>
      <c r="B66" s="461" t="s">
        <v>1550</v>
      </c>
      <c r="C66" s="465" t="s">
        <v>1551</v>
      </c>
      <c r="D66" s="264">
        <v>109</v>
      </c>
      <c r="E66" s="348"/>
      <c r="F66" s="348"/>
      <c r="G66" s="348">
        <v>0</v>
      </c>
      <c r="H66" s="348"/>
      <c r="I66" s="348"/>
      <c r="J66" s="348"/>
      <c r="K66" s="348"/>
      <c r="L66" s="483"/>
      <c r="M66" s="348"/>
      <c r="N66" s="348"/>
      <c r="O66" s="348"/>
      <c r="P66" s="348"/>
      <c r="Q66" s="482">
        <f>AVERAGE(E66:P66)</f>
        <v>0</v>
      </c>
      <c r="R66" s="242" t="str">
        <f t="shared" si="3"/>
        <v>SI</v>
      </c>
      <c r="S66" s="265" t="str">
        <f t="shared" si="2"/>
        <v>Sin Riesgo</v>
      </c>
      <c r="T66" s="11"/>
    </row>
    <row r="67" spans="1:20" ht="32.1" customHeight="1">
      <c r="A67" s="463" t="s">
        <v>157</v>
      </c>
      <c r="B67" s="461" t="s">
        <v>1552</v>
      </c>
      <c r="C67" s="465" t="s">
        <v>1553</v>
      </c>
      <c r="D67" s="233">
        <v>20</v>
      </c>
      <c r="E67" s="348"/>
      <c r="F67" s="348"/>
      <c r="G67" s="348"/>
      <c r="H67" s="348">
        <v>21</v>
      </c>
      <c r="I67" s="348"/>
      <c r="J67" s="348"/>
      <c r="K67" s="348"/>
      <c r="L67" s="348"/>
      <c r="M67" s="348"/>
      <c r="N67" s="348"/>
      <c r="O67" s="348"/>
      <c r="P67" s="348"/>
      <c r="Q67" s="482">
        <f t="shared" si="0"/>
        <v>21</v>
      </c>
      <c r="R67" s="242" t="str">
        <f t="shared" si="3"/>
        <v>NO</v>
      </c>
      <c r="S67" s="265" t="str">
        <f t="shared" si="2"/>
        <v>Medio</v>
      </c>
      <c r="T67" s="11"/>
    </row>
    <row r="68" spans="1:20" ht="32.1" customHeight="1">
      <c r="A68" s="463" t="s">
        <v>157</v>
      </c>
      <c r="B68" s="455" t="s">
        <v>1554</v>
      </c>
      <c r="C68" s="467" t="s">
        <v>1555</v>
      </c>
      <c r="D68" s="264">
        <v>42</v>
      </c>
      <c r="E68" s="348"/>
      <c r="F68" s="348"/>
      <c r="G68" s="348"/>
      <c r="H68" s="281">
        <v>97.4</v>
      </c>
      <c r="I68" s="348"/>
      <c r="J68" s="348"/>
      <c r="K68" s="348"/>
      <c r="L68" s="348"/>
      <c r="M68" s="348"/>
      <c r="N68" s="348"/>
      <c r="O68" s="348"/>
      <c r="P68" s="348"/>
      <c r="Q68" s="482">
        <f t="shared" si="0"/>
        <v>97.4</v>
      </c>
      <c r="R68" s="242" t="str">
        <f t="shared" si="3"/>
        <v>NO</v>
      </c>
      <c r="S68" s="265" t="str">
        <f t="shared" si="2"/>
        <v>Inviable Sanitariamente</v>
      </c>
      <c r="T68" s="11"/>
    </row>
    <row r="69" spans="1:20" ht="42.75" customHeight="1">
      <c r="A69" s="461" t="s">
        <v>157</v>
      </c>
      <c r="B69" s="461" t="s">
        <v>1556</v>
      </c>
      <c r="C69" s="465" t="s">
        <v>1557</v>
      </c>
      <c r="D69" s="233">
        <v>50</v>
      </c>
      <c r="E69" s="281"/>
      <c r="F69" s="281"/>
      <c r="G69" s="281"/>
      <c r="H69" s="281">
        <v>0</v>
      </c>
      <c r="I69" s="281"/>
      <c r="J69" s="281"/>
      <c r="K69" s="281"/>
      <c r="L69" s="485"/>
      <c r="M69" s="281"/>
      <c r="N69" s="281"/>
      <c r="O69" s="281"/>
      <c r="P69" s="281"/>
      <c r="Q69" s="482">
        <f>AVERAGE(E69:P69)</f>
        <v>0</v>
      </c>
      <c r="R69" s="242" t="str">
        <f t="shared" ref="R69:R103" si="5">IF(Q69&lt;5,"SI","NO")</f>
        <v>SI</v>
      </c>
      <c r="S69" s="265" t="str">
        <f t="shared" ref="S69:S139" si="6">IF(Q69&lt;5,"Sin Riesgo",IF(Q69 &lt;=14,"Bajo",IF(Q69&lt;=35,"Medio",IF(Q69&lt;=80,"Alto","Inviable Sanitariamente"))))</f>
        <v>Sin Riesgo</v>
      </c>
      <c r="T69" s="11"/>
    </row>
    <row r="70" spans="1:20" ht="32.1" customHeight="1">
      <c r="A70" s="354" t="s">
        <v>157</v>
      </c>
      <c r="B70" s="262" t="s">
        <v>582</v>
      </c>
      <c r="C70" s="364" t="s">
        <v>1558</v>
      </c>
      <c r="D70" s="233">
        <v>417</v>
      </c>
      <c r="E70" s="348"/>
      <c r="F70" s="348"/>
      <c r="G70" s="348">
        <v>0</v>
      </c>
      <c r="H70" s="348"/>
      <c r="I70" s="348"/>
      <c r="J70" s="348"/>
      <c r="K70" s="481"/>
      <c r="L70" s="348"/>
      <c r="M70" s="348"/>
      <c r="N70" s="348"/>
      <c r="O70" s="348">
        <v>0</v>
      </c>
      <c r="P70" s="348"/>
      <c r="Q70" s="482">
        <f t="shared" ref="Q70:Q139" si="7">AVERAGE(E70:P70)</f>
        <v>0</v>
      </c>
      <c r="R70" s="242" t="str">
        <f t="shared" si="5"/>
        <v>SI</v>
      </c>
      <c r="S70" s="265" t="str">
        <f t="shared" si="6"/>
        <v>Sin Riesgo</v>
      </c>
      <c r="T70" s="11"/>
    </row>
    <row r="71" spans="1:20" ht="32.1" customHeight="1">
      <c r="A71" s="354" t="s">
        <v>157</v>
      </c>
      <c r="B71" s="262" t="s">
        <v>1559</v>
      </c>
      <c r="C71" s="364" t="s">
        <v>1560</v>
      </c>
      <c r="D71" s="357">
        <v>35</v>
      </c>
      <c r="E71" s="348"/>
      <c r="F71" s="348"/>
      <c r="G71" s="348"/>
      <c r="H71" s="348">
        <v>0</v>
      </c>
      <c r="I71" s="348"/>
      <c r="J71" s="348"/>
      <c r="K71" s="348"/>
      <c r="L71" s="348"/>
      <c r="M71" s="348"/>
      <c r="N71" s="348">
        <v>0</v>
      </c>
      <c r="O71" s="348"/>
      <c r="P71" s="348"/>
      <c r="Q71" s="477">
        <f t="shared" si="7"/>
        <v>0</v>
      </c>
      <c r="R71" s="242" t="str">
        <f t="shared" si="5"/>
        <v>SI</v>
      </c>
      <c r="S71" s="265" t="str">
        <f t="shared" si="6"/>
        <v>Sin Riesgo</v>
      </c>
      <c r="T71" s="24"/>
    </row>
    <row r="72" spans="1:20" ht="32.1" customHeight="1">
      <c r="A72" s="354" t="s">
        <v>157</v>
      </c>
      <c r="B72" s="262" t="s">
        <v>1561</v>
      </c>
      <c r="C72" s="364" t="s">
        <v>1562</v>
      </c>
      <c r="D72" s="264">
        <v>570</v>
      </c>
      <c r="E72" s="348"/>
      <c r="F72" s="348"/>
      <c r="G72" s="348"/>
      <c r="H72" s="348"/>
      <c r="I72" s="348"/>
      <c r="J72" s="348"/>
      <c r="K72" s="348">
        <v>0</v>
      </c>
      <c r="L72" s="348"/>
      <c r="M72" s="348"/>
      <c r="N72" s="483"/>
      <c r="O72" s="348"/>
      <c r="P72" s="348"/>
      <c r="Q72" s="482">
        <f>AVERAGE(E72:P72)</f>
        <v>0</v>
      </c>
      <c r="R72" s="242" t="str">
        <f t="shared" si="5"/>
        <v>SI</v>
      </c>
      <c r="S72" s="265" t="str">
        <f>IF(Q72&lt;5,"Sin Riesgo",IF(Q72 &lt;=14,"Bajo",IF(Q72&lt;=35,"Medio",IF(Q72&lt;=80,"Alto","Inviable Sanitariamente"))))</f>
        <v>Sin Riesgo</v>
      </c>
      <c r="T72" s="24"/>
    </row>
    <row r="73" spans="1:20" ht="32.1" customHeight="1">
      <c r="A73" s="354" t="s">
        <v>157</v>
      </c>
      <c r="B73" s="262" t="s">
        <v>1563</v>
      </c>
      <c r="C73" s="364" t="s">
        <v>1564</v>
      </c>
      <c r="D73" s="264">
        <v>52</v>
      </c>
      <c r="E73" s="348"/>
      <c r="F73" s="348"/>
      <c r="G73" s="348"/>
      <c r="H73" s="348">
        <v>0</v>
      </c>
      <c r="I73" s="348"/>
      <c r="J73" s="348"/>
      <c r="K73" s="348"/>
      <c r="L73" s="348">
        <v>42</v>
      </c>
      <c r="M73" s="348"/>
      <c r="N73" s="481"/>
      <c r="O73" s="348"/>
      <c r="P73" s="348"/>
      <c r="Q73" s="482">
        <f>AVERAGE(E73:P73)</f>
        <v>21</v>
      </c>
      <c r="R73" s="242" t="str">
        <f t="shared" si="5"/>
        <v>NO</v>
      </c>
      <c r="S73" s="265" t="str">
        <f t="shared" si="6"/>
        <v>Medio</v>
      </c>
      <c r="T73" s="24"/>
    </row>
    <row r="74" spans="1:20" ht="32.1" customHeight="1">
      <c r="A74" s="354" t="s">
        <v>157</v>
      </c>
      <c r="B74" s="262" t="s">
        <v>660</v>
      </c>
      <c r="C74" s="364" t="s">
        <v>1565</v>
      </c>
      <c r="D74" s="264">
        <v>560</v>
      </c>
      <c r="E74" s="348"/>
      <c r="F74" s="348"/>
      <c r="G74" s="348"/>
      <c r="H74" s="348">
        <v>0</v>
      </c>
      <c r="I74" s="348"/>
      <c r="J74" s="348"/>
      <c r="K74" s="348">
        <v>0</v>
      </c>
      <c r="L74" s="483"/>
      <c r="M74" s="348"/>
      <c r="N74" s="348"/>
      <c r="O74" s="348"/>
      <c r="P74" s="348"/>
      <c r="Q74" s="482">
        <f>AVERAGE(E74:P74)</f>
        <v>0</v>
      </c>
      <c r="R74" s="242" t="str">
        <f t="shared" si="5"/>
        <v>SI</v>
      </c>
      <c r="S74" s="265" t="str">
        <f t="shared" si="6"/>
        <v>Sin Riesgo</v>
      </c>
      <c r="T74" s="24"/>
    </row>
    <row r="75" spans="1:20" ht="44.25" customHeight="1">
      <c r="A75" s="354" t="s">
        <v>157</v>
      </c>
      <c r="B75" s="262" t="s">
        <v>1566</v>
      </c>
      <c r="C75" s="364" t="s">
        <v>1567</v>
      </c>
      <c r="D75" s="357">
        <v>488</v>
      </c>
      <c r="E75" s="348"/>
      <c r="F75" s="348"/>
      <c r="G75" s="348"/>
      <c r="H75" s="348">
        <v>0</v>
      </c>
      <c r="I75" s="348"/>
      <c r="J75" s="348"/>
      <c r="K75" s="348"/>
      <c r="L75" s="487"/>
      <c r="M75" s="348"/>
      <c r="N75" s="348"/>
      <c r="O75" s="487"/>
      <c r="P75" s="348"/>
      <c r="Q75" s="482">
        <v>45.65</v>
      </c>
      <c r="R75" s="242" t="str">
        <f t="shared" si="5"/>
        <v>NO</v>
      </c>
      <c r="S75" s="265" t="str">
        <f t="shared" si="6"/>
        <v>Alto</v>
      </c>
      <c r="T75" s="11"/>
    </row>
    <row r="76" spans="1:20" ht="32.1" customHeight="1">
      <c r="A76" s="354" t="s">
        <v>157</v>
      </c>
      <c r="B76" s="262" t="s">
        <v>1568</v>
      </c>
      <c r="C76" s="364" t="s">
        <v>1569</v>
      </c>
      <c r="D76" s="357">
        <v>548</v>
      </c>
      <c r="E76" s="348"/>
      <c r="F76" s="348"/>
      <c r="G76" s="348"/>
      <c r="H76" s="348">
        <v>0</v>
      </c>
      <c r="I76" s="348"/>
      <c r="J76" s="348"/>
      <c r="K76" s="348"/>
      <c r="L76" s="348"/>
      <c r="M76" s="348"/>
      <c r="N76" s="487"/>
      <c r="O76" s="487"/>
      <c r="P76" s="348"/>
      <c r="Q76" s="482">
        <v>46.8</v>
      </c>
      <c r="R76" s="242" t="str">
        <f t="shared" si="5"/>
        <v>NO</v>
      </c>
      <c r="S76" s="265" t="str">
        <f t="shared" si="6"/>
        <v>Alto</v>
      </c>
      <c r="T76" s="11"/>
    </row>
    <row r="77" spans="1:20" ht="32.1" customHeight="1">
      <c r="A77" s="354" t="s">
        <v>157</v>
      </c>
      <c r="B77" s="262" t="s">
        <v>1776</v>
      </c>
      <c r="C77" s="364" t="s">
        <v>1570</v>
      </c>
      <c r="D77" s="264">
        <v>540</v>
      </c>
      <c r="E77" s="348"/>
      <c r="F77" s="348"/>
      <c r="G77" s="348"/>
      <c r="H77" s="348"/>
      <c r="I77" s="348"/>
      <c r="J77" s="348">
        <v>0</v>
      </c>
      <c r="K77" s="348"/>
      <c r="L77" s="348"/>
      <c r="M77" s="348"/>
      <c r="N77" s="348"/>
      <c r="O77" s="348"/>
      <c r="P77" s="348"/>
      <c r="Q77" s="482">
        <f t="shared" si="7"/>
        <v>0</v>
      </c>
      <c r="R77" s="242" t="str">
        <f t="shared" si="5"/>
        <v>SI</v>
      </c>
      <c r="S77" s="265" t="str">
        <f t="shared" si="6"/>
        <v>Sin Riesgo</v>
      </c>
      <c r="T77" s="11"/>
    </row>
    <row r="78" spans="1:20" ht="32.1" customHeight="1">
      <c r="A78" s="354" t="s">
        <v>157</v>
      </c>
      <c r="B78" s="259" t="s">
        <v>1571</v>
      </c>
      <c r="C78" s="556" t="s">
        <v>1572</v>
      </c>
      <c r="D78" s="264">
        <v>450</v>
      </c>
      <c r="E78" s="348"/>
      <c r="F78" s="348"/>
      <c r="G78" s="348"/>
      <c r="H78" s="348"/>
      <c r="I78" s="348"/>
      <c r="J78" s="348">
        <v>0</v>
      </c>
      <c r="K78" s="348"/>
      <c r="L78" s="487"/>
      <c r="M78" s="348"/>
      <c r="N78" s="348"/>
      <c r="O78" s="348"/>
      <c r="P78" s="348"/>
      <c r="Q78" s="482">
        <f>AVERAGE(E78:P78)</f>
        <v>0</v>
      </c>
      <c r="R78" s="242" t="str">
        <f t="shared" si="5"/>
        <v>SI</v>
      </c>
      <c r="S78" s="265" t="str">
        <f t="shared" si="6"/>
        <v>Sin Riesgo</v>
      </c>
      <c r="T78" s="11"/>
    </row>
    <row r="79" spans="1:20" ht="32.1" customHeight="1">
      <c r="A79" s="354" t="s">
        <v>157</v>
      </c>
      <c r="B79" s="259" t="s">
        <v>1573</v>
      </c>
      <c r="C79" s="556" t="s">
        <v>1574</v>
      </c>
      <c r="D79" s="264">
        <v>32</v>
      </c>
      <c r="E79" s="348"/>
      <c r="F79" s="348"/>
      <c r="G79" s="348"/>
      <c r="H79" s="348"/>
      <c r="I79" s="348"/>
      <c r="J79" s="348">
        <v>0</v>
      </c>
      <c r="K79" s="348"/>
      <c r="L79" s="483"/>
      <c r="M79" s="348"/>
      <c r="N79" s="348"/>
      <c r="O79" s="348"/>
      <c r="P79" s="348"/>
      <c r="Q79" s="482">
        <f>AVERAGE(E79:P79)</f>
        <v>0</v>
      </c>
      <c r="R79" s="242" t="str">
        <f t="shared" si="5"/>
        <v>SI</v>
      </c>
      <c r="S79" s="265" t="str">
        <f t="shared" si="6"/>
        <v>Sin Riesgo</v>
      </c>
      <c r="T79" s="11"/>
    </row>
    <row r="80" spans="1:20" ht="32.1" customHeight="1">
      <c r="A80" s="463" t="s">
        <v>157</v>
      </c>
      <c r="B80" s="466" t="s">
        <v>1575</v>
      </c>
      <c r="C80" s="467" t="s">
        <v>1576</v>
      </c>
      <c r="D80" s="233">
        <v>93</v>
      </c>
      <c r="E80" s="281"/>
      <c r="F80" s="281"/>
      <c r="G80" s="281"/>
      <c r="H80" s="281"/>
      <c r="I80" s="281"/>
      <c r="J80" s="281"/>
      <c r="K80" s="281"/>
      <c r="L80" s="485"/>
      <c r="M80" s="281"/>
      <c r="N80" s="281"/>
      <c r="O80" s="281"/>
      <c r="P80" s="281">
        <v>0</v>
      </c>
      <c r="Q80" s="482">
        <f t="shared" si="7"/>
        <v>0</v>
      </c>
      <c r="R80" s="242" t="str">
        <f t="shared" si="5"/>
        <v>SI</v>
      </c>
      <c r="S80" s="265" t="str">
        <f t="shared" si="6"/>
        <v>Sin Riesgo</v>
      </c>
      <c r="T80" s="11"/>
    </row>
    <row r="81" spans="1:20" ht="32.1" customHeight="1">
      <c r="A81" s="354" t="s">
        <v>157</v>
      </c>
      <c r="B81" s="259" t="s">
        <v>1577</v>
      </c>
      <c r="C81" s="556" t="s">
        <v>1578</v>
      </c>
      <c r="D81" s="264">
        <v>750</v>
      </c>
      <c r="E81" s="348"/>
      <c r="F81" s="348"/>
      <c r="G81" s="348"/>
      <c r="H81" s="348"/>
      <c r="I81" s="348"/>
      <c r="J81" s="348">
        <v>53.1</v>
      </c>
      <c r="K81" s="348"/>
      <c r="L81" s="348"/>
      <c r="M81" s="348"/>
      <c r="N81" s="348"/>
      <c r="O81" s="348"/>
      <c r="P81" s="348"/>
      <c r="Q81" s="482">
        <f t="shared" si="7"/>
        <v>53.1</v>
      </c>
      <c r="R81" s="242" t="str">
        <f t="shared" si="5"/>
        <v>NO</v>
      </c>
      <c r="S81" s="265" t="str">
        <f t="shared" si="6"/>
        <v>Alto</v>
      </c>
      <c r="T81" s="11"/>
    </row>
    <row r="82" spans="1:20" ht="32.1" customHeight="1">
      <c r="A82" s="354" t="s">
        <v>157</v>
      </c>
      <c r="B82" s="259" t="s">
        <v>1579</v>
      </c>
      <c r="C82" s="556" t="s">
        <v>1580</v>
      </c>
      <c r="D82" s="358">
        <v>430</v>
      </c>
      <c r="E82" s="488"/>
      <c r="F82" s="488"/>
      <c r="G82" s="488"/>
      <c r="H82" s="488"/>
      <c r="I82" s="488"/>
      <c r="J82" s="488">
        <v>0</v>
      </c>
      <c r="K82" s="488"/>
      <c r="L82" s="488"/>
      <c r="M82" s="488"/>
      <c r="N82" s="488"/>
      <c r="O82" s="488"/>
      <c r="P82" s="488"/>
      <c r="Q82" s="482">
        <f t="shared" si="7"/>
        <v>0</v>
      </c>
      <c r="R82" s="242" t="str">
        <f t="shared" si="5"/>
        <v>SI</v>
      </c>
      <c r="S82" s="265" t="str">
        <f t="shared" si="6"/>
        <v>Sin Riesgo</v>
      </c>
      <c r="T82" s="11"/>
    </row>
    <row r="83" spans="1:20" ht="32.1" customHeight="1">
      <c r="A83" s="354" t="s">
        <v>157</v>
      </c>
      <c r="B83" s="259" t="s">
        <v>1777</v>
      </c>
      <c r="C83" s="556" t="s">
        <v>1778</v>
      </c>
      <c r="D83" s="298">
        <v>58</v>
      </c>
      <c r="E83" s="488"/>
      <c r="F83" s="488"/>
      <c r="G83" s="488"/>
      <c r="H83" s="488"/>
      <c r="I83" s="488"/>
      <c r="J83" s="488">
        <v>97.4</v>
      </c>
      <c r="K83" s="488"/>
      <c r="L83" s="488"/>
      <c r="M83" s="488"/>
      <c r="N83" s="486"/>
      <c r="O83" s="481"/>
      <c r="P83" s="488"/>
      <c r="Q83" s="482">
        <f>AVERAGE(E83:P83)</f>
        <v>97.4</v>
      </c>
      <c r="R83" s="242" t="str">
        <f t="shared" si="5"/>
        <v>NO</v>
      </c>
      <c r="S83" s="265" t="str">
        <f t="shared" si="6"/>
        <v>Inviable Sanitariamente</v>
      </c>
      <c r="T83" s="11"/>
    </row>
    <row r="84" spans="1:20" ht="32.1" customHeight="1">
      <c r="A84" s="354" t="s">
        <v>157</v>
      </c>
      <c r="B84" s="259" t="s">
        <v>1779</v>
      </c>
      <c r="C84" s="556" t="s">
        <v>1780</v>
      </c>
      <c r="D84" s="233">
        <v>74</v>
      </c>
      <c r="E84" s="281"/>
      <c r="F84" s="281"/>
      <c r="G84" s="281"/>
      <c r="H84" s="281"/>
      <c r="I84" s="281"/>
      <c r="J84" s="281">
        <v>97.4</v>
      </c>
      <c r="K84" s="281"/>
      <c r="L84" s="281"/>
      <c r="M84" s="281"/>
      <c r="N84" s="281"/>
      <c r="O84" s="484"/>
      <c r="P84" s="281"/>
      <c r="Q84" s="482">
        <f>AVERAGE(E83:P83)</f>
        <v>97.4</v>
      </c>
      <c r="R84" s="242" t="str">
        <f t="shared" si="5"/>
        <v>NO</v>
      </c>
      <c r="S84" s="265" t="str">
        <f t="shared" si="6"/>
        <v>Inviable Sanitariamente</v>
      </c>
      <c r="T84" s="11"/>
    </row>
    <row r="85" spans="1:20" ht="32.1" customHeight="1">
      <c r="A85" s="354" t="s">
        <v>157</v>
      </c>
      <c r="B85" s="259" t="s">
        <v>1781</v>
      </c>
      <c r="C85" s="556" t="s">
        <v>1782</v>
      </c>
      <c r="D85" s="264">
        <v>49</v>
      </c>
      <c r="E85" s="348"/>
      <c r="F85" s="348"/>
      <c r="G85" s="348"/>
      <c r="H85" s="348"/>
      <c r="I85" s="348"/>
      <c r="J85" s="348">
        <v>97.4</v>
      </c>
      <c r="K85" s="348"/>
      <c r="L85" s="348"/>
      <c r="M85" s="348"/>
      <c r="N85" s="486"/>
      <c r="O85" s="489"/>
      <c r="P85" s="348"/>
      <c r="Q85" s="482">
        <f>AVERAGE(E85:P85)</f>
        <v>97.4</v>
      </c>
      <c r="R85" s="242" t="str">
        <f t="shared" si="5"/>
        <v>NO</v>
      </c>
      <c r="S85" s="265" t="str">
        <f t="shared" si="6"/>
        <v>Inviable Sanitariamente</v>
      </c>
      <c r="T85" s="11"/>
    </row>
    <row r="86" spans="1:20" ht="32.1" customHeight="1">
      <c r="A86" s="354" t="s">
        <v>157</v>
      </c>
      <c r="B86" s="259" t="s">
        <v>1783</v>
      </c>
      <c r="C86" s="556" t="s">
        <v>1784</v>
      </c>
      <c r="D86" s="264">
        <v>72</v>
      </c>
      <c r="E86" s="348"/>
      <c r="F86" s="348"/>
      <c r="G86" s="348"/>
      <c r="H86" s="348"/>
      <c r="I86" s="348"/>
      <c r="J86" s="348">
        <v>26.6</v>
      </c>
      <c r="K86" s="348"/>
      <c r="L86" s="348"/>
      <c r="M86" s="348"/>
      <c r="N86" s="486"/>
      <c r="O86" s="489"/>
      <c r="P86" s="348"/>
      <c r="Q86" s="482">
        <f>AVERAGE(E86:P86)</f>
        <v>26.6</v>
      </c>
      <c r="R86" s="242" t="str">
        <f>IF(Q86&lt;5,"SI","NO")</f>
        <v>NO</v>
      </c>
      <c r="S86" s="265" t="str">
        <f>IF(Q86&lt;5,"Sin Riesgo",IF(Q86 &lt;=14,"Bajo",IF(Q86&lt;=35,"Medio",IF(Q86&lt;=80,"Alto","Inviable Sanitariamente"))))</f>
        <v>Medio</v>
      </c>
      <c r="T86" s="11"/>
    </row>
    <row r="87" spans="1:20" ht="32.1" customHeight="1">
      <c r="A87" s="354" t="s">
        <v>157</v>
      </c>
      <c r="B87" s="259" t="s">
        <v>3739</v>
      </c>
      <c r="C87" s="556" t="s">
        <v>4149</v>
      </c>
      <c r="D87" s="233">
        <v>200</v>
      </c>
      <c r="E87" s="281"/>
      <c r="F87" s="281"/>
      <c r="G87" s="281">
        <v>0</v>
      </c>
      <c r="H87" s="281"/>
      <c r="I87" s="281"/>
      <c r="J87" s="281"/>
      <c r="K87" s="281"/>
      <c r="L87" s="281"/>
      <c r="M87" s="281"/>
      <c r="N87" s="281"/>
      <c r="O87" s="484"/>
      <c r="P87" s="281"/>
      <c r="Q87" s="482">
        <f>AVERAGE(E87:P87)</f>
        <v>0</v>
      </c>
      <c r="R87" s="242" t="str">
        <f t="shared" si="5"/>
        <v>SI</v>
      </c>
      <c r="S87" s="265" t="str">
        <f t="shared" si="6"/>
        <v>Sin Riesgo</v>
      </c>
      <c r="T87" s="11"/>
    </row>
    <row r="88" spans="1:20" ht="32.1" customHeight="1">
      <c r="A88" s="354" t="s">
        <v>157</v>
      </c>
      <c r="B88" s="259" t="s">
        <v>1992</v>
      </c>
      <c r="C88" s="556" t="s">
        <v>4153</v>
      </c>
      <c r="D88" s="233">
        <v>405</v>
      </c>
      <c r="E88" s="281"/>
      <c r="F88" s="281"/>
      <c r="G88" s="281"/>
      <c r="H88" s="281"/>
      <c r="I88" s="281"/>
      <c r="J88" s="281"/>
      <c r="K88" s="281">
        <v>0</v>
      </c>
      <c r="L88" s="281"/>
      <c r="M88" s="281"/>
      <c r="N88" s="281"/>
      <c r="O88" s="281"/>
      <c r="P88" s="281"/>
      <c r="Q88" s="482">
        <f>AVERAGE(E88:P88)</f>
        <v>0</v>
      </c>
      <c r="R88" s="242" t="str">
        <f>IF(Q88&lt;5,"SI","NO")</f>
        <v>SI</v>
      </c>
      <c r="S88" s="265" t="str">
        <f>IF(Q88&lt;5,"Sin Riesgo",IF(Q88 &lt;=14,"Bajo",IF(Q88&lt;=35,"Medio",IF(Q88&lt;=80,"Alto","Inviable Sanitariamente"))))</f>
        <v>Sin Riesgo</v>
      </c>
      <c r="T88" s="11"/>
    </row>
    <row r="89" spans="1:20" ht="32.1" customHeight="1">
      <c r="A89" s="354" t="s">
        <v>157</v>
      </c>
      <c r="B89" s="259" t="s">
        <v>3740</v>
      </c>
      <c r="C89" s="556" t="s">
        <v>3741</v>
      </c>
      <c r="D89" s="264">
        <v>25</v>
      </c>
      <c r="E89" s="348"/>
      <c r="F89" s="348"/>
      <c r="G89" s="348"/>
      <c r="H89" s="348"/>
      <c r="I89" s="348"/>
      <c r="J89" s="348"/>
      <c r="K89" s="348">
        <v>0</v>
      </c>
      <c r="L89" s="348"/>
      <c r="M89" s="348"/>
      <c r="N89" s="348"/>
      <c r="O89" s="489"/>
      <c r="P89" s="348"/>
      <c r="Q89" s="482">
        <f>AVERAGE(E89:P89)</f>
        <v>0</v>
      </c>
      <c r="R89" s="242" t="str">
        <f>IF(Q89&lt;5,"SI","NO")</f>
        <v>SI</v>
      </c>
      <c r="S89" s="265" t="str">
        <f>IF(Q89&lt;5,"Sin Riesgo",IF(Q89 &lt;=14,"Bajo",IF(Q89&lt;=35,"Medio",IF(Q89&lt;=80,"Alto","Inviable Sanitariamente"))))</f>
        <v>Sin Riesgo</v>
      </c>
      <c r="T89" s="11"/>
    </row>
    <row r="90" spans="1:20" ht="32.1" customHeight="1">
      <c r="A90" s="354" t="s">
        <v>157</v>
      </c>
      <c r="B90" s="259" t="s">
        <v>2057</v>
      </c>
      <c r="C90" s="556" t="s">
        <v>3742</v>
      </c>
      <c r="D90" s="264">
        <v>11</v>
      </c>
      <c r="E90" s="348"/>
      <c r="F90" s="348"/>
      <c r="G90" s="348"/>
      <c r="H90" s="348"/>
      <c r="I90" s="348"/>
      <c r="J90" s="348"/>
      <c r="K90" s="348"/>
      <c r="L90" s="487">
        <v>0</v>
      </c>
      <c r="M90" s="348"/>
      <c r="N90" s="348"/>
      <c r="O90" s="489"/>
      <c r="P90" s="348"/>
      <c r="Q90" s="482">
        <f t="shared" si="7"/>
        <v>0</v>
      </c>
      <c r="R90" s="242" t="str">
        <f t="shared" si="5"/>
        <v>SI</v>
      </c>
      <c r="S90" s="265" t="str">
        <f t="shared" si="6"/>
        <v>Sin Riesgo</v>
      </c>
      <c r="T90" s="11"/>
    </row>
    <row r="91" spans="1:20" ht="32.1" customHeight="1">
      <c r="A91" s="463" t="s">
        <v>157</v>
      </c>
      <c r="B91" s="463" t="s">
        <v>85</v>
      </c>
      <c r="C91" s="465" t="s">
        <v>1530</v>
      </c>
      <c r="D91" s="233">
        <v>4861</v>
      </c>
      <c r="E91" s="281"/>
      <c r="F91" s="281"/>
      <c r="G91" s="281"/>
      <c r="H91" s="281"/>
      <c r="I91" s="281"/>
      <c r="J91" s="281"/>
      <c r="K91" s="281"/>
      <c r="L91" s="281"/>
      <c r="M91" s="281"/>
      <c r="N91" s="281"/>
      <c r="O91" s="281"/>
      <c r="P91" s="281">
        <v>0.4</v>
      </c>
      <c r="Q91" s="482">
        <f t="shared" si="7"/>
        <v>0.4</v>
      </c>
      <c r="R91" s="242" t="str">
        <f t="shared" si="5"/>
        <v>SI</v>
      </c>
      <c r="S91" s="265" t="str">
        <f t="shared" si="6"/>
        <v>Sin Riesgo</v>
      </c>
      <c r="T91" s="11"/>
    </row>
    <row r="92" spans="1:20" ht="30">
      <c r="A92" s="463" t="s">
        <v>157</v>
      </c>
      <c r="B92" s="463" t="s">
        <v>1543</v>
      </c>
      <c r="C92" s="465" t="s">
        <v>1544</v>
      </c>
      <c r="D92" s="268">
        <v>21</v>
      </c>
      <c r="E92" s="281"/>
      <c r="F92" s="281"/>
      <c r="G92" s="281"/>
      <c r="H92" s="281">
        <v>0</v>
      </c>
      <c r="I92" s="281"/>
      <c r="J92" s="281"/>
      <c r="K92" s="281"/>
      <c r="L92" s="281"/>
      <c r="M92" s="281"/>
      <c r="N92" s="281"/>
      <c r="O92" s="281"/>
      <c r="P92" s="281"/>
      <c r="Q92" s="482">
        <f t="shared" si="7"/>
        <v>0</v>
      </c>
      <c r="R92" s="242" t="str">
        <f t="shared" si="5"/>
        <v>SI</v>
      </c>
      <c r="S92" s="265" t="str">
        <f t="shared" si="6"/>
        <v>Sin Riesgo</v>
      </c>
      <c r="T92" s="24"/>
    </row>
    <row r="93" spans="1:20" ht="32.1" customHeight="1">
      <c r="A93" s="463" t="s">
        <v>157</v>
      </c>
      <c r="B93" s="468" t="s">
        <v>2211</v>
      </c>
      <c r="C93" s="469" t="s">
        <v>4036</v>
      </c>
      <c r="D93" s="298">
        <v>56</v>
      </c>
      <c r="E93" s="348"/>
      <c r="F93" s="348"/>
      <c r="G93" s="348"/>
      <c r="H93" s="348"/>
      <c r="I93" s="348"/>
      <c r="J93" s="348"/>
      <c r="K93" s="348"/>
      <c r="L93" s="348"/>
      <c r="M93" s="348"/>
      <c r="N93" s="348"/>
      <c r="O93" s="348">
        <v>97.9</v>
      </c>
      <c r="P93" s="348"/>
      <c r="Q93" s="490">
        <f>AVERAGE(E93:P93)</f>
        <v>97.9</v>
      </c>
      <c r="R93" s="359" t="str">
        <f t="shared" si="5"/>
        <v>NO</v>
      </c>
      <c r="S93" s="265" t="str">
        <f>IF(Q93&lt;5,"Sin Riesgo",IF(Q93 &lt;=14,"Bajo",IF(Q93&lt;=35,"Medio",IF(Q93&lt;=80,"Alto","Inviable Sanitariamente"))))</f>
        <v>Inviable Sanitariamente</v>
      </c>
      <c r="T93" s="226"/>
    </row>
    <row r="94" spans="1:20" ht="32.1" customHeight="1">
      <c r="A94" s="463" t="s">
        <v>157</v>
      </c>
      <c r="B94" s="463" t="s">
        <v>4037</v>
      </c>
      <c r="C94" s="463" t="s">
        <v>4038</v>
      </c>
      <c r="D94" s="264">
        <v>66</v>
      </c>
      <c r="E94" s="348"/>
      <c r="F94" s="348"/>
      <c r="G94" s="348"/>
      <c r="H94" s="348"/>
      <c r="I94" s="348"/>
      <c r="J94" s="348">
        <v>97.4</v>
      </c>
      <c r="K94" s="348"/>
      <c r="L94" s="348"/>
      <c r="M94" s="348"/>
      <c r="N94" s="348"/>
      <c r="O94" s="489"/>
      <c r="P94" s="348"/>
      <c r="Q94" s="490">
        <f>AVERAGE(E94:P94)</f>
        <v>97.4</v>
      </c>
      <c r="R94" s="359" t="str">
        <f t="shared" si="5"/>
        <v>NO</v>
      </c>
      <c r="S94" s="265" t="str">
        <f t="shared" si="6"/>
        <v>Inviable Sanitariamente</v>
      </c>
      <c r="T94" s="226"/>
    </row>
    <row r="95" spans="1:20" ht="32.1" customHeight="1">
      <c r="A95" s="463" t="s">
        <v>157</v>
      </c>
      <c r="B95" s="463" t="s">
        <v>4147</v>
      </c>
      <c r="C95" s="463" t="s">
        <v>4148</v>
      </c>
      <c r="D95" s="264">
        <v>34</v>
      </c>
      <c r="E95" s="348"/>
      <c r="F95" s="348">
        <v>53.1</v>
      </c>
      <c r="G95" s="348"/>
      <c r="H95" s="348"/>
      <c r="I95" s="348"/>
      <c r="J95" s="348"/>
      <c r="K95" s="348"/>
      <c r="L95" s="348"/>
      <c r="M95" s="348"/>
      <c r="N95" s="348"/>
      <c r="O95" s="557"/>
      <c r="P95" s="348"/>
      <c r="Q95" s="482">
        <f>AVERAGE(E95:P95)</f>
        <v>53.1</v>
      </c>
      <c r="R95" s="242" t="str">
        <f t="shared" si="5"/>
        <v>NO</v>
      </c>
      <c r="S95" s="265" t="str">
        <f>IF(Q95&lt;5,"Sin Riesgo",IF(Q95 &lt;=14,"Bajo",IF(Q95&lt;=35,"Medio",IF(Q95&lt;=80,"Alto","Inviable Sanitariamente"))))</f>
        <v>Alto</v>
      </c>
      <c r="T95" s="226"/>
    </row>
    <row r="96" spans="1:20" ht="32.1" customHeight="1">
      <c r="A96" s="463" t="s">
        <v>157</v>
      </c>
      <c r="B96" s="463" t="s">
        <v>4154</v>
      </c>
      <c r="C96" s="463" t="s">
        <v>4155</v>
      </c>
      <c r="D96" s="264">
        <v>3241</v>
      </c>
      <c r="E96" s="348"/>
      <c r="F96" s="348"/>
      <c r="G96" s="348"/>
      <c r="H96" s="348"/>
      <c r="I96" s="348"/>
      <c r="J96" s="348"/>
      <c r="K96" s="348"/>
      <c r="L96" s="348"/>
      <c r="M96" s="348"/>
      <c r="N96" s="348"/>
      <c r="O96" s="557"/>
      <c r="P96" s="348">
        <v>1.3</v>
      </c>
      <c r="Q96" s="482">
        <f>AVERAGE(E96:P96)</f>
        <v>1.3</v>
      </c>
      <c r="R96" s="242" t="str">
        <f t="shared" si="5"/>
        <v>SI</v>
      </c>
      <c r="S96" s="265" t="str">
        <f>IF(Q96&lt;5,"Sin Riesgo",IF(Q96 &lt;=14,"Bajo",IF(Q96&lt;=35,"Medio",IF(Q96&lt;=80,"Alto","Inviable Sanitariamente"))))</f>
        <v>Sin Riesgo</v>
      </c>
      <c r="T96" s="226"/>
    </row>
    <row r="97" spans="1:20" s="77" customFormat="1" ht="32.1" customHeight="1">
      <c r="A97" s="463" t="s">
        <v>3532</v>
      </c>
      <c r="B97" s="443" t="s">
        <v>1207</v>
      </c>
      <c r="C97" s="465" t="s">
        <v>1772</v>
      </c>
      <c r="D97" s="263">
        <v>140</v>
      </c>
      <c r="E97" s="281"/>
      <c r="F97" s="281"/>
      <c r="G97" s="281"/>
      <c r="H97" s="281">
        <v>96.4</v>
      </c>
      <c r="I97" s="281"/>
      <c r="J97" s="281">
        <v>96.4</v>
      </c>
      <c r="K97" s="281"/>
      <c r="L97" s="281"/>
      <c r="M97" s="281"/>
      <c r="N97" s="281"/>
      <c r="O97" s="281"/>
      <c r="P97" s="281"/>
      <c r="Q97" s="477">
        <f t="shared" si="7"/>
        <v>96.4</v>
      </c>
      <c r="R97" s="242" t="str">
        <f t="shared" si="5"/>
        <v>NO</v>
      </c>
      <c r="S97" s="265" t="str">
        <f t="shared" si="6"/>
        <v>Inviable Sanitariamente</v>
      </c>
      <c r="T97" s="81"/>
    </row>
    <row r="98" spans="1:20" s="77" customFormat="1" ht="32.1" customHeight="1">
      <c r="A98" s="463" t="s">
        <v>3532</v>
      </c>
      <c r="B98" s="443" t="s">
        <v>1589</v>
      </c>
      <c r="C98" s="445" t="s">
        <v>1590</v>
      </c>
      <c r="D98" s="263">
        <v>500</v>
      </c>
      <c r="E98" s="281">
        <v>31.6</v>
      </c>
      <c r="F98" s="281"/>
      <c r="G98" s="281"/>
      <c r="H98" s="281"/>
      <c r="I98" s="281">
        <v>0</v>
      </c>
      <c r="J98" s="281">
        <v>0</v>
      </c>
      <c r="K98" s="281"/>
      <c r="L98" s="281"/>
      <c r="M98" s="281"/>
      <c r="N98" s="281"/>
      <c r="O98" s="281">
        <v>0</v>
      </c>
      <c r="P98" s="281"/>
      <c r="Q98" s="477">
        <f t="shared" si="7"/>
        <v>7.9</v>
      </c>
      <c r="R98" s="242" t="str">
        <f t="shared" si="5"/>
        <v>NO</v>
      </c>
      <c r="S98" s="265" t="str">
        <f t="shared" si="6"/>
        <v>Bajo</v>
      </c>
      <c r="T98" s="81"/>
    </row>
    <row r="99" spans="1:20" s="77" customFormat="1" ht="32.1" customHeight="1">
      <c r="A99" s="463" t="s">
        <v>3532</v>
      </c>
      <c r="B99" s="443" t="s">
        <v>1591</v>
      </c>
      <c r="C99" s="445" t="s">
        <v>1592</v>
      </c>
      <c r="D99" s="263">
        <v>70</v>
      </c>
      <c r="E99" s="281"/>
      <c r="F99" s="281"/>
      <c r="G99" s="281"/>
      <c r="H99" s="281">
        <v>96.4</v>
      </c>
      <c r="I99" s="281"/>
      <c r="J99" s="281">
        <v>96.4</v>
      </c>
      <c r="K99" s="281"/>
      <c r="L99" s="281"/>
      <c r="M99" s="281"/>
      <c r="N99" s="281"/>
      <c r="O99" s="281"/>
      <c r="P99" s="281"/>
      <c r="Q99" s="477">
        <f t="shared" si="7"/>
        <v>96.4</v>
      </c>
      <c r="R99" s="242" t="str">
        <f t="shared" si="5"/>
        <v>NO</v>
      </c>
      <c r="S99" s="265" t="str">
        <f t="shared" si="6"/>
        <v>Inviable Sanitariamente</v>
      </c>
      <c r="T99" s="113"/>
    </row>
    <row r="100" spans="1:20" s="77" customFormat="1" ht="32.1" customHeight="1">
      <c r="A100" s="463" t="s">
        <v>3532</v>
      </c>
      <c r="B100" s="443" t="s">
        <v>1593</v>
      </c>
      <c r="C100" s="445" t="s">
        <v>1594</v>
      </c>
      <c r="D100" s="233">
        <v>54</v>
      </c>
      <c r="E100" s="281"/>
      <c r="F100" s="281"/>
      <c r="G100" s="281"/>
      <c r="H100" s="281">
        <v>96.4</v>
      </c>
      <c r="I100" s="281"/>
      <c r="J100" s="281">
        <v>96.4</v>
      </c>
      <c r="K100" s="281"/>
      <c r="L100" s="281"/>
      <c r="M100" s="281"/>
      <c r="N100" s="281"/>
      <c r="O100" s="281"/>
      <c r="P100" s="281"/>
      <c r="Q100" s="477">
        <f t="shared" si="7"/>
        <v>96.4</v>
      </c>
      <c r="R100" s="242" t="str">
        <f t="shared" si="5"/>
        <v>NO</v>
      </c>
      <c r="S100" s="265" t="str">
        <f t="shared" si="6"/>
        <v>Inviable Sanitariamente</v>
      </c>
      <c r="T100" s="81"/>
    </row>
    <row r="101" spans="1:20" s="77" customFormat="1" ht="32.1" customHeight="1">
      <c r="A101" s="463" t="s">
        <v>3532</v>
      </c>
      <c r="B101" s="443" t="s">
        <v>1595</v>
      </c>
      <c r="C101" s="445" t="s">
        <v>1596</v>
      </c>
      <c r="D101" s="233">
        <v>31</v>
      </c>
      <c r="E101" s="281"/>
      <c r="F101" s="281"/>
      <c r="G101" s="281"/>
      <c r="H101" s="281">
        <v>96.4</v>
      </c>
      <c r="I101" s="281"/>
      <c r="J101" s="281">
        <v>96.4</v>
      </c>
      <c r="K101" s="281"/>
      <c r="L101" s="281"/>
      <c r="M101" s="281"/>
      <c r="N101" s="281"/>
      <c r="O101" s="281"/>
      <c r="P101" s="281"/>
      <c r="Q101" s="477">
        <f t="shared" si="7"/>
        <v>96.4</v>
      </c>
      <c r="R101" s="242" t="str">
        <f t="shared" si="5"/>
        <v>NO</v>
      </c>
      <c r="S101" s="265" t="str">
        <f t="shared" si="6"/>
        <v>Inviable Sanitariamente</v>
      </c>
      <c r="T101" s="81"/>
    </row>
    <row r="102" spans="1:20" s="77" customFormat="1" ht="32.1" customHeight="1">
      <c r="A102" s="463" t="s">
        <v>3532</v>
      </c>
      <c r="B102" s="443" t="s">
        <v>717</v>
      </c>
      <c r="C102" s="445" t="s">
        <v>1597</v>
      </c>
      <c r="D102" s="233">
        <v>97</v>
      </c>
      <c r="E102" s="281"/>
      <c r="F102" s="281"/>
      <c r="G102" s="281"/>
      <c r="H102" s="281">
        <v>96.4</v>
      </c>
      <c r="I102" s="281"/>
      <c r="J102" s="281">
        <v>96.4</v>
      </c>
      <c r="K102" s="281"/>
      <c r="L102" s="281"/>
      <c r="M102" s="281"/>
      <c r="N102" s="281"/>
      <c r="O102" s="281"/>
      <c r="P102" s="281"/>
      <c r="Q102" s="477">
        <f t="shared" si="7"/>
        <v>96.4</v>
      </c>
      <c r="R102" s="242" t="str">
        <f t="shared" si="5"/>
        <v>NO</v>
      </c>
      <c r="S102" s="265" t="str">
        <f t="shared" si="6"/>
        <v>Inviable Sanitariamente</v>
      </c>
      <c r="T102" s="81"/>
    </row>
    <row r="103" spans="1:20" s="77" customFormat="1" ht="32.1" customHeight="1">
      <c r="A103" s="463" t="s">
        <v>3532</v>
      </c>
      <c r="B103" s="443" t="s">
        <v>1598</v>
      </c>
      <c r="C103" s="445" t="s">
        <v>1599</v>
      </c>
      <c r="D103" s="233">
        <v>45</v>
      </c>
      <c r="E103" s="281"/>
      <c r="F103" s="281"/>
      <c r="G103" s="281"/>
      <c r="H103" s="281">
        <v>96.4</v>
      </c>
      <c r="I103" s="281"/>
      <c r="J103" s="281">
        <v>96.4</v>
      </c>
      <c r="K103" s="281"/>
      <c r="L103" s="281"/>
      <c r="M103" s="281"/>
      <c r="N103" s="281"/>
      <c r="O103" s="281"/>
      <c r="P103" s="281"/>
      <c r="Q103" s="477">
        <f t="shared" si="7"/>
        <v>96.4</v>
      </c>
      <c r="R103" s="242" t="str">
        <f t="shared" si="5"/>
        <v>NO</v>
      </c>
      <c r="S103" s="265" t="str">
        <f t="shared" si="6"/>
        <v>Inviable Sanitariamente</v>
      </c>
      <c r="T103" s="81"/>
    </row>
    <row r="104" spans="1:20" s="77" customFormat="1" ht="32.1" customHeight="1">
      <c r="A104" s="463" t="s">
        <v>3532</v>
      </c>
      <c r="B104" s="443" t="s">
        <v>1600</v>
      </c>
      <c r="C104" s="445" t="s">
        <v>1601</v>
      </c>
      <c r="D104" s="233">
        <v>70</v>
      </c>
      <c r="E104" s="281"/>
      <c r="F104" s="281"/>
      <c r="G104" s="281"/>
      <c r="H104" s="281">
        <v>96.4</v>
      </c>
      <c r="I104" s="281"/>
      <c r="J104" s="281">
        <v>96.4</v>
      </c>
      <c r="K104" s="281"/>
      <c r="L104" s="281"/>
      <c r="M104" s="281"/>
      <c r="N104" s="281"/>
      <c r="O104" s="281"/>
      <c r="P104" s="281"/>
      <c r="Q104" s="477">
        <f t="shared" si="7"/>
        <v>96.4</v>
      </c>
      <c r="R104" s="242" t="str">
        <f t="shared" ref="R104:R139" si="8">IF(Q104&lt;5,"SI","NO")</f>
        <v>NO</v>
      </c>
      <c r="S104" s="265" t="str">
        <f t="shared" si="6"/>
        <v>Inviable Sanitariamente</v>
      </c>
      <c r="T104" s="81"/>
    </row>
    <row r="105" spans="1:20" s="77" customFormat="1" ht="32.1" customHeight="1">
      <c r="A105" s="463" t="s">
        <v>3532</v>
      </c>
      <c r="B105" s="443" t="s">
        <v>1591</v>
      </c>
      <c r="C105" s="445" t="s">
        <v>1602</v>
      </c>
      <c r="D105" s="233">
        <v>109</v>
      </c>
      <c r="E105" s="281"/>
      <c r="F105" s="281"/>
      <c r="G105" s="281"/>
      <c r="H105" s="281">
        <v>96.4</v>
      </c>
      <c r="I105" s="281"/>
      <c r="J105" s="281">
        <v>96.4</v>
      </c>
      <c r="K105" s="281"/>
      <c r="L105" s="281"/>
      <c r="M105" s="281"/>
      <c r="N105" s="281"/>
      <c r="O105" s="281"/>
      <c r="P105" s="281"/>
      <c r="Q105" s="477">
        <f t="shared" si="7"/>
        <v>96.4</v>
      </c>
      <c r="R105" s="242" t="str">
        <f t="shared" si="8"/>
        <v>NO</v>
      </c>
      <c r="S105" s="265" t="str">
        <f t="shared" si="6"/>
        <v>Inviable Sanitariamente</v>
      </c>
      <c r="T105" s="81"/>
    </row>
    <row r="106" spans="1:20" s="77" customFormat="1" ht="32.1" customHeight="1">
      <c r="A106" s="463" t="s">
        <v>3532</v>
      </c>
      <c r="B106" s="443" t="s">
        <v>93</v>
      </c>
      <c r="C106" s="445" t="s">
        <v>1603</v>
      </c>
      <c r="D106" s="233">
        <v>22</v>
      </c>
      <c r="E106" s="281"/>
      <c r="F106" s="281"/>
      <c r="G106" s="281"/>
      <c r="H106" s="281">
        <v>96.4</v>
      </c>
      <c r="I106" s="281"/>
      <c r="J106" s="281">
        <v>96.4</v>
      </c>
      <c r="K106" s="281"/>
      <c r="L106" s="281"/>
      <c r="M106" s="281"/>
      <c r="N106" s="281"/>
      <c r="O106" s="281"/>
      <c r="P106" s="281"/>
      <c r="Q106" s="477">
        <f t="shared" si="7"/>
        <v>96.4</v>
      </c>
      <c r="R106" s="242" t="str">
        <f t="shared" si="8"/>
        <v>NO</v>
      </c>
      <c r="S106" s="265" t="str">
        <f t="shared" si="6"/>
        <v>Inviable Sanitariamente</v>
      </c>
      <c r="T106" s="81"/>
    </row>
    <row r="107" spans="1:20" s="77" customFormat="1" ht="32.1" customHeight="1">
      <c r="A107" s="463" t="s">
        <v>3532</v>
      </c>
      <c r="B107" s="443" t="s">
        <v>1595</v>
      </c>
      <c r="C107" s="445" t="s">
        <v>1604</v>
      </c>
      <c r="D107" s="263">
        <v>52</v>
      </c>
      <c r="E107" s="281"/>
      <c r="F107" s="281"/>
      <c r="G107" s="281"/>
      <c r="H107" s="281"/>
      <c r="I107" s="281">
        <v>96.4</v>
      </c>
      <c r="J107" s="281">
        <v>96.4</v>
      </c>
      <c r="K107" s="281"/>
      <c r="L107" s="281"/>
      <c r="M107" s="281"/>
      <c r="N107" s="281"/>
      <c r="O107" s="281"/>
      <c r="P107" s="281"/>
      <c r="Q107" s="477">
        <f t="shared" si="7"/>
        <v>96.4</v>
      </c>
      <c r="R107" s="242" t="str">
        <f t="shared" si="8"/>
        <v>NO</v>
      </c>
      <c r="S107" s="265" t="str">
        <f t="shared" si="6"/>
        <v>Inviable Sanitariamente</v>
      </c>
      <c r="T107" s="81"/>
    </row>
    <row r="108" spans="1:20" s="77" customFormat="1" ht="32.1" customHeight="1">
      <c r="A108" s="463" t="s">
        <v>3532</v>
      </c>
      <c r="B108" s="443" t="s">
        <v>95</v>
      </c>
      <c r="C108" s="445" t="s">
        <v>1605</v>
      </c>
      <c r="D108" s="263">
        <v>30</v>
      </c>
      <c r="E108" s="281"/>
      <c r="F108" s="281"/>
      <c r="G108" s="281"/>
      <c r="H108" s="281"/>
      <c r="I108" s="281">
        <v>96.4</v>
      </c>
      <c r="J108" s="281">
        <v>96.4</v>
      </c>
      <c r="K108" s="281"/>
      <c r="L108" s="281"/>
      <c r="M108" s="281"/>
      <c r="N108" s="281"/>
      <c r="O108" s="281"/>
      <c r="P108" s="281"/>
      <c r="Q108" s="477">
        <f t="shared" si="7"/>
        <v>96.4</v>
      </c>
      <c r="R108" s="242" t="str">
        <f t="shared" si="8"/>
        <v>NO</v>
      </c>
      <c r="S108" s="265" t="str">
        <f t="shared" si="6"/>
        <v>Inviable Sanitariamente</v>
      </c>
      <c r="T108" s="81"/>
    </row>
    <row r="109" spans="1:20" s="117" customFormat="1" ht="32.1" customHeight="1">
      <c r="A109" s="354" t="s">
        <v>158</v>
      </c>
      <c r="B109" s="230" t="s">
        <v>1606</v>
      </c>
      <c r="C109" s="431" t="s">
        <v>1607</v>
      </c>
      <c r="D109" s="360">
        <v>74</v>
      </c>
      <c r="E109" s="491"/>
      <c r="F109" s="491"/>
      <c r="G109" s="491">
        <v>96.3</v>
      </c>
      <c r="H109" s="491"/>
      <c r="I109" s="491"/>
      <c r="J109" s="491"/>
      <c r="K109" s="491">
        <v>97.5</v>
      </c>
      <c r="L109" s="491"/>
      <c r="M109" s="491"/>
      <c r="N109" s="491"/>
      <c r="O109" s="491"/>
      <c r="P109" s="491"/>
      <c r="Q109" s="477">
        <f t="shared" si="7"/>
        <v>96.9</v>
      </c>
      <c r="R109" s="242" t="str">
        <f t="shared" si="8"/>
        <v>NO</v>
      </c>
      <c r="S109" s="265" t="str">
        <f t="shared" si="6"/>
        <v>Inviable Sanitariamente</v>
      </c>
      <c r="T109" s="116"/>
    </row>
    <row r="110" spans="1:20" s="117" customFormat="1" ht="32.1" customHeight="1">
      <c r="A110" s="354" t="s">
        <v>158</v>
      </c>
      <c r="B110" s="230" t="s">
        <v>0</v>
      </c>
      <c r="C110" s="431" t="s">
        <v>1608</v>
      </c>
      <c r="D110" s="361">
        <v>12</v>
      </c>
      <c r="E110" s="491"/>
      <c r="F110" s="491"/>
      <c r="G110" s="491"/>
      <c r="H110" s="491">
        <v>100</v>
      </c>
      <c r="I110" s="491"/>
      <c r="J110" s="491"/>
      <c r="K110" s="491">
        <v>97.5</v>
      </c>
      <c r="L110" s="491"/>
      <c r="M110" s="491"/>
      <c r="N110" s="491"/>
      <c r="O110" s="491"/>
      <c r="P110" s="491"/>
      <c r="Q110" s="477">
        <f t="shared" si="7"/>
        <v>98.75</v>
      </c>
      <c r="R110" s="242" t="str">
        <f t="shared" si="8"/>
        <v>NO</v>
      </c>
      <c r="S110" s="265" t="str">
        <f t="shared" si="6"/>
        <v>Inviable Sanitariamente</v>
      </c>
      <c r="T110" s="116"/>
    </row>
    <row r="111" spans="1:20" s="117" customFormat="1" ht="32.1" customHeight="1">
      <c r="A111" s="354" t="s">
        <v>158</v>
      </c>
      <c r="B111" s="230" t="s">
        <v>1609</v>
      </c>
      <c r="C111" s="431" t="s">
        <v>1610</v>
      </c>
      <c r="D111" s="361">
        <v>38</v>
      </c>
      <c r="E111" s="491"/>
      <c r="F111" s="491"/>
      <c r="G111" s="491"/>
      <c r="H111" s="491">
        <v>96.3</v>
      </c>
      <c r="I111" s="491"/>
      <c r="J111" s="491"/>
      <c r="K111" s="491">
        <v>97.5</v>
      </c>
      <c r="L111" s="491"/>
      <c r="M111" s="491"/>
      <c r="N111" s="491"/>
      <c r="O111" s="491"/>
      <c r="P111" s="491"/>
      <c r="Q111" s="477">
        <f t="shared" si="7"/>
        <v>96.9</v>
      </c>
      <c r="R111" s="242" t="str">
        <f t="shared" si="8"/>
        <v>NO</v>
      </c>
      <c r="S111" s="265" t="str">
        <f t="shared" si="6"/>
        <v>Inviable Sanitariamente</v>
      </c>
      <c r="T111" s="116"/>
    </row>
    <row r="112" spans="1:20" s="117" customFormat="1" ht="32.1" customHeight="1">
      <c r="A112" s="354" t="s">
        <v>158</v>
      </c>
      <c r="B112" s="230" t="s">
        <v>1611</v>
      </c>
      <c r="C112" s="431" t="s">
        <v>1612</v>
      </c>
      <c r="D112" s="360">
        <v>26</v>
      </c>
      <c r="E112" s="491"/>
      <c r="F112" s="491"/>
      <c r="G112" s="491"/>
      <c r="H112" s="491"/>
      <c r="I112" s="491">
        <v>0</v>
      </c>
      <c r="J112" s="491"/>
      <c r="K112" s="491"/>
      <c r="L112" s="491"/>
      <c r="M112" s="491">
        <v>0</v>
      </c>
      <c r="N112" s="491"/>
      <c r="O112" s="491"/>
      <c r="P112" s="491"/>
      <c r="Q112" s="477">
        <f t="shared" si="7"/>
        <v>0</v>
      </c>
      <c r="R112" s="242" t="str">
        <f t="shared" si="8"/>
        <v>SI</v>
      </c>
      <c r="S112" s="265" t="str">
        <f t="shared" si="6"/>
        <v>Sin Riesgo</v>
      </c>
      <c r="T112" s="116"/>
    </row>
    <row r="113" spans="1:20" s="117" customFormat="1" ht="32.1" customHeight="1">
      <c r="A113" s="354" t="s">
        <v>158</v>
      </c>
      <c r="B113" s="230" t="s">
        <v>1613</v>
      </c>
      <c r="C113" s="431" t="s">
        <v>1614</v>
      </c>
      <c r="D113" s="360">
        <v>48</v>
      </c>
      <c r="E113" s="491"/>
      <c r="F113" s="491"/>
      <c r="G113" s="486"/>
      <c r="H113" s="491"/>
      <c r="I113" s="491"/>
      <c r="J113" s="491">
        <v>0</v>
      </c>
      <c r="K113" s="491"/>
      <c r="L113" s="491"/>
      <c r="M113" s="491"/>
      <c r="N113" s="491">
        <v>0</v>
      </c>
      <c r="O113" s="491"/>
      <c r="P113" s="491"/>
      <c r="Q113" s="477">
        <f t="shared" si="7"/>
        <v>0</v>
      </c>
      <c r="R113" s="242" t="str">
        <f t="shared" si="8"/>
        <v>SI</v>
      </c>
      <c r="S113" s="265" t="str">
        <f t="shared" si="6"/>
        <v>Sin Riesgo</v>
      </c>
      <c r="T113" s="116"/>
    </row>
    <row r="114" spans="1:20" s="117" customFormat="1" ht="32.1" customHeight="1">
      <c r="A114" s="354" t="s">
        <v>158</v>
      </c>
      <c r="B114" s="230" t="s">
        <v>1135</v>
      </c>
      <c r="C114" s="431" t="s">
        <v>1615</v>
      </c>
      <c r="D114" s="362">
        <v>46</v>
      </c>
      <c r="E114" s="491"/>
      <c r="F114" s="491"/>
      <c r="G114" s="491"/>
      <c r="H114" s="491"/>
      <c r="I114" s="491">
        <v>0</v>
      </c>
      <c r="J114" s="491"/>
      <c r="K114" s="491"/>
      <c r="L114" s="491"/>
      <c r="M114" s="491"/>
      <c r="N114" s="491"/>
      <c r="O114" s="491">
        <v>0</v>
      </c>
      <c r="P114" s="491"/>
      <c r="Q114" s="477">
        <f t="shared" si="7"/>
        <v>0</v>
      </c>
      <c r="R114" s="242" t="str">
        <f t="shared" si="8"/>
        <v>SI</v>
      </c>
      <c r="S114" s="265" t="str">
        <f t="shared" si="6"/>
        <v>Sin Riesgo</v>
      </c>
      <c r="T114" s="116"/>
    </row>
    <row r="115" spans="1:20" s="117" customFormat="1" ht="32.1" customHeight="1">
      <c r="A115" s="354" t="s">
        <v>158</v>
      </c>
      <c r="B115" s="230" t="s">
        <v>780</v>
      </c>
      <c r="C115" s="431" t="s">
        <v>1616</v>
      </c>
      <c r="D115" s="360">
        <v>82</v>
      </c>
      <c r="E115" s="491"/>
      <c r="F115" s="491"/>
      <c r="G115" s="491"/>
      <c r="H115" s="491"/>
      <c r="I115" s="491">
        <v>0</v>
      </c>
      <c r="J115" s="491"/>
      <c r="K115" s="491"/>
      <c r="L115" s="491"/>
      <c r="M115" s="491"/>
      <c r="N115" s="491"/>
      <c r="O115" s="491">
        <v>0</v>
      </c>
      <c r="P115" s="491"/>
      <c r="Q115" s="477">
        <f t="shared" si="7"/>
        <v>0</v>
      </c>
      <c r="R115" s="242" t="str">
        <f t="shared" si="8"/>
        <v>SI</v>
      </c>
      <c r="S115" s="265" t="str">
        <f t="shared" si="6"/>
        <v>Sin Riesgo</v>
      </c>
      <c r="T115" s="116"/>
    </row>
    <row r="116" spans="1:20" s="117" customFormat="1" ht="32.1" customHeight="1">
      <c r="A116" s="354" t="s">
        <v>158</v>
      </c>
      <c r="B116" s="262" t="s">
        <v>510</v>
      </c>
      <c r="C116" s="364" t="s">
        <v>1617</v>
      </c>
      <c r="D116" s="360">
        <v>15</v>
      </c>
      <c r="E116" s="491"/>
      <c r="F116" s="491"/>
      <c r="G116" s="491"/>
      <c r="H116" s="491"/>
      <c r="I116" s="491">
        <v>0</v>
      </c>
      <c r="J116" s="491"/>
      <c r="K116" s="491"/>
      <c r="L116" s="491"/>
      <c r="M116" s="491">
        <v>0</v>
      </c>
      <c r="N116" s="491"/>
      <c r="O116" s="491"/>
      <c r="P116" s="491"/>
      <c r="Q116" s="477">
        <f t="shared" si="7"/>
        <v>0</v>
      </c>
      <c r="R116" s="242" t="str">
        <f t="shared" si="8"/>
        <v>SI</v>
      </c>
      <c r="S116" s="265" t="str">
        <f t="shared" si="6"/>
        <v>Sin Riesgo</v>
      </c>
      <c r="T116" s="116"/>
    </row>
    <row r="117" spans="1:20" s="117" customFormat="1" ht="32.1" customHeight="1">
      <c r="A117" s="354" t="s">
        <v>158</v>
      </c>
      <c r="B117" s="262" t="s">
        <v>1619</v>
      </c>
      <c r="C117" s="364" t="s">
        <v>1620</v>
      </c>
      <c r="D117" s="360">
        <v>30</v>
      </c>
      <c r="E117" s="491"/>
      <c r="F117" s="491"/>
      <c r="G117" s="491"/>
      <c r="H117" s="491"/>
      <c r="I117" s="491">
        <v>0</v>
      </c>
      <c r="J117" s="491"/>
      <c r="K117" s="491"/>
      <c r="L117" s="491">
        <v>0</v>
      </c>
      <c r="M117" s="491"/>
      <c r="N117" s="491"/>
      <c r="O117" s="491"/>
      <c r="P117" s="491"/>
      <c r="Q117" s="477">
        <f t="shared" si="7"/>
        <v>0</v>
      </c>
      <c r="R117" s="242" t="str">
        <f t="shared" si="8"/>
        <v>SI</v>
      </c>
      <c r="S117" s="265" t="str">
        <f t="shared" si="6"/>
        <v>Sin Riesgo</v>
      </c>
      <c r="T117" s="116"/>
    </row>
    <row r="118" spans="1:20" s="117" customFormat="1" ht="32.1" customHeight="1">
      <c r="A118" s="354" t="s">
        <v>158</v>
      </c>
      <c r="B118" s="262" t="s">
        <v>1621</v>
      </c>
      <c r="C118" s="364" t="s">
        <v>1622</v>
      </c>
      <c r="D118" s="363">
        <v>32</v>
      </c>
      <c r="E118" s="491"/>
      <c r="F118" s="491"/>
      <c r="G118" s="491"/>
      <c r="H118" s="491"/>
      <c r="I118" s="491"/>
      <c r="J118" s="491">
        <v>0</v>
      </c>
      <c r="K118" s="491"/>
      <c r="L118" s="491"/>
      <c r="M118" s="491"/>
      <c r="N118" s="491"/>
      <c r="O118" s="491">
        <v>0</v>
      </c>
      <c r="P118" s="491"/>
      <c r="Q118" s="477">
        <f t="shared" si="7"/>
        <v>0</v>
      </c>
      <c r="R118" s="242" t="str">
        <f t="shared" si="8"/>
        <v>SI</v>
      </c>
      <c r="S118" s="265" t="str">
        <f t="shared" si="6"/>
        <v>Sin Riesgo</v>
      </c>
      <c r="T118" s="116"/>
    </row>
    <row r="119" spans="1:20" s="117" customFormat="1" ht="32.1" customHeight="1">
      <c r="A119" s="354" t="s">
        <v>158</v>
      </c>
      <c r="B119" s="262" t="s">
        <v>1623</v>
      </c>
      <c r="C119" s="364" t="s">
        <v>1624</v>
      </c>
      <c r="D119" s="362">
        <v>17</v>
      </c>
      <c r="E119" s="491"/>
      <c r="F119" s="491"/>
      <c r="G119" s="491"/>
      <c r="H119" s="491">
        <v>0</v>
      </c>
      <c r="I119" s="491"/>
      <c r="J119" s="491"/>
      <c r="K119" s="491"/>
      <c r="L119" s="491"/>
      <c r="M119" s="491"/>
      <c r="N119" s="491"/>
      <c r="O119" s="491">
        <v>0</v>
      </c>
      <c r="P119" s="491"/>
      <c r="Q119" s="477">
        <f t="shared" si="7"/>
        <v>0</v>
      </c>
      <c r="R119" s="242" t="str">
        <f t="shared" si="8"/>
        <v>SI</v>
      </c>
      <c r="S119" s="265" t="str">
        <f t="shared" si="6"/>
        <v>Sin Riesgo</v>
      </c>
      <c r="T119" s="116"/>
    </row>
    <row r="120" spans="1:20" s="117" customFormat="1" ht="32.1" customHeight="1">
      <c r="A120" s="461" t="s">
        <v>158</v>
      </c>
      <c r="B120" s="470" t="s">
        <v>4156</v>
      </c>
      <c r="C120" s="465" t="s">
        <v>1771</v>
      </c>
      <c r="D120" s="233">
        <v>32</v>
      </c>
      <c r="E120" s="281"/>
      <c r="F120" s="281"/>
      <c r="G120" s="281"/>
      <c r="H120" s="281"/>
      <c r="I120" s="281"/>
      <c r="J120" s="281">
        <v>0</v>
      </c>
      <c r="K120" s="281"/>
      <c r="L120" s="281"/>
      <c r="M120" s="281"/>
      <c r="N120" s="281">
        <v>0</v>
      </c>
      <c r="O120" s="281"/>
      <c r="P120" s="281"/>
      <c r="Q120" s="482">
        <f t="shared" si="7"/>
        <v>0</v>
      </c>
      <c r="R120" s="242" t="str">
        <f t="shared" si="8"/>
        <v>SI</v>
      </c>
      <c r="S120" s="265" t="str">
        <f t="shared" si="6"/>
        <v>Sin Riesgo</v>
      </c>
      <c r="T120" s="116"/>
    </row>
    <row r="121" spans="1:20" s="117" customFormat="1" ht="32.1" customHeight="1">
      <c r="A121" s="354" t="s">
        <v>158</v>
      </c>
      <c r="B121" s="306" t="s">
        <v>4039</v>
      </c>
      <c r="C121" s="433" t="s">
        <v>4040</v>
      </c>
      <c r="D121" s="335">
        <v>37</v>
      </c>
      <c r="E121" s="348"/>
      <c r="F121" s="348"/>
      <c r="G121" s="348"/>
      <c r="H121" s="348">
        <v>0</v>
      </c>
      <c r="I121" s="348"/>
      <c r="J121" s="348"/>
      <c r="K121" s="348"/>
      <c r="L121" s="348"/>
      <c r="M121" s="348">
        <v>0</v>
      </c>
      <c r="N121" s="348"/>
      <c r="O121" s="348"/>
      <c r="P121" s="348"/>
      <c r="Q121" s="477">
        <f t="shared" ref="Q121:Q128" si="9">AVERAGE(E121:P121)</f>
        <v>0</v>
      </c>
      <c r="R121" s="242" t="str">
        <f t="shared" ref="R121:R128" si="10">IF(Q121&lt;5,"SI","NO")</f>
        <v>SI</v>
      </c>
      <c r="S121" s="265" t="str">
        <f t="shared" ref="S121:S128" si="11">IF(Q121&lt;5,"Sin Riesgo",IF(Q121 &lt;=14,"Bajo",IF(Q121&lt;=35,"Medio",IF(Q121&lt;=80,"Alto","Inviable Sanitariamente"))))</f>
        <v>Sin Riesgo</v>
      </c>
      <c r="T121" s="116"/>
    </row>
    <row r="122" spans="1:20" s="117" customFormat="1" ht="32.1" customHeight="1">
      <c r="A122" s="354" t="s">
        <v>158</v>
      </c>
      <c r="B122" s="306" t="s">
        <v>4041</v>
      </c>
      <c r="C122" s="433" t="s">
        <v>4042</v>
      </c>
      <c r="D122" s="314">
        <v>7</v>
      </c>
      <c r="E122" s="348"/>
      <c r="F122" s="348"/>
      <c r="G122" s="348"/>
      <c r="H122" s="348"/>
      <c r="I122" s="348"/>
      <c r="J122" s="348">
        <v>0</v>
      </c>
      <c r="K122" s="348"/>
      <c r="L122" s="348">
        <v>0</v>
      </c>
      <c r="M122" s="348"/>
      <c r="N122" s="348"/>
      <c r="O122" s="348"/>
      <c r="P122" s="348"/>
      <c r="Q122" s="477">
        <f t="shared" si="9"/>
        <v>0</v>
      </c>
      <c r="R122" s="242" t="str">
        <f t="shared" si="10"/>
        <v>SI</v>
      </c>
      <c r="S122" s="265" t="str">
        <f t="shared" si="11"/>
        <v>Sin Riesgo</v>
      </c>
      <c r="T122" s="116"/>
    </row>
    <row r="123" spans="1:20" s="117" customFormat="1" ht="32.1" customHeight="1">
      <c r="A123" s="354" t="s">
        <v>158</v>
      </c>
      <c r="B123" s="306" t="s">
        <v>4043</v>
      </c>
      <c r="C123" s="434" t="s">
        <v>4044</v>
      </c>
      <c r="D123" s="335">
        <v>30</v>
      </c>
      <c r="E123" s="348"/>
      <c r="F123" s="348"/>
      <c r="G123" s="348"/>
      <c r="H123" s="348"/>
      <c r="I123" s="348">
        <v>96.3</v>
      </c>
      <c r="J123" s="348"/>
      <c r="K123" s="348"/>
      <c r="L123" s="348"/>
      <c r="M123" s="348"/>
      <c r="N123" s="348">
        <v>96.3</v>
      </c>
      <c r="O123" s="348"/>
      <c r="P123" s="348"/>
      <c r="Q123" s="477">
        <f t="shared" si="9"/>
        <v>96.3</v>
      </c>
      <c r="R123" s="242" t="str">
        <f t="shared" si="10"/>
        <v>NO</v>
      </c>
      <c r="S123" s="265" t="str">
        <f t="shared" si="11"/>
        <v>Inviable Sanitariamente</v>
      </c>
      <c r="T123" s="116"/>
    </row>
    <row r="124" spans="1:20" s="117" customFormat="1" ht="32.1" customHeight="1">
      <c r="A124" s="354" t="s">
        <v>158</v>
      </c>
      <c r="B124" s="306" t="s">
        <v>4045</v>
      </c>
      <c r="C124" s="435" t="s">
        <v>4046</v>
      </c>
      <c r="D124" s="335">
        <v>43</v>
      </c>
      <c r="E124" s="348"/>
      <c r="F124" s="348"/>
      <c r="G124" s="348">
        <v>96.3</v>
      </c>
      <c r="H124" s="348"/>
      <c r="I124" s="348"/>
      <c r="J124" s="348"/>
      <c r="K124" s="348"/>
      <c r="L124" s="348"/>
      <c r="M124" s="348"/>
      <c r="N124" s="348">
        <v>96.3</v>
      </c>
      <c r="O124" s="348"/>
      <c r="P124" s="348"/>
      <c r="Q124" s="477">
        <f t="shared" si="9"/>
        <v>96.3</v>
      </c>
      <c r="R124" s="242" t="str">
        <f t="shared" si="10"/>
        <v>NO</v>
      </c>
      <c r="S124" s="265" t="str">
        <f t="shared" si="11"/>
        <v>Inviable Sanitariamente</v>
      </c>
      <c r="T124" s="116"/>
    </row>
    <row r="125" spans="1:20" s="117" customFormat="1" ht="32.1" customHeight="1">
      <c r="A125" s="354" t="s">
        <v>158</v>
      </c>
      <c r="B125" s="306" t="s">
        <v>1968</v>
      </c>
      <c r="C125" s="436" t="s">
        <v>4047</v>
      </c>
      <c r="D125" s="335">
        <v>35</v>
      </c>
      <c r="E125" s="348"/>
      <c r="F125" s="348"/>
      <c r="G125" s="348">
        <v>96.37</v>
      </c>
      <c r="H125" s="348"/>
      <c r="I125" s="348"/>
      <c r="J125" s="348"/>
      <c r="K125" s="348">
        <v>96.3</v>
      </c>
      <c r="L125" s="348"/>
      <c r="M125" s="348"/>
      <c r="N125" s="348"/>
      <c r="O125" s="348"/>
      <c r="P125" s="348"/>
      <c r="Q125" s="477">
        <f t="shared" si="9"/>
        <v>96.335000000000008</v>
      </c>
      <c r="R125" s="242" t="str">
        <f t="shared" si="10"/>
        <v>NO</v>
      </c>
      <c r="S125" s="265" t="str">
        <f t="shared" si="11"/>
        <v>Inviable Sanitariamente</v>
      </c>
      <c r="T125" s="116"/>
    </row>
    <row r="126" spans="1:20" s="117" customFormat="1" ht="32.1" customHeight="1">
      <c r="A126" s="354" t="s">
        <v>158</v>
      </c>
      <c r="B126" s="306" t="s">
        <v>4043</v>
      </c>
      <c r="C126" s="436" t="s">
        <v>4048</v>
      </c>
      <c r="D126" s="335">
        <v>42</v>
      </c>
      <c r="E126" s="348"/>
      <c r="F126" s="348"/>
      <c r="G126" s="348"/>
      <c r="H126" s="348">
        <v>96.3</v>
      </c>
      <c r="I126" s="486"/>
      <c r="J126" s="348"/>
      <c r="K126" s="348"/>
      <c r="L126" s="348"/>
      <c r="M126" s="348"/>
      <c r="N126" s="348"/>
      <c r="O126" s="348"/>
      <c r="P126" s="348"/>
      <c r="Q126" s="477">
        <f t="shared" si="9"/>
        <v>96.3</v>
      </c>
      <c r="R126" s="242" t="str">
        <f t="shared" si="10"/>
        <v>NO</v>
      </c>
      <c r="S126" s="265" t="str">
        <f t="shared" si="11"/>
        <v>Inviable Sanitariamente</v>
      </c>
      <c r="T126" s="116"/>
    </row>
    <row r="127" spans="1:20" s="117" customFormat="1" ht="32.1" customHeight="1">
      <c r="A127" s="354" t="s">
        <v>158</v>
      </c>
      <c r="B127" s="306" t="s">
        <v>4049</v>
      </c>
      <c r="C127" s="436" t="s">
        <v>4050</v>
      </c>
      <c r="D127" s="335">
        <v>17</v>
      </c>
      <c r="E127" s="348"/>
      <c r="F127" s="348"/>
      <c r="G127" s="348">
        <v>96.3</v>
      </c>
      <c r="H127" s="348"/>
      <c r="I127" s="348"/>
      <c r="J127" s="348"/>
      <c r="K127" s="348"/>
      <c r="L127" s="348">
        <v>96.3</v>
      </c>
      <c r="M127" s="348"/>
      <c r="N127" s="348"/>
      <c r="O127" s="348"/>
      <c r="P127" s="348"/>
      <c r="Q127" s="477">
        <f t="shared" si="9"/>
        <v>96.3</v>
      </c>
      <c r="R127" s="242" t="str">
        <f t="shared" si="10"/>
        <v>NO</v>
      </c>
      <c r="S127" s="265" t="str">
        <f t="shared" si="11"/>
        <v>Inviable Sanitariamente</v>
      </c>
      <c r="T127" s="116"/>
    </row>
    <row r="128" spans="1:20" s="117" customFormat="1" ht="32.1" customHeight="1">
      <c r="A128" s="354" t="s">
        <v>158</v>
      </c>
      <c r="B128" s="433" t="s">
        <v>4051</v>
      </c>
      <c r="C128" s="306" t="s">
        <v>4052</v>
      </c>
      <c r="D128" s="335">
        <v>7</v>
      </c>
      <c r="E128" s="348"/>
      <c r="F128" s="348"/>
      <c r="G128" s="348"/>
      <c r="H128" s="348"/>
      <c r="I128" s="348">
        <v>0</v>
      </c>
      <c r="J128" s="348"/>
      <c r="K128" s="348">
        <v>0</v>
      </c>
      <c r="L128" s="348"/>
      <c r="M128" s="348"/>
      <c r="N128" s="348"/>
      <c r="O128" s="348"/>
      <c r="P128" s="348"/>
      <c r="Q128" s="477">
        <f t="shared" si="9"/>
        <v>0</v>
      </c>
      <c r="R128" s="242" t="str">
        <f t="shared" si="10"/>
        <v>SI</v>
      </c>
      <c r="S128" s="265" t="str">
        <f t="shared" si="11"/>
        <v>Sin Riesgo</v>
      </c>
      <c r="T128" s="116"/>
    </row>
    <row r="129" spans="1:20" s="115" customFormat="1" ht="32.1" customHeight="1">
      <c r="A129" s="354" t="s">
        <v>44</v>
      </c>
      <c r="B129" s="249" t="s">
        <v>1770</v>
      </c>
      <c r="C129" s="431" t="s">
        <v>1625</v>
      </c>
      <c r="D129" s="233">
        <v>110</v>
      </c>
      <c r="E129" s="348"/>
      <c r="F129" s="348"/>
      <c r="G129" s="348"/>
      <c r="H129" s="348"/>
      <c r="I129" s="348"/>
      <c r="J129" s="348">
        <v>53.1</v>
      </c>
      <c r="K129" s="348"/>
      <c r="L129" s="348"/>
      <c r="M129" s="348"/>
      <c r="N129" s="348"/>
      <c r="O129" s="348"/>
      <c r="P129" s="348"/>
      <c r="Q129" s="477">
        <f t="shared" si="7"/>
        <v>53.1</v>
      </c>
      <c r="R129" s="242" t="str">
        <f t="shared" si="8"/>
        <v>NO</v>
      </c>
      <c r="S129" s="265" t="str">
        <f t="shared" si="6"/>
        <v>Alto</v>
      </c>
      <c r="T129" s="114"/>
    </row>
    <row r="130" spans="1:20" s="115" customFormat="1" ht="32.1" customHeight="1">
      <c r="A130" s="354" t="s">
        <v>44</v>
      </c>
      <c r="B130" s="249" t="s">
        <v>1626</v>
      </c>
      <c r="C130" s="431" t="s">
        <v>1627</v>
      </c>
      <c r="D130" s="233">
        <v>51</v>
      </c>
      <c r="E130" s="348"/>
      <c r="F130" s="348"/>
      <c r="G130" s="348"/>
      <c r="H130" s="348"/>
      <c r="I130" s="348">
        <v>97.3</v>
      </c>
      <c r="J130" s="348"/>
      <c r="K130" s="348"/>
      <c r="L130" s="348"/>
      <c r="M130" s="348"/>
      <c r="N130" s="348"/>
      <c r="O130" s="348"/>
      <c r="P130" s="348"/>
      <c r="Q130" s="477">
        <f t="shared" si="7"/>
        <v>97.3</v>
      </c>
      <c r="R130" s="242" t="str">
        <f t="shared" si="8"/>
        <v>NO</v>
      </c>
      <c r="S130" s="265" t="str">
        <f t="shared" si="6"/>
        <v>Inviable Sanitariamente</v>
      </c>
      <c r="T130" s="114"/>
    </row>
    <row r="131" spans="1:20" s="115" customFormat="1" ht="32.1" customHeight="1">
      <c r="A131" s="354" t="s">
        <v>44</v>
      </c>
      <c r="B131" s="249" t="s">
        <v>1628</v>
      </c>
      <c r="C131" s="431" t="s">
        <v>1629</v>
      </c>
      <c r="D131" s="233">
        <v>42</v>
      </c>
      <c r="E131" s="348"/>
      <c r="F131" s="348"/>
      <c r="G131" s="348"/>
      <c r="H131" s="348"/>
      <c r="I131" s="348">
        <v>53.1</v>
      </c>
      <c r="J131" s="348"/>
      <c r="K131" s="348"/>
      <c r="L131" s="348"/>
      <c r="M131" s="348"/>
      <c r="N131" s="348"/>
      <c r="O131" s="348"/>
      <c r="P131" s="348"/>
      <c r="Q131" s="477">
        <f t="shared" si="7"/>
        <v>53.1</v>
      </c>
      <c r="R131" s="242" t="str">
        <f t="shared" si="8"/>
        <v>NO</v>
      </c>
      <c r="S131" s="265" t="str">
        <f t="shared" si="6"/>
        <v>Alto</v>
      </c>
      <c r="T131" s="114"/>
    </row>
    <row r="132" spans="1:20" s="115" customFormat="1" ht="32.1" customHeight="1">
      <c r="A132" s="354" t="s">
        <v>44</v>
      </c>
      <c r="B132" s="249" t="s">
        <v>1630</v>
      </c>
      <c r="C132" s="431" t="s">
        <v>1631</v>
      </c>
      <c r="D132" s="233">
        <v>68</v>
      </c>
      <c r="E132" s="348"/>
      <c r="F132" s="348"/>
      <c r="G132" s="348"/>
      <c r="H132" s="348">
        <v>53.1</v>
      </c>
      <c r="I132" s="348"/>
      <c r="J132" s="348"/>
      <c r="K132" s="348"/>
      <c r="L132" s="348"/>
      <c r="M132" s="348"/>
      <c r="N132" s="348"/>
      <c r="O132" s="348"/>
      <c r="P132" s="348"/>
      <c r="Q132" s="477">
        <f t="shared" si="7"/>
        <v>53.1</v>
      </c>
      <c r="R132" s="242" t="str">
        <f t="shared" si="8"/>
        <v>NO</v>
      </c>
      <c r="S132" s="265" t="str">
        <f t="shared" si="6"/>
        <v>Alto</v>
      </c>
      <c r="T132" s="114"/>
    </row>
    <row r="133" spans="1:20" s="115" customFormat="1" ht="32.1" customHeight="1">
      <c r="A133" s="354" t="s">
        <v>44</v>
      </c>
      <c r="B133" s="249" t="s">
        <v>1632</v>
      </c>
      <c r="C133" s="431" t="s">
        <v>1633</v>
      </c>
      <c r="D133" s="233">
        <v>42</v>
      </c>
      <c r="E133" s="348"/>
      <c r="F133" s="348"/>
      <c r="G133" s="348"/>
      <c r="H133" s="348"/>
      <c r="I133" s="348"/>
      <c r="J133" s="348">
        <v>53.1</v>
      </c>
      <c r="K133" s="348"/>
      <c r="L133" s="348"/>
      <c r="M133" s="348"/>
      <c r="N133" s="348">
        <v>66</v>
      </c>
      <c r="O133" s="348"/>
      <c r="P133" s="348"/>
      <c r="Q133" s="477">
        <f t="shared" si="7"/>
        <v>59.55</v>
      </c>
      <c r="R133" s="242" t="str">
        <f t="shared" si="8"/>
        <v>NO</v>
      </c>
      <c r="S133" s="265" t="str">
        <f t="shared" si="6"/>
        <v>Alto</v>
      </c>
      <c r="T133" s="114"/>
    </row>
    <row r="134" spans="1:20" s="115" customFormat="1" ht="32.1" customHeight="1">
      <c r="A134" s="354" t="s">
        <v>44</v>
      </c>
      <c r="B134" s="249" t="s">
        <v>1207</v>
      </c>
      <c r="C134" s="431" t="s">
        <v>1634</v>
      </c>
      <c r="D134" s="233">
        <v>88</v>
      </c>
      <c r="E134" s="348"/>
      <c r="F134" s="348">
        <v>0</v>
      </c>
      <c r="G134" s="348"/>
      <c r="H134" s="348"/>
      <c r="I134" s="348"/>
      <c r="J134" s="348"/>
      <c r="K134" s="348"/>
      <c r="L134" s="348"/>
      <c r="M134" s="348"/>
      <c r="N134" s="348"/>
      <c r="O134" s="348"/>
      <c r="P134" s="348"/>
      <c r="Q134" s="477">
        <f t="shared" si="7"/>
        <v>0</v>
      </c>
      <c r="R134" s="242" t="str">
        <f t="shared" si="8"/>
        <v>SI</v>
      </c>
      <c r="S134" s="265" t="str">
        <f t="shared" si="6"/>
        <v>Sin Riesgo</v>
      </c>
      <c r="T134" s="114"/>
    </row>
    <row r="135" spans="1:20" s="115" customFormat="1" ht="32.1" customHeight="1">
      <c r="A135" s="354" t="s">
        <v>44</v>
      </c>
      <c r="B135" s="249" t="s">
        <v>1635</v>
      </c>
      <c r="C135" s="431" t="s">
        <v>1636</v>
      </c>
      <c r="D135" s="233">
        <v>57</v>
      </c>
      <c r="E135" s="348"/>
      <c r="F135" s="348"/>
      <c r="G135" s="348"/>
      <c r="H135" s="348"/>
      <c r="I135" s="348"/>
      <c r="J135" s="348"/>
      <c r="K135" s="348">
        <v>97.3</v>
      </c>
      <c r="L135" s="348"/>
      <c r="M135" s="348"/>
      <c r="N135" s="348"/>
      <c r="O135" s="348"/>
      <c r="P135" s="348"/>
      <c r="Q135" s="477">
        <f t="shared" si="7"/>
        <v>97.3</v>
      </c>
      <c r="R135" s="242" t="str">
        <f t="shared" si="8"/>
        <v>NO</v>
      </c>
      <c r="S135" s="265" t="str">
        <f t="shared" si="6"/>
        <v>Inviable Sanitariamente</v>
      </c>
      <c r="T135" s="114"/>
    </row>
    <row r="136" spans="1:20" s="115" customFormat="1" ht="32.1" customHeight="1">
      <c r="A136" s="354" t="s">
        <v>44</v>
      </c>
      <c r="B136" s="249" t="s">
        <v>1637</v>
      </c>
      <c r="C136" s="431" t="s">
        <v>1638</v>
      </c>
      <c r="D136" s="233">
        <v>28</v>
      </c>
      <c r="E136" s="348"/>
      <c r="F136" s="348"/>
      <c r="G136" s="348"/>
      <c r="H136" s="348"/>
      <c r="I136" s="348"/>
      <c r="J136" s="348">
        <v>97.3</v>
      </c>
      <c r="K136" s="348"/>
      <c r="L136" s="348"/>
      <c r="M136" s="348"/>
      <c r="N136" s="348"/>
      <c r="O136" s="348"/>
      <c r="P136" s="348"/>
      <c r="Q136" s="477">
        <f t="shared" si="7"/>
        <v>97.3</v>
      </c>
      <c r="R136" s="242" t="str">
        <f t="shared" si="8"/>
        <v>NO</v>
      </c>
      <c r="S136" s="265" t="str">
        <f t="shared" si="6"/>
        <v>Inviable Sanitariamente</v>
      </c>
      <c r="T136" s="114"/>
    </row>
    <row r="137" spans="1:20" s="115" customFormat="1" ht="32.1" customHeight="1">
      <c r="A137" s="354" t="s">
        <v>44</v>
      </c>
      <c r="B137" s="249" t="s">
        <v>619</v>
      </c>
      <c r="C137" s="431" t="s">
        <v>1639</v>
      </c>
      <c r="D137" s="233">
        <v>118</v>
      </c>
      <c r="E137" s="348"/>
      <c r="F137" s="348"/>
      <c r="G137" s="348"/>
      <c r="H137" s="348"/>
      <c r="I137" s="348"/>
      <c r="J137" s="348">
        <v>53.1</v>
      </c>
      <c r="K137" s="348"/>
      <c r="L137" s="348"/>
      <c r="M137" s="348"/>
      <c r="N137" s="348"/>
      <c r="O137" s="348"/>
      <c r="P137" s="348"/>
      <c r="Q137" s="477">
        <f t="shared" si="7"/>
        <v>53.1</v>
      </c>
      <c r="R137" s="242" t="str">
        <f t="shared" si="8"/>
        <v>NO</v>
      </c>
      <c r="S137" s="265" t="str">
        <f t="shared" si="6"/>
        <v>Alto</v>
      </c>
      <c r="T137" s="114"/>
    </row>
    <row r="138" spans="1:20" s="115" customFormat="1" ht="32.1" customHeight="1">
      <c r="A138" s="354" t="s">
        <v>44</v>
      </c>
      <c r="B138" s="249" t="s">
        <v>4157</v>
      </c>
      <c r="C138" s="431" t="s">
        <v>4158</v>
      </c>
      <c r="D138" s="233">
        <v>128</v>
      </c>
      <c r="E138" s="348"/>
      <c r="F138" s="348"/>
      <c r="G138" s="348">
        <v>53.1</v>
      </c>
      <c r="H138" s="348"/>
      <c r="I138" s="348">
        <v>53.1</v>
      </c>
      <c r="J138" s="348"/>
      <c r="K138" s="348"/>
      <c r="L138" s="348"/>
      <c r="M138" s="348"/>
      <c r="N138" s="348"/>
      <c r="O138" s="348">
        <v>53.1</v>
      </c>
      <c r="P138" s="348"/>
      <c r="Q138" s="477">
        <f t="shared" si="7"/>
        <v>53.1</v>
      </c>
      <c r="R138" s="242" t="str">
        <f t="shared" si="8"/>
        <v>NO</v>
      </c>
      <c r="S138" s="265" t="str">
        <f t="shared" si="6"/>
        <v>Alto</v>
      </c>
      <c r="T138" s="114"/>
    </row>
    <row r="139" spans="1:20" s="115" customFormat="1" ht="32.1" customHeight="1">
      <c r="A139" s="354" t="s">
        <v>44</v>
      </c>
      <c r="B139" s="249" t="s">
        <v>16</v>
      </c>
      <c r="C139" s="431" t="s">
        <v>1640</v>
      </c>
      <c r="D139" s="233">
        <v>46</v>
      </c>
      <c r="E139" s="348"/>
      <c r="F139" s="348"/>
      <c r="G139" s="348"/>
      <c r="H139" s="348"/>
      <c r="I139" s="348"/>
      <c r="J139" s="348">
        <v>53.1</v>
      </c>
      <c r="K139" s="348"/>
      <c r="L139" s="348">
        <v>53.1</v>
      </c>
      <c r="M139" s="348"/>
      <c r="N139" s="348"/>
      <c r="O139" s="348"/>
      <c r="P139" s="348"/>
      <c r="Q139" s="477">
        <f t="shared" si="7"/>
        <v>53.1</v>
      </c>
      <c r="R139" s="242" t="str">
        <f t="shared" si="8"/>
        <v>NO</v>
      </c>
      <c r="S139" s="265" t="str">
        <f t="shared" si="6"/>
        <v>Alto</v>
      </c>
      <c r="T139" s="114"/>
    </row>
    <row r="140" spans="1:20" s="115" customFormat="1" ht="32.1" customHeight="1">
      <c r="A140" s="354" t="s">
        <v>44</v>
      </c>
      <c r="B140" s="249" t="s">
        <v>1641</v>
      </c>
      <c r="C140" s="431" t="s">
        <v>1642</v>
      </c>
      <c r="D140" s="233">
        <v>32</v>
      </c>
      <c r="E140" s="348"/>
      <c r="F140" s="348">
        <v>53.1</v>
      </c>
      <c r="G140" s="348"/>
      <c r="H140" s="348"/>
      <c r="I140" s="348"/>
      <c r="J140" s="348"/>
      <c r="K140" s="348"/>
      <c r="L140" s="348"/>
      <c r="M140" s="348"/>
      <c r="N140" s="348"/>
      <c r="O140" s="348"/>
      <c r="P140" s="348"/>
      <c r="Q140" s="477">
        <f t="shared" ref="Q140:Q203" si="12">AVERAGE(E140:P140)</f>
        <v>53.1</v>
      </c>
      <c r="R140" s="242" t="str">
        <f t="shared" ref="R140:R156" si="13">IF(Q140&lt;5,"SI","NO")</f>
        <v>NO</v>
      </c>
      <c r="S140" s="265" t="str">
        <f t="shared" ref="S140:S203" si="14">IF(Q140&lt;5,"Sin Riesgo",IF(Q140 &lt;=14,"Bajo",IF(Q140&lt;=35,"Medio",IF(Q140&lt;=80,"Alto","Inviable Sanitariamente"))))</f>
        <v>Alto</v>
      </c>
      <c r="T140" s="114"/>
    </row>
    <row r="141" spans="1:20" s="115" customFormat="1" ht="32.1" customHeight="1">
      <c r="A141" s="354" t="s">
        <v>44</v>
      </c>
      <c r="B141" s="249" t="s">
        <v>1643</v>
      </c>
      <c r="C141" s="431" t="s">
        <v>1644</v>
      </c>
      <c r="D141" s="233">
        <v>60</v>
      </c>
      <c r="E141" s="348"/>
      <c r="F141" s="348"/>
      <c r="G141" s="348"/>
      <c r="H141" s="348">
        <v>53.1</v>
      </c>
      <c r="I141" s="348"/>
      <c r="J141" s="348"/>
      <c r="K141" s="348"/>
      <c r="L141" s="348"/>
      <c r="M141" s="348"/>
      <c r="N141" s="348"/>
      <c r="O141" s="348"/>
      <c r="P141" s="348"/>
      <c r="Q141" s="477">
        <f t="shared" si="12"/>
        <v>53.1</v>
      </c>
      <c r="R141" s="242" t="str">
        <f t="shared" si="13"/>
        <v>NO</v>
      </c>
      <c r="S141" s="265" t="str">
        <f t="shared" si="14"/>
        <v>Alto</v>
      </c>
      <c r="T141" s="118"/>
    </row>
    <row r="142" spans="1:20" s="115" customFormat="1" ht="32.1" customHeight="1">
      <c r="A142" s="354" t="s">
        <v>44</v>
      </c>
      <c r="B142" s="249" t="s">
        <v>1645</v>
      </c>
      <c r="C142" s="431" t="s">
        <v>1646</v>
      </c>
      <c r="D142" s="233">
        <v>165</v>
      </c>
      <c r="E142" s="348"/>
      <c r="F142" s="348"/>
      <c r="G142" s="348">
        <v>53.1</v>
      </c>
      <c r="H142" s="348">
        <v>53.1</v>
      </c>
      <c r="I142" s="348"/>
      <c r="J142" s="348"/>
      <c r="K142" s="348"/>
      <c r="L142" s="348"/>
      <c r="M142" s="348">
        <v>0</v>
      </c>
      <c r="N142" s="348"/>
      <c r="O142" s="348"/>
      <c r="P142" s="348"/>
      <c r="Q142" s="477">
        <f t="shared" si="12"/>
        <v>35.4</v>
      </c>
      <c r="R142" s="242" t="str">
        <f t="shared" si="13"/>
        <v>NO</v>
      </c>
      <c r="S142" s="265" t="str">
        <f t="shared" si="14"/>
        <v>Alto</v>
      </c>
      <c r="T142" s="118"/>
    </row>
    <row r="143" spans="1:20" s="115" customFormat="1" ht="32.1" customHeight="1">
      <c r="A143" s="354" t="s">
        <v>44</v>
      </c>
      <c r="B143" s="249" t="s">
        <v>1647</v>
      </c>
      <c r="C143" s="431" t="s">
        <v>1648</v>
      </c>
      <c r="D143" s="233">
        <v>80</v>
      </c>
      <c r="E143" s="348"/>
      <c r="F143" s="348"/>
      <c r="G143" s="348"/>
      <c r="H143" s="348"/>
      <c r="I143" s="348"/>
      <c r="J143" s="348">
        <v>97.3</v>
      </c>
      <c r="K143" s="348"/>
      <c r="L143" s="348"/>
      <c r="M143" s="348"/>
      <c r="N143" s="348"/>
      <c r="O143" s="348"/>
      <c r="P143" s="348"/>
      <c r="Q143" s="477">
        <f t="shared" si="12"/>
        <v>97.3</v>
      </c>
      <c r="R143" s="242" t="str">
        <f t="shared" si="13"/>
        <v>NO</v>
      </c>
      <c r="S143" s="265" t="str">
        <f t="shared" si="14"/>
        <v>Inviable Sanitariamente</v>
      </c>
      <c r="T143" s="118"/>
    </row>
    <row r="144" spans="1:20" s="115" customFormat="1" ht="32.1" customHeight="1">
      <c r="A144" s="354" t="s">
        <v>44</v>
      </c>
      <c r="B144" s="249" t="s">
        <v>1649</v>
      </c>
      <c r="C144" s="431" t="s">
        <v>1650</v>
      </c>
      <c r="D144" s="233">
        <v>103</v>
      </c>
      <c r="E144" s="348"/>
      <c r="F144" s="348"/>
      <c r="G144" s="348"/>
      <c r="H144" s="348"/>
      <c r="I144" s="348"/>
      <c r="J144" s="348"/>
      <c r="K144" s="348">
        <v>0</v>
      </c>
      <c r="L144" s="348"/>
      <c r="M144" s="348"/>
      <c r="N144" s="348"/>
      <c r="O144" s="348"/>
      <c r="P144" s="348"/>
      <c r="Q144" s="477">
        <f t="shared" si="12"/>
        <v>0</v>
      </c>
      <c r="R144" s="242" t="str">
        <f t="shared" si="13"/>
        <v>SI</v>
      </c>
      <c r="S144" s="265" t="str">
        <f t="shared" si="14"/>
        <v>Sin Riesgo</v>
      </c>
      <c r="T144" s="118"/>
    </row>
    <row r="145" spans="1:20" s="115" customFormat="1" ht="32.1" customHeight="1">
      <c r="A145" s="354" t="s">
        <v>44</v>
      </c>
      <c r="B145" s="249" t="s">
        <v>1651</v>
      </c>
      <c r="C145" s="431" t="s">
        <v>1652</v>
      </c>
      <c r="D145" s="233">
        <v>115</v>
      </c>
      <c r="E145" s="348"/>
      <c r="F145" s="348"/>
      <c r="G145" s="348"/>
      <c r="H145" s="348"/>
      <c r="I145" s="348"/>
      <c r="J145" s="348">
        <v>53.1</v>
      </c>
      <c r="K145" s="348"/>
      <c r="L145" s="348"/>
      <c r="M145" s="348"/>
      <c r="N145" s="348"/>
      <c r="O145" s="348"/>
      <c r="P145" s="348"/>
      <c r="Q145" s="477">
        <f t="shared" si="12"/>
        <v>53.1</v>
      </c>
      <c r="R145" s="242" t="str">
        <f t="shared" si="13"/>
        <v>NO</v>
      </c>
      <c r="S145" s="265" t="str">
        <f t="shared" si="14"/>
        <v>Alto</v>
      </c>
      <c r="T145" s="118"/>
    </row>
    <row r="146" spans="1:20" s="115" customFormat="1" ht="32.1" customHeight="1">
      <c r="A146" s="354" t="s">
        <v>44</v>
      </c>
      <c r="B146" s="249" t="s">
        <v>1653</v>
      </c>
      <c r="C146" s="431" t="s">
        <v>1654</v>
      </c>
      <c r="D146" s="233">
        <v>50</v>
      </c>
      <c r="E146" s="348"/>
      <c r="F146" s="348"/>
      <c r="G146" s="492"/>
      <c r="H146" s="348"/>
      <c r="I146" s="348">
        <v>97.3</v>
      </c>
      <c r="J146" s="348"/>
      <c r="K146" s="348"/>
      <c r="L146" s="348"/>
      <c r="M146" s="348"/>
      <c r="N146" s="348"/>
      <c r="O146" s="348"/>
      <c r="P146" s="348"/>
      <c r="Q146" s="477">
        <f t="shared" si="12"/>
        <v>97.3</v>
      </c>
      <c r="R146" s="242" t="str">
        <f t="shared" si="13"/>
        <v>NO</v>
      </c>
      <c r="S146" s="265" t="str">
        <f t="shared" si="14"/>
        <v>Inviable Sanitariamente</v>
      </c>
      <c r="T146" s="118"/>
    </row>
    <row r="147" spans="1:20" s="115" customFormat="1" ht="32.1" customHeight="1">
      <c r="A147" s="354" t="s">
        <v>44</v>
      </c>
      <c r="B147" s="249" t="s">
        <v>1655</v>
      </c>
      <c r="C147" s="431" t="s">
        <v>1656</v>
      </c>
      <c r="D147" s="233">
        <v>759</v>
      </c>
      <c r="E147" s="348">
        <v>0</v>
      </c>
      <c r="F147" s="348"/>
      <c r="G147" s="348">
        <v>0</v>
      </c>
      <c r="H147" s="348"/>
      <c r="I147" s="348"/>
      <c r="J147" s="348">
        <v>0</v>
      </c>
      <c r="K147" s="348"/>
      <c r="L147" s="348">
        <v>0</v>
      </c>
      <c r="M147" s="348">
        <v>0</v>
      </c>
      <c r="N147" s="348"/>
      <c r="O147" s="348">
        <v>0</v>
      </c>
      <c r="P147" s="348"/>
      <c r="Q147" s="477">
        <f t="shared" si="12"/>
        <v>0</v>
      </c>
      <c r="R147" s="242" t="str">
        <f t="shared" si="13"/>
        <v>SI</v>
      </c>
      <c r="S147" s="265" t="str">
        <f t="shared" si="14"/>
        <v>Sin Riesgo</v>
      </c>
      <c r="T147" s="118"/>
    </row>
    <row r="148" spans="1:20" s="115" customFormat="1" ht="32.1" customHeight="1">
      <c r="A148" s="354" t="s">
        <v>44</v>
      </c>
      <c r="B148" s="249" t="s">
        <v>1657</v>
      </c>
      <c r="C148" s="431" t="s">
        <v>1658</v>
      </c>
      <c r="D148" s="233">
        <v>32</v>
      </c>
      <c r="E148" s="348"/>
      <c r="F148" s="348"/>
      <c r="G148" s="348">
        <v>53.1</v>
      </c>
      <c r="H148" s="348"/>
      <c r="I148" s="348"/>
      <c r="J148" s="348"/>
      <c r="K148" s="348"/>
      <c r="L148" s="348"/>
      <c r="M148" s="348"/>
      <c r="N148" s="348"/>
      <c r="O148" s="348"/>
      <c r="P148" s="348"/>
      <c r="Q148" s="477">
        <f t="shared" si="12"/>
        <v>53.1</v>
      </c>
      <c r="R148" s="242" t="str">
        <f t="shared" si="13"/>
        <v>NO</v>
      </c>
      <c r="S148" s="265" t="str">
        <f t="shared" si="14"/>
        <v>Alto</v>
      </c>
      <c r="T148" s="118"/>
    </row>
    <row r="149" spans="1:20" s="115" customFormat="1" ht="32.1" customHeight="1">
      <c r="A149" s="354" t="s">
        <v>44</v>
      </c>
      <c r="B149" s="249" t="s">
        <v>1659</v>
      </c>
      <c r="C149" s="431" t="s">
        <v>1660</v>
      </c>
      <c r="D149" s="233">
        <v>37</v>
      </c>
      <c r="E149" s="348"/>
      <c r="F149" s="348"/>
      <c r="G149" s="348"/>
      <c r="H149" s="348"/>
      <c r="I149" s="348"/>
      <c r="J149" s="348">
        <v>100</v>
      </c>
      <c r="K149" s="348"/>
      <c r="L149" s="348"/>
      <c r="M149" s="348"/>
      <c r="N149" s="348"/>
      <c r="O149" s="348"/>
      <c r="P149" s="348"/>
      <c r="Q149" s="477">
        <f t="shared" si="12"/>
        <v>100</v>
      </c>
      <c r="R149" s="242" t="str">
        <f t="shared" si="13"/>
        <v>NO</v>
      </c>
      <c r="S149" s="265" t="str">
        <f t="shared" si="14"/>
        <v>Inviable Sanitariamente</v>
      </c>
      <c r="T149" s="118"/>
    </row>
    <row r="150" spans="1:20" s="115" customFormat="1" ht="32.1" customHeight="1">
      <c r="A150" s="354" t="s">
        <v>44</v>
      </c>
      <c r="B150" s="249" t="s">
        <v>1661</v>
      </c>
      <c r="C150" s="431" t="s">
        <v>1662</v>
      </c>
      <c r="D150" s="233">
        <v>45</v>
      </c>
      <c r="E150" s="348"/>
      <c r="F150" s="348"/>
      <c r="G150" s="348"/>
      <c r="H150" s="348">
        <v>53.1</v>
      </c>
      <c r="I150" s="348"/>
      <c r="J150" s="348"/>
      <c r="K150" s="348"/>
      <c r="L150" s="348"/>
      <c r="M150" s="348"/>
      <c r="N150" s="348"/>
      <c r="O150" s="348"/>
      <c r="P150" s="348"/>
      <c r="Q150" s="477">
        <f t="shared" si="12"/>
        <v>53.1</v>
      </c>
      <c r="R150" s="242" t="str">
        <f t="shared" si="13"/>
        <v>NO</v>
      </c>
      <c r="S150" s="265" t="str">
        <f t="shared" si="14"/>
        <v>Alto</v>
      </c>
      <c r="T150" s="118"/>
    </row>
    <row r="151" spans="1:20" s="115" customFormat="1" ht="32.1" customHeight="1">
      <c r="A151" s="354" t="s">
        <v>44</v>
      </c>
      <c r="B151" s="249" t="s">
        <v>1663</v>
      </c>
      <c r="C151" s="431" t="s">
        <v>1664</v>
      </c>
      <c r="D151" s="233">
        <v>76</v>
      </c>
      <c r="E151" s="348"/>
      <c r="F151" s="348">
        <v>53.1</v>
      </c>
      <c r="G151" s="348"/>
      <c r="H151" s="348"/>
      <c r="I151" s="348"/>
      <c r="J151" s="348"/>
      <c r="K151" s="348"/>
      <c r="L151" s="348"/>
      <c r="M151" s="348"/>
      <c r="N151" s="348"/>
      <c r="O151" s="348"/>
      <c r="P151" s="348"/>
      <c r="Q151" s="477">
        <f t="shared" si="12"/>
        <v>53.1</v>
      </c>
      <c r="R151" s="242" t="str">
        <f t="shared" si="13"/>
        <v>NO</v>
      </c>
      <c r="S151" s="265" t="str">
        <f t="shared" si="14"/>
        <v>Alto</v>
      </c>
      <c r="T151" s="118"/>
    </row>
    <row r="152" spans="1:20" s="115" customFormat="1" ht="32.1" customHeight="1">
      <c r="A152" s="354" t="s">
        <v>44</v>
      </c>
      <c r="B152" s="249" t="s">
        <v>1665</v>
      </c>
      <c r="C152" s="431" t="s">
        <v>1666</v>
      </c>
      <c r="D152" s="233">
        <v>60</v>
      </c>
      <c r="E152" s="348"/>
      <c r="F152" s="348"/>
      <c r="G152" s="348"/>
      <c r="H152" s="348"/>
      <c r="I152" s="348"/>
      <c r="J152" s="348"/>
      <c r="K152" s="348">
        <v>53.1</v>
      </c>
      <c r="L152" s="348"/>
      <c r="M152" s="348"/>
      <c r="N152" s="348"/>
      <c r="O152" s="348"/>
      <c r="P152" s="348"/>
      <c r="Q152" s="477">
        <f t="shared" si="12"/>
        <v>53.1</v>
      </c>
      <c r="R152" s="242" t="str">
        <f t="shared" si="13"/>
        <v>NO</v>
      </c>
      <c r="S152" s="265" t="str">
        <f t="shared" si="14"/>
        <v>Alto</v>
      </c>
      <c r="T152" s="118"/>
    </row>
    <row r="153" spans="1:20" s="115" customFormat="1" ht="32.1" customHeight="1">
      <c r="A153" s="354" t="s">
        <v>44</v>
      </c>
      <c r="B153" s="249" t="s">
        <v>1667</v>
      </c>
      <c r="C153" s="431" t="s">
        <v>1668</v>
      </c>
      <c r="D153" s="233">
        <v>106</v>
      </c>
      <c r="E153" s="348"/>
      <c r="F153" s="348"/>
      <c r="G153" s="348"/>
      <c r="H153" s="348"/>
      <c r="I153" s="348">
        <v>0</v>
      </c>
      <c r="J153" s="348"/>
      <c r="K153" s="348"/>
      <c r="L153" s="348"/>
      <c r="M153" s="348"/>
      <c r="N153" s="348"/>
      <c r="O153" s="348"/>
      <c r="P153" s="348"/>
      <c r="Q153" s="477">
        <f t="shared" si="12"/>
        <v>0</v>
      </c>
      <c r="R153" s="242" t="str">
        <f t="shared" si="13"/>
        <v>SI</v>
      </c>
      <c r="S153" s="265" t="str">
        <f t="shared" si="14"/>
        <v>Sin Riesgo</v>
      </c>
      <c r="T153" s="118"/>
    </row>
    <row r="154" spans="1:20" s="115" customFormat="1" ht="32.1" customHeight="1">
      <c r="A154" s="354" t="s">
        <v>44</v>
      </c>
      <c r="B154" s="249" t="s">
        <v>1669</v>
      </c>
      <c r="C154" s="431" t="s">
        <v>1670</v>
      </c>
      <c r="D154" s="233">
        <v>64</v>
      </c>
      <c r="E154" s="348"/>
      <c r="F154" s="348"/>
      <c r="G154" s="348">
        <v>53.1</v>
      </c>
      <c r="H154" s="348"/>
      <c r="I154" s="348"/>
      <c r="J154" s="348"/>
      <c r="K154" s="348"/>
      <c r="L154" s="348"/>
      <c r="M154" s="348"/>
      <c r="N154" s="348"/>
      <c r="O154" s="348"/>
      <c r="P154" s="348"/>
      <c r="Q154" s="477">
        <f t="shared" si="12"/>
        <v>53.1</v>
      </c>
      <c r="R154" s="242" t="str">
        <f t="shared" si="13"/>
        <v>NO</v>
      </c>
      <c r="S154" s="265" t="str">
        <f t="shared" si="14"/>
        <v>Alto</v>
      </c>
      <c r="T154" s="118"/>
    </row>
    <row r="155" spans="1:20" s="115" customFormat="1" ht="32.1" customHeight="1">
      <c r="A155" s="354" t="s">
        <v>44</v>
      </c>
      <c r="B155" s="249" t="s">
        <v>1671</v>
      </c>
      <c r="C155" s="431" t="s">
        <v>1672</v>
      </c>
      <c r="D155" s="233">
        <v>67</v>
      </c>
      <c r="E155" s="348"/>
      <c r="F155" s="348"/>
      <c r="G155" s="348"/>
      <c r="H155" s="348"/>
      <c r="I155" s="348">
        <v>53.1</v>
      </c>
      <c r="J155" s="348"/>
      <c r="K155" s="348"/>
      <c r="L155" s="348"/>
      <c r="M155" s="348"/>
      <c r="N155" s="348"/>
      <c r="O155" s="348"/>
      <c r="P155" s="348"/>
      <c r="Q155" s="477">
        <f t="shared" si="12"/>
        <v>53.1</v>
      </c>
      <c r="R155" s="242" t="str">
        <f t="shared" si="13"/>
        <v>NO</v>
      </c>
      <c r="S155" s="265" t="str">
        <f t="shared" si="14"/>
        <v>Alto</v>
      </c>
      <c r="T155" s="118"/>
    </row>
    <row r="156" spans="1:20" s="115" customFormat="1" ht="32.1" customHeight="1">
      <c r="A156" s="354" t="s">
        <v>44</v>
      </c>
      <c r="B156" s="249" t="s">
        <v>10</v>
      </c>
      <c r="C156" s="431" t="s">
        <v>1673</v>
      </c>
      <c r="D156" s="233">
        <v>165</v>
      </c>
      <c r="E156" s="348"/>
      <c r="F156" s="348"/>
      <c r="G156" s="348"/>
      <c r="H156" s="348">
        <v>97.3</v>
      </c>
      <c r="I156" s="348"/>
      <c r="J156" s="348"/>
      <c r="K156" s="348"/>
      <c r="L156" s="348"/>
      <c r="M156" s="348"/>
      <c r="N156" s="348"/>
      <c r="O156" s="348">
        <v>53.1</v>
      </c>
      <c r="P156" s="348"/>
      <c r="Q156" s="477">
        <f t="shared" si="12"/>
        <v>75.2</v>
      </c>
      <c r="R156" s="242" t="str">
        <f t="shared" si="13"/>
        <v>NO</v>
      </c>
      <c r="S156" s="265" t="str">
        <f t="shared" si="14"/>
        <v>Alto</v>
      </c>
      <c r="T156" s="118"/>
    </row>
    <row r="157" spans="1:20" s="77" customFormat="1" ht="32.1" customHeight="1">
      <c r="A157" s="354" t="s">
        <v>159</v>
      </c>
      <c r="B157" s="262" t="s">
        <v>1742</v>
      </c>
      <c r="C157" s="364" t="s">
        <v>1743</v>
      </c>
      <c r="D157" s="264">
        <v>51</v>
      </c>
      <c r="E157" s="348"/>
      <c r="F157" s="348">
        <v>81</v>
      </c>
      <c r="G157" s="348"/>
      <c r="H157" s="348"/>
      <c r="I157" s="348"/>
      <c r="J157" s="348"/>
      <c r="K157" s="348"/>
      <c r="L157" s="348"/>
      <c r="M157" s="348"/>
      <c r="N157" s="348"/>
      <c r="O157" s="348"/>
      <c r="P157" s="348"/>
      <c r="Q157" s="477">
        <f t="shared" si="12"/>
        <v>81</v>
      </c>
      <c r="R157" s="242" t="s">
        <v>963</v>
      </c>
      <c r="S157" s="265" t="str">
        <f t="shared" si="14"/>
        <v>Inviable Sanitariamente</v>
      </c>
      <c r="T157" s="119"/>
    </row>
    <row r="158" spans="1:20" s="77" customFormat="1" ht="32.1" customHeight="1">
      <c r="A158" s="354" t="s">
        <v>159</v>
      </c>
      <c r="B158" s="262" t="s">
        <v>1744</v>
      </c>
      <c r="C158" s="364" t="s">
        <v>1745</v>
      </c>
      <c r="D158" s="264">
        <v>146</v>
      </c>
      <c r="E158" s="348"/>
      <c r="F158" s="348"/>
      <c r="G158" s="348"/>
      <c r="H158" s="348">
        <v>81</v>
      </c>
      <c r="I158" s="348"/>
      <c r="J158" s="348"/>
      <c r="K158" s="348"/>
      <c r="L158" s="348"/>
      <c r="M158" s="348"/>
      <c r="N158" s="348"/>
      <c r="O158" s="348"/>
      <c r="P158" s="348"/>
      <c r="Q158" s="477">
        <f t="shared" si="12"/>
        <v>81</v>
      </c>
      <c r="R158" s="242" t="s">
        <v>963</v>
      </c>
      <c r="S158" s="265" t="str">
        <f t="shared" si="14"/>
        <v>Inviable Sanitariamente</v>
      </c>
      <c r="T158" s="119"/>
    </row>
    <row r="159" spans="1:20" s="77" customFormat="1" ht="32.1" customHeight="1">
      <c r="A159" s="354" t="s">
        <v>159</v>
      </c>
      <c r="B159" s="262" t="s">
        <v>1746</v>
      </c>
      <c r="C159" s="364" t="s">
        <v>1747</v>
      </c>
      <c r="D159" s="264">
        <v>11</v>
      </c>
      <c r="E159" s="348"/>
      <c r="F159" s="348"/>
      <c r="G159" s="348">
        <v>81</v>
      </c>
      <c r="H159" s="348"/>
      <c r="I159" s="348"/>
      <c r="J159" s="348"/>
      <c r="K159" s="348"/>
      <c r="L159" s="348"/>
      <c r="M159" s="348"/>
      <c r="N159" s="348"/>
      <c r="O159" s="348"/>
      <c r="P159" s="348"/>
      <c r="Q159" s="477">
        <f t="shared" si="12"/>
        <v>81</v>
      </c>
      <c r="R159" s="242" t="s">
        <v>963</v>
      </c>
      <c r="S159" s="265" t="str">
        <f t="shared" si="14"/>
        <v>Inviable Sanitariamente</v>
      </c>
      <c r="T159" s="119"/>
    </row>
    <row r="160" spans="1:20" s="77" customFormat="1" ht="32.1" customHeight="1">
      <c r="A160" s="354" t="s">
        <v>159</v>
      </c>
      <c r="B160" s="262" t="s">
        <v>1748</v>
      </c>
      <c r="C160" s="364" t="s">
        <v>1749</v>
      </c>
      <c r="D160" s="264">
        <v>130</v>
      </c>
      <c r="E160" s="348"/>
      <c r="F160" s="348">
        <v>81</v>
      </c>
      <c r="G160" s="348"/>
      <c r="H160" s="348"/>
      <c r="I160" s="348"/>
      <c r="J160" s="348"/>
      <c r="K160" s="348"/>
      <c r="L160" s="348"/>
      <c r="M160" s="348"/>
      <c r="N160" s="348"/>
      <c r="O160" s="348"/>
      <c r="P160" s="348"/>
      <c r="Q160" s="477">
        <f t="shared" si="12"/>
        <v>81</v>
      </c>
      <c r="R160" s="242" t="s">
        <v>963</v>
      </c>
      <c r="S160" s="265" t="str">
        <f t="shared" si="14"/>
        <v>Inviable Sanitariamente</v>
      </c>
      <c r="T160" s="119"/>
    </row>
    <row r="161" spans="1:20" s="77" customFormat="1" ht="32.1" customHeight="1">
      <c r="A161" s="354" t="s">
        <v>159</v>
      </c>
      <c r="B161" s="262" t="s">
        <v>1750</v>
      </c>
      <c r="C161" s="364" t="s">
        <v>1751</v>
      </c>
      <c r="D161" s="264">
        <v>17</v>
      </c>
      <c r="E161" s="348"/>
      <c r="F161" s="348"/>
      <c r="G161" s="348"/>
      <c r="H161" s="348"/>
      <c r="I161" s="348">
        <v>81</v>
      </c>
      <c r="J161" s="348"/>
      <c r="K161" s="348"/>
      <c r="L161" s="348"/>
      <c r="M161" s="348"/>
      <c r="N161" s="348"/>
      <c r="O161" s="348"/>
      <c r="P161" s="348"/>
      <c r="Q161" s="477">
        <f t="shared" si="12"/>
        <v>81</v>
      </c>
      <c r="R161" s="242" t="s">
        <v>963</v>
      </c>
      <c r="S161" s="265" t="str">
        <f t="shared" si="14"/>
        <v>Inviable Sanitariamente</v>
      </c>
      <c r="T161" s="119"/>
    </row>
    <row r="162" spans="1:20" s="77" customFormat="1" ht="32.1" customHeight="1">
      <c r="A162" s="354" t="s">
        <v>159</v>
      </c>
      <c r="B162" s="262" t="s">
        <v>1752</v>
      </c>
      <c r="C162" s="364" t="s">
        <v>1753</v>
      </c>
      <c r="D162" s="264">
        <v>16</v>
      </c>
      <c r="E162" s="348"/>
      <c r="F162" s="348"/>
      <c r="G162" s="348"/>
      <c r="H162" s="348">
        <v>81</v>
      </c>
      <c r="I162" s="348"/>
      <c r="J162" s="348"/>
      <c r="K162" s="348"/>
      <c r="L162" s="348"/>
      <c r="M162" s="348"/>
      <c r="N162" s="348"/>
      <c r="O162" s="348"/>
      <c r="P162" s="348"/>
      <c r="Q162" s="477">
        <f t="shared" si="12"/>
        <v>81</v>
      </c>
      <c r="R162" s="242" t="s">
        <v>963</v>
      </c>
      <c r="S162" s="265" t="str">
        <f t="shared" si="14"/>
        <v>Inviable Sanitariamente</v>
      </c>
      <c r="T162" s="119"/>
    </row>
    <row r="163" spans="1:20" s="77" customFormat="1" ht="32.1" customHeight="1">
      <c r="A163" s="461" t="s">
        <v>159</v>
      </c>
      <c r="B163" s="461" t="s">
        <v>619</v>
      </c>
      <c r="C163" s="465" t="s">
        <v>1754</v>
      </c>
      <c r="D163" s="264">
        <v>32</v>
      </c>
      <c r="E163" s="348"/>
      <c r="F163" s="348"/>
      <c r="G163" s="348"/>
      <c r="H163" s="348"/>
      <c r="I163" s="348"/>
      <c r="J163" s="348"/>
      <c r="K163" s="348"/>
      <c r="L163" s="348"/>
      <c r="M163" s="348"/>
      <c r="N163" s="348"/>
      <c r="O163" s="348"/>
      <c r="P163" s="348"/>
      <c r="Q163" s="482"/>
      <c r="R163" s="242"/>
      <c r="S163" s="34"/>
      <c r="T163" s="119"/>
    </row>
    <row r="164" spans="1:20" s="77" customFormat="1" ht="32.1" customHeight="1">
      <c r="A164" s="463" t="s">
        <v>159</v>
      </c>
      <c r="B164" s="461" t="s">
        <v>1755</v>
      </c>
      <c r="C164" s="465" t="s">
        <v>1756</v>
      </c>
      <c r="D164" s="298">
        <v>48</v>
      </c>
      <c r="E164" s="348"/>
      <c r="F164" s="348"/>
      <c r="G164" s="348"/>
      <c r="H164" s="348"/>
      <c r="I164" s="348"/>
      <c r="J164" s="348">
        <v>81</v>
      </c>
      <c r="K164" s="348"/>
      <c r="L164" s="348"/>
      <c r="M164" s="348"/>
      <c r="N164" s="348"/>
      <c r="O164" s="348"/>
      <c r="P164" s="348"/>
      <c r="Q164" s="477">
        <f t="shared" si="12"/>
        <v>81</v>
      </c>
      <c r="R164" s="242" t="s">
        <v>963</v>
      </c>
      <c r="S164" s="265" t="str">
        <f t="shared" si="14"/>
        <v>Inviable Sanitariamente</v>
      </c>
      <c r="T164" s="119"/>
    </row>
    <row r="165" spans="1:20" s="77" customFormat="1" ht="32.1" customHeight="1">
      <c r="A165" s="463" t="s">
        <v>159</v>
      </c>
      <c r="B165" s="461" t="s">
        <v>45</v>
      </c>
      <c r="C165" s="465" t="s">
        <v>1757</v>
      </c>
      <c r="D165" s="264">
        <v>15</v>
      </c>
      <c r="E165" s="348"/>
      <c r="F165" s="348"/>
      <c r="G165" s="348">
        <v>81</v>
      </c>
      <c r="H165" s="348"/>
      <c r="I165" s="348"/>
      <c r="J165" s="348"/>
      <c r="K165" s="348"/>
      <c r="L165" s="348"/>
      <c r="M165" s="348"/>
      <c r="N165" s="348"/>
      <c r="O165" s="348"/>
      <c r="P165" s="348"/>
      <c r="Q165" s="477">
        <f t="shared" si="12"/>
        <v>81</v>
      </c>
      <c r="R165" s="242" t="s">
        <v>963</v>
      </c>
      <c r="S165" s="265" t="str">
        <f t="shared" si="14"/>
        <v>Inviable Sanitariamente</v>
      </c>
      <c r="T165" s="119"/>
    </row>
    <row r="166" spans="1:20" s="77" customFormat="1" ht="32.1" customHeight="1">
      <c r="A166" s="461" t="s">
        <v>159</v>
      </c>
      <c r="B166" s="461" t="s">
        <v>1758</v>
      </c>
      <c r="C166" s="465" t="s">
        <v>1759</v>
      </c>
      <c r="D166" s="264">
        <v>18</v>
      </c>
      <c r="E166" s="348"/>
      <c r="F166" s="348"/>
      <c r="G166" s="348"/>
      <c r="H166" s="348"/>
      <c r="I166" s="348"/>
      <c r="J166" s="348"/>
      <c r="K166" s="348"/>
      <c r="L166" s="348"/>
      <c r="M166" s="348"/>
      <c r="N166" s="348"/>
      <c r="O166" s="348">
        <v>97.35</v>
      </c>
      <c r="P166" s="348"/>
      <c r="Q166" s="477">
        <f>AVERAGE(E166:P166)</f>
        <v>97.35</v>
      </c>
      <c r="R166" s="242" t="s">
        <v>963</v>
      </c>
      <c r="S166" s="265" t="str">
        <f>IF(Q166&lt;5,"Sin Riesgo",IF(Q166 &lt;=14,"Bajo",IF(Q166&lt;=35,"Medio",IF(Q166&lt;=80,"Alto","Inviable Sanitariamente"))))</f>
        <v>Inviable Sanitariamente</v>
      </c>
      <c r="T166" s="119"/>
    </row>
    <row r="167" spans="1:20" s="77" customFormat="1" ht="32.1" customHeight="1">
      <c r="A167" s="354" t="s">
        <v>159</v>
      </c>
      <c r="B167" s="262" t="s">
        <v>1760</v>
      </c>
      <c r="C167" s="364" t="s">
        <v>1761</v>
      </c>
      <c r="D167" s="298">
        <v>18</v>
      </c>
      <c r="E167" s="348"/>
      <c r="F167" s="348">
        <v>81</v>
      </c>
      <c r="G167" s="348"/>
      <c r="H167" s="348"/>
      <c r="I167" s="348"/>
      <c r="J167" s="348"/>
      <c r="K167" s="348"/>
      <c r="L167" s="348"/>
      <c r="M167" s="348"/>
      <c r="N167" s="348"/>
      <c r="O167" s="348"/>
      <c r="P167" s="348"/>
      <c r="Q167" s="477">
        <f t="shared" si="12"/>
        <v>81</v>
      </c>
      <c r="R167" s="242" t="s">
        <v>963</v>
      </c>
      <c r="S167" s="265" t="str">
        <f t="shared" si="14"/>
        <v>Inviable Sanitariamente</v>
      </c>
      <c r="T167" s="119"/>
    </row>
    <row r="168" spans="1:20" s="77" customFormat="1" ht="32.1" customHeight="1">
      <c r="A168" s="354" t="s">
        <v>159</v>
      </c>
      <c r="B168" s="262" t="s">
        <v>46</v>
      </c>
      <c r="C168" s="364" t="s">
        <v>1762</v>
      </c>
      <c r="D168" s="264">
        <v>18</v>
      </c>
      <c r="E168" s="348"/>
      <c r="F168" s="348"/>
      <c r="G168" s="348">
        <v>81</v>
      </c>
      <c r="H168" s="348"/>
      <c r="I168" s="348"/>
      <c r="J168" s="348"/>
      <c r="K168" s="348"/>
      <c r="L168" s="348"/>
      <c r="M168" s="348"/>
      <c r="N168" s="348"/>
      <c r="O168" s="348"/>
      <c r="P168" s="348"/>
      <c r="Q168" s="477">
        <f t="shared" si="12"/>
        <v>81</v>
      </c>
      <c r="R168" s="242" t="s">
        <v>963</v>
      </c>
      <c r="S168" s="265" t="str">
        <f t="shared" si="14"/>
        <v>Inviable Sanitariamente</v>
      </c>
      <c r="T168" s="119"/>
    </row>
    <row r="169" spans="1:20" ht="32.1" customHeight="1">
      <c r="A169" s="354" t="s">
        <v>159</v>
      </c>
      <c r="B169" s="259" t="s">
        <v>1763</v>
      </c>
      <c r="C169" s="556" t="s">
        <v>1764</v>
      </c>
      <c r="D169" s="264">
        <v>20</v>
      </c>
      <c r="E169" s="348"/>
      <c r="F169" s="348"/>
      <c r="G169" s="348"/>
      <c r="H169" s="348">
        <v>81</v>
      </c>
      <c r="I169" s="348"/>
      <c r="J169" s="348"/>
      <c r="K169" s="348"/>
      <c r="L169" s="348"/>
      <c r="M169" s="348"/>
      <c r="N169" s="348"/>
      <c r="O169" s="348"/>
      <c r="P169" s="348"/>
      <c r="Q169" s="477">
        <f t="shared" si="12"/>
        <v>81</v>
      </c>
      <c r="R169" s="242" t="s">
        <v>963</v>
      </c>
      <c r="S169" s="265" t="str">
        <f t="shared" si="14"/>
        <v>Inviable Sanitariamente</v>
      </c>
      <c r="T169" s="12"/>
    </row>
    <row r="170" spans="1:20" ht="32.1" customHeight="1">
      <c r="A170" s="354" t="s">
        <v>159</v>
      </c>
      <c r="B170" s="259" t="s">
        <v>1203</v>
      </c>
      <c r="C170" s="556" t="s">
        <v>1765</v>
      </c>
      <c r="D170" s="298">
        <v>15</v>
      </c>
      <c r="E170" s="348"/>
      <c r="F170" s="348">
        <v>81</v>
      </c>
      <c r="G170" s="348"/>
      <c r="H170" s="348"/>
      <c r="I170" s="348"/>
      <c r="J170" s="348"/>
      <c r="K170" s="348"/>
      <c r="L170" s="348"/>
      <c r="M170" s="348"/>
      <c r="N170" s="348"/>
      <c r="O170" s="348"/>
      <c r="P170" s="348"/>
      <c r="Q170" s="477">
        <f t="shared" si="12"/>
        <v>81</v>
      </c>
      <c r="R170" s="242" t="s">
        <v>963</v>
      </c>
      <c r="S170" s="265" t="str">
        <f t="shared" si="14"/>
        <v>Inviable Sanitariamente</v>
      </c>
      <c r="T170" s="12"/>
    </row>
    <row r="171" spans="1:20" ht="32.1" customHeight="1">
      <c r="A171" s="354" t="s">
        <v>159</v>
      </c>
      <c r="B171" s="259" t="s">
        <v>1766</v>
      </c>
      <c r="C171" s="556" t="s">
        <v>1767</v>
      </c>
      <c r="D171" s="264">
        <v>15</v>
      </c>
      <c r="E171" s="348"/>
      <c r="F171" s="348"/>
      <c r="G171" s="348"/>
      <c r="H171" s="348"/>
      <c r="I171" s="348"/>
      <c r="J171" s="348"/>
      <c r="K171" s="348"/>
      <c r="L171" s="348"/>
      <c r="M171" s="348"/>
      <c r="N171" s="348"/>
      <c r="O171" s="348"/>
      <c r="P171" s="348"/>
      <c r="Q171" s="482"/>
      <c r="R171" s="242"/>
      <c r="S171" s="34"/>
      <c r="T171" s="12"/>
    </row>
    <row r="172" spans="1:20" ht="32.1" customHeight="1">
      <c r="A172" s="354" t="s">
        <v>159</v>
      </c>
      <c r="B172" s="259" t="s">
        <v>1768</v>
      </c>
      <c r="C172" s="267" t="s">
        <v>1769</v>
      </c>
      <c r="D172" s="264">
        <v>15</v>
      </c>
      <c r="E172" s="348"/>
      <c r="F172" s="348">
        <v>81</v>
      </c>
      <c r="G172" s="348"/>
      <c r="H172" s="348"/>
      <c r="I172" s="348"/>
      <c r="J172" s="348"/>
      <c r="K172" s="348"/>
      <c r="L172" s="348"/>
      <c r="M172" s="348"/>
      <c r="N172" s="348"/>
      <c r="O172" s="348"/>
      <c r="P172" s="348"/>
      <c r="Q172" s="477">
        <f t="shared" si="12"/>
        <v>81</v>
      </c>
      <c r="R172" s="242" t="str">
        <f t="shared" ref="R172:R235" si="15">IF(Q172&lt;5,"SI","NO")</f>
        <v>NO</v>
      </c>
      <c r="S172" s="265" t="str">
        <f t="shared" si="14"/>
        <v>Inviable Sanitariamente</v>
      </c>
      <c r="T172" s="12"/>
    </row>
    <row r="173" spans="1:20" ht="32.1" customHeight="1">
      <c r="A173" s="354" t="s">
        <v>160</v>
      </c>
      <c r="B173" s="262" t="s">
        <v>1803</v>
      </c>
      <c r="C173" s="266" t="s">
        <v>1804</v>
      </c>
      <c r="D173" s="363">
        <v>74</v>
      </c>
      <c r="E173" s="491"/>
      <c r="F173" s="491"/>
      <c r="G173" s="491"/>
      <c r="H173" s="491">
        <v>0</v>
      </c>
      <c r="I173" s="491"/>
      <c r="J173" s="491"/>
      <c r="K173" s="491"/>
      <c r="L173" s="491"/>
      <c r="M173" s="491"/>
      <c r="N173" s="491"/>
      <c r="O173" s="491"/>
      <c r="P173" s="491"/>
      <c r="Q173" s="477">
        <f t="shared" si="12"/>
        <v>0</v>
      </c>
      <c r="R173" s="242" t="str">
        <f t="shared" si="15"/>
        <v>SI</v>
      </c>
      <c r="S173" s="265" t="str">
        <f t="shared" si="14"/>
        <v>Sin Riesgo</v>
      </c>
      <c r="T173" s="12"/>
    </row>
    <row r="174" spans="1:20" ht="32.1" customHeight="1">
      <c r="A174" s="354" t="s">
        <v>160</v>
      </c>
      <c r="B174" s="262" t="s">
        <v>3</v>
      </c>
      <c r="C174" s="266" t="s">
        <v>1805</v>
      </c>
      <c r="D174" s="363">
        <v>15</v>
      </c>
      <c r="E174" s="491"/>
      <c r="F174" s="491"/>
      <c r="G174" s="491"/>
      <c r="H174" s="491">
        <v>0</v>
      </c>
      <c r="I174" s="491"/>
      <c r="J174" s="491"/>
      <c r="K174" s="491"/>
      <c r="L174" s="491"/>
      <c r="M174" s="491"/>
      <c r="N174" s="491"/>
      <c r="O174" s="491"/>
      <c r="P174" s="491"/>
      <c r="Q174" s="477">
        <f t="shared" si="12"/>
        <v>0</v>
      </c>
      <c r="R174" s="242" t="str">
        <f t="shared" si="15"/>
        <v>SI</v>
      </c>
      <c r="S174" s="265" t="str">
        <f t="shared" si="14"/>
        <v>Sin Riesgo</v>
      </c>
      <c r="T174" s="12"/>
    </row>
    <row r="175" spans="1:20" ht="32.1" customHeight="1">
      <c r="A175" s="354" t="s">
        <v>160</v>
      </c>
      <c r="B175" s="262" t="s">
        <v>1806</v>
      </c>
      <c r="C175" s="364" t="s">
        <v>1807</v>
      </c>
      <c r="D175" s="233">
        <v>132</v>
      </c>
      <c r="E175" s="491"/>
      <c r="F175" s="491">
        <v>0</v>
      </c>
      <c r="G175" s="491"/>
      <c r="H175" s="491"/>
      <c r="I175" s="491"/>
      <c r="J175" s="491"/>
      <c r="K175" s="491"/>
      <c r="L175" s="491"/>
      <c r="M175" s="491"/>
      <c r="N175" s="491"/>
      <c r="O175" s="491">
        <v>70.8</v>
      </c>
      <c r="P175" s="491"/>
      <c r="Q175" s="477">
        <f t="shared" si="12"/>
        <v>35.4</v>
      </c>
      <c r="R175" s="242" t="str">
        <f t="shared" si="15"/>
        <v>NO</v>
      </c>
      <c r="S175" s="265" t="str">
        <f t="shared" si="14"/>
        <v>Alto</v>
      </c>
      <c r="T175" s="12"/>
    </row>
    <row r="176" spans="1:20" ht="32.1" customHeight="1">
      <c r="A176" s="461" t="s">
        <v>160</v>
      </c>
      <c r="B176" s="461" t="s">
        <v>564</v>
      </c>
      <c r="C176" s="465" t="s">
        <v>1808</v>
      </c>
      <c r="D176" s="233" t="s">
        <v>4118</v>
      </c>
      <c r="E176" s="281"/>
      <c r="F176" s="281"/>
      <c r="G176" s="281"/>
      <c r="H176" s="281"/>
      <c r="I176" s="281"/>
      <c r="J176" s="281">
        <v>53.1</v>
      </c>
      <c r="K176" s="281"/>
      <c r="L176" s="281"/>
      <c r="M176" s="281"/>
      <c r="N176" s="281"/>
      <c r="O176" s="281"/>
      <c r="P176" s="281"/>
      <c r="Q176" s="477">
        <f t="shared" si="12"/>
        <v>53.1</v>
      </c>
      <c r="R176" s="242" t="str">
        <f t="shared" si="15"/>
        <v>NO</v>
      </c>
      <c r="S176" s="265" t="str">
        <f t="shared" si="14"/>
        <v>Alto</v>
      </c>
      <c r="T176" s="12"/>
    </row>
    <row r="177" spans="1:20" ht="45">
      <c r="A177" s="354" t="s">
        <v>160</v>
      </c>
      <c r="B177" s="262" t="s">
        <v>1809</v>
      </c>
      <c r="C177" s="266" t="s">
        <v>1810</v>
      </c>
      <c r="D177" s="363">
        <v>206</v>
      </c>
      <c r="E177" s="491">
        <v>0</v>
      </c>
      <c r="F177" s="491"/>
      <c r="G177" s="491"/>
      <c r="H177" s="491">
        <v>26.6</v>
      </c>
      <c r="I177" s="491"/>
      <c r="J177" s="491"/>
      <c r="K177" s="491">
        <v>0</v>
      </c>
      <c r="L177" s="491"/>
      <c r="M177" s="491"/>
      <c r="N177" s="491"/>
      <c r="O177" s="491">
        <v>53.1</v>
      </c>
      <c r="P177" s="491"/>
      <c r="Q177" s="477">
        <f t="shared" si="12"/>
        <v>19.925000000000001</v>
      </c>
      <c r="R177" s="242" t="str">
        <f t="shared" si="15"/>
        <v>NO</v>
      </c>
      <c r="S177" s="265" t="str">
        <f t="shared" si="14"/>
        <v>Medio</v>
      </c>
      <c r="T177" s="12"/>
    </row>
    <row r="178" spans="1:20" ht="45">
      <c r="A178" s="354" t="s">
        <v>160</v>
      </c>
      <c r="B178" s="262" t="s">
        <v>1809</v>
      </c>
      <c r="C178" s="266" t="s">
        <v>1811</v>
      </c>
      <c r="D178" s="363">
        <v>103</v>
      </c>
      <c r="E178" s="491">
        <v>0</v>
      </c>
      <c r="F178" s="491"/>
      <c r="G178" s="491"/>
      <c r="H178" s="491">
        <v>26.6</v>
      </c>
      <c r="I178" s="491"/>
      <c r="J178" s="491"/>
      <c r="K178" s="491">
        <v>26.6</v>
      </c>
      <c r="L178" s="491"/>
      <c r="M178" s="491"/>
      <c r="N178" s="491"/>
      <c r="O178" s="491">
        <v>26.6</v>
      </c>
      <c r="P178" s="491"/>
      <c r="Q178" s="477">
        <f t="shared" si="12"/>
        <v>19.950000000000003</v>
      </c>
      <c r="R178" s="242" t="str">
        <f t="shared" si="15"/>
        <v>NO</v>
      </c>
      <c r="S178" s="265" t="str">
        <f t="shared" si="14"/>
        <v>Medio</v>
      </c>
      <c r="T178" s="12"/>
    </row>
    <row r="179" spans="1:20" ht="32.1" customHeight="1">
      <c r="A179" s="604" t="s">
        <v>160</v>
      </c>
      <c r="B179" s="262" t="s">
        <v>1812</v>
      </c>
      <c r="C179" s="266" t="s">
        <v>1813</v>
      </c>
      <c r="D179" s="363">
        <v>175</v>
      </c>
      <c r="E179" s="491">
        <v>26.6</v>
      </c>
      <c r="F179" s="491"/>
      <c r="G179" s="491"/>
      <c r="H179" s="491"/>
      <c r="I179" s="491"/>
      <c r="J179" s="491"/>
      <c r="K179" s="491"/>
      <c r="L179" s="491"/>
      <c r="M179" s="491">
        <v>0</v>
      </c>
      <c r="N179" s="491"/>
      <c r="O179" s="491"/>
      <c r="P179" s="491"/>
      <c r="Q179" s="477">
        <f t="shared" si="12"/>
        <v>13.3</v>
      </c>
      <c r="R179" s="242" t="str">
        <f t="shared" si="15"/>
        <v>NO</v>
      </c>
      <c r="S179" s="265" t="str">
        <f t="shared" si="14"/>
        <v>Bajo</v>
      </c>
      <c r="T179" s="12"/>
    </row>
    <row r="180" spans="1:20" ht="32.1" customHeight="1">
      <c r="A180" s="354" t="s">
        <v>160</v>
      </c>
      <c r="B180" s="262" t="s">
        <v>1814</v>
      </c>
      <c r="C180" s="266" t="s">
        <v>1815</v>
      </c>
      <c r="D180" s="363">
        <v>94</v>
      </c>
      <c r="E180" s="491"/>
      <c r="F180" s="491"/>
      <c r="G180" s="491"/>
      <c r="H180" s="491">
        <v>97.4</v>
      </c>
      <c r="I180" s="491"/>
      <c r="J180" s="491"/>
      <c r="K180" s="491"/>
      <c r="L180" s="491"/>
      <c r="M180" s="491"/>
      <c r="N180" s="491"/>
      <c r="O180" s="491">
        <v>97.4</v>
      </c>
      <c r="P180" s="491"/>
      <c r="Q180" s="477">
        <f t="shared" si="12"/>
        <v>97.4</v>
      </c>
      <c r="R180" s="242" t="str">
        <f t="shared" si="15"/>
        <v>NO</v>
      </c>
      <c r="S180" s="265" t="str">
        <f t="shared" si="14"/>
        <v>Inviable Sanitariamente</v>
      </c>
      <c r="T180" s="12"/>
    </row>
    <row r="181" spans="1:20" ht="32.1" customHeight="1">
      <c r="A181" s="354" t="s">
        <v>160</v>
      </c>
      <c r="B181" s="262" t="s">
        <v>1814</v>
      </c>
      <c r="C181" s="266" t="s">
        <v>1816</v>
      </c>
      <c r="D181" s="363">
        <v>82</v>
      </c>
      <c r="E181" s="491"/>
      <c r="F181" s="491">
        <v>96.4</v>
      </c>
      <c r="G181" s="491"/>
      <c r="H181" s="491"/>
      <c r="I181" s="491"/>
      <c r="J181" s="491"/>
      <c r="K181" s="491"/>
      <c r="L181" s="491"/>
      <c r="M181" s="491"/>
      <c r="N181" s="491"/>
      <c r="O181" s="491">
        <v>97.4</v>
      </c>
      <c r="P181" s="491"/>
      <c r="Q181" s="477">
        <f t="shared" si="12"/>
        <v>96.9</v>
      </c>
      <c r="R181" s="242" t="str">
        <f t="shared" si="15"/>
        <v>NO</v>
      </c>
      <c r="S181" s="265" t="str">
        <f t="shared" si="14"/>
        <v>Inviable Sanitariamente</v>
      </c>
      <c r="T181" s="12"/>
    </row>
    <row r="182" spans="1:20" ht="32.1" customHeight="1">
      <c r="A182" s="354" t="s">
        <v>160</v>
      </c>
      <c r="B182" s="262" t="s">
        <v>1817</v>
      </c>
      <c r="C182" s="266" t="s">
        <v>1818</v>
      </c>
      <c r="D182" s="360">
        <v>19</v>
      </c>
      <c r="E182" s="491"/>
      <c r="F182" s="491">
        <v>96.4</v>
      </c>
      <c r="G182" s="491"/>
      <c r="H182" s="491"/>
      <c r="I182" s="491"/>
      <c r="J182" s="491"/>
      <c r="K182" s="491"/>
      <c r="L182" s="491"/>
      <c r="M182" s="491"/>
      <c r="N182" s="491"/>
      <c r="O182" s="491">
        <v>70.8</v>
      </c>
      <c r="P182" s="491"/>
      <c r="Q182" s="477">
        <f t="shared" si="12"/>
        <v>83.6</v>
      </c>
      <c r="R182" s="242" t="str">
        <f t="shared" si="15"/>
        <v>NO</v>
      </c>
      <c r="S182" s="265" t="str">
        <f t="shared" si="14"/>
        <v>Inviable Sanitariamente</v>
      </c>
      <c r="T182" s="12"/>
    </row>
    <row r="183" spans="1:20" ht="32.1" customHeight="1">
      <c r="A183" s="354" t="s">
        <v>160</v>
      </c>
      <c r="B183" s="262" t="s">
        <v>1819</v>
      </c>
      <c r="C183" s="267" t="s">
        <v>1820</v>
      </c>
      <c r="D183" s="363">
        <v>170</v>
      </c>
      <c r="E183" s="491">
        <v>100</v>
      </c>
      <c r="F183" s="491"/>
      <c r="G183" s="491"/>
      <c r="H183" s="491"/>
      <c r="I183" s="491"/>
      <c r="J183" s="491"/>
      <c r="K183" s="491"/>
      <c r="L183" s="491"/>
      <c r="M183" s="491"/>
      <c r="N183" s="491">
        <v>70.8</v>
      </c>
      <c r="O183" s="491"/>
      <c r="P183" s="491"/>
      <c r="Q183" s="477">
        <f t="shared" si="12"/>
        <v>85.4</v>
      </c>
      <c r="R183" s="242" t="str">
        <f t="shared" si="15"/>
        <v>NO</v>
      </c>
      <c r="S183" s="265" t="str">
        <f t="shared" si="14"/>
        <v>Inviable Sanitariamente</v>
      </c>
      <c r="T183" s="12"/>
    </row>
    <row r="184" spans="1:20" ht="32.1" customHeight="1">
      <c r="A184" s="354" t="s">
        <v>160</v>
      </c>
      <c r="B184" s="262" t="s">
        <v>1821</v>
      </c>
      <c r="C184" s="266" t="s">
        <v>1822</v>
      </c>
      <c r="D184" s="360">
        <v>36</v>
      </c>
      <c r="E184" s="491"/>
      <c r="F184" s="491">
        <v>96.4</v>
      </c>
      <c r="G184" s="491"/>
      <c r="H184" s="491"/>
      <c r="I184" s="491"/>
      <c r="J184" s="491"/>
      <c r="K184" s="491"/>
      <c r="L184" s="491"/>
      <c r="M184" s="491">
        <v>97.4</v>
      </c>
      <c r="N184" s="491"/>
      <c r="O184" s="491"/>
      <c r="P184" s="491"/>
      <c r="Q184" s="477">
        <f t="shared" si="12"/>
        <v>96.9</v>
      </c>
      <c r="R184" s="242" t="str">
        <f t="shared" si="15"/>
        <v>NO</v>
      </c>
      <c r="S184" s="265" t="str">
        <f t="shared" si="14"/>
        <v>Inviable Sanitariamente</v>
      </c>
      <c r="T184" s="12"/>
    </row>
    <row r="185" spans="1:20" ht="32.1" customHeight="1">
      <c r="A185" s="354" t="s">
        <v>160</v>
      </c>
      <c r="B185" s="262" t="s">
        <v>1823</v>
      </c>
      <c r="C185" s="266" t="s">
        <v>1824</v>
      </c>
      <c r="D185" s="363">
        <v>28</v>
      </c>
      <c r="E185" s="491"/>
      <c r="F185" s="491">
        <v>93.4</v>
      </c>
      <c r="G185" s="493"/>
      <c r="H185" s="491"/>
      <c r="I185" s="491"/>
      <c r="J185" s="491"/>
      <c r="K185" s="491"/>
      <c r="L185" s="491"/>
      <c r="M185" s="491"/>
      <c r="N185" s="491"/>
      <c r="O185" s="491">
        <v>97.4</v>
      </c>
      <c r="P185" s="491"/>
      <c r="Q185" s="477">
        <f t="shared" si="12"/>
        <v>95.4</v>
      </c>
      <c r="R185" s="242" t="str">
        <f t="shared" si="15"/>
        <v>NO</v>
      </c>
      <c r="S185" s="265" t="str">
        <f t="shared" si="14"/>
        <v>Inviable Sanitariamente</v>
      </c>
      <c r="T185" s="12"/>
    </row>
    <row r="186" spans="1:20" ht="32.1" customHeight="1">
      <c r="A186" s="354" t="s">
        <v>160</v>
      </c>
      <c r="B186" s="262" t="s">
        <v>1825</v>
      </c>
      <c r="C186" s="266" t="s">
        <v>1826</v>
      </c>
      <c r="D186" s="363">
        <v>240</v>
      </c>
      <c r="E186" s="491"/>
      <c r="F186" s="491">
        <v>93.4</v>
      </c>
      <c r="G186" s="491"/>
      <c r="H186" s="491"/>
      <c r="I186" s="491"/>
      <c r="J186" s="491"/>
      <c r="K186" s="491"/>
      <c r="L186" s="491"/>
      <c r="M186" s="491">
        <v>70.8</v>
      </c>
      <c r="N186" s="491"/>
      <c r="O186" s="491"/>
      <c r="P186" s="491"/>
      <c r="Q186" s="477">
        <f t="shared" si="12"/>
        <v>82.1</v>
      </c>
      <c r="R186" s="242" t="str">
        <f t="shared" si="15"/>
        <v>NO</v>
      </c>
      <c r="S186" s="265" t="str">
        <f t="shared" si="14"/>
        <v>Inviable Sanitariamente</v>
      </c>
      <c r="T186" s="12"/>
    </row>
    <row r="187" spans="1:20" ht="32.1" customHeight="1">
      <c r="A187" s="354" t="s">
        <v>160</v>
      </c>
      <c r="B187" s="262" t="s">
        <v>1827</v>
      </c>
      <c r="C187" s="267" t="s">
        <v>1828</v>
      </c>
      <c r="D187" s="233">
        <v>30</v>
      </c>
      <c r="E187" s="491"/>
      <c r="F187" s="491"/>
      <c r="G187" s="491">
        <v>93.4</v>
      </c>
      <c r="H187" s="491"/>
      <c r="I187" s="491"/>
      <c r="J187" s="491"/>
      <c r="K187" s="491"/>
      <c r="L187" s="491"/>
      <c r="M187" s="491"/>
      <c r="N187" s="491">
        <v>70.8</v>
      </c>
      <c r="O187" s="491"/>
      <c r="P187" s="491"/>
      <c r="Q187" s="477">
        <f t="shared" si="12"/>
        <v>82.1</v>
      </c>
      <c r="R187" s="242" t="str">
        <f t="shared" si="15"/>
        <v>NO</v>
      </c>
      <c r="S187" s="265" t="str">
        <f t="shared" si="14"/>
        <v>Inviable Sanitariamente</v>
      </c>
      <c r="T187" s="12"/>
    </row>
    <row r="188" spans="1:20" ht="32.1" customHeight="1">
      <c r="A188" s="354" t="s">
        <v>160</v>
      </c>
      <c r="B188" s="249" t="s">
        <v>1827</v>
      </c>
      <c r="C188" s="245" t="s">
        <v>4159</v>
      </c>
      <c r="D188" s="269">
        <v>86</v>
      </c>
      <c r="E188" s="491"/>
      <c r="F188" s="491"/>
      <c r="G188" s="491">
        <v>93.4</v>
      </c>
      <c r="H188" s="491"/>
      <c r="I188" s="491"/>
      <c r="J188" s="491"/>
      <c r="K188" s="491"/>
      <c r="L188" s="491"/>
      <c r="M188" s="491"/>
      <c r="N188" s="491">
        <v>70.8</v>
      </c>
      <c r="O188" s="491"/>
      <c r="P188" s="491"/>
      <c r="Q188" s="477">
        <f t="shared" si="12"/>
        <v>82.1</v>
      </c>
      <c r="R188" s="242" t="str">
        <f t="shared" si="15"/>
        <v>NO</v>
      </c>
      <c r="S188" s="265" t="str">
        <f t="shared" si="14"/>
        <v>Inviable Sanitariamente</v>
      </c>
      <c r="T188" s="12"/>
    </row>
    <row r="189" spans="1:20" ht="32.1" customHeight="1">
      <c r="A189" s="354" t="s">
        <v>160</v>
      </c>
      <c r="B189" s="249" t="s">
        <v>4160</v>
      </c>
      <c r="C189" s="245" t="s">
        <v>4161</v>
      </c>
      <c r="D189" s="269">
        <v>72</v>
      </c>
      <c r="E189" s="348"/>
      <c r="F189" s="348"/>
      <c r="G189" s="348"/>
      <c r="H189" s="348"/>
      <c r="I189" s="348"/>
      <c r="J189" s="348"/>
      <c r="K189" s="348"/>
      <c r="L189" s="348"/>
      <c r="M189" s="348">
        <v>70.8</v>
      </c>
      <c r="N189" s="348"/>
      <c r="O189" s="348"/>
      <c r="P189" s="348"/>
      <c r="Q189" s="482">
        <f t="shared" si="12"/>
        <v>70.8</v>
      </c>
      <c r="R189" s="242" t="str">
        <f t="shared" si="15"/>
        <v>NO</v>
      </c>
      <c r="S189" s="265" t="str">
        <f t="shared" si="14"/>
        <v>Alto</v>
      </c>
      <c r="T189" s="12"/>
    </row>
    <row r="190" spans="1:20" ht="32.1" customHeight="1">
      <c r="A190" s="461" t="s">
        <v>161</v>
      </c>
      <c r="B190" s="441" t="s">
        <v>1829</v>
      </c>
      <c r="C190" s="445" t="s">
        <v>1830</v>
      </c>
      <c r="D190" s="233">
        <v>95</v>
      </c>
      <c r="E190" s="281"/>
      <c r="F190" s="281"/>
      <c r="G190" s="281"/>
      <c r="H190" s="281"/>
      <c r="I190" s="281"/>
      <c r="J190" s="281"/>
      <c r="K190" s="281">
        <v>70.8</v>
      </c>
      <c r="L190" s="281"/>
      <c r="M190" s="281"/>
      <c r="N190" s="281"/>
      <c r="O190" s="281"/>
      <c r="P190" s="281"/>
      <c r="Q190" s="477">
        <f t="shared" si="12"/>
        <v>70.8</v>
      </c>
      <c r="R190" s="242" t="str">
        <f t="shared" si="15"/>
        <v>NO</v>
      </c>
      <c r="S190" s="265" t="str">
        <f t="shared" si="14"/>
        <v>Alto</v>
      </c>
      <c r="T190" s="12"/>
    </row>
    <row r="191" spans="1:20" ht="32.1" customHeight="1">
      <c r="A191" s="463" t="s">
        <v>161</v>
      </c>
      <c r="B191" s="441" t="s">
        <v>1831</v>
      </c>
      <c r="C191" s="445" t="s">
        <v>1832</v>
      </c>
      <c r="D191" s="264">
        <v>104</v>
      </c>
      <c r="E191" s="348"/>
      <c r="F191" s="348"/>
      <c r="G191" s="348">
        <v>70.8</v>
      </c>
      <c r="H191" s="348"/>
      <c r="I191" s="348"/>
      <c r="J191" s="348"/>
      <c r="K191" s="348"/>
      <c r="L191" s="348"/>
      <c r="M191" s="348"/>
      <c r="N191" s="348"/>
      <c r="O191" s="348"/>
      <c r="P191" s="348"/>
      <c r="Q191" s="490">
        <f t="shared" si="12"/>
        <v>70.8</v>
      </c>
      <c r="R191" s="242" t="str">
        <f t="shared" si="15"/>
        <v>NO</v>
      </c>
      <c r="S191" s="265" t="str">
        <f t="shared" si="14"/>
        <v>Alto</v>
      </c>
      <c r="T191" s="12"/>
    </row>
    <row r="192" spans="1:20" ht="32.1" customHeight="1">
      <c r="A192" s="463" t="s">
        <v>161</v>
      </c>
      <c r="B192" s="441" t="s">
        <v>1833</v>
      </c>
      <c r="C192" s="445" t="s">
        <v>1834</v>
      </c>
      <c r="D192" s="264">
        <v>39</v>
      </c>
      <c r="E192" s="348"/>
      <c r="F192" s="348"/>
      <c r="G192" s="348"/>
      <c r="H192" s="348"/>
      <c r="I192" s="348"/>
      <c r="J192" s="348"/>
      <c r="K192" s="348">
        <v>97.3</v>
      </c>
      <c r="L192" s="348"/>
      <c r="M192" s="348"/>
      <c r="N192" s="348"/>
      <c r="O192" s="348"/>
      <c r="P192" s="348"/>
      <c r="Q192" s="490">
        <f t="shared" si="12"/>
        <v>97.3</v>
      </c>
      <c r="R192" s="242" t="str">
        <f t="shared" si="15"/>
        <v>NO</v>
      </c>
      <c r="S192" s="265" t="str">
        <f t="shared" si="14"/>
        <v>Inviable Sanitariamente</v>
      </c>
      <c r="T192" s="12"/>
    </row>
    <row r="193" spans="1:20" ht="32.1" customHeight="1">
      <c r="A193" s="463" t="s">
        <v>161</v>
      </c>
      <c r="B193" s="441" t="s">
        <v>1835</v>
      </c>
      <c r="C193" s="445" t="s">
        <v>1836</v>
      </c>
      <c r="D193" s="264">
        <v>75</v>
      </c>
      <c r="E193" s="348"/>
      <c r="F193" s="348"/>
      <c r="G193" s="348"/>
      <c r="H193" s="348"/>
      <c r="I193" s="348"/>
      <c r="J193" s="348"/>
      <c r="K193" s="348"/>
      <c r="L193" s="348"/>
      <c r="M193" s="348">
        <v>97.4</v>
      </c>
      <c r="N193" s="348"/>
      <c r="O193" s="348"/>
      <c r="P193" s="348"/>
      <c r="Q193" s="490">
        <f t="shared" si="12"/>
        <v>97.4</v>
      </c>
      <c r="R193" s="242" t="str">
        <f t="shared" si="15"/>
        <v>NO</v>
      </c>
      <c r="S193" s="265" t="str">
        <f t="shared" si="14"/>
        <v>Inviable Sanitariamente</v>
      </c>
      <c r="T193" s="12"/>
    </row>
    <row r="194" spans="1:20" ht="32.1" customHeight="1">
      <c r="A194" s="463" t="s">
        <v>161</v>
      </c>
      <c r="B194" s="441" t="s">
        <v>1837</v>
      </c>
      <c r="C194" s="445" t="s">
        <v>1838</v>
      </c>
      <c r="D194" s="264">
        <v>40</v>
      </c>
      <c r="E194" s="348"/>
      <c r="F194" s="348"/>
      <c r="G194" s="348"/>
      <c r="H194" s="348"/>
      <c r="I194" s="348">
        <v>96.4</v>
      </c>
      <c r="J194" s="348"/>
      <c r="K194" s="348"/>
      <c r="L194" s="348"/>
      <c r="M194" s="348"/>
      <c r="N194" s="348"/>
      <c r="O194" s="348"/>
      <c r="P194" s="348"/>
      <c r="Q194" s="490">
        <f t="shared" si="12"/>
        <v>96.4</v>
      </c>
      <c r="R194" s="242" t="str">
        <f t="shared" si="15"/>
        <v>NO</v>
      </c>
      <c r="S194" s="265" t="str">
        <f t="shared" si="14"/>
        <v>Inviable Sanitariamente</v>
      </c>
      <c r="T194" s="12"/>
    </row>
    <row r="195" spans="1:20" ht="32.1" customHeight="1">
      <c r="A195" s="463" t="s">
        <v>161</v>
      </c>
      <c r="B195" s="441" t="s">
        <v>235</v>
      </c>
      <c r="C195" s="445" t="s">
        <v>1839</v>
      </c>
      <c r="D195" s="264">
        <v>75</v>
      </c>
      <c r="E195" s="348"/>
      <c r="F195" s="348"/>
      <c r="G195" s="348"/>
      <c r="H195" s="348"/>
      <c r="I195" s="348"/>
      <c r="J195" s="348"/>
      <c r="K195" s="348"/>
      <c r="L195" s="348"/>
      <c r="M195" s="348">
        <v>97.4</v>
      </c>
      <c r="N195" s="348"/>
      <c r="O195" s="348"/>
      <c r="P195" s="348"/>
      <c r="Q195" s="490">
        <f t="shared" si="12"/>
        <v>97.4</v>
      </c>
      <c r="R195" s="242" t="str">
        <f t="shared" si="15"/>
        <v>NO</v>
      </c>
      <c r="S195" s="265" t="str">
        <f t="shared" si="14"/>
        <v>Inviable Sanitariamente</v>
      </c>
      <c r="T195" s="12"/>
    </row>
    <row r="196" spans="1:20" ht="32.1" customHeight="1">
      <c r="A196" s="463" t="s">
        <v>161</v>
      </c>
      <c r="B196" s="441" t="s">
        <v>1840</v>
      </c>
      <c r="C196" s="445" t="s">
        <v>1841</v>
      </c>
      <c r="D196" s="264">
        <v>22</v>
      </c>
      <c r="E196" s="348"/>
      <c r="F196" s="348"/>
      <c r="G196" s="348"/>
      <c r="H196" s="348"/>
      <c r="I196" s="348"/>
      <c r="J196" s="348"/>
      <c r="K196" s="348"/>
      <c r="L196" s="348"/>
      <c r="M196" s="348"/>
      <c r="N196" s="348"/>
      <c r="O196" s="348"/>
      <c r="P196" s="348">
        <v>96.4</v>
      </c>
      <c r="Q196" s="490">
        <f t="shared" si="12"/>
        <v>96.4</v>
      </c>
      <c r="R196" s="242" t="str">
        <f t="shared" si="15"/>
        <v>NO</v>
      </c>
      <c r="S196" s="265" t="str">
        <f t="shared" si="14"/>
        <v>Inviable Sanitariamente</v>
      </c>
      <c r="T196" s="12"/>
    </row>
    <row r="197" spans="1:20" ht="32.1" customHeight="1">
      <c r="A197" s="463" t="s">
        <v>161</v>
      </c>
      <c r="B197" s="441" t="s">
        <v>1842</v>
      </c>
      <c r="C197" s="445" t="s">
        <v>1843</v>
      </c>
      <c r="D197" s="298">
        <v>42</v>
      </c>
      <c r="E197" s="348"/>
      <c r="F197" s="348"/>
      <c r="G197" s="348"/>
      <c r="H197" s="348"/>
      <c r="I197" s="348"/>
      <c r="J197" s="348"/>
      <c r="K197" s="348"/>
      <c r="L197" s="348"/>
      <c r="M197" s="348"/>
      <c r="N197" s="348">
        <v>96.4</v>
      </c>
      <c r="O197" s="348"/>
      <c r="P197" s="348"/>
      <c r="Q197" s="490">
        <f t="shared" si="12"/>
        <v>96.4</v>
      </c>
      <c r="R197" s="242" t="str">
        <f t="shared" si="15"/>
        <v>NO</v>
      </c>
      <c r="S197" s="265" t="str">
        <f t="shared" si="14"/>
        <v>Inviable Sanitariamente</v>
      </c>
      <c r="T197" s="12"/>
    </row>
    <row r="198" spans="1:20" ht="32.1" customHeight="1">
      <c r="A198" s="461" t="s">
        <v>161</v>
      </c>
      <c r="B198" s="441" t="s">
        <v>1228</v>
      </c>
      <c r="C198" s="445" t="s">
        <v>1844</v>
      </c>
      <c r="D198" s="233">
        <v>54</v>
      </c>
      <c r="E198" s="281"/>
      <c r="F198" s="281"/>
      <c r="G198" s="281"/>
      <c r="H198" s="281"/>
      <c r="I198" s="281">
        <v>53</v>
      </c>
      <c r="J198" s="281"/>
      <c r="K198" s="281"/>
      <c r="L198" s="281"/>
      <c r="M198" s="281"/>
      <c r="N198" s="281"/>
      <c r="O198" s="281"/>
      <c r="P198" s="281"/>
      <c r="Q198" s="477">
        <f t="shared" si="12"/>
        <v>53</v>
      </c>
      <c r="R198" s="242" t="str">
        <f t="shared" si="15"/>
        <v>NO</v>
      </c>
      <c r="S198" s="265" t="str">
        <f t="shared" si="14"/>
        <v>Alto</v>
      </c>
      <c r="T198" s="12"/>
    </row>
    <row r="199" spans="1:20" ht="32.1" customHeight="1">
      <c r="A199" s="461" t="s">
        <v>161</v>
      </c>
      <c r="B199" s="441" t="s">
        <v>1845</v>
      </c>
      <c r="C199" s="445" t="s">
        <v>1846</v>
      </c>
      <c r="D199" s="233">
        <v>155</v>
      </c>
      <c r="E199" s="281"/>
      <c r="F199" s="281"/>
      <c r="G199" s="281"/>
      <c r="H199" s="281"/>
      <c r="I199" s="281"/>
      <c r="J199" s="281">
        <v>97.3</v>
      </c>
      <c r="K199" s="281"/>
      <c r="L199" s="281"/>
      <c r="M199" s="281"/>
      <c r="N199" s="281"/>
      <c r="O199" s="281"/>
      <c r="P199" s="281"/>
      <c r="Q199" s="477">
        <f t="shared" si="12"/>
        <v>97.3</v>
      </c>
      <c r="R199" s="242" t="str">
        <f t="shared" si="15"/>
        <v>NO</v>
      </c>
      <c r="S199" s="265" t="str">
        <f t="shared" si="14"/>
        <v>Inviable Sanitariamente</v>
      </c>
      <c r="T199" s="12"/>
    </row>
    <row r="200" spans="1:20" ht="32.1" customHeight="1">
      <c r="A200" s="354" t="s">
        <v>161</v>
      </c>
      <c r="B200" s="249" t="s">
        <v>1847</v>
      </c>
      <c r="C200" s="431" t="s">
        <v>1848</v>
      </c>
      <c r="D200" s="322">
        <v>104</v>
      </c>
      <c r="E200" s="494"/>
      <c r="F200" s="494"/>
      <c r="G200" s="494">
        <v>70.8</v>
      </c>
      <c r="H200" s="494"/>
      <c r="I200" s="494"/>
      <c r="J200" s="494"/>
      <c r="K200" s="494"/>
      <c r="L200" s="494"/>
      <c r="M200" s="494"/>
      <c r="N200" s="494"/>
      <c r="O200" s="494"/>
      <c r="P200" s="494"/>
      <c r="Q200" s="477">
        <f t="shared" si="12"/>
        <v>70.8</v>
      </c>
      <c r="R200" s="242" t="str">
        <f t="shared" si="15"/>
        <v>NO</v>
      </c>
      <c r="S200" s="265" t="str">
        <f t="shared" si="14"/>
        <v>Alto</v>
      </c>
      <c r="T200" s="12"/>
    </row>
    <row r="201" spans="1:20" ht="32.1" customHeight="1">
      <c r="A201" s="354" t="s">
        <v>161</v>
      </c>
      <c r="B201" s="249" t="s">
        <v>1849</v>
      </c>
      <c r="C201" s="431" t="s">
        <v>1850</v>
      </c>
      <c r="D201" s="322">
        <v>109</v>
      </c>
      <c r="E201" s="494"/>
      <c r="F201" s="494">
        <v>70.8</v>
      </c>
      <c r="G201" s="494"/>
      <c r="H201" s="494"/>
      <c r="I201" s="494"/>
      <c r="J201" s="494"/>
      <c r="K201" s="494"/>
      <c r="L201" s="494"/>
      <c r="M201" s="494"/>
      <c r="N201" s="494"/>
      <c r="O201" s="494"/>
      <c r="P201" s="494"/>
      <c r="Q201" s="477">
        <f t="shared" si="12"/>
        <v>70.8</v>
      </c>
      <c r="R201" s="242" t="str">
        <f t="shared" si="15"/>
        <v>NO</v>
      </c>
      <c r="S201" s="265" t="str">
        <f t="shared" si="14"/>
        <v>Alto</v>
      </c>
      <c r="T201" s="12"/>
    </row>
    <row r="202" spans="1:20" ht="32.1" customHeight="1">
      <c r="A202" s="354" t="s">
        <v>161</v>
      </c>
      <c r="B202" s="249" t="s">
        <v>1851</v>
      </c>
      <c r="C202" s="431" t="s">
        <v>1852</v>
      </c>
      <c r="D202" s="323">
        <v>62</v>
      </c>
      <c r="E202" s="494"/>
      <c r="F202" s="494">
        <v>70.8</v>
      </c>
      <c r="G202" s="494"/>
      <c r="H202" s="494"/>
      <c r="I202" s="494"/>
      <c r="J202" s="494"/>
      <c r="K202" s="494"/>
      <c r="L202" s="494"/>
      <c r="M202" s="494"/>
      <c r="N202" s="494"/>
      <c r="O202" s="494"/>
      <c r="P202" s="494"/>
      <c r="Q202" s="477">
        <f t="shared" si="12"/>
        <v>70.8</v>
      </c>
      <c r="R202" s="242" t="str">
        <f t="shared" si="15"/>
        <v>NO</v>
      </c>
      <c r="S202" s="265" t="str">
        <f t="shared" si="14"/>
        <v>Alto</v>
      </c>
      <c r="T202" s="12"/>
    </row>
    <row r="203" spans="1:20" ht="32.1" customHeight="1">
      <c r="A203" s="354" t="s">
        <v>161</v>
      </c>
      <c r="B203" s="249" t="s">
        <v>1853</v>
      </c>
      <c r="C203" s="431" t="s">
        <v>1854</v>
      </c>
      <c r="D203" s="322">
        <v>39</v>
      </c>
      <c r="E203" s="494"/>
      <c r="F203" s="494"/>
      <c r="G203" s="494"/>
      <c r="H203" s="494"/>
      <c r="I203" s="494"/>
      <c r="J203" s="494">
        <v>97.3</v>
      </c>
      <c r="K203" s="494"/>
      <c r="L203" s="494"/>
      <c r="M203" s="494"/>
      <c r="N203" s="494"/>
      <c r="O203" s="494"/>
      <c r="P203" s="494"/>
      <c r="Q203" s="477">
        <f t="shared" si="12"/>
        <v>97.3</v>
      </c>
      <c r="R203" s="242" t="str">
        <f t="shared" si="15"/>
        <v>NO</v>
      </c>
      <c r="S203" s="265" t="str">
        <f t="shared" si="14"/>
        <v>Inviable Sanitariamente</v>
      </c>
      <c r="T203" s="12"/>
    </row>
    <row r="204" spans="1:20" ht="32.1" customHeight="1">
      <c r="A204" s="463" t="s">
        <v>161</v>
      </c>
      <c r="B204" s="441" t="s">
        <v>1494</v>
      </c>
      <c r="C204" s="445" t="s">
        <v>1855</v>
      </c>
      <c r="D204" s="322">
        <v>55</v>
      </c>
      <c r="E204" s="494"/>
      <c r="F204" s="494"/>
      <c r="G204" s="494"/>
      <c r="H204" s="494"/>
      <c r="I204" s="494"/>
      <c r="J204" s="494">
        <v>97.3</v>
      </c>
      <c r="K204" s="494"/>
      <c r="L204" s="494"/>
      <c r="M204" s="494"/>
      <c r="N204" s="494"/>
      <c r="O204" s="494"/>
      <c r="P204" s="494"/>
      <c r="Q204" s="477">
        <f t="shared" ref="Q204:Q222" si="16">AVERAGE(E204:P204)</f>
        <v>97.3</v>
      </c>
      <c r="R204" s="242" t="str">
        <f t="shared" si="15"/>
        <v>NO</v>
      </c>
      <c r="S204" s="265" t="str">
        <f t="shared" ref="S204:S267" si="17">IF(Q204&lt;5,"Sin Riesgo",IF(Q204 &lt;=14,"Bajo",IF(Q204&lt;=35,"Medio",IF(Q204&lt;=80,"Alto","Inviable Sanitariamente"))))</f>
        <v>Inviable Sanitariamente</v>
      </c>
      <c r="T204" s="12"/>
    </row>
    <row r="205" spans="1:20" ht="32.1" customHeight="1">
      <c r="A205" s="463" t="s">
        <v>161</v>
      </c>
      <c r="B205" s="441" t="s">
        <v>1856</v>
      </c>
      <c r="C205" s="445" t="s">
        <v>1857</v>
      </c>
      <c r="D205" s="322">
        <v>78</v>
      </c>
      <c r="E205" s="504"/>
      <c r="F205" s="504">
        <v>70.8</v>
      </c>
      <c r="G205" s="504"/>
      <c r="H205" s="504"/>
      <c r="I205" s="504"/>
      <c r="J205" s="504"/>
      <c r="K205" s="504"/>
      <c r="L205" s="504"/>
      <c r="M205" s="504"/>
      <c r="N205" s="504"/>
      <c r="O205" s="504"/>
      <c r="P205" s="504"/>
      <c r="Q205" s="477">
        <f t="shared" si="16"/>
        <v>70.8</v>
      </c>
      <c r="R205" s="242" t="str">
        <f t="shared" si="15"/>
        <v>NO</v>
      </c>
      <c r="S205" s="265" t="str">
        <f t="shared" si="17"/>
        <v>Alto</v>
      </c>
      <c r="T205" s="12"/>
    </row>
    <row r="206" spans="1:20" ht="32.1" customHeight="1">
      <c r="A206" s="463" t="s">
        <v>161</v>
      </c>
      <c r="B206" s="441" t="s">
        <v>1858</v>
      </c>
      <c r="C206" s="445" t="s">
        <v>1859</v>
      </c>
      <c r="D206" s="324">
        <v>36</v>
      </c>
      <c r="E206" s="348"/>
      <c r="F206" s="348"/>
      <c r="G206" s="348"/>
      <c r="H206" s="348"/>
      <c r="I206" s="348"/>
      <c r="J206" s="348"/>
      <c r="K206" s="348"/>
      <c r="L206" s="348"/>
      <c r="M206" s="348"/>
      <c r="N206" s="348"/>
      <c r="O206" s="348"/>
      <c r="P206" s="348"/>
      <c r="Q206" s="482"/>
      <c r="R206" s="242"/>
      <c r="S206" s="34"/>
      <c r="T206" s="12"/>
    </row>
    <row r="207" spans="1:20" ht="32.1" customHeight="1">
      <c r="A207" s="463" t="s">
        <v>161</v>
      </c>
      <c r="B207" s="461" t="s">
        <v>1860</v>
      </c>
      <c r="C207" s="465" t="s">
        <v>1861</v>
      </c>
      <c r="D207" s="322">
        <v>100</v>
      </c>
      <c r="E207" s="502"/>
      <c r="F207" s="502">
        <v>0</v>
      </c>
      <c r="G207" s="502"/>
      <c r="H207" s="502"/>
      <c r="I207" s="502"/>
      <c r="J207" s="502"/>
      <c r="K207" s="502"/>
      <c r="L207" s="502"/>
      <c r="M207" s="502"/>
      <c r="N207" s="502"/>
      <c r="O207" s="502"/>
      <c r="P207" s="502"/>
      <c r="Q207" s="477">
        <f t="shared" si="16"/>
        <v>0</v>
      </c>
      <c r="R207" s="242" t="str">
        <f t="shared" si="15"/>
        <v>SI</v>
      </c>
      <c r="S207" s="265" t="str">
        <f t="shared" si="17"/>
        <v>Sin Riesgo</v>
      </c>
      <c r="T207" s="12"/>
    </row>
    <row r="208" spans="1:20" ht="32.1" customHeight="1">
      <c r="A208" s="461" t="s">
        <v>161</v>
      </c>
      <c r="B208" s="461" t="s">
        <v>1862</v>
      </c>
      <c r="C208" s="465" t="s">
        <v>1863</v>
      </c>
      <c r="D208" s="263">
        <v>16</v>
      </c>
      <c r="E208" s="281"/>
      <c r="F208" s="281"/>
      <c r="G208" s="281"/>
      <c r="H208" s="281">
        <v>96</v>
      </c>
      <c r="I208" s="281"/>
      <c r="J208" s="281"/>
      <c r="K208" s="281"/>
      <c r="L208" s="281"/>
      <c r="M208" s="281"/>
      <c r="N208" s="281"/>
      <c r="O208" s="281"/>
      <c r="P208" s="281"/>
      <c r="Q208" s="477">
        <f t="shared" si="16"/>
        <v>96</v>
      </c>
      <c r="R208" s="242" t="str">
        <f t="shared" si="15"/>
        <v>NO</v>
      </c>
      <c r="S208" s="265" t="str">
        <f t="shared" si="17"/>
        <v>Inviable Sanitariamente</v>
      </c>
      <c r="T208" s="12"/>
    </row>
    <row r="209" spans="1:20" ht="32.1" customHeight="1">
      <c r="A209" s="463" t="s">
        <v>161</v>
      </c>
      <c r="B209" s="461" t="s">
        <v>1207</v>
      </c>
      <c r="C209" s="465" t="s">
        <v>1864</v>
      </c>
      <c r="D209" s="264">
        <v>105</v>
      </c>
      <c r="E209" s="348"/>
      <c r="F209" s="348"/>
      <c r="G209" s="348"/>
      <c r="H209" s="348"/>
      <c r="I209" s="348"/>
      <c r="J209" s="348">
        <v>70.8</v>
      </c>
      <c r="K209" s="348"/>
      <c r="L209" s="348"/>
      <c r="M209" s="348"/>
      <c r="N209" s="348"/>
      <c r="O209" s="348"/>
      <c r="P209" s="348"/>
      <c r="Q209" s="477">
        <f t="shared" si="16"/>
        <v>70.8</v>
      </c>
      <c r="R209" s="242" t="str">
        <f t="shared" si="15"/>
        <v>NO</v>
      </c>
      <c r="S209" s="265" t="str">
        <f t="shared" si="17"/>
        <v>Alto</v>
      </c>
      <c r="T209" s="12"/>
    </row>
    <row r="210" spans="1:20" ht="32.1" customHeight="1">
      <c r="A210" s="463" t="s">
        <v>161</v>
      </c>
      <c r="B210" s="461" t="s">
        <v>4162</v>
      </c>
      <c r="C210" s="465" t="s">
        <v>4163</v>
      </c>
      <c r="D210" s="264">
        <v>95</v>
      </c>
      <c r="E210" s="348"/>
      <c r="F210" s="348"/>
      <c r="G210" s="348"/>
      <c r="H210" s="348"/>
      <c r="I210" s="348">
        <v>70.8</v>
      </c>
      <c r="J210" s="348"/>
      <c r="K210" s="348"/>
      <c r="L210" s="348"/>
      <c r="M210" s="348"/>
      <c r="N210" s="348"/>
      <c r="O210" s="348"/>
      <c r="P210" s="348"/>
      <c r="Q210" s="482">
        <f t="shared" si="16"/>
        <v>70.8</v>
      </c>
      <c r="R210" s="242" t="str">
        <f t="shared" si="15"/>
        <v>NO</v>
      </c>
      <c r="S210" s="265" t="str">
        <f t="shared" si="17"/>
        <v>Alto</v>
      </c>
      <c r="T210" s="12"/>
    </row>
    <row r="211" spans="1:20" ht="32.1" customHeight="1">
      <c r="A211" s="463" t="s">
        <v>162</v>
      </c>
      <c r="B211" s="461" t="s">
        <v>1865</v>
      </c>
      <c r="C211" s="464" t="s">
        <v>1866</v>
      </c>
      <c r="D211" s="233">
        <v>194</v>
      </c>
      <c r="E211" s="281"/>
      <c r="F211" s="281"/>
      <c r="G211" s="281"/>
      <c r="H211" s="281"/>
      <c r="I211" s="281">
        <v>64</v>
      </c>
      <c r="J211" s="281"/>
      <c r="K211" s="281"/>
      <c r="L211" s="281"/>
      <c r="M211" s="281"/>
      <c r="N211" s="281"/>
      <c r="O211" s="281"/>
      <c r="P211" s="281"/>
      <c r="Q211" s="477">
        <f t="shared" si="16"/>
        <v>64</v>
      </c>
      <c r="R211" s="242" t="str">
        <f t="shared" si="15"/>
        <v>NO</v>
      </c>
      <c r="S211" s="265" t="str">
        <f t="shared" si="17"/>
        <v>Alto</v>
      </c>
      <c r="T211" s="12"/>
    </row>
    <row r="212" spans="1:20" ht="32.1" customHeight="1">
      <c r="A212" s="463" t="s">
        <v>162</v>
      </c>
      <c r="B212" s="461" t="s">
        <v>1297</v>
      </c>
      <c r="C212" s="464" t="s">
        <v>1867</v>
      </c>
      <c r="D212" s="264">
        <v>174</v>
      </c>
      <c r="E212" s="348"/>
      <c r="F212" s="348"/>
      <c r="G212" s="348"/>
      <c r="H212" s="348"/>
      <c r="I212" s="348">
        <v>0</v>
      </c>
      <c r="J212" s="348"/>
      <c r="K212" s="348"/>
      <c r="L212" s="348"/>
      <c r="M212" s="348"/>
      <c r="N212" s="348"/>
      <c r="O212" s="348"/>
      <c r="P212" s="348"/>
      <c r="Q212" s="477">
        <f t="shared" si="16"/>
        <v>0</v>
      </c>
      <c r="R212" s="242" t="str">
        <f t="shared" si="15"/>
        <v>SI</v>
      </c>
      <c r="S212" s="265" t="str">
        <f t="shared" si="17"/>
        <v>Sin Riesgo</v>
      </c>
      <c r="T212" s="12"/>
    </row>
    <row r="213" spans="1:20" ht="32.1" customHeight="1">
      <c r="A213" s="463" t="s">
        <v>162</v>
      </c>
      <c r="B213" s="461" t="s">
        <v>1868</v>
      </c>
      <c r="C213" s="464" t="s">
        <v>1869</v>
      </c>
      <c r="D213" s="233">
        <v>116</v>
      </c>
      <c r="E213" s="281"/>
      <c r="F213" s="281"/>
      <c r="G213" s="281"/>
      <c r="H213" s="281"/>
      <c r="I213" s="281"/>
      <c r="J213" s="281"/>
      <c r="K213" s="281"/>
      <c r="L213" s="281"/>
      <c r="M213" s="281"/>
      <c r="N213" s="281">
        <v>0</v>
      </c>
      <c r="O213" s="281"/>
      <c r="P213" s="281"/>
      <c r="Q213" s="477">
        <f t="shared" si="16"/>
        <v>0</v>
      </c>
      <c r="R213" s="242" t="str">
        <f t="shared" si="15"/>
        <v>SI</v>
      </c>
      <c r="S213" s="265" t="str">
        <f t="shared" si="17"/>
        <v>Sin Riesgo</v>
      </c>
      <c r="T213" s="12"/>
    </row>
    <row r="214" spans="1:20" ht="32.1" customHeight="1">
      <c r="A214" s="463" t="s">
        <v>162</v>
      </c>
      <c r="B214" s="461" t="s">
        <v>1870</v>
      </c>
      <c r="C214" s="464" t="s">
        <v>1871</v>
      </c>
      <c r="D214" s="233">
        <v>134</v>
      </c>
      <c r="E214" s="281"/>
      <c r="F214" s="281"/>
      <c r="G214" s="281"/>
      <c r="H214" s="281"/>
      <c r="I214" s="281">
        <v>64</v>
      </c>
      <c r="J214" s="281"/>
      <c r="K214" s="281"/>
      <c r="L214" s="281"/>
      <c r="M214" s="281"/>
      <c r="N214" s="281"/>
      <c r="O214" s="281"/>
      <c r="P214" s="281"/>
      <c r="Q214" s="477">
        <f t="shared" si="16"/>
        <v>64</v>
      </c>
      <c r="R214" s="242" t="str">
        <f t="shared" si="15"/>
        <v>NO</v>
      </c>
      <c r="S214" s="265" t="str">
        <f t="shared" si="17"/>
        <v>Alto</v>
      </c>
      <c r="T214" s="12"/>
    </row>
    <row r="215" spans="1:20" ht="32.1" customHeight="1">
      <c r="A215" s="463" t="s">
        <v>162</v>
      </c>
      <c r="B215" s="461" t="s">
        <v>1872</v>
      </c>
      <c r="C215" s="464" t="s">
        <v>1873</v>
      </c>
      <c r="D215" s="233">
        <v>126</v>
      </c>
      <c r="E215" s="281"/>
      <c r="F215" s="281">
        <v>97.34</v>
      </c>
      <c r="G215" s="281"/>
      <c r="H215" s="281"/>
      <c r="I215" s="281"/>
      <c r="J215" s="281"/>
      <c r="K215" s="281"/>
      <c r="L215" s="281"/>
      <c r="M215" s="281"/>
      <c r="N215" s="281"/>
      <c r="O215" s="281"/>
      <c r="P215" s="281"/>
      <c r="Q215" s="477">
        <f t="shared" si="16"/>
        <v>97.34</v>
      </c>
      <c r="R215" s="242" t="str">
        <f t="shared" si="15"/>
        <v>NO</v>
      </c>
      <c r="S215" s="265" t="str">
        <f t="shared" si="17"/>
        <v>Inviable Sanitariamente</v>
      </c>
      <c r="T215" s="12"/>
    </row>
    <row r="216" spans="1:20" ht="32.1" customHeight="1">
      <c r="A216" s="463" t="s">
        <v>162</v>
      </c>
      <c r="B216" s="461" t="s">
        <v>1874</v>
      </c>
      <c r="C216" s="464" t="s">
        <v>1875</v>
      </c>
      <c r="D216" s="263">
        <v>36</v>
      </c>
      <c r="E216" s="281"/>
      <c r="F216" s="281">
        <v>97.34</v>
      </c>
      <c r="G216" s="281"/>
      <c r="H216" s="281"/>
      <c r="I216" s="281"/>
      <c r="J216" s="281"/>
      <c r="K216" s="281">
        <v>97.34</v>
      </c>
      <c r="L216" s="281"/>
      <c r="M216" s="281"/>
      <c r="N216" s="281"/>
      <c r="O216" s="281"/>
      <c r="P216" s="281"/>
      <c r="Q216" s="477">
        <f t="shared" si="16"/>
        <v>97.34</v>
      </c>
      <c r="R216" s="242" t="str">
        <f t="shared" si="15"/>
        <v>NO</v>
      </c>
      <c r="S216" s="265" t="str">
        <f t="shared" si="17"/>
        <v>Inviable Sanitariamente</v>
      </c>
      <c r="T216" s="12"/>
    </row>
    <row r="217" spans="1:20" ht="32.1" customHeight="1">
      <c r="A217" s="463" t="s">
        <v>162</v>
      </c>
      <c r="B217" s="461" t="s">
        <v>1876</v>
      </c>
      <c r="C217" s="464" t="s">
        <v>1877</v>
      </c>
      <c r="D217" s="263">
        <v>32</v>
      </c>
      <c r="E217" s="281"/>
      <c r="F217" s="281">
        <v>0</v>
      </c>
      <c r="G217" s="281"/>
      <c r="H217" s="281"/>
      <c r="I217" s="281"/>
      <c r="J217" s="281"/>
      <c r="K217" s="281">
        <v>0</v>
      </c>
      <c r="L217" s="281"/>
      <c r="M217" s="281"/>
      <c r="N217" s="281"/>
      <c r="O217" s="281"/>
      <c r="P217" s="281"/>
      <c r="Q217" s="477">
        <f t="shared" si="16"/>
        <v>0</v>
      </c>
      <c r="R217" s="242" t="str">
        <f t="shared" si="15"/>
        <v>SI</v>
      </c>
      <c r="S217" s="265" t="str">
        <f t="shared" si="17"/>
        <v>Sin Riesgo</v>
      </c>
      <c r="T217" s="12"/>
    </row>
    <row r="218" spans="1:20" ht="32.1" customHeight="1">
      <c r="A218" s="463" t="s">
        <v>162</v>
      </c>
      <c r="B218" s="461" t="s">
        <v>1878</v>
      </c>
      <c r="C218" s="464" t="s">
        <v>1879</v>
      </c>
      <c r="D218" s="233">
        <v>80</v>
      </c>
      <c r="E218" s="281"/>
      <c r="F218" s="281"/>
      <c r="G218" s="281"/>
      <c r="H218" s="281"/>
      <c r="I218" s="281"/>
      <c r="J218" s="281">
        <v>97.34</v>
      </c>
      <c r="K218" s="281"/>
      <c r="L218" s="281"/>
      <c r="M218" s="281"/>
      <c r="N218" s="281"/>
      <c r="O218" s="281"/>
      <c r="P218" s="281"/>
      <c r="Q218" s="477">
        <f t="shared" si="16"/>
        <v>97.34</v>
      </c>
      <c r="R218" s="242" t="str">
        <f t="shared" si="15"/>
        <v>NO</v>
      </c>
      <c r="S218" s="265" t="str">
        <f t="shared" si="17"/>
        <v>Inviable Sanitariamente</v>
      </c>
      <c r="T218" s="12"/>
    </row>
    <row r="219" spans="1:20" ht="32.1" customHeight="1">
      <c r="A219" s="463" t="s">
        <v>162</v>
      </c>
      <c r="B219" s="461" t="s">
        <v>1880</v>
      </c>
      <c r="C219" s="464" t="s">
        <v>1881</v>
      </c>
      <c r="D219" s="263">
        <v>170</v>
      </c>
      <c r="E219" s="281"/>
      <c r="F219" s="281"/>
      <c r="G219" s="281"/>
      <c r="H219" s="281"/>
      <c r="I219" s="281"/>
      <c r="J219" s="281"/>
      <c r="K219" s="281"/>
      <c r="L219" s="281"/>
      <c r="M219" s="281"/>
      <c r="N219" s="281">
        <v>97.3</v>
      </c>
      <c r="O219" s="281"/>
      <c r="P219" s="281"/>
      <c r="Q219" s="477">
        <f t="shared" si="16"/>
        <v>97.3</v>
      </c>
      <c r="R219" s="242" t="str">
        <f t="shared" si="15"/>
        <v>NO</v>
      </c>
      <c r="S219" s="265" t="str">
        <f t="shared" si="17"/>
        <v>Inviable Sanitariamente</v>
      </c>
      <c r="T219" s="12"/>
    </row>
    <row r="220" spans="1:20" ht="32.1" customHeight="1">
      <c r="A220" s="463" t="s">
        <v>162</v>
      </c>
      <c r="B220" s="461" t="s">
        <v>1882</v>
      </c>
      <c r="C220" s="464" t="s">
        <v>1883</v>
      </c>
      <c r="D220" s="263">
        <v>230</v>
      </c>
      <c r="E220" s="281"/>
      <c r="F220" s="281"/>
      <c r="G220" s="281"/>
      <c r="H220" s="281"/>
      <c r="I220" s="281">
        <v>88</v>
      </c>
      <c r="J220" s="281"/>
      <c r="K220" s="281"/>
      <c r="L220" s="281"/>
      <c r="M220" s="281"/>
      <c r="N220" s="281"/>
      <c r="O220" s="281"/>
      <c r="P220" s="281"/>
      <c r="Q220" s="477">
        <f t="shared" si="16"/>
        <v>88</v>
      </c>
      <c r="R220" s="242" t="str">
        <f t="shared" si="15"/>
        <v>NO</v>
      </c>
      <c r="S220" s="265" t="str">
        <f t="shared" si="17"/>
        <v>Inviable Sanitariamente</v>
      </c>
      <c r="T220" s="12"/>
    </row>
    <row r="221" spans="1:20" ht="32.1" customHeight="1">
      <c r="A221" s="463" t="s">
        <v>162</v>
      </c>
      <c r="B221" s="461" t="s">
        <v>1884</v>
      </c>
      <c r="C221" s="464" t="s">
        <v>1885</v>
      </c>
      <c r="D221" s="233">
        <v>94</v>
      </c>
      <c r="E221" s="281"/>
      <c r="F221" s="281"/>
      <c r="G221" s="281"/>
      <c r="H221" s="281"/>
      <c r="I221" s="281">
        <v>97.35</v>
      </c>
      <c r="J221" s="281"/>
      <c r="K221" s="281"/>
      <c r="L221" s="281"/>
      <c r="M221" s="281"/>
      <c r="N221" s="281"/>
      <c r="O221" s="281"/>
      <c r="P221" s="281"/>
      <c r="Q221" s="477">
        <f t="shared" si="16"/>
        <v>97.35</v>
      </c>
      <c r="R221" s="242" t="str">
        <f t="shared" si="15"/>
        <v>NO</v>
      </c>
      <c r="S221" s="265" t="str">
        <f t="shared" si="17"/>
        <v>Inviable Sanitariamente</v>
      </c>
      <c r="T221" s="12"/>
    </row>
    <row r="222" spans="1:20" ht="32.1" customHeight="1">
      <c r="A222" s="463" t="s">
        <v>162</v>
      </c>
      <c r="B222" s="461" t="s">
        <v>1886</v>
      </c>
      <c r="C222" s="464" t="s">
        <v>1887</v>
      </c>
      <c r="D222" s="264">
        <v>86</v>
      </c>
      <c r="E222" s="348"/>
      <c r="F222" s="348"/>
      <c r="G222" s="348"/>
      <c r="H222" s="348"/>
      <c r="I222" s="348">
        <v>0</v>
      </c>
      <c r="J222" s="348"/>
      <c r="K222" s="348"/>
      <c r="L222" s="348"/>
      <c r="M222" s="348"/>
      <c r="N222" s="348"/>
      <c r="O222" s="348"/>
      <c r="P222" s="348"/>
      <c r="Q222" s="477">
        <f t="shared" si="16"/>
        <v>0</v>
      </c>
      <c r="R222" s="242" t="str">
        <f t="shared" si="15"/>
        <v>SI</v>
      </c>
      <c r="S222" s="265" t="str">
        <f t="shared" si="17"/>
        <v>Sin Riesgo</v>
      </c>
      <c r="T222" s="12"/>
    </row>
    <row r="223" spans="1:20" ht="32.1" customHeight="1">
      <c r="A223" s="463" t="s">
        <v>162</v>
      </c>
      <c r="B223" s="461" t="s">
        <v>1888</v>
      </c>
      <c r="C223" s="464" t="s">
        <v>1889</v>
      </c>
      <c r="D223" s="264">
        <v>124</v>
      </c>
      <c r="E223" s="348"/>
      <c r="F223" s="348">
        <v>0</v>
      </c>
      <c r="G223" s="486"/>
      <c r="H223" s="348"/>
      <c r="I223" s="348">
        <v>0</v>
      </c>
      <c r="J223" s="348"/>
      <c r="K223" s="348"/>
      <c r="L223" s="348"/>
      <c r="M223" s="348"/>
      <c r="N223" s="348"/>
      <c r="O223" s="348"/>
      <c r="P223" s="486"/>
      <c r="Q223" s="477">
        <f>AVERAGE(E223:O223)</f>
        <v>0</v>
      </c>
      <c r="R223" s="242" t="str">
        <f t="shared" si="15"/>
        <v>SI</v>
      </c>
      <c r="S223" s="265" t="str">
        <f t="shared" si="17"/>
        <v>Sin Riesgo</v>
      </c>
      <c r="T223" s="12"/>
    </row>
    <row r="224" spans="1:20" ht="32.1" customHeight="1">
      <c r="A224" s="463" t="s">
        <v>162</v>
      </c>
      <c r="B224" s="461" t="s">
        <v>1890</v>
      </c>
      <c r="C224" s="464" t="s">
        <v>1891</v>
      </c>
      <c r="D224" s="298">
        <v>45</v>
      </c>
      <c r="E224" s="348"/>
      <c r="F224" s="348"/>
      <c r="G224" s="348"/>
      <c r="H224" s="348"/>
      <c r="I224" s="348">
        <v>70.8</v>
      </c>
      <c r="J224" s="348"/>
      <c r="K224" s="348"/>
      <c r="L224" s="348"/>
      <c r="M224" s="348"/>
      <c r="N224" s="348"/>
      <c r="O224" s="348"/>
      <c r="P224" s="348"/>
      <c r="Q224" s="477">
        <f>AVERAGE(E224:P224)</f>
        <v>70.8</v>
      </c>
      <c r="R224" s="242" t="str">
        <f t="shared" si="15"/>
        <v>NO</v>
      </c>
      <c r="S224" s="265" t="str">
        <f t="shared" si="17"/>
        <v>Alto</v>
      </c>
      <c r="T224" s="12"/>
    </row>
    <row r="225" spans="1:20" ht="32.1" customHeight="1">
      <c r="A225" s="463" t="s">
        <v>162</v>
      </c>
      <c r="B225" s="461" t="s">
        <v>1892</v>
      </c>
      <c r="C225" s="464" t="s">
        <v>1893</v>
      </c>
      <c r="D225" s="264">
        <v>64</v>
      </c>
      <c r="E225" s="348"/>
      <c r="F225" s="348">
        <v>96.4</v>
      </c>
      <c r="G225" s="348"/>
      <c r="H225" s="348"/>
      <c r="I225" s="348"/>
      <c r="J225" s="486"/>
      <c r="K225" s="348"/>
      <c r="L225" s="348"/>
      <c r="M225" s="348"/>
      <c r="N225" s="348"/>
      <c r="O225" s="348"/>
      <c r="P225" s="348"/>
      <c r="Q225" s="477">
        <f>AVERAGE(E225:P225)</f>
        <v>96.4</v>
      </c>
      <c r="R225" s="242" t="str">
        <f t="shared" si="15"/>
        <v>NO</v>
      </c>
      <c r="S225" s="265" t="str">
        <f t="shared" si="17"/>
        <v>Inviable Sanitariamente</v>
      </c>
      <c r="T225" s="12"/>
    </row>
    <row r="226" spans="1:20" ht="32.1" customHeight="1">
      <c r="A226" s="463" t="s">
        <v>162</v>
      </c>
      <c r="B226" s="461" t="s">
        <v>1894</v>
      </c>
      <c r="C226" s="464" t="s">
        <v>1895</v>
      </c>
      <c r="D226" s="263">
        <v>51</v>
      </c>
      <c r="E226" s="281"/>
      <c r="F226" s="281"/>
      <c r="G226" s="281"/>
      <c r="H226" s="281"/>
      <c r="I226" s="281"/>
      <c r="J226" s="281">
        <v>0</v>
      </c>
      <c r="K226" s="281"/>
      <c r="L226" s="281"/>
      <c r="M226" s="281"/>
      <c r="N226" s="281"/>
      <c r="O226" s="281"/>
      <c r="P226" s="281"/>
      <c r="Q226" s="477">
        <f>AVERAGE(E226:P226)</f>
        <v>0</v>
      </c>
      <c r="R226" s="242" t="str">
        <f t="shared" si="15"/>
        <v>SI</v>
      </c>
      <c r="S226" s="265" t="str">
        <f t="shared" si="17"/>
        <v>Sin Riesgo</v>
      </c>
      <c r="T226" s="12"/>
    </row>
    <row r="227" spans="1:20" ht="32.1" customHeight="1">
      <c r="A227" s="463" t="s">
        <v>162</v>
      </c>
      <c r="B227" s="461" t="s">
        <v>1093</v>
      </c>
      <c r="C227" s="464" t="s">
        <v>1896</v>
      </c>
      <c r="D227" s="264">
        <v>46</v>
      </c>
      <c r="E227" s="348"/>
      <c r="F227" s="348">
        <v>0</v>
      </c>
      <c r="G227" s="348"/>
      <c r="H227" s="348"/>
      <c r="I227" s="496"/>
      <c r="J227" s="348"/>
      <c r="K227" s="348"/>
      <c r="L227" s="348"/>
      <c r="M227" s="348"/>
      <c r="N227" s="348"/>
      <c r="O227" s="348"/>
      <c r="P227" s="496"/>
      <c r="Q227" s="477">
        <f>AVERAGE(E227:O227)</f>
        <v>0</v>
      </c>
      <c r="R227" s="242" t="str">
        <f t="shared" si="15"/>
        <v>SI</v>
      </c>
      <c r="S227" s="265" t="str">
        <f t="shared" si="17"/>
        <v>Sin Riesgo</v>
      </c>
      <c r="T227" s="12"/>
    </row>
    <row r="228" spans="1:20" ht="32.1" customHeight="1">
      <c r="A228" s="463" t="s">
        <v>162</v>
      </c>
      <c r="B228" s="461" t="s">
        <v>1897</v>
      </c>
      <c r="C228" s="464" t="s">
        <v>1898</v>
      </c>
      <c r="D228" s="263">
        <v>136</v>
      </c>
      <c r="E228" s="281"/>
      <c r="F228" s="281"/>
      <c r="G228" s="281"/>
      <c r="H228" s="281"/>
      <c r="I228" s="281"/>
      <c r="J228" s="281">
        <v>0</v>
      </c>
      <c r="K228" s="281"/>
      <c r="L228" s="281"/>
      <c r="M228" s="281"/>
      <c r="N228" s="281"/>
      <c r="O228" s="281"/>
      <c r="P228" s="281"/>
      <c r="Q228" s="477">
        <f t="shared" ref="Q228:Q235" si="18">AVERAGE(E228:P228)</f>
        <v>0</v>
      </c>
      <c r="R228" s="242" t="str">
        <f t="shared" si="15"/>
        <v>SI</v>
      </c>
      <c r="S228" s="265" t="str">
        <f t="shared" si="17"/>
        <v>Sin Riesgo</v>
      </c>
      <c r="T228" s="12"/>
    </row>
    <row r="229" spans="1:20" ht="32.1" customHeight="1">
      <c r="A229" s="463" t="s">
        <v>162</v>
      </c>
      <c r="B229" s="461" t="s">
        <v>1899</v>
      </c>
      <c r="C229" s="464" t="s">
        <v>1900</v>
      </c>
      <c r="D229" s="263">
        <v>60</v>
      </c>
      <c r="E229" s="281"/>
      <c r="F229" s="281"/>
      <c r="G229" s="281"/>
      <c r="H229" s="281"/>
      <c r="I229" s="281"/>
      <c r="J229" s="281">
        <v>0</v>
      </c>
      <c r="K229" s="281"/>
      <c r="L229" s="281"/>
      <c r="M229" s="281"/>
      <c r="N229" s="281"/>
      <c r="O229" s="281"/>
      <c r="P229" s="281"/>
      <c r="Q229" s="477">
        <f t="shared" si="18"/>
        <v>0</v>
      </c>
      <c r="R229" s="242" t="str">
        <f t="shared" si="15"/>
        <v>SI</v>
      </c>
      <c r="S229" s="265" t="str">
        <f t="shared" si="17"/>
        <v>Sin Riesgo</v>
      </c>
      <c r="T229" s="12"/>
    </row>
    <row r="230" spans="1:20" ht="32.1" customHeight="1">
      <c r="A230" s="463" t="s">
        <v>162</v>
      </c>
      <c r="B230" s="461" t="s">
        <v>1901</v>
      </c>
      <c r="C230" s="464" t="s">
        <v>1902</v>
      </c>
      <c r="D230" s="263">
        <v>142</v>
      </c>
      <c r="E230" s="281"/>
      <c r="F230" s="281"/>
      <c r="G230" s="281"/>
      <c r="H230" s="281"/>
      <c r="I230" s="281"/>
      <c r="J230" s="281">
        <v>0</v>
      </c>
      <c r="K230" s="281"/>
      <c r="L230" s="281"/>
      <c r="M230" s="281"/>
      <c r="N230" s="281"/>
      <c r="O230" s="281"/>
      <c r="P230" s="281"/>
      <c r="Q230" s="477">
        <f t="shared" si="18"/>
        <v>0</v>
      </c>
      <c r="R230" s="242" t="str">
        <f t="shared" si="15"/>
        <v>SI</v>
      </c>
      <c r="S230" s="265" t="str">
        <f t="shared" si="17"/>
        <v>Sin Riesgo</v>
      </c>
      <c r="T230" s="12"/>
    </row>
    <row r="231" spans="1:20" ht="32.1" customHeight="1">
      <c r="A231" s="463" t="s">
        <v>162</v>
      </c>
      <c r="B231" s="461" t="s">
        <v>1903</v>
      </c>
      <c r="C231" s="464" t="s">
        <v>1904</v>
      </c>
      <c r="D231" s="263">
        <v>81</v>
      </c>
      <c r="E231" s="281"/>
      <c r="F231" s="281"/>
      <c r="G231" s="281"/>
      <c r="H231" s="281"/>
      <c r="I231" s="281"/>
      <c r="J231" s="281"/>
      <c r="K231" s="281"/>
      <c r="L231" s="281"/>
      <c r="M231" s="281"/>
      <c r="N231" s="281"/>
      <c r="O231" s="281"/>
      <c r="P231" s="281">
        <v>97.34</v>
      </c>
      <c r="Q231" s="477">
        <f t="shared" si="18"/>
        <v>97.34</v>
      </c>
      <c r="R231" s="242" t="str">
        <f t="shared" si="15"/>
        <v>NO</v>
      </c>
      <c r="S231" s="265" t="str">
        <f t="shared" si="17"/>
        <v>Inviable Sanitariamente</v>
      </c>
      <c r="T231" s="12"/>
    </row>
    <row r="232" spans="1:20" ht="32.1" customHeight="1">
      <c r="A232" s="463" t="s">
        <v>162</v>
      </c>
      <c r="B232" s="461" t="s">
        <v>1868</v>
      </c>
      <c r="C232" s="464" t="s">
        <v>1905</v>
      </c>
      <c r="D232" s="263">
        <v>141</v>
      </c>
      <c r="E232" s="281"/>
      <c r="F232" s="281"/>
      <c r="G232" s="281"/>
      <c r="H232" s="281"/>
      <c r="I232" s="281"/>
      <c r="J232" s="281"/>
      <c r="K232" s="281"/>
      <c r="L232" s="281"/>
      <c r="M232" s="281"/>
      <c r="N232" s="281"/>
      <c r="O232" s="281">
        <v>97.34</v>
      </c>
      <c r="P232" s="281"/>
      <c r="Q232" s="477">
        <f t="shared" si="18"/>
        <v>97.34</v>
      </c>
      <c r="R232" s="242" t="str">
        <f t="shared" si="15"/>
        <v>NO</v>
      </c>
      <c r="S232" s="265" t="str">
        <f t="shared" si="17"/>
        <v>Inviable Sanitariamente</v>
      </c>
      <c r="T232" s="12"/>
    </row>
    <row r="233" spans="1:20" ht="32.1" customHeight="1">
      <c r="A233" s="463" t="s">
        <v>162</v>
      </c>
      <c r="B233" s="461" t="s">
        <v>1906</v>
      </c>
      <c r="C233" s="464" t="s">
        <v>1907</v>
      </c>
      <c r="D233" s="263">
        <v>38</v>
      </c>
      <c r="E233" s="281"/>
      <c r="F233" s="281">
        <v>26.5</v>
      </c>
      <c r="G233" s="281"/>
      <c r="H233" s="281"/>
      <c r="I233" s="281"/>
      <c r="J233" s="281"/>
      <c r="K233" s="281"/>
      <c r="L233" s="281"/>
      <c r="M233" s="281"/>
      <c r="N233" s="281"/>
      <c r="O233" s="281"/>
      <c r="P233" s="281"/>
      <c r="Q233" s="477">
        <f t="shared" si="18"/>
        <v>26.5</v>
      </c>
      <c r="R233" s="242" t="str">
        <f t="shared" si="15"/>
        <v>NO</v>
      </c>
      <c r="S233" s="265" t="str">
        <f t="shared" si="17"/>
        <v>Medio</v>
      </c>
      <c r="T233" s="12"/>
    </row>
    <row r="234" spans="1:20" ht="32.1" customHeight="1">
      <c r="A234" s="463" t="s">
        <v>162</v>
      </c>
      <c r="B234" s="461" t="s">
        <v>1908</v>
      </c>
      <c r="C234" s="464" t="s">
        <v>1909</v>
      </c>
      <c r="D234" s="263">
        <v>70</v>
      </c>
      <c r="E234" s="281"/>
      <c r="F234" s="281">
        <v>97.34</v>
      </c>
      <c r="G234" s="281"/>
      <c r="H234" s="281"/>
      <c r="I234" s="281"/>
      <c r="J234" s="281"/>
      <c r="K234" s="281"/>
      <c r="L234" s="281"/>
      <c r="M234" s="281"/>
      <c r="N234" s="281"/>
      <c r="O234" s="281"/>
      <c r="P234" s="281"/>
      <c r="Q234" s="477">
        <f t="shared" si="18"/>
        <v>97.34</v>
      </c>
      <c r="R234" s="242" t="str">
        <f t="shared" si="15"/>
        <v>NO</v>
      </c>
      <c r="S234" s="265" t="str">
        <f t="shared" si="17"/>
        <v>Inviable Sanitariamente</v>
      </c>
      <c r="T234" s="12"/>
    </row>
    <row r="235" spans="1:20" ht="32.1" customHeight="1">
      <c r="A235" s="463" t="s">
        <v>162</v>
      </c>
      <c r="B235" s="461" t="s">
        <v>1910</v>
      </c>
      <c r="C235" s="462" t="s">
        <v>1911</v>
      </c>
      <c r="D235" s="263">
        <v>50</v>
      </c>
      <c r="E235" s="281"/>
      <c r="F235" s="281"/>
      <c r="G235" s="281"/>
      <c r="H235" s="281"/>
      <c r="I235" s="281"/>
      <c r="J235" s="281"/>
      <c r="K235" s="281"/>
      <c r="L235" s="281"/>
      <c r="M235" s="281">
        <v>97.34</v>
      </c>
      <c r="N235" s="281"/>
      <c r="O235" s="281"/>
      <c r="P235" s="281"/>
      <c r="Q235" s="477">
        <f t="shared" si="18"/>
        <v>97.34</v>
      </c>
      <c r="R235" s="242" t="str">
        <f t="shared" si="15"/>
        <v>NO</v>
      </c>
      <c r="S235" s="265" t="str">
        <f t="shared" si="17"/>
        <v>Inviable Sanitariamente</v>
      </c>
      <c r="T235" s="12"/>
    </row>
    <row r="236" spans="1:20" ht="32.1" customHeight="1">
      <c r="A236" s="463" t="s">
        <v>162</v>
      </c>
      <c r="B236" s="262" t="s">
        <v>1912</v>
      </c>
      <c r="C236" s="266" t="s">
        <v>1913</v>
      </c>
      <c r="D236" s="264">
        <v>26</v>
      </c>
      <c r="E236" s="348"/>
      <c r="F236" s="348"/>
      <c r="G236" s="348"/>
      <c r="H236" s="348"/>
      <c r="I236" s="348">
        <v>70.8</v>
      </c>
      <c r="J236" s="348"/>
      <c r="K236" s="348"/>
      <c r="L236" s="348"/>
      <c r="M236" s="348"/>
      <c r="N236" s="348"/>
      <c r="O236" s="348"/>
      <c r="P236" s="348"/>
      <c r="Q236" s="477">
        <f>AVERAGE(E236:O236)</f>
        <v>70.8</v>
      </c>
      <c r="R236" s="242" t="str">
        <f t="shared" ref="R236:R299" si="19">IF(Q236&lt;5,"SI","NO")</f>
        <v>NO</v>
      </c>
      <c r="S236" s="265" t="str">
        <f t="shared" si="17"/>
        <v>Alto</v>
      </c>
      <c r="T236" s="12"/>
    </row>
    <row r="237" spans="1:20" ht="32.1" customHeight="1">
      <c r="A237" s="463" t="s">
        <v>162</v>
      </c>
      <c r="B237" s="262" t="s">
        <v>1914</v>
      </c>
      <c r="C237" s="266" t="s">
        <v>1915</v>
      </c>
      <c r="D237" s="264">
        <v>44</v>
      </c>
      <c r="E237" s="348"/>
      <c r="F237" s="348"/>
      <c r="G237" s="348">
        <v>96.4</v>
      </c>
      <c r="H237" s="348"/>
      <c r="I237" s="348"/>
      <c r="J237" s="348"/>
      <c r="K237" s="348"/>
      <c r="L237" s="348"/>
      <c r="M237" s="348"/>
      <c r="N237" s="348"/>
      <c r="O237" s="348"/>
      <c r="P237" s="348"/>
      <c r="Q237" s="477">
        <f t="shared" ref="Q237:Q300" si="20">AVERAGE(E237:P237)</f>
        <v>96.4</v>
      </c>
      <c r="R237" s="242" t="str">
        <f t="shared" si="19"/>
        <v>NO</v>
      </c>
      <c r="S237" s="265" t="str">
        <f t="shared" si="17"/>
        <v>Inviable Sanitariamente</v>
      </c>
      <c r="T237" s="12"/>
    </row>
    <row r="238" spans="1:20" ht="32.1" customHeight="1">
      <c r="A238" s="463" t="s">
        <v>162</v>
      </c>
      <c r="B238" s="262" t="s">
        <v>3728</v>
      </c>
      <c r="C238" s="266" t="s">
        <v>3729</v>
      </c>
      <c r="D238" s="264">
        <v>75</v>
      </c>
      <c r="E238" s="348"/>
      <c r="F238" s="348"/>
      <c r="G238" s="348">
        <v>0</v>
      </c>
      <c r="H238" s="348"/>
      <c r="I238" s="348"/>
      <c r="J238" s="348"/>
      <c r="K238" s="348"/>
      <c r="L238" s="348"/>
      <c r="M238" s="348"/>
      <c r="N238" s="348"/>
      <c r="O238" s="348"/>
      <c r="P238" s="348"/>
      <c r="Q238" s="477">
        <f>AVERAGE(E238:P238)</f>
        <v>0</v>
      </c>
      <c r="R238" s="242" t="str">
        <f>IF(Q238&lt;5,"SI","NO")</f>
        <v>SI</v>
      </c>
      <c r="S238" s="265" t="str">
        <f>IF(Q238&lt;5,"Sin Riesgo",IF(Q238 &lt;=14,"Bajo",IF(Q238&lt;=35,"Medio",IF(Q238&lt;=80,"Alto","Inviable Sanitariamente"))))</f>
        <v>Sin Riesgo</v>
      </c>
      <c r="T238" s="12"/>
    </row>
    <row r="239" spans="1:20" ht="32.1" customHeight="1">
      <c r="A239" s="463" t="s">
        <v>162</v>
      </c>
      <c r="B239" s="262" t="s">
        <v>1916</v>
      </c>
      <c r="C239" s="266" t="s">
        <v>3730</v>
      </c>
      <c r="D239" s="317">
        <v>36</v>
      </c>
      <c r="E239" s="348"/>
      <c r="F239" s="348"/>
      <c r="G239" s="348"/>
      <c r="H239" s="348"/>
      <c r="I239" s="348">
        <v>0</v>
      </c>
      <c r="J239" s="348"/>
      <c r="K239" s="348"/>
      <c r="L239" s="348"/>
      <c r="M239" s="348"/>
      <c r="N239" s="348"/>
      <c r="O239" s="348"/>
      <c r="P239" s="348"/>
      <c r="Q239" s="477">
        <f t="shared" si="20"/>
        <v>0</v>
      </c>
      <c r="R239" s="242" t="str">
        <f t="shared" si="19"/>
        <v>SI</v>
      </c>
      <c r="S239" s="265" t="str">
        <f t="shared" si="17"/>
        <v>Sin Riesgo</v>
      </c>
      <c r="T239" s="12"/>
    </row>
    <row r="240" spans="1:20" ht="32.1" customHeight="1">
      <c r="A240" s="463" t="s">
        <v>162</v>
      </c>
      <c r="B240" s="461" t="s">
        <v>1917</v>
      </c>
      <c r="C240" s="464" t="s">
        <v>1918</v>
      </c>
      <c r="D240" s="233">
        <v>53</v>
      </c>
      <c r="E240" s="281"/>
      <c r="F240" s="281"/>
      <c r="G240" s="281"/>
      <c r="H240" s="281"/>
      <c r="I240" s="281">
        <v>88</v>
      </c>
      <c r="J240" s="281"/>
      <c r="K240" s="281"/>
      <c r="L240" s="281"/>
      <c r="M240" s="281"/>
      <c r="N240" s="281"/>
      <c r="O240" s="281"/>
      <c r="P240" s="281"/>
      <c r="Q240" s="477">
        <f t="shared" si="20"/>
        <v>88</v>
      </c>
      <c r="R240" s="242" t="str">
        <f t="shared" si="19"/>
        <v>NO</v>
      </c>
      <c r="S240" s="265" t="str">
        <f t="shared" si="17"/>
        <v>Inviable Sanitariamente</v>
      </c>
      <c r="T240" s="12"/>
    </row>
    <row r="241" spans="1:20" ht="32.1" customHeight="1">
      <c r="A241" s="463" t="s">
        <v>162</v>
      </c>
      <c r="B241" s="461" t="s">
        <v>1919</v>
      </c>
      <c r="C241" s="464" t="s">
        <v>1920</v>
      </c>
      <c r="D241" s="233">
        <v>60</v>
      </c>
      <c r="E241" s="281"/>
      <c r="F241" s="281"/>
      <c r="G241" s="281"/>
      <c r="H241" s="281"/>
      <c r="I241" s="281"/>
      <c r="J241" s="281"/>
      <c r="K241" s="281"/>
      <c r="L241" s="281"/>
      <c r="M241" s="281"/>
      <c r="N241" s="281">
        <v>97.34</v>
      </c>
      <c r="O241" s="281"/>
      <c r="P241" s="281"/>
      <c r="Q241" s="477">
        <f t="shared" si="20"/>
        <v>97.34</v>
      </c>
      <c r="R241" s="242" t="str">
        <f t="shared" si="19"/>
        <v>NO</v>
      </c>
      <c r="S241" s="265" t="str">
        <f t="shared" si="17"/>
        <v>Inviable Sanitariamente</v>
      </c>
      <c r="T241" s="12"/>
    </row>
    <row r="242" spans="1:20" ht="32.1" customHeight="1">
      <c r="A242" s="463" t="s">
        <v>162</v>
      </c>
      <c r="B242" s="461" t="s">
        <v>1921</v>
      </c>
      <c r="C242" s="464" t="s">
        <v>1922</v>
      </c>
      <c r="D242" s="233">
        <v>85</v>
      </c>
      <c r="E242" s="281"/>
      <c r="F242" s="281">
        <v>97.34</v>
      </c>
      <c r="G242" s="281"/>
      <c r="H242" s="281"/>
      <c r="I242" s="281"/>
      <c r="J242" s="281"/>
      <c r="K242" s="281"/>
      <c r="L242" s="281"/>
      <c r="M242" s="281"/>
      <c r="N242" s="281"/>
      <c r="O242" s="281"/>
      <c r="P242" s="281"/>
      <c r="Q242" s="477">
        <f t="shared" si="20"/>
        <v>97.34</v>
      </c>
      <c r="R242" s="242" t="str">
        <f t="shared" si="19"/>
        <v>NO</v>
      </c>
      <c r="S242" s="265" t="str">
        <f t="shared" si="17"/>
        <v>Inviable Sanitariamente</v>
      </c>
      <c r="T242" s="12"/>
    </row>
    <row r="243" spans="1:20" ht="32.1" customHeight="1">
      <c r="A243" s="463" t="s">
        <v>162</v>
      </c>
      <c r="B243" s="461" t="s">
        <v>1923</v>
      </c>
      <c r="C243" s="464" t="s">
        <v>1924</v>
      </c>
      <c r="D243" s="264">
        <v>110</v>
      </c>
      <c r="E243" s="348"/>
      <c r="F243" s="348"/>
      <c r="G243" s="348"/>
      <c r="H243" s="348"/>
      <c r="I243" s="348">
        <v>96.4</v>
      </c>
      <c r="J243" s="348"/>
      <c r="K243" s="348"/>
      <c r="L243" s="348"/>
      <c r="M243" s="348"/>
      <c r="N243" s="348"/>
      <c r="O243" s="348"/>
      <c r="P243" s="348"/>
      <c r="Q243" s="477">
        <f t="shared" si="20"/>
        <v>96.4</v>
      </c>
      <c r="R243" s="242" t="str">
        <f t="shared" si="19"/>
        <v>NO</v>
      </c>
      <c r="S243" s="265" t="str">
        <f t="shared" si="17"/>
        <v>Inviable Sanitariamente</v>
      </c>
      <c r="T243" s="12"/>
    </row>
    <row r="244" spans="1:20" ht="32.1" customHeight="1">
      <c r="A244" s="463" t="s">
        <v>162</v>
      </c>
      <c r="B244" s="461" t="s">
        <v>1047</v>
      </c>
      <c r="C244" s="464" t="s">
        <v>1925</v>
      </c>
      <c r="D244" s="233">
        <v>38</v>
      </c>
      <c r="E244" s="281"/>
      <c r="F244" s="281">
        <v>97.34</v>
      </c>
      <c r="G244" s="281"/>
      <c r="H244" s="281"/>
      <c r="I244" s="281"/>
      <c r="J244" s="281"/>
      <c r="K244" s="281"/>
      <c r="L244" s="281"/>
      <c r="M244" s="281"/>
      <c r="N244" s="281"/>
      <c r="O244" s="281"/>
      <c r="P244" s="281"/>
      <c r="Q244" s="477">
        <f t="shared" si="20"/>
        <v>97.34</v>
      </c>
      <c r="R244" s="242" t="str">
        <f t="shared" si="19"/>
        <v>NO</v>
      </c>
      <c r="S244" s="265" t="str">
        <f t="shared" si="17"/>
        <v>Inviable Sanitariamente</v>
      </c>
      <c r="T244" s="12"/>
    </row>
    <row r="245" spans="1:20" ht="32.1" customHeight="1">
      <c r="A245" s="463" t="s">
        <v>162</v>
      </c>
      <c r="B245" s="461" t="s">
        <v>1298</v>
      </c>
      <c r="C245" s="464" t="s">
        <v>1926</v>
      </c>
      <c r="D245" s="264">
        <v>121</v>
      </c>
      <c r="E245" s="348"/>
      <c r="F245" s="348">
        <v>0</v>
      </c>
      <c r="G245" s="348"/>
      <c r="H245" s="348"/>
      <c r="I245" s="348"/>
      <c r="J245" s="348"/>
      <c r="K245" s="348"/>
      <c r="L245" s="348"/>
      <c r="M245" s="348"/>
      <c r="N245" s="348"/>
      <c r="O245" s="348"/>
      <c r="P245" s="348"/>
      <c r="Q245" s="477">
        <f t="shared" si="20"/>
        <v>0</v>
      </c>
      <c r="R245" s="242" t="str">
        <f t="shared" si="19"/>
        <v>SI</v>
      </c>
      <c r="S245" s="265" t="str">
        <f t="shared" si="17"/>
        <v>Sin Riesgo</v>
      </c>
      <c r="T245" s="12"/>
    </row>
    <row r="246" spans="1:20" ht="32.1" customHeight="1">
      <c r="A246" s="463" t="s">
        <v>162</v>
      </c>
      <c r="B246" s="461" t="s">
        <v>586</v>
      </c>
      <c r="C246" s="464" t="s">
        <v>1927</v>
      </c>
      <c r="D246" s="233">
        <v>90</v>
      </c>
      <c r="E246" s="281"/>
      <c r="F246" s="281">
        <v>0</v>
      </c>
      <c r="G246" s="281"/>
      <c r="H246" s="281"/>
      <c r="I246" s="281">
        <v>0</v>
      </c>
      <c r="J246" s="281"/>
      <c r="K246" s="281"/>
      <c r="L246" s="281"/>
      <c r="M246" s="281"/>
      <c r="N246" s="281"/>
      <c r="O246" s="281"/>
      <c r="P246" s="281"/>
      <c r="Q246" s="477">
        <f t="shared" si="20"/>
        <v>0</v>
      </c>
      <c r="R246" s="242" t="str">
        <f t="shared" si="19"/>
        <v>SI</v>
      </c>
      <c r="S246" s="265" t="str">
        <f t="shared" si="17"/>
        <v>Sin Riesgo</v>
      </c>
      <c r="T246" s="12"/>
    </row>
    <row r="247" spans="1:20" ht="32.1" customHeight="1">
      <c r="A247" s="354" t="s">
        <v>163</v>
      </c>
      <c r="B247" s="262" t="s">
        <v>1928</v>
      </c>
      <c r="C247" s="266" t="s">
        <v>1929</v>
      </c>
      <c r="D247" s="322">
        <v>40</v>
      </c>
      <c r="E247" s="494"/>
      <c r="F247" s="494"/>
      <c r="G247" s="494"/>
      <c r="H247" s="494"/>
      <c r="I247" s="494"/>
      <c r="J247" s="494">
        <v>84.2</v>
      </c>
      <c r="K247" s="494"/>
      <c r="L247" s="494"/>
      <c r="M247" s="494"/>
      <c r="N247" s="494"/>
      <c r="O247" s="494"/>
      <c r="P247" s="494">
        <v>96.39</v>
      </c>
      <c r="Q247" s="477">
        <f t="shared" si="20"/>
        <v>90.295000000000002</v>
      </c>
      <c r="R247" s="242" t="str">
        <f t="shared" si="19"/>
        <v>NO</v>
      </c>
      <c r="S247" s="265" t="str">
        <f t="shared" si="17"/>
        <v>Inviable Sanitariamente</v>
      </c>
      <c r="T247" s="12"/>
    </row>
    <row r="248" spans="1:20" ht="32.1" customHeight="1">
      <c r="A248" s="354" t="s">
        <v>163</v>
      </c>
      <c r="B248" s="262" t="s">
        <v>1930</v>
      </c>
      <c r="C248" s="364" t="s">
        <v>1931</v>
      </c>
      <c r="D248" s="322">
        <v>37</v>
      </c>
      <c r="E248" s="494"/>
      <c r="F248" s="494"/>
      <c r="G248" s="494"/>
      <c r="H248" s="494"/>
      <c r="I248" s="494"/>
      <c r="J248" s="494">
        <v>96.8</v>
      </c>
      <c r="K248" s="494"/>
      <c r="L248" s="494"/>
      <c r="M248" s="494"/>
      <c r="N248" s="494"/>
      <c r="O248" s="494"/>
      <c r="P248" s="494">
        <v>96.39</v>
      </c>
      <c r="Q248" s="477">
        <f t="shared" si="20"/>
        <v>96.594999999999999</v>
      </c>
      <c r="R248" s="242" t="str">
        <f t="shared" si="19"/>
        <v>NO</v>
      </c>
      <c r="S248" s="265" t="str">
        <f t="shared" si="17"/>
        <v>Inviable Sanitariamente</v>
      </c>
      <c r="T248" s="12"/>
    </row>
    <row r="249" spans="1:20" ht="32.1" customHeight="1">
      <c r="A249" s="354" t="s">
        <v>163</v>
      </c>
      <c r="B249" s="262" t="s">
        <v>1932</v>
      </c>
      <c r="C249" s="364" t="s">
        <v>1933</v>
      </c>
      <c r="D249" s="322">
        <v>35</v>
      </c>
      <c r="E249" s="494"/>
      <c r="F249" s="494"/>
      <c r="G249" s="494"/>
      <c r="H249" s="494"/>
      <c r="I249" s="494">
        <v>96.39</v>
      </c>
      <c r="J249" s="494"/>
      <c r="K249" s="494"/>
      <c r="L249" s="494"/>
      <c r="M249" s="494"/>
      <c r="N249" s="494"/>
      <c r="O249" s="494"/>
      <c r="P249" s="494">
        <v>96.39</v>
      </c>
      <c r="Q249" s="477">
        <f t="shared" si="20"/>
        <v>96.39</v>
      </c>
      <c r="R249" s="242" t="str">
        <f t="shared" si="19"/>
        <v>NO</v>
      </c>
      <c r="S249" s="265" t="str">
        <f t="shared" si="17"/>
        <v>Inviable Sanitariamente</v>
      </c>
      <c r="T249" s="12"/>
    </row>
    <row r="250" spans="1:20" ht="32.1" customHeight="1">
      <c r="A250" s="354" t="s">
        <v>163</v>
      </c>
      <c r="B250" s="262" t="s">
        <v>1934</v>
      </c>
      <c r="C250" s="364" t="s">
        <v>1935</v>
      </c>
      <c r="D250" s="322">
        <v>29</v>
      </c>
      <c r="E250" s="494"/>
      <c r="F250" s="494"/>
      <c r="G250" s="494"/>
      <c r="H250" s="494"/>
      <c r="I250" s="494">
        <v>96.39</v>
      </c>
      <c r="J250" s="494"/>
      <c r="K250" s="494"/>
      <c r="L250" s="494"/>
      <c r="M250" s="494"/>
      <c r="N250" s="494"/>
      <c r="O250" s="494"/>
      <c r="P250" s="494">
        <v>96.39</v>
      </c>
      <c r="Q250" s="477">
        <f t="shared" si="20"/>
        <v>96.39</v>
      </c>
      <c r="R250" s="242" t="str">
        <f t="shared" si="19"/>
        <v>NO</v>
      </c>
      <c r="S250" s="265" t="str">
        <f t="shared" si="17"/>
        <v>Inviable Sanitariamente</v>
      </c>
      <c r="T250" s="12"/>
    </row>
    <row r="251" spans="1:20" ht="32.1" customHeight="1">
      <c r="A251" s="354" t="s">
        <v>163</v>
      </c>
      <c r="B251" s="262" t="s">
        <v>1936</v>
      </c>
      <c r="C251" s="364" t="s">
        <v>1937</v>
      </c>
      <c r="D251" s="322">
        <v>11</v>
      </c>
      <c r="E251" s="494"/>
      <c r="F251" s="494"/>
      <c r="G251" s="494"/>
      <c r="H251" s="494"/>
      <c r="I251" s="494"/>
      <c r="J251" s="494"/>
      <c r="K251" s="494"/>
      <c r="L251" s="494"/>
      <c r="M251" s="494"/>
      <c r="N251" s="494"/>
      <c r="O251" s="494">
        <v>31.6</v>
      </c>
      <c r="P251" s="494">
        <v>0</v>
      </c>
      <c r="Q251" s="477">
        <f t="shared" si="20"/>
        <v>15.8</v>
      </c>
      <c r="R251" s="242" t="str">
        <f t="shared" si="19"/>
        <v>NO</v>
      </c>
      <c r="S251" s="265" t="str">
        <f t="shared" si="17"/>
        <v>Medio</v>
      </c>
      <c r="T251" s="12"/>
    </row>
    <row r="252" spans="1:20" ht="32.1" customHeight="1">
      <c r="A252" s="354" t="s">
        <v>163</v>
      </c>
      <c r="B252" s="262" t="s">
        <v>1938</v>
      </c>
      <c r="C252" s="364" t="s">
        <v>1939</v>
      </c>
      <c r="D252" s="322">
        <v>35</v>
      </c>
      <c r="E252" s="494"/>
      <c r="F252" s="494">
        <v>31.6</v>
      </c>
      <c r="G252" s="494"/>
      <c r="H252" s="494"/>
      <c r="I252" s="494"/>
      <c r="J252" s="494">
        <v>31.6</v>
      </c>
      <c r="K252" s="494"/>
      <c r="L252" s="494"/>
      <c r="M252" s="494"/>
      <c r="N252" s="494"/>
      <c r="O252" s="494">
        <v>31.6</v>
      </c>
      <c r="P252" s="494"/>
      <c r="Q252" s="477">
        <f t="shared" si="20"/>
        <v>31.600000000000005</v>
      </c>
      <c r="R252" s="242" t="str">
        <f t="shared" si="19"/>
        <v>NO</v>
      </c>
      <c r="S252" s="265" t="str">
        <f t="shared" si="17"/>
        <v>Medio</v>
      </c>
      <c r="T252" s="12"/>
    </row>
    <row r="253" spans="1:20" ht="32.1" customHeight="1">
      <c r="A253" s="354" t="s">
        <v>163</v>
      </c>
      <c r="B253" s="262" t="s">
        <v>1940</v>
      </c>
      <c r="C253" s="364" t="s">
        <v>1941</v>
      </c>
      <c r="D253" s="322">
        <v>32</v>
      </c>
      <c r="E253" s="494"/>
      <c r="F253" s="494">
        <v>31.6</v>
      </c>
      <c r="G253" s="494"/>
      <c r="H253" s="494"/>
      <c r="I253" s="494"/>
      <c r="J253" s="494">
        <v>31.6</v>
      </c>
      <c r="K253" s="494"/>
      <c r="L253" s="494"/>
      <c r="M253" s="494"/>
      <c r="N253" s="494"/>
      <c r="O253" s="494">
        <v>31.6</v>
      </c>
      <c r="P253" s="494"/>
      <c r="Q253" s="477">
        <f t="shared" si="20"/>
        <v>31.600000000000005</v>
      </c>
      <c r="R253" s="242" t="str">
        <f t="shared" si="19"/>
        <v>NO</v>
      </c>
      <c r="S253" s="265" t="str">
        <f t="shared" si="17"/>
        <v>Medio</v>
      </c>
      <c r="T253" s="12"/>
    </row>
    <row r="254" spans="1:20" ht="32.1" customHeight="1">
      <c r="A254" s="354" t="s">
        <v>163</v>
      </c>
      <c r="B254" s="262" t="s">
        <v>1942</v>
      </c>
      <c r="C254" s="364" t="s">
        <v>1943</v>
      </c>
      <c r="D254" s="323">
        <v>23</v>
      </c>
      <c r="E254" s="494"/>
      <c r="F254" s="494">
        <v>0</v>
      </c>
      <c r="G254" s="494"/>
      <c r="H254" s="494"/>
      <c r="I254" s="494"/>
      <c r="J254" s="494">
        <v>0</v>
      </c>
      <c r="K254" s="494"/>
      <c r="L254" s="494"/>
      <c r="M254" s="494"/>
      <c r="N254" s="494"/>
      <c r="O254" s="494">
        <v>31.6</v>
      </c>
      <c r="P254" s="494"/>
      <c r="Q254" s="477">
        <f t="shared" si="20"/>
        <v>10.533333333333333</v>
      </c>
      <c r="R254" s="242" t="str">
        <f t="shared" si="19"/>
        <v>NO</v>
      </c>
      <c r="S254" s="265" t="str">
        <f t="shared" si="17"/>
        <v>Bajo</v>
      </c>
      <c r="T254" s="12"/>
    </row>
    <row r="255" spans="1:20" ht="32.1" customHeight="1">
      <c r="A255" s="354" t="s">
        <v>163</v>
      </c>
      <c r="B255" s="262" t="s">
        <v>1944</v>
      </c>
      <c r="C255" s="364" t="s">
        <v>1945</v>
      </c>
      <c r="D255" s="322">
        <v>51</v>
      </c>
      <c r="E255" s="494"/>
      <c r="F255" s="494">
        <v>0</v>
      </c>
      <c r="G255" s="494"/>
      <c r="H255" s="494"/>
      <c r="I255" s="494"/>
      <c r="J255" s="494">
        <v>0</v>
      </c>
      <c r="K255" s="494"/>
      <c r="L255" s="494"/>
      <c r="M255" s="494"/>
      <c r="N255" s="494"/>
      <c r="O255" s="494">
        <v>31.6</v>
      </c>
      <c r="P255" s="494"/>
      <c r="Q255" s="477">
        <f t="shared" si="20"/>
        <v>10.533333333333333</v>
      </c>
      <c r="R255" s="242" t="str">
        <f t="shared" si="19"/>
        <v>NO</v>
      </c>
      <c r="S255" s="265" t="str">
        <f t="shared" si="17"/>
        <v>Bajo</v>
      </c>
      <c r="T255" s="12"/>
    </row>
    <row r="256" spans="1:20" ht="32.1" customHeight="1">
      <c r="A256" s="354" t="s">
        <v>164</v>
      </c>
      <c r="B256" s="262" t="s">
        <v>1946</v>
      </c>
      <c r="C256" s="364" t="s">
        <v>1947</v>
      </c>
      <c r="D256" s="322">
        <v>82</v>
      </c>
      <c r="E256" s="348"/>
      <c r="F256" s="348"/>
      <c r="G256" s="348"/>
      <c r="H256" s="348"/>
      <c r="I256" s="348">
        <v>64</v>
      </c>
      <c r="J256" s="348"/>
      <c r="K256" s="348">
        <v>24</v>
      </c>
      <c r="L256" s="348"/>
      <c r="M256" s="348"/>
      <c r="N256" s="348"/>
      <c r="O256" s="348"/>
      <c r="P256" s="348"/>
      <c r="Q256" s="477">
        <f t="shared" si="20"/>
        <v>44</v>
      </c>
      <c r="R256" s="242" t="str">
        <f t="shared" si="19"/>
        <v>NO</v>
      </c>
      <c r="S256" s="265" t="str">
        <f t="shared" si="17"/>
        <v>Alto</v>
      </c>
      <c r="T256" s="12"/>
    </row>
    <row r="257" spans="1:20" ht="32.1" customHeight="1">
      <c r="A257" s="354" t="s">
        <v>164</v>
      </c>
      <c r="B257" s="262" t="s">
        <v>1948</v>
      </c>
      <c r="C257" s="364" t="s">
        <v>1949</v>
      </c>
      <c r="D257" s="322">
        <v>167</v>
      </c>
      <c r="E257" s="348"/>
      <c r="F257" s="348"/>
      <c r="G257" s="348"/>
      <c r="H257" s="348"/>
      <c r="I257" s="348">
        <v>0</v>
      </c>
      <c r="J257" s="348"/>
      <c r="K257" s="348"/>
      <c r="L257" s="348"/>
      <c r="M257" s="348">
        <v>0</v>
      </c>
      <c r="N257" s="348"/>
      <c r="O257" s="348"/>
      <c r="P257" s="348"/>
      <c r="Q257" s="477">
        <f t="shared" si="20"/>
        <v>0</v>
      </c>
      <c r="R257" s="242" t="str">
        <f t="shared" si="19"/>
        <v>SI</v>
      </c>
      <c r="S257" s="265" t="str">
        <f t="shared" si="17"/>
        <v>Sin Riesgo</v>
      </c>
      <c r="T257" s="12"/>
    </row>
    <row r="258" spans="1:20" ht="32.1" customHeight="1">
      <c r="A258" s="354" t="s">
        <v>164</v>
      </c>
      <c r="B258" s="262" t="s">
        <v>1950</v>
      </c>
      <c r="C258" s="556" t="s">
        <v>1951</v>
      </c>
      <c r="D258" s="304">
        <v>24</v>
      </c>
      <c r="E258" s="348"/>
      <c r="F258" s="348">
        <v>0</v>
      </c>
      <c r="G258" s="348"/>
      <c r="H258" s="348"/>
      <c r="I258" s="348"/>
      <c r="J258" s="348"/>
      <c r="K258" s="348"/>
      <c r="L258" s="348"/>
      <c r="M258" s="348"/>
      <c r="N258" s="348"/>
      <c r="O258" s="348">
        <v>0</v>
      </c>
      <c r="P258" s="348"/>
      <c r="Q258" s="477">
        <f t="shared" si="20"/>
        <v>0</v>
      </c>
      <c r="R258" s="242" t="str">
        <f t="shared" si="19"/>
        <v>SI</v>
      </c>
      <c r="S258" s="265" t="str">
        <f t="shared" si="17"/>
        <v>Sin Riesgo</v>
      </c>
      <c r="T258" s="12"/>
    </row>
    <row r="259" spans="1:20" ht="32.1" customHeight="1">
      <c r="A259" s="461" t="s">
        <v>164</v>
      </c>
      <c r="B259" s="461" t="s">
        <v>1952</v>
      </c>
      <c r="C259" s="467" t="s">
        <v>1953</v>
      </c>
      <c r="D259" s="263">
        <v>15</v>
      </c>
      <c r="E259" s="281"/>
      <c r="F259" s="281"/>
      <c r="G259" s="281"/>
      <c r="H259" s="281">
        <v>0</v>
      </c>
      <c r="I259" s="281"/>
      <c r="J259" s="281"/>
      <c r="K259" s="281"/>
      <c r="L259" s="281"/>
      <c r="M259" s="281"/>
      <c r="N259" s="281"/>
      <c r="O259" s="281">
        <v>0</v>
      </c>
      <c r="P259" s="281"/>
      <c r="Q259" s="477">
        <f t="shared" si="20"/>
        <v>0</v>
      </c>
      <c r="R259" s="242" t="str">
        <f t="shared" si="19"/>
        <v>SI</v>
      </c>
      <c r="S259" s="265" t="str">
        <f t="shared" si="17"/>
        <v>Sin Riesgo</v>
      </c>
      <c r="T259" s="12"/>
    </row>
    <row r="260" spans="1:20" ht="32.1" customHeight="1">
      <c r="A260" s="461" t="s">
        <v>164</v>
      </c>
      <c r="B260" s="461" t="s">
        <v>264</v>
      </c>
      <c r="C260" s="465" t="s">
        <v>4169</v>
      </c>
      <c r="D260" s="263">
        <v>18</v>
      </c>
      <c r="E260" s="281"/>
      <c r="F260" s="281"/>
      <c r="G260" s="281"/>
      <c r="H260" s="281"/>
      <c r="I260" s="281"/>
      <c r="J260" s="281"/>
      <c r="K260" s="281"/>
      <c r="L260" s="281"/>
      <c r="M260" s="281">
        <v>0</v>
      </c>
      <c r="N260" s="281"/>
      <c r="O260" s="281">
        <v>0</v>
      </c>
      <c r="P260" s="281"/>
      <c r="Q260" s="477">
        <f t="shared" si="20"/>
        <v>0</v>
      </c>
      <c r="R260" s="242" t="str">
        <f t="shared" si="19"/>
        <v>SI</v>
      </c>
      <c r="S260" s="265" t="str">
        <f t="shared" si="17"/>
        <v>Sin Riesgo</v>
      </c>
      <c r="T260" s="12"/>
    </row>
    <row r="261" spans="1:20" ht="32.1" customHeight="1">
      <c r="A261" s="461" t="s">
        <v>164</v>
      </c>
      <c r="B261" s="461" t="s">
        <v>4165</v>
      </c>
      <c r="C261" s="465" t="s">
        <v>4166</v>
      </c>
      <c r="D261" s="263">
        <v>50</v>
      </c>
      <c r="E261" s="281"/>
      <c r="F261" s="281">
        <v>0</v>
      </c>
      <c r="G261" s="281"/>
      <c r="H261" s="281"/>
      <c r="I261" s="281"/>
      <c r="J261" s="281"/>
      <c r="K261" s="281"/>
      <c r="L261" s="281"/>
      <c r="M261" s="281"/>
      <c r="N261" s="281">
        <v>24</v>
      </c>
      <c r="O261" s="281"/>
      <c r="P261" s="281"/>
      <c r="Q261" s="477">
        <f t="shared" si="20"/>
        <v>12</v>
      </c>
      <c r="R261" s="242" t="str">
        <f t="shared" si="19"/>
        <v>NO</v>
      </c>
      <c r="S261" s="265" t="str">
        <f t="shared" si="17"/>
        <v>Bajo</v>
      </c>
      <c r="T261" s="12"/>
    </row>
    <row r="262" spans="1:20" ht="32.1" customHeight="1">
      <c r="A262" s="461" t="s">
        <v>164</v>
      </c>
      <c r="B262" s="461" t="s">
        <v>4167</v>
      </c>
      <c r="C262" s="465" t="s">
        <v>4168</v>
      </c>
      <c r="D262" s="263">
        <v>60</v>
      </c>
      <c r="E262" s="281"/>
      <c r="F262" s="281"/>
      <c r="G262" s="281"/>
      <c r="H262" s="281"/>
      <c r="I262" s="281"/>
      <c r="J262" s="281">
        <v>24</v>
      </c>
      <c r="K262" s="281"/>
      <c r="L262" s="281"/>
      <c r="M262" s="281"/>
      <c r="N262" s="281"/>
      <c r="O262" s="281"/>
      <c r="P262" s="281"/>
      <c r="Q262" s="482">
        <f t="shared" si="20"/>
        <v>24</v>
      </c>
      <c r="R262" s="242" t="str">
        <f t="shared" si="19"/>
        <v>NO</v>
      </c>
      <c r="S262" s="265" t="str">
        <f t="shared" si="17"/>
        <v>Medio</v>
      </c>
      <c r="T262" s="12"/>
    </row>
    <row r="263" spans="1:20" ht="32.1" customHeight="1">
      <c r="A263" s="354" t="s">
        <v>164</v>
      </c>
      <c r="B263" s="262" t="s">
        <v>4165</v>
      </c>
      <c r="C263" s="364" t="s">
        <v>1954</v>
      </c>
      <c r="D263" s="305">
        <v>8</v>
      </c>
      <c r="E263" s="348"/>
      <c r="F263" s="348">
        <v>0</v>
      </c>
      <c r="G263" s="348"/>
      <c r="H263" s="348"/>
      <c r="I263" s="348"/>
      <c r="J263" s="348"/>
      <c r="K263" s="348"/>
      <c r="L263" s="348"/>
      <c r="M263" s="348"/>
      <c r="N263" s="348"/>
      <c r="O263" s="348">
        <v>0</v>
      </c>
      <c r="P263" s="348"/>
      <c r="Q263" s="477">
        <f t="shared" si="20"/>
        <v>0</v>
      </c>
      <c r="R263" s="242" t="str">
        <f t="shared" si="19"/>
        <v>SI</v>
      </c>
      <c r="S263" s="265" t="str">
        <f t="shared" si="17"/>
        <v>Sin Riesgo</v>
      </c>
      <c r="T263" s="12"/>
    </row>
    <row r="264" spans="1:20" ht="32.1" customHeight="1">
      <c r="A264" s="354" t="s">
        <v>164</v>
      </c>
      <c r="B264" s="262" t="s">
        <v>1955</v>
      </c>
      <c r="C264" s="364" t="s">
        <v>4164</v>
      </c>
      <c r="D264" s="304">
        <v>7</v>
      </c>
      <c r="E264" s="348"/>
      <c r="F264" s="348"/>
      <c r="G264" s="348"/>
      <c r="H264" s="348">
        <v>0</v>
      </c>
      <c r="I264" s="348"/>
      <c r="J264" s="348"/>
      <c r="K264" s="348"/>
      <c r="L264" s="348"/>
      <c r="M264" s="348"/>
      <c r="N264" s="348"/>
      <c r="O264" s="348"/>
      <c r="P264" s="348"/>
      <c r="Q264" s="477">
        <f t="shared" si="20"/>
        <v>0</v>
      </c>
      <c r="R264" s="242" t="str">
        <f t="shared" si="19"/>
        <v>SI</v>
      </c>
      <c r="S264" s="265" t="str">
        <f t="shared" si="17"/>
        <v>Sin Riesgo</v>
      </c>
      <c r="T264" s="12"/>
    </row>
    <row r="265" spans="1:20" ht="32.1" customHeight="1">
      <c r="A265" s="354" t="s">
        <v>164</v>
      </c>
      <c r="B265" s="262" t="s">
        <v>1956</v>
      </c>
      <c r="C265" s="364" t="s">
        <v>1957</v>
      </c>
      <c r="D265" s="304">
        <v>108</v>
      </c>
      <c r="E265" s="348"/>
      <c r="F265" s="348"/>
      <c r="G265" s="348">
        <v>0</v>
      </c>
      <c r="H265" s="348"/>
      <c r="I265" s="348"/>
      <c r="J265" s="348"/>
      <c r="K265" s="348"/>
      <c r="L265" s="348"/>
      <c r="M265" s="348"/>
      <c r="N265" s="348"/>
      <c r="O265" s="348"/>
      <c r="P265" s="348"/>
      <c r="Q265" s="477">
        <f t="shared" si="20"/>
        <v>0</v>
      </c>
      <c r="R265" s="242" t="str">
        <f t="shared" si="19"/>
        <v>SI</v>
      </c>
      <c r="S265" s="265" t="str">
        <f t="shared" si="17"/>
        <v>Sin Riesgo</v>
      </c>
      <c r="T265" s="12"/>
    </row>
    <row r="266" spans="1:20" ht="32.1" customHeight="1">
      <c r="A266" s="354" t="s">
        <v>164</v>
      </c>
      <c r="B266" s="262" t="s">
        <v>1958</v>
      </c>
      <c r="C266" s="364" t="s">
        <v>1959</v>
      </c>
      <c r="D266" s="305">
        <v>77</v>
      </c>
      <c r="E266" s="348"/>
      <c r="F266" s="348"/>
      <c r="G266" s="348">
        <v>0</v>
      </c>
      <c r="H266" s="348"/>
      <c r="I266" s="348"/>
      <c r="J266" s="348"/>
      <c r="K266" s="348"/>
      <c r="L266" s="348"/>
      <c r="M266" s="348">
        <v>0</v>
      </c>
      <c r="N266" s="348"/>
      <c r="O266" s="348"/>
      <c r="P266" s="348"/>
      <c r="Q266" s="477">
        <f t="shared" si="20"/>
        <v>0</v>
      </c>
      <c r="R266" s="242" t="str">
        <f t="shared" si="19"/>
        <v>SI</v>
      </c>
      <c r="S266" s="265" t="str">
        <f t="shared" si="17"/>
        <v>Sin Riesgo</v>
      </c>
      <c r="T266" s="12"/>
    </row>
    <row r="267" spans="1:20" ht="32.1" customHeight="1">
      <c r="A267" s="354" t="s">
        <v>164</v>
      </c>
      <c r="B267" s="262" t="s">
        <v>1960</v>
      </c>
      <c r="C267" s="364" t="s">
        <v>1961</v>
      </c>
      <c r="D267" s="304">
        <v>98</v>
      </c>
      <c r="E267" s="348"/>
      <c r="F267" s="348"/>
      <c r="G267" s="348">
        <v>26.6</v>
      </c>
      <c r="H267" s="348"/>
      <c r="I267" s="348"/>
      <c r="J267" s="348"/>
      <c r="K267" s="348"/>
      <c r="L267" s="348"/>
      <c r="M267" s="348"/>
      <c r="N267" s="348">
        <v>24</v>
      </c>
      <c r="O267" s="348"/>
      <c r="P267" s="348"/>
      <c r="Q267" s="477">
        <f t="shared" si="20"/>
        <v>25.3</v>
      </c>
      <c r="R267" s="242" t="str">
        <f t="shared" si="19"/>
        <v>NO</v>
      </c>
      <c r="S267" s="265" t="str">
        <f t="shared" si="17"/>
        <v>Medio</v>
      </c>
      <c r="T267" s="12"/>
    </row>
    <row r="268" spans="1:20" ht="32.1" customHeight="1">
      <c r="A268" s="354" t="s">
        <v>164</v>
      </c>
      <c r="B268" s="262" t="s">
        <v>1962</v>
      </c>
      <c r="C268" s="364" t="s">
        <v>1963</v>
      </c>
      <c r="D268" s="304">
        <v>218</v>
      </c>
      <c r="E268" s="348"/>
      <c r="F268" s="348"/>
      <c r="G268" s="348">
        <v>26.6</v>
      </c>
      <c r="H268" s="348">
        <v>0</v>
      </c>
      <c r="I268" s="348"/>
      <c r="J268" s="348"/>
      <c r="K268" s="348"/>
      <c r="L268" s="348"/>
      <c r="M268" s="348"/>
      <c r="N268" s="348"/>
      <c r="O268" s="348"/>
      <c r="P268" s="348"/>
      <c r="Q268" s="477">
        <f t="shared" si="20"/>
        <v>13.3</v>
      </c>
      <c r="R268" s="242" t="str">
        <f t="shared" si="19"/>
        <v>NO</v>
      </c>
      <c r="S268" s="265" t="str">
        <f t="shared" ref="S268:S329" si="21">IF(Q268&lt;5,"Sin Riesgo",IF(Q268 &lt;=14,"Bajo",IF(Q268&lt;=35,"Medio",IF(Q268&lt;=80,"Alto","Inviable Sanitariamente"))))</f>
        <v>Bajo</v>
      </c>
      <c r="T268" s="12"/>
    </row>
    <row r="269" spans="1:20" ht="32.1" customHeight="1">
      <c r="A269" s="354" t="s">
        <v>164</v>
      </c>
      <c r="B269" s="262" t="s">
        <v>1964</v>
      </c>
      <c r="C269" s="364" t="s">
        <v>1965</v>
      </c>
      <c r="D269" s="305">
        <v>90</v>
      </c>
      <c r="E269" s="348"/>
      <c r="F269" s="348"/>
      <c r="G269" s="348">
        <v>0</v>
      </c>
      <c r="H269" s="348"/>
      <c r="I269" s="348"/>
      <c r="J269" s="348"/>
      <c r="K269" s="348"/>
      <c r="L269" s="348"/>
      <c r="M269" s="348"/>
      <c r="N269" s="348">
        <v>24</v>
      </c>
      <c r="O269" s="348"/>
      <c r="P269" s="348"/>
      <c r="Q269" s="477">
        <f t="shared" si="20"/>
        <v>12</v>
      </c>
      <c r="R269" s="242" t="str">
        <f t="shared" si="19"/>
        <v>NO</v>
      </c>
      <c r="S269" s="265" t="str">
        <f t="shared" si="21"/>
        <v>Bajo</v>
      </c>
      <c r="T269" s="13"/>
    </row>
    <row r="270" spans="1:20" ht="32.1" customHeight="1">
      <c r="A270" s="354" t="s">
        <v>164</v>
      </c>
      <c r="B270" s="262" t="s">
        <v>1966</v>
      </c>
      <c r="C270" s="364" t="s">
        <v>1967</v>
      </c>
      <c r="D270" s="304">
        <v>101</v>
      </c>
      <c r="E270" s="348"/>
      <c r="F270" s="348"/>
      <c r="G270" s="348">
        <v>26.6</v>
      </c>
      <c r="H270" s="348"/>
      <c r="I270" s="348"/>
      <c r="J270" s="348"/>
      <c r="K270" s="348"/>
      <c r="L270" s="348"/>
      <c r="M270" s="348"/>
      <c r="N270" s="348"/>
      <c r="O270" s="348"/>
      <c r="P270" s="348"/>
      <c r="Q270" s="477">
        <f t="shared" si="20"/>
        <v>26.6</v>
      </c>
      <c r="R270" s="242" t="str">
        <f t="shared" si="19"/>
        <v>NO</v>
      </c>
      <c r="S270" s="265" t="str">
        <f t="shared" si="21"/>
        <v>Medio</v>
      </c>
      <c r="T270" s="13"/>
    </row>
    <row r="271" spans="1:20" ht="32.1" customHeight="1">
      <c r="A271" s="354" t="s">
        <v>164</v>
      </c>
      <c r="B271" s="262" t="s">
        <v>1968</v>
      </c>
      <c r="C271" s="556" t="s">
        <v>1969</v>
      </c>
      <c r="D271" s="304">
        <v>95</v>
      </c>
      <c r="E271" s="348"/>
      <c r="F271" s="348"/>
      <c r="G271" s="348">
        <v>0</v>
      </c>
      <c r="H271" s="348"/>
      <c r="I271" s="348"/>
      <c r="J271" s="348"/>
      <c r="K271" s="348"/>
      <c r="L271" s="348"/>
      <c r="M271" s="348"/>
      <c r="N271" s="348">
        <v>0</v>
      </c>
      <c r="O271" s="348"/>
      <c r="P271" s="348"/>
      <c r="Q271" s="477">
        <f t="shared" si="20"/>
        <v>0</v>
      </c>
      <c r="R271" s="242" t="str">
        <f t="shared" si="19"/>
        <v>SI</v>
      </c>
      <c r="S271" s="265" t="str">
        <f t="shared" si="21"/>
        <v>Sin Riesgo</v>
      </c>
      <c r="T271" s="12"/>
    </row>
    <row r="272" spans="1:20" ht="32.1" customHeight="1">
      <c r="A272" s="461" t="s">
        <v>164</v>
      </c>
      <c r="B272" s="461" t="s">
        <v>1970</v>
      </c>
      <c r="C272" s="465" t="s">
        <v>1971</v>
      </c>
      <c r="D272" s="263">
        <v>131</v>
      </c>
      <c r="E272" s="281"/>
      <c r="F272" s="281"/>
      <c r="G272" s="281"/>
      <c r="H272" s="281"/>
      <c r="I272" s="281"/>
      <c r="J272" s="281">
        <v>64</v>
      </c>
      <c r="K272" s="281"/>
      <c r="L272" s="281"/>
      <c r="M272" s="281"/>
      <c r="N272" s="281"/>
      <c r="O272" s="281"/>
      <c r="P272" s="281"/>
      <c r="Q272" s="477">
        <f t="shared" si="20"/>
        <v>64</v>
      </c>
      <c r="R272" s="242" t="str">
        <f t="shared" si="19"/>
        <v>NO</v>
      </c>
      <c r="S272" s="265" t="str">
        <f t="shared" si="21"/>
        <v>Alto</v>
      </c>
      <c r="T272" s="12"/>
    </row>
    <row r="273" spans="1:20" ht="32.1" customHeight="1">
      <c r="A273" s="461" t="s">
        <v>164</v>
      </c>
      <c r="B273" s="461" t="s">
        <v>1972</v>
      </c>
      <c r="C273" s="465" t="s">
        <v>1973</v>
      </c>
      <c r="D273" s="263">
        <v>40</v>
      </c>
      <c r="E273" s="281"/>
      <c r="F273" s="281"/>
      <c r="G273" s="281"/>
      <c r="H273" s="281"/>
      <c r="I273" s="281"/>
      <c r="J273" s="281">
        <v>24</v>
      </c>
      <c r="K273" s="281">
        <v>24</v>
      </c>
      <c r="L273" s="281"/>
      <c r="M273" s="281"/>
      <c r="N273" s="281"/>
      <c r="O273" s="281"/>
      <c r="P273" s="281"/>
      <c r="Q273" s="477">
        <f t="shared" si="20"/>
        <v>24</v>
      </c>
      <c r="R273" s="242" t="str">
        <f t="shared" si="19"/>
        <v>NO</v>
      </c>
      <c r="S273" s="265" t="str">
        <f t="shared" si="21"/>
        <v>Medio</v>
      </c>
      <c r="T273" s="12"/>
    </row>
    <row r="274" spans="1:20" ht="32.1" customHeight="1">
      <c r="A274" s="461" t="s">
        <v>164</v>
      </c>
      <c r="B274" s="461" t="s">
        <v>1974</v>
      </c>
      <c r="C274" s="465" t="s">
        <v>1975</v>
      </c>
      <c r="D274" s="263">
        <v>38</v>
      </c>
      <c r="E274" s="281"/>
      <c r="F274" s="281"/>
      <c r="G274" s="281"/>
      <c r="H274" s="281"/>
      <c r="I274" s="281"/>
      <c r="J274" s="281">
        <v>64</v>
      </c>
      <c r="K274" s="281">
        <v>24</v>
      </c>
      <c r="L274" s="281"/>
      <c r="M274" s="281"/>
      <c r="N274" s="281"/>
      <c r="O274" s="281"/>
      <c r="P274" s="281"/>
      <c r="Q274" s="477">
        <f t="shared" si="20"/>
        <v>44</v>
      </c>
      <c r="R274" s="242" t="str">
        <f t="shared" si="19"/>
        <v>NO</v>
      </c>
      <c r="S274" s="265" t="str">
        <f t="shared" si="21"/>
        <v>Alto</v>
      </c>
      <c r="T274" s="12"/>
    </row>
    <row r="275" spans="1:20" ht="32.1" customHeight="1">
      <c r="A275" s="461" t="s">
        <v>164</v>
      </c>
      <c r="B275" s="461" t="s">
        <v>58</v>
      </c>
      <c r="C275" s="465" t="s">
        <v>1976</v>
      </c>
      <c r="D275" s="263">
        <v>19</v>
      </c>
      <c r="E275" s="281"/>
      <c r="F275" s="281"/>
      <c r="G275" s="281"/>
      <c r="H275" s="281"/>
      <c r="I275" s="281"/>
      <c r="J275" s="281">
        <v>24</v>
      </c>
      <c r="K275" s="281"/>
      <c r="L275" s="281"/>
      <c r="M275" s="281"/>
      <c r="N275" s="281"/>
      <c r="O275" s="281"/>
      <c r="P275" s="281"/>
      <c r="Q275" s="477">
        <f t="shared" si="20"/>
        <v>24</v>
      </c>
      <c r="R275" s="242" t="str">
        <f t="shared" si="19"/>
        <v>NO</v>
      </c>
      <c r="S275" s="265" t="str">
        <f t="shared" si="21"/>
        <v>Medio</v>
      </c>
      <c r="T275" s="12"/>
    </row>
    <row r="276" spans="1:20" ht="32.1" customHeight="1">
      <c r="A276" s="354" t="s">
        <v>164</v>
      </c>
      <c r="B276" s="262" t="s">
        <v>1977</v>
      </c>
      <c r="C276" s="364" t="s">
        <v>1978</v>
      </c>
      <c r="D276" s="304">
        <v>115</v>
      </c>
      <c r="E276" s="348"/>
      <c r="F276" s="348"/>
      <c r="G276" s="348"/>
      <c r="H276" s="348">
        <v>64</v>
      </c>
      <c r="I276" s="348"/>
      <c r="J276" s="348"/>
      <c r="K276" s="348"/>
      <c r="L276" s="348"/>
      <c r="M276" s="348"/>
      <c r="N276" s="348"/>
      <c r="O276" s="348">
        <v>64</v>
      </c>
      <c r="P276" s="348"/>
      <c r="Q276" s="477">
        <f t="shared" si="20"/>
        <v>64</v>
      </c>
      <c r="R276" s="242" t="str">
        <f t="shared" si="19"/>
        <v>NO</v>
      </c>
      <c r="S276" s="265" t="str">
        <f t="shared" si="21"/>
        <v>Alto</v>
      </c>
      <c r="T276" s="12"/>
    </row>
    <row r="277" spans="1:20" ht="32.1" customHeight="1">
      <c r="A277" s="354" t="s">
        <v>164</v>
      </c>
      <c r="B277" s="262" t="s">
        <v>1979</v>
      </c>
      <c r="C277" s="364" t="s">
        <v>1980</v>
      </c>
      <c r="D277" s="304">
        <v>42</v>
      </c>
      <c r="E277" s="348"/>
      <c r="F277" s="348"/>
      <c r="G277" s="348"/>
      <c r="H277" s="348">
        <v>64</v>
      </c>
      <c r="I277" s="348"/>
      <c r="J277" s="348"/>
      <c r="K277" s="348"/>
      <c r="L277" s="348"/>
      <c r="M277" s="348"/>
      <c r="N277" s="348"/>
      <c r="O277" s="348">
        <v>64</v>
      </c>
      <c r="P277" s="348"/>
      <c r="Q277" s="477">
        <f t="shared" si="20"/>
        <v>64</v>
      </c>
      <c r="R277" s="242" t="str">
        <f t="shared" si="19"/>
        <v>NO</v>
      </c>
      <c r="S277" s="265" t="str">
        <f t="shared" si="21"/>
        <v>Alto</v>
      </c>
      <c r="T277" s="12"/>
    </row>
    <row r="278" spans="1:20" ht="32.1" customHeight="1">
      <c r="A278" s="354" t="s">
        <v>164</v>
      </c>
      <c r="B278" s="262" t="s">
        <v>1981</v>
      </c>
      <c r="C278" s="364" t="s">
        <v>1982</v>
      </c>
      <c r="D278" s="304">
        <v>42</v>
      </c>
      <c r="E278" s="348"/>
      <c r="F278" s="348"/>
      <c r="G278" s="348"/>
      <c r="H278" s="348">
        <v>64</v>
      </c>
      <c r="I278" s="348"/>
      <c r="J278" s="348"/>
      <c r="K278" s="348"/>
      <c r="L278" s="348"/>
      <c r="M278" s="348"/>
      <c r="N278" s="348"/>
      <c r="O278" s="348">
        <v>64</v>
      </c>
      <c r="P278" s="348"/>
      <c r="Q278" s="477">
        <f t="shared" si="20"/>
        <v>64</v>
      </c>
      <c r="R278" s="242" t="str">
        <f t="shared" si="19"/>
        <v>NO</v>
      </c>
      <c r="S278" s="265" t="str">
        <f t="shared" si="21"/>
        <v>Alto</v>
      </c>
      <c r="T278" s="12"/>
    </row>
    <row r="279" spans="1:20" ht="32.1" customHeight="1">
      <c r="A279" s="354" t="s">
        <v>165</v>
      </c>
      <c r="B279" s="262" t="s">
        <v>1983</v>
      </c>
      <c r="C279" s="364" t="s">
        <v>1984</v>
      </c>
      <c r="D279" s="322">
        <v>80</v>
      </c>
      <c r="E279" s="494"/>
      <c r="F279" s="494">
        <v>97.9</v>
      </c>
      <c r="G279" s="494"/>
      <c r="H279" s="494"/>
      <c r="I279" s="494"/>
      <c r="J279" s="494"/>
      <c r="K279" s="494"/>
      <c r="L279" s="494"/>
      <c r="M279" s="494"/>
      <c r="N279" s="494"/>
      <c r="O279" s="494"/>
      <c r="P279" s="494"/>
      <c r="Q279" s="477">
        <f t="shared" si="20"/>
        <v>97.9</v>
      </c>
      <c r="R279" s="242" t="str">
        <f t="shared" si="19"/>
        <v>NO</v>
      </c>
      <c r="S279" s="265" t="str">
        <f t="shared" si="21"/>
        <v>Inviable Sanitariamente</v>
      </c>
      <c r="T279" s="12"/>
    </row>
    <row r="280" spans="1:20" ht="32.1" customHeight="1">
      <c r="A280" s="461" t="s">
        <v>165</v>
      </c>
      <c r="B280" s="461" t="s">
        <v>1985</v>
      </c>
      <c r="C280" s="465" t="s">
        <v>1986</v>
      </c>
      <c r="D280" s="263">
        <v>35</v>
      </c>
      <c r="E280" s="281"/>
      <c r="F280" s="281"/>
      <c r="G280" s="281">
        <v>0</v>
      </c>
      <c r="H280" s="281"/>
      <c r="I280" s="281"/>
      <c r="J280" s="281"/>
      <c r="K280" s="281"/>
      <c r="L280" s="281"/>
      <c r="M280" s="281"/>
      <c r="N280" s="281"/>
      <c r="O280" s="281"/>
      <c r="P280" s="281">
        <v>76.92</v>
      </c>
      <c r="Q280" s="477">
        <f t="shared" si="20"/>
        <v>38.46</v>
      </c>
      <c r="R280" s="242" t="str">
        <f t="shared" si="19"/>
        <v>NO</v>
      </c>
      <c r="S280" s="265" t="str">
        <f t="shared" si="21"/>
        <v>Alto</v>
      </c>
      <c r="T280" s="12"/>
    </row>
    <row r="281" spans="1:20" ht="32.1" customHeight="1">
      <c r="A281" s="461" t="s">
        <v>165</v>
      </c>
      <c r="B281" s="461" t="s">
        <v>1987</v>
      </c>
      <c r="C281" s="465" t="s">
        <v>1988</v>
      </c>
      <c r="D281" s="263">
        <v>26</v>
      </c>
      <c r="E281" s="281"/>
      <c r="F281" s="281">
        <v>76.900000000000006</v>
      </c>
      <c r="G281" s="281"/>
      <c r="H281" s="281"/>
      <c r="I281" s="281"/>
      <c r="J281" s="281"/>
      <c r="K281" s="281"/>
      <c r="L281" s="281"/>
      <c r="M281" s="281"/>
      <c r="N281" s="281"/>
      <c r="O281" s="281"/>
      <c r="P281" s="281"/>
      <c r="Q281" s="477">
        <f t="shared" si="20"/>
        <v>76.900000000000006</v>
      </c>
      <c r="R281" s="242" t="str">
        <f t="shared" si="19"/>
        <v>NO</v>
      </c>
      <c r="S281" s="265" t="str">
        <f t="shared" si="21"/>
        <v>Alto</v>
      </c>
      <c r="T281" s="12"/>
    </row>
    <row r="282" spans="1:20" ht="32.1" customHeight="1">
      <c r="A282" s="461" t="s">
        <v>165</v>
      </c>
      <c r="B282" s="461" t="s">
        <v>1621</v>
      </c>
      <c r="C282" s="465" t="s">
        <v>1989</v>
      </c>
      <c r="D282" s="263">
        <v>57</v>
      </c>
      <c r="E282" s="281">
        <v>97.3</v>
      </c>
      <c r="F282" s="281"/>
      <c r="G282" s="281"/>
      <c r="H282" s="281"/>
      <c r="I282" s="281"/>
      <c r="J282" s="281"/>
      <c r="K282" s="281"/>
      <c r="L282" s="281"/>
      <c r="M282" s="281"/>
      <c r="N282" s="281"/>
      <c r="O282" s="281"/>
      <c r="P282" s="281"/>
      <c r="Q282" s="477">
        <f t="shared" si="20"/>
        <v>97.3</v>
      </c>
      <c r="R282" s="242" t="str">
        <f t="shared" si="19"/>
        <v>NO</v>
      </c>
      <c r="S282" s="265" t="str">
        <f t="shared" si="21"/>
        <v>Inviable Sanitariamente</v>
      </c>
      <c r="T282" s="12"/>
    </row>
    <row r="283" spans="1:20" ht="45.75" customHeight="1">
      <c r="A283" s="461" t="s">
        <v>165</v>
      </c>
      <c r="B283" s="461" t="s">
        <v>1990</v>
      </c>
      <c r="C283" s="465" t="s">
        <v>1991</v>
      </c>
      <c r="D283" s="263">
        <v>80</v>
      </c>
      <c r="E283" s="281"/>
      <c r="F283" s="281"/>
      <c r="G283" s="281"/>
      <c r="H283" s="281"/>
      <c r="I283" s="281">
        <v>71</v>
      </c>
      <c r="J283" s="281"/>
      <c r="K283" s="281"/>
      <c r="L283" s="281"/>
      <c r="M283" s="281"/>
      <c r="N283" s="281"/>
      <c r="O283" s="281"/>
      <c r="P283" s="281"/>
      <c r="Q283" s="477">
        <f t="shared" si="20"/>
        <v>71</v>
      </c>
      <c r="R283" s="242" t="str">
        <f t="shared" si="19"/>
        <v>NO</v>
      </c>
      <c r="S283" s="265" t="str">
        <f t="shared" si="21"/>
        <v>Alto</v>
      </c>
      <c r="T283" s="12"/>
    </row>
    <row r="284" spans="1:20" ht="32.1" customHeight="1">
      <c r="A284" s="461" t="s">
        <v>165</v>
      </c>
      <c r="B284" s="461" t="s">
        <v>1992</v>
      </c>
      <c r="C284" s="465" t="s">
        <v>1993</v>
      </c>
      <c r="D284" s="581">
        <v>22</v>
      </c>
      <c r="E284" s="281"/>
      <c r="F284" s="281"/>
      <c r="G284" s="281"/>
      <c r="H284" s="281"/>
      <c r="I284" s="281"/>
      <c r="J284" s="281"/>
      <c r="K284" s="281"/>
      <c r="L284" s="499"/>
      <c r="M284" s="281"/>
      <c r="N284" s="281">
        <v>41.96</v>
      </c>
      <c r="O284" s="281"/>
      <c r="P284" s="281"/>
      <c r="Q284" s="477">
        <f t="shared" si="20"/>
        <v>41.96</v>
      </c>
      <c r="R284" s="242" t="str">
        <f t="shared" si="19"/>
        <v>NO</v>
      </c>
      <c r="S284" s="265" t="str">
        <f t="shared" si="21"/>
        <v>Alto</v>
      </c>
      <c r="T284" s="12"/>
    </row>
    <row r="285" spans="1:20" ht="32.1" customHeight="1">
      <c r="A285" s="461" t="s">
        <v>165</v>
      </c>
      <c r="B285" s="461" t="s">
        <v>1994</v>
      </c>
      <c r="C285" s="465" t="s">
        <v>1995</v>
      </c>
      <c r="D285" s="263">
        <v>82</v>
      </c>
      <c r="E285" s="281"/>
      <c r="F285" s="281"/>
      <c r="G285" s="281"/>
      <c r="H285" s="281"/>
      <c r="I285" s="281">
        <v>38.700000000000003</v>
      </c>
      <c r="J285" s="281"/>
      <c r="K285" s="281"/>
      <c r="L285" s="281"/>
      <c r="M285" s="281"/>
      <c r="N285" s="281"/>
      <c r="O285" s="281"/>
      <c r="P285" s="281"/>
      <c r="Q285" s="477">
        <f t="shared" si="20"/>
        <v>38.700000000000003</v>
      </c>
      <c r="R285" s="242" t="str">
        <f t="shared" si="19"/>
        <v>NO</v>
      </c>
      <c r="S285" s="265" t="str">
        <f t="shared" si="21"/>
        <v>Alto</v>
      </c>
      <c r="T285" s="12"/>
    </row>
    <row r="286" spans="1:20" ht="32.1" customHeight="1">
      <c r="A286" s="461" t="s">
        <v>165</v>
      </c>
      <c r="B286" s="461" t="s">
        <v>1996</v>
      </c>
      <c r="C286" s="465" t="s">
        <v>1997</v>
      </c>
      <c r="D286" s="263">
        <v>84</v>
      </c>
      <c r="E286" s="281"/>
      <c r="F286" s="281"/>
      <c r="G286" s="281"/>
      <c r="H286" s="281"/>
      <c r="I286" s="281"/>
      <c r="J286" s="281">
        <v>41.96</v>
      </c>
      <c r="K286" s="281"/>
      <c r="L286" s="281"/>
      <c r="M286" s="281"/>
      <c r="N286" s="281"/>
      <c r="O286" s="281"/>
      <c r="P286" s="281"/>
      <c r="Q286" s="477">
        <f t="shared" si="20"/>
        <v>41.96</v>
      </c>
      <c r="R286" s="242" t="str">
        <f t="shared" si="19"/>
        <v>NO</v>
      </c>
      <c r="S286" s="265" t="str">
        <f t="shared" si="21"/>
        <v>Alto</v>
      </c>
      <c r="T286" s="12"/>
    </row>
    <row r="287" spans="1:20" ht="32.1" customHeight="1">
      <c r="A287" s="461" t="s">
        <v>165</v>
      </c>
      <c r="B287" s="461" t="s">
        <v>597</v>
      </c>
      <c r="C287" s="465" t="s">
        <v>1998</v>
      </c>
      <c r="D287" s="263">
        <v>24</v>
      </c>
      <c r="E287" s="281">
        <v>76.92</v>
      </c>
      <c r="F287" s="281"/>
      <c r="G287" s="281"/>
      <c r="H287" s="281"/>
      <c r="I287" s="281"/>
      <c r="J287" s="281"/>
      <c r="K287" s="281"/>
      <c r="L287" s="281"/>
      <c r="M287" s="281"/>
      <c r="N287" s="281"/>
      <c r="O287" s="281"/>
      <c r="P287" s="281"/>
      <c r="Q287" s="477">
        <f>AVERAGE(E287:P287)</f>
        <v>76.92</v>
      </c>
      <c r="R287" s="242" t="str">
        <f t="shared" si="19"/>
        <v>NO</v>
      </c>
      <c r="S287" s="265" t="str">
        <f t="shared" si="21"/>
        <v>Alto</v>
      </c>
      <c r="T287" s="12"/>
    </row>
    <row r="288" spans="1:20" ht="32.1" customHeight="1">
      <c r="A288" s="461" t="s">
        <v>165</v>
      </c>
      <c r="B288" s="461" t="s">
        <v>1999</v>
      </c>
      <c r="C288" s="465" t="s">
        <v>2000</v>
      </c>
      <c r="D288" s="263">
        <v>55</v>
      </c>
      <c r="E288" s="281"/>
      <c r="F288" s="281">
        <v>76.900000000000006</v>
      </c>
      <c r="G288" s="281"/>
      <c r="H288" s="281"/>
      <c r="I288" s="281"/>
      <c r="J288" s="281"/>
      <c r="K288" s="281"/>
      <c r="L288" s="281"/>
      <c r="M288" s="281"/>
      <c r="N288" s="281"/>
      <c r="O288" s="281"/>
      <c r="P288" s="281"/>
      <c r="Q288" s="477">
        <f t="shared" si="20"/>
        <v>76.900000000000006</v>
      </c>
      <c r="R288" s="242" t="str">
        <f t="shared" si="19"/>
        <v>NO</v>
      </c>
      <c r="S288" s="265" t="str">
        <f t="shared" si="21"/>
        <v>Alto</v>
      </c>
      <c r="T288" s="12"/>
    </row>
    <row r="289" spans="1:20" ht="32.1" customHeight="1">
      <c r="A289" s="461" t="s">
        <v>165</v>
      </c>
      <c r="B289" s="461" t="s">
        <v>2001</v>
      </c>
      <c r="C289" s="465" t="s">
        <v>2002</v>
      </c>
      <c r="D289" s="263">
        <v>61</v>
      </c>
      <c r="E289" s="281"/>
      <c r="F289" s="281"/>
      <c r="G289" s="281">
        <v>97.3</v>
      </c>
      <c r="H289" s="281"/>
      <c r="I289" s="281"/>
      <c r="J289" s="281">
        <v>97.3</v>
      </c>
      <c r="K289" s="281"/>
      <c r="L289" s="281"/>
      <c r="M289" s="281"/>
      <c r="N289" s="281"/>
      <c r="O289" s="281"/>
      <c r="P289" s="281"/>
      <c r="Q289" s="477">
        <f t="shared" si="20"/>
        <v>97.3</v>
      </c>
      <c r="R289" s="242" t="str">
        <f t="shared" si="19"/>
        <v>NO</v>
      </c>
      <c r="S289" s="265" t="str">
        <f t="shared" si="21"/>
        <v>Inviable Sanitariamente</v>
      </c>
      <c r="T289" s="12"/>
    </row>
    <row r="290" spans="1:20" ht="32.1" customHeight="1">
      <c r="A290" s="461" t="s">
        <v>165</v>
      </c>
      <c r="B290" s="461" t="s">
        <v>1985</v>
      </c>
      <c r="C290" s="465" t="s">
        <v>2003</v>
      </c>
      <c r="D290" s="263">
        <v>35</v>
      </c>
      <c r="E290" s="281"/>
      <c r="F290" s="281"/>
      <c r="G290" s="281">
        <v>0</v>
      </c>
      <c r="H290" s="281"/>
      <c r="I290" s="281"/>
      <c r="J290" s="281"/>
      <c r="K290" s="281"/>
      <c r="L290" s="281"/>
      <c r="M290" s="281"/>
      <c r="N290" s="281"/>
      <c r="O290" s="281"/>
      <c r="P290" s="281">
        <v>76.92</v>
      </c>
      <c r="Q290" s="477">
        <f t="shared" si="20"/>
        <v>38.46</v>
      </c>
      <c r="R290" s="242" t="str">
        <f t="shared" si="19"/>
        <v>NO</v>
      </c>
      <c r="S290" s="265" t="str">
        <f t="shared" si="21"/>
        <v>Alto</v>
      </c>
      <c r="T290" s="12"/>
    </row>
    <row r="291" spans="1:20" ht="32.1" customHeight="1">
      <c r="A291" s="461" t="s">
        <v>165</v>
      </c>
      <c r="B291" s="461" t="s">
        <v>974</v>
      </c>
      <c r="C291" s="465" t="s">
        <v>2004</v>
      </c>
      <c r="D291" s="263">
        <v>15</v>
      </c>
      <c r="E291" s="281"/>
      <c r="F291" s="281"/>
      <c r="G291" s="281">
        <v>97.3</v>
      </c>
      <c r="H291" s="281"/>
      <c r="I291" s="281"/>
      <c r="J291" s="281">
        <v>97.3</v>
      </c>
      <c r="K291" s="281"/>
      <c r="L291" s="281"/>
      <c r="M291" s="281"/>
      <c r="N291" s="281"/>
      <c r="O291" s="281"/>
      <c r="P291" s="281"/>
      <c r="Q291" s="477">
        <f t="shared" si="20"/>
        <v>97.3</v>
      </c>
      <c r="R291" s="242" t="str">
        <f t="shared" si="19"/>
        <v>NO</v>
      </c>
      <c r="S291" s="265" t="str">
        <f t="shared" si="21"/>
        <v>Inviable Sanitariamente</v>
      </c>
      <c r="T291" s="12"/>
    </row>
    <row r="292" spans="1:20" ht="32.1" customHeight="1">
      <c r="A292" s="461" t="s">
        <v>165</v>
      </c>
      <c r="B292" s="461" t="s">
        <v>1618</v>
      </c>
      <c r="C292" s="465" t="s">
        <v>2005</v>
      </c>
      <c r="D292" s="263">
        <v>30</v>
      </c>
      <c r="E292" s="281"/>
      <c r="F292" s="281"/>
      <c r="G292" s="281"/>
      <c r="H292" s="281"/>
      <c r="I292" s="281"/>
      <c r="J292" s="281">
        <v>71</v>
      </c>
      <c r="K292" s="281"/>
      <c r="L292" s="281"/>
      <c r="M292" s="281"/>
      <c r="N292" s="281"/>
      <c r="O292" s="281"/>
      <c r="P292" s="281"/>
      <c r="Q292" s="477">
        <f t="shared" si="20"/>
        <v>71</v>
      </c>
      <c r="R292" s="242" t="str">
        <f t="shared" si="19"/>
        <v>NO</v>
      </c>
      <c r="S292" s="265" t="str">
        <f t="shared" si="21"/>
        <v>Alto</v>
      </c>
      <c r="T292" s="12"/>
    </row>
    <row r="293" spans="1:20" ht="32.1" customHeight="1">
      <c r="A293" s="461" t="s">
        <v>165</v>
      </c>
      <c r="B293" s="455" t="s">
        <v>256</v>
      </c>
      <c r="C293" s="467" t="s">
        <v>2006</v>
      </c>
      <c r="D293" s="263">
        <v>207</v>
      </c>
      <c r="E293" s="281"/>
      <c r="F293" s="281"/>
      <c r="G293" s="281"/>
      <c r="H293" s="281"/>
      <c r="I293" s="281"/>
      <c r="J293" s="281">
        <v>97.3</v>
      </c>
      <c r="K293" s="281"/>
      <c r="L293" s="281"/>
      <c r="M293" s="281"/>
      <c r="N293" s="281"/>
      <c r="O293" s="281"/>
      <c r="P293" s="281"/>
      <c r="Q293" s="477">
        <f t="shared" si="20"/>
        <v>97.3</v>
      </c>
      <c r="R293" s="242" t="str">
        <f t="shared" si="19"/>
        <v>NO</v>
      </c>
      <c r="S293" s="265" t="str">
        <f t="shared" si="21"/>
        <v>Inviable Sanitariamente</v>
      </c>
      <c r="T293" s="12"/>
    </row>
    <row r="294" spans="1:20" ht="32.1" customHeight="1">
      <c r="A294" s="461" t="s">
        <v>165</v>
      </c>
      <c r="B294" s="461" t="s">
        <v>2007</v>
      </c>
      <c r="C294" s="465" t="s">
        <v>2008</v>
      </c>
      <c r="D294" s="263">
        <v>12</v>
      </c>
      <c r="E294" s="281"/>
      <c r="F294" s="281"/>
      <c r="G294" s="281"/>
      <c r="H294" s="281"/>
      <c r="I294" s="281"/>
      <c r="J294" s="281">
        <v>42</v>
      </c>
      <c r="K294" s="281"/>
      <c r="L294" s="281"/>
      <c r="M294" s="281"/>
      <c r="N294" s="281"/>
      <c r="O294" s="281"/>
      <c r="P294" s="281"/>
      <c r="Q294" s="477">
        <f t="shared" si="20"/>
        <v>42</v>
      </c>
      <c r="R294" s="242" t="str">
        <f t="shared" si="19"/>
        <v>NO</v>
      </c>
      <c r="S294" s="265" t="str">
        <f t="shared" si="21"/>
        <v>Alto</v>
      </c>
      <c r="T294" s="12"/>
    </row>
    <row r="295" spans="1:20" ht="32.1" customHeight="1">
      <c r="A295" s="354" t="s">
        <v>165</v>
      </c>
      <c r="B295" s="262" t="s">
        <v>2009</v>
      </c>
      <c r="C295" s="364" t="s">
        <v>2010</v>
      </c>
      <c r="D295" s="324">
        <v>71</v>
      </c>
      <c r="E295" s="348"/>
      <c r="F295" s="348"/>
      <c r="G295" s="348"/>
      <c r="H295" s="348"/>
      <c r="I295" s="348"/>
      <c r="J295" s="348"/>
      <c r="K295" s="348">
        <v>79.02</v>
      </c>
      <c r="L295" s="495"/>
      <c r="M295" s="494"/>
      <c r="N295" s="494"/>
      <c r="O295" s="494"/>
      <c r="P295" s="494"/>
      <c r="Q295" s="477">
        <f t="shared" si="20"/>
        <v>79.02</v>
      </c>
      <c r="R295" s="242" t="str">
        <f t="shared" si="19"/>
        <v>NO</v>
      </c>
      <c r="S295" s="265" t="str">
        <f t="shared" si="21"/>
        <v>Alto</v>
      </c>
      <c r="T295" s="12"/>
    </row>
    <row r="296" spans="1:20" ht="32.1" customHeight="1">
      <c r="A296" s="461" t="s">
        <v>165</v>
      </c>
      <c r="B296" s="461" t="s">
        <v>2011</v>
      </c>
      <c r="C296" s="465" t="s">
        <v>2012</v>
      </c>
      <c r="D296" s="263">
        <v>113</v>
      </c>
      <c r="E296" s="281"/>
      <c r="F296" s="281">
        <v>0</v>
      </c>
      <c r="G296" s="281"/>
      <c r="H296" s="281"/>
      <c r="I296" s="281"/>
      <c r="J296" s="281"/>
      <c r="K296" s="281"/>
      <c r="L296" s="281"/>
      <c r="M296" s="281"/>
      <c r="N296" s="281"/>
      <c r="O296" s="281"/>
      <c r="P296" s="281"/>
      <c r="Q296" s="477">
        <f t="shared" si="20"/>
        <v>0</v>
      </c>
      <c r="R296" s="242" t="str">
        <f t="shared" si="19"/>
        <v>SI</v>
      </c>
      <c r="S296" s="265" t="str">
        <f t="shared" si="21"/>
        <v>Sin Riesgo</v>
      </c>
      <c r="T296" s="12"/>
    </row>
    <row r="297" spans="1:20" ht="32.1" customHeight="1">
      <c r="A297" s="461" t="s">
        <v>165</v>
      </c>
      <c r="B297" s="461" t="s">
        <v>1655</v>
      </c>
      <c r="C297" s="465" t="s">
        <v>2013</v>
      </c>
      <c r="D297" s="263">
        <v>12</v>
      </c>
      <c r="E297" s="281"/>
      <c r="F297" s="281"/>
      <c r="G297" s="281">
        <v>100</v>
      </c>
      <c r="H297" s="281"/>
      <c r="I297" s="281"/>
      <c r="J297" s="281"/>
      <c r="K297" s="281"/>
      <c r="L297" s="281"/>
      <c r="M297" s="281"/>
      <c r="N297" s="281"/>
      <c r="O297" s="281"/>
      <c r="P297" s="281"/>
      <c r="Q297" s="477">
        <f t="shared" si="20"/>
        <v>100</v>
      </c>
      <c r="R297" s="242" t="str">
        <f t="shared" si="19"/>
        <v>NO</v>
      </c>
      <c r="S297" s="265" t="str">
        <f t="shared" si="21"/>
        <v>Inviable Sanitariamente</v>
      </c>
      <c r="T297" s="12"/>
    </row>
    <row r="298" spans="1:20" ht="32.1" customHeight="1">
      <c r="A298" s="461" t="s">
        <v>165</v>
      </c>
      <c r="B298" s="461" t="s">
        <v>2014</v>
      </c>
      <c r="C298" s="465" t="s">
        <v>2015</v>
      </c>
      <c r="D298" s="263">
        <v>53</v>
      </c>
      <c r="E298" s="281">
        <v>76.92</v>
      </c>
      <c r="F298" s="281"/>
      <c r="G298" s="281"/>
      <c r="H298" s="281"/>
      <c r="I298" s="281"/>
      <c r="J298" s="281"/>
      <c r="K298" s="281"/>
      <c r="L298" s="281"/>
      <c r="M298" s="281"/>
      <c r="N298" s="281"/>
      <c r="O298" s="281"/>
      <c r="P298" s="281"/>
      <c r="Q298" s="477">
        <f t="shared" si="20"/>
        <v>76.92</v>
      </c>
      <c r="R298" s="242" t="str">
        <f t="shared" si="19"/>
        <v>NO</v>
      </c>
      <c r="S298" s="265" t="str">
        <f t="shared" si="21"/>
        <v>Alto</v>
      </c>
      <c r="T298" s="12"/>
    </row>
    <row r="299" spans="1:20" ht="32.1" customHeight="1">
      <c r="A299" s="461" t="s">
        <v>165</v>
      </c>
      <c r="B299" s="455" t="s">
        <v>2016</v>
      </c>
      <c r="C299" s="467" t="s">
        <v>2017</v>
      </c>
      <c r="D299" s="263">
        <v>49</v>
      </c>
      <c r="E299" s="281"/>
      <c r="F299" s="281"/>
      <c r="G299" s="281"/>
      <c r="H299" s="281"/>
      <c r="I299" s="281">
        <v>97.3</v>
      </c>
      <c r="J299" s="281"/>
      <c r="K299" s="281"/>
      <c r="L299" s="281"/>
      <c r="M299" s="281"/>
      <c r="N299" s="281"/>
      <c r="O299" s="281"/>
      <c r="P299" s="281"/>
      <c r="Q299" s="477">
        <f t="shared" si="20"/>
        <v>97.3</v>
      </c>
      <c r="R299" s="242" t="str">
        <f t="shared" si="19"/>
        <v>NO</v>
      </c>
      <c r="S299" s="265" t="str">
        <f t="shared" si="21"/>
        <v>Inviable Sanitariamente</v>
      </c>
      <c r="T299" s="12"/>
    </row>
    <row r="300" spans="1:20" ht="32.1" customHeight="1">
      <c r="A300" s="461" t="s">
        <v>165</v>
      </c>
      <c r="B300" s="455" t="s">
        <v>56</v>
      </c>
      <c r="C300" s="467" t="s">
        <v>955</v>
      </c>
      <c r="D300" s="263">
        <v>35</v>
      </c>
      <c r="E300" s="281"/>
      <c r="F300" s="281"/>
      <c r="G300" s="281"/>
      <c r="H300" s="281"/>
      <c r="I300" s="281">
        <v>76.900000000000006</v>
      </c>
      <c r="J300" s="281"/>
      <c r="K300" s="281"/>
      <c r="L300" s="281"/>
      <c r="M300" s="281"/>
      <c r="N300" s="281"/>
      <c r="O300" s="281"/>
      <c r="P300" s="281"/>
      <c r="Q300" s="477">
        <f t="shared" si="20"/>
        <v>76.900000000000006</v>
      </c>
      <c r="R300" s="242" t="str">
        <f t="shared" ref="R300:R360" si="22">IF(Q300&lt;5,"SI","NO")</f>
        <v>NO</v>
      </c>
      <c r="S300" s="265" t="str">
        <f t="shared" si="21"/>
        <v>Alto</v>
      </c>
      <c r="T300" s="12"/>
    </row>
    <row r="301" spans="1:20" ht="32.1" customHeight="1">
      <c r="A301" s="461" t="s">
        <v>165</v>
      </c>
      <c r="B301" s="461" t="s">
        <v>2018</v>
      </c>
      <c r="C301" s="467" t="s">
        <v>2019</v>
      </c>
      <c r="D301" s="263">
        <v>40</v>
      </c>
      <c r="E301" s="281"/>
      <c r="F301" s="281">
        <v>97.3</v>
      </c>
      <c r="G301" s="281"/>
      <c r="H301" s="281"/>
      <c r="I301" s="281"/>
      <c r="J301" s="281">
        <v>97.3</v>
      </c>
      <c r="K301" s="281"/>
      <c r="L301" s="281"/>
      <c r="M301" s="281"/>
      <c r="N301" s="281"/>
      <c r="O301" s="281"/>
      <c r="P301" s="281"/>
      <c r="Q301" s="477">
        <f t="shared" ref="Q301:Q361" si="23">AVERAGE(E301:P301)</f>
        <v>97.3</v>
      </c>
      <c r="R301" s="242" t="str">
        <f t="shared" si="22"/>
        <v>NO</v>
      </c>
      <c r="S301" s="265" t="str">
        <f t="shared" si="21"/>
        <v>Inviable Sanitariamente</v>
      </c>
      <c r="T301" s="12"/>
    </row>
    <row r="302" spans="1:20" ht="32.1" customHeight="1">
      <c r="A302" s="461" t="s">
        <v>165</v>
      </c>
      <c r="B302" s="461" t="s">
        <v>2020</v>
      </c>
      <c r="C302" s="465" t="s">
        <v>2021</v>
      </c>
      <c r="D302" s="263">
        <v>15</v>
      </c>
      <c r="E302" s="281"/>
      <c r="F302" s="281"/>
      <c r="G302" s="281"/>
      <c r="H302" s="281"/>
      <c r="I302" s="281"/>
      <c r="J302" s="281"/>
      <c r="K302" s="281"/>
      <c r="L302" s="281"/>
      <c r="M302" s="281"/>
      <c r="N302" s="281"/>
      <c r="O302" s="281"/>
      <c r="P302" s="281">
        <v>76.92</v>
      </c>
      <c r="Q302" s="477">
        <f t="shared" si="23"/>
        <v>76.92</v>
      </c>
      <c r="R302" s="242" t="str">
        <f t="shared" si="22"/>
        <v>NO</v>
      </c>
      <c r="S302" s="265" t="str">
        <f t="shared" si="21"/>
        <v>Alto</v>
      </c>
      <c r="T302" s="12"/>
    </row>
    <row r="303" spans="1:20" ht="32.1" customHeight="1">
      <c r="A303" s="461" t="s">
        <v>165</v>
      </c>
      <c r="B303" s="471" t="s">
        <v>45</v>
      </c>
      <c r="C303" s="558" t="s">
        <v>3641</v>
      </c>
      <c r="D303" s="263">
        <v>10</v>
      </c>
      <c r="E303" s="281"/>
      <c r="F303" s="281"/>
      <c r="G303" s="281"/>
      <c r="H303" s="281"/>
      <c r="I303" s="281"/>
      <c r="J303" s="281"/>
      <c r="K303" s="281"/>
      <c r="L303" s="281"/>
      <c r="M303" s="281"/>
      <c r="N303" s="281"/>
      <c r="O303" s="281">
        <v>97.35</v>
      </c>
      <c r="P303" s="281"/>
      <c r="Q303" s="477">
        <f t="shared" si="23"/>
        <v>97.35</v>
      </c>
      <c r="R303" s="242" t="str">
        <f t="shared" si="22"/>
        <v>NO</v>
      </c>
      <c r="S303" s="265" t="str">
        <f t="shared" si="21"/>
        <v>Inviable Sanitariamente</v>
      </c>
      <c r="T303" s="12"/>
    </row>
    <row r="304" spans="1:20" ht="32.1" customHeight="1">
      <c r="A304" s="354" t="s">
        <v>167</v>
      </c>
      <c r="B304" s="262" t="s">
        <v>1827</v>
      </c>
      <c r="C304" s="364" t="s">
        <v>2022</v>
      </c>
      <c r="D304" s="263">
        <v>50</v>
      </c>
      <c r="E304" s="494"/>
      <c r="F304" s="494"/>
      <c r="G304" s="494"/>
      <c r="H304" s="494"/>
      <c r="I304" s="494">
        <v>96.4</v>
      </c>
      <c r="J304" s="494"/>
      <c r="K304" s="494">
        <v>96.4</v>
      </c>
      <c r="L304" s="494"/>
      <c r="M304" s="494"/>
      <c r="N304" s="494">
        <v>96.4</v>
      </c>
      <c r="O304" s="494"/>
      <c r="P304" s="494"/>
      <c r="Q304" s="477">
        <f t="shared" si="23"/>
        <v>96.40000000000002</v>
      </c>
      <c r="R304" s="242" t="str">
        <f t="shared" si="22"/>
        <v>NO</v>
      </c>
      <c r="S304" s="265" t="str">
        <f t="shared" si="21"/>
        <v>Inviable Sanitariamente</v>
      </c>
      <c r="T304" s="12"/>
    </row>
    <row r="305" spans="1:20" ht="32.1" customHeight="1">
      <c r="A305" s="354" t="s">
        <v>167</v>
      </c>
      <c r="B305" s="262" t="s">
        <v>2023</v>
      </c>
      <c r="C305" s="364" t="s">
        <v>2024</v>
      </c>
      <c r="D305" s="263">
        <v>44</v>
      </c>
      <c r="E305" s="494"/>
      <c r="F305" s="494"/>
      <c r="G305" s="494"/>
      <c r="H305" s="494"/>
      <c r="I305" s="494"/>
      <c r="J305" s="494"/>
      <c r="K305" s="494">
        <v>70.8</v>
      </c>
      <c r="L305" s="494"/>
      <c r="M305" s="494"/>
      <c r="N305" s="494"/>
      <c r="O305" s="494"/>
      <c r="P305" s="494"/>
      <c r="Q305" s="477">
        <f t="shared" si="23"/>
        <v>70.8</v>
      </c>
      <c r="R305" s="242" t="str">
        <f t="shared" si="22"/>
        <v>NO</v>
      </c>
      <c r="S305" s="265" t="str">
        <f t="shared" si="21"/>
        <v>Alto</v>
      </c>
      <c r="T305" s="12"/>
    </row>
    <row r="306" spans="1:20" ht="32.1" customHeight="1">
      <c r="A306" s="461" t="s">
        <v>167</v>
      </c>
      <c r="B306" s="461" t="s">
        <v>1936</v>
      </c>
      <c r="C306" s="465" t="s">
        <v>2025</v>
      </c>
      <c r="D306" s="233">
        <v>14</v>
      </c>
      <c r="E306" s="281"/>
      <c r="F306" s="281"/>
      <c r="G306" s="281"/>
      <c r="H306" s="281"/>
      <c r="I306" s="281"/>
      <c r="J306" s="281">
        <v>97.35</v>
      </c>
      <c r="K306" s="281"/>
      <c r="L306" s="281"/>
      <c r="M306" s="281"/>
      <c r="N306" s="281"/>
      <c r="O306" s="281"/>
      <c r="P306" s="281"/>
      <c r="Q306" s="477">
        <f t="shared" si="23"/>
        <v>97.35</v>
      </c>
      <c r="R306" s="242" t="str">
        <f t="shared" si="22"/>
        <v>NO</v>
      </c>
      <c r="S306" s="265" t="str">
        <f t="shared" si="21"/>
        <v>Inviable Sanitariamente</v>
      </c>
      <c r="T306" s="12"/>
    </row>
    <row r="307" spans="1:20" ht="32.1" customHeight="1">
      <c r="A307" s="463" t="s">
        <v>167</v>
      </c>
      <c r="B307" s="461" t="s">
        <v>527</v>
      </c>
      <c r="C307" s="465" t="s">
        <v>2026</v>
      </c>
      <c r="D307" s="322">
        <v>25</v>
      </c>
      <c r="E307" s="494"/>
      <c r="F307" s="494"/>
      <c r="G307" s="494"/>
      <c r="H307" s="494"/>
      <c r="I307" s="494"/>
      <c r="J307" s="494"/>
      <c r="K307" s="494"/>
      <c r="L307" s="494">
        <v>70.8</v>
      </c>
      <c r="M307" s="494"/>
      <c r="N307" s="494"/>
      <c r="O307" s="494"/>
      <c r="P307" s="494"/>
      <c r="Q307" s="477">
        <f t="shared" si="23"/>
        <v>70.8</v>
      </c>
      <c r="R307" s="242" t="str">
        <f t="shared" si="22"/>
        <v>NO</v>
      </c>
      <c r="S307" s="265" t="str">
        <f t="shared" si="21"/>
        <v>Alto</v>
      </c>
      <c r="T307" s="12"/>
    </row>
    <row r="308" spans="1:20" ht="32.1" customHeight="1">
      <c r="A308" s="463" t="s">
        <v>167</v>
      </c>
      <c r="B308" s="461" t="s">
        <v>2027</v>
      </c>
      <c r="C308" s="465" t="s">
        <v>2028</v>
      </c>
      <c r="D308" s="263">
        <v>26</v>
      </c>
      <c r="E308" s="494"/>
      <c r="F308" s="494"/>
      <c r="G308" s="494">
        <v>100</v>
      </c>
      <c r="H308" s="494"/>
      <c r="I308" s="494"/>
      <c r="J308" s="494"/>
      <c r="K308" s="494"/>
      <c r="L308" s="494"/>
      <c r="M308" s="494"/>
      <c r="N308" s="494"/>
      <c r="O308" s="494"/>
      <c r="P308" s="494"/>
      <c r="Q308" s="477">
        <f t="shared" si="23"/>
        <v>100</v>
      </c>
      <c r="R308" s="242" t="str">
        <f t="shared" si="22"/>
        <v>NO</v>
      </c>
      <c r="S308" s="265" t="str">
        <f t="shared" si="21"/>
        <v>Inviable Sanitariamente</v>
      </c>
      <c r="T308" s="12"/>
    </row>
    <row r="309" spans="1:20" ht="32.1" customHeight="1">
      <c r="A309" s="463" t="s">
        <v>167</v>
      </c>
      <c r="B309" s="461" t="s">
        <v>2029</v>
      </c>
      <c r="C309" s="465" t="s">
        <v>2030</v>
      </c>
      <c r="D309" s="322">
        <v>43</v>
      </c>
      <c r="E309" s="494"/>
      <c r="F309" s="494"/>
      <c r="G309" s="494"/>
      <c r="H309" s="494"/>
      <c r="I309" s="494"/>
      <c r="J309" s="494"/>
      <c r="K309" s="494"/>
      <c r="L309" s="494"/>
      <c r="M309" s="494">
        <v>70.8</v>
      </c>
      <c r="N309" s="494"/>
      <c r="O309" s="494"/>
      <c r="P309" s="494"/>
      <c r="Q309" s="477">
        <f t="shared" si="23"/>
        <v>70.8</v>
      </c>
      <c r="R309" s="242" t="str">
        <f t="shared" si="22"/>
        <v>NO</v>
      </c>
      <c r="S309" s="265" t="str">
        <f t="shared" si="21"/>
        <v>Alto</v>
      </c>
      <c r="T309" s="12"/>
    </row>
    <row r="310" spans="1:20" ht="32.1" customHeight="1">
      <c r="A310" s="461" t="s">
        <v>167</v>
      </c>
      <c r="B310" s="461" t="s">
        <v>10</v>
      </c>
      <c r="C310" s="465" t="s">
        <v>2031</v>
      </c>
      <c r="D310" s="233">
        <v>14</v>
      </c>
      <c r="E310" s="281"/>
      <c r="F310" s="281"/>
      <c r="G310" s="281"/>
      <c r="H310" s="281"/>
      <c r="I310" s="281"/>
      <c r="J310" s="281"/>
      <c r="K310" s="281">
        <v>70.8</v>
      </c>
      <c r="L310" s="281"/>
      <c r="M310" s="281"/>
      <c r="N310" s="281"/>
      <c r="O310" s="281"/>
      <c r="P310" s="281"/>
      <c r="Q310" s="477">
        <f t="shared" si="23"/>
        <v>70.8</v>
      </c>
      <c r="R310" s="242" t="str">
        <f t="shared" si="22"/>
        <v>NO</v>
      </c>
      <c r="S310" s="265" t="str">
        <f t="shared" si="21"/>
        <v>Alto</v>
      </c>
      <c r="T310" s="12"/>
    </row>
    <row r="311" spans="1:20" ht="32.1" customHeight="1">
      <c r="A311" s="461" t="s">
        <v>167</v>
      </c>
      <c r="B311" s="461" t="s">
        <v>619</v>
      </c>
      <c r="C311" s="465" t="s">
        <v>2032</v>
      </c>
      <c r="D311" s="233">
        <v>35</v>
      </c>
      <c r="E311" s="281"/>
      <c r="F311" s="281"/>
      <c r="G311" s="281"/>
      <c r="H311" s="281">
        <v>97.35</v>
      </c>
      <c r="I311" s="281"/>
      <c r="J311" s="281"/>
      <c r="K311" s="281"/>
      <c r="L311" s="281">
        <v>97.35</v>
      </c>
      <c r="M311" s="281"/>
      <c r="N311" s="281"/>
      <c r="O311" s="281"/>
      <c r="P311" s="281"/>
      <c r="Q311" s="477">
        <f t="shared" si="23"/>
        <v>97.35</v>
      </c>
      <c r="R311" s="242" t="str">
        <f t="shared" si="22"/>
        <v>NO</v>
      </c>
      <c r="S311" s="265" t="str">
        <f t="shared" si="21"/>
        <v>Inviable Sanitariamente</v>
      </c>
      <c r="T311" s="12"/>
    </row>
    <row r="312" spans="1:20" ht="32.1" customHeight="1">
      <c r="A312" s="354" t="s">
        <v>167</v>
      </c>
      <c r="B312" s="262" t="s">
        <v>2033</v>
      </c>
      <c r="C312" s="364" t="s">
        <v>2034</v>
      </c>
      <c r="D312" s="233">
        <v>11</v>
      </c>
      <c r="E312" s="494"/>
      <c r="F312" s="494"/>
      <c r="G312" s="494">
        <v>100</v>
      </c>
      <c r="H312" s="494"/>
      <c r="I312" s="494"/>
      <c r="J312" s="494"/>
      <c r="K312" s="494"/>
      <c r="L312" s="494"/>
      <c r="M312" s="494"/>
      <c r="N312" s="494"/>
      <c r="O312" s="494"/>
      <c r="P312" s="494"/>
      <c r="Q312" s="477">
        <f t="shared" si="23"/>
        <v>100</v>
      </c>
      <c r="R312" s="242" t="str">
        <f t="shared" si="22"/>
        <v>NO</v>
      </c>
      <c r="S312" s="265" t="str">
        <f t="shared" si="21"/>
        <v>Inviable Sanitariamente</v>
      </c>
      <c r="T312" s="12"/>
    </row>
    <row r="313" spans="1:20" ht="32.1" customHeight="1">
      <c r="A313" s="354" t="s">
        <v>167</v>
      </c>
      <c r="B313" s="262" t="s">
        <v>2035</v>
      </c>
      <c r="C313" s="364" t="s">
        <v>2036</v>
      </c>
      <c r="D313" s="322">
        <v>18</v>
      </c>
      <c r="E313" s="494"/>
      <c r="F313" s="494"/>
      <c r="G313" s="494"/>
      <c r="H313" s="494"/>
      <c r="I313" s="494">
        <v>96.4</v>
      </c>
      <c r="J313" s="494"/>
      <c r="K313" s="494">
        <v>96.4</v>
      </c>
      <c r="L313" s="494"/>
      <c r="M313" s="494"/>
      <c r="N313" s="494"/>
      <c r="O313" s="494"/>
      <c r="P313" s="494"/>
      <c r="Q313" s="477">
        <f t="shared" si="23"/>
        <v>96.4</v>
      </c>
      <c r="R313" s="242" t="str">
        <f t="shared" si="22"/>
        <v>NO</v>
      </c>
      <c r="S313" s="265" t="str">
        <f t="shared" si="21"/>
        <v>Inviable Sanitariamente</v>
      </c>
      <c r="T313" s="12"/>
    </row>
    <row r="314" spans="1:20" ht="32.1" customHeight="1">
      <c r="A314" s="354" t="s">
        <v>167</v>
      </c>
      <c r="B314" s="262" t="s">
        <v>2037</v>
      </c>
      <c r="C314" s="364" t="s">
        <v>2038</v>
      </c>
      <c r="D314" s="233">
        <v>18</v>
      </c>
      <c r="E314" s="494"/>
      <c r="F314" s="494">
        <v>70.8</v>
      </c>
      <c r="G314" s="494"/>
      <c r="H314" s="494"/>
      <c r="I314" s="494"/>
      <c r="J314" s="494"/>
      <c r="K314" s="494"/>
      <c r="L314" s="494"/>
      <c r="M314" s="494"/>
      <c r="N314" s="494"/>
      <c r="O314" s="494"/>
      <c r="P314" s="494"/>
      <c r="Q314" s="477">
        <f t="shared" si="23"/>
        <v>70.8</v>
      </c>
      <c r="R314" s="242" t="str">
        <f t="shared" si="22"/>
        <v>NO</v>
      </c>
      <c r="S314" s="265" t="str">
        <f t="shared" si="21"/>
        <v>Alto</v>
      </c>
      <c r="T314" s="12"/>
    </row>
    <row r="315" spans="1:20" ht="32.1" customHeight="1">
      <c r="A315" s="354" t="s">
        <v>167</v>
      </c>
      <c r="B315" s="262" t="s">
        <v>2039</v>
      </c>
      <c r="C315" s="364" t="s">
        <v>2040</v>
      </c>
      <c r="D315" s="322">
        <v>36</v>
      </c>
      <c r="E315" s="494"/>
      <c r="F315" s="494"/>
      <c r="G315" s="494"/>
      <c r="H315" s="494"/>
      <c r="I315" s="494"/>
      <c r="J315" s="494">
        <v>70.8</v>
      </c>
      <c r="K315" s="494"/>
      <c r="L315" s="494"/>
      <c r="M315" s="494"/>
      <c r="N315" s="494"/>
      <c r="O315" s="494"/>
      <c r="P315" s="494"/>
      <c r="Q315" s="477">
        <f t="shared" si="23"/>
        <v>70.8</v>
      </c>
      <c r="R315" s="242" t="str">
        <f t="shared" si="22"/>
        <v>NO</v>
      </c>
      <c r="S315" s="265" t="str">
        <f t="shared" si="21"/>
        <v>Alto</v>
      </c>
      <c r="T315" s="12"/>
    </row>
    <row r="316" spans="1:20" ht="32.1" customHeight="1">
      <c r="A316" s="354" t="s">
        <v>167</v>
      </c>
      <c r="B316" s="259" t="s">
        <v>2041</v>
      </c>
      <c r="C316" s="556" t="s">
        <v>2042</v>
      </c>
      <c r="D316" s="322">
        <v>118</v>
      </c>
      <c r="E316" s="494"/>
      <c r="F316" s="494"/>
      <c r="G316" s="494">
        <v>70.8</v>
      </c>
      <c r="H316" s="494"/>
      <c r="I316" s="494"/>
      <c r="J316" s="494"/>
      <c r="K316" s="494"/>
      <c r="L316" s="494"/>
      <c r="M316" s="494"/>
      <c r="N316" s="494"/>
      <c r="O316" s="494"/>
      <c r="P316" s="494"/>
      <c r="Q316" s="477">
        <f t="shared" si="23"/>
        <v>70.8</v>
      </c>
      <c r="R316" s="242" t="str">
        <f t="shared" si="22"/>
        <v>NO</v>
      </c>
      <c r="S316" s="265" t="str">
        <f t="shared" si="21"/>
        <v>Alto</v>
      </c>
      <c r="T316" s="12"/>
    </row>
    <row r="317" spans="1:20" ht="32.1" customHeight="1">
      <c r="A317" s="354" t="s">
        <v>167</v>
      </c>
      <c r="B317" s="259" t="s">
        <v>2043</v>
      </c>
      <c r="C317" s="556" t="s">
        <v>2044</v>
      </c>
      <c r="D317" s="323">
        <v>64</v>
      </c>
      <c r="E317" s="494"/>
      <c r="F317" s="494"/>
      <c r="G317" s="494">
        <v>64.5</v>
      </c>
      <c r="H317" s="494"/>
      <c r="I317" s="494"/>
      <c r="J317" s="494"/>
      <c r="K317" s="494"/>
      <c r="L317" s="494"/>
      <c r="M317" s="494"/>
      <c r="N317" s="494"/>
      <c r="O317" s="494"/>
      <c r="P317" s="494"/>
      <c r="Q317" s="477">
        <f t="shared" si="23"/>
        <v>64.5</v>
      </c>
      <c r="R317" s="242" t="str">
        <f t="shared" si="22"/>
        <v>NO</v>
      </c>
      <c r="S317" s="265" t="str">
        <f t="shared" si="21"/>
        <v>Alto</v>
      </c>
      <c r="T317" s="12"/>
    </row>
    <row r="318" spans="1:20" ht="32.1" customHeight="1">
      <c r="A318" s="354" t="s">
        <v>167</v>
      </c>
      <c r="B318" s="262" t="s">
        <v>2045</v>
      </c>
      <c r="C318" s="364" t="s">
        <v>2046</v>
      </c>
      <c r="D318" s="322">
        <v>57</v>
      </c>
      <c r="E318" s="494"/>
      <c r="F318" s="494"/>
      <c r="G318" s="494">
        <v>70.8</v>
      </c>
      <c r="H318" s="494"/>
      <c r="I318" s="494"/>
      <c r="J318" s="494"/>
      <c r="K318" s="494"/>
      <c r="L318" s="494"/>
      <c r="M318" s="494">
        <v>53.1</v>
      </c>
      <c r="N318" s="494"/>
      <c r="O318" s="494"/>
      <c r="P318" s="494"/>
      <c r="Q318" s="477">
        <f t="shared" si="23"/>
        <v>61.95</v>
      </c>
      <c r="R318" s="242" t="str">
        <f t="shared" si="22"/>
        <v>NO</v>
      </c>
      <c r="S318" s="265" t="str">
        <f t="shared" si="21"/>
        <v>Alto</v>
      </c>
      <c r="T318" s="12"/>
    </row>
    <row r="319" spans="1:20" ht="32.1" customHeight="1">
      <c r="A319" s="354" t="s">
        <v>167</v>
      </c>
      <c r="B319" s="262" t="s">
        <v>2047</v>
      </c>
      <c r="C319" s="364" t="s">
        <v>2048</v>
      </c>
      <c r="D319" s="322">
        <v>40</v>
      </c>
      <c r="E319" s="494"/>
      <c r="F319" s="494"/>
      <c r="G319" s="494">
        <v>70.8</v>
      </c>
      <c r="H319" s="494"/>
      <c r="I319" s="494"/>
      <c r="J319" s="494"/>
      <c r="K319" s="494"/>
      <c r="L319" s="494"/>
      <c r="M319" s="494">
        <v>29.2</v>
      </c>
      <c r="N319" s="494"/>
      <c r="O319" s="494"/>
      <c r="P319" s="494"/>
      <c r="Q319" s="477">
        <f t="shared" si="23"/>
        <v>50</v>
      </c>
      <c r="R319" s="242" t="str">
        <f t="shared" si="22"/>
        <v>NO</v>
      </c>
      <c r="S319" s="265" t="str">
        <f t="shared" si="21"/>
        <v>Alto</v>
      </c>
      <c r="T319" s="12"/>
    </row>
    <row r="320" spans="1:20" ht="32.1" customHeight="1">
      <c r="A320" s="354" t="s">
        <v>167</v>
      </c>
      <c r="B320" s="262" t="s">
        <v>2049</v>
      </c>
      <c r="C320" s="364" t="s">
        <v>2050</v>
      </c>
      <c r="D320" s="322">
        <v>59</v>
      </c>
      <c r="E320" s="494"/>
      <c r="F320" s="494">
        <v>0</v>
      </c>
      <c r="G320" s="494"/>
      <c r="H320" s="494"/>
      <c r="I320" s="494"/>
      <c r="J320" s="494"/>
      <c r="K320" s="494"/>
      <c r="L320" s="494"/>
      <c r="M320" s="494">
        <v>29.2</v>
      </c>
      <c r="N320" s="494"/>
      <c r="O320" s="494"/>
      <c r="P320" s="494"/>
      <c r="Q320" s="477">
        <f t="shared" si="23"/>
        <v>14.6</v>
      </c>
      <c r="R320" s="242" t="str">
        <f t="shared" si="22"/>
        <v>NO</v>
      </c>
      <c r="S320" s="265" t="str">
        <f t="shared" si="21"/>
        <v>Medio</v>
      </c>
      <c r="T320" s="12"/>
    </row>
    <row r="321" spans="1:20" ht="32.1" customHeight="1">
      <c r="A321" s="354" t="s">
        <v>167</v>
      </c>
      <c r="B321" s="262" t="s">
        <v>2051</v>
      </c>
      <c r="C321" s="364" t="s">
        <v>2052</v>
      </c>
      <c r="D321" s="322">
        <v>25</v>
      </c>
      <c r="E321" s="494"/>
      <c r="F321" s="494"/>
      <c r="G321" s="494">
        <v>70.8</v>
      </c>
      <c r="H321" s="494"/>
      <c r="I321" s="494"/>
      <c r="J321" s="494"/>
      <c r="K321" s="494"/>
      <c r="L321" s="494"/>
      <c r="M321" s="494"/>
      <c r="N321" s="494"/>
      <c r="O321" s="494"/>
      <c r="P321" s="494"/>
      <c r="Q321" s="477">
        <f t="shared" si="23"/>
        <v>70.8</v>
      </c>
      <c r="R321" s="242" t="str">
        <f t="shared" si="22"/>
        <v>NO</v>
      </c>
      <c r="S321" s="265" t="str">
        <f t="shared" si="21"/>
        <v>Alto</v>
      </c>
      <c r="T321" s="12"/>
    </row>
    <row r="322" spans="1:20" ht="32.1" customHeight="1">
      <c r="A322" s="354" t="s">
        <v>168</v>
      </c>
      <c r="B322" s="270" t="s">
        <v>2053</v>
      </c>
      <c r="C322" s="266" t="s">
        <v>2054</v>
      </c>
      <c r="D322" s="264">
        <v>32</v>
      </c>
      <c r="E322" s="348"/>
      <c r="F322" s="348"/>
      <c r="G322" s="348"/>
      <c r="H322" s="348"/>
      <c r="I322" s="348">
        <v>96.4</v>
      </c>
      <c r="J322" s="348"/>
      <c r="K322" s="348"/>
      <c r="L322" s="348">
        <v>96.4</v>
      </c>
      <c r="M322" s="348"/>
      <c r="N322" s="348"/>
      <c r="O322" s="281"/>
      <c r="P322" s="281"/>
      <c r="Q322" s="477">
        <f t="shared" si="23"/>
        <v>96.4</v>
      </c>
      <c r="R322" s="242" t="str">
        <f t="shared" si="22"/>
        <v>NO</v>
      </c>
      <c r="S322" s="265" t="str">
        <f t="shared" si="21"/>
        <v>Inviable Sanitariamente</v>
      </c>
      <c r="T322" s="12"/>
    </row>
    <row r="323" spans="1:20" ht="32.1" customHeight="1">
      <c r="A323" s="354" t="s">
        <v>168</v>
      </c>
      <c r="B323" s="270" t="s">
        <v>2055</v>
      </c>
      <c r="C323" s="266" t="s">
        <v>2056</v>
      </c>
      <c r="D323" s="264">
        <v>22</v>
      </c>
      <c r="E323" s="348"/>
      <c r="F323" s="348"/>
      <c r="G323" s="348"/>
      <c r="H323" s="348"/>
      <c r="I323" s="348">
        <v>96.4</v>
      </c>
      <c r="J323" s="348"/>
      <c r="K323" s="348"/>
      <c r="L323" s="348">
        <v>96.4</v>
      </c>
      <c r="M323" s="348"/>
      <c r="N323" s="348"/>
      <c r="O323" s="281"/>
      <c r="P323" s="281"/>
      <c r="Q323" s="477">
        <f t="shared" si="23"/>
        <v>96.4</v>
      </c>
      <c r="R323" s="242" t="str">
        <f t="shared" si="22"/>
        <v>NO</v>
      </c>
      <c r="S323" s="265" t="str">
        <f t="shared" si="21"/>
        <v>Inviable Sanitariamente</v>
      </c>
      <c r="T323" s="12"/>
    </row>
    <row r="324" spans="1:20" ht="32.1" customHeight="1">
      <c r="A324" s="354" t="s">
        <v>168</v>
      </c>
      <c r="B324" s="270" t="s">
        <v>2057</v>
      </c>
      <c r="C324" s="266" t="s">
        <v>2058</v>
      </c>
      <c r="D324" s="298">
        <v>29</v>
      </c>
      <c r="E324" s="348"/>
      <c r="F324" s="348"/>
      <c r="G324" s="348"/>
      <c r="H324" s="348"/>
      <c r="I324" s="348">
        <v>96.4</v>
      </c>
      <c r="J324" s="348"/>
      <c r="K324" s="348"/>
      <c r="L324" s="348">
        <v>96.4</v>
      </c>
      <c r="M324" s="348"/>
      <c r="N324" s="348"/>
      <c r="O324" s="281"/>
      <c r="P324" s="281"/>
      <c r="Q324" s="477">
        <f t="shared" si="23"/>
        <v>96.4</v>
      </c>
      <c r="R324" s="242" t="str">
        <f t="shared" si="22"/>
        <v>NO</v>
      </c>
      <c r="S324" s="265" t="str">
        <f t="shared" si="21"/>
        <v>Inviable Sanitariamente</v>
      </c>
      <c r="T324" s="12"/>
    </row>
    <row r="325" spans="1:20" ht="32.1" customHeight="1">
      <c r="A325" s="354" t="s">
        <v>168</v>
      </c>
      <c r="B325" s="270" t="s">
        <v>2059</v>
      </c>
      <c r="C325" s="266" t="s">
        <v>2060</v>
      </c>
      <c r="D325" s="264">
        <v>29</v>
      </c>
      <c r="E325" s="348"/>
      <c r="F325" s="348"/>
      <c r="G325" s="348"/>
      <c r="H325" s="348"/>
      <c r="I325" s="348">
        <v>96.4</v>
      </c>
      <c r="J325" s="348"/>
      <c r="K325" s="348"/>
      <c r="L325" s="348">
        <v>96.4</v>
      </c>
      <c r="M325" s="348"/>
      <c r="N325" s="348"/>
      <c r="O325" s="281"/>
      <c r="P325" s="281"/>
      <c r="Q325" s="477">
        <f t="shared" si="23"/>
        <v>96.4</v>
      </c>
      <c r="R325" s="242" t="str">
        <f t="shared" si="22"/>
        <v>NO</v>
      </c>
      <c r="S325" s="265" t="str">
        <f t="shared" si="21"/>
        <v>Inviable Sanitariamente</v>
      </c>
      <c r="T325" s="12"/>
    </row>
    <row r="326" spans="1:20" ht="32.1" customHeight="1">
      <c r="A326" s="354" t="s">
        <v>168</v>
      </c>
      <c r="B326" s="270" t="s">
        <v>2061</v>
      </c>
      <c r="C326" s="266" t="s">
        <v>2062</v>
      </c>
      <c r="D326" s="264">
        <v>34</v>
      </c>
      <c r="E326" s="348"/>
      <c r="F326" s="348"/>
      <c r="G326" s="348"/>
      <c r="H326" s="348"/>
      <c r="I326" s="348">
        <v>96.4</v>
      </c>
      <c r="J326" s="348"/>
      <c r="K326" s="348"/>
      <c r="L326" s="348">
        <v>96.4</v>
      </c>
      <c r="M326" s="348"/>
      <c r="N326" s="348"/>
      <c r="O326" s="281"/>
      <c r="P326" s="281"/>
      <c r="Q326" s="477">
        <f t="shared" si="23"/>
        <v>96.4</v>
      </c>
      <c r="R326" s="242" t="str">
        <f t="shared" si="22"/>
        <v>NO</v>
      </c>
      <c r="S326" s="265" t="str">
        <f t="shared" si="21"/>
        <v>Inviable Sanitariamente</v>
      </c>
      <c r="T326" s="12"/>
    </row>
    <row r="327" spans="1:20" ht="32.1" customHeight="1">
      <c r="A327" s="354" t="s">
        <v>168</v>
      </c>
      <c r="B327" s="270" t="s">
        <v>2063</v>
      </c>
      <c r="C327" s="266" t="s">
        <v>2064</v>
      </c>
      <c r="D327" s="264">
        <v>75</v>
      </c>
      <c r="E327" s="348"/>
      <c r="F327" s="348"/>
      <c r="G327" s="348"/>
      <c r="H327" s="348"/>
      <c r="I327" s="348">
        <v>96.4</v>
      </c>
      <c r="J327" s="348"/>
      <c r="K327" s="348"/>
      <c r="L327" s="348">
        <v>96.4</v>
      </c>
      <c r="M327" s="348"/>
      <c r="N327" s="348"/>
      <c r="O327" s="281"/>
      <c r="P327" s="281"/>
      <c r="Q327" s="477">
        <f t="shared" si="23"/>
        <v>96.4</v>
      </c>
      <c r="R327" s="242" t="str">
        <f t="shared" si="22"/>
        <v>NO</v>
      </c>
      <c r="S327" s="265" t="str">
        <f t="shared" si="21"/>
        <v>Inviable Sanitariamente</v>
      </c>
      <c r="T327" s="12"/>
    </row>
    <row r="328" spans="1:20" ht="32.1" customHeight="1">
      <c r="A328" s="354" t="s">
        <v>169</v>
      </c>
      <c r="B328" s="262" t="s">
        <v>2065</v>
      </c>
      <c r="C328" s="364" t="s">
        <v>2066</v>
      </c>
      <c r="D328" s="322">
        <v>51</v>
      </c>
      <c r="E328" s="494"/>
      <c r="F328" s="494">
        <v>39</v>
      </c>
      <c r="G328" s="494"/>
      <c r="H328" s="494"/>
      <c r="I328" s="494"/>
      <c r="J328" s="494"/>
      <c r="K328" s="494"/>
      <c r="L328" s="494"/>
      <c r="M328" s="494"/>
      <c r="N328" s="494"/>
      <c r="O328" s="494"/>
      <c r="P328" s="494"/>
      <c r="Q328" s="477">
        <f t="shared" si="23"/>
        <v>39</v>
      </c>
      <c r="R328" s="242" t="str">
        <f t="shared" si="22"/>
        <v>NO</v>
      </c>
      <c r="S328" s="265" t="str">
        <f t="shared" si="21"/>
        <v>Alto</v>
      </c>
      <c r="T328" s="12"/>
    </row>
    <row r="329" spans="1:20" ht="32.1" customHeight="1">
      <c r="A329" s="354" t="s">
        <v>169</v>
      </c>
      <c r="B329" s="262" t="s">
        <v>2067</v>
      </c>
      <c r="C329" s="364" t="s">
        <v>2068</v>
      </c>
      <c r="D329" s="322">
        <v>21</v>
      </c>
      <c r="E329" s="494"/>
      <c r="F329" s="494"/>
      <c r="G329" s="494"/>
      <c r="H329" s="494"/>
      <c r="I329" s="494"/>
      <c r="J329" s="494">
        <v>38</v>
      </c>
      <c r="K329" s="494"/>
      <c r="L329" s="494"/>
      <c r="M329" s="494"/>
      <c r="N329" s="494"/>
      <c r="O329" s="494"/>
      <c r="P329" s="494"/>
      <c r="Q329" s="477">
        <f t="shared" si="23"/>
        <v>38</v>
      </c>
      <c r="R329" s="242" t="str">
        <f t="shared" si="22"/>
        <v>NO</v>
      </c>
      <c r="S329" s="265" t="str">
        <f t="shared" si="21"/>
        <v>Alto</v>
      </c>
      <c r="T329" s="12"/>
    </row>
    <row r="330" spans="1:20" ht="32.1" customHeight="1">
      <c r="A330" s="354" t="s">
        <v>169</v>
      </c>
      <c r="B330" s="262" t="s">
        <v>2069</v>
      </c>
      <c r="C330" s="364" t="s">
        <v>2070</v>
      </c>
      <c r="D330" s="322">
        <v>24</v>
      </c>
      <c r="E330" s="494"/>
      <c r="F330" s="494"/>
      <c r="G330" s="494"/>
      <c r="H330" s="494"/>
      <c r="I330" s="494"/>
      <c r="J330" s="494"/>
      <c r="K330" s="494">
        <v>39</v>
      </c>
      <c r="L330" s="494"/>
      <c r="M330" s="494"/>
      <c r="N330" s="494"/>
      <c r="O330" s="494">
        <v>47</v>
      </c>
      <c r="P330" s="494"/>
      <c r="Q330" s="477">
        <f t="shared" si="23"/>
        <v>43</v>
      </c>
      <c r="R330" s="242" t="str">
        <f t="shared" si="22"/>
        <v>NO</v>
      </c>
      <c r="S330" s="265" t="str">
        <f t="shared" ref="S330:S394" si="24">IF(Q330&lt;5,"Sin Riesgo",IF(Q330 &lt;=14,"Bajo",IF(Q330&lt;=35,"Medio",IF(Q330&lt;=80,"Alto","Inviable Sanitariamente"))))</f>
        <v>Alto</v>
      </c>
      <c r="T330" s="12"/>
    </row>
    <row r="331" spans="1:20" ht="32.1" customHeight="1">
      <c r="A331" s="354" t="s">
        <v>169</v>
      </c>
      <c r="B331" s="262" t="s">
        <v>2071</v>
      </c>
      <c r="C331" s="364" t="s">
        <v>2072</v>
      </c>
      <c r="D331" s="322">
        <v>91</v>
      </c>
      <c r="E331" s="494"/>
      <c r="F331" s="494"/>
      <c r="G331" s="494"/>
      <c r="H331" s="494"/>
      <c r="I331" s="494"/>
      <c r="J331" s="494"/>
      <c r="K331" s="494"/>
      <c r="L331" s="494"/>
      <c r="M331" s="494"/>
      <c r="N331" s="494"/>
      <c r="O331" s="494">
        <v>39</v>
      </c>
      <c r="P331" s="494"/>
      <c r="Q331" s="477">
        <f t="shared" si="23"/>
        <v>39</v>
      </c>
      <c r="R331" s="242" t="str">
        <f t="shared" si="22"/>
        <v>NO</v>
      </c>
      <c r="S331" s="265" t="str">
        <f t="shared" si="24"/>
        <v>Alto</v>
      </c>
      <c r="T331" s="12"/>
    </row>
    <row r="332" spans="1:20" ht="32.1" customHeight="1">
      <c r="A332" s="354" t="s">
        <v>169</v>
      </c>
      <c r="B332" s="262" t="s">
        <v>2073</v>
      </c>
      <c r="C332" s="364" t="s">
        <v>2074</v>
      </c>
      <c r="D332" s="322">
        <v>34</v>
      </c>
      <c r="E332" s="494"/>
      <c r="F332" s="494"/>
      <c r="G332" s="494"/>
      <c r="H332" s="494"/>
      <c r="I332" s="494"/>
      <c r="J332" s="494"/>
      <c r="K332" s="494">
        <v>0</v>
      </c>
      <c r="L332" s="494"/>
      <c r="M332" s="494">
        <v>46</v>
      </c>
      <c r="N332" s="494"/>
      <c r="O332" s="494"/>
      <c r="P332" s="494"/>
      <c r="Q332" s="477">
        <f t="shared" si="23"/>
        <v>23</v>
      </c>
      <c r="R332" s="242" t="str">
        <f t="shared" si="22"/>
        <v>NO</v>
      </c>
      <c r="S332" s="265" t="str">
        <f t="shared" si="24"/>
        <v>Medio</v>
      </c>
      <c r="T332" s="12"/>
    </row>
    <row r="333" spans="1:20" ht="32.1" customHeight="1">
      <c r="A333" s="354" t="s">
        <v>169</v>
      </c>
      <c r="B333" s="259" t="s">
        <v>2075</v>
      </c>
      <c r="C333" s="556" t="s">
        <v>2076</v>
      </c>
      <c r="D333" s="322">
        <v>67</v>
      </c>
      <c r="E333" s="494"/>
      <c r="F333" s="494"/>
      <c r="G333" s="494"/>
      <c r="H333" s="494"/>
      <c r="I333" s="494"/>
      <c r="J333" s="494">
        <v>46</v>
      </c>
      <c r="K333" s="494"/>
      <c r="L333" s="494"/>
      <c r="M333" s="494">
        <v>46</v>
      </c>
      <c r="N333" s="494"/>
      <c r="O333" s="494"/>
      <c r="P333" s="494"/>
      <c r="Q333" s="477">
        <f t="shared" si="23"/>
        <v>46</v>
      </c>
      <c r="R333" s="242" t="str">
        <f t="shared" si="22"/>
        <v>NO</v>
      </c>
      <c r="S333" s="265" t="str">
        <f t="shared" si="24"/>
        <v>Alto</v>
      </c>
      <c r="T333" s="12"/>
    </row>
    <row r="334" spans="1:20" ht="32.1" customHeight="1">
      <c r="A334" s="354" t="s">
        <v>169</v>
      </c>
      <c r="B334" s="262" t="s">
        <v>58</v>
      </c>
      <c r="C334" s="364" t="s">
        <v>2077</v>
      </c>
      <c r="D334" s="419">
        <v>24</v>
      </c>
      <c r="E334" s="497"/>
      <c r="F334" s="497"/>
      <c r="G334" s="497"/>
      <c r="H334" s="497"/>
      <c r="I334" s="497"/>
      <c r="J334" s="497">
        <v>46</v>
      </c>
      <c r="K334" s="497"/>
      <c r="L334" s="497"/>
      <c r="M334" s="497"/>
      <c r="N334" s="497"/>
      <c r="O334" s="494"/>
      <c r="P334" s="494"/>
      <c r="Q334" s="477">
        <f t="shared" si="23"/>
        <v>46</v>
      </c>
      <c r="R334" s="242" t="str">
        <f t="shared" si="22"/>
        <v>NO</v>
      </c>
      <c r="S334" s="265" t="str">
        <f t="shared" si="24"/>
        <v>Alto</v>
      </c>
      <c r="T334" s="12"/>
    </row>
    <row r="335" spans="1:20" ht="32.1" customHeight="1">
      <c r="A335" s="354" t="s">
        <v>169</v>
      </c>
      <c r="B335" s="262" t="s">
        <v>2078</v>
      </c>
      <c r="C335" s="364" t="s">
        <v>2079</v>
      </c>
      <c r="D335" s="264">
        <v>24</v>
      </c>
      <c r="E335" s="348"/>
      <c r="F335" s="348">
        <v>19.3</v>
      </c>
      <c r="G335" s="348"/>
      <c r="H335" s="348"/>
      <c r="I335" s="348"/>
      <c r="J335" s="348"/>
      <c r="K335" s="348"/>
      <c r="L335" s="348"/>
      <c r="M335" s="348"/>
      <c r="N335" s="348"/>
      <c r="O335" s="498"/>
      <c r="P335" s="494"/>
      <c r="Q335" s="477">
        <f t="shared" si="23"/>
        <v>19.3</v>
      </c>
      <c r="R335" s="242" t="str">
        <f t="shared" si="22"/>
        <v>NO</v>
      </c>
      <c r="S335" s="265" t="str">
        <f t="shared" si="24"/>
        <v>Medio</v>
      </c>
      <c r="T335" s="12"/>
    </row>
    <row r="336" spans="1:20" ht="32.1" customHeight="1">
      <c r="A336" s="354" t="s">
        <v>169</v>
      </c>
      <c r="B336" s="262" t="s">
        <v>2080</v>
      </c>
      <c r="C336" s="364" t="s">
        <v>2081</v>
      </c>
      <c r="D336" s="298">
        <v>25</v>
      </c>
      <c r="E336" s="348">
        <v>46</v>
      </c>
      <c r="F336" s="348"/>
      <c r="G336" s="348"/>
      <c r="H336" s="348"/>
      <c r="I336" s="348"/>
      <c r="J336" s="348"/>
      <c r="K336" s="348"/>
      <c r="L336" s="348"/>
      <c r="M336" s="348"/>
      <c r="N336" s="348"/>
      <c r="O336" s="498"/>
      <c r="P336" s="494"/>
      <c r="Q336" s="477">
        <f t="shared" si="23"/>
        <v>46</v>
      </c>
      <c r="R336" s="242" t="str">
        <f t="shared" si="22"/>
        <v>NO</v>
      </c>
      <c r="S336" s="265" t="str">
        <f t="shared" si="24"/>
        <v>Alto</v>
      </c>
      <c r="T336" s="12"/>
    </row>
    <row r="337" spans="1:20" ht="32.1" customHeight="1">
      <c r="A337" s="354" t="s">
        <v>169</v>
      </c>
      <c r="B337" s="262" t="s">
        <v>2082</v>
      </c>
      <c r="C337" s="364" t="s">
        <v>2083</v>
      </c>
      <c r="D337" s="264">
        <v>240</v>
      </c>
      <c r="E337" s="348"/>
      <c r="F337" s="348"/>
      <c r="G337" s="348"/>
      <c r="H337" s="348"/>
      <c r="I337" s="348">
        <v>0</v>
      </c>
      <c r="J337" s="348"/>
      <c r="K337" s="348"/>
      <c r="L337" s="348"/>
      <c r="M337" s="348"/>
      <c r="N337" s="348"/>
      <c r="O337" s="498"/>
      <c r="P337" s="494"/>
      <c r="Q337" s="477">
        <f t="shared" si="23"/>
        <v>0</v>
      </c>
      <c r="R337" s="242" t="str">
        <f t="shared" si="22"/>
        <v>SI</v>
      </c>
      <c r="S337" s="265" t="str">
        <f t="shared" si="24"/>
        <v>Sin Riesgo</v>
      </c>
      <c r="T337" s="12"/>
    </row>
    <row r="338" spans="1:20" ht="32.1" customHeight="1">
      <c r="A338" s="354" t="s">
        <v>169</v>
      </c>
      <c r="B338" s="262" t="s">
        <v>2084</v>
      </c>
      <c r="C338" s="364" t="s">
        <v>2085</v>
      </c>
      <c r="D338" s="298">
        <v>303</v>
      </c>
      <c r="E338" s="348"/>
      <c r="F338" s="348">
        <v>30</v>
      </c>
      <c r="G338" s="348"/>
      <c r="H338" s="348"/>
      <c r="I338" s="348"/>
      <c r="J338" s="348"/>
      <c r="K338" s="348"/>
      <c r="L338" s="348"/>
      <c r="M338" s="348"/>
      <c r="N338" s="348"/>
      <c r="O338" s="498"/>
      <c r="P338" s="494"/>
      <c r="Q338" s="477">
        <f t="shared" si="23"/>
        <v>30</v>
      </c>
      <c r="R338" s="242" t="str">
        <f t="shared" si="22"/>
        <v>NO</v>
      </c>
      <c r="S338" s="265" t="str">
        <f t="shared" si="24"/>
        <v>Medio</v>
      </c>
      <c r="T338" s="12"/>
    </row>
    <row r="339" spans="1:20" ht="32.1" customHeight="1">
      <c r="A339" s="461" t="s">
        <v>169</v>
      </c>
      <c r="B339" s="461" t="s">
        <v>2086</v>
      </c>
      <c r="C339" s="465" t="s">
        <v>2087</v>
      </c>
      <c r="D339" s="233">
        <v>82</v>
      </c>
      <c r="E339" s="281"/>
      <c r="F339" s="281"/>
      <c r="G339" s="281"/>
      <c r="H339" s="281"/>
      <c r="I339" s="281"/>
      <c r="J339" s="281"/>
      <c r="K339" s="281">
        <v>0</v>
      </c>
      <c r="L339" s="281"/>
      <c r="M339" s="281"/>
      <c r="N339" s="281"/>
      <c r="O339" s="499"/>
      <c r="P339" s="281"/>
      <c r="Q339" s="477">
        <f t="shared" si="23"/>
        <v>0</v>
      </c>
      <c r="R339" s="242" t="str">
        <f t="shared" si="22"/>
        <v>SI</v>
      </c>
      <c r="S339" s="265" t="str">
        <f t="shared" si="24"/>
        <v>Sin Riesgo</v>
      </c>
      <c r="T339" s="12"/>
    </row>
    <row r="340" spans="1:20" ht="32.1" customHeight="1">
      <c r="A340" s="354" t="s">
        <v>169</v>
      </c>
      <c r="B340" s="262" t="s">
        <v>2088</v>
      </c>
      <c r="C340" s="364" t="s">
        <v>2089</v>
      </c>
      <c r="D340" s="264">
        <v>102</v>
      </c>
      <c r="E340" s="348"/>
      <c r="F340" s="348"/>
      <c r="G340" s="348"/>
      <c r="H340" s="348"/>
      <c r="I340" s="348"/>
      <c r="J340" s="348">
        <v>46</v>
      </c>
      <c r="K340" s="348"/>
      <c r="L340" s="348"/>
      <c r="M340" s="348"/>
      <c r="N340" s="348"/>
      <c r="O340" s="498">
        <v>46</v>
      </c>
      <c r="P340" s="494"/>
      <c r="Q340" s="477">
        <f t="shared" si="23"/>
        <v>46</v>
      </c>
      <c r="R340" s="242" t="str">
        <f t="shared" si="22"/>
        <v>NO</v>
      </c>
      <c r="S340" s="265" t="str">
        <f t="shared" si="24"/>
        <v>Alto</v>
      </c>
      <c r="T340" s="12"/>
    </row>
    <row r="341" spans="1:20" ht="32.1" customHeight="1">
      <c r="A341" s="354" t="s">
        <v>169</v>
      </c>
      <c r="B341" s="262" t="s">
        <v>2090</v>
      </c>
      <c r="C341" s="364" t="s">
        <v>2091</v>
      </c>
      <c r="D341" s="264">
        <v>22</v>
      </c>
      <c r="E341" s="348"/>
      <c r="F341" s="348">
        <v>19</v>
      </c>
      <c r="G341" s="348"/>
      <c r="H341" s="348"/>
      <c r="I341" s="348"/>
      <c r="J341" s="348"/>
      <c r="K341" s="348"/>
      <c r="L341" s="348"/>
      <c r="M341" s="348"/>
      <c r="N341" s="348"/>
      <c r="O341" s="498"/>
      <c r="P341" s="494"/>
      <c r="Q341" s="477">
        <f t="shared" si="23"/>
        <v>19</v>
      </c>
      <c r="R341" s="242" t="str">
        <f t="shared" si="22"/>
        <v>NO</v>
      </c>
      <c r="S341" s="265" t="str">
        <f t="shared" si="24"/>
        <v>Medio</v>
      </c>
      <c r="T341" s="12"/>
    </row>
    <row r="342" spans="1:20" ht="32.1" customHeight="1">
      <c r="A342" s="354" t="s">
        <v>169</v>
      </c>
      <c r="B342" s="262" t="s">
        <v>2092</v>
      </c>
      <c r="C342" s="364" t="s">
        <v>2093</v>
      </c>
      <c r="D342" s="264">
        <v>98</v>
      </c>
      <c r="E342" s="348"/>
      <c r="F342" s="348"/>
      <c r="G342" s="348"/>
      <c r="H342" s="348"/>
      <c r="I342" s="348"/>
      <c r="J342" s="348"/>
      <c r="K342" s="348">
        <v>39</v>
      </c>
      <c r="L342" s="348"/>
      <c r="M342" s="348"/>
      <c r="N342" s="348"/>
      <c r="O342" s="498"/>
      <c r="P342" s="494"/>
      <c r="Q342" s="477">
        <f t="shared" si="23"/>
        <v>39</v>
      </c>
      <c r="R342" s="242" t="str">
        <f t="shared" si="22"/>
        <v>NO</v>
      </c>
      <c r="S342" s="265" t="str">
        <f t="shared" si="24"/>
        <v>Alto</v>
      </c>
      <c r="T342" s="12"/>
    </row>
    <row r="343" spans="1:20" ht="32.1" customHeight="1">
      <c r="A343" s="354" t="s">
        <v>169</v>
      </c>
      <c r="B343" s="262" t="s">
        <v>2094</v>
      </c>
      <c r="C343" s="364" t="s">
        <v>2095</v>
      </c>
      <c r="D343" s="264">
        <v>45</v>
      </c>
      <c r="E343" s="348"/>
      <c r="F343" s="348"/>
      <c r="G343" s="348"/>
      <c r="H343" s="348"/>
      <c r="I343" s="348"/>
      <c r="J343" s="348"/>
      <c r="K343" s="348">
        <v>46</v>
      </c>
      <c r="L343" s="348"/>
      <c r="M343" s="348"/>
      <c r="N343" s="348"/>
      <c r="O343" s="498"/>
      <c r="P343" s="494"/>
      <c r="Q343" s="477">
        <f t="shared" si="23"/>
        <v>46</v>
      </c>
      <c r="R343" s="242" t="str">
        <f t="shared" si="22"/>
        <v>NO</v>
      </c>
      <c r="S343" s="265" t="str">
        <f t="shared" si="24"/>
        <v>Alto</v>
      </c>
      <c r="T343" s="12"/>
    </row>
    <row r="344" spans="1:20" ht="32.1" customHeight="1">
      <c r="A344" s="354" t="s">
        <v>169</v>
      </c>
      <c r="B344" s="262" t="s">
        <v>920</v>
      </c>
      <c r="C344" s="364" t="s">
        <v>2096</v>
      </c>
      <c r="D344" s="264">
        <v>47</v>
      </c>
      <c r="E344" s="348">
        <v>0</v>
      </c>
      <c r="F344" s="348"/>
      <c r="G344" s="348"/>
      <c r="H344" s="348"/>
      <c r="I344" s="348"/>
      <c r="J344" s="348"/>
      <c r="K344" s="348"/>
      <c r="L344" s="348"/>
      <c r="M344" s="348"/>
      <c r="N344" s="348"/>
      <c r="O344" s="498"/>
      <c r="P344" s="494"/>
      <c r="Q344" s="477">
        <f t="shared" si="23"/>
        <v>0</v>
      </c>
      <c r="R344" s="242" t="str">
        <f t="shared" si="22"/>
        <v>SI</v>
      </c>
      <c r="S344" s="265" t="str">
        <f t="shared" si="24"/>
        <v>Sin Riesgo</v>
      </c>
      <c r="T344" s="12"/>
    </row>
    <row r="345" spans="1:20" ht="32.1" customHeight="1">
      <c r="A345" s="354" t="s">
        <v>169</v>
      </c>
      <c r="B345" s="259" t="s">
        <v>2097</v>
      </c>
      <c r="C345" s="556" t="s">
        <v>2098</v>
      </c>
      <c r="D345" s="264">
        <v>29</v>
      </c>
      <c r="E345" s="348"/>
      <c r="F345" s="348"/>
      <c r="G345" s="348"/>
      <c r="H345" s="348"/>
      <c r="I345" s="348"/>
      <c r="J345" s="348"/>
      <c r="K345" s="348">
        <v>46</v>
      </c>
      <c r="L345" s="348"/>
      <c r="M345" s="348"/>
      <c r="N345" s="348"/>
      <c r="O345" s="498"/>
      <c r="P345" s="494"/>
      <c r="Q345" s="477">
        <f t="shared" si="23"/>
        <v>46</v>
      </c>
      <c r="R345" s="242" t="str">
        <f t="shared" si="22"/>
        <v>NO</v>
      </c>
      <c r="S345" s="265" t="str">
        <f t="shared" si="24"/>
        <v>Alto</v>
      </c>
      <c r="T345" s="12"/>
    </row>
    <row r="346" spans="1:20" ht="32.1" customHeight="1">
      <c r="A346" s="354" t="s">
        <v>169</v>
      </c>
      <c r="B346" s="262" t="s">
        <v>2099</v>
      </c>
      <c r="C346" s="556" t="s">
        <v>2100</v>
      </c>
      <c r="D346" s="420">
        <v>33</v>
      </c>
      <c r="E346" s="500"/>
      <c r="F346" s="500"/>
      <c r="G346" s="500"/>
      <c r="H346" s="500"/>
      <c r="I346" s="500"/>
      <c r="J346" s="500"/>
      <c r="K346" s="500">
        <v>39</v>
      </c>
      <c r="L346" s="500"/>
      <c r="M346" s="500"/>
      <c r="N346" s="501"/>
      <c r="O346" s="494"/>
      <c r="P346" s="494"/>
      <c r="Q346" s="477">
        <f t="shared" si="23"/>
        <v>39</v>
      </c>
      <c r="R346" s="242" t="str">
        <f t="shared" si="22"/>
        <v>NO</v>
      </c>
      <c r="S346" s="265" t="str">
        <f t="shared" si="24"/>
        <v>Alto</v>
      </c>
      <c r="T346" s="12"/>
    </row>
    <row r="347" spans="1:20" ht="32.1" customHeight="1">
      <c r="A347" s="354" t="s">
        <v>169</v>
      </c>
      <c r="B347" s="259" t="s">
        <v>2101</v>
      </c>
      <c r="C347" s="556" t="s">
        <v>2102</v>
      </c>
      <c r="D347" s="264">
        <v>21</v>
      </c>
      <c r="E347" s="348"/>
      <c r="F347" s="348"/>
      <c r="G347" s="348"/>
      <c r="H347" s="348"/>
      <c r="I347" s="348"/>
      <c r="J347" s="348">
        <v>46</v>
      </c>
      <c r="K347" s="348"/>
      <c r="L347" s="348"/>
      <c r="M347" s="348"/>
      <c r="N347" s="495"/>
      <c r="O347" s="494"/>
      <c r="P347" s="494"/>
      <c r="Q347" s="477">
        <f t="shared" si="23"/>
        <v>46</v>
      </c>
      <c r="R347" s="242" t="str">
        <f t="shared" si="22"/>
        <v>NO</v>
      </c>
      <c r="S347" s="265" t="str">
        <f t="shared" si="24"/>
        <v>Alto</v>
      </c>
      <c r="T347" s="12"/>
    </row>
    <row r="348" spans="1:20" ht="32.1" customHeight="1">
      <c r="A348" s="354" t="s">
        <v>169</v>
      </c>
      <c r="B348" s="262" t="s">
        <v>2103</v>
      </c>
      <c r="C348" s="364" t="s">
        <v>2104</v>
      </c>
      <c r="D348" s="264">
        <v>22</v>
      </c>
      <c r="E348" s="348"/>
      <c r="F348" s="348"/>
      <c r="G348" s="348"/>
      <c r="H348" s="348"/>
      <c r="I348" s="348"/>
      <c r="J348" s="348">
        <v>46</v>
      </c>
      <c r="K348" s="348"/>
      <c r="L348" s="348"/>
      <c r="M348" s="348"/>
      <c r="N348" s="495"/>
      <c r="O348" s="494"/>
      <c r="P348" s="494"/>
      <c r="Q348" s="477">
        <f t="shared" si="23"/>
        <v>46</v>
      </c>
      <c r="R348" s="242" t="str">
        <f t="shared" si="22"/>
        <v>NO</v>
      </c>
      <c r="S348" s="265" t="str">
        <f t="shared" si="24"/>
        <v>Alto</v>
      </c>
      <c r="T348" s="12"/>
    </row>
    <row r="349" spans="1:20" ht="32.1" customHeight="1">
      <c r="A349" s="354" t="s">
        <v>169</v>
      </c>
      <c r="B349" s="262" t="s">
        <v>2105</v>
      </c>
      <c r="C349" s="364" t="s">
        <v>2106</v>
      </c>
      <c r="D349" s="264">
        <v>25</v>
      </c>
      <c r="E349" s="348"/>
      <c r="F349" s="348"/>
      <c r="G349" s="348"/>
      <c r="H349" s="348"/>
      <c r="I349" s="348"/>
      <c r="J349" s="348">
        <v>46</v>
      </c>
      <c r="K349" s="348"/>
      <c r="L349" s="348"/>
      <c r="M349" s="348"/>
      <c r="N349" s="498"/>
      <c r="O349" s="494"/>
      <c r="P349" s="494"/>
      <c r="Q349" s="477">
        <f t="shared" si="23"/>
        <v>46</v>
      </c>
      <c r="R349" s="242" t="str">
        <f t="shared" si="22"/>
        <v>NO</v>
      </c>
      <c r="S349" s="265" t="str">
        <f t="shared" si="24"/>
        <v>Alto</v>
      </c>
      <c r="T349" s="12"/>
    </row>
    <row r="350" spans="1:20" ht="32.1" customHeight="1">
      <c r="A350" s="354" t="s">
        <v>169</v>
      </c>
      <c r="B350" s="262" t="s">
        <v>2107</v>
      </c>
      <c r="C350" s="364" t="s">
        <v>2108</v>
      </c>
      <c r="D350" s="264">
        <v>63</v>
      </c>
      <c r="E350" s="348"/>
      <c r="F350" s="348"/>
      <c r="G350" s="348"/>
      <c r="H350" s="348"/>
      <c r="I350" s="348"/>
      <c r="J350" s="348">
        <v>46</v>
      </c>
      <c r="K350" s="348"/>
      <c r="L350" s="348"/>
      <c r="M350" s="348"/>
      <c r="N350" s="498"/>
      <c r="O350" s="494"/>
      <c r="P350" s="494"/>
      <c r="Q350" s="477">
        <f t="shared" si="23"/>
        <v>46</v>
      </c>
      <c r="R350" s="242" t="str">
        <f t="shared" si="22"/>
        <v>NO</v>
      </c>
      <c r="S350" s="265" t="str">
        <f t="shared" si="24"/>
        <v>Alto</v>
      </c>
      <c r="T350" s="12"/>
    </row>
    <row r="351" spans="1:20" ht="32.1" customHeight="1">
      <c r="A351" s="354" t="s">
        <v>169</v>
      </c>
      <c r="B351" s="262" t="s">
        <v>2109</v>
      </c>
      <c r="C351" s="364" t="s">
        <v>2110</v>
      </c>
      <c r="D351" s="264">
        <v>32</v>
      </c>
      <c r="E351" s="348"/>
      <c r="F351" s="348"/>
      <c r="G351" s="348"/>
      <c r="H351" s="348"/>
      <c r="I351" s="348"/>
      <c r="J351" s="348">
        <v>46</v>
      </c>
      <c r="K351" s="348"/>
      <c r="L351" s="348"/>
      <c r="M351" s="348"/>
      <c r="N351" s="348"/>
      <c r="O351" s="495"/>
      <c r="P351" s="494"/>
      <c r="Q351" s="477">
        <f t="shared" si="23"/>
        <v>46</v>
      </c>
      <c r="R351" s="242" t="str">
        <f t="shared" si="22"/>
        <v>NO</v>
      </c>
      <c r="S351" s="265" t="str">
        <f t="shared" si="24"/>
        <v>Alto</v>
      </c>
      <c r="T351" s="12"/>
    </row>
    <row r="352" spans="1:20" ht="32.1" customHeight="1">
      <c r="A352" s="354" t="s">
        <v>169</v>
      </c>
      <c r="B352" s="262" t="s">
        <v>3891</v>
      </c>
      <c r="C352" s="364" t="s">
        <v>3892</v>
      </c>
      <c r="D352" s="264">
        <v>53</v>
      </c>
      <c r="E352" s="348"/>
      <c r="F352" s="348"/>
      <c r="G352" s="348"/>
      <c r="H352" s="348"/>
      <c r="I352" s="348"/>
      <c r="J352" s="348">
        <v>46</v>
      </c>
      <c r="K352" s="348"/>
      <c r="L352" s="348"/>
      <c r="M352" s="348"/>
      <c r="N352" s="348"/>
      <c r="O352" s="495"/>
      <c r="P352" s="494"/>
      <c r="Q352" s="477">
        <f>AVERAGE(E352:P352)</f>
        <v>46</v>
      </c>
      <c r="R352" s="242" t="str">
        <f t="shared" si="22"/>
        <v>NO</v>
      </c>
      <c r="S352" s="265" t="str">
        <f t="shared" si="24"/>
        <v>Alto</v>
      </c>
      <c r="T352" s="12"/>
    </row>
    <row r="353" spans="1:20" ht="33" customHeight="1">
      <c r="A353" s="354" t="s">
        <v>170</v>
      </c>
      <c r="B353" s="262" t="s">
        <v>2111</v>
      </c>
      <c r="C353" s="364" t="s">
        <v>2112</v>
      </c>
      <c r="D353" s="264">
        <v>469</v>
      </c>
      <c r="E353" s="348"/>
      <c r="F353" s="348">
        <v>0</v>
      </c>
      <c r="G353" s="348"/>
      <c r="H353" s="348"/>
      <c r="I353" s="348"/>
      <c r="J353" s="348"/>
      <c r="K353" s="348"/>
      <c r="L353" s="348">
        <v>0</v>
      </c>
      <c r="M353" s="348"/>
      <c r="N353" s="348"/>
      <c r="O353" s="348"/>
      <c r="P353" s="348"/>
      <c r="Q353" s="477">
        <f t="shared" si="23"/>
        <v>0</v>
      </c>
      <c r="R353" s="242" t="str">
        <f t="shared" si="22"/>
        <v>SI</v>
      </c>
      <c r="S353" s="265" t="str">
        <f t="shared" si="24"/>
        <v>Sin Riesgo</v>
      </c>
      <c r="T353" s="12"/>
    </row>
    <row r="354" spans="1:20" ht="33" customHeight="1">
      <c r="A354" s="354" t="s">
        <v>170</v>
      </c>
      <c r="B354" s="262" t="s">
        <v>1203</v>
      </c>
      <c r="C354" s="364" t="s">
        <v>2113</v>
      </c>
      <c r="D354" s="264">
        <v>45</v>
      </c>
      <c r="E354" s="348"/>
      <c r="F354" s="348"/>
      <c r="G354" s="348">
        <v>24.6</v>
      </c>
      <c r="H354" s="348"/>
      <c r="I354" s="348"/>
      <c r="J354" s="348"/>
      <c r="K354" s="348"/>
      <c r="L354" s="348"/>
      <c r="M354" s="348"/>
      <c r="N354" s="348"/>
      <c r="O354" s="348"/>
      <c r="P354" s="348"/>
      <c r="Q354" s="477">
        <f t="shared" si="23"/>
        <v>24.6</v>
      </c>
      <c r="R354" s="242" t="str">
        <f t="shared" si="22"/>
        <v>NO</v>
      </c>
      <c r="S354" s="265" t="str">
        <f t="shared" si="24"/>
        <v>Medio</v>
      </c>
      <c r="T354" s="12"/>
    </row>
    <row r="355" spans="1:20" ht="33" customHeight="1">
      <c r="A355" s="354" t="s">
        <v>170</v>
      </c>
      <c r="B355" s="262" t="s">
        <v>1760</v>
      </c>
      <c r="C355" s="364" t="s">
        <v>2114</v>
      </c>
      <c r="D355" s="264">
        <v>90</v>
      </c>
      <c r="E355" s="348"/>
      <c r="F355" s="348"/>
      <c r="G355" s="348"/>
      <c r="H355" s="348">
        <v>65.599999999999994</v>
      </c>
      <c r="I355" s="348"/>
      <c r="J355" s="348"/>
      <c r="K355" s="348"/>
      <c r="L355" s="348"/>
      <c r="M355" s="348"/>
      <c r="N355" s="348"/>
      <c r="O355" s="348"/>
      <c r="P355" s="348"/>
      <c r="Q355" s="477">
        <f t="shared" si="23"/>
        <v>65.599999999999994</v>
      </c>
      <c r="R355" s="242" t="str">
        <f t="shared" si="22"/>
        <v>NO</v>
      </c>
      <c r="S355" s="265" t="str">
        <f t="shared" si="24"/>
        <v>Alto</v>
      </c>
      <c r="T355" s="12"/>
    </row>
    <row r="356" spans="1:20" ht="33" customHeight="1">
      <c r="A356" s="354" t="s">
        <v>170</v>
      </c>
      <c r="B356" s="262" t="s">
        <v>773</v>
      </c>
      <c r="C356" s="364" t="s">
        <v>2115</v>
      </c>
      <c r="D356" s="264">
        <v>782</v>
      </c>
      <c r="E356" s="348"/>
      <c r="F356" s="348">
        <v>0</v>
      </c>
      <c r="G356" s="348"/>
      <c r="H356" s="348">
        <v>0</v>
      </c>
      <c r="I356" s="348"/>
      <c r="J356" s="348">
        <v>0</v>
      </c>
      <c r="K356" s="348"/>
      <c r="L356" s="348"/>
      <c r="M356" s="348">
        <v>0</v>
      </c>
      <c r="N356" s="348">
        <v>0</v>
      </c>
      <c r="O356" s="348"/>
      <c r="P356" s="348"/>
      <c r="Q356" s="477">
        <f t="shared" si="23"/>
        <v>0</v>
      </c>
      <c r="R356" s="242" t="str">
        <f t="shared" si="22"/>
        <v>SI</v>
      </c>
      <c r="S356" s="265" t="str">
        <f t="shared" si="24"/>
        <v>Sin Riesgo</v>
      </c>
      <c r="T356" s="12"/>
    </row>
    <row r="357" spans="1:20" ht="33" customHeight="1">
      <c r="A357" s="354" t="s">
        <v>170</v>
      </c>
      <c r="B357" s="262" t="s">
        <v>2116</v>
      </c>
      <c r="C357" s="364" t="s">
        <v>2117</v>
      </c>
      <c r="D357" s="264">
        <v>51</v>
      </c>
      <c r="E357" s="348"/>
      <c r="F357" s="348"/>
      <c r="G357" s="348"/>
      <c r="H357" s="348"/>
      <c r="I357" s="348"/>
      <c r="J357" s="348">
        <v>65.599999999999994</v>
      </c>
      <c r="K357" s="348"/>
      <c r="L357" s="348"/>
      <c r="M357" s="348"/>
      <c r="N357" s="348"/>
      <c r="O357" s="348"/>
      <c r="P357" s="348"/>
      <c r="Q357" s="477">
        <f t="shared" si="23"/>
        <v>65.599999999999994</v>
      </c>
      <c r="R357" s="242" t="str">
        <f t="shared" si="22"/>
        <v>NO</v>
      </c>
      <c r="S357" s="265" t="str">
        <f t="shared" si="24"/>
        <v>Alto</v>
      </c>
      <c r="T357" s="12"/>
    </row>
    <row r="358" spans="1:20" ht="33" customHeight="1">
      <c r="A358" s="354" t="s">
        <v>170</v>
      </c>
      <c r="B358" s="262" t="s">
        <v>2118</v>
      </c>
      <c r="C358" s="364" t="s">
        <v>2119</v>
      </c>
      <c r="D358" s="264">
        <v>29</v>
      </c>
      <c r="E358" s="348"/>
      <c r="F358" s="348"/>
      <c r="G358" s="348"/>
      <c r="H358" s="348"/>
      <c r="I358" s="348"/>
      <c r="J358" s="348">
        <v>65.599999999999994</v>
      </c>
      <c r="K358" s="348"/>
      <c r="L358" s="348"/>
      <c r="M358" s="348"/>
      <c r="N358" s="348"/>
      <c r="O358" s="348"/>
      <c r="P358" s="348"/>
      <c r="Q358" s="477">
        <f t="shared" si="23"/>
        <v>65.599999999999994</v>
      </c>
      <c r="R358" s="242" t="str">
        <f t="shared" si="22"/>
        <v>NO</v>
      </c>
      <c r="S358" s="265" t="str">
        <f t="shared" si="24"/>
        <v>Alto</v>
      </c>
      <c r="T358" s="12"/>
    </row>
    <row r="359" spans="1:20" ht="33" customHeight="1">
      <c r="A359" s="354" t="s">
        <v>170</v>
      </c>
      <c r="B359" s="262" t="s">
        <v>2120</v>
      </c>
      <c r="C359" s="364" t="s">
        <v>2121</v>
      </c>
      <c r="D359" s="264">
        <v>168</v>
      </c>
      <c r="E359" s="348"/>
      <c r="F359" s="348"/>
      <c r="G359" s="348">
        <v>65.599999999999994</v>
      </c>
      <c r="H359" s="348"/>
      <c r="I359" s="348"/>
      <c r="J359" s="348"/>
      <c r="K359" s="348"/>
      <c r="L359" s="348"/>
      <c r="M359" s="348"/>
      <c r="N359" s="348"/>
      <c r="O359" s="348"/>
      <c r="P359" s="348"/>
      <c r="Q359" s="477">
        <f t="shared" si="23"/>
        <v>65.599999999999994</v>
      </c>
      <c r="R359" s="242" t="str">
        <f t="shared" si="22"/>
        <v>NO</v>
      </c>
      <c r="S359" s="265" t="str">
        <f t="shared" si="24"/>
        <v>Alto</v>
      </c>
      <c r="T359" s="12"/>
    </row>
    <row r="360" spans="1:20" ht="33" customHeight="1">
      <c r="A360" s="354" t="s">
        <v>170</v>
      </c>
      <c r="B360" s="262" t="s">
        <v>566</v>
      </c>
      <c r="C360" s="364" t="s">
        <v>2122</v>
      </c>
      <c r="D360" s="298">
        <v>42</v>
      </c>
      <c r="E360" s="348"/>
      <c r="F360" s="348"/>
      <c r="G360" s="348">
        <v>65.599999999999994</v>
      </c>
      <c r="H360" s="348"/>
      <c r="I360" s="348"/>
      <c r="J360" s="348"/>
      <c r="K360" s="348"/>
      <c r="L360" s="348"/>
      <c r="M360" s="348"/>
      <c r="N360" s="348"/>
      <c r="O360" s="348"/>
      <c r="P360" s="348"/>
      <c r="Q360" s="477">
        <f t="shared" si="23"/>
        <v>65.599999999999994</v>
      </c>
      <c r="R360" s="242" t="str">
        <f t="shared" si="22"/>
        <v>NO</v>
      </c>
      <c r="S360" s="265" t="str">
        <f t="shared" si="24"/>
        <v>Alto</v>
      </c>
      <c r="T360" s="12"/>
    </row>
    <row r="361" spans="1:20" ht="33" customHeight="1">
      <c r="A361" s="354" t="s">
        <v>170</v>
      </c>
      <c r="B361" s="262" t="s">
        <v>2123</v>
      </c>
      <c r="C361" s="364" t="s">
        <v>2124</v>
      </c>
      <c r="D361" s="264">
        <v>54</v>
      </c>
      <c r="E361" s="348"/>
      <c r="F361" s="348"/>
      <c r="G361" s="348"/>
      <c r="H361" s="348">
        <v>65.599999999999994</v>
      </c>
      <c r="I361" s="348"/>
      <c r="J361" s="348"/>
      <c r="K361" s="348"/>
      <c r="L361" s="348"/>
      <c r="M361" s="348"/>
      <c r="N361" s="348"/>
      <c r="O361" s="348"/>
      <c r="P361" s="348"/>
      <c r="Q361" s="477">
        <f t="shared" si="23"/>
        <v>65.599999999999994</v>
      </c>
      <c r="R361" s="242" t="str">
        <f t="shared" ref="R361:R425" si="25">IF(Q361&lt;5,"SI","NO")</f>
        <v>NO</v>
      </c>
      <c r="S361" s="265" t="str">
        <f t="shared" si="24"/>
        <v>Alto</v>
      </c>
      <c r="T361" s="12"/>
    </row>
    <row r="362" spans="1:20" ht="33" customHeight="1">
      <c r="A362" s="354" t="s">
        <v>170</v>
      </c>
      <c r="B362" s="262" t="s">
        <v>2125</v>
      </c>
      <c r="C362" s="364" t="s">
        <v>2126</v>
      </c>
      <c r="D362" s="264">
        <v>128</v>
      </c>
      <c r="E362" s="348">
        <v>65.599999999999994</v>
      </c>
      <c r="F362" s="348"/>
      <c r="G362" s="348"/>
      <c r="H362" s="348"/>
      <c r="I362" s="348"/>
      <c r="J362" s="348"/>
      <c r="K362" s="348"/>
      <c r="L362" s="348"/>
      <c r="M362" s="348"/>
      <c r="N362" s="348"/>
      <c r="O362" s="348"/>
      <c r="P362" s="348"/>
      <c r="Q362" s="477">
        <f t="shared" ref="Q362:Q426" si="26">AVERAGE(E362:P362)</f>
        <v>65.599999999999994</v>
      </c>
      <c r="R362" s="242" t="str">
        <f t="shared" si="25"/>
        <v>NO</v>
      </c>
      <c r="S362" s="265" t="str">
        <f t="shared" si="24"/>
        <v>Alto</v>
      </c>
      <c r="T362" s="12"/>
    </row>
    <row r="363" spans="1:20" ht="33" customHeight="1">
      <c r="A363" s="354" t="s">
        <v>170</v>
      </c>
      <c r="B363" s="262" t="s">
        <v>1135</v>
      </c>
      <c r="C363" s="364" t="s">
        <v>2127</v>
      </c>
      <c r="D363" s="298">
        <v>152</v>
      </c>
      <c r="E363" s="348"/>
      <c r="F363" s="348"/>
      <c r="G363" s="348"/>
      <c r="H363" s="348">
        <v>90.2</v>
      </c>
      <c r="I363" s="348"/>
      <c r="J363" s="348"/>
      <c r="K363" s="348"/>
      <c r="L363" s="348"/>
      <c r="M363" s="348"/>
      <c r="N363" s="348"/>
      <c r="O363" s="348"/>
      <c r="P363" s="348"/>
      <c r="Q363" s="477">
        <f t="shared" si="26"/>
        <v>90.2</v>
      </c>
      <c r="R363" s="242" t="str">
        <f t="shared" si="25"/>
        <v>NO</v>
      </c>
      <c r="S363" s="265" t="str">
        <f t="shared" si="24"/>
        <v>Inviable Sanitariamente</v>
      </c>
      <c r="T363" s="12"/>
    </row>
    <row r="364" spans="1:20" ht="33" customHeight="1">
      <c r="A364" s="354" t="s">
        <v>170</v>
      </c>
      <c r="B364" s="262" t="s">
        <v>1312</v>
      </c>
      <c r="C364" s="556" t="s">
        <v>2128</v>
      </c>
      <c r="D364" s="264">
        <v>100</v>
      </c>
      <c r="E364" s="348"/>
      <c r="F364" s="348"/>
      <c r="G364" s="348">
        <v>65.599999999999994</v>
      </c>
      <c r="H364" s="348"/>
      <c r="I364" s="348"/>
      <c r="J364" s="348"/>
      <c r="K364" s="348"/>
      <c r="L364" s="348"/>
      <c r="M364" s="348"/>
      <c r="N364" s="348"/>
      <c r="O364" s="348"/>
      <c r="P364" s="348"/>
      <c r="Q364" s="477">
        <f t="shared" si="26"/>
        <v>65.599999999999994</v>
      </c>
      <c r="R364" s="242" t="str">
        <f t="shared" si="25"/>
        <v>NO</v>
      </c>
      <c r="S364" s="265" t="str">
        <f t="shared" si="24"/>
        <v>Alto</v>
      </c>
      <c r="T364" s="12"/>
    </row>
    <row r="365" spans="1:20" ht="33" customHeight="1">
      <c r="A365" s="354" t="s">
        <v>170</v>
      </c>
      <c r="B365" s="262" t="s">
        <v>2129</v>
      </c>
      <c r="C365" s="364" t="s">
        <v>2130</v>
      </c>
      <c r="D365" s="264">
        <v>52</v>
      </c>
      <c r="E365" s="348"/>
      <c r="F365" s="348">
        <v>0</v>
      </c>
      <c r="G365" s="61"/>
      <c r="H365" s="348"/>
      <c r="I365" s="348"/>
      <c r="J365" s="348"/>
      <c r="K365" s="348"/>
      <c r="L365" s="348">
        <v>0</v>
      </c>
      <c r="M365" s="348"/>
      <c r="N365" s="348"/>
      <c r="O365" s="348"/>
      <c r="P365" s="348"/>
      <c r="Q365" s="477">
        <f t="shared" si="26"/>
        <v>0</v>
      </c>
      <c r="R365" s="242" t="str">
        <f t="shared" si="25"/>
        <v>SI</v>
      </c>
      <c r="S365" s="265" t="str">
        <f t="shared" si="24"/>
        <v>Sin Riesgo</v>
      </c>
      <c r="T365" s="12"/>
    </row>
    <row r="366" spans="1:20" ht="33" customHeight="1">
      <c r="A366" s="354" t="s">
        <v>170</v>
      </c>
      <c r="B366" s="262" t="s">
        <v>2131</v>
      </c>
      <c r="C366" s="364" t="s">
        <v>2132</v>
      </c>
      <c r="D366" s="298">
        <v>52</v>
      </c>
      <c r="E366" s="348"/>
      <c r="F366" s="348">
        <v>0</v>
      </c>
      <c r="G366" s="61"/>
      <c r="H366" s="348"/>
      <c r="I366" s="348"/>
      <c r="J366" s="348"/>
      <c r="K366" s="348"/>
      <c r="L366" s="348">
        <v>0</v>
      </c>
      <c r="M366" s="348"/>
      <c r="N366" s="348"/>
      <c r="O366" s="348"/>
      <c r="P366" s="348"/>
      <c r="Q366" s="477">
        <f t="shared" si="26"/>
        <v>0</v>
      </c>
      <c r="R366" s="242" t="str">
        <f t="shared" si="25"/>
        <v>SI</v>
      </c>
      <c r="S366" s="265" t="str">
        <f t="shared" si="24"/>
        <v>Sin Riesgo</v>
      </c>
      <c r="T366" s="12"/>
    </row>
    <row r="367" spans="1:20" ht="33" customHeight="1">
      <c r="A367" s="354" t="s">
        <v>170</v>
      </c>
      <c r="B367" s="262" t="s">
        <v>2133</v>
      </c>
      <c r="C367" s="364" t="s">
        <v>2134</v>
      </c>
      <c r="D367" s="264">
        <v>42</v>
      </c>
      <c r="E367" s="348"/>
      <c r="F367" s="348">
        <v>0</v>
      </c>
      <c r="G367" s="61"/>
      <c r="H367" s="348"/>
      <c r="I367" s="348"/>
      <c r="J367" s="348"/>
      <c r="K367" s="348"/>
      <c r="L367" s="348"/>
      <c r="M367" s="348">
        <v>0</v>
      </c>
      <c r="N367" s="348"/>
      <c r="O367" s="348"/>
      <c r="P367" s="348"/>
      <c r="Q367" s="477">
        <f t="shared" si="26"/>
        <v>0</v>
      </c>
      <c r="R367" s="242" t="str">
        <f t="shared" si="25"/>
        <v>SI</v>
      </c>
      <c r="S367" s="265" t="str">
        <f t="shared" si="24"/>
        <v>Sin Riesgo</v>
      </c>
      <c r="T367" s="12"/>
    </row>
    <row r="368" spans="1:20" ht="33" customHeight="1">
      <c r="A368" s="354" t="s">
        <v>170</v>
      </c>
      <c r="B368" s="262" t="s">
        <v>2135</v>
      </c>
      <c r="C368" s="364" t="s">
        <v>2136</v>
      </c>
      <c r="D368" s="264">
        <v>301</v>
      </c>
      <c r="E368" s="348"/>
      <c r="F368" s="348">
        <v>65.599999999999994</v>
      </c>
      <c r="G368" s="61"/>
      <c r="H368" s="348">
        <v>65.599999999999994</v>
      </c>
      <c r="I368" s="348"/>
      <c r="J368" s="348"/>
      <c r="K368" s="348"/>
      <c r="L368" s="348"/>
      <c r="M368" s="348">
        <v>65.599999999999994</v>
      </c>
      <c r="N368" s="348">
        <v>65.599999999999994</v>
      </c>
      <c r="O368" s="348"/>
      <c r="P368" s="348"/>
      <c r="Q368" s="477">
        <f t="shared" si="26"/>
        <v>65.599999999999994</v>
      </c>
      <c r="R368" s="242" t="str">
        <f t="shared" si="25"/>
        <v>NO</v>
      </c>
      <c r="S368" s="265" t="str">
        <f t="shared" si="24"/>
        <v>Alto</v>
      </c>
      <c r="T368" s="12"/>
    </row>
    <row r="369" spans="1:20" ht="33" customHeight="1">
      <c r="A369" s="354" t="s">
        <v>170</v>
      </c>
      <c r="B369" s="262" t="s">
        <v>2137</v>
      </c>
      <c r="C369" s="364" t="s">
        <v>2138</v>
      </c>
      <c r="D369" s="264">
        <v>24</v>
      </c>
      <c r="E369" s="348"/>
      <c r="F369" s="348">
        <v>90.2</v>
      </c>
      <c r="G369" s="348"/>
      <c r="H369" s="348"/>
      <c r="I369" s="348"/>
      <c r="J369" s="348"/>
      <c r="K369" s="348"/>
      <c r="L369" s="348"/>
      <c r="M369" s="348"/>
      <c r="N369" s="348"/>
      <c r="O369" s="348"/>
      <c r="P369" s="348"/>
      <c r="Q369" s="477">
        <f t="shared" si="26"/>
        <v>90.2</v>
      </c>
      <c r="R369" s="242" t="str">
        <f t="shared" si="25"/>
        <v>NO</v>
      </c>
      <c r="S369" s="265" t="str">
        <f t="shared" si="24"/>
        <v>Inviable Sanitariamente</v>
      </c>
      <c r="T369" s="12"/>
    </row>
    <row r="370" spans="1:20" ht="33" customHeight="1">
      <c r="A370" s="354" t="s">
        <v>170</v>
      </c>
      <c r="B370" s="262" t="s">
        <v>2139</v>
      </c>
      <c r="C370" s="364" t="s">
        <v>2140</v>
      </c>
      <c r="D370" s="264">
        <v>31</v>
      </c>
      <c r="E370" s="348"/>
      <c r="F370" s="348"/>
      <c r="G370" s="492"/>
      <c r="H370" s="348">
        <v>90.2</v>
      </c>
      <c r="I370" s="348"/>
      <c r="J370" s="348"/>
      <c r="K370" s="348"/>
      <c r="L370" s="348"/>
      <c r="M370" s="348"/>
      <c r="N370" s="348"/>
      <c r="O370" s="348"/>
      <c r="P370" s="348"/>
      <c r="Q370" s="477">
        <f t="shared" si="26"/>
        <v>90.2</v>
      </c>
      <c r="R370" s="242" t="str">
        <f t="shared" si="25"/>
        <v>NO</v>
      </c>
      <c r="S370" s="265" t="str">
        <f t="shared" si="24"/>
        <v>Inviable Sanitariamente</v>
      </c>
      <c r="T370" s="12"/>
    </row>
    <row r="371" spans="1:20" ht="33" customHeight="1">
      <c r="A371" s="354" t="s">
        <v>170</v>
      </c>
      <c r="B371" s="262" t="s">
        <v>2141</v>
      </c>
      <c r="C371" s="364" t="s">
        <v>2142</v>
      </c>
      <c r="D371" s="264">
        <v>62</v>
      </c>
      <c r="E371" s="348"/>
      <c r="F371" s="348"/>
      <c r="G371" s="348">
        <v>65.599999999999994</v>
      </c>
      <c r="H371" s="348"/>
      <c r="I371" s="348"/>
      <c r="J371" s="348"/>
      <c r="K371" s="348"/>
      <c r="L371" s="348"/>
      <c r="M371" s="348">
        <v>65.599999999999994</v>
      </c>
      <c r="N371" s="348"/>
      <c r="O371" s="348"/>
      <c r="P371" s="348">
        <v>65.599999999999994</v>
      </c>
      <c r="Q371" s="477">
        <f t="shared" si="26"/>
        <v>65.599999999999994</v>
      </c>
      <c r="R371" s="242" t="str">
        <f t="shared" si="25"/>
        <v>NO</v>
      </c>
      <c r="S371" s="265" t="str">
        <f t="shared" si="24"/>
        <v>Alto</v>
      </c>
      <c r="T371" s="12"/>
    </row>
    <row r="372" spans="1:20" ht="33" customHeight="1">
      <c r="A372" s="354" t="s">
        <v>170</v>
      </c>
      <c r="B372" s="262" t="s">
        <v>593</v>
      </c>
      <c r="C372" s="364" t="s">
        <v>982</v>
      </c>
      <c r="D372" s="264">
        <v>37</v>
      </c>
      <c r="E372" s="348">
        <v>65.599999999999994</v>
      </c>
      <c r="F372" s="348"/>
      <c r="G372" s="348"/>
      <c r="H372" s="348"/>
      <c r="I372" s="348"/>
      <c r="J372" s="348"/>
      <c r="K372" s="348"/>
      <c r="L372" s="348"/>
      <c r="M372" s="348">
        <v>82.1</v>
      </c>
      <c r="N372" s="348"/>
      <c r="O372" s="348"/>
      <c r="P372" s="348"/>
      <c r="Q372" s="477">
        <f t="shared" si="26"/>
        <v>73.849999999999994</v>
      </c>
      <c r="R372" s="242" t="str">
        <f t="shared" si="25"/>
        <v>NO</v>
      </c>
      <c r="S372" s="265" t="str">
        <f t="shared" si="24"/>
        <v>Alto</v>
      </c>
      <c r="T372" s="12"/>
    </row>
    <row r="373" spans="1:20" ht="33" customHeight="1">
      <c r="A373" s="354" t="s">
        <v>170</v>
      </c>
      <c r="B373" s="262" t="s">
        <v>74</v>
      </c>
      <c r="C373" s="364" t="s">
        <v>2143</v>
      </c>
      <c r="D373" s="264">
        <v>70</v>
      </c>
      <c r="E373" s="348"/>
      <c r="F373" s="348"/>
      <c r="G373" s="348"/>
      <c r="H373" s="348">
        <v>90.2</v>
      </c>
      <c r="I373" s="348"/>
      <c r="J373" s="348"/>
      <c r="K373" s="348"/>
      <c r="L373" s="348"/>
      <c r="M373" s="348"/>
      <c r="N373" s="348"/>
      <c r="O373" s="348"/>
      <c r="P373" s="348"/>
      <c r="Q373" s="477">
        <f t="shared" si="26"/>
        <v>90.2</v>
      </c>
      <c r="R373" s="242" t="str">
        <f t="shared" si="25"/>
        <v>NO</v>
      </c>
      <c r="S373" s="265" t="str">
        <f t="shared" si="24"/>
        <v>Inviable Sanitariamente</v>
      </c>
      <c r="T373" s="12"/>
    </row>
    <row r="374" spans="1:20" ht="32.1" customHeight="1">
      <c r="A374" s="463" t="s">
        <v>170</v>
      </c>
      <c r="B374" s="463" t="s">
        <v>2144</v>
      </c>
      <c r="C374" s="465" t="s">
        <v>2145</v>
      </c>
      <c r="D374" s="233">
        <v>17</v>
      </c>
      <c r="E374" s="281"/>
      <c r="F374" s="281"/>
      <c r="G374" s="281">
        <v>65.599999999999994</v>
      </c>
      <c r="H374" s="281"/>
      <c r="I374" s="281"/>
      <c r="J374" s="281"/>
      <c r="K374" s="281"/>
      <c r="L374" s="281"/>
      <c r="M374" s="281"/>
      <c r="N374" s="281"/>
      <c r="O374" s="281"/>
      <c r="P374" s="281"/>
      <c r="Q374" s="477">
        <f t="shared" si="26"/>
        <v>65.599999999999994</v>
      </c>
      <c r="R374" s="242" t="str">
        <f t="shared" si="25"/>
        <v>NO</v>
      </c>
      <c r="S374" s="265" t="str">
        <f t="shared" si="24"/>
        <v>Alto</v>
      </c>
      <c r="T374" s="12"/>
    </row>
    <row r="375" spans="1:20" ht="32.1" customHeight="1">
      <c r="A375" s="354" t="s">
        <v>170</v>
      </c>
      <c r="B375" s="262" t="s">
        <v>2146</v>
      </c>
      <c r="C375" s="364" t="s">
        <v>2147</v>
      </c>
      <c r="D375" s="264">
        <v>60</v>
      </c>
      <c r="E375" s="348"/>
      <c r="F375" s="348">
        <v>65.599999999999994</v>
      </c>
      <c r="G375" s="348"/>
      <c r="H375" s="348"/>
      <c r="I375" s="348"/>
      <c r="J375" s="348"/>
      <c r="K375" s="348"/>
      <c r="L375" s="348"/>
      <c r="M375" s="348">
        <v>65.569999999999993</v>
      </c>
      <c r="N375" s="348"/>
      <c r="O375" s="348"/>
      <c r="P375" s="348"/>
      <c r="Q375" s="477">
        <f t="shared" si="26"/>
        <v>65.584999999999994</v>
      </c>
      <c r="R375" s="242" t="str">
        <f t="shared" si="25"/>
        <v>NO</v>
      </c>
      <c r="S375" s="265" t="str">
        <f t="shared" si="24"/>
        <v>Alto</v>
      </c>
      <c r="T375" s="12"/>
    </row>
    <row r="376" spans="1:20" ht="32.1" customHeight="1">
      <c r="A376" s="354" t="s">
        <v>170</v>
      </c>
      <c r="B376" s="262" t="s">
        <v>2148</v>
      </c>
      <c r="C376" s="364" t="s">
        <v>2149</v>
      </c>
      <c r="D376" s="264">
        <v>30</v>
      </c>
      <c r="E376" s="348"/>
      <c r="F376" s="348"/>
      <c r="G376" s="348"/>
      <c r="H376" s="348">
        <v>90.2</v>
      </c>
      <c r="I376" s="348"/>
      <c r="J376" s="348"/>
      <c r="K376" s="348"/>
      <c r="L376" s="348"/>
      <c r="M376" s="348"/>
      <c r="N376" s="348"/>
      <c r="O376" s="348"/>
      <c r="P376" s="348"/>
      <c r="Q376" s="477">
        <f t="shared" si="26"/>
        <v>90.2</v>
      </c>
      <c r="R376" s="242" t="str">
        <f t="shared" si="25"/>
        <v>NO</v>
      </c>
      <c r="S376" s="265" t="str">
        <f t="shared" si="24"/>
        <v>Inviable Sanitariamente</v>
      </c>
      <c r="T376" s="12"/>
    </row>
    <row r="377" spans="1:20" ht="32.1" customHeight="1">
      <c r="A377" s="354" t="s">
        <v>170</v>
      </c>
      <c r="B377" s="262" t="s">
        <v>2150</v>
      </c>
      <c r="C377" s="364" t="s">
        <v>2151</v>
      </c>
      <c r="D377" s="264">
        <v>80</v>
      </c>
      <c r="E377" s="348"/>
      <c r="F377" s="348"/>
      <c r="G377" s="348">
        <v>90.2</v>
      </c>
      <c r="H377" s="348"/>
      <c r="I377" s="348"/>
      <c r="J377" s="348"/>
      <c r="K377" s="348"/>
      <c r="L377" s="348"/>
      <c r="M377" s="348"/>
      <c r="N377" s="348"/>
      <c r="O377" s="348"/>
      <c r="P377" s="348"/>
      <c r="Q377" s="477">
        <f t="shared" si="26"/>
        <v>90.2</v>
      </c>
      <c r="R377" s="242" t="str">
        <f t="shared" si="25"/>
        <v>NO</v>
      </c>
      <c r="S377" s="265" t="str">
        <f t="shared" si="24"/>
        <v>Inviable Sanitariamente</v>
      </c>
      <c r="T377" s="12"/>
    </row>
    <row r="378" spans="1:20" ht="32.1" customHeight="1">
      <c r="A378" s="354" t="s">
        <v>170</v>
      </c>
      <c r="B378" s="262" t="s">
        <v>2152</v>
      </c>
      <c r="C378" s="364" t="s">
        <v>2153</v>
      </c>
      <c r="D378" s="264">
        <v>75</v>
      </c>
      <c r="E378" s="348"/>
      <c r="F378" s="348"/>
      <c r="G378" s="348"/>
      <c r="H378" s="348"/>
      <c r="I378" s="348"/>
      <c r="J378" s="348">
        <v>65.599999999999994</v>
      </c>
      <c r="K378" s="348"/>
      <c r="L378" s="348"/>
      <c r="M378" s="348"/>
      <c r="N378" s="348"/>
      <c r="O378" s="348"/>
      <c r="P378" s="348"/>
      <c r="Q378" s="477">
        <f t="shared" si="26"/>
        <v>65.599999999999994</v>
      </c>
      <c r="R378" s="242" t="str">
        <f t="shared" si="25"/>
        <v>NO</v>
      </c>
      <c r="S378" s="265" t="str">
        <f t="shared" si="24"/>
        <v>Alto</v>
      </c>
      <c r="T378" s="12"/>
    </row>
    <row r="379" spans="1:20" ht="32.1" customHeight="1">
      <c r="A379" s="354" t="s">
        <v>170</v>
      </c>
      <c r="B379" s="262" t="s">
        <v>2154</v>
      </c>
      <c r="C379" s="364" t="s">
        <v>2155</v>
      </c>
      <c r="D379" s="264">
        <v>42</v>
      </c>
      <c r="E379" s="348"/>
      <c r="F379" s="348"/>
      <c r="G379" s="348"/>
      <c r="H379" s="348">
        <v>90.2</v>
      </c>
      <c r="I379" s="348"/>
      <c r="J379" s="348"/>
      <c r="K379" s="348"/>
      <c r="L379" s="348"/>
      <c r="M379" s="348"/>
      <c r="N379" s="348"/>
      <c r="O379" s="348"/>
      <c r="P379" s="348"/>
      <c r="Q379" s="477">
        <f t="shared" si="26"/>
        <v>90.2</v>
      </c>
      <c r="R379" s="242" t="str">
        <f t="shared" si="25"/>
        <v>NO</v>
      </c>
      <c r="S379" s="265" t="str">
        <f t="shared" si="24"/>
        <v>Inviable Sanitariamente</v>
      </c>
      <c r="T379" s="12"/>
    </row>
    <row r="380" spans="1:20" ht="32.1" customHeight="1">
      <c r="A380" s="354" t="s">
        <v>170</v>
      </c>
      <c r="B380" s="262" t="s">
        <v>2156</v>
      </c>
      <c r="C380" s="364" t="s">
        <v>2157</v>
      </c>
      <c r="D380" s="264">
        <v>149</v>
      </c>
      <c r="E380" s="348"/>
      <c r="F380" s="348"/>
      <c r="G380" s="348">
        <v>0</v>
      </c>
      <c r="H380" s="348"/>
      <c r="I380" s="348"/>
      <c r="J380" s="348"/>
      <c r="K380" s="348"/>
      <c r="L380" s="348"/>
      <c r="M380" s="348">
        <v>0</v>
      </c>
      <c r="N380" s="348"/>
      <c r="O380" s="348"/>
      <c r="P380" s="348"/>
      <c r="Q380" s="477">
        <f t="shared" si="26"/>
        <v>0</v>
      </c>
      <c r="R380" s="242" t="str">
        <f t="shared" si="25"/>
        <v>SI</v>
      </c>
      <c r="S380" s="265" t="str">
        <f t="shared" si="24"/>
        <v>Sin Riesgo</v>
      </c>
      <c r="T380" s="12"/>
    </row>
    <row r="381" spans="1:20" ht="32.1" customHeight="1">
      <c r="A381" s="354" t="s">
        <v>170</v>
      </c>
      <c r="B381" s="262" t="s">
        <v>2158</v>
      </c>
      <c r="C381" s="364" t="s">
        <v>2159</v>
      </c>
      <c r="D381" s="264">
        <v>155</v>
      </c>
      <c r="E381" s="348"/>
      <c r="F381" s="61"/>
      <c r="G381" s="348">
        <v>0</v>
      </c>
      <c r="H381" s="348"/>
      <c r="I381" s="348"/>
      <c r="J381" s="348"/>
      <c r="K381" s="348"/>
      <c r="L381" s="348"/>
      <c r="M381" s="348">
        <v>0</v>
      </c>
      <c r="N381" s="348"/>
      <c r="O381" s="348"/>
      <c r="P381" s="348"/>
      <c r="Q381" s="477">
        <f t="shared" si="26"/>
        <v>0</v>
      </c>
      <c r="R381" s="242" t="str">
        <f t="shared" si="25"/>
        <v>SI</v>
      </c>
      <c r="S381" s="265" t="str">
        <f t="shared" si="24"/>
        <v>Sin Riesgo</v>
      </c>
      <c r="T381" s="12"/>
    </row>
    <row r="382" spans="1:20" ht="32.1" customHeight="1">
      <c r="A382" s="354" t="s">
        <v>170</v>
      </c>
      <c r="B382" s="262" t="s">
        <v>2160</v>
      </c>
      <c r="C382" s="364" t="s">
        <v>2161</v>
      </c>
      <c r="D382" s="264">
        <v>105</v>
      </c>
      <c r="E382" s="348"/>
      <c r="F382" s="61"/>
      <c r="G382" s="348">
        <v>0</v>
      </c>
      <c r="H382" s="348"/>
      <c r="I382" s="348"/>
      <c r="J382" s="348"/>
      <c r="K382" s="348"/>
      <c r="L382" s="348"/>
      <c r="M382" s="348">
        <v>0</v>
      </c>
      <c r="N382" s="348"/>
      <c r="O382" s="348"/>
      <c r="P382" s="348"/>
      <c r="Q382" s="477">
        <f t="shared" si="26"/>
        <v>0</v>
      </c>
      <c r="R382" s="242" t="str">
        <f t="shared" si="25"/>
        <v>SI</v>
      </c>
      <c r="S382" s="265" t="str">
        <f t="shared" si="24"/>
        <v>Sin Riesgo</v>
      </c>
      <c r="T382" s="12"/>
    </row>
    <row r="383" spans="1:20" ht="32.1" customHeight="1">
      <c r="A383" s="354" t="s">
        <v>170</v>
      </c>
      <c r="B383" s="262" t="s">
        <v>41</v>
      </c>
      <c r="C383" s="364" t="s">
        <v>2162</v>
      </c>
      <c r="D383" s="264">
        <v>312</v>
      </c>
      <c r="E383" s="348"/>
      <c r="F383" s="61"/>
      <c r="G383" s="348">
        <v>0</v>
      </c>
      <c r="H383" s="348"/>
      <c r="I383" s="348"/>
      <c r="J383" s="348"/>
      <c r="K383" s="348"/>
      <c r="L383" s="348"/>
      <c r="M383" s="348">
        <v>0</v>
      </c>
      <c r="N383" s="348">
        <v>0</v>
      </c>
      <c r="O383" s="348"/>
      <c r="P383" s="348"/>
      <c r="Q383" s="477">
        <f t="shared" si="26"/>
        <v>0</v>
      </c>
      <c r="R383" s="242" t="str">
        <f t="shared" si="25"/>
        <v>SI</v>
      </c>
      <c r="S383" s="265" t="str">
        <f t="shared" si="24"/>
        <v>Sin Riesgo</v>
      </c>
      <c r="T383" s="12"/>
    </row>
    <row r="384" spans="1:20" ht="32.1" customHeight="1">
      <c r="A384" s="354" t="s">
        <v>170</v>
      </c>
      <c r="B384" s="262" t="s">
        <v>2163</v>
      </c>
      <c r="C384" s="364" t="s">
        <v>2164</v>
      </c>
      <c r="D384" s="264">
        <v>74</v>
      </c>
      <c r="E384" s="348"/>
      <c r="F384" s="61"/>
      <c r="G384" s="348">
        <v>0</v>
      </c>
      <c r="H384" s="348"/>
      <c r="I384" s="348"/>
      <c r="J384" s="348"/>
      <c r="K384" s="348"/>
      <c r="L384" s="348"/>
      <c r="M384" s="348">
        <v>0</v>
      </c>
      <c r="N384" s="348"/>
      <c r="O384" s="348"/>
      <c r="P384" s="348"/>
      <c r="Q384" s="477">
        <f t="shared" si="26"/>
        <v>0</v>
      </c>
      <c r="R384" s="242" t="str">
        <f t="shared" si="25"/>
        <v>SI</v>
      </c>
      <c r="S384" s="265" t="str">
        <f t="shared" si="24"/>
        <v>Sin Riesgo</v>
      </c>
      <c r="T384" s="12"/>
    </row>
    <row r="385" spans="1:20" ht="32.1" customHeight="1">
      <c r="A385" s="354" t="s">
        <v>170</v>
      </c>
      <c r="B385" s="262" t="s">
        <v>60</v>
      </c>
      <c r="C385" s="364" t="s">
        <v>2165</v>
      </c>
      <c r="D385" s="264">
        <v>239</v>
      </c>
      <c r="E385" s="348"/>
      <c r="F385" s="61"/>
      <c r="G385" s="348">
        <v>0</v>
      </c>
      <c r="H385" s="348"/>
      <c r="I385" s="348"/>
      <c r="J385" s="348"/>
      <c r="K385" s="348"/>
      <c r="L385" s="348"/>
      <c r="M385" s="348">
        <v>0</v>
      </c>
      <c r="N385" s="348"/>
      <c r="O385" s="348"/>
      <c r="P385" s="348"/>
      <c r="Q385" s="477">
        <f t="shared" si="26"/>
        <v>0</v>
      </c>
      <c r="R385" s="242" t="str">
        <f t="shared" si="25"/>
        <v>SI</v>
      </c>
      <c r="S385" s="265" t="str">
        <f t="shared" si="24"/>
        <v>Sin Riesgo</v>
      </c>
      <c r="T385" s="12"/>
    </row>
    <row r="386" spans="1:20" ht="32.1" customHeight="1">
      <c r="A386" s="354" t="s">
        <v>170</v>
      </c>
      <c r="B386" s="262" t="s">
        <v>2166</v>
      </c>
      <c r="C386" s="364" t="s">
        <v>2167</v>
      </c>
      <c r="D386" s="264">
        <v>140</v>
      </c>
      <c r="E386" s="348"/>
      <c r="F386" s="61"/>
      <c r="G386" s="348">
        <v>0</v>
      </c>
      <c r="H386" s="348"/>
      <c r="I386" s="348"/>
      <c r="J386" s="348"/>
      <c r="K386" s="348"/>
      <c r="L386" s="348"/>
      <c r="M386" s="348">
        <v>0</v>
      </c>
      <c r="N386" s="348"/>
      <c r="O386" s="348"/>
      <c r="P386" s="348"/>
      <c r="Q386" s="477">
        <f t="shared" si="26"/>
        <v>0</v>
      </c>
      <c r="R386" s="242" t="str">
        <f t="shared" si="25"/>
        <v>SI</v>
      </c>
      <c r="S386" s="265" t="str">
        <f t="shared" si="24"/>
        <v>Sin Riesgo</v>
      </c>
      <c r="T386" s="12"/>
    </row>
    <row r="387" spans="1:20" ht="32.1" customHeight="1">
      <c r="A387" s="354" t="s">
        <v>170</v>
      </c>
      <c r="B387" s="262" t="s">
        <v>2168</v>
      </c>
      <c r="C387" s="364" t="s">
        <v>2169</v>
      </c>
      <c r="D387" s="264">
        <v>20</v>
      </c>
      <c r="E387" s="348"/>
      <c r="F387" s="61"/>
      <c r="G387" s="348">
        <v>0</v>
      </c>
      <c r="H387" s="348"/>
      <c r="I387" s="348"/>
      <c r="J387" s="348"/>
      <c r="K387" s="348"/>
      <c r="L387" s="348"/>
      <c r="M387" s="348">
        <v>0</v>
      </c>
      <c r="N387" s="348">
        <v>0</v>
      </c>
      <c r="O387" s="348"/>
      <c r="P387" s="348"/>
      <c r="Q387" s="477">
        <f t="shared" si="26"/>
        <v>0</v>
      </c>
      <c r="R387" s="242" t="str">
        <f t="shared" si="25"/>
        <v>SI</v>
      </c>
      <c r="S387" s="265" t="str">
        <f t="shared" si="24"/>
        <v>Sin Riesgo</v>
      </c>
      <c r="T387" s="12"/>
    </row>
    <row r="388" spans="1:20" ht="32.1" customHeight="1">
      <c r="A388" s="354" t="s">
        <v>170</v>
      </c>
      <c r="B388" s="262" t="s">
        <v>2170</v>
      </c>
      <c r="C388" s="364" t="s">
        <v>2171</v>
      </c>
      <c r="D388" s="264">
        <v>49</v>
      </c>
      <c r="E388" s="348"/>
      <c r="F388" s="348"/>
      <c r="G388" s="348">
        <v>0</v>
      </c>
      <c r="H388" s="348"/>
      <c r="I388" s="348"/>
      <c r="J388" s="348"/>
      <c r="K388" s="348"/>
      <c r="L388" s="348"/>
      <c r="M388" s="348">
        <v>0</v>
      </c>
      <c r="N388" s="348"/>
      <c r="O388" s="348"/>
      <c r="P388" s="348"/>
      <c r="Q388" s="477">
        <f t="shared" si="26"/>
        <v>0</v>
      </c>
      <c r="R388" s="242" t="str">
        <f t="shared" si="25"/>
        <v>SI</v>
      </c>
      <c r="S388" s="265" t="str">
        <f t="shared" si="24"/>
        <v>Sin Riesgo</v>
      </c>
      <c r="T388" s="12"/>
    </row>
    <row r="389" spans="1:20" ht="32.1" customHeight="1">
      <c r="A389" s="463" t="s">
        <v>170</v>
      </c>
      <c r="B389" s="463" t="s">
        <v>2172</v>
      </c>
      <c r="C389" s="465" t="s">
        <v>2173</v>
      </c>
      <c r="D389" s="233">
        <v>62</v>
      </c>
      <c r="E389" s="281"/>
      <c r="F389" s="281">
        <v>65.599999999999994</v>
      </c>
      <c r="G389" s="281"/>
      <c r="H389" s="281"/>
      <c r="I389" s="281"/>
      <c r="J389" s="281"/>
      <c r="K389" s="281">
        <v>65.599999999999994</v>
      </c>
      <c r="L389" s="281"/>
      <c r="M389" s="281"/>
      <c r="N389" s="281"/>
      <c r="O389" s="281"/>
      <c r="P389" s="281"/>
      <c r="Q389" s="477">
        <f t="shared" si="26"/>
        <v>65.599999999999994</v>
      </c>
      <c r="R389" s="242" t="str">
        <f t="shared" si="25"/>
        <v>NO</v>
      </c>
      <c r="S389" s="265" t="str">
        <f t="shared" si="24"/>
        <v>Alto</v>
      </c>
      <c r="T389" s="12"/>
    </row>
    <row r="390" spans="1:20" ht="32.1" customHeight="1">
      <c r="A390" s="463" t="s">
        <v>170</v>
      </c>
      <c r="B390" s="463" t="s">
        <v>2174</v>
      </c>
      <c r="C390" s="465" t="s">
        <v>2175</v>
      </c>
      <c r="D390" s="264">
        <v>133</v>
      </c>
      <c r="E390" s="348"/>
      <c r="F390" s="348"/>
      <c r="G390" s="348">
        <v>0</v>
      </c>
      <c r="H390" s="348"/>
      <c r="I390" s="348"/>
      <c r="J390" s="348"/>
      <c r="K390" s="348"/>
      <c r="L390" s="348"/>
      <c r="M390" s="348">
        <v>0</v>
      </c>
      <c r="N390" s="348"/>
      <c r="O390" s="348"/>
      <c r="P390" s="348"/>
      <c r="Q390" s="477">
        <f t="shared" si="26"/>
        <v>0</v>
      </c>
      <c r="R390" s="242" t="str">
        <f t="shared" si="25"/>
        <v>SI</v>
      </c>
      <c r="S390" s="265" t="str">
        <f t="shared" si="24"/>
        <v>Sin Riesgo</v>
      </c>
      <c r="T390" s="12"/>
    </row>
    <row r="391" spans="1:20" ht="32.1" customHeight="1">
      <c r="A391" s="463" t="s">
        <v>170</v>
      </c>
      <c r="B391" s="463" t="s">
        <v>2176</v>
      </c>
      <c r="C391" s="467" t="s">
        <v>2177</v>
      </c>
      <c r="D391" s="264">
        <v>76</v>
      </c>
      <c r="E391" s="348"/>
      <c r="F391" s="348"/>
      <c r="G391" s="348">
        <v>0</v>
      </c>
      <c r="H391" s="348"/>
      <c r="I391" s="348"/>
      <c r="J391" s="348"/>
      <c r="K391" s="348"/>
      <c r="L391" s="348"/>
      <c r="M391" s="348">
        <v>0</v>
      </c>
      <c r="N391" s="348"/>
      <c r="O391" s="348"/>
      <c r="P391" s="348"/>
      <c r="Q391" s="477">
        <f t="shared" si="26"/>
        <v>0</v>
      </c>
      <c r="R391" s="242" t="str">
        <f t="shared" si="25"/>
        <v>SI</v>
      </c>
      <c r="S391" s="265" t="str">
        <f t="shared" si="24"/>
        <v>Sin Riesgo</v>
      </c>
      <c r="T391" s="12"/>
    </row>
    <row r="392" spans="1:20" ht="32.1" customHeight="1">
      <c r="A392" s="463" t="s">
        <v>170</v>
      </c>
      <c r="B392" s="463" t="s">
        <v>2178</v>
      </c>
      <c r="C392" s="467" t="s">
        <v>2179</v>
      </c>
      <c r="D392" s="233">
        <v>98</v>
      </c>
      <c r="E392" s="281"/>
      <c r="F392" s="281"/>
      <c r="G392" s="281">
        <v>65.599999999999994</v>
      </c>
      <c r="H392" s="281"/>
      <c r="I392" s="281"/>
      <c r="J392" s="281"/>
      <c r="K392" s="281"/>
      <c r="L392" s="281"/>
      <c r="M392" s="281"/>
      <c r="N392" s="281"/>
      <c r="O392" s="281"/>
      <c r="P392" s="281"/>
      <c r="Q392" s="477">
        <f t="shared" si="26"/>
        <v>65.599999999999994</v>
      </c>
      <c r="R392" s="242" t="str">
        <f t="shared" si="25"/>
        <v>NO</v>
      </c>
      <c r="S392" s="265" t="str">
        <f t="shared" si="24"/>
        <v>Alto</v>
      </c>
      <c r="T392" s="12"/>
    </row>
    <row r="393" spans="1:20" ht="32.1" customHeight="1">
      <c r="A393" s="354" t="s">
        <v>170</v>
      </c>
      <c r="B393" s="262" t="s">
        <v>2180</v>
      </c>
      <c r="C393" s="364" t="s">
        <v>2181</v>
      </c>
      <c r="D393" s="264">
        <v>139</v>
      </c>
      <c r="E393" s="348"/>
      <c r="F393" s="348">
        <v>24.6</v>
      </c>
      <c r="G393" s="348"/>
      <c r="H393" s="348"/>
      <c r="I393" s="348"/>
      <c r="J393" s="348"/>
      <c r="K393" s="348"/>
      <c r="L393" s="348"/>
      <c r="M393" s="348"/>
      <c r="N393" s="348"/>
      <c r="O393" s="348"/>
      <c r="P393" s="348">
        <v>90.2</v>
      </c>
      <c r="Q393" s="477">
        <f t="shared" si="26"/>
        <v>57.400000000000006</v>
      </c>
      <c r="R393" s="242" t="str">
        <f t="shared" si="25"/>
        <v>NO</v>
      </c>
      <c r="S393" s="265" t="str">
        <f t="shared" ref="S393:S461" si="27">IF(Q393&lt;5,"Sin Riesgo",IF(Q393 &lt;=14,"Bajo",IF(Q393&lt;=35,"Medio",IF(Q393&lt;=80,"Alto","Inviable Sanitariamente"))))</f>
        <v>Alto</v>
      </c>
      <c r="T393" s="12"/>
    </row>
    <row r="394" spans="1:20" ht="32.1" customHeight="1">
      <c r="A394" s="354" t="s">
        <v>170</v>
      </c>
      <c r="B394" s="559" t="s">
        <v>4171</v>
      </c>
      <c r="C394" s="354" t="s">
        <v>4170</v>
      </c>
      <c r="D394" s="264">
        <v>57</v>
      </c>
      <c r="E394" s="348"/>
      <c r="F394" s="348"/>
      <c r="G394" s="348"/>
      <c r="H394" s="348"/>
      <c r="I394" s="348"/>
      <c r="J394" s="348"/>
      <c r="K394" s="348"/>
      <c r="L394" s="348"/>
      <c r="M394" s="348">
        <v>0</v>
      </c>
      <c r="N394" s="348"/>
      <c r="O394" s="348"/>
      <c r="P394" s="348"/>
      <c r="Q394" s="482">
        <f t="shared" si="26"/>
        <v>0</v>
      </c>
      <c r="R394" s="242" t="str">
        <f t="shared" si="25"/>
        <v>SI</v>
      </c>
      <c r="S394" s="265" t="str">
        <f t="shared" si="24"/>
        <v>Sin Riesgo</v>
      </c>
      <c r="T394" s="12"/>
    </row>
    <row r="395" spans="1:20" ht="32.1" customHeight="1">
      <c r="A395" s="354" t="s">
        <v>3533</v>
      </c>
      <c r="B395" s="262" t="s">
        <v>19</v>
      </c>
      <c r="C395" s="364" t="s">
        <v>2182</v>
      </c>
      <c r="D395" s="264">
        <v>50</v>
      </c>
      <c r="E395" s="348"/>
      <c r="F395" s="348"/>
      <c r="G395" s="348"/>
      <c r="H395" s="348">
        <v>64</v>
      </c>
      <c r="I395" s="348"/>
      <c r="J395" s="348"/>
      <c r="K395" s="348"/>
      <c r="L395" s="348"/>
      <c r="M395" s="348"/>
      <c r="N395" s="348"/>
      <c r="O395" s="348"/>
      <c r="P395" s="348"/>
      <c r="Q395" s="477">
        <f t="shared" si="26"/>
        <v>64</v>
      </c>
      <c r="R395" s="242" t="str">
        <f t="shared" si="25"/>
        <v>NO</v>
      </c>
      <c r="S395" s="265" t="str">
        <f t="shared" si="27"/>
        <v>Alto</v>
      </c>
      <c r="T395" s="12"/>
    </row>
    <row r="396" spans="1:20" ht="32.1" customHeight="1">
      <c r="A396" s="354" t="s">
        <v>3533</v>
      </c>
      <c r="B396" s="262" t="s">
        <v>2183</v>
      </c>
      <c r="C396" s="364" t="s">
        <v>2184</v>
      </c>
      <c r="D396" s="264">
        <v>250</v>
      </c>
      <c r="E396" s="494"/>
      <c r="F396" s="494">
        <v>0</v>
      </c>
      <c r="G396" s="494">
        <v>0</v>
      </c>
      <c r="H396" s="494"/>
      <c r="I396" s="494"/>
      <c r="J396" s="494"/>
      <c r="K396" s="348"/>
      <c r="L396" s="348"/>
      <c r="M396" s="348"/>
      <c r="N396" s="348">
        <v>27</v>
      </c>
      <c r="O396" s="348">
        <v>0</v>
      </c>
      <c r="P396" s="348">
        <v>0</v>
      </c>
      <c r="Q396" s="477">
        <f t="shared" si="26"/>
        <v>5.4</v>
      </c>
      <c r="R396" s="242" t="str">
        <f t="shared" si="25"/>
        <v>NO</v>
      </c>
      <c r="S396" s="265" t="str">
        <f t="shared" si="27"/>
        <v>Bajo</v>
      </c>
      <c r="T396" s="12"/>
    </row>
    <row r="397" spans="1:20" ht="32.1" customHeight="1">
      <c r="A397" s="354" t="s">
        <v>3533</v>
      </c>
      <c r="B397" s="262" t="s">
        <v>2141</v>
      </c>
      <c r="C397" s="364" t="s">
        <v>2185</v>
      </c>
      <c r="D397" s="264">
        <v>108</v>
      </c>
      <c r="E397" s="348"/>
      <c r="F397" s="348"/>
      <c r="G397" s="348"/>
      <c r="H397" s="348"/>
      <c r="I397" s="348"/>
      <c r="J397" s="348">
        <v>62.9</v>
      </c>
      <c r="K397" s="348"/>
      <c r="L397" s="348"/>
      <c r="M397" s="348"/>
      <c r="N397" s="348"/>
      <c r="O397" s="348"/>
      <c r="P397" s="348"/>
      <c r="Q397" s="477">
        <f t="shared" si="26"/>
        <v>62.9</v>
      </c>
      <c r="R397" s="242" t="str">
        <f t="shared" si="25"/>
        <v>NO</v>
      </c>
      <c r="S397" s="265" t="str">
        <f t="shared" si="27"/>
        <v>Alto</v>
      </c>
      <c r="T397" s="12"/>
    </row>
    <row r="398" spans="1:20" ht="32.1" customHeight="1">
      <c r="A398" s="354" t="s">
        <v>3533</v>
      </c>
      <c r="B398" s="262" t="s">
        <v>2186</v>
      </c>
      <c r="C398" s="364" t="s">
        <v>2187</v>
      </c>
      <c r="D398" s="264">
        <v>288</v>
      </c>
      <c r="E398" s="348"/>
      <c r="F398" s="348"/>
      <c r="G398" s="348"/>
      <c r="H398" s="348">
        <v>64</v>
      </c>
      <c r="I398" s="348"/>
      <c r="J398" s="348"/>
      <c r="K398" s="348"/>
      <c r="L398" s="348"/>
      <c r="M398" s="348"/>
      <c r="N398" s="348">
        <v>71</v>
      </c>
      <c r="O398" s="348"/>
      <c r="P398" s="348"/>
      <c r="Q398" s="477">
        <f t="shared" si="26"/>
        <v>67.5</v>
      </c>
      <c r="R398" s="242" t="str">
        <f t="shared" si="25"/>
        <v>NO</v>
      </c>
      <c r="S398" s="265" t="str">
        <f t="shared" si="27"/>
        <v>Alto</v>
      </c>
      <c r="T398" s="12"/>
    </row>
    <row r="399" spans="1:20" ht="32.1" customHeight="1">
      <c r="A399" s="354" t="s">
        <v>3533</v>
      </c>
      <c r="B399" s="262" t="s">
        <v>2188</v>
      </c>
      <c r="C399" s="556" t="s">
        <v>4172</v>
      </c>
      <c r="D399" s="264">
        <v>72</v>
      </c>
      <c r="E399" s="500"/>
      <c r="F399" s="500"/>
      <c r="G399" s="500"/>
      <c r="H399" s="500"/>
      <c r="I399" s="500"/>
      <c r="J399" s="500"/>
      <c r="K399" s="500"/>
      <c r="L399" s="500"/>
      <c r="M399" s="502"/>
      <c r="N399" s="500">
        <v>63</v>
      </c>
      <c r="O399" s="500"/>
      <c r="P399" s="500"/>
      <c r="Q399" s="477">
        <f t="shared" si="26"/>
        <v>63</v>
      </c>
      <c r="R399" s="242" t="str">
        <f t="shared" si="25"/>
        <v>NO</v>
      </c>
      <c r="S399" s="265" t="str">
        <f t="shared" si="27"/>
        <v>Alto</v>
      </c>
      <c r="T399" s="12"/>
    </row>
    <row r="400" spans="1:20" ht="32.1" customHeight="1">
      <c r="A400" s="354" t="s">
        <v>3533</v>
      </c>
      <c r="B400" s="262" t="s">
        <v>1298</v>
      </c>
      <c r="C400" s="364" t="s">
        <v>2189</v>
      </c>
      <c r="D400" s="264">
        <v>34</v>
      </c>
      <c r="E400" s="348"/>
      <c r="F400" s="348"/>
      <c r="G400" s="348"/>
      <c r="H400" s="348"/>
      <c r="I400" s="348"/>
      <c r="J400" s="348">
        <v>71</v>
      </c>
      <c r="K400" s="348"/>
      <c r="L400" s="494"/>
      <c r="M400" s="348"/>
      <c r="N400" s="348"/>
      <c r="O400" s="348"/>
      <c r="P400" s="348"/>
      <c r="Q400" s="477">
        <f t="shared" si="26"/>
        <v>71</v>
      </c>
      <c r="R400" s="242" t="str">
        <f t="shared" si="25"/>
        <v>NO</v>
      </c>
      <c r="S400" s="265" t="str">
        <f t="shared" si="27"/>
        <v>Alto</v>
      </c>
      <c r="T400" s="12"/>
    </row>
    <row r="401" spans="1:20" ht="32.1" customHeight="1">
      <c r="A401" s="354" t="s">
        <v>3533</v>
      </c>
      <c r="B401" s="262" t="s">
        <v>2190</v>
      </c>
      <c r="C401" s="364" t="s">
        <v>2191</v>
      </c>
      <c r="D401" s="264">
        <v>40</v>
      </c>
      <c r="E401" s="348"/>
      <c r="F401" s="503"/>
      <c r="G401" s="503"/>
      <c r="H401" s="503"/>
      <c r="I401" s="503"/>
      <c r="J401" s="503"/>
      <c r="K401" s="503"/>
      <c r="L401" s="503"/>
      <c r="M401" s="504"/>
      <c r="N401" s="503"/>
      <c r="O401" s="503"/>
      <c r="P401" s="503">
        <v>64</v>
      </c>
      <c r="Q401" s="477">
        <f t="shared" si="26"/>
        <v>64</v>
      </c>
      <c r="R401" s="242" t="str">
        <f t="shared" si="25"/>
        <v>NO</v>
      </c>
      <c r="S401" s="265" t="str">
        <f t="shared" si="27"/>
        <v>Alto</v>
      </c>
      <c r="T401" s="12"/>
    </row>
    <row r="402" spans="1:20" ht="32.1" customHeight="1">
      <c r="A402" s="354" t="s">
        <v>3533</v>
      </c>
      <c r="B402" s="262" t="s">
        <v>2192</v>
      </c>
      <c r="C402" s="267" t="s">
        <v>2193</v>
      </c>
      <c r="D402" s="298">
        <v>17</v>
      </c>
      <c r="E402" s="505"/>
      <c r="F402" s="348"/>
      <c r="G402" s="348"/>
      <c r="H402" s="348">
        <v>62.9</v>
      </c>
      <c r="I402" s="348"/>
      <c r="J402" s="348"/>
      <c r="K402" s="348"/>
      <c r="L402" s="348"/>
      <c r="M402" s="348"/>
      <c r="N402" s="348"/>
      <c r="O402" s="348"/>
      <c r="P402" s="348"/>
      <c r="Q402" s="477">
        <f t="shared" si="26"/>
        <v>62.9</v>
      </c>
      <c r="R402" s="242" t="str">
        <f t="shared" si="25"/>
        <v>NO</v>
      </c>
      <c r="S402" s="265" t="str">
        <f t="shared" si="27"/>
        <v>Alto</v>
      </c>
      <c r="T402" s="12"/>
    </row>
    <row r="403" spans="1:20" ht="32.1" customHeight="1">
      <c r="A403" s="354" t="s">
        <v>3533</v>
      </c>
      <c r="B403" s="262" t="s">
        <v>2194</v>
      </c>
      <c r="C403" s="267" t="s">
        <v>2195</v>
      </c>
      <c r="D403" s="264">
        <v>21</v>
      </c>
      <c r="E403" s="506"/>
      <c r="F403" s="348"/>
      <c r="G403" s="348"/>
      <c r="H403" s="348"/>
      <c r="I403" s="348">
        <v>76.900000000000006</v>
      </c>
      <c r="J403" s="348"/>
      <c r="K403" s="348"/>
      <c r="L403" s="348"/>
      <c r="M403" s="348"/>
      <c r="N403" s="348"/>
      <c r="O403" s="348"/>
      <c r="P403" s="348">
        <v>97.4</v>
      </c>
      <c r="Q403" s="477">
        <f t="shared" si="26"/>
        <v>87.15</v>
      </c>
      <c r="R403" s="242" t="str">
        <f t="shared" si="25"/>
        <v>NO</v>
      </c>
      <c r="S403" s="265" t="str">
        <f t="shared" si="27"/>
        <v>Inviable Sanitariamente</v>
      </c>
      <c r="T403" s="12"/>
    </row>
    <row r="404" spans="1:20" ht="32.1" customHeight="1">
      <c r="A404" s="354" t="s">
        <v>3533</v>
      </c>
      <c r="B404" s="262" t="s">
        <v>2196</v>
      </c>
      <c r="C404" s="267" t="s">
        <v>2197</v>
      </c>
      <c r="D404" s="264">
        <v>65</v>
      </c>
      <c r="E404" s="348"/>
      <c r="F404" s="348"/>
      <c r="G404" s="348"/>
      <c r="H404" s="348"/>
      <c r="I404" s="348">
        <v>76.900000000000006</v>
      </c>
      <c r="J404" s="348"/>
      <c r="K404" s="348"/>
      <c r="L404" s="348"/>
      <c r="M404" s="348"/>
      <c r="N404" s="348"/>
      <c r="O404" s="348"/>
      <c r="P404" s="348"/>
      <c r="Q404" s="477">
        <f t="shared" si="26"/>
        <v>76.900000000000006</v>
      </c>
      <c r="R404" s="242" t="str">
        <f t="shared" si="25"/>
        <v>NO</v>
      </c>
      <c r="S404" s="265" t="str">
        <f t="shared" si="27"/>
        <v>Alto</v>
      </c>
      <c r="T404" s="12"/>
    </row>
    <row r="405" spans="1:20" ht="32.1" customHeight="1">
      <c r="A405" s="354" t="s">
        <v>3533</v>
      </c>
      <c r="B405" s="262" t="s">
        <v>2198</v>
      </c>
      <c r="C405" s="267" t="s">
        <v>2199</v>
      </c>
      <c r="D405" s="298">
        <v>182</v>
      </c>
      <c r="E405" s="348"/>
      <c r="F405" s="348">
        <v>0</v>
      </c>
      <c r="G405" s="348"/>
      <c r="H405" s="348"/>
      <c r="I405" s="348"/>
      <c r="J405" s="348"/>
      <c r="K405" s="348"/>
      <c r="L405" s="348"/>
      <c r="M405" s="348"/>
      <c r="N405" s="348"/>
      <c r="O405" s="348"/>
      <c r="P405" s="348"/>
      <c r="Q405" s="477">
        <f t="shared" si="26"/>
        <v>0</v>
      </c>
      <c r="R405" s="242" t="str">
        <f t="shared" si="25"/>
        <v>SI</v>
      </c>
      <c r="S405" s="265" t="str">
        <f t="shared" si="27"/>
        <v>Sin Riesgo</v>
      </c>
      <c r="T405" s="12"/>
    </row>
    <row r="406" spans="1:20" ht="32.1" customHeight="1">
      <c r="A406" s="354" t="s">
        <v>3533</v>
      </c>
      <c r="B406" s="262" t="s">
        <v>2200</v>
      </c>
      <c r="C406" s="267" t="s">
        <v>2201</v>
      </c>
      <c r="D406" s="264">
        <v>182</v>
      </c>
      <c r="E406" s="348"/>
      <c r="F406" s="348">
        <v>0</v>
      </c>
      <c r="G406" s="348"/>
      <c r="H406" s="348">
        <v>0</v>
      </c>
      <c r="I406" s="348"/>
      <c r="J406" s="348"/>
      <c r="K406" s="348"/>
      <c r="L406" s="348"/>
      <c r="M406" s="348"/>
      <c r="N406" s="348"/>
      <c r="O406" s="348"/>
      <c r="P406" s="348"/>
      <c r="Q406" s="477">
        <f t="shared" si="26"/>
        <v>0</v>
      </c>
      <c r="R406" s="242" t="str">
        <f t="shared" si="25"/>
        <v>SI</v>
      </c>
      <c r="S406" s="265" t="str">
        <f t="shared" si="27"/>
        <v>Sin Riesgo</v>
      </c>
      <c r="T406" s="12"/>
    </row>
    <row r="407" spans="1:20" ht="32.1" customHeight="1">
      <c r="A407" s="354" t="s">
        <v>3533</v>
      </c>
      <c r="B407" s="262" t="s">
        <v>964</v>
      </c>
      <c r="C407" s="266" t="s">
        <v>2202</v>
      </c>
      <c r="D407" s="264">
        <v>182</v>
      </c>
      <c r="E407" s="348"/>
      <c r="F407" s="348">
        <v>0</v>
      </c>
      <c r="G407" s="348"/>
      <c r="H407" s="348"/>
      <c r="I407" s="348"/>
      <c r="J407" s="348"/>
      <c r="K407" s="348"/>
      <c r="L407" s="348"/>
      <c r="M407" s="348"/>
      <c r="N407" s="348"/>
      <c r="O407" s="348"/>
      <c r="P407" s="348"/>
      <c r="Q407" s="477">
        <f t="shared" si="26"/>
        <v>0</v>
      </c>
      <c r="R407" s="242" t="str">
        <f t="shared" si="25"/>
        <v>SI</v>
      </c>
      <c r="S407" s="265" t="str">
        <f t="shared" si="27"/>
        <v>Sin Riesgo</v>
      </c>
      <c r="T407" s="12"/>
    </row>
    <row r="408" spans="1:20" ht="32.1" customHeight="1">
      <c r="A408" s="354" t="s">
        <v>3533</v>
      </c>
      <c r="B408" s="262" t="s">
        <v>2203</v>
      </c>
      <c r="C408" s="267" t="s">
        <v>2204</v>
      </c>
      <c r="D408" s="298">
        <v>350</v>
      </c>
      <c r="E408" s="348"/>
      <c r="F408" s="348">
        <v>64</v>
      </c>
      <c r="G408" s="348"/>
      <c r="H408" s="348"/>
      <c r="I408" s="348"/>
      <c r="J408" s="348"/>
      <c r="K408" s="348"/>
      <c r="L408" s="348"/>
      <c r="M408" s="348"/>
      <c r="N408" s="348"/>
      <c r="O408" s="348"/>
      <c r="P408" s="348"/>
      <c r="Q408" s="477">
        <f t="shared" si="26"/>
        <v>64</v>
      </c>
      <c r="R408" s="242" t="str">
        <f t="shared" si="25"/>
        <v>NO</v>
      </c>
      <c r="S408" s="265" t="str">
        <f t="shared" si="27"/>
        <v>Alto</v>
      </c>
      <c r="T408" s="12"/>
    </row>
    <row r="409" spans="1:20" ht="32.1" customHeight="1">
      <c r="A409" s="354" t="s">
        <v>3533</v>
      </c>
      <c r="B409" s="262" t="s">
        <v>2205</v>
      </c>
      <c r="C409" s="266" t="s">
        <v>2205</v>
      </c>
      <c r="D409" s="264">
        <v>350</v>
      </c>
      <c r="E409" s="348"/>
      <c r="F409" s="348"/>
      <c r="G409" s="348">
        <v>36.1</v>
      </c>
      <c r="H409" s="348"/>
      <c r="I409" s="348"/>
      <c r="J409" s="348"/>
      <c r="K409" s="348"/>
      <c r="L409" s="348"/>
      <c r="M409" s="348"/>
      <c r="N409" s="348"/>
      <c r="O409" s="348"/>
      <c r="P409" s="348"/>
      <c r="Q409" s="477">
        <f t="shared" si="26"/>
        <v>36.1</v>
      </c>
      <c r="R409" s="242" t="str">
        <f t="shared" si="25"/>
        <v>NO</v>
      </c>
      <c r="S409" s="265" t="str">
        <f t="shared" si="27"/>
        <v>Alto</v>
      </c>
      <c r="T409" s="12"/>
    </row>
    <row r="410" spans="1:20" ht="32.1" customHeight="1">
      <c r="A410" s="354" t="s">
        <v>3533</v>
      </c>
      <c r="B410" s="262" t="s">
        <v>2206</v>
      </c>
      <c r="C410" s="266" t="s">
        <v>2207</v>
      </c>
      <c r="D410" s="264">
        <v>48</v>
      </c>
      <c r="E410" s="348"/>
      <c r="F410" s="348"/>
      <c r="G410" s="348"/>
      <c r="H410" s="348"/>
      <c r="I410" s="348"/>
      <c r="J410" s="348"/>
      <c r="K410" s="348"/>
      <c r="L410" s="348"/>
      <c r="M410" s="348">
        <v>84.2</v>
      </c>
      <c r="N410" s="348"/>
      <c r="O410" s="348"/>
      <c r="P410" s="348"/>
      <c r="Q410" s="477">
        <f t="shared" si="26"/>
        <v>84.2</v>
      </c>
      <c r="R410" s="242" t="str">
        <f t="shared" si="25"/>
        <v>NO</v>
      </c>
      <c r="S410" s="265" t="str">
        <f t="shared" si="27"/>
        <v>Inviable Sanitariamente</v>
      </c>
      <c r="T410" s="12"/>
    </row>
    <row r="411" spans="1:20" ht="32.1" customHeight="1">
      <c r="A411" s="354" t="s">
        <v>3533</v>
      </c>
      <c r="B411" s="262" t="s">
        <v>93</v>
      </c>
      <c r="C411" s="267" t="s">
        <v>2208</v>
      </c>
      <c r="D411" s="264">
        <v>180</v>
      </c>
      <c r="E411" s="348"/>
      <c r="F411" s="348"/>
      <c r="G411" s="348"/>
      <c r="H411" s="348"/>
      <c r="I411" s="348"/>
      <c r="J411" s="348"/>
      <c r="K411" s="348"/>
      <c r="L411" s="348"/>
      <c r="M411" s="348"/>
      <c r="N411" s="348">
        <v>84.2</v>
      </c>
      <c r="O411" s="348"/>
      <c r="P411" s="348"/>
      <c r="Q411" s="477">
        <f t="shared" si="26"/>
        <v>84.2</v>
      </c>
      <c r="R411" s="242" t="str">
        <f t="shared" si="25"/>
        <v>NO</v>
      </c>
      <c r="S411" s="265" t="str">
        <f t="shared" si="27"/>
        <v>Inviable Sanitariamente</v>
      </c>
      <c r="T411" s="12"/>
    </row>
    <row r="412" spans="1:20" ht="32.1" customHeight="1">
      <c r="A412" s="354" t="s">
        <v>3533</v>
      </c>
      <c r="B412" s="262" t="s">
        <v>767</v>
      </c>
      <c r="C412" s="266" t="s">
        <v>2209</v>
      </c>
      <c r="D412" s="264">
        <v>350</v>
      </c>
      <c r="E412" s="507"/>
      <c r="F412" s="494"/>
      <c r="G412" s="508">
        <v>36.1</v>
      </c>
      <c r="H412" s="508"/>
      <c r="I412" s="508"/>
      <c r="J412" s="508"/>
      <c r="K412" s="508"/>
      <c r="L412" s="508"/>
      <c r="M412" s="508"/>
      <c r="N412" s="508"/>
      <c r="O412" s="508"/>
      <c r="P412" s="509"/>
      <c r="Q412" s="477">
        <f t="shared" si="26"/>
        <v>36.1</v>
      </c>
      <c r="R412" s="242" t="str">
        <f t="shared" si="25"/>
        <v>NO</v>
      </c>
      <c r="S412" s="265" t="str">
        <f t="shared" si="27"/>
        <v>Alto</v>
      </c>
      <c r="T412" s="12"/>
    </row>
    <row r="413" spans="1:20" ht="32.1" customHeight="1">
      <c r="A413" s="354" t="s">
        <v>3533</v>
      </c>
      <c r="B413" s="262" t="s">
        <v>1191</v>
      </c>
      <c r="C413" s="267" t="s">
        <v>2210</v>
      </c>
      <c r="D413" s="264">
        <v>74</v>
      </c>
      <c r="E413" s="510"/>
      <c r="F413" s="504">
        <v>62.9</v>
      </c>
      <c r="G413" s="511"/>
      <c r="H413" s="511"/>
      <c r="I413" s="511"/>
      <c r="J413" s="511"/>
      <c r="K413" s="511">
        <v>69.2</v>
      </c>
      <c r="L413" s="511"/>
      <c r="M413" s="511"/>
      <c r="N413" s="511"/>
      <c r="O413" s="511" t="s">
        <v>1454</v>
      </c>
      <c r="P413" s="512"/>
      <c r="Q413" s="477">
        <f t="shared" si="26"/>
        <v>66.05</v>
      </c>
      <c r="R413" s="242" t="str">
        <f t="shared" si="25"/>
        <v>NO</v>
      </c>
      <c r="S413" s="265" t="str">
        <f t="shared" si="27"/>
        <v>Alto</v>
      </c>
      <c r="T413" s="12"/>
    </row>
    <row r="414" spans="1:20" ht="32.1" customHeight="1">
      <c r="A414" s="354" t="s">
        <v>3533</v>
      </c>
      <c r="B414" s="262" t="s">
        <v>2211</v>
      </c>
      <c r="C414" s="267" t="s">
        <v>2212</v>
      </c>
      <c r="D414" s="264">
        <v>114</v>
      </c>
      <c r="E414" s="348"/>
      <c r="F414" s="348"/>
      <c r="G414" s="348"/>
      <c r="H414" s="348"/>
      <c r="I414" s="348"/>
      <c r="J414" s="348">
        <v>76.900000000000006</v>
      </c>
      <c r="K414" s="348"/>
      <c r="L414" s="348"/>
      <c r="M414" s="348"/>
      <c r="N414" s="348"/>
      <c r="O414" s="348"/>
      <c r="P414" s="348"/>
      <c r="Q414" s="477">
        <f t="shared" si="26"/>
        <v>76.900000000000006</v>
      </c>
      <c r="R414" s="242" t="str">
        <f t="shared" si="25"/>
        <v>NO</v>
      </c>
      <c r="S414" s="265" t="str">
        <f t="shared" si="27"/>
        <v>Alto</v>
      </c>
      <c r="T414" s="12"/>
    </row>
    <row r="415" spans="1:20" ht="32.1" customHeight="1">
      <c r="A415" s="354" t="s">
        <v>3533</v>
      </c>
      <c r="B415" s="262" t="s">
        <v>2213</v>
      </c>
      <c r="C415" s="266" t="s">
        <v>2214</v>
      </c>
      <c r="D415" s="264">
        <v>114</v>
      </c>
      <c r="E415" s="348"/>
      <c r="F415" s="348"/>
      <c r="G415" s="348"/>
      <c r="H415" s="348">
        <v>42</v>
      </c>
      <c r="I415" s="348"/>
      <c r="J415" s="348"/>
      <c r="K415" s="348"/>
      <c r="L415" s="348"/>
      <c r="M415" s="348"/>
      <c r="N415" s="348"/>
      <c r="O415" s="348"/>
      <c r="P415" s="348"/>
      <c r="Q415" s="477">
        <f t="shared" si="26"/>
        <v>42</v>
      </c>
      <c r="R415" s="242" t="str">
        <f t="shared" si="25"/>
        <v>NO</v>
      </c>
      <c r="S415" s="265" t="str">
        <f t="shared" si="27"/>
        <v>Alto</v>
      </c>
      <c r="T415" s="12"/>
    </row>
    <row r="416" spans="1:20" ht="32.1" customHeight="1">
      <c r="A416" s="354" t="s">
        <v>3533</v>
      </c>
      <c r="B416" s="262" t="s">
        <v>527</v>
      </c>
      <c r="C416" s="266" t="s">
        <v>2215</v>
      </c>
      <c r="D416" s="264">
        <v>114</v>
      </c>
      <c r="E416" s="348"/>
      <c r="F416" s="348"/>
      <c r="G416" s="348"/>
      <c r="H416" s="348">
        <v>42</v>
      </c>
      <c r="I416" s="348"/>
      <c r="J416" s="348"/>
      <c r="K416" s="348"/>
      <c r="L416" s="348"/>
      <c r="M416" s="348">
        <v>70.790000000000006</v>
      </c>
      <c r="N416" s="348"/>
      <c r="O416" s="348"/>
      <c r="P416" s="348"/>
      <c r="Q416" s="477">
        <f t="shared" si="26"/>
        <v>56.395000000000003</v>
      </c>
      <c r="R416" s="242" t="str">
        <f t="shared" si="25"/>
        <v>NO</v>
      </c>
      <c r="S416" s="265" t="str">
        <f t="shared" si="27"/>
        <v>Alto</v>
      </c>
      <c r="T416" s="12"/>
    </row>
    <row r="417" spans="1:20" ht="32.1" customHeight="1">
      <c r="A417" s="354" t="s">
        <v>3533</v>
      </c>
      <c r="B417" s="259" t="s">
        <v>2216</v>
      </c>
      <c r="C417" s="267" t="s">
        <v>2217</v>
      </c>
      <c r="D417" s="264">
        <v>26</v>
      </c>
      <c r="E417" s="348"/>
      <c r="F417" s="348">
        <v>97</v>
      </c>
      <c r="G417" s="348"/>
      <c r="H417" s="348"/>
      <c r="I417" s="348"/>
      <c r="J417" s="348"/>
      <c r="K417" s="348"/>
      <c r="L417" s="348"/>
      <c r="M417" s="348"/>
      <c r="N417" s="348"/>
      <c r="O417" s="348"/>
      <c r="P417" s="348"/>
      <c r="Q417" s="477">
        <f t="shared" si="26"/>
        <v>97</v>
      </c>
      <c r="R417" s="242" t="str">
        <f t="shared" si="25"/>
        <v>NO</v>
      </c>
      <c r="S417" s="265" t="str">
        <f t="shared" si="27"/>
        <v>Inviable Sanitariamente</v>
      </c>
      <c r="T417" s="12"/>
    </row>
    <row r="418" spans="1:20" ht="32.1" customHeight="1">
      <c r="A418" s="354" t="s">
        <v>3533</v>
      </c>
      <c r="B418" s="262" t="s">
        <v>2</v>
      </c>
      <c r="C418" s="266" t="s">
        <v>2218</v>
      </c>
      <c r="D418" s="264">
        <v>37</v>
      </c>
      <c r="E418" s="348"/>
      <c r="F418" s="348"/>
      <c r="G418" s="348"/>
      <c r="H418" s="348"/>
      <c r="I418" s="348"/>
      <c r="J418" s="348"/>
      <c r="K418" s="348">
        <v>76.900000000000006</v>
      </c>
      <c r="L418" s="348"/>
      <c r="M418" s="348"/>
      <c r="N418" s="348"/>
      <c r="O418" s="348"/>
      <c r="P418" s="348">
        <v>64</v>
      </c>
      <c r="Q418" s="477">
        <f t="shared" si="26"/>
        <v>70.45</v>
      </c>
      <c r="R418" s="242" t="str">
        <f t="shared" si="25"/>
        <v>NO</v>
      </c>
      <c r="S418" s="265" t="str">
        <f t="shared" si="27"/>
        <v>Alto</v>
      </c>
      <c r="T418" s="12"/>
    </row>
    <row r="419" spans="1:20" ht="32.1" customHeight="1">
      <c r="A419" s="354" t="s">
        <v>3533</v>
      </c>
      <c r="B419" s="262" t="s">
        <v>1</v>
      </c>
      <c r="C419" s="267" t="s">
        <v>2219</v>
      </c>
      <c r="D419" s="264">
        <v>69</v>
      </c>
      <c r="E419" s="348"/>
      <c r="F419" s="348"/>
      <c r="G419" s="348"/>
      <c r="H419" s="348"/>
      <c r="I419" s="348"/>
      <c r="J419" s="348"/>
      <c r="K419" s="348"/>
      <c r="L419" s="348"/>
      <c r="M419" s="348">
        <v>84.2</v>
      </c>
      <c r="N419" s="348"/>
      <c r="O419" s="348"/>
      <c r="P419" s="348"/>
      <c r="Q419" s="477">
        <f t="shared" si="26"/>
        <v>84.2</v>
      </c>
      <c r="R419" s="242" t="str">
        <f t="shared" si="25"/>
        <v>NO</v>
      </c>
      <c r="S419" s="265" t="str">
        <f t="shared" si="27"/>
        <v>Inviable Sanitariamente</v>
      </c>
      <c r="T419" s="12"/>
    </row>
    <row r="420" spans="1:20" ht="32.1" customHeight="1">
      <c r="A420" s="354" t="s">
        <v>3533</v>
      </c>
      <c r="B420" s="262" t="s">
        <v>1697</v>
      </c>
      <c r="C420" s="266" t="s">
        <v>2220</v>
      </c>
      <c r="D420" s="264">
        <v>19</v>
      </c>
      <c r="E420" s="348"/>
      <c r="F420" s="348"/>
      <c r="G420" s="348"/>
      <c r="H420" s="348"/>
      <c r="I420" s="348">
        <v>76.900000000000006</v>
      </c>
      <c r="J420" s="348"/>
      <c r="K420" s="348"/>
      <c r="L420" s="348"/>
      <c r="M420" s="348"/>
      <c r="N420" s="348"/>
      <c r="O420" s="348">
        <v>64</v>
      </c>
      <c r="P420" s="348"/>
      <c r="Q420" s="477">
        <f t="shared" si="26"/>
        <v>70.45</v>
      </c>
      <c r="R420" s="242" t="str">
        <f t="shared" si="25"/>
        <v>NO</v>
      </c>
      <c r="S420" s="265" t="str">
        <f t="shared" si="27"/>
        <v>Alto</v>
      </c>
      <c r="T420" s="12"/>
    </row>
    <row r="421" spans="1:20" ht="32.1" customHeight="1">
      <c r="A421" s="354" t="s">
        <v>3533</v>
      </c>
      <c r="B421" s="262" t="s">
        <v>2221</v>
      </c>
      <c r="C421" s="266" t="s">
        <v>2222</v>
      </c>
      <c r="D421" s="264">
        <v>42</v>
      </c>
      <c r="E421" s="348">
        <v>96.38</v>
      </c>
      <c r="F421" s="348"/>
      <c r="G421" s="348"/>
      <c r="H421" s="348"/>
      <c r="I421" s="348"/>
      <c r="J421" s="348"/>
      <c r="K421" s="348"/>
      <c r="L421" s="348"/>
      <c r="M421" s="348"/>
      <c r="N421" s="348"/>
      <c r="O421" s="348"/>
      <c r="P421" s="348"/>
      <c r="Q421" s="477">
        <f t="shared" si="26"/>
        <v>96.38</v>
      </c>
      <c r="R421" s="242" t="str">
        <f t="shared" si="25"/>
        <v>NO</v>
      </c>
      <c r="S421" s="265" t="str">
        <f t="shared" si="27"/>
        <v>Inviable Sanitariamente</v>
      </c>
      <c r="T421" s="12"/>
    </row>
    <row r="422" spans="1:20" ht="32.1" customHeight="1">
      <c r="A422" s="354" t="s">
        <v>3533</v>
      </c>
      <c r="B422" s="262" t="s">
        <v>2223</v>
      </c>
      <c r="C422" s="266" t="s">
        <v>2224</v>
      </c>
      <c r="D422" s="264">
        <v>50</v>
      </c>
      <c r="E422" s="348"/>
      <c r="F422" s="348">
        <v>64</v>
      </c>
      <c r="G422" s="348"/>
      <c r="H422" s="348"/>
      <c r="I422" s="348"/>
      <c r="J422" s="348"/>
      <c r="K422" s="348"/>
      <c r="L422" s="348"/>
      <c r="M422" s="348"/>
      <c r="N422" s="348"/>
      <c r="O422" s="348"/>
      <c r="P422" s="348"/>
      <c r="Q422" s="477">
        <f t="shared" si="26"/>
        <v>64</v>
      </c>
      <c r="R422" s="242" t="str">
        <f t="shared" si="25"/>
        <v>NO</v>
      </c>
      <c r="S422" s="265" t="str">
        <f t="shared" si="27"/>
        <v>Alto</v>
      </c>
      <c r="T422" s="12"/>
    </row>
    <row r="423" spans="1:20" ht="32.1" customHeight="1">
      <c r="A423" s="463" t="s">
        <v>3533</v>
      </c>
      <c r="B423" s="463" t="s">
        <v>2</v>
      </c>
      <c r="C423" s="467" t="s">
        <v>356</v>
      </c>
      <c r="D423" s="233">
        <v>37</v>
      </c>
      <c r="E423" s="281"/>
      <c r="F423" s="281"/>
      <c r="G423" s="281"/>
      <c r="H423" s="281"/>
      <c r="I423" s="281"/>
      <c r="J423" s="281"/>
      <c r="K423" s="281">
        <v>76.92</v>
      </c>
      <c r="L423" s="281"/>
      <c r="M423" s="281"/>
      <c r="N423" s="281"/>
      <c r="O423" s="281"/>
      <c r="P423" s="281"/>
      <c r="Q423" s="477">
        <f t="shared" si="26"/>
        <v>76.92</v>
      </c>
      <c r="R423" s="242" t="str">
        <f t="shared" si="25"/>
        <v>NO</v>
      </c>
      <c r="S423" s="265" t="str">
        <f t="shared" si="27"/>
        <v>Alto</v>
      </c>
      <c r="T423" s="12"/>
    </row>
    <row r="424" spans="1:20" ht="32.1" customHeight="1">
      <c r="A424" s="354" t="s">
        <v>3533</v>
      </c>
      <c r="B424" s="262" t="s">
        <v>2225</v>
      </c>
      <c r="C424" s="266" t="s">
        <v>2226</v>
      </c>
      <c r="D424" s="264">
        <v>40</v>
      </c>
      <c r="E424" s="348"/>
      <c r="F424" s="348"/>
      <c r="G424" s="348"/>
      <c r="H424" s="348">
        <v>96.3</v>
      </c>
      <c r="I424" s="348"/>
      <c r="J424" s="348">
        <v>62.9</v>
      </c>
      <c r="K424" s="348"/>
      <c r="L424" s="348"/>
      <c r="M424" s="348"/>
      <c r="N424" s="348"/>
      <c r="O424" s="348"/>
      <c r="P424" s="348"/>
      <c r="Q424" s="477">
        <f t="shared" si="26"/>
        <v>79.599999999999994</v>
      </c>
      <c r="R424" s="242" t="str">
        <f t="shared" si="25"/>
        <v>NO</v>
      </c>
      <c r="S424" s="265" t="str">
        <f t="shared" si="27"/>
        <v>Alto</v>
      </c>
      <c r="T424" s="12"/>
    </row>
    <row r="425" spans="1:20" ht="32.1" customHeight="1">
      <c r="A425" s="354" t="s">
        <v>3533</v>
      </c>
      <c r="B425" s="262" t="s">
        <v>2227</v>
      </c>
      <c r="C425" s="266" t="s">
        <v>2228</v>
      </c>
      <c r="D425" s="264">
        <v>54</v>
      </c>
      <c r="E425" s="348"/>
      <c r="F425" s="348"/>
      <c r="G425" s="348"/>
      <c r="H425" s="348"/>
      <c r="I425" s="348"/>
      <c r="J425" s="348"/>
      <c r="K425" s="348"/>
      <c r="L425" s="348"/>
      <c r="M425" s="348"/>
      <c r="N425" s="348"/>
      <c r="O425" s="348"/>
      <c r="P425" s="348">
        <v>64</v>
      </c>
      <c r="Q425" s="477">
        <f t="shared" si="26"/>
        <v>64</v>
      </c>
      <c r="R425" s="242" t="str">
        <f t="shared" si="25"/>
        <v>NO</v>
      </c>
      <c r="S425" s="265" t="str">
        <f t="shared" si="27"/>
        <v>Alto</v>
      </c>
      <c r="T425" s="12"/>
    </row>
    <row r="426" spans="1:20" ht="32.1" customHeight="1">
      <c r="A426" s="354" t="s">
        <v>3533</v>
      </c>
      <c r="B426" s="262" t="s">
        <v>2229</v>
      </c>
      <c r="C426" s="266" t="s">
        <v>2230</v>
      </c>
      <c r="D426" s="264">
        <v>72</v>
      </c>
      <c r="E426" s="348"/>
      <c r="F426" s="348">
        <v>96.3</v>
      </c>
      <c r="G426" s="348"/>
      <c r="H426" s="348"/>
      <c r="I426" s="348"/>
      <c r="J426" s="348"/>
      <c r="K426" s="348"/>
      <c r="L426" s="348"/>
      <c r="M426" s="348"/>
      <c r="N426" s="348"/>
      <c r="O426" s="348"/>
      <c r="P426" s="348"/>
      <c r="Q426" s="477">
        <f t="shared" si="26"/>
        <v>96.3</v>
      </c>
      <c r="R426" s="242" t="str">
        <f t="shared" ref="R426:R489" si="28">IF(Q426&lt;5,"SI","NO")</f>
        <v>NO</v>
      </c>
      <c r="S426" s="265" t="str">
        <f t="shared" si="27"/>
        <v>Inviable Sanitariamente</v>
      </c>
      <c r="T426" s="12"/>
    </row>
    <row r="427" spans="1:20" ht="32.1" customHeight="1">
      <c r="A427" s="354" t="s">
        <v>3533</v>
      </c>
      <c r="B427" s="262" t="s">
        <v>2231</v>
      </c>
      <c r="C427" s="266" t="s">
        <v>2232</v>
      </c>
      <c r="D427" s="264">
        <v>40</v>
      </c>
      <c r="E427" s="348"/>
      <c r="F427" s="348"/>
      <c r="G427" s="348"/>
      <c r="H427" s="348"/>
      <c r="I427" s="348"/>
      <c r="J427" s="348">
        <v>83.9</v>
      </c>
      <c r="K427" s="348"/>
      <c r="L427" s="348"/>
      <c r="M427" s="348"/>
      <c r="N427" s="348"/>
      <c r="O427" s="348"/>
      <c r="P427" s="348"/>
      <c r="Q427" s="477">
        <f t="shared" ref="Q427:Q490" si="29">AVERAGE(E427:P427)</f>
        <v>83.9</v>
      </c>
      <c r="R427" s="242" t="str">
        <f t="shared" si="28"/>
        <v>NO</v>
      </c>
      <c r="S427" s="265" t="str">
        <f t="shared" si="27"/>
        <v>Inviable Sanitariamente</v>
      </c>
      <c r="T427" s="12"/>
    </row>
    <row r="428" spans="1:20" ht="32.1" customHeight="1">
      <c r="A428" s="354" t="s">
        <v>3533</v>
      </c>
      <c r="B428" s="262" t="s">
        <v>4173</v>
      </c>
      <c r="C428" s="266" t="s">
        <v>4174</v>
      </c>
      <c r="D428" s="264">
        <v>66</v>
      </c>
      <c r="E428" s="348"/>
      <c r="F428" s="348">
        <v>64</v>
      </c>
      <c r="G428" s="348"/>
      <c r="H428" s="348"/>
      <c r="I428" s="348"/>
      <c r="J428" s="348"/>
      <c r="K428" s="348"/>
      <c r="L428" s="348"/>
      <c r="M428" s="348"/>
      <c r="N428" s="348"/>
      <c r="O428" s="348"/>
      <c r="P428" s="348"/>
      <c r="Q428" s="477">
        <f t="shared" si="29"/>
        <v>64</v>
      </c>
      <c r="R428" s="242" t="str">
        <f t="shared" si="28"/>
        <v>NO</v>
      </c>
      <c r="S428" s="265" t="str">
        <f t="shared" si="27"/>
        <v>Alto</v>
      </c>
      <c r="T428" s="12"/>
    </row>
    <row r="429" spans="1:20" ht="32.1" customHeight="1">
      <c r="A429" s="354" t="s">
        <v>3533</v>
      </c>
      <c r="B429" s="262" t="s">
        <v>2227</v>
      </c>
      <c r="C429" s="266" t="s">
        <v>4175</v>
      </c>
      <c r="D429" s="264">
        <v>60</v>
      </c>
      <c r="E429" s="348"/>
      <c r="F429" s="348"/>
      <c r="G429" s="348"/>
      <c r="H429" s="348"/>
      <c r="I429" s="348"/>
      <c r="J429" s="348"/>
      <c r="K429" s="348"/>
      <c r="L429" s="348">
        <v>84.2</v>
      </c>
      <c r="M429" s="348"/>
      <c r="N429" s="348"/>
      <c r="O429" s="348"/>
      <c r="P429" s="348"/>
      <c r="Q429" s="477">
        <f t="shared" si="29"/>
        <v>84.2</v>
      </c>
      <c r="R429" s="242" t="str">
        <f t="shared" si="28"/>
        <v>NO</v>
      </c>
      <c r="S429" s="265" t="str">
        <f t="shared" si="27"/>
        <v>Inviable Sanitariamente</v>
      </c>
      <c r="T429" s="12"/>
    </row>
    <row r="430" spans="1:20" ht="32.1" customHeight="1">
      <c r="A430" s="354" t="s">
        <v>3533</v>
      </c>
      <c r="B430" s="262" t="s">
        <v>4176</v>
      </c>
      <c r="C430" s="266" t="s">
        <v>4177</v>
      </c>
      <c r="D430" s="264">
        <v>60</v>
      </c>
      <c r="E430" s="348"/>
      <c r="F430" s="348"/>
      <c r="G430" s="348"/>
      <c r="H430" s="348">
        <v>64</v>
      </c>
      <c r="I430" s="348"/>
      <c r="J430" s="348"/>
      <c r="K430" s="348"/>
      <c r="L430" s="348"/>
      <c r="M430" s="348"/>
      <c r="N430" s="348"/>
      <c r="O430" s="348"/>
      <c r="P430" s="348"/>
      <c r="Q430" s="477">
        <f t="shared" si="29"/>
        <v>64</v>
      </c>
      <c r="R430" s="242" t="str">
        <f t="shared" si="28"/>
        <v>NO</v>
      </c>
      <c r="S430" s="265" t="str">
        <f t="shared" si="27"/>
        <v>Alto</v>
      </c>
      <c r="T430" s="12"/>
    </row>
    <row r="431" spans="1:20" ht="32.1" customHeight="1">
      <c r="A431" s="354" t="s">
        <v>172</v>
      </c>
      <c r="B431" s="262" t="s">
        <v>2233</v>
      </c>
      <c r="C431" s="364" t="s">
        <v>2234</v>
      </c>
      <c r="D431" s="264">
        <v>17</v>
      </c>
      <c r="E431" s="348"/>
      <c r="F431" s="348"/>
      <c r="G431" s="348"/>
      <c r="H431" s="348"/>
      <c r="I431" s="348"/>
      <c r="J431" s="348">
        <v>0</v>
      </c>
      <c r="K431" s="348"/>
      <c r="L431" s="348"/>
      <c r="M431" s="348"/>
      <c r="N431" s="348"/>
      <c r="O431" s="348"/>
      <c r="P431" s="348"/>
      <c r="Q431" s="477">
        <f t="shared" si="29"/>
        <v>0</v>
      </c>
      <c r="R431" s="242" t="str">
        <f t="shared" si="28"/>
        <v>SI</v>
      </c>
      <c r="S431" s="265" t="str">
        <f t="shared" si="27"/>
        <v>Sin Riesgo</v>
      </c>
      <c r="T431" s="12"/>
    </row>
    <row r="432" spans="1:20" ht="32.1" customHeight="1">
      <c r="A432" s="354" t="s">
        <v>172</v>
      </c>
      <c r="B432" s="262" t="s">
        <v>2235</v>
      </c>
      <c r="C432" s="364" t="s">
        <v>2236</v>
      </c>
      <c r="D432" s="264">
        <v>35</v>
      </c>
      <c r="E432" s="348"/>
      <c r="F432" s="348"/>
      <c r="G432" s="348"/>
      <c r="H432" s="348"/>
      <c r="I432" s="348"/>
      <c r="J432" s="348">
        <v>96.4</v>
      </c>
      <c r="K432" s="348"/>
      <c r="L432" s="348"/>
      <c r="M432" s="348"/>
      <c r="N432" s="348"/>
      <c r="O432" s="348"/>
      <c r="P432" s="348"/>
      <c r="Q432" s="477">
        <f t="shared" si="29"/>
        <v>96.4</v>
      </c>
      <c r="R432" s="242" t="str">
        <f t="shared" si="28"/>
        <v>NO</v>
      </c>
      <c r="S432" s="265" t="str">
        <f t="shared" si="27"/>
        <v>Inviable Sanitariamente</v>
      </c>
      <c r="T432" s="12"/>
    </row>
    <row r="433" spans="1:20" ht="32.1" customHeight="1">
      <c r="A433" s="354" t="s">
        <v>172</v>
      </c>
      <c r="B433" s="262" t="s">
        <v>2237</v>
      </c>
      <c r="C433" s="556" t="s">
        <v>2238</v>
      </c>
      <c r="D433" s="264">
        <v>70</v>
      </c>
      <c r="E433" s="348"/>
      <c r="F433" s="348"/>
      <c r="G433" s="348"/>
      <c r="H433" s="348"/>
      <c r="I433" s="348"/>
      <c r="J433" s="348">
        <v>96.4</v>
      </c>
      <c r="K433" s="348"/>
      <c r="L433" s="348"/>
      <c r="M433" s="348"/>
      <c r="N433" s="348"/>
      <c r="O433" s="348"/>
      <c r="P433" s="348"/>
      <c r="Q433" s="477">
        <f t="shared" si="29"/>
        <v>96.4</v>
      </c>
      <c r="R433" s="242" t="str">
        <f t="shared" si="28"/>
        <v>NO</v>
      </c>
      <c r="S433" s="265" t="str">
        <f t="shared" si="27"/>
        <v>Inviable Sanitariamente</v>
      </c>
      <c r="T433" s="12"/>
    </row>
    <row r="434" spans="1:20" ht="32.1" customHeight="1">
      <c r="A434" s="463" t="s">
        <v>172</v>
      </c>
      <c r="B434" s="463" t="s">
        <v>1819</v>
      </c>
      <c r="C434" s="467" t="s">
        <v>2239</v>
      </c>
      <c r="D434" s="264">
        <v>75</v>
      </c>
      <c r="E434" s="348"/>
      <c r="F434" s="348"/>
      <c r="G434" s="348"/>
      <c r="H434" s="348"/>
      <c r="I434" s="348">
        <v>96.4</v>
      </c>
      <c r="J434" s="348"/>
      <c r="K434" s="348"/>
      <c r="L434" s="348"/>
      <c r="M434" s="348"/>
      <c r="N434" s="348"/>
      <c r="O434" s="348"/>
      <c r="P434" s="348"/>
      <c r="Q434" s="477">
        <f t="shared" si="29"/>
        <v>96.4</v>
      </c>
      <c r="R434" s="242" t="str">
        <f t="shared" si="28"/>
        <v>NO</v>
      </c>
      <c r="S434" s="265" t="str">
        <f t="shared" si="27"/>
        <v>Inviable Sanitariamente</v>
      </c>
      <c r="T434" s="12"/>
    </row>
    <row r="435" spans="1:20" ht="32.1" customHeight="1">
      <c r="A435" s="463" t="s">
        <v>172</v>
      </c>
      <c r="B435" s="463" t="s">
        <v>711</v>
      </c>
      <c r="C435" s="465" t="s">
        <v>2240</v>
      </c>
      <c r="D435" s="264">
        <v>65</v>
      </c>
      <c r="E435" s="348"/>
      <c r="F435" s="348"/>
      <c r="G435" s="348"/>
      <c r="H435" s="348">
        <v>2.4</v>
      </c>
      <c r="I435" s="348"/>
      <c r="J435" s="348"/>
      <c r="K435" s="348"/>
      <c r="L435" s="348"/>
      <c r="M435" s="348"/>
      <c r="N435" s="348"/>
      <c r="O435" s="348"/>
      <c r="P435" s="348"/>
      <c r="Q435" s="477">
        <f t="shared" ref="Q435:Q439" si="30">AVERAGE(E435:P435)</f>
        <v>2.4</v>
      </c>
      <c r="R435" s="242" t="str">
        <f t="shared" ref="R435:R439" si="31">IF(Q435&lt;5,"SI","NO")</f>
        <v>SI</v>
      </c>
      <c r="S435" s="265" t="str">
        <f t="shared" ref="S435:S439" si="32">IF(Q435&lt;5,"Sin Riesgo",IF(Q435 &lt;=14,"Bajo",IF(Q435&lt;=35,"Medio",IF(Q435&lt;=80,"Alto","Inviable Sanitariamente"))))</f>
        <v>Sin Riesgo</v>
      </c>
      <c r="T435" s="12"/>
    </row>
    <row r="436" spans="1:20" ht="32.1" customHeight="1">
      <c r="A436" s="463" t="s">
        <v>172</v>
      </c>
      <c r="B436" s="463" t="s">
        <v>3731</v>
      </c>
      <c r="C436" s="465" t="s">
        <v>3732</v>
      </c>
      <c r="D436" s="298">
        <v>125</v>
      </c>
      <c r="E436" s="348"/>
      <c r="F436" s="348"/>
      <c r="G436" s="348"/>
      <c r="H436" s="348">
        <v>0</v>
      </c>
      <c r="I436" s="348"/>
      <c r="J436" s="348"/>
      <c r="K436" s="348"/>
      <c r="L436" s="348"/>
      <c r="M436" s="348"/>
      <c r="N436" s="348"/>
      <c r="O436" s="348"/>
      <c r="P436" s="348"/>
      <c r="Q436" s="477">
        <f t="shared" si="30"/>
        <v>0</v>
      </c>
      <c r="R436" s="242" t="str">
        <f t="shared" si="31"/>
        <v>SI</v>
      </c>
      <c r="S436" s="265" t="str">
        <f t="shared" si="32"/>
        <v>Sin Riesgo</v>
      </c>
      <c r="T436" s="12"/>
    </row>
    <row r="437" spans="1:20" ht="32.1" customHeight="1">
      <c r="A437" s="463" t="s">
        <v>172</v>
      </c>
      <c r="B437" s="463" t="s">
        <v>2235</v>
      </c>
      <c r="C437" s="465" t="s">
        <v>3733</v>
      </c>
      <c r="D437" s="264">
        <v>33</v>
      </c>
      <c r="E437" s="348"/>
      <c r="F437" s="348"/>
      <c r="G437" s="348"/>
      <c r="H437" s="348">
        <v>0</v>
      </c>
      <c r="I437" s="348"/>
      <c r="J437" s="348"/>
      <c r="K437" s="348"/>
      <c r="L437" s="348"/>
      <c r="M437" s="348"/>
      <c r="N437" s="348"/>
      <c r="O437" s="348"/>
      <c r="P437" s="348"/>
      <c r="Q437" s="477">
        <f t="shared" si="30"/>
        <v>0</v>
      </c>
      <c r="R437" s="242" t="str">
        <f t="shared" si="31"/>
        <v>SI</v>
      </c>
      <c r="S437" s="265" t="str">
        <f t="shared" si="32"/>
        <v>Sin Riesgo</v>
      </c>
      <c r="T437" s="12"/>
    </row>
    <row r="438" spans="1:20" ht="32.1" customHeight="1">
      <c r="A438" s="463" t="s">
        <v>172</v>
      </c>
      <c r="B438" s="463" t="s">
        <v>1970</v>
      </c>
      <c r="C438" s="465" t="s">
        <v>4178</v>
      </c>
      <c r="D438" s="263">
        <v>62</v>
      </c>
      <c r="E438" s="281"/>
      <c r="F438" s="281"/>
      <c r="G438" s="281"/>
      <c r="H438" s="281">
        <v>0</v>
      </c>
      <c r="I438" s="281"/>
      <c r="J438" s="281"/>
      <c r="K438" s="281"/>
      <c r="L438" s="281"/>
      <c r="M438" s="281"/>
      <c r="N438" s="281"/>
      <c r="O438" s="281"/>
      <c r="P438" s="281"/>
      <c r="Q438" s="482">
        <f t="shared" si="30"/>
        <v>0</v>
      </c>
      <c r="R438" s="242" t="str">
        <f t="shared" si="31"/>
        <v>SI</v>
      </c>
      <c r="S438" s="265" t="str">
        <f t="shared" si="27"/>
        <v>Sin Riesgo</v>
      </c>
      <c r="T438" s="12"/>
    </row>
    <row r="439" spans="1:20" ht="32.1" customHeight="1">
      <c r="A439" s="463" t="s">
        <v>172</v>
      </c>
      <c r="B439" s="463" t="s">
        <v>4179</v>
      </c>
      <c r="C439" s="465" t="s">
        <v>4178</v>
      </c>
      <c r="D439" s="263">
        <v>17</v>
      </c>
      <c r="E439" s="281"/>
      <c r="F439" s="281"/>
      <c r="G439" s="281"/>
      <c r="H439" s="281">
        <v>0</v>
      </c>
      <c r="I439" s="281"/>
      <c r="J439" s="281"/>
      <c r="K439" s="281"/>
      <c r="L439" s="281"/>
      <c r="M439" s="281"/>
      <c r="N439" s="281"/>
      <c r="O439" s="281"/>
      <c r="P439" s="281"/>
      <c r="Q439" s="482">
        <f t="shared" si="30"/>
        <v>0</v>
      </c>
      <c r="R439" s="242" t="str">
        <f t="shared" si="31"/>
        <v>SI</v>
      </c>
      <c r="S439" s="265" t="str">
        <f t="shared" si="32"/>
        <v>Sin Riesgo</v>
      </c>
      <c r="T439" s="12"/>
    </row>
    <row r="440" spans="1:20" ht="32.1" customHeight="1">
      <c r="A440" s="354" t="s">
        <v>173</v>
      </c>
      <c r="B440" s="262" t="s">
        <v>2241</v>
      </c>
      <c r="C440" s="266" t="s">
        <v>2242</v>
      </c>
      <c r="D440" s="264">
        <v>20</v>
      </c>
      <c r="E440" s="348">
        <v>97.3</v>
      </c>
      <c r="F440" s="348"/>
      <c r="G440" s="348">
        <v>0</v>
      </c>
      <c r="H440" s="348"/>
      <c r="I440" s="348"/>
      <c r="J440" s="348"/>
      <c r="K440" s="348">
        <v>97</v>
      </c>
      <c r="L440" s="348"/>
      <c r="M440" s="348"/>
      <c r="N440" s="348"/>
      <c r="O440" s="348">
        <v>97.3</v>
      </c>
      <c r="P440" s="348"/>
      <c r="Q440" s="477">
        <v>97.3</v>
      </c>
      <c r="R440" s="242" t="str">
        <f t="shared" si="28"/>
        <v>NO</v>
      </c>
      <c r="S440" s="265" t="str">
        <f t="shared" si="27"/>
        <v>Inviable Sanitariamente</v>
      </c>
    </row>
    <row r="441" spans="1:20" ht="32.1" customHeight="1">
      <c r="A441" s="354" t="s">
        <v>173</v>
      </c>
      <c r="B441" s="262" t="s">
        <v>2243</v>
      </c>
      <c r="C441" s="266" t="s">
        <v>2244</v>
      </c>
      <c r="D441" s="264">
        <v>104</v>
      </c>
      <c r="E441" s="348">
        <v>97.3</v>
      </c>
      <c r="G441" s="348">
        <v>97.3</v>
      </c>
      <c r="H441" s="348"/>
      <c r="I441" s="348">
        <v>97.3</v>
      </c>
      <c r="J441" s="348"/>
      <c r="K441" s="348">
        <v>97.3</v>
      </c>
      <c r="L441" s="348"/>
      <c r="M441" s="348"/>
      <c r="N441" s="348"/>
      <c r="O441" s="348">
        <v>97.3</v>
      </c>
      <c r="P441" s="348"/>
      <c r="Q441" s="477">
        <f>AVERAGE(E441:P441)</f>
        <v>97.3</v>
      </c>
      <c r="R441" s="242" t="str">
        <f t="shared" si="28"/>
        <v>NO</v>
      </c>
      <c r="S441" s="265" t="str">
        <f t="shared" si="27"/>
        <v>Inviable Sanitariamente</v>
      </c>
    </row>
    <row r="442" spans="1:20" ht="32.1" customHeight="1">
      <c r="A442" s="354" t="s">
        <v>173</v>
      </c>
      <c r="B442" s="262" t="s">
        <v>4358</v>
      </c>
      <c r="C442" s="266" t="s">
        <v>2245</v>
      </c>
      <c r="D442" s="264">
        <v>187</v>
      </c>
      <c r="E442" s="348"/>
      <c r="F442" s="348"/>
      <c r="G442" s="348"/>
      <c r="H442" s="348"/>
      <c r="I442" s="348">
        <v>97.3</v>
      </c>
      <c r="J442" s="348"/>
      <c r="K442" s="348"/>
      <c r="L442" s="348">
        <v>97.3</v>
      </c>
      <c r="M442" s="348"/>
      <c r="N442" s="348">
        <v>97.3</v>
      </c>
      <c r="O442" s="348"/>
      <c r="P442" s="348"/>
      <c r="Q442" s="477">
        <f t="shared" si="29"/>
        <v>97.3</v>
      </c>
      <c r="R442" s="242" t="str">
        <f t="shared" si="28"/>
        <v>NO</v>
      </c>
      <c r="S442" s="265" t="str">
        <f t="shared" si="27"/>
        <v>Inviable Sanitariamente</v>
      </c>
    </row>
    <row r="443" spans="1:20" ht="32.1" customHeight="1">
      <c r="A443" s="354" t="s">
        <v>173</v>
      </c>
      <c r="B443" s="262" t="s">
        <v>2246</v>
      </c>
      <c r="C443" s="266" t="s">
        <v>2247</v>
      </c>
      <c r="D443" s="264">
        <v>148</v>
      </c>
      <c r="E443" s="348"/>
      <c r="F443" s="348"/>
      <c r="G443" s="348">
        <v>97.3</v>
      </c>
      <c r="H443" s="348"/>
      <c r="I443" s="348"/>
      <c r="J443" s="348">
        <v>97.3</v>
      </c>
      <c r="K443" s="348"/>
      <c r="L443" s="348"/>
      <c r="M443" s="348"/>
      <c r="N443" s="348">
        <v>97.3</v>
      </c>
      <c r="O443" s="348"/>
      <c r="P443" s="348"/>
      <c r="Q443" s="477">
        <f t="shared" si="29"/>
        <v>97.3</v>
      </c>
      <c r="R443" s="242" t="str">
        <f t="shared" si="28"/>
        <v>NO</v>
      </c>
      <c r="S443" s="265" t="str">
        <f t="shared" si="27"/>
        <v>Inviable Sanitariamente</v>
      </c>
    </row>
    <row r="444" spans="1:20" ht="32.1" customHeight="1">
      <c r="A444" s="354" t="s">
        <v>173</v>
      </c>
      <c r="B444" s="262" t="s">
        <v>2248</v>
      </c>
      <c r="C444" s="266" t="s">
        <v>2249</v>
      </c>
      <c r="D444" s="264">
        <v>36</v>
      </c>
      <c r="E444" s="348"/>
      <c r="F444" s="348">
        <v>97.3</v>
      </c>
      <c r="G444" s="348"/>
      <c r="H444" s="348"/>
      <c r="I444" s="348">
        <v>97.3</v>
      </c>
      <c r="J444" s="348"/>
      <c r="K444" s="348">
        <v>97.3</v>
      </c>
      <c r="L444" s="348"/>
      <c r="M444" s="348"/>
      <c r="N444" s="348"/>
      <c r="O444" s="348"/>
      <c r="P444" s="348"/>
      <c r="Q444" s="477">
        <f t="shared" si="29"/>
        <v>97.3</v>
      </c>
      <c r="R444" s="242" t="str">
        <f t="shared" si="28"/>
        <v>NO</v>
      </c>
      <c r="S444" s="265" t="str">
        <f t="shared" si="27"/>
        <v>Inviable Sanitariamente</v>
      </c>
    </row>
    <row r="445" spans="1:20" ht="32.1" customHeight="1">
      <c r="A445" s="354" t="s">
        <v>173</v>
      </c>
      <c r="B445" s="262" t="s">
        <v>1471</v>
      </c>
      <c r="C445" s="266" t="s">
        <v>2250</v>
      </c>
      <c r="D445" s="264">
        <v>32</v>
      </c>
      <c r="E445" s="348"/>
      <c r="F445" s="348"/>
      <c r="G445" s="348"/>
      <c r="H445" s="348">
        <v>97.3</v>
      </c>
      <c r="I445" s="348"/>
      <c r="J445" s="348"/>
      <c r="K445" s="348">
        <v>97.3</v>
      </c>
      <c r="L445" s="348"/>
      <c r="M445" s="348"/>
      <c r="N445" s="348"/>
      <c r="O445" s="348"/>
      <c r="P445" s="348"/>
      <c r="Q445" s="477">
        <f t="shared" si="29"/>
        <v>97.3</v>
      </c>
      <c r="R445" s="242" t="str">
        <f t="shared" si="28"/>
        <v>NO</v>
      </c>
      <c r="S445" s="265" t="str">
        <f t="shared" si="27"/>
        <v>Inviable Sanitariamente</v>
      </c>
    </row>
    <row r="446" spans="1:20" ht="32.1" customHeight="1">
      <c r="A446" s="354" t="s">
        <v>173</v>
      </c>
      <c r="B446" s="262" t="s">
        <v>61</v>
      </c>
      <c r="C446" s="266" t="s">
        <v>2251</v>
      </c>
      <c r="D446" s="298">
        <v>138</v>
      </c>
      <c r="E446" s="348"/>
      <c r="F446" s="348">
        <v>97.3</v>
      </c>
      <c r="G446" s="348"/>
      <c r="H446" s="348"/>
      <c r="I446" s="348"/>
      <c r="J446" s="348"/>
      <c r="K446" s="348">
        <v>97.3</v>
      </c>
      <c r="L446" s="348"/>
      <c r="M446" s="348"/>
      <c r="N446" s="348"/>
      <c r="O446" s="348"/>
      <c r="P446" s="348"/>
      <c r="Q446" s="477">
        <f t="shared" si="29"/>
        <v>97.3</v>
      </c>
      <c r="R446" s="242" t="str">
        <f t="shared" si="28"/>
        <v>NO</v>
      </c>
      <c r="S446" s="265" t="str">
        <f t="shared" si="27"/>
        <v>Inviable Sanitariamente</v>
      </c>
    </row>
    <row r="447" spans="1:20" ht="32.1" customHeight="1">
      <c r="A447" s="354" t="s">
        <v>173</v>
      </c>
      <c r="B447" s="262" t="s">
        <v>527</v>
      </c>
      <c r="C447" s="266" t="s">
        <v>2252</v>
      </c>
      <c r="D447" s="264">
        <v>56</v>
      </c>
      <c r="E447" s="348">
        <v>0</v>
      </c>
      <c r="F447" s="348"/>
      <c r="G447" s="348">
        <v>0</v>
      </c>
      <c r="H447" s="348"/>
      <c r="I447" s="348">
        <v>0</v>
      </c>
      <c r="J447" s="348"/>
      <c r="K447" s="348">
        <v>0</v>
      </c>
      <c r="L447" s="348"/>
      <c r="M447" s="348"/>
      <c r="N447" s="348"/>
      <c r="O447" s="348">
        <v>26.3</v>
      </c>
      <c r="P447" s="348"/>
      <c r="Q447" s="477">
        <f t="shared" si="29"/>
        <v>5.26</v>
      </c>
      <c r="R447" s="242" t="str">
        <f t="shared" si="28"/>
        <v>NO</v>
      </c>
      <c r="S447" s="265" t="str">
        <f t="shared" si="27"/>
        <v>Bajo</v>
      </c>
    </row>
    <row r="448" spans="1:20" ht="32.1" customHeight="1">
      <c r="A448" s="354" t="s">
        <v>173</v>
      </c>
      <c r="B448" s="262" t="s">
        <v>2253</v>
      </c>
      <c r="C448" s="266" t="s">
        <v>2254</v>
      </c>
      <c r="D448" s="264">
        <v>150</v>
      </c>
      <c r="E448" s="348"/>
      <c r="F448" s="348"/>
      <c r="G448" s="348"/>
      <c r="H448" s="348">
        <v>97.3</v>
      </c>
      <c r="I448" s="348"/>
      <c r="J448" s="348">
        <v>97.3</v>
      </c>
      <c r="K448" s="348"/>
      <c r="L448" s="348"/>
      <c r="M448" s="348">
        <v>97.3</v>
      </c>
      <c r="N448" s="348"/>
      <c r="O448" s="348"/>
      <c r="P448" s="348"/>
      <c r="Q448" s="477">
        <f t="shared" si="29"/>
        <v>97.3</v>
      </c>
      <c r="R448" s="242" t="str">
        <f t="shared" si="28"/>
        <v>NO</v>
      </c>
      <c r="S448" s="265" t="str">
        <f t="shared" si="27"/>
        <v>Inviable Sanitariamente</v>
      </c>
    </row>
    <row r="449" spans="1:19" ht="32.1" customHeight="1">
      <c r="A449" s="354" t="s">
        <v>173</v>
      </c>
      <c r="B449" s="259" t="s">
        <v>2255</v>
      </c>
      <c r="C449" s="267" t="s">
        <v>2256</v>
      </c>
      <c r="D449" s="298">
        <v>87</v>
      </c>
      <c r="E449" s="348"/>
      <c r="F449" s="348">
        <v>97.3</v>
      </c>
      <c r="G449" s="348"/>
      <c r="H449" s="348"/>
      <c r="I449" s="348"/>
      <c r="J449" s="348"/>
      <c r="K449" s="348">
        <v>97.3</v>
      </c>
      <c r="L449" s="348"/>
      <c r="M449" s="348"/>
      <c r="N449" s="348"/>
      <c r="O449" s="348"/>
      <c r="P449" s="348"/>
      <c r="Q449" s="477">
        <f t="shared" si="29"/>
        <v>97.3</v>
      </c>
      <c r="R449" s="242" t="str">
        <f t="shared" si="28"/>
        <v>NO</v>
      </c>
      <c r="S449" s="265" t="str">
        <f t="shared" si="27"/>
        <v>Inviable Sanitariamente</v>
      </c>
    </row>
    <row r="450" spans="1:19" ht="32.1" customHeight="1">
      <c r="A450" s="354" t="s">
        <v>173</v>
      </c>
      <c r="B450" s="262" t="s">
        <v>2257</v>
      </c>
      <c r="C450" s="267" t="s">
        <v>2258</v>
      </c>
      <c r="D450" s="264">
        <v>52</v>
      </c>
      <c r="E450" s="348"/>
      <c r="F450" s="348">
        <v>97.3</v>
      </c>
      <c r="G450" s="348"/>
      <c r="H450" s="348"/>
      <c r="I450" s="348"/>
      <c r="J450" s="348"/>
      <c r="K450" s="348">
        <v>97.3</v>
      </c>
      <c r="L450" s="348"/>
      <c r="M450" s="348"/>
      <c r="N450" s="348"/>
      <c r="O450" s="348"/>
      <c r="P450" s="348"/>
      <c r="Q450" s="477">
        <f t="shared" si="29"/>
        <v>97.3</v>
      </c>
      <c r="R450" s="242" t="str">
        <f t="shared" si="28"/>
        <v>NO</v>
      </c>
      <c r="S450" s="265" t="str">
        <f t="shared" si="27"/>
        <v>Inviable Sanitariamente</v>
      </c>
    </row>
    <row r="451" spans="1:19" ht="32.1" customHeight="1">
      <c r="A451" s="354" t="s">
        <v>173</v>
      </c>
      <c r="B451" s="262" t="s">
        <v>2259</v>
      </c>
      <c r="C451" s="266" t="s">
        <v>2260</v>
      </c>
      <c r="D451" s="264">
        <v>68</v>
      </c>
      <c r="E451" s="348"/>
      <c r="F451" s="348"/>
      <c r="G451" s="348"/>
      <c r="H451" s="348"/>
      <c r="I451" s="348"/>
      <c r="J451" s="348">
        <v>97.3</v>
      </c>
      <c r="K451" s="348">
        <v>97.3</v>
      </c>
      <c r="L451" s="348"/>
      <c r="M451" s="348"/>
      <c r="N451" s="348"/>
      <c r="O451" s="348"/>
      <c r="P451" s="348"/>
      <c r="Q451" s="477">
        <f t="shared" si="29"/>
        <v>97.3</v>
      </c>
      <c r="R451" s="242" t="str">
        <f t="shared" si="28"/>
        <v>NO</v>
      </c>
      <c r="S451" s="265" t="str">
        <f t="shared" si="27"/>
        <v>Inviable Sanitariamente</v>
      </c>
    </row>
    <row r="452" spans="1:19" ht="32.1" customHeight="1">
      <c r="A452" s="354" t="s">
        <v>173</v>
      </c>
      <c r="B452" s="262" t="s">
        <v>62</v>
      </c>
      <c r="C452" s="267" t="s">
        <v>2261</v>
      </c>
      <c r="D452" s="298">
        <v>94</v>
      </c>
      <c r="E452" s="348"/>
      <c r="F452" s="348"/>
      <c r="G452" s="348">
        <v>97.3</v>
      </c>
      <c r="H452" s="348"/>
      <c r="I452" s="348"/>
      <c r="J452" s="348"/>
      <c r="K452" s="348">
        <v>97.3</v>
      </c>
      <c r="L452" s="348"/>
      <c r="M452" s="348"/>
      <c r="N452" s="348"/>
      <c r="O452" s="348"/>
      <c r="P452" s="348"/>
      <c r="Q452" s="477">
        <f t="shared" si="29"/>
        <v>97.3</v>
      </c>
      <c r="R452" s="242" t="str">
        <f t="shared" si="28"/>
        <v>NO</v>
      </c>
      <c r="S452" s="265" t="str">
        <f t="shared" si="27"/>
        <v>Inviable Sanitariamente</v>
      </c>
    </row>
    <row r="453" spans="1:19" ht="32.1" customHeight="1">
      <c r="A453" s="354" t="s">
        <v>173</v>
      </c>
      <c r="B453" s="262" t="s">
        <v>2262</v>
      </c>
      <c r="C453" s="266" t="s">
        <v>2263</v>
      </c>
      <c r="D453" s="264">
        <v>61</v>
      </c>
      <c r="E453" s="348"/>
      <c r="F453" s="348"/>
      <c r="G453" s="348"/>
      <c r="H453" s="348">
        <v>97.3</v>
      </c>
      <c r="I453" s="348"/>
      <c r="J453" s="348"/>
      <c r="K453" s="348">
        <v>97.3</v>
      </c>
      <c r="L453" s="348"/>
      <c r="M453" s="348"/>
      <c r="N453" s="348"/>
      <c r="O453" s="348"/>
      <c r="P453" s="348"/>
      <c r="Q453" s="477">
        <f t="shared" si="29"/>
        <v>97.3</v>
      </c>
      <c r="R453" s="242" t="str">
        <f t="shared" si="28"/>
        <v>NO</v>
      </c>
      <c r="S453" s="265" t="str">
        <f t="shared" si="27"/>
        <v>Inviable Sanitariamente</v>
      </c>
    </row>
    <row r="454" spans="1:19" ht="32.1" customHeight="1">
      <c r="A454" s="354" t="s">
        <v>173</v>
      </c>
      <c r="B454" s="262" t="s">
        <v>2264</v>
      </c>
      <c r="C454" s="266" t="s">
        <v>2265</v>
      </c>
      <c r="D454" s="264">
        <v>37</v>
      </c>
      <c r="E454" s="348"/>
      <c r="F454" s="348"/>
      <c r="G454" s="348">
        <v>97.3</v>
      </c>
      <c r="H454" s="348"/>
      <c r="I454" s="348"/>
      <c r="J454" s="348"/>
      <c r="K454" s="348">
        <v>97.3</v>
      </c>
      <c r="L454" s="348"/>
      <c r="M454" s="348"/>
      <c r="N454" s="348"/>
      <c r="O454" s="348"/>
      <c r="P454" s="348"/>
      <c r="Q454" s="477">
        <f t="shared" si="29"/>
        <v>97.3</v>
      </c>
      <c r="R454" s="242" t="str">
        <f t="shared" si="28"/>
        <v>NO</v>
      </c>
      <c r="S454" s="265" t="str">
        <f t="shared" si="27"/>
        <v>Inviable Sanitariamente</v>
      </c>
    </row>
    <row r="455" spans="1:19" ht="32.1" customHeight="1">
      <c r="A455" s="354" t="s">
        <v>173</v>
      </c>
      <c r="B455" s="262" t="s">
        <v>2266</v>
      </c>
      <c r="C455" s="266" t="s">
        <v>2267</v>
      </c>
      <c r="D455" s="264">
        <v>70</v>
      </c>
      <c r="E455" s="348"/>
      <c r="F455" s="348">
        <v>97.3</v>
      </c>
      <c r="G455" s="348"/>
      <c r="H455" s="348"/>
      <c r="I455" s="348"/>
      <c r="J455" s="348"/>
      <c r="K455" s="348">
        <v>97.3</v>
      </c>
      <c r="L455" s="348"/>
      <c r="M455" s="348"/>
      <c r="N455" s="348"/>
      <c r="O455" s="348"/>
      <c r="P455" s="348"/>
      <c r="Q455" s="477">
        <f t="shared" si="29"/>
        <v>97.3</v>
      </c>
      <c r="R455" s="242" t="str">
        <f t="shared" si="28"/>
        <v>NO</v>
      </c>
      <c r="S455" s="265" t="str">
        <f t="shared" si="27"/>
        <v>Inviable Sanitariamente</v>
      </c>
    </row>
    <row r="456" spans="1:19" ht="32.1" customHeight="1">
      <c r="A456" s="354" t="s">
        <v>173</v>
      </c>
      <c r="B456" s="262" t="s">
        <v>2268</v>
      </c>
      <c r="C456" s="266" t="s">
        <v>2269</v>
      </c>
      <c r="D456" s="264">
        <v>63</v>
      </c>
      <c r="E456" s="348"/>
      <c r="F456" s="348"/>
      <c r="G456" s="513">
        <v>97.3</v>
      </c>
      <c r="H456" s="348"/>
      <c r="I456" s="348"/>
      <c r="J456" s="348"/>
      <c r="K456" s="348">
        <v>97.3</v>
      </c>
      <c r="L456" s="348"/>
      <c r="M456" s="348"/>
      <c r="N456" s="348"/>
      <c r="O456" s="348"/>
      <c r="P456" s="348"/>
      <c r="Q456" s="477">
        <f t="shared" si="29"/>
        <v>97.3</v>
      </c>
      <c r="R456" s="242" t="str">
        <f t="shared" si="28"/>
        <v>NO</v>
      </c>
      <c r="S456" s="265" t="str">
        <f t="shared" si="27"/>
        <v>Inviable Sanitariamente</v>
      </c>
    </row>
    <row r="457" spans="1:19" ht="32.1" customHeight="1">
      <c r="A457" s="354" t="s">
        <v>173</v>
      </c>
      <c r="B457" s="262" t="s">
        <v>57</v>
      </c>
      <c r="C457" s="266" t="s">
        <v>2270</v>
      </c>
      <c r="D457" s="264">
        <v>43</v>
      </c>
      <c r="E457" s="348"/>
      <c r="F457" s="348"/>
      <c r="G457" s="348"/>
      <c r="H457" s="348"/>
      <c r="I457" s="348">
        <v>97.3</v>
      </c>
      <c r="J457" s="348"/>
      <c r="K457" s="348">
        <v>97.3</v>
      </c>
      <c r="L457" s="348"/>
      <c r="M457" s="348"/>
      <c r="N457" s="348"/>
      <c r="O457" s="348"/>
      <c r="P457" s="348"/>
      <c r="Q457" s="477">
        <f t="shared" si="29"/>
        <v>97.3</v>
      </c>
      <c r="R457" s="242" t="str">
        <f t="shared" si="28"/>
        <v>NO</v>
      </c>
      <c r="S457" s="265" t="str">
        <f t="shared" si="27"/>
        <v>Inviable Sanitariamente</v>
      </c>
    </row>
    <row r="458" spans="1:19" ht="32.1" customHeight="1">
      <c r="A458" s="354" t="s">
        <v>173</v>
      </c>
      <c r="B458" s="262" t="s">
        <v>2271</v>
      </c>
      <c r="C458" s="266" t="s">
        <v>2272</v>
      </c>
      <c r="D458" s="264">
        <v>16</v>
      </c>
      <c r="E458" s="348"/>
      <c r="F458" s="348"/>
      <c r="G458" s="348"/>
      <c r="H458" s="348">
        <v>97.3</v>
      </c>
      <c r="I458" s="348"/>
      <c r="J458" s="348"/>
      <c r="K458" s="348"/>
      <c r="L458" s="348">
        <v>97.3</v>
      </c>
      <c r="M458" s="348"/>
      <c r="N458" s="348"/>
      <c r="O458" s="348"/>
      <c r="P458" s="348"/>
      <c r="Q458" s="477">
        <f t="shared" si="29"/>
        <v>97.3</v>
      </c>
      <c r="R458" s="242" t="str">
        <f t="shared" si="28"/>
        <v>NO</v>
      </c>
      <c r="S458" s="265" t="str">
        <f t="shared" si="27"/>
        <v>Inviable Sanitariamente</v>
      </c>
    </row>
    <row r="459" spans="1:19" ht="32.1" customHeight="1">
      <c r="A459" s="354" t="s">
        <v>173</v>
      </c>
      <c r="B459" s="262" t="s">
        <v>2273</v>
      </c>
      <c r="C459" s="266" t="s">
        <v>2274</v>
      </c>
      <c r="D459" s="264">
        <v>20</v>
      </c>
      <c r="E459" s="348"/>
      <c r="F459" s="348"/>
      <c r="G459" s="348"/>
      <c r="H459" s="348"/>
      <c r="I459" s="348">
        <v>97.3</v>
      </c>
      <c r="J459" s="348"/>
      <c r="K459" s="348">
        <v>97.3</v>
      </c>
      <c r="L459" s="348"/>
      <c r="M459" s="348"/>
      <c r="N459" s="348"/>
      <c r="O459" s="348"/>
      <c r="P459" s="348"/>
      <c r="Q459" s="477">
        <f t="shared" si="29"/>
        <v>97.3</v>
      </c>
      <c r="R459" s="242" t="str">
        <f t="shared" si="28"/>
        <v>NO</v>
      </c>
      <c r="S459" s="265" t="str">
        <f t="shared" si="27"/>
        <v>Inviable Sanitariamente</v>
      </c>
    </row>
    <row r="460" spans="1:19" ht="32.1" customHeight="1">
      <c r="A460" s="354" t="s">
        <v>173</v>
      </c>
      <c r="B460" s="262" t="s">
        <v>2275</v>
      </c>
      <c r="C460" s="266" t="s">
        <v>2276</v>
      </c>
      <c r="D460" s="264">
        <v>36</v>
      </c>
      <c r="E460" s="348"/>
      <c r="F460" s="348"/>
      <c r="G460" s="348"/>
      <c r="H460" s="348"/>
      <c r="I460" s="348">
        <v>97.3</v>
      </c>
      <c r="J460" s="348"/>
      <c r="K460" s="348">
        <v>97.3</v>
      </c>
      <c r="L460" s="348"/>
      <c r="M460" s="348"/>
      <c r="N460" s="348"/>
      <c r="O460" s="348"/>
      <c r="P460" s="348"/>
      <c r="Q460" s="477">
        <f t="shared" si="29"/>
        <v>97.3</v>
      </c>
      <c r="R460" s="242" t="str">
        <f t="shared" si="28"/>
        <v>NO</v>
      </c>
      <c r="S460" s="265" t="str">
        <f t="shared" si="27"/>
        <v>Inviable Sanitariamente</v>
      </c>
    </row>
    <row r="461" spans="1:19" ht="32.1" customHeight="1">
      <c r="A461" s="354" t="s">
        <v>173</v>
      </c>
      <c r="B461" s="262" t="s">
        <v>2277</v>
      </c>
      <c r="C461" s="266" t="s">
        <v>2278</v>
      </c>
      <c r="D461" s="264">
        <v>99</v>
      </c>
      <c r="E461" s="348"/>
      <c r="F461" s="348"/>
      <c r="G461" s="348">
        <v>97.3</v>
      </c>
      <c r="H461" s="348"/>
      <c r="I461" s="348"/>
      <c r="J461" s="348"/>
      <c r="K461" s="348">
        <v>97.3</v>
      </c>
      <c r="L461" s="348"/>
      <c r="M461" s="348"/>
      <c r="N461" s="348"/>
      <c r="O461" s="348"/>
      <c r="P461" s="348"/>
      <c r="Q461" s="477">
        <f t="shared" si="29"/>
        <v>97.3</v>
      </c>
      <c r="R461" s="242" t="str">
        <f t="shared" si="28"/>
        <v>NO</v>
      </c>
      <c r="S461" s="265" t="str">
        <f t="shared" si="27"/>
        <v>Inviable Sanitariamente</v>
      </c>
    </row>
    <row r="462" spans="1:19" ht="32.1" customHeight="1">
      <c r="A462" s="354" t="s">
        <v>173</v>
      </c>
      <c r="B462" s="262" t="s">
        <v>2259</v>
      </c>
      <c r="C462" s="266" t="s">
        <v>2279</v>
      </c>
      <c r="D462" s="264">
        <v>27</v>
      </c>
      <c r="E462" s="348"/>
      <c r="F462" s="348"/>
      <c r="G462" s="348"/>
      <c r="H462" s="348"/>
      <c r="I462" s="348"/>
      <c r="J462" s="348">
        <v>97.3</v>
      </c>
      <c r="K462" s="348">
        <v>97.3</v>
      </c>
      <c r="L462" s="348"/>
      <c r="M462" s="348"/>
      <c r="N462" s="348"/>
      <c r="O462" s="348"/>
      <c r="P462" s="348"/>
      <c r="Q462" s="477">
        <f t="shared" si="29"/>
        <v>97.3</v>
      </c>
      <c r="R462" s="242" t="str">
        <f t="shared" si="28"/>
        <v>NO</v>
      </c>
      <c r="S462" s="265" t="str">
        <f t="shared" ref="S462:S513" si="33">IF(Q462&lt;5,"Sin Riesgo",IF(Q462 &lt;=14,"Bajo",IF(Q462&lt;=35,"Medio",IF(Q462&lt;=80,"Alto","Inviable Sanitariamente"))))</f>
        <v>Inviable Sanitariamente</v>
      </c>
    </row>
    <row r="463" spans="1:19" ht="32.1" customHeight="1">
      <c r="A463" s="591" t="s">
        <v>174</v>
      </c>
      <c r="B463" s="262" t="s">
        <v>2280</v>
      </c>
      <c r="C463" s="266" t="s">
        <v>2281</v>
      </c>
      <c r="D463" s="263">
        <v>175</v>
      </c>
      <c r="E463" s="348"/>
      <c r="F463" s="348"/>
      <c r="G463" s="348"/>
      <c r="H463" s="348"/>
      <c r="I463" s="348"/>
      <c r="J463" s="348"/>
      <c r="K463" s="348"/>
      <c r="L463" s="348"/>
      <c r="M463" s="348"/>
      <c r="N463" s="348">
        <v>95.2</v>
      </c>
      <c r="O463" s="348"/>
      <c r="P463" s="348"/>
      <c r="Q463" s="477">
        <f t="shared" si="29"/>
        <v>95.2</v>
      </c>
      <c r="R463" s="242" t="str">
        <f t="shared" si="28"/>
        <v>NO</v>
      </c>
      <c r="S463" s="265" t="str">
        <f t="shared" si="33"/>
        <v>Inviable Sanitariamente</v>
      </c>
    </row>
    <row r="464" spans="1:19" ht="32.1" customHeight="1">
      <c r="A464" s="591" t="s">
        <v>174</v>
      </c>
      <c r="B464" s="262" t="s">
        <v>2282</v>
      </c>
      <c r="C464" s="266" t="s">
        <v>2283</v>
      </c>
      <c r="D464" s="263">
        <v>50</v>
      </c>
      <c r="E464" s="348"/>
      <c r="F464" s="348">
        <v>96.39</v>
      </c>
      <c r="G464" s="348"/>
      <c r="H464" s="348"/>
      <c r="I464" s="348"/>
      <c r="J464" s="348"/>
      <c r="K464" s="348"/>
      <c r="L464" s="348"/>
      <c r="M464" s="348">
        <v>53.1</v>
      </c>
      <c r="N464" s="348"/>
      <c r="O464" s="348"/>
      <c r="P464" s="348"/>
      <c r="Q464" s="477">
        <f t="shared" si="29"/>
        <v>74.745000000000005</v>
      </c>
      <c r="R464" s="242" t="str">
        <f t="shared" si="28"/>
        <v>NO</v>
      </c>
      <c r="S464" s="265" t="str">
        <f t="shared" si="33"/>
        <v>Alto</v>
      </c>
    </row>
    <row r="465" spans="1:16384" ht="32.1" customHeight="1">
      <c r="A465" s="591" t="s">
        <v>174</v>
      </c>
      <c r="B465" s="262" t="s">
        <v>2284</v>
      </c>
      <c r="C465" s="266" t="s">
        <v>2285</v>
      </c>
      <c r="D465" s="263">
        <v>65</v>
      </c>
      <c r="E465" s="348"/>
      <c r="F465" s="348">
        <v>96.39</v>
      </c>
      <c r="G465" s="348"/>
      <c r="H465" s="348"/>
      <c r="I465" s="348"/>
      <c r="J465" s="348"/>
      <c r="K465" s="348">
        <v>96.39</v>
      </c>
      <c r="L465" s="348"/>
      <c r="M465" s="348"/>
      <c r="N465" s="348"/>
      <c r="O465" s="348"/>
      <c r="P465" s="348"/>
      <c r="Q465" s="477">
        <f t="shared" si="29"/>
        <v>96.39</v>
      </c>
      <c r="R465" s="242" t="str">
        <f t="shared" si="28"/>
        <v>NO</v>
      </c>
      <c r="S465" s="265" t="str">
        <f t="shared" si="33"/>
        <v>Inviable Sanitariamente</v>
      </c>
    </row>
    <row r="466" spans="1:16384" ht="32.1" customHeight="1">
      <c r="A466" s="591" t="s">
        <v>174</v>
      </c>
      <c r="B466" s="463" t="s">
        <v>19</v>
      </c>
      <c r="C466" s="465" t="s">
        <v>2286</v>
      </c>
      <c r="D466" s="263">
        <v>32</v>
      </c>
      <c r="E466" s="281"/>
      <c r="F466" s="281"/>
      <c r="G466" s="281">
        <v>98.2</v>
      </c>
      <c r="H466" s="281"/>
      <c r="I466" s="281"/>
      <c r="J466" s="281"/>
      <c r="K466" s="281"/>
      <c r="L466" s="281"/>
      <c r="M466" s="281"/>
      <c r="N466" s="281"/>
      <c r="O466" s="281"/>
      <c r="P466" s="281"/>
      <c r="Q466" s="477">
        <f t="shared" si="29"/>
        <v>98.2</v>
      </c>
      <c r="R466" s="242" t="str">
        <f t="shared" si="28"/>
        <v>NO</v>
      </c>
      <c r="S466" s="265" t="str">
        <f t="shared" si="33"/>
        <v>Inviable Sanitariamente</v>
      </c>
    </row>
    <row r="467" spans="1:16384" ht="32.1" customHeight="1">
      <c r="A467" s="591" t="s">
        <v>174</v>
      </c>
      <c r="B467" s="463" t="s">
        <v>2287</v>
      </c>
      <c r="C467" s="465" t="s">
        <v>2288</v>
      </c>
      <c r="D467" s="264">
        <v>32</v>
      </c>
      <c r="E467" s="348"/>
      <c r="F467" s="348"/>
      <c r="G467" s="348">
        <v>100</v>
      </c>
      <c r="H467" s="348"/>
      <c r="I467" s="348"/>
      <c r="J467" s="348"/>
      <c r="K467" s="348"/>
      <c r="L467" s="348"/>
      <c r="M467" s="348">
        <v>37.5</v>
      </c>
      <c r="N467" s="348"/>
      <c r="O467" s="348">
        <v>95.2</v>
      </c>
      <c r="P467" s="348"/>
      <c r="Q467" s="477">
        <f t="shared" si="29"/>
        <v>77.566666666666663</v>
      </c>
      <c r="R467" s="242" t="str">
        <f t="shared" si="28"/>
        <v>NO</v>
      </c>
      <c r="S467" s="265" t="str">
        <f t="shared" si="33"/>
        <v>Alto</v>
      </c>
    </row>
    <row r="468" spans="1:16384" ht="32.1" customHeight="1">
      <c r="A468" s="591" t="s">
        <v>174</v>
      </c>
      <c r="B468" s="463" t="s">
        <v>2289</v>
      </c>
      <c r="C468" s="465" t="s">
        <v>2290</v>
      </c>
      <c r="D468" s="263">
        <v>127</v>
      </c>
      <c r="E468" s="281"/>
      <c r="F468" s="281"/>
      <c r="G468" s="281"/>
      <c r="H468" s="281"/>
      <c r="I468" s="281"/>
      <c r="J468" s="281"/>
      <c r="K468" s="281">
        <v>96.39</v>
      </c>
      <c r="L468" s="281"/>
      <c r="M468" s="281"/>
      <c r="N468" s="281"/>
      <c r="O468" s="281"/>
      <c r="P468" s="281"/>
      <c r="Q468" s="477">
        <f>AVERAGE(E468:P468)</f>
        <v>96.39</v>
      </c>
      <c r="R468" s="242" t="str">
        <f>IF(Q468&lt;5,"SI","NO")</f>
        <v>NO</v>
      </c>
      <c r="S468" s="265" t="str">
        <f>IF(Q468&lt;5,"Sin Riesgo",IF(Q468 &lt;=14,"Bajo",IF(Q468&lt;=35,"Medio",IF(Q468&lt;=80,"Alto","Inviable Sanitariamente"))))</f>
        <v>Inviable Sanitariamente</v>
      </c>
    </row>
    <row r="469" spans="1:16384" ht="32.1" customHeight="1">
      <c r="A469" s="591" t="s">
        <v>174</v>
      </c>
      <c r="B469" s="463" t="s">
        <v>91</v>
      </c>
      <c r="C469" s="465" t="s">
        <v>2291</v>
      </c>
      <c r="D469" s="233">
        <v>24</v>
      </c>
      <c r="E469" s="348"/>
      <c r="F469" s="348"/>
      <c r="G469" s="348"/>
      <c r="H469" s="348"/>
      <c r="I469" s="348"/>
      <c r="J469" s="348"/>
      <c r="K469" s="348"/>
      <c r="L469" s="348">
        <v>95.2</v>
      </c>
      <c r="M469" s="348"/>
      <c r="N469" s="348"/>
      <c r="O469" s="348"/>
      <c r="P469" s="348"/>
      <c r="Q469" s="477">
        <f t="shared" si="29"/>
        <v>95.2</v>
      </c>
      <c r="R469" s="242" t="str">
        <f t="shared" si="28"/>
        <v>NO</v>
      </c>
      <c r="S469" s="265" t="str">
        <f t="shared" si="33"/>
        <v>Inviable Sanitariamente</v>
      </c>
      <c r="T469" s="265" t="str">
        <f t="shared" ref="T469:T471" si="34">IF(R469&lt;5,"Sin Riesgo",IF(R469 &lt;=14,"Bajo",IF(R469&lt;=35,"Medio",IF(R469&lt;=80,"Alto","Inviable Sanitariamente"))))</f>
        <v>Inviable Sanitariamente</v>
      </c>
      <c r="U469" s="265" t="str">
        <f t="shared" ref="U469:U471" si="35">IF(S469&lt;5,"Sin Riesgo",IF(S469 &lt;=14,"Bajo",IF(S469&lt;=35,"Medio",IF(S469&lt;=80,"Alto","Inviable Sanitariamente"))))</f>
        <v>Inviable Sanitariamente</v>
      </c>
      <c r="V469" s="265" t="str">
        <f t="shared" ref="V469:V471" si="36">IF(T469&lt;5,"Sin Riesgo",IF(T469 &lt;=14,"Bajo",IF(T469&lt;=35,"Medio",IF(T469&lt;=80,"Alto","Inviable Sanitariamente"))))</f>
        <v>Inviable Sanitariamente</v>
      </c>
      <c r="W469" s="265" t="str">
        <f t="shared" ref="W469:W471" si="37">IF(U469&lt;5,"Sin Riesgo",IF(U469 &lt;=14,"Bajo",IF(U469&lt;=35,"Medio",IF(U469&lt;=80,"Alto","Inviable Sanitariamente"))))</f>
        <v>Inviable Sanitariamente</v>
      </c>
      <c r="X469" s="265" t="str">
        <f t="shared" ref="X469:X471" si="38">IF(V469&lt;5,"Sin Riesgo",IF(V469 &lt;=14,"Bajo",IF(V469&lt;=35,"Medio",IF(V469&lt;=80,"Alto","Inviable Sanitariamente"))))</f>
        <v>Inviable Sanitariamente</v>
      </c>
      <c r="Y469" s="265" t="str">
        <f t="shared" ref="Y469:Y471" si="39">IF(W469&lt;5,"Sin Riesgo",IF(W469 &lt;=14,"Bajo",IF(W469&lt;=35,"Medio",IF(W469&lt;=80,"Alto","Inviable Sanitariamente"))))</f>
        <v>Inviable Sanitariamente</v>
      </c>
      <c r="Z469" s="265" t="str">
        <f t="shared" ref="Z469:Z471" si="40">IF(X469&lt;5,"Sin Riesgo",IF(X469 &lt;=14,"Bajo",IF(X469&lt;=35,"Medio",IF(X469&lt;=80,"Alto","Inviable Sanitariamente"))))</f>
        <v>Inviable Sanitariamente</v>
      </c>
      <c r="AA469" s="265" t="str">
        <f t="shared" ref="AA469:AA471" si="41">IF(Y469&lt;5,"Sin Riesgo",IF(Y469 &lt;=14,"Bajo",IF(Y469&lt;=35,"Medio",IF(Y469&lt;=80,"Alto","Inviable Sanitariamente"))))</f>
        <v>Inviable Sanitariamente</v>
      </c>
      <c r="AB469" s="265" t="str">
        <f t="shared" ref="AB469:AB471" si="42">IF(Z469&lt;5,"Sin Riesgo",IF(Z469 &lt;=14,"Bajo",IF(Z469&lt;=35,"Medio",IF(Z469&lt;=80,"Alto","Inviable Sanitariamente"))))</f>
        <v>Inviable Sanitariamente</v>
      </c>
      <c r="AC469" s="265" t="str">
        <f t="shared" ref="AC469:AC471" si="43">IF(AA469&lt;5,"Sin Riesgo",IF(AA469 &lt;=14,"Bajo",IF(AA469&lt;=35,"Medio",IF(AA469&lt;=80,"Alto","Inviable Sanitariamente"))))</f>
        <v>Inviable Sanitariamente</v>
      </c>
      <c r="AD469" s="265" t="str">
        <f t="shared" ref="AD469:AD471" si="44">IF(AB469&lt;5,"Sin Riesgo",IF(AB469 &lt;=14,"Bajo",IF(AB469&lt;=35,"Medio",IF(AB469&lt;=80,"Alto","Inviable Sanitariamente"))))</f>
        <v>Inviable Sanitariamente</v>
      </c>
      <c r="AE469" s="265" t="str">
        <f t="shared" ref="AE469:AE471" si="45">IF(AC469&lt;5,"Sin Riesgo",IF(AC469 &lt;=14,"Bajo",IF(AC469&lt;=35,"Medio",IF(AC469&lt;=80,"Alto","Inviable Sanitariamente"))))</f>
        <v>Inviable Sanitariamente</v>
      </c>
      <c r="AF469" s="265" t="str">
        <f t="shared" ref="AF469:AF471" si="46">IF(AD469&lt;5,"Sin Riesgo",IF(AD469 &lt;=14,"Bajo",IF(AD469&lt;=35,"Medio",IF(AD469&lt;=80,"Alto","Inviable Sanitariamente"))))</f>
        <v>Inviable Sanitariamente</v>
      </c>
      <c r="AG469" s="265" t="str">
        <f t="shared" ref="AG469:AG471" si="47">IF(AE469&lt;5,"Sin Riesgo",IF(AE469 &lt;=14,"Bajo",IF(AE469&lt;=35,"Medio",IF(AE469&lt;=80,"Alto","Inviable Sanitariamente"))))</f>
        <v>Inviable Sanitariamente</v>
      </c>
      <c r="AH469" s="265" t="str">
        <f t="shared" ref="AH469:AH471" si="48">IF(AF469&lt;5,"Sin Riesgo",IF(AF469 &lt;=14,"Bajo",IF(AF469&lt;=35,"Medio",IF(AF469&lt;=80,"Alto","Inviable Sanitariamente"))))</f>
        <v>Inviable Sanitariamente</v>
      </c>
      <c r="AI469" s="265" t="str">
        <f t="shared" ref="AI469:AI471" si="49">IF(AG469&lt;5,"Sin Riesgo",IF(AG469 &lt;=14,"Bajo",IF(AG469&lt;=35,"Medio",IF(AG469&lt;=80,"Alto","Inviable Sanitariamente"))))</f>
        <v>Inviable Sanitariamente</v>
      </c>
      <c r="AJ469" s="265" t="str">
        <f t="shared" ref="AJ469:AJ471" si="50">IF(AH469&lt;5,"Sin Riesgo",IF(AH469 &lt;=14,"Bajo",IF(AH469&lt;=35,"Medio",IF(AH469&lt;=80,"Alto","Inviable Sanitariamente"))))</f>
        <v>Inviable Sanitariamente</v>
      </c>
      <c r="AK469" s="265" t="str">
        <f t="shared" ref="AK469:AK471" si="51">IF(AI469&lt;5,"Sin Riesgo",IF(AI469 &lt;=14,"Bajo",IF(AI469&lt;=35,"Medio",IF(AI469&lt;=80,"Alto","Inviable Sanitariamente"))))</f>
        <v>Inviable Sanitariamente</v>
      </c>
      <c r="AL469" s="265" t="str">
        <f t="shared" ref="AL469:AL471" si="52">IF(AJ469&lt;5,"Sin Riesgo",IF(AJ469 &lt;=14,"Bajo",IF(AJ469&lt;=35,"Medio",IF(AJ469&lt;=80,"Alto","Inviable Sanitariamente"))))</f>
        <v>Inviable Sanitariamente</v>
      </c>
      <c r="AM469" s="265" t="str">
        <f t="shared" ref="AM469:AM471" si="53">IF(AK469&lt;5,"Sin Riesgo",IF(AK469 &lt;=14,"Bajo",IF(AK469&lt;=35,"Medio",IF(AK469&lt;=80,"Alto","Inviable Sanitariamente"))))</f>
        <v>Inviable Sanitariamente</v>
      </c>
      <c r="AN469" s="265" t="str">
        <f t="shared" ref="AN469:AN471" si="54">IF(AL469&lt;5,"Sin Riesgo",IF(AL469 &lt;=14,"Bajo",IF(AL469&lt;=35,"Medio",IF(AL469&lt;=80,"Alto","Inviable Sanitariamente"))))</f>
        <v>Inviable Sanitariamente</v>
      </c>
      <c r="AO469" s="265" t="str">
        <f t="shared" ref="AO469:AO471" si="55">IF(AM469&lt;5,"Sin Riesgo",IF(AM469 &lt;=14,"Bajo",IF(AM469&lt;=35,"Medio",IF(AM469&lt;=80,"Alto","Inviable Sanitariamente"))))</f>
        <v>Inviable Sanitariamente</v>
      </c>
      <c r="AP469" s="265" t="str">
        <f t="shared" ref="AP469:AP471" si="56">IF(AN469&lt;5,"Sin Riesgo",IF(AN469 &lt;=14,"Bajo",IF(AN469&lt;=35,"Medio",IF(AN469&lt;=80,"Alto","Inviable Sanitariamente"))))</f>
        <v>Inviable Sanitariamente</v>
      </c>
      <c r="AQ469" s="265" t="str">
        <f t="shared" ref="AQ469:AQ471" si="57">IF(AO469&lt;5,"Sin Riesgo",IF(AO469 &lt;=14,"Bajo",IF(AO469&lt;=35,"Medio",IF(AO469&lt;=80,"Alto","Inviable Sanitariamente"))))</f>
        <v>Inviable Sanitariamente</v>
      </c>
      <c r="AR469" s="265" t="str">
        <f t="shared" ref="AR469:AR471" si="58">IF(AP469&lt;5,"Sin Riesgo",IF(AP469 &lt;=14,"Bajo",IF(AP469&lt;=35,"Medio",IF(AP469&lt;=80,"Alto","Inviable Sanitariamente"))))</f>
        <v>Inviable Sanitariamente</v>
      </c>
      <c r="AS469" s="265" t="str">
        <f t="shared" ref="AS469:AS471" si="59">IF(AQ469&lt;5,"Sin Riesgo",IF(AQ469 &lt;=14,"Bajo",IF(AQ469&lt;=35,"Medio",IF(AQ469&lt;=80,"Alto","Inviable Sanitariamente"))))</f>
        <v>Inviable Sanitariamente</v>
      </c>
      <c r="AT469" s="265" t="str">
        <f t="shared" ref="AT469:AT471" si="60">IF(AR469&lt;5,"Sin Riesgo",IF(AR469 &lt;=14,"Bajo",IF(AR469&lt;=35,"Medio",IF(AR469&lt;=80,"Alto","Inviable Sanitariamente"))))</f>
        <v>Inviable Sanitariamente</v>
      </c>
      <c r="AU469" s="265" t="str">
        <f t="shared" ref="AU469:AU471" si="61">IF(AS469&lt;5,"Sin Riesgo",IF(AS469 &lt;=14,"Bajo",IF(AS469&lt;=35,"Medio",IF(AS469&lt;=80,"Alto","Inviable Sanitariamente"))))</f>
        <v>Inviable Sanitariamente</v>
      </c>
      <c r="AV469" s="265" t="str">
        <f t="shared" ref="AV469:AV471" si="62">IF(AT469&lt;5,"Sin Riesgo",IF(AT469 &lt;=14,"Bajo",IF(AT469&lt;=35,"Medio",IF(AT469&lt;=80,"Alto","Inviable Sanitariamente"))))</f>
        <v>Inviable Sanitariamente</v>
      </c>
      <c r="AW469" s="265" t="str">
        <f t="shared" ref="AW469:AW471" si="63">IF(AU469&lt;5,"Sin Riesgo",IF(AU469 &lt;=14,"Bajo",IF(AU469&lt;=35,"Medio",IF(AU469&lt;=80,"Alto","Inviable Sanitariamente"))))</f>
        <v>Inviable Sanitariamente</v>
      </c>
      <c r="AX469" s="265" t="str">
        <f t="shared" ref="AX469:AX471" si="64">IF(AV469&lt;5,"Sin Riesgo",IF(AV469 &lt;=14,"Bajo",IF(AV469&lt;=35,"Medio",IF(AV469&lt;=80,"Alto","Inviable Sanitariamente"))))</f>
        <v>Inviable Sanitariamente</v>
      </c>
      <c r="AY469" s="265" t="str">
        <f t="shared" ref="AY469:AY471" si="65">IF(AW469&lt;5,"Sin Riesgo",IF(AW469 &lt;=14,"Bajo",IF(AW469&lt;=35,"Medio",IF(AW469&lt;=80,"Alto","Inviable Sanitariamente"))))</f>
        <v>Inviable Sanitariamente</v>
      </c>
      <c r="AZ469" s="265" t="str">
        <f t="shared" ref="AZ469:AZ471" si="66">IF(AX469&lt;5,"Sin Riesgo",IF(AX469 &lt;=14,"Bajo",IF(AX469&lt;=35,"Medio",IF(AX469&lt;=80,"Alto","Inviable Sanitariamente"))))</f>
        <v>Inviable Sanitariamente</v>
      </c>
      <c r="BA469" s="265" t="str">
        <f t="shared" ref="BA469:BA471" si="67">IF(AY469&lt;5,"Sin Riesgo",IF(AY469 &lt;=14,"Bajo",IF(AY469&lt;=35,"Medio",IF(AY469&lt;=80,"Alto","Inviable Sanitariamente"))))</f>
        <v>Inviable Sanitariamente</v>
      </c>
      <c r="BB469" s="265" t="str">
        <f t="shared" ref="BB469:BB471" si="68">IF(AZ469&lt;5,"Sin Riesgo",IF(AZ469 &lt;=14,"Bajo",IF(AZ469&lt;=35,"Medio",IF(AZ469&lt;=80,"Alto","Inviable Sanitariamente"))))</f>
        <v>Inviable Sanitariamente</v>
      </c>
      <c r="BC469" s="265" t="str">
        <f t="shared" ref="BC469:BC471" si="69">IF(BA469&lt;5,"Sin Riesgo",IF(BA469 &lt;=14,"Bajo",IF(BA469&lt;=35,"Medio",IF(BA469&lt;=80,"Alto","Inviable Sanitariamente"))))</f>
        <v>Inviable Sanitariamente</v>
      </c>
      <c r="BD469" s="265" t="str">
        <f t="shared" ref="BD469:BD471" si="70">IF(BB469&lt;5,"Sin Riesgo",IF(BB469 &lt;=14,"Bajo",IF(BB469&lt;=35,"Medio",IF(BB469&lt;=80,"Alto","Inviable Sanitariamente"))))</f>
        <v>Inviable Sanitariamente</v>
      </c>
      <c r="BE469" s="265" t="str">
        <f t="shared" ref="BE469:BE471" si="71">IF(BC469&lt;5,"Sin Riesgo",IF(BC469 &lt;=14,"Bajo",IF(BC469&lt;=35,"Medio",IF(BC469&lt;=80,"Alto","Inviable Sanitariamente"))))</f>
        <v>Inviable Sanitariamente</v>
      </c>
      <c r="BF469" s="265" t="str">
        <f t="shared" ref="BF469:BF471" si="72">IF(BD469&lt;5,"Sin Riesgo",IF(BD469 &lt;=14,"Bajo",IF(BD469&lt;=35,"Medio",IF(BD469&lt;=80,"Alto","Inviable Sanitariamente"))))</f>
        <v>Inviable Sanitariamente</v>
      </c>
      <c r="BG469" s="265" t="str">
        <f t="shared" ref="BG469:BG471" si="73">IF(BE469&lt;5,"Sin Riesgo",IF(BE469 &lt;=14,"Bajo",IF(BE469&lt;=35,"Medio",IF(BE469&lt;=80,"Alto","Inviable Sanitariamente"))))</f>
        <v>Inviable Sanitariamente</v>
      </c>
      <c r="BH469" s="265" t="str">
        <f t="shared" ref="BH469:BH471" si="74">IF(BF469&lt;5,"Sin Riesgo",IF(BF469 &lt;=14,"Bajo",IF(BF469&lt;=35,"Medio",IF(BF469&lt;=80,"Alto","Inviable Sanitariamente"))))</f>
        <v>Inviable Sanitariamente</v>
      </c>
      <c r="BI469" s="265" t="str">
        <f t="shared" ref="BI469:BI471" si="75">IF(BG469&lt;5,"Sin Riesgo",IF(BG469 &lt;=14,"Bajo",IF(BG469&lt;=35,"Medio",IF(BG469&lt;=80,"Alto","Inviable Sanitariamente"))))</f>
        <v>Inviable Sanitariamente</v>
      </c>
      <c r="BJ469" s="265" t="str">
        <f t="shared" ref="BJ469:BJ471" si="76">IF(BH469&lt;5,"Sin Riesgo",IF(BH469 &lt;=14,"Bajo",IF(BH469&lt;=35,"Medio",IF(BH469&lt;=80,"Alto","Inviable Sanitariamente"))))</f>
        <v>Inviable Sanitariamente</v>
      </c>
      <c r="BK469" s="265" t="str">
        <f t="shared" ref="BK469:BK471" si="77">IF(BI469&lt;5,"Sin Riesgo",IF(BI469 &lt;=14,"Bajo",IF(BI469&lt;=35,"Medio",IF(BI469&lt;=80,"Alto","Inviable Sanitariamente"))))</f>
        <v>Inviable Sanitariamente</v>
      </c>
      <c r="BL469" s="265" t="str">
        <f t="shared" ref="BL469:BL471" si="78">IF(BJ469&lt;5,"Sin Riesgo",IF(BJ469 &lt;=14,"Bajo",IF(BJ469&lt;=35,"Medio",IF(BJ469&lt;=80,"Alto","Inviable Sanitariamente"))))</f>
        <v>Inviable Sanitariamente</v>
      </c>
      <c r="BM469" s="265" t="str">
        <f t="shared" ref="BM469:BM471" si="79">IF(BK469&lt;5,"Sin Riesgo",IF(BK469 &lt;=14,"Bajo",IF(BK469&lt;=35,"Medio",IF(BK469&lt;=80,"Alto","Inviable Sanitariamente"))))</f>
        <v>Inviable Sanitariamente</v>
      </c>
      <c r="BN469" s="265" t="str">
        <f t="shared" ref="BN469:BN471" si="80">IF(BL469&lt;5,"Sin Riesgo",IF(BL469 &lt;=14,"Bajo",IF(BL469&lt;=35,"Medio",IF(BL469&lt;=80,"Alto","Inviable Sanitariamente"))))</f>
        <v>Inviable Sanitariamente</v>
      </c>
      <c r="BO469" s="265" t="str">
        <f t="shared" ref="BO469:BO471" si="81">IF(BM469&lt;5,"Sin Riesgo",IF(BM469 &lt;=14,"Bajo",IF(BM469&lt;=35,"Medio",IF(BM469&lt;=80,"Alto","Inviable Sanitariamente"))))</f>
        <v>Inviable Sanitariamente</v>
      </c>
      <c r="BP469" s="265" t="str">
        <f t="shared" ref="BP469:BP471" si="82">IF(BN469&lt;5,"Sin Riesgo",IF(BN469 &lt;=14,"Bajo",IF(BN469&lt;=35,"Medio",IF(BN469&lt;=80,"Alto","Inviable Sanitariamente"))))</f>
        <v>Inviable Sanitariamente</v>
      </c>
      <c r="BQ469" s="265" t="str">
        <f t="shared" ref="BQ469:BQ471" si="83">IF(BO469&lt;5,"Sin Riesgo",IF(BO469 &lt;=14,"Bajo",IF(BO469&lt;=35,"Medio",IF(BO469&lt;=80,"Alto","Inviable Sanitariamente"))))</f>
        <v>Inviable Sanitariamente</v>
      </c>
      <c r="BR469" s="265" t="str">
        <f t="shared" ref="BR469:BR471" si="84">IF(BP469&lt;5,"Sin Riesgo",IF(BP469 &lt;=14,"Bajo",IF(BP469&lt;=35,"Medio",IF(BP469&lt;=80,"Alto","Inviable Sanitariamente"))))</f>
        <v>Inviable Sanitariamente</v>
      </c>
      <c r="BS469" s="265" t="str">
        <f t="shared" ref="BS469:BS471" si="85">IF(BQ469&lt;5,"Sin Riesgo",IF(BQ469 &lt;=14,"Bajo",IF(BQ469&lt;=35,"Medio",IF(BQ469&lt;=80,"Alto","Inviable Sanitariamente"))))</f>
        <v>Inviable Sanitariamente</v>
      </c>
      <c r="BT469" s="265" t="str">
        <f t="shared" ref="BT469:BT471" si="86">IF(BR469&lt;5,"Sin Riesgo",IF(BR469 &lt;=14,"Bajo",IF(BR469&lt;=35,"Medio",IF(BR469&lt;=80,"Alto","Inviable Sanitariamente"))))</f>
        <v>Inviable Sanitariamente</v>
      </c>
      <c r="BU469" s="265" t="str">
        <f t="shared" ref="BU469:BU471" si="87">IF(BS469&lt;5,"Sin Riesgo",IF(BS469 &lt;=14,"Bajo",IF(BS469&lt;=35,"Medio",IF(BS469&lt;=80,"Alto","Inviable Sanitariamente"))))</f>
        <v>Inviable Sanitariamente</v>
      </c>
      <c r="BV469" s="265" t="str">
        <f t="shared" ref="BV469:BV471" si="88">IF(BT469&lt;5,"Sin Riesgo",IF(BT469 &lt;=14,"Bajo",IF(BT469&lt;=35,"Medio",IF(BT469&lt;=80,"Alto","Inviable Sanitariamente"))))</f>
        <v>Inviable Sanitariamente</v>
      </c>
      <c r="BW469" s="265" t="str">
        <f t="shared" ref="BW469:BW471" si="89">IF(BU469&lt;5,"Sin Riesgo",IF(BU469 &lt;=14,"Bajo",IF(BU469&lt;=35,"Medio",IF(BU469&lt;=80,"Alto","Inviable Sanitariamente"))))</f>
        <v>Inviable Sanitariamente</v>
      </c>
      <c r="BX469" s="265" t="str">
        <f t="shared" ref="BX469:BX471" si="90">IF(BV469&lt;5,"Sin Riesgo",IF(BV469 &lt;=14,"Bajo",IF(BV469&lt;=35,"Medio",IF(BV469&lt;=80,"Alto","Inviable Sanitariamente"))))</f>
        <v>Inviable Sanitariamente</v>
      </c>
      <c r="BY469" s="265" t="str">
        <f t="shared" ref="BY469:BY471" si="91">IF(BW469&lt;5,"Sin Riesgo",IF(BW469 &lt;=14,"Bajo",IF(BW469&lt;=35,"Medio",IF(BW469&lt;=80,"Alto","Inviable Sanitariamente"))))</f>
        <v>Inviable Sanitariamente</v>
      </c>
      <c r="BZ469" s="265" t="str">
        <f t="shared" ref="BZ469:BZ471" si="92">IF(BX469&lt;5,"Sin Riesgo",IF(BX469 &lt;=14,"Bajo",IF(BX469&lt;=35,"Medio",IF(BX469&lt;=80,"Alto","Inviable Sanitariamente"))))</f>
        <v>Inviable Sanitariamente</v>
      </c>
      <c r="CA469" s="265" t="str">
        <f t="shared" ref="CA469:CA471" si="93">IF(BY469&lt;5,"Sin Riesgo",IF(BY469 &lt;=14,"Bajo",IF(BY469&lt;=35,"Medio",IF(BY469&lt;=80,"Alto","Inviable Sanitariamente"))))</f>
        <v>Inviable Sanitariamente</v>
      </c>
      <c r="CB469" s="265" t="str">
        <f t="shared" ref="CB469:CB471" si="94">IF(BZ469&lt;5,"Sin Riesgo",IF(BZ469 &lt;=14,"Bajo",IF(BZ469&lt;=35,"Medio",IF(BZ469&lt;=80,"Alto","Inviable Sanitariamente"))))</f>
        <v>Inviable Sanitariamente</v>
      </c>
      <c r="CC469" s="265" t="str">
        <f t="shared" ref="CC469:CC471" si="95">IF(CA469&lt;5,"Sin Riesgo",IF(CA469 &lt;=14,"Bajo",IF(CA469&lt;=35,"Medio",IF(CA469&lt;=80,"Alto","Inviable Sanitariamente"))))</f>
        <v>Inviable Sanitariamente</v>
      </c>
      <c r="CD469" s="265" t="str">
        <f t="shared" ref="CD469:CD471" si="96">IF(CB469&lt;5,"Sin Riesgo",IF(CB469 &lt;=14,"Bajo",IF(CB469&lt;=35,"Medio",IF(CB469&lt;=80,"Alto","Inviable Sanitariamente"))))</f>
        <v>Inviable Sanitariamente</v>
      </c>
      <c r="CE469" s="265" t="str">
        <f t="shared" ref="CE469:CE471" si="97">IF(CC469&lt;5,"Sin Riesgo",IF(CC469 &lt;=14,"Bajo",IF(CC469&lt;=35,"Medio",IF(CC469&lt;=80,"Alto","Inviable Sanitariamente"))))</f>
        <v>Inviable Sanitariamente</v>
      </c>
      <c r="CF469" s="265" t="str">
        <f t="shared" ref="CF469:CF471" si="98">IF(CD469&lt;5,"Sin Riesgo",IF(CD469 &lt;=14,"Bajo",IF(CD469&lt;=35,"Medio",IF(CD469&lt;=80,"Alto","Inviable Sanitariamente"))))</f>
        <v>Inviable Sanitariamente</v>
      </c>
      <c r="CG469" s="265" t="str">
        <f t="shared" ref="CG469:CG471" si="99">IF(CE469&lt;5,"Sin Riesgo",IF(CE469 &lt;=14,"Bajo",IF(CE469&lt;=35,"Medio",IF(CE469&lt;=80,"Alto","Inviable Sanitariamente"))))</f>
        <v>Inviable Sanitariamente</v>
      </c>
      <c r="CH469" s="265" t="str">
        <f t="shared" ref="CH469:CH471" si="100">IF(CF469&lt;5,"Sin Riesgo",IF(CF469 &lt;=14,"Bajo",IF(CF469&lt;=35,"Medio",IF(CF469&lt;=80,"Alto","Inviable Sanitariamente"))))</f>
        <v>Inviable Sanitariamente</v>
      </c>
      <c r="CI469" s="265" t="str">
        <f t="shared" ref="CI469:CI471" si="101">IF(CG469&lt;5,"Sin Riesgo",IF(CG469 &lt;=14,"Bajo",IF(CG469&lt;=35,"Medio",IF(CG469&lt;=80,"Alto","Inviable Sanitariamente"))))</f>
        <v>Inviable Sanitariamente</v>
      </c>
      <c r="CJ469" s="265" t="str">
        <f t="shared" ref="CJ469:CJ471" si="102">IF(CH469&lt;5,"Sin Riesgo",IF(CH469 &lt;=14,"Bajo",IF(CH469&lt;=35,"Medio",IF(CH469&lt;=80,"Alto","Inviable Sanitariamente"))))</f>
        <v>Inviable Sanitariamente</v>
      </c>
      <c r="CK469" s="265" t="str">
        <f t="shared" ref="CK469:CK471" si="103">IF(CI469&lt;5,"Sin Riesgo",IF(CI469 &lt;=14,"Bajo",IF(CI469&lt;=35,"Medio",IF(CI469&lt;=80,"Alto","Inviable Sanitariamente"))))</f>
        <v>Inviable Sanitariamente</v>
      </c>
      <c r="CL469" s="265" t="str">
        <f t="shared" ref="CL469:CL471" si="104">IF(CJ469&lt;5,"Sin Riesgo",IF(CJ469 &lt;=14,"Bajo",IF(CJ469&lt;=35,"Medio",IF(CJ469&lt;=80,"Alto","Inviable Sanitariamente"))))</f>
        <v>Inviable Sanitariamente</v>
      </c>
      <c r="CM469" s="265" t="str">
        <f t="shared" ref="CM469:CM471" si="105">IF(CK469&lt;5,"Sin Riesgo",IF(CK469 &lt;=14,"Bajo",IF(CK469&lt;=35,"Medio",IF(CK469&lt;=80,"Alto","Inviable Sanitariamente"))))</f>
        <v>Inviable Sanitariamente</v>
      </c>
      <c r="CN469" s="265" t="str">
        <f t="shared" ref="CN469:CN471" si="106">IF(CL469&lt;5,"Sin Riesgo",IF(CL469 &lt;=14,"Bajo",IF(CL469&lt;=35,"Medio",IF(CL469&lt;=80,"Alto","Inviable Sanitariamente"))))</f>
        <v>Inviable Sanitariamente</v>
      </c>
      <c r="CO469" s="265" t="str">
        <f t="shared" ref="CO469:CO471" si="107">IF(CM469&lt;5,"Sin Riesgo",IF(CM469 &lt;=14,"Bajo",IF(CM469&lt;=35,"Medio",IF(CM469&lt;=80,"Alto","Inviable Sanitariamente"))))</f>
        <v>Inviable Sanitariamente</v>
      </c>
      <c r="CP469" s="265" t="str">
        <f t="shared" ref="CP469:CP471" si="108">IF(CN469&lt;5,"Sin Riesgo",IF(CN469 &lt;=14,"Bajo",IF(CN469&lt;=35,"Medio",IF(CN469&lt;=80,"Alto","Inviable Sanitariamente"))))</f>
        <v>Inviable Sanitariamente</v>
      </c>
      <c r="CQ469" s="265" t="str">
        <f t="shared" ref="CQ469:CQ471" si="109">IF(CO469&lt;5,"Sin Riesgo",IF(CO469 &lt;=14,"Bajo",IF(CO469&lt;=35,"Medio",IF(CO469&lt;=80,"Alto","Inviable Sanitariamente"))))</f>
        <v>Inviable Sanitariamente</v>
      </c>
      <c r="CR469" s="265" t="str">
        <f t="shared" ref="CR469:CR471" si="110">IF(CP469&lt;5,"Sin Riesgo",IF(CP469 &lt;=14,"Bajo",IF(CP469&lt;=35,"Medio",IF(CP469&lt;=80,"Alto","Inviable Sanitariamente"))))</f>
        <v>Inviable Sanitariamente</v>
      </c>
      <c r="CS469" s="265" t="str">
        <f t="shared" ref="CS469:CS471" si="111">IF(CQ469&lt;5,"Sin Riesgo",IF(CQ469 &lt;=14,"Bajo",IF(CQ469&lt;=35,"Medio",IF(CQ469&lt;=80,"Alto","Inviable Sanitariamente"))))</f>
        <v>Inviable Sanitariamente</v>
      </c>
      <c r="CT469" s="265" t="str">
        <f t="shared" ref="CT469:CT471" si="112">IF(CR469&lt;5,"Sin Riesgo",IF(CR469 &lt;=14,"Bajo",IF(CR469&lt;=35,"Medio",IF(CR469&lt;=80,"Alto","Inviable Sanitariamente"))))</f>
        <v>Inviable Sanitariamente</v>
      </c>
      <c r="CU469" s="265" t="str">
        <f t="shared" ref="CU469:CU471" si="113">IF(CS469&lt;5,"Sin Riesgo",IF(CS469 &lt;=14,"Bajo",IF(CS469&lt;=35,"Medio",IF(CS469&lt;=80,"Alto","Inviable Sanitariamente"))))</f>
        <v>Inviable Sanitariamente</v>
      </c>
      <c r="CV469" s="265" t="str">
        <f t="shared" ref="CV469:CV471" si="114">IF(CT469&lt;5,"Sin Riesgo",IF(CT469 &lt;=14,"Bajo",IF(CT469&lt;=35,"Medio",IF(CT469&lt;=80,"Alto","Inviable Sanitariamente"))))</f>
        <v>Inviable Sanitariamente</v>
      </c>
      <c r="CW469" s="265" t="str">
        <f t="shared" ref="CW469:CW471" si="115">IF(CU469&lt;5,"Sin Riesgo",IF(CU469 &lt;=14,"Bajo",IF(CU469&lt;=35,"Medio",IF(CU469&lt;=80,"Alto","Inviable Sanitariamente"))))</f>
        <v>Inviable Sanitariamente</v>
      </c>
      <c r="CX469" s="265" t="str">
        <f t="shared" ref="CX469:CX471" si="116">IF(CV469&lt;5,"Sin Riesgo",IF(CV469 &lt;=14,"Bajo",IF(CV469&lt;=35,"Medio",IF(CV469&lt;=80,"Alto","Inviable Sanitariamente"))))</f>
        <v>Inviable Sanitariamente</v>
      </c>
      <c r="CY469" s="265" t="str">
        <f t="shared" ref="CY469:CY471" si="117">IF(CW469&lt;5,"Sin Riesgo",IF(CW469 &lt;=14,"Bajo",IF(CW469&lt;=35,"Medio",IF(CW469&lt;=80,"Alto","Inviable Sanitariamente"))))</f>
        <v>Inviable Sanitariamente</v>
      </c>
      <c r="CZ469" s="265" t="str">
        <f t="shared" ref="CZ469:CZ471" si="118">IF(CX469&lt;5,"Sin Riesgo",IF(CX469 &lt;=14,"Bajo",IF(CX469&lt;=35,"Medio",IF(CX469&lt;=80,"Alto","Inviable Sanitariamente"))))</f>
        <v>Inviable Sanitariamente</v>
      </c>
      <c r="DA469" s="265" t="str">
        <f t="shared" ref="DA469:DA471" si="119">IF(CY469&lt;5,"Sin Riesgo",IF(CY469 &lt;=14,"Bajo",IF(CY469&lt;=35,"Medio",IF(CY469&lt;=80,"Alto","Inviable Sanitariamente"))))</f>
        <v>Inviable Sanitariamente</v>
      </c>
      <c r="DB469" s="265" t="str">
        <f t="shared" ref="DB469:DB471" si="120">IF(CZ469&lt;5,"Sin Riesgo",IF(CZ469 &lt;=14,"Bajo",IF(CZ469&lt;=35,"Medio",IF(CZ469&lt;=80,"Alto","Inviable Sanitariamente"))))</f>
        <v>Inviable Sanitariamente</v>
      </c>
      <c r="DC469" s="265" t="str">
        <f t="shared" ref="DC469:DC471" si="121">IF(DA469&lt;5,"Sin Riesgo",IF(DA469 &lt;=14,"Bajo",IF(DA469&lt;=35,"Medio",IF(DA469&lt;=80,"Alto","Inviable Sanitariamente"))))</f>
        <v>Inviable Sanitariamente</v>
      </c>
      <c r="DD469" s="265" t="str">
        <f t="shared" ref="DD469:DD471" si="122">IF(DB469&lt;5,"Sin Riesgo",IF(DB469 &lt;=14,"Bajo",IF(DB469&lt;=35,"Medio",IF(DB469&lt;=80,"Alto","Inviable Sanitariamente"))))</f>
        <v>Inviable Sanitariamente</v>
      </c>
      <c r="DE469" s="265" t="str">
        <f t="shared" ref="DE469:DE471" si="123">IF(DC469&lt;5,"Sin Riesgo",IF(DC469 &lt;=14,"Bajo",IF(DC469&lt;=35,"Medio",IF(DC469&lt;=80,"Alto","Inviable Sanitariamente"))))</f>
        <v>Inviable Sanitariamente</v>
      </c>
      <c r="DF469" s="265" t="str">
        <f t="shared" ref="DF469:DF471" si="124">IF(DD469&lt;5,"Sin Riesgo",IF(DD469 &lt;=14,"Bajo",IF(DD469&lt;=35,"Medio",IF(DD469&lt;=80,"Alto","Inviable Sanitariamente"))))</f>
        <v>Inviable Sanitariamente</v>
      </c>
      <c r="DG469" s="265" t="str">
        <f t="shared" ref="DG469:DG471" si="125">IF(DE469&lt;5,"Sin Riesgo",IF(DE469 &lt;=14,"Bajo",IF(DE469&lt;=35,"Medio",IF(DE469&lt;=80,"Alto","Inviable Sanitariamente"))))</f>
        <v>Inviable Sanitariamente</v>
      </c>
      <c r="DH469" s="265" t="str">
        <f t="shared" ref="DH469:DH471" si="126">IF(DF469&lt;5,"Sin Riesgo",IF(DF469 &lt;=14,"Bajo",IF(DF469&lt;=35,"Medio",IF(DF469&lt;=80,"Alto","Inviable Sanitariamente"))))</f>
        <v>Inviable Sanitariamente</v>
      </c>
      <c r="DI469" s="265" t="str">
        <f t="shared" ref="DI469:DI471" si="127">IF(DG469&lt;5,"Sin Riesgo",IF(DG469 &lt;=14,"Bajo",IF(DG469&lt;=35,"Medio",IF(DG469&lt;=80,"Alto","Inviable Sanitariamente"))))</f>
        <v>Inviable Sanitariamente</v>
      </c>
      <c r="DJ469" s="265" t="str">
        <f t="shared" ref="DJ469:DJ471" si="128">IF(DH469&lt;5,"Sin Riesgo",IF(DH469 &lt;=14,"Bajo",IF(DH469&lt;=35,"Medio",IF(DH469&lt;=80,"Alto","Inviable Sanitariamente"))))</f>
        <v>Inviable Sanitariamente</v>
      </c>
      <c r="DK469" s="265" t="str">
        <f t="shared" ref="DK469:DK471" si="129">IF(DI469&lt;5,"Sin Riesgo",IF(DI469 &lt;=14,"Bajo",IF(DI469&lt;=35,"Medio",IF(DI469&lt;=80,"Alto","Inviable Sanitariamente"))))</f>
        <v>Inviable Sanitariamente</v>
      </c>
      <c r="DL469" s="265" t="str">
        <f t="shared" ref="DL469:DL471" si="130">IF(DJ469&lt;5,"Sin Riesgo",IF(DJ469 &lt;=14,"Bajo",IF(DJ469&lt;=35,"Medio",IF(DJ469&lt;=80,"Alto","Inviable Sanitariamente"))))</f>
        <v>Inviable Sanitariamente</v>
      </c>
      <c r="DM469" s="265" t="str">
        <f t="shared" ref="DM469:DM471" si="131">IF(DK469&lt;5,"Sin Riesgo",IF(DK469 &lt;=14,"Bajo",IF(DK469&lt;=35,"Medio",IF(DK469&lt;=80,"Alto","Inviable Sanitariamente"))))</f>
        <v>Inviable Sanitariamente</v>
      </c>
      <c r="DN469" s="265" t="str">
        <f t="shared" ref="DN469:DN471" si="132">IF(DL469&lt;5,"Sin Riesgo",IF(DL469 &lt;=14,"Bajo",IF(DL469&lt;=35,"Medio",IF(DL469&lt;=80,"Alto","Inviable Sanitariamente"))))</f>
        <v>Inviable Sanitariamente</v>
      </c>
      <c r="DO469" s="265" t="str">
        <f t="shared" ref="DO469:DO471" si="133">IF(DM469&lt;5,"Sin Riesgo",IF(DM469 &lt;=14,"Bajo",IF(DM469&lt;=35,"Medio",IF(DM469&lt;=80,"Alto","Inviable Sanitariamente"))))</f>
        <v>Inviable Sanitariamente</v>
      </c>
      <c r="DP469" s="265" t="str">
        <f t="shared" ref="DP469:DP471" si="134">IF(DN469&lt;5,"Sin Riesgo",IF(DN469 &lt;=14,"Bajo",IF(DN469&lt;=35,"Medio",IF(DN469&lt;=80,"Alto","Inviable Sanitariamente"))))</f>
        <v>Inviable Sanitariamente</v>
      </c>
      <c r="DQ469" s="265" t="str">
        <f t="shared" ref="DQ469:DQ471" si="135">IF(DO469&lt;5,"Sin Riesgo",IF(DO469 &lt;=14,"Bajo",IF(DO469&lt;=35,"Medio",IF(DO469&lt;=80,"Alto","Inviable Sanitariamente"))))</f>
        <v>Inviable Sanitariamente</v>
      </c>
      <c r="DR469" s="265" t="str">
        <f t="shared" ref="DR469:DR471" si="136">IF(DP469&lt;5,"Sin Riesgo",IF(DP469 &lt;=14,"Bajo",IF(DP469&lt;=35,"Medio",IF(DP469&lt;=80,"Alto","Inviable Sanitariamente"))))</f>
        <v>Inviable Sanitariamente</v>
      </c>
      <c r="DS469" s="265" t="str">
        <f t="shared" ref="DS469:DS471" si="137">IF(DQ469&lt;5,"Sin Riesgo",IF(DQ469 &lt;=14,"Bajo",IF(DQ469&lt;=35,"Medio",IF(DQ469&lt;=80,"Alto","Inviable Sanitariamente"))))</f>
        <v>Inviable Sanitariamente</v>
      </c>
      <c r="DT469" s="265" t="str">
        <f t="shared" ref="DT469:DT471" si="138">IF(DR469&lt;5,"Sin Riesgo",IF(DR469 &lt;=14,"Bajo",IF(DR469&lt;=35,"Medio",IF(DR469&lt;=80,"Alto","Inviable Sanitariamente"))))</f>
        <v>Inviable Sanitariamente</v>
      </c>
      <c r="DU469" s="265" t="str">
        <f t="shared" ref="DU469:DU471" si="139">IF(DS469&lt;5,"Sin Riesgo",IF(DS469 &lt;=14,"Bajo",IF(DS469&lt;=35,"Medio",IF(DS469&lt;=80,"Alto","Inviable Sanitariamente"))))</f>
        <v>Inviable Sanitariamente</v>
      </c>
      <c r="DV469" s="265" t="str">
        <f t="shared" ref="DV469:DV471" si="140">IF(DT469&lt;5,"Sin Riesgo",IF(DT469 &lt;=14,"Bajo",IF(DT469&lt;=35,"Medio",IF(DT469&lt;=80,"Alto","Inviable Sanitariamente"))))</f>
        <v>Inviable Sanitariamente</v>
      </c>
      <c r="DW469" s="265" t="str">
        <f t="shared" ref="DW469:DW471" si="141">IF(DU469&lt;5,"Sin Riesgo",IF(DU469 &lt;=14,"Bajo",IF(DU469&lt;=35,"Medio",IF(DU469&lt;=80,"Alto","Inviable Sanitariamente"))))</f>
        <v>Inviable Sanitariamente</v>
      </c>
      <c r="DX469" s="265" t="str">
        <f t="shared" ref="DX469:DX471" si="142">IF(DV469&lt;5,"Sin Riesgo",IF(DV469 &lt;=14,"Bajo",IF(DV469&lt;=35,"Medio",IF(DV469&lt;=80,"Alto","Inviable Sanitariamente"))))</f>
        <v>Inviable Sanitariamente</v>
      </c>
      <c r="DY469" s="265" t="str">
        <f t="shared" ref="DY469:DY471" si="143">IF(DW469&lt;5,"Sin Riesgo",IF(DW469 &lt;=14,"Bajo",IF(DW469&lt;=35,"Medio",IF(DW469&lt;=80,"Alto","Inviable Sanitariamente"))))</f>
        <v>Inviable Sanitariamente</v>
      </c>
      <c r="DZ469" s="265" t="str">
        <f t="shared" ref="DZ469:DZ471" si="144">IF(DX469&lt;5,"Sin Riesgo",IF(DX469 &lt;=14,"Bajo",IF(DX469&lt;=35,"Medio",IF(DX469&lt;=80,"Alto","Inviable Sanitariamente"))))</f>
        <v>Inviable Sanitariamente</v>
      </c>
      <c r="EA469" s="265" t="str">
        <f t="shared" ref="EA469:EA471" si="145">IF(DY469&lt;5,"Sin Riesgo",IF(DY469 &lt;=14,"Bajo",IF(DY469&lt;=35,"Medio",IF(DY469&lt;=80,"Alto","Inviable Sanitariamente"))))</f>
        <v>Inviable Sanitariamente</v>
      </c>
      <c r="EB469" s="265" t="str">
        <f t="shared" ref="EB469:EB471" si="146">IF(DZ469&lt;5,"Sin Riesgo",IF(DZ469 &lt;=14,"Bajo",IF(DZ469&lt;=35,"Medio",IF(DZ469&lt;=80,"Alto","Inviable Sanitariamente"))))</f>
        <v>Inviable Sanitariamente</v>
      </c>
      <c r="EC469" s="265" t="str">
        <f t="shared" ref="EC469:EC471" si="147">IF(EA469&lt;5,"Sin Riesgo",IF(EA469 &lt;=14,"Bajo",IF(EA469&lt;=35,"Medio",IF(EA469&lt;=80,"Alto","Inviable Sanitariamente"))))</f>
        <v>Inviable Sanitariamente</v>
      </c>
      <c r="ED469" s="265" t="str">
        <f t="shared" ref="ED469:ED471" si="148">IF(EB469&lt;5,"Sin Riesgo",IF(EB469 &lt;=14,"Bajo",IF(EB469&lt;=35,"Medio",IF(EB469&lt;=80,"Alto","Inviable Sanitariamente"))))</f>
        <v>Inviable Sanitariamente</v>
      </c>
      <c r="EE469" s="265" t="str">
        <f t="shared" ref="EE469:EE471" si="149">IF(EC469&lt;5,"Sin Riesgo",IF(EC469 &lt;=14,"Bajo",IF(EC469&lt;=35,"Medio",IF(EC469&lt;=80,"Alto","Inviable Sanitariamente"))))</f>
        <v>Inviable Sanitariamente</v>
      </c>
      <c r="EF469" s="265" t="str">
        <f t="shared" ref="EF469:EF471" si="150">IF(ED469&lt;5,"Sin Riesgo",IF(ED469 &lt;=14,"Bajo",IF(ED469&lt;=35,"Medio",IF(ED469&lt;=80,"Alto","Inviable Sanitariamente"))))</f>
        <v>Inviable Sanitariamente</v>
      </c>
      <c r="EG469" s="265" t="str">
        <f t="shared" ref="EG469:EG471" si="151">IF(EE469&lt;5,"Sin Riesgo",IF(EE469 &lt;=14,"Bajo",IF(EE469&lt;=35,"Medio",IF(EE469&lt;=80,"Alto","Inviable Sanitariamente"))))</f>
        <v>Inviable Sanitariamente</v>
      </c>
      <c r="EH469" s="265" t="str">
        <f t="shared" ref="EH469:EH471" si="152">IF(EF469&lt;5,"Sin Riesgo",IF(EF469 &lt;=14,"Bajo",IF(EF469&lt;=35,"Medio",IF(EF469&lt;=80,"Alto","Inviable Sanitariamente"))))</f>
        <v>Inviable Sanitariamente</v>
      </c>
      <c r="EI469" s="265" t="str">
        <f t="shared" ref="EI469:EI471" si="153">IF(EG469&lt;5,"Sin Riesgo",IF(EG469 &lt;=14,"Bajo",IF(EG469&lt;=35,"Medio",IF(EG469&lt;=80,"Alto","Inviable Sanitariamente"))))</f>
        <v>Inviable Sanitariamente</v>
      </c>
      <c r="EJ469" s="265" t="str">
        <f t="shared" ref="EJ469:EJ471" si="154">IF(EH469&lt;5,"Sin Riesgo",IF(EH469 &lt;=14,"Bajo",IF(EH469&lt;=35,"Medio",IF(EH469&lt;=80,"Alto","Inviable Sanitariamente"))))</f>
        <v>Inviable Sanitariamente</v>
      </c>
      <c r="EK469" s="265" t="str">
        <f t="shared" ref="EK469:EK471" si="155">IF(EI469&lt;5,"Sin Riesgo",IF(EI469 &lt;=14,"Bajo",IF(EI469&lt;=35,"Medio",IF(EI469&lt;=80,"Alto","Inviable Sanitariamente"))))</f>
        <v>Inviable Sanitariamente</v>
      </c>
      <c r="EL469" s="265" t="str">
        <f t="shared" ref="EL469:EL471" si="156">IF(EJ469&lt;5,"Sin Riesgo",IF(EJ469 &lt;=14,"Bajo",IF(EJ469&lt;=35,"Medio",IF(EJ469&lt;=80,"Alto","Inviable Sanitariamente"))))</f>
        <v>Inviable Sanitariamente</v>
      </c>
      <c r="EM469" s="265" t="str">
        <f t="shared" ref="EM469:EM471" si="157">IF(EK469&lt;5,"Sin Riesgo",IF(EK469 &lt;=14,"Bajo",IF(EK469&lt;=35,"Medio",IF(EK469&lt;=80,"Alto","Inviable Sanitariamente"))))</f>
        <v>Inviable Sanitariamente</v>
      </c>
      <c r="EN469" s="265" t="str">
        <f t="shared" ref="EN469:EN471" si="158">IF(EL469&lt;5,"Sin Riesgo",IF(EL469 &lt;=14,"Bajo",IF(EL469&lt;=35,"Medio",IF(EL469&lt;=80,"Alto","Inviable Sanitariamente"))))</f>
        <v>Inviable Sanitariamente</v>
      </c>
      <c r="EO469" s="265" t="str">
        <f t="shared" ref="EO469:EO471" si="159">IF(EM469&lt;5,"Sin Riesgo",IF(EM469 &lt;=14,"Bajo",IF(EM469&lt;=35,"Medio",IF(EM469&lt;=80,"Alto","Inviable Sanitariamente"))))</f>
        <v>Inviable Sanitariamente</v>
      </c>
      <c r="EP469" s="265" t="str">
        <f t="shared" ref="EP469:EP471" si="160">IF(EN469&lt;5,"Sin Riesgo",IF(EN469 &lt;=14,"Bajo",IF(EN469&lt;=35,"Medio",IF(EN469&lt;=80,"Alto","Inviable Sanitariamente"))))</f>
        <v>Inviable Sanitariamente</v>
      </c>
      <c r="EQ469" s="265" t="str">
        <f t="shared" ref="EQ469:EQ471" si="161">IF(EO469&lt;5,"Sin Riesgo",IF(EO469 &lt;=14,"Bajo",IF(EO469&lt;=35,"Medio",IF(EO469&lt;=80,"Alto","Inviable Sanitariamente"))))</f>
        <v>Inviable Sanitariamente</v>
      </c>
      <c r="ER469" s="265" t="str">
        <f t="shared" ref="ER469:ER471" si="162">IF(EP469&lt;5,"Sin Riesgo",IF(EP469 &lt;=14,"Bajo",IF(EP469&lt;=35,"Medio",IF(EP469&lt;=80,"Alto","Inviable Sanitariamente"))))</f>
        <v>Inviable Sanitariamente</v>
      </c>
      <c r="ES469" s="265" t="str">
        <f t="shared" ref="ES469:ES471" si="163">IF(EQ469&lt;5,"Sin Riesgo",IF(EQ469 &lt;=14,"Bajo",IF(EQ469&lt;=35,"Medio",IF(EQ469&lt;=80,"Alto","Inviable Sanitariamente"))))</f>
        <v>Inviable Sanitariamente</v>
      </c>
      <c r="ET469" s="265" t="str">
        <f t="shared" ref="ET469:ET471" si="164">IF(ER469&lt;5,"Sin Riesgo",IF(ER469 &lt;=14,"Bajo",IF(ER469&lt;=35,"Medio",IF(ER469&lt;=80,"Alto","Inviable Sanitariamente"))))</f>
        <v>Inviable Sanitariamente</v>
      </c>
      <c r="EU469" s="265" t="str">
        <f t="shared" ref="EU469:EU471" si="165">IF(ES469&lt;5,"Sin Riesgo",IF(ES469 &lt;=14,"Bajo",IF(ES469&lt;=35,"Medio",IF(ES469&lt;=80,"Alto","Inviable Sanitariamente"))))</f>
        <v>Inviable Sanitariamente</v>
      </c>
      <c r="EV469" s="265" t="str">
        <f t="shared" ref="EV469:EV471" si="166">IF(ET469&lt;5,"Sin Riesgo",IF(ET469 &lt;=14,"Bajo",IF(ET469&lt;=35,"Medio",IF(ET469&lt;=80,"Alto","Inviable Sanitariamente"))))</f>
        <v>Inviable Sanitariamente</v>
      </c>
      <c r="EW469" s="265" t="str">
        <f t="shared" ref="EW469:EW471" si="167">IF(EU469&lt;5,"Sin Riesgo",IF(EU469 &lt;=14,"Bajo",IF(EU469&lt;=35,"Medio",IF(EU469&lt;=80,"Alto","Inviable Sanitariamente"))))</f>
        <v>Inviable Sanitariamente</v>
      </c>
      <c r="EX469" s="265" t="str">
        <f t="shared" ref="EX469:EX471" si="168">IF(EV469&lt;5,"Sin Riesgo",IF(EV469 &lt;=14,"Bajo",IF(EV469&lt;=35,"Medio",IF(EV469&lt;=80,"Alto","Inviable Sanitariamente"))))</f>
        <v>Inviable Sanitariamente</v>
      </c>
      <c r="EY469" s="265" t="str">
        <f t="shared" ref="EY469:EY471" si="169">IF(EW469&lt;5,"Sin Riesgo",IF(EW469 &lt;=14,"Bajo",IF(EW469&lt;=35,"Medio",IF(EW469&lt;=80,"Alto","Inviable Sanitariamente"))))</f>
        <v>Inviable Sanitariamente</v>
      </c>
      <c r="EZ469" s="265" t="str">
        <f t="shared" ref="EZ469:EZ471" si="170">IF(EX469&lt;5,"Sin Riesgo",IF(EX469 &lt;=14,"Bajo",IF(EX469&lt;=35,"Medio",IF(EX469&lt;=80,"Alto","Inviable Sanitariamente"))))</f>
        <v>Inviable Sanitariamente</v>
      </c>
      <c r="FA469" s="265" t="str">
        <f t="shared" ref="FA469:FA471" si="171">IF(EY469&lt;5,"Sin Riesgo",IF(EY469 &lt;=14,"Bajo",IF(EY469&lt;=35,"Medio",IF(EY469&lt;=80,"Alto","Inviable Sanitariamente"))))</f>
        <v>Inviable Sanitariamente</v>
      </c>
      <c r="FB469" s="265" t="str">
        <f t="shared" ref="FB469:FB471" si="172">IF(EZ469&lt;5,"Sin Riesgo",IF(EZ469 &lt;=14,"Bajo",IF(EZ469&lt;=35,"Medio",IF(EZ469&lt;=80,"Alto","Inviable Sanitariamente"))))</f>
        <v>Inviable Sanitariamente</v>
      </c>
      <c r="FC469" s="265" t="str">
        <f t="shared" ref="FC469:FC471" si="173">IF(FA469&lt;5,"Sin Riesgo",IF(FA469 &lt;=14,"Bajo",IF(FA469&lt;=35,"Medio",IF(FA469&lt;=80,"Alto","Inviable Sanitariamente"))))</f>
        <v>Inviable Sanitariamente</v>
      </c>
      <c r="FD469" s="265" t="str">
        <f t="shared" ref="FD469:FD471" si="174">IF(FB469&lt;5,"Sin Riesgo",IF(FB469 &lt;=14,"Bajo",IF(FB469&lt;=35,"Medio",IF(FB469&lt;=80,"Alto","Inviable Sanitariamente"))))</f>
        <v>Inviable Sanitariamente</v>
      </c>
      <c r="FE469" s="265" t="str">
        <f t="shared" ref="FE469:FE471" si="175">IF(FC469&lt;5,"Sin Riesgo",IF(FC469 &lt;=14,"Bajo",IF(FC469&lt;=35,"Medio",IF(FC469&lt;=80,"Alto","Inviable Sanitariamente"))))</f>
        <v>Inviable Sanitariamente</v>
      </c>
      <c r="FF469" s="265" t="str">
        <f t="shared" ref="FF469:FF471" si="176">IF(FD469&lt;5,"Sin Riesgo",IF(FD469 &lt;=14,"Bajo",IF(FD469&lt;=35,"Medio",IF(FD469&lt;=80,"Alto","Inviable Sanitariamente"))))</f>
        <v>Inviable Sanitariamente</v>
      </c>
      <c r="FG469" s="265" t="str">
        <f t="shared" ref="FG469:FG471" si="177">IF(FE469&lt;5,"Sin Riesgo",IF(FE469 &lt;=14,"Bajo",IF(FE469&lt;=35,"Medio",IF(FE469&lt;=80,"Alto","Inviable Sanitariamente"))))</f>
        <v>Inviable Sanitariamente</v>
      </c>
      <c r="FH469" s="265" t="str">
        <f t="shared" ref="FH469:FH471" si="178">IF(FF469&lt;5,"Sin Riesgo",IF(FF469 &lt;=14,"Bajo",IF(FF469&lt;=35,"Medio",IF(FF469&lt;=80,"Alto","Inviable Sanitariamente"))))</f>
        <v>Inviable Sanitariamente</v>
      </c>
      <c r="FI469" s="265" t="str">
        <f t="shared" ref="FI469:FI471" si="179">IF(FG469&lt;5,"Sin Riesgo",IF(FG469 &lt;=14,"Bajo",IF(FG469&lt;=35,"Medio",IF(FG469&lt;=80,"Alto","Inviable Sanitariamente"))))</f>
        <v>Inviable Sanitariamente</v>
      </c>
      <c r="FJ469" s="265" t="str">
        <f t="shared" ref="FJ469:FJ471" si="180">IF(FH469&lt;5,"Sin Riesgo",IF(FH469 &lt;=14,"Bajo",IF(FH469&lt;=35,"Medio",IF(FH469&lt;=80,"Alto","Inviable Sanitariamente"))))</f>
        <v>Inviable Sanitariamente</v>
      </c>
      <c r="FK469" s="265" t="str">
        <f t="shared" ref="FK469:FK471" si="181">IF(FI469&lt;5,"Sin Riesgo",IF(FI469 &lt;=14,"Bajo",IF(FI469&lt;=35,"Medio",IF(FI469&lt;=80,"Alto","Inviable Sanitariamente"))))</f>
        <v>Inviable Sanitariamente</v>
      </c>
      <c r="FL469" s="265" t="str">
        <f t="shared" ref="FL469:FL471" si="182">IF(FJ469&lt;5,"Sin Riesgo",IF(FJ469 &lt;=14,"Bajo",IF(FJ469&lt;=35,"Medio",IF(FJ469&lt;=80,"Alto","Inviable Sanitariamente"))))</f>
        <v>Inviable Sanitariamente</v>
      </c>
      <c r="FM469" s="265" t="str">
        <f t="shared" ref="FM469:FM471" si="183">IF(FK469&lt;5,"Sin Riesgo",IF(FK469 &lt;=14,"Bajo",IF(FK469&lt;=35,"Medio",IF(FK469&lt;=80,"Alto","Inviable Sanitariamente"))))</f>
        <v>Inviable Sanitariamente</v>
      </c>
      <c r="FN469" s="265" t="str">
        <f t="shared" ref="FN469:FN471" si="184">IF(FL469&lt;5,"Sin Riesgo",IF(FL469 &lt;=14,"Bajo",IF(FL469&lt;=35,"Medio",IF(FL469&lt;=80,"Alto","Inviable Sanitariamente"))))</f>
        <v>Inviable Sanitariamente</v>
      </c>
      <c r="FO469" s="265" t="str">
        <f t="shared" ref="FO469:FO471" si="185">IF(FM469&lt;5,"Sin Riesgo",IF(FM469 &lt;=14,"Bajo",IF(FM469&lt;=35,"Medio",IF(FM469&lt;=80,"Alto","Inviable Sanitariamente"))))</f>
        <v>Inviable Sanitariamente</v>
      </c>
      <c r="FP469" s="265" t="str">
        <f t="shared" ref="FP469:FP471" si="186">IF(FN469&lt;5,"Sin Riesgo",IF(FN469 &lt;=14,"Bajo",IF(FN469&lt;=35,"Medio",IF(FN469&lt;=80,"Alto","Inviable Sanitariamente"))))</f>
        <v>Inviable Sanitariamente</v>
      </c>
      <c r="FQ469" s="265" t="str">
        <f t="shared" ref="FQ469:FQ471" si="187">IF(FO469&lt;5,"Sin Riesgo",IF(FO469 &lt;=14,"Bajo",IF(FO469&lt;=35,"Medio",IF(FO469&lt;=80,"Alto","Inviable Sanitariamente"))))</f>
        <v>Inviable Sanitariamente</v>
      </c>
      <c r="FR469" s="265" t="str">
        <f t="shared" ref="FR469:FR471" si="188">IF(FP469&lt;5,"Sin Riesgo",IF(FP469 &lt;=14,"Bajo",IF(FP469&lt;=35,"Medio",IF(FP469&lt;=80,"Alto","Inviable Sanitariamente"))))</f>
        <v>Inviable Sanitariamente</v>
      </c>
      <c r="FS469" s="265" t="str">
        <f t="shared" ref="FS469:FS471" si="189">IF(FQ469&lt;5,"Sin Riesgo",IF(FQ469 &lt;=14,"Bajo",IF(FQ469&lt;=35,"Medio",IF(FQ469&lt;=80,"Alto","Inviable Sanitariamente"))))</f>
        <v>Inviable Sanitariamente</v>
      </c>
      <c r="FT469" s="265" t="str">
        <f t="shared" ref="FT469:FT471" si="190">IF(FR469&lt;5,"Sin Riesgo",IF(FR469 &lt;=14,"Bajo",IF(FR469&lt;=35,"Medio",IF(FR469&lt;=80,"Alto","Inviable Sanitariamente"))))</f>
        <v>Inviable Sanitariamente</v>
      </c>
      <c r="FU469" s="265" t="str">
        <f t="shared" ref="FU469:FU471" si="191">IF(FS469&lt;5,"Sin Riesgo",IF(FS469 &lt;=14,"Bajo",IF(FS469&lt;=35,"Medio",IF(FS469&lt;=80,"Alto","Inviable Sanitariamente"))))</f>
        <v>Inviable Sanitariamente</v>
      </c>
      <c r="FV469" s="265" t="str">
        <f t="shared" ref="FV469:FV471" si="192">IF(FT469&lt;5,"Sin Riesgo",IF(FT469 &lt;=14,"Bajo",IF(FT469&lt;=35,"Medio",IF(FT469&lt;=80,"Alto","Inviable Sanitariamente"))))</f>
        <v>Inviable Sanitariamente</v>
      </c>
      <c r="FW469" s="265" t="str">
        <f t="shared" ref="FW469:FW471" si="193">IF(FU469&lt;5,"Sin Riesgo",IF(FU469 &lt;=14,"Bajo",IF(FU469&lt;=35,"Medio",IF(FU469&lt;=80,"Alto","Inviable Sanitariamente"))))</f>
        <v>Inviable Sanitariamente</v>
      </c>
      <c r="FX469" s="265" t="str">
        <f t="shared" ref="FX469:FX471" si="194">IF(FV469&lt;5,"Sin Riesgo",IF(FV469 &lt;=14,"Bajo",IF(FV469&lt;=35,"Medio",IF(FV469&lt;=80,"Alto","Inviable Sanitariamente"))))</f>
        <v>Inviable Sanitariamente</v>
      </c>
      <c r="FY469" s="265" t="str">
        <f t="shared" ref="FY469:FY471" si="195">IF(FW469&lt;5,"Sin Riesgo",IF(FW469 &lt;=14,"Bajo",IF(FW469&lt;=35,"Medio",IF(FW469&lt;=80,"Alto","Inviable Sanitariamente"))))</f>
        <v>Inviable Sanitariamente</v>
      </c>
      <c r="FZ469" s="265" t="str">
        <f t="shared" ref="FZ469:FZ471" si="196">IF(FX469&lt;5,"Sin Riesgo",IF(FX469 &lt;=14,"Bajo",IF(FX469&lt;=35,"Medio",IF(FX469&lt;=80,"Alto","Inviable Sanitariamente"))))</f>
        <v>Inviable Sanitariamente</v>
      </c>
      <c r="GA469" s="265" t="str">
        <f t="shared" ref="GA469:GA471" si="197">IF(FY469&lt;5,"Sin Riesgo",IF(FY469 &lt;=14,"Bajo",IF(FY469&lt;=35,"Medio",IF(FY469&lt;=80,"Alto","Inviable Sanitariamente"))))</f>
        <v>Inviable Sanitariamente</v>
      </c>
      <c r="GB469" s="265" t="str">
        <f t="shared" ref="GB469:GB471" si="198">IF(FZ469&lt;5,"Sin Riesgo",IF(FZ469 &lt;=14,"Bajo",IF(FZ469&lt;=35,"Medio",IF(FZ469&lt;=80,"Alto","Inviable Sanitariamente"))))</f>
        <v>Inviable Sanitariamente</v>
      </c>
      <c r="GC469" s="265" t="str">
        <f t="shared" ref="GC469:GC471" si="199">IF(GA469&lt;5,"Sin Riesgo",IF(GA469 &lt;=14,"Bajo",IF(GA469&lt;=35,"Medio",IF(GA469&lt;=80,"Alto","Inviable Sanitariamente"))))</f>
        <v>Inviable Sanitariamente</v>
      </c>
      <c r="GD469" s="265" t="str">
        <f t="shared" ref="GD469:GD471" si="200">IF(GB469&lt;5,"Sin Riesgo",IF(GB469 &lt;=14,"Bajo",IF(GB469&lt;=35,"Medio",IF(GB469&lt;=80,"Alto","Inviable Sanitariamente"))))</f>
        <v>Inviable Sanitariamente</v>
      </c>
      <c r="GE469" s="265" t="str">
        <f t="shared" ref="GE469:GE471" si="201">IF(GC469&lt;5,"Sin Riesgo",IF(GC469 &lt;=14,"Bajo",IF(GC469&lt;=35,"Medio",IF(GC469&lt;=80,"Alto","Inviable Sanitariamente"))))</f>
        <v>Inviable Sanitariamente</v>
      </c>
      <c r="GF469" s="265" t="str">
        <f t="shared" ref="GF469:GF471" si="202">IF(GD469&lt;5,"Sin Riesgo",IF(GD469 &lt;=14,"Bajo",IF(GD469&lt;=35,"Medio",IF(GD469&lt;=80,"Alto","Inviable Sanitariamente"))))</f>
        <v>Inviable Sanitariamente</v>
      </c>
      <c r="GG469" s="265" t="str">
        <f t="shared" ref="GG469:GG471" si="203">IF(GE469&lt;5,"Sin Riesgo",IF(GE469 &lt;=14,"Bajo",IF(GE469&lt;=35,"Medio",IF(GE469&lt;=80,"Alto","Inviable Sanitariamente"))))</f>
        <v>Inviable Sanitariamente</v>
      </c>
      <c r="GH469" s="265" t="str">
        <f t="shared" ref="GH469:GH471" si="204">IF(GF469&lt;5,"Sin Riesgo",IF(GF469 &lt;=14,"Bajo",IF(GF469&lt;=35,"Medio",IF(GF469&lt;=80,"Alto","Inviable Sanitariamente"))))</f>
        <v>Inviable Sanitariamente</v>
      </c>
      <c r="GI469" s="265" t="str">
        <f t="shared" ref="GI469:GI471" si="205">IF(GG469&lt;5,"Sin Riesgo",IF(GG469 &lt;=14,"Bajo",IF(GG469&lt;=35,"Medio",IF(GG469&lt;=80,"Alto","Inviable Sanitariamente"))))</f>
        <v>Inviable Sanitariamente</v>
      </c>
      <c r="GJ469" s="265" t="str">
        <f t="shared" ref="GJ469:GJ471" si="206">IF(GH469&lt;5,"Sin Riesgo",IF(GH469 &lt;=14,"Bajo",IF(GH469&lt;=35,"Medio",IF(GH469&lt;=80,"Alto","Inviable Sanitariamente"))))</f>
        <v>Inviable Sanitariamente</v>
      </c>
      <c r="GK469" s="265" t="str">
        <f t="shared" ref="GK469:GK471" si="207">IF(GI469&lt;5,"Sin Riesgo",IF(GI469 &lt;=14,"Bajo",IF(GI469&lt;=35,"Medio",IF(GI469&lt;=80,"Alto","Inviable Sanitariamente"))))</f>
        <v>Inviable Sanitariamente</v>
      </c>
      <c r="GL469" s="265" t="str">
        <f t="shared" ref="GL469:GL471" si="208">IF(GJ469&lt;5,"Sin Riesgo",IF(GJ469 &lt;=14,"Bajo",IF(GJ469&lt;=35,"Medio",IF(GJ469&lt;=80,"Alto","Inviable Sanitariamente"))))</f>
        <v>Inviable Sanitariamente</v>
      </c>
      <c r="GM469" s="265" t="str">
        <f t="shared" ref="GM469:GM471" si="209">IF(GK469&lt;5,"Sin Riesgo",IF(GK469 &lt;=14,"Bajo",IF(GK469&lt;=35,"Medio",IF(GK469&lt;=80,"Alto","Inviable Sanitariamente"))))</f>
        <v>Inviable Sanitariamente</v>
      </c>
      <c r="GN469" s="265" t="str">
        <f t="shared" ref="GN469:GN471" si="210">IF(GL469&lt;5,"Sin Riesgo",IF(GL469 &lt;=14,"Bajo",IF(GL469&lt;=35,"Medio",IF(GL469&lt;=80,"Alto","Inviable Sanitariamente"))))</f>
        <v>Inviable Sanitariamente</v>
      </c>
      <c r="GO469" s="265" t="str">
        <f t="shared" ref="GO469:GO471" si="211">IF(GM469&lt;5,"Sin Riesgo",IF(GM469 &lt;=14,"Bajo",IF(GM469&lt;=35,"Medio",IF(GM469&lt;=80,"Alto","Inviable Sanitariamente"))))</f>
        <v>Inviable Sanitariamente</v>
      </c>
      <c r="GP469" s="265" t="str">
        <f t="shared" ref="GP469:GP471" si="212">IF(GN469&lt;5,"Sin Riesgo",IF(GN469 &lt;=14,"Bajo",IF(GN469&lt;=35,"Medio",IF(GN469&lt;=80,"Alto","Inviable Sanitariamente"))))</f>
        <v>Inviable Sanitariamente</v>
      </c>
      <c r="GQ469" s="265" t="str">
        <f t="shared" ref="GQ469:GQ471" si="213">IF(GO469&lt;5,"Sin Riesgo",IF(GO469 &lt;=14,"Bajo",IF(GO469&lt;=35,"Medio",IF(GO469&lt;=80,"Alto","Inviable Sanitariamente"))))</f>
        <v>Inviable Sanitariamente</v>
      </c>
      <c r="GR469" s="265" t="str">
        <f t="shared" ref="GR469:GR471" si="214">IF(GP469&lt;5,"Sin Riesgo",IF(GP469 &lt;=14,"Bajo",IF(GP469&lt;=35,"Medio",IF(GP469&lt;=80,"Alto","Inviable Sanitariamente"))))</f>
        <v>Inviable Sanitariamente</v>
      </c>
      <c r="GS469" s="265" t="str">
        <f t="shared" ref="GS469:GS471" si="215">IF(GQ469&lt;5,"Sin Riesgo",IF(GQ469 &lt;=14,"Bajo",IF(GQ469&lt;=35,"Medio",IF(GQ469&lt;=80,"Alto","Inviable Sanitariamente"))))</f>
        <v>Inviable Sanitariamente</v>
      </c>
      <c r="GT469" s="265" t="str">
        <f t="shared" ref="GT469:GT471" si="216">IF(GR469&lt;5,"Sin Riesgo",IF(GR469 &lt;=14,"Bajo",IF(GR469&lt;=35,"Medio",IF(GR469&lt;=80,"Alto","Inviable Sanitariamente"))))</f>
        <v>Inviable Sanitariamente</v>
      </c>
      <c r="GU469" s="265" t="str">
        <f t="shared" ref="GU469:GU471" si="217">IF(GS469&lt;5,"Sin Riesgo",IF(GS469 &lt;=14,"Bajo",IF(GS469&lt;=35,"Medio",IF(GS469&lt;=80,"Alto","Inviable Sanitariamente"))))</f>
        <v>Inviable Sanitariamente</v>
      </c>
      <c r="GV469" s="265" t="str">
        <f t="shared" ref="GV469:GV471" si="218">IF(GT469&lt;5,"Sin Riesgo",IF(GT469 &lt;=14,"Bajo",IF(GT469&lt;=35,"Medio",IF(GT469&lt;=80,"Alto","Inviable Sanitariamente"))))</f>
        <v>Inviable Sanitariamente</v>
      </c>
      <c r="GW469" s="265" t="str">
        <f t="shared" ref="GW469:GW471" si="219">IF(GU469&lt;5,"Sin Riesgo",IF(GU469 &lt;=14,"Bajo",IF(GU469&lt;=35,"Medio",IF(GU469&lt;=80,"Alto","Inviable Sanitariamente"))))</f>
        <v>Inviable Sanitariamente</v>
      </c>
      <c r="GX469" s="265" t="str">
        <f t="shared" ref="GX469:GX471" si="220">IF(GV469&lt;5,"Sin Riesgo",IF(GV469 &lt;=14,"Bajo",IF(GV469&lt;=35,"Medio",IF(GV469&lt;=80,"Alto","Inviable Sanitariamente"))))</f>
        <v>Inviable Sanitariamente</v>
      </c>
      <c r="GY469" s="265" t="str">
        <f t="shared" ref="GY469:GY471" si="221">IF(GW469&lt;5,"Sin Riesgo",IF(GW469 &lt;=14,"Bajo",IF(GW469&lt;=35,"Medio",IF(GW469&lt;=80,"Alto","Inviable Sanitariamente"))))</f>
        <v>Inviable Sanitariamente</v>
      </c>
      <c r="GZ469" s="265" t="str">
        <f t="shared" ref="GZ469:GZ471" si="222">IF(GX469&lt;5,"Sin Riesgo",IF(GX469 &lt;=14,"Bajo",IF(GX469&lt;=35,"Medio",IF(GX469&lt;=80,"Alto","Inviable Sanitariamente"))))</f>
        <v>Inviable Sanitariamente</v>
      </c>
      <c r="HA469" s="265" t="str">
        <f t="shared" ref="HA469:HA471" si="223">IF(GY469&lt;5,"Sin Riesgo",IF(GY469 &lt;=14,"Bajo",IF(GY469&lt;=35,"Medio",IF(GY469&lt;=80,"Alto","Inviable Sanitariamente"))))</f>
        <v>Inviable Sanitariamente</v>
      </c>
      <c r="HB469" s="265" t="str">
        <f t="shared" ref="HB469:HB471" si="224">IF(GZ469&lt;5,"Sin Riesgo",IF(GZ469 &lt;=14,"Bajo",IF(GZ469&lt;=35,"Medio",IF(GZ469&lt;=80,"Alto","Inviable Sanitariamente"))))</f>
        <v>Inviable Sanitariamente</v>
      </c>
      <c r="HC469" s="265" t="str">
        <f t="shared" ref="HC469:HC471" si="225">IF(HA469&lt;5,"Sin Riesgo",IF(HA469 &lt;=14,"Bajo",IF(HA469&lt;=35,"Medio",IF(HA469&lt;=80,"Alto","Inviable Sanitariamente"))))</f>
        <v>Inviable Sanitariamente</v>
      </c>
      <c r="HD469" s="265" t="str">
        <f t="shared" ref="HD469:HD471" si="226">IF(HB469&lt;5,"Sin Riesgo",IF(HB469 &lt;=14,"Bajo",IF(HB469&lt;=35,"Medio",IF(HB469&lt;=80,"Alto","Inviable Sanitariamente"))))</f>
        <v>Inviable Sanitariamente</v>
      </c>
      <c r="HE469" s="265" t="str">
        <f t="shared" ref="HE469:HE471" si="227">IF(HC469&lt;5,"Sin Riesgo",IF(HC469 &lt;=14,"Bajo",IF(HC469&lt;=35,"Medio",IF(HC469&lt;=80,"Alto","Inviable Sanitariamente"))))</f>
        <v>Inviable Sanitariamente</v>
      </c>
      <c r="HF469" s="265" t="str">
        <f t="shared" ref="HF469:HF471" si="228">IF(HD469&lt;5,"Sin Riesgo",IF(HD469 &lt;=14,"Bajo",IF(HD469&lt;=35,"Medio",IF(HD469&lt;=80,"Alto","Inviable Sanitariamente"))))</f>
        <v>Inviable Sanitariamente</v>
      </c>
      <c r="HG469" s="265" t="str">
        <f t="shared" ref="HG469:HG471" si="229">IF(HE469&lt;5,"Sin Riesgo",IF(HE469 &lt;=14,"Bajo",IF(HE469&lt;=35,"Medio",IF(HE469&lt;=80,"Alto","Inviable Sanitariamente"))))</f>
        <v>Inviable Sanitariamente</v>
      </c>
      <c r="HH469" s="265" t="str">
        <f t="shared" ref="HH469:HH471" si="230">IF(HF469&lt;5,"Sin Riesgo",IF(HF469 &lt;=14,"Bajo",IF(HF469&lt;=35,"Medio",IF(HF469&lt;=80,"Alto","Inviable Sanitariamente"))))</f>
        <v>Inviable Sanitariamente</v>
      </c>
      <c r="HI469" s="265" t="str">
        <f t="shared" ref="HI469:HI471" si="231">IF(HG469&lt;5,"Sin Riesgo",IF(HG469 &lt;=14,"Bajo",IF(HG469&lt;=35,"Medio",IF(HG469&lt;=80,"Alto","Inviable Sanitariamente"))))</f>
        <v>Inviable Sanitariamente</v>
      </c>
      <c r="HJ469" s="265" t="str">
        <f t="shared" ref="HJ469:HJ471" si="232">IF(HH469&lt;5,"Sin Riesgo",IF(HH469 &lt;=14,"Bajo",IF(HH469&lt;=35,"Medio",IF(HH469&lt;=80,"Alto","Inviable Sanitariamente"))))</f>
        <v>Inviable Sanitariamente</v>
      </c>
      <c r="HK469" s="265" t="str">
        <f t="shared" ref="HK469:HK471" si="233">IF(HI469&lt;5,"Sin Riesgo",IF(HI469 &lt;=14,"Bajo",IF(HI469&lt;=35,"Medio",IF(HI469&lt;=80,"Alto","Inviable Sanitariamente"))))</f>
        <v>Inviable Sanitariamente</v>
      </c>
      <c r="HL469" s="265" t="str">
        <f t="shared" ref="HL469:HL471" si="234">IF(HJ469&lt;5,"Sin Riesgo",IF(HJ469 &lt;=14,"Bajo",IF(HJ469&lt;=35,"Medio",IF(HJ469&lt;=80,"Alto","Inviable Sanitariamente"))))</f>
        <v>Inviable Sanitariamente</v>
      </c>
      <c r="HM469" s="265" t="str">
        <f t="shared" ref="HM469:HM471" si="235">IF(HK469&lt;5,"Sin Riesgo",IF(HK469 &lt;=14,"Bajo",IF(HK469&lt;=35,"Medio",IF(HK469&lt;=80,"Alto","Inviable Sanitariamente"))))</f>
        <v>Inviable Sanitariamente</v>
      </c>
      <c r="HN469" s="265" t="str">
        <f t="shared" ref="HN469:HN471" si="236">IF(HL469&lt;5,"Sin Riesgo",IF(HL469 &lt;=14,"Bajo",IF(HL469&lt;=35,"Medio",IF(HL469&lt;=80,"Alto","Inviable Sanitariamente"))))</f>
        <v>Inviable Sanitariamente</v>
      </c>
      <c r="HO469" s="265" t="str">
        <f t="shared" ref="HO469:HO471" si="237">IF(HM469&lt;5,"Sin Riesgo",IF(HM469 &lt;=14,"Bajo",IF(HM469&lt;=35,"Medio",IF(HM469&lt;=80,"Alto","Inviable Sanitariamente"))))</f>
        <v>Inviable Sanitariamente</v>
      </c>
      <c r="HP469" s="265" t="str">
        <f t="shared" ref="HP469:HP471" si="238">IF(HN469&lt;5,"Sin Riesgo",IF(HN469 &lt;=14,"Bajo",IF(HN469&lt;=35,"Medio",IF(HN469&lt;=80,"Alto","Inviable Sanitariamente"))))</f>
        <v>Inviable Sanitariamente</v>
      </c>
      <c r="HQ469" s="265" t="str">
        <f t="shared" ref="HQ469:HQ471" si="239">IF(HO469&lt;5,"Sin Riesgo",IF(HO469 &lt;=14,"Bajo",IF(HO469&lt;=35,"Medio",IF(HO469&lt;=80,"Alto","Inviable Sanitariamente"))))</f>
        <v>Inviable Sanitariamente</v>
      </c>
      <c r="HR469" s="265" t="str">
        <f t="shared" ref="HR469:HR471" si="240">IF(HP469&lt;5,"Sin Riesgo",IF(HP469 &lt;=14,"Bajo",IF(HP469&lt;=35,"Medio",IF(HP469&lt;=80,"Alto","Inviable Sanitariamente"))))</f>
        <v>Inviable Sanitariamente</v>
      </c>
      <c r="HS469" s="265" t="str">
        <f t="shared" ref="HS469:HS471" si="241">IF(HQ469&lt;5,"Sin Riesgo",IF(HQ469 &lt;=14,"Bajo",IF(HQ469&lt;=35,"Medio",IF(HQ469&lt;=80,"Alto","Inviable Sanitariamente"))))</f>
        <v>Inviable Sanitariamente</v>
      </c>
      <c r="HT469" s="265" t="str">
        <f t="shared" ref="HT469:HT471" si="242">IF(HR469&lt;5,"Sin Riesgo",IF(HR469 &lt;=14,"Bajo",IF(HR469&lt;=35,"Medio",IF(HR469&lt;=80,"Alto","Inviable Sanitariamente"))))</f>
        <v>Inviable Sanitariamente</v>
      </c>
      <c r="HU469" s="265" t="str">
        <f t="shared" ref="HU469:HU471" si="243">IF(HS469&lt;5,"Sin Riesgo",IF(HS469 &lt;=14,"Bajo",IF(HS469&lt;=35,"Medio",IF(HS469&lt;=80,"Alto","Inviable Sanitariamente"))))</f>
        <v>Inviable Sanitariamente</v>
      </c>
      <c r="HV469" s="265" t="str">
        <f t="shared" ref="HV469:HV471" si="244">IF(HT469&lt;5,"Sin Riesgo",IF(HT469 &lt;=14,"Bajo",IF(HT469&lt;=35,"Medio",IF(HT469&lt;=80,"Alto","Inviable Sanitariamente"))))</f>
        <v>Inviable Sanitariamente</v>
      </c>
      <c r="HW469" s="265" t="str">
        <f t="shared" ref="HW469:HW471" si="245">IF(HU469&lt;5,"Sin Riesgo",IF(HU469 &lt;=14,"Bajo",IF(HU469&lt;=35,"Medio",IF(HU469&lt;=80,"Alto","Inviable Sanitariamente"))))</f>
        <v>Inviable Sanitariamente</v>
      </c>
      <c r="HX469" s="265" t="str">
        <f t="shared" ref="HX469:HX471" si="246">IF(HV469&lt;5,"Sin Riesgo",IF(HV469 &lt;=14,"Bajo",IF(HV469&lt;=35,"Medio",IF(HV469&lt;=80,"Alto","Inviable Sanitariamente"))))</f>
        <v>Inviable Sanitariamente</v>
      </c>
      <c r="HY469" s="265" t="str">
        <f t="shared" ref="HY469:HY471" si="247">IF(HW469&lt;5,"Sin Riesgo",IF(HW469 &lt;=14,"Bajo",IF(HW469&lt;=35,"Medio",IF(HW469&lt;=80,"Alto","Inviable Sanitariamente"))))</f>
        <v>Inviable Sanitariamente</v>
      </c>
      <c r="HZ469" s="265" t="str">
        <f t="shared" ref="HZ469:HZ471" si="248">IF(HX469&lt;5,"Sin Riesgo",IF(HX469 &lt;=14,"Bajo",IF(HX469&lt;=35,"Medio",IF(HX469&lt;=80,"Alto","Inviable Sanitariamente"))))</f>
        <v>Inviable Sanitariamente</v>
      </c>
      <c r="IA469" s="265" t="str">
        <f t="shared" ref="IA469:IA471" si="249">IF(HY469&lt;5,"Sin Riesgo",IF(HY469 &lt;=14,"Bajo",IF(HY469&lt;=35,"Medio",IF(HY469&lt;=80,"Alto","Inviable Sanitariamente"))))</f>
        <v>Inviable Sanitariamente</v>
      </c>
      <c r="IB469" s="265" t="str">
        <f t="shared" ref="IB469:IB471" si="250">IF(HZ469&lt;5,"Sin Riesgo",IF(HZ469 &lt;=14,"Bajo",IF(HZ469&lt;=35,"Medio",IF(HZ469&lt;=80,"Alto","Inviable Sanitariamente"))))</f>
        <v>Inviable Sanitariamente</v>
      </c>
      <c r="IC469" s="265" t="str">
        <f t="shared" ref="IC469:IC471" si="251">IF(IA469&lt;5,"Sin Riesgo",IF(IA469 &lt;=14,"Bajo",IF(IA469&lt;=35,"Medio",IF(IA469&lt;=80,"Alto","Inviable Sanitariamente"))))</f>
        <v>Inviable Sanitariamente</v>
      </c>
      <c r="ID469" s="265" t="str">
        <f t="shared" ref="ID469:ID471" si="252">IF(IB469&lt;5,"Sin Riesgo",IF(IB469 &lt;=14,"Bajo",IF(IB469&lt;=35,"Medio",IF(IB469&lt;=80,"Alto","Inviable Sanitariamente"))))</f>
        <v>Inviable Sanitariamente</v>
      </c>
      <c r="IE469" s="265" t="str">
        <f t="shared" ref="IE469:IE471" si="253">IF(IC469&lt;5,"Sin Riesgo",IF(IC469 &lt;=14,"Bajo",IF(IC469&lt;=35,"Medio",IF(IC469&lt;=80,"Alto","Inviable Sanitariamente"))))</f>
        <v>Inviable Sanitariamente</v>
      </c>
      <c r="IF469" s="265" t="str">
        <f t="shared" ref="IF469:IF471" si="254">IF(ID469&lt;5,"Sin Riesgo",IF(ID469 &lt;=14,"Bajo",IF(ID469&lt;=35,"Medio",IF(ID469&lt;=80,"Alto","Inviable Sanitariamente"))))</f>
        <v>Inviable Sanitariamente</v>
      </c>
      <c r="IG469" s="265" t="str">
        <f t="shared" ref="IG469:IG471" si="255">IF(IE469&lt;5,"Sin Riesgo",IF(IE469 &lt;=14,"Bajo",IF(IE469&lt;=35,"Medio",IF(IE469&lt;=80,"Alto","Inviable Sanitariamente"))))</f>
        <v>Inviable Sanitariamente</v>
      </c>
      <c r="IH469" s="265" t="str">
        <f t="shared" ref="IH469:IH471" si="256">IF(IF469&lt;5,"Sin Riesgo",IF(IF469 &lt;=14,"Bajo",IF(IF469&lt;=35,"Medio",IF(IF469&lt;=80,"Alto","Inviable Sanitariamente"))))</f>
        <v>Inviable Sanitariamente</v>
      </c>
      <c r="II469" s="265" t="str">
        <f t="shared" ref="II469:II471" si="257">IF(IG469&lt;5,"Sin Riesgo",IF(IG469 &lt;=14,"Bajo",IF(IG469&lt;=35,"Medio",IF(IG469&lt;=80,"Alto","Inviable Sanitariamente"))))</f>
        <v>Inviable Sanitariamente</v>
      </c>
      <c r="IJ469" s="265" t="str">
        <f t="shared" ref="IJ469:IJ471" si="258">IF(IH469&lt;5,"Sin Riesgo",IF(IH469 &lt;=14,"Bajo",IF(IH469&lt;=35,"Medio",IF(IH469&lt;=80,"Alto","Inviable Sanitariamente"))))</f>
        <v>Inviable Sanitariamente</v>
      </c>
      <c r="IK469" s="265" t="str">
        <f t="shared" ref="IK469:IK471" si="259">IF(II469&lt;5,"Sin Riesgo",IF(II469 &lt;=14,"Bajo",IF(II469&lt;=35,"Medio",IF(II469&lt;=80,"Alto","Inviable Sanitariamente"))))</f>
        <v>Inviable Sanitariamente</v>
      </c>
      <c r="IL469" s="265" t="str">
        <f t="shared" ref="IL469:IL471" si="260">IF(IJ469&lt;5,"Sin Riesgo",IF(IJ469 &lt;=14,"Bajo",IF(IJ469&lt;=35,"Medio",IF(IJ469&lt;=80,"Alto","Inviable Sanitariamente"))))</f>
        <v>Inviable Sanitariamente</v>
      </c>
      <c r="IM469" s="265" t="str">
        <f t="shared" ref="IM469:IM471" si="261">IF(IK469&lt;5,"Sin Riesgo",IF(IK469 &lt;=14,"Bajo",IF(IK469&lt;=35,"Medio",IF(IK469&lt;=80,"Alto","Inviable Sanitariamente"))))</f>
        <v>Inviable Sanitariamente</v>
      </c>
      <c r="IN469" s="265" t="str">
        <f t="shared" ref="IN469:IN471" si="262">IF(IL469&lt;5,"Sin Riesgo",IF(IL469 &lt;=14,"Bajo",IF(IL469&lt;=35,"Medio",IF(IL469&lt;=80,"Alto","Inviable Sanitariamente"))))</f>
        <v>Inviable Sanitariamente</v>
      </c>
      <c r="IO469" s="265" t="str">
        <f t="shared" ref="IO469:IO471" si="263">IF(IM469&lt;5,"Sin Riesgo",IF(IM469 &lt;=14,"Bajo",IF(IM469&lt;=35,"Medio",IF(IM469&lt;=80,"Alto","Inviable Sanitariamente"))))</f>
        <v>Inviable Sanitariamente</v>
      </c>
      <c r="IP469" s="265" t="str">
        <f t="shared" ref="IP469:IP471" si="264">IF(IN469&lt;5,"Sin Riesgo",IF(IN469 &lt;=14,"Bajo",IF(IN469&lt;=35,"Medio",IF(IN469&lt;=80,"Alto","Inviable Sanitariamente"))))</f>
        <v>Inviable Sanitariamente</v>
      </c>
      <c r="IQ469" s="265" t="str">
        <f t="shared" ref="IQ469:IQ471" si="265">IF(IO469&lt;5,"Sin Riesgo",IF(IO469 &lt;=14,"Bajo",IF(IO469&lt;=35,"Medio",IF(IO469&lt;=80,"Alto","Inviable Sanitariamente"))))</f>
        <v>Inviable Sanitariamente</v>
      </c>
      <c r="IR469" s="265" t="str">
        <f t="shared" ref="IR469:IR471" si="266">IF(IP469&lt;5,"Sin Riesgo",IF(IP469 &lt;=14,"Bajo",IF(IP469&lt;=35,"Medio",IF(IP469&lt;=80,"Alto","Inviable Sanitariamente"))))</f>
        <v>Inviable Sanitariamente</v>
      </c>
      <c r="IS469" s="265" t="str">
        <f t="shared" ref="IS469:IS471" si="267">IF(IQ469&lt;5,"Sin Riesgo",IF(IQ469 &lt;=14,"Bajo",IF(IQ469&lt;=35,"Medio",IF(IQ469&lt;=80,"Alto","Inviable Sanitariamente"))))</f>
        <v>Inviable Sanitariamente</v>
      </c>
      <c r="IT469" s="265" t="str">
        <f t="shared" ref="IT469:IT471" si="268">IF(IR469&lt;5,"Sin Riesgo",IF(IR469 &lt;=14,"Bajo",IF(IR469&lt;=35,"Medio",IF(IR469&lt;=80,"Alto","Inviable Sanitariamente"))))</f>
        <v>Inviable Sanitariamente</v>
      </c>
      <c r="IU469" s="265" t="str">
        <f t="shared" ref="IU469:IU471" si="269">IF(IS469&lt;5,"Sin Riesgo",IF(IS469 &lt;=14,"Bajo",IF(IS469&lt;=35,"Medio",IF(IS469&lt;=80,"Alto","Inviable Sanitariamente"))))</f>
        <v>Inviable Sanitariamente</v>
      </c>
      <c r="IV469" s="265" t="str">
        <f t="shared" ref="IV469:IV471" si="270">IF(IT469&lt;5,"Sin Riesgo",IF(IT469 &lt;=14,"Bajo",IF(IT469&lt;=35,"Medio",IF(IT469&lt;=80,"Alto","Inviable Sanitariamente"))))</f>
        <v>Inviable Sanitariamente</v>
      </c>
      <c r="IW469" s="265" t="str">
        <f t="shared" ref="IW469:IW471" si="271">IF(IU469&lt;5,"Sin Riesgo",IF(IU469 &lt;=14,"Bajo",IF(IU469&lt;=35,"Medio",IF(IU469&lt;=80,"Alto","Inviable Sanitariamente"))))</f>
        <v>Inviable Sanitariamente</v>
      </c>
      <c r="IX469" s="265" t="str">
        <f t="shared" ref="IX469:IX471" si="272">IF(IV469&lt;5,"Sin Riesgo",IF(IV469 &lt;=14,"Bajo",IF(IV469&lt;=35,"Medio",IF(IV469&lt;=80,"Alto","Inviable Sanitariamente"))))</f>
        <v>Inviable Sanitariamente</v>
      </c>
      <c r="IY469" s="265" t="str">
        <f t="shared" ref="IY469:IY471" si="273">IF(IW469&lt;5,"Sin Riesgo",IF(IW469 &lt;=14,"Bajo",IF(IW469&lt;=35,"Medio",IF(IW469&lt;=80,"Alto","Inviable Sanitariamente"))))</f>
        <v>Inviable Sanitariamente</v>
      </c>
      <c r="IZ469" s="265" t="str">
        <f t="shared" ref="IZ469:IZ471" si="274">IF(IX469&lt;5,"Sin Riesgo",IF(IX469 &lt;=14,"Bajo",IF(IX469&lt;=35,"Medio",IF(IX469&lt;=80,"Alto","Inviable Sanitariamente"))))</f>
        <v>Inviable Sanitariamente</v>
      </c>
      <c r="JA469" s="265" t="str">
        <f t="shared" ref="JA469:JA471" si="275">IF(IY469&lt;5,"Sin Riesgo",IF(IY469 &lt;=14,"Bajo",IF(IY469&lt;=35,"Medio",IF(IY469&lt;=80,"Alto","Inviable Sanitariamente"))))</f>
        <v>Inviable Sanitariamente</v>
      </c>
      <c r="JB469" s="265" t="str">
        <f t="shared" ref="JB469:JB471" si="276">IF(IZ469&lt;5,"Sin Riesgo",IF(IZ469 &lt;=14,"Bajo",IF(IZ469&lt;=35,"Medio",IF(IZ469&lt;=80,"Alto","Inviable Sanitariamente"))))</f>
        <v>Inviable Sanitariamente</v>
      </c>
      <c r="JC469" s="265" t="str">
        <f t="shared" ref="JC469:JC471" si="277">IF(JA469&lt;5,"Sin Riesgo",IF(JA469 &lt;=14,"Bajo",IF(JA469&lt;=35,"Medio",IF(JA469&lt;=80,"Alto","Inviable Sanitariamente"))))</f>
        <v>Inviable Sanitariamente</v>
      </c>
      <c r="JD469" s="265" t="str">
        <f t="shared" ref="JD469:JD471" si="278">IF(JB469&lt;5,"Sin Riesgo",IF(JB469 &lt;=14,"Bajo",IF(JB469&lt;=35,"Medio",IF(JB469&lt;=80,"Alto","Inviable Sanitariamente"))))</f>
        <v>Inviable Sanitariamente</v>
      </c>
      <c r="JE469" s="265" t="str">
        <f t="shared" ref="JE469:JE471" si="279">IF(JC469&lt;5,"Sin Riesgo",IF(JC469 &lt;=14,"Bajo",IF(JC469&lt;=35,"Medio",IF(JC469&lt;=80,"Alto","Inviable Sanitariamente"))))</f>
        <v>Inviable Sanitariamente</v>
      </c>
      <c r="JF469" s="265" t="str">
        <f t="shared" ref="JF469:JF471" si="280">IF(JD469&lt;5,"Sin Riesgo",IF(JD469 &lt;=14,"Bajo",IF(JD469&lt;=35,"Medio",IF(JD469&lt;=80,"Alto","Inviable Sanitariamente"))))</f>
        <v>Inviable Sanitariamente</v>
      </c>
      <c r="JG469" s="265" t="str">
        <f t="shared" ref="JG469:JG471" si="281">IF(JE469&lt;5,"Sin Riesgo",IF(JE469 &lt;=14,"Bajo",IF(JE469&lt;=35,"Medio",IF(JE469&lt;=80,"Alto","Inviable Sanitariamente"))))</f>
        <v>Inviable Sanitariamente</v>
      </c>
      <c r="JH469" s="265" t="str">
        <f t="shared" ref="JH469:JH471" si="282">IF(JF469&lt;5,"Sin Riesgo",IF(JF469 &lt;=14,"Bajo",IF(JF469&lt;=35,"Medio",IF(JF469&lt;=80,"Alto","Inviable Sanitariamente"))))</f>
        <v>Inviable Sanitariamente</v>
      </c>
      <c r="JI469" s="265" t="str">
        <f t="shared" ref="JI469:JI471" si="283">IF(JG469&lt;5,"Sin Riesgo",IF(JG469 &lt;=14,"Bajo",IF(JG469&lt;=35,"Medio",IF(JG469&lt;=80,"Alto","Inviable Sanitariamente"))))</f>
        <v>Inviable Sanitariamente</v>
      </c>
      <c r="JJ469" s="265" t="str">
        <f t="shared" ref="JJ469:JJ471" si="284">IF(JH469&lt;5,"Sin Riesgo",IF(JH469 &lt;=14,"Bajo",IF(JH469&lt;=35,"Medio",IF(JH469&lt;=80,"Alto","Inviable Sanitariamente"))))</f>
        <v>Inviable Sanitariamente</v>
      </c>
      <c r="JK469" s="265" t="str">
        <f t="shared" ref="JK469:JK471" si="285">IF(JI469&lt;5,"Sin Riesgo",IF(JI469 &lt;=14,"Bajo",IF(JI469&lt;=35,"Medio",IF(JI469&lt;=80,"Alto","Inviable Sanitariamente"))))</f>
        <v>Inviable Sanitariamente</v>
      </c>
      <c r="JL469" s="265" t="str">
        <f t="shared" ref="JL469:JL471" si="286">IF(JJ469&lt;5,"Sin Riesgo",IF(JJ469 &lt;=14,"Bajo",IF(JJ469&lt;=35,"Medio",IF(JJ469&lt;=80,"Alto","Inviable Sanitariamente"))))</f>
        <v>Inviable Sanitariamente</v>
      </c>
      <c r="JM469" s="265" t="str">
        <f t="shared" ref="JM469:JM471" si="287">IF(JK469&lt;5,"Sin Riesgo",IF(JK469 &lt;=14,"Bajo",IF(JK469&lt;=35,"Medio",IF(JK469&lt;=80,"Alto","Inviable Sanitariamente"))))</f>
        <v>Inviable Sanitariamente</v>
      </c>
      <c r="JN469" s="265" t="str">
        <f t="shared" ref="JN469:JN471" si="288">IF(JL469&lt;5,"Sin Riesgo",IF(JL469 &lt;=14,"Bajo",IF(JL469&lt;=35,"Medio",IF(JL469&lt;=80,"Alto","Inviable Sanitariamente"))))</f>
        <v>Inviable Sanitariamente</v>
      </c>
      <c r="JO469" s="265" t="str">
        <f t="shared" ref="JO469:JO471" si="289">IF(JM469&lt;5,"Sin Riesgo",IF(JM469 &lt;=14,"Bajo",IF(JM469&lt;=35,"Medio",IF(JM469&lt;=80,"Alto","Inviable Sanitariamente"))))</f>
        <v>Inviable Sanitariamente</v>
      </c>
      <c r="JP469" s="265" t="str">
        <f t="shared" ref="JP469:JP471" si="290">IF(JN469&lt;5,"Sin Riesgo",IF(JN469 &lt;=14,"Bajo",IF(JN469&lt;=35,"Medio",IF(JN469&lt;=80,"Alto","Inviable Sanitariamente"))))</f>
        <v>Inviable Sanitariamente</v>
      </c>
      <c r="JQ469" s="265" t="str">
        <f t="shared" ref="JQ469:JQ471" si="291">IF(JO469&lt;5,"Sin Riesgo",IF(JO469 &lt;=14,"Bajo",IF(JO469&lt;=35,"Medio",IF(JO469&lt;=80,"Alto","Inviable Sanitariamente"))))</f>
        <v>Inviable Sanitariamente</v>
      </c>
      <c r="JR469" s="265" t="str">
        <f t="shared" ref="JR469:JR471" si="292">IF(JP469&lt;5,"Sin Riesgo",IF(JP469 &lt;=14,"Bajo",IF(JP469&lt;=35,"Medio",IF(JP469&lt;=80,"Alto","Inviable Sanitariamente"))))</f>
        <v>Inviable Sanitariamente</v>
      </c>
      <c r="JS469" s="265" t="str">
        <f t="shared" ref="JS469:JS471" si="293">IF(JQ469&lt;5,"Sin Riesgo",IF(JQ469 &lt;=14,"Bajo",IF(JQ469&lt;=35,"Medio",IF(JQ469&lt;=80,"Alto","Inviable Sanitariamente"))))</f>
        <v>Inviable Sanitariamente</v>
      </c>
      <c r="JT469" s="265" t="str">
        <f t="shared" ref="JT469:JT471" si="294">IF(JR469&lt;5,"Sin Riesgo",IF(JR469 &lt;=14,"Bajo",IF(JR469&lt;=35,"Medio",IF(JR469&lt;=80,"Alto","Inviable Sanitariamente"))))</f>
        <v>Inviable Sanitariamente</v>
      </c>
      <c r="JU469" s="265" t="str">
        <f t="shared" ref="JU469:JU471" si="295">IF(JS469&lt;5,"Sin Riesgo",IF(JS469 &lt;=14,"Bajo",IF(JS469&lt;=35,"Medio",IF(JS469&lt;=80,"Alto","Inviable Sanitariamente"))))</f>
        <v>Inviable Sanitariamente</v>
      </c>
      <c r="JV469" s="265" t="str">
        <f t="shared" ref="JV469:JV471" si="296">IF(JT469&lt;5,"Sin Riesgo",IF(JT469 &lt;=14,"Bajo",IF(JT469&lt;=35,"Medio",IF(JT469&lt;=80,"Alto","Inviable Sanitariamente"))))</f>
        <v>Inviable Sanitariamente</v>
      </c>
      <c r="JW469" s="265" t="str">
        <f t="shared" ref="JW469:JW471" si="297">IF(JU469&lt;5,"Sin Riesgo",IF(JU469 &lt;=14,"Bajo",IF(JU469&lt;=35,"Medio",IF(JU469&lt;=80,"Alto","Inviable Sanitariamente"))))</f>
        <v>Inviable Sanitariamente</v>
      </c>
      <c r="JX469" s="265" t="str">
        <f t="shared" ref="JX469:JX471" si="298">IF(JV469&lt;5,"Sin Riesgo",IF(JV469 &lt;=14,"Bajo",IF(JV469&lt;=35,"Medio",IF(JV469&lt;=80,"Alto","Inviable Sanitariamente"))))</f>
        <v>Inviable Sanitariamente</v>
      </c>
      <c r="JY469" s="265" t="str">
        <f t="shared" ref="JY469:JY471" si="299">IF(JW469&lt;5,"Sin Riesgo",IF(JW469 &lt;=14,"Bajo",IF(JW469&lt;=35,"Medio",IF(JW469&lt;=80,"Alto","Inviable Sanitariamente"))))</f>
        <v>Inviable Sanitariamente</v>
      </c>
      <c r="JZ469" s="265" t="str">
        <f t="shared" ref="JZ469:JZ471" si="300">IF(JX469&lt;5,"Sin Riesgo",IF(JX469 &lt;=14,"Bajo",IF(JX469&lt;=35,"Medio",IF(JX469&lt;=80,"Alto","Inviable Sanitariamente"))))</f>
        <v>Inviable Sanitariamente</v>
      </c>
      <c r="KA469" s="265" t="str">
        <f t="shared" ref="KA469:KA471" si="301">IF(JY469&lt;5,"Sin Riesgo",IF(JY469 &lt;=14,"Bajo",IF(JY469&lt;=35,"Medio",IF(JY469&lt;=80,"Alto","Inviable Sanitariamente"))))</f>
        <v>Inviable Sanitariamente</v>
      </c>
      <c r="KB469" s="265" t="str">
        <f t="shared" ref="KB469:KB471" si="302">IF(JZ469&lt;5,"Sin Riesgo",IF(JZ469 &lt;=14,"Bajo",IF(JZ469&lt;=35,"Medio",IF(JZ469&lt;=80,"Alto","Inviable Sanitariamente"))))</f>
        <v>Inviable Sanitariamente</v>
      </c>
      <c r="KC469" s="265" t="str">
        <f t="shared" ref="KC469:KC471" si="303">IF(KA469&lt;5,"Sin Riesgo",IF(KA469 &lt;=14,"Bajo",IF(KA469&lt;=35,"Medio",IF(KA469&lt;=80,"Alto","Inviable Sanitariamente"))))</f>
        <v>Inviable Sanitariamente</v>
      </c>
      <c r="KD469" s="265" t="str">
        <f t="shared" ref="KD469:KD471" si="304">IF(KB469&lt;5,"Sin Riesgo",IF(KB469 &lt;=14,"Bajo",IF(KB469&lt;=35,"Medio",IF(KB469&lt;=80,"Alto","Inviable Sanitariamente"))))</f>
        <v>Inviable Sanitariamente</v>
      </c>
      <c r="KE469" s="265" t="str">
        <f t="shared" ref="KE469:KE471" si="305">IF(KC469&lt;5,"Sin Riesgo",IF(KC469 &lt;=14,"Bajo",IF(KC469&lt;=35,"Medio",IF(KC469&lt;=80,"Alto","Inviable Sanitariamente"))))</f>
        <v>Inviable Sanitariamente</v>
      </c>
      <c r="KF469" s="265" t="str">
        <f t="shared" ref="KF469:KF471" si="306">IF(KD469&lt;5,"Sin Riesgo",IF(KD469 &lt;=14,"Bajo",IF(KD469&lt;=35,"Medio",IF(KD469&lt;=80,"Alto","Inviable Sanitariamente"))))</f>
        <v>Inviable Sanitariamente</v>
      </c>
      <c r="KG469" s="265" t="str">
        <f t="shared" ref="KG469:KG471" si="307">IF(KE469&lt;5,"Sin Riesgo",IF(KE469 &lt;=14,"Bajo",IF(KE469&lt;=35,"Medio",IF(KE469&lt;=80,"Alto","Inviable Sanitariamente"))))</f>
        <v>Inviable Sanitariamente</v>
      </c>
      <c r="KH469" s="265" t="str">
        <f t="shared" ref="KH469:KH471" si="308">IF(KF469&lt;5,"Sin Riesgo",IF(KF469 &lt;=14,"Bajo",IF(KF469&lt;=35,"Medio",IF(KF469&lt;=80,"Alto","Inviable Sanitariamente"))))</f>
        <v>Inviable Sanitariamente</v>
      </c>
      <c r="KI469" s="265" t="str">
        <f t="shared" ref="KI469:KI471" si="309">IF(KG469&lt;5,"Sin Riesgo",IF(KG469 &lt;=14,"Bajo",IF(KG469&lt;=35,"Medio",IF(KG469&lt;=80,"Alto","Inviable Sanitariamente"))))</f>
        <v>Inviable Sanitariamente</v>
      </c>
      <c r="KJ469" s="265" t="str">
        <f t="shared" ref="KJ469:KJ471" si="310">IF(KH469&lt;5,"Sin Riesgo",IF(KH469 &lt;=14,"Bajo",IF(KH469&lt;=35,"Medio",IF(KH469&lt;=80,"Alto","Inviable Sanitariamente"))))</f>
        <v>Inviable Sanitariamente</v>
      </c>
      <c r="KK469" s="265" t="str">
        <f t="shared" ref="KK469:KK471" si="311">IF(KI469&lt;5,"Sin Riesgo",IF(KI469 &lt;=14,"Bajo",IF(KI469&lt;=35,"Medio",IF(KI469&lt;=80,"Alto","Inviable Sanitariamente"))))</f>
        <v>Inviable Sanitariamente</v>
      </c>
      <c r="KL469" s="265" t="str">
        <f t="shared" ref="KL469:KL471" si="312">IF(KJ469&lt;5,"Sin Riesgo",IF(KJ469 &lt;=14,"Bajo",IF(KJ469&lt;=35,"Medio",IF(KJ469&lt;=80,"Alto","Inviable Sanitariamente"))))</f>
        <v>Inviable Sanitariamente</v>
      </c>
      <c r="KM469" s="265" t="str">
        <f t="shared" ref="KM469:KM471" si="313">IF(KK469&lt;5,"Sin Riesgo",IF(KK469 &lt;=14,"Bajo",IF(KK469&lt;=35,"Medio",IF(KK469&lt;=80,"Alto","Inviable Sanitariamente"))))</f>
        <v>Inviable Sanitariamente</v>
      </c>
      <c r="KN469" s="265" t="str">
        <f t="shared" ref="KN469:KN471" si="314">IF(KL469&lt;5,"Sin Riesgo",IF(KL469 &lt;=14,"Bajo",IF(KL469&lt;=35,"Medio",IF(KL469&lt;=80,"Alto","Inviable Sanitariamente"))))</f>
        <v>Inviable Sanitariamente</v>
      </c>
      <c r="KO469" s="265" t="str">
        <f t="shared" ref="KO469:KO471" si="315">IF(KM469&lt;5,"Sin Riesgo",IF(KM469 &lt;=14,"Bajo",IF(KM469&lt;=35,"Medio",IF(KM469&lt;=80,"Alto","Inviable Sanitariamente"))))</f>
        <v>Inviable Sanitariamente</v>
      </c>
      <c r="KP469" s="265" t="str">
        <f t="shared" ref="KP469:KP471" si="316">IF(KN469&lt;5,"Sin Riesgo",IF(KN469 &lt;=14,"Bajo",IF(KN469&lt;=35,"Medio",IF(KN469&lt;=80,"Alto","Inviable Sanitariamente"))))</f>
        <v>Inviable Sanitariamente</v>
      </c>
      <c r="KQ469" s="265" t="str">
        <f t="shared" ref="KQ469:KQ471" si="317">IF(KO469&lt;5,"Sin Riesgo",IF(KO469 &lt;=14,"Bajo",IF(KO469&lt;=35,"Medio",IF(KO469&lt;=80,"Alto","Inviable Sanitariamente"))))</f>
        <v>Inviable Sanitariamente</v>
      </c>
      <c r="KR469" s="265" t="str">
        <f t="shared" ref="KR469:KR471" si="318">IF(KP469&lt;5,"Sin Riesgo",IF(KP469 &lt;=14,"Bajo",IF(KP469&lt;=35,"Medio",IF(KP469&lt;=80,"Alto","Inviable Sanitariamente"))))</f>
        <v>Inviable Sanitariamente</v>
      </c>
      <c r="KS469" s="265" t="str">
        <f t="shared" ref="KS469:KS471" si="319">IF(KQ469&lt;5,"Sin Riesgo",IF(KQ469 &lt;=14,"Bajo",IF(KQ469&lt;=35,"Medio",IF(KQ469&lt;=80,"Alto","Inviable Sanitariamente"))))</f>
        <v>Inviable Sanitariamente</v>
      </c>
      <c r="KT469" s="265" t="str">
        <f t="shared" ref="KT469:KT471" si="320">IF(KR469&lt;5,"Sin Riesgo",IF(KR469 &lt;=14,"Bajo",IF(KR469&lt;=35,"Medio",IF(KR469&lt;=80,"Alto","Inviable Sanitariamente"))))</f>
        <v>Inviable Sanitariamente</v>
      </c>
      <c r="KU469" s="265" t="str">
        <f t="shared" ref="KU469:KU471" si="321">IF(KS469&lt;5,"Sin Riesgo",IF(KS469 &lt;=14,"Bajo",IF(KS469&lt;=35,"Medio",IF(KS469&lt;=80,"Alto","Inviable Sanitariamente"))))</f>
        <v>Inviable Sanitariamente</v>
      </c>
      <c r="KV469" s="265" t="str">
        <f t="shared" ref="KV469:KV471" si="322">IF(KT469&lt;5,"Sin Riesgo",IF(KT469 &lt;=14,"Bajo",IF(KT469&lt;=35,"Medio",IF(KT469&lt;=80,"Alto","Inviable Sanitariamente"))))</f>
        <v>Inviable Sanitariamente</v>
      </c>
      <c r="KW469" s="265" t="str">
        <f t="shared" ref="KW469:KW471" si="323">IF(KU469&lt;5,"Sin Riesgo",IF(KU469 &lt;=14,"Bajo",IF(KU469&lt;=35,"Medio",IF(KU469&lt;=80,"Alto","Inviable Sanitariamente"))))</f>
        <v>Inviable Sanitariamente</v>
      </c>
      <c r="KX469" s="265" t="str">
        <f t="shared" ref="KX469:KX471" si="324">IF(KV469&lt;5,"Sin Riesgo",IF(KV469 &lt;=14,"Bajo",IF(KV469&lt;=35,"Medio",IF(KV469&lt;=80,"Alto","Inviable Sanitariamente"))))</f>
        <v>Inviable Sanitariamente</v>
      </c>
      <c r="KY469" s="265" t="str">
        <f t="shared" ref="KY469:KY471" si="325">IF(KW469&lt;5,"Sin Riesgo",IF(KW469 &lt;=14,"Bajo",IF(KW469&lt;=35,"Medio",IF(KW469&lt;=80,"Alto","Inviable Sanitariamente"))))</f>
        <v>Inviable Sanitariamente</v>
      </c>
      <c r="KZ469" s="265" t="str">
        <f t="shared" ref="KZ469:KZ471" si="326">IF(KX469&lt;5,"Sin Riesgo",IF(KX469 &lt;=14,"Bajo",IF(KX469&lt;=35,"Medio",IF(KX469&lt;=80,"Alto","Inviable Sanitariamente"))))</f>
        <v>Inviable Sanitariamente</v>
      </c>
      <c r="LA469" s="265" t="str">
        <f t="shared" ref="LA469:LA471" si="327">IF(KY469&lt;5,"Sin Riesgo",IF(KY469 &lt;=14,"Bajo",IF(KY469&lt;=35,"Medio",IF(KY469&lt;=80,"Alto","Inviable Sanitariamente"))))</f>
        <v>Inviable Sanitariamente</v>
      </c>
      <c r="LB469" s="265" t="str">
        <f t="shared" ref="LB469:LB471" si="328">IF(KZ469&lt;5,"Sin Riesgo",IF(KZ469 &lt;=14,"Bajo",IF(KZ469&lt;=35,"Medio",IF(KZ469&lt;=80,"Alto","Inviable Sanitariamente"))))</f>
        <v>Inviable Sanitariamente</v>
      </c>
      <c r="LC469" s="265" t="str">
        <f t="shared" ref="LC469:LC471" si="329">IF(LA469&lt;5,"Sin Riesgo",IF(LA469 &lt;=14,"Bajo",IF(LA469&lt;=35,"Medio",IF(LA469&lt;=80,"Alto","Inviable Sanitariamente"))))</f>
        <v>Inviable Sanitariamente</v>
      </c>
      <c r="LD469" s="265" t="str">
        <f t="shared" ref="LD469:LD471" si="330">IF(LB469&lt;5,"Sin Riesgo",IF(LB469 &lt;=14,"Bajo",IF(LB469&lt;=35,"Medio",IF(LB469&lt;=80,"Alto","Inviable Sanitariamente"))))</f>
        <v>Inviable Sanitariamente</v>
      </c>
      <c r="LE469" s="265" t="str">
        <f t="shared" ref="LE469:LE471" si="331">IF(LC469&lt;5,"Sin Riesgo",IF(LC469 &lt;=14,"Bajo",IF(LC469&lt;=35,"Medio",IF(LC469&lt;=80,"Alto","Inviable Sanitariamente"))))</f>
        <v>Inviable Sanitariamente</v>
      </c>
      <c r="LF469" s="265" t="str">
        <f t="shared" ref="LF469:LF471" si="332">IF(LD469&lt;5,"Sin Riesgo",IF(LD469 &lt;=14,"Bajo",IF(LD469&lt;=35,"Medio",IF(LD469&lt;=80,"Alto","Inviable Sanitariamente"))))</f>
        <v>Inviable Sanitariamente</v>
      </c>
      <c r="LG469" s="265" t="str">
        <f t="shared" ref="LG469:LG471" si="333">IF(LE469&lt;5,"Sin Riesgo",IF(LE469 &lt;=14,"Bajo",IF(LE469&lt;=35,"Medio",IF(LE469&lt;=80,"Alto","Inviable Sanitariamente"))))</f>
        <v>Inviable Sanitariamente</v>
      </c>
      <c r="LH469" s="265" t="str">
        <f t="shared" ref="LH469:LH471" si="334">IF(LF469&lt;5,"Sin Riesgo",IF(LF469 &lt;=14,"Bajo",IF(LF469&lt;=35,"Medio",IF(LF469&lt;=80,"Alto","Inviable Sanitariamente"))))</f>
        <v>Inviable Sanitariamente</v>
      </c>
      <c r="LI469" s="265" t="str">
        <f t="shared" ref="LI469:LI471" si="335">IF(LG469&lt;5,"Sin Riesgo",IF(LG469 &lt;=14,"Bajo",IF(LG469&lt;=35,"Medio",IF(LG469&lt;=80,"Alto","Inviable Sanitariamente"))))</f>
        <v>Inviable Sanitariamente</v>
      </c>
      <c r="LJ469" s="265" t="str">
        <f t="shared" ref="LJ469:LJ471" si="336">IF(LH469&lt;5,"Sin Riesgo",IF(LH469 &lt;=14,"Bajo",IF(LH469&lt;=35,"Medio",IF(LH469&lt;=80,"Alto","Inviable Sanitariamente"))))</f>
        <v>Inviable Sanitariamente</v>
      </c>
      <c r="LK469" s="265" t="str">
        <f t="shared" ref="LK469:LK471" si="337">IF(LI469&lt;5,"Sin Riesgo",IF(LI469 &lt;=14,"Bajo",IF(LI469&lt;=35,"Medio",IF(LI469&lt;=80,"Alto","Inviable Sanitariamente"))))</f>
        <v>Inviable Sanitariamente</v>
      </c>
      <c r="LL469" s="265" t="str">
        <f t="shared" ref="LL469:LL471" si="338">IF(LJ469&lt;5,"Sin Riesgo",IF(LJ469 &lt;=14,"Bajo",IF(LJ469&lt;=35,"Medio",IF(LJ469&lt;=80,"Alto","Inviable Sanitariamente"))))</f>
        <v>Inviable Sanitariamente</v>
      </c>
      <c r="LM469" s="265" t="str">
        <f t="shared" ref="LM469:LM471" si="339">IF(LK469&lt;5,"Sin Riesgo",IF(LK469 &lt;=14,"Bajo",IF(LK469&lt;=35,"Medio",IF(LK469&lt;=80,"Alto","Inviable Sanitariamente"))))</f>
        <v>Inviable Sanitariamente</v>
      </c>
      <c r="LN469" s="265" t="str">
        <f t="shared" ref="LN469:LN471" si="340">IF(LL469&lt;5,"Sin Riesgo",IF(LL469 &lt;=14,"Bajo",IF(LL469&lt;=35,"Medio",IF(LL469&lt;=80,"Alto","Inviable Sanitariamente"))))</f>
        <v>Inviable Sanitariamente</v>
      </c>
      <c r="LO469" s="265" t="str">
        <f t="shared" ref="LO469:LO471" si="341">IF(LM469&lt;5,"Sin Riesgo",IF(LM469 &lt;=14,"Bajo",IF(LM469&lt;=35,"Medio",IF(LM469&lt;=80,"Alto","Inviable Sanitariamente"))))</f>
        <v>Inviable Sanitariamente</v>
      </c>
      <c r="LP469" s="265" t="str">
        <f t="shared" ref="LP469:LP471" si="342">IF(LN469&lt;5,"Sin Riesgo",IF(LN469 &lt;=14,"Bajo",IF(LN469&lt;=35,"Medio",IF(LN469&lt;=80,"Alto","Inviable Sanitariamente"))))</f>
        <v>Inviable Sanitariamente</v>
      </c>
      <c r="LQ469" s="265" t="str">
        <f t="shared" ref="LQ469:LQ471" si="343">IF(LO469&lt;5,"Sin Riesgo",IF(LO469 &lt;=14,"Bajo",IF(LO469&lt;=35,"Medio",IF(LO469&lt;=80,"Alto","Inviable Sanitariamente"))))</f>
        <v>Inviable Sanitariamente</v>
      </c>
      <c r="LR469" s="265" t="str">
        <f t="shared" ref="LR469:LR471" si="344">IF(LP469&lt;5,"Sin Riesgo",IF(LP469 &lt;=14,"Bajo",IF(LP469&lt;=35,"Medio",IF(LP469&lt;=80,"Alto","Inviable Sanitariamente"))))</f>
        <v>Inviable Sanitariamente</v>
      </c>
      <c r="LS469" s="265" t="str">
        <f t="shared" ref="LS469:LS471" si="345">IF(LQ469&lt;5,"Sin Riesgo",IF(LQ469 &lt;=14,"Bajo",IF(LQ469&lt;=35,"Medio",IF(LQ469&lt;=80,"Alto","Inviable Sanitariamente"))))</f>
        <v>Inviable Sanitariamente</v>
      </c>
      <c r="LT469" s="265" t="str">
        <f t="shared" ref="LT469:LT471" si="346">IF(LR469&lt;5,"Sin Riesgo",IF(LR469 &lt;=14,"Bajo",IF(LR469&lt;=35,"Medio",IF(LR469&lt;=80,"Alto","Inviable Sanitariamente"))))</f>
        <v>Inviable Sanitariamente</v>
      </c>
      <c r="LU469" s="265" t="str">
        <f t="shared" ref="LU469:LU471" si="347">IF(LS469&lt;5,"Sin Riesgo",IF(LS469 &lt;=14,"Bajo",IF(LS469&lt;=35,"Medio",IF(LS469&lt;=80,"Alto","Inviable Sanitariamente"))))</f>
        <v>Inviable Sanitariamente</v>
      </c>
      <c r="LV469" s="265" t="str">
        <f t="shared" ref="LV469:LV471" si="348">IF(LT469&lt;5,"Sin Riesgo",IF(LT469 &lt;=14,"Bajo",IF(LT469&lt;=35,"Medio",IF(LT469&lt;=80,"Alto","Inviable Sanitariamente"))))</f>
        <v>Inviable Sanitariamente</v>
      </c>
      <c r="LW469" s="265" t="str">
        <f t="shared" ref="LW469:LW471" si="349">IF(LU469&lt;5,"Sin Riesgo",IF(LU469 &lt;=14,"Bajo",IF(LU469&lt;=35,"Medio",IF(LU469&lt;=80,"Alto","Inviable Sanitariamente"))))</f>
        <v>Inviable Sanitariamente</v>
      </c>
      <c r="LX469" s="265" t="str">
        <f t="shared" ref="LX469:LX471" si="350">IF(LV469&lt;5,"Sin Riesgo",IF(LV469 &lt;=14,"Bajo",IF(LV469&lt;=35,"Medio",IF(LV469&lt;=80,"Alto","Inviable Sanitariamente"))))</f>
        <v>Inviable Sanitariamente</v>
      </c>
      <c r="LY469" s="265" t="str">
        <f t="shared" ref="LY469:LY471" si="351">IF(LW469&lt;5,"Sin Riesgo",IF(LW469 &lt;=14,"Bajo",IF(LW469&lt;=35,"Medio",IF(LW469&lt;=80,"Alto","Inviable Sanitariamente"))))</f>
        <v>Inviable Sanitariamente</v>
      </c>
      <c r="LZ469" s="265" t="str">
        <f t="shared" ref="LZ469:LZ471" si="352">IF(LX469&lt;5,"Sin Riesgo",IF(LX469 &lt;=14,"Bajo",IF(LX469&lt;=35,"Medio",IF(LX469&lt;=80,"Alto","Inviable Sanitariamente"))))</f>
        <v>Inviable Sanitariamente</v>
      </c>
      <c r="MA469" s="265" t="str">
        <f t="shared" ref="MA469:MA471" si="353">IF(LY469&lt;5,"Sin Riesgo",IF(LY469 &lt;=14,"Bajo",IF(LY469&lt;=35,"Medio",IF(LY469&lt;=80,"Alto","Inviable Sanitariamente"))))</f>
        <v>Inviable Sanitariamente</v>
      </c>
      <c r="MB469" s="265" t="str">
        <f t="shared" ref="MB469:MB471" si="354">IF(LZ469&lt;5,"Sin Riesgo",IF(LZ469 &lt;=14,"Bajo",IF(LZ469&lt;=35,"Medio",IF(LZ469&lt;=80,"Alto","Inviable Sanitariamente"))))</f>
        <v>Inviable Sanitariamente</v>
      </c>
      <c r="MC469" s="265" t="str">
        <f t="shared" ref="MC469:MC471" si="355">IF(MA469&lt;5,"Sin Riesgo",IF(MA469 &lt;=14,"Bajo",IF(MA469&lt;=35,"Medio",IF(MA469&lt;=80,"Alto","Inviable Sanitariamente"))))</f>
        <v>Inviable Sanitariamente</v>
      </c>
      <c r="MD469" s="265" t="str">
        <f t="shared" ref="MD469:MD471" si="356">IF(MB469&lt;5,"Sin Riesgo",IF(MB469 &lt;=14,"Bajo",IF(MB469&lt;=35,"Medio",IF(MB469&lt;=80,"Alto","Inviable Sanitariamente"))))</f>
        <v>Inviable Sanitariamente</v>
      </c>
      <c r="ME469" s="265" t="str">
        <f t="shared" ref="ME469:ME471" si="357">IF(MC469&lt;5,"Sin Riesgo",IF(MC469 &lt;=14,"Bajo",IF(MC469&lt;=35,"Medio",IF(MC469&lt;=80,"Alto","Inviable Sanitariamente"))))</f>
        <v>Inviable Sanitariamente</v>
      </c>
      <c r="MF469" s="265" t="str">
        <f t="shared" ref="MF469:MF471" si="358">IF(MD469&lt;5,"Sin Riesgo",IF(MD469 &lt;=14,"Bajo",IF(MD469&lt;=35,"Medio",IF(MD469&lt;=80,"Alto","Inviable Sanitariamente"))))</f>
        <v>Inviable Sanitariamente</v>
      </c>
      <c r="MG469" s="265" t="str">
        <f t="shared" ref="MG469:MG471" si="359">IF(ME469&lt;5,"Sin Riesgo",IF(ME469 &lt;=14,"Bajo",IF(ME469&lt;=35,"Medio",IF(ME469&lt;=80,"Alto","Inviable Sanitariamente"))))</f>
        <v>Inviable Sanitariamente</v>
      </c>
      <c r="MH469" s="265" t="str">
        <f t="shared" ref="MH469:MH471" si="360">IF(MF469&lt;5,"Sin Riesgo",IF(MF469 &lt;=14,"Bajo",IF(MF469&lt;=35,"Medio",IF(MF469&lt;=80,"Alto","Inviable Sanitariamente"))))</f>
        <v>Inviable Sanitariamente</v>
      </c>
      <c r="MI469" s="265" t="str">
        <f t="shared" ref="MI469:MI471" si="361">IF(MG469&lt;5,"Sin Riesgo",IF(MG469 &lt;=14,"Bajo",IF(MG469&lt;=35,"Medio",IF(MG469&lt;=80,"Alto","Inviable Sanitariamente"))))</f>
        <v>Inviable Sanitariamente</v>
      </c>
      <c r="MJ469" s="265" t="str">
        <f t="shared" ref="MJ469:MJ471" si="362">IF(MH469&lt;5,"Sin Riesgo",IF(MH469 &lt;=14,"Bajo",IF(MH469&lt;=35,"Medio",IF(MH469&lt;=80,"Alto","Inviable Sanitariamente"))))</f>
        <v>Inviable Sanitariamente</v>
      </c>
      <c r="MK469" s="265" t="str">
        <f t="shared" ref="MK469:MK471" si="363">IF(MI469&lt;5,"Sin Riesgo",IF(MI469 &lt;=14,"Bajo",IF(MI469&lt;=35,"Medio",IF(MI469&lt;=80,"Alto","Inviable Sanitariamente"))))</f>
        <v>Inviable Sanitariamente</v>
      </c>
      <c r="ML469" s="265" t="str">
        <f t="shared" ref="ML469:ML471" si="364">IF(MJ469&lt;5,"Sin Riesgo",IF(MJ469 &lt;=14,"Bajo",IF(MJ469&lt;=35,"Medio",IF(MJ469&lt;=80,"Alto","Inviable Sanitariamente"))))</f>
        <v>Inviable Sanitariamente</v>
      </c>
      <c r="MM469" s="265" t="str">
        <f t="shared" ref="MM469:MM471" si="365">IF(MK469&lt;5,"Sin Riesgo",IF(MK469 &lt;=14,"Bajo",IF(MK469&lt;=35,"Medio",IF(MK469&lt;=80,"Alto","Inviable Sanitariamente"))))</f>
        <v>Inviable Sanitariamente</v>
      </c>
      <c r="MN469" s="265" t="str">
        <f t="shared" ref="MN469:MN471" si="366">IF(ML469&lt;5,"Sin Riesgo",IF(ML469 &lt;=14,"Bajo",IF(ML469&lt;=35,"Medio",IF(ML469&lt;=80,"Alto","Inviable Sanitariamente"))))</f>
        <v>Inviable Sanitariamente</v>
      </c>
      <c r="MO469" s="265" t="str">
        <f t="shared" ref="MO469:MO471" si="367">IF(MM469&lt;5,"Sin Riesgo",IF(MM469 &lt;=14,"Bajo",IF(MM469&lt;=35,"Medio",IF(MM469&lt;=80,"Alto","Inviable Sanitariamente"))))</f>
        <v>Inviable Sanitariamente</v>
      </c>
      <c r="MP469" s="265" t="str">
        <f t="shared" ref="MP469:MP471" si="368">IF(MN469&lt;5,"Sin Riesgo",IF(MN469 &lt;=14,"Bajo",IF(MN469&lt;=35,"Medio",IF(MN469&lt;=80,"Alto","Inviable Sanitariamente"))))</f>
        <v>Inviable Sanitariamente</v>
      </c>
      <c r="MQ469" s="265" t="str">
        <f t="shared" ref="MQ469:MQ471" si="369">IF(MO469&lt;5,"Sin Riesgo",IF(MO469 &lt;=14,"Bajo",IF(MO469&lt;=35,"Medio",IF(MO469&lt;=80,"Alto","Inviable Sanitariamente"))))</f>
        <v>Inviable Sanitariamente</v>
      </c>
      <c r="MR469" s="265" t="str">
        <f t="shared" ref="MR469:MR471" si="370">IF(MP469&lt;5,"Sin Riesgo",IF(MP469 &lt;=14,"Bajo",IF(MP469&lt;=35,"Medio",IF(MP469&lt;=80,"Alto","Inviable Sanitariamente"))))</f>
        <v>Inviable Sanitariamente</v>
      </c>
      <c r="MS469" s="265" t="str">
        <f t="shared" ref="MS469:MS471" si="371">IF(MQ469&lt;5,"Sin Riesgo",IF(MQ469 &lt;=14,"Bajo",IF(MQ469&lt;=35,"Medio",IF(MQ469&lt;=80,"Alto","Inviable Sanitariamente"))))</f>
        <v>Inviable Sanitariamente</v>
      </c>
      <c r="MT469" s="265" t="str">
        <f t="shared" ref="MT469:MT471" si="372">IF(MR469&lt;5,"Sin Riesgo",IF(MR469 &lt;=14,"Bajo",IF(MR469&lt;=35,"Medio",IF(MR469&lt;=80,"Alto","Inviable Sanitariamente"))))</f>
        <v>Inviable Sanitariamente</v>
      </c>
      <c r="MU469" s="265" t="str">
        <f t="shared" ref="MU469:MU471" si="373">IF(MS469&lt;5,"Sin Riesgo",IF(MS469 &lt;=14,"Bajo",IF(MS469&lt;=35,"Medio",IF(MS469&lt;=80,"Alto","Inviable Sanitariamente"))))</f>
        <v>Inviable Sanitariamente</v>
      </c>
      <c r="MV469" s="265" t="str">
        <f t="shared" ref="MV469:MV471" si="374">IF(MT469&lt;5,"Sin Riesgo",IF(MT469 &lt;=14,"Bajo",IF(MT469&lt;=35,"Medio",IF(MT469&lt;=80,"Alto","Inviable Sanitariamente"))))</f>
        <v>Inviable Sanitariamente</v>
      </c>
      <c r="MW469" s="265" t="str">
        <f t="shared" ref="MW469:MW471" si="375">IF(MU469&lt;5,"Sin Riesgo",IF(MU469 &lt;=14,"Bajo",IF(MU469&lt;=35,"Medio",IF(MU469&lt;=80,"Alto","Inviable Sanitariamente"))))</f>
        <v>Inviable Sanitariamente</v>
      </c>
      <c r="MX469" s="265" t="str">
        <f t="shared" ref="MX469:MX471" si="376">IF(MV469&lt;5,"Sin Riesgo",IF(MV469 &lt;=14,"Bajo",IF(MV469&lt;=35,"Medio",IF(MV469&lt;=80,"Alto","Inviable Sanitariamente"))))</f>
        <v>Inviable Sanitariamente</v>
      </c>
      <c r="MY469" s="265" t="str">
        <f t="shared" ref="MY469:MY471" si="377">IF(MW469&lt;5,"Sin Riesgo",IF(MW469 &lt;=14,"Bajo",IF(MW469&lt;=35,"Medio",IF(MW469&lt;=80,"Alto","Inviable Sanitariamente"))))</f>
        <v>Inviable Sanitariamente</v>
      </c>
      <c r="MZ469" s="265" t="str">
        <f t="shared" ref="MZ469:MZ471" si="378">IF(MX469&lt;5,"Sin Riesgo",IF(MX469 &lt;=14,"Bajo",IF(MX469&lt;=35,"Medio",IF(MX469&lt;=80,"Alto","Inviable Sanitariamente"))))</f>
        <v>Inviable Sanitariamente</v>
      </c>
      <c r="NA469" s="265" t="str">
        <f t="shared" ref="NA469:NA471" si="379">IF(MY469&lt;5,"Sin Riesgo",IF(MY469 &lt;=14,"Bajo",IF(MY469&lt;=35,"Medio",IF(MY469&lt;=80,"Alto","Inviable Sanitariamente"))))</f>
        <v>Inviable Sanitariamente</v>
      </c>
      <c r="NB469" s="265" t="str">
        <f t="shared" ref="NB469:NB471" si="380">IF(MZ469&lt;5,"Sin Riesgo",IF(MZ469 &lt;=14,"Bajo",IF(MZ469&lt;=35,"Medio",IF(MZ469&lt;=80,"Alto","Inviable Sanitariamente"))))</f>
        <v>Inviable Sanitariamente</v>
      </c>
      <c r="NC469" s="265" t="str">
        <f t="shared" ref="NC469:NC471" si="381">IF(NA469&lt;5,"Sin Riesgo",IF(NA469 &lt;=14,"Bajo",IF(NA469&lt;=35,"Medio",IF(NA469&lt;=80,"Alto","Inviable Sanitariamente"))))</f>
        <v>Inviable Sanitariamente</v>
      </c>
      <c r="ND469" s="265" t="str">
        <f t="shared" ref="ND469:ND471" si="382">IF(NB469&lt;5,"Sin Riesgo",IF(NB469 &lt;=14,"Bajo",IF(NB469&lt;=35,"Medio",IF(NB469&lt;=80,"Alto","Inviable Sanitariamente"))))</f>
        <v>Inviable Sanitariamente</v>
      </c>
      <c r="NE469" s="265" t="str">
        <f t="shared" ref="NE469:NE471" si="383">IF(NC469&lt;5,"Sin Riesgo",IF(NC469 &lt;=14,"Bajo",IF(NC469&lt;=35,"Medio",IF(NC469&lt;=80,"Alto","Inviable Sanitariamente"))))</f>
        <v>Inviable Sanitariamente</v>
      </c>
      <c r="NF469" s="265" t="str">
        <f t="shared" ref="NF469:NF471" si="384">IF(ND469&lt;5,"Sin Riesgo",IF(ND469 &lt;=14,"Bajo",IF(ND469&lt;=35,"Medio",IF(ND469&lt;=80,"Alto","Inviable Sanitariamente"))))</f>
        <v>Inviable Sanitariamente</v>
      </c>
      <c r="NG469" s="265" t="str">
        <f t="shared" ref="NG469:NG471" si="385">IF(NE469&lt;5,"Sin Riesgo",IF(NE469 &lt;=14,"Bajo",IF(NE469&lt;=35,"Medio",IF(NE469&lt;=80,"Alto","Inviable Sanitariamente"))))</f>
        <v>Inviable Sanitariamente</v>
      </c>
      <c r="NH469" s="265" t="str">
        <f t="shared" ref="NH469:NH471" si="386">IF(NF469&lt;5,"Sin Riesgo",IF(NF469 &lt;=14,"Bajo",IF(NF469&lt;=35,"Medio",IF(NF469&lt;=80,"Alto","Inviable Sanitariamente"))))</f>
        <v>Inviable Sanitariamente</v>
      </c>
      <c r="NI469" s="265" t="str">
        <f t="shared" ref="NI469:NI471" si="387">IF(NG469&lt;5,"Sin Riesgo",IF(NG469 &lt;=14,"Bajo",IF(NG469&lt;=35,"Medio",IF(NG469&lt;=80,"Alto","Inviable Sanitariamente"))))</f>
        <v>Inviable Sanitariamente</v>
      </c>
      <c r="NJ469" s="265" t="str">
        <f t="shared" ref="NJ469:NJ471" si="388">IF(NH469&lt;5,"Sin Riesgo",IF(NH469 &lt;=14,"Bajo",IF(NH469&lt;=35,"Medio",IF(NH469&lt;=80,"Alto","Inviable Sanitariamente"))))</f>
        <v>Inviable Sanitariamente</v>
      </c>
      <c r="NK469" s="265" t="str">
        <f t="shared" ref="NK469:NK471" si="389">IF(NI469&lt;5,"Sin Riesgo",IF(NI469 &lt;=14,"Bajo",IF(NI469&lt;=35,"Medio",IF(NI469&lt;=80,"Alto","Inviable Sanitariamente"))))</f>
        <v>Inviable Sanitariamente</v>
      </c>
      <c r="NL469" s="265" t="str">
        <f t="shared" ref="NL469:NL471" si="390">IF(NJ469&lt;5,"Sin Riesgo",IF(NJ469 &lt;=14,"Bajo",IF(NJ469&lt;=35,"Medio",IF(NJ469&lt;=80,"Alto","Inviable Sanitariamente"))))</f>
        <v>Inviable Sanitariamente</v>
      </c>
      <c r="NM469" s="265" t="str">
        <f t="shared" ref="NM469:NM471" si="391">IF(NK469&lt;5,"Sin Riesgo",IF(NK469 &lt;=14,"Bajo",IF(NK469&lt;=35,"Medio",IF(NK469&lt;=80,"Alto","Inviable Sanitariamente"))))</f>
        <v>Inviable Sanitariamente</v>
      </c>
      <c r="NN469" s="265" t="str">
        <f t="shared" ref="NN469:NN471" si="392">IF(NL469&lt;5,"Sin Riesgo",IF(NL469 &lt;=14,"Bajo",IF(NL469&lt;=35,"Medio",IF(NL469&lt;=80,"Alto","Inviable Sanitariamente"))))</f>
        <v>Inviable Sanitariamente</v>
      </c>
      <c r="NO469" s="265" t="str">
        <f t="shared" ref="NO469:NO471" si="393">IF(NM469&lt;5,"Sin Riesgo",IF(NM469 &lt;=14,"Bajo",IF(NM469&lt;=35,"Medio",IF(NM469&lt;=80,"Alto","Inviable Sanitariamente"))))</f>
        <v>Inviable Sanitariamente</v>
      </c>
      <c r="NP469" s="265" t="str">
        <f t="shared" ref="NP469:NP471" si="394">IF(NN469&lt;5,"Sin Riesgo",IF(NN469 &lt;=14,"Bajo",IF(NN469&lt;=35,"Medio",IF(NN469&lt;=80,"Alto","Inviable Sanitariamente"))))</f>
        <v>Inviable Sanitariamente</v>
      </c>
      <c r="NQ469" s="265" t="str">
        <f t="shared" ref="NQ469:NQ471" si="395">IF(NO469&lt;5,"Sin Riesgo",IF(NO469 &lt;=14,"Bajo",IF(NO469&lt;=35,"Medio",IF(NO469&lt;=80,"Alto","Inviable Sanitariamente"))))</f>
        <v>Inviable Sanitariamente</v>
      </c>
      <c r="NR469" s="265" t="str">
        <f t="shared" ref="NR469:NR471" si="396">IF(NP469&lt;5,"Sin Riesgo",IF(NP469 &lt;=14,"Bajo",IF(NP469&lt;=35,"Medio",IF(NP469&lt;=80,"Alto","Inviable Sanitariamente"))))</f>
        <v>Inviable Sanitariamente</v>
      </c>
      <c r="NS469" s="265" t="str">
        <f t="shared" ref="NS469:NS471" si="397">IF(NQ469&lt;5,"Sin Riesgo",IF(NQ469 &lt;=14,"Bajo",IF(NQ469&lt;=35,"Medio",IF(NQ469&lt;=80,"Alto","Inviable Sanitariamente"))))</f>
        <v>Inviable Sanitariamente</v>
      </c>
      <c r="NT469" s="265" t="str">
        <f t="shared" ref="NT469:NT471" si="398">IF(NR469&lt;5,"Sin Riesgo",IF(NR469 &lt;=14,"Bajo",IF(NR469&lt;=35,"Medio",IF(NR469&lt;=80,"Alto","Inviable Sanitariamente"))))</f>
        <v>Inviable Sanitariamente</v>
      </c>
      <c r="NU469" s="265" t="str">
        <f t="shared" ref="NU469:NU471" si="399">IF(NS469&lt;5,"Sin Riesgo",IF(NS469 &lt;=14,"Bajo",IF(NS469&lt;=35,"Medio",IF(NS469&lt;=80,"Alto","Inviable Sanitariamente"))))</f>
        <v>Inviable Sanitariamente</v>
      </c>
      <c r="NV469" s="265" t="str">
        <f t="shared" ref="NV469:NV471" si="400">IF(NT469&lt;5,"Sin Riesgo",IF(NT469 &lt;=14,"Bajo",IF(NT469&lt;=35,"Medio",IF(NT469&lt;=80,"Alto","Inviable Sanitariamente"))))</f>
        <v>Inviable Sanitariamente</v>
      </c>
      <c r="NW469" s="265" t="str">
        <f t="shared" ref="NW469:NW471" si="401">IF(NU469&lt;5,"Sin Riesgo",IF(NU469 &lt;=14,"Bajo",IF(NU469&lt;=35,"Medio",IF(NU469&lt;=80,"Alto","Inviable Sanitariamente"))))</f>
        <v>Inviable Sanitariamente</v>
      </c>
      <c r="NX469" s="265" t="str">
        <f t="shared" ref="NX469:NX471" si="402">IF(NV469&lt;5,"Sin Riesgo",IF(NV469 &lt;=14,"Bajo",IF(NV469&lt;=35,"Medio",IF(NV469&lt;=80,"Alto","Inviable Sanitariamente"))))</f>
        <v>Inviable Sanitariamente</v>
      </c>
      <c r="NY469" s="265" t="str">
        <f t="shared" ref="NY469:NY471" si="403">IF(NW469&lt;5,"Sin Riesgo",IF(NW469 &lt;=14,"Bajo",IF(NW469&lt;=35,"Medio",IF(NW469&lt;=80,"Alto","Inviable Sanitariamente"))))</f>
        <v>Inviable Sanitariamente</v>
      </c>
      <c r="NZ469" s="265" t="str">
        <f t="shared" ref="NZ469:NZ471" si="404">IF(NX469&lt;5,"Sin Riesgo",IF(NX469 &lt;=14,"Bajo",IF(NX469&lt;=35,"Medio",IF(NX469&lt;=80,"Alto","Inviable Sanitariamente"))))</f>
        <v>Inviable Sanitariamente</v>
      </c>
      <c r="OA469" s="265" t="str">
        <f t="shared" ref="OA469:OA471" si="405">IF(NY469&lt;5,"Sin Riesgo",IF(NY469 &lt;=14,"Bajo",IF(NY469&lt;=35,"Medio",IF(NY469&lt;=80,"Alto","Inviable Sanitariamente"))))</f>
        <v>Inviable Sanitariamente</v>
      </c>
      <c r="OB469" s="265" t="str">
        <f t="shared" ref="OB469:OB471" si="406">IF(NZ469&lt;5,"Sin Riesgo",IF(NZ469 &lt;=14,"Bajo",IF(NZ469&lt;=35,"Medio",IF(NZ469&lt;=80,"Alto","Inviable Sanitariamente"))))</f>
        <v>Inviable Sanitariamente</v>
      </c>
      <c r="OC469" s="265" t="str">
        <f t="shared" ref="OC469:OC471" si="407">IF(OA469&lt;5,"Sin Riesgo",IF(OA469 &lt;=14,"Bajo",IF(OA469&lt;=35,"Medio",IF(OA469&lt;=80,"Alto","Inviable Sanitariamente"))))</f>
        <v>Inviable Sanitariamente</v>
      </c>
      <c r="OD469" s="265" t="str">
        <f t="shared" ref="OD469:OD471" si="408">IF(OB469&lt;5,"Sin Riesgo",IF(OB469 &lt;=14,"Bajo",IF(OB469&lt;=35,"Medio",IF(OB469&lt;=80,"Alto","Inviable Sanitariamente"))))</f>
        <v>Inviable Sanitariamente</v>
      </c>
      <c r="OE469" s="265" t="str">
        <f t="shared" ref="OE469:OE471" si="409">IF(OC469&lt;5,"Sin Riesgo",IF(OC469 &lt;=14,"Bajo",IF(OC469&lt;=35,"Medio",IF(OC469&lt;=80,"Alto","Inviable Sanitariamente"))))</f>
        <v>Inviable Sanitariamente</v>
      </c>
      <c r="OF469" s="265" t="str">
        <f t="shared" ref="OF469:OF471" si="410">IF(OD469&lt;5,"Sin Riesgo",IF(OD469 &lt;=14,"Bajo",IF(OD469&lt;=35,"Medio",IF(OD469&lt;=80,"Alto","Inviable Sanitariamente"))))</f>
        <v>Inviable Sanitariamente</v>
      </c>
      <c r="OG469" s="265" t="str">
        <f t="shared" ref="OG469:OG471" si="411">IF(OE469&lt;5,"Sin Riesgo",IF(OE469 &lt;=14,"Bajo",IF(OE469&lt;=35,"Medio",IF(OE469&lt;=80,"Alto","Inviable Sanitariamente"))))</f>
        <v>Inviable Sanitariamente</v>
      </c>
      <c r="OH469" s="265" t="str">
        <f t="shared" ref="OH469:OH471" si="412">IF(OF469&lt;5,"Sin Riesgo",IF(OF469 &lt;=14,"Bajo",IF(OF469&lt;=35,"Medio",IF(OF469&lt;=80,"Alto","Inviable Sanitariamente"))))</f>
        <v>Inviable Sanitariamente</v>
      </c>
      <c r="OI469" s="265" t="str">
        <f t="shared" ref="OI469:OI471" si="413">IF(OG469&lt;5,"Sin Riesgo",IF(OG469 &lt;=14,"Bajo",IF(OG469&lt;=35,"Medio",IF(OG469&lt;=80,"Alto","Inviable Sanitariamente"))))</f>
        <v>Inviable Sanitariamente</v>
      </c>
      <c r="OJ469" s="265" t="str">
        <f t="shared" ref="OJ469:OJ471" si="414">IF(OH469&lt;5,"Sin Riesgo",IF(OH469 &lt;=14,"Bajo",IF(OH469&lt;=35,"Medio",IF(OH469&lt;=80,"Alto","Inviable Sanitariamente"))))</f>
        <v>Inviable Sanitariamente</v>
      </c>
      <c r="OK469" s="265" t="str">
        <f t="shared" ref="OK469:OK471" si="415">IF(OI469&lt;5,"Sin Riesgo",IF(OI469 &lt;=14,"Bajo",IF(OI469&lt;=35,"Medio",IF(OI469&lt;=80,"Alto","Inviable Sanitariamente"))))</f>
        <v>Inviable Sanitariamente</v>
      </c>
      <c r="OL469" s="265" t="str">
        <f t="shared" ref="OL469:OL471" si="416">IF(OJ469&lt;5,"Sin Riesgo",IF(OJ469 &lt;=14,"Bajo",IF(OJ469&lt;=35,"Medio",IF(OJ469&lt;=80,"Alto","Inviable Sanitariamente"))))</f>
        <v>Inviable Sanitariamente</v>
      </c>
      <c r="OM469" s="265" t="str">
        <f t="shared" ref="OM469:OM471" si="417">IF(OK469&lt;5,"Sin Riesgo",IF(OK469 &lt;=14,"Bajo",IF(OK469&lt;=35,"Medio",IF(OK469&lt;=80,"Alto","Inviable Sanitariamente"))))</f>
        <v>Inviable Sanitariamente</v>
      </c>
      <c r="ON469" s="265" t="str">
        <f t="shared" ref="ON469:ON471" si="418">IF(OL469&lt;5,"Sin Riesgo",IF(OL469 &lt;=14,"Bajo",IF(OL469&lt;=35,"Medio",IF(OL469&lt;=80,"Alto","Inviable Sanitariamente"))))</f>
        <v>Inviable Sanitariamente</v>
      </c>
      <c r="OO469" s="265" t="str">
        <f t="shared" ref="OO469:OO471" si="419">IF(OM469&lt;5,"Sin Riesgo",IF(OM469 &lt;=14,"Bajo",IF(OM469&lt;=35,"Medio",IF(OM469&lt;=80,"Alto","Inviable Sanitariamente"))))</f>
        <v>Inviable Sanitariamente</v>
      </c>
      <c r="OP469" s="265" t="str">
        <f t="shared" ref="OP469:OP471" si="420">IF(ON469&lt;5,"Sin Riesgo",IF(ON469 &lt;=14,"Bajo",IF(ON469&lt;=35,"Medio",IF(ON469&lt;=80,"Alto","Inviable Sanitariamente"))))</f>
        <v>Inviable Sanitariamente</v>
      </c>
      <c r="OQ469" s="265" t="str">
        <f t="shared" ref="OQ469:OQ471" si="421">IF(OO469&lt;5,"Sin Riesgo",IF(OO469 &lt;=14,"Bajo",IF(OO469&lt;=35,"Medio",IF(OO469&lt;=80,"Alto","Inviable Sanitariamente"))))</f>
        <v>Inviable Sanitariamente</v>
      </c>
      <c r="OR469" s="265" t="str">
        <f t="shared" ref="OR469:OR471" si="422">IF(OP469&lt;5,"Sin Riesgo",IF(OP469 &lt;=14,"Bajo",IF(OP469&lt;=35,"Medio",IF(OP469&lt;=80,"Alto","Inviable Sanitariamente"))))</f>
        <v>Inviable Sanitariamente</v>
      </c>
      <c r="OS469" s="265" t="str">
        <f t="shared" ref="OS469:OS471" si="423">IF(OQ469&lt;5,"Sin Riesgo",IF(OQ469 &lt;=14,"Bajo",IF(OQ469&lt;=35,"Medio",IF(OQ469&lt;=80,"Alto","Inviable Sanitariamente"))))</f>
        <v>Inviable Sanitariamente</v>
      </c>
      <c r="OT469" s="265" t="str">
        <f t="shared" ref="OT469:OT471" si="424">IF(OR469&lt;5,"Sin Riesgo",IF(OR469 &lt;=14,"Bajo",IF(OR469&lt;=35,"Medio",IF(OR469&lt;=80,"Alto","Inviable Sanitariamente"))))</f>
        <v>Inviable Sanitariamente</v>
      </c>
      <c r="OU469" s="265" t="str">
        <f t="shared" ref="OU469:OU471" si="425">IF(OS469&lt;5,"Sin Riesgo",IF(OS469 &lt;=14,"Bajo",IF(OS469&lt;=35,"Medio",IF(OS469&lt;=80,"Alto","Inviable Sanitariamente"))))</f>
        <v>Inviable Sanitariamente</v>
      </c>
      <c r="OV469" s="265" t="str">
        <f t="shared" ref="OV469:OV471" si="426">IF(OT469&lt;5,"Sin Riesgo",IF(OT469 &lt;=14,"Bajo",IF(OT469&lt;=35,"Medio",IF(OT469&lt;=80,"Alto","Inviable Sanitariamente"))))</f>
        <v>Inviable Sanitariamente</v>
      </c>
      <c r="OW469" s="265" t="str">
        <f t="shared" ref="OW469:OW471" si="427">IF(OU469&lt;5,"Sin Riesgo",IF(OU469 &lt;=14,"Bajo",IF(OU469&lt;=35,"Medio",IF(OU469&lt;=80,"Alto","Inviable Sanitariamente"))))</f>
        <v>Inviable Sanitariamente</v>
      </c>
      <c r="OX469" s="265" t="str">
        <f t="shared" ref="OX469:OX471" si="428">IF(OV469&lt;5,"Sin Riesgo",IF(OV469 &lt;=14,"Bajo",IF(OV469&lt;=35,"Medio",IF(OV469&lt;=80,"Alto","Inviable Sanitariamente"))))</f>
        <v>Inviable Sanitariamente</v>
      </c>
      <c r="OY469" s="265" t="str">
        <f t="shared" ref="OY469:OY471" si="429">IF(OW469&lt;5,"Sin Riesgo",IF(OW469 &lt;=14,"Bajo",IF(OW469&lt;=35,"Medio",IF(OW469&lt;=80,"Alto","Inviable Sanitariamente"))))</f>
        <v>Inviable Sanitariamente</v>
      </c>
      <c r="OZ469" s="265" t="str">
        <f t="shared" ref="OZ469:OZ471" si="430">IF(OX469&lt;5,"Sin Riesgo",IF(OX469 &lt;=14,"Bajo",IF(OX469&lt;=35,"Medio",IF(OX469&lt;=80,"Alto","Inviable Sanitariamente"))))</f>
        <v>Inviable Sanitariamente</v>
      </c>
      <c r="PA469" s="265" t="str">
        <f t="shared" ref="PA469:PA471" si="431">IF(OY469&lt;5,"Sin Riesgo",IF(OY469 &lt;=14,"Bajo",IF(OY469&lt;=35,"Medio",IF(OY469&lt;=80,"Alto","Inviable Sanitariamente"))))</f>
        <v>Inviable Sanitariamente</v>
      </c>
      <c r="PB469" s="265" t="str">
        <f t="shared" ref="PB469:PB471" si="432">IF(OZ469&lt;5,"Sin Riesgo",IF(OZ469 &lt;=14,"Bajo",IF(OZ469&lt;=35,"Medio",IF(OZ469&lt;=80,"Alto","Inviable Sanitariamente"))))</f>
        <v>Inviable Sanitariamente</v>
      </c>
      <c r="PC469" s="265" t="str">
        <f t="shared" ref="PC469:PC471" si="433">IF(PA469&lt;5,"Sin Riesgo",IF(PA469 &lt;=14,"Bajo",IF(PA469&lt;=35,"Medio",IF(PA469&lt;=80,"Alto","Inviable Sanitariamente"))))</f>
        <v>Inviable Sanitariamente</v>
      </c>
      <c r="PD469" s="265" t="str">
        <f t="shared" ref="PD469:PD471" si="434">IF(PB469&lt;5,"Sin Riesgo",IF(PB469 &lt;=14,"Bajo",IF(PB469&lt;=35,"Medio",IF(PB469&lt;=80,"Alto","Inviable Sanitariamente"))))</f>
        <v>Inviable Sanitariamente</v>
      </c>
      <c r="PE469" s="265" t="str">
        <f t="shared" ref="PE469:PE471" si="435">IF(PC469&lt;5,"Sin Riesgo",IF(PC469 &lt;=14,"Bajo",IF(PC469&lt;=35,"Medio",IF(PC469&lt;=80,"Alto","Inviable Sanitariamente"))))</f>
        <v>Inviable Sanitariamente</v>
      </c>
      <c r="PF469" s="265" t="str">
        <f t="shared" ref="PF469:PF471" si="436">IF(PD469&lt;5,"Sin Riesgo",IF(PD469 &lt;=14,"Bajo",IF(PD469&lt;=35,"Medio",IF(PD469&lt;=80,"Alto","Inviable Sanitariamente"))))</f>
        <v>Inviable Sanitariamente</v>
      </c>
      <c r="PG469" s="265" t="str">
        <f t="shared" ref="PG469:PG471" si="437">IF(PE469&lt;5,"Sin Riesgo",IF(PE469 &lt;=14,"Bajo",IF(PE469&lt;=35,"Medio",IF(PE469&lt;=80,"Alto","Inviable Sanitariamente"))))</f>
        <v>Inviable Sanitariamente</v>
      </c>
      <c r="PH469" s="265" t="str">
        <f t="shared" ref="PH469:PH471" si="438">IF(PF469&lt;5,"Sin Riesgo",IF(PF469 &lt;=14,"Bajo",IF(PF469&lt;=35,"Medio",IF(PF469&lt;=80,"Alto","Inviable Sanitariamente"))))</f>
        <v>Inviable Sanitariamente</v>
      </c>
      <c r="PI469" s="265" t="str">
        <f t="shared" ref="PI469:PI471" si="439">IF(PG469&lt;5,"Sin Riesgo",IF(PG469 &lt;=14,"Bajo",IF(PG469&lt;=35,"Medio",IF(PG469&lt;=80,"Alto","Inviable Sanitariamente"))))</f>
        <v>Inviable Sanitariamente</v>
      </c>
      <c r="PJ469" s="265" t="str">
        <f t="shared" ref="PJ469:PJ471" si="440">IF(PH469&lt;5,"Sin Riesgo",IF(PH469 &lt;=14,"Bajo",IF(PH469&lt;=35,"Medio",IF(PH469&lt;=80,"Alto","Inviable Sanitariamente"))))</f>
        <v>Inviable Sanitariamente</v>
      </c>
      <c r="PK469" s="265" t="str">
        <f t="shared" ref="PK469:PK471" si="441">IF(PI469&lt;5,"Sin Riesgo",IF(PI469 &lt;=14,"Bajo",IF(PI469&lt;=35,"Medio",IF(PI469&lt;=80,"Alto","Inviable Sanitariamente"))))</f>
        <v>Inviable Sanitariamente</v>
      </c>
      <c r="PL469" s="265" t="str">
        <f t="shared" ref="PL469:PL471" si="442">IF(PJ469&lt;5,"Sin Riesgo",IF(PJ469 &lt;=14,"Bajo",IF(PJ469&lt;=35,"Medio",IF(PJ469&lt;=80,"Alto","Inviable Sanitariamente"))))</f>
        <v>Inviable Sanitariamente</v>
      </c>
      <c r="PM469" s="265" t="str">
        <f t="shared" ref="PM469:PM471" si="443">IF(PK469&lt;5,"Sin Riesgo",IF(PK469 &lt;=14,"Bajo",IF(PK469&lt;=35,"Medio",IF(PK469&lt;=80,"Alto","Inviable Sanitariamente"))))</f>
        <v>Inviable Sanitariamente</v>
      </c>
      <c r="PN469" s="265" t="str">
        <f t="shared" ref="PN469:PN471" si="444">IF(PL469&lt;5,"Sin Riesgo",IF(PL469 &lt;=14,"Bajo",IF(PL469&lt;=35,"Medio",IF(PL469&lt;=80,"Alto","Inviable Sanitariamente"))))</f>
        <v>Inviable Sanitariamente</v>
      </c>
      <c r="PO469" s="265" t="str">
        <f t="shared" ref="PO469:PO471" si="445">IF(PM469&lt;5,"Sin Riesgo",IF(PM469 &lt;=14,"Bajo",IF(PM469&lt;=35,"Medio",IF(PM469&lt;=80,"Alto","Inviable Sanitariamente"))))</f>
        <v>Inviable Sanitariamente</v>
      </c>
      <c r="PP469" s="265" t="str">
        <f t="shared" ref="PP469:PP471" si="446">IF(PN469&lt;5,"Sin Riesgo",IF(PN469 &lt;=14,"Bajo",IF(PN469&lt;=35,"Medio",IF(PN469&lt;=80,"Alto","Inviable Sanitariamente"))))</f>
        <v>Inviable Sanitariamente</v>
      </c>
      <c r="PQ469" s="265" t="str">
        <f t="shared" ref="PQ469:PQ471" si="447">IF(PO469&lt;5,"Sin Riesgo",IF(PO469 &lt;=14,"Bajo",IF(PO469&lt;=35,"Medio",IF(PO469&lt;=80,"Alto","Inviable Sanitariamente"))))</f>
        <v>Inviable Sanitariamente</v>
      </c>
      <c r="PR469" s="265" t="str">
        <f t="shared" ref="PR469:PR471" si="448">IF(PP469&lt;5,"Sin Riesgo",IF(PP469 &lt;=14,"Bajo",IF(PP469&lt;=35,"Medio",IF(PP469&lt;=80,"Alto","Inviable Sanitariamente"))))</f>
        <v>Inviable Sanitariamente</v>
      </c>
      <c r="PS469" s="265" t="str">
        <f t="shared" ref="PS469:PS471" si="449">IF(PQ469&lt;5,"Sin Riesgo",IF(PQ469 &lt;=14,"Bajo",IF(PQ469&lt;=35,"Medio",IF(PQ469&lt;=80,"Alto","Inviable Sanitariamente"))))</f>
        <v>Inviable Sanitariamente</v>
      </c>
      <c r="PT469" s="265" t="str">
        <f t="shared" ref="PT469:PT471" si="450">IF(PR469&lt;5,"Sin Riesgo",IF(PR469 &lt;=14,"Bajo",IF(PR469&lt;=35,"Medio",IF(PR469&lt;=80,"Alto","Inviable Sanitariamente"))))</f>
        <v>Inviable Sanitariamente</v>
      </c>
      <c r="PU469" s="265" t="str">
        <f t="shared" ref="PU469:PU471" si="451">IF(PS469&lt;5,"Sin Riesgo",IF(PS469 &lt;=14,"Bajo",IF(PS469&lt;=35,"Medio",IF(PS469&lt;=80,"Alto","Inviable Sanitariamente"))))</f>
        <v>Inviable Sanitariamente</v>
      </c>
      <c r="PV469" s="265" t="str">
        <f t="shared" ref="PV469:PV471" si="452">IF(PT469&lt;5,"Sin Riesgo",IF(PT469 &lt;=14,"Bajo",IF(PT469&lt;=35,"Medio",IF(PT469&lt;=80,"Alto","Inviable Sanitariamente"))))</f>
        <v>Inviable Sanitariamente</v>
      </c>
      <c r="PW469" s="265" t="str">
        <f t="shared" ref="PW469:PW471" si="453">IF(PU469&lt;5,"Sin Riesgo",IF(PU469 &lt;=14,"Bajo",IF(PU469&lt;=35,"Medio",IF(PU469&lt;=80,"Alto","Inviable Sanitariamente"))))</f>
        <v>Inviable Sanitariamente</v>
      </c>
      <c r="PX469" s="265" t="str">
        <f t="shared" ref="PX469:PX471" si="454">IF(PV469&lt;5,"Sin Riesgo",IF(PV469 &lt;=14,"Bajo",IF(PV469&lt;=35,"Medio",IF(PV469&lt;=80,"Alto","Inviable Sanitariamente"))))</f>
        <v>Inviable Sanitariamente</v>
      </c>
      <c r="PY469" s="265" t="str">
        <f t="shared" ref="PY469:PY471" si="455">IF(PW469&lt;5,"Sin Riesgo",IF(PW469 &lt;=14,"Bajo",IF(PW469&lt;=35,"Medio",IF(PW469&lt;=80,"Alto","Inviable Sanitariamente"))))</f>
        <v>Inviable Sanitariamente</v>
      </c>
      <c r="PZ469" s="265" t="str">
        <f t="shared" ref="PZ469:PZ471" si="456">IF(PX469&lt;5,"Sin Riesgo",IF(PX469 &lt;=14,"Bajo",IF(PX469&lt;=35,"Medio",IF(PX469&lt;=80,"Alto","Inviable Sanitariamente"))))</f>
        <v>Inviable Sanitariamente</v>
      </c>
      <c r="QA469" s="265" t="str">
        <f t="shared" ref="QA469:QA471" si="457">IF(PY469&lt;5,"Sin Riesgo",IF(PY469 &lt;=14,"Bajo",IF(PY469&lt;=35,"Medio",IF(PY469&lt;=80,"Alto","Inviable Sanitariamente"))))</f>
        <v>Inviable Sanitariamente</v>
      </c>
      <c r="QB469" s="265" t="str">
        <f t="shared" ref="QB469:QB471" si="458">IF(PZ469&lt;5,"Sin Riesgo",IF(PZ469 &lt;=14,"Bajo",IF(PZ469&lt;=35,"Medio",IF(PZ469&lt;=80,"Alto","Inviable Sanitariamente"))))</f>
        <v>Inviable Sanitariamente</v>
      </c>
      <c r="QC469" s="265" t="str">
        <f t="shared" ref="QC469:QC471" si="459">IF(QA469&lt;5,"Sin Riesgo",IF(QA469 &lt;=14,"Bajo",IF(QA469&lt;=35,"Medio",IF(QA469&lt;=80,"Alto","Inviable Sanitariamente"))))</f>
        <v>Inviable Sanitariamente</v>
      </c>
      <c r="QD469" s="265" t="str">
        <f t="shared" ref="QD469:QD471" si="460">IF(QB469&lt;5,"Sin Riesgo",IF(QB469 &lt;=14,"Bajo",IF(QB469&lt;=35,"Medio",IF(QB469&lt;=80,"Alto","Inviable Sanitariamente"))))</f>
        <v>Inviable Sanitariamente</v>
      </c>
      <c r="QE469" s="265" t="str">
        <f t="shared" ref="QE469:QE471" si="461">IF(QC469&lt;5,"Sin Riesgo",IF(QC469 &lt;=14,"Bajo",IF(QC469&lt;=35,"Medio",IF(QC469&lt;=80,"Alto","Inviable Sanitariamente"))))</f>
        <v>Inviable Sanitariamente</v>
      </c>
      <c r="QF469" s="265" t="str">
        <f t="shared" ref="QF469:QF471" si="462">IF(QD469&lt;5,"Sin Riesgo",IF(QD469 &lt;=14,"Bajo",IF(QD469&lt;=35,"Medio",IF(QD469&lt;=80,"Alto","Inviable Sanitariamente"))))</f>
        <v>Inviable Sanitariamente</v>
      </c>
      <c r="QG469" s="265" t="str">
        <f t="shared" ref="QG469:QG471" si="463">IF(QE469&lt;5,"Sin Riesgo",IF(QE469 &lt;=14,"Bajo",IF(QE469&lt;=35,"Medio",IF(QE469&lt;=80,"Alto","Inviable Sanitariamente"))))</f>
        <v>Inviable Sanitariamente</v>
      </c>
      <c r="QH469" s="265" t="str">
        <f t="shared" ref="QH469:QH471" si="464">IF(QF469&lt;5,"Sin Riesgo",IF(QF469 &lt;=14,"Bajo",IF(QF469&lt;=35,"Medio",IF(QF469&lt;=80,"Alto","Inviable Sanitariamente"))))</f>
        <v>Inviable Sanitariamente</v>
      </c>
      <c r="QI469" s="265" t="str">
        <f t="shared" ref="QI469:QI471" si="465">IF(QG469&lt;5,"Sin Riesgo",IF(QG469 &lt;=14,"Bajo",IF(QG469&lt;=35,"Medio",IF(QG469&lt;=80,"Alto","Inviable Sanitariamente"))))</f>
        <v>Inviable Sanitariamente</v>
      </c>
      <c r="QJ469" s="265" t="str">
        <f t="shared" ref="QJ469:QJ471" si="466">IF(QH469&lt;5,"Sin Riesgo",IF(QH469 &lt;=14,"Bajo",IF(QH469&lt;=35,"Medio",IF(QH469&lt;=80,"Alto","Inviable Sanitariamente"))))</f>
        <v>Inviable Sanitariamente</v>
      </c>
      <c r="QK469" s="265" t="str">
        <f t="shared" ref="QK469:QK471" si="467">IF(QI469&lt;5,"Sin Riesgo",IF(QI469 &lt;=14,"Bajo",IF(QI469&lt;=35,"Medio",IF(QI469&lt;=80,"Alto","Inviable Sanitariamente"))))</f>
        <v>Inviable Sanitariamente</v>
      </c>
      <c r="QL469" s="265" t="str">
        <f t="shared" ref="QL469:QL471" si="468">IF(QJ469&lt;5,"Sin Riesgo",IF(QJ469 &lt;=14,"Bajo",IF(QJ469&lt;=35,"Medio",IF(QJ469&lt;=80,"Alto","Inviable Sanitariamente"))))</f>
        <v>Inviable Sanitariamente</v>
      </c>
      <c r="QM469" s="265" t="str">
        <f t="shared" ref="QM469:QM471" si="469">IF(QK469&lt;5,"Sin Riesgo",IF(QK469 &lt;=14,"Bajo",IF(QK469&lt;=35,"Medio",IF(QK469&lt;=80,"Alto","Inviable Sanitariamente"))))</f>
        <v>Inviable Sanitariamente</v>
      </c>
      <c r="QN469" s="265" t="str">
        <f t="shared" ref="QN469:QN471" si="470">IF(QL469&lt;5,"Sin Riesgo",IF(QL469 &lt;=14,"Bajo",IF(QL469&lt;=35,"Medio",IF(QL469&lt;=80,"Alto","Inviable Sanitariamente"))))</f>
        <v>Inviable Sanitariamente</v>
      </c>
      <c r="QO469" s="265" t="str">
        <f t="shared" ref="QO469:QO471" si="471">IF(QM469&lt;5,"Sin Riesgo",IF(QM469 &lt;=14,"Bajo",IF(QM469&lt;=35,"Medio",IF(QM469&lt;=80,"Alto","Inviable Sanitariamente"))))</f>
        <v>Inviable Sanitariamente</v>
      </c>
      <c r="QP469" s="265" t="str">
        <f t="shared" ref="QP469:QP471" si="472">IF(QN469&lt;5,"Sin Riesgo",IF(QN469 &lt;=14,"Bajo",IF(QN469&lt;=35,"Medio",IF(QN469&lt;=80,"Alto","Inviable Sanitariamente"))))</f>
        <v>Inviable Sanitariamente</v>
      </c>
      <c r="QQ469" s="265" t="str">
        <f t="shared" ref="QQ469:QQ471" si="473">IF(QO469&lt;5,"Sin Riesgo",IF(QO469 &lt;=14,"Bajo",IF(QO469&lt;=35,"Medio",IF(QO469&lt;=80,"Alto","Inviable Sanitariamente"))))</f>
        <v>Inviable Sanitariamente</v>
      </c>
      <c r="QR469" s="265" t="str">
        <f t="shared" ref="QR469:QR471" si="474">IF(QP469&lt;5,"Sin Riesgo",IF(QP469 &lt;=14,"Bajo",IF(QP469&lt;=35,"Medio",IF(QP469&lt;=80,"Alto","Inviable Sanitariamente"))))</f>
        <v>Inviable Sanitariamente</v>
      </c>
      <c r="QS469" s="265" t="str">
        <f t="shared" ref="QS469:QS471" si="475">IF(QQ469&lt;5,"Sin Riesgo",IF(QQ469 &lt;=14,"Bajo",IF(QQ469&lt;=35,"Medio",IF(QQ469&lt;=80,"Alto","Inviable Sanitariamente"))))</f>
        <v>Inviable Sanitariamente</v>
      </c>
      <c r="QT469" s="265" t="str">
        <f t="shared" ref="QT469:QT471" si="476">IF(QR469&lt;5,"Sin Riesgo",IF(QR469 &lt;=14,"Bajo",IF(QR469&lt;=35,"Medio",IF(QR469&lt;=80,"Alto","Inviable Sanitariamente"))))</f>
        <v>Inviable Sanitariamente</v>
      </c>
      <c r="QU469" s="265" t="str">
        <f t="shared" ref="QU469:QU471" si="477">IF(QS469&lt;5,"Sin Riesgo",IF(QS469 &lt;=14,"Bajo",IF(QS469&lt;=35,"Medio",IF(QS469&lt;=80,"Alto","Inviable Sanitariamente"))))</f>
        <v>Inviable Sanitariamente</v>
      </c>
      <c r="QV469" s="265" t="str">
        <f t="shared" ref="QV469:QV471" si="478">IF(QT469&lt;5,"Sin Riesgo",IF(QT469 &lt;=14,"Bajo",IF(QT469&lt;=35,"Medio",IF(QT469&lt;=80,"Alto","Inviable Sanitariamente"))))</f>
        <v>Inviable Sanitariamente</v>
      </c>
      <c r="QW469" s="265" t="str">
        <f t="shared" ref="QW469:QW471" si="479">IF(QU469&lt;5,"Sin Riesgo",IF(QU469 &lt;=14,"Bajo",IF(QU469&lt;=35,"Medio",IF(QU469&lt;=80,"Alto","Inviable Sanitariamente"))))</f>
        <v>Inviable Sanitariamente</v>
      </c>
      <c r="QX469" s="265" t="str">
        <f t="shared" ref="QX469:QX471" si="480">IF(QV469&lt;5,"Sin Riesgo",IF(QV469 &lt;=14,"Bajo",IF(QV469&lt;=35,"Medio",IF(QV469&lt;=80,"Alto","Inviable Sanitariamente"))))</f>
        <v>Inviable Sanitariamente</v>
      </c>
      <c r="QY469" s="265" t="str">
        <f t="shared" ref="QY469:QY471" si="481">IF(QW469&lt;5,"Sin Riesgo",IF(QW469 &lt;=14,"Bajo",IF(QW469&lt;=35,"Medio",IF(QW469&lt;=80,"Alto","Inviable Sanitariamente"))))</f>
        <v>Inviable Sanitariamente</v>
      </c>
      <c r="QZ469" s="265" t="str">
        <f t="shared" ref="QZ469:QZ471" si="482">IF(QX469&lt;5,"Sin Riesgo",IF(QX469 &lt;=14,"Bajo",IF(QX469&lt;=35,"Medio",IF(QX469&lt;=80,"Alto","Inviable Sanitariamente"))))</f>
        <v>Inviable Sanitariamente</v>
      </c>
      <c r="RA469" s="265" t="str">
        <f t="shared" ref="RA469:RA471" si="483">IF(QY469&lt;5,"Sin Riesgo",IF(QY469 &lt;=14,"Bajo",IF(QY469&lt;=35,"Medio",IF(QY469&lt;=80,"Alto","Inviable Sanitariamente"))))</f>
        <v>Inviable Sanitariamente</v>
      </c>
      <c r="RB469" s="265" t="str">
        <f t="shared" ref="RB469:RB471" si="484">IF(QZ469&lt;5,"Sin Riesgo",IF(QZ469 &lt;=14,"Bajo",IF(QZ469&lt;=35,"Medio",IF(QZ469&lt;=80,"Alto","Inviable Sanitariamente"))))</f>
        <v>Inviable Sanitariamente</v>
      </c>
      <c r="RC469" s="265" t="str">
        <f t="shared" ref="RC469:RC471" si="485">IF(RA469&lt;5,"Sin Riesgo",IF(RA469 &lt;=14,"Bajo",IF(RA469&lt;=35,"Medio",IF(RA469&lt;=80,"Alto","Inviable Sanitariamente"))))</f>
        <v>Inviable Sanitariamente</v>
      </c>
      <c r="RD469" s="265" t="str">
        <f t="shared" ref="RD469:RD471" si="486">IF(RB469&lt;5,"Sin Riesgo",IF(RB469 &lt;=14,"Bajo",IF(RB469&lt;=35,"Medio",IF(RB469&lt;=80,"Alto","Inviable Sanitariamente"))))</f>
        <v>Inviable Sanitariamente</v>
      </c>
      <c r="RE469" s="265" t="str">
        <f t="shared" ref="RE469:RE471" si="487">IF(RC469&lt;5,"Sin Riesgo",IF(RC469 &lt;=14,"Bajo",IF(RC469&lt;=35,"Medio",IF(RC469&lt;=80,"Alto","Inviable Sanitariamente"))))</f>
        <v>Inviable Sanitariamente</v>
      </c>
      <c r="RF469" s="265" t="str">
        <f t="shared" ref="RF469:RF471" si="488">IF(RD469&lt;5,"Sin Riesgo",IF(RD469 &lt;=14,"Bajo",IF(RD469&lt;=35,"Medio",IF(RD469&lt;=80,"Alto","Inviable Sanitariamente"))))</f>
        <v>Inviable Sanitariamente</v>
      </c>
      <c r="RG469" s="265" t="str">
        <f t="shared" ref="RG469:RG471" si="489">IF(RE469&lt;5,"Sin Riesgo",IF(RE469 &lt;=14,"Bajo",IF(RE469&lt;=35,"Medio",IF(RE469&lt;=80,"Alto","Inviable Sanitariamente"))))</f>
        <v>Inviable Sanitariamente</v>
      </c>
      <c r="RH469" s="265" t="str">
        <f t="shared" ref="RH469:RH471" si="490">IF(RF469&lt;5,"Sin Riesgo",IF(RF469 &lt;=14,"Bajo",IF(RF469&lt;=35,"Medio",IF(RF469&lt;=80,"Alto","Inviable Sanitariamente"))))</f>
        <v>Inviable Sanitariamente</v>
      </c>
      <c r="RI469" s="265" t="str">
        <f t="shared" ref="RI469:RI471" si="491">IF(RG469&lt;5,"Sin Riesgo",IF(RG469 &lt;=14,"Bajo",IF(RG469&lt;=35,"Medio",IF(RG469&lt;=80,"Alto","Inviable Sanitariamente"))))</f>
        <v>Inviable Sanitariamente</v>
      </c>
      <c r="RJ469" s="265" t="str">
        <f t="shared" ref="RJ469:RJ471" si="492">IF(RH469&lt;5,"Sin Riesgo",IF(RH469 &lt;=14,"Bajo",IF(RH469&lt;=35,"Medio",IF(RH469&lt;=80,"Alto","Inviable Sanitariamente"))))</f>
        <v>Inviable Sanitariamente</v>
      </c>
      <c r="RK469" s="265" t="str">
        <f t="shared" ref="RK469:RK471" si="493">IF(RI469&lt;5,"Sin Riesgo",IF(RI469 &lt;=14,"Bajo",IF(RI469&lt;=35,"Medio",IF(RI469&lt;=80,"Alto","Inviable Sanitariamente"))))</f>
        <v>Inviable Sanitariamente</v>
      </c>
      <c r="RL469" s="265" t="str">
        <f t="shared" ref="RL469:RL471" si="494">IF(RJ469&lt;5,"Sin Riesgo",IF(RJ469 &lt;=14,"Bajo",IF(RJ469&lt;=35,"Medio",IF(RJ469&lt;=80,"Alto","Inviable Sanitariamente"))))</f>
        <v>Inviable Sanitariamente</v>
      </c>
      <c r="RM469" s="265" t="str">
        <f t="shared" ref="RM469:RM471" si="495">IF(RK469&lt;5,"Sin Riesgo",IF(RK469 &lt;=14,"Bajo",IF(RK469&lt;=35,"Medio",IF(RK469&lt;=80,"Alto","Inviable Sanitariamente"))))</f>
        <v>Inviable Sanitariamente</v>
      </c>
      <c r="RN469" s="265" t="str">
        <f t="shared" ref="RN469:RN471" si="496">IF(RL469&lt;5,"Sin Riesgo",IF(RL469 &lt;=14,"Bajo",IF(RL469&lt;=35,"Medio",IF(RL469&lt;=80,"Alto","Inviable Sanitariamente"))))</f>
        <v>Inviable Sanitariamente</v>
      </c>
      <c r="RO469" s="265" t="str">
        <f t="shared" ref="RO469:RO471" si="497">IF(RM469&lt;5,"Sin Riesgo",IF(RM469 &lt;=14,"Bajo",IF(RM469&lt;=35,"Medio",IF(RM469&lt;=80,"Alto","Inviable Sanitariamente"))))</f>
        <v>Inviable Sanitariamente</v>
      </c>
      <c r="RP469" s="265" t="str">
        <f t="shared" ref="RP469:RP471" si="498">IF(RN469&lt;5,"Sin Riesgo",IF(RN469 &lt;=14,"Bajo",IF(RN469&lt;=35,"Medio",IF(RN469&lt;=80,"Alto","Inviable Sanitariamente"))))</f>
        <v>Inviable Sanitariamente</v>
      </c>
      <c r="RQ469" s="265" t="str">
        <f t="shared" ref="RQ469:RQ471" si="499">IF(RO469&lt;5,"Sin Riesgo",IF(RO469 &lt;=14,"Bajo",IF(RO469&lt;=35,"Medio",IF(RO469&lt;=80,"Alto","Inviable Sanitariamente"))))</f>
        <v>Inviable Sanitariamente</v>
      </c>
      <c r="RR469" s="265" t="str">
        <f t="shared" ref="RR469:RR471" si="500">IF(RP469&lt;5,"Sin Riesgo",IF(RP469 &lt;=14,"Bajo",IF(RP469&lt;=35,"Medio",IF(RP469&lt;=80,"Alto","Inviable Sanitariamente"))))</f>
        <v>Inviable Sanitariamente</v>
      </c>
      <c r="RS469" s="265" t="str">
        <f t="shared" ref="RS469:RS471" si="501">IF(RQ469&lt;5,"Sin Riesgo",IF(RQ469 &lt;=14,"Bajo",IF(RQ469&lt;=35,"Medio",IF(RQ469&lt;=80,"Alto","Inviable Sanitariamente"))))</f>
        <v>Inviable Sanitariamente</v>
      </c>
      <c r="RT469" s="265" t="str">
        <f t="shared" ref="RT469:RT471" si="502">IF(RR469&lt;5,"Sin Riesgo",IF(RR469 &lt;=14,"Bajo",IF(RR469&lt;=35,"Medio",IF(RR469&lt;=80,"Alto","Inviable Sanitariamente"))))</f>
        <v>Inviable Sanitariamente</v>
      </c>
      <c r="RU469" s="265" t="str">
        <f t="shared" ref="RU469:RU471" si="503">IF(RS469&lt;5,"Sin Riesgo",IF(RS469 &lt;=14,"Bajo",IF(RS469&lt;=35,"Medio",IF(RS469&lt;=80,"Alto","Inviable Sanitariamente"))))</f>
        <v>Inviable Sanitariamente</v>
      </c>
      <c r="RV469" s="265" t="str">
        <f t="shared" ref="RV469:RV471" si="504">IF(RT469&lt;5,"Sin Riesgo",IF(RT469 &lt;=14,"Bajo",IF(RT469&lt;=35,"Medio",IF(RT469&lt;=80,"Alto","Inviable Sanitariamente"))))</f>
        <v>Inviable Sanitariamente</v>
      </c>
      <c r="RW469" s="265" t="str">
        <f t="shared" ref="RW469:RW471" si="505">IF(RU469&lt;5,"Sin Riesgo",IF(RU469 &lt;=14,"Bajo",IF(RU469&lt;=35,"Medio",IF(RU469&lt;=80,"Alto","Inviable Sanitariamente"))))</f>
        <v>Inviable Sanitariamente</v>
      </c>
      <c r="RX469" s="265" t="str">
        <f t="shared" ref="RX469:RX471" si="506">IF(RV469&lt;5,"Sin Riesgo",IF(RV469 &lt;=14,"Bajo",IF(RV469&lt;=35,"Medio",IF(RV469&lt;=80,"Alto","Inviable Sanitariamente"))))</f>
        <v>Inviable Sanitariamente</v>
      </c>
      <c r="RY469" s="265" t="str">
        <f t="shared" ref="RY469:RY471" si="507">IF(RW469&lt;5,"Sin Riesgo",IF(RW469 &lt;=14,"Bajo",IF(RW469&lt;=35,"Medio",IF(RW469&lt;=80,"Alto","Inviable Sanitariamente"))))</f>
        <v>Inviable Sanitariamente</v>
      </c>
      <c r="RZ469" s="265" t="str">
        <f t="shared" ref="RZ469:RZ471" si="508">IF(RX469&lt;5,"Sin Riesgo",IF(RX469 &lt;=14,"Bajo",IF(RX469&lt;=35,"Medio",IF(RX469&lt;=80,"Alto","Inviable Sanitariamente"))))</f>
        <v>Inviable Sanitariamente</v>
      </c>
      <c r="SA469" s="265" t="str">
        <f t="shared" ref="SA469:SA471" si="509">IF(RY469&lt;5,"Sin Riesgo",IF(RY469 &lt;=14,"Bajo",IF(RY469&lt;=35,"Medio",IF(RY469&lt;=80,"Alto","Inviable Sanitariamente"))))</f>
        <v>Inviable Sanitariamente</v>
      </c>
      <c r="SB469" s="265" t="str">
        <f t="shared" ref="SB469:SB471" si="510">IF(RZ469&lt;5,"Sin Riesgo",IF(RZ469 &lt;=14,"Bajo",IF(RZ469&lt;=35,"Medio",IF(RZ469&lt;=80,"Alto","Inviable Sanitariamente"))))</f>
        <v>Inviable Sanitariamente</v>
      </c>
      <c r="SC469" s="265" t="str">
        <f t="shared" ref="SC469:SC471" si="511">IF(SA469&lt;5,"Sin Riesgo",IF(SA469 &lt;=14,"Bajo",IF(SA469&lt;=35,"Medio",IF(SA469&lt;=80,"Alto","Inviable Sanitariamente"))))</f>
        <v>Inviable Sanitariamente</v>
      </c>
      <c r="SD469" s="265" t="str">
        <f t="shared" ref="SD469:SD471" si="512">IF(SB469&lt;5,"Sin Riesgo",IF(SB469 &lt;=14,"Bajo",IF(SB469&lt;=35,"Medio",IF(SB469&lt;=80,"Alto","Inviable Sanitariamente"))))</f>
        <v>Inviable Sanitariamente</v>
      </c>
      <c r="SE469" s="265" t="str">
        <f t="shared" ref="SE469:SE471" si="513">IF(SC469&lt;5,"Sin Riesgo",IF(SC469 &lt;=14,"Bajo",IF(SC469&lt;=35,"Medio",IF(SC469&lt;=80,"Alto","Inviable Sanitariamente"))))</f>
        <v>Inviable Sanitariamente</v>
      </c>
      <c r="SF469" s="265" t="str">
        <f t="shared" ref="SF469:SF471" si="514">IF(SD469&lt;5,"Sin Riesgo",IF(SD469 &lt;=14,"Bajo",IF(SD469&lt;=35,"Medio",IF(SD469&lt;=80,"Alto","Inviable Sanitariamente"))))</f>
        <v>Inviable Sanitariamente</v>
      </c>
      <c r="SG469" s="265" t="str">
        <f t="shared" ref="SG469:SG471" si="515">IF(SE469&lt;5,"Sin Riesgo",IF(SE469 &lt;=14,"Bajo",IF(SE469&lt;=35,"Medio",IF(SE469&lt;=80,"Alto","Inviable Sanitariamente"))))</f>
        <v>Inviable Sanitariamente</v>
      </c>
      <c r="SH469" s="265" t="str">
        <f t="shared" ref="SH469:SH471" si="516">IF(SF469&lt;5,"Sin Riesgo",IF(SF469 &lt;=14,"Bajo",IF(SF469&lt;=35,"Medio",IF(SF469&lt;=80,"Alto","Inviable Sanitariamente"))))</f>
        <v>Inviable Sanitariamente</v>
      </c>
      <c r="SI469" s="265" t="str">
        <f t="shared" ref="SI469:SI471" si="517">IF(SG469&lt;5,"Sin Riesgo",IF(SG469 &lt;=14,"Bajo",IF(SG469&lt;=35,"Medio",IF(SG469&lt;=80,"Alto","Inviable Sanitariamente"))))</f>
        <v>Inviable Sanitariamente</v>
      </c>
      <c r="SJ469" s="265" t="str">
        <f t="shared" ref="SJ469:SJ471" si="518">IF(SH469&lt;5,"Sin Riesgo",IF(SH469 &lt;=14,"Bajo",IF(SH469&lt;=35,"Medio",IF(SH469&lt;=80,"Alto","Inviable Sanitariamente"))))</f>
        <v>Inviable Sanitariamente</v>
      </c>
      <c r="SK469" s="265" t="str">
        <f t="shared" ref="SK469:SK471" si="519">IF(SI469&lt;5,"Sin Riesgo",IF(SI469 &lt;=14,"Bajo",IF(SI469&lt;=35,"Medio",IF(SI469&lt;=80,"Alto","Inviable Sanitariamente"))))</f>
        <v>Inviable Sanitariamente</v>
      </c>
      <c r="SL469" s="265" t="str">
        <f t="shared" ref="SL469:SL471" si="520">IF(SJ469&lt;5,"Sin Riesgo",IF(SJ469 &lt;=14,"Bajo",IF(SJ469&lt;=35,"Medio",IF(SJ469&lt;=80,"Alto","Inviable Sanitariamente"))))</f>
        <v>Inviable Sanitariamente</v>
      </c>
      <c r="SM469" s="265" t="str">
        <f t="shared" ref="SM469:SM471" si="521">IF(SK469&lt;5,"Sin Riesgo",IF(SK469 &lt;=14,"Bajo",IF(SK469&lt;=35,"Medio",IF(SK469&lt;=80,"Alto","Inviable Sanitariamente"))))</f>
        <v>Inviable Sanitariamente</v>
      </c>
      <c r="SN469" s="265" t="str">
        <f t="shared" ref="SN469:SN471" si="522">IF(SL469&lt;5,"Sin Riesgo",IF(SL469 &lt;=14,"Bajo",IF(SL469&lt;=35,"Medio",IF(SL469&lt;=80,"Alto","Inviable Sanitariamente"))))</f>
        <v>Inviable Sanitariamente</v>
      </c>
      <c r="SO469" s="265" t="str">
        <f t="shared" ref="SO469:SO471" si="523">IF(SM469&lt;5,"Sin Riesgo",IF(SM469 &lt;=14,"Bajo",IF(SM469&lt;=35,"Medio",IF(SM469&lt;=80,"Alto","Inviable Sanitariamente"))))</f>
        <v>Inviable Sanitariamente</v>
      </c>
      <c r="SP469" s="265" t="str">
        <f t="shared" ref="SP469:SP471" si="524">IF(SN469&lt;5,"Sin Riesgo",IF(SN469 &lt;=14,"Bajo",IF(SN469&lt;=35,"Medio",IF(SN469&lt;=80,"Alto","Inviable Sanitariamente"))))</f>
        <v>Inviable Sanitariamente</v>
      </c>
      <c r="SQ469" s="265" t="str">
        <f t="shared" ref="SQ469:SQ471" si="525">IF(SO469&lt;5,"Sin Riesgo",IF(SO469 &lt;=14,"Bajo",IF(SO469&lt;=35,"Medio",IF(SO469&lt;=80,"Alto","Inviable Sanitariamente"))))</f>
        <v>Inviable Sanitariamente</v>
      </c>
      <c r="SR469" s="265" t="str">
        <f t="shared" ref="SR469:SR471" si="526">IF(SP469&lt;5,"Sin Riesgo",IF(SP469 &lt;=14,"Bajo",IF(SP469&lt;=35,"Medio",IF(SP469&lt;=80,"Alto","Inviable Sanitariamente"))))</f>
        <v>Inviable Sanitariamente</v>
      </c>
      <c r="SS469" s="265" t="str">
        <f t="shared" ref="SS469:SS471" si="527">IF(SQ469&lt;5,"Sin Riesgo",IF(SQ469 &lt;=14,"Bajo",IF(SQ469&lt;=35,"Medio",IF(SQ469&lt;=80,"Alto","Inviable Sanitariamente"))))</f>
        <v>Inviable Sanitariamente</v>
      </c>
      <c r="ST469" s="265" t="str">
        <f t="shared" ref="ST469:ST471" si="528">IF(SR469&lt;5,"Sin Riesgo",IF(SR469 &lt;=14,"Bajo",IF(SR469&lt;=35,"Medio",IF(SR469&lt;=80,"Alto","Inviable Sanitariamente"))))</f>
        <v>Inviable Sanitariamente</v>
      </c>
      <c r="SU469" s="265" t="str">
        <f t="shared" ref="SU469:SU471" si="529">IF(SS469&lt;5,"Sin Riesgo",IF(SS469 &lt;=14,"Bajo",IF(SS469&lt;=35,"Medio",IF(SS469&lt;=80,"Alto","Inviable Sanitariamente"))))</f>
        <v>Inviable Sanitariamente</v>
      </c>
      <c r="SV469" s="265" t="str">
        <f t="shared" ref="SV469:SV471" si="530">IF(ST469&lt;5,"Sin Riesgo",IF(ST469 &lt;=14,"Bajo",IF(ST469&lt;=35,"Medio",IF(ST469&lt;=80,"Alto","Inviable Sanitariamente"))))</f>
        <v>Inviable Sanitariamente</v>
      </c>
      <c r="SW469" s="265" t="str">
        <f t="shared" ref="SW469:SW471" si="531">IF(SU469&lt;5,"Sin Riesgo",IF(SU469 &lt;=14,"Bajo",IF(SU469&lt;=35,"Medio",IF(SU469&lt;=80,"Alto","Inviable Sanitariamente"))))</f>
        <v>Inviable Sanitariamente</v>
      </c>
      <c r="SX469" s="265" t="str">
        <f t="shared" ref="SX469:SX471" si="532">IF(SV469&lt;5,"Sin Riesgo",IF(SV469 &lt;=14,"Bajo",IF(SV469&lt;=35,"Medio",IF(SV469&lt;=80,"Alto","Inviable Sanitariamente"))))</f>
        <v>Inviable Sanitariamente</v>
      </c>
      <c r="SY469" s="265" t="str">
        <f t="shared" ref="SY469:SY471" si="533">IF(SW469&lt;5,"Sin Riesgo",IF(SW469 &lt;=14,"Bajo",IF(SW469&lt;=35,"Medio",IF(SW469&lt;=80,"Alto","Inviable Sanitariamente"))))</f>
        <v>Inviable Sanitariamente</v>
      </c>
      <c r="SZ469" s="265" t="str">
        <f t="shared" ref="SZ469:SZ471" si="534">IF(SX469&lt;5,"Sin Riesgo",IF(SX469 &lt;=14,"Bajo",IF(SX469&lt;=35,"Medio",IF(SX469&lt;=80,"Alto","Inviable Sanitariamente"))))</f>
        <v>Inviable Sanitariamente</v>
      </c>
      <c r="TA469" s="265" t="str">
        <f t="shared" ref="TA469:TA471" si="535">IF(SY469&lt;5,"Sin Riesgo",IF(SY469 &lt;=14,"Bajo",IF(SY469&lt;=35,"Medio",IF(SY469&lt;=80,"Alto","Inviable Sanitariamente"))))</f>
        <v>Inviable Sanitariamente</v>
      </c>
      <c r="TB469" s="265" t="str">
        <f t="shared" ref="TB469:TB471" si="536">IF(SZ469&lt;5,"Sin Riesgo",IF(SZ469 &lt;=14,"Bajo",IF(SZ469&lt;=35,"Medio",IF(SZ469&lt;=80,"Alto","Inviable Sanitariamente"))))</f>
        <v>Inviable Sanitariamente</v>
      </c>
      <c r="TC469" s="265" t="str">
        <f t="shared" ref="TC469:TC471" si="537">IF(TA469&lt;5,"Sin Riesgo",IF(TA469 &lt;=14,"Bajo",IF(TA469&lt;=35,"Medio",IF(TA469&lt;=80,"Alto","Inviable Sanitariamente"))))</f>
        <v>Inviable Sanitariamente</v>
      </c>
      <c r="TD469" s="265" t="str">
        <f t="shared" ref="TD469:TD471" si="538">IF(TB469&lt;5,"Sin Riesgo",IF(TB469 &lt;=14,"Bajo",IF(TB469&lt;=35,"Medio",IF(TB469&lt;=80,"Alto","Inviable Sanitariamente"))))</f>
        <v>Inviable Sanitariamente</v>
      </c>
      <c r="TE469" s="265" t="str">
        <f t="shared" ref="TE469:TE471" si="539">IF(TC469&lt;5,"Sin Riesgo",IF(TC469 &lt;=14,"Bajo",IF(TC469&lt;=35,"Medio",IF(TC469&lt;=80,"Alto","Inviable Sanitariamente"))))</f>
        <v>Inviable Sanitariamente</v>
      </c>
      <c r="TF469" s="265" t="str">
        <f t="shared" ref="TF469:TF471" si="540">IF(TD469&lt;5,"Sin Riesgo",IF(TD469 &lt;=14,"Bajo",IF(TD469&lt;=35,"Medio",IF(TD469&lt;=80,"Alto","Inviable Sanitariamente"))))</f>
        <v>Inviable Sanitariamente</v>
      </c>
      <c r="TG469" s="265" t="str">
        <f t="shared" ref="TG469:TG471" si="541">IF(TE469&lt;5,"Sin Riesgo",IF(TE469 &lt;=14,"Bajo",IF(TE469&lt;=35,"Medio",IF(TE469&lt;=80,"Alto","Inviable Sanitariamente"))))</f>
        <v>Inviable Sanitariamente</v>
      </c>
      <c r="TH469" s="265" t="str">
        <f t="shared" ref="TH469:TH471" si="542">IF(TF469&lt;5,"Sin Riesgo",IF(TF469 &lt;=14,"Bajo",IF(TF469&lt;=35,"Medio",IF(TF469&lt;=80,"Alto","Inviable Sanitariamente"))))</f>
        <v>Inviable Sanitariamente</v>
      </c>
      <c r="TI469" s="265" t="str">
        <f t="shared" ref="TI469:TI471" si="543">IF(TG469&lt;5,"Sin Riesgo",IF(TG469 &lt;=14,"Bajo",IF(TG469&lt;=35,"Medio",IF(TG469&lt;=80,"Alto","Inviable Sanitariamente"))))</f>
        <v>Inviable Sanitariamente</v>
      </c>
      <c r="TJ469" s="265" t="str">
        <f t="shared" ref="TJ469:TJ471" si="544">IF(TH469&lt;5,"Sin Riesgo",IF(TH469 &lt;=14,"Bajo",IF(TH469&lt;=35,"Medio",IF(TH469&lt;=80,"Alto","Inviable Sanitariamente"))))</f>
        <v>Inviable Sanitariamente</v>
      </c>
      <c r="TK469" s="265" t="str">
        <f t="shared" ref="TK469:TK471" si="545">IF(TI469&lt;5,"Sin Riesgo",IF(TI469 &lt;=14,"Bajo",IF(TI469&lt;=35,"Medio",IF(TI469&lt;=80,"Alto","Inviable Sanitariamente"))))</f>
        <v>Inviable Sanitariamente</v>
      </c>
      <c r="TL469" s="265" t="str">
        <f t="shared" ref="TL469:TL471" si="546">IF(TJ469&lt;5,"Sin Riesgo",IF(TJ469 &lt;=14,"Bajo",IF(TJ469&lt;=35,"Medio",IF(TJ469&lt;=80,"Alto","Inviable Sanitariamente"))))</f>
        <v>Inviable Sanitariamente</v>
      </c>
      <c r="TM469" s="265" t="str">
        <f t="shared" ref="TM469:TM471" si="547">IF(TK469&lt;5,"Sin Riesgo",IF(TK469 &lt;=14,"Bajo",IF(TK469&lt;=35,"Medio",IF(TK469&lt;=80,"Alto","Inviable Sanitariamente"))))</f>
        <v>Inviable Sanitariamente</v>
      </c>
      <c r="TN469" s="265" t="str">
        <f t="shared" ref="TN469:TN471" si="548">IF(TL469&lt;5,"Sin Riesgo",IF(TL469 &lt;=14,"Bajo",IF(TL469&lt;=35,"Medio",IF(TL469&lt;=80,"Alto","Inviable Sanitariamente"))))</f>
        <v>Inviable Sanitariamente</v>
      </c>
      <c r="TO469" s="265" t="str">
        <f t="shared" ref="TO469:TO471" si="549">IF(TM469&lt;5,"Sin Riesgo",IF(TM469 &lt;=14,"Bajo",IF(TM469&lt;=35,"Medio",IF(TM469&lt;=80,"Alto","Inviable Sanitariamente"))))</f>
        <v>Inviable Sanitariamente</v>
      </c>
      <c r="TP469" s="265" t="str">
        <f t="shared" ref="TP469:TP471" si="550">IF(TN469&lt;5,"Sin Riesgo",IF(TN469 &lt;=14,"Bajo",IF(TN469&lt;=35,"Medio",IF(TN469&lt;=80,"Alto","Inviable Sanitariamente"))))</f>
        <v>Inviable Sanitariamente</v>
      </c>
      <c r="TQ469" s="265" t="str">
        <f t="shared" ref="TQ469:TQ471" si="551">IF(TO469&lt;5,"Sin Riesgo",IF(TO469 &lt;=14,"Bajo",IF(TO469&lt;=35,"Medio",IF(TO469&lt;=80,"Alto","Inviable Sanitariamente"))))</f>
        <v>Inviable Sanitariamente</v>
      </c>
      <c r="TR469" s="265" t="str">
        <f t="shared" ref="TR469:TR471" si="552">IF(TP469&lt;5,"Sin Riesgo",IF(TP469 &lt;=14,"Bajo",IF(TP469&lt;=35,"Medio",IF(TP469&lt;=80,"Alto","Inviable Sanitariamente"))))</f>
        <v>Inviable Sanitariamente</v>
      </c>
      <c r="TS469" s="265" t="str">
        <f t="shared" ref="TS469:TS471" si="553">IF(TQ469&lt;5,"Sin Riesgo",IF(TQ469 &lt;=14,"Bajo",IF(TQ469&lt;=35,"Medio",IF(TQ469&lt;=80,"Alto","Inviable Sanitariamente"))))</f>
        <v>Inviable Sanitariamente</v>
      </c>
      <c r="TT469" s="265" t="str">
        <f t="shared" ref="TT469:TT471" si="554">IF(TR469&lt;5,"Sin Riesgo",IF(TR469 &lt;=14,"Bajo",IF(TR469&lt;=35,"Medio",IF(TR469&lt;=80,"Alto","Inviable Sanitariamente"))))</f>
        <v>Inviable Sanitariamente</v>
      </c>
      <c r="TU469" s="265" t="str">
        <f t="shared" ref="TU469:TU471" si="555">IF(TS469&lt;5,"Sin Riesgo",IF(TS469 &lt;=14,"Bajo",IF(TS469&lt;=35,"Medio",IF(TS469&lt;=80,"Alto","Inviable Sanitariamente"))))</f>
        <v>Inviable Sanitariamente</v>
      </c>
      <c r="TV469" s="265" t="str">
        <f t="shared" ref="TV469:TV471" si="556">IF(TT469&lt;5,"Sin Riesgo",IF(TT469 &lt;=14,"Bajo",IF(TT469&lt;=35,"Medio",IF(TT469&lt;=80,"Alto","Inviable Sanitariamente"))))</f>
        <v>Inviable Sanitariamente</v>
      </c>
      <c r="TW469" s="265" t="str">
        <f t="shared" ref="TW469:TW471" si="557">IF(TU469&lt;5,"Sin Riesgo",IF(TU469 &lt;=14,"Bajo",IF(TU469&lt;=35,"Medio",IF(TU469&lt;=80,"Alto","Inviable Sanitariamente"))))</f>
        <v>Inviable Sanitariamente</v>
      </c>
      <c r="TX469" s="265" t="str">
        <f t="shared" ref="TX469:TX471" si="558">IF(TV469&lt;5,"Sin Riesgo",IF(TV469 &lt;=14,"Bajo",IF(TV469&lt;=35,"Medio",IF(TV469&lt;=80,"Alto","Inviable Sanitariamente"))))</f>
        <v>Inviable Sanitariamente</v>
      </c>
      <c r="TY469" s="265" t="str">
        <f t="shared" ref="TY469:TY471" si="559">IF(TW469&lt;5,"Sin Riesgo",IF(TW469 &lt;=14,"Bajo",IF(TW469&lt;=35,"Medio",IF(TW469&lt;=80,"Alto","Inviable Sanitariamente"))))</f>
        <v>Inviable Sanitariamente</v>
      </c>
      <c r="TZ469" s="265" t="str">
        <f t="shared" ref="TZ469:TZ471" si="560">IF(TX469&lt;5,"Sin Riesgo",IF(TX469 &lt;=14,"Bajo",IF(TX469&lt;=35,"Medio",IF(TX469&lt;=80,"Alto","Inviable Sanitariamente"))))</f>
        <v>Inviable Sanitariamente</v>
      </c>
      <c r="UA469" s="265" t="str">
        <f t="shared" ref="UA469:UA471" si="561">IF(TY469&lt;5,"Sin Riesgo",IF(TY469 &lt;=14,"Bajo",IF(TY469&lt;=35,"Medio",IF(TY469&lt;=80,"Alto","Inviable Sanitariamente"))))</f>
        <v>Inviable Sanitariamente</v>
      </c>
      <c r="UB469" s="265" t="str">
        <f t="shared" ref="UB469:UB471" si="562">IF(TZ469&lt;5,"Sin Riesgo",IF(TZ469 &lt;=14,"Bajo",IF(TZ469&lt;=35,"Medio",IF(TZ469&lt;=80,"Alto","Inviable Sanitariamente"))))</f>
        <v>Inviable Sanitariamente</v>
      </c>
      <c r="UC469" s="265" t="str">
        <f t="shared" ref="UC469:UC471" si="563">IF(UA469&lt;5,"Sin Riesgo",IF(UA469 &lt;=14,"Bajo",IF(UA469&lt;=35,"Medio",IF(UA469&lt;=80,"Alto","Inviable Sanitariamente"))))</f>
        <v>Inviable Sanitariamente</v>
      </c>
      <c r="UD469" s="265" t="str">
        <f t="shared" ref="UD469:UD471" si="564">IF(UB469&lt;5,"Sin Riesgo",IF(UB469 &lt;=14,"Bajo",IF(UB469&lt;=35,"Medio",IF(UB469&lt;=80,"Alto","Inviable Sanitariamente"))))</f>
        <v>Inviable Sanitariamente</v>
      </c>
      <c r="UE469" s="265" t="str">
        <f t="shared" ref="UE469:UE471" si="565">IF(UC469&lt;5,"Sin Riesgo",IF(UC469 &lt;=14,"Bajo",IF(UC469&lt;=35,"Medio",IF(UC469&lt;=80,"Alto","Inviable Sanitariamente"))))</f>
        <v>Inviable Sanitariamente</v>
      </c>
      <c r="UF469" s="265" t="str">
        <f t="shared" ref="UF469:UF471" si="566">IF(UD469&lt;5,"Sin Riesgo",IF(UD469 &lt;=14,"Bajo",IF(UD469&lt;=35,"Medio",IF(UD469&lt;=80,"Alto","Inviable Sanitariamente"))))</f>
        <v>Inviable Sanitariamente</v>
      </c>
      <c r="UG469" s="265" t="str">
        <f t="shared" ref="UG469:UG471" si="567">IF(UE469&lt;5,"Sin Riesgo",IF(UE469 &lt;=14,"Bajo",IF(UE469&lt;=35,"Medio",IF(UE469&lt;=80,"Alto","Inviable Sanitariamente"))))</f>
        <v>Inviable Sanitariamente</v>
      </c>
      <c r="UH469" s="265" t="str">
        <f t="shared" ref="UH469:UH471" si="568">IF(UF469&lt;5,"Sin Riesgo",IF(UF469 &lt;=14,"Bajo",IF(UF469&lt;=35,"Medio",IF(UF469&lt;=80,"Alto","Inviable Sanitariamente"))))</f>
        <v>Inviable Sanitariamente</v>
      </c>
      <c r="UI469" s="265" t="str">
        <f t="shared" ref="UI469:UI471" si="569">IF(UG469&lt;5,"Sin Riesgo",IF(UG469 &lt;=14,"Bajo",IF(UG469&lt;=35,"Medio",IF(UG469&lt;=80,"Alto","Inviable Sanitariamente"))))</f>
        <v>Inviable Sanitariamente</v>
      </c>
      <c r="UJ469" s="265" t="str">
        <f t="shared" ref="UJ469:UJ471" si="570">IF(UH469&lt;5,"Sin Riesgo",IF(UH469 &lt;=14,"Bajo",IF(UH469&lt;=35,"Medio",IF(UH469&lt;=80,"Alto","Inviable Sanitariamente"))))</f>
        <v>Inviable Sanitariamente</v>
      </c>
      <c r="UK469" s="265" t="str">
        <f t="shared" ref="UK469:UK471" si="571">IF(UI469&lt;5,"Sin Riesgo",IF(UI469 &lt;=14,"Bajo",IF(UI469&lt;=35,"Medio",IF(UI469&lt;=80,"Alto","Inviable Sanitariamente"))))</f>
        <v>Inviable Sanitariamente</v>
      </c>
      <c r="UL469" s="265" t="str">
        <f t="shared" ref="UL469:UL471" si="572">IF(UJ469&lt;5,"Sin Riesgo",IF(UJ469 &lt;=14,"Bajo",IF(UJ469&lt;=35,"Medio",IF(UJ469&lt;=80,"Alto","Inviable Sanitariamente"))))</f>
        <v>Inviable Sanitariamente</v>
      </c>
      <c r="UM469" s="265" t="str">
        <f t="shared" ref="UM469:UM471" si="573">IF(UK469&lt;5,"Sin Riesgo",IF(UK469 &lt;=14,"Bajo",IF(UK469&lt;=35,"Medio",IF(UK469&lt;=80,"Alto","Inviable Sanitariamente"))))</f>
        <v>Inviable Sanitariamente</v>
      </c>
      <c r="UN469" s="265" t="str">
        <f t="shared" ref="UN469:UN471" si="574">IF(UL469&lt;5,"Sin Riesgo",IF(UL469 &lt;=14,"Bajo",IF(UL469&lt;=35,"Medio",IF(UL469&lt;=80,"Alto","Inviable Sanitariamente"))))</f>
        <v>Inviable Sanitariamente</v>
      </c>
      <c r="UO469" s="265" t="str">
        <f t="shared" ref="UO469:UO471" si="575">IF(UM469&lt;5,"Sin Riesgo",IF(UM469 &lt;=14,"Bajo",IF(UM469&lt;=35,"Medio",IF(UM469&lt;=80,"Alto","Inviable Sanitariamente"))))</f>
        <v>Inviable Sanitariamente</v>
      </c>
      <c r="UP469" s="265" t="str">
        <f t="shared" ref="UP469:UP471" si="576">IF(UN469&lt;5,"Sin Riesgo",IF(UN469 &lt;=14,"Bajo",IF(UN469&lt;=35,"Medio",IF(UN469&lt;=80,"Alto","Inviable Sanitariamente"))))</f>
        <v>Inviable Sanitariamente</v>
      </c>
      <c r="UQ469" s="265" t="str">
        <f t="shared" ref="UQ469:UQ471" si="577">IF(UO469&lt;5,"Sin Riesgo",IF(UO469 &lt;=14,"Bajo",IF(UO469&lt;=35,"Medio",IF(UO469&lt;=80,"Alto","Inviable Sanitariamente"))))</f>
        <v>Inviable Sanitariamente</v>
      </c>
      <c r="UR469" s="265" t="str">
        <f t="shared" ref="UR469:UR471" si="578">IF(UP469&lt;5,"Sin Riesgo",IF(UP469 &lt;=14,"Bajo",IF(UP469&lt;=35,"Medio",IF(UP469&lt;=80,"Alto","Inviable Sanitariamente"))))</f>
        <v>Inviable Sanitariamente</v>
      </c>
      <c r="US469" s="265" t="str">
        <f t="shared" ref="US469:US471" si="579">IF(UQ469&lt;5,"Sin Riesgo",IF(UQ469 &lt;=14,"Bajo",IF(UQ469&lt;=35,"Medio",IF(UQ469&lt;=80,"Alto","Inviable Sanitariamente"))))</f>
        <v>Inviable Sanitariamente</v>
      </c>
      <c r="UT469" s="265" t="str">
        <f t="shared" ref="UT469:UT471" si="580">IF(UR469&lt;5,"Sin Riesgo",IF(UR469 &lt;=14,"Bajo",IF(UR469&lt;=35,"Medio",IF(UR469&lt;=80,"Alto","Inviable Sanitariamente"))))</f>
        <v>Inviable Sanitariamente</v>
      </c>
      <c r="UU469" s="265" t="str">
        <f t="shared" ref="UU469:UU471" si="581">IF(US469&lt;5,"Sin Riesgo",IF(US469 &lt;=14,"Bajo",IF(US469&lt;=35,"Medio",IF(US469&lt;=80,"Alto","Inviable Sanitariamente"))))</f>
        <v>Inviable Sanitariamente</v>
      </c>
      <c r="UV469" s="265" t="str">
        <f t="shared" ref="UV469:UV471" si="582">IF(UT469&lt;5,"Sin Riesgo",IF(UT469 &lt;=14,"Bajo",IF(UT469&lt;=35,"Medio",IF(UT469&lt;=80,"Alto","Inviable Sanitariamente"))))</f>
        <v>Inviable Sanitariamente</v>
      </c>
      <c r="UW469" s="265" t="str">
        <f t="shared" ref="UW469:UW471" si="583">IF(UU469&lt;5,"Sin Riesgo",IF(UU469 &lt;=14,"Bajo",IF(UU469&lt;=35,"Medio",IF(UU469&lt;=80,"Alto","Inviable Sanitariamente"))))</f>
        <v>Inviable Sanitariamente</v>
      </c>
      <c r="UX469" s="265" t="str">
        <f t="shared" ref="UX469:UX471" si="584">IF(UV469&lt;5,"Sin Riesgo",IF(UV469 &lt;=14,"Bajo",IF(UV469&lt;=35,"Medio",IF(UV469&lt;=80,"Alto","Inviable Sanitariamente"))))</f>
        <v>Inviable Sanitariamente</v>
      </c>
      <c r="UY469" s="265" t="str">
        <f t="shared" ref="UY469:UY471" si="585">IF(UW469&lt;5,"Sin Riesgo",IF(UW469 &lt;=14,"Bajo",IF(UW469&lt;=35,"Medio",IF(UW469&lt;=80,"Alto","Inviable Sanitariamente"))))</f>
        <v>Inviable Sanitariamente</v>
      </c>
      <c r="UZ469" s="265" t="str">
        <f t="shared" ref="UZ469:UZ471" si="586">IF(UX469&lt;5,"Sin Riesgo",IF(UX469 &lt;=14,"Bajo",IF(UX469&lt;=35,"Medio",IF(UX469&lt;=80,"Alto","Inviable Sanitariamente"))))</f>
        <v>Inviable Sanitariamente</v>
      </c>
      <c r="VA469" s="265" t="str">
        <f t="shared" ref="VA469:VA471" si="587">IF(UY469&lt;5,"Sin Riesgo",IF(UY469 &lt;=14,"Bajo",IF(UY469&lt;=35,"Medio",IF(UY469&lt;=80,"Alto","Inviable Sanitariamente"))))</f>
        <v>Inviable Sanitariamente</v>
      </c>
      <c r="VB469" s="265" t="str">
        <f t="shared" ref="VB469:VB471" si="588">IF(UZ469&lt;5,"Sin Riesgo",IF(UZ469 &lt;=14,"Bajo",IF(UZ469&lt;=35,"Medio",IF(UZ469&lt;=80,"Alto","Inviable Sanitariamente"))))</f>
        <v>Inviable Sanitariamente</v>
      </c>
      <c r="VC469" s="265" t="str">
        <f t="shared" ref="VC469:VC471" si="589">IF(VA469&lt;5,"Sin Riesgo",IF(VA469 &lt;=14,"Bajo",IF(VA469&lt;=35,"Medio",IF(VA469&lt;=80,"Alto","Inviable Sanitariamente"))))</f>
        <v>Inviable Sanitariamente</v>
      </c>
      <c r="VD469" s="265" t="str">
        <f t="shared" ref="VD469:VD471" si="590">IF(VB469&lt;5,"Sin Riesgo",IF(VB469 &lt;=14,"Bajo",IF(VB469&lt;=35,"Medio",IF(VB469&lt;=80,"Alto","Inviable Sanitariamente"))))</f>
        <v>Inviable Sanitariamente</v>
      </c>
      <c r="VE469" s="265" t="str">
        <f t="shared" ref="VE469:VE471" si="591">IF(VC469&lt;5,"Sin Riesgo",IF(VC469 &lt;=14,"Bajo",IF(VC469&lt;=35,"Medio",IF(VC469&lt;=80,"Alto","Inviable Sanitariamente"))))</f>
        <v>Inviable Sanitariamente</v>
      </c>
      <c r="VF469" s="265" t="str">
        <f t="shared" ref="VF469:VF471" si="592">IF(VD469&lt;5,"Sin Riesgo",IF(VD469 &lt;=14,"Bajo",IF(VD469&lt;=35,"Medio",IF(VD469&lt;=80,"Alto","Inviable Sanitariamente"))))</f>
        <v>Inviable Sanitariamente</v>
      </c>
      <c r="VG469" s="265" t="str">
        <f t="shared" ref="VG469:VG471" si="593">IF(VE469&lt;5,"Sin Riesgo",IF(VE469 &lt;=14,"Bajo",IF(VE469&lt;=35,"Medio",IF(VE469&lt;=80,"Alto","Inviable Sanitariamente"))))</f>
        <v>Inviable Sanitariamente</v>
      </c>
      <c r="VH469" s="265" t="str">
        <f t="shared" ref="VH469:VH471" si="594">IF(VF469&lt;5,"Sin Riesgo",IF(VF469 &lt;=14,"Bajo",IF(VF469&lt;=35,"Medio",IF(VF469&lt;=80,"Alto","Inviable Sanitariamente"))))</f>
        <v>Inviable Sanitariamente</v>
      </c>
      <c r="VI469" s="265" t="str">
        <f t="shared" ref="VI469:VI471" si="595">IF(VG469&lt;5,"Sin Riesgo",IF(VG469 &lt;=14,"Bajo",IF(VG469&lt;=35,"Medio",IF(VG469&lt;=80,"Alto","Inviable Sanitariamente"))))</f>
        <v>Inviable Sanitariamente</v>
      </c>
      <c r="VJ469" s="265" t="str">
        <f t="shared" ref="VJ469:VJ471" si="596">IF(VH469&lt;5,"Sin Riesgo",IF(VH469 &lt;=14,"Bajo",IF(VH469&lt;=35,"Medio",IF(VH469&lt;=80,"Alto","Inviable Sanitariamente"))))</f>
        <v>Inviable Sanitariamente</v>
      </c>
      <c r="VK469" s="265" t="str">
        <f t="shared" ref="VK469:VK471" si="597">IF(VI469&lt;5,"Sin Riesgo",IF(VI469 &lt;=14,"Bajo",IF(VI469&lt;=35,"Medio",IF(VI469&lt;=80,"Alto","Inviable Sanitariamente"))))</f>
        <v>Inviable Sanitariamente</v>
      </c>
      <c r="VL469" s="265" t="str">
        <f t="shared" ref="VL469:VL471" si="598">IF(VJ469&lt;5,"Sin Riesgo",IF(VJ469 &lt;=14,"Bajo",IF(VJ469&lt;=35,"Medio",IF(VJ469&lt;=80,"Alto","Inviable Sanitariamente"))))</f>
        <v>Inviable Sanitariamente</v>
      </c>
      <c r="VM469" s="265" t="str">
        <f t="shared" ref="VM469:VM471" si="599">IF(VK469&lt;5,"Sin Riesgo",IF(VK469 &lt;=14,"Bajo",IF(VK469&lt;=35,"Medio",IF(VK469&lt;=80,"Alto","Inviable Sanitariamente"))))</f>
        <v>Inviable Sanitariamente</v>
      </c>
      <c r="VN469" s="265" t="str">
        <f t="shared" ref="VN469:VN471" si="600">IF(VL469&lt;5,"Sin Riesgo",IF(VL469 &lt;=14,"Bajo",IF(VL469&lt;=35,"Medio",IF(VL469&lt;=80,"Alto","Inviable Sanitariamente"))))</f>
        <v>Inviable Sanitariamente</v>
      </c>
      <c r="VO469" s="265" t="str">
        <f t="shared" ref="VO469:VO471" si="601">IF(VM469&lt;5,"Sin Riesgo",IF(VM469 &lt;=14,"Bajo",IF(VM469&lt;=35,"Medio",IF(VM469&lt;=80,"Alto","Inviable Sanitariamente"))))</f>
        <v>Inviable Sanitariamente</v>
      </c>
      <c r="VP469" s="265" t="str">
        <f t="shared" ref="VP469:VP471" si="602">IF(VN469&lt;5,"Sin Riesgo",IF(VN469 &lt;=14,"Bajo",IF(VN469&lt;=35,"Medio",IF(VN469&lt;=80,"Alto","Inviable Sanitariamente"))))</f>
        <v>Inviable Sanitariamente</v>
      </c>
      <c r="VQ469" s="265" t="str">
        <f t="shared" ref="VQ469:VQ471" si="603">IF(VO469&lt;5,"Sin Riesgo",IF(VO469 &lt;=14,"Bajo",IF(VO469&lt;=35,"Medio",IF(VO469&lt;=80,"Alto","Inviable Sanitariamente"))))</f>
        <v>Inviable Sanitariamente</v>
      </c>
      <c r="VR469" s="265" t="str">
        <f t="shared" ref="VR469:VR471" si="604">IF(VP469&lt;5,"Sin Riesgo",IF(VP469 &lt;=14,"Bajo",IF(VP469&lt;=35,"Medio",IF(VP469&lt;=80,"Alto","Inviable Sanitariamente"))))</f>
        <v>Inviable Sanitariamente</v>
      </c>
      <c r="VS469" s="265" t="str">
        <f t="shared" ref="VS469:VS471" si="605">IF(VQ469&lt;5,"Sin Riesgo",IF(VQ469 &lt;=14,"Bajo",IF(VQ469&lt;=35,"Medio",IF(VQ469&lt;=80,"Alto","Inviable Sanitariamente"))))</f>
        <v>Inviable Sanitariamente</v>
      </c>
      <c r="VT469" s="265" t="str">
        <f t="shared" ref="VT469:VT471" si="606">IF(VR469&lt;5,"Sin Riesgo",IF(VR469 &lt;=14,"Bajo",IF(VR469&lt;=35,"Medio",IF(VR469&lt;=80,"Alto","Inviable Sanitariamente"))))</f>
        <v>Inviable Sanitariamente</v>
      </c>
      <c r="VU469" s="265" t="str">
        <f t="shared" ref="VU469:VU471" si="607">IF(VS469&lt;5,"Sin Riesgo",IF(VS469 &lt;=14,"Bajo",IF(VS469&lt;=35,"Medio",IF(VS469&lt;=80,"Alto","Inviable Sanitariamente"))))</f>
        <v>Inviable Sanitariamente</v>
      </c>
      <c r="VV469" s="265" t="str">
        <f t="shared" ref="VV469:VV471" si="608">IF(VT469&lt;5,"Sin Riesgo",IF(VT469 &lt;=14,"Bajo",IF(VT469&lt;=35,"Medio",IF(VT469&lt;=80,"Alto","Inviable Sanitariamente"))))</f>
        <v>Inviable Sanitariamente</v>
      </c>
      <c r="VW469" s="265" t="str">
        <f t="shared" ref="VW469:VW471" si="609">IF(VU469&lt;5,"Sin Riesgo",IF(VU469 &lt;=14,"Bajo",IF(VU469&lt;=35,"Medio",IF(VU469&lt;=80,"Alto","Inviable Sanitariamente"))))</f>
        <v>Inviable Sanitariamente</v>
      </c>
      <c r="VX469" s="265" t="str">
        <f t="shared" ref="VX469:VX471" si="610">IF(VV469&lt;5,"Sin Riesgo",IF(VV469 &lt;=14,"Bajo",IF(VV469&lt;=35,"Medio",IF(VV469&lt;=80,"Alto","Inviable Sanitariamente"))))</f>
        <v>Inviable Sanitariamente</v>
      </c>
      <c r="VY469" s="265" t="str">
        <f t="shared" ref="VY469:VY471" si="611">IF(VW469&lt;5,"Sin Riesgo",IF(VW469 &lt;=14,"Bajo",IF(VW469&lt;=35,"Medio",IF(VW469&lt;=80,"Alto","Inviable Sanitariamente"))))</f>
        <v>Inviable Sanitariamente</v>
      </c>
      <c r="VZ469" s="265" t="str">
        <f t="shared" ref="VZ469:VZ471" si="612">IF(VX469&lt;5,"Sin Riesgo",IF(VX469 &lt;=14,"Bajo",IF(VX469&lt;=35,"Medio",IF(VX469&lt;=80,"Alto","Inviable Sanitariamente"))))</f>
        <v>Inviable Sanitariamente</v>
      </c>
      <c r="WA469" s="265" t="str">
        <f t="shared" ref="WA469:WA471" si="613">IF(VY469&lt;5,"Sin Riesgo",IF(VY469 &lt;=14,"Bajo",IF(VY469&lt;=35,"Medio",IF(VY469&lt;=80,"Alto","Inviable Sanitariamente"))))</f>
        <v>Inviable Sanitariamente</v>
      </c>
      <c r="WB469" s="265" t="str">
        <f t="shared" ref="WB469:WB471" si="614">IF(VZ469&lt;5,"Sin Riesgo",IF(VZ469 &lt;=14,"Bajo",IF(VZ469&lt;=35,"Medio",IF(VZ469&lt;=80,"Alto","Inviable Sanitariamente"))))</f>
        <v>Inviable Sanitariamente</v>
      </c>
      <c r="WC469" s="265" t="str">
        <f t="shared" ref="WC469:WC471" si="615">IF(WA469&lt;5,"Sin Riesgo",IF(WA469 &lt;=14,"Bajo",IF(WA469&lt;=35,"Medio",IF(WA469&lt;=80,"Alto","Inviable Sanitariamente"))))</f>
        <v>Inviable Sanitariamente</v>
      </c>
      <c r="WD469" s="265" t="str">
        <f t="shared" ref="WD469:WD471" si="616">IF(WB469&lt;5,"Sin Riesgo",IF(WB469 &lt;=14,"Bajo",IF(WB469&lt;=35,"Medio",IF(WB469&lt;=80,"Alto","Inviable Sanitariamente"))))</f>
        <v>Inviable Sanitariamente</v>
      </c>
      <c r="WE469" s="265" t="str">
        <f t="shared" ref="WE469:WE471" si="617">IF(WC469&lt;5,"Sin Riesgo",IF(WC469 &lt;=14,"Bajo",IF(WC469&lt;=35,"Medio",IF(WC469&lt;=80,"Alto","Inviable Sanitariamente"))))</f>
        <v>Inviable Sanitariamente</v>
      </c>
      <c r="WF469" s="265" t="str">
        <f t="shared" ref="WF469:WF471" si="618">IF(WD469&lt;5,"Sin Riesgo",IF(WD469 &lt;=14,"Bajo",IF(WD469&lt;=35,"Medio",IF(WD469&lt;=80,"Alto","Inviable Sanitariamente"))))</f>
        <v>Inviable Sanitariamente</v>
      </c>
      <c r="WG469" s="265" t="str">
        <f t="shared" ref="WG469:WG471" si="619">IF(WE469&lt;5,"Sin Riesgo",IF(WE469 &lt;=14,"Bajo",IF(WE469&lt;=35,"Medio",IF(WE469&lt;=80,"Alto","Inviable Sanitariamente"))))</f>
        <v>Inviable Sanitariamente</v>
      </c>
      <c r="WH469" s="265" t="str">
        <f t="shared" ref="WH469:WH471" si="620">IF(WF469&lt;5,"Sin Riesgo",IF(WF469 &lt;=14,"Bajo",IF(WF469&lt;=35,"Medio",IF(WF469&lt;=80,"Alto","Inviable Sanitariamente"))))</f>
        <v>Inviable Sanitariamente</v>
      </c>
      <c r="WI469" s="265" t="str">
        <f t="shared" ref="WI469:WI471" si="621">IF(WG469&lt;5,"Sin Riesgo",IF(WG469 &lt;=14,"Bajo",IF(WG469&lt;=35,"Medio",IF(WG469&lt;=80,"Alto","Inviable Sanitariamente"))))</f>
        <v>Inviable Sanitariamente</v>
      </c>
      <c r="WJ469" s="265" t="str">
        <f t="shared" ref="WJ469:WJ471" si="622">IF(WH469&lt;5,"Sin Riesgo",IF(WH469 &lt;=14,"Bajo",IF(WH469&lt;=35,"Medio",IF(WH469&lt;=80,"Alto","Inviable Sanitariamente"))))</f>
        <v>Inviable Sanitariamente</v>
      </c>
      <c r="WK469" s="265" t="str">
        <f t="shared" ref="WK469:WK471" si="623">IF(WI469&lt;5,"Sin Riesgo",IF(WI469 &lt;=14,"Bajo",IF(WI469&lt;=35,"Medio",IF(WI469&lt;=80,"Alto","Inviable Sanitariamente"))))</f>
        <v>Inviable Sanitariamente</v>
      </c>
      <c r="WL469" s="265" t="str">
        <f t="shared" ref="WL469:WL471" si="624">IF(WJ469&lt;5,"Sin Riesgo",IF(WJ469 &lt;=14,"Bajo",IF(WJ469&lt;=35,"Medio",IF(WJ469&lt;=80,"Alto","Inviable Sanitariamente"))))</f>
        <v>Inviable Sanitariamente</v>
      </c>
      <c r="WM469" s="265" t="str">
        <f t="shared" ref="WM469:WM471" si="625">IF(WK469&lt;5,"Sin Riesgo",IF(WK469 &lt;=14,"Bajo",IF(WK469&lt;=35,"Medio",IF(WK469&lt;=80,"Alto","Inviable Sanitariamente"))))</f>
        <v>Inviable Sanitariamente</v>
      </c>
      <c r="WN469" s="265" t="str">
        <f t="shared" ref="WN469:WN471" si="626">IF(WL469&lt;5,"Sin Riesgo",IF(WL469 &lt;=14,"Bajo",IF(WL469&lt;=35,"Medio",IF(WL469&lt;=80,"Alto","Inviable Sanitariamente"))))</f>
        <v>Inviable Sanitariamente</v>
      </c>
      <c r="WO469" s="265" t="str">
        <f t="shared" ref="WO469:WO471" si="627">IF(WM469&lt;5,"Sin Riesgo",IF(WM469 &lt;=14,"Bajo",IF(WM469&lt;=35,"Medio",IF(WM469&lt;=80,"Alto","Inviable Sanitariamente"))))</f>
        <v>Inviable Sanitariamente</v>
      </c>
      <c r="WP469" s="265" t="str">
        <f t="shared" ref="WP469:WP471" si="628">IF(WN469&lt;5,"Sin Riesgo",IF(WN469 &lt;=14,"Bajo",IF(WN469&lt;=35,"Medio",IF(WN469&lt;=80,"Alto","Inviable Sanitariamente"))))</f>
        <v>Inviable Sanitariamente</v>
      </c>
      <c r="WQ469" s="265" t="str">
        <f t="shared" ref="WQ469:WQ471" si="629">IF(WO469&lt;5,"Sin Riesgo",IF(WO469 &lt;=14,"Bajo",IF(WO469&lt;=35,"Medio",IF(WO469&lt;=80,"Alto","Inviable Sanitariamente"))))</f>
        <v>Inviable Sanitariamente</v>
      </c>
      <c r="WR469" s="265" t="str">
        <f t="shared" ref="WR469:WR471" si="630">IF(WP469&lt;5,"Sin Riesgo",IF(WP469 &lt;=14,"Bajo",IF(WP469&lt;=35,"Medio",IF(WP469&lt;=80,"Alto","Inviable Sanitariamente"))))</f>
        <v>Inviable Sanitariamente</v>
      </c>
      <c r="WS469" s="265" t="str">
        <f t="shared" ref="WS469:WS471" si="631">IF(WQ469&lt;5,"Sin Riesgo",IF(WQ469 &lt;=14,"Bajo",IF(WQ469&lt;=35,"Medio",IF(WQ469&lt;=80,"Alto","Inviable Sanitariamente"))))</f>
        <v>Inviable Sanitariamente</v>
      </c>
      <c r="WT469" s="265" t="str">
        <f t="shared" ref="WT469:WT471" si="632">IF(WR469&lt;5,"Sin Riesgo",IF(WR469 &lt;=14,"Bajo",IF(WR469&lt;=35,"Medio",IF(WR469&lt;=80,"Alto","Inviable Sanitariamente"))))</f>
        <v>Inviable Sanitariamente</v>
      </c>
      <c r="WU469" s="265" t="str">
        <f t="shared" ref="WU469:WU471" si="633">IF(WS469&lt;5,"Sin Riesgo",IF(WS469 &lt;=14,"Bajo",IF(WS469&lt;=35,"Medio",IF(WS469&lt;=80,"Alto","Inviable Sanitariamente"))))</f>
        <v>Inviable Sanitariamente</v>
      </c>
      <c r="WV469" s="265" t="str">
        <f t="shared" ref="WV469:WV471" si="634">IF(WT469&lt;5,"Sin Riesgo",IF(WT469 &lt;=14,"Bajo",IF(WT469&lt;=35,"Medio",IF(WT469&lt;=80,"Alto","Inviable Sanitariamente"))))</f>
        <v>Inviable Sanitariamente</v>
      </c>
      <c r="WW469" s="265" t="str">
        <f t="shared" ref="WW469:WW471" si="635">IF(WU469&lt;5,"Sin Riesgo",IF(WU469 &lt;=14,"Bajo",IF(WU469&lt;=35,"Medio",IF(WU469&lt;=80,"Alto","Inviable Sanitariamente"))))</f>
        <v>Inviable Sanitariamente</v>
      </c>
      <c r="WX469" s="265" t="str">
        <f t="shared" ref="WX469:WX471" si="636">IF(WV469&lt;5,"Sin Riesgo",IF(WV469 &lt;=14,"Bajo",IF(WV469&lt;=35,"Medio",IF(WV469&lt;=80,"Alto","Inviable Sanitariamente"))))</f>
        <v>Inviable Sanitariamente</v>
      </c>
      <c r="WY469" s="265" t="str">
        <f t="shared" ref="WY469:WY471" si="637">IF(WW469&lt;5,"Sin Riesgo",IF(WW469 &lt;=14,"Bajo",IF(WW469&lt;=35,"Medio",IF(WW469&lt;=80,"Alto","Inviable Sanitariamente"))))</f>
        <v>Inviable Sanitariamente</v>
      </c>
      <c r="WZ469" s="265" t="str">
        <f t="shared" ref="WZ469:WZ471" si="638">IF(WX469&lt;5,"Sin Riesgo",IF(WX469 &lt;=14,"Bajo",IF(WX469&lt;=35,"Medio",IF(WX469&lt;=80,"Alto","Inviable Sanitariamente"))))</f>
        <v>Inviable Sanitariamente</v>
      </c>
      <c r="XA469" s="265" t="str">
        <f t="shared" ref="XA469:XA471" si="639">IF(WY469&lt;5,"Sin Riesgo",IF(WY469 &lt;=14,"Bajo",IF(WY469&lt;=35,"Medio",IF(WY469&lt;=80,"Alto","Inviable Sanitariamente"))))</f>
        <v>Inviable Sanitariamente</v>
      </c>
      <c r="XB469" s="265" t="str">
        <f t="shared" ref="XB469:XB471" si="640">IF(WZ469&lt;5,"Sin Riesgo",IF(WZ469 &lt;=14,"Bajo",IF(WZ469&lt;=35,"Medio",IF(WZ469&lt;=80,"Alto","Inviable Sanitariamente"))))</f>
        <v>Inviable Sanitariamente</v>
      </c>
      <c r="XC469" s="265" t="str">
        <f t="shared" ref="XC469:XC471" si="641">IF(XA469&lt;5,"Sin Riesgo",IF(XA469 &lt;=14,"Bajo",IF(XA469&lt;=35,"Medio",IF(XA469&lt;=80,"Alto","Inviable Sanitariamente"))))</f>
        <v>Inviable Sanitariamente</v>
      </c>
      <c r="XD469" s="265" t="str">
        <f t="shared" ref="XD469:XD471" si="642">IF(XB469&lt;5,"Sin Riesgo",IF(XB469 &lt;=14,"Bajo",IF(XB469&lt;=35,"Medio",IF(XB469&lt;=80,"Alto","Inviable Sanitariamente"))))</f>
        <v>Inviable Sanitariamente</v>
      </c>
      <c r="XE469" s="265" t="str">
        <f t="shared" ref="XE469:XE471" si="643">IF(XC469&lt;5,"Sin Riesgo",IF(XC469 &lt;=14,"Bajo",IF(XC469&lt;=35,"Medio",IF(XC469&lt;=80,"Alto","Inviable Sanitariamente"))))</f>
        <v>Inviable Sanitariamente</v>
      </c>
      <c r="XF469" s="265" t="str">
        <f t="shared" ref="XF469:XF471" si="644">IF(XD469&lt;5,"Sin Riesgo",IF(XD469 &lt;=14,"Bajo",IF(XD469&lt;=35,"Medio",IF(XD469&lt;=80,"Alto","Inviable Sanitariamente"))))</f>
        <v>Inviable Sanitariamente</v>
      </c>
      <c r="XG469" s="265" t="str">
        <f t="shared" ref="XG469:XG471" si="645">IF(XE469&lt;5,"Sin Riesgo",IF(XE469 &lt;=14,"Bajo",IF(XE469&lt;=35,"Medio",IF(XE469&lt;=80,"Alto","Inviable Sanitariamente"))))</f>
        <v>Inviable Sanitariamente</v>
      </c>
      <c r="XH469" s="265" t="str">
        <f t="shared" ref="XH469:XH471" si="646">IF(XF469&lt;5,"Sin Riesgo",IF(XF469 &lt;=14,"Bajo",IF(XF469&lt;=35,"Medio",IF(XF469&lt;=80,"Alto","Inviable Sanitariamente"))))</f>
        <v>Inviable Sanitariamente</v>
      </c>
      <c r="XI469" s="265" t="str">
        <f t="shared" ref="XI469:XI471" si="647">IF(XG469&lt;5,"Sin Riesgo",IF(XG469 &lt;=14,"Bajo",IF(XG469&lt;=35,"Medio",IF(XG469&lt;=80,"Alto","Inviable Sanitariamente"))))</f>
        <v>Inviable Sanitariamente</v>
      </c>
      <c r="XJ469" s="265" t="str">
        <f t="shared" ref="XJ469:XJ471" si="648">IF(XH469&lt;5,"Sin Riesgo",IF(XH469 &lt;=14,"Bajo",IF(XH469&lt;=35,"Medio",IF(XH469&lt;=80,"Alto","Inviable Sanitariamente"))))</f>
        <v>Inviable Sanitariamente</v>
      </c>
      <c r="XK469" s="265" t="str">
        <f t="shared" ref="XK469:XK471" si="649">IF(XI469&lt;5,"Sin Riesgo",IF(XI469 &lt;=14,"Bajo",IF(XI469&lt;=35,"Medio",IF(XI469&lt;=80,"Alto","Inviable Sanitariamente"))))</f>
        <v>Inviable Sanitariamente</v>
      </c>
      <c r="XL469" s="265" t="str">
        <f t="shared" ref="XL469:XL471" si="650">IF(XJ469&lt;5,"Sin Riesgo",IF(XJ469 &lt;=14,"Bajo",IF(XJ469&lt;=35,"Medio",IF(XJ469&lt;=80,"Alto","Inviable Sanitariamente"))))</f>
        <v>Inviable Sanitariamente</v>
      </c>
      <c r="XM469" s="265" t="str">
        <f t="shared" ref="XM469:XM471" si="651">IF(XK469&lt;5,"Sin Riesgo",IF(XK469 &lt;=14,"Bajo",IF(XK469&lt;=35,"Medio",IF(XK469&lt;=80,"Alto","Inviable Sanitariamente"))))</f>
        <v>Inviable Sanitariamente</v>
      </c>
      <c r="XN469" s="265" t="str">
        <f t="shared" ref="XN469:XN471" si="652">IF(XL469&lt;5,"Sin Riesgo",IF(XL469 &lt;=14,"Bajo",IF(XL469&lt;=35,"Medio",IF(XL469&lt;=80,"Alto","Inviable Sanitariamente"))))</f>
        <v>Inviable Sanitariamente</v>
      </c>
      <c r="XO469" s="265" t="str">
        <f t="shared" ref="XO469:XO471" si="653">IF(XM469&lt;5,"Sin Riesgo",IF(XM469 &lt;=14,"Bajo",IF(XM469&lt;=35,"Medio",IF(XM469&lt;=80,"Alto","Inviable Sanitariamente"))))</f>
        <v>Inviable Sanitariamente</v>
      </c>
      <c r="XP469" s="265" t="str">
        <f t="shared" ref="XP469:XP471" si="654">IF(XN469&lt;5,"Sin Riesgo",IF(XN469 &lt;=14,"Bajo",IF(XN469&lt;=35,"Medio",IF(XN469&lt;=80,"Alto","Inviable Sanitariamente"))))</f>
        <v>Inviable Sanitariamente</v>
      </c>
      <c r="XQ469" s="265" t="str">
        <f t="shared" ref="XQ469:XQ471" si="655">IF(XO469&lt;5,"Sin Riesgo",IF(XO469 &lt;=14,"Bajo",IF(XO469&lt;=35,"Medio",IF(XO469&lt;=80,"Alto","Inviable Sanitariamente"))))</f>
        <v>Inviable Sanitariamente</v>
      </c>
      <c r="XR469" s="265" t="str">
        <f t="shared" ref="XR469:XR471" si="656">IF(XP469&lt;5,"Sin Riesgo",IF(XP469 &lt;=14,"Bajo",IF(XP469&lt;=35,"Medio",IF(XP469&lt;=80,"Alto","Inviable Sanitariamente"))))</f>
        <v>Inviable Sanitariamente</v>
      </c>
      <c r="XS469" s="265" t="str">
        <f t="shared" ref="XS469:XS471" si="657">IF(XQ469&lt;5,"Sin Riesgo",IF(XQ469 &lt;=14,"Bajo",IF(XQ469&lt;=35,"Medio",IF(XQ469&lt;=80,"Alto","Inviable Sanitariamente"))))</f>
        <v>Inviable Sanitariamente</v>
      </c>
      <c r="XT469" s="265" t="str">
        <f t="shared" ref="XT469:XT471" si="658">IF(XR469&lt;5,"Sin Riesgo",IF(XR469 &lt;=14,"Bajo",IF(XR469&lt;=35,"Medio",IF(XR469&lt;=80,"Alto","Inviable Sanitariamente"))))</f>
        <v>Inviable Sanitariamente</v>
      </c>
      <c r="XU469" s="265" t="str">
        <f t="shared" ref="XU469:XU471" si="659">IF(XS469&lt;5,"Sin Riesgo",IF(XS469 &lt;=14,"Bajo",IF(XS469&lt;=35,"Medio",IF(XS469&lt;=80,"Alto","Inviable Sanitariamente"))))</f>
        <v>Inviable Sanitariamente</v>
      </c>
      <c r="XV469" s="265" t="str">
        <f t="shared" ref="XV469:XV471" si="660">IF(XT469&lt;5,"Sin Riesgo",IF(XT469 &lt;=14,"Bajo",IF(XT469&lt;=35,"Medio",IF(XT469&lt;=80,"Alto","Inviable Sanitariamente"))))</f>
        <v>Inviable Sanitariamente</v>
      </c>
      <c r="XW469" s="265" t="str">
        <f t="shared" ref="XW469:XW471" si="661">IF(XU469&lt;5,"Sin Riesgo",IF(XU469 &lt;=14,"Bajo",IF(XU469&lt;=35,"Medio",IF(XU469&lt;=80,"Alto","Inviable Sanitariamente"))))</f>
        <v>Inviable Sanitariamente</v>
      </c>
      <c r="XX469" s="265" t="str">
        <f t="shared" ref="XX469:XX471" si="662">IF(XV469&lt;5,"Sin Riesgo",IF(XV469 &lt;=14,"Bajo",IF(XV469&lt;=35,"Medio",IF(XV469&lt;=80,"Alto","Inviable Sanitariamente"))))</f>
        <v>Inviable Sanitariamente</v>
      </c>
      <c r="XY469" s="265" t="str">
        <f t="shared" ref="XY469:XY471" si="663">IF(XW469&lt;5,"Sin Riesgo",IF(XW469 &lt;=14,"Bajo",IF(XW469&lt;=35,"Medio",IF(XW469&lt;=80,"Alto","Inviable Sanitariamente"))))</f>
        <v>Inviable Sanitariamente</v>
      </c>
      <c r="XZ469" s="265" t="str">
        <f t="shared" ref="XZ469:XZ471" si="664">IF(XX469&lt;5,"Sin Riesgo",IF(XX469 &lt;=14,"Bajo",IF(XX469&lt;=35,"Medio",IF(XX469&lt;=80,"Alto","Inviable Sanitariamente"))))</f>
        <v>Inviable Sanitariamente</v>
      </c>
      <c r="YA469" s="265" t="str">
        <f t="shared" ref="YA469:YA471" si="665">IF(XY469&lt;5,"Sin Riesgo",IF(XY469 &lt;=14,"Bajo",IF(XY469&lt;=35,"Medio",IF(XY469&lt;=80,"Alto","Inviable Sanitariamente"))))</f>
        <v>Inviable Sanitariamente</v>
      </c>
      <c r="YB469" s="265" t="str">
        <f t="shared" ref="YB469:YB471" si="666">IF(XZ469&lt;5,"Sin Riesgo",IF(XZ469 &lt;=14,"Bajo",IF(XZ469&lt;=35,"Medio",IF(XZ469&lt;=80,"Alto","Inviable Sanitariamente"))))</f>
        <v>Inviable Sanitariamente</v>
      </c>
      <c r="YC469" s="265" t="str">
        <f t="shared" ref="YC469:YC471" si="667">IF(YA469&lt;5,"Sin Riesgo",IF(YA469 &lt;=14,"Bajo",IF(YA469&lt;=35,"Medio",IF(YA469&lt;=80,"Alto","Inviable Sanitariamente"))))</f>
        <v>Inviable Sanitariamente</v>
      </c>
      <c r="YD469" s="265" t="str">
        <f t="shared" ref="YD469:YD471" si="668">IF(YB469&lt;5,"Sin Riesgo",IF(YB469 &lt;=14,"Bajo",IF(YB469&lt;=35,"Medio",IF(YB469&lt;=80,"Alto","Inviable Sanitariamente"))))</f>
        <v>Inviable Sanitariamente</v>
      </c>
      <c r="YE469" s="265" t="str">
        <f t="shared" ref="YE469:YE471" si="669">IF(YC469&lt;5,"Sin Riesgo",IF(YC469 &lt;=14,"Bajo",IF(YC469&lt;=35,"Medio",IF(YC469&lt;=80,"Alto","Inviable Sanitariamente"))))</f>
        <v>Inviable Sanitariamente</v>
      </c>
      <c r="YF469" s="265" t="str">
        <f t="shared" ref="YF469:YF471" si="670">IF(YD469&lt;5,"Sin Riesgo",IF(YD469 &lt;=14,"Bajo",IF(YD469&lt;=35,"Medio",IF(YD469&lt;=80,"Alto","Inviable Sanitariamente"))))</f>
        <v>Inviable Sanitariamente</v>
      </c>
      <c r="YG469" s="265" t="str">
        <f t="shared" ref="YG469:YG471" si="671">IF(YE469&lt;5,"Sin Riesgo",IF(YE469 &lt;=14,"Bajo",IF(YE469&lt;=35,"Medio",IF(YE469&lt;=80,"Alto","Inviable Sanitariamente"))))</f>
        <v>Inviable Sanitariamente</v>
      </c>
      <c r="YH469" s="265" t="str">
        <f t="shared" ref="YH469:YH471" si="672">IF(YF469&lt;5,"Sin Riesgo",IF(YF469 &lt;=14,"Bajo",IF(YF469&lt;=35,"Medio",IF(YF469&lt;=80,"Alto","Inviable Sanitariamente"))))</f>
        <v>Inviable Sanitariamente</v>
      </c>
      <c r="YI469" s="265" t="str">
        <f t="shared" ref="YI469:YI471" si="673">IF(YG469&lt;5,"Sin Riesgo",IF(YG469 &lt;=14,"Bajo",IF(YG469&lt;=35,"Medio",IF(YG469&lt;=80,"Alto","Inviable Sanitariamente"))))</f>
        <v>Inviable Sanitariamente</v>
      </c>
      <c r="YJ469" s="265" t="str">
        <f t="shared" ref="YJ469:YJ471" si="674">IF(YH469&lt;5,"Sin Riesgo",IF(YH469 &lt;=14,"Bajo",IF(YH469&lt;=35,"Medio",IF(YH469&lt;=80,"Alto","Inviable Sanitariamente"))))</f>
        <v>Inviable Sanitariamente</v>
      </c>
      <c r="YK469" s="265" t="str">
        <f t="shared" ref="YK469:YK471" si="675">IF(YI469&lt;5,"Sin Riesgo",IF(YI469 &lt;=14,"Bajo",IF(YI469&lt;=35,"Medio",IF(YI469&lt;=80,"Alto","Inviable Sanitariamente"))))</f>
        <v>Inviable Sanitariamente</v>
      </c>
      <c r="YL469" s="265" t="str">
        <f t="shared" ref="YL469:YL471" si="676">IF(YJ469&lt;5,"Sin Riesgo",IF(YJ469 &lt;=14,"Bajo",IF(YJ469&lt;=35,"Medio",IF(YJ469&lt;=80,"Alto","Inviable Sanitariamente"))))</f>
        <v>Inviable Sanitariamente</v>
      </c>
      <c r="YM469" s="265" t="str">
        <f t="shared" ref="YM469:YM471" si="677">IF(YK469&lt;5,"Sin Riesgo",IF(YK469 &lt;=14,"Bajo",IF(YK469&lt;=35,"Medio",IF(YK469&lt;=80,"Alto","Inviable Sanitariamente"))))</f>
        <v>Inviable Sanitariamente</v>
      </c>
      <c r="YN469" s="265" t="str">
        <f t="shared" ref="YN469:YN471" si="678">IF(YL469&lt;5,"Sin Riesgo",IF(YL469 &lt;=14,"Bajo",IF(YL469&lt;=35,"Medio",IF(YL469&lt;=80,"Alto","Inviable Sanitariamente"))))</f>
        <v>Inviable Sanitariamente</v>
      </c>
      <c r="YO469" s="265" t="str">
        <f t="shared" ref="YO469:YO471" si="679">IF(YM469&lt;5,"Sin Riesgo",IF(YM469 &lt;=14,"Bajo",IF(YM469&lt;=35,"Medio",IF(YM469&lt;=80,"Alto","Inviable Sanitariamente"))))</f>
        <v>Inviable Sanitariamente</v>
      </c>
      <c r="YP469" s="265" t="str">
        <f t="shared" ref="YP469:YP471" si="680">IF(YN469&lt;5,"Sin Riesgo",IF(YN469 &lt;=14,"Bajo",IF(YN469&lt;=35,"Medio",IF(YN469&lt;=80,"Alto","Inviable Sanitariamente"))))</f>
        <v>Inviable Sanitariamente</v>
      </c>
      <c r="YQ469" s="265" t="str">
        <f t="shared" ref="YQ469:YQ471" si="681">IF(YO469&lt;5,"Sin Riesgo",IF(YO469 &lt;=14,"Bajo",IF(YO469&lt;=35,"Medio",IF(YO469&lt;=80,"Alto","Inviable Sanitariamente"))))</f>
        <v>Inviable Sanitariamente</v>
      </c>
      <c r="YR469" s="265" t="str">
        <f t="shared" ref="YR469:YR471" si="682">IF(YP469&lt;5,"Sin Riesgo",IF(YP469 &lt;=14,"Bajo",IF(YP469&lt;=35,"Medio",IF(YP469&lt;=80,"Alto","Inviable Sanitariamente"))))</f>
        <v>Inviable Sanitariamente</v>
      </c>
      <c r="YS469" s="265" t="str">
        <f t="shared" ref="YS469:YS471" si="683">IF(YQ469&lt;5,"Sin Riesgo",IF(YQ469 &lt;=14,"Bajo",IF(YQ469&lt;=35,"Medio",IF(YQ469&lt;=80,"Alto","Inviable Sanitariamente"))))</f>
        <v>Inviable Sanitariamente</v>
      </c>
      <c r="YT469" s="265" t="str">
        <f t="shared" ref="YT469:YT471" si="684">IF(YR469&lt;5,"Sin Riesgo",IF(YR469 &lt;=14,"Bajo",IF(YR469&lt;=35,"Medio",IF(YR469&lt;=80,"Alto","Inviable Sanitariamente"))))</f>
        <v>Inviable Sanitariamente</v>
      </c>
      <c r="YU469" s="265" t="str">
        <f t="shared" ref="YU469:YU471" si="685">IF(YS469&lt;5,"Sin Riesgo",IF(YS469 &lt;=14,"Bajo",IF(YS469&lt;=35,"Medio",IF(YS469&lt;=80,"Alto","Inviable Sanitariamente"))))</f>
        <v>Inviable Sanitariamente</v>
      </c>
      <c r="YV469" s="265" t="str">
        <f t="shared" ref="YV469:YV471" si="686">IF(YT469&lt;5,"Sin Riesgo",IF(YT469 &lt;=14,"Bajo",IF(YT469&lt;=35,"Medio",IF(YT469&lt;=80,"Alto","Inviable Sanitariamente"))))</f>
        <v>Inviable Sanitariamente</v>
      </c>
      <c r="YW469" s="265" t="str">
        <f t="shared" ref="YW469:YW471" si="687">IF(YU469&lt;5,"Sin Riesgo",IF(YU469 &lt;=14,"Bajo",IF(YU469&lt;=35,"Medio",IF(YU469&lt;=80,"Alto","Inviable Sanitariamente"))))</f>
        <v>Inviable Sanitariamente</v>
      </c>
      <c r="YX469" s="265" t="str">
        <f t="shared" ref="YX469:YX471" si="688">IF(YV469&lt;5,"Sin Riesgo",IF(YV469 &lt;=14,"Bajo",IF(YV469&lt;=35,"Medio",IF(YV469&lt;=80,"Alto","Inviable Sanitariamente"))))</f>
        <v>Inviable Sanitariamente</v>
      </c>
      <c r="YY469" s="265" t="str">
        <f t="shared" ref="YY469:YY471" si="689">IF(YW469&lt;5,"Sin Riesgo",IF(YW469 &lt;=14,"Bajo",IF(YW469&lt;=35,"Medio",IF(YW469&lt;=80,"Alto","Inviable Sanitariamente"))))</f>
        <v>Inviable Sanitariamente</v>
      </c>
      <c r="YZ469" s="265" t="str">
        <f t="shared" ref="YZ469:YZ471" si="690">IF(YX469&lt;5,"Sin Riesgo",IF(YX469 &lt;=14,"Bajo",IF(YX469&lt;=35,"Medio",IF(YX469&lt;=80,"Alto","Inviable Sanitariamente"))))</f>
        <v>Inviable Sanitariamente</v>
      </c>
      <c r="ZA469" s="265" t="str">
        <f t="shared" ref="ZA469:ZA471" si="691">IF(YY469&lt;5,"Sin Riesgo",IF(YY469 &lt;=14,"Bajo",IF(YY469&lt;=35,"Medio",IF(YY469&lt;=80,"Alto","Inviable Sanitariamente"))))</f>
        <v>Inviable Sanitariamente</v>
      </c>
      <c r="ZB469" s="265" t="str">
        <f t="shared" ref="ZB469:ZB471" si="692">IF(YZ469&lt;5,"Sin Riesgo",IF(YZ469 &lt;=14,"Bajo",IF(YZ469&lt;=35,"Medio",IF(YZ469&lt;=80,"Alto","Inviable Sanitariamente"))))</f>
        <v>Inviable Sanitariamente</v>
      </c>
      <c r="ZC469" s="265" t="str">
        <f t="shared" ref="ZC469:ZC471" si="693">IF(ZA469&lt;5,"Sin Riesgo",IF(ZA469 &lt;=14,"Bajo",IF(ZA469&lt;=35,"Medio",IF(ZA469&lt;=80,"Alto","Inviable Sanitariamente"))))</f>
        <v>Inviable Sanitariamente</v>
      </c>
      <c r="ZD469" s="265" t="str">
        <f t="shared" ref="ZD469:ZD471" si="694">IF(ZB469&lt;5,"Sin Riesgo",IF(ZB469 &lt;=14,"Bajo",IF(ZB469&lt;=35,"Medio",IF(ZB469&lt;=80,"Alto","Inviable Sanitariamente"))))</f>
        <v>Inviable Sanitariamente</v>
      </c>
      <c r="ZE469" s="265" t="str">
        <f t="shared" ref="ZE469:ZE471" si="695">IF(ZC469&lt;5,"Sin Riesgo",IF(ZC469 &lt;=14,"Bajo",IF(ZC469&lt;=35,"Medio",IF(ZC469&lt;=80,"Alto","Inviable Sanitariamente"))))</f>
        <v>Inviable Sanitariamente</v>
      </c>
      <c r="ZF469" s="265" t="str">
        <f t="shared" ref="ZF469:ZF471" si="696">IF(ZD469&lt;5,"Sin Riesgo",IF(ZD469 &lt;=14,"Bajo",IF(ZD469&lt;=35,"Medio",IF(ZD469&lt;=80,"Alto","Inviable Sanitariamente"))))</f>
        <v>Inviable Sanitariamente</v>
      </c>
      <c r="ZG469" s="265" t="str">
        <f t="shared" ref="ZG469:ZG471" si="697">IF(ZE469&lt;5,"Sin Riesgo",IF(ZE469 &lt;=14,"Bajo",IF(ZE469&lt;=35,"Medio",IF(ZE469&lt;=80,"Alto","Inviable Sanitariamente"))))</f>
        <v>Inviable Sanitariamente</v>
      </c>
      <c r="ZH469" s="265" t="str">
        <f t="shared" ref="ZH469:ZH471" si="698">IF(ZF469&lt;5,"Sin Riesgo",IF(ZF469 &lt;=14,"Bajo",IF(ZF469&lt;=35,"Medio",IF(ZF469&lt;=80,"Alto","Inviable Sanitariamente"))))</f>
        <v>Inviable Sanitariamente</v>
      </c>
      <c r="ZI469" s="265" t="str">
        <f t="shared" ref="ZI469:ZI471" si="699">IF(ZG469&lt;5,"Sin Riesgo",IF(ZG469 &lt;=14,"Bajo",IF(ZG469&lt;=35,"Medio",IF(ZG469&lt;=80,"Alto","Inviable Sanitariamente"))))</f>
        <v>Inviable Sanitariamente</v>
      </c>
      <c r="ZJ469" s="265" t="str">
        <f t="shared" ref="ZJ469:ZJ471" si="700">IF(ZH469&lt;5,"Sin Riesgo",IF(ZH469 &lt;=14,"Bajo",IF(ZH469&lt;=35,"Medio",IF(ZH469&lt;=80,"Alto","Inviable Sanitariamente"))))</f>
        <v>Inviable Sanitariamente</v>
      </c>
      <c r="ZK469" s="265" t="str">
        <f t="shared" ref="ZK469:ZK471" si="701">IF(ZI469&lt;5,"Sin Riesgo",IF(ZI469 &lt;=14,"Bajo",IF(ZI469&lt;=35,"Medio",IF(ZI469&lt;=80,"Alto","Inviable Sanitariamente"))))</f>
        <v>Inviable Sanitariamente</v>
      </c>
      <c r="ZL469" s="265" t="str">
        <f t="shared" ref="ZL469:ZL471" si="702">IF(ZJ469&lt;5,"Sin Riesgo",IF(ZJ469 &lt;=14,"Bajo",IF(ZJ469&lt;=35,"Medio",IF(ZJ469&lt;=80,"Alto","Inviable Sanitariamente"))))</f>
        <v>Inviable Sanitariamente</v>
      </c>
      <c r="ZM469" s="265" t="str">
        <f t="shared" ref="ZM469:ZM471" si="703">IF(ZK469&lt;5,"Sin Riesgo",IF(ZK469 &lt;=14,"Bajo",IF(ZK469&lt;=35,"Medio",IF(ZK469&lt;=80,"Alto","Inviable Sanitariamente"))))</f>
        <v>Inviable Sanitariamente</v>
      </c>
      <c r="ZN469" s="265" t="str">
        <f t="shared" ref="ZN469:ZN471" si="704">IF(ZL469&lt;5,"Sin Riesgo",IF(ZL469 &lt;=14,"Bajo",IF(ZL469&lt;=35,"Medio",IF(ZL469&lt;=80,"Alto","Inviable Sanitariamente"))))</f>
        <v>Inviable Sanitariamente</v>
      </c>
      <c r="ZO469" s="265" t="str">
        <f t="shared" ref="ZO469:ZO471" si="705">IF(ZM469&lt;5,"Sin Riesgo",IF(ZM469 &lt;=14,"Bajo",IF(ZM469&lt;=35,"Medio",IF(ZM469&lt;=80,"Alto","Inviable Sanitariamente"))))</f>
        <v>Inviable Sanitariamente</v>
      </c>
      <c r="ZP469" s="265" t="str">
        <f t="shared" ref="ZP469:ZP471" si="706">IF(ZN469&lt;5,"Sin Riesgo",IF(ZN469 &lt;=14,"Bajo",IF(ZN469&lt;=35,"Medio",IF(ZN469&lt;=80,"Alto","Inviable Sanitariamente"))))</f>
        <v>Inviable Sanitariamente</v>
      </c>
      <c r="ZQ469" s="265" t="str">
        <f t="shared" ref="ZQ469:ZQ471" si="707">IF(ZO469&lt;5,"Sin Riesgo",IF(ZO469 &lt;=14,"Bajo",IF(ZO469&lt;=35,"Medio",IF(ZO469&lt;=80,"Alto","Inviable Sanitariamente"))))</f>
        <v>Inviable Sanitariamente</v>
      </c>
      <c r="ZR469" s="265" t="str">
        <f t="shared" ref="ZR469:ZR471" si="708">IF(ZP469&lt;5,"Sin Riesgo",IF(ZP469 &lt;=14,"Bajo",IF(ZP469&lt;=35,"Medio",IF(ZP469&lt;=80,"Alto","Inviable Sanitariamente"))))</f>
        <v>Inviable Sanitariamente</v>
      </c>
      <c r="ZS469" s="265" t="str">
        <f t="shared" ref="ZS469:ZS471" si="709">IF(ZQ469&lt;5,"Sin Riesgo",IF(ZQ469 &lt;=14,"Bajo",IF(ZQ469&lt;=35,"Medio",IF(ZQ469&lt;=80,"Alto","Inviable Sanitariamente"))))</f>
        <v>Inviable Sanitariamente</v>
      </c>
      <c r="ZT469" s="265" t="str">
        <f t="shared" ref="ZT469:ZT471" si="710">IF(ZR469&lt;5,"Sin Riesgo",IF(ZR469 &lt;=14,"Bajo",IF(ZR469&lt;=35,"Medio",IF(ZR469&lt;=80,"Alto","Inviable Sanitariamente"))))</f>
        <v>Inviable Sanitariamente</v>
      </c>
      <c r="ZU469" s="265" t="str">
        <f t="shared" ref="ZU469:ZU471" si="711">IF(ZS469&lt;5,"Sin Riesgo",IF(ZS469 &lt;=14,"Bajo",IF(ZS469&lt;=35,"Medio",IF(ZS469&lt;=80,"Alto","Inviable Sanitariamente"))))</f>
        <v>Inviable Sanitariamente</v>
      </c>
      <c r="ZV469" s="265" t="str">
        <f t="shared" ref="ZV469:ZV471" si="712">IF(ZT469&lt;5,"Sin Riesgo",IF(ZT469 &lt;=14,"Bajo",IF(ZT469&lt;=35,"Medio",IF(ZT469&lt;=80,"Alto","Inviable Sanitariamente"))))</f>
        <v>Inviable Sanitariamente</v>
      </c>
      <c r="ZW469" s="265" t="str">
        <f t="shared" ref="ZW469:ZW471" si="713">IF(ZU469&lt;5,"Sin Riesgo",IF(ZU469 &lt;=14,"Bajo",IF(ZU469&lt;=35,"Medio",IF(ZU469&lt;=80,"Alto","Inviable Sanitariamente"))))</f>
        <v>Inviable Sanitariamente</v>
      </c>
      <c r="ZX469" s="265" t="str">
        <f t="shared" ref="ZX469:ZX471" si="714">IF(ZV469&lt;5,"Sin Riesgo",IF(ZV469 &lt;=14,"Bajo",IF(ZV469&lt;=35,"Medio",IF(ZV469&lt;=80,"Alto","Inviable Sanitariamente"))))</f>
        <v>Inviable Sanitariamente</v>
      </c>
      <c r="ZY469" s="265" t="str">
        <f t="shared" ref="ZY469:ZY471" si="715">IF(ZW469&lt;5,"Sin Riesgo",IF(ZW469 &lt;=14,"Bajo",IF(ZW469&lt;=35,"Medio",IF(ZW469&lt;=80,"Alto","Inviable Sanitariamente"))))</f>
        <v>Inviable Sanitariamente</v>
      </c>
      <c r="ZZ469" s="265" t="str">
        <f t="shared" ref="ZZ469:ZZ471" si="716">IF(ZX469&lt;5,"Sin Riesgo",IF(ZX469 &lt;=14,"Bajo",IF(ZX469&lt;=35,"Medio",IF(ZX469&lt;=80,"Alto","Inviable Sanitariamente"))))</f>
        <v>Inviable Sanitariamente</v>
      </c>
      <c r="AAA469" s="265" t="str">
        <f t="shared" ref="AAA469:AAA471" si="717">IF(ZY469&lt;5,"Sin Riesgo",IF(ZY469 &lt;=14,"Bajo",IF(ZY469&lt;=35,"Medio",IF(ZY469&lt;=80,"Alto","Inviable Sanitariamente"))))</f>
        <v>Inviable Sanitariamente</v>
      </c>
      <c r="AAB469" s="265" t="str">
        <f t="shared" ref="AAB469:AAB471" si="718">IF(ZZ469&lt;5,"Sin Riesgo",IF(ZZ469 &lt;=14,"Bajo",IF(ZZ469&lt;=35,"Medio",IF(ZZ469&lt;=80,"Alto","Inviable Sanitariamente"))))</f>
        <v>Inviable Sanitariamente</v>
      </c>
      <c r="AAC469" s="265" t="str">
        <f t="shared" ref="AAC469:AAC471" si="719">IF(AAA469&lt;5,"Sin Riesgo",IF(AAA469 &lt;=14,"Bajo",IF(AAA469&lt;=35,"Medio",IF(AAA469&lt;=80,"Alto","Inviable Sanitariamente"))))</f>
        <v>Inviable Sanitariamente</v>
      </c>
      <c r="AAD469" s="265" t="str">
        <f t="shared" ref="AAD469:AAD471" si="720">IF(AAB469&lt;5,"Sin Riesgo",IF(AAB469 &lt;=14,"Bajo",IF(AAB469&lt;=35,"Medio",IF(AAB469&lt;=80,"Alto","Inviable Sanitariamente"))))</f>
        <v>Inviable Sanitariamente</v>
      </c>
      <c r="AAE469" s="265" t="str">
        <f t="shared" ref="AAE469:AAE471" si="721">IF(AAC469&lt;5,"Sin Riesgo",IF(AAC469 &lt;=14,"Bajo",IF(AAC469&lt;=35,"Medio",IF(AAC469&lt;=80,"Alto","Inviable Sanitariamente"))))</f>
        <v>Inviable Sanitariamente</v>
      </c>
      <c r="AAF469" s="265" t="str">
        <f t="shared" ref="AAF469:AAF471" si="722">IF(AAD469&lt;5,"Sin Riesgo",IF(AAD469 &lt;=14,"Bajo",IF(AAD469&lt;=35,"Medio",IF(AAD469&lt;=80,"Alto","Inviable Sanitariamente"))))</f>
        <v>Inviable Sanitariamente</v>
      </c>
      <c r="AAG469" s="265" t="str">
        <f t="shared" ref="AAG469:AAG471" si="723">IF(AAE469&lt;5,"Sin Riesgo",IF(AAE469 &lt;=14,"Bajo",IF(AAE469&lt;=35,"Medio",IF(AAE469&lt;=80,"Alto","Inviable Sanitariamente"))))</f>
        <v>Inviable Sanitariamente</v>
      </c>
      <c r="AAH469" s="265" t="str">
        <f t="shared" ref="AAH469:AAH471" si="724">IF(AAF469&lt;5,"Sin Riesgo",IF(AAF469 &lt;=14,"Bajo",IF(AAF469&lt;=35,"Medio",IF(AAF469&lt;=80,"Alto","Inviable Sanitariamente"))))</f>
        <v>Inviable Sanitariamente</v>
      </c>
      <c r="AAI469" s="265" t="str">
        <f t="shared" ref="AAI469:AAI471" si="725">IF(AAG469&lt;5,"Sin Riesgo",IF(AAG469 &lt;=14,"Bajo",IF(AAG469&lt;=35,"Medio",IF(AAG469&lt;=80,"Alto","Inviable Sanitariamente"))))</f>
        <v>Inviable Sanitariamente</v>
      </c>
      <c r="AAJ469" s="265" t="str">
        <f t="shared" ref="AAJ469:AAJ471" si="726">IF(AAH469&lt;5,"Sin Riesgo",IF(AAH469 &lt;=14,"Bajo",IF(AAH469&lt;=35,"Medio",IF(AAH469&lt;=80,"Alto","Inviable Sanitariamente"))))</f>
        <v>Inviable Sanitariamente</v>
      </c>
      <c r="AAK469" s="265" t="str">
        <f t="shared" ref="AAK469:AAK471" si="727">IF(AAI469&lt;5,"Sin Riesgo",IF(AAI469 &lt;=14,"Bajo",IF(AAI469&lt;=35,"Medio",IF(AAI469&lt;=80,"Alto","Inviable Sanitariamente"))))</f>
        <v>Inviable Sanitariamente</v>
      </c>
      <c r="AAL469" s="265" t="str">
        <f t="shared" ref="AAL469:AAL471" si="728">IF(AAJ469&lt;5,"Sin Riesgo",IF(AAJ469 &lt;=14,"Bajo",IF(AAJ469&lt;=35,"Medio",IF(AAJ469&lt;=80,"Alto","Inviable Sanitariamente"))))</f>
        <v>Inviable Sanitariamente</v>
      </c>
      <c r="AAM469" s="265" t="str">
        <f t="shared" ref="AAM469:AAM471" si="729">IF(AAK469&lt;5,"Sin Riesgo",IF(AAK469 &lt;=14,"Bajo",IF(AAK469&lt;=35,"Medio",IF(AAK469&lt;=80,"Alto","Inviable Sanitariamente"))))</f>
        <v>Inviable Sanitariamente</v>
      </c>
      <c r="AAN469" s="265" t="str">
        <f t="shared" ref="AAN469:AAN471" si="730">IF(AAL469&lt;5,"Sin Riesgo",IF(AAL469 &lt;=14,"Bajo",IF(AAL469&lt;=35,"Medio",IF(AAL469&lt;=80,"Alto","Inviable Sanitariamente"))))</f>
        <v>Inviable Sanitariamente</v>
      </c>
      <c r="AAO469" s="265" t="str">
        <f t="shared" ref="AAO469:AAO471" si="731">IF(AAM469&lt;5,"Sin Riesgo",IF(AAM469 &lt;=14,"Bajo",IF(AAM469&lt;=35,"Medio",IF(AAM469&lt;=80,"Alto","Inviable Sanitariamente"))))</f>
        <v>Inviable Sanitariamente</v>
      </c>
      <c r="AAP469" s="265" t="str">
        <f t="shared" ref="AAP469:AAP471" si="732">IF(AAN469&lt;5,"Sin Riesgo",IF(AAN469 &lt;=14,"Bajo",IF(AAN469&lt;=35,"Medio",IF(AAN469&lt;=80,"Alto","Inviable Sanitariamente"))))</f>
        <v>Inviable Sanitariamente</v>
      </c>
      <c r="AAQ469" s="265" t="str">
        <f t="shared" ref="AAQ469:AAQ471" si="733">IF(AAO469&lt;5,"Sin Riesgo",IF(AAO469 &lt;=14,"Bajo",IF(AAO469&lt;=35,"Medio",IF(AAO469&lt;=80,"Alto","Inviable Sanitariamente"))))</f>
        <v>Inviable Sanitariamente</v>
      </c>
      <c r="AAR469" s="265" t="str">
        <f t="shared" ref="AAR469:AAR471" si="734">IF(AAP469&lt;5,"Sin Riesgo",IF(AAP469 &lt;=14,"Bajo",IF(AAP469&lt;=35,"Medio",IF(AAP469&lt;=80,"Alto","Inviable Sanitariamente"))))</f>
        <v>Inviable Sanitariamente</v>
      </c>
      <c r="AAS469" s="265" t="str">
        <f t="shared" ref="AAS469:AAS471" si="735">IF(AAQ469&lt;5,"Sin Riesgo",IF(AAQ469 &lt;=14,"Bajo",IF(AAQ469&lt;=35,"Medio",IF(AAQ469&lt;=80,"Alto","Inviable Sanitariamente"))))</f>
        <v>Inviable Sanitariamente</v>
      </c>
      <c r="AAT469" s="265" t="str">
        <f t="shared" ref="AAT469:AAT471" si="736">IF(AAR469&lt;5,"Sin Riesgo",IF(AAR469 &lt;=14,"Bajo",IF(AAR469&lt;=35,"Medio",IF(AAR469&lt;=80,"Alto","Inviable Sanitariamente"))))</f>
        <v>Inviable Sanitariamente</v>
      </c>
      <c r="AAU469" s="265" t="str">
        <f t="shared" ref="AAU469:AAU471" si="737">IF(AAS469&lt;5,"Sin Riesgo",IF(AAS469 &lt;=14,"Bajo",IF(AAS469&lt;=35,"Medio",IF(AAS469&lt;=80,"Alto","Inviable Sanitariamente"))))</f>
        <v>Inviable Sanitariamente</v>
      </c>
      <c r="AAV469" s="265" t="str">
        <f t="shared" ref="AAV469:AAV471" si="738">IF(AAT469&lt;5,"Sin Riesgo",IF(AAT469 &lt;=14,"Bajo",IF(AAT469&lt;=35,"Medio",IF(AAT469&lt;=80,"Alto","Inviable Sanitariamente"))))</f>
        <v>Inviable Sanitariamente</v>
      </c>
      <c r="AAW469" s="265" t="str">
        <f t="shared" ref="AAW469:AAW471" si="739">IF(AAU469&lt;5,"Sin Riesgo",IF(AAU469 &lt;=14,"Bajo",IF(AAU469&lt;=35,"Medio",IF(AAU469&lt;=80,"Alto","Inviable Sanitariamente"))))</f>
        <v>Inviable Sanitariamente</v>
      </c>
      <c r="AAX469" s="265" t="str">
        <f t="shared" ref="AAX469:AAX471" si="740">IF(AAV469&lt;5,"Sin Riesgo",IF(AAV469 &lt;=14,"Bajo",IF(AAV469&lt;=35,"Medio",IF(AAV469&lt;=80,"Alto","Inviable Sanitariamente"))))</f>
        <v>Inviable Sanitariamente</v>
      </c>
      <c r="AAY469" s="265" t="str">
        <f t="shared" ref="AAY469:AAY471" si="741">IF(AAW469&lt;5,"Sin Riesgo",IF(AAW469 &lt;=14,"Bajo",IF(AAW469&lt;=35,"Medio",IF(AAW469&lt;=80,"Alto","Inviable Sanitariamente"))))</f>
        <v>Inviable Sanitariamente</v>
      </c>
      <c r="AAZ469" s="265" t="str">
        <f t="shared" ref="AAZ469:AAZ471" si="742">IF(AAX469&lt;5,"Sin Riesgo",IF(AAX469 &lt;=14,"Bajo",IF(AAX469&lt;=35,"Medio",IF(AAX469&lt;=80,"Alto","Inviable Sanitariamente"))))</f>
        <v>Inviable Sanitariamente</v>
      </c>
      <c r="ABA469" s="265" t="str">
        <f t="shared" ref="ABA469:ABA471" si="743">IF(AAY469&lt;5,"Sin Riesgo",IF(AAY469 &lt;=14,"Bajo",IF(AAY469&lt;=35,"Medio",IF(AAY469&lt;=80,"Alto","Inviable Sanitariamente"))))</f>
        <v>Inviable Sanitariamente</v>
      </c>
      <c r="ABB469" s="265" t="str">
        <f t="shared" ref="ABB469:ABB471" si="744">IF(AAZ469&lt;5,"Sin Riesgo",IF(AAZ469 &lt;=14,"Bajo",IF(AAZ469&lt;=35,"Medio",IF(AAZ469&lt;=80,"Alto","Inviable Sanitariamente"))))</f>
        <v>Inviable Sanitariamente</v>
      </c>
      <c r="ABC469" s="265" t="str">
        <f t="shared" ref="ABC469:ABC471" si="745">IF(ABA469&lt;5,"Sin Riesgo",IF(ABA469 &lt;=14,"Bajo",IF(ABA469&lt;=35,"Medio",IF(ABA469&lt;=80,"Alto","Inviable Sanitariamente"))))</f>
        <v>Inviable Sanitariamente</v>
      </c>
      <c r="ABD469" s="265" t="str">
        <f t="shared" ref="ABD469:ABD471" si="746">IF(ABB469&lt;5,"Sin Riesgo",IF(ABB469 &lt;=14,"Bajo",IF(ABB469&lt;=35,"Medio",IF(ABB469&lt;=80,"Alto","Inviable Sanitariamente"))))</f>
        <v>Inviable Sanitariamente</v>
      </c>
      <c r="ABE469" s="265" t="str">
        <f t="shared" ref="ABE469:ABE471" si="747">IF(ABC469&lt;5,"Sin Riesgo",IF(ABC469 &lt;=14,"Bajo",IF(ABC469&lt;=35,"Medio",IF(ABC469&lt;=80,"Alto","Inviable Sanitariamente"))))</f>
        <v>Inviable Sanitariamente</v>
      </c>
      <c r="ABF469" s="265" t="str">
        <f t="shared" ref="ABF469:ABF471" si="748">IF(ABD469&lt;5,"Sin Riesgo",IF(ABD469 &lt;=14,"Bajo",IF(ABD469&lt;=35,"Medio",IF(ABD469&lt;=80,"Alto","Inviable Sanitariamente"))))</f>
        <v>Inviable Sanitariamente</v>
      </c>
      <c r="ABG469" s="265" t="str">
        <f t="shared" ref="ABG469:ABG471" si="749">IF(ABE469&lt;5,"Sin Riesgo",IF(ABE469 &lt;=14,"Bajo",IF(ABE469&lt;=35,"Medio",IF(ABE469&lt;=80,"Alto","Inviable Sanitariamente"))))</f>
        <v>Inviable Sanitariamente</v>
      </c>
      <c r="ABH469" s="265" t="str">
        <f t="shared" ref="ABH469:ABH471" si="750">IF(ABF469&lt;5,"Sin Riesgo",IF(ABF469 &lt;=14,"Bajo",IF(ABF469&lt;=35,"Medio",IF(ABF469&lt;=80,"Alto","Inviable Sanitariamente"))))</f>
        <v>Inviable Sanitariamente</v>
      </c>
      <c r="ABI469" s="265" t="str">
        <f t="shared" ref="ABI469:ABI471" si="751">IF(ABG469&lt;5,"Sin Riesgo",IF(ABG469 &lt;=14,"Bajo",IF(ABG469&lt;=35,"Medio",IF(ABG469&lt;=80,"Alto","Inviable Sanitariamente"))))</f>
        <v>Inviable Sanitariamente</v>
      </c>
      <c r="ABJ469" s="265" t="str">
        <f t="shared" ref="ABJ469:ABJ471" si="752">IF(ABH469&lt;5,"Sin Riesgo",IF(ABH469 &lt;=14,"Bajo",IF(ABH469&lt;=35,"Medio",IF(ABH469&lt;=80,"Alto","Inviable Sanitariamente"))))</f>
        <v>Inviable Sanitariamente</v>
      </c>
      <c r="ABK469" s="265" t="str">
        <f t="shared" ref="ABK469:ABK471" si="753">IF(ABI469&lt;5,"Sin Riesgo",IF(ABI469 &lt;=14,"Bajo",IF(ABI469&lt;=35,"Medio",IF(ABI469&lt;=80,"Alto","Inviable Sanitariamente"))))</f>
        <v>Inviable Sanitariamente</v>
      </c>
      <c r="ABL469" s="265" t="str">
        <f t="shared" ref="ABL469:ABL471" si="754">IF(ABJ469&lt;5,"Sin Riesgo",IF(ABJ469 &lt;=14,"Bajo",IF(ABJ469&lt;=35,"Medio",IF(ABJ469&lt;=80,"Alto","Inviable Sanitariamente"))))</f>
        <v>Inviable Sanitariamente</v>
      </c>
      <c r="ABM469" s="265" t="str">
        <f t="shared" ref="ABM469:ABM471" si="755">IF(ABK469&lt;5,"Sin Riesgo",IF(ABK469 &lt;=14,"Bajo",IF(ABK469&lt;=35,"Medio",IF(ABK469&lt;=80,"Alto","Inviable Sanitariamente"))))</f>
        <v>Inviable Sanitariamente</v>
      </c>
      <c r="ABN469" s="265" t="str">
        <f t="shared" ref="ABN469:ABN471" si="756">IF(ABL469&lt;5,"Sin Riesgo",IF(ABL469 &lt;=14,"Bajo",IF(ABL469&lt;=35,"Medio",IF(ABL469&lt;=80,"Alto","Inviable Sanitariamente"))))</f>
        <v>Inviable Sanitariamente</v>
      </c>
      <c r="ABO469" s="265" t="str">
        <f t="shared" ref="ABO469:ABO471" si="757">IF(ABM469&lt;5,"Sin Riesgo",IF(ABM469 &lt;=14,"Bajo",IF(ABM469&lt;=35,"Medio",IF(ABM469&lt;=80,"Alto","Inviable Sanitariamente"))))</f>
        <v>Inviable Sanitariamente</v>
      </c>
      <c r="ABP469" s="265" t="str">
        <f t="shared" ref="ABP469:ABP471" si="758">IF(ABN469&lt;5,"Sin Riesgo",IF(ABN469 &lt;=14,"Bajo",IF(ABN469&lt;=35,"Medio",IF(ABN469&lt;=80,"Alto","Inviable Sanitariamente"))))</f>
        <v>Inviable Sanitariamente</v>
      </c>
      <c r="ABQ469" s="265" t="str">
        <f t="shared" ref="ABQ469:ABQ471" si="759">IF(ABO469&lt;5,"Sin Riesgo",IF(ABO469 &lt;=14,"Bajo",IF(ABO469&lt;=35,"Medio",IF(ABO469&lt;=80,"Alto","Inviable Sanitariamente"))))</f>
        <v>Inviable Sanitariamente</v>
      </c>
      <c r="ABR469" s="265" t="str">
        <f t="shared" ref="ABR469:ABR471" si="760">IF(ABP469&lt;5,"Sin Riesgo",IF(ABP469 &lt;=14,"Bajo",IF(ABP469&lt;=35,"Medio",IF(ABP469&lt;=80,"Alto","Inviable Sanitariamente"))))</f>
        <v>Inviable Sanitariamente</v>
      </c>
      <c r="ABS469" s="265" t="str">
        <f t="shared" ref="ABS469:ABS471" si="761">IF(ABQ469&lt;5,"Sin Riesgo",IF(ABQ469 &lt;=14,"Bajo",IF(ABQ469&lt;=35,"Medio",IF(ABQ469&lt;=80,"Alto","Inviable Sanitariamente"))))</f>
        <v>Inviable Sanitariamente</v>
      </c>
      <c r="ABT469" s="265" t="str">
        <f t="shared" ref="ABT469:ABT471" si="762">IF(ABR469&lt;5,"Sin Riesgo",IF(ABR469 &lt;=14,"Bajo",IF(ABR469&lt;=35,"Medio",IF(ABR469&lt;=80,"Alto","Inviable Sanitariamente"))))</f>
        <v>Inviable Sanitariamente</v>
      </c>
      <c r="ABU469" s="265" t="str">
        <f t="shared" ref="ABU469:ABU471" si="763">IF(ABS469&lt;5,"Sin Riesgo",IF(ABS469 &lt;=14,"Bajo",IF(ABS469&lt;=35,"Medio",IF(ABS469&lt;=80,"Alto","Inviable Sanitariamente"))))</f>
        <v>Inviable Sanitariamente</v>
      </c>
      <c r="ABV469" s="265" t="str">
        <f t="shared" ref="ABV469:ABV471" si="764">IF(ABT469&lt;5,"Sin Riesgo",IF(ABT469 &lt;=14,"Bajo",IF(ABT469&lt;=35,"Medio",IF(ABT469&lt;=80,"Alto","Inviable Sanitariamente"))))</f>
        <v>Inviable Sanitariamente</v>
      </c>
      <c r="ABW469" s="265" t="str">
        <f t="shared" ref="ABW469:ABW471" si="765">IF(ABU469&lt;5,"Sin Riesgo",IF(ABU469 &lt;=14,"Bajo",IF(ABU469&lt;=35,"Medio",IF(ABU469&lt;=80,"Alto","Inviable Sanitariamente"))))</f>
        <v>Inviable Sanitariamente</v>
      </c>
      <c r="ABX469" s="265" t="str">
        <f t="shared" ref="ABX469:ABX471" si="766">IF(ABV469&lt;5,"Sin Riesgo",IF(ABV469 &lt;=14,"Bajo",IF(ABV469&lt;=35,"Medio",IF(ABV469&lt;=80,"Alto","Inviable Sanitariamente"))))</f>
        <v>Inviable Sanitariamente</v>
      </c>
      <c r="ABY469" s="265" t="str">
        <f t="shared" ref="ABY469:ABY471" si="767">IF(ABW469&lt;5,"Sin Riesgo",IF(ABW469 &lt;=14,"Bajo",IF(ABW469&lt;=35,"Medio",IF(ABW469&lt;=80,"Alto","Inviable Sanitariamente"))))</f>
        <v>Inviable Sanitariamente</v>
      </c>
      <c r="ABZ469" s="265" t="str">
        <f t="shared" ref="ABZ469:ABZ471" si="768">IF(ABX469&lt;5,"Sin Riesgo",IF(ABX469 &lt;=14,"Bajo",IF(ABX469&lt;=35,"Medio",IF(ABX469&lt;=80,"Alto","Inviable Sanitariamente"))))</f>
        <v>Inviable Sanitariamente</v>
      </c>
      <c r="ACA469" s="265" t="str">
        <f t="shared" ref="ACA469:ACA471" si="769">IF(ABY469&lt;5,"Sin Riesgo",IF(ABY469 &lt;=14,"Bajo",IF(ABY469&lt;=35,"Medio",IF(ABY469&lt;=80,"Alto","Inviable Sanitariamente"))))</f>
        <v>Inviable Sanitariamente</v>
      </c>
      <c r="ACB469" s="265" t="str">
        <f t="shared" ref="ACB469:ACB471" si="770">IF(ABZ469&lt;5,"Sin Riesgo",IF(ABZ469 &lt;=14,"Bajo",IF(ABZ469&lt;=35,"Medio",IF(ABZ469&lt;=80,"Alto","Inviable Sanitariamente"))))</f>
        <v>Inviable Sanitariamente</v>
      </c>
      <c r="ACC469" s="265" t="str">
        <f t="shared" ref="ACC469:ACC471" si="771">IF(ACA469&lt;5,"Sin Riesgo",IF(ACA469 &lt;=14,"Bajo",IF(ACA469&lt;=35,"Medio",IF(ACA469&lt;=80,"Alto","Inviable Sanitariamente"))))</f>
        <v>Inviable Sanitariamente</v>
      </c>
      <c r="ACD469" s="265" t="str">
        <f t="shared" ref="ACD469:ACD471" si="772">IF(ACB469&lt;5,"Sin Riesgo",IF(ACB469 &lt;=14,"Bajo",IF(ACB469&lt;=35,"Medio",IF(ACB469&lt;=80,"Alto","Inviable Sanitariamente"))))</f>
        <v>Inviable Sanitariamente</v>
      </c>
      <c r="ACE469" s="265" t="str">
        <f t="shared" ref="ACE469:ACE471" si="773">IF(ACC469&lt;5,"Sin Riesgo",IF(ACC469 &lt;=14,"Bajo",IF(ACC469&lt;=35,"Medio",IF(ACC469&lt;=80,"Alto","Inviable Sanitariamente"))))</f>
        <v>Inviable Sanitariamente</v>
      </c>
      <c r="ACF469" s="265" t="str">
        <f t="shared" ref="ACF469:ACF471" si="774">IF(ACD469&lt;5,"Sin Riesgo",IF(ACD469 &lt;=14,"Bajo",IF(ACD469&lt;=35,"Medio",IF(ACD469&lt;=80,"Alto","Inviable Sanitariamente"))))</f>
        <v>Inviable Sanitariamente</v>
      </c>
      <c r="ACG469" s="265" t="str">
        <f t="shared" ref="ACG469:ACG471" si="775">IF(ACE469&lt;5,"Sin Riesgo",IF(ACE469 &lt;=14,"Bajo",IF(ACE469&lt;=35,"Medio",IF(ACE469&lt;=80,"Alto","Inviable Sanitariamente"))))</f>
        <v>Inviable Sanitariamente</v>
      </c>
      <c r="ACH469" s="265" t="str">
        <f t="shared" ref="ACH469:ACH471" si="776">IF(ACF469&lt;5,"Sin Riesgo",IF(ACF469 &lt;=14,"Bajo",IF(ACF469&lt;=35,"Medio",IF(ACF469&lt;=80,"Alto","Inviable Sanitariamente"))))</f>
        <v>Inviable Sanitariamente</v>
      </c>
      <c r="ACI469" s="265" t="str">
        <f t="shared" ref="ACI469:ACI471" si="777">IF(ACG469&lt;5,"Sin Riesgo",IF(ACG469 &lt;=14,"Bajo",IF(ACG469&lt;=35,"Medio",IF(ACG469&lt;=80,"Alto","Inviable Sanitariamente"))))</f>
        <v>Inviable Sanitariamente</v>
      </c>
      <c r="ACJ469" s="265" t="str">
        <f t="shared" ref="ACJ469:ACJ471" si="778">IF(ACH469&lt;5,"Sin Riesgo",IF(ACH469 &lt;=14,"Bajo",IF(ACH469&lt;=35,"Medio",IF(ACH469&lt;=80,"Alto","Inviable Sanitariamente"))))</f>
        <v>Inviable Sanitariamente</v>
      </c>
      <c r="ACK469" s="265" t="str">
        <f t="shared" ref="ACK469:ACK471" si="779">IF(ACI469&lt;5,"Sin Riesgo",IF(ACI469 &lt;=14,"Bajo",IF(ACI469&lt;=35,"Medio",IF(ACI469&lt;=80,"Alto","Inviable Sanitariamente"))))</f>
        <v>Inviable Sanitariamente</v>
      </c>
      <c r="ACL469" s="265" t="str">
        <f t="shared" ref="ACL469:ACL471" si="780">IF(ACJ469&lt;5,"Sin Riesgo",IF(ACJ469 &lt;=14,"Bajo",IF(ACJ469&lt;=35,"Medio",IF(ACJ469&lt;=80,"Alto","Inviable Sanitariamente"))))</f>
        <v>Inviable Sanitariamente</v>
      </c>
      <c r="ACM469" s="265" t="str">
        <f t="shared" ref="ACM469:ACM471" si="781">IF(ACK469&lt;5,"Sin Riesgo",IF(ACK469 &lt;=14,"Bajo",IF(ACK469&lt;=35,"Medio",IF(ACK469&lt;=80,"Alto","Inviable Sanitariamente"))))</f>
        <v>Inviable Sanitariamente</v>
      </c>
      <c r="ACN469" s="265" t="str">
        <f t="shared" ref="ACN469:ACN471" si="782">IF(ACL469&lt;5,"Sin Riesgo",IF(ACL469 &lt;=14,"Bajo",IF(ACL469&lt;=35,"Medio",IF(ACL469&lt;=80,"Alto","Inviable Sanitariamente"))))</f>
        <v>Inviable Sanitariamente</v>
      </c>
      <c r="ACO469" s="265" t="str">
        <f t="shared" ref="ACO469:ACO471" si="783">IF(ACM469&lt;5,"Sin Riesgo",IF(ACM469 &lt;=14,"Bajo",IF(ACM469&lt;=35,"Medio",IF(ACM469&lt;=80,"Alto","Inviable Sanitariamente"))))</f>
        <v>Inviable Sanitariamente</v>
      </c>
      <c r="ACP469" s="265" t="str">
        <f t="shared" ref="ACP469:ACP471" si="784">IF(ACN469&lt;5,"Sin Riesgo",IF(ACN469 &lt;=14,"Bajo",IF(ACN469&lt;=35,"Medio",IF(ACN469&lt;=80,"Alto","Inviable Sanitariamente"))))</f>
        <v>Inviable Sanitariamente</v>
      </c>
      <c r="ACQ469" s="265" t="str">
        <f t="shared" ref="ACQ469:ACQ471" si="785">IF(ACO469&lt;5,"Sin Riesgo",IF(ACO469 &lt;=14,"Bajo",IF(ACO469&lt;=35,"Medio",IF(ACO469&lt;=80,"Alto","Inviable Sanitariamente"))))</f>
        <v>Inviable Sanitariamente</v>
      </c>
      <c r="ACR469" s="265" t="str">
        <f t="shared" ref="ACR469:ACR471" si="786">IF(ACP469&lt;5,"Sin Riesgo",IF(ACP469 &lt;=14,"Bajo",IF(ACP469&lt;=35,"Medio",IF(ACP469&lt;=80,"Alto","Inviable Sanitariamente"))))</f>
        <v>Inviable Sanitariamente</v>
      </c>
      <c r="ACS469" s="265" t="str">
        <f t="shared" ref="ACS469:ACS471" si="787">IF(ACQ469&lt;5,"Sin Riesgo",IF(ACQ469 &lt;=14,"Bajo",IF(ACQ469&lt;=35,"Medio",IF(ACQ469&lt;=80,"Alto","Inviable Sanitariamente"))))</f>
        <v>Inviable Sanitariamente</v>
      </c>
      <c r="ACT469" s="265" t="str">
        <f t="shared" ref="ACT469:ACT471" si="788">IF(ACR469&lt;5,"Sin Riesgo",IF(ACR469 &lt;=14,"Bajo",IF(ACR469&lt;=35,"Medio",IF(ACR469&lt;=80,"Alto","Inviable Sanitariamente"))))</f>
        <v>Inviable Sanitariamente</v>
      </c>
      <c r="ACU469" s="265" t="str">
        <f t="shared" ref="ACU469:ACU471" si="789">IF(ACS469&lt;5,"Sin Riesgo",IF(ACS469 &lt;=14,"Bajo",IF(ACS469&lt;=35,"Medio",IF(ACS469&lt;=80,"Alto","Inviable Sanitariamente"))))</f>
        <v>Inviable Sanitariamente</v>
      </c>
      <c r="ACV469" s="265" t="str">
        <f t="shared" ref="ACV469:ACV471" si="790">IF(ACT469&lt;5,"Sin Riesgo",IF(ACT469 &lt;=14,"Bajo",IF(ACT469&lt;=35,"Medio",IF(ACT469&lt;=80,"Alto","Inviable Sanitariamente"))))</f>
        <v>Inviable Sanitariamente</v>
      </c>
      <c r="ACW469" s="265" t="str">
        <f t="shared" ref="ACW469:ACW471" si="791">IF(ACU469&lt;5,"Sin Riesgo",IF(ACU469 &lt;=14,"Bajo",IF(ACU469&lt;=35,"Medio",IF(ACU469&lt;=80,"Alto","Inviable Sanitariamente"))))</f>
        <v>Inviable Sanitariamente</v>
      </c>
      <c r="ACX469" s="265" t="str">
        <f t="shared" ref="ACX469:ACX471" si="792">IF(ACV469&lt;5,"Sin Riesgo",IF(ACV469 &lt;=14,"Bajo",IF(ACV469&lt;=35,"Medio",IF(ACV469&lt;=80,"Alto","Inviable Sanitariamente"))))</f>
        <v>Inviable Sanitariamente</v>
      </c>
      <c r="ACY469" s="265" t="str">
        <f t="shared" ref="ACY469:ACY471" si="793">IF(ACW469&lt;5,"Sin Riesgo",IF(ACW469 &lt;=14,"Bajo",IF(ACW469&lt;=35,"Medio",IF(ACW469&lt;=80,"Alto","Inviable Sanitariamente"))))</f>
        <v>Inviable Sanitariamente</v>
      </c>
      <c r="ACZ469" s="265" t="str">
        <f t="shared" ref="ACZ469:ACZ471" si="794">IF(ACX469&lt;5,"Sin Riesgo",IF(ACX469 &lt;=14,"Bajo",IF(ACX469&lt;=35,"Medio",IF(ACX469&lt;=80,"Alto","Inviable Sanitariamente"))))</f>
        <v>Inviable Sanitariamente</v>
      </c>
      <c r="ADA469" s="265" t="str">
        <f t="shared" ref="ADA469:ADA471" si="795">IF(ACY469&lt;5,"Sin Riesgo",IF(ACY469 &lt;=14,"Bajo",IF(ACY469&lt;=35,"Medio",IF(ACY469&lt;=80,"Alto","Inviable Sanitariamente"))))</f>
        <v>Inviable Sanitariamente</v>
      </c>
      <c r="ADB469" s="265" t="str">
        <f t="shared" ref="ADB469:ADB471" si="796">IF(ACZ469&lt;5,"Sin Riesgo",IF(ACZ469 &lt;=14,"Bajo",IF(ACZ469&lt;=35,"Medio",IF(ACZ469&lt;=80,"Alto","Inviable Sanitariamente"))))</f>
        <v>Inviable Sanitariamente</v>
      </c>
      <c r="ADC469" s="265" t="str">
        <f t="shared" ref="ADC469:ADC471" si="797">IF(ADA469&lt;5,"Sin Riesgo",IF(ADA469 &lt;=14,"Bajo",IF(ADA469&lt;=35,"Medio",IF(ADA469&lt;=80,"Alto","Inviable Sanitariamente"))))</f>
        <v>Inviable Sanitariamente</v>
      </c>
      <c r="ADD469" s="265" t="str">
        <f t="shared" ref="ADD469:ADD471" si="798">IF(ADB469&lt;5,"Sin Riesgo",IF(ADB469 &lt;=14,"Bajo",IF(ADB469&lt;=35,"Medio",IF(ADB469&lt;=80,"Alto","Inviable Sanitariamente"))))</f>
        <v>Inviable Sanitariamente</v>
      </c>
      <c r="ADE469" s="265" t="str">
        <f t="shared" ref="ADE469:ADE471" si="799">IF(ADC469&lt;5,"Sin Riesgo",IF(ADC469 &lt;=14,"Bajo",IF(ADC469&lt;=35,"Medio",IF(ADC469&lt;=80,"Alto","Inviable Sanitariamente"))))</f>
        <v>Inviable Sanitariamente</v>
      </c>
      <c r="ADF469" s="265" t="str">
        <f t="shared" ref="ADF469:ADF471" si="800">IF(ADD469&lt;5,"Sin Riesgo",IF(ADD469 &lt;=14,"Bajo",IF(ADD469&lt;=35,"Medio",IF(ADD469&lt;=80,"Alto","Inviable Sanitariamente"))))</f>
        <v>Inviable Sanitariamente</v>
      </c>
      <c r="ADG469" s="265" t="str">
        <f t="shared" ref="ADG469:ADG471" si="801">IF(ADE469&lt;5,"Sin Riesgo",IF(ADE469 &lt;=14,"Bajo",IF(ADE469&lt;=35,"Medio",IF(ADE469&lt;=80,"Alto","Inviable Sanitariamente"))))</f>
        <v>Inviable Sanitariamente</v>
      </c>
      <c r="ADH469" s="265" t="str">
        <f t="shared" ref="ADH469:ADH471" si="802">IF(ADF469&lt;5,"Sin Riesgo",IF(ADF469 &lt;=14,"Bajo",IF(ADF469&lt;=35,"Medio",IF(ADF469&lt;=80,"Alto","Inviable Sanitariamente"))))</f>
        <v>Inviable Sanitariamente</v>
      </c>
      <c r="ADI469" s="265" t="str">
        <f t="shared" ref="ADI469:ADI471" si="803">IF(ADG469&lt;5,"Sin Riesgo",IF(ADG469 &lt;=14,"Bajo",IF(ADG469&lt;=35,"Medio",IF(ADG469&lt;=80,"Alto","Inviable Sanitariamente"))))</f>
        <v>Inviable Sanitariamente</v>
      </c>
      <c r="ADJ469" s="265" t="str">
        <f t="shared" ref="ADJ469:ADJ471" si="804">IF(ADH469&lt;5,"Sin Riesgo",IF(ADH469 &lt;=14,"Bajo",IF(ADH469&lt;=35,"Medio",IF(ADH469&lt;=80,"Alto","Inviable Sanitariamente"))))</f>
        <v>Inviable Sanitariamente</v>
      </c>
      <c r="ADK469" s="265" t="str">
        <f t="shared" ref="ADK469:ADK471" si="805">IF(ADI469&lt;5,"Sin Riesgo",IF(ADI469 &lt;=14,"Bajo",IF(ADI469&lt;=35,"Medio",IF(ADI469&lt;=80,"Alto","Inviable Sanitariamente"))))</f>
        <v>Inviable Sanitariamente</v>
      </c>
      <c r="ADL469" s="265" t="str">
        <f t="shared" ref="ADL469:ADL471" si="806">IF(ADJ469&lt;5,"Sin Riesgo",IF(ADJ469 &lt;=14,"Bajo",IF(ADJ469&lt;=35,"Medio",IF(ADJ469&lt;=80,"Alto","Inviable Sanitariamente"))))</f>
        <v>Inviable Sanitariamente</v>
      </c>
      <c r="ADM469" s="265" t="str">
        <f t="shared" ref="ADM469:ADM471" si="807">IF(ADK469&lt;5,"Sin Riesgo",IF(ADK469 &lt;=14,"Bajo",IF(ADK469&lt;=35,"Medio",IF(ADK469&lt;=80,"Alto","Inviable Sanitariamente"))))</f>
        <v>Inviable Sanitariamente</v>
      </c>
      <c r="ADN469" s="265" t="str">
        <f t="shared" ref="ADN469:ADN471" si="808">IF(ADL469&lt;5,"Sin Riesgo",IF(ADL469 &lt;=14,"Bajo",IF(ADL469&lt;=35,"Medio",IF(ADL469&lt;=80,"Alto","Inviable Sanitariamente"))))</f>
        <v>Inviable Sanitariamente</v>
      </c>
      <c r="ADO469" s="265" t="str">
        <f t="shared" ref="ADO469:ADO471" si="809">IF(ADM469&lt;5,"Sin Riesgo",IF(ADM469 &lt;=14,"Bajo",IF(ADM469&lt;=35,"Medio",IF(ADM469&lt;=80,"Alto","Inviable Sanitariamente"))))</f>
        <v>Inviable Sanitariamente</v>
      </c>
      <c r="ADP469" s="265" t="str">
        <f t="shared" ref="ADP469:ADP471" si="810">IF(ADN469&lt;5,"Sin Riesgo",IF(ADN469 &lt;=14,"Bajo",IF(ADN469&lt;=35,"Medio",IF(ADN469&lt;=80,"Alto","Inviable Sanitariamente"))))</f>
        <v>Inviable Sanitariamente</v>
      </c>
      <c r="ADQ469" s="265" t="str">
        <f t="shared" ref="ADQ469:ADQ471" si="811">IF(ADO469&lt;5,"Sin Riesgo",IF(ADO469 &lt;=14,"Bajo",IF(ADO469&lt;=35,"Medio",IF(ADO469&lt;=80,"Alto","Inviable Sanitariamente"))))</f>
        <v>Inviable Sanitariamente</v>
      </c>
      <c r="ADR469" s="265" t="str">
        <f t="shared" ref="ADR469:ADR471" si="812">IF(ADP469&lt;5,"Sin Riesgo",IF(ADP469 &lt;=14,"Bajo",IF(ADP469&lt;=35,"Medio",IF(ADP469&lt;=80,"Alto","Inviable Sanitariamente"))))</f>
        <v>Inviable Sanitariamente</v>
      </c>
      <c r="ADS469" s="265" t="str">
        <f t="shared" ref="ADS469:ADS471" si="813">IF(ADQ469&lt;5,"Sin Riesgo",IF(ADQ469 &lt;=14,"Bajo",IF(ADQ469&lt;=35,"Medio",IF(ADQ469&lt;=80,"Alto","Inviable Sanitariamente"))))</f>
        <v>Inviable Sanitariamente</v>
      </c>
      <c r="ADT469" s="265" t="str">
        <f t="shared" ref="ADT469:ADT471" si="814">IF(ADR469&lt;5,"Sin Riesgo",IF(ADR469 &lt;=14,"Bajo",IF(ADR469&lt;=35,"Medio",IF(ADR469&lt;=80,"Alto","Inviable Sanitariamente"))))</f>
        <v>Inviable Sanitariamente</v>
      </c>
      <c r="ADU469" s="265" t="str">
        <f t="shared" ref="ADU469:ADU471" si="815">IF(ADS469&lt;5,"Sin Riesgo",IF(ADS469 &lt;=14,"Bajo",IF(ADS469&lt;=35,"Medio",IF(ADS469&lt;=80,"Alto","Inviable Sanitariamente"))))</f>
        <v>Inviable Sanitariamente</v>
      </c>
      <c r="ADV469" s="265" t="str">
        <f t="shared" ref="ADV469:ADV471" si="816">IF(ADT469&lt;5,"Sin Riesgo",IF(ADT469 &lt;=14,"Bajo",IF(ADT469&lt;=35,"Medio",IF(ADT469&lt;=80,"Alto","Inviable Sanitariamente"))))</f>
        <v>Inviable Sanitariamente</v>
      </c>
      <c r="ADW469" s="265" t="str">
        <f t="shared" ref="ADW469:ADW471" si="817">IF(ADU469&lt;5,"Sin Riesgo",IF(ADU469 &lt;=14,"Bajo",IF(ADU469&lt;=35,"Medio",IF(ADU469&lt;=80,"Alto","Inviable Sanitariamente"))))</f>
        <v>Inviable Sanitariamente</v>
      </c>
      <c r="ADX469" s="265" t="str">
        <f t="shared" ref="ADX469:ADX471" si="818">IF(ADV469&lt;5,"Sin Riesgo",IF(ADV469 &lt;=14,"Bajo",IF(ADV469&lt;=35,"Medio",IF(ADV469&lt;=80,"Alto","Inviable Sanitariamente"))))</f>
        <v>Inviable Sanitariamente</v>
      </c>
      <c r="ADY469" s="265" t="str">
        <f t="shared" ref="ADY469:ADY471" si="819">IF(ADW469&lt;5,"Sin Riesgo",IF(ADW469 &lt;=14,"Bajo",IF(ADW469&lt;=35,"Medio",IF(ADW469&lt;=80,"Alto","Inviable Sanitariamente"))))</f>
        <v>Inviable Sanitariamente</v>
      </c>
      <c r="ADZ469" s="265" t="str">
        <f t="shared" ref="ADZ469:ADZ471" si="820">IF(ADX469&lt;5,"Sin Riesgo",IF(ADX469 &lt;=14,"Bajo",IF(ADX469&lt;=35,"Medio",IF(ADX469&lt;=80,"Alto","Inviable Sanitariamente"))))</f>
        <v>Inviable Sanitariamente</v>
      </c>
      <c r="AEA469" s="265" t="str">
        <f t="shared" ref="AEA469:AEA471" si="821">IF(ADY469&lt;5,"Sin Riesgo",IF(ADY469 &lt;=14,"Bajo",IF(ADY469&lt;=35,"Medio",IF(ADY469&lt;=80,"Alto","Inviable Sanitariamente"))))</f>
        <v>Inviable Sanitariamente</v>
      </c>
      <c r="AEB469" s="265" t="str">
        <f t="shared" ref="AEB469:AEB471" si="822">IF(ADZ469&lt;5,"Sin Riesgo",IF(ADZ469 &lt;=14,"Bajo",IF(ADZ469&lt;=35,"Medio",IF(ADZ469&lt;=80,"Alto","Inviable Sanitariamente"))))</f>
        <v>Inviable Sanitariamente</v>
      </c>
      <c r="AEC469" s="265" t="str">
        <f t="shared" ref="AEC469:AEC471" si="823">IF(AEA469&lt;5,"Sin Riesgo",IF(AEA469 &lt;=14,"Bajo",IF(AEA469&lt;=35,"Medio",IF(AEA469&lt;=80,"Alto","Inviable Sanitariamente"))))</f>
        <v>Inviable Sanitariamente</v>
      </c>
      <c r="AED469" s="265" t="str">
        <f t="shared" ref="AED469:AED471" si="824">IF(AEB469&lt;5,"Sin Riesgo",IF(AEB469 &lt;=14,"Bajo",IF(AEB469&lt;=35,"Medio",IF(AEB469&lt;=80,"Alto","Inviable Sanitariamente"))))</f>
        <v>Inviable Sanitariamente</v>
      </c>
      <c r="AEE469" s="265" t="str">
        <f t="shared" ref="AEE469:AEE471" si="825">IF(AEC469&lt;5,"Sin Riesgo",IF(AEC469 &lt;=14,"Bajo",IF(AEC469&lt;=35,"Medio",IF(AEC469&lt;=80,"Alto","Inviable Sanitariamente"))))</f>
        <v>Inviable Sanitariamente</v>
      </c>
      <c r="AEF469" s="265" t="str">
        <f t="shared" ref="AEF469:AEF471" si="826">IF(AED469&lt;5,"Sin Riesgo",IF(AED469 &lt;=14,"Bajo",IF(AED469&lt;=35,"Medio",IF(AED469&lt;=80,"Alto","Inviable Sanitariamente"))))</f>
        <v>Inviable Sanitariamente</v>
      </c>
      <c r="AEG469" s="265" t="str">
        <f t="shared" ref="AEG469:AEG471" si="827">IF(AEE469&lt;5,"Sin Riesgo",IF(AEE469 &lt;=14,"Bajo",IF(AEE469&lt;=35,"Medio",IF(AEE469&lt;=80,"Alto","Inviable Sanitariamente"))))</f>
        <v>Inviable Sanitariamente</v>
      </c>
      <c r="AEH469" s="265" t="str">
        <f t="shared" ref="AEH469:AEH471" si="828">IF(AEF469&lt;5,"Sin Riesgo",IF(AEF469 &lt;=14,"Bajo",IF(AEF469&lt;=35,"Medio",IF(AEF469&lt;=80,"Alto","Inviable Sanitariamente"))))</f>
        <v>Inviable Sanitariamente</v>
      </c>
      <c r="AEI469" s="265" t="str">
        <f t="shared" ref="AEI469:AEI471" si="829">IF(AEG469&lt;5,"Sin Riesgo",IF(AEG469 &lt;=14,"Bajo",IF(AEG469&lt;=35,"Medio",IF(AEG469&lt;=80,"Alto","Inviable Sanitariamente"))))</f>
        <v>Inviable Sanitariamente</v>
      </c>
      <c r="AEJ469" s="265" t="str">
        <f t="shared" ref="AEJ469:AEJ471" si="830">IF(AEH469&lt;5,"Sin Riesgo",IF(AEH469 &lt;=14,"Bajo",IF(AEH469&lt;=35,"Medio",IF(AEH469&lt;=80,"Alto","Inviable Sanitariamente"))))</f>
        <v>Inviable Sanitariamente</v>
      </c>
      <c r="AEK469" s="265" t="str">
        <f t="shared" ref="AEK469:AEK471" si="831">IF(AEI469&lt;5,"Sin Riesgo",IF(AEI469 &lt;=14,"Bajo",IF(AEI469&lt;=35,"Medio",IF(AEI469&lt;=80,"Alto","Inviable Sanitariamente"))))</f>
        <v>Inviable Sanitariamente</v>
      </c>
      <c r="AEL469" s="265" t="str">
        <f t="shared" ref="AEL469:AEL471" si="832">IF(AEJ469&lt;5,"Sin Riesgo",IF(AEJ469 &lt;=14,"Bajo",IF(AEJ469&lt;=35,"Medio",IF(AEJ469&lt;=80,"Alto","Inviable Sanitariamente"))))</f>
        <v>Inviable Sanitariamente</v>
      </c>
      <c r="AEM469" s="265" t="str">
        <f t="shared" ref="AEM469:AEM471" si="833">IF(AEK469&lt;5,"Sin Riesgo",IF(AEK469 &lt;=14,"Bajo",IF(AEK469&lt;=35,"Medio",IF(AEK469&lt;=80,"Alto","Inviable Sanitariamente"))))</f>
        <v>Inviable Sanitariamente</v>
      </c>
      <c r="AEN469" s="265" t="str">
        <f t="shared" ref="AEN469:AEN471" si="834">IF(AEL469&lt;5,"Sin Riesgo",IF(AEL469 &lt;=14,"Bajo",IF(AEL469&lt;=35,"Medio",IF(AEL469&lt;=80,"Alto","Inviable Sanitariamente"))))</f>
        <v>Inviable Sanitariamente</v>
      </c>
      <c r="AEO469" s="265" t="str">
        <f t="shared" ref="AEO469:AEO471" si="835">IF(AEM469&lt;5,"Sin Riesgo",IF(AEM469 &lt;=14,"Bajo",IF(AEM469&lt;=35,"Medio",IF(AEM469&lt;=80,"Alto","Inviable Sanitariamente"))))</f>
        <v>Inviable Sanitariamente</v>
      </c>
      <c r="AEP469" s="265" t="str">
        <f t="shared" ref="AEP469:AEP471" si="836">IF(AEN469&lt;5,"Sin Riesgo",IF(AEN469 &lt;=14,"Bajo",IF(AEN469&lt;=35,"Medio",IF(AEN469&lt;=80,"Alto","Inviable Sanitariamente"))))</f>
        <v>Inviable Sanitariamente</v>
      </c>
      <c r="AEQ469" s="265" t="str">
        <f t="shared" ref="AEQ469:AEQ471" si="837">IF(AEO469&lt;5,"Sin Riesgo",IF(AEO469 &lt;=14,"Bajo",IF(AEO469&lt;=35,"Medio",IF(AEO469&lt;=80,"Alto","Inviable Sanitariamente"))))</f>
        <v>Inviable Sanitariamente</v>
      </c>
      <c r="AER469" s="265" t="str">
        <f t="shared" ref="AER469:AER471" si="838">IF(AEP469&lt;5,"Sin Riesgo",IF(AEP469 &lt;=14,"Bajo",IF(AEP469&lt;=35,"Medio",IF(AEP469&lt;=80,"Alto","Inviable Sanitariamente"))))</f>
        <v>Inviable Sanitariamente</v>
      </c>
      <c r="AES469" s="265" t="str">
        <f t="shared" ref="AES469:AES471" si="839">IF(AEQ469&lt;5,"Sin Riesgo",IF(AEQ469 &lt;=14,"Bajo",IF(AEQ469&lt;=35,"Medio",IF(AEQ469&lt;=80,"Alto","Inviable Sanitariamente"))))</f>
        <v>Inviable Sanitariamente</v>
      </c>
      <c r="AET469" s="265" t="str">
        <f t="shared" ref="AET469:AET471" si="840">IF(AER469&lt;5,"Sin Riesgo",IF(AER469 &lt;=14,"Bajo",IF(AER469&lt;=35,"Medio",IF(AER469&lt;=80,"Alto","Inviable Sanitariamente"))))</f>
        <v>Inviable Sanitariamente</v>
      </c>
      <c r="AEU469" s="265" t="str">
        <f t="shared" ref="AEU469:AEU471" si="841">IF(AES469&lt;5,"Sin Riesgo",IF(AES469 &lt;=14,"Bajo",IF(AES469&lt;=35,"Medio",IF(AES469&lt;=80,"Alto","Inviable Sanitariamente"))))</f>
        <v>Inviable Sanitariamente</v>
      </c>
      <c r="AEV469" s="265" t="str">
        <f t="shared" ref="AEV469:AEV471" si="842">IF(AET469&lt;5,"Sin Riesgo",IF(AET469 &lt;=14,"Bajo",IF(AET469&lt;=35,"Medio",IF(AET469&lt;=80,"Alto","Inviable Sanitariamente"))))</f>
        <v>Inviable Sanitariamente</v>
      </c>
      <c r="AEW469" s="265" t="str">
        <f t="shared" ref="AEW469:AEW471" si="843">IF(AEU469&lt;5,"Sin Riesgo",IF(AEU469 &lt;=14,"Bajo",IF(AEU469&lt;=35,"Medio",IF(AEU469&lt;=80,"Alto","Inviable Sanitariamente"))))</f>
        <v>Inviable Sanitariamente</v>
      </c>
      <c r="AEX469" s="265" t="str">
        <f t="shared" ref="AEX469:AEX471" si="844">IF(AEV469&lt;5,"Sin Riesgo",IF(AEV469 &lt;=14,"Bajo",IF(AEV469&lt;=35,"Medio",IF(AEV469&lt;=80,"Alto","Inviable Sanitariamente"))))</f>
        <v>Inviable Sanitariamente</v>
      </c>
      <c r="AEY469" s="265" t="str">
        <f t="shared" ref="AEY469:AEY471" si="845">IF(AEW469&lt;5,"Sin Riesgo",IF(AEW469 &lt;=14,"Bajo",IF(AEW469&lt;=35,"Medio",IF(AEW469&lt;=80,"Alto","Inviable Sanitariamente"))))</f>
        <v>Inviable Sanitariamente</v>
      </c>
      <c r="AEZ469" s="265" t="str">
        <f t="shared" ref="AEZ469:AEZ471" si="846">IF(AEX469&lt;5,"Sin Riesgo",IF(AEX469 &lt;=14,"Bajo",IF(AEX469&lt;=35,"Medio",IF(AEX469&lt;=80,"Alto","Inviable Sanitariamente"))))</f>
        <v>Inviable Sanitariamente</v>
      </c>
      <c r="AFA469" s="265" t="str">
        <f t="shared" ref="AFA469:AFA471" si="847">IF(AEY469&lt;5,"Sin Riesgo",IF(AEY469 &lt;=14,"Bajo",IF(AEY469&lt;=35,"Medio",IF(AEY469&lt;=80,"Alto","Inviable Sanitariamente"))))</f>
        <v>Inviable Sanitariamente</v>
      </c>
      <c r="AFB469" s="265" t="str">
        <f t="shared" ref="AFB469:AFB471" si="848">IF(AEZ469&lt;5,"Sin Riesgo",IF(AEZ469 &lt;=14,"Bajo",IF(AEZ469&lt;=35,"Medio",IF(AEZ469&lt;=80,"Alto","Inviable Sanitariamente"))))</f>
        <v>Inviable Sanitariamente</v>
      </c>
      <c r="AFC469" s="265" t="str">
        <f t="shared" ref="AFC469:AFC471" si="849">IF(AFA469&lt;5,"Sin Riesgo",IF(AFA469 &lt;=14,"Bajo",IF(AFA469&lt;=35,"Medio",IF(AFA469&lt;=80,"Alto","Inviable Sanitariamente"))))</f>
        <v>Inviable Sanitariamente</v>
      </c>
      <c r="AFD469" s="265" t="str">
        <f t="shared" ref="AFD469:AFD471" si="850">IF(AFB469&lt;5,"Sin Riesgo",IF(AFB469 &lt;=14,"Bajo",IF(AFB469&lt;=35,"Medio",IF(AFB469&lt;=80,"Alto","Inviable Sanitariamente"))))</f>
        <v>Inviable Sanitariamente</v>
      </c>
      <c r="AFE469" s="265" t="str">
        <f t="shared" ref="AFE469:AFE471" si="851">IF(AFC469&lt;5,"Sin Riesgo",IF(AFC469 &lt;=14,"Bajo",IF(AFC469&lt;=35,"Medio",IF(AFC469&lt;=80,"Alto","Inviable Sanitariamente"))))</f>
        <v>Inviable Sanitariamente</v>
      </c>
      <c r="AFF469" s="265" t="str">
        <f t="shared" ref="AFF469:AFF471" si="852">IF(AFD469&lt;5,"Sin Riesgo",IF(AFD469 &lt;=14,"Bajo",IF(AFD469&lt;=35,"Medio",IF(AFD469&lt;=80,"Alto","Inviable Sanitariamente"))))</f>
        <v>Inviable Sanitariamente</v>
      </c>
      <c r="AFG469" s="265" t="str">
        <f t="shared" ref="AFG469:AFG471" si="853">IF(AFE469&lt;5,"Sin Riesgo",IF(AFE469 &lt;=14,"Bajo",IF(AFE469&lt;=35,"Medio",IF(AFE469&lt;=80,"Alto","Inviable Sanitariamente"))))</f>
        <v>Inviable Sanitariamente</v>
      </c>
      <c r="AFH469" s="265" t="str">
        <f t="shared" ref="AFH469:AFH471" si="854">IF(AFF469&lt;5,"Sin Riesgo",IF(AFF469 &lt;=14,"Bajo",IF(AFF469&lt;=35,"Medio",IF(AFF469&lt;=80,"Alto","Inviable Sanitariamente"))))</f>
        <v>Inviable Sanitariamente</v>
      </c>
      <c r="AFI469" s="265" t="str">
        <f t="shared" ref="AFI469:AFI471" si="855">IF(AFG469&lt;5,"Sin Riesgo",IF(AFG469 &lt;=14,"Bajo",IF(AFG469&lt;=35,"Medio",IF(AFG469&lt;=80,"Alto","Inviable Sanitariamente"))))</f>
        <v>Inviable Sanitariamente</v>
      </c>
      <c r="AFJ469" s="265" t="str">
        <f t="shared" ref="AFJ469:AFJ471" si="856">IF(AFH469&lt;5,"Sin Riesgo",IF(AFH469 &lt;=14,"Bajo",IF(AFH469&lt;=35,"Medio",IF(AFH469&lt;=80,"Alto","Inviable Sanitariamente"))))</f>
        <v>Inviable Sanitariamente</v>
      </c>
      <c r="AFK469" s="265" t="str">
        <f t="shared" ref="AFK469:AFK471" si="857">IF(AFI469&lt;5,"Sin Riesgo",IF(AFI469 &lt;=14,"Bajo",IF(AFI469&lt;=35,"Medio",IF(AFI469&lt;=80,"Alto","Inviable Sanitariamente"))))</f>
        <v>Inviable Sanitariamente</v>
      </c>
      <c r="AFL469" s="265" t="str">
        <f t="shared" ref="AFL469:AFL471" si="858">IF(AFJ469&lt;5,"Sin Riesgo",IF(AFJ469 &lt;=14,"Bajo",IF(AFJ469&lt;=35,"Medio",IF(AFJ469&lt;=80,"Alto","Inviable Sanitariamente"))))</f>
        <v>Inviable Sanitariamente</v>
      </c>
      <c r="AFM469" s="265" t="str">
        <f t="shared" ref="AFM469:AFM471" si="859">IF(AFK469&lt;5,"Sin Riesgo",IF(AFK469 &lt;=14,"Bajo",IF(AFK469&lt;=35,"Medio",IF(AFK469&lt;=80,"Alto","Inviable Sanitariamente"))))</f>
        <v>Inviable Sanitariamente</v>
      </c>
      <c r="AFN469" s="265" t="str">
        <f t="shared" ref="AFN469:AFN471" si="860">IF(AFL469&lt;5,"Sin Riesgo",IF(AFL469 &lt;=14,"Bajo",IF(AFL469&lt;=35,"Medio",IF(AFL469&lt;=80,"Alto","Inviable Sanitariamente"))))</f>
        <v>Inviable Sanitariamente</v>
      </c>
      <c r="AFO469" s="265" t="str">
        <f t="shared" ref="AFO469:AFO471" si="861">IF(AFM469&lt;5,"Sin Riesgo",IF(AFM469 &lt;=14,"Bajo",IF(AFM469&lt;=35,"Medio",IF(AFM469&lt;=80,"Alto","Inviable Sanitariamente"))))</f>
        <v>Inviable Sanitariamente</v>
      </c>
      <c r="AFP469" s="265" t="str">
        <f t="shared" ref="AFP469:AFP471" si="862">IF(AFN469&lt;5,"Sin Riesgo",IF(AFN469 &lt;=14,"Bajo",IF(AFN469&lt;=35,"Medio",IF(AFN469&lt;=80,"Alto","Inviable Sanitariamente"))))</f>
        <v>Inviable Sanitariamente</v>
      </c>
      <c r="AFQ469" s="265" t="str">
        <f t="shared" ref="AFQ469:AFQ471" si="863">IF(AFO469&lt;5,"Sin Riesgo",IF(AFO469 &lt;=14,"Bajo",IF(AFO469&lt;=35,"Medio",IF(AFO469&lt;=80,"Alto","Inviable Sanitariamente"))))</f>
        <v>Inviable Sanitariamente</v>
      </c>
      <c r="AFR469" s="265" t="str">
        <f t="shared" ref="AFR469:AFR471" si="864">IF(AFP469&lt;5,"Sin Riesgo",IF(AFP469 &lt;=14,"Bajo",IF(AFP469&lt;=35,"Medio",IF(AFP469&lt;=80,"Alto","Inviable Sanitariamente"))))</f>
        <v>Inviable Sanitariamente</v>
      </c>
      <c r="AFS469" s="265" t="str">
        <f t="shared" ref="AFS469:AFS471" si="865">IF(AFQ469&lt;5,"Sin Riesgo",IF(AFQ469 &lt;=14,"Bajo",IF(AFQ469&lt;=35,"Medio",IF(AFQ469&lt;=80,"Alto","Inviable Sanitariamente"))))</f>
        <v>Inviable Sanitariamente</v>
      </c>
      <c r="AFT469" s="265" t="str">
        <f t="shared" ref="AFT469:AFT471" si="866">IF(AFR469&lt;5,"Sin Riesgo",IF(AFR469 &lt;=14,"Bajo",IF(AFR469&lt;=35,"Medio",IF(AFR469&lt;=80,"Alto","Inviable Sanitariamente"))))</f>
        <v>Inviable Sanitariamente</v>
      </c>
      <c r="AFU469" s="265" t="str">
        <f t="shared" ref="AFU469:AFU471" si="867">IF(AFS469&lt;5,"Sin Riesgo",IF(AFS469 &lt;=14,"Bajo",IF(AFS469&lt;=35,"Medio",IF(AFS469&lt;=80,"Alto","Inviable Sanitariamente"))))</f>
        <v>Inviable Sanitariamente</v>
      </c>
      <c r="AFV469" s="265" t="str">
        <f t="shared" ref="AFV469:AFV471" si="868">IF(AFT469&lt;5,"Sin Riesgo",IF(AFT469 &lt;=14,"Bajo",IF(AFT469&lt;=35,"Medio",IF(AFT469&lt;=80,"Alto","Inviable Sanitariamente"))))</f>
        <v>Inviable Sanitariamente</v>
      </c>
      <c r="AFW469" s="265" t="str">
        <f t="shared" ref="AFW469:AFW471" si="869">IF(AFU469&lt;5,"Sin Riesgo",IF(AFU469 &lt;=14,"Bajo",IF(AFU469&lt;=35,"Medio",IF(AFU469&lt;=80,"Alto","Inviable Sanitariamente"))))</f>
        <v>Inviable Sanitariamente</v>
      </c>
      <c r="AFX469" s="265" t="str">
        <f t="shared" ref="AFX469:AFX471" si="870">IF(AFV469&lt;5,"Sin Riesgo",IF(AFV469 &lt;=14,"Bajo",IF(AFV469&lt;=35,"Medio",IF(AFV469&lt;=80,"Alto","Inviable Sanitariamente"))))</f>
        <v>Inviable Sanitariamente</v>
      </c>
      <c r="AFY469" s="265" t="str">
        <f t="shared" ref="AFY469:AFY471" si="871">IF(AFW469&lt;5,"Sin Riesgo",IF(AFW469 &lt;=14,"Bajo",IF(AFW469&lt;=35,"Medio",IF(AFW469&lt;=80,"Alto","Inviable Sanitariamente"))))</f>
        <v>Inviable Sanitariamente</v>
      </c>
      <c r="AFZ469" s="265" t="str">
        <f t="shared" ref="AFZ469:AFZ471" si="872">IF(AFX469&lt;5,"Sin Riesgo",IF(AFX469 &lt;=14,"Bajo",IF(AFX469&lt;=35,"Medio",IF(AFX469&lt;=80,"Alto","Inviable Sanitariamente"))))</f>
        <v>Inviable Sanitariamente</v>
      </c>
      <c r="AGA469" s="265" t="str">
        <f t="shared" ref="AGA469:AGA471" si="873">IF(AFY469&lt;5,"Sin Riesgo",IF(AFY469 &lt;=14,"Bajo",IF(AFY469&lt;=35,"Medio",IF(AFY469&lt;=80,"Alto","Inviable Sanitariamente"))))</f>
        <v>Inviable Sanitariamente</v>
      </c>
      <c r="AGB469" s="265" t="str">
        <f t="shared" ref="AGB469:AGB471" si="874">IF(AFZ469&lt;5,"Sin Riesgo",IF(AFZ469 &lt;=14,"Bajo",IF(AFZ469&lt;=35,"Medio",IF(AFZ469&lt;=80,"Alto","Inviable Sanitariamente"))))</f>
        <v>Inviable Sanitariamente</v>
      </c>
      <c r="AGC469" s="265" t="str">
        <f t="shared" ref="AGC469:AGC471" si="875">IF(AGA469&lt;5,"Sin Riesgo",IF(AGA469 &lt;=14,"Bajo",IF(AGA469&lt;=35,"Medio",IF(AGA469&lt;=80,"Alto","Inviable Sanitariamente"))))</f>
        <v>Inviable Sanitariamente</v>
      </c>
      <c r="AGD469" s="265" t="str">
        <f t="shared" ref="AGD469:AGD471" si="876">IF(AGB469&lt;5,"Sin Riesgo",IF(AGB469 &lt;=14,"Bajo",IF(AGB469&lt;=35,"Medio",IF(AGB469&lt;=80,"Alto","Inviable Sanitariamente"))))</f>
        <v>Inviable Sanitariamente</v>
      </c>
      <c r="AGE469" s="265" t="str">
        <f t="shared" ref="AGE469:AGE471" si="877">IF(AGC469&lt;5,"Sin Riesgo",IF(AGC469 &lt;=14,"Bajo",IF(AGC469&lt;=35,"Medio",IF(AGC469&lt;=80,"Alto","Inviable Sanitariamente"))))</f>
        <v>Inviable Sanitariamente</v>
      </c>
      <c r="AGF469" s="265" t="str">
        <f t="shared" ref="AGF469:AGF471" si="878">IF(AGD469&lt;5,"Sin Riesgo",IF(AGD469 &lt;=14,"Bajo",IF(AGD469&lt;=35,"Medio",IF(AGD469&lt;=80,"Alto","Inviable Sanitariamente"))))</f>
        <v>Inviable Sanitariamente</v>
      </c>
      <c r="AGG469" s="265" t="str">
        <f t="shared" ref="AGG469:AGG471" si="879">IF(AGE469&lt;5,"Sin Riesgo",IF(AGE469 &lt;=14,"Bajo",IF(AGE469&lt;=35,"Medio",IF(AGE469&lt;=80,"Alto","Inviable Sanitariamente"))))</f>
        <v>Inviable Sanitariamente</v>
      </c>
      <c r="AGH469" s="265" t="str">
        <f t="shared" ref="AGH469:AGH471" si="880">IF(AGF469&lt;5,"Sin Riesgo",IF(AGF469 &lt;=14,"Bajo",IF(AGF469&lt;=35,"Medio",IF(AGF469&lt;=80,"Alto","Inviable Sanitariamente"))))</f>
        <v>Inviable Sanitariamente</v>
      </c>
      <c r="AGI469" s="265" t="str">
        <f t="shared" ref="AGI469:AGI471" si="881">IF(AGG469&lt;5,"Sin Riesgo",IF(AGG469 &lt;=14,"Bajo",IF(AGG469&lt;=35,"Medio",IF(AGG469&lt;=80,"Alto","Inviable Sanitariamente"))))</f>
        <v>Inviable Sanitariamente</v>
      </c>
      <c r="AGJ469" s="265" t="str">
        <f t="shared" ref="AGJ469:AGJ471" si="882">IF(AGH469&lt;5,"Sin Riesgo",IF(AGH469 &lt;=14,"Bajo",IF(AGH469&lt;=35,"Medio",IF(AGH469&lt;=80,"Alto","Inviable Sanitariamente"))))</f>
        <v>Inviable Sanitariamente</v>
      </c>
      <c r="AGK469" s="265" t="str">
        <f t="shared" ref="AGK469:AGK471" si="883">IF(AGI469&lt;5,"Sin Riesgo",IF(AGI469 &lt;=14,"Bajo",IF(AGI469&lt;=35,"Medio",IF(AGI469&lt;=80,"Alto","Inviable Sanitariamente"))))</f>
        <v>Inviable Sanitariamente</v>
      </c>
      <c r="AGL469" s="265" t="str">
        <f t="shared" ref="AGL469:AGL471" si="884">IF(AGJ469&lt;5,"Sin Riesgo",IF(AGJ469 &lt;=14,"Bajo",IF(AGJ469&lt;=35,"Medio",IF(AGJ469&lt;=80,"Alto","Inviable Sanitariamente"))))</f>
        <v>Inviable Sanitariamente</v>
      </c>
      <c r="AGM469" s="265" t="str">
        <f t="shared" ref="AGM469:AGM471" si="885">IF(AGK469&lt;5,"Sin Riesgo",IF(AGK469 &lt;=14,"Bajo",IF(AGK469&lt;=35,"Medio",IF(AGK469&lt;=80,"Alto","Inviable Sanitariamente"))))</f>
        <v>Inviable Sanitariamente</v>
      </c>
      <c r="AGN469" s="265" t="str">
        <f t="shared" ref="AGN469:AGN471" si="886">IF(AGL469&lt;5,"Sin Riesgo",IF(AGL469 &lt;=14,"Bajo",IF(AGL469&lt;=35,"Medio",IF(AGL469&lt;=80,"Alto","Inviable Sanitariamente"))))</f>
        <v>Inviable Sanitariamente</v>
      </c>
      <c r="AGO469" s="265" t="str">
        <f t="shared" ref="AGO469:AGO471" si="887">IF(AGM469&lt;5,"Sin Riesgo",IF(AGM469 &lt;=14,"Bajo",IF(AGM469&lt;=35,"Medio",IF(AGM469&lt;=80,"Alto","Inviable Sanitariamente"))))</f>
        <v>Inviable Sanitariamente</v>
      </c>
      <c r="AGP469" s="265" t="str">
        <f t="shared" ref="AGP469:AGP471" si="888">IF(AGN469&lt;5,"Sin Riesgo",IF(AGN469 &lt;=14,"Bajo",IF(AGN469&lt;=35,"Medio",IF(AGN469&lt;=80,"Alto","Inviable Sanitariamente"))))</f>
        <v>Inviable Sanitariamente</v>
      </c>
      <c r="AGQ469" s="265" t="str">
        <f t="shared" ref="AGQ469:AGQ471" si="889">IF(AGO469&lt;5,"Sin Riesgo",IF(AGO469 &lt;=14,"Bajo",IF(AGO469&lt;=35,"Medio",IF(AGO469&lt;=80,"Alto","Inviable Sanitariamente"))))</f>
        <v>Inviable Sanitariamente</v>
      </c>
      <c r="AGR469" s="265" t="str">
        <f t="shared" ref="AGR469:AGR471" si="890">IF(AGP469&lt;5,"Sin Riesgo",IF(AGP469 &lt;=14,"Bajo",IF(AGP469&lt;=35,"Medio",IF(AGP469&lt;=80,"Alto","Inviable Sanitariamente"))))</f>
        <v>Inviable Sanitariamente</v>
      </c>
      <c r="AGS469" s="265" t="str">
        <f t="shared" ref="AGS469:AGS471" si="891">IF(AGQ469&lt;5,"Sin Riesgo",IF(AGQ469 &lt;=14,"Bajo",IF(AGQ469&lt;=35,"Medio",IF(AGQ469&lt;=80,"Alto","Inviable Sanitariamente"))))</f>
        <v>Inviable Sanitariamente</v>
      </c>
      <c r="AGT469" s="265" t="str">
        <f t="shared" ref="AGT469:AGT471" si="892">IF(AGR469&lt;5,"Sin Riesgo",IF(AGR469 &lt;=14,"Bajo",IF(AGR469&lt;=35,"Medio",IF(AGR469&lt;=80,"Alto","Inviable Sanitariamente"))))</f>
        <v>Inviable Sanitariamente</v>
      </c>
      <c r="AGU469" s="265" t="str">
        <f t="shared" ref="AGU469:AGU471" si="893">IF(AGS469&lt;5,"Sin Riesgo",IF(AGS469 &lt;=14,"Bajo",IF(AGS469&lt;=35,"Medio",IF(AGS469&lt;=80,"Alto","Inviable Sanitariamente"))))</f>
        <v>Inviable Sanitariamente</v>
      </c>
      <c r="AGV469" s="265" t="str">
        <f t="shared" ref="AGV469:AGV471" si="894">IF(AGT469&lt;5,"Sin Riesgo",IF(AGT469 &lt;=14,"Bajo",IF(AGT469&lt;=35,"Medio",IF(AGT469&lt;=80,"Alto","Inviable Sanitariamente"))))</f>
        <v>Inviable Sanitariamente</v>
      </c>
      <c r="AGW469" s="265" t="str">
        <f t="shared" ref="AGW469:AGW471" si="895">IF(AGU469&lt;5,"Sin Riesgo",IF(AGU469 &lt;=14,"Bajo",IF(AGU469&lt;=35,"Medio",IF(AGU469&lt;=80,"Alto","Inviable Sanitariamente"))))</f>
        <v>Inviable Sanitariamente</v>
      </c>
      <c r="AGX469" s="265" t="str">
        <f t="shared" ref="AGX469:AGX471" si="896">IF(AGV469&lt;5,"Sin Riesgo",IF(AGV469 &lt;=14,"Bajo",IF(AGV469&lt;=35,"Medio",IF(AGV469&lt;=80,"Alto","Inviable Sanitariamente"))))</f>
        <v>Inviable Sanitariamente</v>
      </c>
      <c r="AGY469" s="265" t="str">
        <f t="shared" ref="AGY469:AGY471" si="897">IF(AGW469&lt;5,"Sin Riesgo",IF(AGW469 &lt;=14,"Bajo",IF(AGW469&lt;=35,"Medio",IF(AGW469&lt;=80,"Alto","Inviable Sanitariamente"))))</f>
        <v>Inviable Sanitariamente</v>
      </c>
      <c r="AGZ469" s="265" t="str">
        <f t="shared" ref="AGZ469:AGZ471" si="898">IF(AGX469&lt;5,"Sin Riesgo",IF(AGX469 &lt;=14,"Bajo",IF(AGX469&lt;=35,"Medio",IF(AGX469&lt;=80,"Alto","Inviable Sanitariamente"))))</f>
        <v>Inviable Sanitariamente</v>
      </c>
      <c r="AHA469" s="265" t="str">
        <f t="shared" ref="AHA469:AHA471" si="899">IF(AGY469&lt;5,"Sin Riesgo",IF(AGY469 &lt;=14,"Bajo",IF(AGY469&lt;=35,"Medio",IF(AGY469&lt;=80,"Alto","Inviable Sanitariamente"))))</f>
        <v>Inviable Sanitariamente</v>
      </c>
      <c r="AHB469" s="265" t="str">
        <f t="shared" ref="AHB469:AHB471" si="900">IF(AGZ469&lt;5,"Sin Riesgo",IF(AGZ469 &lt;=14,"Bajo",IF(AGZ469&lt;=35,"Medio",IF(AGZ469&lt;=80,"Alto","Inviable Sanitariamente"))))</f>
        <v>Inviable Sanitariamente</v>
      </c>
      <c r="AHC469" s="265" t="str">
        <f t="shared" ref="AHC469:AHC471" si="901">IF(AHA469&lt;5,"Sin Riesgo",IF(AHA469 &lt;=14,"Bajo",IF(AHA469&lt;=35,"Medio",IF(AHA469&lt;=80,"Alto","Inviable Sanitariamente"))))</f>
        <v>Inviable Sanitariamente</v>
      </c>
      <c r="AHD469" s="265" t="str">
        <f t="shared" ref="AHD469:AHD471" si="902">IF(AHB469&lt;5,"Sin Riesgo",IF(AHB469 &lt;=14,"Bajo",IF(AHB469&lt;=35,"Medio",IF(AHB469&lt;=80,"Alto","Inviable Sanitariamente"))))</f>
        <v>Inviable Sanitariamente</v>
      </c>
      <c r="AHE469" s="265" t="str">
        <f t="shared" ref="AHE469:AHE471" si="903">IF(AHC469&lt;5,"Sin Riesgo",IF(AHC469 &lt;=14,"Bajo",IF(AHC469&lt;=35,"Medio",IF(AHC469&lt;=80,"Alto","Inviable Sanitariamente"))))</f>
        <v>Inviable Sanitariamente</v>
      </c>
      <c r="AHF469" s="265" t="str">
        <f t="shared" ref="AHF469:AHF471" si="904">IF(AHD469&lt;5,"Sin Riesgo",IF(AHD469 &lt;=14,"Bajo",IF(AHD469&lt;=35,"Medio",IF(AHD469&lt;=80,"Alto","Inviable Sanitariamente"))))</f>
        <v>Inviable Sanitariamente</v>
      </c>
      <c r="AHG469" s="265" t="str">
        <f t="shared" ref="AHG469:AHG471" si="905">IF(AHE469&lt;5,"Sin Riesgo",IF(AHE469 &lt;=14,"Bajo",IF(AHE469&lt;=35,"Medio",IF(AHE469&lt;=80,"Alto","Inviable Sanitariamente"))))</f>
        <v>Inviable Sanitariamente</v>
      </c>
      <c r="AHH469" s="265" t="str">
        <f t="shared" ref="AHH469:AHH471" si="906">IF(AHF469&lt;5,"Sin Riesgo",IF(AHF469 &lt;=14,"Bajo",IF(AHF469&lt;=35,"Medio",IF(AHF469&lt;=80,"Alto","Inviable Sanitariamente"))))</f>
        <v>Inviable Sanitariamente</v>
      </c>
      <c r="AHI469" s="265" t="str">
        <f t="shared" ref="AHI469:AHI471" si="907">IF(AHG469&lt;5,"Sin Riesgo",IF(AHG469 &lt;=14,"Bajo",IF(AHG469&lt;=35,"Medio",IF(AHG469&lt;=80,"Alto","Inviable Sanitariamente"))))</f>
        <v>Inviable Sanitariamente</v>
      </c>
      <c r="AHJ469" s="265" t="str">
        <f t="shared" ref="AHJ469:AHJ471" si="908">IF(AHH469&lt;5,"Sin Riesgo",IF(AHH469 &lt;=14,"Bajo",IF(AHH469&lt;=35,"Medio",IF(AHH469&lt;=80,"Alto","Inviable Sanitariamente"))))</f>
        <v>Inviable Sanitariamente</v>
      </c>
      <c r="AHK469" s="265" t="str">
        <f t="shared" ref="AHK469:AHK471" si="909">IF(AHI469&lt;5,"Sin Riesgo",IF(AHI469 &lt;=14,"Bajo",IF(AHI469&lt;=35,"Medio",IF(AHI469&lt;=80,"Alto","Inviable Sanitariamente"))))</f>
        <v>Inviable Sanitariamente</v>
      </c>
      <c r="AHL469" s="265" t="str">
        <f t="shared" ref="AHL469:AHL471" si="910">IF(AHJ469&lt;5,"Sin Riesgo",IF(AHJ469 &lt;=14,"Bajo",IF(AHJ469&lt;=35,"Medio",IF(AHJ469&lt;=80,"Alto","Inviable Sanitariamente"))))</f>
        <v>Inviable Sanitariamente</v>
      </c>
      <c r="AHM469" s="265" t="str">
        <f t="shared" ref="AHM469:AHM471" si="911">IF(AHK469&lt;5,"Sin Riesgo",IF(AHK469 &lt;=14,"Bajo",IF(AHK469&lt;=35,"Medio",IF(AHK469&lt;=80,"Alto","Inviable Sanitariamente"))))</f>
        <v>Inviable Sanitariamente</v>
      </c>
      <c r="AHN469" s="265" t="str">
        <f t="shared" ref="AHN469:AHN471" si="912">IF(AHL469&lt;5,"Sin Riesgo",IF(AHL469 &lt;=14,"Bajo",IF(AHL469&lt;=35,"Medio",IF(AHL469&lt;=80,"Alto","Inviable Sanitariamente"))))</f>
        <v>Inviable Sanitariamente</v>
      </c>
      <c r="AHO469" s="265" t="str">
        <f t="shared" ref="AHO469:AHO471" si="913">IF(AHM469&lt;5,"Sin Riesgo",IF(AHM469 &lt;=14,"Bajo",IF(AHM469&lt;=35,"Medio",IF(AHM469&lt;=80,"Alto","Inviable Sanitariamente"))))</f>
        <v>Inviable Sanitariamente</v>
      </c>
      <c r="AHP469" s="265" t="str">
        <f t="shared" ref="AHP469:AHP471" si="914">IF(AHN469&lt;5,"Sin Riesgo",IF(AHN469 &lt;=14,"Bajo",IF(AHN469&lt;=35,"Medio",IF(AHN469&lt;=80,"Alto","Inviable Sanitariamente"))))</f>
        <v>Inviable Sanitariamente</v>
      </c>
      <c r="AHQ469" s="265" t="str">
        <f t="shared" ref="AHQ469:AHQ471" si="915">IF(AHO469&lt;5,"Sin Riesgo",IF(AHO469 &lt;=14,"Bajo",IF(AHO469&lt;=35,"Medio",IF(AHO469&lt;=80,"Alto","Inviable Sanitariamente"))))</f>
        <v>Inviable Sanitariamente</v>
      </c>
      <c r="AHR469" s="265" t="str">
        <f t="shared" ref="AHR469:AHR471" si="916">IF(AHP469&lt;5,"Sin Riesgo",IF(AHP469 &lt;=14,"Bajo",IF(AHP469&lt;=35,"Medio",IF(AHP469&lt;=80,"Alto","Inviable Sanitariamente"))))</f>
        <v>Inviable Sanitariamente</v>
      </c>
      <c r="AHS469" s="265" t="str">
        <f t="shared" ref="AHS469:AHS471" si="917">IF(AHQ469&lt;5,"Sin Riesgo",IF(AHQ469 &lt;=14,"Bajo",IF(AHQ469&lt;=35,"Medio",IF(AHQ469&lt;=80,"Alto","Inviable Sanitariamente"))))</f>
        <v>Inviable Sanitariamente</v>
      </c>
      <c r="AHT469" s="265" t="str">
        <f t="shared" ref="AHT469:AHT471" si="918">IF(AHR469&lt;5,"Sin Riesgo",IF(AHR469 &lt;=14,"Bajo",IF(AHR469&lt;=35,"Medio",IF(AHR469&lt;=80,"Alto","Inviable Sanitariamente"))))</f>
        <v>Inviable Sanitariamente</v>
      </c>
      <c r="AHU469" s="265" t="str">
        <f t="shared" ref="AHU469:AHU471" si="919">IF(AHS469&lt;5,"Sin Riesgo",IF(AHS469 &lt;=14,"Bajo",IF(AHS469&lt;=35,"Medio",IF(AHS469&lt;=80,"Alto","Inviable Sanitariamente"))))</f>
        <v>Inviable Sanitariamente</v>
      </c>
      <c r="AHV469" s="265" t="str">
        <f t="shared" ref="AHV469:AHV471" si="920">IF(AHT469&lt;5,"Sin Riesgo",IF(AHT469 &lt;=14,"Bajo",IF(AHT469&lt;=35,"Medio",IF(AHT469&lt;=80,"Alto","Inviable Sanitariamente"))))</f>
        <v>Inviable Sanitariamente</v>
      </c>
      <c r="AHW469" s="265" t="str">
        <f t="shared" ref="AHW469:AHW471" si="921">IF(AHU469&lt;5,"Sin Riesgo",IF(AHU469 &lt;=14,"Bajo",IF(AHU469&lt;=35,"Medio",IF(AHU469&lt;=80,"Alto","Inviable Sanitariamente"))))</f>
        <v>Inviable Sanitariamente</v>
      </c>
      <c r="AHX469" s="265" t="str">
        <f t="shared" ref="AHX469:AHX471" si="922">IF(AHV469&lt;5,"Sin Riesgo",IF(AHV469 &lt;=14,"Bajo",IF(AHV469&lt;=35,"Medio",IF(AHV469&lt;=80,"Alto","Inviable Sanitariamente"))))</f>
        <v>Inviable Sanitariamente</v>
      </c>
      <c r="AHY469" s="265" t="str">
        <f t="shared" ref="AHY469:AHY471" si="923">IF(AHW469&lt;5,"Sin Riesgo",IF(AHW469 &lt;=14,"Bajo",IF(AHW469&lt;=35,"Medio",IF(AHW469&lt;=80,"Alto","Inviable Sanitariamente"))))</f>
        <v>Inviable Sanitariamente</v>
      </c>
      <c r="AHZ469" s="265" t="str">
        <f t="shared" ref="AHZ469:AHZ471" si="924">IF(AHX469&lt;5,"Sin Riesgo",IF(AHX469 &lt;=14,"Bajo",IF(AHX469&lt;=35,"Medio",IF(AHX469&lt;=80,"Alto","Inviable Sanitariamente"))))</f>
        <v>Inviable Sanitariamente</v>
      </c>
      <c r="AIA469" s="265" t="str">
        <f t="shared" ref="AIA469:AIA471" si="925">IF(AHY469&lt;5,"Sin Riesgo",IF(AHY469 &lt;=14,"Bajo",IF(AHY469&lt;=35,"Medio",IF(AHY469&lt;=80,"Alto","Inviable Sanitariamente"))))</f>
        <v>Inviable Sanitariamente</v>
      </c>
      <c r="AIB469" s="265" t="str">
        <f t="shared" ref="AIB469:AIB471" si="926">IF(AHZ469&lt;5,"Sin Riesgo",IF(AHZ469 &lt;=14,"Bajo",IF(AHZ469&lt;=35,"Medio",IF(AHZ469&lt;=80,"Alto","Inviable Sanitariamente"))))</f>
        <v>Inviable Sanitariamente</v>
      </c>
      <c r="AIC469" s="265" t="str">
        <f t="shared" ref="AIC469:AIC471" si="927">IF(AIA469&lt;5,"Sin Riesgo",IF(AIA469 &lt;=14,"Bajo",IF(AIA469&lt;=35,"Medio",IF(AIA469&lt;=80,"Alto","Inviable Sanitariamente"))))</f>
        <v>Inviable Sanitariamente</v>
      </c>
      <c r="AID469" s="265" t="str">
        <f t="shared" ref="AID469:AID471" si="928">IF(AIB469&lt;5,"Sin Riesgo",IF(AIB469 &lt;=14,"Bajo",IF(AIB469&lt;=35,"Medio",IF(AIB469&lt;=80,"Alto","Inviable Sanitariamente"))))</f>
        <v>Inviable Sanitariamente</v>
      </c>
      <c r="AIE469" s="265" t="str">
        <f t="shared" ref="AIE469:AIE471" si="929">IF(AIC469&lt;5,"Sin Riesgo",IF(AIC469 &lt;=14,"Bajo",IF(AIC469&lt;=35,"Medio",IF(AIC469&lt;=80,"Alto","Inviable Sanitariamente"))))</f>
        <v>Inviable Sanitariamente</v>
      </c>
      <c r="AIF469" s="265" t="str">
        <f t="shared" ref="AIF469:AIF471" si="930">IF(AID469&lt;5,"Sin Riesgo",IF(AID469 &lt;=14,"Bajo",IF(AID469&lt;=35,"Medio",IF(AID469&lt;=80,"Alto","Inviable Sanitariamente"))))</f>
        <v>Inviable Sanitariamente</v>
      </c>
      <c r="AIG469" s="265" t="str">
        <f t="shared" ref="AIG469:AIG471" si="931">IF(AIE469&lt;5,"Sin Riesgo",IF(AIE469 &lt;=14,"Bajo",IF(AIE469&lt;=35,"Medio",IF(AIE469&lt;=80,"Alto","Inviable Sanitariamente"))))</f>
        <v>Inviable Sanitariamente</v>
      </c>
      <c r="AIH469" s="265" t="str">
        <f t="shared" ref="AIH469:AIH471" si="932">IF(AIF469&lt;5,"Sin Riesgo",IF(AIF469 &lt;=14,"Bajo",IF(AIF469&lt;=35,"Medio",IF(AIF469&lt;=80,"Alto","Inviable Sanitariamente"))))</f>
        <v>Inviable Sanitariamente</v>
      </c>
      <c r="AII469" s="265" t="str">
        <f t="shared" ref="AII469:AII471" si="933">IF(AIG469&lt;5,"Sin Riesgo",IF(AIG469 &lt;=14,"Bajo",IF(AIG469&lt;=35,"Medio",IF(AIG469&lt;=80,"Alto","Inviable Sanitariamente"))))</f>
        <v>Inviable Sanitariamente</v>
      </c>
      <c r="AIJ469" s="265" t="str">
        <f t="shared" ref="AIJ469:AIJ471" si="934">IF(AIH469&lt;5,"Sin Riesgo",IF(AIH469 &lt;=14,"Bajo",IF(AIH469&lt;=35,"Medio",IF(AIH469&lt;=80,"Alto","Inviable Sanitariamente"))))</f>
        <v>Inviable Sanitariamente</v>
      </c>
      <c r="AIK469" s="265" t="str">
        <f t="shared" ref="AIK469:AIK471" si="935">IF(AII469&lt;5,"Sin Riesgo",IF(AII469 &lt;=14,"Bajo",IF(AII469&lt;=35,"Medio",IF(AII469&lt;=80,"Alto","Inviable Sanitariamente"))))</f>
        <v>Inviable Sanitariamente</v>
      </c>
      <c r="AIL469" s="265" t="str">
        <f t="shared" ref="AIL469:AIL471" si="936">IF(AIJ469&lt;5,"Sin Riesgo",IF(AIJ469 &lt;=14,"Bajo",IF(AIJ469&lt;=35,"Medio",IF(AIJ469&lt;=80,"Alto","Inviable Sanitariamente"))))</f>
        <v>Inviable Sanitariamente</v>
      </c>
      <c r="AIM469" s="265" t="str">
        <f t="shared" ref="AIM469:AIM471" si="937">IF(AIK469&lt;5,"Sin Riesgo",IF(AIK469 &lt;=14,"Bajo",IF(AIK469&lt;=35,"Medio",IF(AIK469&lt;=80,"Alto","Inviable Sanitariamente"))))</f>
        <v>Inviable Sanitariamente</v>
      </c>
      <c r="AIN469" s="265" t="str">
        <f t="shared" ref="AIN469:AIN471" si="938">IF(AIL469&lt;5,"Sin Riesgo",IF(AIL469 &lt;=14,"Bajo",IF(AIL469&lt;=35,"Medio",IF(AIL469&lt;=80,"Alto","Inviable Sanitariamente"))))</f>
        <v>Inviable Sanitariamente</v>
      </c>
      <c r="AIO469" s="265" t="str">
        <f t="shared" ref="AIO469:AIO471" si="939">IF(AIM469&lt;5,"Sin Riesgo",IF(AIM469 &lt;=14,"Bajo",IF(AIM469&lt;=35,"Medio",IF(AIM469&lt;=80,"Alto","Inviable Sanitariamente"))))</f>
        <v>Inviable Sanitariamente</v>
      </c>
      <c r="AIP469" s="265" t="str">
        <f t="shared" ref="AIP469:AIP471" si="940">IF(AIN469&lt;5,"Sin Riesgo",IF(AIN469 &lt;=14,"Bajo",IF(AIN469&lt;=35,"Medio",IF(AIN469&lt;=80,"Alto","Inviable Sanitariamente"))))</f>
        <v>Inviable Sanitariamente</v>
      </c>
      <c r="AIQ469" s="265" t="str">
        <f t="shared" ref="AIQ469:AIQ471" si="941">IF(AIO469&lt;5,"Sin Riesgo",IF(AIO469 &lt;=14,"Bajo",IF(AIO469&lt;=35,"Medio",IF(AIO469&lt;=80,"Alto","Inviable Sanitariamente"))))</f>
        <v>Inviable Sanitariamente</v>
      </c>
      <c r="AIR469" s="265" t="str">
        <f t="shared" ref="AIR469:AIR471" si="942">IF(AIP469&lt;5,"Sin Riesgo",IF(AIP469 &lt;=14,"Bajo",IF(AIP469&lt;=35,"Medio",IF(AIP469&lt;=80,"Alto","Inviable Sanitariamente"))))</f>
        <v>Inviable Sanitariamente</v>
      </c>
      <c r="AIS469" s="265" t="str">
        <f t="shared" ref="AIS469:AIS471" si="943">IF(AIQ469&lt;5,"Sin Riesgo",IF(AIQ469 &lt;=14,"Bajo",IF(AIQ469&lt;=35,"Medio",IF(AIQ469&lt;=80,"Alto","Inviable Sanitariamente"))))</f>
        <v>Inviable Sanitariamente</v>
      </c>
      <c r="AIT469" s="265" t="str">
        <f t="shared" ref="AIT469:AIT471" si="944">IF(AIR469&lt;5,"Sin Riesgo",IF(AIR469 &lt;=14,"Bajo",IF(AIR469&lt;=35,"Medio",IF(AIR469&lt;=80,"Alto","Inviable Sanitariamente"))))</f>
        <v>Inviable Sanitariamente</v>
      </c>
      <c r="AIU469" s="265" t="str">
        <f t="shared" ref="AIU469:AIU471" si="945">IF(AIS469&lt;5,"Sin Riesgo",IF(AIS469 &lt;=14,"Bajo",IF(AIS469&lt;=35,"Medio",IF(AIS469&lt;=80,"Alto","Inviable Sanitariamente"))))</f>
        <v>Inviable Sanitariamente</v>
      </c>
      <c r="AIV469" s="265" t="str">
        <f t="shared" ref="AIV469:AIV471" si="946">IF(AIT469&lt;5,"Sin Riesgo",IF(AIT469 &lt;=14,"Bajo",IF(AIT469&lt;=35,"Medio",IF(AIT469&lt;=80,"Alto","Inviable Sanitariamente"))))</f>
        <v>Inviable Sanitariamente</v>
      </c>
      <c r="AIW469" s="265" t="str">
        <f t="shared" ref="AIW469:AIW471" si="947">IF(AIU469&lt;5,"Sin Riesgo",IF(AIU469 &lt;=14,"Bajo",IF(AIU469&lt;=35,"Medio",IF(AIU469&lt;=80,"Alto","Inviable Sanitariamente"))))</f>
        <v>Inviable Sanitariamente</v>
      </c>
      <c r="AIX469" s="265" t="str">
        <f t="shared" ref="AIX469:AIX471" si="948">IF(AIV469&lt;5,"Sin Riesgo",IF(AIV469 &lt;=14,"Bajo",IF(AIV469&lt;=35,"Medio",IF(AIV469&lt;=80,"Alto","Inviable Sanitariamente"))))</f>
        <v>Inviable Sanitariamente</v>
      </c>
      <c r="AIY469" s="265" t="str">
        <f t="shared" ref="AIY469:AIY471" si="949">IF(AIW469&lt;5,"Sin Riesgo",IF(AIW469 &lt;=14,"Bajo",IF(AIW469&lt;=35,"Medio",IF(AIW469&lt;=80,"Alto","Inviable Sanitariamente"))))</f>
        <v>Inviable Sanitariamente</v>
      </c>
      <c r="AIZ469" s="265" t="str">
        <f t="shared" ref="AIZ469:AIZ471" si="950">IF(AIX469&lt;5,"Sin Riesgo",IF(AIX469 &lt;=14,"Bajo",IF(AIX469&lt;=35,"Medio",IF(AIX469&lt;=80,"Alto","Inviable Sanitariamente"))))</f>
        <v>Inviable Sanitariamente</v>
      </c>
      <c r="AJA469" s="265" t="str">
        <f t="shared" ref="AJA469:AJA471" si="951">IF(AIY469&lt;5,"Sin Riesgo",IF(AIY469 &lt;=14,"Bajo",IF(AIY469&lt;=35,"Medio",IF(AIY469&lt;=80,"Alto","Inviable Sanitariamente"))))</f>
        <v>Inviable Sanitariamente</v>
      </c>
      <c r="AJB469" s="265" t="str">
        <f t="shared" ref="AJB469:AJB471" si="952">IF(AIZ469&lt;5,"Sin Riesgo",IF(AIZ469 &lt;=14,"Bajo",IF(AIZ469&lt;=35,"Medio",IF(AIZ469&lt;=80,"Alto","Inviable Sanitariamente"))))</f>
        <v>Inviable Sanitariamente</v>
      </c>
      <c r="AJC469" s="265" t="str">
        <f t="shared" ref="AJC469:AJC471" si="953">IF(AJA469&lt;5,"Sin Riesgo",IF(AJA469 &lt;=14,"Bajo",IF(AJA469&lt;=35,"Medio",IF(AJA469&lt;=80,"Alto","Inviable Sanitariamente"))))</f>
        <v>Inviable Sanitariamente</v>
      </c>
      <c r="AJD469" s="265" t="str">
        <f t="shared" ref="AJD469:AJD471" si="954">IF(AJB469&lt;5,"Sin Riesgo",IF(AJB469 &lt;=14,"Bajo",IF(AJB469&lt;=35,"Medio",IF(AJB469&lt;=80,"Alto","Inviable Sanitariamente"))))</f>
        <v>Inviable Sanitariamente</v>
      </c>
      <c r="AJE469" s="265" t="str">
        <f t="shared" ref="AJE469:AJE471" si="955">IF(AJC469&lt;5,"Sin Riesgo",IF(AJC469 &lt;=14,"Bajo",IF(AJC469&lt;=35,"Medio",IF(AJC469&lt;=80,"Alto","Inviable Sanitariamente"))))</f>
        <v>Inviable Sanitariamente</v>
      </c>
      <c r="AJF469" s="265" t="str">
        <f t="shared" ref="AJF469:AJF471" si="956">IF(AJD469&lt;5,"Sin Riesgo",IF(AJD469 &lt;=14,"Bajo",IF(AJD469&lt;=35,"Medio",IF(AJD469&lt;=80,"Alto","Inviable Sanitariamente"))))</f>
        <v>Inviable Sanitariamente</v>
      </c>
      <c r="AJG469" s="265" t="str">
        <f t="shared" ref="AJG469:AJG471" si="957">IF(AJE469&lt;5,"Sin Riesgo",IF(AJE469 &lt;=14,"Bajo",IF(AJE469&lt;=35,"Medio",IF(AJE469&lt;=80,"Alto","Inviable Sanitariamente"))))</f>
        <v>Inviable Sanitariamente</v>
      </c>
      <c r="AJH469" s="265" t="str">
        <f t="shared" ref="AJH469:AJH471" si="958">IF(AJF469&lt;5,"Sin Riesgo",IF(AJF469 &lt;=14,"Bajo",IF(AJF469&lt;=35,"Medio",IF(AJF469&lt;=80,"Alto","Inviable Sanitariamente"))))</f>
        <v>Inviable Sanitariamente</v>
      </c>
      <c r="AJI469" s="265" t="str">
        <f t="shared" ref="AJI469:AJI471" si="959">IF(AJG469&lt;5,"Sin Riesgo",IF(AJG469 &lt;=14,"Bajo",IF(AJG469&lt;=35,"Medio",IF(AJG469&lt;=80,"Alto","Inviable Sanitariamente"))))</f>
        <v>Inviable Sanitariamente</v>
      </c>
      <c r="AJJ469" s="265" t="str">
        <f t="shared" ref="AJJ469:AJJ471" si="960">IF(AJH469&lt;5,"Sin Riesgo",IF(AJH469 &lt;=14,"Bajo",IF(AJH469&lt;=35,"Medio",IF(AJH469&lt;=80,"Alto","Inviable Sanitariamente"))))</f>
        <v>Inviable Sanitariamente</v>
      </c>
      <c r="AJK469" s="265" t="str">
        <f t="shared" ref="AJK469:AJK471" si="961">IF(AJI469&lt;5,"Sin Riesgo",IF(AJI469 &lt;=14,"Bajo",IF(AJI469&lt;=35,"Medio",IF(AJI469&lt;=80,"Alto","Inviable Sanitariamente"))))</f>
        <v>Inviable Sanitariamente</v>
      </c>
      <c r="AJL469" s="265" t="str">
        <f t="shared" ref="AJL469:AJL471" si="962">IF(AJJ469&lt;5,"Sin Riesgo",IF(AJJ469 &lt;=14,"Bajo",IF(AJJ469&lt;=35,"Medio",IF(AJJ469&lt;=80,"Alto","Inviable Sanitariamente"))))</f>
        <v>Inviable Sanitariamente</v>
      </c>
      <c r="AJM469" s="265" t="str">
        <f t="shared" ref="AJM469:AJM471" si="963">IF(AJK469&lt;5,"Sin Riesgo",IF(AJK469 &lt;=14,"Bajo",IF(AJK469&lt;=35,"Medio",IF(AJK469&lt;=80,"Alto","Inviable Sanitariamente"))))</f>
        <v>Inviable Sanitariamente</v>
      </c>
      <c r="AJN469" s="265" t="str">
        <f t="shared" ref="AJN469:AJN471" si="964">IF(AJL469&lt;5,"Sin Riesgo",IF(AJL469 &lt;=14,"Bajo",IF(AJL469&lt;=35,"Medio",IF(AJL469&lt;=80,"Alto","Inviable Sanitariamente"))))</f>
        <v>Inviable Sanitariamente</v>
      </c>
      <c r="AJO469" s="265" t="str">
        <f t="shared" ref="AJO469:AJO471" si="965">IF(AJM469&lt;5,"Sin Riesgo",IF(AJM469 &lt;=14,"Bajo",IF(AJM469&lt;=35,"Medio",IF(AJM469&lt;=80,"Alto","Inviable Sanitariamente"))))</f>
        <v>Inviable Sanitariamente</v>
      </c>
      <c r="AJP469" s="265" t="str">
        <f t="shared" ref="AJP469:AJP471" si="966">IF(AJN469&lt;5,"Sin Riesgo",IF(AJN469 &lt;=14,"Bajo",IF(AJN469&lt;=35,"Medio",IF(AJN469&lt;=80,"Alto","Inviable Sanitariamente"))))</f>
        <v>Inviable Sanitariamente</v>
      </c>
      <c r="AJQ469" s="265" t="str">
        <f t="shared" ref="AJQ469:AJQ471" si="967">IF(AJO469&lt;5,"Sin Riesgo",IF(AJO469 &lt;=14,"Bajo",IF(AJO469&lt;=35,"Medio",IF(AJO469&lt;=80,"Alto","Inviable Sanitariamente"))))</f>
        <v>Inviable Sanitariamente</v>
      </c>
      <c r="AJR469" s="265" t="str">
        <f t="shared" ref="AJR469:AJR471" si="968">IF(AJP469&lt;5,"Sin Riesgo",IF(AJP469 &lt;=14,"Bajo",IF(AJP469&lt;=35,"Medio",IF(AJP469&lt;=80,"Alto","Inviable Sanitariamente"))))</f>
        <v>Inviable Sanitariamente</v>
      </c>
      <c r="AJS469" s="265" t="str">
        <f t="shared" ref="AJS469:AJS471" si="969">IF(AJQ469&lt;5,"Sin Riesgo",IF(AJQ469 &lt;=14,"Bajo",IF(AJQ469&lt;=35,"Medio",IF(AJQ469&lt;=80,"Alto","Inviable Sanitariamente"))))</f>
        <v>Inviable Sanitariamente</v>
      </c>
      <c r="AJT469" s="265" t="str">
        <f t="shared" ref="AJT469:AJT471" si="970">IF(AJR469&lt;5,"Sin Riesgo",IF(AJR469 &lt;=14,"Bajo",IF(AJR469&lt;=35,"Medio",IF(AJR469&lt;=80,"Alto","Inviable Sanitariamente"))))</f>
        <v>Inviable Sanitariamente</v>
      </c>
      <c r="AJU469" s="265" t="str">
        <f t="shared" ref="AJU469:AJU471" si="971">IF(AJS469&lt;5,"Sin Riesgo",IF(AJS469 &lt;=14,"Bajo",IF(AJS469&lt;=35,"Medio",IF(AJS469&lt;=80,"Alto","Inviable Sanitariamente"))))</f>
        <v>Inviable Sanitariamente</v>
      </c>
      <c r="AJV469" s="265" t="str">
        <f t="shared" ref="AJV469:AJV471" si="972">IF(AJT469&lt;5,"Sin Riesgo",IF(AJT469 &lt;=14,"Bajo",IF(AJT469&lt;=35,"Medio",IF(AJT469&lt;=80,"Alto","Inviable Sanitariamente"))))</f>
        <v>Inviable Sanitariamente</v>
      </c>
      <c r="AJW469" s="265" t="str">
        <f t="shared" ref="AJW469:AJW471" si="973">IF(AJU469&lt;5,"Sin Riesgo",IF(AJU469 &lt;=14,"Bajo",IF(AJU469&lt;=35,"Medio",IF(AJU469&lt;=80,"Alto","Inviable Sanitariamente"))))</f>
        <v>Inviable Sanitariamente</v>
      </c>
      <c r="AJX469" s="265" t="str">
        <f t="shared" ref="AJX469:AJX471" si="974">IF(AJV469&lt;5,"Sin Riesgo",IF(AJV469 &lt;=14,"Bajo",IF(AJV469&lt;=35,"Medio",IF(AJV469&lt;=80,"Alto","Inviable Sanitariamente"))))</f>
        <v>Inviable Sanitariamente</v>
      </c>
      <c r="AJY469" s="265" t="str">
        <f t="shared" ref="AJY469:AJY471" si="975">IF(AJW469&lt;5,"Sin Riesgo",IF(AJW469 &lt;=14,"Bajo",IF(AJW469&lt;=35,"Medio",IF(AJW469&lt;=80,"Alto","Inviable Sanitariamente"))))</f>
        <v>Inviable Sanitariamente</v>
      </c>
      <c r="AJZ469" s="265" t="str">
        <f t="shared" ref="AJZ469:AJZ471" si="976">IF(AJX469&lt;5,"Sin Riesgo",IF(AJX469 &lt;=14,"Bajo",IF(AJX469&lt;=35,"Medio",IF(AJX469&lt;=80,"Alto","Inviable Sanitariamente"))))</f>
        <v>Inviable Sanitariamente</v>
      </c>
      <c r="AKA469" s="265" t="str">
        <f t="shared" ref="AKA469:AKA471" si="977">IF(AJY469&lt;5,"Sin Riesgo",IF(AJY469 &lt;=14,"Bajo",IF(AJY469&lt;=35,"Medio",IF(AJY469&lt;=80,"Alto","Inviable Sanitariamente"))))</f>
        <v>Inviable Sanitariamente</v>
      </c>
      <c r="AKB469" s="265" t="str">
        <f t="shared" ref="AKB469:AKB471" si="978">IF(AJZ469&lt;5,"Sin Riesgo",IF(AJZ469 &lt;=14,"Bajo",IF(AJZ469&lt;=35,"Medio",IF(AJZ469&lt;=80,"Alto","Inviable Sanitariamente"))))</f>
        <v>Inviable Sanitariamente</v>
      </c>
      <c r="AKC469" s="265" t="str">
        <f t="shared" ref="AKC469:AKC471" si="979">IF(AKA469&lt;5,"Sin Riesgo",IF(AKA469 &lt;=14,"Bajo",IF(AKA469&lt;=35,"Medio",IF(AKA469&lt;=80,"Alto","Inviable Sanitariamente"))))</f>
        <v>Inviable Sanitariamente</v>
      </c>
      <c r="AKD469" s="265" t="str">
        <f t="shared" ref="AKD469:AKD471" si="980">IF(AKB469&lt;5,"Sin Riesgo",IF(AKB469 &lt;=14,"Bajo",IF(AKB469&lt;=35,"Medio",IF(AKB469&lt;=80,"Alto","Inviable Sanitariamente"))))</f>
        <v>Inviable Sanitariamente</v>
      </c>
      <c r="AKE469" s="265" t="str">
        <f t="shared" ref="AKE469:AKE471" si="981">IF(AKC469&lt;5,"Sin Riesgo",IF(AKC469 &lt;=14,"Bajo",IF(AKC469&lt;=35,"Medio",IF(AKC469&lt;=80,"Alto","Inviable Sanitariamente"))))</f>
        <v>Inviable Sanitariamente</v>
      </c>
      <c r="AKF469" s="265" t="str">
        <f t="shared" ref="AKF469:AKF471" si="982">IF(AKD469&lt;5,"Sin Riesgo",IF(AKD469 &lt;=14,"Bajo",IF(AKD469&lt;=35,"Medio",IF(AKD469&lt;=80,"Alto","Inviable Sanitariamente"))))</f>
        <v>Inviable Sanitariamente</v>
      </c>
      <c r="AKG469" s="265" t="str">
        <f t="shared" ref="AKG469:AKG471" si="983">IF(AKE469&lt;5,"Sin Riesgo",IF(AKE469 &lt;=14,"Bajo",IF(AKE469&lt;=35,"Medio",IF(AKE469&lt;=80,"Alto","Inviable Sanitariamente"))))</f>
        <v>Inviable Sanitariamente</v>
      </c>
      <c r="AKH469" s="265" t="str">
        <f t="shared" ref="AKH469:AKH471" si="984">IF(AKF469&lt;5,"Sin Riesgo",IF(AKF469 &lt;=14,"Bajo",IF(AKF469&lt;=35,"Medio",IF(AKF469&lt;=80,"Alto","Inviable Sanitariamente"))))</f>
        <v>Inviable Sanitariamente</v>
      </c>
      <c r="AKI469" s="265" t="str">
        <f t="shared" ref="AKI469:AKI471" si="985">IF(AKG469&lt;5,"Sin Riesgo",IF(AKG469 &lt;=14,"Bajo",IF(AKG469&lt;=35,"Medio",IF(AKG469&lt;=80,"Alto","Inviable Sanitariamente"))))</f>
        <v>Inviable Sanitariamente</v>
      </c>
      <c r="AKJ469" s="265" t="str">
        <f t="shared" ref="AKJ469:AKJ471" si="986">IF(AKH469&lt;5,"Sin Riesgo",IF(AKH469 &lt;=14,"Bajo",IF(AKH469&lt;=35,"Medio",IF(AKH469&lt;=80,"Alto","Inviable Sanitariamente"))))</f>
        <v>Inviable Sanitariamente</v>
      </c>
      <c r="AKK469" s="265" t="str">
        <f t="shared" ref="AKK469:AKK471" si="987">IF(AKI469&lt;5,"Sin Riesgo",IF(AKI469 &lt;=14,"Bajo",IF(AKI469&lt;=35,"Medio",IF(AKI469&lt;=80,"Alto","Inviable Sanitariamente"))))</f>
        <v>Inviable Sanitariamente</v>
      </c>
      <c r="AKL469" s="265" t="str">
        <f t="shared" ref="AKL469:AKL471" si="988">IF(AKJ469&lt;5,"Sin Riesgo",IF(AKJ469 &lt;=14,"Bajo",IF(AKJ469&lt;=35,"Medio",IF(AKJ469&lt;=80,"Alto","Inviable Sanitariamente"))))</f>
        <v>Inviable Sanitariamente</v>
      </c>
      <c r="AKM469" s="265" t="str">
        <f t="shared" ref="AKM469:AKM471" si="989">IF(AKK469&lt;5,"Sin Riesgo",IF(AKK469 &lt;=14,"Bajo",IF(AKK469&lt;=35,"Medio",IF(AKK469&lt;=80,"Alto","Inviable Sanitariamente"))))</f>
        <v>Inviable Sanitariamente</v>
      </c>
      <c r="AKN469" s="265" t="str">
        <f t="shared" ref="AKN469:AKN471" si="990">IF(AKL469&lt;5,"Sin Riesgo",IF(AKL469 &lt;=14,"Bajo",IF(AKL469&lt;=35,"Medio",IF(AKL469&lt;=80,"Alto","Inviable Sanitariamente"))))</f>
        <v>Inviable Sanitariamente</v>
      </c>
      <c r="AKO469" s="265" t="str">
        <f t="shared" ref="AKO469:AKO471" si="991">IF(AKM469&lt;5,"Sin Riesgo",IF(AKM469 &lt;=14,"Bajo",IF(AKM469&lt;=35,"Medio",IF(AKM469&lt;=80,"Alto","Inviable Sanitariamente"))))</f>
        <v>Inviable Sanitariamente</v>
      </c>
      <c r="AKP469" s="265" t="str">
        <f t="shared" ref="AKP469:AKP471" si="992">IF(AKN469&lt;5,"Sin Riesgo",IF(AKN469 &lt;=14,"Bajo",IF(AKN469&lt;=35,"Medio",IF(AKN469&lt;=80,"Alto","Inviable Sanitariamente"))))</f>
        <v>Inviable Sanitariamente</v>
      </c>
      <c r="AKQ469" s="265" t="str">
        <f t="shared" ref="AKQ469:AKQ471" si="993">IF(AKO469&lt;5,"Sin Riesgo",IF(AKO469 &lt;=14,"Bajo",IF(AKO469&lt;=35,"Medio",IF(AKO469&lt;=80,"Alto","Inviable Sanitariamente"))))</f>
        <v>Inviable Sanitariamente</v>
      </c>
      <c r="AKR469" s="265" t="str">
        <f t="shared" ref="AKR469:AKR471" si="994">IF(AKP469&lt;5,"Sin Riesgo",IF(AKP469 &lt;=14,"Bajo",IF(AKP469&lt;=35,"Medio",IF(AKP469&lt;=80,"Alto","Inviable Sanitariamente"))))</f>
        <v>Inviable Sanitariamente</v>
      </c>
      <c r="AKS469" s="265" t="str">
        <f t="shared" ref="AKS469:AKS471" si="995">IF(AKQ469&lt;5,"Sin Riesgo",IF(AKQ469 &lt;=14,"Bajo",IF(AKQ469&lt;=35,"Medio",IF(AKQ469&lt;=80,"Alto","Inviable Sanitariamente"))))</f>
        <v>Inviable Sanitariamente</v>
      </c>
      <c r="AKT469" s="265" t="str">
        <f t="shared" ref="AKT469:AKT471" si="996">IF(AKR469&lt;5,"Sin Riesgo",IF(AKR469 &lt;=14,"Bajo",IF(AKR469&lt;=35,"Medio",IF(AKR469&lt;=80,"Alto","Inviable Sanitariamente"))))</f>
        <v>Inviable Sanitariamente</v>
      </c>
      <c r="AKU469" s="265" t="str">
        <f t="shared" ref="AKU469:AKU471" si="997">IF(AKS469&lt;5,"Sin Riesgo",IF(AKS469 &lt;=14,"Bajo",IF(AKS469&lt;=35,"Medio",IF(AKS469&lt;=80,"Alto","Inviable Sanitariamente"))))</f>
        <v>Inviable Sanitariamente</v>
      </c>
      <c r="AKV469" s="265" t="str">
        <f t="shared" ref="AKV469:AKV471" si="998">IF(AKT469&lt;5,"Sin Riesgo",IF(AKT469 &lt;=14,"Bajo",IF(AKT469&lt;=35,"Medio",IF(AKT469&lt;=80,"Alto","Inviable Sanitariamente"))))</f>
        <v>Inviable Sanitariamente</v>
      </c>
      <c r="AKW469" s="265" t="str">
        <f t="shared" ref="AKW469:AKW471" si="999">IF(AKU469&lt;5,"Sin Riesgo",IF(AKU469 &lt;=14,"Bajo",IF(AKU469&lt;=35,"Medio",IF(AKU469&lt;=80,"Alto","Inviable Sanitariamente"))))</f>
        <v>Inviable Sanitariamente</v>
      </c>
      <c r="AKX469" s="265" t="str">
        <f t="shared" ref="AKX469:AKX471" si="1000">IF(AKV469&lt;5,"Sin Riesgo",IF(AKV469 &lt;=14,"Bajo",IF(AKV469&lt;=35,"Medio",IF(AKV469&lt;=80,"Alto","Inviable Sanitariamente"))))</f>
        <v>Inviable Sanitariamente</v>
      </c>
      <c r="AKY469" s="265" t="str">
        <f t="shared" ref="AKY469:AKY471" si="1001">IF(AKW469&lt;5,"Sin Riesgo",IF(AKW469 &lt;=14,"Bajo",IF(AKW469&lt;=35,"Medio",IF(AKW469&lt;=80,"Alto","Inviable Sanitariamente"))))</f>
        <v>Inviable Sanitariamente</v>
      </c>
      <c r="AKZ469" s="265" t="str">
        <f t="shared" ref="AKZ469:AKZ471" si="1002">IF(AKX469&lt;5,"Sin Riesgo",IF(AKX469 &lt;=14,"Bajo",IF(AKX469&lt;=35,"Medio",IF(AKX469&lt;=80,"Alto","Inviable Sanitariamente"))))</f>
        <v>Inviable Sanitariamente</v>
      </c>
      <c r="ALA469" s="265" t="str">
        <f t="shared" ref="ALA469:ALA471" si="1003">IF(AKY469&lt;5,"Sin Riesgo",IF(AKY469 &lt;=14,"Bajo",IF(AKY469&lt;=35,"Medio",IF(AKY469&lt;=80,"Alto","Inviable Sanitariamente"))))</f>
        <v>Inviable Sanitariamente</v>
      </c>
      <c r="ALB469" s="265" t="str">
        <f t="shared" ref="ALB469:ALB471" si="1004">IF(AKZ469&lt;5,"Sin Riesgo",IF(AKZ469 &lt;=14,"Bajo",IF(AKZ469&lt;=35,"Medio",IF(AKZ469&lt;=80,"Alto","Inviable Sanitariamente"))))</f>
        <v>Inviable Sanitariamente</v>
      </c>
      <c r="ALC469" s="265" t="str">
        <f t="shared" ref="ALC469:ALC471" si="1005">IF(ALA469&lt;5,"Sin Riesgo",IF(ALA469 &lt;=14,"Bajo",IF(ALA469&lt;=35,"Medio",IF(ALA469&lt;=80,"Alto","Inviable Sanitariamente"))))</f>
        <v>Inviable Sanitariamente</v>
      </c>
      <c r="ALD469" s="265" t="str">
        <f t="shared" ref="ALD469:ALD471" si="1006">IF(ALB469&lt;5,"Sin Riesgo",IF(ALB469 &lt;=14,"Bajo",IF(ALB469&lt;=35,"Medio",IF(ALB469&lt;=80,"Alto","Inviable Sanitariamente"))))</f>
        <v>Inviable Sanitariamente</v>
      </c>
      <c r="ALE469" s="265" t="str">
        <f t="shared" ref="ALE469:ALE471" si="1007">IF(ALC469&lt;5,"Sin Riesgo",IF(ALC469 &lt;=14,"Bajo",IF(ALC469&lt;=35,"Medio",IF(ALC469&lt;=80,"Alto","Inviable Sanitariamente"))))</f>
        <v>Inviable Sanitariamente</v>
      </c>
      <c r="ALF469" s="265" t="str">
        <f t="shared" ref="ALF469:ALF471" si="1008">IF(ALD469&lt;5,"Sin Riesgo",IF(ALD469 &lt;=14,"Bajo",IF(ALD469&lt;=35,"Medio",IF(ALD469&lt;=80,"Alto","Inviable Sanitariamente"))))</f>
        <v>Inviable Sanitariamente</v>
      </c>
      <c r="ALG469" s="265" t="str">
        <f t="shared" ref="ALG469:ALG471" si="1009">IF(ALE469&lt;5,"Sin Riesgo",IF(ALE469 &lt;=14,"Bajo",IF(ALE469&lt;=35,"Medio",IF(ALE469&lt;=80,"Alto","Inviable Sanitariamente"))))</f>
        <v>Inviable Sanitariamente</v>
      </c>
      <c r="ALH469" s="265" t="str">
        <f t="shared" ref="ALH469:ALH471" si="1010">IF(ALF469&lt;5,"Sin Riesgo",IF(ALF469 &lt;=14,"Bajo",IF(ALF469&lt;=35,"Medio",IF(ALF469&lt;=80,"Alto","Inviable Sanitariamente"))))</f>
        <v>Inviable Sanitariamente</v>
      </c>
      <c r="ALI469" s="265" t="str">
        <f t="shared" ref="ALI469:ALI471" si="1011">IF(ALG469&lt;5,"Sin Riesgo",IF(ALG469 &lt;=14,"Bajo",IF(ALG469&lt;=35,"Medio",IF(ALG469&lt;=80,"Alto","Inviable Sanitariamente"))))</f>
        <v>Inviable Sanitariamente</v>
      </c>
      <c r="ALJ469" s="265" t="str">
        <f t="shared" ref="ALJ469:ALJ471" si="1012">IF(ALH469&lt;5,"Sin Riesgo",IF(ALH469 &lt;=14,"Bajo",IF(ALH469&lt;=35,"Medio",IF(ALH469&lt;=80,"Alto","Inviable Sanitariamente"))))</f>
        <v>Inviable Sanitariamente</v>
      </c>
      <c r="ALK469" s="265" t="str">
        <f t="shared" ref="ALK469:ALK471" si="1013">IF(ALI469&lt;5,"Sin Riesgo",IF(ALI469 &lt;=14,"Bajo",IF(ALI469&lt;=35,"Medio",IF(ALI469&lt;=80,"Alto","Inviable Sanitariamente"))))</f>
        <v>Inviable Sanitariamente</v>
      </c>
      <c r="ALL469" s="265" t="str">
        <f t="shared" ref="ALL469:ALL471" si="1014">IF(ALJ469&lt;5,"Sin Riesgo",IF(ALJ469 &lt;=14,"Bajo",IF(ALJ469&lt;=35,"Medio",IF(ALJ469&lt;=80,"Alto","Inviable Sanitariamente"))))</f>
        <v>Inviable Sanitariamente</v>
      </c>
      <c r="ALM469" s="265" t="str">
        <f t="shared" ref="ALM469:ALM471" si="1015">IF(ALK469&lt;5,"Sin Riesgo",IF(ALK469 &lt;=14,"Bajo",IF(ALK469&lt;=35,"Medio",IF(ALK469&lt;=80,"Alto","Inviable Sanitariamente"))))</f>
        <v>Inviable Sanitariamente</v>
      </c>
      <c r="ALN469" s="265" t="str">
        <f t="shared" ref="ALN469:ALN471" si="1016">IF(ALL469&lt;5,"Sin Riesgo",IF(ALL469 &lt;=14,"Bajo",IF(ALL469&lt;=35,"Medio",IF(ALL469&lt;=80,"Alto","Inviable Sanitariamente"))))</f>
        <v>Inviable Sanitariamente</v>
      </c>
      <c r="ALO469" s="265" t="str">
        <f t="shared" ref="ALO469:ALO471" si="1017">IF(ALM469&lt;5,"Sin Riesgo",IF(ALM469 &lt;=14,"Bajo",IF(ALM469&lt;=35,"Medio",IF(ALM469&lt;=80,"Alto","Inviable Sanitariamente"))))</f>
        <v>Inviable Sanitariamente</v>
      </c>
      <c r="ALP469" s="265" t="str">
        <f t="shared" ref="ALP469:ALP471" si="1018">IF(ALN469&lt;5,"Sin Riesgo",IF(ALN469 &lt;=14,"Bajo",IF(ALN469&lt;=35,"Medio",IF(ALN469&lt;=80,"Alto","Inviable Sanitariamente"))))</f>
        <v>Inviable Sanitariamente</v>
      </c>
      <c r="ALQ469" s="265" t="str">
        <f t="shared" ref="ALQ469:ALQ471" si="1019">IF(ALO469&lt;5,"Sin Riesgo",IF(ALO469 &lt;=14,"Bajo",IF(ALO469&lt;=35,"Medio",IF(ALO469&lt;=80,"Alto","Inviable Sanitariamente"))))</f>
        <v>Inviable Sanitariamente</v>
      </c>
      <c r="ALR469" s="265" t="str">
        <f t="shared" ref="ALR469:ALR471" si="1020">IF(ALP469&lt;5,"Sin Riesgo",IF(ALP469 &lt;=14,"Bajo",IF(ALP469&lt;=35,"Medio",IF(ALP469&lt;=80,"Alto","Inviable Sanitariamente"))))</f>
        <v>Inviable Sanitariamente</v>
      </c>
      <c r="ALS469" s="265" t="str">
        <f t="shared" ref="ALS469:ALS471" si="1021">IF(ALQ469&lt;5,"Sin Riesgo",IF(ALQ469 &lt;=14,"Bajo",IF(ALQ469&lt;=35,"Medio",IF(ALQ469&lt;=80,"Alto","Inviable Sanitariamente"))))</f>
        <v>Inviable Sanitariamente</v>
      </c>
      <c r="ALT469" s="265" t="str">
        <f t="shared" ref="ALT469:ALT471" si="1022">IF(ALR469&lt;5,"Sin Riesgo",IF(ALR469 &lt;=14,"Bajo",IF(ALR469&lt;=35,"Medio",IF(ALR469&lt;=80,"Alto","Inviable Sanitariamente"))))</f>
        <v>Inviable Sanitariamente</v>
      </c>
      <c r="ALU469" s="265" t="str">
        <f t="shared" ref="ALU469:ALU471" si="1023">IF(ALS469&lt;5,"Sin Riesgo",IF(ALS469 &lt;=14,"Bajo",IF(ALS469&lt;=35,"Medio",IF(ALS469&lt;=80,"Alto","Inviable Sanitariamente"))))</f>
        <v>Inviable Sanitariamente</v>
      </c>
      <c r="ALV469" s="265" t="str">
        <f t="shared" ref="ALV469:ALV471" si="1024">IF(ALT469&lt;5,"Sin Riesgo",IF(ALT469 &lt;=14,"Bajo",IF(ALT469&lt;=35,"Medio",IF(ALT469&lt;=80,"Alto","Inviable Sanitariamente"))))</f>
        <v>Inviable Sanitariamente</v>
      </c>
      <c r="ALW469" s="265" t="str">
        <f t="shared" ref="ALW469:ALW471" si="1025">IF(ALU469&lt;5,"Sin Riesgo",IF(ALU469 &lt;=14,"Bajo",IF(ALU469&lt;=35,"Medio",IF(ALU469&lt;=80,"Alto","Inviable Sanitariamente"))))</f>
        <v>Inviable Sanitariamente</v>
      </c>
      <c r="ALX469" s="265" t="str">
        <f t="shared" ref="ALX469:ALX471" si="1026">IF(ALV469&lt;5,"Sin Riesgo",IF(ALV469 &lt;=14,"Bajo",IF(ALV469&lt;=35,"Medio",IF(ALV469&lt;=80,"Alto","Inviable Sanitariamente"))))</f>
        <v>Inviable Sanitariamente</v>
      </c>
      <c r="ALY469" s="265" t="str">
        <f t="shared" ref="ALY469:ALY471" si="1027">IF(ALW469&lt;5,"Sin Riesgo",IF(ALW469 &lt;=14,"Bajo",IF(ALW469&lt;=35,"Medio",IF(ALW469&lt;=80,"Alto","Inviable Sanitariamente"))))</f>
        <v>Inviable Sanitariamente</v>
      </c>
      <c r="ALZ469" s="265" t="str">
        <f t="shared" ref="ALZ469:ALZ471" si="1028">IF(ALX469&lt;5,"Sin Riesgo",IF(ALX469 &lt;=14,"Bajo",IF(ALX469&lt;=35,"Medio",IF(ALX469&lt;=80,"Alto","Inviable Sanitariamente"))))</f>
        <v>Inviable Sanitariamente</v>
      </c>
      <c r="AMA469" s="265" t="str">
        <f t="shared" ref="AMA469:AMA471" si="1029">IF(ALY469&lt;5,"Sin Riesgo",IF(ALY469 &lt;=14,"Bajo",IF(ALY469&lt;=35,"Medio",IF(ALY469&lt;=80,"Alto","Inviable Sanitariamente"))))</f>
        <v>Inviable Sanitariamente</v>
      </c>
      <c r="AMB469" s="265" t="str">
        <f t="shared" ref="AMB469:AMB471" si="1030">IF(ALZ469&lt;5,"Sin Riesgo",IF(ALZ469 &lt;=14,"Bajo",IF(ALZ469&lt;=35,"Medio",IF(ALZ469&lt;=80,"Alto","Inviable Sanitariamente"))))</f>
        <v>Inviable Sanitariamente</v>
      </c>
      <c r="AMC469" s="265" t="str">
        <f t="shared" ref="AMC469:AMC471" si="1031">IF(AMA469&lt;5,"Sin Riesgo",IF(AMA469 &lt;=14,"Bajo",IF(AMA469&lt;=35,"Medio",IF(AMA469&lt;=80,"Alto","Inviable Sanitariamente"))))</f>
        <v>Inviable Sanitariamente</v>
      </c>
      <c r="AMD469" s="265" t="str">
        <f t="shared" ref="AMD469:AMD471" si="1032">IF(AMB469&lt;5,"Sin Riesgo",IF(AMB469 &lt;=14,"Bajo",IF(AMB469&lt;=35,"Medio",IF(AMB469&lt;=80,"Alto","Inviable Sanitariamente"))))</f>
        <v>Inviable Sanitariamente</v>
      </c>
      <c r="AME469" s="265" t="str">
        <f t="shared" ref="AME469:AME471" si="1033">IF(AMC469&lt;5,"Sin Riesgo",IF(AMC469 &lt;=14,"Bajo",IF(AMC469&lt;=35,"Medio",IF(AMC469&lt;=80,"Alto","Inviable Sanitariamente"))))</f>
        <v>Inviable Sanitariamente</v>
      </c>
      <c r="AMF469" s="265" t="str">
        <f t="shared" ref="AMF469:AMF471" si="1034">IF(AMD469&lt;5,"Sin Riesgo",IF(AMD469 &lt;=14,"Bajo",IF(AMD469&lt;=35,"Medio",IF(AMD469&lt;=80,"Alto","Inviable Sanitariamente"))))</f>
        <v>Inviable Sanitariamente</v>
      </c>
      <c r="AMG469" s="265" t="str">
        <f t="shared" ref="AMG469:AMG471" si="1035">IF(AME469&lt;5,"Sin Riesgo",IF(AME469 &lt;=14,"Bajo",IF(AME469&lt;=35,"Medio",IF(AME469&lt;=80,"Alto","Inviable Sanitariamente"))))</f>
        <v>Inviable Sanitariamente</v>
      </c>
      <c r="AMH469" s="265" t="str">
        <f t="shared" ref="AMH469:AMH471" si="1036">IF(AMF469&lt;5,"Sin Riesgo",IF(AMF469 &lt;=14,"Bajo",IF(AMF469&lt;=35,"Medio",IF(AMF469&lt;=80,"Alto","Inviable Sanitariamente"))))</f>
        <v>Inviable Sanitariamente</v>
      </c>
      <c r="AMI469" s="265" t="str">
        <f t="shared" ref="AMI469:AMI471" si="1037">IF(AMG469&lt;5,"Sin Riesgo",IF(AMG469 &lt;=14,"Bajo",IF(AMG469&lt;=35,"Medio",IF(AMG469&lt;=80,"Alto","Inviable Sanitariamente"))))</f>
        <v>Inviable Sanitariamente</v>
      </c>
      <c r="AMJ469" s="265" t="str">
        <f t="shared" ref="AMJ469:AMJ471" si="1038">IF(AMH469&lt;5,"Sin Riesgo",IF(AMH469 &lt;=14,"Bajo",IF(AMH469&lt;=35,"Medio",IF(AMH469&lt;=80,"Alto","Inviable Sanitariamente"))))</f>
        <v>Inviable Sanitariamente</v>
      </c>
      <c r="AMK469" s="265" t="str">
        <f t="shared" ref="AMK469:AMK471" si="1039">IF(AMI469&lt;5,"Sin Riesgo",IF(AMI469 &lt;=14,"Bajo",IF(AMI469&lt;=35,"Medio",IF(AMI469&lt;=80,"Alto","Inviable Sanitariamente"))))</f>
        <v>Inviable Sanitariamente</v>
      </c>
      <c r="AML469" s="265" t="str">
        <f t="shared" ref="AML469:AML471" si="1040">IF(AMJ469&lt;5,"Sin Riesgo",IF(AMJ469 &lt;=14,"Bajo",IF(AMJ469&lt;=35,"Medio",IF(AMJ469&lt;=80,"Alto","Inviable Sanitariamente"))))</f>
        <v>Inviable Sanitariamente</v>
      </c>
      <c r="AMM469" s="265" t="str">
        <f t="shared" ref="AMM469:AMM471" si="1041">IF(AMK469&lt;5,"Sin Riesgo",IF(AMK469 &lt;=14,"Bajo",IF(AMK469&lt;=35,"Medio",IF(AMK469&lt;=80,"Alto","Inviable Sanitariamente"))))</f>
        <v>Inviable Sanitariamente</v>
      </c>
      <c r="AMN469" s="265" t="str">
        <f t="shared" ref="AMN469:AMN471" si="1042">IF(AML469&lt;5,"Sin Riesgo",IF(AML469 &lt;=14,"Bajo",IF(AML469&lt;=35,"Medio",IF(AML469&lt;=80,"Alto","Inviable Sanitariamente"))))</f>
        <v>Inviable Sanitariamente</v>
      </c>
      <c r="AMO469" s="265" t="str">
        <f t="shared" ref="AMO469:AMO471" si="1043">IF(AMM469&lt;5,"Sin Riesgo",IF(AMM469 &lt;=14,"Bajo",IF(AMM469&lt;=35,"Medio",IF(AMM469&lt;=80,"Alto","Inviable Sanitariamente"))))</f>
        <v>Inviable Sanitariamente</v>
      </c>
      <c r="AMP469" s="265" t="str">
        <f t="shared" ref="AMP469:AMP471" si="1044">IF(AMN469&lt;5,"Sin Riesgo",IF(AMN469 &lt;=14,"Bajo",IF(AMN469&lt;=35,"Medio",IF(AMN469&lt;=80,"Alto","Inviable Sanitariamente"))))</f>
        <v>Inviable Sanitariamente</v>
      </c>
      <c r="AMQ469" s="265" t="str">
        <f t="shared" ref="AMQ469:AMQ471" si="1045">IF(AMO469&lt;5,"Sin Riesgo",IF(AMO469 &lt;=14,"Bajo",IF(AMO469&lt;=35,"Medio",IF(AMO469&lt;=80,"Alto","Inviable Sanitariamente"))))</f>
        <v>Inviable Sanitariamente</v>
      </c>
      <c r="AMR469" s="265" t="str">
        <f t="shared" ref="AMR469:AMR471" si="1046">IF(AMP469&lt;5,"Sin Riesgo",IF(AMP469 &lt;=14,"Bajo",IF(AMP469&lt;=35,"Medio",IF(AMP469&lt;=80,"Alto","Inviable Sanitariamente"))))</f>
        <v>Inviable Sanitariamente</v>
      </c>
      <c r="AMS469" s="265" t="str">
        <f t="shared" ref="AMS469:AMS471" si="1047">IF(AMQ469&lt;5,"Sin Riesgo",IF(AMQ469 &lt;=14,"Bajo",IF(AMQ469&lt;=35,"Medio",IF(AMQ469&lt;=80,"Alto","Inviable Sanitariamente"))))</f>
        <v>Inviable Sanitariamente</v>
      </c>
      <c r="AMT469" s="265" t="str">
        <f t="shared" ref="AMT469:AMT471" si="1048">IF(AMR469&lt;5,"Sin Riesgo",IF(AMR469 &lt;=14,"Bajo",IF(AMR469&lt;=35,"Medio",IF(AMR469&lt;=80,"Alto","Inviable Sanitariamente"))))</f>
        <v>Inviable Sanitariamente</v>
      </c>
      <c r="AMU469" s="265" t="str">
        <f t="shared" ref="AMU469:AMU471" si="1049">IF(AMS469&lt;5,"Sin Riesgo",IF(AMS469 &lt;=14,"Bajo",IF(AMS469&lt;=35,"Medio",IF(AMS469&lt;=80,"Alto","Inviable Sanitariamente"))))</f>
        <v>Inviable Sanitariamente</v>
      </c>
      <c r="AMV469" s="265" t="str">
        <f t="shared" ref="AMV469:AMV471" si="1050">IF(AMT469&lt;5,"Sin Riesgo",IF(AMT469 &lt;=14,"Bajo",IF(AMT469&lt;=35,"Medio",IF(AMT469&lt;=80,"Alto","Inviable Sanitariamente"))))</f>
        <v>Inviable Sanitariamente</v>
      </c>
      <c r="AMW469" s="265" t="str">
        <f t="shared" ref="AMW469:AMW471" si="1051">IF(AMU469&lt;5,"Sin Riesgo",IF(AMU469 &lt;=14,"Bajo",IF(AMU469&lt;=35,"Medio",IF(AMU469&lt;=80,"Alto","Inviable Sanitariamente"))))</f>
        <v>Inviable Sanitariamente</v>
      </c>
      <c r="AMX469" s="265" t="str">
        <f t="shared" ref="AMX469:AMX471" si="1052">IF(AMV469&lt;5,"Sin Riesgo",IF(AMV469 &lt;=14,"Bajo",IF(AMV469&lt;=35,"Medio",IF(AMV469&lt;=80,"Alto","Inviable Sanitariamente"))))</f>
        <v>Inviable Sanitariamente</v>
      </c>
      <c r="AMY469" s="265" t="str">
        <f t="shared" ref="AMY469:AMY471" si="1053">IF(AMW469&lt;5,"Sin Riesgo",IF(AMW469 &lt;=14,"Bajo",IF(AMW469&lt;=35,"Medio",IF(AMW469&lt;=80,"Alto","Inviable Sanitariamente"))))</f>
        <v>Inviable Sanitariamente</v>
      </c>
      <c r="AMZ469" s="265" t="str">
        <f t="shared" ref="AMZ469:AMZ471" si="1054">IF(AMX469&lt;5,"Sin Riesgo",IF(AMX469 &lt;=14,"Bajo",IF(AMX469&lt;=35,"Medio",IF(AMX469&lt;=80,"Alto","Inviable Sanitariamente"))))</f>
        <v>Inviable Sanitariamente</v>
      </c>
      <c r="ANA469" s="265" t="str">
        <f t="shared" ref="ANA469:ANA471" si="1055">IF(AMY469&lt;5,"Sin Riesgo",IF(AMY469 &lt;=14,"Bajo",IF(AMY469&lt;=35,"Medio",IF(AMY469&lt;=80,"Alto","Inviable Sanitariamente"))))</f>
        <v>Inviable Sanitariamente</v>
      </c>
      <c r="ANB469" s="265" t="str">
        <f t="shared" ref="ANB469:ANB471" si="1056">IF(AMZ469&lt;5,"Sin Riesgo",IF(AMZ469 &lt;=14,"Bajo",IF(AMZ469&lt;=35,"Medio",IF(AMZ469&lt;=80,"Alto","Inviable Sanitariamente"))))</f>
        <v>Inviable Sanitariamente</v>
      </c>
      <c r="ANC469" s="265" t="str">
        <f t="shared" ref="ANC469:ANC471" si="1057">IF(ANA469&lt;5,"Sin Riesgo",IF(ANA469 &lt;=14,"Bajo",IF(ANA469&lt;=35,"Medio",IF(ANA469&lt;=80,"Alto","Inviable Sanitariamente"))))</f>
        <v>Inviable Sanitariamente</v>
      </c>
      <c r="AND469" s="265" t="str">
        <f t="shared" ref="AND469:AND471" si="1058">IF(ANB469&lt;5,"Sin Riesgo",IF(ANB469 &lt;=14,"Bajo",IF(ANB469&lt;=35,"Medio",IF(ANB469&lt;=80,"Alto","Inviable Sanitariamente"))))</f>
        <v>Inviable Sanitariamente</v>
      </c>
      <c r="ANE469" s="265" t="str">
        <f t="shared" ref="ANE469:ANE471" si="1059">IF(ANC469&lt;5,"Sin Riesgo",IF(ANC469 &lt;=14,"Bajo",IF(ANC469&lt;=35,"Medio",IF(ANC469&lt;=80,"Alto","Inviable Sanitariamente"))))</f>
        <v>Inviable Sanitariamente</v>
      </c>
      <c r="ANF469" s="265" t="str">
        <f t="shared" ref="ANF469:ANF471" si="1060">IF(AND469&lt;5,"Sin Riesgo",IF(AND469 &lt;=14,"Bajo",IF(AND469&lt;=35,"Medio",IF(AND469&lt;=80,"Alto","Inviable Sanitariamente"))))</f>
        <v>Inviable Sanitariamente</v>
      </c>
      <c r="ANG469" s="265" t="str">
        <f t="shared" ref="ANG469:ANG471" si="1061">IF(ANE469&lt;5,"Sin Riesgo",IF(ANE469 &lt;=14,"Bajo",IF(ANE469&lt;=35,"Medio",IF(ANE469&lt;=80,"Alto","Inviable Sanitariamente"))))</f>
        <v>Inviable Sanitariamente</v>
      </c>
      <c r="ANH469" s="265" t="str">
        <f t="shared" ref="ANH469:ANH471" si="1062">IF(ANF469&lt;5,"Sin Riesgo",IF(ANF469 &lt;=14,"Bajo",IF(ANF469&lt;=35,"Medio",IF(ANF469&lt;=80,"Alto","Inviable Sanitariamente"))))</f>
        <v>Inviable Sanitariamente</v>
      </c>
      <c r="ANI469" s="265" t="str">
        <f t="shared" ref="ANI469:ANI471" si="1063">IF(ANG469&lt;5,"Sin Riesgo",IF(ANG469 &lt;=14,"Bajo",IF(ANG469&lt;=35,"Medio",IF(ANG469&lt;=80,"Alto","Inviable Sanitariamente"))))</f>
        <v>Inviable Sanitariamente</v>
      </c>
      <c r="ANJ469" s="265" t="str">
        <f t="shared" ref="ANJ469:ANJ471" si="1064">IF(ANH469&lt;5,"Sin Riesgo",IF(ANH469 &lt;=14,"Bajo",IF(ANH469&lt;=35,"Medio",IF(ANH469&lt;=80,"Alto","Inviable Sanitariamente"))))</f>
        <v>Inviable Sanitariamente</v>
      </c>
      <c r="ANK469" s="265" t="str">
        <f t="shared" ref="ANK469:ANK471" si="1065">IF(ANI469&lt;5,"Sin Riesgo",IF(ANI469 &lt;=14,"Bajo",IF(ANI469&lt;=35,"Medio",IF(ANI469&lt;=80,"Alto","Inviable Sanitariamente"))))</f>
        <v>Inviable Sanitariamente</v>
      </c>
      <c r="ANL469" s="265" t="str">
        <f t="shared" ref="ANL469:ANL471" si="1066">IF(ANJ469&lt;5,"Sin Riesgo",IF(ANJ469 &lt;=14,"Bajo",IF(ANJ469&lt;=35,"Medio",IF(ANJ469&lt;=80,"Alto","Inviable Sanitariamente"))))</f>
        <v>Inviable Sanitariamente</v>
      </c>
      <c r="ANM469" s="265" t="str">
        <f t="shared" ref="ANM469:ANM471" si="1067">IF(ANK469&lt;5,"Sin Riesgo",IF(ANK469 &lt;=14,"Bajo",IF(ANK469&lt;=35,"Medio",IF(ANK469&lt;=80,"Alto","Inviable Sanitariamente"))))</f>
        <v>Inviable Sanitariamente</v>
      </c>
      <c r="ANN469" s="265" t="str">
        <f t="shared" ref="ANN469:ANN471" si="1068">IF(ANL469&lt;5,"Sin Riesgo",IF(ANL469 &lt;=14,"Bajo",IF(ANL469&lt;=35,"Medio",IF(ANL469&lt;=80,"Alto","Inviable Sanitariamente"))))</f>
        <v>Inviable Sanitariamente</v>
      </c>
      <c r="ANO469" s="265" t="str">
        <f t="shared" ref="ANO469:ANO471" si="1069">IF(ANM469&lt;5,"Sin Riesgo",IF(ANM469 &lt;=14,"Bajo",IF(ANM469&lt;=35,"Medio",IF(ANM469&lt;=80,"Alto","Inviable Sanitariamente"))))</f>
        <v>Inviable Sanitariamente</v>
      </c>
      <c r="ANP469" s="265" t="str">
        <f t="shared" ref="ANP469:ANP471" si="1070">IF(ANN469&lt;5,"Sin Riesgo",IF(ANN469 &lt;=14,"Bajo",IF(ANN469&lt;=35,"Medio",IF(ANN469&lt;=80,"Alto","Inviable Sanitariamente"))))</f>
        <v>Inviable Sanitariamente</v>
      </c>
      <c r="ANQ469" s="265" t="str">
        <f t="shared" ref="ANQ469:ANQ471" si="1071">IF(ANO469&lt;5,"Sin Riesgo",IF(ANO469 &lt;=14,"Bajo",IF(ANO469&lt;=35,"Medio",IF(ANO469&lt;=80,"Alto","Inviable Sanitariamente"))))</f>
        <v>Inviable Sanitariamente</v>
      </c>
      <c r="ANR469" s="265" t="str">
        <f t="shared" ref="ANR469:ANR471" si="1072">IF(ANP469&lt;5,"Sin Riesgo",IF(ANP469 &lt;=14,"Bajo",IF(ANP469&lt;=35,"Medio",IF(ANP469&lt;=80,"Alto","Inviable Sanitariamente"))))</f>
        <v>Inviable Sanitariamente</v>
      </c>
      <c r="ANS469" s="265" t="str">
        <f t="shared" ref="ANS469:ANS471" si="1073">IF(ANQ469&lt;5,"Sin Riesgo",IF(ANQ469 &lt;=14,"Bajo",IF(ANQ469&lt;=35,"Medio",IF(ANQ469&lt;=80,"Alto","Inviable Sanitariamente"))))</f>
        <v>Inviable Sanitariamente</v>
      </c>
      <c r="ANT469" s="265" t="str">
        <f t="shared" ref="ANT469:ANT471" si="1074">IF(ANR469&lt;5,"Sin Riesgo",IF(ANR469 &lt;=14,"Bajo",IF(ANR469&lt;=35,"Medio",IF(ANR469&lt;=80,"Alto","Inviable Sanitariamente"))))</f>
        <v>Inviable Sanitariamente</v>
      </c>
      <c r="ANU469" s="265" t="str">
        <f t="shared" ref="ANU469:ANU471" si="1075">IF(ANS469&lt;5,"Sin Riesgo",IF(ANS469 &lt;=14,"Bajo",IF(ANS469&lt;=35,"Medio",IF(ANS469&lt;=80,"Alto","Inviable Sanitariamente"))))</f>
        <v>Inviable Sanitariamente</v>
      </c>
      <c r="ANV469" s="265" t="str">
        <f t="shared" ref="ANV469:ANV471" si="1076">IF(ANT469&lt;5,"Sin Riesgo",IF(ANT469 &lt;=14,"Bajo",IF(ANT469&lt;=35,"Medio",IF(ANT469&lt;=80,"Alto","Inviable Sanitariamente"))))</f>
        <v>Inviable Sanitariamente</v>
      </c>
      <c r="ANW469" s="265" t="str">
        <f t="shared" ref="ANW469:ANW471" si="1077">IF(ANU469&lt;5,"Sin Riesgo",IF(ANU469 &lt;=14,"Bajo",IF(ANU469&lt;=35,"Medio",IF(ANU469&lt;=80,"Alto","Inviable Sanitariamente"))))</f>
        <v>Inviable Sanitariamente</v>
      </c>
      <c r="ANX469" s="265" t="str">
        <f t="shared" ref="ANX469:ANX471" si="1078">IF(ANV469&lt;5,"Sin Riesgo",IF(ANV469 &lt;=14,"Bajo",IF(ANV469&lt;=35,"Medio",IF(ANV469&lt;=80,"Alto","Inviable Sanitariamente"))))</f>
        <v>Inviable Sanitariamente</v>
      </c>
      <c r="ANY469" s="265" t="str">
        <f t="shared" ref="ANY469:ANY471" si="1079">IF(ANW469&lt;5,"Sin Riesgo",IF(ANW469 &lt;=14,"Bajo",IF(ANW469&lt;=35,"Medio",IF(ANW469&lt;=80,"Alto","Inviable Sanitariamente"))))</f>
        <v>Inviable Sanitariamente</v>
      </c>
      <c r="ANZ469" s="265" t="str">
        <f t="shared" ref="ANZ469:ANZ471" si="1080">IF(ANX469&lt;5,"Sin Riesgo",IF(ANX469 &lt;=14,"Bajo",IF(ANX469&lt;=35,"Medio",IF(ANX469&lt;=80,"Alto","Inviable Sanitariamente"))))</f>
        <v>Inviable Sanitariamente</v>
      </c>
      <c r="AOA469" s="265" t="str">
        <f t="shared" ref="AOA469:AOA471" si="1081">IF(ANY469&lt;5,"Sin Riesgo",IF(ANY469 &lt;=14,"Bajo",IF(ANY469&lt;=35,"Medio",IF(ANY469&lt;=80,"Alto","Inviable Sanitariamente"))))</f>
        <v>Inviable Sanitariamente</v>
      </c>
      <c r="AOB469" s="265" t="str">
        <f t="shared" ref="AOB469:AOB471" si="1082">IF(ANZ469&lt;5,"Sin Riesgo",IF(ANZ469 &lt;=14,"Bajo",IF(ANZ469&lt;=35,"Medio",IF(ANZ469&lt;=80,"Alto","Inviable Sanitariamente"))))</f>
        <v>Inviable Sanitariamente</v>
      </c>
      <c r="AOC469" s="265" t="str">
        <f t="shared" ref="AOC469:AOC471" si="1083">IF(AOA469&lt;5,"Sin Riesgo",IF(AOA469 &lt;=14,"Bajo",IF(AOA469&lt;=35,"Medio",IF(AOA469&lt;=80,"Alto","Inviable Sanitariamente"))))</f>
        <v>Inviable Sanitariamente</v>
      </c>
      <c r="AOD469" s="265" t="str">
        <f t="shared" ref="AOD469:AOD471" si="1084">IF(AOB469&lt;5,"Sin Riesgo",IF(AOB469 &lt;=14,"Bajo",IF(AOB469&lt;=35,"Medio",IF(AOB469&lt;=80,"Alto","Inviable Sanitariamente"))))</f>
        <v>Inviable Sanitariamente</v>
      </c>
      <c r="AOE469" s="265" t="str">
        <f t="shared" ref="AOE469:AOE471" si="1085">IF(AOC469&lt;5,"Sin Riesgo",IF(AOC469 &lt;=14,"Bajo",IF(AOC469&lt;=35,"Medio",IF(AOC469&lt;=80,"Alto","Inviable Sanitariamente"))))</f>
        <v>Inviable Sanitariamente</v>
      </c>
      <c r="AOF469" s="265" t="str">
        <f t="shared" ref="AOF469:AOF471" si="1086">IF(AOD469&lt;5,"Sin Riesgo",IF(AOD469 &lt;=14,"Bajo",IF(AOD469&lt;=35,"Medio",IF(AOD469&lt;=80,"Alto","Inviable Sanitariamente"))))</f>
        <v>Inviable Sanitariamente</v>
      </c>
      <c r="AOG469" s="265" t="str">
        <f t="shared" ref="AOG469:AOG471" si="1087">IF(AOE469&lt;5,"Sin Riesgo",IF(AOE469 &lt;=14,"Bajo",IF(AOE469&lt;=35,"Medio",IF(AOE469&lt;=80,"Alto","Inviable Sanitariamente"))))</f>
        <v>Inviable Sanitariamente</v>
      </c>
      <c r="AOH469" s="265" t="str">
        <f t="shared" ref="AOH469:AOH471" si="1088">IF(AOF469&lt;5,"Sin Riesgo",IF(AOF469 &lt;=14,"Bajo",IF(AOF469&lt;=35,"Medio",IF(AOF469&lt;=80,"Alto","Inviable Sanitariamente"))))</f>
        <v>Inviable Sanitariamente</v>
      </c>
      <c r="AOI469" s="265" t="str">
        <f t="shared" ref="AOI469:AOI471" si="1089">IF(AOG469&lt;5,"Sin Riesgo",IF(AOG469 &lt;=14,"Bajo",IF(AOG469&lt;=35,"Medio",IF(AOG469&lt;=80,"Alto","Inviable Sanitariamente"))))</f>
        <v>Inviable Sanitariamente</v>
      </c>
      <c r="AOJ469" s="265" t="str">
        <f t="shared" ref="AOJ469:AOJ471" si="1090">IF(AOH469&lt;5,"Sin Riesgo",IF(AOH469 &lt;=14,"Bajo",IF(AOH469&lt;=35,"Medio",IF(AOH469&lt;=80,"Alto","Inviable Sanitariamente"))))</f>
        <v>Inviable Sanitariamente</v>
      </c>
      <c r="AOK469" s="265" t="str">
        <f t="shared" ref="AOK469:AOK471" si="1091">IF(AOI469&lt;5,"Sin Riesgo",IF(AOI469 &lt;=14,"Bajo",IF(AOI469&lt;=35,"Medio",IF(AOI469&lt;=80,"Alto","Inviable Sanitariamente"))))</f>
        <v>Inviable Sanitariamente</v>
      </c>
      <c r="AOL469" s="265" t="str">
        <f t="shared" ref="AOL469:AOL471" si="1092">IF(AOJ469&lt;5,"Sin Riesgo",IF(AOJ469 &lt;=14,"Bajo",IF(AOJ469&lt;=35,"Medio",IF(AOJ469&lt;=80,"Alto","Inviable Sanitariamente"))))</f>
        <v>Inviable Sanitariamente</v>
      </c>
      <c r="AOM469" s="265" t="str">
        <f t="shared" ref="AOM469:AOM471" si="1093">IF(AOK469&lt;5,"Sin Riesgo",IF(AOK469 &lt;=14,"Bajo",IF(AOK469&lt;=35,"Medio",IF(AOK469&lt;=80,"Alto","Inviable Sanitariamente"))))</f>
        <v>Inviable Sanitariamente</v>
      </c>
      <c r="AON469" s="265" t="str">
        <f t="shared" ref="AON469:AON471" si="1094">IF(AOL469&lt;5,"Sin Riesgo",IF(AOL469 &lt;=14,"Bajo",IF(AOL469&lt;=35,"Medio",IF(AOL469&lt;=80,"Alto","Inviable Sanitariamente"))))</f>
        <v>Inviable Sanitariamente</v>
      </c>
      <c r="AOO469" s="265" t="str">
        <f t="shared" ref="AOO469:AOO471" si="1095">IF(AOM469&lt;5,"Sin Riesgo",IF(AOM469 &lt;=14,"Bajo",IF(AOM469&lt;=35,"Medio",IF(AOM469&lt;=80,"Alto","Inviable Sanitariamente"))))</f>
        <v>Inviable Sanitariamente</v>
      </c>
      <c r="AOP469" s="265" t="str">
        <f t="shared" ref="AOP469:AOP471" si="1096">IF(AON469&lt;5,"Sin Riesgo",IF(AON469 &lt;=14,"Bajo",IF(AON469&lt;=35,"Medio",IF(AON469&lt;=80,"Alto","Inviable Sanitariamente"))))</f>
        <v>Inviable Sanitariamente</v>
      </c>
      <c r="AOQ469" s="265" t="str">
        <f t="shared" ref="AOQ469:AOQ471" si="1097">IF(AOO469&lt;5,"Sin Riesgo",IF(AOO469 &lt;=14,"Bajo",IF(AOO469&lt;=35,"Medio",IF(AOO469&lt;=80,"Alto","Inviable Sanitariamente"))))</f>
        <v>Inviable Sanitariamente</v>
      </c>
      <c r="AOR469" s="265" t="str">
        <f t="shared" ref="AOR469:AOR471" si="1098">IF(AOP469&lt;5,"Sin Riesgo",IF(AOP469 &lt;=14,"Bajo",IF(AOP469&lt;=35,"Medio",IF(AOP469&lt;=80,"Alto","Inviable Sanitariamente"))))</f>
        <v>Inviable Sanitariamente</v>
      </c>
      <c r="AOS469" s="265" t="str">
        <f t="shared" ref="AOS469:AOS471" si="1099">IF(AOQ469&lt;5,"Sin Riesgo",IF(AOQ469 &lt;=14,"Bajo",IF(AOQ469&lt;=35,"Medio",IF(AOQ469&lt;=80,"Alto","Inviable Sanitariamente"))))</f>
        <v>Inviable Sanitariamente</v>
      </c>
      <c r="AOT469" s="265" t="str">
        <f t="shared" ref="AOT469:AOT471" si="1100">IF(AOR469&lt;5,"Sin Riesgo",IF(AOR469 &lt;=14,"Bajo",IF(AOR469&lt;=35,"Medio",IF(AOR469&lt;=80,"Alto","Inviable Sanitariamente"))))</f>
        <v>Inviable Sanitariamente</v>
      </c>
      <c r="AOU469" s="265" t="str">
        <f t="shared" ref="AOU469:AOU471" si="1101">IF(AOS469&lt;5,"Sin Riesgo",IF(AOS469 &lt;=14,"Bajo",IF(AOS469&lt;=35,"Medio",IF(AOS469&lt;=80,"Alto","Inviable Sanitariamente"))))</f>
        <v>Inviable Sanitariamente</v>
      </c>
      <c r="AOV469" s="265" t="str">
        <f t="shared" ref="AOV469:AOV471" si="1102">IF(AOT469&lt;5,"Sin Riesgo",IF(AOT469 &lt;=14,"Bajo",IF(AOT469&lt;=35,"Medio",IF(AOT469&lt;=80,"Alto","Inviable Sanitariamente"))))</f>
        <v>Inviable Sanitariamente</v>
      </c>
      <c r="AOW469" s="265" t="str">
        <f t="shared" ref="AOW469:AOW471" si="1103">IF(AOU469&lt;5,"Sin Riesgo",IF(AOU469 &lt;=14,"Bajo",IF(AOU469&lt;=35,"Medio",IF(AOU469&lt;=80,"Alto","Inviable Sanitariamente"))))</f>
        <v>Inviable Sanitariamente</v>
      </c>
      <c r="AOX469" s="265" t="str">
        <f t="shared" ref="AOX469:AOX471" si="1104">IF(AOV469&lt;5,"Sin Riesgo",IF(AOV469 &lt;=14,"Bajo",IF(AOV469&lt;=35,"Medio",IF(AOV469&lt;=80,"Alto","Inviable Sanitariamente"))))</f>
        <v>Inviable Sanitariamente</v>
      </c>
      <c r="AOY469" s="265" t="str">
        <f t="shared" ref="AOY469:AOY471" si="1105">IF(AOW469&lt;5,"Sin Riesgo",IF(AOW469 &lt;=14,"Bajo",IF(AOW469&lt;=35,"Medio",IF(AOW469&lt;=80,"Alto","Inviable Sanitariamente"))))</f>
        <v>Inviable Sanitariamente</v>
      </c>
      <c r="AOZ469" s="265" t="str">
        <f t="shared" ref="AOZ469:AOZ471" si="1106">IF(AOX469&lt;5,"Sin Riesgo",IF(AOX469 &lt;=14,"Bajo",IF(AOX469&lt;=35,"Medio",IF(AOX469&lt;=80,"Alto","Inviable Sanitariamente"))))</f>
        <v>Inviable Sanitariamente</v>
      </c>
      <c r="APA469" s="265" t="str">
        <f t="shared" ref="APA469:APA471" si="1107">IF(AOY469&lt;5,"Sin Riesgo",IF(AOY469 &lt;=14,"Bajo",IF(AOY469&lt;=35,"Medio",IF(AOY469&lt;=80,"Alto","Inviable Sanitariamente"))))</f>
        <v>Inviable Sanitariamente</v>
      </c>
      <c r="APB469" s="265" t="str">
        <f t="shared" ref="APB469:APB471" si="1108">IF(AOZ469&lt;5,"Sin Riesgo",IF(AOZ469 &lt;=14,"Bajo",IF(AOZ469&lt;=35,"Medio",IF(AOZ469&lt;=80,"Alto","Inviable Sanitariamente"))))</f>
        <v>Inviable Sanitariamente</v>
      </c>
      <c r="APC469" s="265" t="str">
        <f t="shared" ref="APC469:APC471" si="1109">IF(APA469&lt;5,"Sin Riesgo",IF(APA469 &lt;=14,"Bajo",IF(APA469&lt;=35,"Medio",IF(APA469&lt;=80,"Alto","Inviable Sanitariamente"))))</f>
        <v>Inviable Sanitariamente</v>
      </c>
      <c r="APD469" s="265" t="str">
        <f t="shared" ref="APD469:APD471" si="1110">IF(APB469&lt;5,"Sin Riesgo",IF(APB469 &lt;=14,"Bajo",IF(APB469&lt;=35,"Medio",IF(APB469&lt;=80,"Alto","Inviable Sanitariamente"))))</f>
        <v>Inviable Sanitariamente</v>
      </c>
      <c r="APE469" s="265" t="str">
        <f t="shared" ref="APE469:APE471" si="1111">IF(APC469&lt;5,"Sin Riesgo",IF(APC469 &lt;=14,"Bajo",IF(APC469&lt;=35,"Medio",IF(APC469&lt;=80,"Alto","Inviable Sanitariamente"))))</f>
        <v>Inviable Sanitariamente</v>
      </c>
      <c r="APF469" s="265" t="str">
        <f t="shared" ref="APF469:APF471" si="1112">IF(APD469&lt;5,"Sin Riesgo",IF(APD469 &lt;=14,"Bajo",IF(APD469&lt;=35,"Medio",IF(APD469&lt;=80,"Alto","Inviable Sanitariamente"))))</f>
        <v>Inviable Sanitariamente</v>
      </c>
      <c r="APG469" s="265" t="str">
        <f t="shared" ref="APG469:APG471" si="1113">IF(APE469&lt;5,"Sin Riesgo",IF(APE469 &lt;=14,"Bajo",IF(APE469&lt;=35,"Medio",IF(APE469&lt;=80,"Alto","Inviable Sanitariamente"))))</f>
        <v>Inviable Sanitariamente</v>
      </c>
      <c r="APH469" s="265" t="str">
        <f t="shared" ref="APH469:APH471" si="1114">IF(APF469&lt;5,"Sin Riesgo",IF(APF469 &lt;=14,"Bajo",IF(APF469&lt;=35,"Medio",IF(APF469&lt;=80,"Alto","Inviable Sanitariamente"))))</f>
        <v>Inviable Sanitariamente</v>
      </c>
      <c r="API469" s="265" t="str">
        <f t="shared" ref="API469:API471" si="1115">IF(APG469&lt;5,"Sin Riesgo",IF(APG469 &lt;=14,"Bajo",IF(APG469&lt;=35,"Medio",IF(APG469&lt;=80,"Alto","Inviable Sanitariamente"))))</f>
        <v>Inviable Sanitariamente</v>
      </c>
      <c r="APJ469" s="265" t="str">
        <f t="shared" ref="APJ469:APJ471" si="1116">IF(APH469&lt;5,"Sin Riesgo",IF(APH469 &lt;=14,"Bajo",IF(APH469&lt;=35,"Medio",IF(APH469&lt;=80,"Alto","Inviable Sanitariamente"))))</f>
        <v>Inviable Sanitariamente</v>
      </c>
      <c r="APK469" s="265" t="str">
        <f t="shared" ref="APK469:APK471" si="1117">IF(API469&lt;5,"Sin Riesgo",IF(API469 &lt;=14,"Bajo",IF(API469&lt;=35,"Medio",IF(API469&lt;=80,"Alto","Inviable Sanitariamente"))))</f>
        <v>Inviable Sanitariamente</v>
      </c>
      <c r="APL469" s="265" t="str">
        <f t="shared" ref="APL469:APL471" si="1118">IF(APJ469&lt;5,"Sin Riesgo",IF(APJ469 &lt;=14,"Bajo",IF(APJ469&lt;=35,"Medio",IF(APJ469&lt;=80,"Alto","Inviable Sanitariamente"))))</f>
        <v>Inviable Sanitariamente</v>
      </c>
      <c r="APM469" s="265" t="str">
        <f t="shared" ref="APM469:APM471" si="1119">IF(APK469&lt;5,"Sin Riesgo",IF(APK469 &lt;=14,"Bajo",IF(APK469&lt;=35,"Medio",IF(APK469&lt;=80,"Alto","Inviable Sanitariamente"))))</f>
        <v>Inviable Sanitariamente</v>
      </c>
      <c r="APN469" s="265" t="str">
        <f t="shared" ref="APN469:APN471" si="1120">IF(APL469&lt;5,"Sin Riesgo",IF(APL469 &lt;=14,"Bajo",IF(APL469&lt;=35,"Medio",IF(APL469&lt;=80,"Alto","Inviable Sanitariamente"))))</f>
        <v>Inviable Sanitariamente</v>
      </c>
      <c r="APO469" s="265" t="str">
        <f t="shared" ref="APO469:APO471" si="1121">IF(APM469&lt;5,"Sin Riesgo",IF(APM469 &lt;=14,"Bajo",IF(APM469&lt;=35,"Medio",IF(APM469&lt;=80,"Alto","Inviable Sanitariamente"))))</f>
        <v>Inviable Sanitariamente</v>
      </c>
      <c r="APP469" s="265" t="str">
        <f t="shared" ref="APP469:APP471" si="1122">IF(APN469&lt;5,"Sin Riesgo",IF(APN469 &lt;=14,"Bajo",IF(APN469&lt;=35,"Medio",IF(APN469&lt;=80,"Alto","Inviable Sanitariamente"))))</f>
        <v>Inviable Sanitariamente</v>
      </c>
      <c r="APQ469" s="265" t="str">
        <f t="shared" ref="APQ469:APQ471" si="1123">IF(APO469&lt;5,"Sin Riesgo",IF(APO469 &lt;=14,"Bajo",IF(APO469&lt;=35,"Medio",IF(APO469&lt;=80,"Alto","Inviable Sanitariamente"))))</f>
        <v>Inviable Sanitariamente</v>
      </c>
      <c r="APR469" s="265" t="str">
        <f t="shared" ref="APR469:APR471" si="1124">IF(APP469&lt;5,"Sin Riesgo",IF(APP469 &lt;=14,"Bajo",IF(APP469&lt;=35,"Medio",IF(APP469&lt;=80,"Alto","Inviable Sanitariamente"))))</f>
        <v>Inviable Sanitariamente</v>
      </c>
      <c r="APS469" s="265" t="str">
        <f t="shared" ref="APS469:APS471" si="1125">IF(APQ469&lt;5,"Sin Riesgo",IF(APQ469 &lt;=14,"Bajo",IF(APQ469&lt;=35,"Medio",IF(APQ469&lt;=80,"Alto","Inviable Sanitariamente"))))</f>
        <v>Inviable Sanitariamente</v>
      </c>
      <c r="APT469" s="265" t="str">
        <f t="shared" ref="APT469:APT471" si="1126">IF(APR469&lt;5,"Sin Riesgo",IF(APR469 &lt;=14,"Bajo",IF(APR469&lt;=35,"Medio",IF(APR469&lt;=80,"Alto","Inviable Sanitariamente"))))</f>
        <v>Inviable Sanitariamente</v>
      </c>
      <c r="APU469" s="265" t="str">
        <f t="shared" ref="APU469:APU471" si="1127">IF(APS469&lt;5,"Sin Riesgo",IF(APS469 &lt;=14,"Bajo",IF(APS469&lt;=35,"Medio",IF(APS469&lt;=80,"Alto","Inviable Sanitariamente"))))</f>
        <v>Inviable Sanitariamente</v>
      </c>
      <c r="APV469" s="265" t="str">
        <f t="shared" ref="APV469:APV471" si="1128">IF(APT469&lt;5,"Sin Riesgo",IF(APT469 &lt;=14,"Bajo",IF(APT469&lt;=35,"Medio",IF(APT469&lt;=80,"Alto","Inviable Sanitariamente"))))</f>
        <v>Inviable Sanitariamente</v>
      </c>
      <c r="APW469" s="265" t="str">
        <f t="shared" ref="APW469:APW471" si="1129">IF(APU469&lt;5,"Sin Riesgo",IF(APU469 &lt;=14,"Bajo",IF(APU469&lt;=35,"Medio",IF(APU469&lt;=80,"Alto","Inviable Sanitariamente"))))</f>
        <v>Inviable Sanitariamente</v>
      </c>
      <c r="APX469" s="265" t="str">
        <f t="shared" ref="APX469:APX471" si="1130">IF(APV469&lt;5,"Sin Riesgo",IF(APV469 &lt;=14,"Bajo",IF(APV469&lt;=35,"Medio",IF(APV469&lt;=80,"Alto","Inviable Sanitariamente"))))</f>
        <v>Inviable Sanitariamente</v>
      </c>
      <c r="APY469" s="265" t="str">
        <f t="shared" ref="APY469:APY471" si="1131">IF(APW469&lt;5,"Sin Riesgo",IF(APW469 &lt;=14,"Bajo",IF(APW469&lt;=35,"Medio",IF(APW469&lt;=80,"Alto","Inviable Sanitariamente"))))</f>
        <v>Inviable Sanitariamente</v>
      </c>
      <c r="APZ469" s="265" t="str">
        <f t="shared" ref="APZ469:APZ471" si="1132">IF(APX469&lt;5,"Sin Riesgo",IF(APX469 &lt;=14,"Bajo",IF(APX469&lt;=35,"Medio",IF(APX469&lt;=80,"Alto","Inviable Sanitariamente"))))</f>
        <v>Inviable Sanitariamente</v>
      </c>
      <c r="AQA469" s="265" t="str">
        <f t="shared" ref="AQA469:AQA471" si="1133">IF(APY469&lt;5,"Sin Riesgo",IF(APY469 &lt;=14,"Bajo",IF(APY469&lt;=35,"Medio",IF(APY469&lt;=80,"Alto","Inviable Sanitariamente"))))</f>
        <v>Inviable Sanitariamente</v>
      </c>
      <c r="AQB469" s="265" t="str">
        <f t="shared" ref="AQB469:AQB471" si="1134">IF(APZ469&lt;5,"Sin Riesgo",IF(APZ469 &lt;=14,"Bajo",IF(APZ469&lt;=35,"Medio",IF(APZ469&lt;=80,"Alto","Inviable Sanitariamente"))))</f>
        <v>Inviable Sanitariamente</v>
      </c>
      <c r="AQC469" s="265" t="str">
        <f t="shared" ref="AQC469:AQC471" si="1135">IF(AQA469&lt;5,"Sin Riesgo",IF(AQA469 &lt;=14,"Bajo",IF(AQA469&lt;=35,"Medio",IF(AQA469&lt;=80,"Alto","Inviable Sanitariamente"))))</f>
        <v>Inviable Sanitariamente</v>
      </c>
      <c r="AQD469" s="265" t="str">
        <f t="shared" ref="AQD469:AQD471" si="1136">IF(AQB469&lt;5,"Sin Riesgo",IF(AQB469 &lt;=14,"Bajo",IF(AQB469&lt;=35,"Medio",IF(AQB469&lt;=80,"Alto","Inviable Sanitariamente"))))</f>
        <v>Inviable Sanitariamente</v>
      </c>
      <c r="AQE469" s="265" t="str">
        <f t="shared" ref="AQE469:AQE471" si="1137">IF(AQC469&lt;5,"Sin Riesgo",IF(AQC469 &lt;=14,"Bajo",IF(AQC469&lt;=35,"Medio",IF(AQC469&lt;=80,"Alto","Inviable Sanitariamente"))))</f>
        <v>Inviable Sanitariamente</v>
      </c>
      <c r="AQF469" s="265" t="str">
        <f t="shared" ref="AQF469:AQF471" si="1138">IF(AQD469&lt;5,"Sin Riesgo",IF(AQD469 &lt;=14,"Bajo",IF(AQD469&lt;=35,"Medio",IF(AQD469&lt;=80,"Alto","Inviable Sanitariamente"))))</f>
        <v>Inviable Sanitariamente</v>
      </c>
      <c r="AQG469" s="265" t="str">
        <f t="shared" ref="AQG469:AQG471" si="1139">IF(AQE469&lt;5,"Sin Riesgo",IF(AQE469 &lt;=14,"Bajo",IF(AQE469&lt;=35,"Medio",IF(AQE469&lt;=80,"Alto","Inviable Sanitariamente"))))</f>
        <v>Inviable Sanitariamente</v>
      </c>
      <c r="AQH469" s="265" t="str">
        <f t="shared" ref="AQH469:AQH471" si="1140">IF(AQF469&lt;5,"Sin Riesgo",IF(AQF469 &lt;=14,"Bajo",IF(AQF469&lt;=35,"Medio",IF(AQF469&lt;=80,"Alto","Inviable Sanitariamente"))))</f>
        <v>Inviable Sanitariamente</v>
      </c>
      <c r="AQI469" s="265" t="str">
        <f t="shared" ref="AQI469:AQI471" si="1141">IF(AQG469&lt;5,"Sin Riesgo",IF(AQG469 &lt;=14,"Bajo",IF(AQG469&lt;=35,"Medio",IF(AQG469&lt;=80,"Alto","Inviable Sanitariamente"))))</f>
        <v>Inviable Sanitariamente</v>
      </c>
      <c r="AQJ469" s="265" t="str">
        <f t="shared" ref="AQJ469:AQJ471" si="1142">IF(AQH469&lt;5,"Sin Riesgo",IF(AQH469 &lt;=14,"Bajo",IF(AQH469&lt;=35,"Medio",IF(AQH469&lt;=80,"Alto","Inviable Sanitariamente"))))</f>
        <v>Inviable Sanitariamente</v>
      </c>
      <c r="AQK469" s="265" t="str">
        <f t="shared" ref="AQK469:AQK471" si="1143">IF(AQI469&lt;5,"Sin Riesgo",IF(AQI469 &lt;=14,"Bajo",IF(AQI469&lt;=35,"Medio",IF(AQI469&lt;=80,"Alto","Inviable Sanitariamente"))))</f>
        <v>Inviable Sanitariamente</v>
      </c>
      <c r="AQL469" s="265" t="str">
        <f t="shared" ref="AQL469:AQL471" si="1144">IF(AQJ469&lt;5,"Sin Riesgo",IF(AQJ469 &lt;=14,"Bajo",IF(AQJ469&lt;=35,"Medio",IF(AQJ469&lt;=80,"Alto","Inviable Sanitariamente"))))</f>
        <v>Inviable Sanitariamente</v>
      </c>
      <c r="AQM469" s="265" t="str">
        <f t="shared" ref="AQM469:AQM471" si="1145">IF(AQK469&lt;5,"Sin Riesgo",IF(AQK469 &lt;=14,"Bajo",IF(AQK469&lt;=35,"Medio",IF(AQK469&lt;=80,"Alto","Inviable Sanitariamente"))))</f>
        <v>Inviable Sanitariamente</v>
      </c>
      <c r="AQN469" s="265" t="str">
        <f t="shared" ref="AQN469:AQN471" si="1146">IF(AQL469&lt;5,"Sin Riesgo",IF(AQL469 &lt;=14,"Bajo",IF(AQL469&lt;=35,"Medio",IF(AQL469&lt;=80,"Alto","Inviable Sanitariamente"))))</f>
        <v>Inviable Sanitariamente</v>
      </c>
      <c r="AQO469" s="265" t="str">
        <f t="shared" ref="AQO469:AQO471" si="1147">IF(AQM469&lt;5,"Sin Riesgo",IF(AQM469 &lt;=14,"Bajo",IF(AQM469&lt;=35,"Medio",IF(AQM469&lt;=80,"Alto","Inviable Sanitariamente"))))</f>
        <v>Inviable Sanitariamente</v>
      </c>
      <c r="AQP469" s="265" t="str">
        <f t="shared" ref="AQP469:AQP471" si="1148">IF(AQN469&lt;5,"Sin Riesgo",IF(AQN469 &lt;=14,"Bajo",IF(AQN469&lt;=35,"Medio",IF(AQN469&lt;=80,"Alto","Inviable Sanitariamente"))))</f>
        <v>Inviable Sanitariamente</v>
      </c>
      <c r="AQQ469" s="265" t="str">
        <f t="shared" ref="AQQ469:AQQ471" si="1149">IF(AQO469&lt;5,"Sin Riesgo",IF(AQO469 &lt;=14,"Bajo",IF(AQO469&lt;=35,"Medio",IF(AQO469&lt;=80,"Alto","Inviable Sanitariamente"))))</f>
        <v>Inviable Sanitariamente</v>
      </c>
      <c r="AQR469" s="265" t="str">
        <f t="shared" ref="AQR469:AQR471" si="1150">IF(AQP469&lt;5,"Sin Riesgo",IF(AQP469 &lt;=14,"Bajo",IF(AQP469&lt;=35,"Medio",IF(AQP469&lt;=80,"Alto","Inviable Sanitariamente"))))</f>
        <v>Inviable Sanitariamente</v>
      </c>
      <c r="AQS469" s="265" t="str">
        <f t="shared" ref="AQS469:AQS471" si="1151">IF(AQQ469&lt;5,"Sin Riesgo",IF(AQQ469 &lt;=14,"Bajo",IF(AQQ469&lt;=35,"Medio",IF(AQQ469&lt;=80,"Alto","Inviable Sanitariamente"))))</f>
        <v>Inviable Sanitariamente</v>
      </c>
      <c r="AQT469" s="265" t="str">
        <f t="shared" ref="AQT469:AQT471" si="1152">IF(AQR469&lt;5,"Sin Riesgo",IF(AQR469 &lt;=14,"Bajo",IF(AQR469&lt;=35,"Medio",IF(AQR469&lt;=80,"Alto","Inviable Sanitariamente"))))</f>
        <v>Inviable Sanitariamente</v>
      </c>
      <c r="AQU469" s="265" t="str">
        <f t="shared" ref="AQU469:AQU471" si="1153">IF(AQS469&lt;5,"Sin Riesgo",IF(AQS469 &lt;=14,"Bajo",IF(AQS469&lt;=35,"Medio",IF(AQS469&lt;=80,"Alto","Inviable Sanitariamente"))))</f>
        <v>Inviable Sanitariamente</v>
      </c>
      <c r="AQV469" s="265" t="str">
        <f t="shared" ref="AQV469:AQV471" si="1154">IF(AQT469&lt;5,"Sin Riesgo",IF(AQT469 &lt;=14,"Bajo",IF(AQT469&lt;=35,"Medio",IF(AQT469&lt;=80,"Alto","Inviable Sanitariamente"))))</f>
        <v>Inviable Sanitariamente</v>
      </c>
      <c r="AQW469" s="265" t="str">
        <f t="shared" ref="AQW469:AQW471" si="1155">IF(AQU469&lt;5,"Sin Riesgo",IF(AQU469 &lt;=14,"Bajo",IF(AQU469&lt;=35,"Medio",IF(AQU469&lt;=80,"Alto","Inviable Sanitariamente"))))</f>
        <v>Inviable Sanitariamente</v>
      </c>
      <c r="AQX469" s="265" t="str">
        <f t="shared" ref="AQX469:AQX471" si="1156">IF(AQV469&lt;5,"Sin Riesgo",IF(AQV469 &lt;=14,"Bajo",IF(AQV469&lt;=35,"Medio",IF(AQV469&lt;=80,"Alto","Inviable Sanitariamente"))))</f>
        <v>Inviable Sanitariamente</v>
      </c>
      <c r="AQY469" s="265" t="str">
        <f t="shared" ref="AQY469:AQY471" si="1157">IF(AQW469&lt;5,"Sin Riesgo",IF(AQW469 &lt;=14,"Bajo",IF(AQW469&lt;=35,"Medio",IF(AQW469&lt;=80,"Alto","Inviable Sanitariamente"))))</f>
        <v>Inviable Sanitariamente</v>
      </c>
      <c r="AQZ469" s="265" t="str">
        <f t="shared" ref="AQZ469:AQZ471" si="1158">IF(AQX469&lt;5,"Sin Riesgo",IF(AQX469 &lt;=14,"Bajo",IF(AQX469&lt;=35,"Medio",IF(AQX469&lt;=80,"Alto","Inviable Sanitariamente"))))</f>
        <v>Inviable Sanitariamente</v>
      </c>
      <c r="ARA469" s="265" t="str">
        <f t="shared" ref="ARA469:ARA471" si="1159">IF(AQY469&lt;5,"Sin Riesgo",IF(AQY469 &lt;=14,"Bajo",IF(AQY469&lt;=35,"Medio",IF(AQY469&lt;=80,"Alto","Inviable Sanitariamente"))))</f>
        <v>Inviable Sanitariamente</v>
      </c>
      <c r="ARB469" s="265" t="str">
        <f t="shared" ref="ARB469:ARB471" si="1160">IF(AQZ469&lt;5,"Sin Riesgo",IF(AQZ469 &lt;=14,"Bajo",IF(AQZ469&lt;=35,"Medio",IF(AQZ469&lt;=80,"Alto","Inviable Sanitariamente"))))</f>
        <v>Inviable Sanitariamente</v>
      </c>
      <c r="ARC469" s="265" t="str">
        <f t="shared" ref="ARC469:ARC471" si="1161">IF(ARA469&lt;5,"Sin Riesgo",IF(ARA469 &lt;=14,"Bajo",IF(ARA469&lt;=35,"Medio",IF(ARA469&lt;=80,"Alto","Inviable Sanitariamente"))))</f>
        <v>Inviable Sanitariamente</v>
      </c>
      <c r="ARD469" s="265" t="str">
        <f t="shared" ref="ARD469:ARD471" si="1162">IF(ARB469&lt;5,"Sin Riesgo",IF(ARB469 &lt;=14,"Bajo",IF(ARB469&lt;=35,"Medio",IF(ARB469&lt;=80,"Alto","Inviable Sanitariamente"))))</f>
        <v>Inviable Sanitariamente</v>
      </c>
      <c r="ARE469" s="265" t="str">
        <f t="shared" ref="ARE469:ARE471" si="1163">IF(ARC469&lt;5,"Sin Riesgo",IF(ARC469 &lt;=14,"Bajo",IF(ARC469&lt;=35,"Medio",IF(ARC469&lt;=80,"Alto","Inviable Sanitariamente"))))</f>
        <v>Inviable Sanitariamente</v>
      </c>
      <c r="ARF469" s="265" t="str">
        <f t="shared" ref="ARF469:ARF471" si="1164">IF(ARD469&lt;5,"Sin Riesgo",IF(ARD469 &lt;=14,"Bajo",IF(ARD469&lt;=35,"Medio",IF(ARD469&lt;=80,"Alto","Inviable Sanitariamente"))))</f>
        <v>Inviable Sanitariamente</v>
      </c>
      <c r="ARG469" s="265" t="str">
        <f t="shared" ref="ARG469:ARG471" si="1165">IF(ARE469&lt;5,"Sin Riesgo",IF(ARE469 &lt;=14,"Bajo",IF(ARE469&lt;=35,"Medio",IF(ARE469&lt;=80,"Alto","Inviable Sanitariamente"))))</f>
        <v>Inviable Sanitariamente</v>
      </c>
      <c r="ARH469" s="265" t="str">
        <f t="shared" ref="ARH469:ARH471" si="1166">IF(ARF469&lt;5,"Sin Riesgo",IF(ARF469 &lt;=14,"Bajo",IF(ARF469&lt;=35,"Medio",IF(ARF469&lt;=80,"Alto","Inviable Sanitariamente"))))</f>
        <v>Inviable Sanitariamente</v>
      </c>
      <c r="ARI469" s="265" t="str">
        <f t="shared" ref="ARI469:ARI471" si="1167">IF(ARG469&lt;5,"Sin Riesgo",IF(ARG469 &lt;=14,"Bajo",IF(ARG469&lt;=35,"Medio",IF(ARG469&lt;=80,"Alto","Inviable Sanitariamente"))))</f>
        <v>Inviable Sanitariamente</v>
      </c>
      <c r="ARJ469" s="265" t="str">
        <f t="shared" ref="ARJ469:ARJ471" si="1168">IF(ARH469&lt;5,"Sin Riesgo",IF(ARH469 &lt;=14,"Bajo",IF(ARH469&lt;=35,"Medio",IF(ARH469&lt;=80,"Alto","Inviable Sanitariamente"))))</f>
        <v>Inviable Sanitariamente</v>
      </c>
      <c r="ARK469" s="265" t="str">
        <f t="shared" ref="ARK469:ARK471" si="1169">IF(ARI469&lt;5,"Sin Riesgo",IF(ARI469 &lt;=14,"Bajo",IF(ARI469&lt;=35,"Medio",IF(ARI469&lt;=80,"Alto","Inviable Sanitariamente"))))</f>
        <v>Inviable Sanitariamente</v>
      </c>
      <c r="ARL469" s="265" t="str">
        <f t="shared" ref="ARL469:ARL471" si="1170">IF(ARJ469&lt;5,"Sin Riesgo",IF(ARJ469 &lt;=14,"Bajo",IF(ARJ469&lt;=35,"Medio",IF(ARJ469&lt;=80,"Alto","Inviable Sanitariamente"))))</f>
        <v>Inviable Sanitariamente</v>
      </c>
      <c r="ARM469" s="265" t="str">
        <f t="shared" ref="ARM469:ARM471" si="1171">IF(ARK469&lt;5,"Sin Riesgo",IF(ARK469 &lt;=14,"Bajo",IF(ARK469&lt;=35,"Medio",IF(ARK469&lt;=80,"Alto","Inviable Sanitariamente"))))</f>
        <v>Inviable Sanitariamente</v>
      </c>
      <c r="ARN469" s="265" t="str">
        <f t="shared" ref="ARN469:ARN471" si="1172">IF(ARL469&lt;5,"Sin Riesgo",IF(ARL469 &lt;=14,"Bajo",IF(ARL469&lt;=35,"Medio",IF(ARL469&lt;=80,"Alto","Inviable Sanitariamente"))))</f>
        <v>Inviable Sanitariamente</v>
      </c>
      <c r="ARO469" s="265" t="str">
        <f t="shared" ref="ARO469:ARO471" si="1173">IF(ARM469&lt;5,"Sin Riesgo",IF(ARM469 &lt;=14,"Bajo",IF(ARM469&lt;=35,"Medio",IF(ARM469&lt;=80,"Alto","Inviable Sanitariamente"))))</f>
        <v>Inviable Sanitariamente</v>
      </c>
      <c r="ARP469" s="265" t="str">
        <f t="shared" ref="ARP469:ARP471" si="1174">IF(ARN469&lt;5,"Sin Riesgo",IF(ARN469 &lt;=14,"Bajo",IF(ARN469&lt;=35,"Medio",IF(ARN469&lt;=80,"Alto","Inviable Sanitariamente"))))</f>
        <v>Inviable Sanitariamente</v>
      </c>
      <c r="ARQ469" s="265" t="str">
        <f t="shared" ref="ARQ469:ARQ471" si="1175">IF(ARO469&lt;5,"Sin Riesgo",IF(ARO469 &lt;=14,"Bajo",IF(ARO469&lt;=35,"Medio",IF(ARO469&lt;=80,"Alto","Inviable Sanitariamente"))))</f>
        <v>Inviable Sanitariamente</v>
      </c>
      <c r="ARR469" s="265" t="str">
        <f t="shared" ref="ARR469:ARR471" si="1176">IF(ARP469&lt;5,"Sin Riesgo",IF(ARP469 &lt;=14,"Bajo",IF(ARP469&lt;=35,"Medio",IF(ARP469&lt;=80,"Alto","Inviable Sanitariamente"))))</f>
        <v>Inviable Sanitariamente</v>
      </c>
      <c r="ARS469" s="265" t="str">
        <f t="shared" ref="ARS469:ARS471" si="1177">IF(ARQ469&lt;5,"Sin Riesgo",IF(ARQ469 &lt;=14,"Bajo",IF(ARQ469&lt;=35,"Medio",IF(ARQ469&lt;=80,"Alto","Inviable Sanitariamente"))))</f>
        <v>Inviable Sanitariamente</v>
      </c>
      <c r="ART469" s="265" t="str">
        <f t="shared" ref="ART469:ART471" si="1178">IF(ARR469&lt;5,"Sin Riesgo",IF(ARR469 &lt;=14,"Bajo",IF(ARR469&lt;=35,"Medio",IF(ARR469&lt;=80,"Alto","Inviable Sanitariamente"))))</f>
        <v>Inviable Sanitariamente</v>
      </c>
      <c r="ARU469" s="265" t="str">
        <f t="shared" ref="ARU469:ARU471" si="1179">IF(ARS469&lt;5,"Sin Riesgo",IF(ARS469 &lt;=14,"Bajo",IF(ARS469&lt;=35,"Medio",IF(ARS469&lt;=80,"Alto","Inviable Sanitariamente"))))</f>
        <v>Inviable Sanitariamente</v>
      </c>
      <c r="ARV469" s="265" t="str">
        <f t="shared" ref="ARV469:ARV471" si="1180">IF(ART469&lt;5,"Sin Riesgo",IF(ART469 &lt;=14,"Bajo",IF(ART469&lt;=35,"Medio",IF(ART469&lt;=80,"Alto","Inviable Sanitariamente"))))</f>
        <v>Inviable Sanitariamente</v>
      </c>
      <c r="ARW469" s="265" t="str">
        <f t="shared" ref="ARW469:ARW471" si="1181">IF(ARU469&lt;5,"Sin Riesgo",IF(ARU469 &lt;=14,"Bajo",IF(ARU469&lt;=35,"Medio",IF(ARU469&lt;=80,"Alto","Inviable Sanitariamente"))))</f>
        <v>Inviable Sanitariamente</v>
      </c>
      <c r="ARX469" s="265" t="str">
        <f t="shared" ref="ARX469:ARX471" si="1182">IF(ARV469&lt;5,"Sin Riesgo",IF(ARV469 &lt;=14,"Bajo",IF(ARV469&lt;=35,"Medio",IF(ARV469&lt;=80,"Alto","Inviable Sanitariamente"))))</f>
        <v>Inviable Sanitariamente</v>
      </c>
      <c r="ARY469" s="265" t="str">
        <f t="shared" ref="ARY469:ARY471" si="1183">IF(ARW469&lt;5,"Sin Riesgo",IF(ARW469 &lt;=14,"Bajo",IF(ARW469&lt;=35,"Medio",IF(ARW469&lt;=80,"Alto","Inviable Sanitariamente"))))</f>
        <v>Inviable Sanitariamente</v>
      </c>
      <c r="ARZ469" s="265" t="str">
        <f t="shared" ref="ARZ469:ARZ471" si="1184">IF(ARX469&lt;5,"Sin Riesgo",IF(ARX469 &lt;=14,"Bajo",IF(ARX469&lt;=35,"Medio",IF(ARX469&lt;=80,"Alto","Inviable Sanitariamente"))))</f>
        <v>Inviable Sanitariamente</v>
      </c>
      <c r="ASA469" s="265" t="str">
        <f t="shared" ref="ASA469:ASA471" si="1185">IF(ARY469&lt;5,"Sin Riesgo",IF(ARY469 &lt;=14,"Bajo",IF(ARY469&lt;=35,"Medio",IF(ARY469&lt;=80,"Alto","Inviable Sanitariamente"))))</f>
        <v>Inviable Sanitariamente</v>
      </c>
      <c r="ASB469" s="265" t="str">
        <f t="shared" ref="ASB469:ASB471" si="1186">IF(ARZ469&lt;5,"Sin Riesgo",IF(ARZ469 &lt;=14,"Bajo",IF(ARZ469&lt;=35,"Medio",IF(ARZ469&lt;=80,"Alto","Inviable Sanitariamente"))))</f>
        <v>Inviable Sanitariamente</v>
      </c>
      <c r="ASC469" s="265" t="str">
        <f t="shared" ref="ASC469:ASC471" si="1187">IF(ASA469&lt;5,"Sin Riesgo",IF(ASA469 &lt;=14,"Bajo",IF(ASA469&lt;=35,"Medio",IF(ASA469&lt;=80,"Alto","Inviable Sanitariamente"))))</f>
        <v>Inviable Sanitariamente</v>
      </c>
      <c r="ASD469" s="265" t="str">
        <f t="shared" ref="ASD469:ASD471" si="1188">IF(ASB469&lt;5,"Sin Riesgo",IF(ASB469 &lt;=14,"Bajo",IF(ASB469&lt;=35,"Medio",IF(ASB469&lt;=80,"Alto","Inviable Sanitariamente"))))</f>
        <v>Inviable Sanitariamente</v>
      </c>
      <c r="ASE469" s="265" t="str">
        <f t="shared" ref="ASE469:ASE471" si="1189">IF(ASC469&lt;5,"Sin Riesgo",IF(ASC469 &lt;=14,"Bajo",IF(ASC469&lt;=35,"Medio",IF(ASC469&lt;=80,"Alto","Inviable Sanitariamente"))))</f>
        <v>Inviable Sanitariamente</v>
      </c>
      <c r="ASF469" s="265" t="str">
        <f t="shared" ref="ASF469:ASF471" si="1190">IF(ASD469&lt;5,"Sin Riesgo",IF(ASD469 &lt;=14,"Bajo",IF(ASD469&lt;=35,"Medio",IF(ASD469&lt;=80,"Alto","Inviable Sanitariamente"))))</f>
        <v>Inviable Sanitariamente</v>
      </c>
      <c r="ASG469" s="265" t="str">
        <f t="shared" ref="ASG469:ASG471" si="1191">IF(ASE469&lt;5,"Sin Riesgo",IF(ASE469 &lt;=14,"Bajo",IF(ASE469&lt;=35,"Medio",IF(ASE469&lt;=80,"Alto","Inviable Sanitariamente"))))</f>
        <v>Inviable Sanitariamente</v>
      </c>
      <c r="ASH469" s="265" t="str">
        <f t="shared" ref="ASH469:ASH471" si="1192">IF(ASF469&lt;5,"Sin Riesgo",IF(ASF469 &lt;=14,"Bajo",IF(ASF469&lt;=35,"Medio",IF(ASF469&lt;=80,"Alto","Inviable Sanitariamente"))))</f>
        <v>Inviable Sanitariamente</v>
      </c>
      <c r="ASI469" s="265" t="str">
        <f t="shared" ref="ASI469:ASI471" si="1193">IF(ASG469&lt;5,"Sin Riesgo",IF(ASG469 &lt;=14,"Bajo",IF(ASG469&lt;=35,"Medio",IF(ASG469&lt;=80,"Alto","Inviable Sanitariamente"))))</f>
        <v>Inviable Sanitariamente</v>
      </c>
      <c r="ASJ469" s="265" t="str">
        <f t="shared" ref="ASJ469:ASJ471" si="1194">IF(ASH469&lt;5,"Sin Riesgo",IF(ASH469 &lt;=14,"Bajo",IF(ASH469&lt;=35,"Medio",IF(ASH469&lt;=80,"Alto","Inviable Sanitariamente"))))</f>
        <v>Inviable Sanitariamente</v>
      </c>
      <c r="ASK469" s="265" t="str">
        <f t="shared" ref="ASK469:ASK471" si="1195">IF(ASI469&lt;5,"Sin Riesgo",IF(ASI469 &lt;=14,"Bajo",IF(ASI469&lt;=35,"Medio",IF(ASI469&lt;=80,"Alto","Inviable Sanitariamente"))))</f>
        <v>Inviable Sanitariamente</v>
      </c>
      <c r="ASL469" s="265" t="str">
        <f t="shared" ref="ASL469:ASL471" si="1196">IF(ASJ469&lt;5,"Sin Riesgo",IF(ASJ469 &lt;=14,"Bajo",IF(ASJ469&lt;=35,"Medio",IF(ASJ469&lt;=80,"Alto","Inviable Sanitariamente"))))</f>
        <v>Inviable Sanitariamente</v>
      </c>
      <c r="ASM469" s="265" t="str">
        <f t="shared" ref="ASM469:ASM471" si="1197">IF(ASK469&lt;5,"Sin Riesgo",IF(ASK469 &lt;=14,"Bajo",IF(ASK469&lt;=35,"Medio",IF(ASK469&lt;=80,"Alto","Inviable Sanitariamente"))))</f>
        <v>Inviable Sanitariamente</v>
      </c>
      <c r="ASN469" s="265" t="str">
        <f t="shared" ref="ASN469:ASN471" si="1198">IF(ASL469&lt;5,"Sin Riesgo",IF(ASL469 &lt;=14,"Bajo",IF(ASL469&lt;=35,"Medio",IF(ASL469&lt;=80,"Alto","Inviable Sanitariamente"))))</f>
        <v>Inviable Sanitariamente</v>
      </c>
      <c r="ASO469" s="265" t="str">
        <f t="shared" ref="ASO469:ASO471" si="1199">IF(ASM469&lt;5,"Sin Riesgo",IF(ASM469 &lt;=14,"Bajo",IF(ASM469&lt;=35,"Medio",IF(ASM469&lt;=80,"Alto","Inviable Sanitariamente"))))</f>
        <v>Inviable Sanitariamente</v>
      </c>
      <c r="ASP469" s="265" t="str">
        <f t="shared" ref="ASP469:ASP471" si="1200">IF(ASN469&lt;5,"Sin Riesgo",IF(ASN469 &lt;=14,"Bajo",IF(ASN469&lt;=35,"Medio",IF(ASN469&lt;=80,"Alto","Inviable Sanitariamente"))))</f>
        <v>Inviable Sanitariamente</v>
      </c>
      <c r="ASQ469" s="265" t="str">
        <f t="shared" ref="ASQ469:ASQ471" si="1201">IF(ASO469&lt;5,"Sin Riesgo",IF(ASO469 &lt;=14,"Bajo",IF(ASO469&lt;=35,"Medio",IF(ASO469&lt;=80,"Alto","Inviable Sanitariamente"))))</f>
        <v>Inviable Sanitariamente</v>
      </c>
      <c r="ASR469" s="265" t="str">
        <f t="shared" ref="ASR469:ASR471" si="1202">IF(ASP469&lt;5,"Sin Riesgo",IF(ASP469 &lt;=14,"Bajo",IF(ASP469&lt;=35,"Medio",IF(ASP469&lt;=80,"Alto","Inviable Sanitariamente"))))</f>
        <v>Inviable Sanitariamente</v>
      </c>
      <c r="ASS469" s="265" t="str">
        <f t="shared" ref="ASS469:ASS471" si="1203">IF(ASQ469&lt;5,"Sin Riesgo",IF(ASQ469 &lt;=14,"Bajo",IF(ASQ469&lt;=35,"Medio",IF(ASQ469&lt;=80,"Alto","Inviable Sanitariamente"))))</f>
        <v>Inviable Sanitariamente</v>
      </c>
      <c r="AST469" s="265" t="str">
        <f t="shared" ref="AST469:AST471" si="1204">IF(ASR469&lt;5,"Sin Riesgo",IF(ASR469 &lt;=14,"Bajo",IF(ASR469&lt;=35,"Medio",IF(ASR469&lt;=80,"Alto","Inviable Sanitariamente"))))</f>
        <v>Inviable Sanitariamente</v>
      </c>
      <c r="ASU469" s="265" t="str">
        <f t="shared" ref="ASU469:ASU471" si="1205">IF(ASS469&lt;5,"Sin Riesgo",IF(ASS469 &lt;=14,"Bajo",IF(ASS469&lt;=35,"Medio",IF(ASS469&lt;=80,"Alto","Inviable Sanitariamente"))))</f>
        <v>Inviable Sanitariamente</v>
      </c>
      <c r="ASV469" s="265" t="str">
        <f t="shared" ref="ASV469:ASV471" si="1206">IF(AST469&lt;5,"Sin Riesgo",IF(AST469 &lt;=14,"Bajo",IF(AST469&lt;=35,"Medio",IF(AST469&lt;=80,"Alto","Inviable Sanitariamente"))))</f>
        <v>Inviable Sanitariamente</v>
      </c>
      <c r="ASW469" s="265" t="str">
        <f t="shared" ref="ASW469:ASW471" si="1207">IF(ASU469&lt;5,"Sin Riesgo",IF(ASU469 &lt;=14,"Bajo",IF(ASU469&lt;=35,"Medio",IF(ASU469&lt;=80,"Alto","Inviable Sanitariamente"))))</f>
        <v>Inviable Sanitariamente</v>
      </c>
      <c r="ASX469" s="265" t="str">
        <f t="shared" ref="ASX469:ASX471" si="1208">IF(ASV469&lt;5,"Sin Riesgo",IF(ASV469 &lt;=14,"Bajo",IF(ASV469&lt;=35,"Medio",IF(ASV469&lt;=80,"Alto","Inviable Sanitariamente"))))</f>
        <v>Inviable Sanitariamente</v>
      </c>
      <c r="ASY469" s="265" t="str">
        <f t="shared" ref="ASY469:ASY471" si="1209">IF(ASW469&lt;5,"Sin Riesgo",IF(ASW469 &lt;=14,"Bajo",IF(ASW469&lt;=35,"Medio",IF(ASW469&lt;=80,"Alto","Inviable Sanitariamente"))))</f>
        <v>Inviable Sanitariamente</v>
      </c>
      <c r="ASZ469" s="265" t="str">
        <f t="shared" ref="ASZ469:ASZ471" si="1210">IF(ASX469&lt;5,"Sin Riesgo",IF(ASX469 &lt;=14,"Bajo",IF(ASX469&lt;=35,"Medio",IF(ASX469&lt;=80,"Alto","Inviable Sanitariamente"))))</f>
        <v>Inviable Sanitariamente</v>
      </c>
      <c r="ATA469" s="265" t="str">
        <f t="shared" ref="ATA469:ATA471" si="1211">IF(ASY469&lt;5,"Sin Riesgo",IF(ASY469 &lt;=14,"Bajo",IF(ASY469&lt;=35,"Medio",IF(ASY469&lt;=80,"Alto","Inviable Sanitariamente"))))</f>
        <v>Inviable Sanitariamente</v>
      </c>
      <c r="ATB469" s="265" t="str">
        <f t="shared" ref="ATB469:ATB471" si="1212">IF(ASZ469&lt;5,"Sin Riesgo",IF(ASZ469 &lt;=14,"Bajo",IF(ASZ469&lt;=35,"Medio",IF(ASZ469&lt;=80,"Alto","Inviable Sanitariamente"))))</f>
        <v>Inviable Sanitariamente</v>
      </c>
      <c r="ATC469" s="265" t="str">
        <f t="shared" ref="ATC469:ATC471" si="1213">IF(ATA469&lt;5,"Sin Riesgo",IF(ATA469 &lt;=14,"Bajo",IF(ATA469&lt;=35,"Medio",IF(ATA469&lt;=80,"Alto","Inviable Sanitariamente"))))</f>
        <v>Inviable Sanitariamente</v>
      </c>
      <c r="ATD469" s="265" t="str">
        <f t="shared" ref="ATD469:ATD471" si="1214">IF(ATB469&lt;5,"Sin Riesgo",IF(ATB469 &lt;=14,"Bajo",IF(ATB469&lt;=35,"Medio",IF(ATB469&lt;=80,"Alto","Inviable Sanitariamente"))))</f>
        <v>Inviable Sanitariamente</v>
      </c>
      <c r="ATE469" s="265" t="str">
        <f t="shared" ref="ATE469:ATE471" si="1215">IF(ATC469&lt;5,"Sin Riesgo",IF(ATC469 &lt;=14,"Bajo",IF(ATC469&lt;=35,"Medio",IF(ATC469&lt;=80,"Alto","Inviable Sanitariamente"))))</f>
        <v>Inviable Sanitariamente</v>
      </c>
      <c r="ATF469" s="265" t="str">
        <f t="shared" ref="ATF469:ATF471" si="1216">IF(ATD469&lt;5,"Sin Riesgo",IF(ATD469 &lt;=14,"Bajo",IF(ATD469&lt;=35,"Medio",IF(ATD469&lt;=80,"Alto","Inviable Sanitariamente"))))</f>
        <v>Inviable Sanitariamente</v>
      </c>
      <c r="ATG469" s="265" t="str">
        <f t="shared" ref="ATG469:ATG471" si="1217">IF(ATE469&lt;5,"Sin Riesgo",IF(ATE469 &lt;=14,"Bajo",IF(ATE469&lt;=35,"Medio",IF(ATE469&lt;=80,"Alto","Inviable Sanitariamente"))))</f>
        <v>Inviable Sanitariamente</v>
      </c>
      <c r="ATH469" s="265" t="str">
        <f t="shared" ref="ATH469:ATH471" si="1218">IF(ATF469&lt;5,"Sin Riesgo",IF(ATF469 &lt;=14,"Bajo",IF(ATF469&lt;=35,"Medio",IF(ATF469&lt;=80,"Alto","Inviable Sanitariamente"))))</f>
        <v>Inviable Sanitariamente</v>
      </c>
      <c r="ATI469" s="265" t="str">
        <f t="shared" ref="ATI469:ATI471" si="1219">IF(ATG469&lt;5,"Sin Riesgo",IF(ATG469 &lt;=14,"Bajo",IF(ATG469&lt;=35,"Medio",IF(ATG469&lt;=80,"Alto","Inviable Sanitariamente"))))</f>
        <v>Inviable Sanitariamente</v>
      </c>
      <c r="ATJ469" s="265" t="str">
        <f t="shared" ref="ATJ469:ATJ471" si="1220">IF(ATH469&lt;5,"Sin Riesgo",IF(ATH469 &lt;=14,"Bajo",IF(ATH469&lt;=35,"Medio",IF(ATH469&lt;=80,"Alto","Inviable Sanitariamente"))))</f>
        <v>Inviable Sanitariamente</v>
      </c>
      <c r="ATK469" s="265" t="str">
        <f t="shared" ref="ATK469:ATK471" si="1221">IF(ATI469&lt;5,"Sin Riesgo",IF(ATI469 &lt;=14,"Bajo",IF(ATI469&lt;=35,"Medio",IF(ATI469&lt;=80,"Alto","Inviable Sanitariamente"))))</f>
        <v>Inviable Sanitariamente</v>
      </c>
      <c r="ATL469" s="265" t="str">
        <f t="shared" ref="ATL469:ATL471" si="1222">IF(ATJ469&lt;5,"Sin Riesgo",IF(ATJ469 &lt;=14,"Bajo",IF(ATJ469&lt;=35,"Medio",IF(ATJ469&lt;=80,"Alto","Inviable Sanitariamente"))))</f>
        <v>Inviable Sanitariamente</v>
      </c>
      <c r="ATM469" s="265" t="str">
        <f t="shared" ref="ATM469:ATM471" si="1223">IF(ATK469&lt;5,"Sin Riesgo",IF(ATK469 &lt;=14,"Bajo",IF(ATK469&lt;=35,"Medio",IF(ATK469&lt;=80,"Alto","Inviable Sanitariamente"))))</f>
        <v>Inviable Sanitariamente</v>
      </c>
      <c r="ATN469" s="265" t="str">
        <f t="shared" ref="ATN469:ATN471" si="1224">IF(ATL469&lt;5,"Sin Riesgo",IF(ATL469 &lt;=14,"Bajo",IF(ATL469&lt;=35,"Medio",IF(ATL469&lt;=80,"Alto","Inviable Sanitariamente"))))</f>
        <v>Inviable Sanitariamente</v>
      </c>
      <c r="ATO469" s="265" t="str">
        <f t="shared" ref="ATO469:ATO471" si="1225">IF(ATM469&lt;5,"Sin Riesgo",IF(ATM469 &lt;=14,"Bajo",IF(ATM469&lt;=35,"Medio",IF(ATM469&lt;=80,"Alto","Inviable Sanitariamente"))))</f>
        <v>Inviable Sanitariamente</v>
      </c>
      <c r="ATP469" s="265" t="str">
        <f t="shared" ref="ATP469:ATP471" si="1226">IF(ATN469&lt;5,"Sin Riesgo",IF(ATN469 &lt;=14,"Bajo",IF(ATN469&lt;=35,"Medio",IF(ATN469&lt;=80,"Alto","Inviable Sanitariamente"))))</f>
        <v>Inviable Sanitariamente</v>
      </c>
      <c r="ATQ469" s="265" t="str">
        <f t="shared" ref="ATQ469:ATQ471" si="1227">IF(ATO469&lt;5,"Sin Riesgo",IF(ATO469 &lt;=14,"Bajo",IF(ATO469&lt;=35,"Medio",IF(ATO469&lt;=80,"Alto","Inviable Sanitariamente"))))</f>
        <v>Inviable Sanitariamente</v>
      </c>
      <c r="ATR469" s="265" t="str">
        <f t="shared" ref="ATR469:ATR471" si="1228">IF(ATP469&lt;5,"Sin Riesgo",IF(ATP469 &lt;=14,"Bajo",IF(ATP469&lt;=35,"Medio",IF(ATP469&lt;=80,"Alto","Inviable Sanitariamente"))))</f>
        <v>Inviable Sanitariamente</v>
      </c>
      <c r="ATS469" s="265" t="str">
        <f t="shared" ref="ATS469:ATS471" si="1229">IF(ATQ469&lt;5,"Sin Riesgo",IF(ATQ469 &lt;=14,"Bajo",IF(ATQ469&lt;=35,"Medio",IF(ATQ469&lt;=80,"Alto","Inviable Sanitariamente"))))</f>
        <v>Inviable Sanitariamente</v>
      </c>
      <c r="ATT469" s="265" t="str">
        <f t="shared" ref="ATT469:ATT471" si="1230">IF(ATR469&lt;5,"Sin Riesgo",IF(ATR469 &lt;=14,"Bajo",IF(ATR469&lt;=35,"Medio",IF(ATR469&lt;=80,"Alto","Inviable Sanitariamente"))))</f>
        <v>Inviable Sanitariamente</v>
      </c>
      <c r="ATU469" s="265" t="str">
        <f t="shared" ref="ATU469:ATU471" si="1231">IF(ATS469&lt;5,"Sin Riesgo",IF(ATS469 &lt;=14,"Bajo",IF(ATS469&lt;=35,"Medio",IF(ATS469&lt;=80,"Alto","Inviable Sanitariamente"))))</f>
        <v>Inviable Sanitariamente</v>
      </c>
      <c r="ATV469" s="265" t="str">
        <f t="shared" ref="ATV469:ATV471" si="1232">IF(ATT469&lt;5,"Sin Riesgo",IF(ATT469 &lt;=14,"Bajo",IF(ATT469&lt;=35,"Medio",IF(ATT469&lt;=80,"Alto","Inviable Sanitariamente"))))</f>
        <v>Inviable Sanitariamente</v>
      </c>
      <c r="ATW469" s="265" t="str">
        <f t="shared" ref="ATW469:ATW471" si="1233">IF(ATU469&lt;5,"Sin Riesgo",IF(ATU469 &lt;=14,"Bajo",IF(ATU469&lt;=35,"Medio",IF(ATU469&lt;=80,"Alto","Inviable Sanitariamente"))))</f>
        <v>Inviable Sanitariamente</v>
      </c>
      <c r="ATX469" s="265" t="str">
        <f t="shared" ref="ATX469:ATX471" si="1234">IF(ATV469&lt;5,"Sin Riesgo",IF(ATV469 &lt;=14,"Bajo",IF(ATV469&lt;=35,"Medio",IF(ATV469&lt;=80,"Alto","Inviable Sanitariamente"))))</f>
        <v>Inviable Sanitariamente</v>
      </c>
      <c r="ATY469" s="265" t="str">
        <f t="shared" ref="ATY469:ATY471" si="1235">IF(ATW469&lt;5,"Sin Riesgo",IF(ATW469 &lt;=14,"Bajo",IF(ATW469&lt;=35,"Medio",IF(ATW469&lt;=80,"Alto","Inviable Sanitariamente"))))</f>
        <v>Inviable Sanitariamente</v>
      </c>
      <c r="ATZ469" s="265" t="str">
        <f t="shared" ref="ATZ469:ATZ471" si="1236">IF(ATX469&lt;5,"Sin Riesgo",IF(ATX469 &lt;=14,"Bajo",IF(ATX469&lt;=35,"Medio",IF(ATX469&lt;=80,"Alto","Inviable Sanitariamente"))))</f>
        <v>Inviable Sanitariamente</v>
      </c>
      <c r="AUA469" s="265" t="str">
        <f t="shared" ref="AUA469:AUA471" si="1237">IF(ATY469&lt;5,"Sin Riesgo",IF(ATY469 &lt;=14,"Bajo",IF(ATY469&lt;=35,"Medio",IF(ATY469&lt;=80,"Alto","Inviable Sanitariamente"))))</f>
        <v>Inviable Sanitariamente</v>
      </c>
      <c r="AUB469" s="265" t="str">
        <f t="shared" ref="AUB469:AUB471" si="1238">IF(ATZ469&lt;5,"Sin Riesgo",IF(ATZ469 &lt;=14,"Bajo",IF(ATZ469&lt;=35,"Medio",IF(ATZ469&lt;=80,"Alto","Inviable Sanitariamente"))))</f>
        <v>Inviable Sanitariamente</v>
      </c>
      <c r="AUC469" s="265" t="str">
        <f t="shared" ref="AUC469:AUC471" si="1239">IF(AUA469&lt;5,"Sin Riesgo",IF(AUA469 &lt;=14,"Bajo",IF(AUA469&lt;=35,"Medio",IF(AUA469&lt;=80,"Alto","Inviable Sanitariamente"))))</f>
        <v>Inviable Sanitariamente</v>
      </c>
      <c r="AUD469" s="265" t="str">
        <f t="shared" ref="AUD469:AUD471" si="1240">IF(AUB469&lt;5,"Sin Riesgo",IF(AUB469 &lt;=14,"Bajo",IF(AUB469&lt;=35,"Medio",IF(AUB469&lt;=80,"Alto","Inviable Sanitariamente"))))</f>
        <v>Inviable Sanitariamente</v>
      </c>
      <c r="AUE469" s="265" t="str">
        <f t="shared" ref="AUE469:AUE471" si="1241">IF(AUC469&lt;5,"Sin Riesgo",IF(AUC469 &lt;=14,"Bajo",IF(AUC469&lt;=35,"Medio",IF(AUC469&lt;=80,"Alto","Inviable Sanitariamente"))))</f>
        <v>Inviable Sanitariamente</v>
      </c>
      <c r="AUF469" s="265" t="str">
        <f t="shared" ref="AUF469:AUF471" si="1242">IF(AUD469&lt;5,"Sin Riesgo",IF(AUD469 &lt;=14,"Bajo",IF(AUD469&lt;=35,"Medio",IF(AUD469&lt;=80,"Alto","Inviable Sanitariamente"))))</f>
        <v>Inviable Sanitariamente</v>
      </c>
      <c r="AUG469" s="265" t="str">
        <f t="shared" ref="AUG469:AUG471" si="1243">IF(AUE469&lt;5,"Sin Riesgo",IF(AUE469 &lt;=14,"Bajo",IF(AUE469&lt;=35,"Medio",IF(AUE469&lt;=80,"Alto","Inviable Sanitariamente"))))</f>
        <v>Inviable Sanitariamente</v>
      </c>
      <c r="AUH469" s="265" t="str">
        <f t="shared" ref="AUH469:AUH471" si="1244">IF(AUF469&lt;5,"Sin Riesgo",IF(AUF469 &lt;=14,"Bajo",IF(AUF469&lt;=35,"Medio",IF(AUF469&lt;=80,"Alto","Inviable Sanitariamente"))))</f>
        <v>Inviable Sanitariamente</v>
      </c>
      <c r="AUI469" s="265" t="str">
        <f t="shared" ref="AUI469:AUI471" si="1245">IF(AUG469&lt;5,"Sin Riesgo",IF(AUG469 &lt;=14,"Bajo",IF(AUG469&lt;=35,"Medio",IF(AUG469&lt;=80,"Alto","Inviable Sanitariamente"))))</f>
        <v>Inviable Sanitariamente</v>
      </c>
      <c r="AUJ469" s="265" t="str">
        <f t="shared" ref="AUJ469:AUJ471" si="1246">IF(AUH469&lt;5,"Sin Riesgo",IF(AUH469 &lt;=14,"Bajo",IF(AUH469&lt;=35,"Medio",IF(AUH469&lt;=80,"Alto","Inviable Sanitariamente"))))</f>
        <v>Inviable Sanitariamente</v>
      </c>
      <c r="AUK469" s="265" t="str">
        <f t="shared" ref="AUK469:AUK471" si="1247">IF(AUI469&lt;5,"Sin Riesgo",IF(AUI469 &lt;=14,"Bajo",IF(AUI469&lt;=35,"Medio",IF(AUI469&lt;=80,"Alto","Inviable Sanitariamente"))))</f>
        <v>Inviable Sanitariamente</v>
      </c>
      <c r="AUL469" s="265" t="str">
        <f t="shared" ref="AUL469:AUL471" si="1248">IF(AUJ469&lt;5,"Sin Riesgo",IF(AUJ469 &lt;=14,"Bajo",IF(AUJ469&lt;=35,"Medio",IF(AUJ469&lt;=80,"Alto","Inviable Sanitariamente"))))</f>
        <v>Inviable Sanitariamente</v>
      </c>
      <c r="AUM469" s="265" t="str">
        <f t="shared" ref="AUM469:AUM471" si="1249">IF(AUK469&lt;5,"Sin Riesgo",IF(AUK469 &lt;=14,"Bajo",IF(AUK469&lt;=35,"Medio",IF(AUK469&lt;=80,"Alto","Inviable Sanitariamente"))))</f>
        <v>Inviable Sanitariamente</v>
      </c>
      <c r="AUN469" s="265" t="str">
        <f t="shared" ref="AUN469:AUN471" si="1250">IF(AUL469&lt;5,"Sin Riesgo",IF(AUL469 &lt;=14,"Bajo",IF(AUL469&lt;=35,"Medio",IF(AUL469&lt;=80,"Alto","Inviable Sanitariamente"))))</f>
        <v>Inviable Sanitariamente</v>
      </c>
      <c r="AUO469" s="265" t="str">
        <f t="shared" ref="AUO469:AUO471" si="1251">IF(AUM469&lt;5,"Sin Riesgo",IF(AUM469 &lt;=14,"Bajo",IF(AUM469&lt;=35,"Medio",IF(AUM469&lt;=80,"Alto","Inviable Sanitariamente"))))</f>
        <v>Inviable Sanitariamente</v>
      </c>
      <c r="AUP469" s="265" t="str">
        <f t="shared" ref="AUP469:AUP471" si="1252">IF(AUN469&lt;5,"Sin Riesgo",IF(AUN469 &lt;=14,"Bajo",IF(AUN469&lt;=35,"Medio",IF(AUN469&lt;=80,"Alto","Inviable Sanitariamente"))))</f>
        <v>Inviable Sanitariamente</v>
      </c>
      <c r="AUQ469" s="265" t="str">
        <f t="shared" ref="AUQ469:AUQ471" si="1253">IF(AUO469&lt;5,"Sin Riesgo",IF(AUO469 &lt;=14,"Bajo",IF(AUO469&lt;=35,"Medio",IF(AUO469&lt;=80,"Alto","Inviable Sanitariamente"))))</f>
        <v>Inviable Sanitariamente</v>
      </c>
      <c r="AUR469" s="265" t="str">
        <f t="shared" ref="AUR469:AUR471" si="1254">IF(AUP469&lt;5,"Sin Riesgo",IF(AUP469 &lt;=14,"Bajo",IF(AUP469&lt;=35,"Medio",IF(AUP469&lt;=80,"Alto","Inviable Sanitariamente"))))</f>
        <v>Inviable Sanitariamente</v>
      </c>
      <c r="AUS469" s="265" t="str">
        <f t="shared" ref="AUS469:AUS471" si="1255">IF(AUQ469&lt;5,"Sin Riesgo",IF(AUQ469 &lt;=14,"Bajo",IF(AUQ469&lt;=35,"Medio",IF(AUQ469&lt;=80,"Alto","Inviable Sanitariamente"))))</f>
        <v>Inviable Sanitariamente</v>
      </c>
      <c r="AUT469" s="265" t="str">
        <f t="shared" ref="AUT469:AUT471" si="1256">IF(AUR469&lt;5,"Sin Riesgo",IF(AUR469 &lt;=14,"Bajo",IF(AUR469&lt;=35,"Medio",IF(AUR469&lt;=80,"Alto","Inviable Sanitariamente"))))</f>
        <v>Inviable Sanitariamente</v>
      </c>
      <c r="AUU469" s="265" t="str">
        <f t="shared" ref="AUU469:AUU471" si="1257">IF(AUS469&lt;5,"Sin Riesgo",IF(AUS469 &lt;=14,"Bajo",IF(AUS469&lt;=35,"Medio",IF(AUS469&lt;=80,"Alto","Inviable Sanitariamente"))))</f>
        <v>Inviable Sanitariamente</v>
      </c>
      <c r="AUV469" s="265" t="str">
        <f t="shared" ref="AUV469:AUV471" si="1258">IF(AUT469&lt;5,"Sin Riesgo",IF(AUT469 &lt;=14,"Bajo",IF(AUT469&lt;=35,"Medio",IF(AUT469&lt;=80,"Alto","Inviable Sanitariamente"))))</f>
        <v>Inviable Sanitariamente</v>
      </c>
      <c r="AUW469" s="265" t="str">
        <f t="shared" ref="AUW469:AUW471" si="1259">IF(AUU469&lt;5,"Sin Riesgo",IF(AUU469 &lt;=14,"Bajo",IF(AUU469&lt;=35,"Medio",IF(AUU469&lt;=80,"Alto","Inviable Sanitariamente"))))</f>
        <v>Inviable Sanitariamente</v>
      </c>
      <c r="AUX469" s="265" t="str">
        <f t="shared" ref="AUX469:AUX471" si="1260">IF(AUV469&lt;5,"Sin Riesgo",IF(AUV469 &lt;=14,"Bajo",IF(AUV469&lt;=35,"Medio",IF(AUV469&lt;=80,"Alto","Inviable Sanitariamente"))))</f>
        <v>Inviable Sanitariamente</v>
      </c>
      <c r="AUY469" s="265" t="str">
        <f t="shared" ref="AUY469:AUY471" si="1261">IF(AUW469&lt;5,"Sin Riesgo",IF(AUW469 &lt;=14,"Bajo",IF(AUW469&lt;=35,"Medio",IF(AUW469&lt;=80,"Alto","Inviable Sanitariamente"))))</f>
        <v>Inviable Sanitariamente</v>
      </c>
      <c r="AUZ469" s="265" t="str">
        <f t="shared" ref="AUZ469:AUZ471" si="1262">IF(AUX469&lt;5,"Sin Riesgo",IF(AUX469 &lt;=14,"Bajo",IF(AUX469&lt;=35,"Medio",IF(AUX469&lt;=80,"Alto","Inviable Sanitariamente"))))</f>
        <v>Inviable Sanitariamente</v>
      </c>
      <c r="AVA469" s="265" t="str">
        <f t="shared" ref="AVA469:AVA471" si="1263">IF(AUY469&lt;5,"Sin Riesgo",IF(AUY469 &lt;=14,"Bajo",IF(AUY469&lt;=35,"Medio",IF(AUY469&lt;=80,"Alto","Inviable Sanitariamente"))))</f>
        <v>Inviable Sanitariamente</v>
      </c>
      <c r="AVB469" s="265" t="str">
        <f t="shared" ref="AVB469:AVB471" si="1264">IF(AUZ469&lt;5,"Sin Riesgo",IF(AUZ469 &lt;=14,"Bajo",IF(AUZ469&lt;=35,"Medio",IF(AUZ469&lt;=80,"Alto","Inviable Sanitariamente"))))</f>
        <v>Inviable Sanitariamente</v>
      </c>
      <c r="AVC469" s="265" t="str">
        <f t="shared" ref="AVC469:AVC471" si="1265">IF(AVA469&lt;5,"Sin Riesgo",IF(AVA469 &lt;=14,"Bajo",IF(AVA469&lt;=35,"Medio",IF(AVA469&lt;=80,"Alto","Inviable Sanitariamente"))))</f>
        <v>Inviable Sanitariamente</v>
      </c>
      <c r="AVD469" s="265" t="str">
        <f t="shared" ref="AVD469:AVD471" si="1266">IF(AVB469&lt;5,"Sin Riesgo",IF(AVB469 &lt;=14,"Bajo",IF(AVB469&lt;=35,"Medio",IF(AVB469&lt;=80,"Alto","Inviable Sanitariamente"))))</f>
        <v>Inviable Sanitariamente</v>
      </c>
      <c r="AVE469" s="265" t="str">
        <f t="shared" ref="AVE469:AVE471" si="1267">IF(AVC469&lt;5,"Sin Riesgo",IF(AVC469 &lt;=14,"Bajo",IF(AVC469&lt;=35,"Medio",IF(AVC469&lt;=80,"Alto","Inviable Sanitariamente"))))</f>
        <v>Inviable Sanitariamente</v>
      </c>
      <c r="AVF469" s="265" t="str">
        <f t="shared" ref="AVF469:AVF471" si="1268">IF(AVD469&lt;5,"Sin Riesgo",IF(AVD469 &lt;=14,"Bajo",IF(AVD469&lt;=35,"Medio",IF(AVD469&lt;=80,"Alto","Inviable Sanitariamente"))))</f>
        <v>Inviable Sanitariamente</v>
      </c>
      <c r="AVG469" s="265" t="str">
        <f t="shared" ref="AVG469:AVG471" si="1269">IF(AVE469&lt;5,"Sin Riesgo",IF(AVE469 &lt;=14,"Bajo",IF(AVE469&lt;=35,"Medio",IF(AVE469&lt;=80,"Alto","Inviable Sanitariamente"))))</f>
        <v>Inviable Sanitariamente</v>
      </c>
      <c r="AVH469" s="265" t="str">
        <f t="shared" ref="AVH469:AVH471" si="1270">IF(AVF469&lt;5,"Sin Riesgo",IF(AVF469 &lt;=14,"Bajo",IF(AVF469&lt;=35,"Medio",IF(AVF469&lt;=80,"Alto","Inviable Sanitariamente"))))</f>
        <v>Inviable Sanitariamente</v>
      </c>
      <c r="AVI469" s="265" t="str">
        <f t="shared" ref="AVI469:AVI471" si="1271">IF(AVG469&lt;5,"Sin Riesgo",IF(AVG469 &lt;=14,"Bajo",IF(AVG469&lt;=35,"Medio",IF(AVG469&lt;=80,"Alto","Inviable Sanitariamente"))))</f>
        <v>Inviable Sanitariamente</v>
      </c>
      <c r="AVJ469" s="265" t="str">
        <f t="shared" ref="AVJ469:AVJ471" si="1272">IF(AVH469&lt;5,"Sin Riesgo",IF(AVH469 &lt;=14,"Bajo",IF(AVH469&lt;=35,"Medio",IF(AVH469&lt;=80,"Alto","Inviable Sanitariamente"))))</f>
        <v>Inviable Sanitariamente</v>
      </c>
      <c r="AVK469" s="265" t="str">
        <f t="shared" ref="AVK469:AVK471" si="1273">IF(AVI469&lt;5,"Sin Riesgo",IF(AVI469 &lt;=14,"Bajo",IF(AVI469&lt;=35,"Medio",IF(AVI469&lt;=80,"Alto","Inviable Sanitariamente"))))</f>
        <v>Inviable Sanitariamente</v>
      </c>
      <c r="AVL469" s="265" t="str">
        <f t="shared" ref="AVL469:AVL471" si="1274">IF(AVJ469&lt;5,"Sin Riesgo",IF(AVJ469 &lt;=14,"Bajo",IF(AVJ469&lt;=35,"Medio",IF(AVJ469&lt;=80,"Alto","Inviable Sanitariamente"))))</f>
        <v>Inviable Sanitariamente</v>
      </c>
      <c r="AVM469" s="265" t="str">
        <f t="shared" ref="AVM469:AVM471" si="1275">IF(AVK469&lt;5,"Sin Riesgo",IF(AVK469 &lt;=14,"Bajo",IF(AVK469&lt;=35,"Medio",IF(AVK469&lt;=80,"Alto","Inviable Sanitariamente"))))</f>
        <v>Inviable Sanitariamente</v>
      </c>
      <c r="AVN469" s="265" t="str">
        <f t="shared" ref="AVN469:AVN471" si="1276">IF(AVL469&lt;5,"Sin Riesgo",IF(AVL469 &lt;=14,"Bajo",IF(AVL469&lt;=35,"Medio",IF(AVL469&lt;=80,"Alto","Inviable Sanitariamente"))))</f>
        <v>Inviable Sanitariamente</v>
      </c>
      <c r="AVO469" s="265" t="str">
        <f t="shared" ref="AVO469:AVO471" si="1277">IF(AVM469&lt;5,"Sin Riesgo",IF(AVM469 &lt;=14,"Bajo",IF(AVM469&lt;=35,"Medio",IF(AVM469&lt;=80,"Alto","Inviable Sanitariamente"))))</f>
        <v>Inviable Sanitariamente</v>
      </c>
      <c r="AVP469" s="265" t="str">
        <f t="shared" ref="AVP469:AVP471" si="1278">IF(AVN469&lt;5,"Sin Riesgo",IF(AVN469 &lt;=14,"Bajo",IF(AVN469&lt;=35,"Medio",IF(AVN469&lt;=80,"Alto","Inviable Sanitariamente"))))</f>
        <v>Inviable Sanitariamente</v>
      </c>
      <c r="AVQ469" s="265" t="str">
        <f t="shared" ref="AVQ469:AVQ471" si="1279">IF(AVO469&lt;5,"Sin Riesgo",IF(AVO469 &lt;=14,"Bajo",IF(AVO469&lt;=35,"Medio",IF(AVO469&lt;=80,"Alto","Inviable Sanitariamente"))))</f>
        <v>Inviable Sanitariamente</v>
      </c>
      <c r="AVR469" s="265" t="str">
        <f t="shared" ref="AVR469:AVR471" si="1280">IF(AVP469&lt;5,"Sin Riesgo",IF(AVP469 &lt;=14,"Bajo",IF(AVP469&lt;=35,"Medio",IF(AVP469&lt;=80,"Alto","Inviable Sanitariamente"))))</f>
        <v>Inviable Sanitariamente</v>
      </c>
      <c r="AVS469" s="265" t="str">
        <f t="shared" ref="AVS469:AVS471" si="1281">IF(AVQ469&lt;5,"Sin Riesgo",IF(AVQ469 &lt;=14,"Bajo",IF(AVQ469&lt;=35,"Medio",IF(AVQ469&lt;=80,"Alto","Inviable Sanitariamente"))))</f>
        <v>Inviable Sanitariamente</v>
      </c>
      <c r="AVT469" s="265" t="str">
        <f t="shared" ref="AVT469:AVT471" si="1282">IF(AVR469&lt;5,"Sin Riesgo",IF(AVR469 &lt;=14,"Bajo",IF(AVR469&lt;=35,"Medio",IF(AVR469&lt;=80,"Alto","Inviable Sanitariamente"))))</f>
        <v>Inviable Sanitariamente</v>
      </c>
      <c r="AVU469" s="265" t="str">
        <f t="shared" ref="AVU469:AVU471" si="1283">IF(AVS469&lt;5,"Sin Riesgo",IF(AVS469 &lt;=14,"Bajo",IF(AVS469&lt;=35,"Medio",IF(AVS469&lt;=80,"Alto","Inviable Sanitariamente"))))</f>
        <v>Inviable Sanitariamente</v>
      </c>
      <c r="AVV469" s="265" t="str">
        <f t="shared" ref="AVV469:AVV471" si="1284">IF(AVT469&lt;5,"Sin Riesgo",IF(AVT469 &lt;=14,"Bajo",IF(AVT469&lt;=35,"Medio",IF(AVT469&lt;=80,"Alto","Inviable Sanitariamente"))))</f>
        <v>Inviable Sanitariamente</v>
      </c>
      <c r="AVW469" s="265" t="str">
        <f t="shared" ref="AVW469:AVW471" si="1285">IF(AVU469&lt;5,"Sin Riesgo",IF(AVU469 &lt;=14,"Bajo",IF(AVU469&lt;=35,"Medio",IF(AVU469&lt;=80,"Alto","Inviable Sanitariamente"))))</f>
        <v>Inviable Sanitariamente</v>
      </c>
      <c r="AVX469" s="265" t="str">
        <f t="shared" ref="AVX469:AVX471" si="1286">IF(AVV469&lt;5,"Sin Riesgo",IF(AVV469 &lt;=14,"Bajo",IF(AVV469&lt;=35,"Medio",IF(AVV469&lt;=80,"Alto","Inviable Sanitariamente"))))</f>
        <v>Inviable Sanitariamente</v>
      </c>
      <c r="AVY469" s="265" t="str">
        <f t="shared" ref="AVY469:AVY471" si="1287">IF(AVW469&lt;5,"Sin Riesgo",IF(AVW469 &lt;=14,"Bajo",IF(AVW469&lt;=35,"Medio",IF(AVW469&lt;=80,"Alto","Inviable Sanitariamente"))))</f>
        <v>Inviable Sanitariamente</v>
      </c>
      <c r="AVZ469" s="265" t="str">
        <f t="shared" ref="AVZ469:AVZ471" si="1288">IF(AVX469&lt;5,"Sin Riesgo",IF(AVX469 &lt;=14,"Bajo",IF(AVX469&lt;=35,"Medio",IF(AVX469&lt;=80,"Alto","Inviable Sanitariamente"))))</f>
        <v>Inviable Sanitariamente</v>
      </c>
      <c r="AWA469" s="265" t="str">
        <f t="shared" ref="AWA469:AWA471" si="1289">IF(AVY469&lt;5,"Sin Riesgo",IF(AVY469 &lt;=14,"Bajo",IF(AVY469&lt;=35,"Medio",IF(AVY469&lt;=80,"Alto","Inviable Sanitariamente"))))</f>
        <v>Inviable Sanitariamente</v>
      </c>
      <c r="AWB469" s="265" t="str">
        <f t="shared" ref="AWB469:AWB471" si="1290">IF(AVZ469&lt;5,"Sin Riesgo",IF(AVZ469 &lt;=14,"Bajo",IF(AVZ469&lt;=35,"Medio",IF(AVZ469&lt;=80,"Alto","Inviable Sanitariamente"))))</f>
        <v>Inviable Sanitariamente</v>
      </c>
      <c r="AWC469" s="265" t="str">
        <f t="shared" ref="AWC469:AWC471" si="1291">IF(AWA469&lt;5,"Sin Riesgo",IF(AWA469 &lt;=14,"Bajo",IF(AWA469&lt;=35,"Medio",IF(AWA469&lt;=80,"Alto","Inviable Sanitariamente"))))</f>
        <v>Inviable Sanitariamente</v>
      </c>
      <c r="AWD469" s="265" t="str">
        <f t="shared" ref="AWD469:AWD471" si="1292">IF(AWB469&lt;5,"Sin Riesgo",IF(AWB469 &lt;=14,"Bajo",IF(AWB469&lt;=35,"Medio",IF(AWB469&lt;=80,"Alto","Inviable Sanitariamente"))))</f>
        <v>Inviable Sanitariamente</v>
      </c>
      <c r="AWE469" s="265" t="str">
        <f t="shared" ref="AWE469:AWE471" si="1293">IF(AWC469&lt;5,"Sin Riesgo",IF(AWC469 &lt;=14,"Bajo",IF(AWC469&lt;=35,"Medio",IF(AWC469&lt;=80,"Alto","Inviable Sanitariamente"))))</f>
        <v>Inviable Sanitariamente</v>
      </c>
      <c r="AWF469" s="265" t="str">
        <f t="shared" ref="AWF469:AWF471" si="1294">IF(AWD469&lt;5,"Sin Riesgo",IF(AWD469 &lt;=14,"Bajo",IF(AWD469&lt;=35,"Medio",IF(AWD469&lt;=80,"Alto","Inviable Sanitariamente"))))</f>
        <v>Inviable Sanitariamente</v>
      </c>
      <c r="AWG469" s="265" t="str">
        <f t="shared" ref="AWG469:AWG471" si="1295">IF(AWE469&lt;5,"Sin Riesgo",IF(AWE469 &lt;=14,"Bajo",IF(AWE469&lt;=35,"Medio",IF(AWE469&lt;=80,"Alto","Inviable Sanitariamente"))))</f>
        <v>Inviable Sanitariamente</v>
      </c>
      <c r="AWH469" s="265" t="str">
        <f t="shared" ref="AWH469:AWH471" si="1296">IF(AWF469&lt;5,"Sin Riesgo",IF(AWF469 &lt;=14,"Bajo",IF(AWF469&lt;=35,"Medio",IF(AWF469&lt;=80,"Alto","Inviable Sanitariamente"))))</f>
        <v>Inviable Sanitariamente</v>
      </c>
      <c r="AWI469" s="265" t="str">
        <f t="shared" ref="AWI469:AWI471" si="1297">IF(AWG469&lt;5,"Sin Riesgo",IF(AWG469 &lt;=14,"Bajo",IF(AWG469&lt;=35,"Medio",IF(AWG469&lt;=80,"Alto","Inviable Sanitariamente"))))</f>
        <v>Inviable Sanitariamente</v>
      </c>
      <c r="AWJ469" s="265" t="str">
        <f t="shared" ref="AWJ469:AWJ471" si="1298">IF(AWH469&lt;5,"Sin Riesgo",IF(AWH469 &lt;=14,"Bajo",IF(AWH469&lt;=35,"Medio",IF(AWH469&lt;=80,"Alto","Inviable Sanitariamente"))))</f>
        <v>Inviable Sanitariamente</v>
      </c>
      <c r="AWK469" s="265" t="str">
        <f t="shared" ref="AWK469:AWK471" si="1299">IF(AWI469&lt;5,"Sin Riesgo",IF(AWI469 &lt;=14,"Bajo",IF(AWI469&lt;=35,"Medio",IF(AWI469&lt;=80,"Alto","Inviable Sanitariamente"))))</f>
        <v>Inviable Sanitariamente</v>
      </c>
      <c r="AWL469" s="265" t="str">
        <f t="shared" ref="AWL469:AWL471" si="1300">IF(AWJ469&lt;5,"Sin Riesgo",IF(AWJ469 &lt;=14,"Bajo",IF(AWJ469&lt;=35,"Medio",IF(AWJ469&lt;=80,"Alto","Inviable Sanitariamente"))))</f>
        <v>Inviable Sanitariamente</v>
      </c>
      <c r="AWM469" s="265" t="str">
        <f t="shared" ref="AWM469:AWM471" si="1301">IF(AWK469&lt;5,"Sin Riesgo",IF(AWK469 &lt;=14,"Bajo",IF(AWK469&lt;=35,"Medio",IF(AWK469&lt;=80,"Alto","Inviable Sanitariamente"))))</f>
        <v>Inviable Sanitariamente</v>
      </c>
      <c r="AWN469" s="265" t="str">
        <f t="shared" ref="AWN469:AWN471" si="1302">IF(AWL469&lt;5,"Sin Riesgo",IF(AWL469 &lt;=14,"Bajo",IF(AWL469&lt;=35,"Medio",IF(AWL469&lt;=80,"Alto","Inviable Sanitariamente"))))</f>
        <v>Inviable Sanitariamente</v>
      </c>
      <c r="AWO469" s="265" t="str">
        <f t="shared" ref="AWO469:AWO471" si="1303">IF(AWM469&lt;5,"Sin Riesgo",IF(AWM469 &lt;=14,"Bajo",IF(AWM469&lt;=35,"Medio",IF(AWM469&lt;=80,"Alto","Inviable Sanitariamente"))))</f>
        <v>Inviable Sanitariamente</v>
      </c>
      <c r="AWP469" s="265" t="str">
        <f t="shared" ref="AWP469:AWP471" si="1304">IF(AWN469&lt;5,"Sin Riesgo",IF(AWN469 &lt;=14,"Bajo",IF(AWN469&lt;=35,"Medio",IF(AWN469&lt;=80,"Alto","Inviable Sanitariamente"))))</f>
        <v>Inviable Sanitariamente</v>
      </c>
      <c r="AWQ469" s="265" t="str">
        <f t="shared" ref="AWQ469:AWQ471" si="1305">IF(AWO469&lt;5,"Sin Riesgo",IF(AWO469 &lt;=14,"Bajo",IF(AWO469&lt;=35,"Medio",IF(AWO469&lt;=80,"Alto","Inviable Sanitariamente"))))</f>
        <v>Inviable Sanitariamente</v>
      </c>
      <c r="AWR469" s="265" t="str">
        <f t="shared" ref="AWR469:AWR471" si="1306">IF(AWP469&lt;5,"Sin Riesgo",IF(AWP469 &lt;=14,"Bajo",IF(AWP469&lt;=35,"Medio",IF(AWP469&lt;=80,"Alto","Inviable Sanitariamente"))))</f>
        <v>Inviable Sanitariamente</v>
      </c>
      <c r="AWS469" s="265" t="str">
        <f t="shared" ref="AWS469:AWS471" si="1307">IF(AWQ469&lt;5,"Sin Riesgo",IF(AWQ469 &lt;=14,"Bajo",IF(AWQ469&lt;=35,"Medio",IF(AWQ469&lt;=80,"Alto","Inviable Sanitariamente"))))</f>
        <v>Inviable Sanitariamente</v>
      </c>
      <c r="AWT469" s="265" t="str">
        <f t="shared" ref="AWT469:AWT471" si="1308">IF(AWR469&lt;5,"Sin Riesgo",IF(AWR469 &lt;=14,"Bajo",IF(AWR469&lt;=35,"Medio",IF(AWR469&lt;=80,"Alto","Inviable Sanitariamente"))))</f>
        <v>Inviable Sanitariamente</v>
      </c>
      <c r="AWU469" s="265" t="str">
        <f t="shared" ref="AWU469:AWU471" si="1309">IF(AWS469&lt;5,"Sin Riesgo",IF(AWS469 &lt;=14,"Bajo",IF(AWS469&lt;=35,"Medio",IF(AWS469&lt;=80,"Alto","Inviable Sanitariamente"))))</f>
        <v>Inviable Sanitariamente</v>
      </c>
      <c r="AWV469" s="265" t="str">
        <f t="shared" ref="AWV469:AWV471" si="1310">IF(AWT469&lt;5,"Sin Riesgo",IF(AWT469 &lt;=14,"Bajo",IF(AWT469&lt;=35,"Medio",IF(AWT469&lt;=80,"Alto","Inviable Sanitariamente"))))</f>
        <v>Inviable Sanitariamente</v>
      </c>
      <c r="AWW469" s="265" t="str">
        <f t="shared" ref="AWW469:AWW471" si="1311">IF(AWU469&lt;5,"Sin Riesgo",IF(AWU469 &lt;=14,"Bajo",IF(AWU469&lt;=35,"Medio",IF(AWU469&lt;=80,"Alto","Inviable Sanitariamente"))))</f>
        <v>Inviable Sanitariamente</v>
      </c>
      <c r="AWX469" s="265" t="str">
        <f t="shared" ref="AWX469:AWX471" si="1312">IF(AWV469&lt;5,"Sin Riesgo",IF(AWV469 &lt;=14,"Bajo",IF(AWV469&lt;=35,"Medio",IF(AWV469&lt;=80,"Alto","Inviable Sanitariamente"))))</f>
        <v>Inviable Sanitariamente</v>
      </c>
      <c r="AWY469" s="265" t="str">
        <f t="shared" ref="AWY469:AWY471" si="1313">IF(AWW469&lt;5,"Sin Riesgo",IF(AWW469 &lt;=14,"Bajo",IF(AWW469&lt;=35,"Medio",IF(AWW469&lt;=80,"Alto","Inviable Sanitariamente"))))</f>
        <v>Inviable Sanitariamente</v>
      </c>
      <c r="AWZ469" s="265" t="str">
        <f t="shared" ref="AWZ469:AWZ471" si="1314">IF(AWX469&lt;5,"Sin Riesgo",IF(AWX469 &lt;=14,"Bajo",IF(AWX469&lt;=35,"Medio",IF(AWX469&lt;=80,"Alto","Inviable Sanitariamente"))))</f>
        <v>Inviable Sanitariamente</v>
      </c>
      <c r="AXA469" s="265" t="str">
        <f t="shared" ref="AXA469:AXA471" si="1315">IF(AWY469&lt;5,"Sin Riesgo",IF(AWY469 &lt;=14,"Bajo",IF(AWY469&lt;=35,"Medio",IF(AWY469&lt;=80,"Alto","Inviable Sanitariamente"))))</f>
        <v>Inviable Sanitariamente</v>
      </c>
      <c r="AXB469" s="265" t="str">
        <f t="shared" ref="AXB469:AXB471" si="1316">IF(AWZ469&lt;5,"Sin Riesgo",IF(AWZ469 &lt;=14,"Bajo",IF(AWZ469&lt;=35,"Medio",IF(AWZ469&lt;=80,"Alto","Inviable Sanitariamente"))))</f>
        <v>Inviable Sanitariamente</v>
      </c>
      <c r="AXC469" s="265" t="str">
        <f t="shared" ref="AXC469:AXC471" si="1317">IF(AXA469&lt;5,"Sin Riesgo",IF(AXA469 &lt;=14,"Bajo",IF(AXA469&lt;=35,"Medio",IF(AXA469&lt;=80,"Alto","Inviable Sanitariamente"))))</f>
        <v>Inviable Sanitariamente</v>
      </c>
      <c r="AXD469" s="265" t="str">
        <f t="shared" ref="AXD469:AXD471" si="1318">IF(AXB469&lt;5,"Sin Riesgo",IF(AXB469 &lt;=14,"Bajo",IF(AXB469&lt;=35,"Medio",IF(AXB469&lt;=80,"Alto","Inviable Sanitariamente"))))</f>
        <v>Inviable Sanitariamente</v>
      </c>
      <c r="AXE469" s="265" t="str">
        <f t="shared" ref="AXE469:AXE471" si="1319">IF(AXC469&lt;5,"Sin Riesgo",IF(AXC469 &lt;=14,"Bajo",IF(AXC469&lt;=35,"Medio",IF(AXC469&lt;=80,"Alto","Inviable Sanitariamente"))))</f>
        <v>Inviable Sanitariamente</v>
      </c>
      <c r="AXF469" s="265" t="str">
        <f t="shared" ref="AXF469:AXF471" si="1320">IF(AXD469&lt;5,"Sin Riesgo",IF(AXD469 &lt;=14,"Bajo",IF(AXD469&lt;=35,"Medio",IF(AXD469&lt;=80,"Alto","Inviable Sanitariamente"))))</f>
        <v>Inviable Sanitariamente</v>
      </c>
      <c r="AXG469" s="265" t="str">
        <f t="shared" ref="AXG469:AXG471" si="1321">IF(AXE469&lt;5,"Sin Riesgo",IF(AXE469 &lt;=14,"Bajo",IF(AXE469&lt;=35,"Medio",IF(AXE469&lt;=80,"Alto","Inviable Sanitariamente"))))</f>
        <v>Inviable Sanitariamente</v>
      </c>
      <c r="AXH469" s="265" t="str">
        <f t="shared" ref="AXH469:AXH471" si="1322">IF(AXF469&lt;5,"Sin Riesgo",IF(AXF469 &lt;=14,"Bajo",IF(AXF469&lt;=35,"Medio",IF(AXF469&lt;=80,"Alto","Inviable Sanitariamente"))))</f>
        <v>Inviable Sanitariamente</v>
      </c>
      <c r="AXI469" s="265" t="str">
        <f t="shared" ref="AXI469:AXI471" si="1323">IF(AXG469&lt;5,"Sin Riesgo",IF(AXG469 &lt;=14,"Bajo",IF(AXG469&lt;=35,"Medio",IF(AXG469&lt;=80,"Alto","Inviable Sanitariamente"))))</f>
        <v>Inviable Sanitariamente</v>
      </c>
      <c r="AXJ469" s="265" t="str">
        <f t="shared" ref="AXJ469:AXJ471" si="1324">IF(AXH469&lt;5,"Sin Riesgo",IF(AXH469 &lt;=14,"Bajo",IF(AXH469&lt;=35,"Medio",IF(AXH469&lt;=80,"Alto","Inviable Sanitariamente"))))</f>
        <v>Inviable Sanitariamente</v>
      </c>
      <c r="AXK469" s="265" t="str">
        <f t="shared" ref="AXK469:AXK471" si="1325">IF(AXI469&lt;5,"Sin Riesgo",IF(AXI469 &lt;=14,"Bajo",IF(AXI469&lt;=35,"Medio",IF(AXI469&lt;=80,"Alto","Inviable Sanitariamente"))))</f>
        <v>Inviable Sanitariamente</v>
      </c>
      <c r="AXL469" s="265" t="str">
        <f t="shared" ref="AXL469:AXL471" si="1326">IF(AXJ469&lt;5,"Sin Riesgo",IF(AXJ469 &lt;=14,"Bajo",IF(AXJ469&lt;=35,"Medio",IF(AXJ469&lt;=80,"Alto","Inviable Sanitariamente"))))</f>
        <v>Inviable Sanitariamente</v>
      </c>
      <c r="AXM469" s="265" t="str">
        <f t="shared" ref="AXM469:AXM471" si="1327">IF(AXK469&lt;5,"Sin Riesgo",IF(AXK469 &lt;=14,"Bajo",IF(AXK469&lt;=35,"Medio",IF(AXK469&lt;=80,"Alto","Inviable Sanitariamente"))))</f>
        <v>Inviable Sanitariamente</v>
      </c>
      <c r="AXN469" s="265" t="str">
        <f t="shared" ref="AXN469:AXN471" si="1328">IF(AXL469&lt;5,"Sin Riesgo",IF(AXL469 &lt;=14,"Bajo",IF(AXL469&lt;=35,"Medio",IF(AXL469&lt;=80,"Alto","Inviable Sanitariamente"))))</f>
        <v>Inviable Sanitariamente</v>
      </c>
      <c r="AXO469" s="265" t="str">
        <f t="shared" ref="AXO469:AXO471" si="1329">IF(AXM469&lt;5,"Sin Riesgo",IF(AXM469 &lt;=14,"Bajo",IF(AXM469&lt;=35,"Medio",IF(AXM469&lt;=80,"Alto","Inviable Sanitariamente"))))</f>
        <v>Inviable Sanitariamente</v>
      </c>
      <c r="AXP469" s="265" t="str">
        <f t="shared" ref="AXP469:AXP471" si="1330">IF(AXN469&lt;5,"Sin Riesgo",IF(AXN469 &lt;=14,"Bajo",IF(AXN469&lt;=35,"Medio",IF(AXN469&lt;=80,"Alto","Inviable Sanitariamente"))))</f>
        <v>Inviable Sanitariamente</v>
      </c>
      <c r="AXQ469" s="265" t="str">
        <f t="shared" ref="AXQ469:AXQ471" si="1331">IF(AXO469&lt;5,"Sin Riesgo",IF(AXO469 &lt;=14,"Bajo",IF(AXO469&lt;=35,"Medio",IF(AXO469&lt;=80,"Alto","Inviable Sanitariamente"))))</f>
        <v>Inviable Sanitariamente</v>
      </c>
      <c r="AXR469" s="265" t="str">
        <f t="shared" ref="AXR469:AXR471" si="1332">IF(AXP469&lt;5,"Sin Riesgo",IF(AXP469 &lt;=14,"Bajo",IF(AXP469&lt;=35,"Medio",IF(AXP469&lt;=80,"Alto","Inviable Sanitariamente"))))</f>
        <v>Inviable Sanitariamente</v>
      </c>
      <c r="AXS469" s="265" t="str">
        <f t="shared" ref="AXS469:AXS471" si="1333">IF(AXQ469&lt;5,"Sin Riesgo",IF(AXQ469 &lt;=14,"Bajo",IF(AXQ469&lt;=35,"Medio",IF(AXQ469&lt;=80,"Alto","Inviable Sanitariamente"))))</f>
        <v>Inviable Sanitariamente</v>
      </c>
      <c r="AXT469" s="265" t="str">
        <f t="shared" ref="AXT469:AXT471" si="1334">IF(AXR469&lt;5,"Sin Riesgo",IF(AXR469 &lt;=14,"Bajo",IF(AXR469&lt;=35,"Medio",IF(AXR469&lt;=80,"Alto","Inviable Sanitariamente"))))</f>
        <v>Inviable Sanitariamente</v>
      </c>
      <c r="AXU469" s="265" t="str">
        <f t="shared" ref="AXU469:AXU471" si="1335">IF(AXS469&lt;5,"Sin Riesgo",IF(AXS469 &lt;=14,"Bajo",IF(AXS469&lt;=35,"Medio",IF(AXS469&lt;=80,"Alto","Inviable Sanitariamente"))))</f>
        <v>Inviable Sanitariamente</v>
      </c>
      <c r="AXV469" s="265" t="str">
        <f t="shared" ref="AXV469:AXV471" si="1336">IF(AXT469&lt;5,"Sin Riesgo",IF(AXT469 &lt;=14,"Bajo",IF(AXT469&lt;=35,"Medio",IF(AXT469&lt;=80,"Alto","Inviable Sanitariamente"))))</f>
        <v>Inviable Sanitariamente</v>
      </c>
      <c r="AXW469" s="265" t="str">
        <f t="shared" ref="AXW469:AXW471" si="1337">IF(AXU469&lt;5,"Sin Riesgo",IF(AXU469 &lt;=14,"Bajo",IF(AXU469&lt;=35,"Medio",IF(AXU469&lt;=80,"Alto","Inviable Sanitariamente"))))</f>
        <v>Inviable Sanitariamente</v>
      </c>
      <c r="AXX469" s="265" t="str">
        <f t="shared" ref="AXX469:AXX471" si="1338">IF(AXV469&lt;5,"Sin Riesgo",IF(AXV469 &lt;=14,"Bajo",IF(AXV469&lt;=35,"Medio",IF(AXV469&lt;=80,"Alto","Inviable Sanitariamente"))))</f>
        <v>Inviable Sanitariamente</v>
      </c>
      <c r="AXY469" s="265" t="str">
        <f t="shared" ref="AXY469:AXY471" si="1339">IF(AXW469&lt;5,"Sin Riesgo",IF(AXW469 &lt;=14,"Bajo",IF(AXW469&lt;=35,"Medio",IF(AXW469&lt;=80,"Alto","Inviable Sanitariamente"))))</f>
        <v>Inviable Sanitariamente</v>
      </c>
      <c r="AXZ469" s="265" t="str">
        <f t="shared" ref="AXZ469:AXZ471" si="1340">IF(AXX469&lt;5,"Sin Riesgo",IF(AXX469 &lt;=14,"Bajo",IF(AXX469&lt;=35,"Medio",IF(AXX469&lt;=80,"Alto","Inviable Sanitariamente"))))</f>
        <v>Inviable Sanitariamente</v>
      </c>
      <c r="AYA469" s="265" t="str">
        <f t="shared" ref="AYA469:AYA471" si="1341">IF(AXY469&lt;5,"Sin Riesgo",IF(AXY469 &lt;=14,"Bajo",IF(AXY469&lt;=35,"Medio",IF(AXY469&lt;=80,"Alto","Inviable Sanitariamente"))))</f>
        <v>Inviable Sanitariamente</v>
      </c>
      <c r="AYB469" s="265" t="str">
        <f t="shared" ref="AYB469:AYB471" si="1342">IF(AXZ469&lt;5,"Sin Riesgo",IF(AXZ469 &lt;=14,"Bajo",IF(AXZ469&lt;=35,"Medio",IF(AXZ469&lt;=80,"Alto","Inviable Sanitariamente"))))</f>
        <v>Inviable Sanitariamente</v>
      </c>
      <c r="AYC469" s="265" t="str">
        <f t="shared" ref="AYC469:AYC471" si="1343">IF(AYA469&lt;5,"Sin Riesgo",IF(AYA469 &lt;=14,"Bajo",IF(AYA469&lt;=35,"Medio",IF(AYA469&lt;=80,"Alto","Inviable Sanitariamente"))))</f>
        <v>Inviable Sanitariamente</v>
      </c>
      <c r="AYD469" s="265" t="str">
        <f t="shared" ref="AYD469:AYD471" si="1344">IF(AYB469&lt;5,"Sin Riesgo",IF(AYB469 &lt;=14,"Bajo",IF(AYB469&lt;=35,"Medio",IF(AYB469&lt;=80,"Alto","Inviable Sanitariamente"))))</f>
        <v>Inviable Sanitariamente</v>
      </c>
      <c r="AYE469" s="265" t="str">
        <f t="shared" ref="AYE469:AYE471" si="1345">IF(AYC469&lt;5,"Sin Riesgo",IF(AYC469 &lt;=14,"Bajo",IF(AYC469&lt;=35,"Medio",IF(AYC469&lt;=80,"Alto","Inviable Sanitariamente"))))</f>
        <v>Inviable Sanitariamente</v>
      </c>
      <c r="AYF469" s="265" t="str">
        <f t="shared" ref="AYF469:AYF471" si="1346">IF(AYD469&lt;5,"Sin Riesgo",IF(AYD469 &lt;=14,"Bajo",IF(AYD469&lt;=35,"Medio",IF(AYD469&lt;=80,"Alto","Inviable Sanitariamente"))))</f>
        <v>Inviable Sanitariamente</v>
      </c>
      <c r="AYG469" s="265" t="str">
        <f t="shared" ref="AYG469:AYG471" si="1347">IF(AYE469&lt;5,"Sin Riesgo",IF(AYE469 &lt;=14,"Bajo",IF(AYE469&lt;=35,"Medio",IF(AYE469&lt;=80,"Alto","Inviable Sanitariamente"))))</f>
        <v>Inviable Sanitariamente</v>
      </c>
      <c r="AYH469" s="265" t="str">
        <f t="shared" ref="AYH469:AYH471" si="1348">IF(AYF469&lt;5,"Sin Riesgo",IF(AYF469 &lt;=14,"Bajo",IF(AYF469&lt;=35,"Medio",IF(AYF469&lt;=80,"Alto","Inviable Sanitariamente"))))</f>
        <v>Inviable Sanitariamente</v>
      </c>
      <c r="AYI469" s="265" t="str">
        <f t="shared" ref="AYI469:AYI471" si="1349">IF(AYG469&lt;5,"Sin Riesgo",IF(AYG469 &lt;=14,"Bajo",IF(AYG469&lt;=35,"Medio",IF(AYG469&lt;=80,"Alto","Inviable Sanitariamente"))))</f>
        <v>Inviable Sanitariamente</v>
      </c>
      <c r="AYJ469" s="265" t="str">
        <f t="shared" ref="AYJ469:AYJ471" si="1350">IF(AYH469&lt;5,"Sin Riesgo",IF(AYH469 &lt;=14,"Bajo",IF(AYH469&lt;=35,"Medio",IF(AYH469&lt;=80,"Alto","Inviable Sanitariamente"))))</f>
        <v>Inviable Sanitariamente</v>
      </c>
      <c r="AYK469" s="265" t="str">
        <f t="shared" ref="AYK469:AYK471" si="1351">IF(AYI469&lt;5,"Sin Riesgo",IF(AYI469 &lt;=14,"Bajo",IF(AYI469&lt;=35,"Medio",IF(AYI469&lt;=80,"Alto","Inviable Sanitariamente"))))</f>
        <v>Inviable Sanitariamente</v>
      </c>
      <c r="AYL469" s="265" t="str">
        <f t="shared" ref="AYL469:AYL471" si="1352">IF(AYJ469&lt;5,"Sin Riesgo",IF(AYJ469 &lt;=14,"Bajo",IF(AYJ469&lt;=35,"Medio",IF(AYJ469&lt;=80,"Alto","Inviable Sanitariamente"))))</f>
        <v>Inviable Sanitariamente</v>
      </c>
      <c r="AYM469" s="265" t="str">
        <f t="shared" ref="AYM469:AYM471" si="1353">IF(AYK469&lt;5,"Sin Riesgo",IF(AYK469 &lt;=14,"Bajo",IF(AYK469&lt;=35,"Medio",IF(AYK469&lt;=80,"Alto","Inviable Sanitariamente"))))</f>
        <v>Inviable Sanitariamente</v>
      </c>
      <c r="AYN469" s="265" t="str">
        <f t="shared" ref="AYN469:AYN471" si="1354">IF(AYL469&lt;5,"Sin Riesgo",IF(AYL469 &lt;=14,"Bajo",IF(AYL469&lt;=35,"Medio",IF(AYL469&lt;=80,"Alto","Inviable Sanitariamente"))))</f>
        <v>Inviable Sanitariamente</v>
      </c>
      <c r="AYO469" s="265" t="str">
        <f t="shared" ref="AYO469:AYO471" si="1355">IF(AYM469&lt;5,"Sin Riesgo",IF(AYM469 &lt;=14,"Bajo",IF(AYM469&lt;=35,"Medio",IF(AYM469&lt;=80,"Alto","Inviable Sanitariamente"))))</f>
        <v>Inviable Sanitariamente</v>
      </c>
      <c r="AYP469" s="265" t="str">
        <f t="shared" ref="AYP469:AYP471" si="1356">IF(AYN469&lt;5,"Sin Riesgo",IF(AYN469 &lt;=14,"Bajo",IF(AYN469&lt;=35,"Medio",IF(AYN469&lt;=80,"Alto","Inviable Sanitariamente"))))</f>
        <v>Inviable Sanitariamente</v>
      </c>
      <c r="AYQ469" s="265" t="str">
        <f t="shared" ref="AYQ469:AYQ471" si="1357">IF(AYO469&lt;5,"Sin Riesgo",IF(AYO469 &lt;=14,"Bajo",IF(AYO469&lt;=35,"Medio",IF(AYO469&lt;=80,"Alto","Inviable Sanitariamente"))))</f>
        <v>Inviable Sanitariamente</v>
      </c>
      <c r="AYR469" s="265" t="str">
        <f t="shared" ref="AYR469:AYR471" si="1358">IF(AYP469&lt;5,"Sin Riesgo",IF(AYP469 &lt;=14,"Bajo",IF(AYP469&lt;=35,"Medio",IF(AYP469&lt;=80,"Alto","Inviable Sanitariamente"))))</f>
        <v>Inviable Sanitariamente</v>
      </c>
      <c r="AYS469" s="265" t="str">
        <f t="shared" ref="AYS469:AYS471" si="1359">IF(AYQ469&lt;5,"Sin Riesgo",IF(AYQ469 &lt;=14,"Bajo",IF(AYQ469&lt;=35,"Medio",IF(AYQ469&lt;=80,"Alto","Inviable Sanitariamente"))))</f>
        <v>Inviable Sanitariamente</v>
      </c>
      <c r="AYT469" s="265" t="str">
        <f t="shared" ref="AYT469:AYT471" si="1360">IF(AYR469&lt;5,"Sin Riesgo",IF(AYR469 &lt;=14,"Bajo",IF(AYR469&lt;=35,"Medio",IF(AYR469&lt;=80,"Alto","Inviable Sanitariamente"))))</f>
        <v>Inviable Sanitariamente</v>
      </c>
      <c r="AYU469" s="265" t="str">
        <f t="shared" ref="AYU469:AYU471" si="1361">IF(AYS469&lt;5,"Sin Riesgo",IF(AYS469 &lt;=14,"Bajo",IF(AYS469&lt;=35,"Medio",IF(AYS469&lt;=80,"Alto","Inviable Sanitariamente"))))</f>
        <v>Inviable Sanitariamente</v>
      </c>
      <c r="AYV469" s="265" t="str">
        <f t="shared" ref="AYV469:AYV471" si="1362">IF(AYT469&lt;5,"Sin Riesgo",IF(AYT469 &lt;=14,"Bajo",IF(AYT469&lt;=35,"Medio",IF(AYT469&lt;=80,"Alto","Inviable Sanitariamente"))))</f>
        <v>Inviable Sanitariamente</v>
      </c>
      <c r="AYW469" s="265" t="str">
        <f t="shared" ref="AYW469:AYW471" si="1363">IF(AYU469&lt;5,"Sin Riesgo",IF(AYU469 &lt;=14,"Bajo",IF(AYU469&lt;=35,"Medio",IF(AYU469&lt;=80,"Alto","Inviable Sanitariamente"))))</f>
        <v>Inviable Sanitariamente</v>
      </c>
      <c r="AYX469" s="265" t="str">
        <f t="shared" ref="AYX469:AYX471" si="1364">IF(AYV469&lt;5,"Sin Riesgo",IF(AYV469 &lt;=14,"Bajo",IF(AYV469&lt;=35,"Medio",IF(AYV469&lt;=80,"Alto","Inviable Sanitariamente"))))</f>
        <v>Inviable Sanitariamente</v>
      </c>
      <c r="AYY469" s="265" t="str">
        <f t="shared" ref="AYY469:AYY471" si="1365">IF(AYW469&lt;5,"Sin Riesgo",IF(AYW469 &lt;=14,"Bajo",IF(AYW469&lt;=35,"Medio",IF(AYW469&lt;=80,"Alto","Inviable Sanitariamente"))))</f>
        <v>Inviable Sanitariamente</v>
      </c>
      <c r="AYZ469" s="265" t="str">
        <f t="shared" ref="AYZ469:AYZ471" si="1366">IF(AYX469&lt;5,"Sin Riesgo",IF(AYX469 &lt;=14,"Bajo",IF(AYX469&lt;=35,"Medio",IF(AYX469&lt;=80,"Alto","Inviable Sanitariamente"))))</f>
        <v>Inviable Sanitariamente</v>
      </c>
      <c r="AZA469" s="265" t="str">
        <f t="shared" ref="AZA469:AZA471" si="1367">IF(AYY469&lt;5,"Sin Riesgo",IF(AYY469 &lt;=14,"Bajo",IF(AYY469&lt;=35,"Medio",IF(AYY469&lt;=80,"Alto","Inviable Sanitariamente"))))</f>
        <v>Inviable Sanitariamente</v>
      </c>
      <c r="AZB469" s="265" t="str">
        <f t="shared" ref="AZB469:AZB471" si="1368">IF(AYZ469&lt;5,"Sin Riesgo",IF(AYZ469 &lt;=14,"Bajo",IF(AYZ469&lt;=35,"Medio",IF(AYZ469&lt;=80,"Alto","Inviable Sanitariamente"))))</f>
        <v>Inviable Sanitariamente</v>
      </c>
      <c r="AZC469" s="265" t="str">
        <f t="shared" ref="AZC469:AZC471" si="1369">IF(AZA469&lt;5,"Sin Riesgo",IF(AZA469 &lt;=14,"Bajo",IF(AZA469&lt;=35,"Medio",IF(AZA469&lt;=80,"Alto","Inviable Sanitariamente"))))</f>
        <v>Inviable Sanitariamente</v>
      </c>
      <c r="AZD469" s="265" t="str">
        <f t="shared" ref="AZD469:AZD471" si="1370">IF(AZB469&lt;5,"Sin Riesgo",IF(AZB469 &lt;=14,"Bajo",IF(AZB469&lt;=35,"Medio",IF(AZB469&lt;=80,"Alto","Inviable Sanitariamente"))))</f>
        <v>Inviable Sanitariamente</v>
      </c>
      <c r="AZE469" s="265" t="str">
        <f t="shared" ref="AZE469:AZE471" si="1371">IF(AZC469&lt;5,"Sin Riesgo",IF(AZC469 &lt;=14,"Bajo",IF(AZC469&lt;=35,"Medio",IF(AZC469&lt;=80,"Alto","Inviable Sanitariamente"))))</f>
        <v>Inviable Sanitariamente</v>
      </c>
      <c r="AZF469" s="265" t="str">
        <f t="shared" ref="AZF469:AZF471" si="1372">IF(AZD469&lt;5,"Sin Riesgo",IF(AZD469 &lt;=14,"Bajo",IF(AZD469&lt;=35,"Medio",IF(AZD469&lt;=80,"Alto","Inviable Sanitariamente"))))</f>
        <v>Inviable Sanitariamente</v>
      </c>
      <c r="AZG469" s="265" t="str">
        <f t="shared" ref="AZG469:AZG471" si="1373">IF(AZE469&lt;5,"Sin Riesgo",IF(AZE469 &lt;=14,"Bajo",IF(AZE469&lt;=35,"Medio",IF(AZE469&lt;=80,"Alto","Inviable Sanitariamente"))))</f>
        <v>Inviable Sanitariamente</v>
      </c>
      <c r="AZH469" s="265" t="str">
        <f t="shared" ref="AZH469:AZH471" si="1374">IF(AZF469&lt;5,"Sin Riesgo",IF(AZF469 &lt;=14,"Bajo",IF(AZF469&lt;=35,"Medio",IF(AZF469&lt;=80,"Alto","Inviable Sanitariamente"))))</f>
        <v>Inviable Sanitariamente</v>
      </c>
      <c r="AZI469" s="265" t="str">
        <f t="shared" ref="AZI469:AZI471" si="1375">IF(AZG469&lt;5,"Sin Riesgo",IF(AZG469 &lt;=14,"Bajo",IF(AZG469&lt;=35,"Medio",IF(AZG469&lt;=80,"Alto","Inviable Sanitariamente"))))</f>
        <v>Inviable Sanitariamente</v>
      </c>
      <c r="AZJ469" s="265" t="str">
        <f t="shared" ref="AZJ469:AZJ471" si="1376">IF(AZH469&lt;5,"Sin Riesgo",IF(AZH469 &lt;=14,"Bajo",IF(AZH469&lt;=35,"Medio",IF(AZH469&lt;=80,"Alto","Inviable Sanitariamente"))))</f>
        <v>Inviable Sanitariamente</v>
      </c>
      <c r="AZK469" s="265" t="str">
        <f t="shared" ref="AZK469:AZK471" si="1377">IF(AZI469&lt;5,"Sin Riesgo",IF(AZI469 &lt;=14,"Bajo",IF(AZI469&lt;=35,"Medio",IF(AZI469&lt;=80,"Alto","Inviable Sanitariamente"))))</f>
        <v>Inviable Sanitariamente</v>
      </c>
      <c r="AZL469" s="265" t="str">
        <f t="shared" ref="AZL469:AZL471" si="1378">IF(AZJ469&lt;5,"Sin Riesgo",IF(AZJ469 &lt;=14,"Bajo",IF(AZJ469&lt;=35,"Medio",IF(AZJ469&lt;=80,"Alto","Inviable Sanitariamente"))))</f>
        <v>Inviable Sanitariamente</v>
      </c>
      <c r="AZM469" s="265" t="str">
        <f t="shared" ref="AZM469:AZM471" si="1379">IF(AZK469&lt;5,"Sin Riesgo",IF(AZK469 &lt;=14,"Bajo",IF(AZK469&lt;=35,"Medio",IF(AZK469&lt;=80,"Alto","Inviable Sanitariamente"))))</f>
        <v>Inviable Sanitariamente</v>
      </c>
      <c r="AZN469" s="265" t="str">
        <f t="shared" ref="AZN469:AZN471" si="1380">IF(AZL469&lt;5,"Sin Riesgo",IF(AZL469 &lt;=14,"Bajo",IF(AZL469&lt;=35,"Medio",IF(AZL469&lt;=80,"Alto","Inviable Sanitariamente"))))</f>
        <v>Inviable Sanitariamente</v>
      </c>
      <c r="AZO469" s="265" t="str">
        <f t="shared" ref="AZO469:AZO471" si="1381">IF(AZM469&lt;5,"Sin Riesgo",IF(AZM469 &lt;=14,"Bajo",IF(AZM469&lt;=35,"Medio",IF(AZM469&lt;=80,"Alto","Inviable Sanitariamente"))))</f>
        <v>Inviable Sanitariamente</v>
      </c>
      <c r="AZP469" s="265" t="str">
        <f t="shared" ref="AZP469:AZP471" si="1382">IF(AZN469&lt;5,"Sin Riesgo",IF(AZN469 &lt;=14,"Bajo",IF(AZN469&lt;=35,"Medio",IF(AZN469&lt;=80,"Alto","Inviable Sanitariamente"))))</f>
        <v>Inviable Sanitariamente</v>
      </c>
      <c r="AZQ469" s="265" t="str">
        <f t="shared" ref="AZQ469:AZQ471" si="1383">IF(AZO469&lt;5,"Sin Riesgo",IF(AZO469 &lt;=14,"Bajo",IF(AZO469&lt;=35,"Medio",IF(AZO469&lt;=80,"Alto","Inviable Sanitariamente"))))</f>
        <v>Inviable Sanitariamente</v>
      </c>
      <c r="AZR469" s="265" t="str">
        <f t="shared" ref="AZR469:AZR471" si="1384">IF(AZP469&lt;5,"Sin Riesgo",IF(AZP469 &lt;=14,"Bajo",IF(AZP469&lt;=35,"Medio",IF(AZP469&lt;=80,"Alto","Inviable Sanitariamente"))))</f>
        <v>Inviable Sanitariamente</v>
      </c>
      <c r="AZS469" s="265" t="str">
        <f t="shared" ref="AZS469:AZS471" si="1385">IF(AZQ469&lt;5,"Sin Riesgo",IF(AZQ469 &lt;=14,"Bajo",IF(AZQ469&lt;=35,"Medio",IF(AZQ469&lt;=80,"Alto","Inviable Sanitariamente"))))</f>
        <v>Inviable Sanitariamente</v>
      </c>
      <c r="AZT469" s="265" t="str">
        <f t="shared" ref="AZT469:AZT471" si="1386">IF(AZR469&lt;5,"Sin Riesgo",IF(AZR469 &lt;=14,"Bajo",IF(AZR469&lt;=35,"Medio",IF(AZR469&lt;=80,"Alto","Inviable Sanitariamente"))))</f>
        <v>Inviable Sanitariamente</v>
      </c>
      <c r="AZU469" s="265" t="str">
        <f t="shared" ref="AZU469:AZU471" si="1387">IF(AZS469&lt;5,"Sin Riesgo",IF(AZS469 &lt;=14,"Bajo",IF(AZS469&lt;=35,"Medio",IF(AZS469&lt;=80,"Alto","Inviable Sanitariamente"))))</f>
        <v>Inviable Sanitariamente</v>
      </c>
      <c r="AZV469" s="265" t="str">
        <f t="shared" ref="AZV469:AZV471" si="1388">IF(AZT469&lt;5,"Sin Riesgo",IF(AZT469 &lt;=14,"Bajo",IF(AZT469&lt;=35,"Medio",IF(AZT469&lt;=80,"Alto","Inviable Sanitariamente"))))</f>
        <v>Inviable Sanitariamente</v>
      </c>
      <c r="AZW469" s="265" t="str">
        <f t="shared" ref="AZW469:AZW471" si="1389">IF(AZU469&lt;5,"Sin Riesgo",IF(AZU469 &lt;=14,"Bajo",IF(AZU469&lt;=35,"Medio",IF(AZU469&lt;=80,"Alto","Inviable Sanitariamente"))))</f>
        <v>Inviable Sanitariamente</v>
      </c>
      <c r="AZX469" s="265" t="str">
        <f t="shared" ref="AZX469:AZX471" si="1390">IF(AZV469&lt;5,"Sin Riesgo",IF(AZV469 &lt;=14,"Bajo",IF(AZV469&lt;=35,"Medio",IF(AZV469&lt;=80,"Alto","Inviable Sanitariamente"))))</f>
        <v>Inviable Sanitariamente</v>
      </c>
      <c r="AZY469" s="265" t="str">
        <f t="shared" ref="AZY469:AZY471" si="1391">IF(AZW469&lt;5,"Sin Riesgo",IF(AZW469 &lt;=14,"Bajo",IF(AZW469&lt;=35,"Medio",IF(AZW469&lt;=80,"Alto","Inviable Sanitariamente"))))</f>
        <v>Inviable Sanitariamente</v>
      </c>
      <c r="AZZ469" s="265" t="str">
        <f t="shared" ref="AZZ469:AZZ471" si="1392">IF(AZX469&lt;5,"Sin Riesgo",IF(AZX469 &lt;=14,"Bajo",IF(AZX469&lt;=35,"Medio",IF(AZX469&lt;=80,"Alto","Inviable Sanitariamente"))))</f>
        <v>Inviable Sanitariamente</v>
      </c>
      <c r="BAA469" s="265" t="str">
        <f t="shared" ref="BAA469:BAA471" si="1393">IF(AZY469&lt;5,"Sin Riesgo",IF(AZY469 &lt;=14,"Bajo",IF(AZY469&lt;=35,"Medio",IF(AZY469&lt;=80,"Alto","Inviable Sanitariamente"))))</f>
        <v>Inviable Sanitariamente</v>
      </c>
      <c r="BAB469" s="265" t="str">
        <f t="shared" ref="BAB469:BAB471" si="1394">IF(AZZ469&lt;5,"Sin Riesgo",IF(AZZ469 &lt;=14,"Bajo",IF(AZZ469&lt;=35,"Medio",IF(AZZ469&lt;=80,"Alto","Inviable Sanitariamente"))))</f>
        <v>Inviable Sanitariamente</v>
      </c>
      <c r="BAC469" s="265" t="str">
        <f t="shared" ref="BAC469:BAC471" si="1395">IF(BAA469&lt;5,"Sin Riesgo",IF(BAA469 &lt;=14,"Bajo",IF(BAA469&lt;=35,"Medio",IF(BAA469&lt;=80,"Alto","Inviable Sanitariamente"))))</f>
        <v>Inviable Sanitariamente</v>
      </c>
      <c r="BAD469" s="265" t="str">
        <f t="shared" ref="BAD469:BAD471" si="1396">IF(BAB469&lt;5,"Sin Riesgo",IF(BAB469 &lt;=14,"Bajo",IF(BAB469&lt;=35,"Medio",IF(BAB469&lt;=80,"Alto","Inviable Sanitariamente"))))</f>
        <v>Inviable Sanitariamente</v>
      </c>
      <c r="BAE469" s="265" t="str">
        <f t="shared" ref="BAE469:BAE471" si="1397">IF(BAC469&lt;5,"Sin Riesgo",IF(BAC469 &lt;=14,"Bajo",IF(BAC469&lt;=35,"Medio",IF(BAC469&lt;=80,"Alto","Inviable Sanitariamente"))))</f>
        <v>Inviable Sanitariamente</v>
      </c>
      <c r="BAF469" s="265" t="str">
        <f t="shared" ref="BAF469:BAF471" si="1398">IF(BAD469&lt;5,"Sin Riesgo",IF(BAD469 &lt;=14,"Bajo",IF(BAD469&lt;=35,"Medio",IF(BAD469&lt;=80,"Alto","Inviable Sanitariamente"))))</f>
        <v>Inviable Sanitariamente</v>
      </c>
      <c r="BAG469" s="265" t="str">
        <f t="shared" ref="BAG469:BAG471" si="1399">IF(BAE469&lt;5,"Sin Riesgo",IF(BAE469 &lt;=14,"Bajo",IF(BAE469&lt;=35,"Medio",IF(BAE469&lt;=80,"Alto","Inviable Sanitariamente"))))</f>
        <v>Inviable Sanitariamente</v>
      </c>
      <c r="BAH469" s="265" t="str">
        <f t="shared" ref="BAH469:BAH471" si="1400">IF(BAF469&lt;5,"Sin Riesgo",IF(BAF469 &lt;=14,"Bajo",IF(BAF469&lt;=35,"Medio",IF(BAF469&lt;=80,"Alto","Inviable Sanitariamente"))))</f>
        <v>Inviable Sanitariamente</v>
      </c>
      <c r="BAI469" s="265" t="str">
        <f t="shared" ref="BAI469:BAI471" si="1401">IF(BAG469&lt;5,"Sin Riesgo",IF(BAG469 &lt;=14,"Bajo",IF(BAG469&lt;=35,"Medio",IF(BAG469&lt;=80,"Alto","Inviable Sanitariamente"))))</f>
        <v>Inviable Sanitariamente</v>
      </c>
      <c r="BAJ469" s="265" t="str">
        <f t="shared" ref="BAJ469:BAJ471" si="1402">IF(BAH469&lt;5,"Sin Riesgo",IF(BAH469 &lt;=14,"Bajo",IF(BAH469&lt;=35,"Medio",IF(BAH469&lt;=80,"Alto","Inviable Sanitariamente"))))</f>
        <v>Inviable Sanitariamente</v>
      </c>
      <c r="BAK469" s="265" t="str">
        <f t="shared" ref="BAK469:BAK471" si="1403">IF(BAI469&lt;5,"Sin Riesgo",IF(BAI469 &lt;=14,"Bajo",IF(BAI469&lt;=35,"Medio",IF(BAI469&lt;=80,"Alto","Inviable Sanitariamente"))))</f>
        <v>Inviable Sanitariamente</v>
      </c>
      <c r="BAL469" s="265" t="str">
        <f t="shared" ref="BAL469:BAL471" si="1404">IF(BAJ469&lt;5,"Sin Riesgo",IF(BAJ469 &lt;=14,"Bajo",IF(BAJ469&lt;=35,"Medio",IF(BAJ469&lt;=80,"Alto","Inviable Sanitariamente"))))</f>
        <v>Inviable Sanitariamente</v>
      </c>
      <c r="BAM469" s="265" t="str">
        <f t="shared" ref="BAM469:BAM471" si="1405">IF(BAK469&lt;5,"Sin Riesgo",IF(BAK469 &lt;=14,"Bajo",IF(BAK469&lt;=35,"Medio",IF(BAK469&lt;=80,"Alto","Inviable Sanitariamente"))))</f>
        <v>Inviable Sanitariamente</v>
      </c>
      <c r="BAN469" s="265" t="str">
        <f t="shared" ref="BAN469:BAN471" si="1406">IF(BAL469&lt;5,"Sin Riesgo",IF(BAL469 &lt;=14,"Bajo",IF(BAL469&lt;=35,"Medio",IF(BAL469&lt;=80,"Alto","Inviable Sanitariamente"))))</f>
        <v>Inviable Sanitariamente</v>
      </c>
      <c r="BAO469" s="265" t="str">
        <f t="shared" ref="BAO469:BAO471" si="1407">IF(BAM469&lt;5,"Sin Riesgo",IF(BAM469 &lt;=14,"Bajo",IF(BAM469&lt;=35,"Medio",IF(BAM469&lt;=80,"Alto","Inviable Sanitariamente"))))</f>
        <v>Inviable Sanitariamente</v>
      </c>
      <c r="BAP469" s="265" t="str">
        <f t="shared" ref="BAP469:BAP471" si="1408">IF(BAN469&lt;5,"Sin Riesgo",IF(BAN469 &lt;=14,"Bajo",IF(BAN469&lt;=35,"Medio",IF(BAN469&lt;=80,"Alto","Inviable Sanitariamente"))))</f>
        <v>Inviable Sanitariamente</v>
      </c>
      <c r="BAQ469" s="265" t="str">
        <f t="shared" ref="BAQ469:BAQ471" si="1409">IF(BAO469&lt;5,"Sin Riesgo",IF(BAO469 &lt;=14,"Bajo",IF(BAO469&lt;=35,"Medio",IF(BAO469&lt;=80,"Alto","Inviable Sanitariamente"))))</f>
        <v>Inviable Sanitariamente</v>
      </c>
      <c r="BAR469" s="265" t="str">
        <f t="shared" ref="BAR469:BAR471" si="1410">IF(BAP469&lt;5,"Sin Riesgo",IF(BAP469 &lt;=14,"Bajo",IF(BAP469&lt;=35,"Medio",IF(BAP469&lt;=80,"Alto","Inviable Sanitariamente"))))</f>
        <v>Inviable Sanitariamente</v>
      </c>
      <c r="BAS469" s="265" t="str">
        <f t="shared" ref="BAS469:BAS471" si="1411">IF(BAQ469&lt;5,"Sin Riesgo",IF(BAQ469 &lt;=14,"Bajo",IF(BAQ469&lt;=35,"Medio",IF(BAQ469&lt;=80,"Alto","Inviable Sanitariamente"))))</f>
        <v>Inviable Sanitariamente</v>
      </c>
      <c r="BAT469" s="265" t="str">
        <f t="shared" ref="BAT469:BAT471" si="1412">IF(BAR469&lt;5,"Sin Riesgo",IF(BAR469 &lt;=14,"Bajo",IF(BAR469&lt;=35,"Medio",IF(BAR469&lt;=80,"Alto","Inviable Sanitariamente"))))</f>
        <v>Inviable Sanitariamente</v>
      </c>
      <c r="BAU469" s="265" t="str">
        <f t="shared" ref="BAU469:BAU471" si="1413">IF(BAS469&lt;5,"Sin Riesgo",IF(BAS469 &lt;=14,"Bajo",IF(BAS469&lt;=35,"Medio",IF(BAS469&lt;=80,"Alto","Inviable Sanitariamente"))))</f>
        <v>Inviable Sanitariamente</v>
      </c>
      <c r="BAV469" s="265" t="str">
        <f t="shared" ref="BAV469:BAV471" si="1414">IF(BAT469&lt;5,"Sin Riesgo",IF(BAT469 &lt;=14,"Bajo",IF(BAT469&lt;=35,"Medio",IF(BAT469&lt;=80,"Alto","Inviable Sanitariamente"))))</f>
        <v>Inviable Sanitariamente</v>
      </c>
      <c r="BAW469" s="265" t="str">
        <f t="shared" ref="BAW469:BAW471" si="1415">IF(BAU469&lt;5,"Sin Riesgo",IF(BAU469 &lt;=14,"Bajo",IF(BAU469&lt;=35,"Medio",IF(BAU469&lt;=80,"Alto","Inviable Sanitariamente"))))</f>
        <v>Inviable Sanitariamente</v>
      </c>
      <c r="BAX469" s="265" t="str">
        <f t="shared" ref="BAX469:BAX471" si="1416">IF(BAV469&lt;5,"Sin Riesgo",IF(BAV469 &lt;=14,"Bajo",IF(BAV469&lt;=35,"Medio",IF(BAV469&lt;=80,"Alto","Inviable Sanitariamente"))))</f>
        <v>Inviable Sanitariamente</v>
      </c>
      <c r="BAY469" s="265" t="str">
        <f t="shared" ref="BAY469:BAY471" si="1417">IF(BAW469&lt;5,"Sin Riesgo",IF(BAW469 &lt;=14,"Bajo",IF(BAW469&lt;=35,"Medio",IF(BAW469&lt;=80,"Alto","Inviable Sanitariamente"))))</f>
        <v>Inviable Sanitariamente</v>
      </c>
      <c r="BAZ469" s="265" t="str">
        <f t="shared" ref="BAZ469:BAZ471" si="1418">IF(BAX469&lt;5,"Sin Riesgo",IF(BAX469 &lt;=14,"Bajo",IF(BAX469&lt;=35,"Medio",IF(BAX469&lt;=80,"Alto","Inviable Sanitariamente"))))</f>
        <v>Inviable Sanitariamente</v>
      </c>
      <c r="BBA469" s="265" t="str">
        <f t="shared" ref="BBA469:BBA471" si="1419">IF(BAY469&lt;5,"Sin Riesgo",IF(BAY469 &lt;=14,"Bajo",IF(BAY469&lt;=35,"Medio",IF(BAY469&lt;=80,"Alto","Inviable Sanitariamente"))))</f>
        <v>Inviable Sanitariamente</v>
      </c>
      <c r="BBB469" s="265" t="str">
        <f t="shared" ref="BBB469:BBB471" si="1420">IF(BAZ469&lt;5,"Sin Riesgo",IF(BAZ469 &lt;=14,"Bajo",IF(BAZ469&lt;=35,"Medio",IF(BAZ469&lt;=80,"Alto","Inviable Sanitariamente"))))</f>
        <v>Inviable Sanitariamente</v>
      </c>
      <c r="BBC469" s="265" t="str">
        <f t="shared" ref="BBC469:BBC471" si="1421">IF(BBA469&lt;5,"Sin Riesgo",IF(BBA469 &lt;=14,"Bajo",IF(BBA469&lt;=35,"Medio",IF(BBA469&lt;=80,"Alto","Inviable Sanitariamente"))))</f>
        <v>Inviable Sanitariamente</v>
      </c>
      <c r="BBD469" s="265" t="str">
        <f t="shared" ref="BBD469:BBD471" si="1422">IF(BBB469&lt;5,"Sin Riesgo",IF(BBB469 &lt;=14,"Bajo",IF(BBB469&lt;=35,"Medio",IF(BBB469&lt;=80,"Alto","Inviable Sanitariamente"))))</f>
        <v>Inviable Sanitariamente</v>
      </c>
      <c r="BBE469" s="265" t="str">
        <f t="shared" ref="BBE469:BBE471" si="1423">IF(BBC469&lt;5,"Sin Riesgo",IF(BBC469 &lt;=14,"Bajo",IF(BBC469&lt;=35,"Medio",IF(BBC469&lt;=80,"Alto","Inviable Sanitariamente"))))</f>
        <v>Inviable Sanitariamente</v>
      </c>
      <c r="BBF469" s="265" t="str">
        <f t="shared" ref="BBF469:BBF471" si="1424">IF(BBD469&lt;5,"Sin Riesgo",IF(BBD469 &lt;=14,"Bajo",IF(BBD469&lt;=35,"Medio",IF(BBD469&lt;=80,"Alto","Inviable Sanitariamente"))))</f>
        <v>Inviable Sanitariamente</v>
      </c>
      <c r="BBG469" s="265" t="str">
        <f t="shared" ref="BBG469:BBG471" si="1425">IF(BBE469&lt;5,"Sin Riesgo",IF(BBE469 &lt;=14,"Bajo",IF(BBE469&lt;=35,"Medio",IF(BBE469&lt;=80,"Alto","Inviable Sanitariamente"))))</f>
        <v>Inviable Sanitariamente</v>
      </c>
      <c r="BBH469" s="265" t="str">
        <f t="shared" ref="BBH469:BBH471" si="1426">IF(BBF469&lt;5,"Sin Riesgo",IF(BBF469 &lt;=14,"Bajo",IF(BBF469&lt;=35,"Medio",IF(BBF469&lt;=80,"Alto","Inviable Sanitariamente"))))</f>
        <v>Inviable Sanitariamente</v>
      </c>
      <c r="BBI469" s="265" t="str">
        <f t="shared" ref="BBI469:BBI471" si="1427">IF(BBG469&lt;5,"Sin Riesgo",IF(BBG469 &lt;=14,"Bajo",IF(BBG469&lt;=35,"Medio",IF(BBG469&lt;=80,"Alto","Inviable Sanitariamente"))))</f>
        <v>Inviable Sanitariamente</v>
      </c>
      <c r="BBJ469" s="265" t="str">
        <f t="shared" ref="BBJ469:BBJ471" si="1428">IF(BBH469&lt;5,"Sin Riesgo",IF(BBH469 &lt;=14,"Bajo",IF(BBH469&lt;=35,"Medio",IF(BBH469&lt;=80,"Alto","Inviable Sanitariamente"))))</f>
        <v>Inviable Sanitariamente</v>
      </c>
      <c r="BBK469" s="265" t="str">
        <f t="shared" ref="BBK469:BBK471" si="1429">IF(BBI469&lt;5,"Sin Riesgo",IF(BBI469 &lt;=14,"Bajo",IF(BBI469&lt;=35,"Medio",IF(BBI469&lt;=80,"Alto","Inviable Sanitariamente"))))</f>
        <v>Inviable Sanitariamente</v>
      </c>
      <c r="BBL469" s="265" t="str">
        <f t="shared" ref="BBL469:BBL471" si="1430">IF(BBJ469&lt;5,"Sin Riesgo",IF(BBJ469 &lt;=14,"Bajo",IF(BBJ469&lt;=35,"Medio",IF(BBJ469&lt;=80,"Alto","Inviable Sanitariamente"))))</f>
        <v>Inviable Sanitariamente</v>
      </c>
      <c r="BBM469" s="265" t="str">
        <f t="shared" ref="BBM469:BBM471" si="1431">IF(BBK469&lt;5,"Sin Riesgo",IF(BBK469 &lt;=14,"Bajo",IF(BBK469&lt;=35,"Medio",IF(BBK469&lt;=80,"Alto","Inviable Sanitariamente"))))</f>
        <v>Inviable Sanitariamente</v>
      </c>
      <c r="BBN469" s="265" t="str">
        <f t="shared" ref="BBN469:BBN471" si="1432">IF(BBL469&lt;5,"Sin Riesgo",IF(BBL469 &lt;=14,"Bajo",IF(BBL469&lt;=35,"Medio",IF(BBL469&lt;=80,"Alto","Inviable Sanitariamente"))))</f>
        <v>Inviable Sanitariamente</v>
      </c>
      <c r="BBO469" s="265" t="str">
        <f t="shared" ref="BBO469:BBO471" si="1433">IF(BBM469&lt;5,"Sin Riesgo",IF(BBM469 &lt;=14,"Bajo",IF(BBM469&lt;=35,"Medio",IF(BBM469&lt;=80,"Alto","Inviable Sanitariamente"))))</f>
        <v>Inviable Sanitariamente</v>
      </c>
      <c r="BBP469" s="265" t="str">
        <f t="shared" ref="BBP469:BBP471" si="1434">IF(BBN469&lt;5,"Sin Riesgo",IF(BBN469 &lt;=14,"Bajo",IF(BBN469&lt;=35,"Medio",IF(BBN469&lt;=80,"Alto","Inviable Sanitariamente"))))</f>
        <v>Inviable Sanitariamente</v>
      </c>
      <c r="BBQ469" s="265" t="str">
        <f t="shared" ref="BBQ469:BBQ471" si="1435">IF(BBO469&lt;5,"Sin Riesgo",IF(BBO469 &lt;=14,"Bajo",IF(BBO469&lt;=35,"Medio",IF(BBO469&lt;=80,"Alto","Inviable Sanitariamente"))))</f>
        <v>Inviable Sanitariamente</v>
      </c>
      <c r="BBR469" s="265" t="str">
        <f t="shared" ref="BBR469:BBR471" si="1436">IF(BBP469&lt;5,"Sin Riesgo",IF(BBP469 &lt;=14,"Bajo",IF(BBP469&lt;=35,"Medio",IF(BBP469&lt;=80,"Alto","Inviable Sanitariamente"))))</f>
        <v>Inviable Sanitariamente</v>
      </c>
      <c r="BBS469" s="265" t="str">
        <f t="shared" ref="BBS469:BBS471" si="1437">IF(BBQ469&lt;5,"Sin Riesgo",IF(BBQ469 &lt;=14,"Bajo",IF(BBQ469&lt;=35,"Medio",IF(BBQ469&lt;=80,"Alto","Inviable Sanitariamente"))))</f>
        <v>Inviable Sanitariamente</v>
      </c>
      <c r="BBT469" s="265" t="str">
        <f t="shared" ref="BBT469:BBT471" si="1438">IF(BBR469&lt;5,"Sin Riesgo",IF(BBR469 &lt;=14,"Bajo",IF(BBR469&lt;=35,"Medio",IF(BBR469&lt;=80,"Alto","Inviable Sanitariamente"))))</f>
        <v>Inviable Sanitariamente</v>
      </c>
      <c r="BBU469" s="265" t="str">
        <f t="shared" ref="BBU469:BBU471" si="1439">IF(BBS469&lt;5,"Sin Riesgo",IF(BBS469 &lt;=14,"Bajo",IF(BBS469&lt;=35,"Medio",IF(BBS469&lt;=80,"Alto","Inviable Sanitariamente"))))</f>
        <v>Inviable Sanitariamente</v>
      </c>
      <c r="BBV469" s="265" t="str">
        <f t="shared" ref="BBV469:BBV471" si="1440">IF(BBT469&lt;5,"Sin Riesgo",IF(BBT469 &lt;=14,"Bajo",IF(BBT469&lt;=35,"Medio",IF(BBT469&lt;=80,"Alto","Inviable Sanitariamente"))))</f>
        <v>Inviable Sanitariamente</v>
      </c>
      <c r="BBW469" s="265" t="str">
        <f t="shared" ref="BBW469:BBW471" si="1441">IF(BBU469&lt;5,"Sin Riesgo",IF(BBU469 &lt;=14,"Bajo",IF(BBU469&lt;=35,"Medio",IF(BBU469&lt;=80,"Alto","Inviable Sanitariamente"))))</f>
        <v>Inviable Sanitariamente</v>
      </c>
      <c r="BBX469" s="265" t="str">
        <f t="shared" ref="BBX469:BBX471" si="1442">IF(BBV469&lt;5,"Sin Riesgo",IF(BBV469 &lt;=14,"Bajo",IF(BBV469&lt;=35,"Medio",IF(BBV469&lt;=80,"Alto","Inviable Sanitariamente"))))</f>
        <v>Inviable Sanitariamente</v>
      </c>
      <c r="BBY469" s="265" t="str">
        <f t="shared" ref="BBY469:BBY471" si="1443">IF(BBW469&lt;5,"Sin Riesgo",IF(BBW469 &lt;=14,"Bajo",IF(BBW469&lt;=35,"Medio",IF(BBW469&lt;=80,"Alto","Inviable Sanitariamente"))))</f>
        <v>Inviable Sanitariamente</v>
      </c>
      <c r="BBZ469" s="265" t="str">
        <f t="shared" ref="BBZ469:BBZ471" si="1444">IF(BBX469&lt;5,"Sin Riesgo",IF(BBX469 &lt;=14,"Bajo",IF(BBX469&lt;=35,"Medio",IF(BBX469&lt;=80,"Alto","Inviable Sanitariamente"))))</f>
        <v>Inviable Sanitariamente</v>
      </c>
      <c r="BCA469" s="265" t="str">
        <f t="shared" ref="BCA469:BCA471" si="1445">IF(BBY469&lt;5,"Sin Riesgo",IF(BBY469 &lt;=14,"Bajo",IF(BBY469&lt;=35,"Medio",IF(BBY469&lt;=80,"Alto","Inviable Sanitariamente"))))</f>
        <v>Inviable Sanitariamente</v>
      </c>
      <c r="BCB469" s="265" t="str">
        <f t="shared" ref="BCB469:BCB471" si="1446">IF(BBZ469&lt;5,"Sin Riesgo",IF(BBZ469 &lt;=14,"Bajo",IF(BBZ469&lt;=35,"Medio",IF(BBZ469&lt;=80,"Alto","Inviable Sanitariamente"))))</f>
        <v>Inviable Sanitariamente</v>
      </c>
      <c r="BCC469" s="265" t="str">
        <f t="shared" ref="BCC469:BCC471" si="1447">IF(BCA469&lt;5,"Sin Riesgo",IF(BCA469 &lt;=14,"Bajo",IF(BCA469&lt;=35,"Medio",IF(BCA469&lt;=80,"Alto","Inviable Sanitariamente"))))</f>
        <v>Inviable Sanitariamente</v>
      </c>
      <c r="BCD469" s="265" t="str">
        <f t="shared" ref="BCD469:BCD471" si="1448">IF(BCB469&lt;5,"Sin Riesgo",IF(BCB469 &lt;=14,"Bajo",IF(BCB469&lt;=35,"Medio",IF(BCB469&lt;=80,"Alto","Inviable Sanitariamente"))))</f>
        <v>Inviable Sanitariamente</v>
      </c>
      <c r="BCE469" s="265" t="str">
        <f t="shared" ref="BCE469:BCE471" si="1449">IF(BCC469&lt;5,"Sin Riesgo",IF(BCC469 &lt;=14,"Bajo",IF(BCC469&lt;=35,"Medio",IF(BCC469&lt;=80,"Alto","Inviable Sanitariamente"))))</f>
        <v>Inviable Sanitariamente</v>
      </c>
      <c r="BCF469" s="265" t="str">
        <f t="shared" ref="BCF469:BCF471" si="1450">IF(BCD469&lt;5,"Sin Riesgo",IF(BCD469 &lt;=14,"Bajo",IF(BCD469&lt;=35,"Medio",IF(BCD469&lt;=80,"Alto","Inviable Sanitariamente"))))</f>
        <v>Inviable Sanitariamente</v>
      </c>
      <c r="BCG469" s="265" t="str">
        <f t="shared" ref="BCG469:BCG471" si="1451">IF(BCE469&lt;5,"Sin Riesgo",IF(BCE469 &lt;=14,"Bajo",IF(BCE469&lt;=35,"Medio",IF(BCE469&lt;=80,"Alto","Inviable Sanitariamente"))))</f>
        <v>Inviable Sanitariamente</v>
      </c>
      <c r="BCH469" s="265" t="str">
        <f t="shared" ref="BCH469:BCH471" si="1452">IF(BCF469&lt;5,"Sin Riesgo",IF(BCF469 &lt;=14,"Bajo",IF(BCF469&lt;=35,"Medio",IF(BCF469&lt;=80,"Alto","Inviable Sanitariamente"))))</f>
        <v>Inviable Sanitariamente</v>
      </c>
      <c r="BCI469" s="265" t="str">
        <f t="shared" ref="BCI469:BCI471" si="1453">IF(BCG469&lt;5,"Sin Riesgo",IF(BCG469 &lt;=14,"Bajo",IF(BCG469&lt;=35,"Medio",IF(BCG469&lt;=80,"Alto","Inviable Sanitariamente"))))</f>
        <v>Inviable Sanitariamente</v>
      </c>
      <c r="BCJ469" s="265" t="str">
        <f t="shared" ref="BCJ469:BCJ471" si="1454">IF(BCH469&lt;5,"Sin Riesgo",IF(BCH469 &lt;=14,"Bajo",IF(BCH469&lt;=35,"Medio",IF(BCH469&lt;=80,"Alto","Inviable Sanitariamente"))))</f>
        <v>Inviable Sanitariamente</v>
      </c>
      <c r="BCK469" s="265" t="str">
        <f t="shared" ref="BCK469:BCK471" si="1455">IF(BCI469&lt;5,"Sin Riesgo",IF(BCI469 &lt;=14,"Bajo",IF(BCI469&lt;=35,"Medio",IF(BCI469&lt;=80,"Alto","Inviable Sanitariamente"))))</f>
        <v>Inviable Sanitariamente</v>
      </c>
      <c r="BCL469" s="265" t="str">
        <f t="shared" ref="BCL469:BCL471" si="1456">IF(BCJ469&lt;5,"Sin Riesgo",IF(BCJ469 &lt;=14,"Bajo",IF(BCJ469&lt;=35,"Medio",IF(BCJ469&lt;=80,"Alto","Inviable Sanitariamente"))))</f>
        <v>Inviable Sanitariamente</v>
      </c>
      <c r="BCM469" s="265" t="str">
        <f t="shared" ref="BCM469:BCM471" si="1457">IF(BCK469&lt;5,"Sin Riesgo",IF(BCK469 &lt;=14,"Bajo",IF(BCK469&lt;=35,"Medio",IF(BCK469&lt;=80,"Alto","Inviable Sanitariamente"))))</f>
        <v>Inviable Sanitariamente</v>
      </c>
      <c r="BCN469" s="265" t="str">
        <f t="shared" ref="BCN469:BCN471" si="1458">IF(BCL469&lt;5,"Sin Riesgo",IF(BCL469 &lt;=14,"Bajo",IF(BCL469&lt;=35,"Medio",IF(BCL469&lt;=80,"Alto","Inviable Sanitariamente"))))</f>
        <v>Inviable Sanitariamente</v>
      </c>
      <c r="BCO469" s="265" t="str">
        <f t="shared" ref="BCO469:BCO471" si="1459">IF(BCM469&lt;5,"Sin Riesgo",IF(BCM469 &lt;=14,"Bajo",IF(BCM469&lt;=35,"Medio",IF(BCM469&lt;=80,"Alto","Inviable Sanitariamente"))))</f>
        <v>Inviable Sanitariamente</v>
      </c>
      <c r="BCP469" s="265" t="str">
        <f t="shared" ref="BCP469:BCP471" si="1460">IF(BCN469&lt;5,"Sin Riesgo",IF(BCN469 &lt;=14,"Bajo",IF(BCN469&lt;=35,"Medio",IF(BCN469&lt;=80,"Alto","Inviable Sanitariamente"))))</f>
        <v>Inviable Sanitariamente</v>
      </c>
      <c r="BCQ469" s="265" t="str">
        <f t="shared" ref="BCQ469:BCQ471" si="1461">IF(BCO469&lt;5,"Sin Riesgo",IF(BCO469 &lt;=14,"Bajo",IF(BCO469&lt;=35,"Medio",IF(BCO469&lt;=80,"Alto","Inviable Sanitariamente"))))</f>
        <v>Inviable Sanitariamente</v>
      </c>
      <c r="BCR469" s="265" t="str">
        <f t="shared" ref="BCR469:BCR471" si="1462">IF(BCP469&lt;5,"Sin Riesgo",IF(BCP469 &lt;=14,"Bajo",IF(BCP469&lt;=35,"Medio",IF(BCP469&lt;=80,"Alto","Inviable Sanitariamente"))))</f>
        <v>Inviable Sanitariamente</v>
      </c>
      <c r="BCS469" s="265" t="str">
        <f t="shared" ref="BCS469:BCS471" si="1463">IF(BCQ469&lt;5,"Sin Riesgo",IF(BCQ469 &lt;=14,"Bajo",IF(BCQ469&lt;=35,"Medio",IF(BCQ469&lt;=80,"Alto","Inviable Sanitariamente"))))</f>
        <v>Inviable Sanitariamente</v>
      </c>
      <c r="BCT469" s="265" t="str">
        <f t="shared" ref="BCT469:BCT471" si="1464">IF(BCR469&lt;5,"Sin Riesgo",IF(BCR469 &lt;=14,"Bajo",IF(BCR469&lt;=35,"Medio",IF(BCR469&lt;=80,"Alto","Inviable Sanitariamente"))))</f>
        <v>Inviable Sanitariamente</v>
      </c>
      <c r="BCU469" s="265" t="str">
        <f t="shared" ref="BCU469:BCU471" si="1465">IF(BCS469&lt;5,"Sin Riesgo",IF(BCS469 &lt;=14,"Bajo",IF(BCS469&lt;=35,"Medio",IF(BCS469&lt;=80,"Alto","Inviable Sanitariamente"))))</f>
        <v>Inviable Sanitariamente</v>
      </c>
      <c r="BCV469" s="265" t="str">
        <f t="shared" ref="BCV469:BCV471" si="1466">IF(BCT469&lt;5,"Sin Riesgo",IF(BCT469 &lt;=14,"Bajo",IF(BCT469&lt;=35,"Medio",IF(BCT469&lt;=80,"Alto","Inviable Sanitariamente"))))</f>
        <v>Inviable Sanitariamente</v>
      </c>
      <c r="BCW469" s="265" t="str">
        <f t="shared" ref="BCW469:BCW471" si="1467">IF(BCU469&lt;5,"Sin Riesgo",IF(BCU469 &lt;=14,"Bajo",IF(BCU469&lt;=35,"Medio",IF(BCU469&lt;=80,"Alto","Inviable Sanitariamente"))))</f>
        <v>Inviable Sanitariamente</v>
      </c>
      <c r="BCX469" s="265" t="str">
        <f t="shared" ref="BCX469:BCX471" si="1468">IF(BCV469&lt;5,"Sin Riesgo",IF(BCV469 &lt;=14,"Bajo",IF(BCV469&lt;=35,"Medio",IF(BCV469&lt;=80,"Alto","Inviable Sanitariamente"))))</f>
        <v>Inviable Sanitariamente</v>
      </c>
      <c r="BCY469" s="265" t="str">
        <f t="shared" ref="BCY469:BCY471" si="1469">IF(BCW469&lt;5,"Sin Riesgo",IF(BCW469 &lt;=14,"Bajo",IF(BCW469&lt;=35,"Medio",IF(BCW469&lt;=80,"Alto","Inviable Sanitariamente"))))</f>
        <v>Inviable Sanitariamente</v>
      </c>
      <c r="BCZ469" s="265" t="str">
        <f t="shared" ref="BCZ469:BCZ471" si="1470">IF(BCX469&lt;5,"Sin Riesgo",IF(BCX469 &lt;=14,"Bajo",IF(BCX469&lt;=35,"Medio",IF(BCX469&lt;=80,"Alto","Inviable Sanitariamente"))))</f>
        <v>Inviable Sanitariamente</v>
      </c>
      <c r="BDA469" s="265" t="str">
        <f t="shared" ref="BDA469:BDA471" si="1471">IF(BCY469&lt;5,"Sin Riesgo",IF(BCY469 &lt;=14,"Bajo",IF(BCY469&lt;=35,"Medio",IF(BCY469&lt;=80,"Alto","Inviable Sanitariamente"))))</f>
        <v>Inviable Sanitariamente</v>
      </c>
      <c r="BDB469" s="265" t="str">
        <f t="shared" ref="BDB469:BDB471" si="1472">IF(BCZ469&lt;5,"Sin Riesgo",IF(BCZ469 &lt;=14,"Bajo",IF(BCZ469&lt;=35,"Medio",IF(BCZ469&lt;=80,"Alto","Inviable Sanitariamente"))))</f>
        <v>Inviable Sanitariamente</v>
      </c>
      <c r="BDC469" s="265" t="str">
        <f t="shared" ref="BDC469:BDC471" si="1473">IF(BDA469&lt;5,"Sin Riesgo",IF(BDA469 &lt;=14,"Bajo",IF(BDA469&lt;=35,"Medio",IF(BDA469&lt;=80,"Alto","Inviable Sanitariamente"))))</f>
        <v>Inviable Sanitariamente</v>
      </c>
      <c r="BDD469" s="265" t="str">
        <f t="shared" ref="BDD469:BDD471" si="1474">IF(BDB469&lt;5,"Sin Riesgo",IF(BDB469 &lt;=14,"Bajo",IF(BDB469&lt;=35,"Medio",IF(BDB469&lt;=80,"Alto","Inviable Sanitariamente"))))</f>
        <v>Inviable Sanitariamente</v>
      </c>
      <c r="BDE469" s="265" t="str">
        <f t="shared" ref="BDE469:BDE471" si="1475">IF(BDC469&lt;5,"Sin Riesgo",IF(BDC469 &lt;=14,"Bajo",IF(BDC469&lt;=35,"Medio",IF(BDC469&lt;=80,"Alto","Inviable Sanitariamente"))))</f>
        <v>Inviable Sanitariamente</v>
      </c>
      <c r="BDF469" s="265" t="str">
        <f t="shared" ref="BDF469:BDF471" si="1476">IF(BDD469&lt;5,"Sin Riesgo",IF(BDD469 &lt;=14,"Bajo",IF(BDD469&lt;=35,"Medio",IF(BDD469&lt;=80,"Alto","Inviable Sanitariamente"))))</f>
        <v>Inviable Sanitariamente</v>
      </c>
      <c r="BDG469" s="265" t="str">
        <f t="shared" ref="BDG469:BDG471" si="1477">IF(BDE469&lt;5,"Sin Riesgo",IF(BDE469 &lt;=14,"Bajo",IF(BDE469&lt;=35,"Medio",IF(BDE469&lt;=80,"Alto","Inviable Sanitariamente"))))</f>
        <v>Inviable Sanitariamente</v>
      </c>
      <c r="BDH469" s="265" t="str">
        <f t="shared" ref="BDH469:BDH471" si="1478">IF(BDF469&lt;5,"Sin Riesgo",IF(BDF469 &lt;=14,"Bajo",IF(BDF469&lt;=35,"Medio",IF(BDF469&lt;=80,"Alto","Inviable Sanitariamente"))))</f>
        <v>Inviable Sanitariamente</v>
      </c>
      <c r="BDI469" s="265" t="str">
        <f t="shared" ref="BDI469:BDI471" si="1479">IF(BDG469&lt;5,"Sin Riesgo",IF(BDG469 &lt;=14,"Bajo",IF(BDG469&lt;=35,"Medio",IF(BDG469&lt;=80,"Alto","Inviable Sanitariamente"))))</f>
        <v>Inviable Sanitariamente</v>
      </c>
      <c r="BDJ469" s="265" t="str">
        <f t="shared" ref="BDJ469:BDJ471" si="1480">IF(BDH469&lt;5,"Sin Riesgo",IF(BDH469 &lt;=14,"Bajo",IF(BDH469&lt;=35,"Medio",IF(BDH469&lt;=80,"Alto","Inviable Sanitariamente"))))</f>
        <v>Inviable Sanitariamente</v>
      </c>
      <c r="BDK469" s="265" t="str">
        <f t="shared" ref="BDK469:BDK471" si="1481">IF(BDI469&lt;5,"Sin Riesgo",IF(BDI469 &lt;=14,"Bajo",IF(BDI469&lt;=35,"Medio",IF(BDI469&lt;=80,"Alto","Inviable Sanitariamente"))))</f>
        <v>Inviable Sanitariamente</v>
      </c>
      <c r="BDL469" s="265" t="str">
        <f t="shared" ref="BDL469:BDL471" si="1482">IF(BDJ469&lt;5,"Sin Riesgo",IF(BDJ469 &lt;=14,"Bajo",IF(BDJ469&lt;=35,"Medio",IF(BDJ469&lt;=80,"Alto","Inviable Sanitariamente"))))</f>
        <v>Inviable Sanitariamente</v>
      </c>
      <c r="BDM469" s="265" t="str">
        <f t="shared" ref="BDM469:BDM471" si="1483">IF(BDK469&lt;5,"Sin Riesgo",IF(BDK469 &lt;=14,"Bajo",IF(BDK469&lt;=35,"Medio",IF(BDK469&lt;=80,"Alto","Inviable Sanitariamente"))))</f>
        <v>Inviable Sanitariamente</v>
      </c>
      <c r="BDN469" s="265" t="str">
        <f t="shared" ref="BDN469:BDN471" si="1484">IF(BDL469&lt;5,"Sin Riesgo",IF(BDL469 &lt;=14,"Bajo",IF(BDL469&lt;=35,"Medio",IF(BDL469&lt;=80,"Alto","Inviable Sanitariamente"))))</f>
        <v>Inviable Sanitariamente</v>
      </c>
      <c r="BDO469" s="265" t="str">
        <f t="shared" ref="BDO469:BDO471" si="1485">IF(BDM469&lt;5,"Sin Riesgo",IF(BDM469 &lt;=14,"Bajo",IF(BDM469&lt;=35,"Medio",IF(BDM469&lt;=80,"Alto","Inviable Sanitariamente"))))</f>
        <v>Inviable Sanitariamente</v>
      </c>
      <c r="BDP469" s="265" t="str">
        <f t="shared" ref="BDP469:BDP471" si="1486">IF(BDN469&lt;5,"Sin Riesgo",IF(BDN469 &lt;=14,"Bajo",IF(BDN469&lt;=35,"Medio",IF(BDN469&lt;=80,"Alto","Inviable Sanitariamente"))))</f>
        <v>Inviable Sanitariamente</v>
      </c>
      <c r="BDQ469" s="265" t="str">
        <f t="shared" ref="BDQ469:BDQ471" si="1487">IF(BDO469&lt;5,"Sin Riesgo",IF(BDO469 &lt;=14,"Bajo",IF(BDO469&lt;=35,"Medio",IF(BDO469&lt;=80,"Alto","Inviable Sanitariamente"))))</f>
        <v>Inviable Sanitariamente</v>
      </c>
      <c r="BDR469" s="265" t="str">
        <f t="shared" ref="BDR469:BDR471" si="1488">IF(BDP469&lt;5,"Sin Riesgo",IF(BDP469 &lt;=14,"Bajo",IF(BDP469&lt;=35,"Medio",IF(BDP469&lt;=80,"Alto","Inviable Sanitariamente"))))</f>
        <v>Inviable Sanitariamente</v>
      </c>
      <c r="BDS469" s="265" t="str">
        <f t="shared" ref="BDS469:BDS471" si="1489">IF(BDQ469&lt;5,"Sin Riesgo",IF(BDQ469 &lt;=14,"Bajo",IF(BDQ469&lt;=35,"Medio",IF(BDQ469&lt;=80,"Alto","Inviable Sanitariamente"))))</f>
        <v>Inviable Sanitariamente</v>
      </c>
      <c r="BDT469" s="265" t="str">
        <f t="shared" ref="BDT469:BDT471" si="1490">IF(BDR469&lt;5,"Sin Riesgo",IF(BDR469 &lt;=14,"Bajo",IF(BDR469&lt;=35,"Medio",IF(BDR469&lt;=80,"Alto","Inviable Sanitariamente"))))</f>
        <v>Inviable Sanitariamente</v>
      </c>
      <c r="BDU469" s="265" t="str">
        <f t="shared" ref="BDU469:BDU471" si="1491">IF(BDS469&lt;5,"Sin Riesgo",IF(BDS469 &lt;=14,"Bajo",IF(BDS469&lt;=35,"Medio",IF(BDS469&lt;=80,"Alto","Inviable Sanitariamente"))))</f>
        <v>Inviable Sanitariamente</v>
      </c>
      <c r="BDV469" s="265" t="str">
        <f t="shared" ref="BDV469:BDV471" si="1492">IF(BDT469&lt;5,"Sin Riesgo",IF(BDT469 &lt;=14,"Bajo",IF(BDT469&lt;=35,"Medio",IF(BDT469&lt;=80,"Alto","Inviable Sanitariamente"))))</f>
        <v>Inviable Sanitariamente</v>
      </c>
      <c r="BDW469" s="265" t="str">
        <f t="shared" ref="BDW469:BDW471" si="1493">IF(BDU469&lt;5,"Sin Riesgo",IF(BDU469 &lt;=14,"Bajo",IF(BDU469&lt;=35,"Medio",IF(BDU469&lt;=80,"Alto","Inviable Sanitariamente"))))</f>
        <v>Inviable Sanitariamente</v>
      </c>
      <c r="BDX469" s="265" t="str">
        <f t="shared" ref="BDX469:BDX471" si="1494">IF(BDV469&lt;5,"Sin Riesgo",IF(BDV469 &lt;=14,"Bajo",IF(BDV469&lt;=35,"Medio",IF(BDV469&lt;=80,"Alto","Inviable Sanitariamente"))))</f>
        <v>Inviable Sanitariamente</v>
      </c>
      <c r="BDY469" s="265" t="str">
        <f t="shared" ref="BDY469:BDY471" si="1495">IF(BDW469&lt;5,"Sin Riesgo",IF(BDW469 &lt;=14,"Bajo",IF(BDW469&lt;=35,"Medio",IF(BDW469&lt;=80,"Alto","Inviable Sanitariamente"))))</f>
        <v>Inviable Sanitariamente</v>
      </c>
      <c r="BDZ469" s="265" t="str">
        <f t="shared" ref="BDZ469:BDZ471" si="1496">IF(BDX469&lt;5,"Sin Riesgo",IF(BDX469 &lt;=14,"Bajo",IF(BDX469&lt;=35,"Medio",IF(BDX469&lt;=80,"Alto","Inviable Sanitariamente"))))</f>
        <v>Inviable Sanitariamente</v>
      </c>
      <c r="BEA469" s="265" t="str">
        <f t="shared" ref="BEA469:BEA471" si="1497">IF(BDY469&lt;5,"Sin Riesgo",IF(BDY469 &lt;=14,"Bajo",IF(BDY469&lt;=35,"Medio",IF(BDY469&lt;=80,"Alto","Inviable Sanitariamente"))))</f>
        <v>Inviable Sanitariamente</v>
      </c>
      <c r="BEB469" s="265" t="str">
        <f t="shared" ref="BEB469:BEB471" si="1498">IF(BDZ469&lt;5,"Sin Riesgo",IF(BDZ469 &lt;=14,"Bajo",IF(BDZ469&lt;=35,"Medio",IF(BDZ469&lt;=80,"Alto","Inviable Sanitariamente"))))</f>
        <v>Inviable Sanitariamente</v>
      </c>
      <c r="BEC469" s="265" t="str">
        <f t="shared" ref="BEC469:BEC471" si="1499">IF(BEA469&lt;5,"Sin Riesgo",IF(BEA469 &lt;=14,"Bajo",IF(BEA469&lt;=35,"Medio",IF(BEA469&lt;=80,"Alto","Inviable Sanitariamente"))))</f>
        <v>Inviable Sanitariamente</v>
      </c>
      <c r="BED469" s="265" t="str">
        <f t="shared" ref="BED469:BED471" si="1500">IF(BEB469&lt;5,"Sin Riesgo",IF(BEB469 &lt;=14,"Bajo",IF(BEB469&lt;=35,"Medio",IF(BEB469&lt;=80,"Alto","Inviable Sanitariamente"))))</f>
        <v>Inviable Sanitariamente</v>
      </c>
      <c r="BEE469" s="265" t="str">
        <f t="shared" ref="BEE469:BEE471" si="1501">IF(BEC469&lt;5,"Sin Riesgo",IF(BEC469 &lt;=14,"Bajo",IF(BEC469&lt;=35,"Medio",IF(BEC469&lt;=80,"Alto","Inviable Sanitariamente"))))</f>
        <v>Inviable Sanitariamente</v>
      </c>
      <c r="BEF469" s="265" t="str">
        <f t="shared" ref="BEF469:BEF471" si="1502">IF(BED469&lt;5,"Sin Riesgo",IF(BED469 &lt;=14,"Bajo",IF(BED469&lt;=35,"Medio",IF(BED469&lt;=80,"Alto","Inviable Sanitariamente"))))</f>
        <v>Inviable Sanitariamente</v>
      </c>
      <c r="BEG469" s="265" t="str">
        <f t="shared" ref="BEG469:BEG471" si="1503">IF(BEE469&lt;5,"Sin Riesgo",IF(BEE469 &lt;=14,"Bajo",IF(BEE469&lt;=35,"Medio",IF(BEE469&lt;=80,"Alto","Inviable Sanitariamente"))))</f>
        <v>Inviable Sanitariamente</v>
      </c>
      <c r="BEH469" s="265" t="str">
        <f t="shared" ref="BEH469:BEH471" si="1504">IF(BEF469&lt;5,"Sin Riesgo",IF(BEF469 &lt;=14,"Bajo",IF(BEF469&lt;=35,"Medio",IF(BEF469&lt;=80,"Alto","Inviable Sanitariamente"))))</f>
        <v>Inviable Sanitariamente</v>
      </c>
      <c r="BEI469" s="265" t="str">
        <f t="shared" ref="BEI469:BEI471" si="1505">IF(BEG469&lt;5,"Sin Riesgo",IF(BEG469 &lt;=14,"Bajo",IF(BEG469&lt;=35,"Medio",IF(BEG469&lt;=80,"Alto","Inviable Sanitariamente"))))</f>
        <v>Inviable Sanitariamente</v>
      </c>
      <c r="BEJ469" s="265" t="str">
        <f t="shared" ref="BEJ469:BEJ471" si="1506">IF(BEH469&lt;5,"Sin Riesgo",IF(BEH469 &lt;=14,"Bajo",IF(BEH469&lt;=35,"Medio",IF(BEH469&lt;=80,"Alto","Inviable Sanitariamente"))))</f>
        <v>Inviable Sanitariamente</v>
      </c>
      <c r="BEK469" s="265" t="str">
        <f t="shared" ref="BEK469:BEK471" si="1507">IF(BEI469&lt;5,"Sin Riesgo",IF(BEI469 &lt;=14,"Bajo",IF(BEI469&lt;=35,"Medio",IF(BEI469&lt;=80,"Alto","Inviable Sanitariamente"))))</f>
        <v>Inviable Sanitariamente</v>
      </c>
      <c r="BEL469" s="265" t="str">
        <f t="shared" ref="BEL469:BEL471" si="1508">IF(BEJ469&lt;5,"Sin Riesgo",IF(BEJ469 &lt;=14,"Bajo",IF(BEJ469&lt;=35,"Medio",IF(BEJ469&lt;=80,"Alto","Inviable Sanitariamente"))))</f>
        <v>Inviable Sanitariamente</v>
      </c>
      <c r="BEM469" s="265" t="str">
        <f t="shared" ref="BEM469:BEM471" si="1509">IF(BEK469&lt;5,"Sin Riesgo",IF(BEK469 &lt;=14,"Bajo",IF(BEK469&lt;=35,"Medio",IF(BEK469&lt;=80,"Alto","Inviable Sanitariamente"))))</f>
        <v>Inviable Sanitariamente</v>
      </c>
      <c r="BEN469" s="265" t="str">
        <f t="shared" ref="BEN469:BEN471" si="1510">IF(BEL469&lt;5,"Sin Riesgo",IF(BEL469 &lt;=14,"Bajo",IF(BEL469&lt;=35,"Medio",IF(BEL469&lt;=80,"Alto","Inviable Sanitariamente"))))</f>
        <v>Inviable Sanitariamente</v>
      </c>
      <c r="BEO469" s="265" t="str">
        <f t="shared" ref="BEO469:BEO471" si="1511">IF(BEM469&lt;5,"Sin Riesgo",IF(BEM469 &lt;=14,"Bajo",IF(BEM469&lt;=35,"Medio",IF(BEM469&lt;=80,"Alto","Inviable Sanitariamente"))))</f>
        <v>Inviable Sanitariamente</v>
      </c>
      <c r="BEP469" s="265" t="str">
        <f t="shared" ref="BEP469:BEP471" si="1512">IF(BEN469&lt;5,"Sin Riesgo",IF(BEN469 &lt;=14,"Bajo",IF(BEN469&lt;=35,"Medio",IF(BEN469&lt;=80,"Alto","Inviable Sanitariamente"))))</f>
        <v>Inviable Sanitariamente</v>
      </c>
      <c r="BEQ469" s="265" t="str">
        <f t="shared" ref="BEQ469:BEQ471" si="1513">IF(BEO469&lt;5,"Sin Riesgo",IF(BEO469 &lt;=14,"Bajo",IF(BEO469&lt;=35,"Medio",IF(BEO469&lt;=80,"Alto","Inviable Sanitariamente"))))</f>
        <v>Inviable Sanitariamente</v>
      </c>
      <c r="BER469" s="265" t="str">
        <f t="shared" ref="BER469:BER471" si="1514">IF(BEP469&lt;5,"Sin Riesgo",IF(BEP469 &lt;=14,"Bajo",IF(BEP469&lt;=35,"Medio",IF(BEP469&lt;=80,"Alto","Inviable Sanitariamente"))))</f>
        <v>Inviable Sanitariamente</v>
      </c>
      <c r="BES469" s="265" t="str">
        <f t="shared" ref="BES469:BES471" si="1515">IF(BEQ469&lt;5,"Sin Riesgo",IF(BEQ469 &lt;=14,"Bajo",IF(BEQ469&lt;=35,"Medio",IF(BEQ469&lt;=80,"Alto","Inviable Sanitariamente"))))</f>
        <v>Inviable Sanitariamente</v>
      </c>
      <c r="BET469" s="265" t="str">
        <f t="shared" ref="BET469:BET471" si="1516">IF(BER469&lt;5,"Sin Riesgo",IF(BER469 &lt;=14,"Bajo",IF(BER469&lt;=35,"Medio",IF(BER469&lt;=80,"Alto","Inviable Sanitariamente"))))</f>
        <v>Inviable Sanitariamente</v>
      </c>
      <c r="BEU469" s="265" t="str">
        <f t="shared" ref="BEU469:BEU471" si="1517">IF(BES469&lt;5,"Sin Riesgo",IF(BES469 &lt;=14,"Bajo",IF(BES469&lt;=35,"Medio",IF(BES469&lt;=80,"Alto","Inviable Sanitariamente"))))</f>
        <v>Inviable Sanitariamente</v>
      </c>
      <c r="BEV469" s="265" t="str">
        <f t="shared" ref="BEV469:BEV471" si="1518">IF(BET469&lt;5,"Sin Riesgo",IF(BET469 &lt;=14,"Bajo",IF(BET469&lt;=35,"Medio",IF(BET469&lt;=80,"Alto","Inviable Sanitariamente"))))</f>
        <v>Inviable Sanitariamente</v>
      </c>
      <c r="BEW469" s="265" t="str">
        <f t="shared" ref="BEW469:BEW471" si="1519">IF(BEU469&lt;5,"Sin Riesgo",IF(BEU469 &lt;=14,"Bajo",IF(BEU469&lt;=35,"Medio",IF(BEU469&lt;=80,"Alto","Inviable Sanitariamente"))))</f>
        <v>Inviable Sanitariamente</v>
      </c>
      <c r="BEX469" s="265" t="str">
        <f t="shared" ref="BEX469:BEX471" si="1520">IF(BEV469&lt;5,"Sin Riesgo",IF(BEV469 &lt;=14,"Bajo",IF(BEV469&lt;=35,"Medio",IF(BEV469&lt;=80,"Alto","Inviable Sanitariamente"))))</f>
        <v>Inviable Sanitariamente</v>
      </c>
      <c r="BEY469" s="265" t="str">
        <f t="shared" ref="BEY469:BEY471" si="1521">IF(BEW469&lt;5,"Sin Riesgo",IF(BEW469 &lt;=14,"Bajo",IF(BEW469&lt;=35,"Medio",IF(BEW469&lt;=80,"Alto","Inviable Sanitariamente"))))</f>
        <v>Inviable Sanitariamente</v>
      </c>
      <c r="BEZ469" s="265" t="str">
        <f t="shared" ref="BEZ469:BEZ471" si="1522">IF(BEX469&lt;5,"Sin Riesgo",IF(BEX469 &lt;=14,"Bajo",IF(BEX469&lt;=35,"Medio",IF(BEX469&lt;=80,"Alto","Inviable Sanitariamente"))))</f>
        <v>Inviable Sanitariamente</v>
      </c>
      <c r="BFA469" s="265" t="str">
        <f t="shared" ref="BFA469:BFA471" si="1523">IF(BEY469&lt;5,"Sin Riesgo",IF(BEY469 &lt;=14,"Bajo",IF(BEY469&lt;=35,"Medio",IF(BEY469&lt;=80,"Alto","Inviable Sanitariamente"))))</f>
        <v>Inviable Sanitariamente</v>
      </c>
      <c r="BFB469" s="265" t="str">
        <f t="shared" ref="BFB469:BFB471" si="1524">IF(BEZ469&lt;5,"Sin Riesgo",IF(BEZ469 &lt;=14,"Bajo",IF(BEZ469&lt;=35,"Medio",IF(BEZ469&lt;=80,"Alto","Inviable Sanitariamente"))))</f>
        <v>Inviable Sanitariamente</v>
      </c>
      <c r="BFC469" s="265" t="str">
        <f t="shared" ref="BFC469:BFC471" si="1525">IF(BFA469&lt;5,"Sin Riesgo",IF(BFA469 &lt;=14,"Bajo",IF(BFA469&lt;=35,"Medio",IF(BFA469&lt;=80,"Alto","Inviable Sanitariamente"))))</f>
        <v>Inviable Sanitariamente</v>
      </c>
      <c r="BFD469" s="265" t="str">
        <f t="shared" ref="BFD469:BFD471" si="1526">IF(BFB469&lt;5,"Sin Riesgo",IF(BFB469 &lt;=14,"Bajo",IF(BFB469&lt;=35,"Medio",IF(BFB469&lt;=80,"Alto","Inviable Sanitariamente"))))</f>
        <v>Inviable Sanitariamente</v>
      </c>
      <c r="BFE469" s="265" t="str">
        <f t="shared" ref="BFE469:BFE471" si="1527">IF(BFC469&lt;5,"Sin Riesgo",IF(BFC469 &lt;=14,"Bajo",IF(BFC469&lt;=35,"Medio",IF(BFC469&lt;=80,"Alto","Inviable Sanitariamente"))))</f>
        <v>Inviable Sanitariamente</v>
      </c>
      <c r="BFF469" s="265" t="str">
        <f t="shared" ref="BFF469:BFF471" si="1528">IF(BFD469&lt;5,"Sin Riesgo",IF(BFD469 &lt;=14,"Bajo",IF(BFD469&lt;=35,"Medio",IF(BFD469&lt;=80,"Alto","Inviable Sanitariamente"))))</f>
        <v>Inviable Sanitariamente</v>
      </c>
      <c r="BFG469" s="265" t="str">
        <f t="shared" ref="BFG469:BFG471" si="1529">IF(BFE469&lt;5,"Sin Riesgo",IF(BFE469 &lt;=14,"Bajo",IF(BFE469&lt;=35,"Medio",IF(BFE469&lt;=80,"Alto","Inviable Sanitariamente"))))</f>
        <v>Inviable Sanitariamente</v>
      </c>
      <c r="BFH469" s="265" t="str">
        <f t="shared" ref="BFH469:BFH471" si="1530">IF(BFF469&lt;5,"Sin Riesgo",IF(BFF469 &lt;=14,"Bajo",IF(BFF469&lt;=35,"Medio",IF(BFF469&lt;=80,"Alto","Inviable Sanitariamente"))))</f>
        <v>Inviable Sanitariamente</v>
      </c>
      <c r="BFI469" s="265" t="str">
        <f t="shared" ref="BFI469:BFI471" si="1531">IF(BFG469&lt;5,"Sin Riesgo",IF(BFG469 &lt;=14,"Bajo",IF(BFG469&lt;=35,"Medio",IF(BFG469&lt;=80,"Alto","Inviable Sanitariamente"))))</f>
        <v>Inviable Sanitariamente</v>
      </c>
      <c r="BFJ469" s="265" t="str">
        <f t="shared" ref="BFJ469:BFJ471" si="1532">IF(BFH469&lt;5,"Sin Riesgo",IF(BFH469 &lt;=14,"Bajo",IF(BFH469&lt;=35,"Medio",IF(BFH469&lt;=80,"Alto","Inviable Sanitariamente"))))</f>
        <v>Inviable Sanitariamente</v>
      </c>
      <c r="BFK469" s="265" t="str">
        <f t="shared" ref="BFK469:BFK471" si="1533">IF(BFI469&lt;5,"Sin Riesgo",IF(BFI469 &lt;=14,"Bajo",IF(BFI469&lt;=35,"Medio",IF(BFI469&lt;=80,"Alto","Inviable Sanitariamente"))))</f>
        <v>Inviable Sanitariamente</v>
      </c>
      <c r="BFL469" s="265" t="str">
        <f t="shared" ref="BFL469:BFL471" si="1534">IF(BFJ469&lt;5,"Sin Riesgo",IF(BFJ469 &lt;=14,"Bajo",IF(BFJ469&lt;=35,"Medio",IF(BFJ469&lt;=80,"Alto","Inviable Sanitariamente"))))</f>
        <v>Inviable Sanitariamente</v>
      </c>
      <c r="BFM469" s="265" t="str">
        <f t="shared" ref="BFM469:BFM471" si="1535">IF(BFK469&lt;5,"Sin Riesgo",IF(BFK469 &lt;=14,"Bajo",IF(BFK469&lt;=35,"Medio",IF(BFK469&lt;=80,"Alto","Inviable Sanitariamente"))))</f>
        <v>Inviable Sanitariamente</v>
      </c>
      <c r="BFN469" s="265" t="str">
        <f t="shared" ref="BFN469:BFN471" si="1536">IF(BFL469&lt;5,"Sin Riesgo",IF(BFL469 &lt;=14,"Bajo",IF(BFL469&lt;=35,"Medio",IF(BFL469&lt;=80,"Alto","Inviable Sanitariamente"))))</f>
        <v>Inviable Sanitariamente</v>
      </c>
      <c r="BFO469" s="265" t="str">
        <f t="shared" ref="BFO469:BFO471" si="1537">IF(BFM469&lt;5,"Sin Riesgo",IF(BFM469 &lt;=14,"Bajo",IF(BFM469&lt;=35,"Medio",IF(BFM469&lt;=80,"Alto","Inviable Sanitariamente"))))</f>
        <v>Inviable Sanitariamente</v>
      </c>
      <c r="BFP469" s="265" t="str">
        <f t="shared" ref="BFP469:BFP471" si="1538">IF(BFN469&lt;5,"Sin Riesgo",IF(BFN469 &lt;=14,"Bajo",IF(BFN469&lt;=35,"Medio",IF(BFN469&lt;=80,"Alto","Inviable Sanitariamente"))))</f>
        <v>Inviable Sanitariamente</v>
      </c>
      <c r="BFQ469" s="265" t="str">
        <f t="shared" ref="BFQ469:BFQ471" si="1539">IF(BFO469&lt;5,"Sin Riesgo",IF(BFO469 &lt;=14,"Bajo",IF(BFO469&lt;=35,"Medio",IF(BFO469&lt;=80,"Alto","Inviable Sanitariamente"))))</f>
        <v>Inviable Sanitariamente</v>
      </c>
      <c r="BFR469" s="265" t="str">
        <f t="shared" ref="BFR469:BFR471" si="1540">IF(BFP469&lt;5,"Sin Riesgo",IF(BFP469 &lt;=14,"Bajo",IF(BFP469&lt;=35,"Medio",IF(BFP469&lt;=80,"Alto","Inviable Sanitariamente"))))</f>
        <v>Inviable Sanitariamente</v>
      </c>
      <c r="BFS469" s="265" t="str">
        <f t="shared" ref="BFS469:BFS471" si="1541">IF(BFQ469&lt;5,"Sin Riesgo",IF(BFQ469 &lt;=14,"Bajo",IF(BFQ469&lt;=35,"Medio",IF(BFQ469&lt;=80,"Alto","Inviable Sanitariamente"))))</f>
        <v>Inviable Sanitariamente</v>
      </c>
      <c r="BFT469" s="265" t="str">
        <f t="shared" ref="BFT469:BFT471" si="1542">IF(BFR469&lt;5,"Sin Riesgo",IF(BFR469 &lt;=14,"Bajo",IF(BFR469&lt;=35,"Medio",IF(BFR469&lt;=80,"Alto","Inviable Sanitariamente"))))</f>
        <v>Inviable Sanitariamente</v>
      </c>
      <c r="BFU469" s="265" t="str">
        <f t="shared" ref="BFU469:BFU471" si="1543">IF(BFS469&lt;5,"Sin Riesgo",IF(BFS469 &lt;=14,"Bajo",IF(BFS469&lt;=35,"Medio",IF(BFS469&lt;=80,"Alto","Inviable Sanitariamente"))))</f>
        <v>Inviable Sanitariamente</v>
      </c>
      <c r="BFV469" s="265" t="str">
        <f t="shared" ref="BFV469:BFV471" si="1544">IF(BFT469&lt;5,"Sin Riesgo",IF(BFT469 &lt;=14,"Bajo",IF(BFT469&lt;=35,"Medio",IF(BFT469&lt;=80,"Alto","Inviable Sanitariamente"))))</f>
        <v>Inviable Sanitariamente</v>
      </c>
      <c r="BFW469" s="265" t="str">
        <f t="shared" ref="BFW469:BFW471" si="1545">IF(BFU469&lt;5,"Sin Riesgo",IF(BFU469 &lt;=14,"Bajo",IF(BFU469&lt;=35,"Medio",IF(BFU469&lt;=80,"Alto","Inviable Sanitariamente"))))</f>
        <v>Inviable Sanitariamente</v>
      </c>
      <c r="BFX469" s="265" t="str">
        <f t="shared" ref="BFX469:BFX471" si="1546">IF(BFV469&lt;5,"Sin Riesgo",IF(BFV469 &lt;=14,"Bajo",IF(BFV469&lt;=35,"Medio",IF(BFV469&lt;=80,"Alto","Inviable Sanitariamente"))))</f>
        <v>Inviable Sanitariamente</v>
      </c>
      <c r="BFY469" s="265" t="str">
        <f t="shared" ref="BFY469:BFY471" si="1547">IF(BFW469&lt;5,"Sin Riesgo",IF(BFW469 &lt;=14,"Bajo",IF(BFW469&lt;=35,"Medio",IF(BFW469&lt;=80,"Alto","Inviable Sanitariamente"))))</f>
        <v>Inviable Sanitariamente</v>
      </c>
      <c r="BFZ469" s="265" t="str">
        <f t="shared" ref="BFZ469:BFZ471" si="1548">IF(BFX469&lt;5,"Sin Riesgo",IF(BFX469 &lt;=14,"Bajo",IF(BFX469&lt;=35,"Medio",IF(BFX469&lt;=80,"Alto","Inviable Sanitariamente"))))</f>
        <v>Inviable Sanitariamente</v>
      </c>
      <c r="BGA469" s="265" t="str">
        <f t="shared" ref="BGA469:BGA471" si="1549">IF(BFY469&lt;5,"Sin Riesgo",IF(BFY469 &lt;=14,"Bajo",IF(BFY469&lt;=35,"Medio",IF(BFY469&lt;=80,"Alto","Inviable Sanitariamente"))))</f>
        <v>Inviable Sanitariamente</v>
      </c>
      <c r="BGB469" s="265" t="str">
        <f t="shared" ref="BGB469:BGB471" si="1550">IF(BFZ469&lt;5,"Sin Riesgo",IF(BFZ469 &lt;=14,"Bajo",IF(BFZ469&lt;=35,"Medio",IF(BFZ469&lt;=80,"Alto","Inviable Sanitariamente"))))</f>
        <v>Inviable Sanitariamente</v>
      </c>
      <c r="BGC469" s="265" t="str">
        <f t="shared" ref="BGC469:BGC471" si="1551">IF(BGA469&lt;5,"Sin Riesgo",IF(BGA469 &lt;=14,"Bajo",IF(BGA469&lt;=35,"Medio",IF(BGA469&lt;=80,"Alto","Inviable Sanitariamente"))))</f>
        <v>Inviable Sanitariamente</v>
      </c>
      <c r="BGD469" s="265" t="str">
        <f t="shared" ref="BGD469:BGD471" si="1552">IF(BGB469&lt;5,"Sin Riesgo",IF(BGB469 &lt;=14,"Bajo",IF(BGB469&lt;=35,"Medio",IF(BGB469&lt;=80,"Alto","Inviable Sanitariamente"))))</f>
        <v>Inviable Sanitariamente</v>
      </c>
      <c r="BGE469" s="265" t="str">
        <f t="shared" ref="BGE469:BGE471" si="1553">IF(BGC469&lt;5,"Sin Riesgo",IF(BGC469 &lt;=14,"Bajo",IF(BGC469&lt;=35,"Medio",IF(BGC469&lt;=80,"Alto","Inviable Sanitariamente"))))</f>
        <v>Inviable Sanitariamente</v>
      </c>
      <c r="BGF469" s="265" t="str">
        <f t="shared" ref="BGF469:BGF471" si="1554">IF(BGD469&lt;5,"Sin Riesgo",IF(BGD469 &lt;=14,"Bajo",IF(BGD469&lt;=35,"Medio",IF(BGD469&lt;=80,"Alto","Inviable Sanitariamente"))))</f>
        <v>Inviable Sanitariamente</v>
      </c>
      <c r="BGG469" s="265" t="str">
        <f t="shared" ref="BGG469:BGG471" si="1555">IF(BGE469&lt;5,"Sin Riesgo",IF(BGE469 &lt;=14,"Bajo",IF(BGE469&lt;=35,"Medio",IF(BGE469&lt;=80,"Alto","Inviable Sanitariamente"))))</f>
        <v>Inviable Sanitariamente</v>
      </c>
      <c r="BGH469" s="265" t="str">
        <f t="shared" ref="BGH469:BGH471" si="1556">IF(BGF469&lt;5,"Sin Riesgo",IF(BGF469 &lt;=14,"Bajo",IF(BGF469&lt;=35,"Medio",IF(BGF469&lt;=80,"Alto","Inviable Sanitariamente"))))</f>
        <v>Inviable Sanitariamente</v>
      </c>
      <c r="BGI469" s="265" t="str">
        <f t="shared" ref="BGI469:BGI471" si="1557">IF(BGG469&lt;5,"Sin Riesgo",IF(BGG469 &lt;=14,"Bajo",IF(BGG469&lt;=35,"Medio",IF(BGG469&lt;=80,"Alto","Inviable Sanitariamente"))))</f>
        <v>Inviable Sanitariamente</v>
      </c>
      <c r="BGJ469" s="265" t="str">
        <f t="shared" ref="BGJ469:BGJ471" si="1558">IF(BGH469&lt;5,"Sin Riesgo",IF(BGH469 &lt;=14,"Bajo",IF(BGH469&lt;=35,"Medio",IF(BGH469&lt;=80,"Alto","Inviable Sanitariamente"))))</f>
        <v>Inviable Sanitariamente</v>
      </c>
      <c r="BGK469" s="265" t="str">
        <f t="shared" ref="BGK469:BGK471" si="1559">IF(BGI469&lt;5,"Sin Riesgo",IF(BGI469 &lt;=14,"Bajo",IF(BGI469&lt;=35,"Medio",IF(BGI469&lt;=80,"Alto","Inviable Sanitariamente"))))</f>
        <v>Inviable Sanitariamente</v>
      </c>
      <c r="BGL469" s="265" t="str">
        <f t="shared" ref="BGL469:BGL471" si="1560">IF(BGJ469&lt;5,"Sin Riesgo",IF(BGJ469 &lt;=14,"Bajo",IF(BGJ469&lt;=35,"Medio",IF(BGJ469&lt;=80,"Alto","Inviable Sanitariamente"))))</f>
        <v>Inviable Sanitariamente</v>
      </c>
      <c r="BGM469" s="265" t="str">
        <f t="shared" ref="BGM469:BGM471" si="1561">IF(BGK469&lt;5,"Sin Riesgo",IF(BGK469 &lt;=14,"Bajo",IF(BGK469&lt;=35,"Medio",IF(BGK469&lt;=80,"Alto","Inviable Sanitariamente"))))</f>
        <v>Inviable Sanitariamente</v>
      </c>
      <c r="BGN469" s="265" t="str">
        <f t="shared" ref="BGN469:BGN471" si="1562">IF(BGL469&lt;5,"Sin Riesgo",IF(BGL469 &lt;=14,"Bajo",IF(BGL469&lt;=35,"Medio",IF(BGL469&lt;=80,"Alto","Inviable Sanitariamente"))))</f>
        <v>Inviable Sanitariamente</v>
      </c>
      <c r="BGO469" s="265" t="str">
        <f t="shared" ref="BGO469:BGO471" si="1563">IF(BGM469&lt;5,"Sin Riesgo",IF(BGM469 &lt;=14,"Bajo",IF(BGM469&lt;=35,"Medio",IF(BGM469&lt;=80,"Alto","Inviable Sanitariamente"))))</f>
        <v>Inviable Sanitariamente</v>
      </c>
      <c r="BGP469" s="265" t="str">
        <f t="shared" ref="BGP469:BGP471" si="1564">IF(BGN469&lt;5,"Sin Riesgo",IF(BGN469 &lt;=14,"Bajo",IF(BGN469&lt;=35,"Medio",IF(BGN469&lt;=80,"Alto","Inviable Sanitariamente"))))</f>
        <v>Inviable Sanitariamente</v>
      </c>
      <c r="BGQ469" s="265" t="str">
        <f t="shared" ref="BGQ469:BGQ471" si="1565">IF(BGO469&lt;5,"Sin Riesgo",IF(BGO469 &lt;=14,"Bajo",IF(BGO469&lt;=35,"Medio",IF(BGO469&lt;=80,"Alto","Inviable Sanitariamente"))))</f>
        <v>Inviable Sanitariamente</v>
      </c>
      <c r="BGR469" s="265" t="str">
        <f t="shared" ref="BGR469:BGR471" si="1566">IF(BGP469&lt;5,"Sin Riesgo",IF(BGP469 &lt;=14,"Bajo",IF(BGP469&lt;=35,"Medio",IF(BGP469&lt;=80,"Alto","Inviable Sanitariamente"))))</f>
        <v>Inviable Sanitariamente</v>
      </c>
      <c r="BGS469" s="265" t="str">
        <f t="shared" ref="BGS469:BGS471" si="1567">IF(BGQ469&lt;5,"Sin Riesgo",IF(BGQ469 &lt;=14,"Bajo",IF(BGQ469&lt;=35,"Medio",IF(BGQ469&lt;=80,"Alto","Inviable Sanitariamente"))))</f>
        <v>Inviable Sanitariamente</v>
      </c>
      <c r="BGT469" s="265" t="str">
        <f t="shared" ref="BGT469:BGT471" si="1568">IF(BGR469&lt;5,"Sin Riesgo",IF(BGR469 &lt;=14,"Bajo",IF(BGR469&lt;=35,"Medio",IF(BGR469&lt;=80,"Alto","Inviable Sanitariamente"))))</f>
        <v>Inviable Sanitariamente</v>
      </c>
      <c r="BGU469" s="265" t="str">
        <f t="shared" ref="BGU469:BGU471" si="1569">IF(BGS469&lt;5,"Sin Riesgo",IF(BGS469 &lt;=14,"Bajo",IF(BGS469&lt;=35,"Medio",IF(BGS469&lt;=80,"Alto","Inviable Sanitariamente"))))</f>
        <v>Inviable Sanitariamente</v>
      </c>
      <c r="BGV469" s="265" t="str">
        <f t="shared" ref="BGV469:BGV471" si="1570">IF(BGT469&lt;5,"Sin Riesgo",IF(BGT469 &lt;=14,"Bajo",IF(BGT469&lt;=35,"Medio",IF(BGT469&lt;=80,"Alto","Inviable Sanitariamente"))))</f>
        <v>Inviable Sanitariamente</v>
      </c>
      <c r="BGW469" s="265" t="str">
        <f t="shared" ref="BGW469:BGW471" si="1571">IF(BGU469&lt;5,"Sin Riesgo",IF(BGU469 &lt;=14,"Bajo",IF(BGU469&lt;=35,"Medio",IF(BGU469&lt;=80,"Alto","Inviable Sanitariamente"))))</f>
        <v>Inviable Sanitariamente</v>
      </c>
      <c r="BGX469" s="265" t="str">
        <f t="shared" ref="BGX469:BGX471" si="1572">IF(BGV469&lt;5,"Sin Riesgo",IF(BGV469 &lt;=14,"Bajo",IF(BGV469&lt;=35,"Medio",IF(BGV469&lt;=80,"Alto","Inviable Sanitariamente"))))</f>
        <v>Inviable Sanitariamente</v>
      </c>
      <c r="BGY469" s="265" t="str">
        <f t="shared" ref="BGY469:BGY471" si="1573">IF(BGW469&lt;5,"Sin Riesgo",IF(BGW469 &lt;=14,"Bajo",IF(BGW469&lt;=35,"Medio",IF(BGW469&lt;=80,"Alto","Inviable Sanitariamente"))))</f>
        <v>Inviable Sanitariamente</v>
      </c>
      <c r="BGZ469" s="265" t="str">
        <f t="shared" ref="BGZ469:BGZ471" si="1574">IF(BGX469&lt;5,"Sin Riesgo",IF(BGX469 &lt;=14,"Bajo",IF(BGX469&lt;=35,"Medio",IF(BGX469&lt;=80,"Alto","Inviable Sanitariamente"))))</f>
        <v>Inviable Sanitariamente</v>
      </c>
      <c r="BHA469" s="265" t="str">
        <f t="shared" ref="BHA469:BHA471" si="1575">IF(BGY469&lt;5,"Sin Riesgo",IF(BGY469 &lt;=14,"Bajo",IF(BGY469&lt;=35,"Medio",IF(BGY469&lt;=80,"Alto","Inviable Sanitariamente"))))</f>
        <v>Inviable Sanitariamente</v>
      </c>
      <c r="BHB469" s="265" t="str">
        <f t="shared" ref="BHB469:BHB471" si="1576">IF(BGZ469&lt;5,"Sin Riesgo",IF(BGZ469 &lt;=14,"Bajo",IF(BGZ469&lt;=35,"Medio",IF(BGZ469&lt;=80,"Alto","Inviable Sanitariamente"))))</f>
        <v>Inviable Sanitariamente</v>
      </c>
      <c r="BHC469" s="265" t="str">
        <f t="shared" ref="BHC469:BHC471" si="1577">IF(BHA469&lt;5,"Sin Riesgo",IF(BHA469 &lt;=14,"Bajo",IF(BHA469&lt;=35,"Medio",IF(BHA469&lt;=80,"Alto","Inviable Sanitariamente"))))</f>
        <v>Inviable Sanitariamente</v>
      </c>
      <c r="BHD469" s="265" t="str">
        <f t="shared" ref="BHD469:BHD471" si="1578">IF(BHB469&lt;5,"Sin Riesgo",IF(BHB469 &lt;=14,"Bajo",IF(BHB469&lt;=35,"Medio",IF(BHB469&lt;=80,"Alto","Inviable Sanitariamente"))))</f>
        <v>Inviable Sanitariamente</v>
      </c>
      <c r="BHE469" s="265" t="str">
        <f t="shared" ref="BHE469:BHE471" si="1579">IF(BHC469&lt;5,"Sin Riesgo",IF(BHC469 &lt;=14,"Bajo",IF(BHC469&lt;=35,"Medio",IF(BHC469&lt;=80,"Alto","Inviable Sanitariamente"))))</f>
        <v>Inviable Sanitariamente</v>
      </c>
      <c r="BHF469" s="265" t="str">
        <f t="shared" ref="BHF469:BHF471" si="1580">IF(BHD469&lt;5,"Sin Riesgo",IF(BHD469 &lt;=14,"Bajo",IF(BHD469&lt;=35,"Medio",IF(BHD469&lt;=80,"Alto","Inviable Sanitariamente"))))</f>
        <v>Inviable Sanitariamente</v>
      </c>
      <c r="BHG469" s="265" t="str">
        <f t="shared" ref="BHG469:BHG471" si="1581">IF(BHE469&lt;5,"Sin Riesgo",IF(BHE469 &lt;=14,"Bajo",IF(BHE469&lt;=35,"Medio",IF(BHE469&lt;=80,"Alto","Inviable Sanitariamente"))))</f>
        <v>Inviable Sanitariamente</v>
      </c>
      <c r="BHH469" s="265" t="str">
        <f t="shared" ref="BHH469:BHH471" si="1582">IF(BHF469&lt;5,"Sin Riesgo",IF(BHF469 &lt;=14,"Bajo",IF(BHF469&lt;=35,"Medio",IF(BHF469&lt;=80,"Alto","Inviable Sanitariamente"))))</f>
        <v>Inviable Sanitariamente</v>
      </c>
      <c r="BHI469" s="265" t="str">
        <f t="shared" ref="BHI469:BHI471" si="1583">IF(BHG469&lt;5,"Sin Riesgo",IF(BHG469 &lt;=14,"Bajo",IF(BHG469&lt;=35,"Medio",IF(BHG469&lt;=80,"Alto","Inviable Sanitariamente"))))</f>
        <v>Inviable Sanitariamente</v>
      </c>
      <c r="BHJ469" s="265" t="str">
        <f t="shared" ref="BHJ469:BHJ471" si="1584">IF(BHH469&lt;5,"Sin Riesgo",IF(BHH469 &lt;=14,"Bajo",IF(BHH469&lt;=35,"Medio",IF(BHH469&lt;=80,"Alto","Inviable Sanitariamente"))))</f>
        <v>Inviable Sanitariamente</v>
      </c>
      <c r="BHK469" s="265" t="str">
        <f t="shared" ref="BHK469:BHK471" si="1585">IF(BHI469&lt;5,"Sin Riesgo",IF(BHI469 &lt;=14,"Bajo",IF(BHI469&lt;=35,"Medio",IF(BHI469&lt;=80,"Alto","Inviable Sanitariamente"))))</f>
        <v>Inviable Sanitariamente</v>
      </c>
      <c r="BHL469" s="265" t="str">
        <f t="shared" ref="BHL469:BHL471" si="1586">IF(BHJ469&lt;5,"Sin Riesgo",IF(BHJ469 &lt;=14,"Bajo",IF(BHJ469&lt;=35,"Medio",IF(BHJ469&lt;=80,"Alto","Inviable Sanitariamente"))))</f>
        <v>Inviable Sanitariamente</v>
      </c>
      <c r="BHM469" s="265" t="str">
        <f t="shared" ref="BHM469:BHM471" si="1587">IF(BHK469&lt;5,"Sin Riesgo",IF(BHK469 &lt;=14,"Bajo",IF(BHK469&lt;=35,"Medio",IF(BHK469&lt;=80,"Alto","Inviable Sanitariamente"))))</f>
        <v>Inviable Sanitariamente</v>
      </c>
      <c r="BHN469" s="265" t="str">
        <f t="shared" ref="BHN469:BHN471" si="1588">IF(BHL469&lt;5,"Sin Riesgo",IF(BHL469 &lt;=14,"Bajo",IF(BHL469&lt;=35,"Medio",IF(BHL469&lt;=80,"Alto","Inviable Sanitariamente"))))</f>
        <v>Inviable Sanitariamente</v>
      </c>
      <c r="BHO469" s="265" t="str">
        <f t="shared" ref="BHO469:BHO471" si="1589">IF(BHM469&lt;5,"Sin Riesgo",IF(BHM469 &lt;=14,"Bajo",IF(BHM469&lt;=35,"Medio",IF(BHM469&lt;=80,"Alto","Inviable Sanitariamente"))))</f>
        <v>Inviable Sanitariamente</v>
      </c>
      <c r="BHP469" s="265" t="str">
        <f t="shared" ref="BHP469:BHP471" si="1590">IF(BHN469&lt;5,"Sin Riesgo",IF(BHN469 &lt;=14,"Bajo",IF(BHN469&lt;=35,"Medio",IF(BHN469&lt;=80,"Alto","Inviable Sanitariamente"))))</f>
        <v>Inviable Sanitariamente</v>
      </c>
      <c r="BHQ469" s="265" t="str">
        <f t="shared" ref="BHQ469:BHQ471" si="1591">IF(BHO469&lt;5,"Sin Riesgo",IF(BHO469 &lt;=14,"Bajo",IF(BHO469&lt;=35,"Medio",IF(BHO469&lt;=80,"Alto","Inviable Sanitariamente"))))</f>
        <v>Inviable Sanitariamente</v>
      </c>
      <c r="BHR469" s="265" t="str">
        <f t="shared" ref="BHR469:BHR471" si="1592">IF(BHP469&lt;5,"Sin Riesgo",IF(BHP469 &lt;=14,"Bajo",IF(BHP469&lt;=35,"Medio",IF(BHP469&lt;=80,"Alto","Inviable Sanitariamente"))))</f>
        <v>Inviable Sanitariamente</v>
      </c>
      <c r="BHS469" s="265" t="str">
        <f t="shared" ref="BHS469:BHS471" si="1593">IF(BHQ469&lt;5,"Sin Riesgo",IF(BHQ469 &lt;=14,"Bajo",IF(BHQ469&lt;=35,"Medio",IF(BHQ469&lt;=80,"Alto","Inviable Sanitariamente"))))</f>
        <v>Inviable Sanitariamente</v>
      </c>
      <c r="BHT469" s="265" t="str">
        <f t="shared" ref="BHT469:BHT471" si="1594">IF(BHR469&lt;5,"Sin Riesgo",IF(BHR469 &lt;=14,"Bajo",IF(BHR469&lt;=35,"Medio",IF(BHR469&lt;=80,"Alto","Inviable Sanitariamente"))))</f>
        <v>Inviable Sanitariamente</v>
      </c>
      <c r="BHU469" s="265" t="str">
        <f t="shared" ref="BHU469:BHU471" si="1595">IF(BHS469&lt;5,"Sin Riesgo",IF(BHS469 &lt;=14,"Bajo",IF(BHS469&lt;=35,"Medio",IF(BHS469&lt;=80,"Alto","Inviable Sanitariamente"))))</f>
        <v>Inviable Sanitariamente</v>
      </c>
      <c r="BHV469" s="265" t="str">
        <f t="shared" ref="BHV469:BHV471" si="1596">IF(BHT469&lt;5,"Sin Riesgo",IF(BHT469 &lt;=14,"Bajo",IF(BHT469&lt;=35,"Medio",IF(BHT469&lt;=80,"Alto","Inviable Sanitariamente"))))</f>
        <v>Inviable Sanitariamente</v>
      </c>
      <c r="BHW469" s="265" t="str">
        <f t="shared" ref="BHW469:BHW471" si="1597">IF(BHU469&lt;5,"Sin Riesgo",IF(BHU469 &lt;=14,"Bajo",IF(BHU469&lt;=35,"Medio",IF(BHU469&lt;=80,"Alto","Inviable Sanitariamente"))))</f>
        <v>Inviable Sanitariamente</v>
      </c>
      <c r="BHX469" s="265" t="str">
        <f t="shared" ref="BHX469:BHX471" si="1598">IF(BHV469&lt;5,"Sin Riesgo",IF(BHV469 &lt;=14,"Bajo",IF(BHV469&lt;=35,"Medio",IF(BHV469&lt;=80,"Alto","Inviable Sanitariamente"))))</f>
        <v>Inviable Sanitariamente</v>
      </c>
      <c r="BHY469" s="265" t="str">
        <f t="shared" ref="BHY469:BHY471" si="1599">IF(BHW469&lt;5,"Sin Riesgo",IF(BHW469 &lt;=14,"Bajo",IF(BHW469&lt;=35,"Medio",IF(BHW469&lt;=80,"Alto","Inviable Sanitariamente"))))</f>
        <v>Inviable Sanitariamente</v>
      </c>
      <c r="BHZ469" s="265" t="str">
        <f t="shared" ref="BHZ469:BHZ471" si="1600">IF(BHX469&lt;5,"Sin Riesgo",IF(BHX469 &lt;=14,"Bajo",IF(BHX469&lt;=35,"Medio",IF(BHX469&lt;=80,"Alto","Inviable Sanitariamente"))))</f>
        <v>Inviable Sanitariamente</v>
      </c>
      <c r="BIA469" s="265" t="str">
        <f t="shared" ref="BIA469:BIA471" si="1601">IF(BHY469&lt;5,"Sin Riesgo",IF(BHY469 &lt;=14,"Bajo",IF(BHY469&lt;=35,"Medio",IF(BHY469&lt;=80,"Alto","Inviable Sanitariamente"))))</f>
        <v>Inviable Sanitariamente</v>
      </c>
      <c r="BIB469" s="265" t="str">
        <f t="shared" ref="BIB469:BIB471" si="1602">IF(BHZ469&lt;5,"Sin Riesgo",IF(BHZ469 &lt;=14,"Bajo",IF(BHZ469&lt;=35,"Medio",IF(BHZ469&lt;=80,"Alto","Inviable Sanitariamente"))))</f>
        <v>Inviable Sanitariamente</v>
      </c>
      <c r="BIC469" s="265" t="str">
        <f t="shared" ref="BIC469:BIC471" si="1603">IF(BIA469&lt;5,"Sin Riesgo",IF(BIA469 &lt;=14,"Bajo",IF(BIA469&lt;=35,"Medio",IF(BIA469&lt;=80,"Alto","Inviable Sanitariamente"))))</f>
        <v>Inviable Sanitariamente</v>
      </c>
      <c r="BID469" s="265" t="str">
        <f t="shared" ref="BID469:BID471" si="1604">IF(BIB469&lt;5,"Sin Riesgo",IF(BIB469 &lt;=14,"Bajo",IF(BIB469&lt;=35,"Medio",IF(BIB469&lt;=80,"Alto","Inviable Sanitariamente"))))</f>
        <v>Inviable Sanitariamente</v>
      </c>
      <c r="BIE469" s="265" t="str">
        <f t="shared" ref="BIE469:BIE471" si="1605">IF(BIC469&lt;5,"Sin Riesgo",IF(BIC469 &lt;=14,"Bajo",IF(BIC469&lt;=35,"Medio",IF(BIC469&lt;=80,"Alto","Inviable Sanitariamente"))))</f>
        <v>Inviable Sanitariamente</v>
      </c>
      <c r="BIF469" s="265" t="str">
        <f t="shared" ref="BIF469:BIF471" si="1606">IF(BID469&lt;5,"Sin Riesgo",IF(BID469 &lt;=14,"Bajo",IF(BID469&lt;=35,"Medio",IF(BID469&lt;=80,"Alto","Inviable Sanitariamente"))))</f>
        <v>Inviable Sanitariamente</v>
      </c>
      <c r="BIG469" s="265" t="str">
        <f t="shared" ref="BIG469:BIG471" si="1607">IF(BIE469&lt;5,"Sin Riesgo",IF(BIE469 &lt;=14,"Bajo",IF(BIE469&lt;=35,"Medio",IF(BIE469&lt;=80,"Alto","Inviable Sanitariamente"))))</f>
        <v>Inviable Sanitariamente</v>
      </c>
      <c r="BIH469" s="265" t="str">
        <f t="shared" ref="BIH469:BIH471" si="1608">IF(BIF469&lt;5,"Sin Riesgo",IF(BIF469 &lt;=14,"Bajo",IF(BIF469&lt;=35,"Medio",IF(BIF469&lt;=80,"Alto","Inviable Sanitariamente"))))</f>
        <v>Inviable Sanitariamente</v>
      </c>
      <c r="BII469" s="265" t="str">
        <f t="shared" ref="BII469:BII471" si="1609">IF(BIG469&lt;5,"Sin Riesgo",IF(BIG469 &lt;=14,"Bajo",IF(BIG469&lt;=35,"Medio",IF(BIG469&lt;=80,"Alto","Inviable Sanitariamente"))))</f>
        <v>Inviable Sanitariamente</v>
      </c>
      <c r="BIJ469" s="265" t="str">
        <f t="shared" ref="BIJ469:BIJ471" si="1610">IF(BIH469&lt;5,"Sin Riesgo",IF(BIH469 &lt;=14,"Bajo",IF(BIH469&lt;=35,"Medio",IF(BIH469&lt;=80,"Alto","Inviable Sanitariamente"))))</f>
        <v>Inviable Sanitariamente</v>
      </c>
      <c r="BIK469" s="265" t="str">
        <f t="shared" ref="BIK469:BIK471" si="1611">IF(BII469&lt;5,"Sin Riesgo",IF(BII469 &lt;=14,"Bajo",IF(BII469&lt;=35,"Medio",IF(BII469&lt;=80,"Alto","Inviable Sanitariamente"))))</f>
        <v>Inviable Sanitariamente</v>
      </c>
      <c r="BIL469" s="265" t="str">
        <f t="shared" ref="BIL469:BIL471" si="1612">IF(BIJ469&lt;5,"Sin Riesgo",IF(BIJ469 &lt;=14,"Bajo",IF(BIJ469&lt;=35,"Medio",IF(BIJ469&lt;=80,"Alto","Inviable Sanitariamente"))))</f>
        <v>Inviable Sanitariamente</v>
      </c>
      <c r="BIM469" s="265" t="str">
        <f t="shared" ref="BIM469:BIM471" si="1613">IF(BIK469&lt;5,"Sin Riesgo",IF(BIK469 &lt;=14,"Bajo",IF(BIK469&lt;=35,"Medio",IF(BIK469&lt;=80,"Alto","Inviable Sanitariamente"))))</f>
        <v>Inviable Sanitariamente</v>
      </c>
      <c r="BIN469" s="265" t="str">
        <f t="shared" ref="BIN469:BIN471" si="1614">IF(BIL469&lt;5,"Sin Riesgo",IF(BIL469 &lt;=14,"Bajo",IF(BIL469&lt;=35,"Medio",IF(BIL469&lt;=80,"Alto","Inviable Sanitariamente"))))</f>
        <v>Inviable Sanitariamente</v>
      </c>
      <c r="BIO469" s="265" t="str">
        <f t="shared" ref="BIO469:BIO471" si="1615">IF(BIM469&lt;5,"Sin Riesgo",IF(BIM469 &lt;=14,"Bajo",IF(BIM469&lt;=35,"Medio",IF(BIM469&lt;=80,"Alto","Inviable Sanitariamente"))))</f>
        <v>Inviable Sanitariamente</v>
      </c>
      <c r="BIP469" s="265" t="str">
        <f t="shared" ref="BIP469:BIP471" si="1616">IF(BIN469&lt;5,"Sin Riesgo",IF(BIN469 &lt;=14,"Bajo",IF(BIN469&lt;=35,"Medio",IF(BIN469&lt;=80,"Alto","Inviable Sanitariamente"))))</f>
        <v>Inviable Sanitariamente</v>
      </c>
      <c r="BIQ469" s="265" t="str">
        <f t="shared" ref="BIQ469:BIQ471" si="1617">IF(BIO469&lt;5,"Sin Riesgo",IF(BIO469 &lt;=14,"Bajo",IF(BIO469&lt;=35,"Medio",IF(BIO469&lt;=80,"Alto","Inviable Sanitariamente"))))</f>
        <v>Inviable Sanitariamente</v>
      </c>
      <c r="BIR469" s="265" t="str">
        <f t="shared" ref="BIR469:BIR471" si="1618">IF(BIP469&lt;5,"Sin Riesgo",IF(BIP469 &lt;=14,"Bajo",IF(BIP469&lt;=35,"Medio",IF(BIP469&lt;=80,"Alto","Inviable Sanitariamente"))))</f>
        <v>Inviable Sanitariamente</v>
      </c>
      <c r="BIS469" s="265" t="str">
        <f t="shared" ref="BIS469:BIS471" si="1619">IF(BIQ469&lt;5,"Sin Riesgo",IF(BIQ469 &lt;=14,"Bajo",IF(BIQ469&lt;=35,"Medio",IF(BIQ469&lt;=80,"Alto","Inviable Sanitariamente"))))</f>
        <v>Inviable Sanitariamente</v>
      </c>
      <c r="BIT469" s="265" t="str">
        <f t="shared" ref="BIT469:BIT471" si="1620">IF(BIR469&lt;5,"Sin Riesgo",IF(BIR469 &lt;=14,"Bajo",IF(BIR469&lt;=35,"Medio",IF(BIR469&lt;=80,"Alto","Inviable Sanitariamente"))))</f>
        <v>Inviable Sanitariamente</v>
      </c>
      <c r="BIU469" s="265" t="str">
        <f t="shared" ref="BIU469:BIU471" si="1621">IF(BIS469&lt;5,"Sin Riesgo",IF(BIS469 &lt;=14,"Bajo",IF(BIS469&lt;=35,"Medio",IF(BIS469&lt;=80,"Alto","Inviable Sanitariamente"))))</f>
        <v>Inviable Sanitariamente</v>
      </c>
      <c r="BIV469" s="265" t="str">
        <f t="shared" ref="BIV469:BIV471" si="1622">IF(BIT469&lt;5,"Sin Riesgo",IF(BIT469 &lt;=14,"Bajo",IF(BIT469&lt;=35,"Medio",IF(BIT469&lt;=80,"Alto","Inviable Sanitariamente"))))</f>
        <v>Inviable Sanitariamente</v>
      </c>
      <c r="BIW469" s="265" t="str">
        <f t="shared" ref="BIW469:BIW471" si="1623">IF(BIU469&lt;5,"Sin Riesgo",IF(BIU469 &lt;=14,"Bajo",IF(BIU469&lt;=35,"Medio",IF(BIU469&lt;=80,"Alto","Inviable Sanitariamente"))))</f>
        <v>Inviable Sanitariamente</v>
      </c>
      <c r="BIX469" s="265" t="str">
        <f t="shared" ref="BIX469:BIX471" si="1624">IF(BIV469&lt;5,"Sin Riesgo",IF(BIV469 &lt;=14,"Bajo",IF(BIV469&lt;=35,"Medio",IF(BIV469&lt;=80,"Alto","Inviable Sanitariamente"))))</f>
        <v>Inviable Sanitariamente</v>
      </c>
      <c r="BIY469" s="265" t="str">
        <f t="shared" ref="BIY469:BIY471" si="1625">IF(BIW469&lt;5,"Sin Riesgo",IF(BIW469 &lt;=14,"Bajo",IF(BIW469&lt;=35,"Medio",IF(BIW469&lt;=80,"Alto","Inviable Sanitariamente"))))</f>
        <v>Inviable Sanitariamente</v>
      </c>
      <c r="BIZ469" s="265" t="str">
        <f t="shared" ref="BIZ469:BIZ471" si="1626">IF(BIX469&lt;5,"Sin Riesgo",IF(BIX469 &lt;=14,"Bajo",IF(BIX469&lt;=35,"Medio",IF(BIX469&lt;=80,"Alto","Inviable Sanitariamente"))))</f>
        <v>Inviable Sanitariamente</v>
      </c>
      <c r="BJA469" s="265" t="str">
        <f t="shared" ref="BJA469:BJA471" si="1627">IF(BIY469&lt;5,"Sin Riesgo",IF(BIY469 &lt;=14,"Bajo",IF(BIY469&lt;=35,"Medio",IF(BIY469&lt;=80,"Alto","Inviable Sanitariamente"))))</f>
        <v>Inviable Sanitariamente</v>
      </c>
      <c r="BJB469" s="265" t="str">
        <f t="shared" ref="BJB469:BJB471" si="1628">IF(BIZ469&lt;5,"Sin Riesgo",IF(BIZ469 &lt;=14,"Bajo",IF(BIZ469&lt;=35,"Medio",IF(BIZ469&lt;=80,"Alto","Inviable Sanitariamente"))))</f>
        <v>Inviable Sanitariamente</v>
      </c>
      <c r="BJC469" s="265" t="str">
        <f t="shared" ref="BJC469:BJC471" si="1629">IF(BJA469&lt;5,"Sin Riesgo",IF(BJA469 &lt;=14,"Bajo",IF(BJA469&lt;=35,"Medio",IF(BJA469&lt;=80,"Alto","Inviable Sanitariamente"))))</f>
        <v>Inviable Sanitariamente</v>
      </c>
      <c r="BJD469" s="265" t="str">
        <f t="shared" ref="BJD469:BJD471" si="1630">IF(BJB469&lt;5,"Sin Riesgo",IF(BJB469 &lt;=14,"Bajo",IF(BJB469&lt;=35,"Medio",IF(BJB469&lt;=80,"Alto","Inviable Sanitariamente"))))</f>
        <v>Inviable Sanitariamente</v>
      </c>
      <c r="BJE469" s="265" t="str">
        <f t="shared" ref="BJE469:BJE471" si="1631">IF(BJC469&lt;5,"Sin Riesgo",IF(BJC469 &lt;=14,"Bajo",IF(BJC469&lt;=35,"Medio",IF(BJC469&lt;=80,"Alto","Inviable Sanitariamente"))))</f>
        <v>Inviable Sanitariamente</v>
      </c>
      <c r="BJF469" s="265" t="str">
        <f t="shared" ref="BJF469:BJF471" si="1632">IF(BJD469&lt;5,"Sin Riesgo",IF(BJD469 &lt;=14,"Bajo",IF(BJD469&lt;=35,"Medio",IF(BJD469&lt;=80,"Alto","Inviable Sanitariamente"))))</f>
        <v>Inviable Sanitariamente</v>
      </c>
      <c r="BJG469" s="265" t="str">
        <f t="shared" ref="BJG469:BJG471" si="1633">IF(BJE469&lt;5,"Sin Riesgo",IF(BJE469 &lt;=14,"Bajo",IF(BJE469&lt;=35,"Medio",IF(BJE469&lt;=80,"Alto","Inviable Sanitariamente"))))</f>
        <v>Inviable Sanitariamente</v>
      </c>
      <c r="BJH469" s="265" t="str">
        <f t="shared" ref="BJH469:BJH471" si="1634">IF(BJF469&lt;5,"Sin Riesgo",IF(BJF469 &lt;=14,"Bajo",IF(BJF469&lt;=35,"Medio",IF(BJF469&lt;=80,"Alto","Inviable Sanitariamente"))))</f>
        <v>Inviable Sanitariamente</v>
      </c>
      <c r="BJI469" s="265" t="str">
        <f t="shared" ref="BJI469:BJI471" si="1635">IF(BJG469&lt;5,"Sin Riesgo",IF(BJG469 &lt;=14,"Bajo",IF(BJG469&lt;=35,"Medio",IF(BJG469&lt;=80,"Alto","Inviable Sanitariamente"))))</f>
        <v>Inviable Sanitariamente</v>
      </c>
      <c r="BJJ469" s="265" t="str">
        <f t="shared" ref="BJJ469:BJJ471" si="1636">IF(BJH469&lt;5,"Sin Riesgo",IF(BJH469 &lt;=14,"Bajo",IF(BJH469&lt;=35,"Medio",IF(BJH469&lt;=80,"Alto","Inviable Sanitariamente"))))</f>
        <v>Inviable Sanitariamente</v>
      </c>
      <c r="BJK469" s="265" t="str">
        <f t="shared" ref="BJK469:BJK471" si="1637">IF(BJI469&lt;5,"Sin Riesgo",IF(BJI469 &lt;=14,"Bajo",IF(BJI469&lt;=35,"Medio",IF(BJI469&lt;=80,"Alto","Inviable Sanitariamente"))))</f>
        <v>Inviable Sanitariamente</v>
      </c>
      <c r="BJL469" s="265" t="str">
        <f t="shared" ref="BJL469:BJL471" si="1638">IF(BJJ469&lt;5,"Sin Riesgo",IF(BJJ469 &lt;=14,"Bajo",IF(BJJ469&lt;=35,"Medio",IF(BJJ469&lt;=80,"Alto","Inviable Sanitariamente"))))</f>
        <v>Inviable Sanitariamente</v>
      </c>
      <c r="BJM469" s="265" t="str">
        <f t="shared" ref="BJM469:BJM471" si="1639">IF(BJK469&lt;5,"Sin Riesgo",IF(BJK469 &lt;=14,"Bajo",IF(BJK469&lt;=35,"Medio",IF(BJK469&lt;=80,"Alto","Inviable Sanitariamente"))))</f>
        <v>Inviable Sanitariamente</v>
      </c>
      <c r="BJN469" s="265" t="str">
        <f t="shared" ref="BJN469:BJN471" si="1640">IF(BJL469&lt;5,"Sin Riesgo",IF(BJL469 &lt;=14,"Bajo",IF(BJL469&lt;=35,"Medio",IF(BJL469&lt;=80,"Alto","Inviable Sanitariamente"))))</f>
        <v>Inviable Sanitariamente</v>
      </c>
      <c r="BJO469" s="265" t="str">
        <f t="shared" ref="BJO469:BJO471" si="1641">IF(BJM469&lt;5,"Sin Riesgo",IF(BJM469 &lt;=14,"Bajo",IF(BJM469&lt;=35,"Medio",IF(BJM469&lt;=80,"Alto","Inviable Sanitariamente"))))</f>
        <v>Inviable Sanitariamente</v>
      </c>
      <c r="BJP469" s="265" t="str">
        <f t="shared" ref="BJP469:BJP471" si="1642">IF(BJN469&lt;5,"Sin Riesgo",IF(BJN469 &lt;=14,"Bajo",IF(BJN469&lt;=35,"Medio",IF(BJN469&lt;=80,"Alto","Inviable Sanitariamente"))))</f>
        <v>Inviable Sanitariamente</v>
      </c>
      <c r="BJQ469" s="265" t="str">
        <f t="shared" ref="BJQ469:BJQ471" si="1643">IF(BJO469&lt;5,"Sin Riesgo",IF(BJO469 &lt;=14,"Bajo",IF(BJO469&lt;=35,"Medio",IF(BJO469&lt;=80,"Alto","Inviable Sanitariamente"))))</f>
        <v>Inviable Sanitariamente</v>
      </c>
      <c r="BJR469" s="265" t="str">
        <f t="shared" ref="BJR469:BJR471" si="1644">IF(BJP469&lt;5,"Sin Riesgo",IF(BJP469 &lt;=14,"Bajo",IF(BJP469&lt;=35,"Medio",IF(BJP469&lt;=80,"Alto","Inviable Sanitariamente"))))</f>
        <v>Inviable Sanitariamente</v>
      </c>
      <c r="BJS469" s="265" t="str">
        <f t="shared" ref="BJS469:BJS471" si="1645">IF(BJQ469&lt;5,"Sin Riesgo",IF(BJQ469 &lt;=14,"Bajo",IF(BJQ469&lt;=35,"Medio",IF(BJQ469&lt;=80,"Alto","Inviable Sanitariamente"))))</f>
        <v>Inviable Sanitariamente</v>
      </c>
      <c r="BJT469" s="265" t="str">
        <f t="shared" ref="BJT469:BJT471" si="1646">IF(BJR469&lt;5,"Sin Riesgo",IF(BJR469 &lt;=14,"Bajo",IF(BJR469&lt;=35,"Medio",IF(BJR469&lt;=80,"Alto","Inviable Sanitariamente"))))</f>
        <v>Inviable Sanitariamente</v>
      </c>
      <c r="BJU469" s="265" t="str">
        <f t="shared" ref="BJU469:BJU471" si="1647">IF(BJS469&lt;5,"Sin Riesgo",IF(BJS469 &lt;=14,"Bajo",IF(BJS469&lt;=35,"Medio",IF(BJS469&lt;=80,"Alto","Inviable Sanitariamente"))))</f>
        <v>Inviable Sanitariamente</v>
      </c>
      <c r="BJV469" s="265" t="str">
        <f t="shared" ref="BJV469:BJV471" si="1648">IF(BJT469&lt;5,"Sin Riesgo",IF(BJT469 &lt;=14,"Bajo",IF(BJT469&lt;=35,"Medio",IF(BJT469&lt;=80,"Alto","Inviable Sanitariamente"))))</f>
        <v>Inviable Sanitariamente</v>
      </c>
      <c r="BJW469" s="265" t="str">
        <f t="shared" ref="BJW469:BJW471" si="1649">IF(BJU469&lt;5,"Sin Riesgo",IF(BJU469 &lt;=14,"Bajo",IF(BJU469&lt;=35,"Medio",IF(BJU469&lt;=80,"Alto","Inviable Sanitariamente"))))</f>
        <v>Inviable Sanitariamente</v>
      </c>
      <c r="BJX469" s="265" t="str">
        <f t="shared" ref="BJX469:BJX471" si="1650">IF(BJV469&lt;5,"Sin Riesgo",IF(BJV469 &lt;=14,"Bajo",IF(BJV469&lt;=35,"Medio",IF(BJV469&lt;=80,"Alto","Inviable Sanitariamente"))))</f>
        <v>Inviable Sanitariamente</v>
      </c>
      <c r="BJY469" s="265" t="str">
        <f t="shared" ref="BJY469:BJY471" si="1651">IF(BJW469&lt;5,"Sin Riesgo",IF(BJW469 &lt;=14,"Bajo",IF(BJW469&lt;=35,"Medio",IF(BJW469&lt;=80,"Alto","Inviable Sanitariamente"))))</f>
        <v>Inviable Sanitariamente</v>
      </c>
      <c r="BJZ469" s="265" t="str">
        <f t="shared" ref="BJZ469:BJZ471" si="1652">IF(BJX469&lt;5,"Sin Riesgo",IF(BJX469 &lt;=14,"Bajo",IF(BJX469&lt;=35,"Medio",IF(BJX469&lt;=80,"Alto","Inviable Sanitariamente"))))</f>
        <v>Inviable Sanitariamente</v>
      </c>
      <c r="BKA469" s="265" t="str">
        <f t="shared" ref="BKA469:BKA471" si="1653">IF(BJY469&lt;5,"Sin Riesgo",IF(BJY469 &lt;=14,"Bajo",IF(BJY469&lt;=35,"Medio",IF(BJY469&lt;=80,"Alto","Inviable Sanitariamente"))))</f>
        <v>Inviable Sanitariamente</v>
      </c>
      <c r="BKB469" s="265" t="str">
        <f t="shared" ref="BKB469:BKB471" si="1654">IF(BJZ469&lt;5,"Sin Riesgo",IF(BJZ469 &lt;=14,"Bajo",IF(BJZ469&lt;=35,"Medio",IF(BJZ469&lt;=80,"Alto","Inviable Sanitariamente"))))</f>
        <v>Inviable Sanitariamente</v>
      </c>
      <c r="BKC469" s="265" t="str">
        <f t="shared" ref="BKC469:BKC471" si="1655">IF(BKA469&lt;5,"Sin Riesgo",IF(BKA469 &lt;=14,"Bajo",IF(BKA469&lt;=35,"Medio",IF(BKA469&lt;=80,"Alto","Inviable Sanitariamente"))))</f>
        <v>Inviable Sanitariamente</v>
      </c>
      <c r="BKD469" s="265" t="str">
        <f t="shared" ref="BKD469:BKD471" si="1656">IF(BKB469&lt;5,"Sin Riesgo",IF(BKB469 &lt;=14,"Bajo",IF(BKB469&lt;=35,"Medio",IF(BKB469&lt;=80,"Alto","Inviable Sanitariamente"))))</f>
        <v>Inviable Sanitariamente</v>
      </c>
      <c r="BKE469" s="265" t="str">
        <f t="shared" ref="BKE469:BKE471" si="1657">IF(BKC469&lt;5,"Sin Riesgo",IF(BKC469 &lt;=14,"Bajo",IF(BKC469&lt;=35,"Medio",IF(BKC469&lt;=80,"Alto","Inviable Sanitariamente"))))</f>
        <v>Inviable Sanitariamente</v>
      </c>
      <c r="BKF469" s="265" t="str">
        <f t="shared" ref="BKF469:BKF471" si="1658">IF(BKD469&lt;5,"Sin Riesgo",IF(BKD469 &lt;=14,"Bajo",IF(BKD469&lt;=35,"Medio",IF(BKD469&lt;=80,"Alto","Inviable Sanitariamente"))))</f>
        <v>Inviable Sanitariamente</v>
      </c>
      <c r="BKG469" s="265" t="str">
        <f t="shared" ref="BKG469:BKG471" si="1659">IF(BKE469&lt;5,"Sin Riesgo",IF(BKE469 &lt;=14,"Bajo",IF(BKE469&lt;=35,"Medio",IF(BKE469&lt;=80,"Alto","Inviable Sanitariamente"))))</f>
        <v>Inviable Sanitariamente</v>
      </c>
      <c r="BKH469" s="265" t="str">
        <f t="shared" ref="BKH469:BKH471" si="1660">IF(BKF469&lt;5,"Sin Riesgo",IF(BKF469 &lt;=14,"Bajo",IF(BKF469&lt;=35,"Medio",IF(BKF469&lt;=80,"Alto","Inviable Sanitariamente"))))</f>
        <v>Inviable Sanitariamente</v>
      </c>
      <c r="BKI469" s="265" t="str">
        <f t="shared" ref="BKI469:BKI471" si="1661">IF(BKG469&lt;5,"Sin Riesgo",IF(BKG469 &lt;=14,"Bajo",IF(BKG469&lt;=35,"Medio",IF(BKG469&lt;=80,"Alto","Inviable Sanitariamente"))))</f>
        <v>Inviable Sanitariamente</v>
      </c>
      <c r="BKJ469" s="265" t="str">
        <f t="shared" ref="BKJ469:BKJ471" si="1662">IF(BKH469&lt;5,"Sin Riesgo",IF(BKH469 &lt;=14,"Bajo",IF(BKH469&lt;=35,"Medio",IF(BKH469&lt;=80,"Alto","Inviable Sanitariamente"))))</f>
        <v>Inviable Sanitariamente</v>
      </c>
      <c r="BKK469" s="265" t="str">
        <f t="shared" ref="BKK469:BKK471" si="1663">IF(BKI469&lt;5,"Sin Riesgo",IF(BKI469 &lt;=14,"Bajo",IF(BKI469&lt;=35,"Medio",IF(BKI469&lt;=80,"Alto","Inviable Sanitariamente"))))</f>
        <v>Inviable Sanitariamente</v>
      </c>
      <c r="BKL469" s="265" t="str">
        <f t="shared" ref="BKL469:BKL471" si="1664">IF(BKJ469&lt;5,"Sin Riesgo",IF(BKJ469 &lt;=14,"Bajo",IF(BKJ469&lt;=35,"Medio",IF(BKJ469&lt;=80,"Alto","Inviable Sanitariamente"))))</f>
        <v>Inviable Sanitariamente</v>
      </c>
      <c r="BKM469" s="265" t="str">
        <f t="shared" ref="BKM469:BKM471" si="1665">IF(BKK469&lt;5,"Sin Riesgo",IF(BKK469 &lt;=14,"Bajo",IF(BKK469&lt;=35,"Medio",IF(BKK469&lt;=80,"Alto","Inviable Sanitariamente"))))</f>
        <v>Inviable Sanitariamente</v>
      </c>
      <c r="BKN469" s="265" t="str">
        <f t="shared" ref="BKN469:BKN471" si="1666">IF(BKL469&lt;5,"Sin Riesgo",IF(BKL469 &lt;=14,"Bajo",IF(BKL469&lt;=35,"Medio",IF(BKL469&lt;=80,"Alto","Inviable Sanitariamente"))))</f>
        <v>Inviable Sanitariamente</v>
      </c>
      <c r="BKO469" s="265" t="str">
        <f t="shared" ref="BKO469:BKO471" si="1667">IF(BKM469&lt;5,"Sin Riesgo",IF(BKM469 &lt;=14,"Bajo",IF(BKM469&lt;=35,"Medio",IF(BKM469&lt;=80,"Alto","Inviable Sanitariamente"))))</f>
        <v>Inviable Sanitariamente</v>
      </c>
      <c r="BKP469" s="265" t="str">
        <f t="shared" ref="BKP469:BKP471" si="1668">IF(BKN469&lt;5,"Sin Riesgo",IF(BKN469 &lt;=14,"Bajo",IF(BKN469&lt;=35,"Medio",IF(BKN469&lt;=80,"Alto","Inviable Sanitariamente"))))</f>
        <v>Inviable Sanitariamente</v>
      </c>
      <c r="BKQ469" s="265" t="str">
        <f t="shared" ref="BKQ469:BKQ471" si="1669">IF(BKO469&lt;5,"Sin Riesgo",IF(BKO469 &lt;=14,"Bajo",IF(BKO469&lt;=35,"Medio",IF(BKO469&lt;=80,"Alto","Inviable Sanitariamente"))))</f>
        <v>Inviable Sanitariamente</v>
      </c>
      <c r="BKR469" s="265" t="str">
        <f t="shared" ref="BKR469:BKR471" si="1670">IF(BKP469&lt;5,"Sin Riesgo",IF(BKP469 &lt;=14,"Bajo",IF(BKP469&lt;=35,"Medio",IF(BKP469&lt;=80,"Alto","Inviable Sanitariamente"))))</f>
        <v>Inviable Sanitariamente</v>
      </c>
      <c r="BKS469" s="265" t="str">
        <f t="shared" ref="BKS469:BKS471" si="1671">IF(BKQ469&lt;5,"Sin Riesgo",IF(BKQ469 &lt;=14,"Bajo",IF(BKQ469&lt;=35,"Medio",IF(BKQ469&lt;=80,"Alto","Inviable Sanitariamente"))))</f>
        <v>Inviable Sanitariamente</v>
      </c>
      <c r="BKT469" s="265" t="str">
        <f t="shared" ref="BKT469:BKT471" si="1672">IF(BKR469&lt;5,"Sin Riesgo",IF(BKR469 &lt;=14,"Bajo",IF(BKR469&lt;=35,"Medio",IF(BKR469&lt;=80,"Alto","Inviable Sanitariamente"))))</f>
        <v>Inviable Sanitariamente</v>
      </c>
      <c r="BKU469" s="265" t="str">
        <f t="shared" ref="BKU469:BKU471" si="1673">IF(BKS469&lt;5,"Sin Riesgo",IF(BKS469 &lt;=14,"Bajo",IF(BKS469&lt;=35,"Medio",IF(BKS469&lt;=80,"Alto","Inviable Sanitariamente"))))</f>
        <v>Inviable Sanitariamente</v>
      </c>
      <c r="BKV469" s="265" t="str">
        <f t="shared" ref="BKV469:BKV471" si="1674">IF(BKT469&lt;5,"Sin Riesgo",IF(BKT469 &lt;=14,"Bajo",IF(BKT469&lt;=35,"Medio",IF(BKT469&lt;=80,"Alto","Inviable Sanitariamente"))))</f>
        <v>Inviable Sanitariamente</v>
      </c>
      <c r="BKW469" s="265" t="str">
        <f t="shared" ref="BKW469:BKW471" si="1675">IF(BKU469&lt;5,"Sin Riesgo",IF(BKU469 &lt;=14,"Bajo",IF(BKU469&lt;=35,"Medio",IF(BKU469&lt;=80,"Alto","Inviable Sanitariamente"))))</f>
        <v>Inviable Sanitariamente</v>
      </c>
      <c r="BKX469" s="265" t="str">
        <f t="shared" ref="BKX469:BKX471" si="1676">IF(BKV469&lt;5,"Sin Riesgo",IF(BKV469 &lt;=14,"Bajo",IF(BKV469&lt;=35,"Medio",IF(BKV469&lt;=80,"Alto","Inviable Sanitariamente"))))</f>
        <v>Inviable Sanitariamente</v>
      </c>
      <c r="BKY469" s="265" t="str">
        <f t="shared" ref="BKY469:BKY471" si="1677">IF(BKW469&lt;5,"Sin Riesgo",IF(BKW469 &lt;=14,"Bajo",IF(BKW469&lt;=35,"Medio",IF(BKW469&lt;=80,"Alto","Inviable Sanitariamente"))))</f>
        <v>Inviable Sanitariamente</v>
      </c>
      <c r="BKZ469" s="265" t="str">
        <f t="shared" ref="BKZ469:BKZ471" si="1678">IF(BKX469&lt;5,"Sin Riesgo",IF(BKX469 &lt;=14,"Bajo",IF(BKX469&lt;=35,"Medio",IF(BKX469&lt;=80,"Alto","Inviable Sanitariamente"))))</f>
        <v>Inviable Sanitariamente</v>
      </c>
      <c r="BLA469" s="265" t="str">
        <f t="shared" ref="BLA469:BLA471" si="1679">IF(BKY469&lt;5,"Sin Riesgo",IF(BKY469 &lt;=14,"Bajo",IF(BKY469&lt;=35,"Medio",IF(BKY469&lt;=80,"Alto","Inviable Sanitariamente"))))</f>
        <v>Inviable Sanitariamente</v>
      </c>
      <c r="BLB469" s="265" t="str">
        <f t="shared" ref="BLB469:BLB471" si="1680">IF(BKZ469&lt;5,"Sin Riesgo",IF(BKZ469 &lt;=14,"Bajo",IF(BKZ469&lt;=35,"Medio",IF(BKZ469&lt;=80,"Alto","Inviable Sanitariamente"))))</f>
        <v>Inviable Sanitariamente</v>
      </c>
      <c r="BLC469" s="265" t="str">
        <f t="shared" ref="BLC469:BLC471" si="1681">IF(BLA469&lt;5,"Sin Riesgo",IF(BLA469 &lt;=14,"Bajo",IF(BLA469&lt;=35,"Medio",IF(BLA469&lt;=80,"Alto","Inviable Sanitariamente"))))</f>
        <v>Inviable Sanitariamente</v>
      </c>
      <c r="BLD469" s="265" t="str">
        <f t="shared" ref="BLD469:BLD471" si="1682">IF(BLB469&lt;5,"Sin Riesgo",IF(BLB469 &lt;=14,"Bajo",IF(BLB469&lt;=35,"Medio",IF(BLB469&lt;=80,"Alto","Inviable Sanitariamente"))))</f>
        <v>Inviable Sanitariamente</v>
      </c>
      <c r="BLE469" s="265" t="str">
        <f t="shared" ref="BLE469:BLE471" si="1683">IF(BLC469&lt;5,"Sin Riesgo",IF(BLC469 &lt;=14,"Bajo",IF(BLC469&lt;=35,"Medio",IF(BLC469&lt;=80,"Alto","Inviable Sanitariamente"))))</f>
        <v>Inviable Sanitariamente</v>
      </c>
      <c r="BLF469" s="265" t="str">
        <f t="shared" ref="BLF469:BLF471" si="1684">IF(BLD469&lt;5,"Sin Riesgo",IF(BLD469 &lt;=14,"Bajo",IF(BLD469&lt;=35,"Medio",IF(BLD469&lt;=80,"Alto","Inviable Sanitariamente"))))</f>
        <v>Inviable Sanitariamente</v>
      </c>
      <c r="BLG469" s="265" t="str">
        <f t="shared" ref="BLG469:BLG471" si="1685">IF(BLE469&lt;5,"Sin Riesgo",IF(BLE469 &lt;=14,"Bajo",IF(BLE469&lt;=35,"Medio",IF(BLE469&lt;=80,"Alto","Inviable Sanitariamente"))))</f>
        <v>Inviable Sanitariamente</v>
      </c>
      <c r="BLH469" s="265" t="str">
        <f t="shared" ref="BLH469:BLH471" si="1686">IF(BLF469&lt;5,"Sin Riesgo",IF(BLF469 &lt;=14,"Bajo",IF(BLF469&lt;=35,"Medio",IF(BLF469&lt;=80,"Alto","Inviable Sanitariamente"))))</f>
        <v>Inviable Sanitariamente</v>
      </c>
      <c r="BLI469" s="265" t="str">
        <f t="shared" ref="BLI469:BLI471" si="1687">IF(BLG469&lt;5,"Sin Riesgo",IF(BLG469 &lt;=14,"Bajo",IF(BLG469&lt;=35,"Medio",IF(BLG469&lt;=80,"Alto","Inviable Sanitariamente"))))</f>
        <v>Inviable Sanitariamente</v>
      </c>
      <c r="BLJ469" s="265" t="str">
        <f t="shared" ref="BLJ469:BLJ471" si="1688">IF(BLH469&lt;5,"Sin Riesgo",IF(BLH469 &lt;=14,"Bajo",IF(BLH469&lt;=35,"Medio",IF(BLH469&lt;=80,"Alto","Inviable Sanitariamente"))))</f>
        <v>Inviable Sanitariamente</v>
      </c>
      <c r="BLK469" s="265" t="str">
        <f t="shared" ref="BLK469:BLK471" si="1689">IF(BLI469&lt;5,"Sin Riesgo",IF(BLI469 &lt;=14,"Bajo",IF(BLI469&lt;=35,"Medio",IF(BLI469&lt;=80,"Alto","Inviable Sanitariamente"))))</f>
        <v>Inviable Sanitariamente</v>
      </c>
      <c r="BLL469" s="265" t="str">
        <f t="shared" ref="BLL469:BLL471" si="1690">IF(BLJ469&lt;5,"Sin Riesgo",IF(BLJ469 &lt;=14,"Bajo",IF(BLJ469&lt;=35,"Medio",IF(BLJ469&lt;=80,"Alto","Inviable Sanitariamente"))))</f>
        <v>Inviable Sanitariamente</v>
      </c>
      <c r="BLM469" s="265" t="str">
        <f t="shared" ref="BLM469:BLM471" si="1691">IF(BLK469&lt;5,"Sin Riesgo",IF(BLK469 &lt;=14,"Bajo",IF(BLK469&lt;=35,"Medio",IF(BLK469&lt;=80,"Alto","Inviable Sanitariamente"))))</f>
        <v>Inviable Sanitariamente</v>
      </c>
      <c r="BLN469" s="265" t="str">
        <f t="shared" ref="BLN469:BLN471" si="1692">IF(BLL469&lt;5,"Sin Riesgo",IF(BLL469 &lt;=14,"Bajo",IF(BLL469&lt;=35,"Medio",IF(BLL469&lt;=80,"Alto","Inviable Sanitariamente"))))</f>
        <v>Inviable Sanitariamente</v>
      </c>
      <c r="BLO469" s="265" t="str">
        <f t="shared" ref="BLO469:BLO471" si="1693">IF(BLM469&lt;5,"Sin Riesgo",IF(BLM469 &lt;=14,"Bajo",IF(BLM469&lt;=35,"Medio",IF(BLM469&lt;=80,"Alto","Inviable Sanitariamente"))))</f>
        <v>Inviable Sanitariamente</v>
      </c>
      <c r="BLP469" s="265" t="str">
        <f t="shared" ref="BLP469:BLP471" si="1694">IF(BLN469&lt;5,"Sin Riesgo",IF(BLN469 &lt;=14,"Bajo",IF(BLN469&lt;=35,"Medio",IF(BLN469&lt;=80,"Alto","Inviable Sanitariamente"))))</f>
        <v>Inviable Sanitariamente</v>
      </c>
      <c r="BLQ469" s="265" t="str">
        <f t="shared" ref="BLQ469:BLQ471" si="1695">IF(BLO469&lt;5,"Sin Riesgo",IF(BLO469 &lt;=14,"Bajo",IF(BLO469&lt;=35,"Medio",IF(BLO469&lt;=80,"Alto","Inviable Sanitariamente"))))</f>
        <v>Inviable Sanitariamente</v>
      </c>
      <c r="BLR469" s="265" t="str">
        <f t="shared" ref="BLR469:BLR471" si="1696">IF(BLP469&lt;5,"Sin Riesgo",IF(BLP469 &lt;=14,"Bajo",IF(BLP469&lt;=35,"Medio",IF(BLP469&lt;=80,"Alto","Inviable Sanitariamente"))))</f>
        <v>Inviable Sanitariamente</v>
      </c>
      <c r="BLS469" s="265" t="str">
        <f t="shared" ref="BLS469:BLS471" si="1697">IF(BLQ469&lt;5,"Sin Riesgo",IF(BLQ469 &lt;=14,"Bajo",IF(BLQ469&lt;=35,"Medio",IF(BLQ469&lt;=80,"Alto","Inviable Sanitariamente"))))</f>
        <v>Inviable Sanitariamente</v>
      </c>
      <c r="BLT469" s="265" t="str">
        <f t="shared" ref="BLT469:BLT471" si="1698">IF(BLR469&lt;5,"Sin Riesgo",IF(BLR469 &lt;=14,"Bajo",IF(BLR469&lt;=35,"Medio",IF(BLR469&lt;=80,"Alto","Inviable Sanitariamente"))))</f>
        <v>Inviable Sanitariamente</v>
      </c>
      <c r="BLU469" s="265" t="str">
        <f t="shared" ref="BLU469:BLU471" si="1699">IF(BLS469&lt;5,"Sin Riesgo",IF(BLS469 &lt;=14,"Bajo",IF(BLS469&lt;=35,"Medio",IF(BLS469&lt;=80,"Alto","Inviable Sanitariamente"))))</f>
        <v>Inviable Sanitariamente</v>
      </c>
      <c r="BLV469" s="265" t="str">
        <f t="shared" ref="BLV469:BLV471" si="1700">IF(BLT469&lt;5,"Sin Riesgo",IF(BLT469 &lt;=14,"Bajo",IF(BLT469&lt;=35,"Medio",IF(BLT469&lt;=80,"Alto","Inviable Sanitariamente"))))</f>
        <v>Inviable Sanitariamente</v>
      </c>
      <c r="BLW469" s="265" t="str">
        <f t="shared" ref="BLW469:BLW471" si="1701">IF(BLU469&lt;5,"Sin Riesgo",IF(BLU469 &lt;=14,"Bajo",IF(BLU469&lt;=35,"Medio",IF(BLU469&lt;=80,"Alto","Inviable Sanitariamente"))))</f>
        <v>Inviable Sanitariamente</v>
      </c>
      <c r="BLX469" s="265" t="str">
        <f t="shared" ref="BLX469:BLX471" si="1702">IF(BLV469&lt;5,"Sin Riesgo",IF(BLV469 &lt;=14,"Bajo",IF(BLV469&lt;=35,"Medio",IF(BLV469&lt;=80,"Alto","Inviable Sanitariamente"))))</f>
        <v>Inviable Sanitariamente</v>
      </c>
      <c r="BLY469" s="265" t="str">
        <f t="shared" ref="BLY469:BLY471" si="1703">IF(BLW469&lt;5,"Sin Riesgo",IF(BLW469 &lt;=14,"Bajo",IF(BLW469&lt;=35,"Medio",IF(BLW469&lt;=80,"Alto","Inviable Sanitariamente"))))</f>
        <v>Inviable Sanitariamente</v>
      </c>
      <c r="BLZ469" s="265" t="str">
        <f t="shared" ref="BLZ469:BLZ471" si="1704">IF(BLX469&lt;5,"Sin Riesgo",IF(BLX469 &lt;=14,"Bajo",IF(BLX469&lt;=35,"Medio",IF(BLX469&lt;=80,"Alto","Inviable Sanitariamente"))))</f>
        <v>Inviable Sanitariamente</v>
      </c>
      <c r="BMA469" s="265" t="str">
        <f t="shared" ref="BMA469:BMA471" si="1705">IF(BLY469&lt;5,"Sin Riesgo",IF(BLY469 &lt;=14,"Bajo",IF(BLY469&lt;=35,"Medio",IF(BLY469&lt;=80,"Alto","Inviable Sanitariamente"))))</f>
        <v>Inviable Sanitariamente</v>
      </c>
      <c r="BMB469" s="265" t="str">
        <f t="shared" ref="BMB469:BMB471" si="1706">IF(BLZ469&lt;5,"Sin Riesgo",IF(BLZ469 &lt;=14,"Bajo",IF(BLZ469&lt;=35,"Medio",IF(BLZ469&lt;=80,"Alto","Inviable Sanitariamente"))))</f>
        <v>Inviable Sanitariamente</v>
      </c>
      <c r="BMC469" s="265" t="str">
        <f t="shared" ref="BMC469:BMC471" si="1707">IF(BMA469&lt;5,"Sin Riesgo",IF(BMA469 &lt;=14,"Bajo",IF(BMA469&lt;=35,"Medio",IF(BMA469&lt;=80,"Alto","Inviable Sanitariamente"))))</f>
        <v>Inviable Sanitariamente</v>
      </c>
      <c r="BMD469" s="265" t="str">
        <f t="shared" ref="BMD469:BMD471" si="1708">IF(BMB469&lt;5,"Sin Riesgo",IF(BMB469 &lt;=14,"Bajo",IF(BMB469&lt;=35,"Medio",IF(BMB469&lt;=80,"Alto","Inviable Sanitariamente"))))</f>
        <v>Inviable Sanitariamente</v>
      </c>
      <c r="BME469" s="265" t="str">
        <f t="shared" ref="BME469:BME471" si="1709">IF(BMC469&lt;5,"Sin Riesgo",IF(BMC469 &lt;=14,"Bajo",IF(BMC469&lt;=35,"Medio",IF(BMC469&lt;=80,"Alto","Inviable Sanitariamente"))))</f>
        <v>Inviable Sanitariamente</v>
      </c>
      <c r="BMF469" s="265" t="str">
        <f t="shared" ref="BMF469:BMF471" si="1710">IF(BMD469&lt;5,"Sin Riesgo",IF(BMD469 &lt;=14,"Bajo",IF(BMD469&lt;=35,"Medio",IF(BMD469&lt;=80,"Alto","Inviable Sanitariamente"))))</f>
        <v>Inviable Sanitariamente</v>
      </c>
      <c r="BMG469" s="265" t="str">
        <f t="shared" ref="BMG469:BMG471" si="1711">IF(BME469&lt;5,"Sin Riesgo",IF(BME469 &lt;=14,"Bajo",IF(BME469&lt;=35,"Medio",IF(BME469&lt;=80,"Alto","Inviable Sanitariamente"))))</f>
        <v>Inviable Sanitariamente</v>
      </c>
      <c r="BMH469" s="265" t="str">
        <f t="shared" ref="BMH469:BMH471" si="1712">IF(BMF469&lt;5,"Sin Riesgo",IF(BMF469 &lt;=14,"Bajo",IF(BMF469&lt;=35,"Medio",IF(BMF469&lt;=80,"Alto","Inviable Sanitariamente"))))</f>
        <v>Inviable Sanitariamente</v>
      </c>
      <c r="BMI469" s="265" t="str">
        <f t="shared" ref="BMI469:BMI471" si="1713">IF(BMG469&lt;5,"Sin Riesgo",IF(BMG469 &lt;=14,"Bajo",IF(BMG469&lt;=35,"Medio",IF(BMG469&lt;=80,"Alto","Inviable Sanitariamente"))))</f>
        <v>Inviable Sanitariamente</v>
      </c>
      <c r="BMJ469" s="265" t="str">
        <f t="shared" ref="BMJ469:BMJ471" si="1714">IF(BMH469&lt;5,"Sin Riesgo",IF(BMH469 &lt;=14,"Bajo",IF(BMH469&lt;=35,"Medio",IF(BMH469&lt;=80,"Alto","Inviable Sanitariamente"))))</f>
        <v>Inviable Sanitariamente</v>
      </c>
      <c r="BMK469" s="265" t="str">
        <f t="shared" ref="BMK469:BMK471" si="1715">IF(BMI469&lt;5,"Sin Riesgo",IF(BMI469 &lt;=14,"Bajo",IF(BMI469&lt;=35,"Medio",IF(BMI469&lt;=80,"Alto","Inviable Sanitariamente"))))</f>
        <v>Inviable Sanitariamente</v>
      </c>
      <c r="BML469" s="265" t="str">
        <f t="shared" ref="BML469:BML471" si="1716">IF(BMJ469&lt;5,"Sin Riesgo",IF(BMJ469 &lt;=14,"Bajo",IF(BMJ469&lt;=35,"Medio",IF(BMJ469&lt;=80,"Alto","Inviable Sanitariamente"))))</f>
        <v>Inviable Sanitariamente</v>
      </c>
      <c r="BMM469" s="265" t="str">
        <f t="shared" ref="BMM469:BMM471" si="1717">IF(BMK469&lt;5,"Sin Riesgo",IF(BMK469 &lt;=14,"Bajo",IF(BMK469&lt;=35,"Medio",IF(BMK469&lt;=80,"Alto","Inviable Sanitariamente"))))</f>
        <v>Inviable Sanitariamente</v>
      </c>
      <c r="BMN469" s="265" t="str">
        <f t="shared" ref="BMN469:BMN471" si="1718">IF(BML469&lt;5,"Sin Riesgo",IF(BML469 &lt;=14,"Bajo",IF(BML469&lt;=35,"Medio",IF(BML469&lt;=80,"Alto","Inviable Sanitariamente"))))</f>
        <v>Inviable Sanitariamente</v>
      </c>
      <c r="BMO469" s="265" t="str">
        <f t="shared" ref="BMO469:BMO471" si="1719">IF(BMM469&lt;5,"Sin Riesgo",IF(BMM469 &lt;=14,"Bajo",IF(BMM469&lt;=35,"Medio",IF(BMM469&lt;=80,"Alto","Inviable Sanitariamente"))))</f>
        <v>Inviable Sanitariamente</v>
      </c>
      <c r="BMP469" s="265" t="str">
        <f t="shared" ref="BMP469:BMP471" si="1720">IF(BMN469&lt;5,"Sin Riesgo",IF(BMN469 &lt;=14,"Bajo",IF(BMN469&lt;=35,"Medio",IF(BMN469&lt;=80,"Alto","Inviable Sanitariamente"))))</f>
        <v>Inviable Sanitariamente</v>
      </c>
      <c r="BMQ469" s="265" t="str">
        <f t="shared" ref="BMQ469:BMQ471" si="1721">IF(BMO469&lt;5,"Sin Riesgo",IF(BMO469 &lt;=14,"Bajo",IF(BMO469&lt;=35,"Medio",IF(BMO469&lt;=80,"Alto","Inviable Sanitariamente"))))</f>
        <v>Inviable Sanitariamente</v>
      </c>
      <c r="BMR469" s="265" t="str">
        <f t="shared" ref="BMR469:BMR471" si="1722">IF(BMP469&lt;5,"Sin Riesgo",IF(BMP469 &lt;=14,"Bajo",IF(BMP469&lt;=35,"Medio",IF(BMP469&lt;=80,"Alto","Inviable Sanitariamente"))))</f>
        <v>Inviable Sanitariamente</v>
      </c>
      <c r="BMS469" s="265" t="str">
        <f t="shared" ref="BMS469:BMS471" si="1723">IF(BMQ469&lt;5,"Sin Riesgo",IF(BMQ469 &lt;=14,"Bajo",IF(BMQ469&lt;=35,"Medio",IF(BMQ469&lt;=80,"Alto","Inviable Sanitariamente"))))</f>
        <v>Inviable Sanitariamente</v>
      </c>
      <c r="BMT469" s="265" t="str">
        <f t="shared" ref="BMT469:BMT471" si="1724">IF(BMR469&lt;5,"Sin Riesgo",IF(BMR469 &lt;=14,"Bajo",IF(BMR469&lt;=35,"Medio",IF(BMR469&lt;=80,"Alto","Inviable Sanitariamente"))))</f>
        <v>Inviable Sanitariamente</v>
      </c>
      <c r="BMU469" s="265" t="str">
        <f t="shared" ref="BMU469:BMU471" si="1725">IF(BMS469&lt;5,"Sin Riesgo",IF(BMS469 &lt;=14,"Bajo",IF(BMS469&lt;=35,"Medio",IF(BMS469&lt;=80,"Alto","Inviable Sanitariamente"))))</f>
        <v>Inviable Sanitariamente</v>
      </c>
      <c r="BMV469" s="265" t="str">
        <f t="shared" ref="BMV469:BMV471" si="1726">IF(BMT469&lt;5,"Sin Riesgo",IF(BMT469 &lt;=14,"Bajo",IF(BMT469&lt;=35,"Medio",IF(BMT469&lt;=80,"Alto","Inviable Sanitariamente"))))</f>
        <v>Inviable Sanitariamente</v>
      </c>
      <c r="BMW469" s="265" t="str">
        <f t="shared" ref="BMW469:BMW471" si="1727">IF(BMU469&lt;5,"Sin Riesgo",IF(BMU469 &lt;=14,"Bajo",IF(BMU469&lt;=35,"Medio",IF(BMU469&lt;=80,"Alto","Inviable Sanitariamente"))))</f>
        <v>Inviable Sanitariamente</v>
      </c>
      <c r="BMX469" s="265" t="str">
        <f t="shared" ref="BMX469:BMX471" si="1728">IF(BMV469&lt;5,"Sin Riesgo",IF(BMV469 &lt;=14,"Bajo",IF(BMV469&lt;=35,"Medio",IF(BMV469&lt;=80,"Alto","Inviable Sanitariamente"))))</f>
        <v>Inviable Sanitariamente</v>
      </c>
      <c r="BMY469" s="265" t="str">
        <f t="shared" ref="BMY469:BMY471" si="1729">IF(BMW469&lt;5,"Sin Riesgo",IF(BMW469 &lt;=14,"Bajo",IF(BMW469&lt;=35,"Medio",IF(BMW469&lt;=80,"Alto","Inviable Sanitariamente"))))</f>
        <v>Inviable Sanitariamente</v>
      </c>
      <c r="BMZ469" s="265" t="str">
        <f t="shared" ref="BMZ469:BMZ471" si="1730">IF(BMX469&lt;5,"Sin Riesgo",IF(BMX469 &lt;=14,"Bajo",IF(BMX469&lt;=35,"Medio",IF(BMX469&lt;=80,"Alto","Inviable Sanitariamente"))))</f>
        <v>Inviable Sanitariamente</v>
      </c>
      <c r="BNA469" s="265" t="str">
        <f t="shared" ref="BNA469:BNA471" si="1731">IF(BMY469&lt;5,"Sin Riesgo",IF(BMY469 &lt;=14,"Bajo",IF(BMY469&lt;=35,"Medio",IF(BMY469&lt;=80,"Alto","Inviable Sanitariamente"))))</f>
        <v>Inviable Sanitariamente</v>
      </c>
      <c r="BNB469" s="265" t="str">
        <f t="shared" ref="BNB469:BNB471" si="1732">IF(BMZ469&lt;5,"Sin Riesgo",IF(BMZ469 &lt;=14,"Bajo",IF(BMZ469&lt;=35,"Medio",IF(BMZ469&lt;=80,"Alto","Inviable Sanitariamente"))))</f>
        <v>Inviable Sanitariamente</v>
      </c>
      <c r="BNC469" s="265" t="str">
        <f t="shared" ref="BNC469:BNC471" si="1733">IF(BNA469&lt;5,"Sin Riesgo",IF(BNA469 &lt;=14,"Bajo",IF(BNA469&lt;=35,"Medio",IF(BNA469&lt;=80,"Alto","Inviable Sanitariamente"))))</f>
        <v>Inviable Sanitariamente</v>
      </c>
      <c r="BND469" s="265" t="str">
        <f t="shared" ref="BND469:BND471" si="1734">IF(BNB469&lt;5,"Sin Riesgo",IF(BNB469 &lt;=14,"Bajo",IF(BNB469&lt;=35,"Medio",IF(BNB469&lt;=80,"Alto","Inviable Sanitariamente"))))</f>
        <v>Inviable Sanitariamente</v>
      </c>
      <c r="BNE469" s="265" t="str">
        <f t="shared" ref="BNE469:BNE471" si="1735">IF(BNC469&lt;5,"Sin Riesgo",IF(BNC469 &lt;=14,"Bajo",IF(BNC469&lt;=35,"Medio",IF(BNC469&lt;=80,"Alto","Inviable Sanitariamente"))))</f>
        <v>Inviable Sanitariamente</v>
      </c>
      <c r="BNF469" s="265" t="str">
        <f t="shared" ref="BNF469:BNF471" si="1736">IF(BND469&lt;5,"Sin Riesgo",IF(BND469 &lt;=14,"Bajo",IF(BND469&lt;=35,"Medio",IF(BND469&lt;=80,"Alto","Inviable Sanitariamente"))))</f>
        <v>Inviable Sanitariamente</v>
      </c>
      <c r="BNG469" s="265" t="str">
        <f t="shared" ref="BNG469:BNG471" si="1737">IF(BNE469&lt;5,"Sin Riesgo",IF(BNE469 &lt;=14,"Bajo",IF(BNE469&lt;=35,"Medio",IF(BNE469&lt;=80,"Alto","Inviable Sanitariamente"))))</f>
        <v>Inviable Sanitariamente</v>
      </c>
      <c r="BNH469" s="265" t="str">
        <f t="shared" ref="BNH469:BNH471" si="1738">IF(BNF469&lt;5,"Sin Riesgo",IF(BNF469 &lt;=14,"Bajo",IF(BNF469&lt;=35,"Medio",IF(BNF469&lt;=80,"Alto","Inviable Sanitariamente"))))</f>
        <v>Inviable Sanitariamente</v>
      </c>
      <c r="BNI469" s="265" t="str">
        <f t="shared" ref="BNI469:BNI471" si="1739">IF(BNG469&lt;5,"Sin Riesgo",IF(BNG469 &lt;=14,"Bajo",IF(BNG469&lt;=35,"Medio",IF(BNG469&lt;=80,"Alto","Inviable Sanitariamente"))))</f>
        <v>Inviable Sanitariamente</v>
      </c>
      <c r="BNJ469" s="265" t="str">
        <f t="shared" ref="BNJ469:BNJ471" si="1740">IF(BNH469&lt;5,"Sin Riesgo",IF(BNH469 &lt;=14,"Bajo",IF(BNH469&lt;=35,"Medio",IF(BNH469&lt;=80,"Alto","Inviable Sanitariamente"))))</f>
        <v>Inviable Sanitariamente</v>
      </c>
      <c r="BNK469" s="265" t="str">
        <f t="shared" ref="BNK469:BNK471" si="1741">IF(BNI469&lt;5,"Sin Riesgo",IF(BNI469 &lt;=14,"Bajo",IF(BNI469&lt;=35,"Medio",IF(BNI469&lt;=80,"Alto","Inviable Sanitariamente"))))</f>
        <v>Inviable Sanitariamente</v>
      </c>
      <c r="BNL469" s="265" t="str">
        <f t="shared" ref="BNL469:BNL471" si="1742">IF(BNJ469&lt;5,"Sin Riesgo",IF(BNJ469 &lt;=14,"Bajo",IF(BNJ469&lt;=35,"Medio",IF(BNJ469&lt;=80,"Alto","Inviable Sanitariamente"))))</f>
        <v>Inviable Sanitariamente</v>
      </c>
      <c r="BNM469" s="265" t="str">
        <f t="shared" ref="BNM469:BNM471" si="1743">IF(BNK469&lt;5,"Sin Riesgo",IF(BNK469 &lt;=14,"Bajo",IF(BNK469&lt;=35,"Medio",IF(BNK469&lt;=80,"Alto","Inviable Sanitariamente"))))</f>
        <v>Inviable Sanitariamente</v>
      </c>
      <c r="BNN469" s="265" t="str">
        <f t="shared" ref="BNN469:BNN471" si="1744">IF(BNL469&lt;5,"Sin Riesgo",IF(BNL469 &lt;=14,"Bajo",IF(BNL469&lt;=35,"Medio",IF(BNL469&lt;=80,"Alto","Inviable Sanitariamente"))))</f>
        <v>Inviable Sanitariamente</v>
      </c>
      <c r="BNO469" s="265" t="str">
        <f t="shared" ref="BNO469:BNO471" si="1745">IF(BNM469&lt;5,"Sin Riesgo",IF(BNM469 &lt;=14,"Bajo",IF(BNM469&lt;=35,"Medio",IF(BNM469&lt;=80,"Alto","Inviable Sanitariamente"))))</f>
        <v>Inviable Sanitariamente</v>
      </c>
      <c r="BNP469" s="265" t="str">
        <f t="shared" ref="BNP469:BNP471" si="1746">IF(BNN469&lt;5,"Sin Riesgo",IF(BNN469 &lt;=14,"Bajo",IF(BNN469&lt;=35,"Medio",IF(BNN469&lt;=80,"Alto","Inviable Sanitariamente"))))</f>
        <v>Inviable Sanitariamente</v>
      </c>
      <c r="BNQ469" s="265" t="str">
        <f t="shared" ref="BNQ469:BNQ471" si="1747">IF(BNO469&lt;5,"Sin Riesgo",IF(BNO469 &lt;=14,"Bajo",IF(BNO469&lt;=35,"Medio",IF(BNO469&lt;=80,"Alto","Inviable Sanitariamente"))))</f>
        <v>Inviable Sanitariamente</v>
      </c>
      <c r="BNR469" s="265" t="str">
        <f t="shared" ref="BNR469:BNR471" si="1748">IF(BNP469&lt;5,"Sin Riesgo",IF(BNP469 &lt;=14,"Bajo",IF(BNP469&lt;=35,"Medio",IF(BNP469&lt;=80,"Alto","Inviable Sanitariamente"))))</f>
        <v>Inviable Sanitariamente</v>
      </c>
      <c r="BNS469" s="265" t="str">
        <f t="shared" ref="BNS469:BNS471" si="1749">IF(BNQ469&lt;5,"Sin Riesgo",IF(BNQ469 &lt;=14,"Bajo",IF(BNQ469&lt;=35,"Medio",IF(BNQ469&lt;=80,"Alto","Inviable Sanitariamente"))))</f>
        <v>Inviable Sanitariamente</v>
      </c>
      <c r="BNT469" s="265" t="str">
        <f t="shared" ref="BNT469:BNT471" si="1750">IF(BNR469&lt;5,"Sin Riesgo",IF(BNR469 &lt;=14,"Bajo",IF(BNR469&lt;=35,"Medio",IF(BNR469&lt;=80,"Alto","Inviable Sanitariamente"))))</f>
        <v>Inviable Sanitariamente</v>
      </c>
      <c r="BNU469" s="265" t="str">
        <f t="shared" ref="BNU469:BNU471" si="1751">IF(BNS469&lt;5,"Sin Riesgo",IF(BNS469 &lt;=14,"Bajo",IF(BNS469&lt;=35,"Medio",IF(BNS469&lt;=80,"Alto","Inviable Sanitariamente"))))</f>
        <v>Inviable Sanitariamente</v>
      </c>
      <c r="BNV469" s="265" t="str">
        <f t="shared" ref="BNV469:BNV471" si="1752">IF(BNT469&lt;5,"Sin Riesgo",IF(BNT469 &lt;=14,"Bajo",IF(BNT469&lt;=35,"Medio",IF(BNT469&lt;=80,"Alto","Inviable Sanitariamente"))))</f>
        <v>Inviable Sanitariamente</v>
      </c>
      <c r="BNW469" s="265" t="str">
        <f t="shared" ref="BNW469:BNW471" si="1753">IF(BNU469&lt;5,"Sin Riesgo",IF(BNU469 &lt;=14,"Bajo",IF(BNU469&lt;=35,"Medio",IF(BNU469&lt;=80,"Alto","Inviable Sanitariamente"))))</f>
        <v>Inviable Sanitariamente</v>
      </c>
      <c r="BNX469" s="265" t="str">
        <f t="shared" ref="BNX469:BNX471" si="1754">IF(BNV469&lt;5,"Sin Riesgo",IF(BNV469 &lt;=14,"Bajo",IF(BNV469&lt;=35,"Medio",IF(BNV469&lt;=80,"Alto","Inviable Sanitariamente"))))</f>
        <v>Inviable Sanitariamente</v>
      </c>
      <c r="BNY469" s="265" t="str">
        <f t="shared" ref="BNY469:BNY471" si="1755">IF(BNW469&lt;5,"Sin Riesgo",IF(BNW469 &lt;=14,"Bajo",IF(BNW469&lt;=35,"Medio",IF(BNW469&lt;=80,"Alto","Inviable Sanitariamente"))))</f>
        <v>Inviable Sanitariamente</v>
      </c>
      <c r="BNZ469" s="265" t="str">
        <f t="shared" ref="BNZ469:BNZ471" si="1756">IF(BNX469&lt;5,"Sin Riesgo",IF(BNX469 &lt;=14,"Bajo",IF(BNX469&lt;=35,"Medio",IF(BNX469&lt;=80,"Alto","Inviable Sanitariamente"))))</f>
        <v>Inviable Sanitariamente</v>
      </c>
      <c r="BOA469" s="265" t="str">
        <f t="shared" ref="BOA469:BOA471" si="1757">IF(BNY469&lt;5,"Sin Riesgo",IF(BNY469 &lt;=14,"Bajo",IF(BNY469&lt;=35,"Medio",IF(BNY469&lt;=80,"Alto","Inviable Sanitariamente"))))</f>
        <v>Inviable Sanitariamente</v>
      </c>
      <c r="BOB469" s="265" t="str">
        <f t="shared" ref="BOB469:BOB471" si="1758">IF(BNZ469&lt;5,"Sin Riesgo",IF(BNZ469 &lt;=14,"Bajo",IF(BNZ469&lt;=35,"Medio",IF(BNZ469&lt;=80,"Alto","Inviable Sanitariamente"))))</f>
        <v>Inviable Sanitariamente</v>
      </c>
      <c r="BOC469" s="265" t="str">
        <f t="shared" ref="BOC469:BOC471" si="1759">IF(BOA469&lt;5,"Sin Riesgo",IF(BOA469 &lt;=14,"Bajo",IF(BOA469&lt;=35,"Medio",IF(BOA469&lt;=80,"Alto","Inviable Sanitariamente"))))</f>
        <v>Inviable Sanitariamente</v>
      </c>
      <c r="BOD469" s="265" t="str">
        <f t="shared" ref="BOD469:BOD471" si="1760">IF(BOB469&lt;5,"Sin Riesgo",IF(BOB469 &lt;=14,"Bajo",IF(BOB469&lt;=35,"Medio",IF(BOB469&lt;=80,"Alto","Inviable Sanitariamente"))))</f>
        <v>Inviable Sanitariamente</v>
      </c>
      <c r="BOE469" s="265" t="str">
        <f t="shared" ref="BOE469:BOE471" si="1761">IF(BOC469&lt;5,"Sin Riesgo",IF(BOC469 &lt;=14,"Bajo",IF(BOC469&lt;=35,"Medio",IF(BOC469&lt;=80,"Alto","Inviable Sanitariamente"))))</f>
        <v>Inviable Sanitariamente</v>
      </c>
      <c r="BOF469" s="265" t="str">
        <f t="shared" ref="BOF469:BOF471" si="1762">IF(BOD469&lt;5,"Sin Riesgo",IF(BOD469 &lt;=14,"Bajo",IF(BOD469&lt;=35,"Medio",IF(BOD469&lt;=80,"Alto","Inviable Sanitariamente"))))</f>
        <v>Inviable Sanitariamente</v>
      </c>
      <c r="BOG469" s="265" t="str">
        <f t="shared" ref="BOG469:BOG471" si="1763">IF(BOE469&lt;5,"Sin Riesgo",IF(BOE469 &lt;=14,"Bajo",IF(BOE469&lt;=35,"Medio",IF(BOE469&lt;=80,"Alto","Inviable Sanitariamente"))))</f>
        <v>Inviable Sanitariamente</v>
      </c>
      <c r="BOH469" s="265" t="str">
        <f t="shared" ref="BOH469:BOH471" si="1764">IF(BOF469&lt;5,"Sin Riesgo",IF(BOF469 &lt;=14,"Bajo",IF(BOF469&lt;=35,"Medio",IF(BOF469&lt;=80,"Alto","Inviable Sanitariamente"))))</f>
        <v>Inviable Sanitariamente</v>
      </c>
      <c r="BOI469" s="265" t="str">
        <f t="shared" ref="BOI469:BOI471" si="1765">IF(BOG469&lt;5,"Sin Riesgo",IF(BOG469 &lt;=14,"Bajo",IF(BOG469&lt;=35,"Medio",IF(BOG469&lt;=80,"Alto","Inviable Sanitariamente"))))</f>
        <v>Inviable Sanitariamente</v>
      </c>
      <c r="BOJ469" s="265" t="str">
        <f t="shared" ref="BOJ469:BOJ471" si="1766">IF(BOH469&lt;5,"Sin Riesgo",IF(BOH469 &lt;=14,"Bajo",IF(BOH469&lt;=35,"Medio",IF(BOH469&lt;=80,"Alto","Inviable Sanitariamente"))))</f>
        <v>Inviable Sanitariamente</v>
      </c>
      <c r="BOK469" s="265" t="str">
        <f t="shared" ref="BOK469:BOK471" si="1767">IF(BOI469&lt;5,"Sin Riesgo",IF(BOI469 &lt;=14,"Bajo",IF(BOI469&lt;=35,"Medio",IF(BOI469&lt;=80,"Alto","Inviable Sanitariamente"))))</f>
        <v>Inviable Sanitariamente</v>
      </c>
      <c r="BOL469" s="265" t="str">
        <f t="shared" ref="BOL469:BOL471" si="1768">IF(BOJ469&lt;5,"Sin Riesgo",IF(BOJ469 &lt;=14,"Bajo",IF(BOJ469&lt;=35,"Medio",IF(BOJ469&lt;=80,"Alto","Inviable Sanitariamente"))))</f>
        <v>Inviable Sanitariamente</v>
      </c>
      <c r="BOM469" s="265" t="str">
        <f t="shared" ref="BOM469:BOM471" si="1769">IF(BOK469&lt;5,"Sin Riesgo",IF(BOK469 &lt;=14,"Bajo",IF(BOK469&lt;=35,"Medio",IF(BOK469&lt;=80,"Alto","Inviable Sanitariamente"))))</f>
        <v>Inviable Sanitariamente</v>
      </c>
      <c r="BON469" s="265" t="str">
        <f t="shared" ref="BON469:BON471" si="1770">IF(BOL469&lt;5,"Sin Riesgo",IF(BOL469 &lt;=14,"Bajo",IF(BOL469&lt;=35,"Medio",IF(BOL469&lt;=80,"Alto","Inviable Sanitariamente"))))</f>
        <v>Inviable Sanitariamente</v>
      </c>
      <c r="BOO469" s="265" t="str">
        <f t="shared" ref="BOO469:BOO471" si="1771">IF(BOM469&lt;5,"Sin Riesgo",IF(BOM469 &lt;=14,"Bajo",IF(BOM469&lt;=35,"Medio",IF(BOM469&lt;=80,"Alto","Inviable Sanitariamente"))))</f>
        <v>Inviable Sanitariamente</v>
      </c>
      <c r="BOP469" s="265" t="str">
        <f t="shared" ref="BOP469:BOP471" si="1772">IF(BON469&lt;5,"Sin Riesgo",IF(BON469 &lt;=14,"Bajo",IF(BON469&lt;=35,"Medio",IF(BON469&lt;=80,"Alto","Inviable Sanitariamente"))))</f>
        <v>Inviable Sanitariamente</v>
      </c>
      <c r="BOQ469" s="265" t="str">
        <f t="shared" ref="BOQ469:BOQ471" si="1773">IF(BOO469&lt;5,"Sin Riesgo",IF(BOO469 &lt;=14,"Bajo",IF(BOO469&lt;=35,"Medio",IF(BOO469&lt;=80,"Alto","Inviable Sanitariamente"))))</f>
        <v>Inviable Sanitariamente</v>
      </c>
      <c r="BOR469" s="265" t="str">
        <f t="shared" ref="BOR469:BOR471" si="1774">IF(BOP469&lt;5,"Sin Riesgo",IF(BOP469 &lt;=14,"Bajo",IF(BOP469&lt;=35,"Medio",IF(BOP469&lt;=80,"Alto","Inviable Sanitariamente"))))</f>
        <v>Inviable Sanitariamente</v>
      </c>
      <c r="BOS469" s="265" t="str">
        <f t="shared" ref="BOS469:BOS471" si="1775">IF(BOQ469&lt;5,"Sin Riesgo",IF(BOQ469 &lt;=14,"Bajo",IF(BOQ469&lt;=35,"Medio",IF(BOQ469&lt;=80,"Alto","Inviable Sanitariamente"))))</f>
        <v>Inviable Sanitariamente</v>
      </c>
      <c r="BOT469" s="265" t="str">
        <f t="shared" ref="BOT469:BOT471" si="1776">IF(BOR469&lt;5,"Sin Riesgo",IF(BOR469 &lt;=14,"Bajo",IF(BOR469&lt;=35,"Medio",IF(BOR469&lt;=80,"Alto","Inviable Sanitariamente"))))</f>
        <v>Inviable Sanitariamente</v>
      </c>
      <c r="BOU469" s="265" t="str">
        <f t="shared" ref="BOU469:BOU471" si="1777">IF(BOS469&lt;5,"Sin Riesgo",IF(BOS469 &lt;=14,"Bajo",IF(BOS469&lt;=35,"Medio",IF(BOS469&lt;=80,"Alto","Inviable Sanitariamente"))))</f>
        <v>Inviable Sanitariamente</v>
      </c>
      <c r="BOV469" s="265" t="str">
        <f t="shared" ref="BOV469:BOV471" si="1778">IF(BOT469&lt;5,"Sin Riesgo",IF(BOT469 &lt;=14,"Bajo",IF(BOT469&lt;=35,"Medio",IF(BOT469&lt;=80,"Alto","Inviable Sanitariamente"))))</f>
        <v>Inviable Sanitariamente</v>
      </c>
      <c r="BOW469" s="265" t="str">
        <f t="shared" ref="BOW469:BOW471" si="1779">IF(BOU469&lt;5,"Sin Riesgo",IF(BOU469 &lt;=14,"Bajo",IF(BOU469&lt;=35,"Medio",IF(BOU469&lt;=80,"Alto","Inviable Sanitariamente"))))</f>
        <v>Inviable Sanitariamente</v>
      </c>
      <c r="BOX469" s="265" t="str">
        <f t="shared" ref="BOX469:BOX471" si="1780">IF(BOV469&lt;5,"Sin Riesgo",IF(BOV469 &lt;=14,"Bajo",IF(BOV469&lt;=35,"Medio",IF(BOV469&lt;=80,"Alto","Inviable Sanitariamente"))))</f>
        <v>Inviable Sanitariamente</v>
      </c>
      <c r="BOY469" s="265" t="str">
        <f t="shared" ref="BOY469:BOY471" si="1781">IF(BOW469&lt;5,"Sin Riesgo",IF(BOW469 &lt;=14,"Bajo",IF(BOW469&lt;=35,"Medio",IF(BOW469&lt;=80,"Alto","Inviable Sanitariamente"))))</f>
        <v>Inviable Sanitariamente</v>
      </c>
      <c r="BOZ469" s="265" t="str">
        <f t="shared" ref="BOZ469:BOZ471" si="1782">IF(BOX469&lt;5,"Sin Riesgo",IF(BOX469 &lt;=14,"Bajo",IF(BOX469&lt;=35,"Medio",IF(BOX469&lt;=80,"Alto","Inviable Sanitariamente"))))</f>
        <v>Inviable Sanitariamente</v>
      </c>
      <c r="BPA469" s="265" t="str">
        <f t="shared" ref="BPA469:BPA471" si="1783">IF(BOY469&lt;5,"Sin Riesgo",IF(BOY469 &lt;=14,"Bajo",IF(BOY469&lt;=35,"Medio",IF(BOY469&lt;=80,"Alto","Inviable Sanitariamente"))))</f>
        <v>Inviable Sanitariamente</v>
      </c>
      <c r="BPB469" s="265" t="str">
        <f t="shared" ref="BPB469:BPB471" si="1784">IF(BOZ469&lt;5,"Sin Riesgo",IF(BOZ469 &lt;=14,"Bajo",IF(BOZ469&lt;=35,"Medio",IF(BOZ469&lt;=80,"Alto","Inviable Sanitariamente"))))</f>
        <v>Inviable Sanitariamente</v>
      </c>
      <c r="BPC469" s="265" t="str">
        <f t="shared" ref="BPC469:BPC471" si="1785">IF(BPA469&lt;5,"Sin Riesgo",IF(BPA469 &lt;=14,"Bajo",IF(BPA469&lt;=35,"Medio",IF(BPA469&lt;=80,"Alto","Inviable Sanitariamente"))))</f>
        <v>Inviable Sanitariamente</v>
      </c>
      <c r="BPD469" s="265" t="str">
        <f t="shared" ref="BPD469:BPD471" si="1786">IF(BPB469&lt;5,"Sin Riesgo",IF(BPB469 &lt;=14,"Bajo",IF(BPB469&lt;=35,"Medio",IF(BPB469&lt;=80,"Alto","Inviable Sanitariamente"))))</f>
        <v>Inviable Sanitariamente</v>
      </c>
      <c r="BPE469" s="265" t="str">
        <f t="shared" ref="BPE469:BPE471" si="1787">IF(BPC469&lt;5,"Sin Riesgo",IF(BPC469 &lt;=14,"Bajo",IF(BPC469&lt;=35,"Medio",IF(BPC469&lt;=80,"Alto","Inviable Sanitariamente"))))</f>
        <v>Inviable Sanitariamente</v>
      </c>
      <c r="BPF469" s="265" t="str">
        <f t="shared" ref="BPF469:BPF471" si="1788">IF(BPD469&lt;5,"Sin Riesgo",IF(BPD469 &lt;=14,"Bajo",IF(BPD469&lt;=35,"Medio",IF(BPD469&lt;=80,"Alto","Inviable Sanitariamente"))))</f>
        <v>Inviable Sanitariamente</v>
      </c>
      <c r="BPG469" s="265" t="str">
        <f t="shared" ref="BPG469:BPG471" si="1789">IF(BPE469&lt;5,"Sin Riesgo",IF(BPE469 &lt;=14,"Bajo",IF(BPE469&lt;=35,"Medio",IF(BPE469&lt;=80,"Alto","Inviable Sanitariamente"))))</f>
        <v>Inviable Sanitariamente</v>
      </c>
      <c r="BPH469" s="265" t="str">
        <f t="shared" ref="BPH469:BPH471" si="1790">IF(BPF469&lt;5,"Sin Riesgo",IF(BPF469 &lt;=14,"Bajo",IF(BPF469&lt;=35,"Medio",IF(BPF469&lt;=80,"Alto","Inviable Sanitariamente"))))</f>
        <v>Inviable Sanitariamente</v>
      </c>
      <c r="BPI469" s="265" t="str">
        <f t="shared" ref="BPI469:BPI471" si="1791">IF(BPG469&lt;5,"Sin Riesgo",IF(BPG469 &lt;=14,"Bajo",IF(BPG469&lt;=35,"Medio",IF(BPG469&lt;=80,"Alto","Inviable Sanitariamente"))))</f>
        <v>Inviable Sanitariamente</v>
      </c>
      <c r="BPJ469" s="265" t="str">
        <f t="shared" ref="BPJ469:BPJ471" si="1792">IF(BPH469&lt;5,"Sin Riesgo",IF(BPH469 &lt;=14,"Bajo",IF(BPH469&lt;=35,"Medio",IF(BPH469&lt;=80,"Alto","Inviable Sanitariamente"))))</f>
        <v>Inviable Sanitariamente</v>
      </c>
      <c r="BPK469" s="265" t="str">
        <f t="shared" ref="BPK469:BPK471" si="1793">IF(BPI469&lt;5,"Sin Riesgo",IF(BPI469 &lt;=14,"Bajo",IF(BPI469&lt;=35,"Medio",IF(BPI469&lt;=80,"Alto","Inviable Sanitariamente"))))</f>
        <v>Inviable Sanitariamente</v>
      </c>
      <c r="BPL469" s="265" t="str">
        <f t="shared" ref="BPL469:BPL471" si="1794">IF(BPJ469&lt;5,"Sin Riesgo",IF(BPJ469 &lt;=14,"Bajo",IF(BPJ469&lt;=35,"Medio",IF(BPJ469&lt;=80,"Alto","Inviable Sanitariamente"))))</f>
        <v>Inviable Sanitariamente</v>
      </c>
      <c r="BPM469" s="265" t="str">
        <f t="shared" ref="BPM469:BPM471" si="1795">IF(BPK469&lt;5,"Sin Riesgo",IF(BPK469 &lt;=14,"Bajo",IF(BPK469&lt;=35,"Medio",IF(BPK469&lt;=80,"Alto","Inviable Sanitariamente"))))</f>
        <v>Inviable Sanitariamente</v>
      </c>
      <c r="BPN469" s="265" t="str">
        <f t="shared" ref="BPN469:BPN471" si="1796">IF(BPL469&lt;5,"Sin Riesgo",IF(BPL469 &lt;=14,"Bajo",IF(BPL469&lt;=35,"Medio",IF(BPL469&lt;=80,"Alto","Inviable Sanitariamente"))))</f>
        <v>Inviable Sanitariamente</v>
      </c>
      <c r="BPO469" s="265" t="str">
        <f t="shared" ref="BPO469:BPO471" si="1797">IF(BPM469&lt;5,"Sin Riesgo",IF(BPM469 &lt;=14,"Bajo",IF(BPM469&lt;=35,"Medio",IF(BPM469&lt;=80,"Alto","Inviable Sanitariamente"))))</f>
        <v>Inviable Sanitariamente</v>
      </c>
      <c r="BPP469" s="265" t="str">
        <f t="shared" ref="BPP469:BPP471" si="1798">IF(BPN469&lt;5,"Sin Riesgo",IF(BPN469 &lt;=14,"Bajo",IF(BPN469&lt;=35,"Medio",IF(BPN469&lt;=80,"Alto","Inviable Sanitariamente"))))</f>
        <v>Inviable Sanitariamente</v>
      </c>
      <c r="BPQ469" s="265" t="str">
        <f t="shared" ref="BPQ469:BPQ471" si="1799">IF(BPO469&lt;5,"Sin Riesgo",IF(BPO469 &lt;=14,"Bajo",IF(BPO469&lt;=35,"Medio",IF(BPO469&lt;=80,"Alto","Inviable Sanitariamente"))))</f>
        <v>Inviable Sanitariamente</v>
      </c>
      <c r="BPR469" s="265" t="str">
        <f t="shared" ref="BPR469:BPR471" si="1800">IF(BPP469&lt;5,"Sin Riesgo",IF(BPP469 &lt;=14,"Bajo",IF(BPP469&lt;=35,"Medio",IF(BPP469&lt;=80,"Alto","Inviable Sanitariamente"))))</f>
        <v>Inviable Sanitariamente</v>
      </c>
      <c r="BPS469" s="265" t="str">
        <f t="shared" ref="BPS469:BPS471" si="1801">IF(BPQ469&lt;5,"Sin Riesgo",IF(BPQ469 &lt;=14,"Bajo",IF(BPQ469&lt;=35,"Medio",IF(BPQ469&lt;=80,"Alto","Inviable Sanitariamente"))))</f>
        <v>Inviable Sanitariamente</v>
      </c>
      <c r="BPT469" s="265" t="str">
        <f t="shared" ref="BPT469:BPT471" si="1802">IF(BPR469&lt;5,"Sin Riesgo",IF(BPR469 &lt;=14,"Bajo",IF(BPR469&lt;=35,"Medio",IF(BPR469&lt;=80,"Alto","Inviable Sanitariamente"))))</f>
        <v>Inviable Sanitariamente</v>
      </c>
      <c r="BPU469" s="265" t="str">
        <f t="shared" ref="BPU469:BPU471" si="1803">IF(BPS469&lt;5,"Sin Riesgo",IF(BPS469 &lt;=14,"Bajo",IF(BPS469&lt;=35,"Medio",IF(BPS469&lt;=80,"Alto","Inviable Sanitariamente"))))</f>
        <v>Inviable Sanitariamente</v>
      </c>
      <c r="BPV469" s="265" t="str">
        <f t="shared" ref="BPV469:BPV471" si="1804">IF(BPT469&lt;5,"Sin Riesgo",IF(BPT469 &lt;=14,"Bajo",IF(BPT469&lt;=35,"Medio",IF(BPT469&lt;=80,"Alto","Inviable Sanitariamente"))))</f>
        <v>Inviable Sanitariamente</v>
      </c>
      <c r="BPW469" s="265" t="str">
        <f t="shared" ref="BPW469:BPW471" si="1805">IF(BPU469&lt;5,"Sin Riesgo",IF(BPU469 &lt;=14,"Bajo",IF(BPU469&lt;=35,"Medio",IF(BPU469&lt;=80,"Alto","Inviable Sanitariamente"))))</f>
        <v>Inviable Sanitariamente</v>
      </c>
      <c r="BPX469" s="265" t="str">
        <f t="shared" ref="BPX469:BPX471" si="1806">IF(BPV469&lt;5,"Sin Riesgo",IF(BPV469 &lt;=14,"Bajo",IF(BPV469&lt;=35,"Medio",IF(BPV469&lt;=80,"Alto","Inviable Sanitariamente"))))</f>
        <v>Inviable Sanitariamente</v>
      </c>
      <c r="BPY469" s="265" t="str">
        <f t="shared" ref="BPY469:BPY471" si="1807">IF(BPW469&lt;5,"Sin Riesgo",IF(BPW469 &lt;=14,"Bajo",IF(BPW469&lt;=35,"Medio",IF(BPW469&lt;=80,"Alto","Inviable Sanitariamente"))))</f>
        <v>Inviable Sanitariamente</v>
      </c>
      <c r="BPZ469" s="265" t="str">
        <f t="shared" ref="BPZ469:BPZ471" si="1808">IF(BPX469&lt;5,"Sin Riesgo",IF(BPX469 &lt;=14,"Bajo",IF(BPX469&lt;=35,"Medio",IF(BPX469&lt;=80,"Alto","Inviable Sanitariamente"))))</f>
        <v>Inviable Sanitariamente</v>
      </c>
      <c r="BQA469" s="265" t="str">
        <f t="shared" ref="BQA469:BQA471" si="1809">IF(BPY469&lt;5,"Sin Riesgo",IF(BPY469 &lt;=14,"Bajo",IF(BPY469&lt;=35,"Medio",IF(BPY469&lt;=80,"Alto","Inviable Sanitariamente"))))</f>
        <v>Inviable Sanitariamente</v>
      </c>
      <c r="BQB469" s="265" t="str">
        <f t="shared" ref="BQB469:BQB471" si="1810">IF(BPZ469&lt;5,"Sin Riesgo",IF(BPZ469 &lt;=14,"Bajo",IF(BPZ469&lt;=35,"Medio",IF(BPZ469&lt;=80,"Alto","Inviable Sanitariamente"))))</f>
        <v>Inviable Sanitariamente</v>
      </c>
      <c r="BQC469" s="265" t="str">
        <f t="shared" ref="BQC469:BQC471" si="1811">IF(BQA469&lt;5,"Sin Riesgo",IF(BQA469 &lt;=14,"Bajo",IF(BQA469&lt;=35,"Medio",IF(BQA469&lt;=80,"Alto","Inviable Sanitariamente"))))</f>
        <v>Inviable Sanitariamente</v>
      </c>
      <c r="BQD469" s="265" t="str">
        <f t="shared" ref="BQD469:BQD471" si="1812">IF(BQB469&lt;5,"Sin Riesgo",IF(BQB469 &lt;=14,"Bajo",IF(BQB469&lt;=35,"Medio",IF(BQB469&lt;=80,"Alto","Inviable Sanitariamente"))))</f>
        <v>Inviable Sanitariamente</v>
      </c>
      <c r="BQE469" s="265" t="str">
        <f t="shared" ref="BQE469:BQE471" si="1813">IF(BQC469&lt;5,"Sin Riesgo",IF(BQC469 &lt;=14,"Bajo",IF(BQC469&lt;=35,"Medio",IF(BQC469&lt;=80,"Alto","Inviable Sanitariamente"))))</f>
        <v>Inviable Sanitariamente</v>
      </c>
      <c r="BQF469" s="265" t="str">
        <f t="shared" ref="BQF469:BQF471" si="1814">IF(BQD469&lt;5,"Sin Riesgo",IF(BQD469 &lt;=14,"Bajo",IF(BQD469&lt;=35,"Medio",IF(BQD469&lt;=80,"Alto","Inviable Sanitariamente"))))</f>
        <v>Inviable Sanitariamente</v>
      </c>
      <c r="BQG469" s="265" t="str">
        <f t="shared" ref="BQG469:BQG471" si="1815">IF(BQE469&lt;5,"Sin Riesgo",IF(BQE469 &lt;=14,"Bajo",IF(BQE469&lt;=35,"Medio",IF(BQE469&lt;=80,"Alto","Inviable Sanitariamente"))))</f>
        <v>Inviable Sanitariamente</v>
      </c>
      <c r="BQH469" s="265" t="str">
        <f t="shared" ref="BQH469:BQH471" si="1816">IF(BQF469&lt;5,"Sin Riesgo",IF(BQF469 &lt;=14,"Bajo",IF(BQF469&lt;=35,"Medio",IF(BQF469&lt;=80,"Alto","Inviable Sanitariamente"))))</f>
        <v>Inviable Sanitariamente</v>
      </c>
      <c r="BQI469" s="265" t="str">
        <f t="shared" ref="BQI469:BQI471" si="1817">IF(BQG469&lt;5,"Sin Riesgo",IF(BQG469 &lt;=14,"Bajo",IF(BQG469&lt;=35,"Medio",IF(BQG469&lt;=80,"Alto","Inviable Sanitariamente"))))</f>
        <v>Inviable Sanitariamente</v>
      </c>
      <c r="BQJ469" s="265" t="str">
        <f t="shared" ref="BQJ469:BQJ471" si="1818">IF(BQH469&lt;5,"Sin Riesgo",IF(BQH469 &lt;=14,"Bajo",IF(BQH469&lt;=35,"Medio",IF(BQH469&lt;=80,"Alto","Inviable Sanitariamente"))))</f>
        <v>Inviable Sanitariamente</v>
      </c>
      <c r="BQK469" s="265" t="str">
        <f t="shared" ref="BQK469:BQK471" si="1819">IF(BQI469&lt;5,"Sin Riesgo",IF(BQI469 &lt;=14,"Bajo",IF(BQI469&lt;=35,"Medio",IF(BQI469&lt;=80,"Alto","Inviable Sanitariamente"))))</f>
        <v>Inviable Sanitariamente</v>
      </c>
      <c r="BQL469" s="265" t="str">
        <f t="shared" ref="BQL469:BQL471" si="1820">IF(BQJ469&lt;5,"Sin Riesgo",IF(BQJ469 &lt;=14,"Bajo",IF(BQJ469&lt;=35,"Medio",IF(BQJ469&lt;=80,"Alto","Inviable Sanitariamente"))))</f>
        <v>Inviable Sanitariamente</v>
      </c>
      <c r="BQM469" s="265" t="str">
        <f t="shared" ref="BQM469:BQM471" si="1821">IF(BQK469&lt;5,"Sin Riesgo",IF(BQK469 &lt;=14,"Bajo",IF(BQK469&lt;=35,"Medio",IF(BQK469&lt;=80,"Alto","Inviable Sanitariamente"))))</f>
        <v>Inviable Sanitariamente</v>
      </c>
      <c r="BQN469" s="265" t="str">
        <f t="shared" ref="BQN469:BQN471" si="1822">IF(BQL469&lt;5,"Sin Riesgo",IF(BQL469 &lt;=14,"Bajo",IF(BQL469&lt;=35,"Medio",IF(BQL469&lt;=80,"Alto","Inviable Sanitariamente"))))</f>
        <v>Inviable Sanitariamente</v>
      </c>
      <c r="BQO469" s="265" t="str">
        <f t="shared" ref="BQO469:BQO471" si="1823">IF(BQM469&lt;5,"Sin Riesgo",IF(BQM469 &lt;=14,"Bajo",IF(BQM469&lt;=35,"Medio",IF(BQM469&lt;=80,"Alto","Inviable Sanitariamente"))))</f>
        <v>Inviable Sanitariamente</v>
      </c>
      <c r="BQP469" s="265" t="str">
        <f t="shared" ref="BQP469:BQP471" si="1824">IF(BQN469&lt;5,"Sin Riesgo",IF(BQN469 &lt;=14,"Bajo",IF(BQN469&lt;=35,"Medio",IF(BQN469&lt;=80,"Alto","Inviable Sanitariamente"))))</f>
        <v>Inviable Sanitariamente</v>
      </c>
      <c r="BQQ469" s="265" t="str">
        <f t="shared" ref="BQQ469:BQQ471" si="1825">IF(BQO469&lt;5,"Sin Riesgo",IF(BQO469 &lt;=14,"Bajo",IF(BQO469&lt;=35,"Medio",IF(BQO469&lt;=80,"Alto","Inviable Sanitariamente"))))</f>
        <v>Inviable Sanitariamente</v>
      </c>
      <c r="BQR469" s="265" t="str">
        <f t="shared" ref="BQR469:BQR471" si="1826">IF(BQP469&lt;5,"Sin Riesgo",IF(BQP469 &lt;=14,"Bajo",IF(BQP469&lt;=35,"Medio",IF(BQP469&lt;=80,"Alto","Inviable Sanitariamente"))))</f>
        <v>Inviable Sanitariamente</v>
      </c>
      <c r="BQS469" s="265" t="str">
        <f t="shared" ref="BQS469:BQS471" si="1827">IF(BQQ469&lt;5,"Sin Riesgo",IF(BQQ469 &lt;=14,"Bajo",IF(BQQ469&lt;=35,"Medio",IF(BQQ469&lt;=80,"Alto","Inviable Sanitariamente"))))</f>
        <v>Inviable Sanitariamente</v>
      </c>
      <c r="BQT469" s="265" t="str">
        <f t="shared" ref="BQT469:BQT471" si="1828">IF(BQR469&lt;5,"Sin Riesgo",IF(BQR469 &lt;=14,"Bajo",IF(BQR469&lt;=35,"Medio",IF(BQR469&lt;=80,"Alto","Inviable Sanitariamente"))))</f>
        <v>Inviable Sanitariamente</v>
      </c>
      <c r="BQU469" s="265" t="str">
        <f t="shared" ref="BQU469:BQU471" si="1829">IF(BQS469&lt;5,"Sin Riesgo",IF(BQS469 &lt;=14,"Bajo",IF(BQS469&lt;=35,"Medio",IF(BQS469&lt;=80,"Alto","Inviable Sanitariamente"))))</f>
        <v>Inviable Sanitariamente</v>
      </c>
      <c r="BQV469" s="265" t="str">
        <f t="shared" ref="BQV469:BQV471" si="1830">IF(BQT469&lt;5,"Sin Riesgo",IF(BQT469 &lt;=14,"Bajo",IF(BQT469&lt;=35,"Medio",IF(BQT469&lt;=80,"Alto","Inviable Sanitariamente"))))</f>
        <v>Inviable Sanitariamente</v>
      </c>
      <c r="BQW469" s="265" t="str">
        <f t="shared" ref="BQW469:BQW471" si="1831">IF(BQU469&lt;5,"Sin Riesgo",IF(BQU469 &lt;=14,"Bajo",IF(BQU469&lt;=35,"Medio",IF(BQU469&lt;=80,"Alto","Inviable Sanitariamente"))))</f>
        <v>Inviable Sanitariamente</v>
      </c>
      <c r="BQX469" s="265" t="str">
        <f t="shared" ref="BQX469:BQX471" si="1832">IF(BQV469&lt;5,"Sin Riesgo",IF(BQV469 &lt;=14,"Bajo",IF(BQV469&lt;=35,"Medio",IF(BQV469&lt;=80,"Alto","Inviable Sanitariamente"))))</f>
        <v>Inviable Sanitariamente</v>
      </c>
      <c r="BQY469" s="265" t="str">
        <f t="shared" ref="BQY469:BQY471" si="1833">IF(BQW469&lt;5,"Sin Riesgo",IF(BQW469 &lt;=14,"Bajo",IF(BQW469&lt;=35,"Medio",IF(BQW469&lt;=80,"Alto","Inviable Sanitariamente"))))</f>
        <v>Inviable Sanitariamente</v>
      </c>
      <c r="BQZ469" s="265" t="str">
        <f t="shared" ref="BQZ469:BQZ471" si="1834">IF(BQX469&lt;5,"Sin Riesgo",IF(BQX469 &lt;=14,"Bajo",IF(BQX469&lt;=35,"Medio",IF(BQX469&lt;=80,"Alto","Inviable Sanitariamente"))))</f>
        <v>Inviable Sanitariamente</v>
      </c>
      <c r="BRA469" s="265" t="str">
        <f t="shared" ref="BRA469:BRA471" si="1835">IF(BQY469&lt;5,"Sin Riesgo",IF(BQY469 &lt;=14,"Bajo",IF(BQY469&lt;=35,"Medio",IF(BQY469&lt;=80,"Alto","Inviable Sanitariamente"))))</f>
        <v>Inviable Sanitariamente</v>
      </c>
      <c r="BRB469" s="265" t="str">
        <f t="shared" ref="BRB469:BRB471" si="1836">IF(BQZ469&lt;5,"Sin Riesgo",IF(BQZ469 &lt;=14,"Bajo",IF(BQZ469&lt;=35,"Medio",IF(BQZ469&lt;=80,"Alto","Inviable Sanitariamente"))))</f>
        <v>Inviable Sanitariamente</v>
      </c>
      <c r="BRC469" s="265" t="str">
        <f t="shared" ref="BRC469:BRC471" si="1837">IF(BRA469&lt;5,"Sin Riesgo",IF(BRA469 &lt;=14,"Bajo",IF(BRA469&lt;=35,"Medio",IF(BRA469&lt;=80,"Alto","Inviable Sanitariamente"))))</f>
        <v>Inviable Sanitariamente</v>
      </c>
      <c r="BRD469" s="265" t="str">
        <f t="shared" ref="BRD469:BRD471" si="1838">IF(BRB469&lt;5,"Sin Riesgo",IF(BRB469 &lt;=14,"Bajo",IF(BRB469&lt;=35,"Medio",IF(BRB469&lt;=80,"Alto","Inviable Sanitariamente"))))</f>
        <v>Inviable Sanitariamente</v>
      </c>
      <c r="BRE469" s="265" t="str">
        <f t="shared" ref="BRE469:BRE471" si="1839">IF(BRC469&lt;5,"Sin Riesgo",IF(BRC469 &lt;=14,"Bajo",IF(BRC469&lt;=35,"Medio",IF(BRC469&lt;=80,"Alto","Inviable Sanitariamente"))))</f>
        <v>Inviable Sanitariamente</v>
      </c>
      <c r="BRF469" s="265" t="str">
        <f t="shared" ref="BRF469:BRF471" si="1840">IF(BRD469&lt;5,"Sin Riesgo",IF(BRD469 &lt;=14,"Bajo",IF(BRD469&lt;=35,"Medio",IF(BRD469&lt;=80,"Alto","Inviable Sanitariamente"))))</f>
        <v>Inviable Sanitariamente</v>
      </c>
      <c r="BRG469" s="265" t="str">
        <f t="shared" ref="BRG469:BRG471" si="1841">IF(BRE469&lt;5,"Sin Riesgo",IF(BRE469 &lt;=14,"Bajo",IF(BRE469&lt;=35,"Medio",IF(BRE469&lt;=80,"Alto","Inviable Sanitariamente"))))</f>
        <v>Inviable Sanitariamente</v>
      </c>
      <c r="BRH469" s="265" t="str">
        <f t="shared" ref="BRH469:BRH471" si="1842">IF(BRF469&lt;5,"Sin Riesgo",IF(BRF469 &lt;=14,"Bajo",IF(BRF469&lt;=35,"Medio",IF(BRF469&lt;=80,"Alto","Inviable Sanitariamente"))))</f>
        <v>Inviable Sanitariamente</v>
      </c>
      <c r="BRI469" s="265" t="str">
        <f t="shared" ref="BRI469:BRI471" si="1843">IF(BRG469&lt;5,"Sin Riesgo",IF(BRG469 &lt;=14,"Bajo",IF(BRG469&lt;=35,"Medio",IF(BRG469&lt;=80,"Alto","Inviable Sanitariamente"))))</f>
        <v>Inviable Sanitariamente</v>
      </c>
      <c r="BRJ469" s="265" t="str">
        <f t="shared" ref="BRJ469:BRJ471" si="1844">IF(BRH469&lt;5,"Sin Riesgo",IF(BRH469 &lt;=14,"Bajo",IF(BRH469&lt;=35,"Medio",IF(BRH469&lt;=80,"Alto","Inviable Sanitariamente"))))</f>
        <v>Inviable Sanitariamente</v>
      </c>
      <c r="BRK469" s="265" t="str">
        <f t="shared" ref="BRK469:BRK471" si="1845">IF(BRI469&lt;5,"Sin Riesgo",IF(BRI469 &lt;=14,"Bajo",IF(BRI469&lt;=35,"Medio",IF(BRI469&lt;=80,"Alto","Inviable Sanitariamente"))))</f>
        <v>Inviable Sanitariamente</v>
      </c>
      <c r="BRL469" s="265" t="str">
        <f t="shared" ref="BRL469:BRL471" si="1846">IF(BRJ469&lt;5,"Sin Riesgo",IF(BRJ469 &lt;=14,"Bajo",IF(BRJ469&lt;=35,"Medio",IF(BRJ469&lt;=80,"Alto","Inviable Sanitariamente"))))</f>
        <v>Inviable Sanitariamente</v>
      </c>
      <c r="BRM469" s="265" t="str">
        <f t="shared" ref="BRM469:BRM471" si="1847">IF(BRK469&lt;5,"Sin Riesgo",IF(BRK469 &lt;=14,"Bajo",IF(BRK469&lt;=35,"Medio",IF(BRK469&lt;=80,"Alto","Inviable Sanitariamente"))))</f>
        <v>Inviable Sanitariamente</v>
      </c>
      <c r="BRN469" s="265" t="str">
        <f t="shared" ref="BRN469:BRN471" si="1848">IF(BRL469&lt;5,"Sin Riesgo",IF(BRL469 &lt;=14,"Bajo",IF(BRL469&lt;=35,"Medio",IF(BRL469&lt;=80,"Alto","Inviable Sanitariamente"))))</f>
        <v>Inviable Sanitariamente</v>
      </c>
      <c r="BRO469" s="265" t="str">
        <f t="shared" ref="BRO469:BRO471" si="1849">IF(BRM469&lt;5,"Sin Riesgo",IF(BRM469 &lt;=14,"Bajo",IF(BRM469&lt;=35,"Medio",IF(BRM469&lt;=80,"Alto","Inviable Sanitariamente"))))</f>
        <v>Inviable Sanitariamente</v>
      </c>
      <c r="BRP469" s="265" t="str">
        <f t="shared" ref="BRP469:BRP471" si="1850">IF(BRN469&lt;5,"Sin Riesgo",IF(BRN469 &lt;=14,"Bajo",IF(BRN469&lt;=35,"Medio",IF(BRN469&lt;=80,"Alto","Inviable Sanitariamente"))))</f>
        <v>Inviable Sanitariamente</v>
      </c>
      <c r="BRQ469" s="265" t="str">
        <f t="shared" ref="BRQ469:BRQ471" si="1851">IF(BRO469&lt;5,"Sin Riesgo",IF(BRO469 &lt;=14,"Bajo",IF(BRO469&lt;=35,"Medio",IF(BRO469&lt;=80,"Alto","Inviable Sanitariamente"))))</f>
        <v>Inviable Sanitariamente</v>
      </c>
      <c r="BRR469" s="265" t="str">
        <f t="shared" ref="BRR469:BRR471" si="1852">IF(BRP469&lt;5,"Sin Riesgo",IF(BRP469 &lt;=14,"Bajo",IF(BRP469&lt;=35,"Medio",IF(BRP469&lt;=80,"Alto","Inviable Sanitariamente"))))</f>
        <v>Inviable Sanitariamente</v>
      </c>
      <c r="BRS469" s="265" t="str">
        <f t="shared" ref="BRS469:BRS471" si="1853">IF(BRQ469&lt;5,"Sin Riesgo",IF(BRQ469 &lt;=14,"Bajo",IF(BRQ469&lt;=35,"Medio",IF(BRQ469&lt;=80,"Alto","Inviable Sanitariamente"))))</f>
        <v>Inviable Sanitariamente</v>
      </c>
      <c r="BRT469" s="265" t="str">
        <f t="shared" ref="BRT469:BRT471" si="1854">IF(BRR469&lt;5,"Sin Riesgo",IF(BRR469 &lt;=14,"Bajo",IF(BRR469&lt;=35,"Medio",IF(BRR469&lt;=80,"Alto","Inviable Sanitariamente"))))</f>
        <v>Inviable Sanitariamente</v>
      </c>
      <c r="BRU469" s="265" t="str">
        <f t="shared" ref="BRU469:BRU471" si="1855">IF(BRS469&lt;5,"Sin Riesgo",IF(BRS469 &lt;=14,"Bajo",IF(BRS469&lt;=35,"Medio",IF(BRS469&lt;=80,"Alto","Inviable Sanitariamente"))))</f>
        <v>Inviable Sanitariamente</v>
      </c>
      <c r="BRV469" s="265" t="str">
        <f t="shared" ref="BRV469:BRV471" si="1856">IF(BRT469&lt;5,"Sin Riesgo",IF(BRT469 &lt;=14,"Bajo",IF(BRT469&lt;=35,"Medio",IF(BRT469&lt;=80,"Alto","Inviable Sanitariamente"))))</f>
        <v>Inviable Sanitariamente</v>
      </c>
      <c r="BRW469" s="265" t="str">
        <f t="shared" ref="BRW469:BRW471" si="1857">IF(BRU469&lt;5,"Sin Riesgo",IF(BRU469 &lt;=14,"Bajo",IF(BRU469&lt;=35,"Medio",IF(BRU469&lt;=80,"Alto","Inviable Sanitariamente"))))</f>
        <v>Inviable Sanitariamente</v>
      </c>
      <c r="BRX469" s="265" t="str">
        <f t="shared" ref="BRX469:BRX471" si="1858">IF(BRV469&lt;5,"Sin Riesgo",IF(BRV469 &lt;=14,"Bajo",IF(BRV469&lt;=35,"Medio",IF(BRV469&lt;=80,"Alto","Inviable Sanitariamente"))))</f>
        <v>Inviable Sanitariamente</v>
      </c>
      <c r="BRY469" s="265" t="str">
        <f t="shared" ref="BRY469:BRY471" si="1859">IF(BRW469&lt;5,"Sin Riesgo",IF(BRW469 &lt;=14,"Bajo",IF(BRW469&lt;=35,"Medio",IF(BRW469&lt;=80,"Alto","Inviable Sanitariamente"))))</f>
        <v>Inviable Sanitariamente</v>
      </c>
      <c r="BRZ469" s="265" t="str">
        <f t="shared" ref="BRZ469:BRZ471" si="1860">IF(BRX469&lt;5,"Sin Riesgo",IF(BRX469 &lt;=14,"Bajo",IF(BRX469&lt;=35,"Medio",IF(BRX469&lt;=80,"Alto","Inviable Sanitariamente"))))</f>
        <v>Inviable Sanitariamente</v>
      </c>
      <c r="BSA469" s="265" t="str">
        <f t="shared" ref="BSA469:BSA471" si="1861">IF(BRY469&lt;5,"Sin Riesgo",IF(BRY469 &lt;=14,"Bajo",IF(BRY469&lt;=35,"Medio",IF(BRY469&lt;=80,"Alto","Inviable Sanitariamente"))))</f>
        <v>Inviable Sanitariamente</v>
      </c>
      <c r="BSB469" s="265" t="str">
        <f t="shared" ref="BSB469:BSB471" si="1862">IF(BRZ469&lt;5,"Sin Riesgo",IF(BRZ469 &lt;=14,"Bajo",IF(BRZ469&lt;=35,"Medio",IF(BRZ469&lt;=80,"Alto","Inviable Sanitariamente"))))</f>
        <v>Inviable Sanitariamente</v>
      </c>
      <c r="BSC469" s="265" t="str">
        <f t="shared" ref="BSC469:BSC471" si="1863">IF(BSA469&lt;5,"Sin Riesgo",IF(BSA469 &lt;=14,"Bajo",IF(BSA469&lt;=35,"Medio",IF(BSA469&lt;=80,"Alto","Inviable Sanitariamente"))))</f>
        <v>Inviable Sanitariamente</v>
      </c>
      <c r="BSD469" s="265" t="str">
        <f t="shared" ref="BSD469:BSD471" si="1864">IF(BSB469&lt;5,"Sin Riesgo",IF(BSB469 &lt;=14,"Bajo",IF(BSB469&lt;=35,"Medio",IF(BSB469&lt;=80,"Alto","Inviable Sanitariamente"))))</f>
        <v>Inviable Sanitariamente</v>
      </c>
      <c r="BSE469" s="265" t="str">
        <f t="shared" ref="BSE469:BSE471" si="1865">IF(BSC469&lt;5,"Sin Riesgo",IF(BSC469 &lt;=14,"Bajo",IF(BSC469&lt;=35,"Medio",IF(BSC469&lt;=80,"Alto","Inviable Sanitariamente"))))</f>
        <v>Inviable Sanitariamente</v>
      </c>
      <c r="BSF469" s="265" t="str">
        <f t="shared" ref="BSF469:BSF471" si="1866">IF(BSD469&lt;5,"Sin Riesgo",IF(BSD469 &lt;=14,"Bajo",IF(BSD469&lt;=35,"Medio",IF(BSD469&lt;=80,"Alto","Inviable Sanitariamente"))))</f>
        <v>Inviable Sanitariamente</v>
      </c>
      <c r="BSG469" s="265" t="str">
        <f t="shared" ref="BSG469:BSG471" si="1867">IF(BSE469&lt;5,"Sin Riesgo",IF(BSE469 &lt;=14,"Bajo",IF(BSE469&lt;=35,"Medio",IF(BSE469&lt;=80,"Alto","Inviable Sanitariamente"))))</f>
        <v>Inviable Sanitariamente</v>
      </c>
      <c r="BSH469" s="265" t="str">
        <f t="shared" ref="BSH469:BSH471" si="1868">IF(BSF469&lt;5,"Sin Riesgo",IF(BSF469 &lt;=14,"Bajo",IF(BSF469&lt;=35,"Medio",IF(BSF469&lt;=80,"Alto","Inviable Sanitariamente"))))</f>
        <v>Inviable Sanitariamente</v>
      </c>
      <c r="BSI469" s="265" t="str">
        <f t="shared" ref="BSI469:BSI471" si="1869">IF(BSG469&lt;5,"Sin Riesgo",IF(BSG469 &lt;=14,"Bajo",IF(BSG469&lt;=35,"Medio",IF(BSG469&lt;=80,"Alto","Inviable Sanitariamente"))))</f>
        <v>Inviable Sanitariamente</v>
      </c>
      <c r="BSJ469" s="265" t="str">
        <f t="shared" ref="BSJ469:BSJ471" si="1870">IF(BSH469&lt;5,"Sin Riesgo",IF(BSH469 &lt;=14,"Bajo",IF(BSH469&lt;=35,"Medio",IF(BSH469&lt;=80,"Alto","Inviable Sanitariamente"))))</f>
        <v>Inviable Sanitariamente</v>
      </c>
      <c r="BSK469" s="265" t="str">
        <f t="shared" ref="BSK469:BSK471" si="1871">IF(BSI469&lt;5,"Sin Riesgo",IF(BSI469 &lt;=14,"Bajo",IF(BSI469&lt;=35,"Medio",IF(BSI469&lt;=80,"Alto","Inviable Sanitariamente"))))</f>
        <v>Inviable Sanitariamente</v>
      </c>
      <c r="BSL469" s="265" t="str">
        <f t="shared" ref="BSL469:BSL471" si="1872">IF(BSJ469&lt;5,"Sin Riesgo",IF(BSJ469 &lt;=14,"Bajo",IF(BSJ469&lt;=35,"Medio",IF(BSJ469&lt;=80,"Alto","Inviable Sanitariamente"))))</f>
        <v>Inviable Sanitariamente</v>
      </c>
      <c r="BSM469" s="265" t="str">
        <f t="shared" ref="BSM469:BSM471" si="1873">IF(BSK469&lt;5,"Sin Riesgo",IF(BSK469 &lt;=14,"Bajo",IF(BSK469&lt;=35,"Medio",IF(BSK469&lt;=80,"Alto","Inviable Sanitariamente"))))</f>
        <v>Inviable Sanitariamente</v>
      </c>
      <c r="BSN469" s="265" t="str">
        <f t="shared" ref="BSN469:BSN471" si="1874">IF(BSL469&lt;5,"Sin Riesgo",IF(BSL469 &lt;=14,"Bajo",IF(BSL469&lt;=35,"Medio",IF(BSL469&lt;=80,"Alto","Inviable Sanitariamente"))))</f>
        <v>Inviable Sanitariamente</v>
      </c>
      <c r="BSO469" s="265" t="str">
        <f t="shared" ref="BSO469:BSO471" si="1875">IF(BSM469&lt;5,"Sin Riesgo",IF(BSM469 &lt;=14,"Bajo",IF(BSM469&lt;=35,"Medio",IF(BSM469&lt;=80,"Alto","Inviable Sanitariamente"))))</f>
        <v>Inviable Sanitariamente</v>
      </c>
      <c r="BSP469" s="265" t="str">
        <f t="shared" ref="BSP469:BSP471" si="1876">IF(BSN469&lt;5,"Sin Riesgo",IF(BSN469 &lt;=14,"Bajo",IF(BSN469&lt;=35,"Medio",IF(BSN469&lt;=80,"Alto","Inviable Sanitariamente"))))</f>
        <v>Inviable Sanitariamente</v>
      </c>
      <c r="BSQ469" s="265" t="str">
        <f t="shared" ref="BSQ469:BSQ471" si="1877">IF(BSO469&lt;5,"Sin Riesgo",IF(BSO469 &lt;=14,"Bajo",IF(BSO469&lt;=35,"Medio",IF(BSO469&lt;=80,"Alto","Inviable Sanitariamente"))))</f>
        <v>Inviable Sanitariamente</v>
      </c>
      <c r="BSR469" s="265" t="str">
        <f t="shared" ref="BSR469:BSR471" si="1878">IF(BSP469&lt;5,"Sin Riesgo",IF(BSP469 &lt;=14,"Bajo",IF(BSP469&lt;=35,"Medio",IF(BSP469&lt;=80,"Alto","Inviable Sanitariamente"))))</f>
        <v>Inviable Sanitariamente</v>
      </c>
      <c r="BSS469" s="265" t="str">
        <f t="shared" ref="BSS469:BSS471" si="1879">IF(BSQ469&lt;5,"Sin Riesgo",IF(BSQ469 &lt;=14,"Bajo",IF(BSQ469&lt;=35,"Medio",IF(BSQ469&lt;=80,"Alto","Inviable Sanitariamente"))))</f>
        <v>Inviable Sanitariamente</v>
      </c>
      <c r="BST469" s="265" t="str">
        <f t="shared" ref="BST469:BST471" si="1880">IF(BSR469&lt;5,"Sin Riesgo",IF(BSR469 &lt;=14,"Bajo",IF(BSR469&lt;=35,"Medio",IF(BSR469&lt;=80,"Alto","Inviable Sanitariamente"))))</f>
        <v>Inviable Sanitariamente</v>
      </c>
      <c r="BSU469" s="265" t="str">
        <f t="shared" ref="BSU469:BSU471" si="1881">IF(BSS469&lt;5,"Sin Riesgo",IF(BSS469 &lt;=14,"Bajo",IF(BSS469&lt;=35,"Medio",IF(BSS469&lt;=80,"Alto","Inviable Sanitariamente"))))</f>
        <v>Inviable Sanitariamente</v>
      </c>
      <c r="BSV469" s="265" t="str">
        <f t="shared" ref="BSV469:BSV471" si="1882">IF(BST469&lt;5,"Sin Riesgo",IF(BST469 &lt;=14,"Bajo",IF(BST469&lt;=35,"Medio",IF(BST469&lt;=80,"Alto","Inviable Sanitariamente"))))</f>
        <v>Inviable Sanitariamente</v>
      </c>
      <c r="BSW469" s="265" t="str">
        <f t="shared" ref="BSW469:BSW471" si="1883">IF(BSU469&lt;5,"Sin Riesgo",IF(BSU469 &lt;=14,"Bajo",IF(BSU469&lt;=35,"Medio",IF(BSU469&lt;=80,"Alto","Inviable Sanitariamente"))))</f>
        <v>Inviable Sanitariamente</v>
      </c>
      <c r="BSX469" s="265" t="str">
        <f t="shared" ref="BSX469:BSX471" si="1884">IF(BSV469&lt;5,"Sin Riesgo",IF(BSV469 &lt;=14,"Bajo",IF(BSV469&lt;=35,"Medio",IF(BSV469&lt;=80,"Alto","Inviable Sanitariamente"))))</f>
        <v>Inviable Sanitariamente</v>
      </c>
      <c r="BSY469" s="265" t="str">
        <f t="shared" ref="BSY469:BSY471" si="1885">IF(BSW469&lt;5,"Sin Riesgo",IF(BSW469 &lt;=14,"Bajo",IF(BSW469&lt;=35,"Medio",IF(BSW469&lt;=80,"Alto","Inviable Sanitariamente"))))</f>
        <v>Inviable Sanitariamente</v>
      </c>
      <c r="BSZ469" s="265" t="str">
        <f t="shared" ref="BSZ469:BSZ471" si="1886">IF(BSX469&lt;5,"Sin Riesgo",IF(BSX469 &lt;=14,"Bajo",IF(BSX469&lt;=35,"Medio",IF(BSX469&lt;=80,"Alto","Inviable Sanitariamente"))))</f>
        <v>Inviable Sanitariamente</v>
      </c>
      <c r="BTA469" s="265" t="str">
        <f t="shared" ref="BTA469:BTA471" si="1887">IF(BSY469&lt;5,"Sin Riesgo",IF(BSY469 &lt;=14,"Bajo",IF(BSY469&lt;=35,"Medio",IF(BSY469&lt;=80,"Alto","Inviable Sanitariamente"))))</f>
        <v>Inviable Sanitariamente</v>
      </c>
      <c r="BTB469" s="265" t="str">
        <f t="shared" ref="BTB469:BTB471" si="1888">IF(BSZ469&lt;5,"Sin Riesgo",IF(BSZ469 &lt;=14,"Bajo",IF(BSZ469&lt;=35,"Medio",IF(BSZ469&lt;=80,"Alto","Inviable Sanitariamente"))))</f>
        <v>Inviable Sanitariamente</v>
      </c>
      <c r="BTC469" s="265" t="str">
        <f t="shared" ref="BTC469:BTC471" si="1889">IF(BTA469&lt;5,"Sin Riesgo",IF(BTA469 &lt;=14,"Bajo",IF(BTA469&lt;=35,"Medio",IF(BTA469&lt;=80,"Alto","Inviable Sanitariamente"))))</f>
        <v>Inviable Sanitariamente</v>
      </c>
      <c r="BTD469" s="265" t="str">
        <f t="shared" ref="BTD469:BTD471" si="1890">IF(BTB469&lt;5,"Sin Riesgo",IF(BTB469 &lt;=14,"Bajo",IF(BTB469&lt;=35,"Medio",IF(BTB469&lt;=80,"Alto","Inviable Sanitariamente"))))</f>
        <v>Inviable Sanitariamente</v>
      </c>
      <c r="BTE469" s="265" t="str">
        <f t="shared" ref="BTE469:BTE471" si="1891">IF(BTC469&lt;5,"Sin Riesgo",IF(BTC469 &lt;=14,"Bajo",IF(BTC469&lt;=35,"Medio",IF(BTC469&lt;=80,"Alto","Inviable Sanitariamente"))))</f>
        <v>Inviable Sanitariamente</v>
      </c>
      <c r="BTF469" s="265" t="str">
        <f t="shared" ref="BTF469:BTF471" si="1892">IF(BTD469&lt;5,"Sin Riesgo",IF(BTD469 &lt;=14,"Bajo",IF(BTD469&lt;=35,"Medio",IF(BTD469&lt;=80,"Alto","Inviable Sanitariamente"))))</f>
        <v>Inviable Sanitariamente</v>
      </c>
      <c r="BTG469" s="265" t="str">
        <f t="shared" ref="BTG469:BTG471" si="1893">IF(BTE469&lt;5,"Sin Riesgo",IF(BTE469 &lt;=14,"Bajo",IF(BTE469&lt;=35,"Medio",IF(BTE469&lt;=80,"Alto","Inviable Sanitariamente"))))</f>
        <v>Inviable Sanitariamente</v>
      </c>
      <c r="BTH469" s="265" t="str">
        <f t="shared" ref="BTH469:BTH471" si="1894">IF(BTF469&lt;5,"Sin Riesgo",IF(BTF469 &lt;=14,"Bajo",IF(BTF469&lt;=35,"Medio",IF(BTF469&lt;=80,"Alto","Inviable Sanitariamente"))))</f>
        <v>Inviable Sanitariamente</v>
      </c>
      <c r="BTI469" s="265" t="str">
        <f t="shared" ref="BTI469:BTI471" si="1895">IF(BTG469&lt;5,"Sin Riesgo",IF(BTG469 &lt;=14,"Bajo",IF(BTG469&lt;=35,"Medio",IF(BTG469&lt;=80,"Alto","Inviable Sanitariamente"))))</f>
        <v>Inviable Sanitariamente</v>
      </c>
      <c r="BTJ469" s="265" t="str">
        <f t="shared" ref="BTJ469:BTJ471" si="1896">IF(BTH469&lt;5,"Sin Riesgo",IF(BTH469 &lt;=14,"Bajo",IF(BTH469&lt;=35,"Medio",IF(BTH469&lt;=80,"Alto","Inviable Sanitariamente"))))</f>
        <v>Inviable Sanitariamente</v>
      </c>
      <c r="BTK469" s="265" t="str">
        <f t="shared" ref="BTK469:BTK471" si="1897">IF(BTI469&lt;5,"Sin Riesgo",IF(BTI469 &lt;=14,"Bajo",IF(BTI469&lt;=35,"Medio",IF(BTI469&lt;=80,"Alto","Inviable Sanitariamente"))))</f>
        <v>Inviable Sanitariamente</v>
      </c>
      <c r="BTL469" s="265" t="str">
        <f t="shared" ref="BTL469:BTL471" si="1898">IF(BTJ469&lt;5,"Sin Riesgo",IF(BTJ469 &lt;=14,"Bajo",IF(BTJ469&lt;=35,"Medio",IF(BTJ469&lt;=80,"Alto","Inviable Sanitariamente"))))</f>
        <v>Inviable Sanitariamente</v>
      </c>
      <c r="BTM469" s="265" t="str">
        <f t="shared" ref="BTM469:BTM471" si="1899">IF(BTK469&lt;5,"Sin Riesgo",IF(BTK469 &lt;=14,"Bajo",IF(BTK469&lt;=35,"Medio",IF(BTK469&lt;=80,"Alto","Inviable Sanitariamente"))))</f>
        <v>Inviable Sanitariamente</v>
      </c>
      <c r="BTN469" s="265" t="str">
        <f t="shared" ref="BTN469:BTN471" si="1900">IF(BTL469&lt;5,"Sin Riesgo",IF(BTL469 &lt;=14,"Bajo",IF(BTL469&lt;=35,"Medio",IF(BTL469&lt;=80,"Alto","Inviable Sanitariamente"))))</f>
        <v>Inviable Sanitariamente</v>
      </c>
      <c r="BTO469" s="265" t="str">
        <f t="shared" ref="BTO469:BTO471" si="1901">IF(BTM469&lt;5,"Sin Riesgo",IF(BTM469 &lt;=14,"Bajo",IF(BTM469&lt;=35,"Medio",IF(BTM469&lt;=80,"Alto","Inviable Sanitariamente"))))</f>
        <v>Inviable Sanitariamente</v>
      </c>
      <c r="BTP469" s="265" t="str">
        <f t="shared" ref="BTP469:BTP471" si="1902">IF(BTN469&lt;5,"Sin Riesgo",IF(BTN469 &lt;=14,"Bajo",IF(BTN469&lt;=35,"Medio",IF(BTN469&lt;=80,"Alto","Inviable Sanitariamente"))))</f>
        <v>Inviable Sanitariamente</v>
      </c>
      <c r="BTQ469" s="265" t="str">
        <f t="shared" ref="BTQ469:BTQ471" si="1903">IF(BTO469&lt;5,"Sin Riesgo",IF(BTO469 &lt;=14,"Bajo",IF(BTO469&lt;=35,"Medio",IF(BTO469&lt;=80,"Alto","Inviable Sanitariamente"))))</f>
        <v>Inviable Sanitariamente</v>
      </c>
      <c r="BTR469" s="265" t="str">
        <f t="shared" ref="BTR469:BTR471" si="1904">IF(BTP469&lt;5,"Sin Riesgo",IF(BTP469 &lt;=14,"Bajo",IF(BTP469&lt;=35,"Medio",IF(BTP469&lt;=80,"Alto","Inviable Sanitariamente"))))</f>
        <v>Inviable Sanitariamente</v>
      </c>
      <c r="BTS469" s="265" t="str">
        <f t="shared" ref="BTS469:BTS471" si="1905">IF(BTQ469&lt;5,"Sin Riesgo",IF(BTQ469 &lt;=14,"Bajo",IF(BTQ469&lt;=35,"Medio",IF(BTQ469&lt;=80,"Alto","Inviable Sanitariamente"))))</f>
        <v>Inviable Sanitariamente</v>
      </c>
      <c r="BTT469" s="265" t="str">
        <f t="shared" ref="BTT469:BTT471" si="1906">IF(BTR469&lt;5,"Sin Riesgo",IF(BTR469 &lt;=14,"Bajo",IF(BTR469&lt;=35,"Medio",IF(BTR469&lt;=80,"Alto","Inviable Sanitariamente"))))</f>
        <v>Inviable Sanitariamente</v>
      </c>
      <c r="BTU469" s="265" t="str">
        <f t="shared" ref="BTU469:BTU471" si="1907">IF(BTS469&lt;5,"Sin Riesgo",IF(BTS469 &lt;=14,"Bajo",IF(BTS469&lt;=35,"Medio",IF(BTS469&lt;=80,"Alto","Inviable Sanitariamente"))))</f>
        <v>Inviable Sanitariamente</v>
      </c>
      <c r="BTV469" s="265" t="str">
        <f t="shared" ref="BTV469:BTV471" si="1908">IF(BTT469&lt;5,"Sin Riesgo",IF(BTT469 &lt;=14,"Bajo",IF(BTT469&lt;=35,"Medio",IF(BTT469&lt;=80,"Alto","Inviable Sanitariamente"))))</f>
        <v>Inviable Sanitariamente</v>
      </c>
      <c r="BTW469" s="265" t="str">
        <f t="shared" ref="BTW469:BTW471" si="1909">IF(BTU469&lt;5,"Sin Riesgo",IF(BTU469 &lt;=14,"Bajo",IF(BTU469&lt;=35,"Medio",IF(BTU469&lt;=80,"Alto","Inviable Sanitariamente"))))</f>
        <v>Inviable Sanitariamente</v>
      </c>
      <c r="BTX469" s="265" t="str">
        <f t="shared" ref="BTX469:BTX471" si="1910">IF(BTV469&lt;5,"Sin Riesgo",IF(BTV469 &lt;=14,"Bajo",IF(BTV469&lt;=35,"Medio",IF(BTV469&lt;=80,"Alto","Inviable Sanitariamente"))))</f>
        <v>Inviable Sanitariamente</v>
      </c>
      <c r="BTY469" s="265" t="str">
        <f t="shared" ref="BTY469:BTY471" si="1911">IF(BTW469&lt;5,"Sin Riesgo",IF(BTW469 &lt;=14,"Bajo",IF(BTW469&lt;=35,"Medio",IF(BTW469&lt;=80,"Alto","Inviable Sanitariamente"))))</f>
        <v>Inviable Sanitariamente</v>
      </c>
      <c r="BTZ469" s="265" t="str">
        <f t="shared" ref="BTZ469:BTZ471" si="1912">IF(BTX469&lt;5,"Sin Riesgo",IF(BTX469 &lt;=14,"Bajo",IF(BTX469&lt;=35,"Medio",IF(BTX469&lt;=80,"Alto","Inviable Sanitariamente"))))</f>
        <v>Inviable Sanitariamente</v>
      </c>
      <c r="BUA469" s="265" t="str">
        <f t="shared" ref="BUA469:BUA471" si="1913">IF(BTY469&lt;5,"Sin Riesgo",IF(BTY469 &lt;=14,"Bajo",IF(BTY469&lt;=35,"Medio",IF(BTY469&lt;=80,"Alto","Inviable Sanitariamente"))))</f>
        <v>Inviable Sanitariamente</v>
      </c>
      <c r="BUB469" s="265" t="str">
        <f t="shared" ref="BUB469:BUB471" si="1914">IF(BTZ469&lt;5,"Sin Riesgo",IF(BTZ469 &lt;=14,"Bajo",IF(BTZ469&lt;=35,"Medio",IF(BTZ469&lt;=80,"Alto","Inviable Sanitariamente"))))</f>
        <v>Inviable Sanitariamente</v>
      </c>
      <c r="BUC469" s="265" t="str">
        <f t="shared" ref="BUC469:BUC471" si="1915">IF(BUA469&lt;5,"Sin Riesgo",IF(BUA469 &lt;=14,"Bajo",IF(BUA469&lt;=35,"Medio",IF(BUA469&lt;=80,"Alto","Inviable Sanitariamente"))))</f>
        <v>Inviable Sanitariamente</v>
      </c>
      <c r="BUD469" s="265" t="str">
        <f t="shared" ref="BUD469:BUD471" si="1916">IF(BUB469&lt;5,"Sin Riesgo",IF(BUB469 &lt;=14,"Bajo",IF(BUB469&lt;=35,"Medio",IF(BUB469&lt;=80,"Alto","Inviable Sanitariamente"))))</f>
        <v>Inviable Sanitariamente</v>
      </c>
      <c r="BUE469" s="265" t="str">
        <f t="shared" ref="BUE469:BUE471" si="1917">IF(BUC469&lt;5,"Sin Riesgo",IF(BUC469 &lt;=14,"Bajo",IF(BUC469&lt;=35,"Medio",IF(BUC469&lt;=80,"Alto","Inviable Sanitariamente"))))</f>
        <v>Inviable Sanitariamente</v>
      </c>
      <c r="BUF469" s="265" t="str">
        <f t="shared" ref="BUF469:BUF471" si="1918">IF(BUD469&lt;5,"Sin Riesgo",IF(BUD469 &lt;=14,"Bajo",IF(BUD469&lt;=35,"Medio",IF(BUD469&lt;=80,"Alto","Inviable Sanitariamente"))))</f>
        <v>Inviable Sanitariamente</v>
      </c>
      <c r="BUG469" s="265" t="str">
        <f t="shared" ref="BUG469:BUG471" si="1919">IF(BUE469&lt;5,"Sin Riesgo",IF(BUE469 &lt;=14,"Bajo",IF(BUE469&lt;=35,"Medio",IF(BUE469&lt;=80,"Alto","Inviable Sanitariamente"))))</f>
        <v>Inviable Sanitariamente</v>
      </c>
      <c r="BUH469" s="265" t="str">
        <f t="shared" ref="BUH469:BUH471" si="1920">IF(BUF469&lt;5,"Sin Riesgo",IF(BUF469 &lt;=14,"Bajo",IF(BUF469&lt;=35,"Medio",IF(BUF469&lt;=80,"Alto","Inviable Sanitariamente"))))</f>
        <v>Inviable Sanitariamente</v>
      </c>
      <c r="BUI469" s="265" t="str">
        <f t="shared" ref="BUI469:BUI471" si="1921">IF(BUG469&lt;5,"Sin Riesgo",IF(BUG469 &lt;=14,"Bajo",IF(BUG469&lt;=35,"Medio",IF(BUG469&lt;=80,"Alto","Inviable Sanitariamente"))))</f>
        <v>Inviable Sanitariamente</v>
      </c>
      <c r="BUJ469" s="265" t="str">
        <f t="shared" ref="BUJ469:BUJ471" si="1922">IF(BUH469&lt;5,"Sin Riesgo",IF(BUH469 &lt;=14,"Bajo",IF(BUH469&lt;=35,"Medio",IF(BUH469&lt;=80,"Alto","Inviable Sanitariamente"))))</f>
        <v>Inviable Sanitariamente</v>
      </c>
      <c r="BUK469" s="265" t="str">
        <f t="shared" ref="BUK469:BUK471" si="1923">IF(BUI469&lt;5,"Sin Riesgo",IF(BUI469 &lt;=14,"Bajo",IF(BUI469&lt;=35,"Medio",IF(BUI469&lt;=80,"Alto","Inviable Sanitariamente"))))</f>
        <v>Inviable Sanitariamente</v>
      </c>
      <c r="BUL469" s="265" t="str">
        <f t="shared" ref="BUL469:BUL471" si="1924">IF(BUJ469&lt;5,"Sin Riesgo",IF(BUJ469 &lt;=14,"Bajo",IF(BUJ469&lt;=35,"Medio",IF(BUJ469&lt;=80,"Alto","Inviable Sanitariamente"))))</f>
        <v>Inviable Sanitariamente</v>
      </c>
      <c r="BUM469" s="265" t="str">
        <f t="shared" ref="BUM469:BUM471" si="1925">IF(BUK469&lt;5,"Sin Riesgo",IF(BUK469 &lt;=14,"Bajo",IF(BUK469&lt;=35,"Medio",IF(BUK469&lt;=80,"Alto","Inviable Sanitariamente"))))</f>
        <v>Inviable Sanitariamente</v>
      </c>
      <c r="BUN469" s="265" t="str">
        <f t="shared" ref="BUN469:BUN471" si="1926">IF(BUL469&lt;5,"Sin Riesgo",IF(BUL469 &lt;=14,"Bajo",IF(BUL469&lt;=35,"Medio",IF(BUL469&lt;=80,"Alto","Inviable Sanitariamente"))))</f>
        <v>Inviable Sanitariamente</v>
      </c>
      <c r="BUO469" s="265" t="str">
        <f t="shared" ref="BUO469:BUO471" si="1927">IF(BUM469&lt;5,"Sin Riesgo",IF(BUM469 &lt;=14,"Bajo",IF(BUM469&lt;=35,"Medio",IF(BUM469&lt;=80,"Alto","Inviable Sanitariamente"))))</f>
        <v>Inviable Sanitariamente</v>
      </c>
      <c r="BUP469" s="265" t="str">
        <f t="shared" ref="BUP469:BUP471" si="1928">IF(BUN469&lt;5,"Sin Riesgo",IF(BUN469 &lt;=14,"Bajo",IF(BUN469&lt;=35,"Medio",IF(BUN469&lt;=80,"Alto","Inviable Sanitariamente"))))</f>
        <v>Inviable Sanitariamente</v>
      </c>
      <c r="BUQ469" s="265" t="str">
        <f t="shared" ref="BUQ469:BUQ471" si="1929">IF(BUO469&lt;5,"Sin Riesgo",IF(BUO469 &lt;=14,"Bajo",IF(BUO469&lt;=35,"Medio",IF(BUO469&lt;=80,"Alto","Inviable Sanitariamente"))))</f>
        <v>Inviable Sanitariamente</v>
      </c>
      <c r="BUR469" s="265" t="str">
        <f t="shared" ref="BUR469:BUR471" si="1930">IF(BUP469&lt;5,"Sin Riesgo",IF(BUP469 &lt;=14,"Bajo",IF(BUP469&lt;=35,"Medio",IF(BUP469&lt;=80,"Alto","Inviable Sanitariamente"))))</f>
        <v>Inviable Sanitariamente</v>
      </c>
      <c r="BUS469" s="265" t="str">
        <f t="shared" ref="BUS469:BUS471" si="1931">IF(BUQ469&lt;5,"Sin Riesgo",IF(BUQ469 &lt;=14,"Bajo",IF(BUQ469&lt;=35,"Medio",IF(BUQ469&lt;=80,"Alto","Inviable Sanitariamente"))))</f>
        <v>Inviable Sanitariamente</v>
      </c>
      <c r="BUT469" s="265" t="str">
        <f t="shared" ref="BUT469:BUT471" si="1932">IF(BUR469&lt;5,"Sin Riesgo",IF(BUR469 &lt;=14,"Bajo",IF(BUR469&lt;=35,"Medio",IF(BUR469&lt;=80,"Alto","Inviable Sanitariamente"))))</f>
        <v>Inviable Sanitariamente</v>
      </c>
      <c r="BUU469" s="265" t="str">
        <f t="shared" ref="BUU469:BUU471" si="1933">IF(BUS469&lt;5,"Sin Riesgo",IF(BUS469 &lt;=14,"Bajo",IF(BUS469&lt;=35,"Medio",IF(BUS469&lt;=80,"Alto","Inviable Sanitariamente"))))</f>
        <v>Inviable Sanitariamente</v>
      </c>
      <c r="BUV469" s="265" t="str">
        <f t="shared" ref="BUV469:BUV471" si="1934">IF(BUT469&lt;5,"Sin Riesgo",IF(BUT469 &lt;=14,"Bajo",IF(BUT469&lt;=35,"Medio",IF(BUT469&lt;=80,"Alto","Inviable Sanitariamente"))))</f>
        <v>Inviable Sanitariamente</v>
      </c>
      <c r="BUW469" s="265" t="str">
        <f t="shared" ref="BUW469:BUW471" si="1935">IF(BUU469&lt;5,"Sin Riesgo",IF(BUU469 &lt;=14,"Bajo",IF(BUU469&lt;=35,"Medio",IF(BUU469&lt;=80,"Alto","Inviable Sanitariamente"))))</f>
        <v>Inviable Sanitariamente</v>
      </c>
      <c r="BUX469" s="265" t="str">
        <f t="shared" ref="BUX469:BUX471" si="1936">IF(BUV469&lt;5,"Sin Riesgo",IF(BUV469 &lt;=14,"Bajo",IF(BUV469&lt;=35,"Medio",IF(BUV469&lt;=80,"Alto","Inviable Sanitariamente"))))</f>
        <v>Inviable Sanitariamente</v>
      </c>
      <c r="BUY469" s="265" t="str">
        <f t="shared" ref="BUY469:BUY471" si="1937">IF(BUW469&lt;5,"Sin Riesgo",IF(BUW469 &lt;=14,"Bajo",IF(BUW469&lt;=35,"Medio",IF(BUW469&lt;=80,"Alto","Inviable Sanitariamente"))))</f>
        <v>Inviable Sanitariamente</v>
      </c>
      <c r="BUZ469" s="265" t="str">
        <f t="shared" ref="BUZ469:BUZ471" si="1938">IF(BUX469&lt;5,"Sin Riesgo",IF(BUX469 &lt;=14,"Bajo",IF(BUX469&lt;=35,"Medio",IF(BUX469&lt;=80,"Alto","Inviable Sanitariamente"))))</f>
        <v>Inviable Sanitariamente</v>
      </c>
      <c r="BVA469" s="265" t="str">
        <f t="shared" ref="BVA469:BVA471" si="1939">IF(BUY469&lt;5,"Sin Riesgo",IF(BUY469 &lt;=14,"Bajo",IF(BUY469&lt;=35,"Medio",IF(BUY469&lt;=80,"Alto","Inviable Sanitariamente"))))</f>
        <v>Inviable Sanitariamente</v>
      </c>
      <c r="BVB469" s="265" t="str">
        <f t="shared" ref="BVB469:BVB471" si="1940">IF(BUZ469&lt;5,"Sin Riesgo",IF(BUZ469 &lt;=14,"Bajo",IF(BUZ469&lt;=35,"Medio",IF(BUZ469&lt;=80,"Alto","Inviable Sanitariamente"))))</f>
        <v>Inviable Sanitariamente</v>
      </c>
      <c r="BVC469" s="265" t="str">
        <f t="shared" ref="BVC469:BVC471" si="1941">IF(BVA469&lt;5,"Sin Riesgo",IF(BVA469 &lt;=14,"Bajo",IF(BVA469&lt;=35,"Medio",IF(BVA469&lt;=80,"Alto","Inviable Sanitariamente"))))</f>
        <v>Inviable Sanitariamente</v>
      </c>
      <c r="BVD469" s="265" t="str">
        <f t="shared" ref="BVD469:BVD471" si="1942">IF(BVB469&lt;5,"Sin Riesgo",IF(BVB469 &lt;=14,"Bajo",IF(BVB469&lt;=35,"Medio",IF(BVB469&lt;=80,"Alto","Inviable Sanitariamente"))))</f>
        <v>Inviable Sanitariamente</v>
      </c>
      <c r="BVE469" s="265" t="str">
        <f t="shared" ref="BVE469:BVE471" si="1943">IF(BVC469&lt;5,"Sin Riesgo",IF(BVC469 &lt;=14,"Bajo",IF(BVC469&lt;=35,"Medio",IF(BVC469&lt;=80,"Alto","Inviable Sanitariamente"))))</f>
        <v>Inviable Sanitariamente</v>
      </c>
      <c r="BVF469" s="265" t="str">
        <f t="shared" ref="BVF469:BVF471" si="1944">IF(BVD469&lt;5,"Sin Riesgo",IF(BVD469 &lt;=14,"Bajo",IF(BVD469&lt;=35,"Medio",IF(BVD469&lt;=80,"Alto","Inviable Sanitariamente"))))</f>
        <v>Inviable Sanitariamente</v>
      </c>
      <c r="BVG469" s="265" t="str">
        <f t="shared" ref="BVG469:BVG471" si="1945">IF(BVE469&lt;5,"Sin Riesgo",IF(BVE469 &lt;=14,"Bajo",IF(BVE469&lt;=35,"Medio",IF(BVE469&lt;=80,"Alto","Inviable Sanitariamente"))))</f>
        <v>Inviable Sanitariamente</v>
      </c>
      <c r="BVH469" s="265" t="str">
        <f t="shared" ref="BVH469:BVH471" si="1946">IF(BVF469&lt;5,"Sin Riesgo",IF(BVF469 &lt;=14,"Bajo",IF(BVF469&lt;=35,"Medio",IF(BVF469&lt;=80,"Alto","Inviable Sanitariamente"))))</f>
        <v>Inviable Sanitariamente</v>
      </c>
      <c r="BVI469" s="265" t="str">
        <f t="shared" ref="BVI469:BVI471" si="1947">IF(BVG469&lt;5,"Sin Riesgo",IF(BVG469 &lt;=14,"Bajo",IF(BVG469&lt;=35,"Medio",IF(BVG469&lt;=80,"Alto","Inviable Sanitariamente"))))</f>
        <v>Inviable Sanitariamente</v>
      </c>
      <c r="BVJ469" s="265" t="str">
        <f t="shared" ref="BVJ469:BVJ471" si="1948">IF(BVH469&lt;5,"Sin Riesgo",IF(BVH469 &lt;=14,"Bajo",IF(BVH469&lt;=35,"Medio",IF(BVH469&lt;=80,"Alto","Inviable Sanitariamente"))))</f>
        <v>Inviable Sanitariamente</v>
      </c>
      <c r="BVK469" s="265" t="str">
        <f t="shared" ref="BVK469:BVK471" si="1949">IF(BVI469&lt;5,"Sin Riesgo",IF(BVI469 &lt;=14,"Bajo",IF(BVI469&lt;=35,"Medio",IF(BVI469&lt;=80,"Alto","Inviable Sanitariamente"))))</f>
        <v>Inviable Sanitariamente</v>
      </c>
      <c r="BVL469" s="265" t="str">
        <f t="shared" ref="BVL469:BVL471" si="1950">IF(BVJ469&lt;5,"Sin Riesgo",IF(BVJ469 &lt;=14,"Bajo",IF(BVJ469&lt;=35,"Medio",IF(BVJ469&lt;=80,"Alto","Inviable Sanitariamente"))))</f>
        <v>Inviable Sanitariamente</v>
      </c>
      <c r="BVM469" s="265" t="str">
        <f t="shared" ref="BVM469:BVM471" si="1951">IF(BVK469&lt;5,"Sin Riesgo",IF(BVK469 &lt;=14,"Bajo",IF(BVK469&lt;=35,"Medio",IF(BVK469&lt;=80,"Alto","Inviable Sanitariamente"))))</f>
        <v>Inviable Sanitariamente</v>
      </c>
      <c r="BVN469" s="265" t="str">
        <f t="shared" ref="BVN469:BVN471" si="1952">IF(BVL469&lt;5,"Sin Riesgo",IF(BVL469 &lt;=14,"Bajo",IF(BVL469&lt;=35,"Medio",IF(BVL469&lt;=80,"Alto","Inviable Sanitariamente"))))</f>
        <v>Inviable Sanitariamente</v>
      </c>
      <c r="BVO469" s="265" t="str">
        <f t="shared" ref="BVO469:BVO471" si="1953">IF(BVM469&lt;5,"Sin Riesgo",IF(BVM469 &lt;=14,"Bajo",IF(BVM469&lt;=35,"Medio",IF(BVM469&lt;=80,"Alto","Inviable Sanitariamente"))))</f>
        <v>Inviable Sanitariamente</v>
      </c>
      <c r="BVP469" s="265" t="str">
        <f t="shared" ref="BVP469:BVP471" si="1954">IF(BVN469&lt;5,"Sin Riesgo",IF(BVN469 &lt;=14,"Bajo",IF(BVN469&lt;=35,"Medio",IF(BVN469&lt;=80,"Alto","Inviable Sanitariamente"))))</f>
        <v>Inviable Sanitariamente</v>
      </c>
      <c r="BVQ469" s="265" t="str">
        <f t="shared" ref="BVQ469:BVQ471" si="1955">IF(BVO469&lt;5,"Sin Riesgo",IF(BVO469 &lt;=14,"Bajo",IF(BVO469&lt;=35,"Medio",IF(BVO469&lt;=80,"Alto","Inviable Sanitariamente"))))</f>
        <v>Inviable Sanitariamente</v>
      </c>
      <c r="BVR469" s="265" t="str">
        <f t="shared" ref="BVR469:BVR471" si="1956">IF(BVP469&lt;5,"Sin Riesgo",IF(BVP469 &lt;=14,"Bajo",IF(BVP469&lt;=35,"Medio",IF(BVP469&lt;=80,"Alto","Inviable Sanitariamente"))))</f>
        <v>Inviable Sanitariamente</v>
      </c>
      <c r="BVS469" s="265" t="str">
        <f t="shared" ref="BVS469:BVS471" si="1957">IF(BVQ469&lt;5,"Sin Riesgo",IF(BVQ469 &lt;=14,"Bajo",IF(BVQ469&lt;=35,"Medio",IF(BVQ469&lt;=80,"Alto","Inviable Sanitariamente"))))</f>
        <v>Inviable Sanitariamente</v>
      </c>
      <c r="BVT469" s="265" t="str">
        <f t="shared" ref="BVT469:BVT471" si="1958">IF(BVR469&lt;5,"Sin Riesgo",IF(BVR469 &lt;=14,"Bajo",IF(BVR469&lt;=35,"Medio",IF(BVR469&lt;=80,"Alto","Inviable Sanitariamente"))))</f>
        <v>Inviable Sanitariamente</v>
      </c>
      <c r="BVU469" s="265" t="str">
        <f t="shared" ref="BVU469:BVU471" si="1959">IF(BVS469&lt;5,"Sin Riesgo",IF(BVS469 &lt;=14,"Bajo",IF(BVS469&lt;=35,"Medio",IF(BVS469&lt;=80,"Alto","Inviable Sanitariamente"))))</f>
        <v>Inviable Sanitariamente</v>
      </c>
      <c r="BVV469" s="265" t="str">
        <f t="shared" ref="BVV469:BVV471" si="1960">IF(BVT469&lt;5,"Sin Riesgo",IF(BVT469 &lt;=14,"Bajo",IF(BVT469&lt;=35,"Medio",IF(BVT469&lt;=80,"Alto","Inviable Sanitariamente"))))</f>
        <v>Inviable Sanitariamente</v>
      </c>
      <c r="BVW469" s="265" t="str">
        <f t="shared" ref="BVW469:BVW471" si="1961">IF(BVU469&lt;5,"Sin Riesgo",IF(BVU469 &lt;=14,"Bajo",IF(BVU469&lt;=35,"Medio",IF(BVU469&lt;=80,"Alto","Inviable Sanitariamente"))))</f>
        <v>Inviable Sanitariamente</v>
      </c>
      <c r="BVX469" s="265" t="str">
        <f t="shared" ref="BVX469:BVX471" si="1962">IF(BVV469&lt;5,"Sin Riesgo",IF(BVV469 &lt;=14,"Bajo",IF(BVV469&lt;=35,"Medio",IF(BVV469&lt;=80,"Alto","Inviable Sanitariamente"))))</f>
        <v>Inviable Sanitariamente</v>
      </c>
      <c r="BVY469" s="265" t="str">
        <f t="shared" ref="BVY469:BVY471" si="1963">IF(BVW469&lt;5,"Sin Riesgo",IF(BVW469 &lt;=14,"Bajo",IF(BVW469&lt;=35,"Medio",IF(BVW469&lt;=80,"Alto","Inviable Sanitariamente"))))</f>
        <v>Inviable Sanitariamente</v>
      </c>
      <c r="BVZ469" s="265" t="str">
        <f t="shared" ref="BVZ469:BVZ471" si="1964">IF(BVX469&lt;5,"Sin Riesgo",IF(BVX469 &lt;=14,"Bajo",IF(BVX469&lt;=35,"Medio",IF(BVX469&lt;=80,"Alto","Inviable Sanitariamente"))))</f>
        <v>Inviable Sanitariamente</v>
      </c>
      <c r="BWA469" s="265" t="str">
        <f t="shared" ref="BWA469:BWA471" si="1965">IF(BVY469&lt;5,"Sin Riesgo",IF(BVY469 &lt;=14,"Bajo",IF(BVY469&lt;=35,"Medio",IF(BVY469&lt;=80,"Alto","Inviable Sanitariamente"))))</f>
        <v>Inviable Sanitariamente</v>
      </c>
      <c r="BWB469" s="265" t="str">
        <f t="shared" ref="BWB469:BWB471" si="1966">IF(BVZ469&lt;5,"Sin Riesgo",IF(BVZ469 &lt;=14,"Bajo",IF(BVZ469&lt;=35,"Medio",IF(BVZ469&lt;=80,"Alto","Inviable Sanitariamente"))))</f>
        <v>Inviable Sanitariamente</v>
      </c>
      <c r="BWC469" s="265" t="str">
        <f t="shared" ref="BWC469:BWC471" si="1967">IF(BWA469&lt;5,"Sin Riesgo",IF(BWA469 &lt;=14,"Bajo",IF(BWA469&lt;=35,"Medio",IF(BWA469&lt;=80,"Alto","Inviable Sanitariamente"))))</f>
        <v>Inviable Sanitariamente</v>
      </c>
      <c r="BWD469" s="265" t="str">
        <f t="shared" ref="BWD469:BWD471" si="1968">IF(BWB469&lt;5,"Sin Riesgo",IF(BWB469 &lt;=14,"Bajo",IF(BWB469&lt;=35,"Medio",IF(BWB469&lt;=80,"Alto","Inviable Sanitariamente"))))</f>
        <v>Inviable Sanitariamente</v>
      </c>
      <c r="BWE469" s="265" t="str">
        <f t="shared" ref="BWE469:BWE471" si="1969">IF(BWC469&lt;5,"Sin Riesgo",IF(BWC469 &lt;=14,"Bajo",IF(BWC469&lt;=35,"Medio",IF(BWC469&lt;=80,"Alto","Inviable Sanitariamente"))))</f>
        <v>Inviable Sanitariamente</v>
      </c>
      <c r="BWF469" s="265" t="str">
        <f t="shared" ref="BWF469:BWF471" si="1970">IF(BWD469&lt;5,"Sin Riesgo",IF(BWD469 &lt;=14,"Bajo",IF(BWD469&lt;=35,"Medio",IF(BWD469&lt;=80,"Alto","Inviable Sanitariamente"))))</f>
        <v>Inviable Sanitariamente</v>
      </c>
      <c r="BWG469" s="265" t="str">
        <f t="shared" ref="BWG469:BWG471" si="1971">IF(BWE469&lt;5,"Sin Riesgo",IF(BWE469 &lt;=14,"Bajo",IF(BWE469&lt;=35,"Medio",IF(BWE469&lt;=80,"Alto","Inviable Sanitariamente"))))</f>
        <v>Inviable Sanitariamente</v>
      </c>
      <c r="BWH469" s="265" t="str">
        <f t="shared" ref="BWH469:BWH471" si="1972">IF(BWF469&lt;5,"Sin Riesgo",IF(BWF469 &lt;=14,"Bajo",IF(BWF469&lt;=35,"Medio",IF(BWF469&lt;=80,"Alto","Inviable Sanitariamente"))))</f>
        <v>Inviable Sanitariamente</v>
      </c>
      <c r="BWI469" s="265" t="str">
        <f t="shared" ref="BWI469:BWI471" si="1973">IF(BWG469&lt;5,"Sin Riesgo",IF(BWG469 &lt;=14,"Bajo",IF(BWG469&lt;=35,"Medio",IF(BWG469&lt;=80,"Alto","Inviable Sanitariamente"))))</f>
        <v>Inviable Sanitariamente</v>
      </c>
      <c r="BWJ469" s="265" t="str">
        <f t="shared" ref="BWJ469:BWJ471" si="1974">IF(BWH469&lt;5,"Sin Riesgo",IF(BWH469 &lt;=14,"Bajo",IF(BWH469&lt;=35,"Medio",IF(BWH469&lt;=80,"Alto","Inviable Sanitariamente"))))</f>
        <v>Inviable Sanitariamente</v>
      </c>
      <c r="BWK469" s="265" t="str">
        <f t="shared" ref="BWK469:BWK471" si="1975">IF(BWI469&lt;5,"Sin Riesgo",IF(BWI469 &lt;=14,"Bajo",IF(BWI469&lt;=35,"Medio",IF(BWI469&lt;=80,"Alto","Inviable Sanitariamente"))))</f>
        <v>Inviable Sanitariamente</v>
      </c>
      <c r="BWL469" s="265" t="str">
        <f t="shared" ref="BWL469:BWL471" si="1976">IF(BWJ469&lt;5,"Sin Riesgo",IF(BWJ469 &lt;=14,"Bajo",IF(BWJ469&lt;=35,"Medio",IF(BWJ469&lt;=80,"Alto","Inviable Sanitariamente"))))</f>
        <v>Inviable Sanitariamente</v>
      </c>
      <c r="BWM469" s="265" t="str">
        <f t="shared" ref="BWM469:BWM471" si="1977">IF(BWK469&lt;5,"Sin Riesgo",IF(BWK469 &lt;=14,"Bajo",IF(BWK469&lt;=35,"Medio",IF(BWK469&lt;=80,"Alto","Inviable Sanitariamente"))))</f>
        <v>Inviable Sanitariamente</v>
      </c>
      <c r="BWN469" s="265" t="str">
        <f t="shared" ref="BWN469:BWN471" si="1978">IF(BWL469&lt;5,"Sin Riesgo",IF(BWL469 &lt;=14,"Bajo",IF(BWL469&lt;=35,"Medio",IF(BWL469&lt;=80,"Alto","Inviable Sanitariamente"))))</f>
        <v>Inviable Sanitariamente</v>
      </c>
      <c r="BWO469" s="265" t="str">
        <f t="shared" ref="BWO469:BWO471" si="1979">IF(BWM469&lt;5,"Sin Riesgo",IF(BWM469 &lt;=14,"Bajo",IF(BWM469&lt;=35,"Medio",IF(BWM469&lt;=80,"Alto","Inviable Sanitariamente"))))</f>
        <v>Inviable Sanitariamente</v>
      </c>
      <c r="BWP469" s="265" t="str">
        <f t="shared" ref="BWP469:BWP471" si="1980">IF(BWN469&lt;5,"Sin Riesgo",IF(BWN469 &lt;=14,"Bajo",IF(BWN469&lt;=35,"Medio",IF(BWN469&lt;=80,"Alto","Inviable Sanitariamente"))))</f>
        <v>Inviable Sanitariamente</v>
      </c>
      <c r="BWQ469" s="265" t="str">
        <f t="shared" ref="BWQ469:BWQ471" si="1981">IF(BWO469&lt;5,"Sin Riesgo",IF(BWO469 &lt;=14,"Bajo",IF(BWO469&lt;=35,"Medio",IF(BWO469&lt;=80,"Alto","Inviable Sanitariamente"))))</f>
        <v>Inviable Sanitariamente</v>
      </c>
      <c r="BWR469" s="265" t="str">
        <f t="shared" ref="BWR469:BWR471" si="1982">IF(BWP469&lt;5,"Sin Riesgo",IF(BWP469 &lt;=14,"Bajo",IF(BWP469&lt;=35,"Medio",IF(BWP469&lt;=80,"Alto","Inviable Sanitariamente"))))</f>
        <v>Inviable Sanitariamente</v>
      </c>
      <c r="BWS469" s="265" t="str">
        <f t="shared" ref="BWS469:BWS471" si="1983">IF(BWQ469&lt;5,"Sin Riesgo",IF(BWQ469 &lt;=14,"Bajo",IF(BWQ469&lt;=35,"Medio",IF(BWQ469&lt;=80,"Alto","Inviable Sanitariamente"))))</f>
        <v>Inviable Sanitariamente</v>
      </c>
      <c r="BWT469" s="265" t="str">
        <f t="shared" ref="BWT469:BWT471" si="1984">IF(BWR469&lt;5,"Sin Riesgo",IF(BWR469 &lt;=14,"Bajo",IF(BWR469&lt;=35,"Medio",IF(BWR469&lt;=80,"Alto","Inviable Sanitariamente"))))</f>
        <v>Inviable Sanitariamente</v>
      </c>
      <c r="BWU469" s="265" t="str">
        <f t="shared" ref="BWU469:BWU471" si="1985">IF(BWS469&lt;5,"Sin Riesgo",IF(BWS469 &lt;=14,"Bajo",IF(BWS469&lt;=35,"Medio",IF(BWS469&lt;=80,"Alto","Inviable Sanitariamente"))))</f>
        <v>Inviable Sanitariamente</v>
      </c>
      <c r="BWV469" s="265" t="str">
        <f t="shared" ref="BWV469:BWV471" si="1986">IF(BWT469&lt;5,"Sin Riesgo",IF(BWT469 &lt;=14,"Bajo",IF(BWT469&lt;=35,"Medio",IF(BWT469&lt;=80,"Alto","Inviable Sanitariamente"))))</f>
        <v>Inviable Sanitariamente</v>
      </c>
      <c r="BWW469" s="265" t="str">
        <f t="shared" ref="BWW469:BWW471" si="1987">IF(BWU469&lt;5,"Sin Riesgo",IF(BWU469 &lt;=14,"Bajo",IF(BWU469&lt;=35,"Medio",IF(BWU469&lt;=80,"Alto","Inviable Sanitariamente"))))</f>
        <v>Inviable Sanitariamente</v>
      </c>
      <c r="BWX469" s="265" t="str">
        <f t="shared" ref="BWX469:BWX471" si="1988">IF(BWV469&lt;5,"Sin Riesgo",IF(BWV469 &lt;=14,"Bajo",IF(BWV469&lt;=35,"Medio",IF(BWV469&lt;=80,"Alto","Inviable Sanitariamente"))))</f>
        <v>Inviable Sanitariamente</v>
      </c>
      <c r="BWY469" s="265" t="str">
        <f t="shared" ref="BWY469:BWY471" si="1989">IF(BWW469&lt;5,"Sin Riesgo",IF(BWW469 &lt;=14,"Bajo",IF(BWW469&lt;=35,"Medio",IF(BWW469&lt;=80,"Alto","Inviable Sanitariamente"))))</f>
        <v>Inviable Sanitariamente</v>
      </c>
      <c r="BWZ469" s="265" t="str">
        <f t="shared" ref="BWZ469:BWZ471" si="1990">IF(BWX469&lt;5,"Sin Riesgo",IF(BWX469 &lt;=14,"Bajo",IF(BWX469&lt;=35,"Medio",IF(BWX469&lt;=80,"Alto","Inviable Sanitariamente"))))</f>
        <v>Inviable Sanitariamente</v>
      </c>
      <c r="BXA469" s="265" t="str">
        <f t="shared" ref="BXA469:BXA471" si="1991">IF(BWY469&lt;5,"Sin Riesgo",IF(BWY469 &lt;=14,"Bajo",IF(BWY469&lt;=35,"Medio",IF(BWY469&lt;=80,"Alto","Inviable Sanitariamente"))))</f>
        <v>Inviable Sanitariamente</v>
      </c>
      <c r="BXB469" s="265" t="str">
        <f t="shared" ref="BXB469:BXB471" si="1992">IF(BWZ469&lt;5,"Sin Riesgo",IF(BWZ469 &lt;=14,"Bajo",IF(BWZ469&lt;=35,"Medio",IF(BWZ469&lt;=80,"Alto","Inviable Sanitariamente"))))</f>
        <v>Inviable Sanitariamente</v>
      </c>
      <c r="BXC469" s="265" t="str">
        <f t="shared" ref="BXC469:BXC471" si="1993">IF(BXA469&lt;5,"Sin Riesgo",IF(BXA469 &lt;=14,"Bajo",IF(BXA469&lt;=35,"Medio",IF(BXA469&lt;=80,"Alto","Inviable Sanitariamente"))))</f>
        <v>Inviable Sanitariamente</v>
      </c>
      <c r="BXD469" s="265" t="str">
        <f t="shared" ref="BXD469:BXD471" si="1994">IF(BXB469&lt;5,"Sin Riesgo",IF(BXB469 &lt;=14,"Bajo",IF(BXB469&lt;=35,"Medio",IF(BXB469&lt;=80,"Alto","Inviable Sanitariamente"))))</f>
        <v>Inviable Sanitariamente</v>
      </c>
      <c r="BXE469" s="265" t="str">
        <f t="shared" ref="BXE469:BXE471" si="1995">IF(BXC469&lt;5,"Sin Riesgo",IF(BXC469 &lt;=14,"Bajo",IF(BXC469&lt;=35,"Medio",IF(BXC469&lt;=80,"Alto","Inviable Sanitariamente"))))</f>
        <v>Inviable Sanitariamente</v>
      </c>
      <c r="BXF469" s="265" t="str">
        <f t="shared" ref="BXF469:BXF471" si="1996">IF(BXD469&lt;5,"Sin Riesgo",IF(BXD469 &lt;=14,"Bajo",IF(BXD469&lt;=35,"Medio",IF(BXD469&lt;=80,"Alto","Inviable Sanitariamente"))))</f>
        <v>Inviable Sanitariamente</v>
      </c>
      <c r="BXG469" s="265" t="str">
        <f t="shared" ref="BXG469:BXG471" si="1997">IF(BXE469&lt;5,"Sin Riesgo",IF(BXE469 &lt;=14,"Bajo",IF(BXE469&lt;=35,"Medio",IF(BXE469&lt;=80,"Alto","Inviable Sanitariamente"))))</f>
        <v>Inviable Sanitariamente</v>
      </c>
      <c r="BXH469" s="265" t="str">
        <f t="shared" ref="BXH469:BXH471" si="1998">IF(BXF469&lt;5,"Sin Riesgo",IF(BXF469 &lt;=14,"Bajo",IF(BXF469&lt;=35,"Medio",IF(BXF469&lt;=80,"Alto","Inviable Sanitariamente"))))</f>
        <v>Inviable Sanitariamente</v>
      </c>
      <c r="BXI469" s="265" t="str">
        <f t="shared" ref="BXI469:BXI471" si="1999">IF(BXG469&lt;5,"Sin Riesgo",IF(BXG469 &lt;=14,"Bajo",IF(BXG469&lt;=35,"Medio",IF(BXG469&lt;=80,"Alto","Inviable Sanitariamente"))))</f>
        <v>Inviable Sanitariamente</v>
      </c>
      <c r="BXJ469" s="265" t="str">
        <f t="shared" ref="BXJ469:BXJ471" si="2000">IF(BXH469&lt;5,"Sin Riesgo",IF(BXH469 &lt;=14,"Bajo",IF(BXH469&lt;=35,"Medio",IF(BXH469&lt;=80,"Alto","Inviable Sanitariamente"))))</f>
        <v>Inviable Sanitariamente</v>
      </c>
      <c r="BXK469" s="265" t="str">
        <f t="shared" ref="BXK469:BXK471" si="2001">IF(BXI469&lt;5,"Sin Riesgo",IF(BXI469 &lt;=14,"Bajo",IF(BXI469&lt;=35,"Medio",IF(BXI469&lt;=80,"Alto","Inviable Sanitariamente"))))</f>
        <v>Inviable Sanitariamente</v>
      </c>
      <c r="BXL469" s="265" t="str">
        <f t="shared" ref="BXL469:BXL471" si="2002">IF(BXJ469&lt;5,"Sin Riesgo",IF(BXJ469 &lt;=14,"Bajo",IF(BXJ469&lt;=35,"Medio",IF(BXJ469&lt;=80,"Alto","Inviable Sanitariamente"))))</f>
        <v>Inviable Sanitariamente</v>
      </c>
      <c r="BXM469" s="265" t="str">
        <f t="shared" ref="BXM469:BXM471" si="2003">IF(BXK469&lt;5,"Sin Riesgo",IF(BXK469 &lt;=14,"Bajo",IF(BXK469&lt;=35,"Medio",IF(BXK469&lt;=80,"Alto","Inviable Sanitariamente"))))</f>
        <v>Inviable Sanitariamente</v>
      </c>
      <c r="BXN469" s="265" t="str">
        <f t="shared" ref="BXN469:BXN471" si="2004">IF(BXL469&lt;5,"Sin Riesgo",IF(BXL469 &lt;=14,"Bajo",IF(BXL469&lt;=35,"Medio",IF(BXL469&lt;=80,"Alto","Inviable Sanitariamente"))))</f>
        <v>Inviable Sanitariamente</v>
      </c>
      <c r="BXO469" s="265" t="str">
        <f t="shared" ref="BXO469:BXO471" si="2005">IF(BXM469&lt;5,"Sin Riesgo",IF(BXM469 &lt;=14,"Bajo",IF(BXM469&lt;=35,"Medio",IF(BXM469&lt;=80,"Alto","Inviable Sanitariamente"))))</f>
        <v>Inviable Sanitariamente</v>
      </c>
      <c r="BXP469" s="265" t="str">
        <f t="shared" ref="BXP469:BXP471" si="2006">IF(BXN469&lt;5,"Sin Riesgo",IF(BXN469 &lt;=14,"Bajo",IF(BXN469&lt;=35,"Medio",IF(BXN469&lt;=80,"Alto","Inviable Sanitariamente"))))</f>
        <v>Inviable Sanitariamente</v>
      </c>
      <c r="BXQ469" s="265" t="str">
        <f t="shared" ref="BXQ469:BXQ471" si="2007">IF(BXO469&lt;5,"Sin Riesgo",IF(BXO469 &lt;=14,"Bajo",IF(BXO469&lt;=35,"Medio",IF(BXO469&lt;=80,"Alto","Inviable Sanitariamente"))))</f>
        <v>Inviable Sanitariamente</v>
      </c>
      <c r="BXR469" s="265" t="str">
        <f t="shared" ref="BXR469:BXR471" si="2008">IF(BXP469&lt;5,"Sin Riesgo",IF(BXP469 &lt;=14,"Bajo",IF(BXP469&lt;=35,"Medio",IF(BXP469&lt;=80,"Alto","Inviable Sanitariamente"))))</f>
        <v>Inviable Sanitariamente</v>
      </c>
      <c r="BXS469" s="265" t="str">
        <f t="shared" ref="BXS469:BXS471" si="2009">IF(BXQ469&lt;5,"Sin Riesgo",IF(BXQ469 &lt;=14,"Bajo",IF(BXQ469&lt;=35,"Medio",IF(BXQ469&lt;=80,"Alto","Inviable Sanitariamente"))))</f>
        <v>Inviable Sanitariamente</v>
      </c>
      <c r="BXT469" s="265" t="str">
        <f t="shared" ref="BXT469:BXT471" si="2010">IF(BXR469&lt;5,"Sin Riesgo",IF(BXR469 &lt;=14,"Bajo",IF(BXR469&lt;=35,"Medio",IF(BXR469&lt;=80,"Alto","Inviable Sanitariamente"))))</f>
        <v>Inviable Sanitariamente</v>
      </c>
      <c r="BXU469" s="265" t="str">
        <f t="shared" ref="BXU469:BXU471" si="2011">IF(BXS469&lt;5,"Sin Riesgo",IF(BXS469 &lt;=14,"Bajo",IF(BXS469&lt;=35,"Medio",IF(BXS469&lt;=80,"Alto","Inviable Sanitariamente"))))</f>
        <v>Inviable Sanitariamente</v>
      </c>
      <c r="BXV469" s="265" t="str">
        <f t="shared" ref="BXV469:BXV471" si="2012">IF(BXT469&lt;5,"Sin Riesgo",IF(BXT469 &lt;=14,"Bajo",IF(BXT469&lt;=35,"Medio",IF(BXT469&lt;=80,"Alto","Inviable Sanitariamente"))))</f>
        <v>Inviable Sanitariamente</v>
      </c>
      <c r="BXW469" s="265" t="str">
        <f t="shared" ref="BXW469:BXW471" si="2013">IF(BXU469&lt;5,"Sin Riesgo",IF(BXU469 &lt;=14,"Bajo",IF(BXU469&lt;=35,"Medio",IF(BXU469&lt;=80,"Alto","Inviable Sanitariamente"))))</f>
        <v>Inviable Sanitariamente</v>
      </c>
      <c r="BXX469" s="265" t="str">
        <f t="shared" ref="BXX469:BXX471" si="2014">IF(BXV469&lt;5,"Sin Riesgo",IF(BXV469 &lt;=14,"Bajo",IF(BXV469&lt;=35,"Medio",IF(BXV469&lt;=80,"Alto","Inviable Sanitariamente"))))</f>
        <v>Inviable Sanitariamente</v>
      </c>
      <c r="BXY469" s="265" t="str">
        <f t="shared" ref="BXY469:BXY471" si="2015">IF(BXW469&lt;5,"Sin Riesgo",IF(BXW469 &lt;=14,"Bajo",IF(BXW469&lt;=35,"Medio",IF(BXW469&lt;=80,"Alto","Inviable Sanitariamente"))))</f>
        <v>Inviable Sanitariamente</v>
      </c>
      <c r="BXZ469" s="265" t="str">
        <f t="shared" ref="BXZ469:BXZ471" si="2016">IF(BXX469&lt;5,"Sin Riesgo",IF(BXX469 &lt;=14,"Bajo",IF(BXX469&lt;=35,"Medio",IF(BXX469&lt;=80,"Alto","Inviable Sanitariamente"))))</f>
        <v>Inviable Sanitariamente</v>
      </c>
      <c r="BYA469" s="265" t="str">
        <f t="shared" ref="BYA469:BYA471" si="2017">IF(BXY469&lt;5,"Sin Riesgo",IF(BXY469 &lt;=14,"Bajo",IF(BXY469&lt;=35,"Medio",IF(BXY469&lt;=80,"Alto","Inviable Sanitariamente"))))</f>
        <v>Inviable Sanitariamente</v>
      </c>
      <c r="BYB469" s="265" t="str">
        <f t="shared" ref="BYB469:BYB471" si="2018">IF(BXZ469&lt;5,"Sin Riesgo",IF(BXZ469 &lt;=14,"Bajo",IF(BXZ469&lt;=35,"Medio",IF(BXZ469&lt;=80,"Alto","Inviable Sanitariamente"))))</f>
        <v>Inviable Sanitariamente</v>
      </c>
      <c r="BYC469" s="265" t="str">
        <f t="shared" ref="BYC469:BYC471" si="2019">IF(BYA469&lt;5,"Sin Riesgo",IF(BYA469 &lt;=14,"Bajo",IF(BYA469&lt;=35,"Medio",IF(BYA469&lt;=80,"Alto","Inviable Sanitariamente"))))</f>
        <v>Inviable Sanitariamente</v>
      </c>
      <c r="BYD469" s="265" t="str">
        <f t="shared" ref="BYD469:BYD471" si="2020">IF(BYB469&lt;5,"Sin Riesgo",IF(BYB469 &lt;=14,"Bajo",IF(BYB469&lt;=35,"Medio",IF(BYB469&lt;=80,"Alto","Inviable Sanitariamente"))))</f>
        <v>Inviable Sanitariamente</v>
      </c>
      <c r="BYE469" s="265" t="str">
        <f t="shared" ref="BYE469:BYE471" si="2021">IF(BYC469&lt;5,"Sin Riesgo",IF(BYC469 &lt;=14,"Bajo",IF(BYC469&lt;=35,"Medio",IF(BYC469&lt;=80,"Alto","Inviable Sanitariamente"))))</f>
        <v>Inviable Sanitariamente</v>
      </c>
      <c r="BYF469" s="265" t="str">
        <f t="shared" ref="BYF469:BYF471" si="2022">IF(BYD469&lt;5,"Sin Riesgo",IF(BYD469 &lt;=14,"Bajo",IF(BYD469&lt;=35,"Medio",IF(BYD469&lt;=80,"Alto","Inviable Sanitariamente"))))</f>
        <v>Inviable Sanitariamente</v>
      </c>
      <c r="BYG469" s="265" t="str">
        <f t="shared" ref="BYG469:BYG471" si="2023">IF(BYE469&lt;5,"Sin Riesgo",IF(BYE469 &lt;=14,"Bajo",IF(BYE469&lt;=35,"Medio",IF(BYE469&lt;=80,"Alto","Inviable Sanitariamente"))))</f>
        <v>Inviable Sanitariamente</v>
      </c>
      <c r="BYH469" s="265" t="str">
        <f t="shared" ref="BYH469:BYH471" si="2024">IF(BYF469&lt;5,"Sin Riesgo",IF(BYF469 &lt;=14,"Bajo",IF(BYF469&lt;=35,"Medio",IF(BYF469&lt;=80,"Alto","Inviable Sanitariamente"))))</f>
        <v>Inviable Sanitariamente</v>
      </c>
      <c r="BYI469" s="265" t="str">
        <f t="shared" ref="BYI469:BYI471" si="2025">IF(BYG469&lt;5,"Sin Riesgo",IF(BYG469 &lt;=14,"Bajo",IF(BYG469&lt;=35,"Medio",IF(BYG469&lt;=80,"Alto","Inviable Sanitariamente"))))</f>
        <v>Inviable Sanitariamente</v>
      </c>
      <c r="BYJ469" s="265" t="str">
        <f t="shared" ref="BYJ469:BYJ471" si="2026">IF(BYH469&lt;5,"Sin Riesgo",IF(BYH469 &lt;=14,"Bajo",IF(BYH469&lt;=35,"Medio",IF(BYH469&lt;=80,"Alto","Inviable Sanitariamente"))))</f>
        <v>Inviable Sanitariamente</v>
      </c>
      <c r="BYK469" s="265" t="str">
        <f t="shared" ref="BYK469:BYK471" si="2027">IF(BYI469&lt;5,"Sin Riesgo",IF(BYI469 &lt;=14,"Bajo",IF(BYI469&lt;=35,"Medio",IF(BYI469&lt;=80,"Alto","Inviable Sanitariamente"))))</f>
        <v>Inviable Sanitariamente</v>
      </c>
      <c r="BYL469" s="265" t="str">
        <f t="shared" ref="BYL469:BYL471" si="2028">IF(BYJ469&lt;5,"Sin Riesgo",IF(BYJ469 &lt;=14,"Bajo",IF(BYJ469&lt;=35,"Medio",IF(BYJ469&lt;=80,"Alto","Inviable Sanitariamente"))))</f>
        <v>Inviable Sanitariamente</v>
      </c>
      <c r="BYM469" s="265" t="str">
        <f t="shared" ref="BYM469:BYM471" si="2029">IF(BYK469&lt;5,"Sin Riesgo",IF(BYK469 &lt;=14,"Bajo",IF(BYK469&lt;=35,"Medio",IF(BYK469&lt;=80,"Alto","Inviable Sanitariamente"))))</f>
        <v>Inviable Sanitariamente</v>
      </c>
      <c r="BYN469" s="265" t="str">
        <f t="shared" ref="BYN469:BYN471" si="2030">IF(BYL469&lt;5,"Sin Riesgo",IF(BYL469 &lt;=14,"Bajo",IF(BYL469&lt;=35,"Medio",IF(BYL469&lt;=80,"Alto","Inviable Sanitariamente"))))</f>
        <v>Inviable Sanitariamente</v>
      </c>
      <c r="BYO469" s="265" t="str">
        <f t="shared" ref="BYO469:BYO471" si="2031">IF(BYM469&lt;5,"Sin Riesgo",IF(BYM469 &lt;=14,"Bajo",IF(BYM469&lt;=35,"Medio",IF(BYM469&lt;=80,"Alto","Inviable Sanitariamente"))))</f>
        <v>Inviable Sanitariamente</v>
      </c>
      <c r="BYP469" s="265" t="str">
        <f t="shared" ref="BYP469:BYP471" si="2032">IF(BYN469&lt;5,"Sin Riesgo",IF(BYN469 &lt;=14,"Bajo",IF(BYN469&lt;=35,"Medio",IF(BYN469&lt;=80,"Alto","Inviable Sanitariamente"))))</f>
        <v>Inviable Sanitariamente</v>
      </c>
      <c r="BYQ469" s="265" t="str">
        <f t="shared" ref="BYQ469:BYQ471" si="2033">IF(BYO469&lt;5,"Sin Riesgo",IF(BYO469 &lt;=14,"Bajo",IF(BYO469&lt;=35,"Medio",IF(BYO469&lt;=80,"Alto","Inviable Sanitariamente"))))</f>
        <v>Inviable Sanitariamente</v>
      </c>
      <c r="BYR469" s="265" t="str">
        <f t="shared" ref="BYR469:BYR471" si="2034">IF(BYP469&lt;5,"Sin Riesgo",IF(BYP469 &lt;=14,"Bajo",IF(BYP469&lt;=35,"Medio",IF(BYP469&lt;=80,"Alto","Inviable Sanitariamente"))))</f>
        <v>Inviable Sanitariamente</v>
      </c>
      <c r="BYS469" s="265" t="str">
        <f t="shared" ref="BYS469:BYS471" si="2035">IF(BYQ469&lt;5,"Sin Riesgo",IF(BYQ469 &lt;=14,"Bajo",IF(BYQ469&lt;=35,"Medio",IF(BYQ469&lt;=80,"Alto","Inviable Sanitariamente"))))</f>
        <v>Inviable Sanitariamente</v>
      </c>
      <c r="BYT469" s="265" t="str">
        <f t="shared" ref="BYT469:BYT471" si="2036">IF(BYR469&lt;5,"Sin Riesgo",IF(BYR469 &lt;=14,"Bajo",IF(BYR469&lt;=35,"Medio",IF(BYR469&lt;=80,"Alto","Inviable Sanitariamente"))))</f>
        <v>Inviable Sanitariamente</v>
      </c>
      <c r="BYU469" s="265" t="str">
        <f t="shared" ref="BYU469:BYU471" si="2037">IF(BYS469&lt;5,"Sin Riesgo",IF(BYS469 &lt;=14,"Bajo",IF(BYS469&lt;=35,"Medio",IF(BYS469&lt;=80,"Alto","Inviable Sanitariamente"))))</f>
        <v>Inviable Sanitariamente</v>
      </c>
      <c r="BYV469" s="265" t="str">
        <f t="shared" ref="BYV469:BYV471" si="2038">IF(BYT469&lt;5,"Sin Riesgo",IF(BYT469 &lt;=14,"Bajo",IF(BYT469&lt;=35,"Medio",IF(BYT469&lt;=80,"Alto","Inviable Sanitariamente"))))</f>
        <v>Inviable Sanitariamente</v>
      </c>
      <c r="BYW469" s="265" t="str">
        <f t="shared" ref="BYW469:BYW471" si="2039">IF(BYU469&lt;5,"Sin Riesgo",IF(BYU469 &lt;=14,"Bajo",IF(BYU469&lt;=35,"Medio",IF(BYU469&lt;=80,"Alto","Inviable Sanitariamente"))))</f>
        <v>Inviable Sanitariamente</v>
      </c>
      <c r="BYX469" s="265" t="str">
        <f t="shared" ref="BYX469:BYX471" si="2040">IF(BYV469&lt;5,"Sin Riesgo",IF(BYV469 &lt;=14,"Bajo",IF(BYV469&lt;=35,"Medio",IF(BYV469&lt;=80,"Alto","Inviable Sanitariamente"))))</f>
        <v>Inviable Sanitariamente</v>
      </c>
      <c r="BYY469" s="265" t="str">
        <f t="shared" ref="BYY469:BYY471" si="2041">IF(BYW469&lt;5,"Sin Riesgo",IF(BYW469 &lt;=14,"Bajo",IF(BYW469&lt;=35,"Medio",IF(BYW469&lt;=80,"Alto","Inviable Sanitariamente"))))</f>
        <v>Inviable Sanitariamente</v>
      </c>
      <c r="BYZ469" s="265" t="str">
        <f t="shared" ref="BYZ469:BYZ471" si="2042">IF(BYX469&lt;5,"Sin Riesgo",IF(BYX469 &lt;=14,"Bajo",IF(BYX469&lt;=35,"Medio",IF(BYX469&lt;=80,"Alto","Inviable Sanitariamente"))))</f>
        <v>Inviable Sanitariamente</v>
      </c>
      <c r="BZA469" s="265" t="str">
        <f t="shared" ref="BZA469:BZA471" si="2043">IF(BYY469&lt;5,"Sin Riesgo",IF(BYY469 &lt;=14,"Bajo",IF(BYY469&lt;=35,"Medio",IF(BYY469&lt;=80,"Alto","Inviable Sanitariamente"))))</f>
        <v>Inviable Sanitariamente</v>
      </c>
      <c r="BZB469" s="265" t="str">
        <f t="shared" ref="BZB469:BZB471" si="2044">IF(BYZ469&lt;5,"Sin Riesgo",IF(BYZ469 &lt;=14,"Bajo",IF(BYZ469&lt;=35,"Medio",IF(BYZ469&lt;=80,"Alto","Inviable Sanitariamente"))))</f>
        <v>Inviable Sanitariamente</v>
      </c>
      <c r="BZC469" s="265" t="str">
        <f t="shared" ref="BZC469:BZC471" si="2045">IF(BZA469&lt;5,"Sin Riesgo",IF(BZA469 &lt;=14,"Bajo",IF(BZA469&lt;=35,"Medio",IF(BZA469&lt;=80,"Alto","Inviable Sanitariamente"))))</f>
        <v>Inviable Sanitariamente</v>
      </c>
      <c r="BZD469" s="265" t="str">
        <f t="shared" ref="BZD469:BZD471" si="2046">IF(BZB469&lt;5,"Sin Riesgo",IF(BZB469 &lt;=14,"Bajo",IF(BZB469&lt;=35,"Medio",IF(BZB469&lt;=80,"Alto","Inviable Sanitariamente"))))</f>
        <v>Inviable Sanitariamente</v>
      </c>
      <c r="BZE469" s="265" t="str">
        <f t="shared" ref="BZE469:BZE471" si="2047">IF(BZC469&lt;5,"Sin Riesgo",IF(BZC469 &lt;=14,"Bajo",IF(BZC469&lt;=35,"Medio",IF(BZC469&lt;=80,"Alto","Inviable Sanitariamente"))))</f>
        <v>Inviable Sanitariamente</v>
      </c>
      <c r="BZF469" s="265" t="str">
        <f t="shared" ref="BZF469:BZF471" si="2048">IF(BZD469&lt;5,"Sin Riesgo",IF(BZD469 &lt;=14,"Bajo",IF(BZD469&lt;=35,"Medio",IF(BZD469&lt;=80,"Alto","Inviable Sanitariamente"))))</f>
        <v>Inviable Sanitariamente</v>
      </c>
      <c r="BZG469" s="265" t="str">
        <f t="shared" ref="BZG469:BZG471" si="2049">IF(BZE469&lt;5,"Sin Riesgo",IF(BZE469 &lt;=14,"Bajo",IF(BZE469&lt;=35,"Medio",IF(BZE469&lt;=80,"Alto","Inviable Sanitariamente"))))</f>
        <v>Inviable Sanitariamente</v>
      </c>
      <c r="BZH469" s="265" t="str">
        <f t="shared" ref="BZH469:BZH471" si="2050">IF(BZF469&lt;5,"Sin Riesgo",IF(BZF469 &lt;=14,"Bajo",IF(BZF469&lt;=35,"Medio",IF(BZF469&lt;=80,"Alto","Inviable Sanitariamente"))))</f>
        <v>Inviable Sanitariamente</v>
      </c>
      <c r="BZI469" s="265" t="str">
        <f t="shared" ref="BZI469:BZI471" si="2051">IF(BZG469&lt;5,"Sin Riesgo",IF(BZG469 &lt;=14,"Bajo",IF(BZG469&lt;=35,"Medio",IF(BZG469&lt;=80,"Alto","Inviable Sanitariamente"))))</f>
        <v>Inviable Sanitariamente</v>
      </c>
      <c r="BZJ469" s="265" t="str">
        <f t="shared" ref="BZJ469:BZJ471" si="2052">IF(BZH469&lt;5,"Sin Riesgo",IF(BZH469 &lt;=14,"Bajo",IF(BZH469&lt;=35,"Medio",IF(BZH469&lt;=80,"Alto","Inviable Sanitariamente"))))</f>
        <v>Inviable Sanitariamente</v>
      </c>
      <c r="BZK469" s="265" t="str">
        <f t="shared" ref="BZK469:BZK471" si="2053">IF(BZI469&lt;5,"Sin Riesgo",IF(BZI469 &lt;=14,"Bajo",IF(BZI469&lt;=35,"Medio",IF(BZI469&lt;=80,"Alto","Inviable Sanitariamente"))))</f>
        <v>Inviable Sanitariamente</v>
      </c>
      <c r="BZL469" s="265" t="str">
        <f t="shared" ref="BZL469:BZL471" si="2054">IF(BZJ469&lt;5,"Sin Riesgo",IF(BZJ469 &lt;=14,"Bajo",IF(BZJ469&lt;=35,"Medio",IF(BZJ469&lt;=80,"Alto","Inviable Sanitariamente"))))</f>
        <v>Inviable Sanitariamente</v>
      </c>
      <c r="BZM469" s="265" t="str">
        <f t="shared" ref="BZM469:BZM471" si="2055">IF(BZK469&lt;5,"Sin Riesgo",IF(BZK469 &lt;=14,"Bajo",IF(BZK469&lt;=35,"Medio",IF(BZK469&lt;=80,"Alto","Inviable Sanitariamente"))))</f>
        <v>Inviable Sanitariamente</v>
      </c>
      <c r="BZN469" s="265" t="str">
        <f t="shared" ref="BZN469:BZN471" si="2056">IF(BZL469&lt;5,"Sin Riesgo",IF(BZL469 &lt;=14,"Bajo",IF(BZL469&lt;=35,"Medio",IF(BZL469&lt;=80,"Alto","Inviable Sanitariamente"))))</f>
        <v>Inviable Sanitariamente</v>
      </c>
      <c r="BZO469" s="265" t="str">
        <f t="shared" ref="BZO469:BZO471" si="2057">IF(BZM469&lt;5,"Sin Riesgo",IF(BZM469 &lt;=14,"Bajo",IF(BZM469&lt;=35,"Medio",IF(BZM469&lt;=80,"Alto","Inviable Sanitariamente"))))</f>
        <v>Inviable Sanitariamente</v>
      </c>
      <c r="BZP469" s="265" t="str">
        <f t="shared" ref="BZP469:BZP471" si="2058">IF(BZN469&lt;5,"Sin Riesgo",IF(BZN469 &lt;=14,"Bajo",IF(BZN469&lt;=35,"Medio",IF(BZN469&lt;=80,"Alto","Inviable Sanitariamente"))))</f>
        <v>Inviable Sanitariamente</v>
      </c>
      <c r="BZQ469" s="265" t="str">
        <f t="shared" ref="BZQ469:BZQ471" si="2059">IF(BZO469&lt;5,"Sin Riesgo",IF(BZO469 &lt;=14,"Bajo",IF(BZO469&lt;=35,"Medio",IF(BZO469&lt;=80,"Alto","Inviable Sanitariamente"))))</f>
        <v>Inviable Sanitariamente</v>
      </c>
      <c r="BZR469" s="265" t="str">
        <f t="shared" ref="BZR469:BZR471" si="2060">IF(BZP469&lt;5,"Sin Riesgo",IF(BZP469 &lt;=14,"Bajo",IF(BZP469&lt;=35,"Medio",IF(BZP469&lt;=80,"Alto","Inviable Sanitariamente"))))</f>
        <v>Inviable Sanitariamente</v>
      </c>
      <c r="BZS469" s="265" t="str">
        <f t="shared" ref="BZS469:BZS471" si="2061">IF(BZQ469&lt;5,"Sin Riesgo",IF(BZQ469 &lt;=14,"Bajo",IF(BZQ469&lt;=35,"Medio",IF(BZQ469&lt;=80,"Alto","Inviable Sanitariamente"))))</f>
        <v>Inviable Sanitariamente</v>
      </c>
      <c r="BZT469" s="265" t="str">
        <f t="shared" ref="BZT469:BZT471" si="2062">IF(BZR469&lt;5,"Sin Riesgo",IF(BZR469 &lt;=14,"Bajo",IF(BZR469&lt;=35,"Medio",IF(BZR469&lt;=80,"Alto","Inviable Sanitariamente"))))</f>
        <v>Inviable Sanitariamente</v>
      </c>
      <c r="BZU469" s="265" t="str">
        <f t="shared" ref="BZU469:BZU471" si="2063">IF(BZS469&lt;5,"Sin Riesgo",IF(BZS469 &lt;=14,"Bajo",IF(BZS469&lt;=35,"Medio",IF(BZS469&lt;=80,"Alto","Inviable Sanitariamente"))))</f>
        <v>Inviable Sanitariamente</v>
      </c>
      <c r="BZV469" s="265" t="str">
        <f t="shared" ref="BZV469:BZV471" si="2064">IF(BZT469&lt;5,"Sin Riesgo",IF(BZT469 &lt;=14,"Bajo",IF(BZT469&lt;=35,"Medio",IF(BZT469&lt;=80,"Alto","Inviable Sanitariamente"))))</f>
        <v>Inviable Sanitariamente</v>
      </c>
      <c r="BZW469" s="265" t="str">
        <f t="shared" ref="BZW469:BZW471" si="2065">IF(BZU469&lt;5,"Sin Riesgo",IF(BZU469 &lt;=14,"Bajo",IF(BZU469&lt;=35,"Medio",IF(BZU469&lt;=80,"Alto","Inviable Sanitariamente"))))</f>
        <v>Inviable Sanitariamente</v>
      </c>
      <c r="BZX469" s="265" t="str">
        <f t="shared" ref="BZX469:BZX471" si="2066">IF(BZV469&lt;5,"Sin Riesgo",IF(BZV469 &lt;=14,"Bajo",IF(BZV469&lt;=35,"Medio",IF(BZV469&lt;=80,"Alto","Inviable Sanitariamente"))))</f>
        <v>Inviable Sanitariamente</v>
      </c>
      <c r="BZY469" s="265" t="str">
        <f t="shared" ref="BZY469:BZY471" si="2067">IF(BZW469&lt;5,"Sin Riesgo",IF(BZW469 &lt;=14,"Bajo",IF(BZW469&lt;=35,"Medio",IF(BZW469&lt;=80,"Alto","Inviable Sanitariamente"))))</f>
        <v>Inviable Sanitariamente</v>
      </c>
      <c r="BZZ469" s="265" t="str">
        <f t="shared" ref="BZZ469:BZZ471" si="2068">IF(BZX469&lt;5,"Sin Riesgo",IF(BZX469 &lt;=14,"Bajo",IF(BZX469&lt;=35,"Medio",IF(BZX469&lt;=80,"Alto","Inviable Sanitariamente"))))</f>
        <v>Inviable Sanitariamente</v>
      </c>
      <c r="CAA469" s="265" t="str">
        <f t="shared" ref="CAA469:CAA471" si="2069">IF(BZY469&lt;5,"Sin Riesgo",IF(BZY469 &lt;=14,"Bajo",IF(BZY469&lt;=35,"Medio",IF(BZY469&lt;=80,"Alto","Inviable Sanitariamente"))))</f>
        <v>Inviable Sanitariamente</v>
      </c>
      <c r="CAB469" s="265" t="str">
        <f t="shared" ref="CAB469:CAB471" si="2070">IF(BZZ469&lt;5,"Sin Riesgo",IF(BZZ469 &lt;=14,"Bajo",IF(BZZ469&lt;=35,"Medio",IF(BZZ469&lt;=80,"Alto","Inviable Sanitariamente"))))</f>
        <v>Inviable Sanitariamente</v>
      </c>
      <c r="CAC469" s="265" t="str">
        <f t="shared" ref="CAC469:CAC471" si="2071">IF(CAA469&lt;5,"Sin Riesgo",IF(CAA469 &lt;=14,"Bajo",IF(CAA469&lt;=35,"Medio",IF(CAA469&lt;=80,"Alto","Inviable Sanitariamente"))))</f>
        <v>Inviable Sanitariamente</v>
      </c>
      <c r="CAD469" s="265" t="str">
        <f t="shared" ref="CAD469:CAD471" si="2072">IF(CAB469&lt;5,"Sin Riesgo",IF(CAB469 &lt;=14,"Bajo",IF(CAB469&lt;=35,"Medio",IF(CAB469&lt;=80,"Alto","Inviable Sanitariamente"))))</f>
        <v>Inviable Sanitariamente</v>
      </c>
      <c r="CAE469" s="265" t="str">
        <f t="shared" ref="CAE469:CAE471" si="2073">IF(CAC469&lt;5,"Sin Riesgo",IF(CAC469 &lt;=14,"Bajo",IF(CAC469&lt;=35,"Medio",IF(CAC469&lt;=80,"Alto","Inviable Sanitariamente"))))</f>
        <v>Inviable Sanitariamente</v>
      </c>
      <c r="CAF469" s="265" t="str">
        <f t="shared" ref="CAF469:CAF471" si="2074">IF(CAD469&lt;5,"Sin Riesgo",IF(CAD469 &lt;=14,"Bajo",IF(CAD469&lt;=35,"Medio",IF(CAD469&lt;=80,"Alto","Inviable Sanitariamente"))))</f>
        <v>Inviable Sanitariamente</v>
      </c>
      <c r="CAG469" s="265" t="str">
        <f t="shared" ref="CAG469:CAG471" si="2075">IF(CAE469&lt;5,"Sin Riesgo",IF(CAE469 &lt;=14,"Bajo",IF(CAE469&lt;=35,"Medio",IF(CAE469&lt;=80,"Alto","Inviable Sanitariamente"))))</f>
        <v>Inviable Sanitariamente</v>
      </c>
      <c r="CAH469" s="265" t="str">
        <f t="shared" ref="CAH469:CAH471" si="2076">IF(CAF469&lt;5,"Sin Riesgo",IF(CAF469 &lt;=14,"Bajo",IF(CAF469&lt;=35,"Medio",IF(CAF469&lt;=80,"Alto","Inviable Sanitariamente"))))</f>
        <v>Inviable Sanitariamente</v>
      </c>
      <c r="CAI469" s="265" t="str">
        <f t="shared" ref="CAI469:CAI471" si="2077">IF(CAG469&lt;5,"Sin Riesgo",IF(CAG469 &lt;=14,"Bajo",IF(CAG469&lt;=35,"Medio",IF(CAG469&lt;=80,"Alto","Inviable Sanitariamente"))))</f>
        <v>Inviable Sanitariamente</v>
      </c>
      <c r="CAJ469" s="265" t="str">
        <f t="shared" ref="CAJ469:CAJ471" si="2078">IF(CAH469&lt;5,"Sin Riesgo",IF(CAH469 &lt;=14,"Bajo",IF(CAH469&lt;=35,"Medio",IF(CAH469&lt;=80,"Alto","Inviable Sanitariamente"))))</f>
        <v>Inviable Sanitariamente</v>
      </c>
      <c r="CAK469" s="265" t="str">
        <f t="shared" ref="CAK469:CAK471" si="2079">IF(CAI469&lt;5,"Sin Riesgo",IF(CAI469 &lt;=14,"Bajo",IF(CAI469&lt;=35,"Medio",IF(CAI469&lt;=80,"Alto","Inviable Sanitariamente"))))</f>
        <v>Inviable Sanitariamente</v>
      </c>
      <c r="CAL469" s="265" t="str">
        <f t="shared" ref="CAL469:CAL471" si="2080">IF(CAJ469&lt;5,"Sin Riesgo",IF(CAJ469 &lt;=14,"Bajo",IF(CAJ469&lt;=35,"Medio",IF(CAJ469&lt;=80,"Alto","Inviable Sanitariamente"))))</f>
        <v>Inviable Sanitariamente</v>
      </c>
      <c r="CAM469" s="265" t="str">
        <f t="shared" ref="CAM469:CAM471" si="2081">IF(CAK469&lt;5,"Sin Riesgo",IF(CAK469 &lt;=14,"Bajo",IF(CAK469&lt;=35,"Medio",IF(CAK469&lt;=80,"Alto","Inviable Sanitariamente"))))</f>
        <v>Inviable Sanitariamente</v>
      </c>
      <c r="CAN469" s="265" t="str">
        <f t="shared" ref="CAN469:CAN471" si="2082">IF(CAL469&lt;5,"Sin Riesgo",IF(CAL469 &lt;=14,"Bajo",IF(CAL469&lt;=35,"Medio",IF(CAL469&lt;=80,"Alto","Inviable Sanitariamente"))))</f>
        <v>Inviable Sanitariamente</v>
      </c>
      <c r="CAO469" s="265" t="str">
        <f t="shared" ref="CAO469:CAO471" si="2083">IF(CAM469&lt;5,"Sin Riesgo",IF(CAM469 &lt;=14,"Bajo",IF(CAM469&lt;=35,"Medio",IF(CAM469&lt;=80,"Alto","Inviable Sanitariamente"))))</f>
        <v>Inviable Sanitariamente</v>
      </c>
      <c r="CAP469" s="265" t="str">
        <f t="shared" ref="CAP469:CAP471" si="2084">IF(CAN469&lt;5,"Sin Riesgo",IF(CAN469 &lt;=14,"Bajo",IF(CAN469&lt;=35,"Medio",IF(CAN469&lt;=80,"Alto","Inviable Sanitariamente"))))</f>
        <v>Inviable Sanitariamente</v>
      </c>
      <c r="CAQ469" s="265" t="str">
        <f t="shared" ref="CAQ469:CAQ471" si="2085">IF(CAO469&lt;5,"Sin Riesgo",IF(CAO469 &lt;=14,"Bajo",IF(CAO469&lt;=35,"Medio",IF(CAO469&lt;=80,"Alto","Inviable Sanitariamente"))))</f>
        <v>Inviable Sanitariamente</v>
      </c>
      <c r="CAR469" s="265" t="str">
        <f t="shared" ref="CAR469:CAR471" si="2086">IF(CAP469&lt;5,"Sin Riesgo",IF(CAP469 &lt;=14,"Bajo",IF(CAP469&lt;=35,"Medio",IF(CAP469&lt;=80,"Alto","Inviable Sanitariamente"))))</f>
        <v>Inviable Sanitariamente</v>
      </c>
      <c r="CAS469" s="265" t="str">
        <f t="shared" ref="CAS469:CAS471" si="2087">IF(CAQ469&lt;5,"Sin Riesgo",IF(CAQ469 &lt;=14,"Bajo",IF(CAQ469&lt;=35,"Medio",IF(CAQ469&lt;=80,"Alto","Inviable Sanitariamente"))))</f>
        <v>Inviable Sanitariamente</v>
      </c>
      <c r="CAT469" s="265" t="str">
        <f t="shared" ref="CAT469:CAT471" si="2088">IF(CAR469&lt;5,"Sin Riesgo",IF(CAR469 &lt;=14,"Bajo",IF(CAR469&lt;=35,"Medio",IF(CAR469&lt;=80,"Alto","Inviable Sanitariamente"))))</f>
        <v>Inviable Sanitariamente</v>
      </c>
      <c r="CAU469" s="265" t="str">
        <f t="shared" ref="CAU469:CAU471" si="2089">IF(CAS469&lt;5,"Sin Riesgo",IF(CAS469 &lt;=14,"Bajo",IF(CAS469&lt;=35,"Medio",IF(CAS469&lt;=80,"Alto","Inviable Sanitariamente"))))</f>
        <v>Inviable Sanitariamente</v>
      </c>
      <c r="CAV469" s="265" t="str">
        <f t="shared" ref="CAV469:CAV471" si="2090">IF(CAT469&lt;5,"Sin Riesgo",IF(CAT469 &lt;=14,"Bajo",IF(CAT469&lt;=35,"Medio",IF(CAT469&lt;=80,"Alto","Inviable Sanitariamente"))))</f>
        <v>Inviable Sanitariamente</v>
      </c>
      <c r="CAW469" s="265" t="str">
        <f t="shared" ref="CAW469:CAW471" si="2091">IF(CAU469&lt;5,"Sin Riesgo",IF(CAU469 &lt;=14,"Bajo",IF(CAU469&lt;=35,"Medio",IF(CAU469&lt;=80,"Alto","Inviable Sanitariamente"))))</f>
        <v>Inviable Sanitariamente</v>
      </c>
      <c r="CAX469" s="265" t="str">
        <f t="shared" ref="CAX469:CAX471" si="2092">IF(CAV469&lt;5,"Sin Riesgo",IF(CAV469 &lt;=14,"Bajo",IF(CAV469&lt;=35,"Medio",IF(CAV469&lt;=80,"Alto","Inviable Sanitariamente"))))</f>
        <v>Inviable Sanitariamente</v>
      </c>
      <c r="CAY469" s="265" t="str">
        <f t="shared" ref="CAY469:CAY471" si="2093">IF(CAW469&lt;5,"Sin Riesgo",IF(CAW469 &lt;=14,"Bajo",IF(CAW469&lt;=35,"Medio",IF(CAW469&lt;=80,"Alto","Inviable Sanitariamente"))))</f>
        <v>Inviable Sanitariamente</v>
      </c>
      <c r="CAZ469" s="265" t="str">
        <f t="shared" ref="CAZ469:CAZ471" si="2094">IF(CAX469&lt;5,"Sin Riesgo",IF(CAX469 &lt;=14,"Bajo",IF(CAX469&lt;=35,"Medio",IF(CAX469&lt;=80,"Alto","Inviable Sanitariamente"))))</f>
        <v>Inviable Sanitariamente</v>
      </c>
      <c r="CBA469" s="265" t="str">
        <f t="shared" ref="CBA469:CBA471" si="2095">IF(CAY469&lt;5,"Sin Riesgo",IF(CAY469 &lt;=14,"Bajo",IF(CAY469&lt;=35,"Medio",IF(CAY469&lt;=80,"Alto","Inviable Sanitariamente"))))</f>
        <v>Inviable Sanitariamente</v>
      </c>
      <c r="CBB469" s="265" t="str">
        <f t="shared" ref="CBB469:CBB471" si="2096">IF(CAZ469&lt;5,"Sin Riesgo",IF(CAZ469 &lt;=14,"Bajo",IF(CAZ469&lt;=35,"Medio",IF(CAZ469&lt;=80,"Alto","Inviable Sanitariamente"))))</f>
        <v>Inviable Sanitariamente</v>
      </c>
      <c r="CBC469" s="265" t="str">
        <f t="shared" ref="CBC469:CBC471" si="2097">IF(CBA469&lt;5,"Sin Riesgo",IF(CBA469 &lt;=14,"Bajo",IF(CBA469&lt;=35,"Medio",IF(CBA469&lt;=80,"Alto","Inviable Sanitariamente"))))</f>
        <v>Inviable Sanitariamente</v>
      </c>
      <c r="CBD469" s="265" t="str">
        <f t="shared" ref="CBD469:CBD471" si="2098">IF(CBB469&lt;5,"Sin Riesgo",IF(CBB469 &lt;=14,"Bajo",IF(CBB469&lt;=35,"Medio",IF(CBB469&lt;=80,"Alto","Inviable Sanitariamente"))))</f>
        <v>Inviable Sanitariamente</v>
      </c>
      <c r="CBE469" s="265" t="str">
        <f t="shared" ref="CBE469:CBE471" si="2099">IF(CBC469&lt;5,"Sin Riesgo",IF(CBC469 &lt;=14,"Bajo",IF(CBC469&lt;=35,"Medio",IF(CBC469&lt;=80,"Alto","Inviable Sanitariamente"))))</f>
        <v>Inviable Sanitariamente</v>
      </c>
      <c r="CBF469" s="265" t="str">
        <f t="shared" ref="CBF469:CBF471" si="2100">IF(CBD469&lt;5,"Sin Riesgo",IF(CBD469 &lt;=14,"Bajo",IF(CBD469&lt;=35,"Medio",IF(CBD469&lt;=80,"Alto","Inviable Sanitariamente"))))</f>
        <v>Inviable Sanitariamente</v>
      </c>
      <c r="CBG469" s="265" t="str">
        <f t="shared" ref="CBG469:CBG471" si="2101">IF(CBE469&lt;5,"Sin Riesgo",IF(CBE469 &lt;=14,"Bajo",IF(CBE469&lt;=35,"Medio",IF(CBE469&lt;=80,"Alto","Inviable Sanitariamente"))))</f>
        <v>Inviable Sanitariamente</v>
      </c>
      <c r="CBH469" s="265" t="str">
        <f t="shared" ref="CBH469:CBH471" si="2102">IF(CBF469&lt;5,"Sin Riesgo",IF(CBF469 &lt;=14,"Bajo",IF(CBF469&lt;=35,"Medio",IF(CBF469&lt;=80,"Alto","Inviable Sanitariamente"))))</f>
        <v>Inviable Sanitariamente</v>
      </c>
      <c r="CBI469" s="265" t="str">
        <f t="shared" ref="CBI469:CBI471" si="2103">IF(CBG469&lt;5,"Sin Riesgo",IF(CBG469 &lt;=14,"Bajo",IF(CBG469&lt;=35,"Medio",IF(CBG469&lt;=80,"Alto","Inviable Sanitariamente"))))</f>
        <v>Inviable Sanitariamente</v>
      </c>
      <c r="CBJ469" s="265" t="str">
        <f t="shared" ref="CBJ469:CBJ471" si="2104">IF(CBH469&lt;5,"Sin Riesgo",IF(CBH469 &lt;=14,"Bajo",IF(CBH469&lt;=35,"Medio",IF(CBH469&lt;=80,"Alto","Inviable Sanitariamente"))))</f>
        <v>Inviable Sanitariamente</v>
      </c>
      <c r="CBK469" s="265" t="str">
        <f t="shared" ref="CBK469:CBK471" si="2105">IF(CBI469&lt;5,"Sin Riesgo",IF(CBI469 &lt;=14,"Bajo",IF(CBI469&lt;=35,"Medio",IF(CBI469&lt;=80,"Alto","Inviable Sanitariamente"))))</f>
        <v>Inviable Sanitariamente</v>
      </c>
      <c r="CBL469" s="265" t="str">
        <f t="shared" ref="CBL469:CBL471" si="2106">IF(CBJ469&lt;5,"Sin Riesgo",IF(CBJ469 &lt;=14,"Bajo",IF(CBJ469&lt;=35,"Medio",IF(CBJ469&lt;=80,"Alto","Inviable Sanitariamente"))))</f>
        <v>Inviable Sanitariamente</v>
      </c>
      <c r="CBM469" s="265" t="str">
        <f t="shared" ref="CBM469:CBM471" si="2107">IF(CBK469&lt;5,"Sin Riesgo",IF(CBK469 &lt;=14,"Bajo",IF(CBK469&lt;=35,"Medio",IF(CBK469&lt;=80,"Alto","Inviable Sanitariamente"))))</f>
        <v>Inviable Sanitariamente</v>
      </c>
      <c r="CBN469" s="265" t="str">
        <f t="shared" ref="CBN469:CBN471" si="2108">IF(CBL469&lt;5,"Sin Riesgo",IF(CBL469 &lt;=14,"Bajo",IF(CBL469&lt;=35,"Medio",IF(CBL469&lt;=80,"Alto","Inviable Sanitariamente"))))</f>
        <v>Inviable Sanitariamente</v>
      </c>
      <c r="CBO469" s="265" t="str">
        <f t="shared" ref="CBO469:CBO471" si="2109">IF(CBM469&lt;5,"Sin Riesgo",IF(CBM469 &lt;=14,"Bajo",IF(CBM469&lt;=35,"Medio",IF(CBM469&lt;=80,"Alto","Inviable Sanitariamente"))))</f>
        <v>Inviable Sanitariamente</v>
      </c>
      <c r="CBP469" s="265" t="str">
        <f t="shared" ref="CBP469:CBP471" si="2110">IF(CBN469&lt;5,"Sin Riesgo",IF(CBN469 &lt;=14,"Bajo",IF(CBN469&lt;=35,"Medio",IF(CBN469&lt;=80,"Alto","Inviable Sanitariamente"))))</f>
        <v>Inviable Sanitariamente</v>
      </c>
      <c r="CBQ469" s="265" t="str">
        <f t="shared" ref="CBQ469:CBQ471" si="2111">IF(CBO469&lt;5,"Sin Riesgo",IF(CBO469 &lt;=14,"Bajo",IF(CBO469&lt;=35,"Medio",IF(CBO469&lt;=80,"Alto","Inviable Sanitariamente"))))</f>
        <v>Inviable Sanitariamente</v>
      </c>
      <c r="CBR469" s="265" t="str">
        <f t="shared" ref="CBR469:CBR471" si="2112">IF(CBP469&lt;5,"Sin Riesgo",IF(CBP469 &lt;=14,"Bajo",IF(CBP469&lt;=35,"Medio",IF(CBP469&lt;=80,"Alto","Inviable Sanitariamente"))))</f>
        <v>Inviable Sanitariamente</v>
      </c>
      <c r="CBS469" s="265" t="str">
        <f t="shared" ref="CBS469:CBS471" si="2113">IF(CBQ469&lt;5,"Sin Riesgo",IF(CBQ469 &lt;=14,"Bajo",IF(CBQ469&lt;=35,"Medio",IF(CBQ469&lt;=80,"Alto","Inviable Sanitariamente"))))</f>
        <v>Inviable Sanitariamente</v>
      </c>
      <c r="CBT469" s="265" t="str">
        <f t="shared" ref="CBT469:CBT471" si="2114">IF(CBR469&lt;5,"Sin Riesgo",IF(CBR469 &lt;=14,"Bajo",IF(CBR469&lt;=35,"Medio",IF(CBR469&lt;=80,"Alto","Inviable Sanitariamente"))))</f>
        <v>Inviable Sanitariamente</v>
      </c>
      <c r="CBU469" s="265" t="str">
        <f t="shared" ref="CBU469:CBU471" si="2115">IF(CBS469&lt;5,"Sin Riesgo",IF(CBS469 &lt;=14,"Bajo",IF(CBS469&lt;=35,"Medio",IF(CBS469&lt;=80,"Alto","Inviable Sanitariamente"))))</f>
        <v>Inviable Sanitariamente</v>
      </c>
      <c r="CBV469" s="265" t="str">
        <f t="shared" ref="CBV469:CBV471" si="2116">IF(CBT469&lt;5,"Sin Riesgo",IF(CBT469 &lt;=14,"Bajo",IF(CBT469&lt;=35,"Medio",IF(CBT469&lt;=80,"Alto","Inviable Sanitariamente"))))</f>
        <v>Inviable Sanitariamente</v>
      </c>
      <c r="CBW469" s="265" t="str">
        <f t="shared" ref="CBW469:CBW471" si="2117">IF(CBU469&lt;5,"Sin Riesgo",IF(CBU469 &lt;=14,"Bajo",IF(CBU469&lt;=35,"Medio",IF(CBU469&lt;=80,"Alto","Inviable Sanitariamente"))))</f>
        <v>Inviable Sanitariamente</v>
      </c>
      <c r="CBX469" s="265" t="str">
        <f t="shared" ref="CBX469:CBX471" si="2118">IF(CBV469&lt;5,"Sin Riesgo",IF(CBV469 &lt;=14,"Bajo",IF(CBV469&lt;=35,"Medio",IF(CBV469&lt;=80,"Alto","Inviable Sanitariamente"))))</f>
        <v>Inviable Sanitariamente</v>
      </c>
      <c r="CBY469" s="265" t="str">
        <f t="shared" ref="CBY469:CBY471" si="2119">IF(CBW469&lt;5,"Sin Riesgo",IF(CBW469 &lt;=14,"Bajo",IF(CBW469&lt;=35,"Medio",IF(CBW469&lt;=80,"Alto","Inviable Sanitariamente"))))</f>
        <v>Inviable Sanitariamente</v>
      </c>
      <c r="CBZ469" s="265" t="str">
        <f t="shared" ref="CBZ469:CBZ471" si="2120">IF(CBX469&lt;5,"Sin Riesgo",IF(CBX469 &lt;=14,"Bajo",IF(CBX469&lt;=35,"Medio",IF(CBX469&lt;=80,"Alto","Inviable Sanitariamente"))))</f>
        <v>Inviable Sanitariamente</v>
      </c>
      <c r="CCA469" s="265" t="str">
        <f t="shared" ref="CCA469:CCA471" si="2121">IF(CBY469&lt;5,"Sin Riesgo",IF(CBY469 &lt;=14,"Bajo",IF(CBY469&lt;=35,"Medio",IF(CBY469&lt;=80,"Alto","Inviable Sanitariamente"))))</f>
        <v>Inviable Sanitariamente</v>
      </c>
      <c r="CCB469" s="265" t="str">
        <f t="shared" ref="CCB469:CCB471" si="2122">IF(CBZ469&lt;5,"Sin Riesgo",IF(CBZ469 &lt;=14,"Bajo",IF(CBZ469&lt;=35,"Medio",IF(CBZ469&lt;=80,"Alto","Inviable Sanitariamente"))))</f>
        <v>Inviable Sanitariamente</v>
      </c>
      <c r="CCC469" s="265" t="str">
        <f t="shared" ref="CCC469:CCC471" si="2123">IF(CCA469&lt;5,"Sin Riesgo",IF(CCA469 &lt;=14,"Bajo",IF(CCA469&lt;=35,"Medio",IF(CCA469&lt;=80,"Alto","Inviable Sanitariamente"))))</f>
        <v>Inviable Sanitariamente</v>
      </c>
      <c r="CCD469" s="265" t="str">
        <f t="shared" ref="CCD469:CCD471" si="2124">IF(CCB469&lt;5,"Sin Riesgo",IF(CCB469 &lt;=14,"Bajo",IF(CCB469&lt;=35,"Medio",IF(CCB469&lt;=80,"Alto","Inviable Sanitariamente"))))</f>
        <v>Inviable Sanitariamente</v>
      </c>
      <c r="CCE469" s="265" t="str">
        <f t="shared" ref="CCE469:CCE471" si="2125">IF(CCC469&lt;5,"Sin Riesgo",IF(CCC469 &lt;=14,"Bajo",IF(CCC469&lt;=35,"Medio",IF(CCC469&lt;=80,"Alto","Inviable Sanitariamente"))))</f>
        <v>Inviable Sanitariamente</v>
      </c>
      <c r="CCF469" s="265" t="str">
        <f t="shared" ref="CCF469:CCF471" si="2126">IF(CCD469&lt;5,"Sin Riesgo",IF(CCD469 &lt;=14,"Bajo",IF(CCD469&lt;=35,"Medio",IF(CCD469&lt;=80,"Alto","Inviable Sanitariamente"))))</f>
        <v>Inviable Sanitariamente</v>
      </c>
      <c r="CCG469" s="265" t="str">
        <f t="shared" ref="CCG469:CCG471" si="2127">IF(CCE469&lt;5,"Sin Riesgo",IF(CCE469 &lt;=14,"Bajo",IF(CCE469&lt;=35,"Medio",IF(CCE469&lt;=80,"Alto","Inviable Sanitariamente"))))</f>
        <v>Inviable Sanitariamente</v>
      </c>
      <c r="CCH469" s="265" t="str">
        <f t="shared" ref="CCH469:CCH471" si="2128">IF(CCF469&lt;5,"Sin Riesgo",IF(CCF469 &lt;=14,"Bajo",IF(CCF469&lt;=35,"Medio",IF(CCF469&lt;=80,"Alto","Inviable Sanitariamente"))))</f>
        <v>Inviable Sanitariamente</v>
      </c>
      <c r="CCI469" s="265" t="str">
        <f t="shared" ref="CCI469:CCI471" si="2129">IF(CCG469&lt;5,"Sin Riesgo",IF(CCG469 &lt;=14,"Bajo",IF(CCG469&lt;=35,"Medio",IF(CCG469&lt;=80,"Alto","Inviable Sanitariamente"))))</f>
        <v>Inviable Sanitariamente</v>
      </c>
      <c r="CCJ469" s="265" t="str">
        <f t="shared" ref="CCJ469:CCJ471" si="2130">IF(CCH469&lt;5,"Sin Riesgo",IF(CCH469 &lt;=14,"Bajo",IF(CCH469&lt;=35,"Medio",IF(CCH469&lt;=80,"Alto","Inviable Sanitariamente"))))</f>
        <v>Inviable Sanitariamente</v>
      </c>
      <c r="CCK469" s="265" t="str">
        <f t="shared" ref="CCK469:CCK471" si="2131">IF(CCI469&lt;5,"Sin Riesgo",IF(CCI469 &lt;=14,"Bajo",IF(CCI469&lt;=35,"Medio",IF(CCI469&lt;=80,"Alto","Inviable Sanitariamente"))))</f>
        <v>Inviable Sanitariamente</v>
      </c>
      <c r="CCL469" s="265" t="str">
        <f t="shared" ref="CCL469:CCL471" si="2132">IF(CCJ469&lt;5,"Sin Riesgo",IF(CCJ469 &lt;=14,"Bajo",IF(CCJ469&lt;=35,"Medio",IF(CCJ469&lt;=80,"Alto","Inviable Sanitariamente"))))</f>
        <v>Inviable Sanitariamente</v>
      </c>
      <c r="CCM469" s="265" t="str">
        <f t="shared" ref="CCM469:CCM471" si="2133">IF(CCK469&lt;5,"Sin Riesgo",IF(CCK469 &lt;=14,"Bajo",IF(CCK469&lt;=35,"Medio",IF(CCK469&lt;=80,"Alto","Inviable Sanitariamente"))))</f>
        <v>Inviable Sanitariamente</v>
      </c>
      <c r="CCN469" s="265" t="str">
        <f t="shared" ref="CCN469:CCN471" si="2134">IF(CCL469&lt;5,"Sin Riesgo",IF(CCL469 &lt;=14,"Bajo",IF(CCL469&lt;=35,"Medio",IF(CCL469&lt;=80,"Alto","Inviable Sanitariamente"))))</f>
        <v>Inviable Sanitariamente</v>
      </c>
      <c r="CCO469" s="265" t="str">
        <f t="shared" ref="CCO469:CCO471" si="2135">IF(CCM469&lt;5,"Sin Riesgo",IF(CCM469 &lt;=14,"Bajo",IF(CCM469&lt;=35,"Medio",IF(CCM469&lt;=80,"Alto","Inviable Sanitariamente"))))</f>
        <v>Inviable Sanitariamente</v>
      </c>
      <c r="CCP469" s="265" t="str">
        <f t="shared" ref="CCP469:CCP471" si="2136">IF(CCN469&lt;5,"Sin Riesgo",IF(CCN469 &lt;=14,"Bajo",IF(CCN469&lt;=35,"Medio",IF(CCN469&lt;=80,"Alto","Inviable Sanitariamente"))))</f>
        <v>Inviable Sanitariamente</v>
      </c>
      <c r="CCQ469" s="265" t="str">
        <f t="shared" ref="CCQ469:CCQ471" si="2137">IF(CCO469&lt;5,"Sin Riesgo",IF(CCO469 &lt;=14,"Bajo",IF(CCO469&lt;=35,"Medio",IF(CCO469&lt;=80,"Alto","Inviable Sanitariamente"))))</f>
        <v>Inviable Sanitariamente</v>
      </c>
      <c r="CCR469" s="265" t="str">
        <f t="shared" ref="CCR469:CCR471" si="2138">IF(CCP469&lt;5,"Sin Riesgo",IF(CCP469 &lt;=14,"Bajo",IF(CCP469&lt;=35,"Medio",IF(CCP469&lt;=80,"Alto","Inviable Sanitariamente"))))</f>
        <v>Inviable Sanitariamente</v>
      </c>
      <c r="CCS469" s="265" t="str">
        <f t="shared" ref="CCS469:CCS471" si="2139">IF(CCQ469&lt;5,"Sin Riesgo",IF(CCQ469 &lt;=14,"Bajo",IF(CCQ469&lt;=35,"Medio",IF(CCQ469&lt;=80,"Alto","Inviable Sanitariamente"))))</f>
        <v>Inviable Sanitariamente</v>
      </c>
      <c r="CCT469" s="265" t="str">
        <f t="shared" ref="CCT469:CCT471" si="2140">IF(CCR469&lt;5,"Sin Riesgo",IF(CCR469 &lt;=14,"Bajo",IF(CCR469&lt;=35,"Medio",IF(CCR469&lt;=80,"Alto","Inviable Sanitariamente"))))</f>
        <v>Inviable Sanitariamente</v>
      </c>
      <c r="CCU469" s="265" t="str">
        <f t="shared" ref="CCU469:CCU471" si="2141">IF(CCS469&lt;5,"Sin Riesgo",IF(CCS469 &lt;=14,"Bajo",IF(CCS469&lt;=35,"Medio",IF(CCS469&lt;=80,"Alto","Inviable Sanitariamente"))))</f>
        <v>Inviable Sanitariamente</v>
      </c>
      <c r="CCV469" s="265" t="str">
        <f t="shared" ref="CCV469:CCV471" si="2142">IF(CCT469&lt;5,"Sin Riesgo",IF(CCT469 &lt;=14,"Bajo",IF(CCT469&lt;=35,"Medio",IF(CCT469&lt;=80,"Alto","Inviable Sanitariamente"))))</f>
        <v>Inviable Sanitariamente</v>
      </c>
      <c r="CCW469" s="265" t="str">
        <f t="shared" ref="CCW469:CCW471" si="2143">IF(CCU469&lt;5,"Sin Riesgo",IF(CCU469 &lt;=14,"Bajo",IF(CCU469&lt;=35,"Medio",IF(CCU469&lt;=80,"Alto","Inviable Sanitariamente"))))</f>
        <v>Inviable Sanitariamente</v>
      </c>
      <c r="CCX469" s="265" t="str">
        <f t="shared" ref="CCX469:CCX471" si="2144">IF(CCV469&lt;5,"Sin Riesgo",IF(CCV469 &lt;=14,"Bajo",IF(CCV469&lt;=35,"Medio",IF(CCV469&lt;=80,"Alto","Inviable Sanitariamente"))))</f>
        <v>Inviable Sanitariamente</v>
      </c>
      <c r="CCY469" s="265" t="str">
        <f t="shared" ref="CCY469:CCY471" si="2145">IF(CCW469&lt;5,"Sin Riesgo",IF(CCW469 &lt;=14,"Bajo",IF(CCW469&lt;=35,"Medio",IF(CCW469&lt;=80,"Alto","Inviable Sanitariamente"))))</f>
        <v>Inviable Sanitariamente</v>
      </c>
      <c r="CCZ469" s="265" t="str">
        <f t="shared" ref="CCZ469:CCZ471" si="2146">IF(CCX469&lt;5,"Sin Riesgo",IF(CCX469 &lt;=14,"Bajo",IF(CCX469&lt;=35,"Medio",IF(CCX469&lt;=80,"Alto","Inviable Sanitariamente"))))</f>
        <v>Inviable Sanitariamente</v>
      </c>
      <c r="CDA469" s="265" t="str">
        <f t="shared" ref="CDA469:CDA471" si="2147">IF(CCY469&lt;5,"Sin Riesgo",IF(CCY469 &lt;=14,"Bajo",IF(CCY469&lt;=35,"Medio",IF(CCY469&lt;=80,"Alto","Inviable Sanitariamente"))))</f>
        <v>Inviable Sanitariamente</v>
      </c>
      <c r="CDB469" s="265" t="str">
        <f t="shared" ref="CDB469:CDB471" si="2148">IF(CCZ469&lt;5,"Sin Riesgo",IF(CCZ469 &lt;=14,"Bajo",IF(CCZ469&lt;=35,"Medio",IF(CCZ469&lt;=80,"Alto","Inviable Sanitariamente"))))</f>
        <v>Inviable Sanitariamente</v>
      </c>
      <c r="CDC469" s="265" t="str">
        <f t="shared" ref="CDC469:CDC471" si="2149">IF(CDA469&lt;5,"Sin Riesgo",IF(CDA469 &lt;=14,"Bajo",IF(CDA469&lt;=35,"Medio",IF(CDA469&lt;=80,"Alto","Inviable Sanitariamente"))))</f>
        <v>Inviable Sanitariamente</v>
      </c>
      <c r="CDD469" s="265" t="str">
        <f t="shared" ref="CDD469:CDD471" si="2150">IF(CDB469&lt;5,"Sin Riesgo",IF(CDB469 &lt;=14,"Bajo",IF(CDB469&lt;=35,"Medio",IF(CDB469&lt;=80,"Alto","Inviable Sanitariamente"))))</f>
        <v>Inviable Sanitariamente</v>
      </c>
      <c r="CDE469" s="265" t="str">
        <f t="shared" ref="CDE469:CDE471" si="2151">IF(CDC469&lt;5,"Sin Riesgo",IF(CDC469 &lt;=14,"Bajo",IF(CDC469&lt;=35,"Medio",IF(CDC469&lt;=80,"Alto","Inviable Sanitariamente"))))</f>
        <v>Inviable Sanitariamente</v>
      </c>
      <c r="CDF469" s="265" t="str">
        <f t="shared" ref="CDF469:CDF471" si="2152">IF(CDD469&lt;5,"Sin Riesgo",IF(CDD469 &lt;=14,"Bajo",IF(CDD469&lt;=35,"Medio",IF(CDD469&lt;=80,"Alto","Inviable Sanitariamente"))))</f>
        <v>Inviable Sanitariamente</v>
      </c>
      <c r="CDG469" s="265" t="str">
        <f t="shared" ref="CDG469:CDG471" si="2153">IF(CDE469&lt;5,"Sin Riesgo",IF(CDE469 &lt;=14,"Bajo",IF(CDE469&lt;=35,"Medio",IF(CDE469&lt;=80,"Alto","Inviable Sanitariamente"))))</f>
        <v>Inviable Sanitariamente</v>
      </c>
      <c r="CDH469" s="265" t="str">
        <f t="shared" ref="CDH469:CDH471" si="2154">IF(CDF469&lt;5,"Sin Riesgo",IF(CDF469 &lt;=14,"Bajo",IF(CDF469&lt;=35,"Medio",IF(CDF469&lt;=80,"Alto","Inviable Sanitariamente"))))</f>
        <v>Inviable Sanitariamente</v>
      </c>
      <c r="CDI469" s="265" t="str">
        <f t="shared" ref="CDI469:CDI471" si="2155">IF(CDG469&lt;5,"Sin Riesgo",IF(CDG469 &lt;=14,"Bajo",IF(CDG469&lt;=35,"Medio",IF(CDG469&lt;=80,"Alto","Inviable Sanitariamente"))))</f>
        <v>Inviable Sanitariamente</v>
      </c>
      <c r="CDJ469" s="265" t="str">
        <f t="shared" ref="CDJ469:CDJ471" si="2156">IF(CDH469&lt;5,"Sin Riesgo",IF(CDH469 &lt;=14,"Bajo",IF(CDH469&lt;=35,"Medio",IF(CDH469&lt;=80,"Alto","Inviable Sanitariamente"))))</f>
        <v>Inviable Sanitariamente</v>
      </c>
      <c r="CDK469" s="265" t="str">
        <f t="shared" ref="CDK469:CDK471" si="2157">IF(CDI469&lt;5,"Sin Riesgo",IF(CDI469 &lt;=14,"Bajo",IF(CDI469&lt;=35,"Medio",IF(CDI469&lt;=80,"Alto","Inviable Sanitariamente"))))</f>
        <v>Inviable Sanitariamente</v>
      </c>
      <c r="CDL469" s="265" t="str">
        <f t="shared" ref="CDL469:CDL471" si="2158">IF(CDJ469&lt;5,"Sin Riesgo",IF(CDJ469 &lt;=14,"Bajo",IF(CDJ469&lt;=35,"Medio",IF(CDJ469&lt;=80,"Alto","Inviable Sanitariamente"))))</f>
        <v>Inviable Sanitariamente</v>
      </c>
      <c r="CDM469" s="265" t="str">
        <f t="shared" ref="CDM469:CDM471" si="2159">IF(CDK469&lt;5,"Sin Riesgo",IF(CDK469 &lt;=14,"Bajo",IF(CDK469&lt;=35,"Medio",IF(CDK469&lt;=80,"Alto","Inviable Sanitariamente"))))</f>
        <v>Inviable Sanitariamente</v>
      </c>
      <c r="CDN469" s="265" t="str">
        <f t="shared" ref="CDN469:CDN471" si="2160">IF(CDL469&lt;5,"Sin Riesgo",IF(CDL469 &lt;=14,"Bajo",IF(CDL469&lt;=35,"Medio",IF(CDL469&lt;=80,"Alto","Inviable Sanitariamente"))))</f>
        <v>Inviable Sanitariamente</v>
      </c>
      <c r="CDO469" s="265" t="str">
        <f t="shared" ref="CDO469:CDO471" si="2161">IF(CDM469&lt;5,"Sin Riesgo",IF(CDM469 &lt;=14,"Bajo",IF(CDM469&lt;=35,"Medio",IF(CDM469&lt;=80,"Alto","Inviable Sanitariamente"))))</f>
        <v>Inviable Sanitariamente</v>
      </c>
      <c r="CDP469" s="265" t="str">
        <f t="shared" ref="CDP469:CDP471" si="2162">IF(CDN469&lt;5,"Sin Riesgo",IF(CDN469 &lt;=14,"Bajo",IF(CDN469&lt;=35,"Medio",IF(CDN469&lt;=80,"Alto","Inviable Sanitariamente"))))</f>
        <v>Inviable Sanitariamente</v>
      </c>
      <c r="CDQ469" s="265" t="str">
        <f t="shared" ref="CDQ469:CDQ471" si="2163">IF(CDO469&lt;5,"Sin Riesgo",IF(CDO469 &lt;=14,"Bajo",IF(CDO469&lt;=35,"Medio",IF(CDO469&lt;=80,"Alto","Inviable Sanitariamente"))))</f>
        <v>Inviable Sanitariamente</v>
      </c>
      <c r="CDR469" s="265" t="str">
        <f t="shared" ref="CDR469:CDR471" si="2164">IF(CDP469&lt;5,"Sin Riesgo",IF(CDP469 &lt;=14,"Bajo",IF(CDP469&lt;=35,"Medio",IF(CDP469&lt;=80,"Alto","Inviable Sanitariamente"))))</f>
        <v>Inviable Sanitariamente</v>
      </c>
      <c r="CDS469" s="265" t="str">
        <f t="shared" ref="CDS469:CDS471" si="2165">IF(CDQ469&lt;5,"Sin Riesgo",IF(CDQ469 &lt;=14,"Bajo",IF(CDQ469&lt;=35,"Medio",IF(CDQ469&lt;=80,"Alto","Inviable Sanitariamente"))))</f>
        <v>Inviable Sanitariamente</v>
      </c>
      <c r="CDT469" s="265" t="str">
        <f t="shared" ref="CDT469:CDT471" si="2166">IF(CDR469&lt;5,"Sin Riesgo",IF(CDR469 &lt;=14,"Bajo",IF(CDR469&lt;=35,"Medio",IF(CDR469&lt;=80,"Alto","Inviable Sanitariamente"))))</f>
        <v>Inviable Sanitariamente</v>
      </c>
      <c r="CDU469" s="265" t="str">
        <f t="shared" ref="CDU469:CDU471" si="2167">IF(CDS469&lt;5,"Sin Riesgo",IF(CDS469 &lt;=14,"Bajo",IF(CDS469&lt;=35,"Medio",IF(CDS469&lt;=80,"Alto","Inviable Sanitariamente"))))</f>
        <v>Inviable Sanitariamente</v>
      </c>
      <c r="CDV469" s="265" t="str">
        <f t="shared" ref="CDV469:CDV471" si="2168">IF(CDT469&lt;5,"Sin Riesgo",IF(CDT469 &lt;=14,"Bajo",IF(CDT469&lt;=35,"Medio",IF(CDT469&lt;=80,"Alto","Inviable Sanitariamente"))))</f>
        <v>Inviable Sanitariamente</v>
      </c>
      <c r="CDW469" s="265" t="str">
        <f t="shared" ref="CDW469:CDW471" si="2169">IF(CDU469&lt;5,"Sin Riesgo",IF(CDU469 &lt;=14,"Bajo",IF(CDU469&lt;=35,"Medio",IF(CDU469&lt;=80,"Alto","Inviable Sanitariamente"))))</f>
        <v>Inviable Sanitariamente</v>
      </c>
      <c r="CDX469" s="265" t="str">
        <f t="shared" ref="CDX469:CDX471" si="2170">IF(CDV469&lt;5,"Sin Riesgo",IF(CDV469 &lt;=14,"Bajo",IF(CDV469&lt;=35,"Medio",IF(CDV469&lt;=80,"Alto","Inviable Sanitariamente"))))</f>
        <v>Inviable Sanitariamente</v>
      </c>
      <c r="CDY469" s="265" t="str">
        <f t="shared" ref="CDY469:CDY471" si="2171">IF(CDW469&lt;5,"Sin Riesgo",IF(CDW469 &lt;=14,"Bajo",IF(CDW469&lt;=35,"Medio",IF(CDW469&lt;=80,"Alto","Inviable Sanitariamente"))))</f>
        <v>Inviable Sanitariamente</v>
      </c>
      <c r="CDZ469" s="265" t="str">
        <f t="shared" ref="CDZ469:CDZ471" si="2172">IF(CDX469&lt;5,"Sin Riesgo",IF(CDX469 &lt;=14,"Bajo",IF(CDX469&lt;=35,"Medio",IF(CDX469&lt;=80,"Alto","Inviable Sanitariamente"))))</f>
        <v>Inviable Sanitariamente</v>
      </c>
      <c r="CEA469" s="265" t="str">
        <f t="shared" ref="CEA469:CEA471" si="2173">IF(CDY469&lt;5,"Sin Riesgo",IF(CDY469 &lt;=14,"Bajo",IF(CDY469&lt;=35,"Medio",IF(CDY469&lt;=80,"Alto","Inviable Sanitariamente"))))</f>
        <v>Inviable Sanitariamente</v>
      </c>
      <c r="CEB469" s="265" t="str">
        <f t="shared" ref="CEB469:CEB471" si="2174">IF(CDZ469&lt;5,"Sin Riesgo",IF(CDZ469 &lt;=14,"Bajo",IF(CDZ469&lt;=35,"Medio",IF(CDZ469&lt;=80,"Alto","Inviable Sanitariamente"))))</f>
        <v>Inviable Sanitariamente</v>
      </c>
      <c r="CEC469" s="265" t="str">
        <f t="shared" ref="CEC469:CEC471" si="2175">IF(CEA469&lt;5,"Sin Riesgo",IF(CEA469 &lt;=14,"Bajo",IF(CEA469&lt;=35,"Medio",IF(CEA469&lt;=80,"Alto","Inviable Sanitariamente"))))</f>
        <v>Inviable Sanitariamente</v>
      </c>
      <c r="CED469" s="265" t="str">
        <f t="shared" ref="CED469:CED471" si="2176">IF(CEB469&lt;5,"Sin Riesgo",IF(CEB469 &lt;=14,"Bajo",IF(CEB469&lt;=35,"Medio",IF(CEB469&lt;=80,"Alto","Inviable Sanitariamente"))))</f>
        <v>Inviable Sanitariamente</v>
      </c>
      <c r="CEE469" s="265" t="str">
        <f t="shared" ref="CEE469:CEE471" si="2177">IF(CEC469&lt;5,"Sin Riesgo",IF(CEC469 &lt;=14,"Bajo",IF(CEC469&lt;=35,"Medio",IF(CEC469&lt;=80,"Alto","Inviable Sanitariamente"))))</f>
        <v>Inviable Sanitariamente</v>
      </c>
      <c r="CEF469" s="265" t="str">
        <f t="shared" ref="CEF469:CEF471" si="2178">IF(CED469&lt;5,"Sin Riesgo",IF(CED469 &lt;=14,"Bajo",IF(CED469&lt;=35,"Medio",IF(CED469&lt;=80,"Alto","Inviable Sanitariamente"))))</f>
        <v>Inviable Sanitariamente</v>
      </c>
      <c r="CEG469" s="265" t="str">
        <f t="shared" ref="CEG469:CEG471" si="2179">IF(CEE469&lt;5,"Sin Riesgo",IF(CEE469 &lt;=14,"Bajo",IF(CEE469&lt;=35,"Medio",IF(CEE469&lt;=80,"Alto","Inviable Sanitariamente"))))</f>
        <v>Inviable Sanitariamente</v>
      </c>
      <c r="CEH469" s="265" t="str">
        <f t="shared" ref="CEH469:CEH471" si="2180">IF(CEF469&lt;5,"Sin Riesgo",IF(CEF469 &lt;=14,"Bajo",IF(CEF469&lt;=35,"Medio",IF(CEF469&lt;=80,"Alto","Inviable Sanitariamente"))))</f>
        <v>Inviable Sanitariamente</v>
      </c>
      <c r="CEI469" s="265" t="str">
        <f t="shared" ref="CEI469:CEI471" si="2181">IF(CEG469&lt;5,"Sin Riesgo",IF(CEG469 &lt;=14,"Bajo",IF(CEG469&lt;=35,"Medio",IF(CEG469&lt;=80,"Alto","Inviable Sanitariamente"))))</f>
        <v>Inviable Sanitariamente</v>
      </c>
      <c r="CEJ469" s="265" t="str">
        <f t="shared" ref="CEJ469:CEJ471" si="2182">IF(CEH469&lt;5,"Sin Riesgo",IF(CEH469 &lt;=14,"Bajo",IF(CEH469&lt;=35,"Medio",IF(CEH469&lt;=80,"Alto","Inviable Sanitariamente"))))</f>
        <v>Inviable Sanitariamente</v>
      </c>
      <c r="CEK469" s="265" t="str">
        <f t="shared" ref="CEK469:CEK471" si="2183">IF(CEI469&lt;5,"Sin Riesgo",IF(CEI469 &lt;=14,"Bajo",IF(CEI469&lt;=35,"Medio",IF(CEI469&lt;=80,"Alto","Inviable Sanitariamente"))))</f>
        <v>Inviable Sanitariamente</v>
      </c>
      <c r="CEL469" s="265" t="str">
        <f t="shared" ref="CEL469:CEL471" si="2184">IF(CEJ469&lt;5,"Sin Riesgo",IF(CEJ469 &lt;=14,"Bajo",IF(CEJ469&lt;=35,"Medio",IF(CEJ469&lt;=80,"Alto","Inviable Sanitariamente"))))</f>
        <v>Inviable Sanitariamente</v>
      </c>
      <c r="CEM469" s="265" t="str">
        <f t="shared" ref="CEM469:CEM471" si="2185">IF(CEK469&lt;5,"Sin Riesgo",IF(CEK469 &lt;=14,"Bajo",IF(CEK469&lt;=35,"Medio",IF(CEK469&lt;=80,"Alto","Inviable Sanitariamente"))))</f>
        <v>Inviable Sanitariamente</v>
      </c>
      <c r="CEN469" s="265" t="str">
        <f t="shared" ref="CEN469:CEN471" si="2186">IF(CEL469&lt;5,"Sin Riesgo",IF(CEL469 &lt;=14,"Bajo",IF(CEL469&lt;=35,"Medio",IF(CEL469&lt;=80,"Alto","Inviable Sanitariamente"))))</f>
        <v>Inviable Sanitariamente</v>
      </c>
      <c r="CEO469" s="265" t="str">
        <f t="shared" ref="CEO469:CEO471" si="2187">IF(CEM469&lt;5,"Sin Riesgo",IF(CEM469 &lt;=14,"Bajo",IF(CEM469&lt;=35,"Medio",IF(CEM469&lt;=80,"Alto","Inviable Sanitariamente"))))</f>
        <v>Inviable Sanitariamente</v>
      </c>
      <c r="CEP469" s="265" t="str">
        <f t="shared" ref="CEP469:CEP471" si="2188">IF(CEN469&lt;5,"Sin Riesgo",IF(CEN469 &lt;=14,"Bajo",IF(CEN469&lt;=35,"Medio",IF(CEN469&lt;=80,"Alto","Inviable Sanitariamente"))))</f>
        <v>Inviable Sanitariamente</v>
      </c>
      <c r="CEQ469" s="265" t="str">
        <f t="shared" ref="CEQ469:CEQ471" si="2189">IF(CEO469&lt;5,"Sin Riesgo",IF(CEO469 &lt;=14,"Bajo",IF(CEO469&lt;=35,"Medio",IF(CEO469&lt;=80,"Alto","Inviable Sanitariamente"))))</f>
        <v>Inviable Sanitariamente</v>
      </c>
      <c r="CER469" s="265" t="str">
        <f t="shared" ref="CER469:CER471" si="2190">IF(CEP469&lt;5,"Sin Riesgo",IF(CEP469 &lt;=14,"Bajo",IF(CEP469&lt;=35,"Medio",IF(CEP469&lt;=80,"Alto","Inviable Sanitariamente"))))</f>
        <v>Inviable Sanitariamente</v>
      </c>
      <c r="CES469" s="265" t="str">
        <f t="shared" ref="CES469:CES471" si="2191">IF(CEQ469&lt;5,"Sin Riesgo",IF(CEQ469 &lt;=14,"Bajo",IF(CEQ469&lt;=35,"Medio",IF(CEQ469&lt;=80,"Alto","Inviable Sanitariamente"))))</f>
        <v>Inviable Sanitariamente</v>
      </c>
      <c r="CET469" s="265" t="str">
        <f t="shared" ref="CET469:CET471" si="2192">IF(CER469&lt;5,"Sin Riesgo",IF(CER469 &lt;=14,"Bajo",IF(CER469&lt;=35,"Medio",IF(CER469&lt;=80,"Alto","Inviable Sanitariamente"))))</f>
        <v>Inviable Sanitariamente</v>
      </c>
      <c r="CEU469" s="265" t="str">
        <f t="shared" ref="CEU469:CEU471" si="2193">IF(CES469&lt;5,"Sin Riesgo",IF(CES469 &lt;=14,"Bajo",IF(CES469&lt;=35,"Medio",IF(CES469&lt;=80,"Alto","Inviable Sanitariamente"))))</f>
        <v>Inviable Sanitariamente</v>
      </c>
      <c r="CEV469" s="265" t="str">
        <f t="shared" ref="CEV469:CEV471" si="2194">IF(CET469&lt;5,"Sin Riesgo",IF(CET469 &lt;=14,"Bajo",IF(CET469&lt;=35,"Medio",IF(CET469&lt;=80,"Alto","Inviable Sanitariamente"))))</f>
        <v>Inviable Sanitariamente</v>
      </c>
      <c r="CEW469" s="265" t="str">
        <f t="shared" ref="CEW469:CEW471" si="2195">IF(CEU469&lt;5,"Sin Riesgo",IF(CEU469 &lt;=14,"Bajo",IF(CEU469&lt;=35,"Medio",IF(CEU469&lt;=80,"Alto","Inviable Sanitariamente"))))</f>
        <v>Inviable Sanitariamente</v>
      </c>
      <c r="CEX469" s="265" t="str">
        <f t="shared" ref="CEX469:CEX471" si="2196">IF(CEV469&lt;5,"Sin Riesgo",IF(CEV469 &lt;=14,"Bajo",IF(CEV469&lt;=35,"Medio",IF(CEV469&lt;=80,"Alto","Inviable Sanitariamente"))))</f>
        <v>Inviable Sanitariamente</v>
      </c>
      <c r="CEY469" s="265" t="str">
        <f t="shared" ref="CEY469:CEY471" si="2197">IF(CEW469&lt;5,"Sin Riesgo",IF(CEW469 &lt;=14,"Bajo",IF(CEW469&lt;=35,"Medio",IF(CEW469&lt;=80,"Alto","Inviable Sanitariamente"))))</f>
        <v>Inviable Sanitariamente</v>
      </c>
      <c r="CEZ469" s="265" t="str">
        <f t="shared" ref="CEZ469:CEZ471" si="2198">IF(CEX469&lt;5,"Sin Riesgo",IF(CEX469 &lt;=14,"Bajo",IF(CEX469&lt;=35,"Medio",IF(CEX469&lt;=80,"Alto","Inviable Sanitariamente"))))</f>
        <v>Inviable Sanitariamente</v>
      </c>
      <c r="CFA469" s="265" t="str">
        <f t="shared" ref="CFA469:CFA471" si="2199">IF(CEY469&lt;5,"Sin Riesgo",IF(CEY469 &lt;=14,"Bajo",IF(CEY469&lt;=35,"Medio",IF(CEY469&lt;=80,"Alto","Inviable Sanitariamente"))))</f>
        <v>Inviable Sanitariamente</v>
      </c>
      <c r="CFB469" s="265" t="str">
        <f t="shared" ref="CFB469:CFB471" si="2200">IF(CEZ469&lt;5,"Sin Riesgo",IF(CEZ469 &lt;=14,"Bajo",IF(CEZ469&lt;=35,"Medio",IF(CEZ469&lt;=80,"Alto","Inviable Sanitariamente"))))</f>
        <v>Inviable Sanitariamente</v>
      </c>
      <c r="CFC469" s="265" t="str">
        <f t="shared" ref="CFC469:CFC471" si="2201">IF(CFA469&lt;5,"Sin Riesgo",IF(CFA469 &lt;=14,"Bajo",IF(CFA469&lt;=35,"Medio",IF(CFA469&lt;=80,"Alto","Inviable Sanitariamente"))))</f>
        <v>Inviable Sanitariamente</v>
      </c>
      <c r="CFD469" s="265" t="str">
        <f t="shared" ref="CFD469:CFD471" si="2202">IF(CFB469&lt;5,"Sin Riesgo",IF(CFB469 &lt;=14,"Bajo",IF(CFB469&lt;=35,"Medio",IF(CFB469&lt;=80,"Alto","Inviable Sanitariamente"))))</f>
        <v>Inviable Sanitariamente</v>
      </c>
      <c r="CFE469" s="265" t="str">
        <f t="shared" ref="CFE469:CFE471" si="2203">IF(CFC469&lt;5,"Sin Riesgo",IF(CFC469 &lt;=14,"Bajo",IF(CFC469&lt;=35,"Medio",IF(CFC469&lt;=80,"Alto","Inviable Sanitariamente"))))</f>
        <v>Inviable Sanitariamente</v>
      </c>
      <c r="CFF469" s="265" t="str">
        <f t="shared" ref="CFF469:CFF471" si="2204">IF(CFD469&lt;5,"Sin Riesgo",IF(CFD469 &lt;=14,"Bajo",IF(CFD469&lt;=35,"Medio",IF(CFD469&lt;=80,"Alto","Inviable Sanitariamente"))))</f>
        <v>Inviable Sanitariamente</v>
      </c>
      <c r="CFG469" s="265" t="str">
        <f t="shared" ref="CFG469:CFG471" si="2205">IF(CFE469&lt;5,"Sin Riesgo",IF(CFE469 &lt;=14,"Bajo",IF(CFE469&lt;=35,"Medio",IF(CFE469&lt;=80,"Alto","Inviable Sanitariamente"))))</f>
        <v>Inviable Sanitariamente</v>
      </c>
      <c r="CFH469" s="265" t="str">
        <f t="shared" ref="CFH469:CFH471" si="2206">IF(CFF469&lt;5,"Sin Riesgo",IF(CFF469 &lt;=14,"Bajo",IF(CFF469&lt;=35,"Medio",IF(CFF469&lt;=80,"Alto","Inviable Sanitariamente"))))</f>
        <v>Inviable Sanitariamente</v>
      </c>
      <c r="CFI469" s="265" t="str">
        <f t="shared" ref="CFI469:CFI471" si="2207">IF(CFG469&lt;5,"Sin Riesgo",IF(CFG469 &lt;=14,"Bajo",IF(CFG469&lt;=35,"Medio",IF(CFG469&lt;=80,"Alto","Inviable Sanitariamente"))))</f>
        <v>Inviable Sanitariamente</v>
      </c>
      <c r="CFJ469" s="265" t="str">
        <f t="shared" ref="CFJ469:CFJ471" si="2208">IF(CFH469&lt;5,"Sin Riesgo",IF(CFH469 &lt;=14,"Bajo",IF(CFH469&lt;=35,"Medio",IF(CFH469&lt;=80,"Alto","Inviable Sanitariamente"))))</f>
        <v>Inviable Sanitariamente</v>
      </c>
      <c r="CFK469" s="265" t="str">
        <f t="shared" ref="CFK469:CFK471" si="2209">IF(CFI469&lt;5,"Sin Riesgo",IF(CFI469 &lt;=14,"Bajo",IF(CFI469&lt;=35,"Medio",IF(CFI469&lt;=80,"Alto","Inviable Sanitariamente"))))</f>
        <v>Inviable Sanitariamente</v>
      </c>
      <c r="CFL469" s="265" t="str">
        <f t="shared" ref="CFL469:CFL471" si="2210">IF(CFJ469&lt;5,"Sin Riesgo",IF(CFJ469 &lt;=14,"Bajo",IF(CFJ469&lt;=35,"Medio",IF(CFJ469&lt;=80,"Alto","Inviable Sanitariamente"))))</f>
        <v>Inviable Sanitariamente</v>
      </c>
      <c r="CFM469" s="265" t="str">
        <f t="shared" ref="CFM469:CFM471" si="2211">IF(CFK469&lt;5,"Sin Riesgo",IF(CFK469 &lt;=14,"Bajo",IF(CFK469&lt;=35,"Medio",IF(CFK469&lt;=80,"Alto","Inviable Sanitariamente"))))</f>
        <v>Inviable Sanitariamente</v>
      </c>
      <c r="CFN469" s="265" t="str">
        <f t="shared" ref="CFN469:CFN471" si="2212">IF(CFL469&lt;5,"Sin Riesgo",IF(CFL469 &lt;=14,"Bajo",IF(CFL469&lt;=35,"Medio",IF(CFL469&lt;=80,"Alto","Inviable Sanitariamente"))))</f>
        <v>Inviable Sanitariamente</v>
      </c>
      <c r="CFO469" s="265" t="str">
        <f t="shared" ref="CFO469:CFO471" si="2213">IF(CFM469&lt;5,"Sin Riesgo",IF(CFM469 &lt;=14,"Bajo",IF(CFM469&lt;=35,"Medio",IF(CFM469&lt;=80,"Alto","Inviable Sanitariamente"))))</f>
        <v>Inviable Sanitariamente</v>
      </c>
      <c r="CFP469" s="265" t="str">
        <f t="shared" ref="CFP469:CFP471" si="2214">IF(CFN469&lt;5,"Sin Riesgo",IF(CFN469 &lt;=14,"Bajo",IF(CFN469&lt;=35,"Medio",IF(CFN469&lt;=80,"Alto","Inviable Sanitariamente"))))</f>
        <v>Inviable Sanitariamente</v>
      </c>
      <c r="CFQ469" s="265" t="str">
        <f t="shared" ref="CFQ469:CFQ471" si="2215">IF(CFO469&lt;5,"Sin Riesgo",IF(CFO469 &lt;=14,"Bajo",IF(CFO469&lt;=35,"Medio",IF(CFO469&lt;=80,"Alto","Inviable Sanitariamente"))))</f>
        <v>Inviable Sanitariamente</v>
      </c>
      <c r="CFR469" s="265" t="str">
        <f t="shared" ref="CFR469:CFR471" si="2216">IF(CFP469&lt;5,"Sin Riesgo",IF(CFP469 &lt;=14,"Bajo",IF(CFP469&lt;=35,"Medio",IF(CFP469&lt;=80,"Alto","Inviable Sanitariamente"))))</f>
        <v>Inviable Sanitariamente</v>
      </c>
      <c r="CFS469" s="265" t="str">
        <f t="shared" ref="CFS469:CFS471" si="2217">IF(CFQ469&lt;5,"Sin Riesgo",IF(CFQ469 &lt;=14,"Bajo",IF(CFQ469&lt;=35,"Medio",IF(CFQ469&lt;=80,"Alto","Inviable Sanitariamente"))))</f>
        <v>Inviable Sanitariamente</v>
      </c>
      <c r="CFT469" s="265" t="str">
        <f t="shared" ref="CFT469:CFT471" si="2218">IF(CFR469&lt;5,"Sin Riesgo",IF(CFR469 &lt;=14,"Bajo",IF(CFR469&lt;=35,"Medio",IF(CFR469&lt;=80,"Alto","Inviable Sanitariamente"))))</f>
        <v>Inviable Sanitariamente</v>
      </c>
      <c r="CFU469" s="265" t="str">
        <f t="shared" ref="CFU469:CFU471" si="2219">IF(CFS469&lt;5,"Sin Riesgo",IF(CFS469 &lt;=14,"Bajo",IF(CFS469&lt;=35,"Medio",IF(CFS469&lt;=80,"Alto","Inviable Sanitariamente"))))</f>
        <v>Inviable Sanitariamente</v>
      </c>
      <c r="CFV469" s="265" t="str">
        <f t="shared" ref="CFV469:CFV471" si="2220">IF(CFT469&lt;5,"Sin Riesgo",IF(CFT469 &lt;=14,"Bajo",IF(CFT469&lt;=35,"Medio",IF(CFT469&lt;=80,"Alto","Inviable Sanitariamente"))))</f>
        <v>Inviable Sanitariamente</v>
      </c>
      <c r="CFW469" s="265" t="str">
        <f t="shared" ref="CFW469:CFW471" si="2221">IF(CFU469&lt;5,"Sin Riesgo",IF(CFU469 &lt;=14,"Bajo",IF(CFU469&lt;=35,"Medio",IF(CFU469&lt;=80,"Alto","Inviable Sanitariamente"))))</f>
        <v>Inviable Sanitariamente</v>
      </c>
      <c r="CFX469" s="265" t="str">
        <f t="shared" ref="CFX469:CFX471" si="2222">IF(CFV469&lt;5,"Sin Riesgo",IF(CFV469 &lt;=14,"Bajo",IF(CFV469&lt;=35,"Medio",IF(CFV469&lt;=80,"Alto","Inviable Sanitariamente"))))</f>
        <v>Inviable Sanitariamente</v>
      </c>
      <c r="CFY469" s="265" t="str">
        <f t="shared" ref="CFY469:CFY471" si="2223">IF(CFW469&lt;5,"Sin Riesgo",IF(CFW469 &lt;=14,"Bajo",IF(CFW469&lt;=35,"Medio",IF(CFW469&lt;=80,"Alto","Inviable Sanitariamente"))))</f>
        <v>Inviable Sanitariamente</v>
      </c>
      <c r="CFZ469" s="265" t="str">
        <f t="shared" ref="CFZ469:CFZ471" si="2224">IF(CFX469&lt;5,"Sin Riesgo",IF(CFX469 &lt;=14,"Bajo",IF(CFX469&lt;=35,"Medio",IF(CFX469&lt;=80,"Alto","Inviable Sanitariamente"))))</f>
        <v>Inviable Sanitariamente</v>
      </c>
      <c r="CGA469" s="265" t="str">
        <f t="shared" ref="CGA469:CGA471" si="2225">IF(CFY469&lt;5,"Sin Riesgo",IF(CFY469 &lt;=14,"Bajo",IF(CFY469&lt;=35,"Medio",IF(CFY469&lt;=80,"Alto","Inviable Sanitariamente"))))</f>
        <v>Inviable Sanitariamente</v>
      </c>
      <c r="CGB469" s="265" t="str">
        <f t="shared" ref="CGB469:CGB471" si="2226">IF(CFZ469&lt;5,"Sin Riesgo",IF(CFZ469 &lt;=14,"Bajo",IF(CFZ469&lt;=35,"Medio",IF(CFZ469&lt;=80,"Alto","Inviable Sanitariamente"))))</f>
        <v>Inviable Sanitariamente</v>
      </c>
      <c r="CGC469" s="265" t="str">
        <f t="shared" ref="CGC469:CGC471" si="2227">IF(CGA469&lt;5,"Sin Riesgo",IF(CGA469 &lt;=14,"Bajo",IF(CGA469&lt;=35,"Medio",IF(CGA469&lt;=80,"Alto","Inviable Sanitariamente"))))</f>
        <v>Inviable Sanitariamente</v>
      </c>
      <c r="CGD469" s="265" t="str">
        <f t="shared" ref="CGD469:CGD471" si="2228">IF(CGB469&lt;5,"Sin Riesgo",IF(CGB469 &lt;=14,"Bajo",IF(CGB469&lt;=35,"Medio",IF(CGB469&lt;=80,"Alto","Inviable Sanitariamente"))))</f>
        <v>Inviable Sanitariamente</v>
      </c>
      <c r="CGE469" s="265" t="str">
        <f t="shared" ref="CGE469:CGE471" si="2229">IF(CGC469&lt;5,"Sin Riesgo",IF(CGC469 &lt;=14,"Bajo",IF(CGC469&lt;=35,"Medio",IF(CGC469&lt;=80,"Alto","Inviable Sanitariamente"))))</f>
        <v>Inviable Sanitariamente</v>
      </c>
      <c r="CGF469" s="265" t="str">
        <f t="shared" ref="CGF469:CGF471" si="2230">IF(CGD469&lt;5,"Sin Riesgo",IF(CGD469 &lt;=14,"Bajo",IF(CGD469&lt;=35,"Medio",IF(CGD469&lt;=80,"Alto","Inviable Sanitariamente"))))</f>
        <v>Inviable Sanitariamente</v>
      </c>
      <c r="CGG469" s="265" t="str">
        <f t="shared" ref="CGG469:CGG471" si="2231">IF(CGE469&lt;5,"Sin Riesgo",IF(CGE469 &lt;=14,"Bajo",IF(CGE469&lt;=35,"Medio",IF(CGE469&lt;=80,"Alto","Inviable Sanitariamente"))))</f>
        <v>Inviable Sanitariamente</v>
      </c>
      <c r="CGH469" s="265" t="str">
        <f t="shared" ref="CGH469:CGH471" si="2232">IF(CGF469&lt;5,"Sin Riesgo",IF(CGF469 &lt;=14,"Bajo",IF(CGF469&lt;=35,"Medio",IF(CGF469&lt;=80,"Alto","Inviable Sanitariamente"))))</f>
        <v>Inviable Sanitariamente</v>
      </c>
      <c r="CGI469" s="265" t="str">
        <f t="shared" ref="CGI469:CGI471" si="2233">IF(CGG469&lt;5,"Sin Riesgo",IF(CGG469 &lt;=14,"Bajo",IF(CGG469&lt;=35,"Medio",IF(CGG469&lt;=80,"Alto","Inviable Sanitariamente"))))</f>
        <v>Inviable Sanitariamente</v>
      </c>
      <c r="CGJ469" s="265" t="str">
        <f t="shared" ref="CGJ469:CGJ471" si="2234">IF(CGH469&lt;5,"Sin Riesgo",IF(CGH469 &lt;=14,"Bajo",IF(CGH469&lt;=35,"Medio",IF(CGH469&lt;=80,"Alto","Inviable Sanitariamente"))))</f>
        <v>Inviable Sanitariamente</v>
      </c>
      <c r="CGK469" s="265" t="str">
        <f t="shared" ref="CGK469:CGK471" si="2235">IF(CGI469&lt;5,"Sin Riesgo",IF(CGI469 &lt;=14,"Bajo",IF(CGI469&lt;=35,"Medio",IF(CGI469&lt;=80,"Alto","Inviable Sanitariamente"))))</f>
        <v>Inviable Sanitariamente</v>
      </c>
      <c r="CGL469" s="265" t="str">
        <f t="shared" ref="CGL469:CGL471" si="2236">IF(CGJ469&lt;5,"Sin Riesgo",IF(CGJ469 &lt;=14,"Bajo",IF(CGJ469&lt;=35,"Medio",IF(CGJ469&lt;=80,"Alto","Inviable Sanitariamente"))))</f>
        <v>Inviable Sanitariamente</v>
      </c>
      <c r="CGM469" s="265" t="str">
        <f t="shared" ref="CGM469:CGM471" si="2237">IF(CGK469&lt;5,"Sin Riesgo",IF(CGK469 &lt;=14,"Bajo",IF(CGK469&lt;=35,"Medio",IF(CGK469&lt;=80,"Alto","Inviable Sanitariamente"))))</f>
        <v>Inviable Sanitariamente</v>
      </c>
      <c r="CGN469" s="265" t="str">
        <f t="shared" ref="CGN469:CGN471" si="2238">IF(CGL469&lt;5,"Sin Riesgo",IF(CGL469 &lt;=14,"Bajo",IF(CGL469&lt;=35,"Medio",IF(CGL469&lt;=80,"Alto","Inviable Sanitariamente"))))</f>
        <v>Inviable Sanitariamente</v>
      </c>
      <c r="CGO469" s="265" t="str">
        <f t="shared" ref="CGO469:CGO471" si="2239">IF(CGM469&lt;5,"Sin Riesgo",IF(CGM469 &lt;=14,"Bajo",IF(CGM469&lt;=35,"Medio",IF(CGM469&lt;=80,"Alto","Inviable Sanitariamente"))))</f>
        <v>Inviable Sanitariamente</v>
      </c>
      <c r="CGP469" s="265" t="str">
        <f t="shared" ref="CGP469:CGP471" si="2240">IF(CGN469&lt;5,"Sin Riesgo",IF(CGN469 &lt;=14,"Bajo",IF(CGN469&lt;=35,"Medio",IF(CGN469&lt;=80,"Alto","Inviable Sanitariamente"))))</f>
        <v>Inviable Sanitariamente</v>
      </c>
      <c r="CGQ469" s="265" t="str">
        <f t="shared" ref="CGQ469:CGQ471" si="2241">IF(CGO469&lt;5,"Sin Riesgo",IF(CGO469 &lt;=14,"Bajo",IF(CGO469&lt;=35,"Medio",IF(CGO469&lt;=80,"Alto","Inviable Sanitariamente"))))</f>
        <v>Inviable Sanitariamente</v>
      </c>
      <c r="CGR469" s="265" t="str">
        <f t="shared" ref="CGR469:CGR471" si="2242">IF(CGP469&lt;5,"Sin Riesgo",IF(CGP469 &lt;=14,"Bajo",IF(CGP469&lt;=35,"Medio",IF(CGP469&lt;=80,"Alto","Inviable Sanitariamente"))))</f>
        <v>Inviable Sanitariamente</v>
      </c>
      <c r="CGS469" s="265" t="str">
        <f t="shared" ref="CGS469:CGS471" si="2243">IF(CGQ469&lt;5,"Sin Riesgo",IF(CGQ469 &lt;=14,"Bajo",IF(CGQ469&lt;=35,"Medio",IF(CGQ469&lt;=80,"Alto","Inviable Sanitariamente"))))</f>
        <v>Inviable Sanitariamente</v>
      </c>
      <c r="CGT469" s="265" t="str">
        <f t="shared" ref="CGT469:CGT471" si="2244">IF(CGR469&lt;5,"Sin Riesgo",IF(CGR469 &lt;=14,"Bajo",IF(CGR469&lt;=35,"Medio",IF(CGR469&lt;=80,"Alto","Inviable Sanitariamente"))))</f>
        <v>Inviable Sanitariamente</v>
      </c>
      <c r="CGU469" s="265" t="str">
        <f t="shared" ref="CGU469:CGU471" si="2245">IF(CGS469&lt;5,"Sin Riesgo",IF(CGS469 &lt;=14,"Bajo",IF(CGS469&lt;=35,"Medio",IF(CGS469&lt;=80,"Alto","Inviable Sanitariamente"))))</f>
        <v>Inviable Sanitariamente</v>
      </c>
      <c r="CGV469" s="265" t="str">
        <f t="shared" ref="CGV469:CGV471" si="2246">IF(CGT469&lt;5,"Sin Riesgo",IF(CGT469 &lt;=14,"Bajo",IF(CGT469&lt;=35,"Medio",IF(CGT469&lt;=80,"Alto","Inviable Sanitariamente"))))</f>
        <v>Inviable Sanitariamente</v>
      </c>
      <c r="CGW469" s="265" t="str">
        <f t="shared" ref="CGW469:CGW471" si="2247">IF(CGU469&lt;5,"Sin Riesgo",IF(CGU469 &lt;=14,"Bajo",IF(CGU469&lt;=35,"Medio",IF(CGU469&lt;=80,"Alto","Inviable Sanitariamente"))))</f>
        <v>Inviable Sanitariamente</v>
      </c>
      <c r="CGX469" s="265" t="str">
        <f t="shared" ref="CGX469:CGX471" si="2248">IF(CGV469&lt;5,"Sin Riesgo",IF(CGV469 &lt;=14,"Bajo",IF(CGV469&lt;=35,"Medio",IF(CGV469&lt;=80,"Alto","Inviable Sanitariamente"))))</f>
        <v>Inviable Sanitariamente</v>
      </c>
      <c r="CGY469" s="265" t="str">
        <f t="shared" ref="CGY469:CGY471" si="2249">IF(CGW469&lt;5,"Sin Riesgo",IF(CGW469 &lt;=14,"Bajo",IF(CGW469&lt;=35,"Medio",IF(CGW469&lt;=80,"Alto","Inviable Sanitariamente"))))</f>
        <v>Inviable Sanitariamente</v>
      </c>
      <c r="CGZ469" s="265" t="str">
        <f t="shared" ref="CGZ469:CGZ471" si="2250">IF(CGX469&lt;5,"Sin Riesgo",IF(CGX469 &lt;=14,"Bajo",IF(CGX469&lt;=35,"Medio",IF(CGX469&lt;=80,"Alto","Inviable Sanitariamente"))))</f>
        <v>Inviable Sanitariamente</v>
      </c>
      <c r="CHA469" s="265" t="str">
        <f t="shared" ref="CHA469:CHA471" si="2251">IF(CGY469&lt;5,"Sin Riesgo",IF(CGY469 &lt;=14,"Bajo",IF(CGY469&lt;=35,"Medio",IF(CGY469&lt;=80,"Alto","Inviable Sanitariamente"))))</f>
        <v>Inviable Sanitariamente</v>
      </c>
      <c r="CHB469" s="265" t="str">
        <f t="shared" ref="CHB469:CHB471" si="2252">IF(CGZ469&lt;5,"Sin Riesgo",IF(CGZ469 &lt;=14,"Bajo",IF(CGZ469&lt;=35,"Medio",IF(CGZ469&lt;=80,"Alto","Inviable Sanitariamente"))))</f>
        <v>Inviable Sanitariamente</v>
      </c>
      <c r="CHC469" s="265" t="str">
        <f t="shared" ref="CHC469:CHC471" si="2253">IF(CHA469&lt;5,"Sin Riesgo",IF(CHA469 &lt;=14,"Bajo",IF(CHA469&lt;=35,"Medio",IF(CHA469&lt;=80,"Alto","Inviable Sanitariamente"))))</f>
        <v>Inviable Sanitariamente</v>
      </c>
      <c r="CHD469" s="265" t="str">
        <f t="shared" ref="CHD469:CHD471" si="2254">IF(CHB469&lt;5,"Sin Riesgo",IF(CHB469 &lt;=14,"Bajo",IF(CHB469&lt;=35,"Medio",IF(CHB469&lt;=80,"Alto","Inviable Sanitariamente"))))</f>
        <v>Inviable Sanitariamente</v>
      </c>
      <c r="CHE469" s="265" t="str">
        <f t="shared" ref="CHE469:CHE471" si="2255">IF(CHC469&lt;5,"Sin Riesgo",IF(CHC469 &lt;=14,"Bajo",IF(CHC469&lt;=35,"Medio",IF(CHC469&lt;=80,"Alto","Inviable Sanitariamente"))))</f>
        <v>Inviable Sanitariamente</v>
      </c>
      <c r="CHF469" s="265" t="str">
        <f t="shared" ref="CHF469:CHF471" si="2256">IF(CHD469&lt;5,"Sin Riesgo",IF(CHD469 &lt;=14,"Bajo",IF(CHD469&lt;=35,"Medio",IF(CHD469&lt;=80,"Alto","Inviable Sanitariamente"))))</f>
        <v>Inviable Sanitariamente</v>
      </c>
      <c r="CHG469" s="265" t="str">
        <f t="shared" ref="CHG469:CHG471" si="2257">IF(CHE469&lt;5,"Sin Riesgo",IF(CHE469 &lt;=14,"Bajo",IF(CHE469&lt;=35,"Medio",IF(CHE469&lt;=80,"Alto","Inviable Sanitariamente"))))</f>
        <v>Inviable Sanitariamente</v>
      </c>
      <c r="CHH469" s="265" t="str">
        <f t="shared" ref="CHH469:CHH471" si="2258">IF(CHF469&lt;5,"Sin Riesgo",IF(CHF469 &lt;=14,"Bajo",IF(CHF469&lt;=35,"Medio",IF(CHF469&lt;=80,"Alto","Inviable Sanitariamente"))))</f>
        <v>Inviable Sanitariamente</v>
      </c>
      <c r="CHI469" s="265" t="str">
        <f t="shared" ref="CHI469:CHI471" si="2259">IF(CHG469&lt;5,"Sin Riesgo",IF(CHG469 &lt;=14,"Bajo",IF(CHG469&lt;=35,"Medio",IF(CHG469&lt;=80,"Alto","Inviable Sanitariamente"))))</f>
        <v>Inviable Sanitariamente</v>
      </c>
      <c r="CHJ469" s="265" t="str">
        <f t="shared" ref="CHJ469:CHJ471" si="2260">IF(CHH469&lt;5,"Sin Riesgo",IF(CHH469 &lt;=14,"Bajo",IF(CHH469&lt;=35,"Medio",IF(CHH469&lt;=80,"Alto","Inviable Sanitariamente"))))</f>
        <v>Inviable Sanitariamente</v>
      </c>
      <c r="CHK469" s="265" t="str">
        <f t="shared" ref="CHK469:CHK471" si="2261">IF(CHI469&lt;5,"Sin Riesgo",IF(CHI469 &lt;=14,"Bajo",IF(CHI469&lt;=35,"Medio",IF(CHI469&lt;=80,"Alto","Inviable Sanitariamente"))))</f>
        <v>Inviable Sanitariamente</v>
      </c>
      <c r="CHL469" s="265" t="str">
        <f t="shared" ref="CHL469:CHL471" si="2262">IF(CHJ469&lt;5,"Sin Riesgo",IF(CHJ469 &lt;=14,"Bajo",IF(CHJ469&lt;=35,"Medio",IF(CHJ469&lt;=80,"Alto","Inviable Sanitariamente"))))</f>
        <v>Inviable Sanitariamente</v>
      </c>
      <c r="CHM469" s="265" t="str">
        <f t="shared" ref="CHM469:CHM471" si="2263">IF(CHK469&lt;5,"Sin Riesgo",IF(CHK469 &lt;=14,"Bajo",IF(CHK469&lt;=35,"Medio",IF(CHK469&lt;=80,"Alto","Inviable Sanitariamente"))))</f>
        <v>Inviable Sanitariamente</v>
      </c>
      <c r="CHN469" s="265" t="str">
        <f t="shared" ref="CHN469:CHN471" si="2264">IF(CHL469&lt;5,"Sin Riesgo",IF(CHL469 &lt;=14,"Bajo",IF(CHL469&lt;=35,"Medio",IF(CHL469&lt;=80,"Alto","Inviable Sanitariamente"))))</f>
        <v>Inviable Sanitariamente</v>
      </c>
      <c r="CHO469" s="265" t="str">
        <f t="shared" ref="CHO469:CHO471" si="2265">IF(CHM469&lt;5,"Sin Riesgo",IF(CHM469 &lt;=14,"Bajo",IF(CHM469&lt;=35,"Medio",IF(CHM469&lt;=80,"Alto","Inviable Sanitariamente"))))</f>
        <v>Inviable Sanitariamente</v>
      </c>
      <c r="CHP469" s="265" t="str">
        <f t="shared" ref="CHP469:CHP471" si="2266">IF(CHN469&lt;5,"Sin Riesgo",IF(CHN469 &lt;=14,"Bajo",IF(CHN469&lt;=35,"Medio",IF(CHN469&lt;=80,"Alto","Inviable Sanitariamente"))))</f>
        <v>Inviable Sanitariamente</v>
      </c>
      <c r="CHQ469" s="265" t="str">
        <f t="shared" ref="CHQ469:CHQ471" si="2267">IF(CHO469&lt;5,"Sin Riesgo",IF(CHO469 &lt;=14,"Bajo",IF(CHO469&lt;=35,"Medio",IF(CHO469&lt;=80,"Alto","Inviable Sanitariamente"))))</f>
        <v>Inviable Sanitariamente</v>
      </c>
      <c r="CHR469" s="265" t="str">
        <f t="shared" ref="CHR469:CHR471" si="2268">IF(CHP469&lt;5,"Sin Riesgo",IF(CHP469 &lt;=14,"Bajo",IF(CHP469&lt;=35,"Medio",IF(CHP469&lt;=80,"Alto","Inviable Sanitariamente"))))</f>
        <v>Inviable Sanitariamente</v>
      </c>
      <c r="CHS469" s="265" t="str">
        <f t="shared" ref="CHS469:CHS471" si="2269">IF(CHQ469&lt;5,"Sin Riesgo",IF(CHQ469 &lt;=14,"Bajo",IF(CHQ469&lt;=35,"Medio",IF(CHQ469&lt;=80,"Alto","Inviable Sanitariamente"))))</f>
        <v>Inviable Sanitariamente</v>
      </c>
      <c r="CHT469" s="265" t="str">
        <f t="shared" ref="CHT469:CHT471" si="2270">IF(CHR469&lt;5,"Sin Riesgo",IF(CHR469 &lt;=14,"Bajo",IF(CHR469&lt;=35,"Medio",IF(CHR469&lt;=80,"Alto","Inviable Sanitariamente"))))</f>
        <v>Inviable Sanitariamente</v>
      </c>
      <c r="CHU469" s="265" t="str">
        <f t="shared" ref="CHU469:CHU471" si="2271">IF(CHS469&lt;5,"Sin Riesgo",IF(CHS469 &lt;=14,"Bajo",IF(CHS469&lt;=35,"Medio",IF(CHS469&lt;=80,"Alto","Inviable Sanitariamente"))))</f>
        <v>Inviable Sanitariamente</v>
      </c>
      <c r="CHV469" s="265" t="str">
        <f t="shared" ref="CHV469:CHV471" si="2272">IF(CHT469&lt;5,"Sin Riesgo",IF(CHT469 &lt;=14,"Bajo",IF(CHT469&lt;=35,"Medio",IF(CHT469&lt;=80,"Alto","Inviable Sanitariamente"))))</f>
        <v>Inviable Sanitariamente</v>
      </c>
      <c r="CHW469" s="265" t="str">
        <f t="shared" ref="CHW469:CHW471" si="2273">IF(CHU469&lt;5,"Sin Riesgo",IF(CHU469 &lt;=14,"Bajo",IF(CHU469&lt;=35,"Medio",IF(CHU469&lt;=80,"Alto","Inviable Sanitariamente"))))</f>
        <v>Inviable Sanitariamente</v>
      </c>
      <c r="CHX469" s="265" t="str">
        <f t="shared" ref="CHX469:CHX471" si="2274">IF(CHV469&lt;5,"Sin Riesgo",IF(CHV469 &lt;=14,"Bajo",IF(CHV469&lt;=35,"Medio",IF(CHV469&lt;=80,"Alto","Inviable Sanitariamente"))))</f>
        <v>Inviable Sanitariamente</v>
      </c>
      <c r="CHY469" s="265" t="str">
        <f t="shared" ref="CHY469:CHY471" si="2275">IF(CHW469&lt;5,"Sin Riesgo",IF(CHW469 &lt;=14,"Bajo",IF(CHW469&lt;=35,"Medio",IF(CHW469&lt;=80,"Alto","Inviable Sanitariamente"))))</f>
        <v>Inviable Sanitariamente</v>
      </c>
      <c r="CHZ469" s="265" t="str">
        <f t="shared" ref="CHZ469:CHZ471" si="2276">IF(CHX469&lt;5,"Sin Riesgo",IF(CHX469 &lt;=14,"Bajo",IF(CHX469&lt;=35,"Medio",IF(CHX469&lt;=80,"Alto","Inviable Sanitariamente"))))</f>
        <v>Inviable Sanitariamente</v>
      </c>
      <c r="CIA469" s="265" t="str">
        <f t="shared" ref="CIA469:CIA471" si="2277">IF(CHY469&lt;5,"Sin Riesgo",IF(CHY469 &lt;=14,"Bajo",IF(CHY469&lt;=35,"Medio",IF(CHY469&lt;=80,"Alto","Inviable Sanitariamente"))))</f>
        <v>Inviable Sanitariamente</v>
      </c>
      <c r="CIB469" s="265" t="str">
        <f t="shared" ref="CIB469:CIB471" si="2278">IF(CHZ469&lt;5,"Sin Riesgo",IF(CHZ469 &lt;=14,"Bajo",IF(CHZ469&lt;=35,"Medio",IF(CHZ469&lt;=80,"Alto","Inviable Sanitariamente"))))</f>
        <v>Inviable Sanitariamente</v>
      </c>
      <c r="CIC469" s="265" t="str">
        <f t="shared" ref="CIC469:CIC471" si="2279">IF(CIA469&lt;5,"Sin Riesgo",IF(CIA469 &lt;=14,"Bajo",IF(CIA469&lt;=35,"Medio",IF(CIA469&lt;=80,"Alto","Inviable Sanitariamente"))))</f>
        <v>Inviable Sanitariamente</v>
      </c>
      <c r="CID469" s="265" t="str">
        <f t="shared" ref="CID469:CID471" si="2280">IF(CIB469&lt;5,"Sin Riesgo",IF(CIB469 &lt;=14,"Bajo",IF(CIB469&lt;=35,"Medio",IF(CIB469&lt;=80,"Alto","Inviable Sanitariamente"))))</f>
        <v>Inviable Sanitariamente</v>
      </c>
      <c r="CIE469" s="265" t="str">
        <f t="shared" ref="CIE469:CIE471" si="2281">IF(CIC469&lt;5,"Sin Riesgo",IF(CIC469 &lt;=14,"Bajo",IF(CIC469&lt;=35,"Medio",IF(CIC469&lt;=80,"Alto","Inviable Sanitariamente"))))</f>
        <v>Inviable Sanitariamente</v>
      </c>
      <c r="CIF469" s="265" t="str">
        <f t="shared" ref="CIF469:CIF471" si="2282">IF(CID469&lt;5,"Sin Riesgo",IF(CID469 &lt;=14,"Bajo",IF(CID469&lt;=35,"Medio",IF(CID469&lt;=80,"Alto","Inviable Sanitariamente"))))</f>
        <v>Inviable Sanitariamente</v>
      </c>
      <c r="CIG469" s="265" t="str">
        <f t="shared" ref="CIG469:CIG471" si="2283">IF(CIE469&lt;5,"Sin Riesgo",IF(CIE469 &lt;=14,"Bajo",IF(CIE469&lt;=35,"Medio",IF(CIE469&lt;=80,"Alto","Inviable Sanitariamente"))))</f>
        <v>Inviable Sanitariamente</v>
      </c>
      <c r="CIH469" s="265" t="str">
        <f t="shared" ref="CIH469:CIH471" si="2284">IF(CIF469&lt;5,"Sin Riesgo",IF(CIF469 &lt;=14,"Bajo",IF(CIF469&lt;=35,"Medio",IF(CIF469&lt;=80,"Alto","Inviable Sanitariamente"))))</f>
        <v>Inviable Sanitariamente</v>
      </c>
      <c r="CII469" s="265" t="str">
        <f t="shared" ref="CII469:CII471" si="2285">IF(CIG469&lt;5,"Sin Riesgo",IF(CIG469 &lt;=14,"Bajo",IF(CIG469&lt;=35,"Medio",IF(CIG469&lt;=80,"Alto","Inviable Sanitariamente"))))</f>
        <v>Inviable Sanitariamente</v>
      </c>
      <c r="CIJ469" s="265" t="str">
        <f t="shared" ref="CIJ469:CIJ471" si="2286">IF(CIH469&lt;5,"Sin Riesgo",IF(CIH469 &lt;=14,"Bajo",IF(CIH469&lt;=35,"Medio",IF(CIH469&lt;=80,"Alto","Inviable Sanitariamente"))))</f>
        <v>Inviable Sanitariamente</v>
      </c>
      <c r="CIK469" s="265" t="str">
        <f t="shared" ref="CIK469:CIK471" si="2287">IF(CII469&lt;5,"Sin Riesgo",IF(CII469 &lt;=14,"Bajo",IF(CII469&lt;=35,"Medio",IF(CII469&lt;=80,"Alto","Inviable Sanitariamente"))))</f>
        <v>Inviable Sanitariamente</v>
      </c>
      <c r="CIL469" s="265" t="str">
        <f t="shared" ref="CIL469:CIL471" si="2288">IF(CIJ469&lt;5,"Sin Riesgo",IF(CIJ469 &lt;=14,"Bajo",IF(CIJ469&lt;=35,"Medio",IF(CIJ469&lt;=80,"Alto","Inviable Sanitariamente"))))</f>
        <v>Inviable Sanitariamente</v>
      </c>
      <c r="CIM469" s="265" t="str">
        <f t="shared" ref="CIM469:CIM471" si="2289">IF(CIK469&lt;5,"Sin Riesgo",IF(CIK469 &lt;=14,"Bajo",IF(CIK469&lt;=35,"Medio",IF(CIK469&lt;=80,"Alto","Inviable Sanitariamente"))))</f>
        <v>Inviable Sanitariamente</v>
      </c>
      <c r="CIN469" s="265" t="str">
        <f t="shared" ref="CIN469:CIN471" si="2290">IF(CIL469&lt;5,"Sin Riesgo",IF(CIL469 &lt;=14,"Bajo",IF(CIL469&lt;=35,"Medio",IF(CIL469&lt;=80,"Alto","Inviable Sanitariamente"))))</f>
        <v>Inviable Sanitariamente</v>
      </c>
      <c r="CIO469" s="265" t="str">
        <f t="shared" ref="CIO469:CIO471" si="2291">IF(CIM469&lt;5,"Sin Riesgo",IF(CIM469 &lt;=14,"Bajo",IF(CIM469&lt;=35,"Medio",IF(CIM469&lt;=80,"Alto","Inviable Sanitariamente"))))</f>
        <v>Inviable Sanitariamente</v>
      </c>
      <c r="CIP469" s="265" t="str">
        <f t="shared" ref="CIP469:CIP471" si="2292">IF(CIN469&lt;5,"Sin Riesgo",IF(CIN469 &lt;=14,"Bajo",IF(CIN469&lt;=35,"Medio",IF(CIN469&lt;=80,"Alto","Inviable Sanitariamente"))))</f>
        <v>Inviable Sanitariamente</v>
      </c>
      <c r="CIQ469" s="265" t="str">
        <f t="shared" ref="CIQ469:CIQ471" si="2293">IF(CIO469&lt;5,"Sin Riesgo",IF(CIO469 &lt;=14,"Bajo",IF(CIO469&lt;=35,"Medio",IF(CIO469&lt;=80,"Alto","Inviable Sanitariamente"))))</f>
        <v>Inviable Sanitariamente</v>
      </c>
      <c r="CIR469" s="265" t="str">
        <f t="shared" ref="CIR469:CIR471" si="2294">IF(CIP469&lt;5,"Sin Riesgo",IF(CIP469 &lt;=14,"Bajo",IF(CIP469&lt;=35,"Medio",IF(CIP469&lt;=80,"Alto","Inviable Sanitariamente"))))</f>
        <v>Inviable Sanitariamente</v>
      </c>
      <c r="CIS469" s="265" t="str">
        <f t="shared" ref="CIS469:CIS471" si="2295">IF(CIQ469&lt;5,"Sin Riesgo",IF(CIQ469 &lt;=14,"Bajo",IF(CIQ469&lt;=35,"Medio",IF(CIQ469&lt;=80,"Alto","Inviable Sanitariamente"))))</f>
        <v>Inviable Sanitariamente</v>
      </c>
      <c r="CIT469" s="265" t="str">
        <f t="shared" ref="CIT469:CIT471" si="2296">IF(CIR469&lt;5,"Sin Riesgo",IF(CIR469 &lt;=14,"Bajo",IF(CIR469&lt;=35,"Medio",IF(CIR469&lt;=80,"Alto","Inviable Sanitariamente"))))</f>
        <v>Inviable Sanitariamente</v>
      </c>
      <c r="CIU469" s="265" t="str">
        <f t="shared" ref="CIU469:CIU471" si="2297">IF(CIS469&lt;5,"Sin Riesgo",IF(CIS469 &lt;=14,"Bajo",IF(CIS469&lt;=35,"Medio",IF(CIS469&lt;=80,"Alto","Inviable Sanitariamente"))))</f>
        <v>Inviable Sanitariamente</v>
      </c>
      <c r="CIV469" s="265" t="str">
        <f t="shared" ref="CIV469:CIV471" si="2298">IF(CIT469&lt;5,"Sin Riesgo",IF(CIT469 &lt;=14,"Bajo",IF(CIT469&lt;=35,"Medio",IF(CIT469&lt;=80,"Alto","Inviable Sanitariamente"))))</f>
        <v>Inviable Sanitariamente</v>
      </c>
      <c r="CIW469" s="265" t="str">
        <f t="shared" ref="CIW469:CIW471" si="2299">IF(CIU469&lt;5,"Sin Riesgo",IF(CIU469 &lt;=14,"Bajo",IF(CIU469&lt;=35,"Medio",IF(CIU469&lt;=80,"Alto","Inviable Sanitariamente"))))</f>
        <v>Inviable Sanitariamente</v>
      </c>
      <c r="CIX469" s="265" t="str">
        <f t="shared" ref="CIX469:CIX471" si="2300">IF(CIV469&lt;5,"Sin Riesgo",IF(CIV469 &lt;=14,"Bajo",IF(CIV469&lt;=35,"Medio",IF(CIV469&lt;=80,"Alto","Inviable Sanitariamente"))))</f>
        <v>Inviable Sanitariamente</v>
      </c>
      <c r="CIY469" s="265" t="str">
        <f t="shared" ref="CIY469:CIY471" si="2301">IF(CIW469&lt;5,"Sin Riesgo",IF(CIW469 &lt;=14,"Bajo",IF(CIW469&lt;=35,"Medio",IF(CIW469&lt;=80,"Alto","Inviable Sanitariamente"))))</f>
        <v>Inviable Sanitariamente</v>
      </c>
      <c r="CIZ469" s="265" t="str">
        <f t="shared" ref="CIZ469:CIZ471" si="2302">IF(CIX469&lt;5,"Sin Riesgo",IF(CIX469 &lt;=14,"Bajo",IF(CIX469&lt;=35,"Medio",IF(CIX469&lt;=80,"Alto","Inviable Sanitariamente"))))</f>
        <v>Inviable Sanitariamente</v>
      </c>
      <c r="CJA469" s="265" t="str">
        <f t="shared" ref="CJA469:CJA471" si="2303">IF(CIY469&lt;5,"Sin Riesgo",IF(CIY469 &lt;=14,"Bajo",IF(CIY469&lt;=35,"Medio",IF(CIY469&lt;=80,"Alto","Inviable Sanitariamente"))))</f>
        <v>Inviable Sanitariamente</v>
      </c>
      <c r="CJB469" s="265" t="str">
        <f t="shared" ref="CJB469:CJB471" si="2304">IF(CIZ469&lt;5,"Sin Riesgo",IF(CIZ469 &lt;=14,"Bajo",IF(CIZ469&lt;=35,"Medio",IF(CIZ469&lt;=80,"Alto","Inviable Sanitariamente"))))</f>
        <v>Inviable Sanitariamente</v>
      </c>
      <c r="CJC469" s="265" t="str">
        <f t="shared" ref="CJC469:CJC471" si="2305">IF(CJA469&lt;5,"Sin Riesgo",IF(CJA469 &lt;=14,"Bajo",IF(CJA469&lt;=35,"Medio",IF(CJA469&lt;=80,"Alto","Inviable Sanitariamente"))))</f>
        <v>Inviable Sanitariamente</v>
      </c>
      <c r="CJD469" s="265" t="str">
        <f t="shared" ref="CJD469:CJD471" si="2306">IF(CJB469&lt;5,"Sin Riesgo",IF(CJB469 &lt;=14,"Bajo",IF(CJB469&lt;=35,"Medio",IF(CJB469&lt;=80,"Alto","Inviable Sanitariamente"))))</f>
        <v>Inviable Sanitariamente</v>
      </c>
      <c r="CJE469" s="265" t="str">
        <f t="shared" ref="CJE469:CJE471" si="2307">IF(CJC469&lt;5,"Sin Riesgo",IF(CJC469 &lt;=14,"Bajo",IF(CJC469&lt;=35,"Medio",IF(CJC469&lt;=80,"Alto","Inviable Sanitariamente"))))</f>
        <v>Inviable Sanitariamente</v>
      </c>
      <c r="CJF469" s="265" t="str">
        <f t="shared" ref="CJF469:CJF471" si="2308">IF(CJD469&lt;5,"Sin Riesgo",IF(CJD469 &lt;=14,"Bajo",IF(CJD469&lt;=35,"Medio",IF(CJD469&lt;=80,"Alto","Inviable Sanitariamente"))))</f>
        <v>Inviable Sanitariamente</v>
      </c>
      <c r="CJG469" s="265" t="str">
        <f t="shared" ref="CJG469:CJG471" si="2309">IF(CJE469&lt;5,"Sin Riesgo",IF(CJE469 &lt;=14,"Bajo",IF(CJE469&lt;=35,"Medio",IF(CJE469&lt;=80,"Alto","Inviable Sanitariamente"))))</f>
        <v>Inviable Sanitariamente</v>
      </c>
      <c r="CJH469" s="265" t="str">
        <f t="shared" ref="CJH469:CJH471" si="2310">IF(CJF469&lt;5,"Sin Riesgo",IF(CJF469 &lt;=14,"Bajo",IF(CJF469&lt;=35,"Medio",IF(CJF469&lt;=80,"Alto","Inviable Sanitariamente"))))</f>
        <v>Inviable Sanitariamente</v>
      </c>
      <c r="CJI469" s="265" t="str">
        <f t="shared" ref="CJI469:CJI471" si="2311">IF(CJG469&lt;5,"Sin Riesgo",IF(CJG469 &lt;=14,"Bajo",IF(CJG469&lt;=35,"Medio",IF(CJG469&lt;=80,"Alto","Inviable Sanitariamente"))))</f>
        <v>Inviable Sanitariamente</v>
      </c>
      <c r="CJJ469" s="265" t="str">
        <f t="shared" ref="CJJ469:CJJ471" si="2312">IF(CJH469&lt;5,"Sin Riesgo",IF(CJH469 &lt;=14,"Bajo",IF(CJH469&lt;=35,"Medio",IF(CJH469&lt;=80,"Alto","Inviable Sanitariamente"))))</f>
        <v>Inviable Sanitariamente</v>
      </c>
      <c r="CJK469" s="265" t="str">
        <f t="shared" ref="CJK469:CJK471" si="2313">IF(CJI469&lt;5,"Sin Riesgo",IF(CJI469 &lt;=14,"Bajo",IF(CJI469&lt;=35,"Medio",IF(CJI469&lt;=80,"Alto","Inviable Sanitariamente"))))</f>
        <v>Inviable Sanitariamente</v>
      </c>
      <c r="CJL469" s="265" t="str">
        <f t="shared" ref="CJL469:CJL471" si="2314">IF(CJJ469&lt;5,"Sin Riesgo",IF(CJJ469 &lt;=14,"Bajo",IF(CJJ469&lt;=35,"Medio",IF(CJJ469&lt;=80,"Alto","Inviable Sanitariamente"))))</f>
        <v>Inviable Sanitariamente</v>
      </c>
      <c r="CJM469" s="265" t="str">
        <f t="shared" ref="CJM469:CJM471" si="2315">IF(CJK469&lt;5,"Sin Riesgo",IF(CJK469 &lt;=14,"Bajo",IF(CJK469&lt;=35,"Medio",IF(CJK469&lt;=80,"Alto","Inviable Sanitariamente"))))</f>
        <v>Inviable Sanitariamente</v>
      </c>
      <c r="CJN469" s="265" t="str">
        <f t="shared" ref="CJN469:CJN471" si="2316">IF(CJL469&lt;5,"Sin Riesgo",IF(CJL469 &lt;=14,"Bajo",IF(CJL469&lt;=35,"Medio",IF(CJL469&lt;=80,"Alto","Inviable Sanitariamente"))))</f>
        <v>Inviable Sanitariamente</v>
      </c>
      <c r="CJO469" s="265" t="str">
        <f t="shared" ref="CJO469:CJO471" si="2317">IF(CJM469&lt;5,"Sin Riesgo",IF(CJM469 &lt;=14,"Bajo",IF(CJM469&lt;=35,"Medio",IF(CJM469&lt;=80,"Alto","Inviable Sanitariamente"))))</f>
        <v>Inviable Sanitariamente</v>
      </c>
      <c r="CJP469" s="265" t="str">
        <f t="shared" ref="CJP469:CJP471" si="2318">IF(CJN469&lt;5,"Sin Riesgo",IF(CJN469 &lt;=14,"Bajo",IF(CJN469&lt;=35,"Medio",IF(CJN469&lt;=80,"Alto","Inviable Sanitariamente"))))</f>
        <v>Inviable Sanitariamente</v>
      </c>
      <c r="CJQ469" s="265" t="str">
        <f t="shared" ref="CJQ469:CJQ471" si="2319">IF(CJO469&lt;5,"Sin Riesgo",IF(CJO469 &lt;=14,"Bajo",IF(CJO469&lt;=35,"Medio",IF(CJO469&lt;=80,"Alto","Inviable Sanitariamente"))))</f>
        <v>Inviable Sanitariamente</v>
      </c>
      <c r="CJR469" s="265" t="str">
        <f t="shared" ref="CJR469:CJR471" si="2320">IF(CJP469&lt;5,"Sin Riesgo",IF(CJP469 &lt;=14,"Bajo",IF(CJP469&lt;=35,"Medio",IF(CJP469&lt;=80,"Alto","Inviable Sanitariamente"))))</f>
        <v>Inviable Sanitariamente</v>
      </c>
      <c r="CJS469" s="265" t="str">
        <f t="shared" ref="CJS469:CJS471" si="2321">IF(CJQ469&lt;5,"Sin Riesgo",IF(CJQ469 &lt;=14,"Bajo",IF(CJQ469&lt;=35,"Medio",IF(CJQ469&lt;=80,"Alto","Inviable Sanitariamente"))))</f>
        <v>Inviable Sanitariamente</v>
      </c>
      <c r="CJT469" s="265" t="str">
        <f t="shared" ref="CJT469:CJT471" si="2322">IF(CJR469&lt;5,"Sin Riesgo",IF(CJR469 &lt;=14,"Bajo",IF(CJR469&lt;=35,"Medio",IF(CJR469&lt;=80,"Alto","Inviable Sanitariamente"))))</f>
        <v>Inviable Sanitariamente</v>
      </c>
      <c r="CJU469" s="265" t="str">
        <f t="shared" ref="CJU469:CJU471" si="2323">IF(CJS469&lt;5,"Sin Riesgo",IF(CJS469 &lt;=14,"Bajo",IF(CJS469&lt;=35,"Medio",IF(CJS469&lt;=80,"Alto","Inviable Sanitariamente"))))</f>
        <v>Inviable Sanitariamente</v>
      </c>
      <c r="CJV469" s="265" t="str">
        <f t="shared" ref="CJV469:CJV471" si="2324">IF(CJT469&lt;5,"Sin Riesgo",IF(CJT469 &lt;=14,"Bajo",IF(CJT469&lt;=35,"Medio",IF(CJT469&lt;=80,"Alto","Inviable Sanitariamente"))))</f>
        <v>Inviable Sanitariamente</v>
      </c>
      <c r="CJW469" s="265" t="str">
        <f t="shared" ref="CJW469:CJW471" si="2325">IF(CJU469&lt;5,"Sin Riesgo",IF(CJU469 &lt;=14,"Bajo",IF(CJU469&lt;=35,"Medio",IF(CJU469&lt;=80,"Alto","Inviable Sanitariamente"))))</f>
        <v>Inviable Sanitariamente</v>
      </c>
      <c r="CJX469" s="265" t="str">
        <f t="shared" ref="CJX469:CJX471" si="2326">IF(CJV469&lt;5,"Sin Riesgo",IF(CJV469 &lt;=14,"Bajo",IF(CJV469&lt;=35,"Medio",IF(CJV469&lt;=80,"Alto","Inviable Sanitariamente"))))</f>
        <v>Inviable Sanitariamente</v>
      </c>
      <c r="CJY469" s="265" t="str">
        <f t="shared" ref="CJY469:CJY471" si="2327">IF(CJW469&lt;5,"Sin Riesgo",IF(CJW469 &lt;=14,"Bajo",IF(CJW469&lt;=35,"Medio",IF(CJW469&lt;=80,"Alto","Inviable Sanitariamente"))))</f>
        <v>Inviable Sanitariamente</v>
      </c>
      <c r="CJZ469" s="265" t="str">
        <f t="shared" ref="CJZ469:CJZ471" si="2328">IF(CJX469&lt;5,"Sin Riesgo",IF(CJX469 &lt;=14,"Bajo",IF(CJX469&lt;=35,"Medio",IF(CJX469&lt;=80,"Alto","Inviable Sanitariamente"))))</f>
        <v>Inviable Sanitariamente</v>
      </c>
      <c r="CKA469" s="265" t="str">
        <f t="shared" ref="CKA469:CKA471" si="2329">IF(CJY469&lt;5,"Sin Riesgo",IF(CJY469 &lt;=14,"Bajo",IF(CJY469&lt;=35,"Medio",IF(CJY469&lt;=80,"Alto","Inviable Sanitariamente"))))</f>
        <v>Inviable Sanitariamente</v>
      </c>
      <c r="CKB469" s="265" t="str">
        <f t="shared" ref="CKB469:CKB471" si="2330">IF(CJZ469&lt;5,"Sin Riesgo",IF(CJZ469 &lt;=14,"Bajo",IF(CJZ469&lt;=35,"Medio",IF(CJZ469&lt;=80,"Alto","Inviable Sanitariamente"))))</f>
        <v>Inviable Sanitariamente</v>
      </c>
      <c r="CKC469" s="265" t="str">
        <f t="shared" ref="CKC469:CKC471" si="2331">IF(CKA469&lt;5,"Sin Riesgo",IF(CKA469 &lt;=14,"Bajo",IF(CKA469&lt;=35,"Medio",IF(CKA469&lt;=80,"Alto","Inviable Sanitariamente"))))</f>
        <v>Inviable Sanitariamente</v>
      </c>
      <c r="CKD469" s="265" t="str">
        <f t="shared" ref="CKD469:CKD471" si="2332">IF(CKB469&lt;5,"Sin Riesgo",IF(CKB469 &lt;=14,"Bajo",IF(CKB469&lt;=35,"Medio",IF(CKB469&lt;=80,"Alto","Inviable Sanitariamente"))))</f>
        <v>Inviable Sanitariamente</v>
      </c>
      <c r="CKE469" s="265" t="str">
        <f t="shared" ref="CKE469:CKE471" si="2333">IF(CKC469&lt;5,"Sin Riesgo",IF(CKC469 &lt;=14,"Bajo",IF(CKC469&lt;=35,"Medio",IF(CKC469&lt;=80,"Alto","Inviable Sanitariamente"))))</f>
        <v>Inviable Sanitariamente</v>
      </c>
      <c r="CKF469" s="265" t="str">
        <f t="shared" ref="CKF469:CKF471" si="2334">IF(CKD469&lt;5,"Sin Riesgo",IF(CKD469 &lt;=14,"Bajo",IF(CKD469&lt;=35,"Medio",IF(CKD469&lt;=80,"Alto","Inviable Sanitariamente"))))</f>
        <v>Inviable Sanitariamente</v>
      </c>
      <c r="CKG469" s="265" t="str">
        <f t="shared" ref="CKG469:CKG471" si="2335">IF(CKE469&lt;5,"Sin Riesgo",IF(CKE469 &lt;=14,"Bajo",IF(CKE469&lt;=35,"Medio",IF(CKE469&lt;=80,"Alto","Inviable Sanitariamente"))))</f>
        <v>Inviable Sanitariamente</v>
      </c>
      <c r="CKH469" s="265" t="str">
        <f t="shared" ref="CKH469:CKH471" si="2336">IF(CKF469&lt;5,"Sin Riesgo",IF(CKF469 &lt;=14,"Bajo",IF(CKF469&lt;=35,"Medio",IF(CKF469&lt;=80,"Alto","Inviable Sanitariamente"))))</f>
        <v>Inviable Sanitariamente</v>
      </c>
      <c r="CKI469" s="265" t="str">
        <f t="shared" ref="CKI469:CKI471" si="2337">IF(CKG469&lt;5,"Sin Riesgo",IF(CKG469 &lt;=14,"Bajo",IF(CKG469&lt;=35,"Medio",IF(CKG469&lt;=80,"Alto","Inviable Sanitariamente"))))</f>
        <v>Inviable Sanitariamente</v>
      </c>
      <c r="CKJ469" s="265" t="str">
        <f t="shared" ref="CKJ469:CKJ471" si="2338">IF(CKH469&lt;5,"Sin Riesgo",IF(CKH469 &lt;=14,"Bajo",IF(CKH469&lt;=35,"Medio",IF(CKH469&lt;=80,"Alto","Inviable Sanitariamente"))))</f>
        <v>Inviable Sanitariamente</v>
      </c>
      <c r="CKK469" s="265" t="str">
        <f t="shared" ref="CKK469:CKK471" si="2339">IF(CKI469&lt;5,"Sin Riesgo",IF(CKI469 &lt;=14,"Bajo",IF(CKI469&lt;=35,"Medio",IF(CKI469&lt;=80,"Alto","Inviable Sanitariamente"))))</f>
        <v>Inviable Sanitariamente</v>
      </c>
      <c r="CKL469" s="265" t="str">
        <f t="shared" ref="CKL469:CKL471" si="2340">IF(CKJ469&lt;5,"Sin Riesgo",IF(CKJ469 &lt;=14,"Bajo",IF(CKJ469&lt;=35,"Medio",IF(CKJ469&lt;=80,"Alto","Inviable Sanitariamente"))))</f>
        <v>Inviable Sanitariamente</v>
      </c>
      <c r="CKM469" s="265" t="str">
        <f t="shared" ref="CKM469:CKM471" si="2341">IF(CKK469&lt;5,"Sin Riesgo",IF(CKK469 &lt;=14,"Bajo",IF(CKK469&lt;=35,"Medio",IF(CKK469&lt;=80,"Alto","Inviable Sanitariamente"))))</f>
        <v>Inviable Sanitariamente</v>
      </c>
      <c r="CKN469" s="265" t="str">
        <f t="shared" ref="CKN469:CKN471" si="2342">IF(CKL469&lt;5,"Sin Riesgo",IF(CKL469 &lt;=14,"Bajo",IF(CKL469&lt;=35,"Medio",IF(CKL469&lt;=80,"Alto","Inviable Sanitariamente"))))</f>
        <v>Inviable Sanitariamente</v>
      </c>
      <c r="CKO469" s="265" t="str">
        <f t="shared" ref="CKO469:CKO471" si="2343">IF(CKM469&lt;5,"Sin Riesgo",IF(CKM469 &lt;=14,"Bajo",IF(CKM469&lt;=35,"Medio",IF(CKM469&lt;=80,"Alto","Inviable Sanitariamente"))))</f>
        <v>Inviable Sanitariamente</v>
      </c>
      <c r="CKP469" s="265" t="str">
        <f t="shared" ref="CKP469:CKP471" si="2344">IF(CKN469&lt;5,"Sin Riesgo",IF(CKN469 &lt;=14,"Bajo",IF(CKN469&lt;=35,"Medio",IF(CKN469&lt;=80,"Alto","Inviable Sanitariamente"))))</f>
        <v>Inviable Sanitariamente</v>
      </c>
      <c r="CKQ469" s="265" t="str">
        <f t="shared" ref="CKQ469:CKQ471" si="2345">IF(CKO469&lt;5,"Sin Riesgo",IF(CKO469 &lt;=14,"Bajo",IF(CKO469&lt;=35,"Medio",IF(CKO469&lt;=80,"Alto","Inviable Sanitariamente"))))</f>
        <v>Inviable Sanitariamente</v>
      </c>
      <c r="CKR469" s="265" t="str">
        <f t="shared" ref="CKR469:CKR471" si="2346">IF(CKP469&lt;5,"Sin Riesgo",IF(CKP469 &lt;=14,"Bajo",IF(CKP469&lt;=35,"Medio",IF(CKP469&lt;=80,"Alto","Inviable Sanitariamente"))))</f>
        <v>Inviable Sanitariamente</v>
      </c>
      <c r="CKS469" s="265" t="str">
        <f t="shared" ref="CKS469:CKS471" si="2347">IF(CKQ469&lt;5,"Sin Riesgo",IF(CKQ469 &lt;=14,"Bajo",IF(CKQ469&lt;=35,"Medio",IF(CKQ469&lt;=80,"Alto","Inviable Sanitariamente"))))</f>
        <v>Inviable Sanitariamente</v>
      </c>
      <c r="CKT469" s="265" t="str">
        <f t="shared" ref="CKT469:CKT471" si="2348">IF(CKR469&lt;5,"Sin Riesgo",IF(CKR469 &lt;=14,"Bajo",IF(CKR469&lt;=35,"Medio",IF(CKR469&lt;=80,"Alto","Inviable Sanitariamente"))))</f>
        <v>Inviable Sanitariamente</v>
      </c>
      <c r="CKU469" s="265" t="str">
        <f t="shared" ref="CKU469:CKU471" si="2349">IF(CKS469&lt;5,"Sin Riesgo",IF(CKS469 &lt;=14,"Bajo",IF(CKS469&lt;=35,"Medio",IF(CKS469&lt;=80,"Alto","Inviable Sanitariamente"))))</f>
        <v>Inviable Sanitariamente</v>
      </c>
      <c r="CKV469" s="265" t="str">
        <f t="shared" ref="CKV469:CKV471" si="2350">IF(CKT469&lt;5,"Sin Riesgo",IF(CKT469 &lt;=14,"Bajo",IF(CKT469&lt;=35,"Medio",IF(CKT469&lt;=80,"Alto","Inviable Sanitariamente"))))</f>
        <v>Inviable Sanitariamente</v>
      </c>
      <c r="CKW469" s="265" t="str">
        <f t="shared" ref="CKW469:CKW471" si="2351">IF(CKU469&lt;5,"Sin Riesgo",IF(CKU469 &lt;=14,"Bajo",IF(CKU469&lt;=35,"Medio",IF(CKU469&lt;=80,"Alto","Inviable Sanitariamente"))))</f>
        <v>Inviable Sanitariamente</v>
      </c>
      <c r="CKX469" s="265" t="str">
        <f t="shared" ref="CKX469:CKX471" si="2352">IF(CKV469&lt;5,"Sin Riesgo",IF(CKV469 &lt;=14,"Bajo",IF(CKV469&lt;=35,"Medio",IF(CKV469&lt;=80,"Alto","Inviable Sanitariamente"))))</f>
        <v>Inviable Sanitariamente</v>
      </c>
      <c r="CKY469" s="265" t="str">
        <f t="shared" ref="CKY469:CKY471" si="2353">IF(CKW469&lt;5,"Sin Riesgo",IF(CKW469 &lt;=14,"Bajo",IF(CKW469&lt;=35,"Medio",IF(CKW469&lt;=80,"Alto","Inviable Sanitariamente"))))</f>
        <v>Inviable Sanitariamente</v>
      </c>
      <c r="CKZ469" s="265" t="str">
        <f t="shared" ref="CKZ469:CKZ471" si="2354">IF(CKX469&lt;5,"Sin Riesgo",IF(CKX469 &lt;=14,"Bajo",IF(CKX469&lt;=35,"Medio",IF(CKX469&lt;=80,"Alto","Inviable Sanitariamente"))))</f>
        <v>Inviable Sanitariamente</v>
      </c>
      <c r="CLA469" s="265" t="str">
        <f t="shared" ref="CLA469:CLA471" si="2355">IF(CKY469&lt;5,"Sin Riesgo",IF(CKY469 &lt;=14,"Bajo",IF(CKY469&lt;=35,"Medio",IF(CKY469&lt;=80,"Alto","Inviable Sanitariamente"))))</f>
        <v>Inviable Sanitariamente</v>
      </c>
      <c r="CLB469" s="265" t="str">
        <f t="shared" ref="CLB469:CLB471" si="2356">IF(CKZ469&lt;5,"Sin Riesgo",IF(CKZ469 &lt;=14,"Bajo",IF(CKZ469&lt;=35,"Medio",IF(CKZ469&lt;=80,"Alto","Inviable Sanitariamente"))))</f>
        <v>Inviable Sanitariamente</v>
      </c>
      <c r="CLC469" s="265" t="str">
        <f t="shared" ref="CLC469:CLC471" si="2357">IF(CLA469&lt;5,"Sin Riesgo",IF(CLA469 &lt;=14,"Bajo",IF(CLA469&lt;=35,"Medio",IF(CLA469&lt;=80,"Alto","Inviable Sanitariamente"))))</f>
        <v>Inviable Sanitariamente</v>
      </c>
      <c r="CLD469" s="265" t="str">
        <f t="shared" ref="CLD469:CLD471" si="2358">IF(CLB469&lt;5,"Sin Riesgo",IF(CLB469 &lt;=14,"Bajo",IF(CLB469&lt;=35,"Medio",IF(CLB469&lt;=80,"Alto","Inviable Sanitariamente"))))</f>
        <v>Inviable Sanitariamente</v>
      </c>
      <c r="CLE469" s="265" t="str">
        <f t="shared" ref="CLE469:CLE471" si="2359">IF(CLC469&lt;5,"Sin Riesgo",IF(CLC469 &lt;=14,"Bajo",IF(CLC469&lt;=35,"Medio",IF(CLC469&lt;=80,"Alto","Inviable Sanitariamente"))))</f>
        <v>Inviable Sanitariamente</v>
      </c>
      <c r="CLF469" s="265" t="str">
        <f t="shared" ref="CLF469:CLF471" si="2360">IF(CLD469&lt;5,"Sin Riesgo",IF(CLD469 &lt;=14,"Bajo",IF(CLD469&lt;=35,"Medio",IF(CLD469&lt;=80,"Alto","Inviable Sanitariamente"))))</f>
        <v>Inviable Sanitariamente</v>
      </c>
      <c r="CLG469" s="265" t="str">
        <f t="shared" ref="CLG469:CLG471" si="2361">IF(CLE469&lt;5,"Sin Riesgo",IF(CLE469 &lt;=14,"Bajo",IF(CLE469&lt;=35,"Medio",IF(CLE469&lt;=80,"Alto","Inviable Sanitariamente"))))</f>
        <v>Inviable Sanitariamente</v>
      </c>
      <c r="CLH469" s="265" t="str">
        <f t="shared" ref="CLH469:CLH471" si="2362">IF(CLF469&lt;5,"Sin Riesgo",IF(CLF469 &lt;=14,"Bajo",IF(CLF469&lt;=35,"Medio",IF(CLF469&lt;=80,"Alto","Inviable Sanitariamente"))))</f>
        <v>Inviable Sanitariamente</v>
      </c>
      <c r="CLI469" s="265" t="str">
        <f t="shared" ref="CLI469:CLI471" si="2363">IF(CLG469&lt;5,"Sin Riesgo",IF(CLG469 &lt;=14,"Bajo",IF(CLG469&lt;=35,"Medio",IF(CLG469&lt;=80,"Alto","Inviable Sanitariamente"))))</f>
        <v>Inviable Sanitariamente</v>
      </c>
      <c r="CLJ469" s="265" t="str">
        <f t="shared" ref="CLJ469:CLJ471" si="2364">IF(CLH469&lt;5,"Sin Riesgo",IF(CLH469 &lt;=14,"Bajo",IF(CLH469&lt;=35,"Medio",IF(CLH469&lt;=80,"Alto","Inviable Sanitariamente"))))</f>
        <v>Inviable Sanitariamente</v>
      </c>
      <c r="CLK469" s="265" t="str">
        <f t="shared" ref="CLK469:CLK471" si="2365">IF(CLI469&lt;5,"Sin Riesgo",IF(CLI469 &lt;=14,"Bajo",IF(CLI469&lt;=35,"Medio",IF(CLI469&lt;=80,"Alto","Inviable Sanitariamente"))))</f>
        <v>Inviable Sanitariamente</v>
      </c>
      <c r="CLL469" s="265" t="str">
        <f t="shared" ref="CLL469:CLL471" si="2366">IF(CLJ469&lt;5,"Sin Riesgo",IF(CLJ469 &lt;=14,"Bajo",IF(CLJ469&lt;=35,"Medio",IF(CLJ469&lt;=80,"Alto","Inviable Sanitariamente"))))</f>
        <v>Inviable Sanitariamente</v>
      </c>
      <c r="CLM469" s="265" t="str">
        <f t="shared" ref="CLM469:CLM471" si="2367">IF(CLK469&lt;5,"Sin Riesgo",IF(CLK469 &lt;=14,"Bajo",IF(CLK469&lt;=35,"Medio",IF(CLK469&lt;=80,"Alto","Inviable Sanitariamente"))))</f>
        <v>Inviable Sanitariamente</v>
      </c>
      <c r="CLN469" s="265" t="str">
        <f t="shared" ref="CLN469:CLN471" si="2368">IF(CLL469&lt;5,"Sin Riesgo",IF(CLL469 &lt;=14,"Bajo",IF(CLL469&lt;=35,"Medio",IF(CLL469&lt;=80,"Alto","Inviable Sanitariamente"))))</f>
        <v>Inviable Sanitariamente</v>
      </c>
      <c r="CLO469" s="265" t="str">
        <f t="shared" ref="CLO469:CLO471" si="2369">IF(CLM469&lt;5,"Sin Riesgo",IF(CLM469 &lt;=14,"Bajo",IF(CLM469&lt;=35,"Medio",IF(CLM469&lt;=80,"Alto","Inviable Sanitariamente"))))</f>
        <v>Inviable Sanitariamente</v>
      </c>
      <c r="CLP469" s="265" t="str">
        <f t="shared" ref="CLP469:CLP471" si="2370">IF(CLN469&lt;5,"Sin Riesgo",IF(CLN469 &lt;=14,"Bajo",IF(CLN469&lt;=35,"Medio",IF(CLN469&lt;=80,"Alto","Inviable Sanitariamente"))))</f>
        <v>Inviable Sanitariamente</v>
      </c>
      <c r="CLQ469" s="265" t="str">
        <f t="shared" ref="CLQ469:CLQ471" si="2371">IF(CLO469&lt;5,"Sin Riesgo",IF(CLO469 &lt;=14,"Bajo",IF(CLO469&lt;=35,"Medio",IF(CLO469&lt;=80,"Alto","Inviable Sanitariamente"))))</f>
        <v>Inviable Sanitariamente</v>
      </c>
      <c r="CLR469" s="265" t="str">
        <f t="shared" ref="CLR469:CLR471" si="2372">IF(CLP469&lt;5,"Sin Riesgo",IF(CLP469 &lt;=14,"Bajo",IF(CLP469&lt;=35,"Medio",IF(CLP469&lt;=80,"Alto","Inviable Sanitariamente"))))</f>
        <v>Inviable Sanitariamente</v>
      </c>
      <c r="CLS469" s="265" t="str">
        <f t="shared" ref="CLS469:CLS471" si="2373">IF(CLQ469&lt;5,"Sin Riesgo",IF(CLQ469 &lt;=14,"Bajo",IF(CLQ469&lt;=35,"Medio",IF(CLQ469&lt;=80,"Alto","Inviable Sanitariamente"))))</f>
        <v>Inviable Sanitariamente</v>
      </c>
      <c r="CLT469" s="265" t="str">
        <f t="shared" ref="CLT469:CLT471" si="2374">IF(CLR469&lt;5,"Sin Riesgo",IF(CLR469 &lt;=14,"Bajo",IF(CLR469&lt;=35,"Medio",IF(CLR469&lt;=80,"Alto","Inviable Sanitariamente"))))</f>
        <v>Inviable Sanitariamente</v>
      </c>
      <c r="CLU469" s="265" t="str">
        <f t="shared" ref="CLU469:CLU471" si="2375">IF(CLS469&lt;5,"Sin Riesgo",IF(CLS469 &lt;=14,"Bajo",IF(CLS469&lt;=35,"Medio",IF(CLS469&lt;=80,"Alto","Inviable Sanitariamente"))))</f>
        <v>Inviable Sanitariamente</v>
      </c>
      <c r="CLV469" s="265" t="str">
        <f t="shared" ref="CLV469:CLV471" si="2376">IF(CLT469&lt;5,"Sin Riesgo",IF(CLT469 &lt;=14,"Bajo",IF(CLT469&lt;=35,"Medio",IF(CLT469&lt;=80,"Alto","Inviable Sanitariamente"))))</f>
        <v>Inviable Sanitariamente</v>
      </c>
      <c r="CLW469" s="265" t="str">
        <f t="shared" ref="CLW469:CLW471" si="2377">IF(CLU469&lt;5,"Sin Riesgo",IF(CLU469 &lt;=14,"Bajo",IF(CLU469&lt;=35,"Medio",IF(CLU469&lt;=80,"Alto","Inviable Sanitariamente"))))</f>
        <v>Inviable Sanitariamente</v>
      </c>
      <c r="CLX469" s="265" t="str">
        <f t="shared" ref="CLX469:CLX471" si="2378">IF(CLV469&lt;5,"Sin Riesgo",IF(CLV469 &lt;=14,"Bajo",IF(CLV469&lt;=35,"Medio",IF(CLV469&lt;=80,"Alto","Inviable Sanitariamente"))))</f>
        <v>Inviable Sanitariamente</v>
      </c>
      <c r="CLY469" s="265" t="str">
        <f t="shared" ref="CLY469:CLY471" si="2379">IF(CLW469&lt;5,"Sin Riesgo",IF(CLW469 &lt;=14,"Bajo",IF(CLW469&lt;=35,"Medio",IF(CLW469&lt;=80,"Alto","Inviable Sanitariamente"))))</f>
        <v>Inviable Sanitariamente</v>
      </c>
      <c r="CLZ469" s="265" t="str">
        <f t="shared" ref="CLZ469:CLZ471" si="2380">IF(CLX469&lt;5,"Sin Riesgo",IF(CLX469 &lt;=14,"Bajo",IF(CLX469&lt;=35,"Medio",IF(CLX469&lt;=80,"Alto","Inviable Sanitariamente"))))</f>
        <v>Inviable Sanitariamente</v>
      </c>
      <c r="CMA469" s="265" t="str">
        <f t="shared" ref="CMA469:CMA471" si="2381">IF(CLY469&lt;5,"Sin Riesgo",IF(CLY469 &lt;=14,"Bajo",IF(CLY469&lt;=35,"Medio",IF(CLY469&lt;=80,"Alto","Inviable Sanitariamente"))))</f>
        <v>Inviable Sanitariamente</v>
      </c>
      <c r="CMB469" s="265" t="str">
        <f t="shared" ref="CMB469:CMB471" si="2382">IF(CLZ469&lt;5,"Sin Riesgo",IF(CLZ469 &lt;=14,"Bajo",IF(CLZ469&lt;=35,"Medio",IF(CLZ469&lt;=80,"Alto","Inviable Sanitariamente"))))</f>
        <v>Inviable Sanitariamente</v>
      </c>
      <c r="CMC469" s="265" t="str">
        <f t="shared" ref="CMC469:CMC471" si="2383">IF(CMA469&lt;5,"Sin Riesgo",IF(CMA469 &lt;=14,"Bajo",IF(CMA469&lt;=35,"Medio",IF(CMA469&lt;=80,"Alto","Inviable Sanitariamente"))))</f>
        <v>Inviable Sanitariamente</v>
      </c>
      <c r="CMD469" s="265" t="str">
        <f t="shared" ref="CMD469:CMD471" si="2384">IF(CMB469&lt;5,"Sin Riesgo",IF(CMB469 &lt;=14,"Bajo",IF(CMB469&lt;=35,"Medio",IF(CMB469&lt;=80,"Alto","Inviable Sanitariamente"))))</f>
        <v>Inviable Sanitariamente</v>
      </c>
      <c r="CME469" s="265" t="str">
        <f t="shared" ref="CME469:CME471" si="2385">IF(CMC469&lt;5,"Sin Riesgo",IF(CMC469 &lt;=14,"Bajo",IF(CMC469&lt;=35,"Medio",IF(CMC469&lt;=80,"Alto","Inviable Sanitariamente"))))</f>
        <v>Inviable Sanitariamente</v>
      </c>
      <c r="CMF469" s="265" t="str">
        <f t="shared" ref="CMF469:CMF471" si="2386">IF(CMD469&lt;5,"Sin Riesgo",IF(CMD469 &lt;=14,"Bajo",IF(CMD469&lt;=35,"Medio",IF(CMD469&lt;=80,"Alto","Inviable Sanitariamente"))))</f>
        <v>Inviable Sanitariamente</v>
      </c>
      <c r="CMG469" s="265" t="str">
        <f t="shared" ref="CMG469:CMG471" si="2387">IF(CME469&lt;5,"Sin Riesgo",IF(CME469 &lt;=14,"Bajo",IF(CME469&lt;=35,"Medio",IF(CME469&lt;=80,"Alto","Inviable Sanitariamente"))))</f>
        <v>Inviable Sanitariamente</v>
      </c>
      <c r="CMH469" s="265" t="str">
        <f t="shared" ref="CMH469:CMH471" si="2388">IF(CMF469&lt;5,"Sin Riesgo",IF(CMF469 &lt;=14,"Bajo",IF(CMF469&lt;=35,"Medio",IF(CMF469&lt;=80,"Alto","Inviable Sanitariamente"))))</f>
        <v>Inviable Sanitariamente</v>
      </c>
      <c r="CMI469" s="265" t="str">
        <f t="shared" ref="CMI469:CMI471" si="2389">IF(CMG469&lt;5,"Sin Riesgo",IF(CMG469 &lt;=14,"Bajo",IF(CMG469&lt;=35,"Medio",IF(CMG469&lt;=80,"Alto","Inviable Sanitariamente"))))</f>
        <v>Inviable Sanitariamente</v>
      </c>
      <c r="CMJ469" s="265" t="str">
        <f t="shared" ref="CMJ469:CMJ471" si="2390">IF(CMH469&lt;5,"Sin Riesgo",IF(CMH469 &lt;=14,"Bajo",IF(CMH469&lt;=35,"Medio",IF(CMH469&lt;=80,"Alto","Inviable Sanitariamente"))))</f>
        <v>Inviable Sanitariamente</v>
      </c>
      <c r="CMK469" s="265" t="str">
        <f t="shared" ref="CMK469:CMK471" si="2391">IF(CMI469&lt;5,"Sin Riesgo",IF(CMI469 &lt;=14,"Bajo",IF(CMI469&lt;=35,"Medio",IF(CMI469&lt;=80,"Alto","Inviable Sanitariamente"))))</f>
        <v>Inviable Sanitariamente</v>
      </c>
      <c r="CML469" s="265" t="str">
        <f t="shared" ref="CML469:CML471" si="2392">IF(CMJ469&lt;5,"Sin Riesgo",IF(CMJ469 &lt;=14,"Bajo",IF(CMJ469&lt;=35,"Medio",IF(CMJ469&lt;=80,"Alto","Inviable Sanitariamente"))))</f>
        <v>Inviable Sanitariamente</v>
      </c>
      <c r="CMM469" s="265" t="str">
        <f t="shared" ref="CMM469:CMM471" si="2393">IF(CMK469&lt;5,"Sin Riesgo",IF(CMK469 &lt;=14,"Bajo",IF(CMK469&lt;=35,"Medio",IF(CMK469&lt;=80,"Alto","Inviable Sanitariamente"))))</f>
        <v>Inviable Sanitariamente</v>
      </c>
      <c r="CMN469" s="265" t="str">
        <f t="shared" ref="CMN469:CMN471" si="2394">IF(CML469&lt;5,"Sin Riesgo",IF(CML469 &lt;=14,"Bajo",IF(CML469&lt;=35,"Medio",IF(CML469&lt;=80,"Alto","Inviable Sanitariamente"))))</f>
        <v>Inviable Sanitariamente</v>
      </c>
      <c r="CMO469" s="265" t="str">
        <f t="shared" ref="CMO469:CMO471" si="2395">IF(CMM469&lt;5,"Sin Riesgo",IF(CMM469 &lt;=14,"Bajo",IF(CMM469&lt;=35,"Medio",IF(CMM469&lt;=80,"Alto","Inviable Sanitariamente"))))</f>
        <v>Inviable Sanitariamente</v>
      </c>
      <c r="CMP469" s="265" t="str">
        <f t="shared" ref="CMP469:CMP471" si="2396">IF(CMN469&lt;5,"Sin Riesgo",IF(CMN469 &lt;=14,"Bajo",IF(CMN469&lt;=35,"Medio",IF(CMN469&lt;=80,"Alto","Inviable Sanitariamente"))))</f>
        <v>Inviable Sanitariamente</v>
      </c>
      <c r="CMQ469" s="265" t="str">
        <f t="shared" ref="CMQ469:CMQ471" si="2397">IF(CMO469&lt;5,"Sin Riesgo",IF(CMO469 &lt;=14,"Bajo",IF(CMO469&lt;=35,"Medio",IF(CMO469&lt;=80,"Alto","Inviable Sanitariamente"))))</f>
        <v>Inviable Sanitariamente</v>
      </c>
      <c r="CMR469" s="265" t="str">
        <f t="shared" ref="CMR469:CMR471" si="2398">IF(CMP469&lt;5,"Sin Riesgo",IF(CMP469 &lt;=14,"Bajo",IF(CMP469&lt;=35,"Medio",IF(CMP469&lt;=80,"Alto","Inviable Sanitariamente"))))</f>
        <v>Inviable Sanitariamente</v>
      </c>
      <c r="CMS469" s="265" t="str">
        <f t="shared" ref="CMS469:CMS471" si="2399">IF(CMQ469&lt;5,"Sin Riesgo",IF(CMQ469 &lt;=14,"Bajo",IF(CMQ469&lt;=35,"Medio",IF(CMQ469&lt;=80,"Alto","Inviable Sanitariamente"))))</f>
        <v>Inviable Sanitariamente</v>
      </c>
      <c r="CMT469" s="265" t="str">
        <f t="shared" ref="CMT469:CMT471" si="2400">IF(CMR469&lt;5,"Sin Riesgo",IF(CMR469 &lt;=14,"Bajo",IF(CMR469&lt;=35,"Medio",IF(CMR469&lt;=80,"Alto","Inviable Sanitariamente"))))</f>
        <v>Inviable Sanitariamente</v>
      </c>
      <c r="CMU469" s="265" t="str">
        <f t="shared" ref="CMU469:CMU471" si="2401">IF(CMS469&lt;5,"Sin Riesgo",IF(CMS469 &lt;=14,"Bajo",IF(CMS469&lt;=35,"Medio",IF(CMS469&lt;=80,"Alto","Inviable Sanitariamente"))))</f>
        <v>Inviable Sanitariamente</v>
      </c>
      <c r="CMV469" s="265" t="str">
        <f t="shared" ref="CMV469:CMV471" si="2402">IF(CMT469&lt;5,"Sin Riesgo",IF(CMT469 &lt;=14,"Bajo",IF(CMT469&lt;=35,"Medio",IF(CMT469&lt;=80,"Alto","Inviable Sanitariamente"))))</f>
        <v>Inviable Sanitariamente</v>
      </c>
      <c r="CMW469" s="265" t="str">
        <f t="shared" ref="CMW469:CMW471" si="2403">IF(CMU469&lt;5,"Sin Riesgo",IF(CMU469 &lt;=14,"Bajo",IF(CMU469&lt;=35,"Medio",IF(CMU469&lt;=80,"Alto","Inviable Sanitariamente"))))</f>
        <v>Inviable Sanitariamente</v>
      </c>
      <c r="CMX469" s="265" t="str">
        <f t="shared" ref="CMX469:CMX471" si="2404">IF(CMV469&lt;5,"Sin Riesgo",IF(CMV469 &lt;=14,"Bajo",IF(CMV469&lt;=35,"Medio",IF(CMV469&lt;=80,"Alto","Inviable Sanitariamente"))))</f>
        <v>Inviable Sanitariamente</v>
      </c>
      <c r="CMY469" s="265" t="str">
        <f t="shared" ref="CMY469:CMY471" si="2405">IF(CMW469&lt;5,"Sin Riesgo",IF(CMW469 &lt;=14,"Bajo",IF(CMW469&lt;=35,"Medio",IF(CMW469&lt;=80,"Alto","Inviable Sanitariamente"))))</f>
        <v>Inviable Sanitariamente</v>
      </c>
      <c r="CMZ469" s="265" t="str">
        <f t="shared" ref="CMZ469:CMZ471" si="2406">IF(CMX469&lt;5,"Sin Riesgo",IF(CMX469 &lt;=14,"Bajo",IF(CMX469&lt;=35,"Medio",IF(CMX469&lt;=80,"Alto","Inviable Sanitariamente"))))</f>
        <v>Inviable Sanitariamente</v>
      </c>
      <c r="CNA469" s="265" t="str">
        <f t="shared" ref="CNA469:CNA471" si="2407">IF(CMY469&lt;5,"Sin Riesgo",IF(CMY469 &lt;=14,"Bajo",IF(CMY469&lt;=35,"Medio",IF(CMY469&lt;=80,"Alto","Inviable Sanitariamente"))))</f>
        <v>Inviable Sanitariamente</v>
      </c>
      <c r="CNB469" s="265" t="str">
        <f t="shared" ref="CNB469:CNB471" si="2408">IF(CMZ469&lt;5,"Sin Riesgo",IF(CMZ469 &lt;=14,"Bajo",IF(CMZ469&lt;=35,"Medio",IF(CMZ469&lt;=80,"Alto","Inviable Sanitariamente"))))</f>
        <v>Inviable Sanitariamente</v>
      </c>
      <c r="CNC469" s="265" t="str">
        <f t="shared" ref="CNC469:CNC471" si="2409">IF(CNA469&lt;5,"Sin Riesgo",IF(CNA469 &lt;=14,"Bajo",IF(CNA469&lt;=35,"Medio",IF(CNA469&lt;=80,"Alto","Inviable Sanitariamente"))))</f>
        <v>Inviable Sanitariamente</v>
      </c>
      <c r="CND469" s="265" t="str">
        <f t="shared" ref="CND469:CND471" si="2410">IF(CNB469&lt;5,"Sin Riesgo",IF(CNB469 &lt;=14,"Bajo",IF(CNB469&lt;=35,"Medio",IF(CNB469&lt;=80,"Alto","Inviable Sanitariamente"))))</f>
        <v>Inviable Sanitariamente</v>
      </c>
      <c r="CNE469" s="265" t="str">
        <f t="shared" ref="CNE469:CNE471" si="2411">IF(CNC469&lt;5,"Sin Riesgo",IF(CNC469 &lt;=14,"Bajo",IF(CNC469&lt;=35,"Medio",IF(CNC469&lt;=80,"Alto","Inviable Sanitariamente"))))</f>
        <v>Inviable Sanitariamente</v>
      </c>
      <c r="CNF469" s="265" t="str">
        <f t="shared" ref="CNF469:CNF471" si="2412">IF(CND469&lt;5,"Sin Riesgo",IF(CND469 &lt;=14,"Bajo",IF(CND469&lt;=35,"Medio",IF(CND469&lt;=80,"Alto","Inviable Sanitariamente"))))</f>
        <v>Inviable Sanitariamente</v>
      </c>
      <c r="CNG469" s="265" t="str">
        <f t="shared" ref="CNG469:CNG471" si="2413">IF(CNE469&lt;5,"Sin Riesgo",IF(CNE469 &lt;=14,"Bajo",IF(CNE469&lt;=35,"Medio",IF(CNE469&lt;=80,"Alto","Inviable Sanitariamente"))))</f>
        <v>Inviable Sanitariamente</v>
      </c>
      <c r="CNH469" s="265" t="str">
        <f t="shared" ref="CNH469:CNH471" si="2414">IF(CNF469&lt;5,"Sin Riesgo",IF(CNF469 &lt;=14,"Bajo",IF(CNF469&lt;=35,"Medio",IF(CNF469&lt;=80,"Alto","Inviable Sanitariamente"))))</f>
        <v>Inviable Sanitariamente</v>
      </c>
      <c r="CNI469" s="265" t="str">
        <f t="shared" ref="CNI469:CNI471" si="2415">IF(CNG469&lt;5,"Sin Riesgo",IF(CNG469 &lt;=14,"Bajo",IF(CNG469&lt;=35,"Medio",IF(CNG469&lt;=80,"Alto","Inviable Sanitariamente"))))</f>
        <v>Inviable Sanitariamente</v>
      </c>
      <c r="CNJ469" s="265" t="str">
        <f t="shared" ref="CNJ469:CNJ471" si="2416">IF(CNH469&lt;5,"Sin Riesgo",IF(CNH469 &lt;=14,"Bajo",IF(CNH469&lt;=35,"Medio",IF(CNH469&lt;=80,"Alto","Inviable Sanitariamente"))))</f>
        <v>Inviable Sanitariamente</v>
      </c>
      <c r="CNK469" s="265" t="str">
        <f t="shared" ref="CNK469:CNK471" si="2417">IF(CNI469&lt;5,"Sin Riesgo",IF(CNI469 &lt;=14,"Bajo",IF(CNI469&lt;=35,"Medio",IF(CNI469&lt;=80,"Alto","Inviable Sanitariamente"))))</f>
        <v>Inviable Sanitariamente</v>
      </c>
      <c r="CNL469" s="265" t="str">
        <f t="shared" ref="CNL469:CNL471" si="2418">IF(CNJ469&lt;5,"Sin Riesgo",IF(CNJ469 &lt;=14,"Bajo",IF(CNJ469&lt;=35,"Medio",IF(CNJ469&lt;=80,"Alto","Inviable Sanitariamente"))))</f>
        <v>Inviable Sanitariamente</v>
      </c>
      <c r="CNM469" s="265" t="str">
        <f t="shared" ref="CNM469:CNM471" si="2419">IF(CNK469&lt;5,"Sin Riesgo",IF(CNK469 &lt;=14,"Bajo",IF(CNK469&lt;=35,"Medio",IF(CNK469&lt;=80,"Alto","Inviable Sanitariamente"))))</f>
        <v>Inviable Sanitariamente</v>
      </c>
      <c r="CNN469" s="265" t="str">
        <f t="shared" ref="CNN469:CNN471" si="2420">IF(CNL469&lt;5,"Sin Riesgo",IF(CNL469 &lt;=14,"Bajo",IF(CNL469&lt;=35,"Medio",IF(CNL469&lt;=80,"Alto","Inviable Sanitariamente"))))</f>
        <v>Inviable Sanitariamente</v>
      </c>
      <c r="CNO469" s="265" t="str">
        <f t="shared" ref="CNO469:CNO471" si="2421">IF(CNM469&lt;5,"Sin Riesgo",IF(CNM469 &lt;=14,"Bajo",IF(CNM469&lt;=35,"Medio",IF(CNM469&lt;=80,"Alto","Inviable Sanitariamente"))))</f>
        <v>Inviable Sanitariamente</v>
      </c>
      <c r="CNP469" s="265" t="str">
        <f t="shared" ref="CNP469:CNP471" si="2422">IF(CNN469&lt;5,"Sin Riesgo",IF(CNN469 &lt;=14,"Bajo",IF(CNN469&lt;=35,"Medio",IF(CNN469&lt;=80,"Alto","Inviable Sanitariamente"))))</f>
        <v>Inviable Sanitariamente</v>
      </c>
      <c r="CNQ469" s="265" t="str">
        <f t="shared" ref="CNQ469:CNQ471" si="2423">IF(CNO469&lt;5,"Sin Riesgo",IF(CNO469 &lt;=14,"Bajo",IF(CNO469&lt;=35,"Medio",IF(CNO469&lt;=80,"Alto","Inviable Sanitariamente"))))</f>
        <v>Inviable Sanitariamente</v>
      </c>
      <c r="CNR469" s="265" t="str">
        <f t="shared" ref="CNR469:CNR471" si="2424">IF(CNP469&lt;5,"Sin Riesgo",IF(CNP469 &lt;=14,"Bajo",IF(CNP469&lt;=35,"Medio",IF(CNP469&lt;=80,"Alto","Inviable Sanitariamente"))))</f>
        <v>Inviable Sanitariamente</v>
      </c>
      <c r="CNS469" s="265" t="str">
        <f t="shared" ref="CNS469:CNS471" si="2425">IF(CNQ469&lt;5,"Sin Riesgo",IF(CNQ469 &lt;=14,"Bajo",IF(CNQ469&lt;=35,"Medio",IF(CNQ469&lt;=80,"Alto","Inviable Sanitariamente"))))</f>
        <v>Inviable Sanitariamente</v>
      </c>
      <c r="CNT469" s="265" t="str">
        <f t="shared" ref="CNT469:CNT471" si="2426">IF(CNR469&lt;5,"Sin Riesgo",IF(CNR469 &lt;=14,"Bajo",IF(CNR469&lt;=35,"Medio",IF(CNR469&lt;=80,"Alto","Inviable Sanitariamente"))))</f>
        <v>Inviable Sanitariamente</v>
      </c>
      <c r="CNU469" s="265" t="str">
        <f t="shared" ref="CNU469:CNU471" si="2427">IF(CNS469&lt;5,"Sin Riesgo",IF(CNS469 &lt;=14,"Bajo",IF(CNS469&lt;=35,"Medio",IF(CNS469&lt;=80,"Alto","Inviable Sanitariamente"))))</f>
        <v>Inviable Sanitariamente</v>
      </c>
      <c r="CNV469" s="265" t="str">
        <f t="shared" ref="CNV469:CNV471" si="2428">IF(CNT469&lt;5,"Sin Riesgo",IF(CNT469 &lt;=14,"Bajo",IF(CNT469&lt;=35,"Medio",IF(CNT469&lt;=80,"Alto","Inviable Sanitariamente"))))</f>
        <v>Inviable Sanitariamente</v>
      </c>
      <c r="CNW469" s="265" t="str">
        <f t="shared" ref="CNW469:CNW471" si="2429">IF(CNU469&lt;5,"Sin Riesgo",IF(CNU469 &lt;=14,"Bajo",IF(CNU469&lt;=35,"Medio",IF(CNU469&lt;=80,"Alto","Inviable Sanitariamente"))))</f>
        <v>Inviable Sanitariamente</v>
      </c>
      <c r="CNX469" s="265" t="str">
        <f t="shared" ref="CNX469:CNX471" si="2430">IF(CNV469&lt;5,"Sin Riesgo",IF(CNV469 &lt;=14,"Bajo",IF(CNV469&lt;=35,"Medio",IF(CNV469&lt;=80,"Alto","Inviable Sanitariamente"))))</f>
        <v>Inviable Sanitariamente</v>
      </c>
      <c r="CNY469" s="265" t="str">
        <f t="shared" ref="CNY469:CNY471" si="2431">IF(CNW469&lt;5,"Sin Riesgo",IF(CNW469 &lt;=14,"Bajo",IF(CNW469&lt;=35,"Medio",IF(CNW469&lt;=80,"Alto","Inviable Sanitariamente"))))</f>
        <v>Inviable Sanitariamente</v>
      </c>
      <c r="CNZ469" s="265" t="str">
        <f t="shared" ref="CNZ469:CNZ471" si="2432">IF(CNX469&lt;5,"Sin Riesgo",IF(CNX469 &lt;=14,"Bajo",IF(CNX469&lt;=35,"Medio",IF(CNX469&lt;=80,"Alto","Inviable Sanitariamente"))))</f>
        <v>Inviable Sanitariamente</v>
      </c>
      <c r="COA469" s="265" t="str">
        <f t="shared" ref="COA469:COA471" si="2433">IF(CNY469&lt;5,"Sin Riesgo",IF(CNY469 &lt;=14,"Bajo",IF(CNY469&lt;=35,"Medio",IF(CNY469&lt;=80,"Alto","Inviable Sanitariamente"))))</f>
        <v>Inviable Sanitariamente</v>
      </c>
      <c r="COB469" s="265" t="str">
        <f t="shared" ref="COB469:COB471" si="2434">IF(CNZ469&lt;5,"Sin Riesgo",IF(CNZ469 &lt;=14,"Bajo",IF(CNZ469&lt;=35,"Medio",IF(CNZ469&lt;=80,"Alto","Inviable Sanitariamente"))))</f>
        <v>Inviable Sanitariamente</v>
      </c>
      <c r="COC469" s="265" t="str">
        <f t="shared" ref="COC469:COC471" si="2435">IF(COA469&lt;5,"Sin Riesgo",IF(COA469 &lt;=14,"Bajo",IF(COA469&lt;=35,"Medio",IF(COA469&lt;=80,"Alto","Inviable Sanitariamente"))))</f>
        <v>Inviable Sanitariamente</v>
      </c>
      <c r="COD469" s="265" t="str">
        <f t="shared" ref="COD469:COD471" si="2436">IF(COB469&lt;5,"Sin Riesgo",IF(COB469 &lt;=14,"Bajo",IF(COB469&lt;=35,"Medio",IF(COB469&lt;=80,"Alto","Inviable Sanitariamente"))))</f>
        <v>Inviable Sanitariamente</v>
      </c>
      <c r="COE469" s="265" t="str">
        <f t="shared" ref="COE469:COE471" si="2437">IF(COC469&lt;5,"Sin Riesgo",IF(COC469 &lt;=14,"Bajo",IF(COC469&lt;=35,"Medio",IF(COC469&lt;=80,"Alto","Inviable Sanitariamente"))))</f>
        <v>Inviable Sanitariamente</v>
      </c>
      <c r="COF469" s="265" t="str">
        <f t="shared" ref="COF469:COF471" si="2438">IF(COD469&lt;5,"Sin Riesgo",IF(COD469 &lt;=14,"Bajo",IF(COD469&lt;=35,"Medio",IF(COD469&lt;=80,"Alto","Inviable Sanitariamente"))))</f>
        <v>Inviable Sanitariamente</v>
      </c>
      <c r="COG469" s="265" t="str">
        <f t="shared" ref="COG469:COG471" si="2439">IF(COE469&lt;5,"Sin Riesgo",IF(COE469 &lt;=14,"Bajo",IF(COE469&lt;=35,"Medio",IF(COE469&lt;=80,"Alto","Inviable Sanitariamente"))))</f>
        <v>Inviable Sanitariamente</v>
      </c>
      <c r="COH469" s="265" t="str">
        <f t="shared" ref="COH469:COH471" si="2440">IF(COF469&lt;5,"Sin Riesgo",IF(COF469 &lt;=14,"Bajo",IF(COF469&lt;=35,"Medio",IF(COF469&lt;=80,"Alto","Inviable Sanitariamente"))))</f>
        <v>Inviable Sanitariamente</v>
      </c>
      <c r="COI469" s="265" t="str">
        <f t="shared" ref="COI469:COI471" si="2441">IF(COG469&lt;5,"Sin Riesgo",IF(COG469 &lt;=14,"Bajo",IF(COG469&lt;=35,"Medio",IF(COG469&lt;=80,"Alto","Inviable Sanitariamente"))))</f>
        <v>Inviable Sanitariamente</v>
      </c>
      <c r="COJ469" s="265" t="str">
        <f t="shared" ref="COJ469:COJ471" si="2442">IF(COH469&lt;5,"Sin Riesgo",IF(COH469 &lt;=14,"Bajo",IF(COH469&lt;=35,"Medio",IF(COH469&lt;=80,"Alto","Inviable Sanitariamente"))))</f>
        <v>Inviable Sanitariamente</v>
      </c>
      <c r="COK469" s="265" t="str">
        <f t="shared" ref="COK469:COK471" si="2443">IF(COI469&lt;5,"Sin Riesgo",IF(COI469 &lt;=14,"Bajo",IF(COI469&lt;=35,"Medio",IF(COI469&lt;=80,"Alto","Inviable Sanitariamente"))))</f>
        <v>Inviable Sanitariamente</v>
      </c>
      <c r="COL469" s="265" t="str">
        <f t="shared" ref="COL469:COL471" si="2444">IF(COJ469&lt;5,"Sin Riesgo",IF(COJ469 &lt;=14,"Bajo",IF(COJ469&lt;=35,"Medio",IF(COJ469&lt;=80,"Alto","Inviable Sanitariamente"))))</f>
        <v>Inviable Sanitariamente</v>
      </c>
      <c r="COM469" s="265" t="str">
        <f t="shared" ref="COM469:COM471" si="2445">IF(COK469&lt;5,"Sin Riesgo",IF(COK469 &lt;=14,"Bajo",IF(COK469&lt;=35,"Medio",IF(COK469&lt;=80,"Alto","Inviable Sanitariamente"))))</f>
        <v>Inviable Sanitariamente</v>
      </c>
      <c r="CON469" s="265" t="str">
        <f t="shared" ref="CON469:CON471" si="2446">IF(COL469&lt;5,"Sin Riesgo",IF(COL469 &lt;=14,"Bajo",IF(COL469&lt;=35,"Medio",IF(COL469&lt;=80,"Alto","Inviable Sanitariamente"))))</f>
        <v>Inviable Sanitariamente</v>
      </c>
      <c r="COO469" s="265" t="str">
        <f t="shared" ref="COO469:COO471" si="2447">IF(COM469&lt;5,"Sin Riesgo",IF(COM469 &lt;=14,"Bajo",IF(COM469&lt;=35,"Medio",IF(COM469&lt;=80,"Alto","Inviable Sanitariamente"))))</f>
        <v>Inviable Sanitariamente</v>
      </c>
      <c r="COP469" s="265" t="str">
        <f t="shared" ref="COP469:COP471" si="2448">IF(CON469&lt;5,"Sin Riesgo",IF(CON469 &lt;=14,"Bajo",IF(CON469&lt;=35,"Medio",IF(CON469&lt;=80,"Alto","Inviable Sanitariamente"))))</f>
        <v>Inviable Sanitariamente</v>
      </c>
      <c r="COQ469" s="265" t="str">
        <f t="shared" ref="COQ469:COQ471" si="2449">IF(COO469&lt;5,"Sin Riesgo",IF(COO469 &lt;=14,"Bajo",IF(COO469&lt;=35,"Medio",IF(COO469&lt;=80,"Alto","Inviable Sanitariamente"))))</f>
        <v>Inviable Sanitariamente</v>
      </c>
      <c r="COR469" s="265" t="str">
        <f t="shared" ref="COR469:COR471" si="2450">IF(COP469&lt;5,"Sin Riesgo",IF(COP469 &lt;=14,"Bajo",IF(COP469&lt;=35,"Medio",IF(COP469&lt;=80,"Alto","Inviable Sanitariamente"))))</f>
        <v>Inviable Sanitariamente</v>
      </c>
      <c r="COS469" s="265" t="str">
        <f t="shared" ref="COS469:COS471" si="2451">IF(COQ469&lt;5,"Sin Riesgo",IF(COQ469 &lt;=14,"Bajo",IF(COQ469&lt;=35,"Medio",IF(COQ469&lt;=80,"Alto","Inviable Sanitariamente"))))</f>
        <v>Inviable Sanitariamente</v>
      </c>
      <c r="COT469" s="265" t="str">
        <f t="shared" ref="COT469:COT471" si="2452">IF(COR469&lt;5,"Sin Riesgo",IF(COR469 &lt;=14,"Bajo",IF(COR469&lt;=35,"Medio",IF(COR469&lt;=80,"Alto","Inviable Sanitariamente"))))</f>
        <v>Inviable Sanitariamente</v>
      </c>
      <c r="COU469" s="265" t="str">
        <f t="shared" ref="COU469:COU471" si="2453">IF(COS469&lt;5,"Sin Riesgo",IF(COS469 &lt;=14,"Bajo",IF(COS469&lt;=35,"Medio",IF(COS469&lt;=80,"Alto","Inviable Sanitariamente"))))</f>
        <v>Inviable Sanitariamente</v>
      </c>
      <c r="COV469" s="265" t="str">
        <f t="shared" ref="COV469:COV471" si="2454">IF(COT469&lt;5,"Sin Riesgo",IF(COT469 &lt;=14,"Bajo",IF(COT469&lt;=35,"Medio",IF(COT469&lt;=80,"Alto","Inviable Sanitariamente"))))</f>
        <v>Inviable Sanitariamente</v>
      </c>
      <c r="COW469" s="265" t="str">
        <f t="shared" ref="COW469:COW471" si="2455">IF(COU469&lt;5,"Sin Riesgo",IF(COU469 &lt;=14,"Bajo",IF(COU469&lt;=35,"Medio",IF(COU469&lt;=80,"Alto","Inviable Sanitariamente"))))</f>
        <v>Inviable Sanitariamente</v>
      </c>
      <c r="COX469" s="265" t="str">
        <f t="shared" ref="COX469:COX471" si="2456">IF(COV469&lt;5,"Sin Riesgo",IF(COV469 &lt;=14,"Bajo",IF(COV469&lt;=35,"Medio",IF(COV469&lt;=80,"Alto","Inviable Sanitariamente"))))</f>
        <v>Inviable Sanitariamente</v>
      </c>
      <c r="COY469" s="265" t="str">
        <f t="shared" ref="COY469:COY471" si="2457">IF(COW469&lt;5,"Sin Riesgo",IF(COW469 &lt;=14,"Bajo",IF(COW469&lt;=35,"Medio",IF(COW469&lt;=80,"Alto","Inviable Sanitariamente"))))</f>
        <v>Inviable Sanitariamente</v>
      </c>
      <c r="COZ469" s="265" t="str">
        <f t="shared" ref="COZ469:COZ471" si="2458">IF(COX469&lt;5,"Sin Riesgo",IF(COX469 &lt;=14,"Bajo",IF(COX469&lt;=35,"Medio",IF(COX469&lt;=80,"Alto","Inviable Sanitariamente"))))</f>
        <v>Inviable Sanitariamente</v>
      </c>
      <c r="CPA469" s="265" t="str">
        <f t="shared" ref="CPA469:CPA471" si="2459">IF(COY469&lt;5,"Sin Riesgo",IF(COY469 &lt;=14,"Bajo",IF(COY469&lt;=35,"Medio",IF(COY469&lt;=80,"Alto","Inviable Sanitariamente"))))</f>
        <v>Inviable Sanitariamente</v>
      </c>
      <c r="CPB469" s="265" t="str">
        <f t="shared" ref="CPB469:CPB471" si="2460">IF(COZ469&lt;5,"Sin Riesgo",IF(COZ469 &lt;=14,"Bajo",IF(COZ469&lt;=35,"Medio",IF(COZ469&lt;=80,"Alto","Inviable Sanitariamente"))))</f>
        <v>Inviable Sanitariamente</v>
      </c>
      <c r="CPC469" s="265" t="str">
        <f t="shared" ref="CPC469:CPC471" si="2461">IF(CPA469&lt;5,"Sin Riesgo",IF(CPA469 &lt;=14,"Bajo",IF(CPA469&lt;=35,"Medio",IF(CPA469&lt;=80,"Alto","Inviable Sanitariamente"))))</f>
        <v>Inviable Sanitariamente</v>
      </c>
      <c r="CPD469" s="265" t="str">
        <f t="shared" ref="CPD469:CPD471" si="2462">IF(CPB469&lt;5,"Sin Riesgo",IF(CPB469 &lt;=14,"Bajo",IF(CPB469&lt;=35,"Medio",IF(CPB469&lt;=80,"Alto","Inviable Sanitariamente"))))</f>
        <v>Inviable Sanitariamente</v>
      </c>
      <c r="CPE469" s="265" t="str">
        <f t="shared" ref="CPE469:CPE471" si="2463">IF(CPC469&lt;5,"Sin Riesgo",IF(CPC469 &lt;=14,"Bajo",IF(CPC469&lt;=35,"Medio",IF(CPC469&lt;=80,"Alto","Inviable Sanitariamente"))))</f>
        <v>Inviable Sanitariamente</v>
      </c>
      <c r="CPF469" s="265" t="str">
        <f t="shared" ref="CPF469:CPF471" si="2464">IF(CPD469&lt;5,"Sin Riesgo",IF(CPD469 &lt;=14,"Bajo",IF(CPD469&lt;=35,"Medio",IF(CPD469&lt;=80,"Alto","Inviable Sanitariamente"))))</f>
        <v>Inviable Sanitariamente</v>
      </c>
      <c r="CPG469" s="265" t="str">
        <f t="shared" ref="CPG469:CPG471" si="2465">IF(CPE469&lt;5,"Sin Riesgo",IF(CPE469 &lt;=14,"Bajo",IF(CPE469&lt;=35,"Medio",IF(CPE469&lt;=80,"Alto","Inviable Sanitariamente"))))</f>
        <v>Inviable Sanitariamente</v>
      </c>
      <c r="CPH469" s="265" t="str">
        <f t="shared" ref="CPH469:CPH471" si="2466">IF(CPF469&lt;5,"Sin Riesgo",IF(CPF469 &lt;=14,"Bajo",IF(CPF469&lt;=35,"Medio",IF(CPF469&lt;=80,"Alto","Inviable Sanitariamente"))))</f>
        <v>Inviable Sanitariamente</v>
      </c>
      <c r="CPI469" s="265" t="str">
        <f t="shared" ref="CPI469:CPI471" si="2467">IF(CPG469&lt;5,"Sin Riesgo",IF(CPG469 &lt;=14,"Bajo",IF(CPG469&lt;=35,"Medio",IF(CPG469&lt;=80,"Alto","Inviable Sanitariamente"))))</f>
        <v>Inviable Sanitariamente</v>
      </c>
      <c r="CPJ469" s="265" t="str">
        <f t="shared" ref="CPJ469:CPJ471" si="2468">IF(CPH469&lt;5,"Sin Riesgo",IF(CPH469 &lt;=14,"Bajo",IF(CPH469&lt;=35,"Medio",IF(CPH469&lt;=80,"Alto","Inviable Sanitariamente"))))</f>
        <v>Inviable Sanitariamente</v>
      </c>
      <c r="CPK469" s="265" t="str">
        <f t="shared" ref="CPK469:CPK471" si="2469">IF(CPI469&lt;5,"Sin Riesgo",IF(CPI469 &lt;=14,"Bajo",IF(CPI469&lt;=35,"Medio",IF(CPI469&lt;=80,"Alto","Inviable Sanitariamente"))))</f>
        <v>Inviable Sanitariamente</v>
      </c>
      <c r="CPL469" s="265" t="str">
        <f t="shared" ref="CPL469:CPL471" si="2470">IF(CPJ469&lt;5,"Sin Riesgo",IF(CPJ469 &lt;=14,"Bajo",IF(CPJ469&lt;=35,"Medio",IF(CPJ469&lt;=80,"Alto","Inviable Sanitariamente"))))</f>
        <v>Inviable Sanitariamente</v>
      </c>
      <c r="CPM469" s="265" t="str">
        <f t="shared" ref="CPM469:CPM471" si="2471">IF(CPK469&lt;5,"Sin Riesgo",IF(CPK469 &lt;=14,"Bajo",IF(CPK469&lt;=35,"Medio",IF(CPK469&lt;=80,"Alto","Inviable Sanitariamente"))))</f>
        <v>Inviable Sanitariamente</v>
      </c>
      <c r="CPN469" s="265" t="str">
        <f t="shared" ref="CPN469:CPN471" si="2472">IF(CPL469&lt;5,"Sin Riesgo",IF(CPL469 &lt;=14,"Bajo",IF(CPL469&lt;=35,"Medio",IF(CPL469&lt;=80,"Alto","Inviable Sanitariamente"))))</f>
        <v>Inviable Sanitariamente</v>
      </c>
      <c r="CPO469" s="265" t="str">
        <f t="shared" ref="CPO469:CPO471" si="2473">IF(CPM469&lt;5,"Sin Riesgo",IF(CPM469 &lt;=14,"Bajo",IF(CPM469&lt;=35,"Medio",IF(CPM469&lt;=80,"Alto","Inviable Sanitariamente"))))</f>
        <v>Inviable Sanitariamente</v>
      </c>
      <c r="CPP469" s="265" t="str">
        <f t="shared" ref="CPP469:CPP471" si="2474">IF(CPN469&lt;5,"Sin Riesgo",IF(CPN469 &lt;=14,"Bajo",IF(CPN469&lt;=35,"Medio",IF(CPN469&lt;=80,"Alto","Inviable Sanitariamente"))))</f>
        <v>Inviable Sanitariamente</v>
      </c>
      <c r="CPQ469" s="265" t="str">
        <f t="shared" ref="CPQ469:CPQ471" si="2475">IF(CPO469&lt;5,"Sin Riesgo",IF(CPO469 &lt;=14,"Bajo",IF(CPO469&lt;=35,"Medio",IF(CPO469&lt;=80,"Alto","Inviable Sanitariamente"))))</f>
        <v>Inviable Sanitariamente</v>
      </c>
      <c r="CPR469" s="265" t="str">
        <f t="shared" ref="CPR469:CPR471" si="2476">IF(CPP469&lt;5,"Sin Riesgo",IF(CPP469 &lt;=14,"Bajo",IF(CPP469&lt;=35,"Medio",IF(CPP469&lt;=80,"Alto","Inviable Sanitariamente"))))</f>
        <v>Inviable Sanitariamente</v>
      </c>
      <c r="CPS469" s="265" t="str">
        <f t="shared" ref="CPS469:CPS471" si="2477">IF(CPQ469&lt;5,"Sin Riesgo",IF(CPQ469 &lt;=14,"Bajo",IF(CPQ469&lt;=35,"Medio",IF(CPQ469&lt;=80,"Alto","Inviable Sanitariamente"))))</f>
        <v>Inviable Sanitariamente</v>
      </c>
      <c r="CPT469" s="265" t="str">
        <f t="shared" ref="CPT469:CPT471" si="2478">IF(CPR469&lt;5,"Sin Riesgo",IF(CPR469 &lt;=14,"Bajo",IF(CPR469&lt;=35,"Medio",IF(CPR469&lt;=80,"Alto","Inviable Sanitariamente"))))</f>
        <v>Inviable Sanitariamente</v>
      </c>
      <c r="CPU469" s="265" t="str">
        <f t="shared" ref="CPU469:CPU471" si="2479">IF(CPS469&lt;5,"Sin Riesgo",IF(CPS469 &lt;=14,"Bajo",IF(CPS469&lt;=35,"Medio",IF(CPS469&lt;=80,"Alto","Inviable Sanitariamente"))))</f>
        <v>Inviable Sanitariamente</v>
      </c>
      <c r="CPV469" s="265" t="str">
        <f t="shared" ref="CPV469:CPV471" si="2480">IF(CPT469&lt;5,"Sin Riesgo",IF(CPT469 &lt;=14,"Bajo",IF(CPT469&lt;=35,"Medio",IF(CPT469&lt;=80,"Alto","Inviable Sanitariamente"))))</f>
        <v>Inviable Sanitariamente</v>
      </c>
      <c r="CPW469" s="265" t="str">
        <f t="shared" ref="CPW469:CPW471" si="2481">IF(CPU469&lt;5,"Sin Riesgo",IF(CPU469 &lt;=14,"Bajo",IF(CPU469&lt;=35,"Medio",IF(CPU469&lt;=80,"Alto","Inviable Sanitariamente"))))</f>
        <v>Inviable Sanitariamente</v>
      </c>
      <c r="CPX469" s="265" t="str">
        <f t="shared" ref="CPX469:CPX471" si="2482">IF(CPV469&lt;5,"Sin Riesgo",IF(CPV469 &lt;=14,"Bajo",IF(CPV469&lt;=35,"Medio",IF(CPV469&lt;=80,"Alto","Inviable Sanitariamente"))))</f>
        <v>Inviable Sanitariamente</v>
      </c>
      <c r="CPY469" s="265" t="str">
        <f t="shared" ref="CPY469:CPY471" si="2483">IF(CPW469&lt;5,"Sin Riesgo",IF(CPW469 &lt;=14,"Bajo",IF(CPW469&lt;=35,"Medio",IF(CPW469&lt;=80,"Alto","Inviable Sanitariamente"))))</f>
        <v>Inviable Sanitariamente</v>
      </c>
      <c r="CPZ469" s="265" t="str">
        <f t="shared" ref="CPZ469:CPZ471" si="2484">IF(CPX469&lt;5,"Sin Riesgo",IF(CPX469 &lt;=14,"Bajo",IF(CPX469&lt;=35,"Medio",IF(CPX469&lt;=80,"Alto","Inviable Sanitariamente"))))</f>
        <v>Inviable Sanitariamente</v>
      </c>
      <c r="CQA469" s="265" t="str">
        <f t="shared" ref="CQA469:CQA471" si="2485">IF(CPY469&lt;5,"Sin Riesgo",IF(CPY469 &lt;=14,"Bajo",IF(CPY469&lt;=35,"Medio",IF(CPY469&lt;=80,"Alto","Inviable Sanitariamente"))))</f>
        <v>Inviable Sanitariamente</v>
      </c>
      <c r="CQB469" s="265" t="str">
        <f t="shared" ref="CQB469:CQB471" si="2486">IF(CPZ469&lt;5,"Sin Riesgo",IF(CPZ469 &lt;=14,"Bajo",IF(CPZ469&lt;=35,"Medio",IF(CPZ469&lt;=80,"Alto","Inviable Sanitariamente"))))</f>
        <v>Inviable Sanitariamente</v>
      </c>
      <c r="CQC469" s="265" t="str">
        <f t="shared" ref="CQC469:CQC471" si="2487">IF(CQA469&lt;5,"Sin Riesgo",IF(CQA469 &lt;=14,"Bajo",IF(CQA469&lt;=35,"Medio",IF(CQA469&lt;=80,"Alto","Inviable Sanitariamente"))))</f>
        <v>Inviable Sanitariamente</v>
      </c>
      <c r="CQD469" s="265" t="str">
        <f t="shared" ref="CQD469:CQD471" si="2488">IF(CQB469&lt;5,"Sin Riesgo",IF(CQB469 &lt;=14,"Bajo",IF(CQB469&lt;=35,"Medio",IF(CQB469&lt;=80,"Alto","Inviable Sanitariamente"))))</f>
        <v>Inviable Sanitariamente</v>
      </c>
      <c r="CQE469" s="265" t="str">
        <f t="shared" ref="CQE469:CQE471" si="2489">IF(CQC469&lt;5,"Sin Riesgo",IF(CQC469 &lt;=14,"Bajo",IF(CQC469&lt;=35,"Medio",IF(CQC469&lt;=80,"Alto","Inviable Sanitariamente"))))</f>
        <v>Inviable Sanitariamente</v>
      </c>
      <c r="CQF469" s="265" t="str">
        <f t="shared" ref="CQF469:CQF471" si="2490">IF(CQD469&lt;5,"Sin Riesgo",IF(CQD469 &lt;=14,"Bajo",IF(CQD469&lt;=35,"Medio",IF(CQD469&lt;=80,"Alto","Inviable Sanitariamente"))))</f>
        <v>Inviable Sanitariamente</v>
      </c>
      <c r="CQG469" s="265" t="str">
        <f t="shared" ref="CQG469:CQG471" si="2491">IF(CQE469&lt;5,"Sin Riesgo",IF(CQE469 &lt;=14,"Bajo",IF(CQE469&lt;=35,"Medio",IF(CQE469&lt;=80,"Alto","Inviable Sanitariamente"))))</f>
        <v>Inviable Sanitariamente</v>
      </c>
      <c r="CQH469" s="265" t="str">
        <f t="shared" ref="CQH469:CQH471" si="2492">IF(CQF469&lt;5,"Sin Riesgo",IF(CQF469 &lt;=14,"Bajo",IF(CQF469&lt;=35,"Medio",IF(CQF469&lt;=80,"Alto","Inviable Sanitariamente"))))</f>
        <v>Inviable Sanitariamente</v>
      </c>
      <c r="CQI469" s="265" t="str">
        <f t="shared" ref="CQI469:CQI471" si="2493">IF(CQG469&lt;5,"Sin Riesgo",IF(CQG469 &lt;=14,"Bajo",IF(CQG469&lt;=35,"Medio",IF(CQG469&lt;=80,"Alto","Inviable Sanitariamente"))))</f>
        <v>Inviable Sanitariamente</v>
      </c>
      <c r="CQJ469" s="265" t="str">
        <f t="shared" ref="CQJ469:CQJ471" si="2494">IF(CQH469&lt;5,"Sin Riesgo",IF(CQH469 &lt;=14,"Bajo",IF(CQH469&lt;=35,"Medio",IF(CQH469&lt;=80,"Alto","Inviable Sanitariamente"))))</f>
        <v>Inviable Sanitariamente</v>
      </c>
      <c r="CQK469" s="265" t="str">
        <f t="shared" ref="CQK469:CQK471" si="2495">IF(CQI469&lt;5,"Sin Riesgo",IF(CQI469 &lt;=14,"Bajo",IF(CQI469&lt;=35,"Medio",IF(CQI469&lt;=80,"Alto","Inviable Sanitariamente"))))</f>
        <v>Inviable Sanitariamente</v>
      </c>
      <c r="CQL469" s="265" t="str">
        <f t="shared" ref="CQL469:CQL471" si="2496">IF(CQJ469&lt;5,"Sin Riesgo",IF(CQJ469 &lt;=14,"Bajo",IF(CQJ469&lt;=35,"Medio",IF(CQJ469&lt;=80,"Alto","Inviable Sanitariamente"))))</f>
        <v>Inviable Sanitariamente</v>
      </c>
      <c r="CQM469" s="265" t="str">
        <f t="shared" ref="CQM469:CQM471" si="2497">IF(CQK469&lt;5,"Sin Riesgo",IF(CQK469 &lt;=14,"Bajo",IF(CQK469&lt;=35,"Medio",IF(CQK469&lt;=80,"Alto","Inviable Sanitariamente"))))</f>
        <v>Inviable Sanitariamente</v>
      </c>
      <c r="CQN469" s="265" t="str">
        <f t="shared" ref="CQN469:CQN471" si="2498">IF(CQL469&lt;5,"Sin Riesgo",IF(CQL469 &lt;=14,"Bajo",IF(CQL469&lt;=35,"Medio",IF(CQL469&lt;=80,"Alto","Inviable Sanitariamente"))))</f>
        <v>Inviable Sanitariamente</v>
      </c>
      <c r="CQO469" s="265" t="str">
        <f t="shared" ref="CQO469:CQO471" si="2499">IF(CQM469&lt;5,"Sin Riesgo",IF(CQM469 &lt;=14,"Bajo",IF(CQM469&lt;=35,"Medio",IF(CQM469&lt;=80,"Alto","Inviable Sanitariamente"))))</f>
        <v>Inviable Sanitariamente</v>
      </c>
      <c r="CQP469" s="265" t="str">
        <f t="shared" ref="CQP469:CQP471" si="2500">IF(CQN469&lt;5,"Sin Riesgo",IF(CQN469 &lt;=14,"Bajo",IF(CQN469&lt;=35,"Medio",IF(CQN469&lt;=80,"Alto","Inviable Sanitariamente"))))</f>
        <v>Inviable Sanitariamente</v>
      </c>
      <c r="CQQ469" s="265" t="str">
        <f t="shared" ref="CQQ469:CQQ471" si="2501">IF(CQO469&lt;5,"Sin Riesgo",IF(CQO469 &lt;=14,"Bajo",IF(CQO469&lt;=35,"Medio",IF(CQO469&lt;=80,"Alto","Inviable Sanitariamente"))))</f>
        <v>Inviable Sanitariamente</v>
      </c>
      <c r="CQR469" s="265" t="str">
        <f t="shared" ref="CQR469:CQR471" si="2502">IF(CQP469&lt;5,"Sin Riesgo",IF(CQP469 &lt;=14,"Bajo",IF(CQP469&lt;=35,"Medio",IF(CQP469&lt;=80,"Alto","Inviable Sanitariamente"))))</f>
        <v>Inviable Sanitariamente</v>
      </c>
      <c r="CQS469" s="265" t="str">
        <f t="shared" ref="CQS469:CQS471" si="2503">IF(CQQ469&lt;5,"Sin Riesgo",IF(CQQ469 &lt;=14,"Bajo",IF(CQQ469&lt;=35,"Medio",IF(CQQ469&lt;=80,"Alto","Inviable Sanitariamente"))))</f>
        <v>Inviable Sanitariamente</v>
      </c>
      <c r="CQT469" s="265" t="str">
        <f t="shared" ref="CQT469:CQT471" si="2504">IF(CQR469&lt;5,"Sin Riesgo",IF(CQR469 &lt;=14,"Bajo",IF(CQR469&lt;=35,"Medio",IF(CQR469&lt;=80,"Alto","Inviable Sanitariamente"))))</f>
        <v>Inviable Sanitariamente</v>
      </c>
      <c r="CQU469" s="265" t="str">
        <f t="shared" ref="CQU469:CQU471" si="2505">IF(CQS469&lt;5,"Sin Riesgo",IF(CQS469 &lt;=14,"Bajo",IF(CQS469&lt;=35,"Medio",IF(CQS469&lt;=80,"Alto","Inviable Sanitariamente"))))</f>
        <v>Inviable Sanitariamente</v>
      </c>
      <c r="CQV469" s="265" t="str">
        <f t="shared" ref="CQV469:CQV471" si="2506">IF(CQT469&lt;5,"Sin Riesgo",IF(CQT469 &lt;=14,"Bajo",IF(CQT469&lt;=35,"Medio",IF(CQT469&lt;=80,"Alto","Inviable Sanitariamente"))))</f>
        <v>Inviable Sanitariamente</v>
      </c>
      <c r="CQW469" s="265" t="str">
        <f t="shared" ref="CQW469:CQW471" si="2507">IF(CQU469&lt;5,"Sin Riesgo",IF(CQU469 &lt;=14,"Bajo",IF(CQU469&lt;=35,"Medio",IF(CQU469&lt;=80,"Alto","Inviable Sanitariamente"))))</f>
        <v>Inviable Sanitariamente</v>
      </c>
      <c r="CQX469" s="265" t="str">
        <f t="shared" ref="CQX469:CQX471" si="2508">IF(CQV469&lt;5,"Sin Riesgo",IF(CQV469 &lt;=14,"Bajo",IF(CQV469&lt;=35,"Medio",IF(CQV469&lt;=80,"Alto","Inviable Sanitariamente"))))</f>
        <v>Inviable Sanitariamente</v>
      </c>
      <c r="CQY469" s="265" t="str">
        <f t="shared" ref="CQY469:CQY471" si="2509">IF(CQW469&lt;5,"Sin Riesgo",IF(CQW469 &lt;=14,"Bajo",IF(CQW469&lt;=35,"Medio",IF(CQW469&lt;=80,"Alto","Inviable Sanitariamente"))))</f>
        <v>Inviable Sanitariamente</v>
      </c>
      <c r="CQZ469" s="265" t="str">
        <f t="shared" ref="CQZ469:CQZ471" si="2510">IF(CQX469&lt;5,"Sin Riesgo",IF(CQX469 &lt;=14,"Bajo",IF(CQX469&lt;=35,"Medio",IF(CQX469&lt;=80,"Alto","Inviable Sanitariamente"))))</f>
        <v>Inviable Sanitariamente</v>
      </c>
      <c r="CRA469" s="265" t="str">
        <f t="shared" ref="CRA469:CRA471" si="2511">IF(CQY469&lt;5,"Sin Riesgo",IF(CQY469 &lt;=14,"Bajo",IF(CQY469&lt;=35,"Medio",IF(CQY469&lt;=80,"Alto","Inviable Sanitariamente"))))</f>
        <v>Inviable Sanitariamente</v>
      </c>
      <c r="CRB469" s="265" t="str">
        <f t="shared" ref="CRB469:CRB471" si="2512">IF(CQZ469&lt;5,"Sin Riesgo",IF(CQZ469 &lt;=14,"Bajo",IF(CQZ469&lt;=35,"Medio",IF(CQZ469&lt;=80,"Alto","Inviable Sanitariamente"))))</f>
        <v>Inviable Sanitariamente</v>
      </c>
      <c r="CRC469" s="265" t="str">
        <f t="shared" ref="CRC469:CRC471" si="2513">IF(CRA469&lt;5,"Sin Riesgo",IF(CRA469 &lt;=14,"Bajo",IF(CRA469&lt;=35,"Medio",IF(CRA469&lt;=80,"Alto","Inviable Sanitariamente"))))</f>
        <v>Inviable Sanitariamente</v>
      </c>
      <c r="CRD469" s="265" t="str">
        <f t="shared" ref="CRD469:CRD471" si="2514">IF(CRB469&lt;5,"Sin Riesgo",IF(CRB469 &lt;=14,"Bajo",IF(CRB469&lt;=35,"Medio",IF(CRB469&lt;=80,"Alto","Inviable Sanitariamente"))))</f>
        <v>Inviable Sanitariamente</v>
      </c>
      <c r="CRE469" s="265" t="str">
        <f t="shared" ref="CRE469:CRE471" si="2515">IF(CRC469&lt;5,"Sin Riesgo",IF(CRC469 &lt;=14,"Bajo",IF(CRC469&lt;=35,"Medio",IF(CRC469&lt;=80,"Alto","Inviable Sanitariamente"))))</f>
        <v>Inviable Sanitariamente</v>
      </c>
      <c r="CRF469" s="265" t="str">
        <f t="shared" ref="CRF469:CRF471" si="2516">IF(CRD469&lt;5,"Sin Riesgo",IF(CRD469 &lt;=14,"Bajo",IF(CRD469&lt;=35,"Medio",IF(CRD469&lt;=80,"Alto","Inviable Sanitariamente"))))</f>
        <v>Inviable Sanitariamente</v>
      </c>
      <c r="CRG469" s="265" t="str">
        <f t="shared" ref="CRG469:CRG471" si="2517">IF(CRE469&lt;5,"Sin Riesgo",IF(CRE469 &lt;=14,"Bajo",IF(CRE469&lt;=35,"Medio",IF(CRE469&lt;=80,"Alto","Inviable Sanitariamente"))))</f>
        <v>Inviable Sanitariamente</v>
      </c>
      <c r="CRH469" s="265" t="str">
        <f t="shared" ref="CRH469:CRH471" si="2518">IF(CRF469&lt;5,"Sin Riesgo",IF(CRF469 &lt;=14,"Bajo",IF(CRF469&lt;=35,"Medio",IF(CRF469&lt;=80,"Alto","Inviable Sanitariamente"))))</f>
        <v>Inviable Sanitariamente</v>
      </c>
      <c r="CRI469" s="265" t="str">
        <f t="shared" ref="CRI469:CRI471" si="2519">IF(CRG469&lt;5,"Sin Riesgo",IF(CRG469 &lt;=14,"Bajo",IF(CRG469&lt;=35,"Medio",IF(CRG469&lt;=80,"Alto","Inviable Sanitariamente"))))</f>
        <v>Inviable Sanitariamente</v>
      </c>
      <c r="CRJ469" s="265" t="str">
        <f t="shared" ref="CRJ469:CRJ471" si="2520">IF(CRH469&lt;5,"Sin Riesgo",IF(CRH469 &lt;=14,"Bajo",IF(CRH469&lt;=35,"Medio",IF(CRH469&lt;=80,"Alto","Inviable Sanitariamente"))))</f>
        <v>Inviable Sanitariamente</v>
      </c>
      <c r="CRK469" s="265" t="str">
        <f t="shared" ref="CRK469:CRK471" si="2521">IF(CRI469&lt;5,"Sin Riesgo",IF(CRI469 &lt;=14,"Bajo",IF(CRI469&lt;=35,"Medio",IF(CRI469&lt;=80,"Alto","Inviable Sanitariamente"))))</f>
        <v>Inviable Sanitariamente</v>
      </c>
      <c r="CRL469" s="265" t="str">
        <f t="shared" ref="CRL469:CRL471" si="2522">IF(CRJ469&lt;5,"Sin Riesgo",IF(CRJ469 &lt;=14,"Bajo",IF(CRJ469&lt;=35,"Medio",IF(CRJ469&lt;=80,"Alto","Inviable Sanitariamente"))))</f>
        <v>Inviable Sanitariamente</v>
      </c>
      <c r="CRM469" s="265" t="str">
        <f t="shared" ref="CRM469:CRM471" si="2523">IF(CRK469&lt;5,"Sin Riesgo",IF(CRK469 &lt;=14,"Bajo",IF(CRK469&lt;=35,"Medio",IF(CRK469&lt;=80,"Alto","Inviable Sanitariamente"))))</f>
        <v>Inviable Sanitariamente</v>
      </c>
      <c r="CRN469" s="265" t="str">
        <f t="shared" ref="CRN469:CRN471" si="2524">IF(CRL469&lt;5,"Sin Riesgo",IF(CRL469 &lt;=14,"Bajo",IF(CRL469&lt;=35,"Medio",IF(CRL469&lt;=80,"Alto","Inviable Sanitariamente"))))</f>
        <v>Inviable Sanitariamente</v>
      </c>
      <c r="CRO469" s="265" t="str">
        <f t="shared" ref="CRO469:CRO471" si="2525">IF(CRM469&lt;5,"Sin Riesgo",IF(CRM469 &lt;=14,"Bajo",IF(CRM469&lt;=35,"Medio",IF(CRM469&lt;=80,"Alto","Inviable Sanitariamente"))))</f>
        <v>Inviable Sanitariamente</v>
      </c>
      <c r="CRP469" s="265" t="str">
        <f t="shared" ref="CRP469:CRP471" si="2526">IF(CRN469&lt;5,"Sin Riesgo",IF(CRN469 &lt;=14,"Bajo",IF(CRN469&lt;=35,"Medio",IF(CRN469&lt;=80,"Alto","Inviable Sanitariamente"))))</f>
        <v>Inviable Sanitariamente</v>
      </c>
      <c r="CRQ469" s="265" t="str">
        <f t="shared" ref="CRQ469:CRQ471" si="2527">IF(CRO469&lt;5,"Sin Riesgo",IF(CRO469 &lt;=14,"Bajo",IF(CRO469&lt;=35,"Medio",IF(CRO469&lt;=80,"Alto","Inviable Sanitariamente"))))</f>
        <v>Inviable Sanitariamente</v>
      </c>
      <c r="CRR469" s="265" t="str">
        <f t="shared" ref="CRR469:CRR471" si="2528">IF(CRP469&lt;5,"Sin Riesgo",IF(CRP469 &lt;=14,"Bajo",IF(CRP469&lt;=35,"Medio",IF(CRP469&lt;=80,"Alto","Inviable Sanitariamente"))))</f>
        <v>Inviable Sanitariamente</v>
      </c>
      <c r="CRS469" s="265" t="str">
        <f t="shared" ref="CRS469:CRS471" si="2529">IF(CRQ469&lt;5,"Sin Riesgo",IF(CRQ469 &lt;=14,"Bajo",IF(CRQ469&lt;=35,"Medio",IF(CRQ469&lt;=80,"Alto","Inviable Sanitariamente"))))</f>
        <v>Inviable Sanitariamente</v>
      </c>
      <c r="CRT469" s="265" t="str">
        <f t="shared" ref="CRT469:CRT471" si="2530">IF(CRR469&lt;5,"Sin Riesgo",IF(CRR469 &lt;=14,"Bajo",IF(CRR469&lt;=35,"Medio",IF(CRR469&lt;=80,"Alto","Inviable Sanitariamente"))))</f>
        <v>Inviable Sanitariamente</v>
      </c>
      <c r="CRU469" s="265" t="str">
        <f t="shared" ref="CRU469:CRU471" si="2531">IF(CRS469&lt;5,"Sin Riesgo",IF(CRS469 &lt;=14,"Bajo",IF(CRS469&lt;=35,"Medio",IF(CRS469&lt;=80,"Alto","Inviable Sanitariamente"))))</f>
        <v>Inviable Sanitariamente</v>
      </c>
      <c r="CRV469" s="265" t="str">
        <f t="shared" ref="CRV469:CRV471" si="2532">IF(CRT469&lt;5,"Sin Riesgo",IF(CRT469 &lt;=14,"Bajo",IF(CRT469&lt;=35,"Medio",IF(CRT469&lt;=80,"Alto","Inviable Sanitariamente"))))</f>
        <v>Inviable Sanitariamente</v>
      </c>
      <c r="CRW469" s="265" t="str">
        <f t="shared" ref="CRW469:CRW471" si="2533">IF(CRU469&lt;5,"Sin Riesgo",IF(CRU469 &lt;=14,"Bajo",IF(CRU469&lt;=35,"Medio",IF(CRU469&lt;=80,"Alto","Inviable Sanitariamente"))))</f>
        <v>Inviable Sanitariamente</v>
      </c>
      <c r="CRX469" s="265" t="str">
        <f t="shared" ref="CRX469:CRX471" si="2534">IF(CRV469&lt;5,"Sin Riesgo",IF(CRV469 &lt;=14,"Bajo",IF(CRV469&lt;=35,"Medio",IF(CRV469&lt;=80,"Alto","Inviable Sanitariamente"))))</f>
        <v>Inviable Sanitariamente</v>
      </c>
      <c r="CRY469" s="265" t="str">
        <f t="shared" ref="CRY469:CRY471" si="2535">IF(CRW469&lt;5,"Sin Riesgo",IF(CRW469 &lt;=14,"Bajo",IF(CRW469&lt;=35,"Medio",IF(CRW469&lt;=80,"Alto","Inviable Sanitariamente"))))</f>
        <v>Inviable Sanitariamente</v>
      </c>
      <c r="CRZ469" s="265" t="str">
        <f t="shared" ref="CRZ469:CRZ471" si="2536">IF(CRX469&lt;5,"Sin Riesgo",IF(CRX469 &lt;=14,"Bajo",IF(CRX469&lt;=35,"Medio",IF(CRX469&lt;=80,"Alto","Inviable Sanitariamente"))))</f>
        <v>Inviable Sanitariamente</v>
      </c>
      <c r="CSA469" s="265" t="str">
        <f t="shared" ref="CSA469:CSA471" si="2537">IF(CRY469&lt;5,"Sin Riesgo",IF(CRY469 &lt;=14,"Bajo",IF(CRY469&lt;=35,"Medio",IF(CRY469&lt;=80,"Alto","Inviable Sanitariamente"))))</f>
        <v>Inviable Sanitariamente</v>
      </c>
      <c r="CSB469" s="265" t="str">
        <f t="shared" ref="CSB469:CSB471" si="2538">IF(CRZ469&lt;5,"Sin Riesgo",IF(CRZ469 &lt;=14,"Bajo",IF(CRZ469&lt;=35,"Medio",IF(CRZ469&lt;=80,"Alto","Inviable Sanitariamente"))))</f>
        <v>Inviable Sanitariamente</v>
      </c>
      <c r="CSC469" s="265" t="str">
        <f t="shared" ref="CSC469:CSC471" si="2539">IF(CSA469&lt;5,"Sin Riesgo",IF(CSA469 &lt;=14,"Bajo",IF(CSA469&lt;=35,"Medio",IF(CSA469&lt;=80,"Alto","Inviable Sanitariamente"))))</f>
        <v>Inviable Sanitariamente</v>
      </c>
      <c r="CSD469" s="265" t="str">
        <f t="shared" ref="CSD469:CSD471" si="2540">IF(CSB469&lt;5,"Sin Riesgo",IF(CSB469 &lt;=14,"Bajo",IF(CSB469&lt;=35,"Medio",IF(CSB469&lt;=80,"Alto","Inviable Sanitariamente"))))</f>
        <v>Inviable Sanitariamente</v>
      </c>
      <c r="CSE469" s="265" t="str">
        <f t="shared" ref="CSE469:CSE471" si="2541">IF(CSC469&lt;5,"Sin Riesgo",IF(CSC469 &lt;=14,"Bajo",IF(CSC469&lt;=35,"Medio",IF(CSC469&lt;=80,"Alto","Inviable Sanitariamente"))))</f>
        <v>Inviable Sanitariamente</v>
      </c>
      <c r="CSF469" s="265" t="str">
        <f t="shared" ref="CSF469:CSF471" si="2542">IF(CSD469&lt;5,"Sin Riesgo",IF(CSD469 &lt;=14,"Bajo",IF(CSD469&lt;=35,"Medio",IF(CSD469&lt;=80,"Alto","Inviable Sanitariamente"))))</f>
        <v>Inviable Sanitariamente</v>
      </c>
      <c r="CSG469" s="265" t="str">
        <f t="shared" ref="CSG469:CSG471" si="2543">IF(CSE469&lt;5,"Sin Riesgo",IF(CSE469 &lt;=14,"Bajo",IF(CSE469&lt;=35,"Medio",IF(CSE469&lt;=80,"Alto","Inviable Sanitariamente"))))</f>
        <v>Inviable Sanitariamente</v>
      </c>
      <c r="CSH469" s="265" t="str">
        <f t="shared" ref="CSH469:CSH471" si="2544">IF(CSF469&lt;5,"Sin Riesgo",IF(CSF469 &lt;=14,"Bajo",IF(CSF469&lt;=35,"Medio",IF(CSF469&lt;=80,"Alto","Inviable Sanitariamente"))))</f>
        <v>Inviable Sanitariamente</v>
      </c>
      <c r="CSI469" s="265" t="str">
        <f t="shared" ref="CSI469:CSI471" si="2545">IF(CSG469&lt;5,"Sin Riesgo",IF(CSG469 &lt;=14,"Bajo",IF(CSG469&lt;=35,"Medio",IF(CSG469&lt;=80,"Alto","Inviable Sanitariamente"))))</f>
        <v>Inviable Sanitariamente</v>
      </c>
      <c r="CSJ469" s="265" t="str">
        <f t="shared" ref="CSJ469:CSJ471" si="2546">IF(CSH469&lt;5,"Sin Riesgo",IF(CSH469 &lt;=14,"Bajo",IF(CSH469&lt;=35,"Medio",IF(CSH469&lt;=80,"Alto","Inviable Sanitariamente"))))</f>
        <v>Inviable Sanitariamente</v>
      </c>
      <c r="CSK469" s="265" t="str">
        <f t="shared" ref="CSK469:CSK471" si="2547">IF(CSI469&lt;5,"Sin Riesgo",IF(CSI469 &lt;=14,"Bajo",IF(CSI469&lt;=35,"Medio",IF(CSI469&lt;=80,"Alto","Inviable Sanitariamente"))))</f>
        <v>Inviable Sanitariamente</v>
      </c>
      <c r="CSL469" s="265" t="str">
        <f t="shared" ref="CSL469:CSL471" si="2548">IF(CSJ469&lt;5,"Sin Riesgo",IF(CSJ469 &lt;=14,"Bajo",IF(CSJ469&lt;=35,"Medio",IF(CSJ469&lt;=80,"Alto","Inviable Sanitariamente"))))</f>
        <v>Inviable Sanitariamente</v>
      </c>
      <c r="CSM469" s="265" t="str">
        <f t="shared" ref="CSM469:CSM471" si="2549">IF(CSK469&lt;5,"Sin Riesgo",IF(CSK469 &lt;=14,"Bajo",IF(CSK469&lt;=35,"Medio",IF(CSK469&lt;=80,"Alto","Inviable Sanitariamente"))))</f>
        <v>Inviable Sanitariamente</v>
      </c>
      <c r="CSN469" s="265" t="str">
        <f t="shared" ref="CSN469:CSN471" si="2550">IF(CSL469&lt;5,"Sin Riesgo",IF(CSL469 &lt;=14,"Bajo",IF(CSL469&lt;=35,"Medio",IF(CSL469&lt;=80,"Alto","Inviable Sanitariamente"))))</f>
        <v>Inviable Sanitariamente</v>
      </c>
      <c r="CSO469" s="265" t="str">
        <f t="shared" ref="CSO469:CSO471" si="2551">IF(CSM469&lt;5,"Sin Riesgo",IF(CSM469 &lt;=14,"Bajo",IF(CSM469&lt;=35,"Medio",IF(CSM469&lt;=80,"Alto","Inviable Sanitariamente"))))</f>
        <v>Inviable Sanitariamente</v>
      </c>
      <c r="CSP469" s="265" t="str">
        <f t="shared" ref="CSP469:CSP471" si="2552">IF(CSN469&lt;5,"Sin Riesgo",IF(CSN469 &lt;=14,"Bajo",IF(CSN469&lt;=35,"Medio",IF(CSN469&lt;=80,"Alto","Inviable Sanitariamente"))))</f>
        <v>Inviable Sanitariamente</v>
      </c>
      <c r="CSQ469" s="265" t="str">
        <f t="shared" ref="CSQ469:CSQ471" si="2553">IF(CSO469&lt;5,"Sin Riesgo",IF(CSO469 &lt;=14,"Bajo",IF(CSO469&lt;=35,"Medio",IF(CSO469&lt;=80,"Alto","Inviable Sanitariamente"))))</f>
        <v>Inviable Sanitariamente</v>
      </c>
      <c r="CSR469" s="265" t="str">
        <f t="shared" ref="CSR469:CSR471" si="2554">IF(CSP469&lt;5,"Sin Riesgo",IF(CSP469 &lt;=14,"Bajo",IF(CSP469&lt;=35,"Medio",IF(CSP469&lt;=80,"Alto","Inviable Sanitariamente"))))</f>
        <v>Inviable Sanitariamente</v>
      </c>
      <c r="CSS469" s="265" t="str">
        <f t="shared" ref="CSS469:CSS471" si="2555">IF(CSQ469&lt;5,"Sin Riesgo",IF(CSQ469 &lt;=14,"Bajo",IF(CSQ469&lt;=35,"Medio",IF(CSQ469&lt;=80,"Alto","Inviable Sanitariamente"))))</f>
        <v>Inviable Sanitariamente</v>
      </c>
      <c r="CST469" s="265" t="str">
        <f t="shared" ref="CST469:CST471" si="2556">IF(CSR469&lt;5,"Sin Riesgo",IF(CSR469 &lt;=14,"Bajo",IF(CSR469&lt;=35,"Medio",IF(CSR469&lt;=80,"Alto","Inviable Sanitariamente"))))</f>
        <v>Inviable Sanitariamente</v>
      </c>
      <c r="CSU469" s="265" t="str">
        <f t="shared" ref="CSU469:CSU471" si="2557">IF(CSS469&lt;5,"Sin Riesgo",IF(CSS469 &lt;=14,"Bajo",IF(CSS469&lt;=35,"Medio",IF(CSS469&lt;=80,"Alto","Inviable Sanitariamente"))))</f>
        <v>Inviable Sanitariamente</v>
      </c>
      <c r="CSV469" s="265" t="str">
        <f t="shared" ref="CSV469:CSV471" si="2558">IF(CST469&lt;5,"Sin Riesgo",IF(CST469 &lt;=14,"Bajo",IF(CST469&lt;=35,"Medio",IF(CST469&lt;=80,"Alto","Inviable Sanitariamente"))))</f>
        <v>Inviable Sanitariamente</v>
      </c>
      <c r="CSW469" s="265" t="str">
        <f t="shared" ref="CSW469:CSW471" si="2559">IF(CSU469&lt;5,"Sin Riesgo",IF(CSU469 &lt;=14,"Bajo",IF(CSU469&lt;=35,"Medio",IF(CSU469&lt;=80,"Alto","Inviable Sanitariamente"))))</f>
        <v>Inviable Sanitariamente</v>
      </c>
      <c r="CSX469" s="265" t="str">
        <f t="shared" ref="CSX469:CSX471" si="2560">IF(CSV469&lt;5,"Sin Riesgo",IF(CSV469 &lt;=14,"Bajo",IF(CSV469&lt;=35,"Medio",IF(CSV469&lt;=80,"Alto","Inviable Sanitariamente"))))</f>
        <v>Inviable Sanitariamente</v>
      </c>
      <c r="CSY469" s="265" t="str">
        <f t="shared" ref="CSY469:CSY471" si="2561">IF(CSW469&lt;5,"Sin Riesgo",IF(CSW469 &lt;=14,"Bajo",IF(CSW469&lt;=35,"Medio",IF(CSW469&lt;=80,"Alto","Inviable Sanitariamente"))))</f>
        <v>Inviable Sanitariamente</v>
      </c>
      <c r="CSZ469" s="265" t="str">
        <f t="shared" ref="CSZ469:CSZ471" si="2562">IF(CSX469&lt;5,"Sin Riesgo",IF(CSX469 &lt;=14,"Bajo",IF(CSX469&lt;=35,"Medio",IF(CSX469&lt;=80,"Alto","Inviable Sanitariamente"))))</f>
        <v>Inviable Sanitariamente</v>
      </c>
      <c r="CTA469" s="265" t="str">
        <f t="shared" ref="CTA469:CTA471" si="2563">IF(CSY469&lt;5,"Sin Riesgo",IF(CSY469 &lt;=14,"Bajo",IF(CSY469&lt;=35,"Medio",IF(CSY469&lt;=80,"Alto","Inviable Sanitariamente"))))</f>
        <v>Inviable Sanitariamente</v>
      </c>
      <c r="CTB469" s="265" t="str">
        <f t="shared" ref="CTB469:CTB471" si="2564">IF(CSZ469&lt;5,"Sin Riesgo",IF(CSZ469 &lt;=14,"Bajo",IF(CSZ469&lt;=35,"Medio",IF(CSZ469&lt;=80,"Alto","Inviable Sanitariamente"))))</f>
        <v>Inviable Sanitariamente</v>
      </c>
      <c r="CTC469" s="265" t="str">
        <f t="shared" ref="CTC469:CTC471" si="2565">IF(CTA469&lt;5,"Sin Riesgo",IF(CTA469 &lt;=14,"Bajo",IF(CTA469&lt;=35,"Medio",IF(CTA469&lt;=80,"Alto","Inviable Sanitariamente"))))</f>
        <v>Inviable Sanitariamente</v>
      </c>
      <c r="CTD469" s="265" t="str">
        <f t="shared" ref="CTD469:CTD471" si="2566">IF(CTB469&lt;5,"Sin Riesgo",IF(CTB469 &lt;=14,"Bajo",IF(CTB469&lt;=35,"Medio",IF(CTB469&lt;=80,"Alto","Inviable Sanitariamente"))))</f>
        <v>Inviable Sanitariamente</v>
      </c>
      <c r="CTE469" s="265" t="str">
        <f t="shared" ref="CTE469:CTE471" si="2567">IF(CTC469&lt;5,"Sin Riesgo",IF(CTC469 &lt;=14,"Bajo",IF(CTC469&lt;=35,"Medio",IF(CTC469&lt;=80,"Alto","Inviable Sanitariamente"))))</f>
        <v>Inviable Sanitariamente</v>
      </c>
      <c r="CTF469" s="265" t="str">
        <f t="shared" ref="CTF469:CTF471" si="2568">IF(CTD469&lt;5,"Sin Riesgo",IF(CTD469 &lt;=14,"Bajo",IF(CTD469&lt;=35,"Medio",IF(CTD469&lt;=80,"Alto","Inviable Sanitariamente"))))</f>
        <v>Inviable Sanitariamente</v>
      </c>
      <c r="CTG469" s="265" t="str">
        <f t="shared" ref="CTG469:CTG471" si="2569">IF(CTE469&lt;5,"Sin Riesgo",IF(CTE469 &lt;=14,"Bajo",IF(CTE469&lt;=35,"Medio",IF(CTE469&lt;=80,"Alto","Inviable Sanitariamente"))))</f>
        <v>Inviable Sanitariamente</v>
      </c>
      <c r="CTH469" s="265" t="str">
        <f t="shared" ref="CTH469:CTH471" si="2570">IF(CTF469&lt;5,"Sin Riesgo",IF(CTF469 &lt;=14,"Bajo",IF(CTF469&lt;=35,"Medio",IF(CTF469&lt;=80,"Alto","Inviable Sanitariamente"))))</f>
        <v>Inviable Sanitariamente</v>
      </c>
      <c r="CTI469" s="265" t="str">
        <f t="shared" ref="CTI469:CTI471" si="2571">IF(CTG469&lt;5,"Sin Riesgo",IF(CTG469 &lt;=14,"Bajo",IF(CTG469&lt;=35,"Medio",IF(CTG469&lt;=80,"Alto","Inviable Sanitariamente"))))</f>
        <v>Inviable Sanitariamente</v>
      </c>
      <c r="CTJ469" s="265" t="str">
        <f t="shared" ref="CTJ469:CTJ471" si="2572">IF(CTH469&lt;5,"Sin Riesgo",IF(CTH469 &lt;=14,"Bajo",IF(CTH469&lt;=35,"Medio",IF(CTH469&lt;=80,"Alto","Inviable Sanitariamente"))))</f>
        <v>Inviable Sanitariamente</v>
      </c>
      <c r="CTK469" s="265" t="str">
        <f t="shared" ref="CTK469:CTK471" si="2573">IF(CTI469&lt;5,"Sin Riesgo",IF(CTI469 &lt;=14,"Bajo",IF(CTI469&lt;=35,"Medio",IF(CTI469&lt;=80,"Alto","Inviable Sanitariamente"))))</f>
        <v>Inviable Sanitariamente</v>
      </c>
      <c r="CTL469" s="265" t="str">
        <f t="shared" ref="CTL469:CTL471" si="2574">IF(CTJ469&lt;5,"Sin Riesgo",IF(CTJ469 &lt;=14,"Bajo",IF(CTJ469&lt;=35,"Medio",IF(CTJ469&lt;=80,"Alto","Inviable Sanitariamente"))))</f>
        <v>Inviable Sanitariamente</v>
      </c>
      <c r="CTM469" s="265" t="str">
        <f t="shared" ref="CTM469:CTM471" si="2575">IF(CTK469&lt;5,"Sin Riesgo",IF(CTK469 &lt;=14,"Bajo",IF(CTK469&lt;=35,"Medio",IF(CTK469&lt;=80,"Alto","Inviable Sanitariamente"))))</f>
        <v>Inviable Sanitariamente</v>
      </c>
      <c r="CTN469" s="265" t="str">
        <f t="shared" ref="CTN469:CTN471" si="2576">IF(CTL469&lt;5,"Sin Riesgo",IF(CTL469 &lt;=14,"Bajo",IF(CTL469&lt;=35,"Medio",IF(CTL469&lt;=80,"Alto","Inviable Sanitariamente"))))</f>
        <v>Inviable Sanitariamente</v>
      </c>
      <c r="CTO469" s="265" t="str">
        <f t="shared" ref="CTO469:CTO471" si="2577">IF(CTM469&lt;5,"Sin Riesgo",IF(CTM469 &lt;=14,"Bajo",IF(CTM469&lt;=35,"Medio",IF(CTM469&lt;=80,"Alto","Inviable Sanitariamente"))))</f>
        <v>Inviable Sanitariamente</v>
      </c>
      <c r="CTP469" s="265" t="str">
        <f t="shared" ref="CTP469:CTP471" si="2578">IF(CTN469&lt;5,"Sin Riesgo",IF(CTN469 &lt;=14,"Bajo",IF(CTN469&lt;=35,"Medio",IF(CTN469&lt;=80,"Alto","Inviable Sanitariamente"))))</f>
        <v>Inviable Sanitariamente</v>
      </c>
      <c r="CTQ469" s="265" t="str">
        <f t="shared" ref="CTQ469:CTQ471" si="2579">IF(CTO469&lt;5,"Sin Riesgo",IF(CTO469 &lt;=14,"Bajo",IF(CTO469&lt;=35,"Medio",IF(CTO469&lt;=80,"Alto","Inviable Sanitariamente"))))</f>
        <v>Inviable Sanitariamente</v>
      </c>
      <c r="CTR469" s="265" t="str">
        <f t="shared" ref="CTR469:CTR471" si="2580">IF(CTP469&lt;5,"Sin Riesgo",IF(CTP469 &lt;=14,"Bajo",IF(CTP469&lt;=35,"Medio",IF(CTP469&lt;=80,"Alto","Inviable Sanitariamente"))))</f>
        <v>Inviable Sanitariamente</v>
      </c>
      <c r="CTS469" s="265" t="str">
        <f t="shared" ref="CTS469:CTS471" si="2581">IF(CTQ469&lt;5,"Sin Riesgo",IF(CTQ469 &lt;=14,"Bajo",IF(CTQ469&lt;=35,"Medio",IF(CTQ469&lt;=80,"Alto","Inviable Sanitariamente"))))</f>
        <v>Inviable Sanitariamente</v>
      </c>
      <c r="CTT469" s="265" t="str">
        <f t="shared" ref="CTT469:CTT471" si="2582">IF(CTR469&lt;5,"Sin Riesgo",IF(CTR469 &lt;=14,"Bajo",IF(CTR469&lt;=35,"Medio",IF(CTR469&lt;=80,"Alto","Inviable Sanitariamente"))))</f>
        <v>Inviable Sanitariamente</v>
      </c>
      <c r="CTU469" s="265" t="str">
        <f t="shared" ref="CTU469:CTU471" si="2583">IF(CTS469&lt;5,"Sin Riesgo",IF(CTS469 &lt;=14,"Bajo",IF(CTS469&lt;=35,"Medio",IF(CTS469&lt;=80,"Alto","Inviable Sanitariamente"))))</f>
        <v>Inviable Sanitariamente</v>
      </c>
      <c r="CTV469" s="265" t="str">
        <f t="shared" ref="CTV469:CTV471" si="2584">IF(CTT469&lt;5,"Sin Riesgo",IF(CTT469 &lt;=14,"Bajo",IF(CTT469&lt;=35,"Medio",IF(CTT469&lt;=80,"Alto","Inviable Sanitariamente"))))</f>
        <v>Inviable Sanitariamente</v>
      </c>
      <c r="CTW469" s="265" t="str">
        <f t="shared" ref="CTW469:CTW471" si="2585">IF(CTU469&lt;5,"Sin Riesgo",IF(CTU469 &lt;=14,"Bajo",IF(CTU469&lt;=35,"Medio",IF(CTU469&lt;=80,"Alto","Inviable Sanitariamente"))))</f>
        <v>Inviable Sanitariamente</v>
      </c>
      <c r="CTX469" s="265" t="str">
        <f t="shared" ref="CTX469:CTX471" si="2586">IF(CTV469&lt;5,"Sin Riesgo",IF(CTV469 &lt;=14,"Bajo",IF(CTV469&lt;=35,"Medio",IF(CTV469&lt;=80,"Alto","Inviable Sanitariamente"))))</f>
        <v>Inviable Sanitariamente</v>
      </c>
      <c r="CTY469" s="265" t="str">
        <f t="shared" ref="CTY469:CTY471" si="2587">IF(CTW469&lt;5,"Sin Riesgo",IF(CTW469 &lt;=14,"Bajo",IF(CTW469&lt;=35,"Medio",IF(CTW469&lt;=80,"Alto","Inviable Sanitariamente"))))</f>
        <v>Inviable Sanitariamente</v>
      </c>
      <c r="CTZ469" s="265" t="str">
        <f t="shared" ref="CTZ469:CTZ471" si="2588">IF(CTX469&lt;5,"Sin Riesgo",IF(CTX469 &lt;=14,"Bajo",IF(CTX469&lt;=35,"Medio",IF(CTX469&lt;=80,"Alto","Inviable Sanitariamente"))))</f>
        <v>Inviable Sanitariamente</v>
      </c>
      <c r="CUA469" s="265" t="str">
        <f t="shared" ref="CUA469:CUA471" si="2589">IF(CTY469&lt;5,"Sin Riesgo",IF(CTY469 &lt;=14,"Bajo",IF(CTY469&lt;=35,"Medio",IF(CTY469&lt;=80,"Alto","Inviable Sanitariamente"))))</f>
        <v>Inviable Sanitariamente</v>
      </c>
      <c r="CUB469" s="265" t="str">
        <f t="shared" ref="CUB469:CUB471" si="2590">IF(CTZ469&lt;5,"Sin Riesgo",IF(CTZ469 &lt;=14,"Bajo",IF(CTZ469&lt;=35,"Medio",IF(CTZ469&lt;=80,"Alto","Inviable Sanitariamente"))))</f>
        <v>Inviable Sanitariamente</v>
      </c>
      <c r="CUC469" s="265" t="str">
        <f t="shared" ref="CUC469:CUC471" si="2591">IF(CUA469&lt;5,"Sin Riesgo",IF(CUA469 &lt;=14,"Bajo",IF(CUA469&lt;=35,"Medio",IF(CUA469&lt;=80,"Alto","Inviable Sanitariamente"))))</f>
        <v>Inviable Sanitariamente</v>
      </c>
      <c r="CUD469" s="265" t="str">
        <f t="shared" ref="CUD469:CUD471" si="2592">IF(CUB469&lt;5,"Sin Riesgo",IF(CUB469 &lt;=14,"Bajo",IF(CUB469&lt;=35,"Medio",IF(CUB469&lt;=80,"Alto","Inviable Sanitariamente"))))</f>
        <v>Inviable Sanitariamente</v>
      </c>
      <c r="CUE469" s="265" t="str">
        <f t="shared" ref="CUE469:CUE471" si="2593">IF(CUC469&lt;5,"Sin Riesgo",IF(CUC469 &lt;=14,"Bajo",IF(CUC469&lt;=35,"Medio",IF(CUC469&lt;=80,"Alto","Inviable Sanitariamente"))))</f>
        <v>Inviable Sanitariamente</v>
      </c>
      <c r="CUF469" s="265" t="str">
        <f t="shared" ref="CUF469:CUF471" si="2594">IF(CUD469&lt;5,"Sin Riesgo",IF(CUD469 &lt;=14,"Bajo",IF(CUD469&lt;=35,"Medio",IF(CUD469&lt;=80,"Alto","Inviable Sanitariamente"))))</f>
        <v>Inviable Sanitariamente</v>
      </c>
      <c r="CUG469" s="265" t="str">
        <f t="shared" ref="CUG469:CUG471" si="2595">IF(CUE469&lt;5,"Sin Riesgo",IF(CUE469 &lt;=14,"Bajo",IF(CUE469&lt;=35,"Medio",IF(CUE469&lt;=80,"Alto","Inviable Sanitariamente"))))</f>
        <v>Inviable Sanitariamente</v>
      </c>
      <c r="CUH469" s="265" t="str">
        <f t="shared" ref="CUH469:CUH471" si="2596">IF(CUF469&lt;5,"Sin Riesgo",IF(CUF469 &lt;=14,"Bajo",IF(CUF469&lt;=35,"Medio",IF(CUF469&lt;=80,"Alto","Inviable Sanitariamente"))))</f>
        <v>Inviable Sanitariamente</v>
      </c>
      <c r="CUI469" s="265" t="str">
        <f t="shared" ref="CUI469:CUI471" si="2597">IF(CUG469&lt;5,"Sin Riesgo",IF(CUG469 &lt;=14,"Bajo",IF(CUG469&lt;=35,"Medio",IF(CUG469&lt;=80,"Alto","Inviable Sanitariamente"))))</f>
        <v>Inviable Sanitariamente</v>
      </c>
      <c r="CUJ469" s="265" t="str">
        <f t="shared" ref="CUJ469:CUJ471" si="2598">IF(CUH469&lt;5,"Sin Riesgo",IF(CUH469 &lt;=14,"Bajo",IF(CUH469&lt;=35,"Medio",IF(CUH469&lt;=80,"Alto","Inviable Sanitariamente"))))</f>
        <v>Inviable Sanitariamente</v>
      </c>
      <c r="CUK469" s="265" t="str">
        <f t="shared" ref="CUK469:CUK471" si="2599">IF(CUI469&lt;5,"Sin Riesgo",IF(CUI469 &lt;=14,"Bajo",IF(CUI469&lt;=35,"Medio",IF(CUI469&lt;=80,"Alto","Inviable Sanitariamente"))))</f>
        <v>Inviable Sanitariamente</v>
      </c>
      <c r="CUL469" s="265" t="str">
        <f t="shared" ref="CUL469:CUL471" si="2600">IF(CUJ469&lt;5,"Sin Riesgo",IF(CUJ469 &lt;=14,"Bajo",IF(CUJ469&lt;=35,"Medio",IF(CUJ469&lt;=80,"Alto","Inviable Sanitariamente"))))</f>
        <v>Inviable Sanitariamente</v>
      </c>
      <c r="CUM469" s="265" t="str">
        <f t="shared" ref="CUM469:CUM471" si="2601">IF(CUK469&lt;5,"Sin Riesgo",IF(CUK469 &lt;=14,"Bajo",IF(CUK469&lt;=35,"Medio",IF(CUK469&lt;=80,"Alto","Inviable Sanitariamente"))))</f>
        <v>Inviable Sanitariamente</v>
      </c>
      <c r="CUN469" s="265" t="str">
        <f t="shared" ref="CUN469:CUN471" si="2602">IF(CUL469&lt;5,"Sin Riesgo",IF(CUL469 &lt;=14,"Bajo",IF(CUL469&lt;=35,"Medio",IF(CUL469&lt;=80,"Alto","Inviable Sanitariamente"))))</f>
        <v>Inviable Sanitariamente</v>
      </c>
      <c r="CUO469" s="265" t="str">
        <f t="shared" ref="CUO469:CUO471" si="2603">IF(CUM469&lt;5,"Sin Riesgo",IF(CUM469 &lt;=14,"Bajo",IF(CUM469&lt;=35,"Medio",IF(CUM469&lt;=80,"Alto","Inviable Sanitariamente"))))</f>
        <v>Inviable Sanitariamente</v>
      </c>
      <c r="CUP469" s="265" t="str">
        <f t="shared" ref="CUP469:CUP471" si="2604">IF(CUN469&lt;5,"Sin Riesgo",IF(CUN469 &lt;=14,"Bajo",IF(CUN469&lt;=35,"Medio",IF(CUN469&lt;=80,"Alto","Inviable Sanitariamente"))))</f>
        <v>Inviable Sanitariamente</v>
      </c>
      <c r="CUQ469" s="265" t="str">
        <f t="shared" ref="CUQ469:CUQ471" si="2605">IF(CUO469&lt;5,"Sin Riesgo",IF(CUO469 &lt;=14,"Bajo",IF(CUO469&lt;=35,"Medio",IF(CUO469&lt;=80,"Alto","Inviable Sanitariamente"))))</f>
        <v>Inviable Sanitariamente</v>
      </c>
      <c r="CUR469" s="265" t="str">
        <f t="shared" ref="CUR469:CUR471" si="2606">IF(CUP469&lt;5,"Sin Riesgo",IF(CUP469 &lt;=14,"Bajo",IF(CUP469&lt;=35,"Medio",IF(CUP469&lt;=80,"Alto","Inviable Sanitariamente"))))</f>
        <v>Inviable Sanitariamente</v>
      </c>
      <c r="CUS469" s="265" t="str">
        <f t="shared" ref="CUS469:CUS471" si="2607">IF(CUQ469&lt;5,"Sin Riesgo",IF(CUQ469 &lt;=14,"Bajo",IF(CUQ469&lt;=35,"Medio",IF(CUQ469&lt;=80,"Alto","Inviable Sanitariamente"))))</f>
        <v>Inviable Sanitariamente</v>
      </c>
      <c r="CUT469" s="265" t="str">
        <f t="shared" ref="CUT469:CUT471" si="2608">IF(CUR469&lt;5,"Sin Riesgo",IF(CUR469 &lt;=14,"Bajo",IF(CUR469&lt;=35,"Medio",IF(CUR469&lt;=80,"Alto","Inviable Sanitariamente"))))</f>
        <v>Inviable Sanitariamente</v>
      </c>
      <c r="CUU469" s="265" t="str">
        <f t="shared" ref="CUU469:CUU471" si="2609">IF(CUS469&lt;5,"Sin Riesgo",IF(CUS469 &lt;=14,"Bajo",IF(CUS469&lt;=35,"Medio",IF(CUS469&lt;=80,"Alto","Inviable Sanitariamente"))))</f>
        <v>Inviable Sanitariamente</v>
      </c>
      <c r="CUV469" s="265" t="str">
        <f t="shared" ref="CUV469:CUV471" si="2610">IF(CUT469&lt;5,"Sin Riesgo",IF(CUT469 &lt;=14,"Bajo",IF(CUT469&lt;=35,"Medio",IF(CUT469&lt;=80,"Alto","Inviable Sanitariamente"))))</f>
        <v>Inviable Sanitariamente</v>
      </c>
      <c r="CUW469" s="265" t="str">
        <f t="shared" ref="CUW469:CUW471" si="2611">IF(CUU469&lt;5,"Sin Riesgo",IF(CUU469 &lt;=14,"Bajo",IF(CUU469&lt;=35,"Medio",IF(CUU469&lt;=80,"Alto","Inviable Sanitariamente"))))</f>
        <v>Inviable Sanitariamente</v>
      </c>
      <c r="CUX469" s="265" t="str">
        <f t="shared" ref="CUX469:CUX471" si="2612">IF(CUV469&lt;5,"Sin Riesgo",IF(CUV469 &lt;=14,"Bajo",IF(CUV469&lt;=35,"Medio",IF(CUV469&lt;=80,"Alto","Inviable Sanitariamente"))))</f>
        <v>Inviable Sanitariamente</v>
      </c>
      <c r="CUY469" s="265" t="str">
        <f t="shared" ref="CUY469:CUY471" si="2613">IF(CUW469&lt;5,"Sin Riesgo",IF(CUW469 &lt;=14,"Bajo",IF(CUW469&lt;=35,"Medio",IF(CUW469&lt;=80,"Alto","Inviable Sanitariamente"))))</f>
        <v>Inviable Sanitariamente</v>
      </c>
      <c r="CUZ469" s="265" t="str">
        <f t="shared" ref="CUZ469:CUZ471" si="2614">IF(CUX469&lt;5,"Sin Riesgo",IF(CUX469 &lt;=14,"Bajo",IF(CUX469&lt;=35,"Medio",IF(CUX469&lt;=80,"Alto","Inviable Sanitariamente"))))</f>
        <v>Inviable Sanitariamente</v>
      </c>
      <c r="CVA469" s="265" t="str">
        <f t="shared" ref="CVA469:CVA471" si="2615">IF(CUY469&lt;5,"Sin Riesgo",IF(CUY469 &lt;=14,"Bajo",IF(CUY469&lt;=35,"Medio",IF(CUY469&lt;=80,"Alto","Inviable Sanitariamente"))))</f>
        <v>Inviable Sanitariamente</v>
      </c>
      <c r="CVB469" s="265" t="str">
        <f t="shared" ref="CVB469:CVB471" si="2616">IF(CUZ469&lt;5,"Sin Riesgo",IF(CUZ469 &lt;=14,"Bajo",IF(CUZ469&lt;=35,"Medio",IF(CUZ469&lt;=80,"Alto","Inviable Sanitariamente"))))</f>
        <v>Inviable Sanitariamente</v>
      </c>
      <c r="CVC469" s="265" t="str">
        <f t="shared" ref="CVC469:CVC471" si="2617">IF(CVA469&lt;5,"Sin Riesgo",IF(CVA469 &lt;=14,"Bajo",IF(CVA469&lt;=35,"Medio",IF(CVA469&lt;=80,"Alto","Inviable Sanitariamente"))))</f>
        <v>Inviable Sanitariamente</v>
      </c>
      <c r="CVD469" s="265" t="str">
        <f t="shared" ref="CVD469:CVD471" si="2618">IF(CVB469&lt;5,"Sin Riesgo",IF(CVB469 &lt;=14,"Bajo",IF(CVB469&lt;=35,"Medio",IF(CVB469&lt;=80,"Alto","Inviable Sanitariamente"))))</f>
        <v>Inviable Sanitariamente</v>
      </c>
      <c r="CVE469" s="265" t="str">
        <f t="shared" ref="CVE469:CVE471" si="2619">IF(CVC469&lt;5,"Sin Riesgo",IF(CVC469 &lt;=14,"Bajo",IF(CVC469&lt;=35,"Medio",IF(CVC469&lt;=80,"Alto","Inviable Sanitariamente"))))</f>
        <v>Inviable Sanitariamente</v>
      </c>
      <c r="CVF469" s="265" t="str">
        <f t="shared" ref="CVF469:CVF471" si="2620">IF(CVD469&lt;5,"Sin Riesgo",IF(CVD469 &lt;=14,"Bajo",IF(CVD469&lt;=35,"Medio",IF(CVD469&lt;=80,"Alto","Inviable Sanitariamente"))))</f>
        <v>Inviable Sanitariamente</v>
      </c>
      <c r="CVG469" s="265" t="str">
        <f t="shared" ref="CVG469:CVG471" si="2621">IF(CVE469&lt;5,"Sin Riesgo",IF(CVE469 &lt;=14,"Bajo",IF(CVE469&lt;=35,"Medio",IF(CVE469&lt;=80,"Alto","Inviable Sanitariamente"))))</f>
        <v>Inviable Sanitariamente</v>
      </c>
      <c r="CVH469" s="265" t="str">
        <f t="shared" ref="CVH469:CVH471" si="2622">IF(CVF469&lt;5,"Sin Riesgo",IF(CVF469 &lt;=14,"Bajo",IF(CVF469&lt;=35,"Medio",IF(CVF469&lt;=80,"Alto","Inviable Sanitariamente"))))</f>
        <v>Inviable Sanitariamente</v>
      </c>
      <c r="CVI469" s="265" t="str">
        <f t="shared" ref="CVI469:CVI471" si="2623">IF(CVG469&lt;5,"Sin Riesgo",IF(CVG469 &lt;=14,"Bajo",IF(CVG469&lt;=35,"Medio",IF(CVG469&lt;=80,"Alto","Inviable Sanitariamente"))))</f>
        <v>Inviable Sanitariamente</v>
      </c>
      <c r="CVJ469" s="265" t="str">
        <f t="shared" ref="CVJ469:CVJ471" si="2624">IF(CVH469&lt;5,"Sin Riesgo",IF(CVH469 &lt;=14,"Bajo",IF(CVH469&lt;=35,"Medio",IF(CVH469&lt;=80,"Alto","Inviable Sanitariamente"))))</f>
        <v>Inviable Sanitariamente</v>
      </c>
      <c r="CVK469" s="265" t="str">
        <f t="shared" ref="CVK469:CVK471" si="2625">IF(CVI469&lt;5,"Sin Riesgo",IF(CVI469 &lt;=14,"Bajo",IF(CVI469&lt;=35,"Medio",IF(CVI469&lt;=80,"Alto","Inviable Sanitariamente"))))</f>
        <v>Inviable Sanitariamente</v>
      </c>
      <c r="CVL469" s="265" t="str">
        <f t="shared" ref="CVL469:CVL471" si="2626">IF(CVJ469&lt;5,"Sin Riesgo",IF(CVJ469 &lt;=14,"Bajo",IF(CVJ469&lt;=35,"Medio",IF(CVJ469&lt;=80,"Alto","Inviable Sanitariamente"))))</f>
        <v>Inviable Sanitariamente</v>
      </c>
      <c r="CVM469" s="265" t="str">
        <f t="shared" ref="CVM469:CVM471" si="2627">IF(CVK469&lt;5,"Sin Riesgo",IF(CVK469 &lt;=14,"Bajo",IF(CVK469&lt;=35,"Medio",IF(CVK469&lt;=80,"Alto","Inviable Sanitariamente"))))</f>
        <v>Inviable Sanitariamente</v>
      </c>
      <c r="CVN469" s="265" t="str">
        <f t="shared" ref="CVN469:CVN471" si="2628">IF(CVL469&lt;5,"Sin Riesgo",IF(CVL469 &lt;=14,"Bajo",IF(CVL469&lt;=35,"Medio",IF(CVL469&lt;=80,"Alto","Inviable Sanitariamente"))))</f>
        <v>Inviable Sanitariamente</v>
      </c>
      <c r="CVO469" s="265" t="str">
        <f t="shared" ref="CVO469:CVO471" si="2629">IF(CVM469&lt;5,"Sin Riesgo",IF(CVM469 &lt;=14,"Bajo",IF(CVM469&lt;=35,"Medio",IF(CVM469&lt;=80,"Alto","Inviable Sanitariamente"))))</f>
        <v>Inviable Sanitariamente</v>
      </c>
      <c r="CVP469" s="265" t="str">
        <f t="shared" ref="CVP469:CVP471" si="2630">IF(CVN469&lt;5,"Sin Riesgo",IF(CVN469 &lt;=14,"Bajo",IF(CVN469&lt;=35,"Medio",IF(CVN469&lt;=80,"Alto","Inviable Sanitariamente"))))</f>
        <v>Inviable Sanitariamente</v>
      </c>
      <c r="CVQ469" s="265" t="str">
        <f t="shared" ref="CVQ469:CVQ471" si="2631">IF(CVO469&lt;5,"Sin Riesgo",IF(CVO469 &lt;=14,"Bajo",IF(CVO469&lt;=35,"Medio",IF(CVO469&lt;=80,"Alto","Inviable Sanitariamente"))))</f>
        <v>Inviable Sanitariamente</v>
      </c>
      <c r="CVR469" s="265" t="str">
        <f t="shared" ref="CVR469:CVR471" si="2632">IF(CVP469&lt;5,"Sin Riesgo",IF(CVP469 &lt;=14,"Bajo",IF(CVP469&lt;=35,"Medio",IF(CVP469&lt;=80,"Alto","Inviable Sanitariamente"))))</f>
        <v>Inviable Sanitariamente</v>
      </c>
      <c r="CVS469" s="265" t="str">
        <f t="shared" ref="CVS469:CVS471" si="2633">IF(CVQ469&lt;5,"Sin Riesgo",IF(CVQ469 &lt;=14,"Bajo",IF(CVQ469&lt;=35,"Medio",IF(CVQ469&lt;=80,"Alto","Inviable Sanitariamente"))))</f>
        <v>Inviable Sanitariamente</v>
      </c>
      <c r="CVT469" s="265" t="str">
        <f t="shared" ref="CVT469:CVT471" si="2634">IF(CVR469&lt;5,"Sin Riesgo",IF(CVR469 &lt;=14,"Bajo",IF(CVR469&lt;=35,"Medio",IF(CVR469&lt;=80,"Alto","Inviable Sanitariamente"))))</f>
        <v>Inviable Sanitariamente</v>
      </c>
      <c r="CVU469" s="265" t="str">
        <f t="shared" ref="CVU469:CVU471" si="2635">IF(CVS469&lt;5,"Sin Riesgo",IF(CVS469 &lt;=14,"Bajo",IF(CVS469&lt;=35,"Medio",IF(CVS469&lt;=80,"Alto","Inviable Sanitariamente"))))</f>
        <v>Inviable Sanitariamente</v>
      </c>
      <c r="CVV469" s="265" t="str">
        <f t="shared" ref="CVV469:CVV471" si="2636">IF(CVT469&lt;5,"Sin Riesgo",IF(CVT469 &lt;=14,"Bajo",IF(CVT469&lt;=35,"Medio",IF(CVT469&lt;=80,"Alto","Inviable Sanitariamente"))))</f>
        <v>Inviable Sanitariamente</v>
      </c>
      <c r="CVW469" s="265" t="str">
        <f t="shared" ref="CVW469:CVW471" si="2637">IF(CVU469&lt;5,"Sin Riesgo",IF(CVU469 &lt;=14,"Bajo",IF(CVU469&lt;=35,"Medio",IF(CVU469&lt;=80,"Alto","Inviable Sanitariamente"))))</f>
        <v>Inviable Sanitariamente</v>
      </c>
      <c r="CVX469" s="265" t="str">
        <f t="shared" ref="CVX469:CVX471" si="2638">IF(CVV469&lt;5,"Sin Riesgo",IF(CVV469 &lt;=14,"Bajo",IF(CVV469&lt;=35,"Medio",IF(CVV469&lt;=80,"Alto","Inviable Sanitariamente"))))</f>
        <v>Inviable Sanitariamente</v>
      </c>
      <c r="CVY469" s="265" t="str">
        <f t="shared" ref="CVY469:CVY471" si="2639">IF(CVW469&lt;5,"Sin Riesgo",IF(CVW469 &lt;=14,"Bajo",IF(CVW469&lt;=35,"Medio",IF(CVW469&lt;=80,"Alto","Inviable Sanitariamente"))))</f>
        <v>Inviable Sanitariamente</v>
      </c>
      <c r="CVZ469" s="265" t="str">
        <f t="shared" ref="CVZ469:CVZ471" si="2640">IF(CVX469&lt;5,"Sin Riesgo",IF(CVX469 &lt;=14,"Bajo",IF(CVX469&lt;=35,"Medio",IF(CVX469&lt;=80,"Alto","Inviable Sanitariamente"))))</f>
        <v>Inviable Sanitariamente</v>
      </c>
      <c r="CWA469" s="265" t="str">
        <f t="shared" ref="CWA469:CWA471" si="2641">IF(CVY469&lt;5,"Sin Riesgo",IF(CVY469 &lt;=14,"Bajo",IF(CVY469&lt;=35,"Medio",IF(CVY469&lt;=80,"Alto","Inviable Sanitariamente"))))</f>
        <v>Inviable Sanitariamente</v>
      </c>
      <c r="CWB469" s="265" t="str">
        <f t="shared" ref="CWB469:CWB471" si="2642">IF(CVZ469&lt;5,"Sin Riesgo",IF(CVZ469 &lt;=14,"Bajo",IF(CVZ469&lt;=35,"Medio",IF(CVZ469&lt;=80,"Alto","Inviable Sanitariamente"))))</f>
        <v>Inviable Sanitariamente</v>
      </c>
      <c r="CWC469" s="265" t="str">
        <f t="shared" ref="CWC469:CWC471" si="2643">IF(CWA469&lt;5,"Sin Riesgo",IF(CWA469 &lt;=14,"Bajo",IF(CWA469&lt;=35,"Medio",IF(CWA469&lt;=80,"Alto","Inviable Sanitariamente"))))</f>
        <v>Inviable Sanitariamente</v>
      </c>
      <c r="CWD469" s="265" t="str">
        <f t="shared" ref="CWD469:CWD471" si="2644">IF(CWB469&lt;5,"Sin Riesgo",IF(CWB469 &lt;=14,"Bajo",IF(CWB469&lt;=35,"Medio",IF(CWB469&lt;=80,"Alto","Inviable Sanitariamente"))))</f>
        <v>Inviable Sanitariamente</v>
      </c>
      <c r="CWE469" s="265" t="str">
        <f t="shared" ref="CWE469:CWE471" si="2645">IF(CWC469&lt;5,"Sin Riesgo",IF(CWC469 &lt;=14,"Bajo",IF(CWC469&lt;=35,"Medio",IF(CWC469&lt;=80,"Alto","Inviable Sanitariamente"))))</f>
        <v>Inviable Sanitariamente</v>
      </c>
      <c r="CWF469" s="265" t="str">
        <f t="shared" ref="CWF469:CWF471" si="2646">IF(CWD469&lt;5,"Sin Riesgo",IF(CWD469 &lt;=14,"Bajo",IF(CWD469&lt;=35,"Medio",IF(CWD469&lt;=80,"Alto","Inviable Sanitariamente"))))</f>
        <v>Inviable Sanitariamente</v>
      </c>
      <c r="CWG469" s="265" t="str">
        <f t="shared" ref="CWG469:CWG471" si="2647">IF(CWE469&lt;5,"Sin Riesgo",IF(CWE469 &lt;=14,"Bajo",IF(CWE469&lt;=35,"Medio",IF(CWE469&lt;=80,"Alto","Inviable Sanitariamente"))))</f>
        <v>Inviable Sanitariamente</v>
      </c>
      <c r="CWH469" s="265" t="str">
        <f t="shared" ref="CWH469:CWH471" si="2648">IF(CWF469&lt;5,"Sin Riesgo",IF(CWF469 &lt;=14,"Bajo",IF(CWF469&lt;=35,"Medio",IF(CWF469&lt;=80,"Alto","Inviable Sanitariamente"))))</f>
        <v>Inviable Sanitariamente</v>
      </c>
      <c r="CWI469" s="265" t="str">
        <f t="shared" ref="CWI469:CWI471" si="2649">IF(CWG469&lt;5,"Sin Riesgo",IF(CWG469 &lt;=14,"Bajo",IF(CWG469&lt;=35,"Medio",IF(CWG469&lt;=80,"Alto","Inviable Sanitariamente"))))</f>
        <v>Inviable Sanitariamente</v>
      </c>
      <c r="CWJ469" s="265" t="str">
        <f t="shared" ref="CWJ469:CWJ471" si="2650">IF(CWH469&lt;5,"Sin Riesgo",IF(CWH469 &lt;=14,"Bajo",IF(CWH469&lt;=35,"Medio",IF(CWH469&lt;=80,"Alto","Inviable Sanitariamente"))))</f>
        <v>Inviable Sanitariamente</v>
      </c>
      <c r="CWK469" s="265" t="str">
        <f t="shared" ref="CWK469:CWK471" si="2651">IF(CWI469&lt;5,"Sin Riesgo",IF(CWI469 &lt;=14,"Bajo",IF(CWI469&lt;=35,"Medio",IF(CWI469&lt;=80,"Alto","Inviable Sanitariamente"))))</f>
        <v>Inviable Sanitariamente</v>
      </c>
      <c r="CWL469" s="265" t="str">
        <f t="shared" ref="CWL469:CWL471" si="2652">IF(CWJ469&lt;5,"Sin Riesgo",IF(CWJ469 &lt;=14,"Bajo",IF(CWJ469&lt;=35,"Medio",IF(CWJ469&lt;=80,"Alto","Inviable Sanitariamente"))))</f>
        <v>Inviable Sanitariamente</v>
      </c>
      <c r="CWM469" s="265" t="str">
        <f t="shared" ref="CWM469:CWM471" si="2653">IF(CWK469&lt;5,"Sin Riesgo",IF(CWK469 &lt;=14,"Bajo",IF(CWK469&lt;=35,"Medio",IF(CWK469&lt;=80,"Alto","Inviable Sanitariamente"))))</f>
        <v>Inviable Sanitariamente</v>
      </c>
      <c r="CWN469" s="265" t="str">
        <f t="shared" ref="CWN469:CWN471" si="2654">IF(CWL469&lt;5,"Sin Riesgo",IF(CWL469 &lt;=14,"Bajo",IF(CWL469&lt;=35,"Medio",IF(CWL469&lt;=80,"Alto","Inviable Sanitariamente"))))</f>
        <v>Inviable Sanitariamente</v>
      </c>
      <c r="CWO469" s="265" t="str">
        <f t="shared" ref="CWO469:CWO471" si="2655">IF(CWM469&lt;5,"Sin Riesgo",IF(CWM469 &lt;=14,"Bajo",IF(CWM469&lt;=35,"Medio",IF(CWM469&lt;=80,"Alto","Inviable Sanitariamente"))))</f>
        <v>Inviable Sanitariamente</v>
      </c>
      <c r="CWP469" s="265" t="str">
        <f t="shared" ref="CWP469:CWP471" si="2656">IF(CWN469&lt;5,"Sin Riesgo",IF(CWN469 &lt;=14,"Bajo",IF(CWN469&lt;=35,"Medio",IF(CWN469&lt;=80,"Alto","Inviable Sanitariamente"))))</f>
        <v>Inviable Sanitariamente</v>
      </c>
      <c r="CWQ469" s="265" t="str">
        <f t="shared" ref="CWQ469:CWQ471" si="2657">IF(CWO469&lt;5,"Sin Riesgo",IF(CWO469 &lt;=14,"Bajo",IF(CWO469&lt;=35,"Medio",IF(CWO469&lt;=80,"Alto","Inviable Sanitariamente"))))</f>
        <v>Inviable Sanitariamente</v>
      </c>
      <c r="CWR469" s="265" t="str">
        <f t="shared" ref="CWR469:CWR471" si="2658">IF(CWP469&lt;5,"Sin Riesgo",IF(CWP469 &lt;=14,"Bajo",IF(CWP469&lt;=35,"Medio",IF(CWP469&lt;=80,"Alto","Inviable Sanitariamente"))))</f>
        <v>Inviable Sanitariamente</v>
      </c>
      <c r="CWS469" s="265" t="str">
        <f t="shared" ref="CWS469:CWS471" si="2659">IF(CWQ469&lt;5,"Sin Riesgo",IF(CWQ469 &lt;=14,"Bajo",IF(CWQ469&lt;=35,"Medio",IF(CWQ469&lt;=80,"Alto","Inviable Sanitariamente"))))</f>
        <v>Inviable Sanitariamente</v>
      </c>
      <c r="CWT469" s="265" t="str">
        <f t="shared" ref="CWT469:CWT471" si="2660">IF(CWR469&lt;5,"Sin Riesgo",IF(CWR469 &lt;=14,"Bajo",IF(CWR469&lt;=35,"Medio",IF(CWR469&lt;=80,"Alto","Inviable Sanitariamente"))))</f>
        <v>Inviable Sanitariamente</v>
      </c>
      <c r="CWU469" s="265" t="str">
        <f t="shared" ref="CWU469:CWU471" si="2661">IF(CWS469&lt;5,"Sin Riesgo",IF(CWS469 &lt;=14,"Bajo",IF(CWS469&lt;=35,"Medio",IF(CWS469&lt;=80,"Alto","Inviable Sanitariamente"))))</f>
        <v>Inviable Sanitariamente</v>
      </c>
      <c r="CWV469" s="265" t="str">
        <f t="shared" ref="CWV469:CWV471" si="2662">IF(CWT469&lt;5,"Sin Riesgo",IF(CWT469 &lt;=14,"Bajo",IF(CWT469&lt;=35,"Medio",IF(CWT469&lt;=80,"Alto","Inviable Sanitariamente"))))</f>
        <v>Inviable Sanitariamente</v>
      </c>
      <c r="CWW469" s="265" t="str">
        <f t="shared" ref="CWW469:CWW471" si="2663">IF(CWU469&lt;5,"Sin Riesgo",IF(CWU469 &lt;=14,"Bajo",IF(CWU469&lt;=35,"Medio",IF(CWU469&lt;=80,"Alto","Inviable Sanitariamente"))))</f>
        <v>Inviable Sanitariamente</v>
      </c>
      <c r="CWX469" s="265" t="str">
        <f t="shared" ref="CWX469:CWX471" si="2664">IF(CWV469&lt;5,"Sin Riesgo",IF(CWV469 &lt;=14,"Bajo",IF(CWV469&lt;=35,"Medio",IF(CWV469&lt;=80,"Alto","Inviable Sanitariamente"))))</f>
        <v>Inviable Sanitariamente</v>
      </c>
      <c r="CWY469" s="265" t="str">
        <f t="shared" ref="CWY469:CWY471" si="2665">IF(CWW469&lt;5,"Sin Riesgo",IF(CWW469 &lt;=14,"Bajo",IF(CWW469&lt;=35,"Medio",IF(CWW469&lt;=80,"Alto","Inviable Sanitariamente"))))</f>
        <v>Inviable Sanitariamente</v>
      </c>
      <c r="CWZ469" s="265" t="str">
        <f t="shared" ref="CWZ469:CWZ471" si="2666">IF(CWX469&lt;5,"Sin Riesgo",IF(CWX469 &lt;=14,"Bajo",IF(CWX469&lt;=35,"Medio",IF(CWX469&lt;=80,"Alto","Inviable Sanitariamente"))))</f>
        <v>Inviable Sanitariamente</v>
      </c>
      <c r="CXA469" s="265" t="str">
        <f t="shared" ref="CXA469:CXA471" si="2667">IF(CWY469&lt;5,"Sin Riesgo",IF(CWY469 &lt;=14,"Bajo",IF(CWY469&lt;=35,"Medio",IF(CWY469&lt;=80,"Alto","Inviable Sanitariamente"))))</f>
        <v>Inviable Sanitariamente</v>
      </c>
      <c r="CXB469" s="265" t="str">
        <f t="shared" ref="CXB469:CXB471" si="2668">IF(CWZ469&lt;5,"Sin Riesgo",IF(CWZ469 &lt;=14,"Bajo",IF(CWZ469&lt;=35,"Medio",IF(CWZ469&lt;=80,"Alto","Inviable Sanitariamente"))))</f>
        <v>Inviable Sanitariamente</v>
      </c>
      <c r="CXC469" s="265" t="str">
        <f t="shared" ref="CXC469:CXC471" si="2669">IF(CXA469&lt;5,"Sin Riesgo",IF(CXA469 &lt;=14,"Bajo",IF(CXA469&lt;=35,"Medio",IF(CXA469&lt;=80,"Alto","Inviable Sanitariamente"))))</f>
        <v>Inviable Sanitariamente</v>
      </c>
      <c r="CXD469" s="265" t="str">
        <f t="shared" ref="CXD469:CXD471" si="2670">IF(CXB469&lt;5,"Sin Riesgo",IF(CXB469 &lt;=14,"Bajo",IF(CXB469&lt;=35,"Medio",IF(CXB469&lt;=80,"Alto","Inviable Sanitariamente"))))</f>
        <v>Inviable Sanitariamente</v>
      </c>
      <c r="CXE469" s="265" t="str">
        <f t="shared" ref="CXE469:CXE471" si="2671">IF(CXC469&lt;5,"Sin Riesgo",IF(CXC469 &lt;=14,"Bajo",IF(CXC469&lt;=35,"Medio",IF(CXC469&lt;=80,"Alto","Inviable Sanitariamente"))))</f>
        <v>Inviable Sanitariamente</v>
      </c>
      <c r="CXF469" s="265" t="str">
        <f t="shared" ref="CXF469:CXF471" si="2672">IF(CXD469&lt;5,"Sin Riesgo",IF(CXD469 &lt;=14,"Bajo",IF(CXD469&lt;=35,"Medio",IF(CXD469&lt;=80,"Alto","Inviable Sanitariamente"))))</f>
        <v>Inviable Sanitariamente</v>
      </c>
      <c r="CXG469" s="265" t="str">
        <f t="shared" ref="CXG469:CXG471" si="2673">IF(CXE469&lt;5,"Sin Riesgo",IF(CXE469 &lt;=14,"Bajo",IF(CXE469&lt;=35,"Medio",IF(CXE469&lt;=80,"Alto","Inviable Sanitariamente"))))</f>
        <v>Inviable Sanitariamente</v>
      </c>
      <c r="CXH469" s="265" t="str">
        <f t="shared" ref="CXH469:CXH471" si="2674">IF(CXF469&lt;5,"Sin Riesgo",IF(CXF469 &lt;=14,"Bajo",IF(CXF469&lt;=35,"Medio",IF(CXF469&lt;=80,"Alto","Inviable Sanitariamente"))))</f>
        <v>Inviable Sanitariamente</v>
      </c>
      <c r="CXI469" s="265" t="str">
        <f t="shared" ref="CXI469:CXI471" si="2675">IF(CXG469&lt;5,"Sin Riesgo",IF(CXG469 &lt;=14,"Bajo",IF(CXG469&lt;=35,"Medio",IF(CXG469&lt;=80,"Alto","Inviable Sanitariamente"))))</f>
        <v>Inviable Sanitariamente</v>
      </c>
      <c r="CXJ469" s="265" t="str">
        <f t="shared" ref="CXJ469:CXJ471" si="2676">IF(CXH469&lt;5,"Sin Riesgo",IF(CXH469 &lt;=14,"Bajo",IF(CXH469&lt;=35,"Medio",IF(CXH469&lt;=80,"Alto","Inviable Sanitariamente"))))</f>
        <v>Inviable Sanitariamente</v>
      </c>
      <c r="CXK469" s="265" t="str">
        <f t="shared" ref="CXK469:CXK471" si="2677">IF(CXI469&lt;5,"Sin Riesgo",IF(CXI469 &lt;=14,"Bajo",IF(CXI469&lt;=35,"Medio",IF(CXI469&lt;=80,"Alto","Inviable Sanitariamente"))))</f>
        <v>Inviable Sanitariamente</v>
      </c>
      <c r="CXL469" s="265" t="str">
        <f t="shared" ref="CXL469:CXL471" si="2678">IF(CXJ469&lt;5,"Sin Riesgo",IF(CXJ469 &lt;=14,"Bajo",IF(CXJ469&lt;=35,"Medio",IF(CXJ469&lt;=80,"Alto","Inviable Sanitariamente"))))</f>
        <v>Inviable Sanitariamente</v>
      </c>
      <c r="CXM469" s="265" t="str">
        <f t="shared" ref="CXM469:CXM471" si="2679">IF(CXK469&lt;5,"Sin Riesgo",IF(CXK469 &lt;=14,"Bajo",IF(CXK469&lt;=35,"Medio",IF(CXK469&lt;=80,"Alto","Inviable Sanitariamente"))))</f>
        <v>Inviable Sanitariamente</v>
      </c>
      <c r="CXN469" s="265" t="str">
        <f t="shared" ref="CXN469:CXN471" si="2680">IF(CXL469&lt;5,"Sin Riesgo",IF(CXL469 &lt;=14,"Bajo",IF(CXL469&lt;=35,"Medio",IF(CXL469&lt;=80,"Alto","Inviable Sanitariamente"))))</f>
        <v>Inviable Sanitariamente</v>
      </c>
      <c r="CXO469" s="265" t="str">
        <f t="shared" ref="CXO469:CXO471" si="2681">IF(CXM469&lt;5,"Sin Riesgo",IF(CXM469 &lt;=14,"Bajo",IF(CXM469&lt;=35,"Medio",IF(CXM469&lt;=80,"Alto","Inviable Sanitariamente"))))</f>
        <v>Inviable Sanitariamente</v>
      </c>
      <c r="CXP469" s="265" t="str">
        <f t="shared" ref="CXP469:CXP471" si="2682">IF(CXN469&lt;5,"Sin Riesgo",IF(CXN469 &lt;=14,"Bajo",IF(CXN469&lt;=35,"Medio",IF(CXN469&lt;=80,"Alto","Inviable Sanitariamente"))))</f>
        <v>Inviable Sanitariamente</v>
      </c>
      <c r="CXQ469" s="265" t="str">
        <f t="shared" ref="CXQ469:CXQ471" si="2683">IF(CXO469&lt;5,"Sin Riesgo",IF(CXO469 &lt;=14,"Bajo",IF(CXO469&lt;=35,"Medio",IF(CXO469&lt;=80,"Alto","Inviable Sanitariamente"))))</f>
        <v>Inviable Sanitariamente</v>
      </c>
      <c r="CXR469" s="265" t="str">
        <f t="shared" ref="CXR469:CXR471" si="2684">IF(CXP469&lt;5,"Sin Riesgo",IF(CXP469 &lt;=14,"Bajo",IF(CXP469&lt;=35,"Medio",IF(CXP469&lt;=80,"Alto","Inviable Sanitariamente"))))</f>
        <v>Inviable Sanitariamente</v>
      </c>
      <c r="CXS469" s="265" t="str">
        <f t="shared" ref="CXS469:CXS471" si="2685">IF(CXQ469&lt;5,"Sin Riesgo",IF(CXQ469 &lt;=14,"Bajo",IF(CXQ469&lt;=35,"Medio",IF(CXQ469&lt;=80,"Alto","Inviable Sanitariamente"))))</f>
        <v>Inviable Sanitariamente</v>
      </c>
      <c r="CXT469" s="265" t="str">
        <f t="shared" ref="CXT469:CXT471" si="2686">IF(CXR469&lt;5,"Sin Riesgo",IF(CXR469 &lt;=14,"Bajo",IF(CXR469&lt;=35,"Medio",IF(CXR469&lt;=80,"Alto","Inviable Sanitariamente"))))</f>
        <v>Inviable Sanitariamente</v>
      </c>
      <c r="CXU469" s="265" t="str">
        <f t="shared" ref="CXU469:CXU471" si="2687">IF(CXS469&lt;5,"Sin Riesgo",IF(CXS469 &lt;=14,"Bajo",IF(CXS469&lt;=35,"Medio",IF(CXS469&lt;=80,"Alto","Inviable Sanitariamente"))))</f>
        <v>Inviable Sanitariamente</v>
      </c>
      <c r="CXV469" s="265" t="str">
        <f t="shared" ref="CXV469:CXV471" si="2688">IF(CXT469&lt;5,"Sin Riesgo",IF(CXT469 &lt;=14,"Bajo",IF(CXT469&lt;=35,"Medio",IF(CXT469&lt;=80,"Alto","Inviable Sanitariamente"))))</f>
        <v>Inviable Sanitariamente</v>
      </c>
      <c r="CXW469" s="265" t="str">
        <f t="shared" ref="CXW469:CXW471" si="2689">IF(CXU469&lt;5,"Sin Riesgo",IF(CXU469 &lt;=14,"Bajo",IF(CXU469&lt;=35,"Medio",IF(CXU469&lt;=80,"Alto","Inviable Sanitariamente"))))</f>
        <v>Inviable Sanitariamente</v>
      </c>
      <c r="CXX469" s="265" t="str">
        <f t="shared" ref="CXX469:CXX471" si="2690">IF(CXV469&lt;5,"Sin Riesgo",IF(CXV469 &lt;=14,"Bajo",IF(CXV469&lt;=35,"Medio",IF(CXV469&lt;=80,"Alto","Inviable Sanitariamente"))))</f>
        <v>Inviable Sanitariamente</v>
      </c>
      <c r="CXY469" s="265" t="str">
        <f t="shared" ref="CXY469:CXY471" si="2691">IF(CXW469&lt;5,"Sin Riesgo",IF(CXW469 &lt;=14,"Bajo",IF(CXW469&lt;=35,"Medio",IF(CXW469&lt;=80,"Alto","Inviable Sanitariamente"))))</f>
        <v>Inviable Sanitariamente</v>
      </c>
      <c r="CXZ469" s="265" t="str">
        <f t="shared" ref="CXZ469:CXZ471" si="2692">IF(CXX469&lt;5,"Sin Riesgo",IF(CXX469 &lt;=14,"Bajo",IF(CXX469&lt;=35,"Medio",IF(CXX469&lt;=80,"Alto","Inviable Sanitariamente"))))</f>
        <v>Inviable Sanitariamente</v>
      </c>
      <c r="CYA469" s="265" t="str">
        <f t="shared" ref="CYA469:CYA471" si="2693">IF(CXY469&lt;5,"Sin Riesgo",IF(CXY469 &lt;=14,"Bajo",IF(CXY469&lt;=35,"Medio",IF(CXY469&lt;=80,"Alto","Inviable Sanitariamente"))))</f>
        <v>Inviable Sanitariamente</v>
      </c>
      <c r="CYB469" s="265" t="str">
        <f t="shared" ref="CYB469:CYB471" si="2694">IF(CXZ469&lt;5,"Sin Riesgo",IF(CXZ469 &lt;=14,"Bajo",IF(CXZ469&lt;=35,"Medio",IF(CXZ469&lt;=80,"Alto","Inviable Sanitariamente"))))</f>
        <v>Inviable Sanitariamente</v>
      </c>
      <c r="CYC469" s="265" t="str">
        <f t="shared" ref="CYC469:CYC471" si="2695">IF(CYA469&lt;5,"Sin Riesgo",IF(CYA469 &lt;=14,"Bajo",IF(CYA469&lt;=35,"Medio",IF(CYA469&lt;=80,"Alto","Inviable Sanitariamente"))))</f>
        <v>Inviable Sanitariamente</v>
      </c>
      <c r="CYD469" s="265" t="str">
        <f t="shared" ref="CYD469:CYD471" si="2696">IF(CYB469&lt;5,"Sin Riesgo",IF(CYB469 &lt;=14,"Bajo",IF(CYB469&lt;=35,"Medio",IF(CYB469&lt;=80,"Alto","Inviable Sanitariamente"))))</f>
        <v>Inviable Sanitariamente</v>
      </c>
      <c r="CYE469" s="265" t="str">
        <f t="shared" ref="CYE469:CYE471" si="2697">IF(CYC469&lt;5,"Sin Riesgo",IF(CYC469 &lt;=14,"Bajo",IF(CYC469&lt;=35,"Medio",IF(CYC469&lt;=80,"Alto","Inviable Sanitariamente"))))</f>
        <v>Inviable Sanitariamente</v>
      </c>
      <c r="CYF469" s="265" t="str">
        <f t="shared" ref="CYF469:CYF471" si="2698">IF(CYD469&lt;5,"Sin Riesgo",IF(CYD469 &lt;=14,"Bajo",IF(CYD469&lt;=35,"Medio",IF(CYD469&lt;=80,"Alto","Inviable Sanitariamente"))))</f>
        <v>Inviable Sanitariamente</v>
      </c>
      <c r="CYG469" s="265" t="str">
        <f t="shared" ref="CYG469:CYG471" si="2699">IF(CYE469&lt;5,"Sin Riesgo",IF(CYE469 &lt;=14,"Bajo",IF(CYE469&lt;=35,"Medio",IF(CYE469&lt;=80,"Alto","Inviable Sanitariamente"))))</f>
        <v>Inviable Sanitariamente</v>
      </c>
      <c r="CYH469" s="265" t="str">
        <f t="shared" ref="CYH469:CYH471" si="2700">IF(CYF469&lt;5,"Sin Riesgo",IF(CYF469 &lt;=14,"Bajo",IF(CYF469&lt;=35,"Medio",IF(CYF469&lt;=80,"Alto","Inviable Sanitariamente"))))</f>
        <v>Inviable Sanitariamente</v>
      </c>
      <c r="CYI469" s="265" t="str">
        <f t="shared" ref="CYI469:CYI471" si="2701">IF(CYG469&lt;5,"Sin Riesgo",IF(CYG469 &lt;=14,"Bajo",IF(CYG469&lt;=35,"Medio",IF(CYG469&lt;=80,"Alto","Inviable Sanitariamente"))))</f>
        <v>Inviable Sanitariamente</v>
      </c>
      <c r="CYJ469" s="265" t="str">
        <f t="shared" ref="CYJ469:CYJ471" si="2702">IF(CYH469&lt;5,"Sin Riesgo",IF(CYH469 &lt;=14,"Bajo",IF(CYH469&lt;=35,"Medio",IF(CYH469&lt;=80,"Alto","Inviable Sanitariamente"))))</f>
        <v>Inviable Sanitariamente</v>
      </c>
      <c r="CYK469" s="265" t="str">
        <f t="shared" ref="CYK469:CYK471" si="2703">IF(CYI469&lt;5,"Sin Riesgo",IF(CYI469 &lt;=14,"Bajo",IF(CYI469&lt;=35,"Medio",IF(CYI469&lt;=80,"Alto","Inviable Sanitariamente"))))</f>
        <v>Inviable Sanitariamente</v>
      </c>
      <c r="CYL469" s="265" t="str">
        <f t="shared" ref="CYL469:CYL471" si="2704">IF(CYJ469&lt;5,"Sin Riesgo",IF(CYJ469 &lt;=14,"Bajo",IF(CYJ469&lt;=35,"Medio",IF(CYJ469&lt;=80,"Alto","Inviable Sanitariamente"))))</f>
        <v>Inviable Sanitariamente</v>
      </c>
      <c r="CYM469" s="265" t="str">
        <f t="shared" ref="CYM469:CYM471" si="2705">IF(CYK469&lt;5,"Sin Riesgo",IF(CYK469 &lt;=14,"Bajo",IF(CYK469&lt;=35,"Medio",IF(CYK469&lt;=80,"Alto","Inviable Sanitariamente"))))</f>
        <v>Inviable Sanitariamente</v>
      </c>
      <c r="CYN469" s="265" t="str">
        <f t="shared" ref="CYN469:CYN471" si="2706">IF(CYL469&lt;5,"Sin Riesgo",IF(CYL469 &lt;=14,"Bajo",IF(CYL469&lt;=35,"Medio",IF(CYL469&lt;=80,"Alto","Inviable Sanitariamente"))))</f>
        <v>Inviable Sanitariamente</v>
      </c>
      <c r="CYO469" s="265" t="str">
        <f t="shared" ref="CYO469:CYO471" si="2707">IF(CYM469&lt;5,"Sin Riesgo",IF(CYM469 &lt;=14,"Bajo",IF(CYM469&lt;=35,"Medio",IF(CYM469&lt;=80,"Alto","Inviable Sanitariamente"))))</f>
        <v>Inviable Sanitariamente</v>
      </c>
      <c r="CYP469" s="265" t="str">
        <f t="shared" ref="CYP469:CYP471" si="2708">IF(CYN469&lt;5,"Sin Riesgo",IF(CYN469 &lt;=14,"Bajo",IF(CYN469&lt;=35,"Medio",IF(CYN469&lt;=80,"Alto","Inviable Sanitariamente"))))</f>
        <v>Inviable Sanitariamente</v>
      </c>
      <c r="CYQ469" s="265" t="str">
        <f t="shared" ref="CYQ469:CYQ471" si="2709">IF(CYO469&lt;5,"Sin Riesgo",IF(CYO469 &lt;=14,"Bajo",IF(CYO469&lt;=35,"Medio",IF(CYO469&lt;=80,"Alto","Inviable Sanitariamente"))))</f>
        <v>Inviable Sanitariamente</v>
      </c>
      <c r="CYR469" s="265" t="str">
        <f t="shared" ref="CYR469:CYR471" si="2710">IF(CYP469&lt;5,"Sin Riesgo",IF(CYP469 &lt;=14,"Bajo",IF(CYP469&lt;=35,"Medio",IF(CYP469&lt;=80,"Alto","Inviable Sanitariamente"))))</f>
        <v>Inviable Sanitariamente</v>
      </c>
      <c r="CYS469" s="265" t="str">
        <f t="shared" ref="CYS469:CYS471" si="2711">IF(CYQ469&lt;5,"Sin Riesgo",IF(CYQ469 &lt;=14,"Bajo",IF(CYQ469&lt;=35,"Medio",IF(CYQ469&lt;=80,"Alto","Inviable Sanitariamente"))))</f>
        <v>Inviable Sanitariamente</v>
      </c>
      <c r="CYT469" s="265" t="str">
        <f t="shared" ref="CYT469:CYT471" si="2712">IF(CYR469&lt;5,"Sin Riesgo",IF(CYR469 &lt;=14,"Bajo",IF(CYR469&lt;=35,"Medio",IF(CYR469&lt;=80,"Alto","Inviable Sanitariamente"))))</f>
        <v>Inviable Sanitariamente</v>
      </c>
      <c r="CYU469" s="265" t="str">
        <f t="shared" ref="CYU469:CYU471" si="2713">IF(CYS469&lt;5,"Sin Riesgo",IF(CYS469 &lt;=14,"Bajo",IF(CYS469&lt;=35,"Medio",IF(CYS469&lt;=80,"Alto","Inviable Sanitariamente"))))</f>
        <v>Inviable Sanitariamente</v>
      </c>
      <c r="CYV469" s="265" t="str">
        <f t="shared" ref="CYV469:CYV471" si="2714">IF(CYT469&lt;5,"Sin Riesgo",IF(CYT469 &lt;=14,"Bajo",IF(CYT469&lt;=35,"Medio",IF(CYT469&lt;=80,"Alto","Inviable Sanitariamente"))))</f>
        <v>Inviable Sanitariamente</v>
      </c>
      <c r="CYW469" s="265" t="str">
        <f t="shared" ref="CYW469:CYW471" si="2715">IF(CYU469&lt;5,"Sin Riesgo",IF(CYU469 &lt;=14,"Bajo",IF(CYU469&lt;=35,"Medio",IF(CYU469&lt;=80,"Alto","Inviable Sanitariamente"))))</f>
        <v>Inviable Sanitariamente</v>
      </c>
      <c r="CYX469" s="265" t="str">
        <f t="shared" ref="CYX469:CYX471" si="2716">IF(CYV469&lt;5,"Sin Riesgo",IF(CYV469 &lt;=14,"Bajo",IF(CYV469&lt;=35,"Medio",IF(CYV469&lt;=80,"Alto","Inviable Sanitariamente"))))</f>
        <v>Inviable Sanitariamente</v>
      </c>
      <c r="CYY469" s="265" t="str">
        <f t="shared" ref="CYY469:CYY471" si="2717">IF(CYW469&lt;5,"Sin Riesgo",IF(CYW469 &lt;=14,"Bajo",IF(CYW469&lt;=35,"Medio",IF(CYW469&lt;=80,"Alto","Inviable Sanitariamente"))))</f>
        <v>Inviable Sanitariamente</v>
      </c>
      <c r="CYZ469" s="265" t="str">
        <f t="shared" ref="CYZ469:CYZ471" si="2718">IF(CYX469&lt;5,"Sin Riesgo",IF(CYX469 &lt;=14,"Bajo",IF(CYX469&lt;=35,"Medio",IF(CYX469&lt;=80,"Alto","Inviable Sanitariamente"))))</f>
        <v>Inviable Sanitariamente</v>
      </c>
      <c r="CZA469" s="265" t="str">
        <f t="shared" ref="CZA469:CZA471" si="2719">IF(CYY469&lt;5,"Sin Riesgo",IF(CYY469 &lt;=14,"Bajo",IF(CYY469&lt;=35,"Medio",IF(CYY469&lt;=80,"Alto","Inviable Sanitariamente"))))</f>
        <v>Inviable Sanitariamente</v>
      </c>
      <c r="CZB469" s="265" t="str">
        <f t="shared" ref="CZB469:CZB471" si="2720">IF(CYZ469&lt;5,"Sin Riesgo",IF(CYZ469 &lt;=14,"Bajo",IF(CYZ469&lt;=35,"Medio",IF(CYZ469&lt;=80,"Alto","Inviable Sanitariamente"))))</f>
        <v>Inviable Sanitariamente</v>
      </c>
      <c r="CZC469" s="265" t="str">
        <f t="shared" ref="CZC469:CZC471" si="2721">IF(CZA469&lt;5,"Sin Riesgo",IF(CZA469 &lt;=14,"Bajo",IF(CZA469&lt;=35,"Medio",IF(CZA469&lt;=80,"Alto","Inviable Sanitariamente"))))</f>
        <v>Inviable Sanitariamente</v>
      </c>
      <c r="CZD469" s="265" t="str">
        <f t="shared" ref="CZD469:CZD471" si="2722">IF(CZB469&lt;5,"Sin Riesgo",IF(CZB469 &lt;=14,"Bajo",IF(CZB469&lt;=35,"Medio",IF(CZB469&lt;=80,"Alto","Inviable Sanitariamente"))))</f>
        <v>Inviable Sanitariamente</v>
      </c>
      <c r="CZE469" s="265" t="str">
        <f t="shared" ref="CZE469:CZE471" si="2723">IF(CZC469&lt;5,"Sin Riesgo",IF(CZC469 &lt;=14,"Bajo",IF(CZC469&lt;=35,"Medio",IF(CZC469&lt;=80,"Alto","Inviable Sanitariamente"))))</f>
        <v>Inviable Sanitariamente</v>
      </c>
      <c r="CZF469" s="265" t="str">
        <f t="shared" ref="CZF469:CZF471" si="2724">IF(CZD469&lt;5,"Sin Riesgo",IF(CZD469 &lt;=14,"Bajo",IF(CZD469&lt;=35,"Medio",IF(CZD469&lt;=80,"Alto","Inviable Sanitariamente"))))</f>
        <v>Inviable Sanitariamente</v>
      </c>
      <c r="CZG469" s="265" t="str">
        <f t="shared" ref="CZG469:CZG471" si="2725">IF(CZE469&lt;5,"Sin Riesgo",IF(CZE469 &lt;=14,"Bajo",IF(CZE469&lt;=35,"Medio",IF(CZE469&lt;=80,"Alto","Inviable Sanitariamente"))))</f>
        <v>Inviable Sanitariamente</v>
      </c>
      <c r="CZH469" s="265" t="str">
        <f t="shared" ref="CZH469:CZH471" si="2726">IF(CZF469&lt;5,"Sin Riesgo",IF(CZF469 &lt;=14,"Bajo",IF(CZF469&lt;=35,"Medio",IF(CZF469&lt;=80,"Alto","Inviable Sanitariamente"))))</f>
        <v>Inviable Sanitariamente</v>
      </c>
      <c r="CZI469" s="265" t="str">
        <f t="shared" ref="CZI469:CZI471" si="2727">IF(CZG469&lt;5,"Sin Riesgo",IF(CZG469 &lt;=14,"Bajo",IF(CZG469&lt;=35,"Medio",IF(CZG469&lt;=80,"Alto","Inviable Sanitariamente"))))</f>
        <v>Inviable Sanitariamente</v>
      </c>
      <c r="CZJ469" s="265" t="str">
        <f t="shared" ref="CZJ469:CZJ471" si="2728">IF(CZH469&lt;5,"Sin Riesgo",IF(CZH469 &lt;=14,"Bajo",IF(CZH469&lt;=35,"Medio",IF(CZH469&lt;=80,"Alto","Inviable Sanitariamente"))))</f>
        <v>Inviable Sanitariamente</v>
      </c>
      <c r="CZK469" s="265" t="str">
        <f t="shared" ref="CZK469:CZK471" si="2729">IF(CZI469&lt;5,"Sin Riesgo",IF(CZI469 &lt;=14,"Bajo",IF(CZI469&lt;=35,"Medio",IF(CZI469&lt;=80,"Alto","Inviable Sanitariamente"))))</f>
        <v>Inviable Sanitariamente</v>
      </c>
      <c r="CZL469" s="265" t="str">
        <f t="shared" ref="CZL469:CZL471" si="2730">IF(CZJ469&lt;5,"Sin Riesgo",IF(CZJ469 &lt;=14,"Bajo",IF(CZJ469&lt;=35,"Medio",IF(CZJ469&lt;=80,"Alto","Inviable Sanitariamente"))))</f>
        <v>Inviable Sanitariamente</v>
      </c>
      <c r="CZM469" s="265" t="str">
        <f t="shared" ref="CZM469:CZM471" si="2731">IF(CZK469&lt;5,"Sin Riesgo",IF(CZK469 &lt;=14,"Bajo",IF(CZK469&lt;=35,"Medio",IF(CZK469&lt;=80,"Alto","Inviable Sanitariamente"))))</f>
        <v>Inviable Sanitariamente</v>
      </c>
      <c r="CZN469" s="265" t="str">
        <f t="shared" ref="CZN469:CZN471" si="2732">IF(CZL469&lt;5,"Sin Riesgo",IF(CZL469 &lt;=14,"Bajo",IF(CZL469&lt;=35,"Medio",IF(CZL469&lt;=80,"Alto","Inviable Sanitariamente"))))</f>
        <v>Inviable Sanitariamente</v>
      </c>
      <c r="CZO469" s="265" t="str">
        <f t="shared" ref="CZO469:CZO471" si="2733">IF(CZM469&lt;5,"Sin Riesgo",IF(CZM469 &lt;=14,"Bajo",IF(CZM469&lt;=35,"Medio",IF(CZM469&lt;=80,"Alto","Inviable Sanitariamente"))))</f>
        <v>Inviable Sanitariamente</v>
      </c>
      <c r="CZP469" s="265" t="str">
        <f t="shared" ref="CZP469:CZP471" si="2734">IF(CZN469&lt;5,"Sin Riesgo",IF(CZN469 &lt;=14,"Bajo",IF(CZN469&lt;=35,"Medio",IF(CZN469&lt;=80,"Alto","Inviable Sanitariamente"))))</f>
        <v>Inviable Sanitariamente</v>
      </c>
      <c r="CZQ469" s="265" t="str">
        <f t="shared" ref="CZQ469:CZQ471" si="2735">IF(CZO469&lt;5,"Sin Riesgo",IF(CZO469 &lt;=14,"Bajo",IF(CZO469&lt;=35,"Medio",IF(CZO469&lt;=80,"Alto","Inviable Sanitariamente"))))</f>
        <v>Inviable Sanitariamente</v>
      </c>
      <c r="CZR469" s="265" t="str">
        <f t="shared" ref="CZR469:CZR471" si="2736">IF(CZP469&lt;5,"Sin Riesgo",IF(CZP469 &lt;=14,"Bajo",IF(CZP469&lt;=35,"Medio",IF(CZP469&lt;=80,"Alto","Inviable Sanitariamente"))))</f>
        <v>Inviable Sanitariamente</v>
      </c>
      <c r="CZS469" s="265" t="str">
        <f t="shared" ref="CZS469:CZS471" si="2737">IF(CZQ469&lt;5,"Sin Riesgo",IF(CZQ469 &lt;=14,"Bajo",IF(CZQ469&lt;=35,"Medio",IF(CZQ469&lt;=80,"Alto","Inviable Sanitariamente"))))</f>
        <v>Inviable Sanitariamente</v>
      </c>
      <c r="CZT469" s="265" t="str">
        <f t="shared" ref="CZT469:CZT471" si="2738">IF(CZR469&lt;5,"Sin Riesgo",IF(CZR469 &lt;=14,"Bajo",IF(CZR469&lt;=35,"Medio",IF(CZR469&lt;=80,"Alto","Inviable Sanitariamente"))))</f>
        <v>Inviable Sanitariamente</v>
      </c>
      <c r="CZU469" s="265" t="str">
        <f t="shared" ref="CZU469:CZU471" si="2739">IF(CZS469&lt;5,"Sin Riesgo",IF(CZS469 &lt;=14,"Bajo",IF(CZS469&lt;=35,"Medio",IF(CZS469&lt;=80,"Alto","Inviable Sanitariamente"))))</f>
        <v>Inviable Sanitariamente</v>
      </c>
      <c r="CZV469" s="265" t="str">
        <f t="shared" ref="CZV469:CZV471" si="2740">IF(CZT469&lt;5,"Sin Riesgo",IF(CZT469 &lt;=14,"Bajo",IF(CZT469&lt;=35,"Medio",IF(CZT469&lt;=80,"Alto","Inviable Sanitariamente"))))</f>
        <v>Inviable Sanitariamente</v>
      </c>
      <c r="CZW469" s="265" t="str">
        <f t="shared" ref="CZW469:CZW471" si="2741">IF(CZU469&lt;5,"Sin Riesgo",IF(CZU469 &lt;=14,"Bajo",IF(CZU469&lt;=35,"Medio",IF(CZU469&lt;=80,"Alto","Inviable Sanitariamente"))))</f>
        <v>Inviable Sanitariamente</v>
      </c>
      <c r="CZX469" s="265" t="str">
        <f t="shared" ref="CZX469:CZX471" si="2742">IF(CZV469&lt;5,"Sin Riesgo",IF(CZV469 &lt;=14,"Bajo",IF(CZV469&lt;=35,"Medio",IF(CZV469&lt;=80,"Alto","Inviable Sanitariamente"))))</f>
        <v>Inviable Sanitariamente</v>
      </c>
      <c r="CZY469" s="265" t="str">
        <f t="shared" ref="CZY469:CZY471" si="2743">IF(CZW469&lt;5,"Sin Riesgo",IF(CZW469 &lt;=14,"Bajo",IF(CZW469&lt;=35,"Medio",IF(CZW469&lt;=80,"Alto","Inviable Sanitariamente"))))</f>
        <v>Inviable Sanitariamente</v>
      </c>
      <c r="CZZ469" s="265" t="str">
        <f t="shared" ref="CZZ469:CZZ471" si="2744">IF(CZX469&lt;5,"Sin Riesgo",IF(CZX469 &lt;=14,"Bajo",IF(CZX469&lt;=35,"Medio",IF(CZX469&lt;=80,"Alto","Inviable Sanitariamente"))))</f>
        <v>Inviable Sanitariamente</v>
      </c>
      <c r="DAA469" s="265" t="str">
        <f t="shared" ref="DAA469:DAA471" si="2745">IF(CZY469&lt;5,"Sin Riesgo",IF(CZY469 &lt;=14,"Bajo",IF(CZY469&lt;=35,"Medio",IF(CZY469&lt;=80,"Alto","Inviable Sanitariamente"))))</f>
        <v>Inviable Sanitariamente</v>
      </c>
      <c r="DAB469" s="265" t="str">
        <f t="shared" ref="DAB469:DAB471" si="2746">IF(CZZ469&lt;5,"Sin Riesgo",IF(CZZ469 &lt;=14,"Bajo",IF(CZZ469&lt;=35,"Medio",IF(CZZ469&lt;=80,"Alto","Inviable Sanitariamente"))))</f>
        <v>Inviable Sanitariamente</v>
      </c>
      <c r="DAC469" s="265" t="str">
        <f t="shared" ref="DAC469:DAC471" si="2747">IF(DAA469&lt;5,"Sin Riesgo",IF(DAA469 &lt;=14,"Bajo",IF(DAA469&lt;=35,"Medio",IF(DAA469&lt;=80,"Alto","Inviable Sanitariamente"))))</f>
        <v>Inviable Sanitariamente</v>
      </c>
      <c r="DAD469" s="265" t="str">
        <f t="shared" ref="DAD469:DAD471" si="2748">IF(DAB469&lt;5,"Sin Riesgo",IF(DAB469 &lt;=14,"Bajo",IF(DAB469&lt;=35,"Medio",IF(DAB469&lt;=80,"Alto","Inviable Sanitariamente"))))</f>
        <v>Inviable Sanitariamente</v>
      </c>
      <c r="DAE469" s="265" t="str">
        <f t="shared" ref="DAE469:DAE471" si="2749">IF(DAC469&lt;5,"Sin Riesgo",IF(DAC469 &lt;=14,"Bajo",IF(DAC469&lt;=35,"Medio",IF(DAC469&lt;=80,"Alto","Inviable Sanitariamente"))))</f>
        <v>Inviable Sanitariamente</v>
      </c>
      <c r="DAF469" s="265" t="str">
        <f t="shared" ref="DAF469:DAF471" si="2750">IF(DAD469&lt;5,"Sin Riesgo",IF(DAD469 &lt;=14,"Bajo",IF(DAD469&lt;=35,"Medio",IF(DAD469&lt;=80,"Alto","Inviable Sanitariamente"))))</f>
        <v>Inviable Sanitariamente</v>
      </c>
      <c r="DAG469" s="265" t="str">
        <f t="shared" ref="DAG469:DAG471" si="2751">IF(DAE469&lt;5,"Sin Riesgo",IF(DAE469 &lt;=14,"Bajo",IF(DAE469&lt;=35,"Medio",IF(DAE469&lt;=80,"Alto","Inviable Sanitariamente"))))</f>
        <v>Inviable Sanitariamente</v>
      </c>
      <c r="DAH469" s="265" t="str">
        <f t="shared" ref="DAH469:DAH471" si="2752">IF(DAF469&lt;5,"Sin Riesgo",IF(DAF469 &lt;=14,"Bajo",IF(DAF469&lt;=35,"Medio",IF(DAF469&lt;=80,"Alto","Inviable Sanitariamente"))))</f>
        <v>Inviable Sanitariamente</v>
      </c>
      <c r="DAI469" s="265" t="str">
        <f t="shared" ref="DAI469:DAI471" si="2753">IF(DAG469&lt;5,"Sin Riesgo",IF(DAG469 &lt;=14,"Bajo",IF(DAG469&lt;=35,"Medio",IF(DAG469&lt;=80,"Alto","Inviable Sanitariamente"))))</f>
        <v>Inviable Sanitariamente</v>
      </c>
      <c r="DAJ469" s="265" t="str">
        <f t="shared" ref="DAJ469:DAJ471" si="2754">IF(DAH469&lt;5,"Sin Riesgo",IF(DAH469 &lt;=14,"Bajo",IF(DAH469&lt;=35,"Medio",IF(DAH469&lt;=80,"Alto","Inviable Sanitariamente"))))</f>
        <v>Inviable Sanitariamente</v>
      </c>
      <c r="DAK469" s="265" t="str">
        <f t="shared" ref="DAK469:DAK471" si="2755">IF(DAI469&lt;5,"Sin Riesgo",IF(DAI469 &lt;=14,"Bajo",IF(DAI469&lt;=35,"Medio",IF(DAI469&lt;=80,"Alto","Inviable Sanitariamente"))))</f>
        <v>Inviable Sanitariamente</v>
      </c>
      <c r="DAL469" s="265" t="str">
        <f t="shared" ref="DAL469:DAL471" si="2756">IF(DAJ469&lt;5,"Sin Riesgo",IF(DAJ469 &lt;=14,"Bajo",IF(DAJ469&lt;=35,"Medio",IF(DAJ469&lt;=80,"Alto","Inviable Sanitariamente"))))</f>
        <v>Inviable Sanitariamente</v>
      </c>
      <c r="DAM469" s="265" t="str">
        <f t="shared" ref="DAM469:DAM471" si="2757">IF(DAK469&lt;5,"Sin Riesgo",IF(DAK469 &lt;=14,"Bajo",IF(DAK469&lt;=35,"Medio",IF(DAK469&lt;=80,"Alto","Inviable Sanitariamente"))))</f>
        <v>Inviable Sanitariamente</v>
      </c>
      <c r="DAN469" s="265" t="str">
        <f t="shared" ref="DAN469:DAN471" si="2758">IF(DAL469&lt;5,"Sin Riesgo",IF(DAL469 &lt;=14,"Bajo",IF(DAL469&lt;=35,"Medio",IF(DAL469&lt;=80,"Alto","Inviable Sanitariamente"))))</f>
        <v>Inviable Sanitariamente</v>
      </c>
      <c r="DAO469" s="265" t="str">
        <f t="shared" ref="DAO469:DAO471" si="2759">IF(DAM469&lt;5,"Sin Riesgo",IF(DAM469 &lt;=14,"Bajo",IF(DAM469&lt;=35,"Medio",IF(DAM469&lt;=80,"Alto","Inviable Sanitariamente"))))</f>
        <v>Inviable Sanitariamente</v>
      </c>
      <c r="DAP469" s="265" t="str">
        <f t="shared" ref="DAP469:DAP471" si="2760">IF(DAN469&lt;5,"Sin Riesgo",IF(DAN469 &lt;=14,"Bajo",IF(DAN469&lt;=35,"Medio",IF(DAN469&lt;=80,"Alto","Inviable Sanitariamente"))))</f>
        <v>Inviable Sanitariamente</v>
      </c>
      <c r="DAQ469" s="265" t="str">
        <f t="shared" ref="DAQ469:DAQ471" si="2761">IF(DAO469&lt;5,"Sin Riesgo",IF(DAO469 &lt;=14,"Bajo",IF(DAO469&lt;=35,"Medio",IF(DAO469&lt;=80,"Alto","Inviable Sanitariamente"))))</f>
        <v>Inviable Sanitariamente</v>
      </c>
      <c r="DAR469" s="265" t="str">
        <f t="shared" ref="DAR469:DAR471" si="2762">IF(DAP469&lt;5,"Sin Riesgo",IF(DAP469 &lt;=14,"Bajo",IF(DAP469&lt;=35,"Medio",IF(DAP469&lt;=80,"Alto","Inviable Sanitariamente"))))</f>
        <v>Inviable Sanitariamente</v>
      </c>
      <c r="DAS469" s="265" t="str">
        <f t="shared" ref="DAS469:DAS471" si="2763">IF(DAQ469&lt;5,"Sin Riesgo",IF(DAQ469 &lt;=14,"Bajo",IF(DAQ469&lt;=35,"Medio",IF(DAQ469&lt;=80,"Alto","Inviable Sanitariamente"))))</f>
        <v>Inviable Sanitariamente</v>
      </c>
      <c r="DAT469" s="265" t="str">
        <f t="shared" ref="DAT469:DAT471" si="2764">IF(DAR469&lt;5,"Sin Riesgo",IF(DAR469 &lt;=14,"Bajo",IF(DAR469&lt;=35,"Medio",IF(DAR469&lt;=80,"Alto","Inviable Sanitariamente"))))</f>
        <v>Inviable Sanitariamente</v>
      </c>
      <c r="DAU469" s="265" t="str">
        <f t="shared" ref="DAU469:DAU471" si="2765">IF(DAS469&lt;5,"Sin Riesgo",IF(DAS469 &lt;=14,"Bajo",IF(DAS469&lt;=35,"Medio",IF(DAS469&lt;=80,"Alto","Inviable Sanitariamente"))))</f>
        <v>Inviable Sanitariamente</v>
      </c>
      <c r="DAV469" s="265" t="str">
        <f t="shared" ref="DAV469:DAV471" si="2766">IF(DAT469&lt;5,"Sin Riesgo",IF(DAT469 &lt;=14,"Bajo",IF(DAT469&lt;=35,"Medio",IF(DAT469&lt;=80,"Alto","Inviable Sanitariamente"))))</f>
        <v>Inviable Sanitariamente</v>
      </c>
      <c r="DAW469" s="265" t="str">
        <f t="shared" ref="DAW469:DAW471" si="2767">IF(DAU469&lt;5,"Sin Riesgo",IF(DAU469 &lt;=14,"Bajo",IF(DAU469&lt;=35,"Medio",IF(DAU469&lt;=80,"Alto","Inviable Sanitariamente"))))</f>
        <v>Inviable Sanitariamente</v>
      </c>
      <c r="DAX469" s="265" t="str">
        <f t="shared" ref="DAX469:DAX471" si="2768">IF(DAV469&lt;5,"Sin Riesgo",IF(DAV469 &lt;=14,"Bajo",IF(DAV469&lt;=35,"Medio",IF(DAV469&lt;=80,"Alto","Inviable Sanitariamente"))))</f>
        <v>Inviable Sanitariamente</v>
      </c>
      <c r="DAY469" s="265" t="str">
        <f t="shared" ref="DAY469:DAY471" si="2769">IF(DAW469&lt;5,"Sin Riesgo",IF(DAW469 &lt;=14,"Bajo",IF(DAW469&lt;=35,"Medio",IF(DAW469&lt;=80,"Alto","Inviable Sanitariamente"))))</f>
        <v>Inviable Sanitariamente</v>
      </c>
      <c r="DAZ469" s="265" t="str">
        <f t="shared" ref="DAZ469:DAZ471" si="2770">IF(DAX469&lt;5,"Sin Riesgo",IF(DAX469 &lt;=14,"Bajo",IF(DAX469&lt;=35,"Medio",IF(DAX469&lt;=80,"Alto","Inviable Sanitariamente"))))</f>
        <v>Inviable Sanitariamente</v>
      </c>
      <c r="DBA469" s="265" t="str">
        <f t="shared" ref="DBA469:DBA471" si="2771">IF(DAY469&lt;5,"Sin Riesgo",IF(DAY469 &lt;=14,"Bajo",IF(DAY469&lt;=35,"Medio",IF(DAY469&lt;=80,"Alto","Inviable Sanitariamente"))))</f>
        <v>Inviable Sanitariamente</v>
      </c>
      <c r="DBB469" s="265" t="str">
        <f t="shared" ref="DBB469:DBB471" si="2772">IF(DAZ469&lt;5,"Sin Riesgo",IF(DAZ469 &lt;=14,"Bajo",IF(DAZ469&lt;=35,"Medio",IF(DAZ469&lt;=80,"Alto","Inviable Sanitariamente"))))</f>
        <v>Inviable Sanitariamente</v>
      </c>
      <c r="DBC469" s="265" t="str">
        <f t="shared" ref="DBC469:DBC471" si="2773">IF(DBA469&lt;5,"Sin Riesgo",IF(DBA469 &lt;=14,"Bajo",IF(DBA469&lt;=35,"Medio",IF(DBA469&lt;=80,"Alto","Inviable Sanitariamente"))))</f>
        <v>Inviable Sanitariamente</v>
      </c>
      <c r="DBD469" s="265" t="str">
        <f t="shared" ref="DBD469:DBD471" si="2774">IF(DBB469&lt;5,"Sin Riesgo",IF(DBB469 &lt;=14,"Bajo",IF(DBB469&lt;=35,"Medio",IF(DBB469&lt;=80,"Alto","Inviable Sanitariamente"))))</f>
        <v>Inviable Sanitariamente</v>
      </c>
      <c r="DBE469" s="265" t="str">
        <f t="shared" ref="DBE469:DBE471" si="2775">IF(DBC469&lt;5,"Sin Riesgo",IF(DBC469 &lt;=14,"Bajo",IF(DBC469&lt;=35,"Medio",IF(DBC469&lt;=80,"Alto","Inviable Sanitariamente"))))</f>
        <v>Inviable Sanitariamente</v>
      </c>
      <c r="DBF469" s="265" t="str">
        <f t="shared" ref="DBF469:DBF471" si="2776">IF(DBD469&lt;5,"Sin Riesgo",IF(DBD469 &lt;=14,"Bajo",IF(DBD469&lt;=35,"Medio",IF(DBD469&lt;=80,"Alto","Inviable Sanitariamente"))))</f>
        <v>Inviable Sanitariamente</v>
      </c>
      <c r="DBG469" s="265" t="str">
        <f t="shared" ref="DBG469:DBG471" si="2777">IF(DBE469&lt;5,"Sin Riesgo",IF(DBE469 &lt;=14,"Bajo",IF(DBE469&lt;=35,"Medio",IF(DBE469&lt;=80,"Alto","Inviable Sanitariamente"))))</f>
        <v>Inviable Sanitariamente</v>
      </c>
      <c r="DBH469" s="265" t="str">
        <f t="shared" ref="DBH469:DBH471" si="2778">IF(DBF469&lt;5,"Sin Riesgo",IF(DBF469 &lt;=14,"Bajo",IF(DBF469&lt;=35,"Medio",IF(DBF469&lt;=80,"Alto","Inviable Sanitariamente"))))</f>
        <v>Inviable Sanitariamente</v>
      </c>
      <c r="DBI469" s="265" t="str">
        <f t="shared" ref="DBI469:DBI471" si="2779">IF(DBG469&lt;5,"Sin Riesgo",IF(DBG469 &lt;=14,"Bajo",IF(DBG469&lt;=35,"Medio",IF(DBG469&lt;=80,"Alto","Inviable Sanitariamente"))))</f>
        <v>Inviable Sanitariamente</v>
      </c>
      <c r="DBJ469" s="265" t="str">
        <f t="shared" ref="DBJ469:DBJ471" si="2780">IF(DBH469&lt;5,"Sin Riesgo",IF(DBH469 &lt;=14,"Bajo",IF(DBH469&lt;=35,"Medio",IF(DBH469&lt;=80,"Alto","Inviable Sanitariamente"))))</f>
        <v>Inviable Sanitariamente</v>
      </c>
      <c r="DBK469" s="265" t="str">
        <f t="shared" ref="DBK469:DBK471" si="2781">IF(DBI469&lt;5,"Sin Riesgo",IF(DBI469 &lt;=14,"Bajo",IF(DBI469&lt;=35,"Medio",IF(DBI469&lt;=80,"Alto","Inviable Sanitariamente"))))</f>
        <v>Inviable Sanitariamente</v>
      </c>
      <c r="DBL469" s="265" t="str">
        <f t="shared" ref="DBL469:DBL471" si="2782">IF(DBJ469&lt;5,"Sin Riesgo",IF(DBJ469 &lt;=14,"Bajo",IF(DBJ469&lt;=35,"Medio",IF(DBJ469&lt;=80,"Alto","Inviable Sanitariamente"))))</f>
        <v>Inviable Sanitariamente</v>
      </c>
      <c r="DBM469" s="265" t="str">
        <f t="shared" ref="DBM469:DBM471" si="2783">IF(DBK469&lt;5,"Sin Riesgo",IF(DBK469 &lt;=14,"Bajo",IF(DBK469&lt;=35,"Medio",IF(DBK469&lt;=80,"Alto","Inviable Sanitariamente"))))</f>
        <v>Inviable Sanitariamente</v>
      </c>
      <c r="DBN469" s="265" t="str">
        <f t="shared" ref="DBN469:DBN471" si="2784">IF(DBL469&lt;5,"Sin Riesgo",IF(DBL469 &lt;=14,"Bajo",IF(DBL469&lt;=35,"Medio",IF(DBL469&lt;=80,"Alto","Inviable Sanitariamente"))))</f>
        <v>Inviable Sanitariamente</v>
      </c>
      <c r="DBO469" s="265" t="str">
        <f t="shared" ref="DBO469:DBO471" si="2785">IF(DBM469&lt;5,"Sin Riesgo",IF(DBM469 &lt;=14,"Bajo",IF(DBM469&lt;=35,"Medio",IF(DBM469&lt;=80,"Alto","Inviable Sanitariamente"))))</f>
        <v>Inviable Sanitariamente</v>
      </c>
      <c r="DBP469" s="265" t="str">
        <f t="shared" ref="DBP469:DBP471" si="2786">IF(DBN469&lt;5,"Sin Riesgo",IF(DBN469 &lt;=14,"Bajo",IF(DBN469&lt;=35,"Medio",IF(DBN469&lt;=80,"Alto","Inviable Sanitariamente"))))</f>
        <v>Inviable Sanitariamente</v>
      </c>
      <c r="DBQ469" s="265" t="str">
        <f t="shared" ref="DBQ469:DBQ471" si="2787">IF(DBO469&lt;5,"Sin Riesgo",IF(DBO469 &lt;=14,"Bajo",IF(DBO469&lt;=35,"Medio",IF(DBO469&lt;=80,"Alto","Inviable Sanitariamente"))))</f>
        <v>Inviable Sanitariamente</v>
      </c>
      <c r="DBR469" s="265" t="str">
        <f t="shared" ref="DBR469:DBR471" si="2788">IF(DBP469&lt;5,"Sin Riesgo",IF(DBP469 &lt;=14,"Bajo",IF(DBP469&lt;=35,"Medio",IF(DBP469&lt;=80,"Alto","Inviable Sanitariamente"))))</f>
        <v>Inviable Sanitariamente</v>
      </c>
      <c r="DBS469" s="265" t="str">
        <f t="shared" ref="DBS469:DBS471" si="2789">IF(DBQ469&lt;5,"Sin Riesgo",IF(DBQ469 &lt;=14,"Bajo",IF(DBQ469&lt;=35,"Medio",IF(DBQ469&lt;=80,"Alto","Inviable Sanitariamente"))))</f>
        <v>Inviable Sanitariamente</v>
      </c>
      <c r="DBT469" s="265" t="str">
        <f t="shared" ref="DBT469:DBT471" si="2790">IF(DBR469&lt;5,"Sin Riesgo",IF(DBR469 &lt;=14,"Bajo",IF(DBR469&lt;=35,"Medio",IF(DBR469&lt;=80,"Alto","Inviable Sanitariamente"))))</f>
        <v>Inviable Sanitariamente</v>
      </c>
      <c r="DBU469" s="265" t="str">
        <f t="shared" ref="DBU469:DBU471" si="2791">IF(DBS469&lt;5,"Sin Riesgo",IF(DBS469 &lt;=14,"Bajo",IF(DBS469&lt;=35,"Medio",IF(DBS469&lt;=80,"Alto","Inviable Sanitariamente"))))</f>
        <v>Inviable Sanitariamente</v>
      </c>
      <c r="DBV469" s="265" t="str">
        <f t="shared" ref="DBV469:DBV471" si="2792">IF(DBT469&lt;5,"Sin Riesgo",IF(DBT469 &lt;=14,"Bajo",IF(DBT469&lt;=35,"Medio",IF(DBT469&lt;=80,"Alto","Inviable Sanitariamente"))))</f>
        <v>Inviable Sanitariamente</v>
      </c>
      <c r="DBW469" s="265" t="str">
        <f t="shared" ref="DBW469:DBW471" si="2793">IF(DBU469&lt;5,"Sin Riesgo",IF(DBU469 &lt;=14,"Bajo",IF(DBU469&lt;=35,"Medio",IF(DBU469&lt;=80,"Alto","Inviable Sanitariamente"))))</f>
        <v>Inviable Sanitariamente</v>
      </c>
      <c r="DBX469" s="265" t="str">
        <f t="shared" ref="DBX469:DBX471" si="2794">IF(DBV469&lt;5,"Sin Riesgo",IF(DBV469 &lt;=14,"Bajo",IF(DBV469&lt;=35,"Medio",IF(DBV469&lt;=80,"Alto","Inviable Sanitariamente"))))</f>
        <v>Inviable Sanitariamente</v>
      </c>
      <c r="DBY469" s="265" t="str">
        <f t="shared" ref="DBY469:DBY471" si="2795">IF(DBW469&lt;5,"Sin Riesgo",IF(DBW469 &lt;=14,"Bajo",IF(DBW469&lt;=35,"Medio",IF(DBW469&lt;=80,"Alto","Inviable Sanitariamente"))))</f>
        <v>Inviable Sanitariamente</v>
      </c>
      <c r="DBZ469" s="265" t="str">
        <f t="shared" ref="DBZ469:DBZ471" si="2796">IF(DBX469&lt;5,"Sin Riesgo",IF(DBX469 &lt;=14,"Bajo",IF(DBX469&lt;=35,"Medio",IF(DBX469&lt;=80,"Alto","Inviable Sanitariamente"))))</f>
        <v>Inviable Sanitariamente</v>
      </c>
      <c r="DCA469" s="265" t="str">
        <f t="shared" ref="DCA469:DCA471" si="2797">IF(DBY469&lt;5,"Sin Riesgo",IF(DBY469 &lt;=14,"Bajo",IF(DBY469&lt;=35,"Medio",IF(DBY469&lt;=80,"Alto","Inviable Sanitariamente"))))</f>
        <v>Inviable Sanitariamente</v>
      </c>
      <c r="DCB469" s="265" t="str">
        <f t="shared" ref="DCB469:DCB471" si="2798">IF(DBZ469&lt;5,"Sin Riesgo",IF(DBZ469 &lt;=14,"Bajo",IF(DBZ469&lt;=35,"Medio",IF(DBZ469&lt;=80,"Alto","Inviable Sanitariamente"))))</f>
        <v>Inviable Sanitariamente</v>
      </c>
      <c r="DCC469" s="265" t="str">
        <f t="shared" ref="DCC469:DCC471" si="2799">IF(DCA469&lt;5,"Sin Riesgo",IF(DCA469 &lt;=14,"Bajo",IF(DCA469&lt;=35,"Medio",IF(DCA469&lt;=80,"Alto","Inviable Sanitariamente"))))</f>
        <v>Inviable Sanitariamente</v>
      </c>
      <c r="DCD469" s="265" t="str">
        <f t="shared" ref="DCD469:DCD471" si="2800">IF(DCB469&lt;5,"Sin Riesgo",IF(DCB469 &lt;=14,"Bajo",IF(DCB469&lt;=35,"Medio",IF(DCB469&lt;=80,"Alto","Inviable Sanitariamente"))))</f>
        <v>Inviable Sanitariamente</v>
      </c>
      <c r="DCE469" s="265" t="str">
        <f t="shared" ref="DCE469:DCE471" si="2801">IF(DCC469&lt;5,"Sin Riesgo",IF(DCC469 &lt;=14,"Bajo",IF(DCC469&lt;=35,"Medio",IF(DCC469&lt;=80,"Alto","Inviable Sanitariamente"))))</f>
        <v>Inviable Sanitariamente</v>
      </c>
      <c r="DCF469" s="265" t="str">
        <f t="shared" ref="DCF469:DCF471" si="2802">IF(DCD469&lt;5,"Sin Riesgo",IF(DCD469 &lt;=14,"Bajo",IF(DCD469&lt;=35,"Medio",IF(DCD469&lt;=80,"Alto","Inviable Sanitariamente"))))</f>
        <v>Inviable Sanitariamente</v>
      </c>
      <c r="DCG469" s="265" t="str">
        <f t="shared" ref="DCG469:DCG471" si="2803">IF(DCE469&lt;5,"Sin Riesgo",IF(DCE469 &lt;=14,"Bajo",IF(DCE469&lt;=35,"Medio",IF(DCE469&lt;=80,"Alto","Inviable Sanitariamente"))))</f>
        <v>Inviable Sanitariamente</v>
      </c>
      <c r="DCH469" s="265" t="str">
        <f t="shared" ref="DCH469:DCH471" si="2804">IF(DCF469&lt;5,"Sin Riesgo",IF(DCF469 &lt;=14,"Bajo",IF(DCF469&lt;=35,"Medio",IF(DCF469&lt;=80,"Alto","Inviable Sanitariamente"))))</f>
        <v>Inviable Sanitariamente</v>
      </c>
      <c r="DCI469" s="265" t="str">
        <f t="shared" ref="DCI469:DCI471" si="2805">IF(DCG469&lt;5,"Sin Riesgo",IF(DCG469 &lt;=14,"Bajo",IF(DCG469&lt;=35,"Medio",IF(DCG469&lt;=80,"Alto","Inviable Sanitariamente"))))</f>
        <v>Inviable Sanitariamente</v>
      </c>
      <c r="DCJ469" s="265" t="str">
        <f t="shared" ref="DCJ469:DCJ471" si="2806">IF(DCH469&lt;5,"Sin Riesgo",IF(DCH469 &lt;=14,"Bajo",IF(DCH469&lt;=35,"Medio",IF(DCH469&lt;=80,"Alto","Inviable Sanitariamente"))))</f>
        <v>Inviable Sanitariamente</v>
      </c>
      <c r="DCK469" s="265" t="str">
        <f t="shared" ref="DCK469:DCK471" si="2807">IF(DCI469&lt;5,"Sin Riesgo",IF(DCI469 &lt;=14,"Bajo",IF(DCI469&lt;=35,"Medio",IF(DCI469&lt;=80,"Alto","Inviable Sanitariamente"))))</f>
        <v>Inviable Sanitariamente</v>
      </c>
      <c r="DCL469" s="265" t="str">
        <f t="shared" ref="DCL469:DCL471" si="2808">IF(DCJ469&lt;5,"Sin Riesgo",IF(DCJ469 &lt;=14,"Bajo",IF(DCJ469&lt;=35,"Medio",IF(DCJ469&lt;=80,"Alto","Inviable Sanitariamente"))))</f>
        <v>Inviable Sanitariamente</v>
      </c>
      <c r="DCM469" s="265" t="str">
        <f t="shared" ref="DCM469:DCM471" si="2809">IF(DCK469&lt;5,"Sin Riesgo",IF(DCK469 &lt;=14,"Bajo",IF(DCK469&lt;=35,"Medio",IF(DCK469&lt;=80,"Alto","Inviable Sanitariamente"))))</f>
        <v>Inviable Sanitariamente</v>
      </c>
      <c r="DCN469" s="265" t="str">
        <f t="shared" ref="DCN469:DCN471" si="2810">IF(DCL469&lt;5,"Sin Riesgo",IF(DCL469 &lt;=14,"Bajo",IF(DCL469&lt;=35,"Medio",IF(DCL469&lt;=80,"Alto","Inviable Sanitariamente"))))</f>
        <v>Inviable Sanitariamente</v>
      </c>
      <c r="DCO469" s="265" t="str">
        <f t="shared" ref="DCO469:DCO471" si="2811">IF(DCM469&lt;5,"Sin Riesgo",IF(DCM469 &lt;=14,"Bajo",IF(DCM469&lt;=35,"Medio",IF(DCM469&lt;=80,"Alto","Inviable Sanitariamente"))))</f>
        <v>Inviable Sanitariamente</v>
      </c>
      <c r="DCP469" s="265" t="str">
        <f t="shared" ref="DCP469:DCP471" si="2812">IF(DCN469&lt;5,"Sin Riesgo",IF(DCN469 &lt;=14,"Bajo",IF(DCN469&lt;=35,"Medio",IF(DCN469&lt;=80,"Alto","Inviable Sanitariamente"))))</f>
        <v>Inviable Sanitariamente</v>
      </c>
      <c r="DCQ469" s="265" t="str">
        <f t="shared" ref="DCQ469:DCQ471" si="2813">IF(DCO469&lt;5,"Sin Riesgo",IF(DCO469 &lt;=14,"Bajo",IF(DCO469&lt;=35,"Medio",IF(DCO469&lt;=80,"Alto","Inviable Sanitariamente"))))</f>
        <v>Inviable Sanitariamente</v>
      </c>
      <c r="DCR469" s="265" t="str">
        <f t="shared" ref="DCR469:DCR471" si="2814">IF(DCP469&lt;5,"Sin Riesgo",IF(DCP469 &lt;=14,"Bajo",IF(DCP469&lt;=35,"Medio",IF(DCP469&lt;=80,"Alto","Inviable Sanitariamente"))))</f>
        <v>Inviable Sanitariamente</v>
      </c>
      <c r="DCS469" s="265" t="str">
        <f t="shared" ref="DCS469:DCS471" si="2815">IF(DCQ469&lt;5,"Sin Riesgo",IF(DCQ469 &lt;=14,"Bajo",IF(DCQ469&lt;=35,"Medio",IF(DCQ469&lt;=80,"Alto","Inviable Sanitariamente"))))</f>
        <v>Inviable Sanitariamente</v>
      </c>
      <c r="DCT469" s="265" t="str">
        <f t="shared" ref="DCT469:DCT471" si="2816">IF(DCR469&lt;5,"Sin Riesgo",IF(DCR469 &lt;=14,"Bajo",IF(DCR469&lt;=35,"Medio",IF(DCR469&lt;=80,"Alto","Inviable Sanitariamente"))))</f>
        <v>Inviable Sanitariamente</v>
      </c>
      <c r="DCU469" s="265" t="str">
        <f t="shared" ref="DCU469:DCU471" si="2817">IF(DCS469&lt;5,"Sin Riesgo",IF(DCS469 &lt;=14,"Bajo",IF(DCS469&lt;=35,"Medio",IF(DCS469&lt;=80,"Alto","Inviable Sanitariamente"))))</f>
        <v>Inviable Sanitariamente</v>
      </c>
      <c r="DCV469" s="265" t="str">
        <f t="shared" ref="DCV469:DCV471" si="2818">IF(DCT469&lt;5,"Sin Riesgo",IF(DCT469 &lt;=14,"Bajo",IF(DCT469&lt;=35,"Medio",IF(DCT469&lt;=80,"Alto","Inviable Sanitariamente"))))</f>
        <v>Inviable Sanitariamente</v>
      </c>
      <c r="DCW469" s="265" t="str">
        <f t="shared" ref="DCW469:DCW471" si="2819">IF(DCU469&lt;5,"Sin Riesgo",IF(DCU469 &lt;=14,"Bajo",IF(DCU469&lt;=35,"Medio",IF(DCU469&lt;=80,"Alto","Inviable Sanitariamente"))))</f>
        <v>Inviable Sanitariamente</v>
      </c>
      <c r="DCX469" s="265" t="str">
        <f t="shared" ref="DCX469:DCX471" si="2820">IF(DCV469&lt;5,"Sin Riesgo",IF(DCV469 &lt;=14,"Bajo",IF(DCV469&lt;=35,"Medio",IF(DCV469&lt;=80,"Alto","Inviable Sanitariamente"))))</f>
        <v>Inviable Sanitariamente</v>
      </c>
      <c r="DCY469" s="265" t="str">
        <f t="shared" ref="DCY469:DCY471" si="2821">IF(DCW469&lt;5,"Sin Riesgo",IF(DCW469 &lt;=14,"Bajo",IF(DCW469&lt;=35,"Medio",IF(DCW469&lt;=80,"Alto","Inviable Sanitariamente"))))</f>
        <v>Inviable Sanitariamente</v>
      </c>
      <c r="DCZ469" s="265" t="str">
        <f t="shared" ref="DCZ469:DCZ471" si="2822">IF(DCX469&lt;5,"Sin Riesgo",IF(DCX469 &lt;=14,"Bajo",IF(DCX469&lt;=35,"Medio",IF(DCX469&lt;=80,"Alto","Inviable Sanitariamente"))))</f>
        <v>Inviable Sanitariamente</v>
      </c>
      <c r="DDA469" s="265" t="str">
        <f t="shared" ref="DDA469:DDA471" si="2823">IF(DCY469&lt;5,"Sin Riesgo",IF(DCY469 &lt;=14,"Bajo",IF(DCY469&lt;=35,"Medio",IF(DCY469&lt;=80,"Alto","Inviable Sanitariamente"))))</f>
        <v>Inviable Sanitariamente</v>
      </c>
      <c r="DDB469" s="265" t="str">
        <f t="shared" ref="DDB469:DDB471" si="2824">IF(DCZ469&lt;5,"Sin Riesgo",IF(DCZ469 &lt;=14,"Bajo",IF(DCZ469&lt;=35,"Medio",IF(DCZ469&lt;=80,"Alto","Inviable Sanitariamente"))))</f>
        <v>Inviable Sanitariamente</v>
      </c>
      <c r="DDC469" s="265" t="str">
        <f t="shared" ref="DDC469:DDC471" si="2825">IF(DDA469&lt;5,"Sin Riesgo",IF(DDA469 &lt;=14,"Bajo",IF(DDA469&lt;=35,"Medio",IF(DDA469&lt;=80,"Alto","Inviable Sanitariamente"))))</f>
        <v>Inviable Sanitariamente</v>
      </c>
      <c r="DDD469" s="265" t="str">
        <f t="shared" ref="DDD469:DDD471" si="2826">IF(DDB469&lt;5,"Sin Riesgo",IF(DDB469 &lt;=14,"Bajo",IF(DDB469&lt;=35,"Medio",IF(DDB469&lt;=80,"Alto","Inviable Sanitariamente"))))</f>
        <v>Inviable Sanitariamente</v>
      </c>
      <c r="DDE469" s="265" t="str">
        <f t="shared" ref="DDE469:DDE471" si="2827">IF(DDC469&lt;5,"Sin Riesgo",IF(DDC469 &lt;=14,"Bajo",IF(DDC469&lt;=35,"Medio",IF(DDC469&lt;=80,"Alto","Inviable Sanitariamente"))))</f>
        <v>Inviable Sanitariamente</v>
      </c>
      <c r="DDF469" s="265" t="str">
        <f t="shared" ref="DDF469:DDF471" si="2828">IF(DDD469&lt;5,"Sin Riesgo",IF(DDD469 &lt;=14,"Bajo",IF(DDD469&lt;=35,"Medio",IF(DDD469&lt;=80,"Alto","Inviable Sanitariamente"))))</f>
        <v>Inviable Sanitariamente</v>
      </c>
      <c r="DDG469" s="265" t="str">
        <f t="shared" ref="DDG469:DDG471" si="2829">IF(DDE469&lt;5,"Sin Riesgo",IF(DDE469 &lt;=14,"Bajo",IF(DDE469&lt;=35,"Medio",IF(DDE469&lt;=80,"Alto","Inviable Sanitariamente"))))</f>
        <v>Inviable Sanitariamente</v>
      </c>
      <c r="DDH469" s="265" t="str">
        <f t="shared" ref="DDH469:DDH471" si="2830">IF(DDF469&lt;5,"Sin Riesgo",IF(DDF469 &lt;=14,"Bajo",IF(DDF469&lt;=35,"Medio",IF(DDF469&lt;=80,"Alto","Inviable Sanitariamente"))))</f>
        <v>Inviable Sanitariamente</v>
      </c>
      <c r="DDI469" s="265" t="str">
        <f t="shared" ref="DDI469:DDI471" si="2831">IF(DDG469&lt;5,"Sin Riesgo",IF(DDG469 &lt;=14,"Bajo",IF(DDG469&lt;=35,"Medio",IF(DDG469&lt;=80,"Alto","Inviable Sanitariamente"))))</f>
        <v>Inviable Sanitariamente</v>
      </c>
      <c r="DDJ469" s="265" t="str">
        <f t="shared" ref="DDJ469:DDJ471" si="2832">IF(DDH469&lt;5,"Sin Riesgo",IF(DDH469 &lt;=14,"Bajo",IF(DDH469&lt;=35,"Medio",IF(DDH469&lt;=80,"Alto","Inviable Sanitariamente"))))</f>
        <v>Inviable Sanitariamente</v>
      </c>
      <c r="DDK469" s="265" t="str">
        <f t="shared" ref="DDK469:DDK471" si="2833">IF(DDI469&lt;5,"Sin Riesgo",IF(DDI469 &lt;=14,"Bajo",IF(DDI469&lt;=35,"Medio",IF(DDI469&lt;=80,"Alto","Inviable Sanitariamente"))))</f>
        <v>Inviable Sanitariamente</v>
      </c>
      <c r="DDL469" s="265" t="str">
        <f t="shared" ref="DDL469:DDL471" si="2834">IF(DDJ469&lt;5,"Sin Riesgo",IF(DDJ469 &lt;=14,"Bajo",IF(DDJ469&lt;=35,"Medio",IF(DDJ469&lt;=80,"Alto","Inviable Sanitariamente"))))</f>
        <v>Inviable Sanitariamente</v>
      </c>
      <c r="DDM469" s="265" t="str">
        <f t="shared" ref="DDM469:DDM471" si="2835">IF(DDK469&lt;5,"Sin Riesgo",IF(DDK469 &lt;=14,"Bajo",IF(DDK469&lt;=35,"Medio",IF(DDK469&lt;=80,"Alto","Inviable Sanitariamente"))))</f>
        <v>Inviable Sanitariamente</v>
      </c>
      <c r="DDN469" s="265" t="str">
        <f t="shared" ref="DDN469:DDN471" si="2836">IF(DDL469&lt;5,"Sin Riesgo",IF(DDL469 &lt;=14,"Bajo",IF(DDL469&lt;=35,"Medio",IF(DDL469&lt;=80,"Alto","Inviable Sanitariamente"))))</f>
        <v>Inviable Sanitariamente</v>
      </c>
      <c r="DDO469" s="265" t="str">
        <f t="shared" ref="DDO469:DDO471" si="2837">IF(DDM469&lt;5,"Sin Riesgo",IF(DDM469 &lt;=14,"Bajo",IF(DDM469&lt;=35,"Medio",IF(DDM469&lt;=80,"Alto","Inviable Sanitariamente"))))</f>
        <v>Inviable Sanitariamente</v>
      </c>
      <c r="DDP469" s="265" t="str">
        <f t="shared" ref="DDP469:DDP471" si="2838">IF(DDN469&lt;5,"Sin Riesgo",IF(DDN469 &lt;=14,"Bajo",IF(DDN469&lt;=35,"Medio",IF(DDN469&lt;=80,"Alto","Inviable Sanitariamente"))))</f>
        <v>Inviable Sanitariamente</v>
      </c>
      <c r="DDQ469" s="265" t="str">
        <f t="shared" ref="DDQ469:DDQ471" si="2839">IF(DDO469&lt;5,"Sin Riesgo",IF(DDO469 &lt;=14,"Bajo",IF(DDO469&lt;=35,"Medio",IF(DDO469&lt;=80,"Alto","Inviable Sanitariamente"))))</f>
        <v>Inviable Sanitariamente</v>
      </c>
      <c r="DDR469" s="265" t="str">
        <f t="shared" ref="DDR469:DDR471" si="2840">IF(DDP469&lt;5,"Sin Riesgo",IF(DDP469 &lt;=14,"Bajo",IF(DDP469&lt;=35,"Medio",IF(DDP469&lt;=80,"Alto","Inviable Sanitariamente"))))</f>
        <v>Inviable Sanitariamente</v>
      </c>
      <c r="DDS469" s="265" t="str">
        <f t="shared" ref="DDS469:DDS471" si="2841">IF(DDQ469&lt;5,"Sin Riesgo",IF(DDQ469 &lt;=14,"Bajo",IF(DDQ469&lt;=35,"Medio",IF(DDQ469&lt;=80,"Alto","Inviable Sanitariamente"))))</f>
        <v>Inviable Sanitariamente</v>
      </c>
      <c r="DDT469" s="265" t="str">
        <f t="shared" ref="DDT469:DDT471" si="2842">IF(DDR469&lt;5,"Sin Riesgo",IF(DDR469 &lt;=14,"Bajo",IF(DDR469&lt;=35,"Medio",IF(DDR469&lt;=80,"Alto","Inviable Sanitariamente"))))</f>
        <v>Inviable Sanitariamente</v>
      </c>
      <c r="DDU469" s="265" t="str">
        <f t="shared" ref="DDU469:DDU471" si="2843">IF(DDS469&lt;5,"Sin Riesgo",IF(DDS469 &lt;=14,"Bajo",IF(DDS469&lt;=35,"Medio",IF(DDS469&lt;=80,"Alto","Inviable Sanitariamente"))))</f>
        <v>Inviable Sanitariamente</v>
      </c>
      <c r="DDV469" s="265" t="str">
        <f t="shared" ref="DDV469:DDV471" si="2844">IF(DDT469&lt;5,"Sin Riesgo",IF(DDT469 &lt;=14,"Bajo",IF(DDT469&lt;=35,"Medio",IF(DDT469&lt;=80,"Alto","Inviable Sanitariamente"))))</f>
        <v>Inviable Sanitariamente</v>
      </c>
      <c r="DDW469" s="265" t="str">
        <f t="shared" ref="DDW469:DDW471" si="2845">IF(DDU469&lt;5,"Sin Riesgo",IF(DDU469 &lt;=14,"Bajo",IF(DDU469&lt;=35,"Medio",IF(DDU469&lt;=80,"Alto","Inviable Sanitariamente"))))</f>
        <v>Inviable Sanitariamente</v>
      </c>
      <c r="DDX469" s="265" t="str">
        <f t="shared" ref="DDX469:DDX471" si="2846">IF(DDV469&lt;5,"Sin Riesgo",IF(DDV469 &lt;=14,"Bajo",IF(DDV469&lt;=35,"Medio",IF(DDV469&lt;=80,"Alto","Inviable Sanitariamente"))))</f>
        <v>Inviable Sanitariamente</v>
      </c>
      <c r="DDY469" s="265" t="str">
        <f t="shared" ref="DDY469:DDY471" si="2847">IF(DDW469&lt;5,"Sin Riesgo",IF(DDW469 &lt;=14,"Bajo",IF(DDW469&lt;=35,"Medio",IF(DDW469&lt;=80,"Alto","Inviable Sanitariamente"))))</f>
        <v>Inviable Sanitariamente</v>
      </c>
      <c r="DDZ469" s="265" t="str">
        <f t="shared" ref="DDZ469:DDZ471" si="2848">IF(DDX469&lt;5,"Sin Riesgo",IF(DDX469 &lt;=14,"Bajo",IF(DDX469&lt;=35,"Medio",IF(DDX469&lt;=80,"Alto","Inviable Sanitariamente"))))</f>
        <v>Inviable Sanitariamente</v>
      </c>
      <c r="DEA469" s="265" t="str">
        <f t="shared" ref="DEA469:DEA471" si="2849">IF(DDY469&lt;5,"Sin Riesgo",IF(DDY469 &lt;=14,"Bajo",IF(DDY469&lt;=35,"Medio",IF(DDY469&lt;=80,"Alto","Inviable Sanitariamente"))))</f>
        <v>Inviable Sanitariamente</v>
      </c>
      <c r="DEB469" s="265" t="str">
        <f t="shared" ref="DEB469:DEB471" si="2850">IF(DDZ469&lt;5,"Sin Riesgo",IF(DDZ469 &lt;=14,"Bajo",IF(DDZ469&lt;=35,"Medio",IF(DDZ469&lt;=80,"Alto","Inviable Sanitariamente"))))</f>
        <v>Inviable Sanitariamente</v>
      </c>
      <c r="DEC469" s="265" t="str">
        <f t="shared" ref="DEC469:DEC471" si="2851">IF(DEA469&lt;5,"Sin Riesgo",IF(DEA469 &lt;=14,"Bajo",IF(DEA469&lt;=35,"Medio",IF(DEA469&lt;=80,"Alto","Inviable Sanitariamente"))))</f>
        <v>Inviable Sanitariamente</v>
      </c>
      <c r="DED469" s="265" t="str">
        <f t="shared" ref="DED469:DED471" si="2852">IF(DEB469&lt;5,"Sin Riesgo",IF(DEB469 &lt;=14,"Bajo",IF(DEB469&lt;=35,"Medio",IF(DEB469&lt;=80,"Alto","Inviable Sanitariamente"))))</f>
        <v>Inviable Sanitariamente</v>
      </c>
      <c r="DEE469" s="265" t="str">
        <f t="shared" ref="DEE469:DEE471" si="2853">IF(DEC469&lt;5,"Sin Riesgo",IF(DEC469 &lt;=14,"Bajo",IF(DEC469&lt;=35,"Medio",IF(DEC469&lt;=80,"Alto","Inviable Sanitariamente"))))</f>
        <v>Inviable Sanitariamente</v>
      </c>
      <c r="DEF469" s="265" t="str">
        <f t="shared" ref="DEF469:DEF471" si="2854">IF(DED469&lt;5,"Sin Riesgo",IF(DED469 &lt;=14,"Bajo",IF(DED469&lt;=35,"Medio",IF(DED469&lt;=80,"Alto","Inviable Sanitariamente"))))</f>
        <v>Inviable Sanitariamente</v>
      </c>
      <c r="DEG469" s="265" t="str">
        <f t="shared" ref="DEG469:DEG471" si="2855">IF(DEE469&lt;5,"Sin Riesgo",IF(DEE469 &lt;=14,"Bajo",IF(DEE469&lt;=35,"Medio",IF(DEE469&lt;=80,"Alto","Inviable Sanitariamente"))))</f>
        <v>Inviable Sanitariamente</v>
      </c>
      <c r="DEH469" s="265" t="str">
        <f t="shared" ref="DEH469:DEH471" si="2856">IF(DEF469&lt;5,"Sin Riesgo",IF(DEF469 &lt;=14,"Bajo",IF(DEF469&lt;=35,"Medio",IF(DEF469&lt;=80,"Alto","Inviable Sanitariamente"))))</f>
        <v>Inviable Sanitariamente</v>
      </c>
      <c r="DEI469" s="265" t="str">
        <f t="shared" ref="DEI469:DEI471" si="2857">IF(DEG469&lt;5,"Sin Riesgo",IF(DEG469 &lt;=14,"Bajo",IF(DEG469&lt;=35,"Medio",IF(DEG469&lt;=80,"Alto","Inviable Sanitariamente"))))</f>
        <v>Inviable Sanitariamente</v>
      </c>
      <c r="DEJ469" s="265" t="str">
        <f t="shared" ref="DEJ469:DEJ471" si="2858">IF(DEH469&lt;5,"Sin Riesgo",IF(DEH469 &lt;=14,"Bajo",IF(DEH469&lt;=35,"Medio",IF(DEH469&lt;=80,"Alto","Inviable Sanitariamente"))))</f>
        <v>Inviable Sanitariamente</v>
      </c>
      <c r="DEK469" s="265" t="str">
        <f t="shared" ref="DEK469:DEK471" si="2859">IF(DEI469&lt;5,"Sin Riesgo",IF(DEI469 &lt;=14,"Bajo",IF(DEI469&lt;=35,"Medio",IF(DEI469&lt;=80,"Alto","Inviable Sanitariamente"))))</f>
        <v>Inviable Sanitariamente</v>
      </c>
      <c r="DEL469" s="265" t="str">
        <f t="shared" ref="DEL469:DEL471" si="2860">IF(DEJ469&lt;5,"Sin Riesgo",IF(DEJ469 &lt;=14,"Bajo",IF(DEJ469&lt;=35,"Medio",IF(DEJ469&lt;=80,"Alto","Inviable Sanitariamente"))))</f>
        <v>Inviable Sanitariamente</v>
      </c>
      <c r="DEM469" s="265" t="str">
        <f t="shared" ref="DEM469:DEM471" si="2861">IF(DEK469&lt;5,"Sin Riesgo",IF(DEK469 &lt;=14,"Bajo",IF(DEK469&lt;=35,"Medio",IF(DEK469&lt;=80,"Alto","Inviable Sanitariamente"))))</f>
        <v>Inviable Sanitariamente</v>
      </c>
      <c r="DEN469" s="265" t="str">
        <f t="shared" ref="DEN469:DEN471" si="2862">IF(DEL469&lt;5,"Sin Riesgo",IF(DEL469 &lt;=14,"Bajo",IF(DEL469&lt;=35,"Medio",IF(DEL469&lt;=80,"Alto","Inviable Sanitariamente"))))</f>
        <v>Inviable Sanitariamente</v>
      </c>
      <c r="DEO469" s="265" t="str">
        <f t="shared" ref="DEO469:DEO471" si="2863">IF(DEM469&lt;5,"Sin Riesgo",IF(DEM469 &lt;=14,"Bajo",IF(DEM469&lt;=35,"Medio",IF(DEM469&lt;=80,"Alto","Inviable Sanitariamente"))))</f>
        <v>Inviable Sanitariamente</v>
      </c>
      <c r="DEP469" s="265" t="str">
        <f t="shared" ref="DEP469:DEP471" si="2864">IF(DEN469&lt;5,"Sin Riesgo",IF(DEN469 &lt;=14,"Bajo",IF(DEN469&lt;=35,"Medio",IF(DEN469&lt;=80,"Alto","Inviable Sanitariamente"))))</f>
        <v>Inviable Sanitariamente</v>
      </c>
      <c r="DEQ469" s="265" t="str">
        <f t="shared" ref="DEQ469:DEQ471" si="2865">IF(DEO469&lt;5,"Sin Riesgo",IF(DEO469 &lt;=14,"Bajo",IF(DEO469&lt;=35,"Medio",IF(DEO469&lt;=80,"Alto","Inviable Sanitariamente"))))</f>
        <v>Inviable Sanitariamente</v>
      </c>
      <c r="DER469" s="265" t="str">
        <f t="shared" ref="DER469:DER471" si="2866">IF(DEP469&lt;5,"Sin Riesgo",IF(DEP469 &lt;=14,"Bajo",IF(DEP469&lt;=35,"Medio",IF(DEP469&lt;=80,"Alto","Inviable Sanitariamente"))))</f>
        <v>Inviable Sanitariamente</v>
      </c>
      <c r="DES469" s="265" t="str">
        <f t="shared" ref="DES469:DES471" si="2867">IF(DEQ469&lt;5,"Sin Riesgo",IF(DEQ469 &lt;=14,"Bajo",IF(DEQ469&lt;=35,"Medio",IF(DEQ469&lt;=80,"Alto","Inviable Sanitariamente"))))</f>
        <v>Inviable Sanitariamente</v>
      </c>
      <c r="DET469" s="265" t="str">
        <f t="shared" ref="DET469:DET471" si="2868">IF(DER469&lt;5,"Sin Riesgo",IF(DER469 &lt;=14,"Bajo",IF(DER469&lt;=35,"Medio",IF(DER469&lt;=80,"Alto","Inviable Sanitariamente"))))</f>
        <v>Inviable Sanitariamente</v>
      </c>
      <c r="DEU469" s="265" t="str">
        <f t="shared" ref="DEU469:DEU471" si="2869">IF(DES469&lt;5,"Sin Riesgo",IF(DES469 &lt;=14,"Bajo",IF(DES469&lt;=35,"Medio",IF(DES469&lt;=80,"Alto","Inviable Sanitariamente"))))</f>
        <v>Inviable Sanitariamente</v>
      </c>
      <c r="DEV469" s="265" t="str">
        <f t="shared" ref="DEV469:DEV471" si="2870">IF(DET469&lt;5,"Sin Riesgo",IF(DET469 &lt;=14,"Bajo",IF(DET469&lt;=35,"Medio",IF(DET469&lt;=80,"Alto","Inviable Sanitariamente"))))</f>
        <v>Inviable Sanitariamente</v>
      </c>
      <c r="DEW469" s="265" t="str">
        <f t="shared" ref="DEW469:DEW471" si="2871">IF(DEU469&lt;5,"Sin Riesgo",IF(DEU469 &lt;=14,"Bajo",IF(DEU469&lt;=35,"Medio",IF(DEU469&lt;=80,"Alto","Inviable Sanitariamente"))))</f>
        <v>Inviable Sanitariamente</v>
      </c>
      <c r="DEX469" s="265" t="str">
        <f t="shared" ref="DEX469:DEX471" si="2872">IF(DEV469&lt;5,"Sin Riesgo",IF(DEV469 &lt;=14,"Bajo",IF(DEV469&lt;=35,"Medio",IF(DEV469&lt;=80,"Alto","Inviable Sanitariamente"))))</f>
        <v>Inviable Sanitariamente</v>
      </c>
      <c r="DEY469" s="265" t="str">
        <f t="shared" ref="DEY469:DEY471" si="2873">IF(DEW469&lt;5,"Sin Riesgo",IF(DEW469 &lt;=14,"Bajo",IF(DEW469&lt;=35,"Medio",IF(DEW469&lt;=80,"Alto","Inviable Sanitariamente"))))</f>
        <v>Inviable Sanitariamente</v>
      </c>
      <c r="DEZ469" s="265" t="str">
        <f t="shared" ref="DEZ469:DEZ471" si="2874">IF(DEX469&lt;5,"Sin Riesgo",IF(DEX469 &lt;=14,"Bajo",IF(DEX469&lt;=35,"Medio",IF(DEX469&lt;=80,"Alto","Inviable Sanitariamente"))))</f>
        <v>Inviable Sanitariamente</v>
      </c>
      <c r="DFA469" s="265" t="str">
        <f t="shared" ref="DFA469:DFA471" si="2875">IF(DEY469&lt;5,"Sin Riesgo",IF(DEY469 &lt;=14,"Bajo",IF(DEY469&lt;=35,"Medio",IF(DEY469&lt;=80,"Alto","Inviable Sanitariamente"))))</f>
        <v>Inviable Sanitariamente</v>
      </c>
      <c r="DFB469" s="265" t="str">
        <f t="shared" ref="DFB469:DFB471" si="2876">IF(DEZ469&lt;5,"Sin Riesgo",IF(DEZ469 &lt;=14,"Bajo",IF(DEZ469&lt;=35,"Medio",IF(DEZ469&lt;=80,"Alto","Inviable Sanitariamente"))))</f>
        <v>Inviable Sanitariamente</v>
      </c>
      <c r="DFC469" s="265" t="str">
        <f t="shared" ref="DFC469:DFC471" si="2877">IF(DFA469&lt;5,"Sin Riesgo",IF(DFA469 &lt;=14,"Bajo",IF(DFA469&lt;=35,"Medio",IF(DFA469&lt;=80,"Alto","Inviable Sanitariamente"))))</f>
        <v>Inviable Sanitariamente</v>
      </c>
      <c r="DFD469" s="265" t="str">
        <f t="shared" ref="DFD469:DFD471" si="2878">IF(DFB469&lt;5,"Sin Riesgo",IF(DFB469 &lt;=14,"Bajo",IF(DFB469&lt;=35,"Medio",IF(DFB469&lt;=80,"Alto","Inviable Sanitariamente"))))</f>
        <v>Inviable Sanitariamente</v>
      </c>
      <c r="DFE469" s="265" t="str">
        <f t="shared" ref="DFE469:DFE471" si="2879">IF(DFC469&lt;5,"Sin Riesgo",IF(DFC469 &lt;=14,"Bajo",IF(DFC469&lt;=35,"Medio",IF(DFC469&lt;=80,"Alto","Inviable Sanitariamente"))))</f>
        <v>Inviable Sanitariamente</v>
      </c>
      <c r="DFF469" s="265" t="str">
        <f t="shared" ref="DFF469:DFF471" si="2880">IF(DFD469&lt;5,"Sin Riesgo",IF(DFD469 &lt;=14,"Bajo",IF(DFD469&lt;=35,"Medio",IF(DFD469&lt;=80,"Alto","Inviable Sanitariamente"))))</f>
        <v>Inviable Sanitariamente</v>
      </c>
      <c r="DFG469" s="265" t="str">
        <f t="shared" ref="DFG469:DFG471" si="2881">IF(DFE469&lt;5,"Sin Riesgo",IF(DFE469 &lt;=14,"Bajo",IF(DFE469&lt;=35,"Medio",IF(DFE469&lt;=80,"Alto","Inviable Sanitariamente"))))</f>
        <v>Inviable Sanitariamente</v>
      </c>
      <c r="DFH469" s="265" t="str">
        <f t="shared" ref="DFH469:DFH471" si="2882">IF(DFF469&lt;5,"Sin Riesgo",IF(DFF469 &lt;=14,"Bajo",IF(DFF469&lt;=35,"Medio",IF(DFF469&lt;=80,"Alto","Inviable Sanitariamente"))))</f>
        <v>Inviable Sanitariamente</v>
      </c>
      <c r="DFI469" s="265" t="str">
        <f t="shared" ref="DFI469:DFI471" si="2883">IF(DFG469&lt;5,"Sin Riesgo",IF(DFG469 &lt;=14,"Bajo",IF(DFG469&lt;=35,"Medio",IF(DFG469&lt;=80,"Alto","Inviable Sanitariamente"))))</f>
        <v>Inviable Sanitariamente</v>
      </c>
      <c r="DFJ469" s="265" t="str">
        <f t="shared" ref="DFJ469:DFJ471" si="2884">IF(DFH469&lt;5,"Sin Riesgo",IF(DFH469 &lt;=14,"Bajo",IF(DFH469&lt;=35,"Medio",IF(DFH469&lt;=80,"Alto","Inviable Sanitariamente"))))</f>
        <v>Inviable Sanitariamente</v>
      </c>
      <c r="DFK469" s="265" t="str">
        <f t="shared" ref="DFK469:DFK471" si="2885">IF(DFI469&lt;5,"Sin Riesgo",IF(DFI469 &lt;=14,"Bajo",IF(DFI469&lt;=35,"Medio",IF(DFI469&lt;=80,"Alto","Inviable Sanitariamente"))))</f>
        <v>Inviable Sanitariamente</v>
      </c>
      <c r="DFL469" s="265" t="str">
        <f t="shared" ref="DFL469:DFL471" si="2886">IF(DFJ469&lt;5,"Sin Riesgo",IF(DFJ469 &lt;=14,"Bajo",IF(DFJ469&lt;=35,"Medio",IF(DFJ469&lt;=80,"Alto","Inviable Sanitariamente"))))</f>
        <v>Inviable Sanitariamente</v>
      </c>
      <c r="DFM469" s="265" t="str">
        <f t="shared" ref="DFM469:DFM471" si="2887">IF(DFK469&lt;5,"Sin Riesgo",IF(DFK469 &lt;=14,"Bajo",IF(DFK469&lt;=35,"Medio",IF(DFK469&lt;=80,"Alto","Inviable Sanitariamente"))))</f>
        <v>Inviable Sanitariamente</v>
      </c>
      <c r="DFN469" s="265" t="str">
        <f t="shared" ref="DFN469:DFN471" si="2888">IF(DFL469&lt;5,"Sin Riesgo",IF(DFL469 &lt;=14,"Bajo",IF(DFL469&lt;=35,"Medio",IF(DFL469&lt;=80,"Alto","Inviable Sanitariamente"))))</f>
        <v>Inviable Sanitariamente</v>
      </c>
      <c r="DFO469" s="265" t="str">
        <f t="shared" ref="DFO469:DFO471" si="2889">IF(DFM469&lt;5,"Sin Riesgo",IF(DFM469 &lt;=14,"Bajo",IF(DFM469&lt;=35,"Medio",IF(DFM469&lt;=80,"Alto","Inviable Sanitariamente"))))</f>
        <v>Inviable Sanitariamente</v>
      </c>
      <c r="DFP469" s="265" t="str">
        <f t="shared" ref="DFP469:DFP471" si="2890">IF(DFN469&lt;5,"Sin Riesgo",IF(DFN469 &lt;=14,"Bajo",IF(DFN469&lt;=35,"Medio",IF(DFN469&lt;=80,"Alto","Inviable Sanitariamente"))))</f>
        <v>Inviable Sanitariamente</v>
      </c>
      <c r="DFQ469" s="265" t="str">
        <f t="shared" ref="DFQ469:DFQ471" si="2891">IF(DFO469&lt;5,"Sin Riesgo",IF(DFO469 &lt;=14,"Bajo",IF(DFO469&lt;=35,"Medio",IF(DFO469&lt;=80,"Alto","Inviable Sanitariamente"))))</f>
        <v>Inviable Sanitariamente</v>
      </c>
      <c r="DFR469" s="265" t="str">
        <f t="shared" ref="DFR469:DFR471" si="2892">IF(DFP469&lt;5,"Sin Riesgo",IF(DFP469 &lt;=14,"Bajo",IF(DFP469&lt;=35,"Medio",IF(DFP469&lt;=80,"Alto","Inviable Sanitariamente"))))</f>
        <v>Inviable Sanitariamente</v>
      </c>
      <c r="DFS469" s="265" t="str">
        <f t="shared" ref="DFS469:DFS471" si="2893">IF(DFQ469&lt;5,"Sin Riesgo",IF(DFQ469 &lt;=14,"Bajo",IF(DFQ469&lt;=35,"Medio",IF(DFQ469&lt;=80,"Alto","Inviable Sanitariamente"))))</f>
        <v>Inviable Sanitariamente</v>
      </c>
      <c r="DFT469" s="265" t="str">
        <f t="shared" ref="DFT469:DFT471" si="2894">IF(DFR469&lt;5,"Sin Riesgo",IF(DFR469 &lt;=14,"Bajo",IF(DFR469&lt;=35,"Medio",IF(DFR469&lt;=80,"Alto","Inviable Sanitariamente"))))</f>
        <v>Inviable Sanitariamente</v>
      </c>
      <c r="DFU469" s="265" t="str">
        <f t="shared" ref="DFU469:DFU471" si="2895">IF(DFS469&lt;5,"Sin Riesgo",IF(DFS469 &lt;=14,"Bajo",IF(DFS469&lt;=35,"Medio",IF(DFS469&lt;=80,"Alto","Inviable Sanitariamente"))))</f>
        <v>Inviable Sanitariamente</v>
      </c>
      <c r="DFV469" s="265" t="str">
        <f t="shared" ref="DFV469:DFV471" si="2896">IF(DFT469&lt;5,"Sin Riesgo",IF(DFT469 &lt;=14,"Bajo",IF(DFT469&lt;=35,"Medio",IF(DFT469&lt;=80,"Alto","Inviable Sanitariamente"))))</f>
        <v>Inviable Sanitariamente</v>
      </c>
      <c r="DFW469" s="265" t="str">
        <f t="shared" ref="DFW469:DFW471" si="2897">IF(DFU469&lt;5,"Sin Riesgo",IF(DFU469 &lt;=14,"Bajo",IF(DFU469&lt;=35,"Medio",IF(DFU469&lt;=80,"Alto","Inviable Sanitariamente"))))</f>
        <v>Inviable Sanitariamente</v>
      </c>
      <c r="DFX469" s="265" t="str">
        <f t="shared" ref="DFX469:DFX471" si="2898">IF(DFV469&lt;5,"Sin Riesgo",IF(DFV469 &lt;=14,"Bajo",IF(DFV469&lt;=35,"Medio",IF(DFV469&lt;=80,"Alto","Inviable Sanitariamente"))))</f>
        <v>Inviable Sanitariamente</v>
      </c>
      <c r="DFY469" s="265" t="str">
        <f t="shared" ref="DFY469:DFY471" si="2899">IF(DFW469&lt;5,"Sin Riesgo",IF(DFW469 &lt;=14,"Bajo",IF(DFW469&lt;=35,"Medio",IF(DFW469&lt;=80,"Alto","Inviable Sanitariamente"))))</f>
        <v>Inviable Sanitariamente</v>
      </c>
      <c r="DFZ469" s="265" t="str">
        <f t="shared" ref="DFZ469:DFZ471" si="2900">IF(DFX469&lt;5,"Sin Riesgo",IF(DFX469 &lt;=14,"Bajo",IF(DFX469&lt;=35,"Medio",IF(DFX469&lt;=80,"Alto","Inviable Sanitariamente"))))</f>
        <v>Inviable Sanitariamente</v>
      </c>
      <c r="DGA469" s="265" t="str">
        <f t="shared" ref="DGA469:DGA471" si="2901">IF(DFY469&lt;5,"Sin Riesgo",IF(DFY469 &lt;=14,"Bajo",IF(DFY469&lt;=35,"Medio",IF(DFY469&lt;=80,"Alto","Inviable Sanitariamente"))))</f>
        <v>Inviable Sanitariamente</v>
      </c>
      <c r="DGB469" s="265" t="str">
        <f t="shared" ref="DGB469:DGB471" si="2902">IF(DFZ469&lt;5,"Sin Riesgo",IF(DFZ469 &lt;=14,"Bajo",IF(DFZ469&lt;=35,"Medio",IF(DFZ469&lt;=80,"Alto","Inviable Sanitariamente"))))</f>
        <v>Inviable Sanitariamente</v>
      </c>
      <c r="DGC469" s="265" t="str">
        <f t="shared" ref="DGC469:DGC471" si="2903">IF(DGA469&lt;5,"Sin Riesgo",IF(DGA469 &lt;=14,"Bajo",IF(DGA469&lt;=35,"Medio",IF(DGA469&lt;=80,"Alto","Inviable Sanitariamente"))))</f>
        <v>Inviable Sanitariamente</v>
      </c>
      <c r="DGD469" s="265" t="str">
        <f t="shared" ref="DGD469:DGD471" si="2904">IF(DGB469&lt;5,"Sin Riesgo",IF(DGB469 &lt;=14,"Bajo",IF(DGB469&lt;=35,"Medio",IF(DGB469&lt;=80,"Alto","Inviable Sanitariamente"))))</f>
        <v>Inviable Sanitariamente</v>
      </c>
      <c r="DGE469" s="265" t="str">
        <f t="shared" ref="DGE469:DGE471" si="2905">IF(DGC469&lt;5,"Sin Riesgo",IF(DGC469 &lt;=14,"Bajo",IF(DGC469&lt;=35,"Medio",IF(DGC469&lt;=80,"Alto","Inviable Sanitariamente"))))</f>
        <v>Inviable Sanitariamente</v>
      </c>
      <c r="DGF469" s="265" t="str">
        <f t="shared" ref="DGF469:DGF471" si="2906">IF(DGD469&lt;5,"Sin Riesgo",IF(DGD469 &lt;=14,"Bajo",IF(DGD469&lt;=35,"Medio",IF(DGD469&lt;=80,"Alto","Inviable Sanitariamente"))))</f>
        <v>Inviable Sanitariamente</v>
      </c>
      <c r="DGG469" s="265" t="str">
        <f t="shared" ref="DGG469:DGG471" si="2907">IF(DGE469&lt;5,"Sin Riesgo",IF(DGE469 &lt;=14,"Bajo",IF(DGE469&lt;=35,"Medio",IF(DGE469&lt;=80,"Alto","Inviable Sanitariamente"))))</f>
        <v>Inviable Sanitariamente</v>
      </c>
      <c r="DGH469" s="265" t="str">
        <f t="shared" ref="DGH469:DGH471" si="2908">IF(DGF469&lt;5,"Sin Riesgo",IF(DGF469 &lt;=14,"Bajo",IF(DGF469&lt;=35,"Medio",IF(DGF469&lt;=80,"Alto","Inviable Sanitariamente"))))</f>
        <v>Inviable Sanitariamente</v>
      </c>
      <c r="DGI469" s="265" t="str">
        <f t="shared" ref="DGI469:DGI471" si="2909">IF(DGG469&lt;5,"Sin Riesgo",IF(DGG469 &lt;=14,"Bajo",IF(DGG469&lt;=35,"Medio",IF(DGG469&lt;=80,"Alto","Inviable Sanitariamente"))))</f>
        <v>Inviable Sanitariamente</v>
      </c>
      <c r="DGJ469" s="265" t="str">
        <f t="shared" ref="DGJ469:DGJ471" si="2910">IF(DGH469&lt;5,"Sin Riesgo",IF(DGH469 &lt;=14,"Bajo",IF(DGH469&lt;=35,"Medio",IF(DGH469&lt;=80,"Alto","Inviable Sanitariamente"))))</f>
        <v>Inviable Sanitariamente</v>
      </c>
      <c r="DGK469" s="265" t="str">
        <f t="shared" ref="DGK469:DGK471" si="2911">IF(DGI469&lt;5,"Sin Riesgo",IF(DGI469 &lt;=14,"Bajo",IF(DGI469&lt;=35,"Medio",IF(DGI469&lt;=80,"Alto","Inviable Sanitariamente"))))</f>
        <v>Inviable Sanitariamente</v>
      </c>
      <c r="DGL469" s="265" t="str">
        <f t="shared" ref="DGL469:DGL471" si="2912">IF(DGJ469&lt;5,"Sin Riesgo",IF(DGJ469 &lt;=14,"Bajo",IF(DGJ469&lt;=35,"Medio",IF(DGJ469&lt;=80,"Alto","Inviable Sanitariamente"))))</f>
        <v>Inviable Sanitariamente</v>
      </c>
      <c r="DGM469" s="265" t="str">
        <f t="shared" ref="DGM469:DGM471" si="2913">IF(DGK469&lt;5,"Sin Riesgo",IF(DGK469 &lt;=14,"Bajo",IF(DGK469&lt;=35,"Medio",IF(DGK469&lt;=80,"Alto","Inviable Sanitariamente"))))</f>
        <v>Inviable Sanitariamente</v>
      </c>
      <c r="DGN469" s="265" t="str">
        <f t="shared" ref="DGN469:DGN471" si="2914">IF(DGL469&lt;5,"Sin Riesgo",IF(DGL469 &lt;=14,"Bajo",IF(DGL469&lt;=35,"Medio",IF(DGL469&lt;=80,"Alto","Inviable Sanitariamente"))))</f>
        <v>Inviable Sanitariamente</v>
      </c>
      <c r="DGO469" s="265" t="str">
        <f t="shared" ref="DGO469:DGO471" si="2915">IF(DGM469&lt;5,"Sin Riesgo",IF(DGM469 &lt;=14,"Bajo",IF(DGM469&lt;=35,"Medio",IF(DGM469&lt;=80,"Alto","Inviable Sanitariamente"))))</f>
        <v>Inviable Sanitariamente</v>
      </c>
      <c r="DGP469" s="265" t="str">
        <f t="shared" ref="DGP469:DGP471" si="2916">IF(DGN469&lt;5,"Sin Riesgo",IF(DGN469 &lt;=14,"Bajo",IF(DGN469&lt;=35,"Medio",IF(DGN469&lt;=80,"Alto","Inviable Sanitariamente"))))</f>
        <v>Inviable Sanitariamente</v>
      </c>
      <c r="DGQ469" s="265" t="str">
        <f t="shared" ref="DGQ469:DGQ471" si="2917">IF(DGO469&lt;5,"Sin Riesgo",IF(DGO469 &lt;=14,"Bajo",IF(DGO469&lt;=35,"Medio",IF(DGO469&lt;=80,"Alto","Inviable Sanitariamente"))))</f>
        <v>Inviable Sanitariamente</v>
      </c>
      <c r="DGR469" s="265" t="str">
        <f t="shared" ref="DGR469:DGR471" si="2918">IF(DGP469&lt;5,"Sin Riesgo",IF(DGP469 &lt;=14,"Bajo",IF(DGP469&lt;=35,"Medio",IF(DGP469&lt;=80,"Alto","Inviable Sanitariamente"))))</f>
        <v>Inviable Sanitariamente</v>
      </c>
      <c r="DGS469" s="265" t="str">
        <f t="shared" ref="DGS469:DGS471" si="2919">IF(DGQ469&lt;5,"Sin Riesgo",IF(DGQ469 &lt;=14,"Bajo",IF(DGQ469&lt;=35,"Medio",IF(DGQ469&lt;=80,"Alto","Inviable Sanitariamente"))))</f>
        <v>Inviable Sanitariamente</v>
      </c>
      <c r="DGT469" s="265" t="str">
        <f t="shared" ref="DGT469:DGT471" si="2920">IF(DGR469&lt;5,"Sin Riesgo",IF(DGR469 &lt;=14,"Bajo",IF(DGR469&lt;=35,"Medio",IF(DGR469&lt;=80,"Alto","Inviable Sanitariamente"))))</f>
        <v>Inviable Sanitariamente</v>
      </c>
      <c r="DGU469" s="265" t="str">
        <f t="shared" ref="DGU469:DGU471" si="2921">IF(DGS469&lt;5,"Sin Riesgo",IF(DGS469 &lt;=14,"Bajo",IF(DGS469&lt;=35,"Medio",IF(DGS469&lt;=80,"Alto","Inviable Sanitariamente"))))</f>
        <v>Inviable Sanitariamente</v>
      </c>
      <c r="DGV469" s="265" t="str">
        <f t="shared" ref="DGV469:DGV471" si="2922">IF(DGT469&lt;5,"Sin Riesgo",IF(DGT469 &lt;=14,"Bajo",IF(DGT469&lt;=35,"Medio",IF(DGT469&lt;=80,"Alto","Inviable Sanitariamente"))))</f>
        <v>Inviable Sanitariamente</v>
      </c>
      <c r="DGW469" s="265" t="str">
        <f t="shared" ref="DGW469:DGW471" si="2923">IF(DGU469&lt;5,"Sin Riesgo",IF(DGU469 &lt;=14,"Bajo",IF(DGU469&lt;=35,"Medio",IF(DGU469&lt;=80,"Alto","Inviable Sanitariamente"))))</f>
        <v>Inviable Sanitariamente</v>
      </c>
      <c r="DGX469" s="265" t="str">
        <f t="shared" ref="DGX469:DGX471" si="2924">IF(DGV469&lt;5,"Sin Riesgo",IF(DGV469 &lt;=14,"Bajo",IF(DGV469&lt;=35,"Medio",IF(DGV469&lt;=80,"Alto","Inviable Sanitariamente"))))</f>
        <v>Inviable Sanitariamente</v>
      </c>
      <c r="DGY469" s="265" t="str">
        <f t="shared" ref="DGY469:DGY471" si="2925">IF(DGW469&lt;5,"Sin Riesgo",IF(DGW469 &lt;=14,"Bajo",IF(DGW469&lt;=35,"Medio",IF(DGW469&lt;=80,"Alto","Inviable Sanitariamente"))))</f>
        <v>Inviable Sanitariamente</v>
      </c>
      <c r="DGZ469" s="265" t="str">
        <f t="shared" ref="DGZ469:DGZ471" si="2926">IF(DGX469&lt;5,"Sin Riesgo",IF(DGX469 &lt;=14,"Bajo",IF(DGX469&lt;=35,"Medio",IF(DGX469&lt;=80,"Alto","Inviable Sanitariamente"))))</f>
        <v>Inviable Sanitariamente</v>
      </c>
      <c r="DHA469" s="265" t="str">
        <f t="shared" ref="DHA469:DHA471" si="2927">IF(DGY469&lt;5,"Sin Riesgo",IF(DGY469 &lt;=14,"Bajo",IF(DGY469&lt;=35,"Medio",IF(DGY469&lt;=80,"Alto","Inviable Sanitariamente"))))</f>
        <v>Inviable Sanitariamente</v>
      </c>
      <c r="DHB469" s="265" t="str">
        <f t="shared" ref="DHB469:DHB471" si="2928">IF(DGZ469&lt;5,"Sin Riesgo",IF(DGZ469 &lt;=14,"Bajo",IF(DGZ469&lt;=35,"Medio",IF(DGZ469&lt;=80,"Alto","Inviable Sanitariamente"))))</f>
        <v>Inviable Sanitariamente</v>
      </c>
      <c r="DHC469" s="265" t="str">
        <f t="shared" ref="DHC469:DHC471" si="2929">IF(DHA469&lt;5,"Sin Riesgo",IF(DHA469 &lt;=14,"Bajo",IF(DHA469&lt;=35,"Medio",IF(DHA469&lt;=80,"Alto","Inviable Sanitariamente"))))</f>
        <v>Inviable Sanitariamente</v>
      </c>
      <c r="DHD469" s="265" t="str">
        <f t="shared" ref="DHD469:DHD471" si="2930">IF(DHB469&lt;5,"Sin Riesgo",IF(DHB469 &lt;=14,"Bajo",IF(DHB469&lt;=35,"Medio",IF(DHB469&lt;=80,"Alto","Inviable Sanitariamente"))))</f>
        <v>Inviable Sanitariamente</v>
      </c>
      <c r="DHE469" s="265" t="str">
        <f t="shared" ref="DHE469:DHE471" si="2931">IF(DHC469&lt;5,"Sin Riesgo",IF(DHC469 &lt;=14,"Bajo",IF(DHC469&lt;=35,"Medio",IF(DHC469&lt;=80,"Alto","Inviable Sanitariamente"))))</f>
        <v>Inviable Sanitariamente</v>
      </c>
      <c r="DHF469" s="265" t="str">
        <f t="shared" ref="DHF469:DHF471" si="2932">IF(DHD469&lt;5,"Sin Riesgo",IF(DHD469 &lt;=14,"Bajo",IF(DHD469&lt;=35,"Medio",IF(DHD469&lt;=80,"Alto","Inviable Sanitariamente"))))</f>
        <v>Inviable Sanitariamente</v>
      </c>
      <c r="DHG469" s="265" t="str">
        <f t="shared" ref="DHG469:DHG471" si="2933">IF(DHE469&lt;5,"Sin Riesgo",IF(DHE469 &lt;=14,"Bajo",IF(DHE469&lt;=35,"Medio",IF(DHE469&lt;=80,"Alto","Inviable Sanitariamente"))))</f>
        <v>Inviable Sanitariamente</v>
      </c>
      <c r="DHH469" s="265" t="str">
        <f t="shared" ref="DHH469:DHH471" si="2934">IF(DHF469&lt;5,"Sin Riesgo",IF(DHF469 &lt;=14,"Bajo",IF(DHF469&lt;=35,"Medio",IF(DHF469&lt;=80,"Alto","Inviable Sanitariamente"))))</f>
        <v>Inviable Sanitariamente</v>
      </c>
      <c r="DHI469" s="265" t="str">
        <f t="shared" ref="DHI469:DHI471" si="2935">IF(DHG469&lt;5,"Sin Riesgo",IF(DHG469 &lt;=14,"Bajo",IF(DHG469&lt;=35,"Medio",IF(DHG469&lt;=80,"Alto","Inviable Sanitariamente"))))</f>
        <v>Inviable Sanitariamente</v>
      </c>
      <c r="DHJ469" s="265" t="str">
        <f t="shared" ref="DHJ469:DHJ471" si="2936">IF(DHH469&lt;5,"Sin Riesgo",IF(DHH469 &lt;=14,"Bajo",IF(DHH469&lt;=35,"Medio",IF(DHH469&lt;=80,"Alto","Inviable Sanitariamente"))))</f>
        <v>Inviable Sanitariamente</v>
      </c>
      <c r="DHK469" s="265" t="str">
        <f t="shared" ref="DHK469:DHK471" si="2937">IF(DHI469&lt;5,"Sin Riesgo",IF(DHI469 &lt;=14,"Bajo",IF(DHI469&lt;=35,"Medio",IF(DHI469&lt;=80,"Alto","Inviable Sanitariamente"))))</f>
        <v>Inviable Sanitariamente</v>
      </c>
      <c r="DHL469" s="265" t="str">
        <f t="shared" ref="DHL469:DHL471" si="2938">IF(DHJ469&lt;5,"Sin Riesgo",IF(DHJ469 &lt;=14,"Bajo",IF(DHJ469&lt;=35,"Medio",IF(DHJ469&lt;=80,"Alto","Inviable Sanitariamente"))))</f>
        <v>Inviable Sanitariamente</v>
      </c>
      <c r="DHM469" s="265" t="str">
        <f t="shared" ref="DHM469:DHM471" si="2939">IF(DHK469&lt;5,"Sin Riesgo",IF(DHK469 &lt;=14,"Bajo",IF(DHK469&lt;=35,"Medio",IF(DHK469&lt;=80,"Alto","Inviable Sanitariamente"))))</f>
        <v>Inviable Sanitariamente</v>
      </c>
      <c r="DHN469" s="265" t="str">
        <f t="shared" ref="DHN469:DHN471" si="2940">IF(DHL469&lt;5,"Sin Riesgo",IF(DHL469 &lt;=14,"Bajo",IF(DHL469&lt;=35,"Medio",IF(DHL469&lt;=80,"Alto","Inviable Sanitariamente"))))</f>
        <v>Inviable Sanitariamente</v>
      </c>
      <c r="DHO469" s="265" t="str">
        <f t="shared" ref="DHO469:DHO471" si="2941">IF(DHM469&lt;5,"Sin Riesgo",IF(DHM469 &lt;=14,"Bajo",IF(DHM469&lt;=35,"Medio",IF(DHM469&lt;=80,"Alto","Inviable Sanitariamente"))))</f>
        <v>Inviable Sanitariamente</v>
      </c>
      <c r="DHP469" s="265" t="str">
        <f t="shared" ref="DHP469:DHP471" si="2942">IF(DHN469&lt;5,"Sin Riesgo",IF(DHN469 &lt;=14,"Bajo",IF(DHN469&lt;=35,"Medio",IF(DHN469&lt;=80,"Alto","Inviable Sanitariamente"))))</f>
        <v>Inviable Sanitariamente</v>
      </c>
      <c r="DHQ469" s="265" t="str">
        <f t="shared" ref="DHQ469:DHQ471" si="2943">IF(DHO469&lt;5,"Sin Riesgo",IF(DHO469 &lt;=14,"Bajo",IF(DHO469&lt;=35,"Medio",IF(DHO469&lt;=80,"Alto","Inviable Sanitariamente"))))</f>
        <v>Inviable Sanitariamente</v>
      </c>
      <c r="DHR469" s="265" t="str">
        <f t="shared" ref="DHR469:DHR471" si="2944">IF(DHP469&lt;5,"Sin Riesgo",IF(DHP469 &lt;=14,"Bajo",IF(DHP469&lt;=35,"Medio",IF(DHP469&lt;=80,"Alto","Inviable Sanitariamente"))))</f>
        <v>Inviable Sanitariamente</v>
      </c>
      <c r="DHS469" s="265" t="str">
        <f t="shared" ref="DHS469:DHS471" si="2945">IF(DHQ469&lt;5,"Sin Riesgo",IF(DHQ469 &lt;=14,"Bajo",IF(DHQ469&lt;=35,"Medio",IF(DHQ469&lt;=80,"Alto","Inviable Sanitariamente"))))</f>
        <v>Inviable Sanitariamente</v>
      </c>
      <c r="DHT469" s="265" t="str">
        <f t="shared" ref="DHT469:DHT471" si="2946">IF(DHR469&lt;5,"Sin Riesgo",IF(DHR469 &lt;=14,"Bajo",IF(DHR469&lt;=35,"Medio",IF(DHR469&lt;=80,"Alto","Inviable Sanitariamente"))))</f>
        <v>Inviable Sanitariamente</v>
      </c>
      <c r="DHU469" s="265" t="str">
        <f t="shared" ref="DHU469:DHU471" si="2947">IF(DHS469&lt;5,"Sin Riesgo",IF(DHS469 &lt;=14,"Bajo",IF(DHS469&lt;=35,"Medio",IF(DHS469&lt;=80,"Alto","Inviable Sanitariamente"))))</f>
        <v>Inviable Sanitariamente</v>
      </c>
      <c r="DHV469" s="265" t="str">
        <f t="shared" ref="DHV469:DHV471" si="2948">IF(DHT469&lt;5,"Sin Riesgo",IF(DHT469 &lt;=14,"Bajo",IF(DHT469&lt;=35,"Medio",IF(DHT469&lt;=80,"Alto","Inviable Sanitariamente"))))</f>
        <v>Inviable Sanitariamente</v>
      </c>
      <c r="DHW469" s="265" t="str">
        <f t="shared" ref="DHW469:DHW471" si="2949">IF(DHU469&lt;5,"Sin Riesgo",IF(DHU469 &lt;=14,"Bajo",IF(DHU469&lt;=35,"Medio",IF(DHU469&lt;=80,"Alto","Inviable Sanitariamente"))))</f>
        <v>Inviable Sanitariamente</v>
      </c>
      <c r="DHX469" s="265" t="str">
        <f t="shared" ref="DHX469:DHX471" si="2950">IF(DHV469&lt;5,"Sin Riesgo",IF(DHV469 &lt;=14,"Bajo",IF(DHV469&lt;=35,"Medio",IF(DHV469&lt;=80,"Alto","Inviable Sanitariamente"))))</f>
        <v>Inviable Sanitariamente</v>
      </c>
      <c r="DHY469" s="265" t="str">
        <f t="shared" ref="DHY469:DHY471" si="2951">IF(DHW469&lt;5,"Sin Riesgo",IF(DHW469 &lt;=14,"Bajo",IF(DHW469&lt;=35,"Medio",IF(DHW469&lt;=80,"Alto","Inviable Sanitariamente"))))</f>
        <v>Inviable Sanitariamente</v>
      </c>
      <c r="DHZ469" s="265" t="str">
        <f t="shared" ref="DHZ469:DHZ471" si="2952">IF(DHX469&lt;5,"Sin Riesgo",IF(DHX469 &lt;=14,"Bajo",IF(DHX469&lt;=35,"Medio",IF(DHX469&lt;=80,"Alto","Inviable Sanitariamente"))))</f>
        <v>Inviable Sanitariamente</v>
      </c>
      <c r="DIA469" s="265" t="str">
        <f t="shared" ref="DIA469:DIA471" si="2953">IF(DHY469&lt;5,"Sin Riesgo",IF(DHY469 &lt;=14,"Bajo",IF(DHY469&lt;=35,"Medio",IF(DHY469&lt;=80,"Alto","Inviable Sanitariamente"))))</f>
        <v>Inviable Sanitariamente</v>
      </c>
      <c r="DIB469" s="265" t="str">
        <f t="shared" ref="DIB469:DIB471" si="2954">IF(DHZ469&lt;5,"Sin Riesgo",IF(DHZ469 &lt;=14,"Bajo",IF(DHZ469&lt;=35,"Medio",IF(DHZ469&lt;=80,"Alto","Inviable Sanitariamente"))))</f>
        <v>Inviable Sanitariamente</v>
      </c>
      <c r="DIC469" s="265" t="str">
        <f t="shared" ref="DIC469:DIC471" si="2955">IF(DIA469&lt;5,"Sin Riesgo",IF(DIA469 &lt;=14,"Bajo",IF(DIA469&lt;=35,"Medio",IF(DIA469&lt;=80,"Alto","Inviable Sanitariamente"))))</f>
        <v>Inviable Sanitariamente</v>
      </c>
      <c r="DID469" s="265" t="str">
        <f t="shared" ref="DID469:DID471" si="2956">IF(DIB469&lt;5,"Sin Riesgo",IF(DIB469 &lt;=14,"Bajo",IF(DIB469&lt;=35,"Medio",IF(DIB469&lt;=80,"Alto","Inviable Sanitariamente"))))</f>
        <v>Inviable Sanitariamente</v>
      </c>
      <c r="DIE469" s="265" t="str">
        <f t="shared" ref="DIE469:DIE471" si="2957">IF(DIC469&lt;5,"Sin Riesgo",IF(DIC469 &lt;=14,"Bajo",IF(DIC469&lt;=35,"Medio",IF(DIC469&lt;=80,"Alto","Inviable Sanitariamente"))))</f>
        <v>Inviable Sanitariamente</v>
      </c>
      <c r="DIF469" s="265" t="str">
        <f t="shared" ref="DIF469:DIF471" si="2958">IF(DID469&lt;5,"Sin Riesgo",IF(DID469 &lt;=14,"Bajo",IF(DID469&lt;=35,"Medio",IF(DID469&lt;=80,"Alto","Inviable Sanitariamente"))))</f>
        <v>Inviable Sanitariamente</v>
      </c>
      <c r="DIG469" s="265" t="str">
        <f t="shared" ref="DIG469:DIG471" si="2959">IF(DIE469&lt;5,"Sin Riesgo",IF(DIE469 &lt;=14,"Bajo",IF(DIE469&lt;=35,"Medio",IF(DIE469&lt;=80,"Alto","Inviable Sanitariamente"))))</f>
        <v>Inviable Sanitariamente</v>
      </c>
      <c r="DIH469" s="265" t="str">
        <f t="shared" ref="DIH469:DIH471" si="2960">IF(DIF469&lt;5,"Sin Riesgo",IF(DIF469 &lt;=14,"Bajo",IF(DIF469&lt;=35,"Medio",IF(DIF469&lt;=80,"Alto","Inviable Sanitariamente"))))</f>
        <v>Inviable Sanitariamente</v>
      </c>
      <c r="DII469" s="265" t="str">
        <f t="shared" ref="DII469:DII471" si="2961">IF(DIG469&lt;5,"Sin Riesgo",IF(DIG469 &lt;=14,"Bajo",IF(DIG469&lt;=35,"Medio",IF(DIG469&lt;=80,"Alto","Inviable Sanitariamente"))))</f>
        <v>Inviable Sanitariamente</v>
      </c>
      <c r="DIJ469" s="265" t="str">
        <f t="shared" ref="DIJ469:DIJ471" si="2962">IF(DIH469&lt;5,"Sin Riesgo",IF(DIH469 &lt;=14,"Bajo",IF(DIH469&lt;=35,"Medio",IF(DIH469&lt;=80,"Alto","Inviable Sanitariamente"))))</f>
        <v>Inviable Sanitariamente</v>
      </c>
      <c r="DIK469" s="265" t="str">
        <f t="shared" ref="DIK469:DIK471" si="2963">IF(DII469&lt;5,"Sin Riesgo",IF(DII469 &lt;=14,"Bajo",IF(DII469&lt;=35,"Medio",IF(DII469&lt;=80,"Alto","Inviable Sanitariamente"))))</f>
        <v>Inviable Sanitariamente</v>
      </c>
      <c r="DIL469" s="265" t="str">
        <f t="shared" ref="DIL469:DIL471" si="2964">IF(DIJ469&lt;5,"Sin Riesgo",IF(DIJ469 &lt;=14,"Bajo",IF(DIJ469&lt;=35,"Medio",IF(DIJ469&lt;=80,"Alto","Inviable Sanitariamente"))))</f>
        <v>Inviable Sanitariamente</v>
      </c>
      <c r="DIM469" s="265" t="str">
        <f t="shared" ref="DIM469:DIM471" si="2965">IF(DIK469&lt;5,"Sin Riesgo",IF(DIK469 &lt;=14,"Bajo",IF(DIK469&lt;=35,"Medio",IF(DIK469&lt;=80,"Alto","Inviable Sanitariamente"))))</f>
        <v>Inviable Sanitariamente</v>
      </c>
      <c r="DIN469" s="265" t="str">
        <f t="shared" ref="DIN469:DIN471" si="2966">IF(DIL469&lt;5,"Sin Riesgo",IF(DIL469 &lt;=14,"Bajo",IF(DIL469&lt;=35,"Medio",IF(DIL469&lt;=80,"Alto","Inviable Sanitariamente"))))</f>
        <v>Inviable Sanitariamente</v>
      </c>
      <c r="DIO469" s="265" t="str">
        <f t="shared" ref="DIO469:DIO471" si="2967">IF(DIM469&lt;5,"Sin Riesgo",IF(DIM469 &lt;=14,"Bajo",IF(DIM469&lt;=35,"Medio",IF(DIM469&lt;=80,"Alto","Inviable Sanitariamente"))))</f>
        <v>Inviable Sanitariamente</v>
      </c>
      <c r="DIP469" s="265" t="str">
        <f t="shared" ref="DIP469:DIP471" si="2968">IF(DIN469&lt;5,"Sin Riesgo",IF(DIN469 &lt;=14,"Bajo",IF(DIN469&lt;=35,"Medio",IF(DIN469&lt;=80,"Alto","Inviable Sanitariamente"))))</f>
        <v>Inviable Sanitariamente</v>
      </c>
      <c r="DIQ469" s="265" t="str">
        <f t="shared" ref="DIQ469:DIQ471" si="2969">IF(DIO469&lt;5,"Sin Riesgo",IF(DIO469 &lt;=14,"Bajo",IF(DIO469&lt;=35,"Medio",IF(DIO469&lt;=80,"Alto","Inviable Sanitariamente"))))</f>
        <v>Inviable Sanitariamente</v>
      </c>
      <c r="DIR469" s="265" t="str">
        <f t="shared" ref="DIR469:DIR471" si="2970">IF(DIP469&lt;5,"Sin Riesgo",IF(DIP469 &lt;=14,"Bajo",IF(DIP469&lt;=35,"Medio",IF(DIP469&lt;=80,"Alto","Inviable Sanitariamente"))))</f>
        <v>Inviable Sanitariamente</v>
      </c>
      <c r="DIS469" s="265" t="str">
        <f t="shared" ref="DIS469:DIS471" si="2971">IF(DIQ469&lt;5,"Sin Riesgo",IF(DIQ469 &lt;=14,"Bajo",IF(DIQ469&lt;=35,"Medio",IF(DIQ469&lt;=80,"Alto","Inviable Sanitariamente"))))</f>
        <v>Inviable Sanitariamente</v>
      </c>
      <c r="DIT469" s="265" t="str">
        <f t="shared" ref="DIT469:DIT471" si="2972">IF(DIR469&lt;5,"Sin Riesgo",IF(DIR469 &lt;=14,"Bajo",IF(DIR469&lt;=35,"Medio",IF(DIR469&lt;=80,"Alto","Inviable Sanitariamente"))))</f>
        <v>Inviable Sanitariamente</v>
      </c>
      <c r="DIU469" s="265" t="str">
        <f t="shared" ref="DIU469:DIU471" si="2973">IF(DIS469&lt;5,"Sin Riesgo",IF(DIS469 &lt;=14,"Bajo",IF(DIS469&lt;=35,"Medio",IF(DIS469&lt;=80,"Alto","Inviable Sanitariamente"))))</f>
        <v>Inviable Sanitariamente</v>
      </c>
      <c r="DIV469" s="265" t="str">
        <f t="shared" ref="DIV469:DIV471" si="2974">IF(DIT469&lt;5,"Sin Riesgo",IF(DIT469 &lt;=14,"Bajo",IF(DIT469&lt;=35,"Medio",IF(DIT469&lt;=80,"Alto","Inviable Sanitariamente"))))</f>
        <v>Inviable Sanitariamente</v>
      </c>
      <c r="DIW469" s="265" t="str">
        <f t="shared" ref="DIW469:DIW471" si="2975">IF(DIU469&lt;5,"Sin Riesgo",IF(DIU469 &lt;=14,"Bajo",IF(DIU469&lt;=35,"Medio",IF(DIU469&lt;=80,"Alto","Inviable Sanitariamente"))))</f>
        <v>Inviable Sanitariamente</v>
      </c>
      <c r="DIX469" s="265" t="str">
        <f t="shared" ref="DIX469:DIX471" si="2976">IF(DIV469&lt;5,"Sin Riesgo",IF(DIV469 &lt;=14,"Bajo",IF(DIV469&lt;=35,"Medio",IF(DIV469&lt;=80,"Alto","Inviable Sanitariamente"))))</f>
        <v>Inviable Sanitariamente</v>
      </c>
      <c r="DIY469" s="265" t="str">
        <f t="shared" ref="DIY469:DIY471" si="2977">IF(DIW469&lt;5,"Sin Riesgo",IF(DIW469 &lt;=14,"Bajo",IF(DIW469&lt;=35,"Medio",IF(DIW469&lt;=80,"Alto","Inviable Sanitariamente"))))</f>
        <v>Inviable Sanitariamente</v>
      </c>
      <c r="DIZ469" s="265" t="str">
        <f t="shared" ref="DIZ469:DIZ471" si="2978">IF(DIX469&lt;5,"Sin Riesgo",IF(DIX469 &lt;=14,"Bajo",IF(DIX469&lt;=35,"Medio",IF(DIX469&lt;=80,"Alto","Inviable Sanitariamente"))))</f>
        <v>Inviable Sanitariamente</v>
      </c>
      <c r="DJA469" s="265" t="str">
        <f t="shared" ref="DJA469:DJA471" si="2979">IF(DIY469&lt;5,"Sin Riesgo",IF(DIY469 &lt;=14,"Bajo",IF(DIY469&lt;=35,"Medio",IF(DIY469&lt;=80,"Alto","Inviable Sanitariamente"))))</f>
        <v>Inviable Sanitariamente</v>
      </c>
      <c r="DJB469" s="265" t="str">
        <f t="shared" ref="DJB469:DJB471" si="2980">IF(DIZ469&lt;5,"Sin Riesgo",IF(DIZ469 &lt;=14,"Bajo",IF(DIZ469&lt;=35,"Medio",IF(DIZ469&lt;=80,"Alto","Inviable Sanitariamente"))))</f>
        <v>Inviable Sanitariamente</v>
      </c>
      <c r="DJC469" s="265" t="str">
        <f t="shared" ref="DJC469:DJC471" si="2981">IF(DJA469&lt;5,"Sin Riesgo",IF(DJA469 &lt;=14,"Bajo",IF(DJA469&lt;=35,"Medio",IF(DJA469&lt;=80,"Alto","Inviable Sanitariamente"))))</f>
        <v>Inviable Sanitariamente</v>
      </c>
      <c r="DJD469" s="265" t="str">
        <f t="shared" ref="DJD469:DJD471" si="2982">IF(DJB469&lt;5,"Sin Riesgo",IF(DJB469 &lt;=14,"Bajo",IF(DJB469&lt;=35,"Medio",IF(DJB469&lt;=80,"Alto","Inviable Sanitariamente"))))</f>
        <v>Inviable Sanitariamente</v>
      </c>
      <c r="DJE469" s="265" t="str">
        <f t="shared" ref="DJE469:DJE471" si="2983">IF(DJC469&lt;5,"Sin Riesgo",IF(DJC469 &lt;=14,"Bajo",IF(DJC469&lt;=35,"Medio",IF(DJC469&lt;=80,"Alto","Inviable Sanitariamente"))))</f>
        <v>Inviable Sanitariamente</v>
      </c>
      <c r="DJF469" s="265" t="str">
        <f t="shared" ref="DJF469:DJF471" si="2984">IF(DJD469&lt;5,"Sin Riesgo",IF(DJD469 &lt;=14,"Bajo",IF(DJD469&lt;=35,"Medio",IF(DJD469&lt;=80,"Alto","Inviable Sanitariamente"))))</f>
        <v>Inviable Sanitariamente</v>
      </c>
      <c r="DJG469" s="265" t="str">
        <f t="shared" ref="DJG469:DJG471" si="2985">IF(DJE469&lt;5,"Sin Riesgo",IF(DJE469 &lt;=14,"Bajo",IF(DJE469&lt;=35,"Medio",IF(DJE469&lt;=80,"Alto","Inviable Sanitariamente"))))</f>
        <v>Inviable Sanitariamente</v>
      </c>
      <c r="DJH469" s="265" t="str">
        <f t="shared" ref="DJH469:DJH471" si="2986">IF(DJF469&lt;5,"Sin Riesgo",IF(DJF469 &lt;=14,"Bajo",IF(DJF469&lt;=35,"Medio",IF(DJF469&lt;=80,"Alto","Inviable Sanitariamente"))))</f>
        <v>Inviable Sanitariamente</v>
      </c>
      <c r="DJI469" s="265" t="str">
        <f t="shared" ref="DJI469:DJI471" si="2987">IF(DJG469&lt;5,"Sin Riesgo",IF(DJG469 &lt;=14,"Bajo",IF(DJG469&lt;=35,"Medio",IF(DJG469&lt;=80,"Alto","Inviable Sanitariamente"))))</f>
        <v>Inviable Sanitariamente</v>
      </c>
      <c r="DJJ469" s="265" t="str">
        <f t="shared" ref="DJJ469:DJJ471" si="2988">IF(DJH469&lt;5,"Sin Riesgo",IF(DJH469 &lt;=14,"Bajo",IF(DJH469&lt;=35,"Medio",IF(DJH469&lt;=80,"Alto","Inviable Sanitariamente"))))</f>
        <v>Inviable Sanitariamente</v>
      </c>
      <c r="DJK469" s="265" t="str">
        <f t="shared" ref="DJK469:DJK471" si="2989">IF(DJI469&lt;5,"Sin Riesgo",IF(DJI469 &lt;=14,"Bajo",IF(DJI469&lt;=35,"Medio",IF(DJI469&lt;=80,"Alto","Inviable Sanitariamente"))))</f>
        <v>Inviable Sanitariamente</v>
      </c>
      <c r="DJL469" s="265" t="str">
        <f t="shared" ref="DJL469:DJL471" si="2990">IF(DJJ469&lt;5,"Sin Riesgo",IF(DJJ469 &lt;=14,"Bajo",IF(DJJ469&lt;=35,"Medio",IF(DJJ469&lt;=80,"Alto","Inviable Sanitariamente"))))</f>
        <v>Inviable Sanitariamente</v>
      </c>
      <c r="DJM469" s="265" t="str">
        <f t="shared" ref="DJM469:DJM471" si="2991">IF(DJK469&lt;5,"Sin Riesgo",IF(DJK469 &lt;=14,"Bajo",IF(DJK469&lt;=35,"Medio",IF(DJK469&lt;=80,"Alto","Inviable Sanitariamente"))))</f>
        <v>Inviable Sanitariamente</v>
      </c>
      <c r="DJN469" s="265" t="str">
        <f t="shared" ref="DJN469:DJN471" si="2992">IF(DJL469&lt;5,"Sin Riesgo",IF(DJL469 &lt;=14,"Bajo",IF(DJL469&lt;=35,"Medio",IF(DJL469&lt;=80,"Alto","Inviable Sanitariamente"))))</f>
        <v>Inviable Sanitariamente</v>
      </c>
      <c r="DJO469" s="265" t="str">
        <f t="shared" ref="DJO469:DJO471" si="2993">IF(DJM469&lt;5,"Sin Riesgo",IF(DJM469 &lt;=14,"Bajo",IF(DJM469&lt;=35,"Medio",IF(DJM469&lt;=80,"Alto","Inviable Sanitariamente"))))</f>
        <v>Inviable Sanitariamente</v>
      </c>
      <c r="DJP469" s="265" t="str">
        <f t="shared" ref="DJP469:DJP471" si="2994">IF(DJN469&lt;5,"Sin Riesgo",IF(DJN469 &lt;=14,"Bajo",IF(DJN469&lt;=35,"Medio",IF(DJN469&lt;=80,"Alto","Inviable Sanitariamente"))))</f>
        <v>Inviable Sanitariamente</v>
      </c>
      <c r="DJQ469" s="265" t="str">
        <f t="shared" ref="DJQ469:DJQ471" si="2995">IF(DJO469&lt;5,"Sin Riesgo",IF(DJO469 &lt;=14,"Bajo",IF(DJO469&lt;=35,"Medio",IF(DJO469&lt;=80,"Alto","Inviable Sanitariamente"))))</f>
        <v>Inviable Sanitariamente</v>
      </c>
      <c r="DJR469" s="265" t="str">
        <f t="shared" ref="DJR469:DJR471" si="2996">IF(DJP469&lt;5,"Sin Riesgo",IF(DJP469 &lt;=14,"Bajo",IF(DJP469&lt;=35,"Medio",IF(DJP469&lt;=80,"Alto","Inviable Sanitariamente"))))</f>
        <v>Inviable Sanitariamente</v>
      </c>
      <c r="DJS469" s="265" t="str">
        <f t="shared" ref="DJS469:DJS471" si="2997">IF(DJQ469&lt;5,"Sin Riesgo",IF(DJQ469 &lt;=14,"Bajo",IF(DJQ469&lt;=35,"Medio",IF(DJQ469&lt;=80,"Alto","Inviable Sanitariamente"))))</f>
        <v>Inviable Sanitariamente</v>
      </c>
      <c r="DJT469" s="265" t="str">
        <f t="shared" ref="DJT469:DJT471" si="2998">IF(DJR469&lt;5,"Sin Riesgo",IF(DJR469 &lt;=14,"Bajo",IF(DJR469&lt;=35,"Medio",IF(DJR469&lt;=80,"Alto","Inviable Sanitariamente"))))</f>
        <v>Inviable Sanitariamente</v>
      </c>
      <c r="DJU469" s="265" t="str">
        <f t="shared" ref="DJU469:DJU471" si="2999">IF(DJS469&lt;5,"Sin Riesgo",IF(DJS469 &lt;=14,"Bajo",IF(DJS469&lt;=35,"Medio",IF(DJS469&lt;=80,"Alto","Inviable Sanitariamente"))))</f>
        <v>Inviable Sanitariamente</v>
      </c>
      <c r="DJV469" s="265" t="str">
        <f t="shared" ref="DJV469:DJV471" si="3000">IF(DJT469&lt;5,"Sin Riesgo",IF(DJT469 &lt;=14,"Bajo",IF(DJT469&lt;=35,"Medio",IF(DJT469&lt;=80,"Alto","Inviable Sanitariamente"))))</f>
        <v>Inviable Sanitariamente</v>
      </c>
      <c r="DJW469" s="265" t="str">
        <f t="shared" ref="DJW469:DJW471" si="3001">IF(DJU469&lt;5,"Sin Riesgo",IF(DJU469 &lt;=14,"Bajo",IF(DJU469&lt;=35,"Medio",IF(DJU469&lt;=80,"Alto","Inviable Sanitariamente"))))</f>
        <v>Inviable Sanitariamente</v>
      </c>
      <c r="DJX469" s="265" t="str">
        <f t="shared" ref="DJX469:DJX471" si="3002">IF(DJV469&lt;5,"Sin Riesgo",IF(DJV469 &lt;=14,"Bajo",IF(DJV469&lt;=35,"Medio",IF(DJV469&lt;=80,"Alto","Inviable Sanitariamente"))))</f>
        <v>Inviable Sanitariamente</v>
      </c>
      <c r="DJY469" s="265" t="str">
        <f t="shared" ref="DJY469:DJY471" si="3003">IF(DJW469&lt;5,"Sin Riesgo",IF(DJW469 &lt;=14,"Bajo",IF(DJW469&lt;=35,"Medio",IF(DJW469&lt;=80,"Alto","Inviable Sanitariamente"))))</f>
        <v>Inviable Sanitariamente</v>
      </c>
      <c r="DJZ469" s="265" t="str">
        <f t="shared" ref="DJZ469:DJZ471" si="3004">IF(DJX469&lt;5,"Sin Riesgo",IF(DJX469 &lt;=14,"Bajo",IF(DJX469&lt;=35,"Medio",IF(DJX469&lt;=80,"Alto","Inviable Sanitariamente"))))</f>
        <v>Inviable Sanitariamente</v>
      </c>
      <c r="DKA469" s="265" t="str">
        <f t="shared" ref="DKA469:DKA471" si="3005">IF(DJY469&lt;5,"Sin Riesgo",IF(DJY469 &lt;=14,"Bajo",IF(DJY469&lt;=35,"Medio",IF(DJY469&lt;=80,"Alto","Inviable Sanitariamente"))))</f>
        <v>Inviable Sanitariamente</v>
      </c>
      <c r="DKB469" s="265" t="str">
        <f t="shared" ref="DKB469:DKB471" si="3006">IF(DJZ469&lt;5,"Sin Riesgo",IF(DJZ469 &lt;=14,"Bajo",IF(DJZ469&lt;=35,"Medio",IF(DJZ469&lt;=80,"Alto","Inviable Sanitariamente"))))</f>
        <v>Inviable Sanitariamente</v>
      </c>
      <c r="DKC469" s="265" t="str">
        <f t="shared" ref="DKC469:DKC471" si="3007">IF(DKA469&lt;5,"Sin Riesgo",IF(DKA469 &lt;=14,"Bajo",IF(DKA469&lt;=35,"Medio",IF(DKA469&lt;=80,"Alto","Inviable Sanitariamente"))))</f>
        <v>Inviable Sanitariamente</v>
      </c>
      <c r="DKD469" s="265" t="str">
        <f t="shared" ref="DKD469:DKD471" si="3008">IF(DKB469&lt;5,"Sin Riesgo",IF(DKB469 &lt;=14,"Bajo",IF(DKB469&lt;=35,"Medio",IF(DKB469&lt;=80,"Alto","Inviable Sanitariamente"))))</f>
        <v>Inviable Sanitariamente</v>
      </c>
      <c r="DKE469" s="265" t="str">
        <f t="shared" ref="DKE469:DKE471" si="3009">IF(DKC469&lt;5,"Sin Riesgo",IF(DKC469 &lt;=14,"Bajo",IF(DKC469&lt;=35,"Medio",IF(DKC469&lt;=80,"Alto","Inviable Sanitariamente"))))</f>
        <v>Inviable Sanitariamente</v>
      </c>
      <c r="DKF469" s="265" t="str">
        <f t="shared" ref="DKF469:DKF471" si="3010">IF(DKD469&lt;5,"Sin Riesgo",IF(DKD469 &lt;=14,"Bajo",IF(DKD469&lt;=35,"Medio",IF(DKD469&lt;=80,"Alto","Inviable Sanitariamente"))))</f>
        <v>Inviable Sanitariamente</v>
      </c>
      <c r="DKG469" s="265" t="str">
        <f t="shared" ref="DKG469:DKG471" si="3011">IF(DKE469&lt;5,"Sin Riesgo",IF(DKE469 &lt;=14,"Bajo",IF(DKE469&lt;=35,"Medio",IF(DKE469&lt;=80,"Alto","Inviable Sanitariamente"))))</f>
        <v>Inviable Sanitariamente</v>
      </c>
      <c r="DKH469" s="265" t="str">
        <f t="shared" ref="DKH469:DKH471" si="3012">IF(DKF469&lt;5,"Sin Riesgo",IF(DKF469 &lt;=14,"Bajo",IF(DKF469&lt;=35,"Medio",IF(DKF469&lt;=80,"Alto","Inviable Sanitariamente"))))</f>
        <v>Inviable Sanitariamente</v>
      </c>
      <c r="DKI469" s="265" t="str">
        <f t="shared" ref="DKI469:DKI471" si="3013">IF(DKG469&lt;5,"Sin Riesgo",IF(DKG469 &lt;=14,"Bajo",IF(DKG469&lt;=35,"Medio",IF(DKG469&lt;=80,"Alto","Inviable Sanitariamente"))))</f>
        <v>Inviable Sanitariamente</v>
      </c>
      <c r="DKJ469" s="265" t="str">
        <f t="shared" ref="DKJ469:DKJ471" si="3014">IF(DKH469&lt;5,"Sin Riesgo",IF(DKH469 &lt;=14,"Bajo",IF(DKH469&lt;=35,"Medio",IF(DKH469&lt;=80,"Alto","Inviable Sanitariamente"))))</f>
        <v>Inviable Sanitariamente</v>
      </c>
      <c r="DKK469" s="265" t="str">
        <f t="shared" ref="DKK469:DKK471" si="3015">IF(DKI469&lt;5,"Sin Riesgo",IF(DKI469 &lt;=14,"Bajo",IF(DKI469&lt;=35,"Medio",IF(DKI469&lt;=80,"Alto","Inviable Sanitariamente"))))</f>
        <v>Inviable Sanitariamente</v>
      </c>
      <c r="DKL469" s="265" t="str">
        <f t="shared" ref="DKL469:DKL471" si="3016">IF(DKJ469&lt;5,"Sin Riesgo",IF(DKJ469 &lt;=14,"Bajo",IF(DKJ469&lt;=35,"Medio",IF(DKJ469&lt;=80,"Alto","Inviable Sanitariamente"))))</f>
        <v>Inviable Sanitariamente</v>
      </c>
      <c r="DKM469" s="265" t="str">
        <f t="shared" ref="DKM469:DKM471" si="3017">IF(DKK469&lt;5,"Sin Riesgo",IF(DKK469 &lt;=14,"Bajo",IF(DKK469&lt;=35,"Medio",IF(DKK469&lt;=80,"Alto","Inviable Sanitariamente"))))</f>
        <v>Inviable Sanitariamente</v>
      </c>
      <c r="DKN469" s="265" t="str">
        <f t="shared" ref="DKN469:DKN471" si="3018">IF(DKL469&lt;5,"Sin Riesgo",IF(DKL469 &lt;=14,"Bajo",IF(DKL469&lt;=35,"Medio",IF(DKL469&lt;=80,"Alto","Inviable Sanitariamente"))))</f>
        <v>Inviable Sanitariamente</v>
      </c>
      <c r="DKO469" s="265" t="str">
        <f t="shared" ref="DKO469:DKO471" si="3019">IF(DKM469&lt;5,"Sin Riesgo",IF(DKM469 &lt;=14,"Bajo",IF(DKM469&lt;=35,"Medio",IF(DKM469&lt;=80,"Alto","Inviable Sanitariamente"))))</f>
        <v>Inviable Sanitariamente</v>
      </c>
      <c r="DKP469" s="265" t="str">
        <f t="shared" ref="DKP469:DKP471" si="3020">IF(DKN469&lt;5,"Sin Riesgo",IF(DKN469 &lt;=14,"Bajo",IF(DKN469&lt;=35,"Medio",IF(DKN469&lt;=80,"Alto","Inviable Sanitariamente"))))</f>
        <v>Inviable Sanitariamente</v>
      </c>
      <c r="DKQ469" s="265" t="str">
        <f t="shared" ref="DKQ469:DKQ471" si="3021">IF(DKO469&lt;5,"Sin Riesgo",IF(DKO469 &lt;=14,"Bajo",IF(DKO469&lt;=35,"Medio",IF(DKO469&lt;=80,"Alto","Inviable Sanitariamente"))))</f>
        <v>Inviable Sanitariamente</v>
      </c>
      <c r="DKR469" s="265" t="str">
        <f t="shared" ref="DKR469:DKR471" si="3022">IF(DKP469&lt;5,"Sin Riesgo",IF(DKP469 &lt;=14,"Bajo",IF(DKP469&lt;=35,"Medio",IF(DKP469&lt;=80,"Alto","Inviable Sanitariamente"))))</f>
        <v>Inviable Sanitariamente</v>
      </c>
      <c r="DKS469" s="265" t="str">
        <f t="shared" ref="DKS469:DKS471" si="3023">IF(DKQ469&lt;5,"Sin Riesgo",IF(DKQ469 &lt;=14,"Bajo",IF(DKQ469&lt;=35,"Medio",IF(DKQ469&lt;=80,"Alto","Inviable Sanitariamente"))))</f>
        <v>Inviable Sanitariamente</v>
      </c>
      <c r="DKT469" s="265" t="str">
        <f t="shared" ref="DKT469:DKT471" si="3024">IF(DKR469&lt;5,"Sin Riesgo",IF(DKR469 &lt;=14,"Bajo",IF(DKR469&lt;=35,"Medio",IF(DKR469&lt;=80,"Alto","Inviable Sanitariamente"))))</f>
        <v>Inviable Sanitariamente</v>
      </c>
      <c r="DKU469" s="265" t="str">
        <f t="shared" ref="DKU469:DKU471" si="3025">IF(DKS469&lt;5,"Sin Riesgo",IF(DKS469 &lt;=14,"Bajo",IF(DKS469&lt;=35,"Medio",IF(DKS469&lt;=80,"Alto","Inviable Sanitariamente"))))</f>
        <v>Inviable Sanitariamente</v>
      </c>
      <c r="DKV469" s="265" t="str">
        <f t="shared" ref="DKV469:DKV471" si="3026">IF(DKT469&lt;5,"Sin Riesgo",IF(DKT469 &lt;=14,"Bajo",IF(DKT469&lt;=35,"Medio",IF(DKT469&lt;=80,"Alto","Inviable Sanitariamente"))))</f>
        <v>Inviable Sanitariamente</v>
      </c>
      <c r="DKW469" s="265" t="str">
        <f t="shared" ref="DKW469:DKW471" si="3027">IF(DKU469&lt;5,"Sin Riesgo",IF(DKU469 &lt;=14,"Bajo",IF(DKU469&lt;=35,"Medio",IF(DKU469&lt;=80,"Alto","Inviable Sanitariamente"))))</f>
        <v>Inviable Sanitariamente</v>
      </c>
      <c r="DKX469" s="265" t="str">
        <f t="shared" ref="DKX469:DKX471" si="3028">IF(DKV469&lt;5,"Sin Riesgo",IF(DKV469 &lt;=14,"Bajo",IF(DKV469&lt;=35,"Medio",IF(DKV469&lt;=80,"Alto","Inviable Sanitariamente"))))</f>
        <v>Inviable Sanitariamente</v>
      </c>
      <c r="DKY469" s="265" t="str">
        <f t="shared" ref="DKY469:DKY471" si="3029">IF(DKW469&lt;5,"Sin Riesgo",IF(DKW469 &lt;=14,"Bajo",IF(DKW469&lt;=35,"Medio",IF(DKW469&lt;=80,"Alto","Inviable Sanitariamente"))))</f>
        <v>Inviable Sanitariamente</v>
      </c>
      <c r="DKZ469" s="265" t="str">
        <f t="shared" ref="DKZ469:DKZ471" si="3030">IF(DKX469&lt;5,"Sin Riesgo",IF(DKX469 &lt;=14,"Bajo",IF(DKX469&lt;=35,"Medio",IF(DKX469&lt;=80,"Alto","Inviable Sanitariamente"))))</f>
        <v>Inviable Sanitariamente</v>
      </c>
      <c r="DLA469" s="265" t="str">
        <f t="shared" ref="DLA469:DLA471" si="3031">IF(DKY469&lt;5,"Sin Riesgo",IF(DKY469 &lt;=14,"Bajo",IF(DKY469&lt;=35,"Medio",IF(DKY469&lt;=80,"Alto","Inviable Sanitariamente"))))</f>
        <v>Inviable Sanitariamente</v>
      </c>
      <c r="DLB469" s="265" t="str">
        <f t="shared" ref="DLB469:DLB471" si="3032">IF(DKZ469&lt;5,"Sin Riesgo",IF(DKZ469 &lt;=14,"Bajo",IF(DKZ469&lt;=35,"Medio",IF(DKZ469&lt;=80,"Alto","Inviable Sanitariamente"))))</f>
        <v>Inviable Sanitariamente</v>
      </c>
      <c r="DLC469" s="265" t="str">
        <f t="shared" ref="DLC469:DLC471" si="3033">IF(DLA469&lt;5,"Sin Riesgo",IF(DLA469 &lt;=14,"Bajo",IF(DLA469&lt;=35,"Medio",IF(DLA469&lt;=80,"Alto","Inviable Sanitariamente"))))</f>
        <v>Inviable Sanitariamente</v>
      </c>
      <c r="DLD469" s="265" t="str">
        <f t="shared" ref="DLD469:DLD471" si="3034">IF(DLB469&lt;5,"Sin Riesgo",IF(DLB469 &lt;=14,"Bajo",IF(DLB469&lt;=35,"Medio",IF(DLB469&lt;=80,"Alto","Inviable Sanitariamente"))))</f>
        <v>Inviable Sanitariamente</v>
      </c>
      <c r="DLE469" s="265" t="str">
        <f t="shared" ref="DLE469:DLE471" si="3035">IF(DLC469&lt;5,"Sin Riesgo",IF(DLC469 &lt;=14,"Bajo",IF(DLC469&lt;=35,"Medio",IF(DLC469&lt;=80,"Alto","Inviable Sanitariamente"))))</f>
        <v>Inviable Sanitariamente</v>
      </c>
      <c r="DLF469" s="265" t="str">
        <f t="shared" ref="DLF469:DLF471" si="3036">IF(DLD469&lt;5,"Sin Riesgo",IF(DLD469 &lt;=14,"Bajo",IF(DLD469&lt;=35,"Medio",IF(DLD469&lt;=80,"Alto","Inviable Sanitariamente"))))</f>
        <v>Inviable Sanitariamente</v>
      </c>
      <c r="DLG469" s="265" t="str">
        <f t="shared" ref="DLG469:DLG471" si="3037">IF(DLE469&lt;5,"Sin Riesgo",IF(DLE469 &lt;=14,"Bajo",IF(DLE469&lt;=35,"Medio",IF(DLE469&lt;=80,"Alto","Inviable Sanitariamente"))))</f>
        <v>Inviable Sanitariamente</v>
      </c>
      <c r="DLH469" s="265" t="str">
        <f t="shared" ref="DLH469:DLH471" si="3038">IF(DLF469&lt;5,"Sin Riesgo",IF(DLF469 &lt;=14,"Bajo",IF(DLF469&lt;=35,"Medio",IF(DLF469&lt;=80,"Alto","Inviable Sanitariamente"))))</f>
        <v>Inviable Sanitariamente</v>
      </c>
      <c r="DLI469" s="265" t="str">
        <f t="shared" ref="DLI469:DLI471" si="3039">IF(DLG469&lt;5,"Sin Riesgo",IF(DLG469 &lt;=14,"Bajo",IF(DLG469&lt;=35,"Medio",IF(DLG469&lt;=80,"Alto","Inviable Sanitariamente"))))</f>
        <v>Inviable Sanitariamente</v>
      </c>
      <c r="DLJ469" s="265" t="str">
        <f t="shared" ref="DLJ469:DLJ471" si="3040">IF(DLH469&lt;5,"Sin Riesgo",IF(DLH469 &lt;=14,"Bajo",IF(DLH469&lt;=35,"Medio",IF(DLH469&lt;=80,"Alto","Inviable Sanitariamente"))))</f>
        <v>Inviable Sanitariamente</v>
      </c>
      <c r="DLK469" s="265" t="str">
        <f t="shared" ref="DLK469:DLK471" si="3041">IF(DLI469&lt;5,"Sin Riesgo",IF(DLI469 &lt;=14,"Bajo",IF(DLI469&lt;=35,"Medio",IF(DLI469&lt;=80,"Alto","Inviable Sanitariamente"))))</f>
        <v>Inviable Sanitariamente</v>
      </c>
      <c r="DLL469" s="265" t="str">
        <f t="shared" ref="DLL469:DLL471" si="3042">IF(DLJ469&lt;5,"Sin Riesgo",IF(DLJ469 &lt;=14,"Bajo",IF(DLJ469&lt;=35,"Medio",IF(DLJ469&lt;=80,"Alto","Inviable Sanitariamente"))))</f>
        <v>Inviable Sanitariamente</v>
      </c>
      <c r="DLM469" s="265" t="str">
        <f t="shared" ref="DLM469:DLM471" si="3043">IF(DLK469&lt;5,"Sin Riesgo",IF(DLK469 &lt;=14,"Bajo",IF(DLK469&lt;=35,"Medio",IF(DLK469&lt;=80,"Alto","Inviable Sanitariamente"))))</f>
        <v>Inviable Sanitariamente</v>
      </c>
      <c r="DLN469" s="265" t="str">
        <f t="shared" ref="DLN469:DLN471" si="3044">IF(DLL469&lt;5,"Sin Riesgo",IF(DLL469 &lt;=14,"Bajo",IF(DLL469&lt;=35,"Medio",IF(DLL469&lt;=80,"Alto","Inviable Sanitariamente"))))</f>
        <v>Inviable Sanitariamente</v>
      </c>
      <c r="DLO469" s="265" t="str">
        <f t="shared" ref="DLO469:DLO471" si="3045">IF(DLM469&lt;5,"Sin Riesgo",IF(DLM469 &lt;=14,"Bajo",IF(DLM469&lt;=35,"Medio",IF(DLM469&lt;=80,"Alto","Inviable Sanitariamente"))))</f>
        <v>Inviable Sanitariamente</v>
      </c>
      <c r="DLP469" s="265" t="str">
        <f t="shared" ref="DLP469:DLP471" si="3046">IF(DLN469&lt;5,"Sin Riesgo",IF(DLN469 &lt;=14,"Bajo",IF(DLN469&lt;=35,"Medio",IF(DLN469&lt;=80,"Alto","Inviable Sanitariamente"))))</f>
        <v>Inviable Sanitariamente</v>
      </c>
      <c r="DLQ469" s="265" t="str">
        <f t="shared" ref="DLQ469:DLQ471" si="3047">IF(DLO469&lt;5,"Sin Riesgo",IF(DLO469 &lt;=14,"Bajo",IF(DLO469&lt;=35,"Medio",IF(DLO469&lt;=80,"Alto","Inviable Sanitariamente"))))</f>
        <v>Inviable Sanitariamente</v>
      </c>
      <c r="DLR469" s="265" t="str">
        <f t="shared" ref="DLR469:DLR471" si="3048">IF(DLP469&lt;5,"Sin Riesgo",IF(DLP469 &lt;=14,"Bajo",IF(DLP469&lt;=35,"Medio",IF(DLP469&lt;=80,"Alto","Inviable Sanitariamente"))))</f>
        <v>Inviable Sanitariamente</v>
      </c>
      <c r="DLS469" s="265" t="str">
        <f t="shared" ref="DLS469:DLS471" si="3049">IF(DLQ469&lt;5,"Sin Riesgo",IF(DLQ469 &lt;=14,"Bajo",IF(DLQ469&lt;=35,"Medio",IF(DLQ469&lt;=80,"Alto","Inviable Sanitariamente"))))</f>
        <v>Inviable Sanitariamente</v>
      </c>
      <c r="DLT469" s="265" t="str">
        <f t="shared" ref="DLT469:DLT471" si="3050">IF(DLR469&lt;5,"Sin Riesgo",IF(DLR469 &lt;=14,"Bajo",IF(DLR469&lt;=35,"Medio",IF(DLR469&lt;=80,"Alto","Inviable Sanitariamente"))))</f>
        <v>Inviable Sanitariamente</v>
      </c>
      <c r="DLU469" s="265" t="str">
        <f t="shared" ref="DLU469:DLU471" si="3051">IF(DLS469&lt;5,"Sin Riesgo",IF(DLS469 &lt;=14,"Bajo",IF(DLS469&lt;=35,"Medio",IF(DLS469&lt;=80,"Alto","Inviable Sanitariamente"))))</f>
        <v>Inviable Sanitariamente</v>
      </c>
      <c r="DLV469" s="265" t="str">
        <f t="shared" ref="DLV469:DLV471" si="3052">IF(DLT469&lt;5,"Sin Riesgo",IF(DLT469 &lt;=14,"Bajo",IF(DLT469&lt;=35,"Medio",IF(DLT469&lt;=80,"Alto","Inviable Sanitariamente"))))</f>
        <v>Inviable Sanitariamente</v>
      </c>
      <c r="DLW469" s="265" t="str">
        <f t="shared" ref="DLW469:DLW471" si="3053">IF(DLU469&lt;5,"Sin Riesgo",IF(DLU469 &lt;=14,"Bajo",IF(DLU469&lt;=35,"Medio",IF(DLU469&lt;=80,"Alto","Inviable Sanitariamente"))))</f>
        <v>Inviable Sanitariamente</v>
      </c>
      <c r="DLX469" s="265" t="str">
        <f t="shared" ref="DLX469:DLX471" si="3054">IF(DLV469&lt;5,"Sin Riesgo",IF(DLV469 &lt;=14,"Bajo",IF(DLV469&lt;=35,"Medio",IF(DLV469&lt;=80,"Alto","Inviable Sanitariamente"))))</f>
        <v>Inviable Sanitariamente</v>
      </c>
      <c r="DLY469" s="265" t="str">
        <f t="shared" ref="DLY469:DLY471" si="3055">IF(DLW469&lt;5,"Sin Riesgo",IF(DLW469 &lt;=14,"Bajo",IF(DLW469&lt;=35,"Medio",IF(DLW469&lt;=80,"Alto","Inviable Sanitariamente"))))</f>
        <v>Inviable Sanitariamente</v>
      </c>
      <c r="DLZ469" s="265" t="str">
        <f t="shared" ref="DLZ469:DLZ471" si="3056">IF(DLX469&lt;5,"Sin Riesgo",IF(DLX469 &lt;=14,"Bajo",IF(DLX469&lt;=35,"Medio",IF(DLX469&lt;=80,"Alto","Inviable Sanitariamente"))))</f>
        <v>Inviable Sanitariamente</v>
      </c>
      <c r="DMA469" s="265" t="str">
        <f t="shared" ref="DMA469:DMA471" si="3057">IF(DLY469&lt;5,"Sin Riesgo",IF(DLY469 &lt;=14,"Bajo",IF(DLY469&lt;=35,"Medio",IF(DLY469&lt;=80,"Alto","Inviable Sanitariamente"))))</f>
        <v>Inviable Sanitariamente</v>
      </c>
      <c r="DMB469" s="265" t="str">
        <f t="shared" ref="DMB469:DMB471" si="3058">IF(DLZ469&lt;5,"Sin Riesgo",IF(DLZ469 &lt;=14,"Bajo",IF(DLZ469&lt;=35,"Medio",IF(DLZ469&lt;=80,"Alto","Inviable Sanitariamente"))))</f>
        <v>Inviable Sanitariamente</v>
      </c>
      <c r="DMC469" s="265" t="str">
        <f t="shared" ref="DMC469:DMC471" si="3059">IF(DMA469&lt;5,"Sin Riesgo",IF(DMA469 &lt;=14,"Bajo",IF(DMA469&lt;=35,"Medio",IF(DMA469&lt;=80,"Alto","Inviable Sanitariamente"))))</f>
        <v>Inviable Sanitariamente</v>
      </c>
      <c r="DMD469" s="265" t="str">
        <f t="shared" ref="DMD469:DMD471" si="3060">IF(DMB469&lt;5,"Sin Riesgo",IF(DMB469 &lt;=14,"Bajo",IF(DMB469&lt;=35,"Medio",IF(DMB469&lt;=80,"Alto","Inviable Sanitariamente"))))</f>
        <v>Inviable Sanitariamente</v>
      </c>
      <c r="DME469" s="265" t="str">
        <f t="shared" ref="DME469:DME471" si="3061">IF(DMC469&lt;5,"Sin Riesgo",IF(DMC469 &lt;=14,"Bajo",IF(DMC469&lt;=35,"Medio",IF(DMC469&lt;=80,"Alto","Inviable Sanitariamente"))))</f>
        <v>Inviable Sanitariamente</v>
      </c>
      <c r="DMF469" s="265" t="str">
        <f t="shared" ref="DMF469:DMF471" si="3062">IF(DMD469&lt;5,"Sin Riesgo",IF(DMD469 &lt;=14,"Bajo",IF(DMD469&lt;=35,"Medio",IF(DMD469&lt;=80,"Alto","Inviable Sanitariamente"))))</f>
        <v>Inviable Sanitariamente</v>
      </c>
      <c r="DMG469" s="265" t="str">
        <f t="shared" ref="DMG469:DMG471" si="3063">IF(DME469&lt;5,"Sin Riesgo",IF(DME469 &lt;=14,"Bajo",IF(DME469&lt;=35,"Medio",IF(DME469&lt;=80,"Alto","Inviable Sanitariamente"))))</f>
        <v>Inviable Sanitariamente</v>
      </c>
      <c r="DMH469" s="265" t="str">
        <f t="shared" ref="DMH469:DMH471" si="3064">IF(DMF469&lt;5,"Sin Riesgo",IF(DMF469 &lt;=14,"Bajo",IF(DMF469&lt;=35,"Medio",IF(DMF469&lt;=80,"Alto","Inviable Sanitariamente"))))</f>
        <v>Inviable Sanitariamente</v>
      </c>
      <c r="DMI469" s="265" t="str">
        <f t="shared" ref="DMI469:DMI471" si="3065">IF(DMG469&lt;5,"Sin Riesgo",IF(DMG469 &lt;=14,"Bajo",IF(DMG469&lt;=35,"Medio",IF(DMG469&lt;=80,"Alto","Inviable Sanitariamente"))))</f>
        <v>Inviable Sanitariamente</v>
      </c>
      <c r="DMJ469" s="265" t="str">
        <f t="shared" ref="DMJ469:DMJ471" si="3066">IF(DMH469&lt;5,"Sin Riesgo",IF(DMH469 &lt;=14,"Bajo",IF(DMH469&lt;=35,"Medio",IF(DMH469&lt;=80,"Alto","Inviable Sanitariamente"))))</f>
        <v>Inviable Sanitariamente</v>
      </c>
      <c r="DMK469" s="265" t="str">
        <f t="shared" ref="DMK469:DMK471" si="3067">IF(DMI469&lt;5,"Sin Riesgo",IF(DMI469 &lt;=14,"Bajo",IF(DMI469&lt;=35,"Medio",IF(DMI469&lt;=80,"Alto","Inviable Sanitariamente"))))</f>
        <v>Inviable Sanitariamente</v>
      </c>
      <c r="DML469" s="265" t="str">
        <f t="shared" ref="DML469:DML471" si="3068">IF(DMJ469&lt;5,"Sin Riesgo",IF(DMJ469 &lt;=14,"Bajo",IF(DMJ469&lt;=35,"Medio",IF(DMJ469&lt;=80,"Alto","Inviable Sanitariamente"))))</f>
        <v>Inviable Sanitariamente</v>
      </c>
      <c r="DMM469" s="265" t="str">
        <f t="shared" ref="DMM469:DMM471" si="3069">IF(DMK469&lt;5,"Sin Riesgo",IF(DMK469 &lt;=14,"Bajo",IF(DMK469&lt;=35,"Medio",IF(DMK469&lt;=80,"Alto","Inviable Sanitariamente"))))</f>
        <v>Inviable Sanitariamente</v>
      </c>
      <c r="DMN469" s="265" t="str">
        <f t="shared" ref="DMN469:DMN471" si="3070">IF(DML469&lt;5,"Sin Riesgo",IF(DML469 &lt;=14,"Bajo",IF(DML469&lt;=35,"Medio",IF(DML469&lt;=80,"Alto","Inviable Sanitariamente"))))</f>
        <v>Inviable Sanitariamente</v>
      </c>
      <c r="DMO469" s="265" t="str">
        <f t="shared" ref="DMO469:DMO471" si="3071">IF(DMM469&lt;5,"Sin Riesgo",IF(DMM469 &lt;=14,"Bajo",IF(DMM469&lt;=35,"Medio",IF(DMM469&lt;=80,"Alto","Inviable Sanitariamente"))))</f>
        <v>Inviable Sanitariamente</v>
      </c>
      <c r="DMP469" s="265" t="str">
        <f t="shared" ref="DMP469:DMP471" si="3072">IF(DMN469&lt;5,"Sin Riesgo",IF(DMN469 &lt;=14,"Bajo",IF(DMN469&lt;=35,"Medio",IF(DMN469&lt;=80,"Alto","Inviable Sanitariamente"))))</f>
        <v>Inviable Sanitariamente</v>
      </c>
      <c r="DMQ469" s="265" t="str">
        <f t="shared" ref="DMQ469:DMQ471" si="3073">IF(DMO469&lt;5,"Sin Riesgo",IF(DMO469 &lt;=14,"Bajo",IF(DMO469&lt;=35,"Medio",IF(DMO469&lt;=80,"Alto","Inviable Sanitariamente"))))</f>
        <v>Inviable Sanitariamente</v>
      </c>
      <c r="DMR469" s="265" t="str">
        <f t="shared" ref="DMR469:DMR471" si="3074">IF(DMP469&lt;5,"Sin Riesgo",IF(DMP469 &lt;=14,"Bajo",IF(DMP469&lt;=35,"Medio",IF(DMP469&lt;=80,"Alto","Inviable Sanitariamente"))))</f>
        <v>Inviable Sanitariamente</v>
      </c>
      <c r="DMS469" s="265" t="str">
        <f t="shared" ref="DMS469:DMS471" si="3075">IF(DMQ469&lt;5,"Sin Riesgo",IF(DMQ469 &lt;=14,"Bajo",IF(DMQ469&lt;=35,"Medio",IF(DMQ469&lt;=80,"Alto","Inviable Sanitariamente"))))</f>
        <v>Inviable Sanitariamente</v>
      </c>
      <c r="DMT469" s="265" t="str">
        <f t="shared" ref="DMT469:DMT471" si="3076">IF(DMR469&lt;5,"Sin Riesgo",IF(DMR469 &lt;=14,"Bajo",IF(DMR469&lt;=35,"Medio",IF(DMR469&lt;=80,"Alto","Inviable Sanitariamente"))))</f>
        <v>Inviable Sanitariamente</v>
      </c>
      <c r="DMU469" s="265" t="str">
        <f t="shared" ref="DMU469:DMU471" si="3077">IF(DMS469&lt;5,"Sin Riesgo",IF(DMS469 &lt;=14,"Bajo",IF(DMS469&lt;=35,"Medio",IF(DMS469&lt;=80,"Alto","Inviable Sanitariamente"))))</f>
        <v>Inviable Sanitariamente</v>
      </c>
      <c r="DMV469" s="265" t="str">
        <f t="shared" ref="DMV469:DMV471" si="3078">IF(DMT469&lt;5,"Sin Riesgo",IF(DMT469 &lt;=14,"Bajo",IF(DMT469&lt;=35,"Medio",IF(DMT469&lt;=80,"Alto","Inviable Sanitariamente"))))</f>
        <v>Inviable Sanitariamente</v>
      </c>
      <c r="DMW469" s="265" t="str">
        <f t="shared" ref="DMW469:DMW471" si="3079">IF(DMU469&lt;5,"Sin Riesgo",IF(DMU469 &lt;=14,"Bajo",IF(DMU469&lt;=35,"Medio",IF(DMU469&lt;=80,"Alto","Inviable Sanitariamente"))))</f>
        <v>Inviable Sanitariamente</v>
      </c>
      <c r="DMX469" s="265" t="str">
        <f t="shared" ref="DMX469:DMX471" si="3080">IF(DMV469&lt;5,"Sin Riesgo",IF(DMV469 &lt;=14,"Bajo",IF(DMV469&lt;=35,"Medio",IF(DMV469&lt;=80,"Alto","Inviable Sanitariamente"))))</f>
        <v>Inviable Sanitariamente</v>
      </c>
      <c r="DMY469" s="265" t="str">
        <f t="shared" ref="DMY469:DMY471" si="3081">IF(DMW469&lt;5,"Sin Riesgo",IF(DMW469 &lt;=14,"Bajo",IF(DMW469&lt;=35,"Medio",IF(DMW469&lt;=80,"Alto","Inviable Sanitariamente"))))</f>
        <v>Inviable Sanitariamente</v>
      </c>
      <c r="DMZ469" s="265" t="str">
        <f t="shared" ref="DMZ469:DMZ471" si="3082">IF(DMX469&lt;5,"Sin Riesgo",IF(DMX469 &lt;=14,"Bajo",IF(DMX469&lt;=35,"Medio",IF(DMX469&lt;=80,"Alto","Inviable Sanitariamente"))))</f>
        <v>Inviable Sanitariamente</v>
      </c>
      <c r="DNA469" s="265" t="str">
        <f t="shared" ref="DNA469:DNA471" si="3083">IF(DMY469&lt;5,"Sin Riesgo",IF(DMY469 &lt;=14,"Bajo",IF(DMY469&lt;=35,"Medio",IF(DMY469&lt;=80,"Alto","Inviable Sanitariamente"))))</f>
        <v>Inviable Sanitariamente</v>
      </c>
      <c r="DNB469" s="265" t="str">
        <f t="shared" ref="DNB469:DNB471" si="3084">IF(DMZ469&lt;5,"Sin Riesgo",IF(DMZ469 &lt;=14,"Bajo",IF(DMZ469&lt;=35,"Medio",IF(DMZ469&lt;=80,"Alto","Inviable Sanitariamente"))))</f>
        <v>Inviable Sanitariamente</v>
      </c>
      <c r="DNC469" s="265" t="str">
        <f t="shared" ref="DNC469:DNC471" si="3085">IF(DNA469&lt;5,"Sin Riesgo",IF(DNA469 &lt;=14,"Bajo",IF(DNA469&lt;=35,"Medio",IF(DNA469&lt;=80,"Alto","Inviable Sanitariamente"))))</f>
        <v>Inviable Sanitariamente</v>
      </c>
      <c r="DND469" s="265" t="str">
        <f t="shared" ref="DND469:DND471" si="3086">IF(DNB469&lt;5,"Sin Riesgo",IF(DNB469 &lt;=14,"Bajo",IF(DNB469&lt;=35,"Medio",IF(DNB469&lt;=80,"Alto","Inviable Sanitariamente"))))</f>
        <v>Inviable Sanitariamente</v>
      </c>
      <c r="DNE469" s="265" t="str">
        <f t="shared" ref="DNE469:DNE471" si="3087">IF(DNC469&lt;5,"Sin Riesgo",IF(DNC469 &lt;=14,"Bajo",IF(DNC469&lt;=35,"Medio",IF(DNC469&lt;=80,"Alto","Inviable Sanitariamente"))))</f>
        <v>Inviable Sanitariamente</v>
      </c>
      <c r="DNF469" s="265" t="str">
        <f t="shared" ref="DNF469:DNF471" si="3088">IF(DND469&lt;5,"Sin Riesgo",IF(DND469 &lt;=14,"Bajo",IF(DND469&lt;=35,"Medio",IF(DND469&lt;=80,"Alto","Inviable Sanitariamente"))))</f>
        <v>Inviable Sanitariamente</v>
      </c>
      <c r="DNG469" s="265" t="str">
        <f t="shared" ref="DNG469:DNG471" si="3089">IF(DNE469&lt;5,"Sin Riesgo",IF(DNE469 &lt;=14,"Bajo",IF(DNE469&lt;=35,"Medio",IF(DNE469&lt;=80,"Alto","Inviable Sanitariamente"))))</f>
        <v>Inviable Sanitariamente</v>
      </c>
      <c r="DNH469" s="265" t="str">
        <f t="shared" ref="DNH469:DNH471" si="3090">IF(DNF469&lt;5,"Sin Riesgo",IF(DNF469 &lt;=14,"Bajo",IF(DNF469&lt;=35,"Medio",IF(DNF469&lt;=80,"Alto","Inviable Sanitariamente"))))</f>
        <v>Inviable Sanitariamente</v>
      </c>
      <c r="DNI469" s="265" t="str">
        <f t="shared" ref="DNI469:DNI471" si="3091">IF(DNG469&lt;5,"Sin Riesgo",IF(DNG469 &lt;=14,"Bajo",IF(DNG469&lt;=35,"Medio",IF(DNG469&lt;=80,"Alto","Inviable Sanitariamente"))))</f>
        <v>Inviable Sanitariamente</v>
      </c>
      <c r="DNJ469" s="265" t="str">
        <f t="shared" ref="DNJ469:DNJ471" si="3092">IF(DNH469&lt;5,"Sin Riesgo",IF(DNH469 &lt;=14,"Bajo",IF(DNH469&lt;=35,"Medio",IF(DNH469&lt;=80,"Alto","Inviable Sanitariamente"))))</f>
        <v>Inviable Sanitariamente</v>
      </c>
      <c r="DNK469" s="265" t="str">
        <f t="shared" ref="DNK469:DNK471" si="3093">IF(DNI469&lt;5,"Sin Riesgo",IF(DNI469 &lt;=14,"Bajo",IF(DNI469&lt;=35,"Medio",IF(DNI469&lt;=80,"Alto","Inviable Sanitariamente"))))</f>
        <v>Inviable Sanitariamente</v>
      </c>
      <c r="DNL469" s="265" t="str">
        <f t="shared" ref="DNL469:DNL471" si="3094">IF(DNJ469&lt;5,"Sin Riesgo",IF(DNJ469 &lt;=14,"Bajo",IF(DNJ469&lt;=35,"Medio",IF(DNJ469&lt;=80,"Alto","Inviable Sanitariamente"))))</f>
        <v>Inviable Sanitariamente</v>
      </c>
      <c r="DNM469" s="265" t="str">
        <f t="shared" ref="DNM469:DNM471" si="3095">IF(DNK469&lt;5,"Sin Riesgo",IF(DNK469 &lt;=14,"Bajo",IF(DNK469&lt;=35,"Medio",IF(DNK469&lt;=80,"Alto","Inviable Sanitariamente"))))</f>
        <v>Inviable Sanitariamente</v>
      </c>
      <c r="DNN469" s="265" t="str">
        <f t="shared" ref="DNN469:DNN471" si="3096">IF(DNL469&lt;5,"Sin Riesgo",IF(DNL469 &lt;=14,"Bajo",IF(DNL469&lt;=35,"Medio",IF(DNL469&lt;=80,"Alto","Inviable Sanitariamente"))))</f>
        <v>Inviable Sanitariamente</v>
      </c>
      <c r="DNO469" s="265" t="str">
        <f t="shared" ref="DNO469:DNO471" si="3097">IF(DNM469&lt;5,"Sin Riesgo",IF(DNM469 &lt;=14,"Bajo",IF(DNM469&lt;=35,"Medio",IF(DNM469&lt;=80,"Alto","Inviable Sanitariamente"))))</f>
        <v>Inviable Sanitariamente</v>
      </c>
      <c r="DNP469" s="265" t="str">
        <f t="shared" ref="DNP469:DNP471" si="3098">IF(DNN469&lt;5,"Sin Riesgo",IF(DNN469 &lt;=14,"Bajo",IF(DNN469&lt;=35,"Medio",IF(DNN469&lt;=80,"Alto","Inviable Sanitariamente"))))</f>
        <v>Inviable Sanitariamente</v>
      </c>
      <c r="DNQ469" s="265" t="str">
        <f t="shared" ref="DNQ469:DNQ471" si="3099">IF(DNO469&lt;5,"Sin Riesgo",IF(DNO469 &lt;=14,"Bajo",IF(DNO469&lt;=35,"Medio",IF(DNO469&lt;=80,"Alto","Inviable Sanitariamente"))))</f>
        <v>Inviable Sanitariamente</v>
      </c>
      <c r="DNR469" s="265" t="str">
        <f t="shared" ref="DNR469:DNR471" si="3100">IF(DNP469&lt;5,"Sin Riesgo",IF(DNP469 &lt;=14,"Bajo",IF(DNP469&lt;=35,"Medio",IF(DNP469&lt;=80,"Alto","Inviable Sanitariamente"))))</f>
        <v>Inviable Sanitariamente</v>
      </c>
      <c r="DNS469" s="265" t="str">
        <f t="shared" ref="DNS469:DNS471" si="3101">IF(DNQ469&lt;5,"Sin Riesgo",IF(DNQ469 &lt;=14,"Bajo",IF(DNQ469&lt;=35,"Medio",IF(DNQ469&lt;=80,"Alto","Inviable Sanitariamente"))))</f>
        <v>Inviable Sanitariamente</v>
      </c>
      <c r="DNT469" s="265" t="str">
        <f t="shared" ref="DNT469:DNT471" si="3102">IF(DNR469&lt;5,"Sin Riesgo",IF(DNR469 &lt;=14,"Bajo",IF(DNR469&lt;=35,"Medio",IF(DNR469&lt;=80,"Alto","Inviable Sanitariamente"))))</f>
        <v>Inviable Sanitariamente</v>
      </c>
      <c r="DNU469" s="265" t="str">
        <f t="shared" ref="DNU469:DNU471" si="3103">IF(DNS469&lt;5,"Sin Riesgo",IF(DNS469 &lt;=14,"Bajo",IF(DNS469&lt;=35,"Medio",IF(DNS469&lt;=80,"Alto","Inviable Sanitariamente"))))</f>
        <v>Inviable Sanitariamente</v>
      </c>
      <c r="DNV469" s="265" t="str">
        <f t="shared" ref="DNV469:DNV471" si="3104">IF(DNT469&lt;5,"Sin Riesgo",IF(DNT469 &lt;=14,"Bajo",IF(DNT469&lt;=35,"Medio",IF(DNT469&lt;=80,"Alto","Inviable Sanitariamente"))))</f>
        <v>Inviable Sanitariamente</v>
      </c>
      <c r="DNW469" s="265" t="str">
        <f t="shared" ref="DNW469:DNW471" si="3105">IF(DNU469&lt;5,"Sin Riesgo",IF(DNU469 &lt;=14,"Bajo",IF(DNU469&lt;=35,"Medio",IF(DNU469&lt;=80,"Alto","Inviable Sanitariamente"))))</f>
        <v>Inviable Sanitariamente</v>
      </c>
      <c r="DNX469" s="265" t="str">
        <f t="shared" ref="DNX469:DNX471" si="3106">IF(DNV469&lt;5,"Sin Riesgo",IF(DNV469 &lt;=14,"Bajo",IF(DNV469&lt;=35,"Medio",IF(DNV469&lt;=80,"Alto","Inviable Sanitariamente"))))</f>
        <v>Inviable Sanitariamente</v>
      </c>
      <c r="DNY469" s="265" t="str">
        <f t="shared" ref="DNY469:DNY471" si="3107">IF(DNW469&lt;5,"Sin Riesgo",IF(DNW469 &lt;=14,"Bajo",IF(DNW469&lt;=35,"Medio",IF(DNW469&lt;=80,"Alto","Inviable Sanitariamente"))))</f>
        <v>Inviable Sanitariamente</v>
      </c>
      <c r="DNZ469" s="265" t="str">
        <f t="shared" ref="DNZ469:DNZ471" si="3108">IF(DNX469&lt;5,"Sin Riesgo",IF(DNX469 &lt;=14,"Bajo",IF(DNX469&lt;=35,"Medio",IF(DNX469&lt;=80,"Alto","Inviable Sanitariamente"))))</f>
        <v>Inviable Sanitariamente</v>
      </c>
      <c r="DOA469" s="265" t="str">
        <f t="shared" ref="DOA469:DOA471" si="3109">IF(DNY469&lt;5,"Sin Riesgo",IF(DNY469 &lt;=14,"Bajo",IF(DNY469&lt;=35,"Medio",IF(DNY469&lt;=80,"Alto","Inviable Sanitariamente"))))</f>
        <v>Inviable Sanitariamente</v>
      </c>
      <c r="DOB469" s="265" t="str">
        <f t="shared" ref="DOB469:DOB471" si="3110">IF(DNZ469&lt;5,"Sin Riesgo",IF(DNZ469 &lt;=14,"Bajo",IF(DNZ469&lt;=35,"Medio",IF(DNZ469&lt;=80,"Alto","Inviable Sanitariamente"))))</f>
        <v>Inviable Sanitariamente</v>
      </c>
      <c r="DOC469" s="265" t="str">
        <f t="shared" ref="DOC469:DOC471" si="3111">IF(DOA469&lt;5,"Sin Riesgo",IF(DOA469 &lt;=14,"Bajo",IF(DOA469&lt;=35,"Medio",IF(DOA469&lt;=80,"Alto","Inviable Sanitariamente"))))</f>
        <v>Inviable Sanitariamente</v>
      </c>
      <c r="DOD469" s="265" t="str">
        <f t="shared" ref="DOD469:DOD471" si="3112">IF(DOB469&lt;5,"Sin Riesgo",IF(DOB469 &lt;=14,"Bajo",IF(DOB469&lt;=35,"Medio",IF(DOB469&lt;=80,"Alto","Inviable Sanitariamente"))))</f>
        <v>Inviable Sanitariamente</v>
      </c>
      <c r="DOE469" s="265" t="str">
        <f t="shared" ref="DOE469:DOE471" si="3113">IF(DOC469&lt;5,"Sin Riesgo",IF(DOC469 &lt;=14,"Bajo",IF(DOC469&lt;=35,"Medio",IF(DOC469&lt;=80,"Alto","Inviable Sanitariamente"))))</f>
        <v>Inviable Sanitariamente</v>
      </c>
      <c r="DOF469" s="265" t="str">
        <f t="shared" ref="DOF469:DOF471" si="3114">IF(DOD469&lt;5,"Sin Riesgo",IF(DOD469 &lt;=14,"Bajo",IF(DOD469&lt;=35,"Medio",IF(DOD469&lt;=80,"Alto","Inviable Sanitariamente"))))</f>
        <v>Inviable Sanitariamente</v>
      </c>
      <c r="DOG469" s="265" t="str">
        <f t="shared" ref="DOG469:DOG471" si="3115">IF(DOE469&lt;5,"Sin Riesgo",IF(DOE469 &lt;=14,"Bajo",IF(DOE469&lt;=35,"Medio",IF(DOE469&lt;=80,"Alto","Inviable Sanitariamente"))))</f>
        <v>Inviable Sanitariamente</v>
      </c>
      <c r="DOH469" s="265" t="str">
        <f t="shared" ref="DOH469:DOH471" si="3116">IF(DOF469&lt;5,"Sin Riesgo",IF(DOF469 &lt;=14,"Bajo",IF(DOF469&lt;=35,"Medio",IF(DOF469&lt;=80,"Alto","Inviable Sanitariamente"))))</f>
        <v>Inviable Sanitariamente</v>
      </c>
      <c r="DOI469" s="265" t="str">
        <f t="shared" ref="DOI469:DOI471" si="3117">IF(DOG469&lt;5,"Sin Riesgo",IF(DOG469 &lt;=14,"Bajo",IF(DOG469&lt;=35,"Medio",IF(DOG469&lt;=80,"Alto","Inviable Sanitariamente"))))</f>
        <v>Inviable Sanitariamente</v>
      </c>
      <c r="DOJ469" s="265" t="str">
        <f t="shared" ref="DOJ469:DOJ471" si="3118">IF(DOH469&lt;5,"Sin Riesgo",IF(DOH469 &lt;=14,"Bajo",IF(DOH469&lt;=35,"Medio",IF(DOH469&lt;=80,"Alto","Inviable Sanitariamente"))))</f>
        <v>Inviable Sanitariamente</v>
      </c>
      <c r="DOK469" s="265" t="str">
        <f t="shared" ref="DOK469:DOK471" si="3119">IF(DOI469&lt;5,"Sin Riesgo",IF(DOI469 &lt;=14,"Bajo",IF(DOI469&lt;=35,"Medio",IF(DOI469&lt;=80,"Alto","Inviable Sanitariamente"))))</f>
        <v>Inviable Sanitariamente</v>
      </c>
      <c r="DOL469" s="265" t="str">
        <f t="shared" ref="DOL469:DOL471" si="3120">IF(DOJ469&lt;5,"Sin Riesgo",IF(DOJ469 &lt;=14,"Bajo",IF(DOJ469&lt;=35,"Medio",IF(DOJ469&lt;=80,"Alto","Inviable Sanitariamente"))))</f>
        <v>Inviable Sanitariamente</v>
      </c>
      <c r="DOM469" s="265" t="str">
        <f t="shared" ref="DOM469:DOM471" si="3121">IF(DOK469&lt;5,"Sin Riesgo",IF(DOK469 &lt;=14,"Bajo",IF(DOK469&lt;=35,"Medio",IF(DOK469&lt;=80,"Alto","Inviable Sanitariamente"))))</f>
        <v>Inviable Sanitariamente</v>
      </c>
      <c r="DON469" s="265" t="str">
        <f t="shared" ref="DON469:DON471" si="3122">IF(DOL469&lt;5,"Sin Riesgo",IF(DOL469 &lt;=14,"Bajo",IF(DOL469&lt;=35,"Medio",IF(DOL469&lt;=80,"Alto","Inviable Sanitariamente"))))</f>
        <v>Inviable Sanitariamente</v>
      </c>
      <c r="DOO469" s="265" t="str">
        <f t="shared" ref="DOO469:DOO471" si="3123">IF(DOM469&lt;5,"Sin Riesgo",IF(DOM469 &lt;=14,"Bajo",IF(DOM469&lt;=35,"Medio",IF(DOM469&lt;=80,"Alto","Inviable Sanitariamente"))))</f>
        <v>Inviable Sanitariamente</v>
      </c>
      <c r="DOP469" s="265" t="str">
        <f t="shared" ref="DOP469:DOP471" si="3124">IF(DON469&lt;5,"Sin Riesgo",IF(DON469 &lt;=14,"Bajo",IF(DON469&lt;=35,"Medio",IF(DON469&lt;=80,"Alto","Inviable Sanitariamente"))))</f>
        <v>Inviable Sanitariamente</v>
      </c>
      <c r="DOQ469" s="265" t="str">
        <f t="shared" ref="DOQ469:DOQ471" si="3125">IF(DOO469&lt;5,"Sin Riesgo",IF(DOO469 &lt;=14,"Bajo",IF(DOO469&lt;=35,"Medio",IF(DOO469&lt;=80,"Alto","Inviable Sanitariamente"))))</f>
        <v>Inviable Sanitariamente</v>
      </c>
      <c r="DOR469" s="265" t="str">
        <f t="shared" ref="DOR469:DOR471" si="3126">IF(DOP469&lt;5,"Sin Riesgo",IF(DOP469 &lt;=14,"Bajo",IF(DOP469&lt;=35,"Medio",IF(DOP469&lt;=80,"Alto","Inviable Sanitariamente"))))</f>
        <v>Inviable Sanitariamente</v>
      </c>
      <c r="DOS469" s="265" t="str">
        <f t="shared" ref="DOS469:DOS471" si="3127">IF(DOQ469&lt;5,"Sin Riesgo",IF(DOQ469 &lt;=14,"Bajo",IF(DOQ469&lt;=35,"Medio",IF(DOQ469&lt;=80,"Alto","Inviable Sanitariamente"))))</f>
        <v>Inviable Sanitariamente</v>
      </c>
      <c r="DOT469" s="265" t="str">
        <f t="shared" ref="DOT469:DOT471" si="3128">IF(DOR469&lt;5,"Sin Riesgo",IF(DOR469 &lt;=14,"Bajo",IF(DOR469&lt;=35,"Medio",IF(DOR469&lt;=80,"Alto","Inviable Sanitariamente"))))</f>
        <v>Inviable Sanitariamente</v>
      </c>
      <c r="DOU469" s="265" t="str">
        <f t="shared" ref="DOU469:DOU471" si="3129">IF(DOS469&lt;5,"Sin Riesgo",IF(DOS469 &lt;=14,"Bajo",IF(DOS469&lt;=35,"Medio",IF(DOS469&lt;=80,"Alto","Inviable Sanitariamente"))))</f>
        <v>Inviable Sanitariamente</v>
      </c>
      <c r="DOV469" s="265" t="str">
        <f t="shared" ref="DOV469:DOV471" si="3130">IF(DOT469&lt;5,"Sin Riesgo",IF(DOT469 &lt;=14,"Bajo",IF(DOT469&lt;=35,"Medio",IF(DOT469&lt;=80,"Alto","Inviable Sanitariamente"))))</f>
        <v>Inviable Sanitariamente</v>
      </c>
      <c r="DOW469" s="265" t="str">
        <f t="shared" ref="DOW469:DOW471" si="3131">IF(DOU469&lt;5,"Sin Riesgo",IF(DOU469 &lt;=14,"Bajo",IF(DOU469&lt;=35,"Medio",IF(DOU469&lt;=80,"Alto","Inviable Sanitariamente"))))</f>
        <v>Inviable Sanitariamente</v>
      </c>
      <c r="DOX469" s="265" t="str">
        <f t="shared" ref="DOX469:DOX471" si="3132">IF(DOV469&lt;5,"Sin Riesgo",IF(DOV469 &lt;=14,"Bajo",IF(DOV469&lt;=35,"Medio",IF(DOV469&lt;=80,"Alto","Inviable Sanitariamente"))))</f>
        <v>Inviable Sanitariamente</v>
      </c>
      <c r="DOY469" s="265" t="str">
        <f t="shared" ref="DOY469:DOY471" si="3133">IF(DOW469&lt;5,"Sin Riesgo",IF(DOW469 &lt;=14,"Bajo",IF(DOW469&lt;=35,"Medio",IF(DOW469&lt;=80,"Alto","Inviable Sanitariamente"))))</f>
        <v>Inviable Sanitariamente</v>
      </c>
      <c r="DOZ469" s="265" t="str">
        <f t="shared" ref="DOZ469:DOZ471" si="3134">IF(DOX469&lt;5,"Sin Riesgo",IF(DOX469 &lt;=14,"Bajo",IF(DOX469&lt;=35,"Medio",IF(DOX469&lt;=80,"Alto","Inviable Sanitariamente"))))</f>
        <v>Inviable Sanitariamente</v>
      </c>
      <c r="DPA469" s="265" t="str">
        <f t="shared" ref="DPA469:DPA471" si="3135">IF(DOY469&lt;5,"Sin Riesgo",IF(DOY469 &lt;=14,"Bajo",IF(DOY469&lt;=35,"Medio",IF(DOY469&lt;=80,"Alto","Inviable Sanitariamente"))))</f>
        <v>Inviable Sanitariamente</v>
      </c>
      <c r="DPB469" s="265" t="str">
        <f t="shared" ref="DPB469:DPB471" si="3136">IF(DOZ469&lt;5,"Sin Riesgo",IF(DOZ469 &lt;=14,"Bajo",IF(DOZ469&lt;=35,"Medio",IF(DOZ469&lt;=80,"Alto","Inviable Sanitariamente"))))</f>
        <v>Inviable Sanitariamente</v>
      </c>
      <c r="DPC469" s="265" t="str">
        <f t="shared" ref="DPC469:DPC471" si="3137">IF(DPA469&lt;5,"Sin Riesgo",IF(DPA469 &lt;=14,"Bajo",IF(DPA469&lt;=35,"Medio",IF(DPA469&lt;=80,"Alto","Inviable Sanitariamente"))))</f>
        <v>Inviable Sanitariamente</v>
      </c>
      <c r="DPD469" s="265" t="str">
        <f t="shared" ref="DPD469:DPD471" si="3138">IF(DPB469&lt;5,"Sin Riesgo",IF(DPB469 &lt;=14,"Bajo",IF(DPB469&lt;=35,"Medio",IF(DPB469&lt;=80,"Alto","Inviable Sanitariamente"))))</f>
        <v>Inviable Sanitariamente</v>
      </c>
      <c r="DPE469" s="265" t="str">
        <f t="shared" ref="DPE469:DPE471" si="3139">IF(DPC469&lt;5,"Sin Riesgo",IF(DPC469 &lt;=14,"Bajo",IF(DPC469&lt;=35,"Medio",IF(DPC469&lt;=80,"Alto","Inviable Sanitariamente"))))</f>
        <v>Inviable Sanitariamente</v>
      </c>
      <c r="DPF469" s="265" t="str">
        <f t="shared" ref="DPF469:DPF471" si="3140">IF(DPD469&lt;5,"Sin Riesgo",IF(DPD469 &lt;=14,"Bajo",IF(DPD469&lt;=35,"Medio",IF(DPD469&lt;=80,"Alto","Inviable Sanitariamente"))))</f>
        <v>Inviable Sanitariamente</v>
      </c>
      <c r="DPG469" s="265" t="str">
        <f t="shared" ref="DPG469:DPG471" si="3141">IF(DPE469&lt;5,"Sin Riesgo",IF(DPE469 &lt;=14,"Bajo",IF(DPE469&lt;=35,"Medio",IF(DPE469&lt;=80,"Alto","Inviable Sanitariamente"))))</f>
        <v>Inviable Sanitariamente</v>
      </c>
      <c r="DPH469" s="265" t="str">
        <f t="shared" ref="DPH469:DPH471" si="3142">IF(DPF469&lt;5,"Sin Riesgo",IF(DPF469 &lt;=14,"Bajo",IF(DPF469&lt;=35,"Medio",IF(DPF469&lt;=80,"Alto","Inviable Sanitariamente"))))</f>
        <v>Inviable Sanitariamente</v>
      </c>
      <c r="DPI469" s="265" t="str">
        <f t="shared" ref="DPI469:DPI471" si="3143">IF(DPG469&lt;5,"Sin Riesgo",IF(DPG469 &lt;=14,"Bajo",IF(DPG469&lt;=35,"Medio",IF(DPG469&lt;=80,"Alto","Inviable Sanitariamente"))))</f>
        <v>Inviable Sanitariamente</v>
      </c>
      <c r="DPJ469" s="265" t="str">
        <f t="shared" ref="DPJ469:DPJ471" si="3144">IF(DPH469&lt;5,"Sin Riesgo",IF(DPH469 &lt;=14,"Bajo",IF(DPH469&lt;=35,"Medio",IF(DPH469&lt;=80,"Alto","Inviable Sanitariamente"))))</f>
        <v>Inviable Sanitariamente</v>
      </c>
      <c r="DPK469" s="265" t="str">
        <f t="shared" ref="DPK469:DPK471" si="3145">IF(DPI469&lt;5,"Sin Riesgo",IF(DPI469 &lt;=14,"Bajo",IF(DPI469&lt;=35,"Medio",IF(DPI469&lt;=80,"Alto","Inviable Sanitariamente"))))</f>
        <v>Inviable Sanitariamente</v>
      </c>
      <c r="DPL469" s="265" t="str">
        <f t="shared" ref="DPL469:DPL471" si="3146">IF(DPJ469&lt;5,"Sin Riesgo",IF(DPJ469 &lt;=14,"Bajo",IF(DPJ469&lt;=35,"Medio",IF(DPJ469&lt;=80,"Alto","Inviable Sanitariamente"))))</f>
        <v>Inviable Sanitariamente</v>
      </c>
      <c r="DPM469" s="265" t="str">
        <f t="shared" ref="DPM469:DPM471" si="3147">IF(DPK469&lt;5,"Sin Riesgo",IF(DPK469 &lt;=14,"Bajo",IF(DPK469&lt;=35,"Medio",IF(DPK469&lt;=80,"Alto","Inviable Sanitariamente"))))</f>
        <v>Inviable Sanitariamente</v>
      </c>
      <c r="DPN469" s="265" t="str">
        <f t="shared" ref="DPN469:DPN471" si="3148">IF(DPL469&lt;5,"Sin Riesgo",IF(DPL469 &lt;=14,"Bajo",IF(DPL469&lt;=35,"Medio",IF(DPL469&lt;=80,"Alto","Inviable Sanitariamente"))))</f>
        <v>Inviable Sanitariamente</v>
      </c>
      <c r="DPO469" s="265" t="str">
        <f t="shared" ref="DPO469:DPO471" si="3149">IF(DPM469&lt;5,"Sin Riesgo",IF(DPM469 &lt;=14,"Bajo",IF(DPM469&lt;=35,"Medio",IF(DPM469&lt;=80,"Alto","Inviable Sanitariamente"))))</f>
        <v>Inviable Sanitariamente</v>
      </c>
      <c r="DPP469" s="265" t="str">
        <f t="shared" ref="DPP469:DPP471" si="3150">IF(DPN469&lt;5,"Sin Riesgo",IF(DPN469 &lt;=14,"Bajo",IF(DPN469&lt;=35,"Medio",IF(DPN469&lt;=80,"Alto","Inviable Sanitariamente"))))</f>
        <v>Inviable Sanitariamente</v>
      </c>
      <c r="DPQ469" s="265" t="str">
        <f t="shared" ref="DPQ469:DPQ471" si="3151">IF(DPO469&lt;5,"Sin Riesgo",IF(DPO469 &lt;=14,"Bajo",IF(DPO469&lt;=35,"Medio",IF(DPO469&lt;=80,"Alto","Inviable Sanitariamente"))))</f>
        <v>Inviable Sanitariamente</v>
      </c>
      <c r="DPR469" s="265" t="str">
        <f t="shared" ref="DPR469:DPR471" si="3152">IF(DPP469&lt;5,"Sin Riesgo",IF(DPP469 &lt;=14,"Bajo",IF(DPP469&lt;=35,"Medio",IF(DPP469&lt;=80,"Alto","Inviable Sanitariamente"))))</f>
        <v>Inviable Sanitariamente</v>
      </c>
      <c r="DPS469" s="265" t="str">
        <f t="shared" ref="DPS469:DPS471" si="3153">IF(DPQ469&lt;5,"Sin Riesgo",IF(DPQ469 &lt;=14,"Bajo",IF(DPQ469&lt;=35,"Medio",IF(DPQ469&lt;=80,"Alto","Inviable Sanitariamente"))))</f>
        <v>Inviable Sanitariamente</v>
      </c>
      <c r="DPT469" s="265" t="str">
        <f t="shared" ref="DPT469:DPT471" si="3154">IF(DPR469&lt;5,"Sin Riesgo",IF(DPR469 &lt;=14,"Bajo",IF(DPR469&lt;=35,"Medio",IF(DPR469&lt;=80,"Alto","Inviable Sanitariamente"))))</f>
        <v>Inviable Sanitariamente</v>
      </c>
      <c r="DPU469" s="265" t="str">
        <f t="shared" ref="DPU469:DPU471" si="3155">IF(DPS469&lt;5,"Sin Riesgo",IF(DPS469 &lt;=14,"Bajo",IF(DPS469&lt;=35,"Medio",IF(DPS469&lt;=80,"Alto","Inviable Sanitariamente"))))</f>
        <v>Inviable Sanitariamente</v>
      </c>
      <c r="DPV469" s="265" t="str">
        <f t="shared" ref="DPV469:DPV471" si="3156">IF(DPT469&lt;5,"Sin Riesgo",IF(DPT469 &lt;=14,"Bajo",IF(DPT469&lt;=35,"Medio",IF(DPT469&lt;=80,"Alto","Inviable Sanitariamente"))))</f>
        <v>Inviable Sanitariamente</v>
      </c>
      <c r="DPW469" s="265" t="str">
        <f t="shared" ref="DPW469:DPW471" si="3157">IF(DPU469&lt;5,"Sin Riesgo",IF(DPU469 &lt;=14,"Bajo",IF(DPU469&lt;=35,"Medio",IF(DPU469&lt;=80,"Alto","Inviable Sanitariamente"))))</f>
        <v>Inviable Sanitariamente</v>
      </c>
      <c r="DPX469" s="265" t="str">
        <f t="shared" ref="DPX469:DPX471" si="3158">IF(DPV469&lt;5,"Sin Riesgo",IF(DPV469 &lt;=14,"Bajo",IF(DPV469&lt;=35,"Medio",IF(DPV469&lt;=80,"Alto","Inviable Sanitariamente"))))</f>
        <v>Inviable Sanitariamente</v>
      </c>
      <c r="DPY469" s="265" t="str">
        <f t="shared" ref="DPY469:DPY471" si="3159">IF(DPW469&lt;5,"Sin Riesgo",IF(DPW469 &lt;=14,"Bajo",IF(DPW469&lt;=35,"Medio",IF(DPW469&lt;=80,"Alto","Inviable Sanitariamente"))))</f>
        <v>Inviable Sanitariamente</v>
      </c>
      <c r="DPZ469" s="265" t="str">
        <f t="shared" ref="DPZ469:DPZ471" si="3160">IF(DPX469&lt;5,"Sin Riesgo",IF(DPX469 &lt;=14,"Bajo",IF(DPX469&lt;=35,"Medio",IF(DPX469&lt;=80,"Alto","Inviable Sanitariamente"))))</f>
        <v>Inviable Sanitariamente</v>
      </c>
      <c r="DQA469" s="265" t="str">
        <f t="shared" ref="DQA469:DQA471" si="3161">IF(DPY469&lt;5,"Sin Riesgo",IF(DPY469 &lt;=14,"Bajo",IF(DPY469&lt;=35,"Medio",IF(DPY469&lt;=80,"Alto","Inviable Sanitariamente"))))</f>
        <v>Inviable Sanitariamente</v>
      </c>
      <c r="DQB469" s="265" t="str">
        <f t="shared" ref="DQB469:DQB471" si="3162">IF(DPZ469&lt;5,"Sin Riesgo",IF(DPZ469 &lt;=14,"Bajo",IF(DPZ469&lt;=35,"Medio",IF(DPZ469&lt;=80,"Alto","Inviable Sanitariamente"))))</f>
        <v>Inviable Sanitariamente</v>
      </c>
      <c r="DQC469" s="265" t="str">
        <f t="shared" ref="DQC469:DQC471" si="3163">IF(DQA469&lt;5,"Sin Riesgo",IF(DQA469 &lt;=14,"Bajo",IF(DQA469&lt;=35,"Medio",IF(DQA469&lt;=80,"Alto","Inviable Sanitariamente"))))</f>
        <v>Inviable Sanitariamente</v>
      </c>
      <c r="DQD469" s="265" t="str">
        <f t="shared" ref="DQD469:DQD471" si="3164">IF(DQB469&lt;5,"Sin Riesgo",IF(DQB469 &lt;=14,"Bajo",IF(DQB469&lt;=35,"Medio",IF(DQB469&lt;=80,"Alto","Inviable Sanitariamente"))))</f>
        <v>Inviable Sanitariamente</v>
      </c>
      <c r="DQE469" s="265" t="str">
        <f t="shared" ref="DQE469:DQE471" si="3165">IF(DQC469&lt;5,"Sin Riesgo",IF(DQC469 &lt;=14,"Bajo",IF(DQC469&lt;=35,"Medio",IF(DQC469&lt;=80,"Alto","Inviable Sanitariamente"))))</f>
        <v>Inviable Sanitariamente</v>
      </c>
      <c r="DQF469" s="265" t="str">
        <f t="shared" ref="DQF469:DQF471" si="3166">IF(DQD469&lt;5,"Sin Riesgo",IF(DQD469 &lt;=14,"Bajo",IF(DQD469&lt;=35,"Medio",IF(DQD469&lt;=80,"Alto","Inviable Sanitariamente"))))</f>
        <v>Inviable Sanitariamente</v>
      </c>
      <c r="DQG469" s="265" t="str">
        <f t="shared" ref="DQG469:DQG471" si="3167">IF(DQE469&lt;5,"Sin Riesgo",IF(DQE469 &lt;=14,"Bajo",IF(DQE469&lt;=35,"Medio",IF(DQE469&lt;=80,"Alto","Inviable Sanitariamente"))))</f>
        <v>Inviable Sanitariamente</v>
      </c>
      <c r="DQH469" s="265" t="str">
        <f t="shared" ref="DQH469:DQH471" si="3168">IF(DQF469&lt;5,"Sin Riesgo",IF(DQF469 &lt;=14,"Bajo",IF(DQF469&lt;=35,"Medio",IF(DQF469&lt;=80,"Alto","Inviable Sanitariamente"))))</f>
        <v>Inviable Sanitariamente</v>
      </c>
      <c r="DQI469" s="265" t="str">
        <f t="shared" ref="DQI469:DQI471" si="3169">IF(DQG469&lt;5,"Sin Riesgo",IF(DQG469 &lt;=14,"Bajo",IF(DQG469&lt;=35,"Medio",IF(DQG469&lt;=80,"Alto","Inviable Sanitariamente"))))</f>
        <v>Inviable Sanitariamente</v>
      </c>
      <c r="DQJ469" s="265" t="str">
        <f t="shared" ref="DQJ469:DQJ471" si="3170">IF(DQH469&lt;5,"Sin Riesgo",IF(DQH469 &lt;=14,"Bajo",IF(DQH469&lt;=35,"Medio",IF(DQH469&lt;=80,"Alto","Inviable Sanitariamente"))))</f>
        <v>Inviable Sanitariamente</v>
      </c>
      <c r="DQK469" s="265" t="str">
        <f t="shared" ref="DQK469:DQK471" si="3171">IF(DQI469&lt;5,"Sin Riesgo",IF(DQI469 &lt;=14,"Bajo",IF(DQI469&lt;=35,"Medio",IF(DQI469&lt;=80,"Alto","Inviable Sanitariamente"))))</f>
        <v>Inviable Sanitariamente</v>
      </c>
      <c r="DQL469" s="265" t="str">
        <f t="shared" ref="DQL469:DQL471" si="3172">IF(DQJ469&lt;5,"Sin Riesgo",IF(DQJ469 &lt;=14,"Bajo",IF(DQJ469&lt;=35,"Medio",IF(DQJ469&lt;=80,"Alto","Inviable Sanitariamente"))))</f>
        <v>Inviable Sanitariamente</v>
      </c>
      <c r="DQM469" s="265" t="str">
        <f t="shared" ref="DQM469:DQM471" si="3173">IF(DQK469&lt;5,"Sin Riesgo",IF(DQK469 &lt;=14,"Bajo",IF(DQK469&lt;=35,"Medio",IF(DQK469&lt;=80,"Alto","Inviable Sanitariamente"))))</f>
        <v>Inviable Sanitariamente</v>
      </c>
      <c r="DQN469" s="265" t="str">
        <f t="shared" ref="DQN469:DQN471" si="3174">IF(DQL469&lt;5,"Sin Riesgo",IF(DQL469 &lt;=14,"Bajo",IF(DQL469&lt;=35,"Medio",IF(DQL469&lt;=80,"Alto","Inviable Sanitariamente"))))</f>
        <v>Inviable Sanitariamente</v>
      </c>
      <c r="DQO469" s="265" t="str">
        <f t="shared" ref="DQO469:DQO471" si="3175">IF(DQM469&lt;5,"Sin Riesgo",IF(DQM469 &lt;=14,"Bajo",IF(DQM469&lt;=35,"Medio",IF(DQM469&lt;=80,"Alto","Inviable Sanitariamente"))))</f>
        <v>Inviable Sanitariamente</v>
      </c>
      <c r="DQP469" s="265" t="str">
        <f t="shared" ref="DQP469:DQP471" si="3176">IF(DQN469&lt;5,"Sin Riesgo",IF(DQN469 &lt;=14,"Bajo",IF(DQN469&lt;=35,"Medio",IF(DQN469&lt;=80,"Alto","Inviable Sanitariamente"))))</f>
        <v>Inviable Sanitariamente</v>
      </c>
      <c r="DQQ469" s="265" t="str">
        <f t="shared" ref="DQQ469:DQQ471" si="3177">IF(DQO469&lt;5,"Sin Riesgo",IF(DQO469 &lt;=14,"Bajo",IF(DQO469&lt;=35,"Medio",IF(DQO469&lt;=80,"Alto","Inviable Sanitariamente"))))</f>
        <v>Inviable Sanitariamente</v>
      </c>
      <c r="DQR469" s="265" t="str">
        <f t="shared" ref="DQR469:DQR471" si="3178">IF(DQP469&lt;5,"Sin Riesgo",IF(DQP469 &lt;=14,"Bajo",IF(DQP469&lt;=35,"Medio",IF(DQP469&lt;=80,"Alto","Inviable Sanitariamente"))))</f>
        <v>Inviable Sanitariamente</v>
      </c>
      <c r="DQS469" s="265" t="str">
        <f t="shared" ref="DQS469:DQS471" si="3179">IF(DQQ469&lt;5,"Sin Riesgo",IF(DQQ469 &lt;=14,"Bajo",IF(DQQ469&lt;=35,"Medio",IF(DQQ469&lt;=80,"Alto","Inviable Sanitariamente"))))</f>
        <v>Inviable Sanitariamente</v>
      </c>
      <c r="DQT469" s="265" t="str">
        <f t="shared" ref="DQT469:DQT471" si="3180">IF(DQR469&lt;5,"Sin Riesgo",IF(DQR469 &lt;=14,"Bajo",IF(DQR469&lt;=35,"Medio",IF(DQR469&lt;=80,"Alto","Inviable Sanitariamente"))))</f>
        <v>Inviable Sanitariamente</v>
      </c>
      <c r="DQU469" s="265" t="str">
        <f t="shared" ref="DQU469:DQU471" si="3181">IF(DQS469&lt;5,"Sin Riesgo",IF(DQS469 &lt;=14,"Bajo",IF(DQS469&lt;=35,"Medio",IF(DQS469&lt;=80,"Alto","Inviable Sanitariamente"))))</f>
        <v>Inviable Sanitariamente</v>
      </c>
      <c r="DQV469" s="265" t="str">
        <f t="shared" ref="DQV469:DQV471" si="3182">IF(DQT469&lt;5,"Sin Riesgo",IF(DQT469 &lt;=14,"Bajo",IF(DQT469&lt;=35,"Medio",IF(DQT469&lt;=80,"Alto","Inviable Sanitariamente"))))</f>
        <v>Inviable Sanitariamente</v>
      </c>
      <c r="DQW469" s="265" t="str">
        <f t="shared" ref="DQW469:DQW471" si="3183">IF(DQU469&lt;5,"Sin Riesgo",IF(DQU469 &lt;=14,"Bajo",IF(DQU469&lt;=35,"Medio",IF(DQU469&lt;=80,"Alto","Inviable Sanitariamente"))))</f>
        <v>Inviable Sanitariamente</v>
      </c>
      <c r="DQX469" s="265" t="str">
        <f t="shared" ref="DQX469:DQX471" si="3184">IF(DQV469&lt;5,"Sin Riesgo",IF(DQV469 &lt;=14,"Bajo",IF(DQV469&lt;=35,"Medio",IF(DQV469&lt;=80,"Alto","Inviable Sanitariamente"))))</f>
        <v>Inviable Sanitariamente</v>
      </c>
      <c r="DQY469" s="265" t="str">
        <f t="shared" ref="DQY469:DQY471" si="3185">IF(DQW469&lt;5,"Sin Riesgo",IF(DQW469 &lt;=14,"Bajo",IF(DQW469&lt;=35,"Medio",IF(DQW469&lt;=80,"Alto","Inviable Sanitariamente"))))</f>
        <v>Inviable Sanitariamente</v>
      </c>
      <c r="DQZ469" s="265" t="str">
        <f t="shared" ref="DQZ469:DQZ471" si="3186">IF(DQX469&lt;5,"Sin Riesgo",IF(DQX469 &lt;=14,"Bajo",IF(DQX469&lt;=35,"Medio",IF(DQX469&lt;=80,"Alto","Inviable Sanitariamente"))))</f>
        <v>Inviable Sanitariamente</v>
      </c>
      <c r="DRA469" s="265" t="str">
        <f t="shared" ref="DRA469:DRA471" si="3187">IF(DQY469&lt;5,"Sin Riesgo",IF(DQY469 &lt;=14,"Bajo",IF(DQY469&lt;=35,"Medio",IF(DQY469&lt;=80,"Alto","Inviable Sanitariamente"))))</f>
        <v>Inviable Sanitariamente</v>
      </c>
      <c r="DRB469" s="265" t="str">
        <f t="shared" ref="DRB469:DRB471" si="3188">IF(DQZ469&lt;5,"Sin Riesgo",IF(DQZ469 &lt;=14,"Bajo",IF(DQZ469&lt;=35,"Medio",IF(DQZ469&lt;=80,"Alto","Inviable Sanitariamente"))))</f>
        <v>Inviable Sanitariamente</v>
      </c>
      <c r="DRC469" s="265" t="str">
        <f t="shared" ref="DRC469:DRC471" si="3189">IF(DRA469&lt;5,"Sin Riesgo",IF(DRA469 &lt;=14,"Bajo",IF(DRA469&lt;=35,"Medio",IF(DRA469&lt;=80,"Alto","Inviable Sanitariamente"))))</f>
        <v>Inviable Sanitariamente</v>
      </c>
      <c r="DRD469" s="265" t="str">
        <f t="shared" ref="DRD469:DRD471" si="3190">IF(DRB469&lt;5,"Sin Riesgo",IF(DRB469 &lt;=14,"Bajo",IF(DRB469&lt;=35,"Medio",IF(DRB469&lt;=80,"Alto","Inviable Sanitariamente"))))</f>
        <v>Inviable Sanitariamente</v>
      </c>
      <c r="DRE469" s="265" t="str">
        <f t="shared" ref="DRE469:DRE471" si="3191">IF(DRC469&lt;5,"Sin Riesgo",IF(DRC469 &lt;=14,"Bajo",IF(DRC469&lt;=35,"Medio",IF(DRC469&lt;=80,"Alto","Inviable Sanitariamente"))))</f>
        <v>Inviable Sanitariamente</v>
      </c>
      <c r="DRF469" s="265" t="str">
        <f t="shared" ref="DRF469:DRF471" si="3192">IF(DRD469&lt;5,"Sin Riesgo",IF(DRD469 &lt;=14,"Bajo",IF(DRD469&lt;=35,"Medio",IF(DRD469&lt;=80,"Alto","Inviable Sanitariamente"))))</f>
        <v>Inviable Sanitariamente</v>
      </c>
      <c r="DRG469" s="265" t="str">
        <f t="shared" ref="DRG469:DRG471" si="3193">IF(DRE469&lt;5,"Sin Riesgo",IF(DRE469 &lt;=14,"Bajo",IF(DRE469&lt;=35,"Medio",IF(DRE469&lt;=80,"Alto","Inviable Sanitariamente"))))</f>
        <v>Inviable Sanitariamente</v>
      </c>
      <c r="DRH469" s="265" t="str">
        <f t="shared" ref="DRH469:DRH471" si="3194">IF(DRF469&lt;5,"Sin Riesgo",IF(DRF469 &lt;=14,"Bajo",IF(DRF469&lt;=35,"Medio",IF(DRF469&lt;=80,"Alto","Inviable Sanitariamente"))))</f>
        <v>Inviable Sanitariamente</v>
      </c>
      <c r="DRI469" s="265" t="str">
        <f t="shared" ref="DRI469:DRI471" si="3195">IF(DRG469&lt;5,"Sin Riesgo",IF(DRG469 &lt;=14,"Bajo",IF(DRG469&lt;=35,"Medio",IF(DRG469&lt;=80,"Alto","Inviable Sanitariamente"))))</f>
        <v>Inviable Sanitariamente</v>
      </c>
      <c r="DRJ469" s="265" t="str">
        <f t="shared" ref="DRJ469:DRJ471" si="3196">IF(DRH469&lt;5,"Sin Riesgo",IF(DRH469 &lt;=14,"Bajo",IF(DRH469&lt;=35,"Medio",IF(DRH469&lt;=80,"Alto","Inviable Sanitariamente"))))</f>
        <v>Inviable Sanitariamente</v>
      </c>
      <c r="DRK469" s="265" t="str">
        <f t="shared" ref="DRK469:DRK471" si="3197">IF(DRI469&lt;5,"Sin Riesgo",IF(DRI469 &lt;=14,"Bajo",IF(DRI469&lt;=35,"Medio",IF(DRI469&lt;=80,"Alto","Inviable Sanitariamente"))))</f>
        <v>Inviable Sanitariamente</v>
      </c>
      <c r="DRL469" s="265" t="str">
        <f t="shared" ref="DRL469:DRL471" si="3198">IF(DRJ469&lt;5,"Sin Riesgo",IF(DRJ469 &lt;=14,"Bajo",IF(DRJ469&lt;=35,"Medio",IF(DRJ469&lt;=80,"Alto","Inviable Sanitariamente"))))</f>
        <v>Inviable Sanitariamente</v>
      </c>
      <c r="DRM469" s="265" t="str">
        <f t="shared" ref="DRM469:DRM471" si="3199">IF(DRK469&lt;5,"Sin Riesgo",IF(DRK469 &lt;=14,"Bajo",IF(DRK469&lt;=35,"Medio",IF(DRK469&lt;=80,"Alto","Inviable Sanitariamente"))))</f>
        <v>Inviable Sanitariamente</v>
      </c>
      <c r="DRN469" s="265" t="str">
        <f t="shared" ref="DRN469:DRN471" si="3200">IF(DRL469&lt;5,"Sin Riesgo",IF(DRL469 &lt;=14,"Bajo",IF(DRL469&lt;=35,"Medio",IF(DRL469&lt;=80,"Alto","Inviable Sanitariamente"))))</f>
        <v>Inviable Sanitariamente</v>
      </c>
      <c r="DRO469" s="265" t="str">
        <f t="shared" ref="DRO469:DRO471" si="3201">IF(DRM469&lt;5,"Sin Riesgo",IF(DRM469 &lt;=14,"Bajo",IF(DRM469&lt;=35,"Medio",IF(DRM469&lt;=80,"Alto","Inviable Sanitariamente"))))</f>
        <v>Inviable Sanitariamente</v>
      </c>
      <c r="DRP469" s="265" t="str">
        <f t="shared" ref="DRP469:DRP471" si="3202">IF(DRN469&lt;5,"Sin Riesgo",IF(DRN469 &lt;=14,"Bajo",IF(DRN469&lt;=35,"Medio",IF(DRN469&lt;=80,"Alto","Inviable Sanitariamente"))))</f>
        <v>Inviable Sanitariamente</v>
      </c>
      <c r="DRQ469" s="265" t="str">
        <f t="shared" ref="DRQ469:DRQ471" si="3203">IF(DRO469&lt;5,"Sin Riesgo",IF(DRO469 &lt;=14,"Bajo",IF(DRO469&lt;=35,"Medio",IF(DRO469&lt;=80,"Alto","Inviable Sanitariamente"))))</f>
        <v>Inviable Sanitariamente</v>
      </c>
      <c r="DRR469" s="265" t="str">
        <f t="shared" ref="DRR469:DRR471" si="3204">IF(DRP469&lt;5,"Sin Riesgo",IF(DRP469 &lt;=14,"Bajo",IF(DRP469&lt;=35,"Medio",IF(DRP469&lt;=80,"Alto","Inviable Sanitariamente"))))</f>
        <v>Inviable Sanitariamente</v>
      </c>
      <c r="DRS469" s="265" t="str">
        <f t="shared" ref="DRS469:DRS471" si="3205">IF(DRQ469&lt;5,"Sin Riesgo",IF(DRQ469 &lt;=14,"Bajo",IF(DRQ469&lt;=35,"Medio",IF(DRQ469&lt;=80,"Alto","Inviable Sanitariamente"))))</f>
        <v>Inviable Sanitariamente</v>
      </c>
      <c r="DRT469" s="265" t="str">
        <f t="shared" ref="DRT469:DRT471" si="3206">IF(DRR469&lt;5,"Sin Riesgo",IF(DRR469 &lt;=14,"Bajo",IF(DRR469&lt;=35,"Medio",IF(DRR469&lt;=80,"Alto","Inviable Sanitariamente"))))</f>
        <v>Inviable Sanitariamente</v>
      </c>
      <c r="DRU469" s="265" t="str">
        <f t="shared" ref="DRU469:DRU471" si="3207">IF(DRS469&lt;5,"Sin Riesgo",IF(DRS469 &lt;=14,"Bajo",IF(DRS469&lt;=35,"Medio",IF(DRS469&lt;=80,"Alto","Inviable Sanitariamente"))))</f>
        <v>Inviable Sanitariamente</v>
      </c>
      <c r="DRV469" s="265" t="str">
        <f t="shared" ref="DRV469:DRV471" si="3208">IF(DRT469&lt;5,"Sin Riesgo",IF(DRT469 &lt;=14,"Bajo",IF(DRT469&lt;=35,"Medio",IF(DRT469&lt;=80,"Alto","Inviable Sanitariamente"))))</f>
        <v>Inviable Sanitariamente</v>
      </c>
      <c r="DRW469" s="265" t="str">
        <f t="shared" ref="DRW469:DRW471" si="3209">IF(DRU469&lt;5,"Sin Riesgo",IF(DRU469 &lt;=14,"Bajo",IF(DRU469&lt;=35,"Medio",IF(DRU469&lt;=80,"Alto","Inviable Sanitariamente"))))</f>
        <v>Inviable Sanitariamente</v>
      </c>
      <c r="DRX469" s="265" t="str">
        <f t="shared" ref="DRX469:DRX471" si="3210">IF(DRV469&lt;5,"Sin Riesgo",IF(DRV469 &lt;=14,"Bajo",IF(DRV469&lt;=35,"Medio",IF(DRV469&lt;=80,"Alto","Inviable Sanitariamente"))))</f>
        <v>Inviable Sanitariamente</v>
      </c>
      <c r="DRY469" s="265" t="str">
        <f t="shared" ref="DRY469:DRY471" si="3211">IF(DRW469&lt;5,"Sin Riesgo",IF(DRW469 &lt;=14,"Bajo",IF(DRW469&lt;=35,"Medio",IF(DRW469&lt;=80,"Alto","Inviable Sanitariamente"))))</f>
        <v>Inviable Sanitariamente</v>
      </c>
      <c r="DRZ469" s="265" t="str">
        <f t="shared" ref="DRZ469:DRZ471" si="3212">IF(DRX469&lt;5,"Sin Riesgo",IF(DRX469 &lt;=14,"Bajo",IF(DRX469&lt;=35,"Medio",IF(DRX469&lt;=80,"Alto","Inviable Sanitariamente"))))</f>
        <v>Inviable Sanitariamente</v>
      </c>
      <c r="DSA469" s="265" t="str">
        <f t="shared" ref="DSA469:DSA471" si="3213">IF(DRY469&lt;5,"Sin Riesgo",IF(DRY469 &lt;=14,"Bajo",IF(DRY469&lt;=35,"Medio",IF(DRY469&lt;=80,"Alto","Inviable Sanitariamente"))))</f>
        <v>Inviable Sanitariamente</v>
      </c>
      <c r="DSB469" s="265" t="str">
        <f t="shared" ref="DSB469:DSB471" si="3214">IF(DRZ469&lt;5,"Sin Riesgo",IF(DRZ469 &lt;=14,"Bajo",IF(DRZ469&lt;=35,"Medio",IF(DRZ469&lt;=80,"Alto","Inviable Sanitariamente"))))</f>
        <v>Inviable Sanitariamente</v>
      </c>
      <c r="DSC469" s="265" t="str">
        <f t="shared" ref="DSC469:DSC471" si="3215">IF(DSA469&lt;5,"Sin Riesgo",IF(DSA469 &lt;=14,"Bajo",IF(DSA469&lt;=35,"Medio",IF(DSA469&lt;=80,"Alto","Inviable Sanitariamente"))))</f>
        <v>Inviable Sanitariamente</v>
      </c>
      <c r="DSD469" s="265" t="str">
        <f t="shared" ref="DSD469:DSD471" si="3216">IF(DSB469&lt;5,"Sin Riesgo",IF(DSB469 &lt;=14,"Bajo",IF(DSB469&lt;=35,"Medio",IF(DSB469&lt;=80,"Alto","Inviable Sanitariamente"))))</f>
        <v>Inviable Sanitariamente</v>
      </c>
      <c r="DSE469" s="265" t="str">
        <f t="shared" ref="DSE469:DSE471" si="3217">IF(DSC469&lt;5,"Sin Riesgo",IF(DSC469 &lt;=14,"Bajo",IF(DSC469&lt;=35,"Medio",IF(DSC469&lt;=80,"Alto","Inviable Sanitariamente"))))</f>
        <v>Inviable Sanitariamente</v>
      </c>
      <c r="DSF469" s="265" t="str">
        <f t="shared" ref="DSF469:DSF471" si="3218">IF(DSD469&lt;5,"Sin Riesgo",IF(DSD469 &lt;=14,"Bajo",IF(DSD469&lt;=35,"Medio",IF(DSD469&lt;=80,"Alto","Inviable Sanitariamente"))))</f>
        <v>Inviable Sanitariamente</v>
      </c>
      <c r="DSG469" s="265" t="str">
        <f t="shared" ref="DSG469:DSG471" si="3219">IF(DSE469&lt;5,"Sin Riesgo",IF(DSE469 &lt;=14,"Bajo",IF(DSE469&lt;=35,"Medio",IF(DSE469&lt;=80,"Alto","Inviable Sanitariamente"))))</f>
        <v>Inviable Sanitariamente</v>
      </c>
      <c r="DSH469" s="265" t="str">
        <f t="shared" ref="DSH469:DSH471" si="3220">IF(DSF469&lt;5,"Sin Riesgo",IF(DSF469 &lt;=14,"Bajo",IF(DSF469&lt;=35,"Medio",IF(DSF469&lt;=80,"Alto","Inviable Sanitariamente"))))</f>
        <v>Inviable Sanitariamente</v>
      </c>
      <c r="DSI469" s="265" t="str">
        <f t="shared" ref="DSI469:DSI471" si="3221">IF(DSG469&lt;5,"Sin Riesgo",IF(DSG469 &lt;=14,"Bajo",IF(DSG469&lt;=35,"Medio",IF(DSG469&lt;=80,"Alto","Inviable Sanitariamente"))))</f>
        <v>Inviable Sanitariamente</v>
      </c>
      <c r="DSJ469" s="265" t="str">
        <f t="shared" ref="DSJ469:DSJ471" si="3222">IF(DSH469&lt;5,"Sin Riesgo",IF(DSH469 &lt;=14,"Bajo",IF(DSH469&lt;=35,"Medio",IF(DSH469&lt;=80,"Alto","Inviable Sanitariamente"))))</f>
        <v>Inviable Sanitariamente</v>
      </c>
      <c r="DSK469" s="265" t="str">
        <f t="shared" ref="DSK469:DSK471" si="3223">IF(DSI469&lt;5,"Sin Riesgo",IF(DSI469 &lt;=14,"Bajo",IF(DSI469&lt;=35,"Medio",IF(DSI469&lt;=80,"Alto","Inviable Sanitariamente"))))</f>
        <v>Inviable Sanitariamente</v>
      </c>
      <c r="DSL469" s="265" t="str">
        <f t="shared" ref="DSL469:DSL471" si="3224">IF(DSJ469&lt;5,"Sin Riesgo",IF(DSJ469 &lt;=14,"Bajo",IF(DSJ469&lt;=35,"Medio",IF(DSJ469&lt;=80,"Alto","Inviable Sanitariamente"))))</f>
        <v>Inviable Sanitariamente</v>
      </c>
      <c r="DSM469" s="265" t="str">
        <f t="shared" ref="DSM469:DSM471" si="3225">IF(DSK469&lt;5,"Sin Riesgo",IF(DSK469 &lt;=14,"Bajo",IF(DSK469&lt;=35,"Medio",IF(DSK469&lt;=80,"Alto","Inviable Sanitariamente"))))</f>
        <v>Inviable Sanitariamente</v>
      </c>
      <c r="DSN469" s="265" t="str">
        <f t="shared" ref="DSN469:DSN471" si="3226">IF(DSL469&lt;5,"Sin Riesgo",IF(DSL469 &lt;=14,"Bajo",IF(DSL469&lt;=35,"Medio",IF(DSL469&lt;=80,"Alto","Inviable Sanitariamente"))))</f>
        <v>Inviable Sanitariamente</v>
      </c>
      <c r="DSO469" s="265" t="str">
        <f t="shared" ref="DSO469:DSO471" si="3227">IF(DSM469&lt;5,"Sin Riesgo",IF(DSM469 &lt;=14,"Bajo",IF(DSM469&lt;=35,"Medio",IF(DSM469&lt;=80,"Alto","Inviable Sanitariamente"))))</f>
        <v>Inviable Sanitariamente</v>
      </c>
      <c r="DSP469" s="265" t="str">
        <f t="shared" ref="DSP469:DSP471" si="3228">IF(DSN469&lt;5,"Sin Riesgo",IF(DSN469 &lt;=14,"Bajo",IF(DSN469&lt;=35,"Medio",IF(DSN469&lt;=80,"Alto","Inviable Sanitariamente"))))</f>
        <v>Inviable Sanitariamente</v>
      </c>
      <c r="DSQ469" s="265" t="str">
        <f t="shared" ref="DSQ469:DSQ471" si="3229">IF(DSO469&lt;5,"Sin Riesgo",IF(DSO469 &lt;=14,"Bajo",IF(DSO469&lt;=35,"Medio",IF(DSO469&lt;=80,"Alto","Inviable Sanitariamente"))))</f>
        <v>Inviable Sanitariamente</v>
      </c>
      <c r="DSR469" s="265" t="str">
        <f t="shared" ref="DSR469:DSR471" si="3230">IF(DSP469&lt;5,"Sin Riesgo",IF(DSP469 &lt;=14,"Bajo",IF(DSP469&lt;=35,"Medio",IF(DSP469&lt;=80,"Alto","Inviable Sanitariamente"))))</f>
        <v>Inviable Sanitariamente</v>
      </c>
      <c r="DSS469" s="265" t="str">
        <f t="shared" ref="DSS469:DSS471" si="3231">IF(DSQ469&lt;5,"Sin Riesgo",IF(DSQ469 &lt;=14,"Bajo",IF(DSQ469&lt;=35,"Medio",IF(DSQ469&lt;=80,"Alto","Inviable Sanitariamente"))))</f>
        <v>Inviable Sanitariamente</v>
      </c>
      <c r="DST469" s="265" t="str">
        <f t="shared" ref="DST469:DST471" si="3232">IF(DSR469&lt;5,"Sin Riesgo",IF(DSR469 &lt;=14,"Bajo",IF(DSR469&lt;=35,"Medio",IF(DSR469&lt;=80,"Alto","Inviable Sanitariamente"))))</f>
        <v>Inviable Sanitariamente</v>
      </c>
      <c r="DSU469" s="265" t="str">
        <f t="shared" ref="DSU469:DSU471" si="3233">IF(DSS469&lt;5,"Sin Riesgo",IF(DSS469 &lt;=14,"Bajo",IF(DSS469&lt;=35,"Medio",IF(DSS469&lt;=80,"Alto","Inviable Sanitariamente"))))</f>
        <v>Inviable Sanitariamente</v>
      </c>
      <c r="DSV469" s="265" t="str">
        <f t="shared" ref="DSV469:DSV471" si="3234">IF(DST469&lt;5,"Sin Riesgo",IF(DST469 &lt;=14,"Bajo",IF(DST469&lt;=35,"Medio",IF(DST469&lt;=80,"Alto","Inviable Sanitariamente"))))</f>
        <v>Inviable Sanitariamente</v>
      </c>
      <c r="DSW469" s="265" t="str">
        <f t="shared" ref="DSW469:DSW471" si="3235">IF(DSU469&lt;5,"Sin Riesgo",IF(DSU469 &lt;=14,"Bajo",IF(DSU469&lt;=35,"Medio",IF(DSU469&lt;=80,"Alto","Inviable Sanitariamente"))))</f>
        <v>Inviable Sanitariamente</v>
      </c>
      <c r="DSX469" s="265" t="str">
        <f t="shared" ref="DSX469:DSX471" si="3236">IF(DSV469&lt;5,"Sin Riesgo",IF(DSV469 &lt;=14,"Bajo",IF(DSV469&lt;=35,"Medio",IF(DSV469&lt;=80,"Alto","Inviable Sanitariamente"))))</f>
        <v>Inviable Sanitariamente</v>
      </c>
      <c r="DSY469" s="265" t="str">
        <f t="shared" ref="DSY469:DSY471" si="3237">IF(DSW469&lt;5,"Sin Riesgo",IF(DSW469 &lt;=14,"Bajo",IF(DSW469&lt;=35,"Medio",IF(DSW469&lt;=80,"Alto","Inviable Sanitariamente"))))</f>
        <v>Inviable Sanitariamente</v>
      </c>
      <c r="DSZ469" s="265" t="str">
        <f t="shared" ref="DSZ469:DSZ471" si="3238">IF(DSX469&lt;5,"Sin Riesgo",IF(DSX469 &lt;=14,"Bajo",IF(DSX469&lt;=35,"Medio",IF(DSX469&lt;=80,"Alto","Inviable Sanitariamente"))))</f>
        <v>Inviable Sanitariamente</v>
      </c>
      <c r="DTA469" s="265" t="str">
        <f t="shared" ref="DTA469:DTA471" si="3239">IF(DSY469&lt;5,"Sin Riesgo",IF(DSY469 &lt;=14,"Bajo",IF(DSY469&lt;=35,"Medio",IF(DSY469&lt;=80,"Alto","Inviable Sanitariamente"))))</f>
        <v>Inviable Sanitariamente</v>
      </c>
      <c r="DTB469" s="265" t="str">
        <f t="shared" ref="DTB469:DTB471" si="3240">IF(DSZ469&lt;5,"Sin Riesgo",IF(DSZ469 &lt;=14,"Bajo",IF(DSZ469&lt;=35,"Medio",IF(DSZ469&lt;=80,"Alto","Inviable Sanitariamente"))))</f>
        <v>Inviable Sanitariamente</v>
      </c>
      <c r="DTC469" s="265" t="str">
        <f t="shared" ref="DTC469:DTC471" si="3241">IF(DTA469&lt;5,"Sin Riesgo",IF(DTA469 &lt;=14,"Bajo",IF(DTA469&lt;=35,"Medio",IF(DTA469&lt;=80,"Alto","Inviable Sanitariamente"))))</f>
        <v>Inviable Sanitariamente</v>
      </c>
      <c r="DTD469" s="265" t="str">
        <f t="shared" ref="DTD469:DTD471" si="3242">IF(DTB469&lt;5,"Sin Riesgo",IF(DTB469 &lt;=14,"Bajo",IF(DTB469&lt;=35,"Medio",IF(DTB469&lt;=80,"Alto","Inviable Sanitariamente"))))</f>
        <v>Inviable Sanitariamente</v>
      </c>
      <c r="DTE469" s="265" t="str">
        <f t="shared" ref="DTE469:DTE471" si="3243">IF(DTC469&lt;5,"Sin Riesgo",IF(DTC469 &lt;=14,"Bajo",IF(DTC469&lt;=35,"Medio",IF(DTC469&lt;=80,"Alto","Inviable Sanitariamente"))))</f>
        <v>Inviable Sanitariamente</v>
      </c>
      <c r="DTF469" s="265" t="str">
        <f t="shared" ref="DTF469:DTF471" si="3244">IF(DTD469&lt;5,"Sin Riesgo",IF(DTD469 &lt;=14,"Bajo",IF(DTD469&lt;=35,"Medio",IF(DTD469&lt;=80,"Alto","Inviable Sanitariamente"))))</f>
        <v>Inviable Sanitariamente</v>
      </c>
      <c r="DTG469" s="265" t="str">
        <f t="shared" ref="DTG469:DTG471" si="3245">IF(DTE469&lt;5,"Sin Riesgo",IF(DTE469 &lt;=14,"Bajo",IF(DTE469&lt;=35,"Medio",IF(DTE469&lt;=80,"Alto","Inviable Sanitariamente"))))</f>
        <v>Inviable Sanitariamente</v>
      </c>
      <c r="DTH469" s="265" t="str">
        <f t="shared" ref="DTH469:DTH471" si="3246">IF(DTF469&lt;5,"Sin Riesgo",IF(DTF469 &lt;=14,"Bajo",IF(DTF469&lt;=35,"Medio",IF(DTF469&lt;=80,"Alto","Inviable Sanitariamente"))))</f>
        <v>Inviable Sanitariamente</v>
      </c>
      <c r="DTI469" s="265" t="str">
        <f t="shared" ref="DTI469:DTI471" si="3247">IF(DTG469&lt;5,"Sin Riesgo",IF(DTG469 &lt;=14,"Bajo",IF(DTG469&lt;=35,"Medio",IF(DTG469&lt;=80,"Alto","Inviable Sanitariamente"))))</f>
        <v>Inviable Sanitariamente</v>
      </c>
      <c r="DTJ469" s="265" t="str">
        <f t="shared" ref="DTJ469:DTJ471" si="3248">IF(DTH469&lt;5,"Sin Riesgo",IF(DTH469 &lt;=14,"Bajo",IF(DTH469&lt;=35,"Medio",IF(DTH469&lt;=80,"Alto","Inviable Sanitariamente"))))</f>
        <v>Inviable Sanitariamente</v>
      </c>
      <c r="DTK469" s="265" t="str">
        <f t="shared" ref="DTK469:DTK471" si="3249">IF(DTI469&lt;5,"Sin Riesgo",IF(DTI469 &lt;=14,"Bajo",IF(DTI469&lt;=35,"Medio",IF(DTI469&lt;=80,"Alto","Inviable Sanitariamente"))))</f>
        <v>Inviable Sanitariamente</v>
      </c>
      <c r="DTL469" s="265" t="str">
        <f t="shared" ref="DTL469:DTL471" si="3250">IF(DTJ469&lt;5,"Sin Riesgo",IF(DTJ469 &lt;=14,"Bajo",IF(DTJ469&lt;=35,"Medio",IF(DTJ469&lt;=80,"Alto","Inviable Sanitariamente"))))</f>
        <v>Inviable Sanitariamente</v>
      </c>
      <c r="DTM469" s="265" t="str">
        <f t="shared" ref="DTM469:DTM471" si="3251">IF(DTK469&lt;5,"Sin Riesgo",IF(DTK469 &lt;=14,"Bajo",IF(DTK469&lt;=35,"Medio",IF(DTK469&lt;=80,"Alto","Inviable Sanitariamente"))))</f>
        <v>Inviable Sanitariamente</v>
      </c>
      <c r="DTN469" s="265" t="str">
        <f t="shared" ref="DTN469:DTN471" si="3252">IF(DTL469&lt;5,"Sin Riesgo",IF(DTL469 &lt;=14,"Bajo",IF(DTL469&lt;=35,"Medio",IF(DTL469&lt;=80,"Alto","Inviable Sanitariamente"))))</f>
        <v>Inviable Sanitariamente</v>
      </c>
      <c r="DTO469" s="265" t="str">
        <f t="shared" ref="DTO469:DTO471" si="3253">IF(DTM469&lt;5,"Sin Riesgo",IF(DTM469 &lt;=14,"Bajo",IF(DTM469&lt;=35,"Medio",IF(DTM469&lt;=80,"Alto","Inviable Sanitariamente"))))</f>
        <v>Inviable Sanitariamente</v>
      </c>
      <c r="DTP469" s="265" t="str">
        <f t="shared" ref="DTP469:DTP471" si="3254">IF(DTN469&lt;5,"Sin Riesgo",IF(DTN469 &lt;=14,"Bajo",IF(DTN469&lt;=35,"Medio",IF(DTN469&lt;=80,"Alto","Inviable Sanitariamente"))))</f>
        <v>Inviable Sanitariamente</v>
      </c>
      <c r="DTQ469" s="265" t="str">
        <f t="shared" ref="DTQ469:DTQ471" si="3255">IF(DTO469&lt;5,"Sin Riesgo",IF(DTO469 &lt;=14,"Bajo",IF(DTO469&lt;=35,"Medio",IF(DTO469&lt;=80,"Alto","Inviable Sanitariamente"))))</f>
        <v>Inviable Sanitariamente</v>
      </c>
      <c r="DTR469" s="265" t="str">
        <f t="shared" ref="DTR469:DTR471" si="3256">IF(DTP469&lt;5,"Sin Riesgo",IF(DTP469 &lt;=14,"Bajo",IF(DTP469&lt;=35,"Medio",IF(DTP469&lt;=80,"Alto","Inviable Sanitariamente"))))</f>
        <v>Inviable Sanitariamente</v>
      </c>
      <c r="DTS469" s="265" t="str">
        <f t="shared" ref="DTS469:DTS471" si="3257">IF(DTQ469&lt;5,"Sin Riesgo",IF(DTQ469 &lt;=14,"Bajo",IF(DTQ469&lt;=35,"Medio",IF(DTQ469&lt;=80,"Alto","Inviable Sanitariamente"))))</f>
        <v>Inviable Sanitariamente</v>
      </c>
      <c r="DTT469" s="265" t="str">
        <f t="shared" ref="DTT469:DTT471" si="3258">IF(DTR469&lt;5,"Sin Riesgo",IF(DTR469 &lt;=14,"Bajo",IF(DTR469&lt;=35,"Medio",IF(DTR469&lt;=80,"Alto","Inviable Sanitariamente"))))</f>
        <v>Inviable Sanitariamente</v>
      </c>
      <c r="DTU469" s="265" t="str">
        <f t="shared" ref="DTU469:DTU471" si="3259">IF(DTS469&lt;5,"Sin Riesgo",IF(DTS469 &lt;=14,"Bajo",IF(DTS469&lt;=35,"Medio",IF(DTS469&lt;=80,"Alto","Inviable Sanitariamente"))))</f>
        <v>Inviable Sanitariamente</v>
      </c>
      <c r="DTV469" s="265" t="str">
        <f t="shared" ref="DTV469:DTV471" si="3260">IF(DTT469&lt;5,"Sin Riesgo",IF(DTT469 &lt;=14,"Bajo",IF(DTT469&lt;=35,"Medio",IF(DTT469&lt;=80,"Alto","Inviable Sanitariamente"))))</f>
        <v>Inviable Sanitariamente</v>
      </c>
      <c r="DTW469" s="265" t="str">
        <f t="shared" ref="DTW469:DTW471" si="3261">IF(DTU469&lt;5,"Sin Riesgo",IF(DTU469 &lt;=14,"Bajo",IF(DTU469&lt;=35,"Medio",IF(DTU469&lt;=80,"Alto","Inviable Sanitariamente"))))</f>
        <v>Inviable Sanitariamente</v>
      </c>
      <c r="DTX469" s="265" t="str">
        <f t="shared" ref="DTX469:DTX471" si="3262">IF(DTV469&lt;5,"Sin Riesgo",IF(DTV469 &lt;=14,"Bajo",IF(DTV469&lt;=35,"Medio",IF(DTV469&lt;=80,"Alto","Inviable Sanitariamente"))))</f>
        <v>Inviable Sanitariamente</v>
      </c>
      <c r="DTY469" s="265" t="str">
        <f t="shared" ref="DTY469:DTY471" si="3263">IF(DTW469&lt;5,"Sin Riesgo",IF(DTW469 &lt;=14,"Bajo",IF(DTW469&lt;=35,"Medio",IF(DTW469&lt;=80,"Alto","Inviable Sanitariamente"))))</f>
        <v>Inviable Sanitariamente</v>
      </c>
      <c r="DTZ469" s="265" t="str">
        <f t="shared" ref="DTZ469:DTZ471" si="3264">IF(DTX469&lt;5,"Sin Riesgo",IF(DTX469 &lt;=14,"Bajo",IF(DTX469&lt;=35,"Medio",IF(DTX469&lt;=80,"Alto","Inviable Sanitariamente"))))</f>
        <v>Inviable Sanitariamente</v>
      </c>
      <c r="DUA469" s="265" t="str">
        <f t="shared" ref="DUA469:DUA471" si="3265">IF(DTY469&lt;5,"Sin Riesgo",IF(DTY469 &lt;=14,"Bajo",IF(DTY469&lt;=35,"Medio",IF(DTY469&lt;=80,"Alto","Inviable Sanitariamente"))))</f>
        <v>Inviable Sanitariamente</v>
      </c>
      <c r="DUB469" s="265" t="str">
        <f t="shared" ref="DUB469:DUB471" si="3266">IF(DTZ469&lt;5,"Sin Riesgo",IF(DTZ469 &lt;=14,"Bajo",IF(DTZ469&lt;=35,"Medio",IF(DTZ469&lt;=80,"Alto","Inviable Sanitariamente"))))</f>
        <v>Inviable Sanitariamente</v>
      </c>
      <c r="DUC469" s="265" t="str">
        <f t="shared" ref="DUC469:DUC471" si="3267">IF(DUA469&lt;5,"Sin Riesgo",IF(DUA469 &lt;=14,"Bajo",IF(DUA469&lt;=35,"Medio",IF(DUA469&lt;=80,"Alto","Inviable Sanitariamente"))))</f>
        <v>Inviable Sanitariamente</v>
      </c>
      <c r="DUD469" s="265" t="str">
        <f t="shared" ref="DUD469:DUD471" si="3268">IF(DUB469&lt;5,"Sin Riesgo",IF(DUB469 &lt;=14,"Bajo",IF(DUB469&lt;=35,"Medio",IF(DUB469&lt;=80,"Alto","Inviable Sanitariamente"))))</f>
        <v>Inviable Sanitariamente</v>
      </c>
      <c r="DUE469" s="265" t="str">
        <f t="shared" ref="DUE469:DUE471" si="3269">IF(DUC469&lt;5,"Sin Riesgo",IF(DUC469 &lt;=14,"Bajo",IF(DUC469&lt;=35,"Medio",IF(DUC469&lt;=80,"Alto","Inviable Sanitariamente"))))</f>
        <v>Inviable Sanitariamente</v>
      </c>
      <c r="DUF469" s="265" t="str">
        <f t="shared" ref="DUF469:DUF471" si="3270">IF(DUD469&lt;5,"Sin Riesgo",IF(DUD469 &lt;=14,"Bajo",IF(DUD469&lt;=35,"Medio",IF(DUD469&lt;=80,"Alto","Inviable Sanitariamente"))))</f>
        <v>Inviable Sanitariamente</v>
      </c>
      <c r="DUG469" s="265" t="str">
        <f t="shared" ref="DUG469:DUG471" si="3271">IF(DUE469&lt;5,"Sin Riesgo",IF(DUE469 &lt;=14,"Bajo",IF(DUE469&lt;=35,"Medio",IF(DUE469&lt;=80,"Alto","Inviable Sanitariamente"))))</f>
        <v>Inviable Sanitariamente</v>
      </c>
      <c r="DUH469" s="265" t="str">
        <f t="shared" ref="DUH469:DUH471" si="3272">IF(DUF469&lt;5,"Sin Riesgo",IF(DUF469 &lt;=14,"Bajo",IF(DUF469&lt;=35,"Medio",IF(DUF469&lt;=80,"Alto","Inviable Sanitariamente"))))</f>
        <v>Inviable Sanitariamente</v>
      </c>
      <c r="DUI469" s="265" t="str">
        <f t="shared" ref="DUI469:DUI471" si="3273">IF(DUG469&lt;5,"Sin Riesgo",IF(DUG469 &lt;=14,"Bajo",IF(DUG469&lt;=35,"Medio",IF(DUG469&lt;=80,"Alto","Inviable Sanitariamente"))))</f>
        <v>Inviable Sanitariamente</v>
      </c>
      <c r="DUJ469" s="265" t="str">
        <f t="shared" ref="DUJ469:DUJ471" si="3274">IF(DUH469&lt;5,"Sin Riesgo",IF(DUH469 &lt;=14,"Bajo",IF(DUH469&lt;=35,"Medio",IF(DUH469&lt;=80,"Alto","Inviable Sanitariamente"))))</f>
        <v>Inviable Sanitariamente</v>
      </c>
      <c r="DUK469" s="265" t="str">
        <f t="shared" ref="DUK469:DUK471" si="3275">IF(DUI469&lt;5,"Sin Riesgo",IF(DUI469 &lt;=14,"Bajo",IF(DUI469&lt;=35,"Medio",IF(DUI469&lt;=80,"Alto","Inviable Sanitariamente"))))</f>
        <v>Inviable Sanitariamente</v>
      </c>
      <c r="DUL469" s="265" t="str">
        <f t="shared" ref="DUL469:DUL471" si="3276">IF(DUJ469&lt;5,"Sin Riesgo",IF(DUJ469 &lt;=14,"Bajo",IF(DUJ469&lt;=35,"Medio",IF(DUJ469&lt;=80,"Alto","Inviable Sanitariamente"))))</f>
        <v>Inviable Sanitariamente</v>
      </c>
      <c r="DUM469" s="265" t="str">
        <f t="shared" ref="DUM469:DUM471" si="3277">IF(DUK469&lt;5,"Sin Riesgo",IF(DUK469 &lt;=14,"Bajo",IF(DUK469&lt;=35,"Medio",IF(DUK469&lt;=80,"Alto","Inviable Sanitariamente"))))</f>
        <v>Inviable Sanitariamente</v>
      </c>
      <c r="DUN469" s="265" t="str">
        <f t="shared" ref="DUN469:DUN471" si="3278">IF(DUL469&lt;5,"Sin Riesgo",IF(DUL469 &lt;=14,"Bajo",IF(DUL469&lt;=35,"Medio",IF(DUL469&lt;=80,"Alto","Inviable Sanitariamente"))))</f>
        <v>Inviable Sanitariamente</v>
      </c>
      <c r="DUO469" s="265" t="str">
        <f t="shared" ref="DUO469:DUO471" si="3279">IF(DUM469&lt;5,"Sin Riesgo",IF(DUM469 &lt;=14,"Bajo",IF(DUM469&lt;=35,"Medio",IF(DUM469&lt;=80,"Alto","Inviable Sanitariamente"))))</f>
        <v>Inviable Sanitariamente</v>
      </c>
      <c r="DUP469" s="265" t="str">
        <f t="shared" ref="DUP469:DUP471" si="3280">IF(DUN469&lt;5,"Sin Riesgo",IF(DUN469 &lt;=14,"Bajo",IF(DUN469&lt;=35,"Medio",IF(DUN469&lt;=80,"Alto","Inviable Sanitariamente"))))</f>
        <v>Inviable Sanitariamente</v>
      </c>
      <c r="DUQ469" s="265" t="str">
        <f t="shared" ref="DUQ469:DUQ471" si="3281">IF(DUO469&lt;5,"Sin Riesgo",IF(DUO469 &lt;=14,"Bajo",IF(DUO469&lt;=35,"Medio",IF(DUO469&lt;=80,"Alto","Inviable Sanitariamente"))))</f>
        <v>Inviable Sanitariamente</v>
      </c>
      <c r="DUR469" s="265" t="str">
        <f t="shared" ref="DUR469:DUR471" si="3282">IF(DUP469&lt;5,"Sin Riesgo",IF(DUP469 &lt;=14,"Bajo",IF(DUP469&lt;=35,"Medio",IF(DUP469&lt;=80,"Alto","Inviable Sanitariamente"))))</f>
        <v>Inviable Sanitariamente</v>
      </c>
      <c r="DUS469" s="265" t="str">
        <f t="shared" ref="DUS469:DUS471" si="3283">IF(DUQ469&lt;5,"Sin Riesgo",IF(DUQ469 &lt;=14,"Bajo",IF(DUQ469&lt;=35,"Medio",IF(DUQ469&lt;=80,"Alto","Inviable Sanitariamente"))))</f>
        <v>Inviable Sanitariamente</v>
      </c>
      <c r="DUT469" s="265" t="str">
        <f t="shared" ref="DUT469:DUT471" si="3284">IF(DUR469&lt;5,"Sin Riesgo",IF(DUR469 &lt;=14,"Bajo",IF(DUR469&lt;=35,"Medio",IF(DUR469&lt;=80,"Alto","Inviable Sanitariamente"))))</f>
        <v>Inviable Sanitariamente</v>
      </c>
      <c r="DUU469" s="265" t="str">
        <f t="shared" ref="DUU469:DUU471" si="3285">IF(DUS469&lt;5,"Sin Riesgo",IF(DUS469 &lt;=14,"Bajo",IF(DUS469&lt;=35,"Medio",IF(DUS469&lt;=80,"Alto","Inviable Sanitariamente"))))</f>
        <v>Inviable Sanitariamente</v>
      </c>
      <c r="DUV469" s="265" t="str">
        <f t="shared" ref="DUV469:DUV471" si="3286">IF(DUT469&lt;5,"Sin Riesgo",IF(DUT469 &lt;=14,"Bajo",IF(DUT469&lt;=35,"Medio",IF(DUT469&lt;=80,"Alto","Inviable Sanitariamente"))))</f>
        <v>Inviable Sanitariamente</v>
      </c>
      <c r="DUW469" s="265" t="str">
        <f t="shared" ref="DUW469:DUW471" si="3287">IF(DUU469&lt;5,"Sin Riesgo",IF(DUU469 &lt;=14,"Bajo",IF(DUU469&lt;=35,"Medio",IF(DUU469&lt;=80,"Alto","Inviable Sanitariamente"))))</f>
        <v>Inviable Sanitariamente</v>
      </c>
      <c r="DUX469" s="265" t="str">
        <f t="shared" ref="DUX469:DUX471" si="3288">IF(DUV469&lt;5,"Sin Riesgo",IF(DUV469 &lt;=14,"Bajo",IF(DUV469&lt;=35,"Medio",IF(DUV469&lt;=80,"Alto","Inviable Sanitariamente"))))</f>
        <v>Inviable Sanitariamente</v>
      </c>
      <c r="DUY469" s="265" t="str">
        <f t="shared" ref="DUY469:DUY471" si="3289">IF(DUW469&lt;5,"Sin Riesgo",IF(DUW469 &lt;=14,"Bajo",IF(DUW469&lt;=35,"Medio",IF(DUW469&lt;=80,"Alto","Inviable Sanitariamente"))))</f>
        <v>Inviable Sanitariamente</v>
      </c>
      <c r="DUZ469" s="265" t="str">
        <f t="shared" ref="DUZ469:DUZ471" si="3290">IF(DUX469&lt;5,"Sin Riesgo",IF(DUX469 &lt;=14,"Bajo",IF(DUX469&lt;=35,"Medio",IF(DUX469&lt;=80,"Alto","Inviable Sanitariamente"))))</f>
        <v>Inviable Sanitariamente</v>
      </c>
      <c r="DVA469" s="265" t="str">
        <f t="shared" ref="DVA469:DVA471" si="3291">IF(DUY469&lt;5,"Sin Riesgo",IF(DUY469 &lt;=14,"Bajo",IF(DUY469&lt;=35,"Medio",IF(DUY469&lt;=80,"Alto","Inviable Sanitariamente"))))</f>
        <v>Inviable Sanitariamente</v>
      </c>
      <c r="DVB469" s="265" t="str">
        <f t="shared" ref="DVB469:DVB471" si="3292">IF(DUZ469&lt;5,"Sin Riesgo",IF(DUZ469 &lt;=14,"Bajo",IF(DUZ469&lt;=35,"Medio",IF(DUZ469&lt;=80,"Alto","Inviable Sanitariamente"))))</f>
        <v>Inviable Sanitariamente</v>
      </c>
      <c r="DVC469" s="265" t="str">
        <f t="shared" ref="DVC469:DVC471" si="3293">IF(DVA469&lt;5,"Sin Riesgo",IF(DVA469 &lt;=14,"Bajo",IF(DVA469&lt;=35,"Medio",IF(DVA469&lt;=80,"Alto","Inviable Sanitariamente"))))</f>
        <v>Inviable Sanitariamente</v>
      </c>
      <c r="DVD469" s="265" t="str">
        <f t="shared" ref="DVD469:DVD471" si="3294">IF(DVB469&lt;5,"Sin Riesgo",IF(DVB469 &lt;=14,"Bajo",IF(DVB469&lt;=35,"Medio",IF(DVB469&lt;=80,"Alto","Inviable Sanitariamente"))))</f>
        <v>Inviable Sanitariamente</v>
      </c>
      <c r="DVE469" s="265" t="str">
        <f t="shared" ref="DVE469:DVE471" si="3295">IF(DVC469&lt;5,"Sin Riesgo",IF(DVC469 &lt;=14,"Bajo",IF(DVC469&lt;=35,"Medio",IF(DVC469&lt;=80,"Alto","Inviable Sanitariamente"))))</f>
        <v>Inviable Sanitariamente</v>
      </c>
      <c r="DVF469" s="265" t="str">
        <f t="shared" ref="DVF469:DVF471" si="3296">IF(DVD469&lt;5,"Sin Riesgo",IF(DVD469 &lt;=14,"Bajo",IF(DVD469&lt;=35,"Medio",IF(DVD469&lt;=80,"Alto","Inviable Sanitariamente"))))</f>
        <v>Inviable Sanitariamente</v>
      </c>
      <c r="DVG469" s="265" t="str">
        <f t="shared" ref="DVG469:DVG471" si="3297">IF(DVE469&lt;5,"Sin Riesgo",IF(DVE469 &lt;=14,"Bajo",IF(DVE469&lt;=35,"Medio",IF(DVE469&lt;=80,"Alto","Inviable Sanitariamente"))))</f>
        <v>Inviable Sanitariamente</v>
      </c>
      <c r="DVH469" s="265" t="str">
        <f t="shared" ref="DVH469:DVH471" si="3298">IF(DVF469&lt;5,"Sin Riesgo",IF(DVF469 &lt;=14,"Bajo",IF(DVF469&lt;=35,"Medio",IF(DVF469&lt;=80,"Alto","Inviable Sanitariamente"))))</f>
        <v>Inviable Sanitariamente</v>
      </c>
      <c r="DVI469" s="265" t="str">
        <f t="shared" ref="DVI469:DVI471" si="3299">IF(DVG469&lt;5,"Sin Riesgo",IF(DVG469 &lt;=14,"Bajo",IF(DVG469&lt;=35,"Medio",IF(DVG469&lt;=80,"Alto","Inviable Sanitariamente"))))</f>
        <v>Inviable Sanitariamente</v>
      </c>
      <c r="DVJ469" s="265" t="str">
        <f t="shared" ref="DVJ469:DVJ471" si="3300">IF(DVH469&lt;5,"Sin Riesgo",IF(DVH469 &lt;=14,"Bajo",IF(DVH469&lt;=35,"Medio",IF(DVH469&lt;=80,"Alto","Inviable Sanitariamente"))))</f>
        <v>Inviable Sanitariamente</v>
      </c>
      <c r="DVK469" s="265" t="str">
        <f t="shared" ref="DVK469:DVK471" si="3301">IF(DVI469&lt;5,"Sin Riesgo",IF(DVI469 &lt;=14,"Bajo",IF(DVI469&lt;=35,"Medio",IF(DVI469&lt;=80,"Alto","Inviable Sanitariamente"))))</f>
        <v>Inviable Sanitariamente</v>
      </c>
      <c r="DVL469" s="265" t="str">
        <f t="shared" ref="DVL469:DVL471" si="3302">IF(DVJ469&lt;5,"Sin Riesgo",IF(DVJ469 &lt;=14,"Bajo",IF(DVJ469&lt;=35,"Medio",IF(DVJ469&lt;=80,"Alto","Inviable Sanitariamente"))))</f>
        <v>Inviable Sanitariamente</v>
      </c>
      <c r="DVM469" s="265" t="str">
        <f t="shared" ref="DVM469:DVM471" si="3303">IF(DVK469&lt;5,"Sin Riesgo",IF(DVK469 &lt;=14,"Bajo",IF(DVK469&lt;=35,"Medio",IF(DVK469&lt;=80,"Alto","Inviable Sanitariamente"))))</f>
        <v>Inviable Sanitariamente</v>
      </c>
      <c r="DVN469" s="265" t="str">
        <f t="shared" ref="DVN469:DVN471" si="3304">IF(DVL469&lt;5,"Sin Riesgo",IF(DVL469 &lt;=14,"Bajo",IF(DVL469&lt;=35,"Medio",IF(DVL469&lt;=80,"Alto","Inviable Sanitariamente"))))</f>
        <v>Inviable Sanitariamente</v>
      </c>
      <c r="DVO469" s="265" t="str">
        <f t="shared" ref="DVO469:DVO471" si="3305">IF(DVM469&lt;5,"Sin Riesgo",IF(DVM469 &lt;=14,"Bajo",IF(DVM469&lt;=35,"Medio",IF(DVM469&lt;=80,"Alto","Inviable Sanitariamente"))))</f>
        <v>Inviable Sanitariamente</v>
      </c>
      <c r="DVP469" s="265" t="str">
        <f t="shared" ref="DVP469:DVP471" si="3306">IF(DVN469&lt;5,"Sin Riesgo",IF(DVN469 &lt;=14,"Bajo",IF(DVN469&lt;=35,"Medio",IF(DVN469&lt;=80,"Alto","Inviable Sanitariamente"))))</f>
        <v>Inviable Sanitariamente</v>
      </c>
      <c r="DVQ469" s="265" t="str">
        <f t="shared" ref="DVQ469:DVQ471" si="3307">IF(DVO469&lt;5,"Sin Riesgo",IF(DVO469 &lt;=14,"Bajo",IF(DVO469&lt;=35,"Medio",IF(DVO469&lt;=80,"Alto","Inviable Sanitariamente"))))</f>
        <v>Inviable Sanitariamente</v>
      </c>
      <c r="DVR469" s="265" t="str">
        <f t="shared" ref="DVR469:DVR471" si="3308">IF(DVP469&lt;5,"Sin Riesgo",IF(DVP469 &lt;=14,"Bajo",IF(DVP469&lt;=35,"Medio",IF(DVP469&lt;=80,"Alto","Inviable Sanitariamente"))))</f>
        <v>Inviable Sanitariamente</v>
      </c>
      <c r="DVS469" s="265" t="str">
        <f t="shared" ref="DVS469:DVS471" si="3309">IF(DVQ469&lt;5,"Sin Riesgo",IF(DVQ469 &lt;=14,"Bajo",IF(DVQ469&lt;=35,"Medio",IF(DVQ469&lt;=80,"Alto","Inviable Sanitariamente"))))</f>
        <v>Inviable Sanitariamente</v>
      </c>
      <c r="DVT469" s="265" t="str">
        <f t="shared" ref="DVT469:DVT471" si="3310">IF(DVR469&lt;5,"Sin Riesgo",IF(DVR469 &lt;=14,"Bajo",IF(DVR469&lt;=35,"Medio",IF(DVR469&lt;=80,"Alto","Inviable Sanitariamente"))))</f>
        <v>Inviable Sanitariamente</v>
      </c>
      <c r="DVU469" s="265" t="str">
        <f t="shared" ref="DVU469:DVU471" si="3311">IF(DVS469&lt;5,"Sin Riesgo",IF(DVS469 &lt;=14,"Bajo",IF(DVS469&lt;=35,"Medio",IF(DVS469&lt;=80,"Alto","Inviable Sanitariamente"))))</f>
        <v>Inviable Sanitariamente</v>
      </c>
      <c r="DVV469" s="265" t="str">
        <f t="shared" ref="DVV469:DVV471" si="3312">IF(DVT469&lt;5,"Sin Riesgo",IF(DVT469 &lt;=14,"Bajo",IF(DVT469&lt;=35,"Medio",IF(DVT469&lt;=80,"Alto","Inviable Sanitariamente"))))</f>
        <v>Inviable Sanitariamente</v>
      </c>
      <c r="DVW469" s="265" t="str">
        <f t="shared" ref="DVW469:DVW471" si="3313">IF(DVU469&lt;5,"Sin Riesgo",IF(DVU469 &lt;=14,"Bajo",IF(DVU469&lt;=35,"Medio",IF(DVU469&lt;=80,"Alto","Inviable Sanitariamente"))))</f>
        <v>Inviable Sanitariamente</v>
      </c>
      <c r="DVX469" s="265" t="str">
        <f t="shared" ref="DVX469:DVX471" si="3314">IF(DVV469&lt;5,"Sin Riesgo",IF(DVV469 &lt;=14,"Bajo",IF(DVV469&lt;=35,"Medio",IF(DVV469&lt;=80,"Alto","Inviable Sanitariamente"))))</f>
        <v>Inviable Sanitariamente</v>
      </c>
      <c r="DVY469" s="265" t="str">
        <f t="shared" ref="DVY469:DVY471" si="3315">IF(DVW469&lt;5,"Sin Riesgo",IF(DVW469 &lt;=14,"Bajo",IF(DVW469&lt;=35,"Medio",IF(DVW469&lt;=80,"Alto","Inviable Sanitariamente"))))</f>
        <v>Inviable Sanitariamente</v>
      </c>
      <c r="DVZ469" s="265" t="str">
        <f t="shared" ref="DVZ469:DVZ471" si="3316">IF(DVX469&lt;5,"Sin Riesgo",IF(DVX469 &lt;=14,"Bajo",IF(DVX469&lt;=35,"Medio",IF(DVX469&lt;=80,"Alto","Inviable Sanitariamente"))))</f>
        <v>Inviable Sanitariamente</v>
      </c>
      <c r="DWA469" s="265" t="str">
        <f t="shared" ref="DWA469:DWA471" si="3317">IF(DVY469&lt;5,"Sin Riesgo",IF(DVY469 &lt;=14,"Bajo",IF(DVY469&lt;=35,"Medio",IF(DVY469&lt;=80,"Alto","Inviable Sanitariamente"))))</f>
        <v>Inviable Sanitariamente</v>
      </c>
      <c r="DWB469" s="265" t="str">
        <f t="shared" ref="DWB469:DWB471" si="3318">IF(DVZ469&lt;5,"Sin Riesgo",IF(DVZ469 &lt;=14,"Bajo",IF(DVZ469&lt;=35,"Medio",IF(DVZ469&lt;=80,"Alto","Inviable Sanitariamente"))))</f>
        <v>Inviable Sanitariamente</v>
      </c>
      <c r="DWC469" s="265" t="str">
        <f t="shared" ref="DWC469:DWC471" si="3319">IF(DWA469&lt;5,"Sin Riesgo",IF(DWA469 &lt;=14,"Bajo",IF(DWA469&lt;=35,"Medio",IF(DWA469&lt;=80,"Alto","Inviable Sanitariamente"))))</f>
        <v>Inviable Sanitariamente</v>
      </c>
      <c r="DWD469" s="265" t="str">
        <f t="shared" ref="DWD469:DWD471" si="3320">IF(DWB469&lt;5,"Sin Riesgo",IF(DWB469 &lt;=14,"Bajo",IF(DWB469&lt;=35,"Medio",IF(DWB469&lt;=80,"Alto","Inviable Sanitariamente"))))</f>
        <v>Inviable Sanitariamente</v>
      </c>
      <c r="DWE469" s="265" t="str">
        <f t="shared" ref="DWE469:DWE471" si="3321">IF(DWC469&lt;5,"Sin Riesgo",IF(DWC469 &lt;=14,"Bajo",IF(DWC469&lt;=35,"Medio",IF(DWC469&lt;=80,"Alto","Inviable Sanitariamente"))))</f>
        <v>Inviable Sanitariamente</v>
      </c>
      <c r="DWF469" s="265" t="str">
        <f t="shared" ref="DWF469:DWF471" si="3322">IF(DWD469&lt;5,"Sin Riesgo",IF(DWD469 &lt;=14,"Bajo",IF(DWD469&lt;=35,"Medio",IF(DWD469&lt;=80,"Alto","Inviable Sanitariamente"))))</f>
        <v>Inviable Sanitariamente</v>
      </c>
      <c r="DWG469" s="265" t="str">
        <f t="shared" ref="DWG469:DWG471" si="3323">IF(DWE469&lt;5,"Sin Riesgo",IF(DWE469 &lt;=14,"Bajo",IF(DWE469&lt;=35,"Medio",IF(DWE469&lt;=80,"Alto","Inviable Sanitariamente"))))</f>
        <v>Inviable Sanitariamente</v>
      </c>
      <c r="DWH469" s="265" t="str">
        <f t="shared" ref="DWH469:DWH471" si="3324">IF(DWF469&lt;5,"Sin Riesgo",IF(DWF469 &lt;=14,"Bajo",IF(DWF469&lt;=35,"Medio",IF(DWF469&lt;=80,"Alto","Inviable Sanitariamente"))))</f>
        <v>Inviable Sanitariamente</v>
      </c>
      <c r="DWI469" s="265" t="str">
        <f t="shared" ref="DWI469:DWI471" si="3325">IF(DWG469&lt;5,"Sin Riesgo",IF(DWG469 &lt;=14,"Bajo",IF(DWG469&lt;=35,"Medio",IF(DWG469&lt;=80,"Alto","Inviable Sanitariamente"))))</f>
        <v>Inviable Sanitariamente</v>
      </c>
      <c r="DWJ469" s="265" t="str">
        <f t="shared" ref="DWJ469:DWJ471" si="3326">IF(DWH469&lt;5,"Sin Riesgo",IF(DWH469 &lt;=14,"Bajo",IF(DWH469&lt;=35,"Medio",IF(DWH469&lt;=80,"Alto","Inviable Sanitariamente"))))</f>
        <v>Inviable Sanitariamente</v>
      </c>
      <c r="DWK469" s="265" t="str">
        <f t="shared" ref="DWK469:DWK471" si="3327">IF(DWI469&lt;5,"Sin Riesgo",IF(DWI469 &lt;=14,"Bajo",IF(DWI469&lt;=35,"Medio",IF(DWI469&lt;=80,"Alto","Inviable Sanitariamente"))))</f>
        <v>Inviable Sanitariamente</v>
      </c>
      <c r="DWL469" s="265" t="str">
        <f t="shared" ref="DWL469:DWL471" si="3328">IF(DWJ469&lt;5,"Sin Riesgo",IF(DWJ469 &lt;=14,"Bajo",IF(DWJ469&lt;=35,"Medio",IF(DWJ469&lt;=80,"Alto","Inviable Sanitariamente"))))</f>
        <v>Inviable Sanitariamente</v>
      </c>
      <c r="DWM469" s="265" t="str">
        <f t="shared" ref="DWM469:DWM471" si="3329">IF(DWK469&lt;5,"Sin Riesgo",IF(DWK469 &lt;=14,"Bajo",IF(DWK469&lt;=35,"Medio",IF(DWK469&lt;=80,"Alto","Inviable Sanitariamente"))))</f>
        <v>Inviable Sanitariamente</v>
      </c>
      <c r="DWN469" s="265" t="str">
        <f t="shared" ref="DWN469:DWN471" si="3330">IF(DWL469&lt;5,"Sin Riesgo",IF(DWL469 &lt;=14,"Bajo",IF(DWL469&lt;=35,"Medio",IF(DWL469&lt;=80,"Alto","Inviable Sanitariamente"))))</f>
        <v>Inviable Sanitariamente</v>
      </c>
      <c r="DWO469" s="265" t="str">
        <f t="shared" ref="DWO469:DWO471" si="3331">IF(DWM469&lt;5,"Sin Riesgo",IF(DWM469 &lt;=14,"Bajo",IF(DWM469&lt;=35,"Medio",IF(DWM469&lt;=80,"Alto","Inviable Sanitariamente"))))</f>
        <v>Inviable Sanitariamente</v>
      </c>
      <c r="DWP469" s="265" t="str">
        <f t="shared" ref="DWP469:DWP471" si="3332">IF(DWN469&lt;5,"Sin Riesgo",IF(DWN469 &lt;=14,"Bajo",IF(DWN469&lt;=35,"Medio",IF(DWN469&lt;=80,"Alto","Inviable Sanitariamente"))))</f>
        <v>Inviable Sanitariamente</v>
      </c>
      <c r="DWQ469" s="265" t="str">
        <f t="shared" ref="DWQ469:DWQ471" si="3333">IF(DWO469&lt;5,"Sin Riesgo",IF(DWO469 &lt;=14,"Bajo",IF(DWO469&lt;=35,"Medio",IF(DWO469&lt;=80,"Alto","Inviable Sanitariamente"))))</f>
        <v>Inviable Sanitariamente</v>
      </c>
      <c r="DWR469" s="265" t="str">
        <f t="shared" ref="DWR469:DWR471" si="3334">IF(DWP469&lt;5,"Sin Riesgo",IF(DWP469 &lt;=14,"Bajo",IF(DWP469&lt;=35,"Medio",IF(DWP469&lt;=80,"Alto","Inviable Sanitariamente"))))</f>
        <v>Inviable Sanitariamente</v>
      </c>
      <c r="DWS469" s="265" t="str">
        <f t="shared" ref="DWS469:DWS471" si="3335">IF(DWQ469&lt;5,"Sin Riesgo",IF(DWQ469 &lt;=14,"Bajo",IF(DWQ469&lt;=35,"Medio",IF(DWQ469&lt;=80,"Alto","Inviable Sanitariamente"))))</f>
        <v>Inviable Sanitariamente</v>
      </c>
      <c r="DWT469" s="265" t="str">
        <f t="shared" ref="DWT469:DWT471" si="3336">IF(DWR469&lt;5,"Sin Riesgo",IF(DWR469 &lt;=14,"Bajo",IF(DWR469&lt;=35,"Medio",IF(DWR469&lt;=80,"Alto","Inviable Sanitariamente"))))</f>
        <v>Inviable Sanitariamente</v>
      </c>
      <c r="DWU469" s="265" t="str">
        <f t="shared" ref="DWU469:DWU471" si="3337">IF(DWS469&lt;5,"Sin Riesgo",IF(DWS469 &lt;=14,"Bajo",IF(DWS469&lt;=35,"Medio",IF(DWS469&lt;=80,"Alto","Inviable Sanitariamente"))))</f>
        <v>Inviable Sanitariamente</v>
      </c>
      <c r="DWV469" s="265" t="str">
        <f t="shared" ref="DWV469:DWV471" si="3338">IF(DWT469&lt;5,"Sin Riesgo",IF(DWT469 &lt;=14,"Bajo",IF(DWT469&lt;=35,"Medio",IF(DWT469&lt;=80,"Alto","Inviable Sanitariamente"))))</f>
        <v>Inviable Sanitariamente</v>
      </c>
      <c r="DWW469" s="265" t="str">
        <f t="shared" ref="DWW469:DWW471" si="3339">IF(DWU469&lt;5,"Sin Riesgo",IF(DWU469 &lt;=14,"Bajo",IF(DWU469&lt;=35,"Medio",IF(DWU469&lt;=80,"Alto","Inviable Sanitariamente"))))</f>
        <v>Inviable Sanitariamente</v>
      </c>
      <c r="DWX469" s="265" t="str">
        <f t="shared" ref="DWX469:DWX471" si="3340">IF(DWV469&lt;5,"Sin Riesgo",IF(DWV469 &lt;=14,"Bajo",IF(DWV469&lt;=35,"Medio",IF(DWV469&lt;=80,"Alto","Inviable Sanitariamente"))))</f>
        <v>Inviable Sanitariamente</v>
      </c>
      <c r="DWY469" s="265" t="str">
        <f t="shared" ref="DWY469:DWY471" si="3341">IF(DWW469&lt;5,"Sin Riesgo",IF(DWW469 &lt;=14,"Bajo",IF(DWW469&lt;=35,"Medio",IF(DWW469&lt;=80,"Alto","Inviable Sanitariamente"))))</f>
        <v>Inviable Sanitariamente</v>
      </c>
      <c r="DWZ469" s="265" t="str">
        <f t="shared" ref="DWZ469:DWZ471" si="3342">IF(DWX469&lt;5,"Sin Riesgo",IF(DWX469 &lt;=14,"Bajo",IF(DWX469&lt;=35,"Medio",IF(DWX469&lt;=80,"Alto","Inviable Sanitariamente"))))</f>
        <v>Inviable Sanitariamente</v>
      </c>
      <c r="DXA469" s="265" t="str">
        <f t="shared" ref="DXA469:DXA471" si="3343">IF(DWY469&lt;5,"Sin Riesgo",IF(DWY469 &lt;=14,"Bajo",IF(DWY469&lt;=35,"Medio",IF(DWY469&lt;=80,"Alto","Inviable Sanitariamente"))))</f>
        <v>Inviable Sanitariamente</v>
      </c>
      <c r="DXB469" s="265" t="str">
        <f t="shared" ref="DXB469:DXB471" si="3344">IF(DWZ469&lt;5,"Sin Riesgo",IF(DWZ469 &lt;=14,"Bajo",IF(DWZ469&lt;=35,"Medio",IF(DWZ469&lt;=80,"Alto","Inviable Sanitariamente"))))</f>
        <v>Inviable Sanitariamente</v>
      </c>
      <c r="DXC469" s="265" t="str">
        <f t="shared" ref="DXC469:DXC471" si="3345">IF(DXA469&lt;5,"Sin Riesgo",IF(DXA469 &lt;=14,"Bajo",IF(DXA469&lt;=35,"Medio",IF(DXA469&lt;=80,"Alto","Inviable Sanitariamente"))))</f>
        <v>Inviable Sanitariamente</v>
      </c>
      <c r="DXD469" s="265" t="str">
        <f t="shared" ref="DXD469:DXD471" si="3346">IF(DXB469&lt;5,"Sin Riesgo",IF(DXB469 &lt;=14,"Bajo",IF(DXB469&lt;=35,"Medio",IF(DXB469&lt;=80,"Alto","Inviable Sanitariamente"))))</f>
        <v>Inviable Sanitariamente</v>
      </c>
      <c r="DXE469" s="265" t="str">
        <f t="shared" ref="DXE469:DXE471" si="3347">IF(DXC469&lt;5,"Sin Riesgo",IF(DXC469 &lt;=14,"Bajo",IF(DXC469&lt;=35,"Medio",IF(DXC469&lt;=80,"Alto","Inviable Sanitariamente"))))</f>
        <v>Inviable Sanitariamente</v>
      </c>
      <c r="DXF469" s="265" t="str">
        <f t="shared" ref="DXF469:DXF471" si="3348">IF(DXD469&lt;5,"Sin Riesgo",IF(DXD469 &lt;=14,"Bajo",IF(DXD469&lt;=35,"Medio",IF(DXD469&lt;=80,"Alto","Inviable Sanitariamente"))))</f>
        <v>Inviable Sanitariamente</v>
      </c>
      <c r="DXG469" s="265" t="str">
        <f t="shared" ref="DXG469:DXG471" si="3349">IF(DXE469&lt;5,"Sin Riesgo",IF(DXE469 &lt;=14,"Bajo",IF(DXE469&lt;=35,"Medio",IF(DXE469&lt;=80,"Alto","Inviable Sanitariamente"))))</f>
        <v>Inviable Sanitariamente</v>
      </c>
      <c r="DXH469" s="265" t="str">
        <f t="shared" ref="DXH469:DXH471" si="3350">IF(DXF469&lt;5,"Sin Riesgo",IF(DXF469 &lt;=14,"Bajo",IF(DXF469&lt;=35,"Medio",IF(DXF469&lt;=80,"Alto","Inviable Sanitariamente"))))</f>
        <v>Inviable Sanitariamente</v>
      </c>
      <c r="DXI469" s="265" t="str">
        <f t="shared" ref="DXI469:DXI471" si="3351">IF(DXG469&lt;5,"Sin Riesgo",IF(DXG469 &lt;=14,"Bajo",IF(DXG469&lt;=35,"Medio",IF(DXG469&lt;=80,"Alto","Inviable Sanitariamente"))))</f>
        <v>Inviable Sanitariamente</v>
      </c>
      <c r="DXJ469" s="265" t="str">
        <f t="shared" ref="DXJ469:DXJ471" si="3352">IF(DXH469&lt;5,"Sin Riesgo",IF(DXH469 &lt;=14,"Bajo",IF(DXH469&lt;=35,"Medio",IF(DXH469&lt;=80,"Alto","Inviable Sanitariamente"))))</f>
        <v>Inviable Sanitariamente</v>
      </c>
      <c r="DXK469" s="265" t="str">
        <f t="shared" ref="DXK469:DXK471" si="3353">IF(DXI469&lt;5,"Sin Riesgo",IF(DXI469 &lt;=14,"Bajo",IF(DXI469&lt;=35,"Medio",IF(DXI469&lt;=80,"Alto","Inviable Sanitariamente"))))</f>
        <v>Inviable Sanitariamente</v>
      </c>
      <c r="DXL469" s="265" t="str">
        <f t="shared" ref="DXL469:DXL471" si="3354">IF(DXJ469&lt;5,"Sin Riesgo",IF(DXJ469 &lt;=14,"Bajo",IF(DXJ469&lt;=35,"Medio",IF(DXJ469&lt;=80,"Alto","Inviable Sanitariamente"))))</f>
        <v>Inviable Sanitariamente</v>
      </c>
      <c r="DXM469" s="265" t="str">
        <f t="shared" ref="DXM469:DXM471" si="3355">IF(DXK469&lt;5,"Sin Riesgo",IF(DXK469 &lt;=14,"Bajo",IF(DXK469&lt;=35,"Medio",IF(DXK469&lt;=80,"Alto","Inviable Sanitariamente"))))</f>
        <v>Inviable Sanitariamente</v>
      </c>
      <c r="DXN469" s="265" t="str">
        <f t="shared" ref="DXN469:DXN471" si="3356">IF(DXL469&lt;5,"Sin Riesgo",IF(DXL469 &lt;=14,"Bajo",IF(DXL469&lt;=35,"Medio",IF(DXL469&lt;=80,"Alto","Inviable Sanitariamente"))))</f>
        <v>Inviable Sanitariamente</v>
      </c>
      <c r="DXO469" s="265" t="str">
        <f t="shared" ref="DXO469:DXO471" si="3357">IF(DXM469&lt;5,"Sin Riesgo",IF(DXM469 &lt;=14,"Bajo",IF(DXM469&lt;=35,"Medio",IF(DXM469&lt;=80,"Alto","Inviable Sanitariamente"))))</f>
        <v>Inviable Sanitariamente</v>
      </c>
      <c r="DXP469" s="265" t="str">
        <f t="shared" ref="DXP469:DXP471" si="3358">IF(DXN469&lt;5,"Sin Riesgo",IF(DXN469 &lt;=14,"Bajo",IF(DXN469&lt;=35,"Medio",IF(DXN469&lt;=80,"Alto","Inviable Sanitariamente"))))</f>
        <v>Inviable Sanitariamente</v>
      </c>
      <c r="DXQ469" s="265" t="str">
        <f t="shared" ref="DXQ469:DXQ471" si="3359">IF(DXO469&lt;5,"Sin Riesgo",IF(DXO469 &lt;=14,"Bajo",IF(DXO469&lt;=35,"Medio",IF(DXO469&lt;=80,"Alto","Inviable Sanitariamente"))))</f>
        <v>Inviable Sanitariamente</v>
      </c>
      <c r="DXR469" s="265" t="str">
        <f t="shared" ref="DXR469:DXR471" si="3360">IF(DXP469&lt;5,"Sin Riesgo",IF(DXP469 &lt;=14,"Bajo",IF(DXP469&lt;=35,"Medio",IF(DXP469&lt;=80,"Alto","Inviable Sanitariamente"))))</f>
        <v>Inviable Sanitariamente</v>
      </c>
      <c r="DXS469" s="265" t="str">
        <f t="shared" ref="DXS469:DXS471" si="3361">IF(DXQ469&lt;5,"Sin Riesgo",IF(DXQ469 &lt;=14,"Bajo",IF(DXQ469&lt;=35,"Medio",IF(DXQ469&lt;=80,"Alto","Inviable Sanitariamente"))))</f>
        <v>Inviable Sanitariamente</v>
      </c>
      <c r="DXT469" s="265" t="str">
        <f t="shared" ref="DXT469:DXT471" si="3362">IF(DXR469&lt;5,"Sin Riesgo",IF(DXR469 &lt;=14,"Bajo",IF(DXR469&lt;=35,"Medio",IF(DXR469&lt;=80,"Alto","Inviable Sanitariamente"))))</f>
        <v>Inviable Sanitariamente</v>
      </c>
      <c r="DXU469" s="265" t="str">
        <f t="shared" ref="DXU469:DXU471" si="3363">IF(DXS469&lt;5,"Sin Riesgo",IF(DXS469 &lt;=14,"Bajo",IF(DXS469&lt;=35,"Medio",IF(DXS469&lt;=80,"Alto","Inviable Sanitariamente"))))</f>
        <v>Inviable Sanitariamente</v>
      </c>
      <c r="DXV469" s="265" t="str">
        <f t="shared" ref="DXV469:DXV471" si="3364">IF(DXT469&lt;5,"Sin Riesgo",IF(DXT469 &lt;=14,"Bajo",IF(DXT469&lt;=35,"Medio",IF(DXT469&lt;=80,"Alto","Inviable Sanitariamente"))))</f>
        <v>Inviable Sanitariamente</v>
      </c>
      <c r="DXW469" s="265" t="str">
        <f t="shared" ref="DXW469:DXW471" si="3365">IF(DXU469&lt;5,"Sin Riesgo",IF(DXU469 &lt;=14,"Bajo",IF(DXU469&lt;=35,"Medio",IF(DXU469&lt;=80,"Alto","Inviable Sanitariamente"))))</f>
        <v>Inviable Sanitariamente</v>
      </c>
      <c r="DXX469" s="265" t="str">
        <f t="shared" ref="DXX469:DXX471" si="3366">IF(DXV469&lt;5,"Sin Riesgo",IF(DXV469 &lt;=14,"Bajo",IF(DXV469&lt;=35,"Medio",IF(DXV469&lt;=80,"Alto","Inviable Sanitariamente"))))</f>
        <v>Inviable Sanitariamente</v>
      </c>
      <c r="DXY469" s="265" t="str">
        <f t="shared" ref="DXY469:DXY471" si="3367">IF(DXW469&lt;5,"Sin Riesgo",IF(DXW469 &lt;=14,"Bajo",IF(DXW469&lt;=35,"Medio",IF(DXW469&lt;=80,"Alto","Inviable Sanitariamente"))))</f>
        <v>Inviable Sanitariamente</v>
      </c>
      <c r="DXZ469" s="265" t="str">
        <f t="shared" ref="DXZ469:DXZ471" si="3368">IF(DXX469&lt;5,"Sin Riesgo",IF(DXX469 &lt;=14,"Bajo",IF(DXX469&lt;=35,"Medio",IF(DXX469&lt;=80,"Alto","Inviable Sanitariamente"))))</f>
        <v>Inviable Sanitariamente</v>
      </c>
      <c r="DYA469" s="265" t="str">
        <f t="shared" ref="DYA469:DYA471" si="3369">IF(DXY469&lt;5,"Sin Riesgo",IF(DXY469 &lt;=14,"Bajo",IF(DXY469&lt;=35,"Medio",IF(DXY469&lt;=80,"Alto","Inviable Sanitariamente"))))</f>
        <v>Inviable Sanitariamente</v>
      </c>
      <c r="DYB469" s="265" t="str">
        <f t="shared" ref="DYB469:DYB471" si="3370">IF(DXZ469&lt;5,"Sin Riesgo",IF(DXZ469 &lt;=14,"Bajo",IF(DXZ469&lt;=35,"Medio",IF(DXZ469&lt;=80,"Alto","Inviable Sanitariamente"))))</f>
        <v>Inviable Sanitariamente</v>
      </c>
      <c r="DYC469" s="265" t="str">
        <f t="shared" ref="DYC469:DYC471" si="3371">IF(DYA469&lt;5,"Sin Riesgo",IF(DYA469 &lt;=14,"Bajo",IF(DYA469&lt;=35,"Medio",IF(DYA469&lt;=80,"Alto","Inviable Sanitariamente"))))</f>
        <v>Inviable Sanitariamente</v>
      </c>
      <c r="DYD469" s="265" t="str">
        <f t="shared" ref="DYD469:DYD471" si="3372">IF(DYB469&lt;5,"Sin Riesgo",IF(DYB469 &lt;=14,"Bajo",IF(DYB469&lt;=35,"Medio",IF(DYB469&lt;=80,"Alto","Inviable Sanitariamente"))))</f>
        <v>Inviable Sanitariamente</v>
      </c>
      <c r="DYE469" s="265" t="str">
        <f t="shared" ref="DYE469:DYE471" si="3373">IF(DYC469&lt;5,"Sin Riesgo",IF(DYC469 &lt;=14,"Bajo",IF(DYC469&lt;=35,"Medio",IF(DYC469&lt;=80,"Alto","Inviable Sanitariamente"))))</f>
        <v>Inviable Sanitariamente</v>
      </c>
      <c r="DYF469" s="265" t="str">
        <f t="shared" ref="DYF469:DYF471" si="3374">IF(DYD469&lt;5,"Sin Riesgo",IF(DYD469 &lt;=14,"Bajo",IF(DYD469&lt;=35,"Medio",IF(DYD469&lt;=80,"Alto","Inviable Sanitariamente"))))</f>
        <v>Inviable Sanitariamente</v>
      </c>
      <c r="DYG469" s="265" t="str">
        <f t="shared" ref="DYG469:DYG471" si="3375">IF(DYE469&lt;5,"Sin Riesgo",IF(DYE469 &lt;=14,"Bajo",IF(DYE469&lt;=35,"Medio",IF(DYE469&lt;=80,"Alto","Inviable Sanitariamente"))))</f>
        <v>Inviable Sanitariamente</v>
      </c>
      <c r="DYH469" s="265" t="str">
        <f t="shared" ref="DYH469:DYH471" si="3376">IF(DYF469&lt;5,"Sin Riesgo",IF(DYF469 &lt;=14,"Bajo",IF(DYF469&lt;=35,"Medio",IF(DYF469&lt;=80,"Alto","Inviable Sanitariamente"))))</f>
        <v>Inviable Sanitariamente</v>
      </c>
      <c r="DYI469" s="265" t="str">
        <f t="shared" ref="DYI469:DYI471" si="3377">IF(DYG469&lt;5,"Sin Riesgo",IF(DYG469 &lt;=14,"Bajo",IF(DYG469&lt;=35,"Medio",IF(DYG469&lt;=80,"Alto","Inviable Sanitariamente"))))</f>
        <v>Inviable Sanitariamente</v>
      </c>
      <c r="DYJ469" s="265" t="str">
        <f t="shared" ref="DYJ469:DYJ471" si="3378">IF(DYH469&lt;5,"Sin Riesgo",IF(DYH469 &lt;=14,"Bajo",IF(DYH469&lt;=35,"Medio",IF(DYH469&lt;=80,"Alto","Inviable Sanitariamente"))))</f>
        <v>Inviable Sanitariamente</v>
      </c>
      <c r="DYK469" s="265" t="str">
        <f t="shared" ref="DYK469:DYK471" si="3379">IF(DYI469&lt;5,"Sin Riesgo",IF(DYI469 &lt;=14,"Bajo",IF(DYI469&lt;=35,"Medio",IF(DYI469&lt;=80,"Alto","Inviable Sanitariamente"))))</f>
        <v>Inviable Sanitariamente</v>
      </c>
      <c r="DYL469" s="265" t="str">
        <f t="shared" ref="DYL469:DYL471" si="3380">IF(DYJ469&lt;5,"Sin Riesgo",IF(DYJ469 &lt;=14,"Bajo",IF(DYJ469&lt;=35,"Medio",IF(DYJ469&lt;=80,"Alto","Inviable Sanitariamente"))))</f>
        <v>Inviable Sanitariamente</v>
      </c>
      <c r="DYM469" s="265" t="str">
        <f t="shared" ref="DYM469:DYM471" si="3381">IF(DYK469&lt;5,"Sin Riesgo",IF(DYK469 &lt;=14,"Bajo",IF(DYK469&lt;=35,"Medio",IF(DYK469&lt;=80,"Alto","Inviable Sanitariamente"))))</f>
        <v>Inviable Sanitariamente</v>
      </c>
      <c r="DYN469" s="265" t="str">
        <f t="shared" ref="DYN469:DYN471" si="3382">IF(DYL469&lt;5,"Sin Riesgo",IF(DYL469 &lt;=14,"Bajo",IF(DYL469&lt;=35,"Medio",IF(DYL469&lt;=80,"Alto","Inviable Sanitariamente"))))</f>
        <v>Inviable Sanitariamente</v>
      </c>
      <c r="DYO469" s="265" t="str">
        <f t="shared" ref="DYO469:DYO471" si="3383">IF(DYM469&lt;5,"Sin Riesgo",IF(DYM469 &lt;=14,"Bajo",IF(DYM469&lt;=35,"Medio",IF(DYM469&lt;=80,"Alto","Inviable Sanitariamente"))))</f>
        <v>Inviable Sanitariamente</v>
      </c>
      <c r="DYP469" s="265" t="str">
        <f t="shared" ref="DYP469:DYP471" si="3384">IF(DYN469&lt;5,"Sin Riesgo",IF(DYN469 &lt;=14,"Bajo",IF(DYN469&lt;=35,"Medio",IF(DYN469&lt;=80,"Alto","Inviable Sanitariamente"))))</f>
        <v>Inviable Sanitariamente</v>
      </c>
      <c r="DYQ469" s="265" t="str">
        <f t="shared" ref="DYQ469:DYQ471" si="3385">IF(DYO469&lt;5,"Sin Riesgo",IF(DYO469 &lt;=14,"Bajo",IF(DYO469&lt;=35,"Medio",IF(DYO469&lt;=80,"Alto","Inviable Sanitariamente"))))</f>
        <v>Inviable Sanitariamente</v>
      </c>
      <c r="DYR469" s="265" t="str">
        <f t="shared" ref="DYR469:DYR471" si="3386">IF(DYP469&lt;5,"Sin Riesgo",IF(DYP469 &lt;=14,"Bajo",IF(DYP469&lt;=35,"Medio",IF(DYP469&lt;=80,"Alto","Inviable Sanitariamente"))))</f>
        <v>Inviable Sanitariamente</v>
      </c>
      <c r="DYS469" s="265" t="str">
        <f t="shared" ref="DYS469:DYS471" si="3387">IF(DYQ469&lt;5,"Sin Riesgo",IF(DYQ469 &lt;=14,"Bajo",IF(DYQ469&lt;=35,"Medio",IF(DYQ469&lt;=80,"Alto","Inviable Sanitariamente"))))</f>
        <v>Inviable Sanitariamente</v>
      </c>
      <c r="DYT469" s="265" t="str">
        <f t="shared" ref="DYT469:DYT471" si="3388">IF(DYR469&lt;5,"Sin Riesgo",IF(DYR469 &lt;=14,"Bajo",IF(DYR469&lt;=35,"Medio",IF(DYR469&lt;=80,"Alto","Inviable Sanitariamente"))))</f>
        <v>Inviable Sanitariamente</v>
      </c>
      <c r="DYU469" s="265" t="str">
        <f t="shared" ref="DYU469:DYU471" si="3389">IF(DYS469&lt;5,"Sin Riesgo",IF(DYS469 &lt;=14,"Bajo",IF(DYS469&lt;=35,"Medio",IF(DYS469&lt;=80,"Alto","Inviable Sanitariamente"))))</f>
        <v>Inviable Sanitariamente</v>
      </c>
      <c r="DYV469" s="265" t="str">
        <f t="shared" ref="DYV469:DYV471" si="3390">IF(DYT469&lt;5,"Sin Riesgo",IF(DYT469 &lt;=14,"Bajo",IF(DYT469&lt;=35,"Medio",IF(DYT469&lt;=80,"Alto","Inviable Sanitariamente"))))</f>
        <v>Inviable Sanitariamente</v>
      </c>
      <c r="DYW469" s="265" t="str">
        <f t="shared" ref="DYW469:DYW471" si="3391">IF(DYU469&lt;5,"Sin Riesgo",IF(DYU469 &lt;=14,"Bajo",IF(DYU469&lt;=35,"Medio",IF(DYU469&lt;=80,"Alto","Inviable Sanitariamente"))))</f>
        <v>Inviable Sanitariamente</v>
      </c>
      <c r="DYX469" s="265" t="str">
        <f t="shared" ref="DYX469:DYX471" si="3392">IF(DYV469&lt;5,"Sin Riesgo",IF(DYV469 &lt;=14,"Bajo",IF(DYV469&lt;=35,"Medio",IF(DYV469&lt;=80,"Alto","Inviable Sanitariamente"))))</f>
        <v>Inviable Sanitariamente</v>
      </c>
      <c r="DYY469" s="265" t="str">
        <f t="shared" ref="DYY469:DYY471" si="3393">IF(DYW469&lt;5,"Sin Riesgo",IF(DYW469 &lt;=14,"Bajo",IF(DYW469&lt;=35,"Medio",IF(DYW469&lt;=80,"Alto","Inviable Sanitariamente"))))</f>
        <v>Inviable Sanitariamente</v>
      </c>
      <c r="DYZ469" s="265" t="str">
        <f t="shared" ref="DYZ469:DYZ471" si="3394">IF(DYX469&lt;5,"Sin Riesgo",IF(DYX469 &lt;=14,"Bajo",IF(DYX469&lt;=35,"Medio",IF(DYX469&lt;=80,"Alto","Inviable Sanitariamente"))))</f>
        <v>Inviable Sanitariamente</v>
      </c>
      <c r="DZA469" s="265" t="str">
        <f t="shared" ref="DZA469:DZA471" si="3395">IF(DYY469&lt;5,"Sin Riesgo",IF(DYY469 &lt;=14,"Bajo",IF(DYY469&lt;=35,"Medio",IF(DYY469&lt;=80,"Alto","Inviable Sanitariamente"))))</f>
        <v>Inviable Sanitariamente</v>
      </c>
      <c r="DZB469" s="265" t="str">
        <f t="shared" ref="DZB469:DZB471" si="3396">IF(DYZ469&lt;5,"Sin Riesgo",IF(DYZ469 &lt;=14,"Bajo",IF(DYZ469&lt;=35,"Medio",IF(DYZ469&lt;=80,"Alto","Inviable Sanitariamente"))))</f>
        <v>Inviable Sanitariamente</v>
      </c>
      <c r="DZC469" s="265" t="str">
        <f t="shared" ref="DZC469:DZC471" si="3397">IF(DZA469&lt;5,"Sin Riesgo",IF(DZA469 &lt;=14,"Bajo",IF(DZA469&lt;=35,"Medio",IF(DZA469&lt;=80,"Alto","Inviable Sanitariamente"))))</f>
        <v>Inviable Sanitariamente</v>
      </c>
      <c r="DZD469" s="265" t="str">
        <f t="shared" ref="DZD469:DZD471" si="3398">IF(DZB469&lt;5,"Sin Riesgo",IF(DZB469 &lt;=14,"Bajo",IF(DZB469&lt;=35,"Medio",IF(DZB469&lt;=80,"Alto","Inviable Sanitariamente"))))</f>
        <v>Inviable Sanitariamente</v>
      </c>
      <c r="DZE469" s="265" t="str">
        <f t="shared" ref="DZE469:DZE471" si="3399">IF(DZC469&lt;5,"Sin Riesgo",IF(DZC469 &lt;=14,"Bajo",IF(DZC469&lt;=35,"Medio",IF(DZC469&lt;=80,"Alto","Inviable Sanitariamente"))))</f>
        <v>Inviable Sanitariamente</v>
      </c>
      <c r="DZF469" s="265" t="str">
        <f t="shared" ref="DZF469:DZF471" si="3400">IF(DZD469&lt;5,"Sin Riesgo",IF(DZD469 &lt;=14,"Bajo",IF(DZD469&lt;=35,"Medio",IF(DZD469&lt;=80,"Alto","Inviable Sanitariamente"))))</f>
        <v>Inviable Sanitariamente</v>
      </c>
      <c r="DZG469" s="265" t="str">
        <f t="shared" ref="DZG469:DZG471" si="3401">IF(DZE469&lt;5,"Sin Riesgo",IF(DZE469 &lt;=14,"Bajo",IF(DZE469&lt;=35,"Medio",IF(DZE469&lt;=80,"Alto","Inviable Sanitariamente"))))</f>
        <v>Inviable Sanitariamente</v>
      </c>
      <c r="DZH469" s="265" t="str">
        <f t="shared" ref="DZH469:DZH471" si="3402">IF(DZF469&lt;5,"Sin Riesgo",IF(DZF469 &lt;=14,"Bajo",IF(DZF469&lt;=35,"Medio",IF(DZF469&lt;=80,"Alto","Inviable Sanitariamente"))))</f>
        <v>Inviable Sanitariamente</v>
      </c>
      <c r="DZI469" s="265" t="str">
        <f t="shared" ref="DZI469:DZI471" si="3403">IF(DZG469&lt;5,"Sin Riesgo",IF(DZG469 &lt;=14,"Bajo",IF(DZG469&lt;=35,"Medio",IF(DZG469&lt;=80,"Alto","Inviable Sanitariamente"))))</f>
        <v>Inviable Sanitariamente</v>
      </c>
      <c r="DZJ469" s="265" t="str">
        <f t="shared" ref="DZJ469:DZJ471" si="3404">IF(DZH469&lt;5,"Sin Riesgo",IF(DZH469 &lt;=14,"Bajo",IF(DZH469&lt;=35,"Medio",IF(DZH469&lt;=80,"Alto","Inviable Sanitariamente"))))</f>
        <v>Inviable Sanitariamente</v>
      </c>
      <c r="DZK469" s="265" t="str">
        <f t="shared" ref="DZK469:DZK471" si="3405">IF(DZI469&lt;5,"Sin Riesgo",IF(DZI469 &lt;=14,"Bajo",IF(DZI469&lt;=35,"Medio",IF(DZI469&lt;=80,"Alto","Inviable Sanitariamente"))))</f>
        <v>Inviable Sanitariamente</v>
      </c>
      <c r="DZL469" s="265" t="str">
        <f t="shared" ref="DZL469:DZL471" si="3406">IF(DZJ469&lt;5,"Sin Riesgo",IF(DZJ469 &lt;=14,"Bajo",IF(DZJ469&lt;=35,"Medio",IF(DZJ469&lt;=80,"Alto","Inviable Sanitariamente"))))</f>
        <v>Inviable Sanitariamente</v>
      </c>
      <c r="DZM469" s="265" t="str">
        <f t="shared" ref="DZM469:DZM471" si="3407">IF(DZK469&lt;5,"Sin Riesgo",IF(DZK469 &lt;=14,"Bajo",IF(DZK469&lt;=35,"Medio",IF(DZK469&lt;=80,"Alto","Inviable Sanitariamente"))))</f>
        <v>Inviable Sanitariamente</v>
      </c>
      <c r="DZN469" s="265" t="str">
        <f t="shared" ref="DZN469:DZN471" si="3408">IF(DZL469&lt;5,"Sin Riesgo",IF(DZL469 &lt;=14,"Bajo",IF(DZL469&lt;=35,"Medio",IF(DZL469&lt;=80,"Alto","Inviable Sanitariamente"))))</f>
        <v>Inviable Sanitariamente</v>
      </c>
      <c r="DZO469" s="265" t="str">
        <f t="shared" ref="DZO469:DZO471" si="3409">IF(DZM469&lt;5,"Sin Riesgo",IF(DZM469 &lt;=14,"Bajo",IF(DZM469&lt;=35,"Medio",IF(DZM469&lt;=80,"Alto","Inviable Sanitariamente"))))</f>
        <v>Inviable Sanitariamente</v>
      </c>
      <c r="DZP469" s="265" t="str">
        <f t="shared" ref="DZP469:DZP471" si="3410">IF(DZN469&lt;5,"Sin Riesgo",IF(DZN469 &lt;=14,"Bajo",IF(DZN469&lt;=35,"Medio",IF(DZN469&lt;=80,"Alto","Inviable Sanitariamente"))))</f>
        <v>Inviable Sanitariamente</v>
      </c>
      <c r="DZQ469" s="265" t="str">
        <f t="shared" ref="DZQ469:DZQ471" si="3411">IF(DZO469&lt;5,"Sin Riesgo",IF(DZO469 &lt;=14,"Bajo",IF(DZO469&lt;=35,"Medio",IF(DZO469&lt;=80,"Alto","Inviable Sanitariamente"))))</f>
        <v>Inviable Sanitariamente</v>
      </c>
      <c r="DZR469" s="265" t="str">
        <f t="shared" ref="DZR469:DZR471" si="3412">IF(DZP469&lt;5,"Sin Riesgo",IF(DZP469 &lt;=14,"Bajo",IF(DZP469&lt;=35,"Medio",IF(DZP469&lt;=80,"Alto","Inviable Sanitariamente"))))</f>
        <v>Inviable Sanitariamente</v>
      </c>
      <c r="DZS469" s="265" t="str">
        <f t="shared" ref="DZS469:DZS471" si="3413">IF(DZQ469&lt;5,"Sin Riesgo",IF(DZQ469 &lt;=14,"Bajo",IF(DZQ469&lt;=35,"Medio",IF(DZQ469&lt;=80,"Alto","Inviable Sanitariamente"))))</f>
        <v>Inviable Sanitariamente</v>
      </c>
      <c r="DZT469" s="265" t="str">
        <f t="shared" ref="DZT469:DZT471" si="3414">IF(DZR469&lt;5,"Sin Riesgo",IF(DZR469 &lt;=14,"Bajo",IF(DZR469&lt;=35,"Medio",IF(DZR469&lt;=80,"Alto","Inviable Sanitariamente"))))</f>
        <v>Inviable Sanitariamente</v>
      </c>
      <c r="DZU469" s="265" t="str">
        <f t="shared" ref="DZU469:DZU471" si="3415">IF(DZS469&lt;5,"Sin Riesgo",IF(DZS469 &lt;=14,"Bajo",IF(DZS469&lt;=35,"Medio",IF(DZS469&lt;=80,"Alto","Inviable Sanitariamente"))))</f>
        <v>Inviable Sanitariamente</v>
      </c>
      <c r="DZV469" s="265" t="str">
        <f t="shared" ref="DZV469:DZV471" si="3416">IF(DZT469&lt;5,"Sin Riesgo",IF(DZT469 &lt;=14,"Bajo",IF(DZT469&lt;=35,"Medio",IF(DZT469&lt;=80,"Alto","Inviable Sanitariamente"))))</f>
        <v>Inviable Sanitariamente</v>
      </c>
      <c r="DZW469" s="265" t="str">
        <f t="shared" ref="DZW469:DZW471" si="3417">IF(DZU469&lt;5,"Sin Riesgo",IF(DZU469 &lt;=14,"Bajo",IF(DZU469&lt;=35,"Medio",IF(DZU469&lt;=80,"Alto","Inviable Sanitariamente"))))</f>
        <v>Inviable Sanitariamente</v>
      </c>
      <c r="DZX469" s="265" t="str">
        <f t="shared" ref="DZX469:DZX471" si="3418">IF(DZV469&lt;5,"Sin Riesgo",IF(DZV469 &lt;=14,"Bajo",IF(DZV469&lt;=35,"Medio",IF(DZV469&lt;=80,"Alto","Inviable Sanitariamente"))))</f>
        <v>Inviable Sanitariamente</v>
      </c>
      <c r="DZY469" s="265" t="str">
        <f t="shared" ref="DZY469:DZY471" si="3419">IF(DZW469&lt;5,"Sin Riesgo",IF(DZW469 &lt;=14,"Bajo",IF(DZW469&lt;=35,"Medio",IF(DZW469&lt;=80,"Alto","Inviable Sanitariamente"))))</f>
        <v>Inviable Sanitariamente</v>
      </c>
      <c r="DZZ469" s="265" t="str">
        <f t="shared" ref="DZZ469:DZZ471" si="3420">IF(DZX469&lt;5,"Sin Riesgo",IF(DZX469 &lt;=14,"Bajo",IF(DZX469&lt;=35,"Medio",IF(DZX469&lt;=80,"Alto","Inviable Sanitariamente"))))</f>
        <v>Inviable Sanitariamente</v>
      </c>
      <c r="EAA469" s="265" t="str">
        <f t="shared" ref="EAA469:EAA471" si="3421">IF(DZY469&lt;5,"Sin Riesgo",IF(DZY469 &lt;=14,"Bajo",IF(DZY469&lt;=35,"Medio",IF(DZY469&lt;=80,"Alto","Inviable Sanitariamente"))))</f>
        <v>Inviable Sanitariamente</v>
      </c>
      <c r="EAB469" s="265" t="str">
        <f t="shared" ref="EAB469:EAB471" si="3422">IF(DZZ469&lt;5,"Sin Riesgo",IF(DZZ469 &lt;=14,"Bajo",IF(DZZ469&lt;=35,"Medio",IF(DZZ469&lt;=80,"Alto","Inviable Sanitariamente"))))</f>
        <v>Inviable Sanitariamente</v>
      </c>
      <c r="EAC469" s="265" t="str">
        <f t="shared" ref="EAC469:EAC471" si="3423">IF(EAA469&lt;5,"Sin Riesgo",IF(EAA469 &lt;=14,"Bajo",IF(EAA469&lt;=35,"Medio",IF(EAA469&lt;=80,"Alto","Inviable Sanitariamente"))))</f>
        <v>Inviable Sanitariamente</v>
      </c>
      <c r="EAD469" s="265" t="str">
        <f t="shared" ref="EAD469:EAD471" si="3424">IF(EAB469&lt;5,"Sin Riesgo",IF(EAB469 &lt;=14,"Bajo",IF(EAB469&lt;=35,"Medio",IF(EAB469&lt;=80,"Alto","Inviable Sanitariamente"))))</f>
        <v>Inviable Sanitariamente</v>
      </c>
      <c r="EAE469" s="265" t="str">
        <f t="shared" ref="EAE469:EAE471" si="3425">IF(EAC469&lt;5,"Sin Riesgo",IF(EAC469 &lt;=14,"Bajo",IF(EAC469&lt;=35,"Medio",IF(EAC469&lt;=80,"Alto","Inviable Sanitariamente"))))</f>
        <v>Inviable Sanitariamente</v>
      </c>
      <c r="EAF469" s="265" t="str">
        <f t="shared" ref="EAF469:EAF471" si="3426">IF(EAD469&lt;5,"Sin Riesgo",IF(EAD469 &lt;=14,"Bajo",IF(EAD469&lt;=35,"Medio",IF(EAD469&lt;=80,"Alto","Inviable Sanitariamente"))))</f>
        <v>Inviable Sanitariamente</v>
      </c>
      <c r="EAG469" s="265" t="str">
        <f t="shared" ref="EAG469:EAG471" si="3427">IF(EAE469&lt;5,"Sin Riesgo",IF(EAE469 &lt;=14,"Bajo",IF(EAE469&lt;=35,"Medio",IF(EAE469&lt;=80,"Alto","Inviable Sanitariamente"))))</f>
        <v>Inviable Sanitariamente</v>
      </c>
      <c r="EAH469" s="265" t="str">
        <f t="shared" ref="EAH469:EAH471" si="3428">IF(EAF469&lt;5,"Sin Riesgo",IF(EAF469 &lt;=14,"Bajo",IF(EAF469&lt;=35,"Medio",IF(EAF469&lt;=80,"Alto","Inviable Sanitariamente"))))</f>
        <v>Inviable Sanitariamente</v>
      </c>
      <c r="EAI469" s="265" t="str">
        <f t="shared" ref="EAI469:EAI471" si="3429">IF(EAG469&lt;5,"Sin Riesgo",IF(EAG469 &lt;=14,"Bajo",IF(EAG469&lt;=35,"Medio",IF(EAG469&lt;=80,"Alto","Inviable Sanitariamente"))))</f>
        <v>Inviable Sanitariamente</v>
      </c>
      <c r="EAJ469" s="265" t="str">
        <f t="shared" ref="EAJ469:EAJ471" si="3430">IF(EAH469&lt;5,"Sin Riesgo",IF(EAH469 &lt;=14,"Bajo",IF(EAH469&lt;=35,"Medio",IF(EAH469&lt;=80,"Alto","Inviable Sanitariamente"))))</f>
        <v>Inviable Sanitariamente</v>
      </c>
      <c r="EAK469" s="265" t="str">
        <f t="shared" ref="EAK469:EAK471" si="3431">IF(EAI469&lt;5,"Sin Riesgo",IF(EAI469 &lt;=14,"Bajo",IF(EAI469&lt;=35,"Medio",IF(EAI469&lt;=80,"Alto","Inviable Sanitariamente"))))</f>
        <v>Inviable Sanitariamente</v>
      </c>
      <c r="EAL469" s="265" t="str">
        <f t="shared" ref="EAL469:EAL471" si="3432">IF(EAJ469&lt;5,"Sin Riesgo",IF(EAJ469 &lt;=14,"Bajo",IF(EAJ469&lt;=35,"Medio",IF(EAJ469&lt;=80,"Alto","Inviable Sanitariamente"))))</f>
        <v>Inviable Sanitariamente</v>
      </c>
      <c r="EAM469" s="265" t="str">
        <f t="shared" ref="EAM469:EAM471" si="3433">IF(EAK469&lt;5,"Sin Riesgo",IF(EAK469 &lt;=14,"Bajo",IF(EAK469&lt;=35,"Medio",IF(EAK469&lt;=80,"Alto","Inviable Sanitariamente"))))</f>
        <v>Inviable Sanitariamente</v>
      </c>
      <c r="EAN469" s="265" t="str">
        <f t="shared" ref="EAN469:EAN471" si="3434">IF(EAL469&lt;5,"Sin Riesgo",IF(EAL469 &lt;=14,"Bajo",IF(EAL469&lt;=35,"Medio",IF(EAL469&lt;=80,"Alto","Inviable Sanitariamente"))))</f>
        <v>Inviable Sanitariamente</v>
      </c>
      <c r="EAO469" s="265" t="str">
        <f t="shared" ref="EAO469:EAO471" si="3435">IF(EAM469&lt;5,"Sin Riesgo",IF(EAM469 &lt;=14,"Bajo",IF(EAM469&lt;=35,"Medio",IF(EAM469&lt;=80,"Alto","Inviable Sanitariamente"))))</f>
        <v>Inviable Sanitariamente</v>
      </c>
      <c r="EAP469" s="265" t="str">
        <f t="shared" ref="EAP469:EAP471" si="3436">IF(EAN469&lt;5,"Sin Riesgo",IF(EAN469 &lt;=14,"Bajo",IF(EAN469&lt;=35,"Medio",IF(EAN469&lt;=80,"Alto","Inviable Sanitariamente"))))</f>
        <v>Inviable Sanitariamente</v>
      </c>
      <c r="EAQ469" s="265" t="str">
        <f t="shared" ref="EAQ469:EAQ471" si="3437">IF(EAO469&lt;5,"Sin Riesgo",IF(EAO469 &lt;=14,"Bajo",IF(EAO469&lt;=35,"Medio",IF(EAO469&lt;=80,"Alto","Inviable Sanitariamente"))))</f>
        <v>Inviable Sanitariamente</v>
      </c>
      <c r="EAR469" s="265" t="str">
        <f t="shared" ref="EAR469:EAR471" si="3438">IF(EAP469&lt;5,"Sin Riesgo",IF(EAP469 &lt;=14,"Bajo",IF(EAP469&lt;=35,"Medio",IF(EAP469&lt;=80,"Alto","Inviable Sanitariamente"))))</f>
        <v>Inviable Sanitariamente</v>
      </c>
      <c r="EAS469" s="265" t="str">
        <f t="shared" ref="EAS469:EAS471" si="3439">IF(EAQ469&lt;5,"Sin Riesgo",IF(EAQ469 &lt;=14,"Bajo",IF(EAQ469&lt;=35,"Medio",IF(EAQ469&lt;=80,"Alto","Inviable Sanitariamente"))))</f>
        <v>Inviable Sanitariamente</v>
      </c>
      <c r="EAT469" s="265" t="str">
        <f t="shared" ref="EAT469:EAT471" si="3440">IF(EAR469&lt;5,"Sin Riesgo",IF(EAR469 &lt;=14,"Bajo",IF(EAR469&lt;=35,"Medio",IF(EAR469&lt;=80,"Alto","Inviable Sanitariamente"))))</f>
        <v>Inviable Sanitariamente</v>
      </c>
      <c r="EAU469" s="265" t="str">
        <f t="shared" ref="EAU469:EAU471" si="3441">IF(EAS469&lt;5,"Sin Riesgo",IF(EAS469 &lt;=14,"Bajo",IF(EAS469&lt;=35,"Medio",IF(EAS469&lt;=80,"Alto","Inviable Sanitariamente"))))</f>
        <v>Inviable Sanitariamente</v>
      </c>
      <c r="EAV469" s="265" t="str">
        <f t="shared" ref="EAV469:EAV471" si="3442">IF(EAT469&lt;5,"Sin Riesgo",IF(EAT469 &lt;=14,"Bajo",IF(EAT469&lt;=35,"Medio",IF(EAT469&lt;=80,"Alto","Inviable Sanitariamente"))))</f>
        <v>Inviable Sanitariamente</v>
      </c>
      <c r="EAW469" s="265" t="str">
        <f t="shared" ref="EAW469:EAW471" si="3443">IF(EAU469&lt;5,"Sin Riesgo",IF(EAU469 &lt;=14,"Bajo",IF(EAU469&lt;=35,"Medio",IF(EAU469&lt;=80,"Alto","Inviable Sanitariamente"))))</f>
        <v>Inviable Sanitariamente</v>
      </c>
      <c r="EAX469" s="265" t="str">
        <f t="shared" ref="EAX469:EAX471" si="3444">IF(EAV469&lt;5,"Sin Riesgo",IF(EAV469 &lt;=14,"Bajo",IF(EAV469&lt;=35,"Medio",IF(EAV469&lt;=80,"Alto","Inviable Sanitariamente"))))</f>
        <v>Inviable Sanitariamente</v>
      </c>
      <c r="EAY469" s="265" t="str">
        <f t="shared" ref="EAY469:EAY471" si="3445">IF(EAW469&lt;5,"Sin Riesgo",IF(EAW469 &lt;=14,"Bajo",IF(EAW469&lt;=35,"Medio",IF(EAW469&lt;=80,"Alto","Inviable Sanitariamente"))))</f>
        <v>Inviable Sanitariamente</v>
      </c>
      <c r="EAZ469" s="265" t="str">
        <f t="shared" ref="EAZ469:EAZ471" si="3446">IF(EAX469&lt;5,"Sin Riesgo",IF(EAX469 &lt;=14,"Bajo",IF(EAX469&lt;=35,"Medio",IF(EAX469&lt;=80,"Alto","Inviable Sanitariamente"))))</f>
        <v>Inviable Sanitariamente</v>
      </c>
      <c r="EBA469" s="265" t="str">
        <f t="shared" ref="EBA469:EBA471" si="3447">IF(EAY469&lt;5,"Sin Riesgo",IF(EAY469 &lt;=14,"Bajo",IF(EAY469&lt;=35,"Medio",IF(EAY469&lt;=80,"Alto","Inviable Sanitariamente"))))</f>
        <v>Inviable Sanitariamente</v>
      </c>
      <c r="EBB469" s="265" t="str">
        <f t="shared" ref="EBB469:EBB471" si="3448">IF(EAZ469&lt;5,"Sin Riesgo",IF(EAZ469 &lt;=14,"Bajo",IF(EAZ469&lt;=35,"Medio",IF(EAZ469&lt;=80,"Alto","Inviable Sanitariamente"))))</f>
        <v>Inviable Sanitariamente</v>
      </c>
      <c r="EBC469" s="265" t="str">
        <f t="shared" ref="EBC469:EBC471" si="3449">IF(EBA469&lt;5,"Sin Riesgo",IF(EBA469 &lt;=14,"Bajo",IF(EBA469&lt;=35,"Medio",IF(EBA469&lt;=80,"Alto","Inviable Sanitariamente"))))</f>
        <v>Inviable Sanitariamente</v>
      </c>
      <c r="EBD469" s="265" t="str">
        <f t="shared" ref="EBD469:EBD471" si="3450">IF(EBB469&lt;5,"Sin Riesgo",IF(EBB469 &lt;=14,"Bajo",IF(EBB469&lt;=35,"Medio",IF(EBB469&lt;=80,"Alto","Inviable Sanitariamente"))))</f>
        <v>Inviable Sanitariamente</v>
      </c>
      <c r="EBE469" s="265" t="str">
        <f t="shared" ref="EBE469:EBE471" si="3451">IF(EBC469&lt;5,"Sin Riesgo",IF(EBC469 &lt;=14,"Bajo",IF(EBC469&lt;=35,"Medio",IF(EBC469&lt;=80,"Alto","Inviable Sanitariamente"))))</f>
        <v>Inviable Sanitariamente</v>
      </c>
      <c r="EBF469" s="265" t="str">
        <f t="shared" ref="EBF469:EBF471" si="3452">IF(EBD469&lt;5,"Sin Riesgo",IF(EBD469 &lt;=14,"Bajo",IF(EBD469&lt;=35,"Medio",IF(EBD469&lt;=80,"Alto","Inviable Sanitariamente"))))</f>
        <v>Inviable Sanitariamente</v>
      </c>
      <c r="EBG469" s="265" t="str">
        <f t="shared" ref="EBG469:EBG471" si="3453">IF(EBE469&lt;5,"Sin Riesgo",IF(EBE469 &lt;=14,"Bajo",IF(EBE469&lt;=35,"Medio",IF(EBE469&lt;=80,"Alto","Inviable Sanitariamente"))))</f>
        <v>Inviable Sanitariamente</v>
      </c>
      <c r="EBH469" s="265" t="str">
        <f t="shared" ref="EBH469:EBH471" si="3454">IF(EBF469&lt;5,"Sin Riesgo",IF(EBF469 &lt;=14,"Bajo",IF(EBF469&lt;=35,"Medio",IF(EBF469&lt;=80,"Alto","Inviable Sanitariamente"))))</f>
        <v>Inviable Sanitariamente</v>
      </c>
      <c r="EBI469" s="265" t="str">
        <f t="shared" ref="EBI469:EBI471" si="3455">IF(EBG469&lt;5,"Sin Riesgo",IF(EBG469 &lt;=14,"Bajo",IF(EBG469&lt;=35,"Medio",IF(EBG469&lt;=80,"Alto","Inviable Sanitariamente"))))</f>
        <v>Inviable Sanitariamente</v>
      </c>
      <c r="EBJ469" s="265" t="str">
        <f t="shared" ref="EBJ469:EBJ471" si="3456">IF(EBH469&lt;5,"Sin Riesgo",IF(EBH469 &lt;=14,"Bajo",IF(EBH469&lt;=35,"Medio",IF(EBH469&lt;=80,"Alto","Inviable Sanitariamente"))))</f>
        <v>Inviable Sanitariamente</v>
      </c>
      <c r="EBK469" s="265" t="str">
        <f t="shared" ref="EBK469:EBK471" si="3457">IF(EBI469&lt;5,"Sin Riesgo",IF(EBI469 &lt;=14,"Bajo",IF(EBI469&lt;=35,"Medio",IF(EBI469&lt;=80,"Alto","Inviable Sanitariamente"))))</f>
        <v>Inviable Sanitariamente</v>
      </c>
      <c r="EBL469" s="265" t="str">
        <f t="shared" ref="EBL469:EBL471" si="3458">IF(EBJ469&lt;5,"Sin Riesgo",IF(EBJ469 &lt;=14,"Bajo",IF(EBJ469&lt;=35,"Medio",IF(EBJ469&lt;=80,"Alto","Inviable Sanitariamente"))))</f>
        <v>Inviable Sanitariamente</v>
      </c>
      <c r="EBM469" s="265" t="str">
        <f t="shared" ref="EBM469:EBM471" si="3459">IF(EBK469&lt;5,"Sin Riesgo",IF(EBK469 &lt;=14,"Bajo",IF(EBK469&lt;=35,"Medio",IF(EBK469&lt;=80,"Alto","Inviable Sanitariamente"))))</f>
        <v>Inviable Sanitariamente</v>
      </c>
      <c r="EBN469" s="265" t="str">
        <f t="shared" ref="EBN469:EBN471" si="3460">IF(EBL469&lt;5,"Sin Riesgo",IF(EBL469 &lt;=14,"Bajo",IF(EBL469&lt;=35,"Medio",IF(EBL469&lt;=80,"Alto","Inviable Sanitariamente"))))</f>
        <v>Inviable Sanitariamente</v>
      </c>
      <c r="EBO469" s="265" t="str">
        <f t="shared" ref="EBO469:EBO471" si="3461">IF(EBM469&lt;5,"Sin Riesgo",IF(EBM469 &lt;=14,"Bajo",IF(EBM469&lt;=35,"Medio",IF(EBM469&lt;=80,"Alto","Inviable Sanitariamente"))))</f>
        <v>Inviable Sanitariamente</v>
      </c>
      <c r="EBP469" s="265" t="str">
        <f t="shared" ref="EBP469:EBP471" si="3462">IF(EBN469&lt;5,"Sin Riesgo",IF(EBN469 &lt;=14,"Bajo",IF(EBN469&lt;=35,"Medio",IF(EBN469&lt;=80,"Alto","Inviable Sanitariamente"))))</f>
        <v>Inviable Sanitariamente</v>
      </c>
      <c r="EBQ469" s="265" t="str">
        <f t="shared" ref="EBQ469:EBQ471" si="3463">IF(EBO469&lt;5,"Sin Riesgo",IF(EBO469 &lt;=14,"Bajo",IF(EBO469&lt;=35,"Medio",IF(EBO469&lt;=80,"Alto","Inviable Sanitariamente"))))</f>
        <v>Inviable Sanitariamente</v>
      </c>
      <c r="EBR469" s="265" t="str">
        <f t="shared" ref="EBR469:EBR471" si="3464">IF(EBP469&lt;5,"Sin Riesgo",IF(EBP469 &lt;=14,"Bajo",IF(EBP469&lt;=35,"Medio",IF(EBP469&lt;=80,"Alto","Inviable Sanitariamente"))))</f>
        <v>Inviable Sanitariamente</v>
      </c>
      <c r="EBS469" s="265" t="str">
        <f t="shared" ref="EBS469:EBS471" si="3465">IF(EBQ469&lt;5,"Sin Riesgo",IF(EBQ469 &lt;=14,"Bajo",IF(EBQ469&lt;=35,"Medio",IF(EBQ469&lt;=80,"Alto","Inviable Sanitariamente"))))</f>
        <v>Inviable Sanitariamente</v>
      </c>
      <c r="EBT469" s="265" t="str">
        <f t="shared" ref="EBT469:EBT471" si="3466">IF(EBR469&lt;5,"Sin Riesgo",IF(EBR469 &lt;=14,"Bajo",IF(EBR469&lt;=35,"Medio",IF(EBR469&lt;=80,"Alto","Inviable Sanitariamente"))))</f>
        <v>Inviable Sanitariamente</v>
      </c>
      <c r="EBU469" s="265" t="str">
        <f t="shared" ref="EBU469:EBU471" si="3467">IF(EBS469&lt;5,"Sin Riesgo",IF(EBS469 &lt;=14,"Bajo",IF(EBS469&lt;=35,"Medio",IF(EBS469&lt;=80,"Alto","Inviable Sanitariamente"))))</f>
        <v>Inviable Sanitariamente</v>
      </c>
      <c r="EBV469" s="265" t="str">
        <f t="shared" ref="EBV469:EBV471" si="3468">IF(EBT469&lt;5,"Sin Riesgo",IF(EBT469 &lt;=14,"Bajo",IF(EBT469&lt;=35,"Medio",IF(EBT469&lt;=80,"Alto","Inviable Sanitariamente"))))</f>
        <v>Inviable Sanitariamente</v>
      </c>
      <c r="EBW469" s="265" t="str">
        <f t="shared" ref="EBW469:EBW471" si="3469">IF(EBU469&lt;5,"Sin Riesgo",IF(EBU469 &lt;=14,"Bajo",IF(EBU469&lt;=35,"Medio",IF(EBU469&lt;=80,"Alto","Inviable Sanitariamente"))))</f>
        <v>Inviable Sanitariamente</v>
      </c>
      <c r="EBX469" s="265" t="str">
        <f t="shared" ref="EBX469:EBX471" si="3470">IF(EBV469&lt;5,"Sin Riesgo",IF(EBV469 &lt;=14,"Bajo",IF(EBV469&lt;=35,"Medio",IF(EBV469&lt;=80,"Alto","Inviable Sanitariamente"))))</f>
        <v>Inviable Sanitariamente</v>
      </c>
      <c r="EBY469" s="265" t="str">
        <f t="shared" ref="EBY469:EBY471" si="3471">IF(EBW469&lt;5,"Sin Riesgo",IF(EBW469 &lt;=14,"Bajo",IF(EBW469&lt;=35,"Medio",IF(EBW469&lt;=80,"Alto","Inviable Sanitariamente"))))</f>
        <v>Inviable Sanitariamente</v>
      </c>
      <c r="EBZ469" s="265" t="str">
        <f t="shared" ref="EBZ469:EBZ471" si="3472">IF(EBX469&lt;5,"Sin Riesgo",IF(EBX469 &lt;=14,"Bajo",IF(EBX469&lt;=35,"Medio",IF(EBX469&lt;=80,"Alto","Inviable Sanitariamente"))))</f>
        <v>Inviable Sanitariamente</v>
      </c>
      <c r="ECA469" s="265" t="str">
        <f t="shared" ref="ECA469:ECA471" si="3473">IF(EBY469&lt;5,"Sin Riesgo",IF(EBY469 &lt;=14,"Bajo",IF(EBY469&lt;=35,"Medio",IF(EBY469&lt;=80,"Alto","Inviable Sanitariamente"))))</f>
        <v>Inviable Sanitariamente</v>
      </c>
      <c r="ECB469" s="265" t="str">
        <f t="shared" ref="ECB469:ECB471" si="3474">IF(EBZ469&lt;5,"Sin Riesgo",IF(EBZ469 &lt;=14,"Bajo",IF(EBZ469&lt;=35,"Medio",IF(EBZ469&lt;=80,"Alto","Inviable Sanitariamente"))))</f>
        <v>Inviable Sanitariamente</v>
      </c>
      <c r="ECC469" s="265" t="str">
        <f t="shared" ref="ECC469:ECC471" si="3475">IF(ECA469&lt;5,"Sin Riesgo",IF(ECA469 &lt;=14,"Bajo",IF(ECA469&lt;=35,"Medio",IF(ECA469&lt;=80,"Alto","Inviable Sanitariamente"))))</f>
        <v>Inviable Sanitariamente</v>
      </c>
      <c r="ECD469" s="265" t="str">
        <f t="shared" ref="ECD469:ECD471" si="3476">IF(ECB469&lt;5,"Sin Riesgo",IF(ECB469 &lt;=14,"Bajo",IF(ECB469&lt;=35,"Medio",IF(ECB469&lt;=80,"Alto","Inviable Sanitariamente"))))</f>
        <v>Inviable Sanitariamente</v>
      </c>
      <c r="ECE469" s="265" t="str">
        <f t="shared" ref="ECE469:ECE471" si="3477">IF(ECC469&lt;5,"Sin Riesgo",IF(ECC469 &lt;=14,"Bajo",IF(ECC469&lt;=35,"Medio",IF(ECC469&lt;=80,"Alto","Inviable Sanitariamente"))))</f>
        <v>Inviable Sanitariamente</v>
      </c>
      <c r="ECF469" s="265" t="str">
        <f t="shared" ref="ECF469:ECF471" si="3478">IF(ECD469&lt;5,"Sin Riesgo",IF(ECD469 &lt;=14,"Bajo",IF(ECD469&lt;=35,"Medio",IF(ECD469&lt;=80,"Alto","Inviable Sanitariamente"))))</f>
        <v>Inviable Sanitariamente</v>
      </c>
      <c r="ECG469" s="265" t="str">
        <f t="shared" ref="ECG469:ECG471" si="3479">IF(ECE469&lt;5,"Sin Riesgo",IF(ECE469 &lt;=14,"Bajo",IF(ECE469&lt;=35,"Medio",IF(ECE469&lt;=80,"Alto","Inviable Sanitariamente"))))</f>
        <v>Inviable Sanitariamente</v>
      </c>
      <c r="ECH469" s="265" t="str">
        <f t="shared" ref="ECH469:ECH471" si="3480">IF(ECF469&lt;5,"Sin Riesgo",IF(ECF469 &lt;=14,"Bajo",IF(ECF469&lt;=35,"Medio",IF(ECF469&lt;=80,"Alto","Inviable Sanitariamente"))))</f>
        <v>Inviable Sanitariamente</v>
      </c>
      <c r="ECI469" s="265" t="str">
        <f t="shared" ref="ECI469:ECI471" si="3481">IF(ECG469&lt;5,"Sin Riesgo",IF(ECG469 &lt;=14,"Bajo",IF(ECG469&lt;=35,"Medio",IF(ECG469&lt;=80,"Alto","Inviable Sanitariamente"))))</f>
        <v>Inviable Sanitariamente</v>
      </c>
      <c r="ECJ469" s="265" t="str">
        <f t="shared" ref="ECJ469:ECJ471" si="3482">IF(ECH469&lt;5,"Sin Riesgo",IF(ECH469 &lt;=14,"Bajo",IF(ECH469&lt;=35,"Medio",IF(ECH469&lt;=80,"Alto","Inviable Sanitariamente"))))</f>
        <v>Inviable Sanitariamente</v>
      </c>
      <c r="ECK469" s="265" t="str">
        <f t="shared" ref="ECK469:ECK471" si="3483">IF(ECI469&lt;5,"Sin Riesgo",IF(ECI469 &lt;=14,"Bajo",IF(ECI469&lt;=35,"Medio",IF(ECI469&lt;=80,"Alto","Inviable Sanitariamente"))))</f>
        <v>Inviable Sanitariamente</v>
      </c>
      <c r="ECL469" s="265" t="str">
        <f t="shared" ref="ECL469:ECL471" si="3484">IF(ECJ469&lt;5,"Sin Riesgo",IF(ECJ469 &lt;=14,"Bajo",IF(ECJ469&lt;=35,"Medio",IF(ECJ469&lt;=80,"Alto","Inviable Sanitariamente"))))</f>
        <v>Inviable Sanitariamente</v>
      </c>
      <c r="ECM469" s="265" t="str">
        <f t="shared" ref="ECM469:ECM471" si="3485">IF(ECK469&lt;5,"Sin Riesgo",IF(ECK469 &lt;=14,"Bajo",IF(ECK469&lt;=35,"Medio",IF(ECK469&lt;=80,"Alto","Inviable Sanitariamente"))))</f>
        <v>Inviable Sanitariamente</v>
      </c>
      <c r="ECN469" s="265" t="str">
        <f t="shared" ref="ECN469:ECN471" si="3486">IF(ECL469&lt;5,"Sin Riesgo",IF(ECL469 &lt;=14,"Bajo",IF(ECL469&lt;=35,"Medio",IF(ECL469&lt;=80,"Alto","Inviable Sanitariamente"))))</f>
        <v>Inviable Sanitariamente</v>
      </c>
      <c r="ECO469" s="265" t="str">
        <f t="shared" ref="ECO469:ECO471" si="3487">IF(ECM469&lt;5,"Sin Riesgo",IF(ECM469 &lt;=14,"Bajo",IF(ECM469&lt;=35,"Medio",IF(ECM469&lt;=80,"Alto","Inviable Sanitariamente"))))</f>
        <v>Inviable Sanitariamente</v>
      </c>
      <c r="ECP469" s="265" t="str">
        <f t="shared" ref="ECP469:ECP471" si="3488">IF(ECN469&lt;5,"Sin Riesgo",IF(ECN469 &lt;=14,"Bajo",IF(ECN469&lt;=35,"Medio",IF(ECN469&lt;=80,"Alto","Inviable Sanitariamente"))))</f>
        <v>Inviable Sanitariamente</v>
      </c>
      <c r="ECQ469" s="265" t="str">
        <f t="shared" ref="ECQ469:ECQ471" si="3489">IF(ECO469&lt;5,"Sin Riesgo",IF(ECO469 &lt;=14,"Bajo",IF(ECO469&lt;=35,"Medio",IF(ECO469&lt;=80,"Alto","Inviable Sanitariamente"))))</f>
        <v>Inviable Sanitariamente</v>
      </c>
      <c r="ECR469" s="265" t="str">
        <f t="shared" ref="ECR469:ECR471" si="3490">IF(ECP469&lt;5,"Sin Riesgo",IF(ECP469 &lt;=14,"Bajo",IF(ECP469&lt;=35,"Medio",IF(ECP469&lt;=80,"Alto","Inviable Sanitariamente"))))</f>
        <v>Inviable Sanitariamente</v>
      </c>
      <c r="ECS469" s="265" t="str">
        <f t="shared" ref="ECS469:ECS471" si="3491">IF(ECQ469&lt;5,"Sin Riesgo",IF(ECQ469 &lt;=14,"Bajo",IF(ECQ469&lt;=35,"Medio",IF(ECQ469&lt;=80,"Alto","Inviable Sanitariamente"))))</f>
        <v>Inviable Sanitariamente</v>
      </c>
      <c r="ECT469" s="265" t="str">
        <f t="shared" ref="ECT469:ECT471" si="3492">IF(ECR469&lt;5,"Sin Riesgo",IF(ECR469 &lt;=14,"Bajo",IF(ECR469&lt;=35,"Medio",IF(ECR469&lt;=80,"Alto","Inviable Sanitariamente"))))</f>
        <v>Inviable Sanitariamente</v>
      </c>
      <c r="ECU469" s="265" t="str">
        <f t="shared" ref="ECU469:ECU471" si="3493">IF(ECS469&lt;5,"Sin Riesgo",IF(ECS469 &lt;=14,"Bajo",IF(ECS469&lt;=35,"Medio",IF(ECS469&lt;=80,"Alto","Inviable Sanitariamente"))))</f>
        <v>Inviable Sanitariamente</v>
      </c>
      <c r="ECV469" s="265" t="str">
        <f t="shared" ref="ECV469:ECV471" si="3494">IF(ECT469&lt;5,"Sin Riesgo",IF(ECT469 &lt;=14,"Bajo",IF(ECT469&lt;=35,"Medio",IF(ECT469&lt;=80,"Alto","Inviable Sanitariamente"))))</f>
        <v>Inviable Sanitariamente</v>
      </c>
      <c r="ECW469" s="265" t="str">
        <f t="shared" ref="ECW469:ECW471" si="3495">IF(ECU469&lt;5,"Sin Riesgo",IF(ECU469 &lt;=14,"Bajo",IF(ECU469&lt;=35,"Medio",IF(ECU469&lt;=80,"Alto","Inviable Sanitariamente"))))</f>
        <v>Inviable Sanitariamente</v>
      </c>
      <c r="ECX469" s="265" t="str">
        <f t="shared" ref="ECX469:ECX471" si="3496">IF(ECV469&lt;5,"Sin Riesgo",IF(ECV469 &lt;=14,"Bajo",IF(ECV469&lt;=35,"Medio",IF(ECV469&lt;=80,"Alto","Inviable Sanitariamente"))))</f>
        <v>Inviable Sanitariamente</v>
      </c>
      <c r="ECY469" s="265" t="str">
        <f t="shared" ref="ECY469:ECY471" si="3497">IF(ECW469&lt;5,"Sin Riesgo",IF(ECW469 &lt;=14,"Bajo",IF(ECW469&lt;=35,"Medio",IF(ECW469&lt;=80,"Alto","Inviable Sanitariamente"))))</f>
        <v>Inviable Sanitariamente</v>
      </c>
      <c r="ECZ469" s="265" t="str">
        <f t="shared" ref="ECZ469:ECZ471" si="3498">IF(ECX469&lt;5,"Sin Riesgo",IF(ECX469 &lt;=14,"Bajo",IF(ECX469&lt;=35,"Medio",IF(ECX469&lt;=80,"Alto","Inviable Sanitariamente"))))</f>
        <v>Inviable Sanitariamente</v>
      </c>
      <c r="EDA469" s="265" t="str">
        <f t="shared" ref="EDA469:EDA471" si="3499">IF(ECY469&lt;5,"Sin Riesgo",IF(ECY469 &lt;=14,"Bajo",IF(ECY469&lt;=35,"Medio",IF(ECY469&lt;=80,"Alto","Inviable Sanitariamente"))))</f>
        <v>Inviable Sanitariamente</v>
      </c>
      <c r="EDB469" s="265" t="str">
        <f t="shared" ref="EDB469:EDB471" si="3500">IF(ECZ469&lt;5,"Sin Riesgo",IF(ECZ469 &lt;=14,"Bajo",IF(ECZ469&lt;=35,"Medio",IF(ECZ469&lt;=80,"Alto","Inviable Sanitariamente"))))</f>
        <v>Inviable Sanitariamente</v>
      </c>
      <c r="EDC469" s="265" t="str">
        <f t="shared" ref="EDC469:EDC471" si="3501">IF(EDA469&lt;5,"Sin Riesgo",IF(EDA469 &lt;=14,"Bajo",IF(EDA469&lt;=35,"Medio",IF(EDA469&lt;=80,"Alto","Inviable Sanitariamente"))))</f>
        <v>Inviable Sanitariamente</v>
      </c>
      <c r="EDD469" s="265" t="str">
        <f t="shared" ref="EDD469:EDD471" si="3502">IF(EDB469&lt;5,"Sin Riesgo",IF(EDB469 &lt;=14,"Bajo",IF(EDB469&lt;=35,"Medio",IF(EDB469&lt;=80,"Alto","Inviable Sanitariamente"))))</f>
        <v>Inviable Sanitariamente</v>
      </c>
      <c r="EDE469" s="265" t="str">
        <f t="shared" ref="EDE469:EDE471" si="3503">IF(EDC469&lt;5,"Sin Riesgo",IF(EDC469 &lt;=14,"Bajo",IF(EDC469&lt;=35,"Medio",IF(EDC469&lt;=80,"Alto","Inviable Sanitariamente"))))</f>
        <v>Inviable Sanitariamente</v>
      </c>
      <c r="EDF469" s="265" t="str">
        <f t="shared" ref="EDF469:EDF471" si="3504">IF(EDD469&lt;5,"Sin Riesgo",IF(EDD469 &lt;=14,"Bajo",IF(EDD469&lt;=35,"Medio",IF(EDD469&lt;=80,"Alto","Inviable Sanitariamente"))))</f>
        <v>Inviable Sanitariamente</v>
      </c>
      <c r="EDG469" s="265" t="str">
        <f t="shared" ref="EDG469:EDG471" si="3505">IF(EDE469&lt;5,"Sin Riesgo",IF(EDE469 &lt;=14,"Bajo",IF(EDE469&lt;=35,"Medio",IF(EDE469&lt;=80,"Alto","Inviable Sanitariamente"))))</f>
        <v>Inviable Sanitariamente</v>
      </c>
      <c r="EDH469" s="265" t="str">
        <f t="shared" ref="EDH469:EDH471" si="3506">IF(EDF469&lt;5,"Sin Riesgo",IF(EDF469 &lt;=14,"Bajo",IF(EDF469&lt;=35,"Medio",IF(EDF469&lt;=80,"Alto","Inviable Sanitariamente"))))</f>
        <v>Inviable Sanitariamente</v>
      </c>
      <c r="EDI469" s="265" t="str">
        <f t="shared" ref="EDI469:EDI471" si="3507">IF(EDG469&lt;5,"Sin Riesgo",IF(EDG469 &lt;=14,"Bajo",IF(EDG469&lt;=35,"Medio",IF(EDG469&lt;=80,"Alto","Inviable Sanitariamente"))))</f>
        <v>Inviable Sanitariamente</v>
      </c>
      <c r="EDJ469" s="265" t="str">
        <f t="shared" ref="EDJ469:EDJ471" si="3508">IF(EDH469&lt;5,"Sin Riesgo",IF(EDH469 &lt;=14,"Bajo",IF(EDH469&lt;=35,"Medio",IF(EDH469&lt;=80,"Alto","Inviable Sanitariamente"))))</f>
        <v>Inviable Sanitariamente</v>
      </c>
      <c r="EDK469" s="265" t="str">
        <f t="shared" ref="EDK469:EDK471" si="3509">IF(EDI469&lt;5,"Sin Riesgo",IF(EDI469 &lt;=14,"Bajo",IF(EDI469&lt;=35,"Medio",IF(EDI469&lt;=80,"Alto","Inviable Sanitariamente"))))</f>
        <v>Inviable Sanitariamente</v>
      </c>
      <c r="EDL469" s="265" t="str">
        <f t="shared" ref="EDL469:EDL471" si="3510">IF(EDJ469&lt;5,"Sin Riesgo",IF(EDJ469 &lt;=14,"Bajo",IF(EDJ469&lt;=35,"Medio",IF(EDJ469&lt;=80,"Alto","Inviable Sanitariamente"))))</f>
        <v>Inviable Sanitariamente</v>
      </c>
      <c r="EDM469" s="265" t="str">
        <f t="shared" ref="EDM469:EDM471" si="3511">IF(EDK469&lt;5,"Sin Riesgo",IF(EDK469 &lt;=14,"Bajo",IF(EDK469&lt;=35,"Medio",IF(EDK469&lt;=80,"Alto","Inviable Sanitariamente"))))</f>
        <v>Inviable Sanitariamente</v>
      </c>
      <c r="EDN469" s="265" t="str">
        <f t="shared" ref="EDN469:EDN471" si="3512">IF(EDL469&lt;5,"Sin Riesgo",IF(EDL469 &lt;=14,"Bajo",IF(EDL469&lt;=35,"Medio",IF(EDL469&lt;=80,"Alto","Inviable Sanitariamente"))))</f>
        <v>Inviable Sanitariamente</v>
      </c>
      <c r="EDO469" s="265" t="str">
        <f t="shared" ref="EDO469:EDO471" si="3513">IF(EDM469&lt;5,"Sin Riesgo",IF(EDM469 &lt;=14,"Bajo",IF(EDM469&lt;=35,"Medio",IF(EDM469&lt;=80,"Alto","Inviable Sanitariamente"))))</f>
        <v>Inviable Sanitariamente</v>
      </c>
      <c r="EDP469" s="265" t="str">
        <f t="shared" ref="EDP469:EDP471" si="3514">IF(EDN469&lt;5,"Sin Riesgo",IF(EDN469 &lt;=14,"Bajo",IF(EDN469&lt;=35,"Medio",IF(EDN469&lt;=80,"Alto","Inviable Sanitariamente"))))</f>
        <v>Inviable Sanitariamente</v>
      </c>
      <c r="EDQ469" s="265" t="str">
        <f t="shared" ref="EDQ469:EDQ471" si="3515">IF(EDO469&lt;5,"Sin Riesgo",IF(EDO469 &lt;=14,"Bajo",IF(EDO469&lt;=35,"Medio",IF(EDO469&lt;=80,"Alto","Inviable Sanitariamente"))))</f>
        <v>Inviable Sanitariamente</v>
      </c>
      <c r="EDR469" s="265" t="str">
        <f t="shared" ref="EDR469:EDR471" si="3516">IF(EDP469&lt;5,"Sin Riesgo",IF(EDP469 &lt;=14,"Bajo",IF(EDP469&lt;=35,"Medio",IF(EDP469&lt;=80,"Alto","Inviable Sanitariamente"))))</f>
        <v>Inviable Sanitariamente</v>
      </c>
      <c r="EDS469" s="265" t="str">
        <f t="shared" ref="EDS469:EDS471" si="3517">IF(EDQ469&lt;5,"Sin Riesgo",IF(EDQ469 &lt;=14,"Bajo",IF(EDQ469&lt;=35,"Medio",IF(EDQ469&lt;=80,"Alto","Inviable Sanitariamente"))))</f>
        <v>Inviable Sanitariamente</v>
      </c>
      <c r="EDT469" s="265" t="str">
        <f t="shared" ref="EDT469:EDT471" si="3518">IF(EDR469&lt;5,"Sin Riesgo",IF(EDR469 &lt;=14,"Bajo",IF(EDR469&lt;=35,"Medio",IF(EDR469&lt;=80,"Alto","Inviable Sanitariamente"))))</f>
        <v>Inviable Sanitariamente</v>
      </c>
      <c r="EDU469" s="265" t="str">
        <f t="shared" ref="EDU469:EDU471" si="3519">IF(EDS469&lt;5,"Sin Riesgo",IF(EDS469 &lt;=14,"Bajo",IF(EDS469&lt;=35,"Medio",IF(EDS469&lt;=80,"Alto","Inviable Sanitariamente"))))</f>
        <v>Inviable Sanitariamente</v>
      </c>
      <c r="EDV469" s="265" t="str">
        <f t="shared" ref="EDV469:EDV471" si="3520">IF(EDT469&lt;5,"Sin Riesgo",IF(EDT469 &lt;=14,"Bajo",IF(EDT469&lt;=35,"Medio",IF(EDT469&lt;=80,"Alto","Inviable Sanitariamente"))))</f>
        <v>Inviable Sanitariamente</v>
      </c>
      <c r="EDW469" s="265" t="str">
        <f t="shared" ref="EDW469:EDW471" si="3521">IF(EDU469&lt;5,"Sin Riesgo",IF(EDU469 &lt;=14,"Bajo",IF(EDU469&lt;=35,"Medio",IF(EDU469&lt;=80,"Alto","Inviable Sanitariamente"))))</f>
        <v>Inviable Sanitariamente</v>
      </c>
      <c r="EDX469" s="265" t="str">
        <f t="shared" ref="EDX469:EDX471" si="3522">IF(EDV469&lt;5,"Sin Riesgo",IF(EDV469 &lt;=14,"Bajo",IF(EDV469&lt;=35,"Medio",IF(EDV469&lt;=80,"Alto","Inviable Sanitariamente"))))</f>
        <v>Inviable Sanitariamente</v>
      </c>
      <c r="EDY469" s="265" t="str">
        <f t="shared" ref="EDY469:EDY471" si="3523">IF(EDW469&lt;5,"Sin Riesgo",IF(EDW469 &lt;=14,"Bajo",IF(EDW469&lt;=35,"Medio",IF(EDW469&lt;=80,"Alto","Inviable Sanitariamente"))))</f>
        <v>Inviable Sanitariamente</v>
      </c>
      <c r="EDZ469" s="265" t="str">
        <f t="shared" ref="EDZ469:EDZ471" si="3524">IF(EDX469&lt;5,"Sin Riesgo",IF(EDX469 &lt;=14,"Bajo",IF(EDX469&lt;=35,"Medio",IF(EDX469&lt;=80,"Alto","Inviable Sanitariamente"))))</f>
        <v>Inviable Sanitariamente</v>
      </c>
      <c r="EEA469" s="265" t="str">
        <f t="shared" ref="EEA469:EEA471" si="3525">IF(EDY469&lt;5,"Sin Riesgo",IF(EDY469 &lt;=14,"Bajo",IF(EDY469&lt;=35,"Medio",IF(EDY469&lt;=80,"Alto","Inviable Sanitariamente"))))</f>
        <v>Inviable Sanitariamente</v>
      </c>
      <c r="EEB469" s="265" t="str">
        <f t="shared" ref="EEB469:EEB471" si="3526">IF(EDZ469&lt;5,"Sin Riesgo",IF(EDZ469 &lt;=14,"Bajo",IF(EDZ469&lt;=35,"Medio",IF(EDZ469&lt;=80,"Alto","Inviable Sanitariamente"))))</f>
        <v>Inviable Sanitariamente</v>
      </c>
      <c r="EEC469" s="265" t="str">
        <f t="shared" ref="EEC469:EEC471" si="3527">IF(EEA469&lt;5,"Sin Riesgo",IF(EEA469 &lt;=14,"Bajo",IF(EEA469&lt;=35,"Medio",IF(EEA469&lt;=80,"Alto","Inviable Sanitariamente"))))</f>
        <v>Inviable Sanitariamente</v>
      </c>
      <c r="EED469" s="265" t="str">
        <f t="shared" ref="EED469:EED471" si="3528">IF(EEB469&lt;5,"Sin Riesgo",IF(EEB469 &lt;=14,"Bajo",IF(EEB469&lt;=35,"Medio",IF(EEB469&lt;=80,"Alto","Inviable Sanitariamente"))))</f>
        <v>Inviable Sanitariamente</v>
      </c>
      <c r="EEE469" s="265" t="str">
        <f t="shared" ref="EEE469:EEE471" si="3529">IF(EEC469&lt;5,"Sin Riesgo",IF(EEC469 &lt;=14,"Bajo",IF(EEC469&lt;=35,"Medio",IF(EEC469&lt;=80,"Alto","Inviable Sanitariamente"))))</f>
        <v>Inviable Sanitariamente</v>
      </c>
      <c r="EEF469" s="265" t="str">
        <f t="shared" ref="EEF469:EEF471" si="3530">IF(EED469&lt;5,"Sin Riesgo",IF(EED469 &lt;=14,"Bajo",IF(EED469&lt;=35,"Medio",IF(EED469&lt;=80,"Alto","Inviable Sanitariamente"))))</f>
        <v>Inviable Sanitariamente</v>
      </c>
      <c r="EEG469" s="265" t="str">
        <f t="shared" ref="EEG469:EEG471" si="3531">IF(EEE469&lt;5,"Sin Riesgo",IF(EEE469 &lt;=14,"Bajo",IF(EEE469&lt;=35,"Medio",IF(EEE469&lt;=80,"Alto","Inviable Sanitariamente"))))</f>
        <v>Inviable Sanitariamente</v>
      </c>
      <c r="EEH469" s="265" t="str">
        <f t="shared" ref="EEH469:EEH471" si="3532">IF(EEF469&lt;5,"Sin Riesgo",IF(EEF469 &lt;=14,"Bajo",IF(EEF469&lt;=35,"Medio",IF(EEF469&lt;=80,"Alto","Inviable Sanitariamente"))))</f>
        <v>Inviable Sanitariamente</v>
      </c>
      <c r="EEI469" s="265" t="str">
        <f t="shared" ref="EEI469:EEI471" si="3533">IF(EEG469&lt;5,"Sin Riesgo",IF(EEG469 &lt;=14,"Bajo",IF(EEG469&lt;=35,"Medio",IF(EEG469&lt;=80,"Alto","Inviable Sanitariamente"))))</f>
        <v>Inviable Sanitariamente</v>
      </c>
      <c r="EEJ469" s="265" t="str">
        <f t="shared" ref="EEJ469:EEJ471" si="3534">IF(EEH469&lt;5,"Sin Riesgo",IF(EEH469 &lt;=14,"Bajo",IF(EEH469&lt;=35,"Medio",IF(EEH469&lt;=80,"Alto","Inviable Sanitariamente"))))</f>
        <v>Inviable Sanitariamente</v>
      </c>
      <c r="EEK469" s="265" t="str">
        <f t="shared" ref="EEK469:EEK471" si="3535">IF(EEI469&lt;5,"Sin Riesgo",IF(EEI469 &lt;=14,"Bajo",IF(EEI469&lt;=35,"Medio",IF(EEI469&lt;=80,"Alto","Inviable Sanitariamente"))))</f>
        <v>Inviable Sanitariamente</v>
      </c>
      <c r="EEL469" s="265" t="str">
        <f t="shared" ref="EEL469:EEL471" si="3536">IF(EEJ469&lt;5,"Sin Riesgo",IF(EEJ469 &lt;=14,"Bajo",IF(EEJ469&lt;=35,"Medio",IF(EEJ469&lt;=80,"Alto","Inviable Sanitariamente"))))</f>
        <v>Inviable Sanitariamente</v>
      </c>
      <c r="EEM469" s="265" t="str">
        <f t="shared" ref="EEM469:EEM471" si="3537">IF(EEK469&lt;5,"Sin Riesgo",IF(EEK469 &lt;=14,"Bajo",IF(EEK469&lt;=35,"Medio",IF(EEK469&lt;=80,"Alto","Inviable Sanitariamente"))))</f>
        <v>Inviable Sanitariamente</v>
      </c>
      <c r="EEN469" s="265" t="str">
        <f t="shared" ref="EEN469:EEN471" si="3538">IF(EEL469&lt;5,"Sin Riesgo",IF(EEL469 &lt;=14,"Bajo",IF(EEL469&lt;=35,"Medio",IF(EEL469&lt;=80,"Alto","Inviable Sanitariamente"))))</f>
        <v>Inviable Sanitariamente</v>
      </c>
      <c r="EEO469" s="265" t="str">
        <f t="shared" ref="EEO469:EEO471" si="3539">IF(EEM469&lt;5,"Sin Riesgo",IF(EEM469 &lt;=14,"Bajo",IF(EEM469&lt;=35,"Medio",IF(EEM469&lt;=80,"Alto","Inviable Sanitariamente"))))</f>
        <v>Inviable Sanitariamente</v>
      </c>
      <c r="EEP469" s="265" t="str">
        <f t="shared" ref="EEP469:EEP471" si="3540">IF(EEN469&lt;5,"Sin Riesgo",IF(EEN469 &lt;=14,"Bajo",IF(EEN469&lt;=35,"Medio",IF(EEN469&lt;=80,"Alto","Inviable Sanitariamente"))))</f>
        <v>Inviable Sanitariamente</v>
      </c>
      <c r="EEQ469" s="265" t="str">
        <f t="shared" ref="EEQ469:EEQ471" si="3541">IF(EEO469&lt;5,"Sin Riesgo",IF(EEO469 &lt;=14,"Bajo",IF(EEO469&lt;=35,"Medio",IF(EEO469&lt;=80,"Alto","Inviable Sanitariamente"))))</f>
        <v>Inviable Sanitariamente</v>
      </c>
      <c r="EER469" s="265" t="str">
        <f t="shared" ref="EER469:EER471" si="3542">IF(EEP469&lt;5,"Sin Riesgo",IF(EEP469 &lt;=14,"Bajo",IF(EEP469&lt;=35,"Medio",IF(EEP469&lt;=80,"Alto","Inviable Sanitariamente"))))</f>
        <v>Inviable Sanitariamente</v>
      </c>
      <c r="EES469" s="265" t="str">
        <f t="shared" ref="EES469:EES471" si="3543">IF(EEQ469&lt;5,"Sin Riesgo",IF(EEQ469 &lt;=14,"Bajo",IF(EEQ469&lt;=35,"Medio",IF(EEQ469&lt;=80,"Alto","Inviable Sanitariamente"))))</f>
        <v>Inviable Sanitariamente</v>
      </c>
      <c r="EET469" s="265" t="str">
        <f t="shared" ref="EET469:EET471" si="3544">IF(EER469&lt;5,"Sin Riesgo",IF(EER469 &lt;=14,"Bajo",IF(EER469&lt;=35,"Medio",IF(EER469&lt;=80,"Alto","Inviable Sanitariamente"))))</f>
        <v>Inviable Sanitariamente</v>
      </c>
      <c r="EEU469" s="265" t="str">
        <f t="shared" ref="EEU469:EEU471" si="3545">IF(EES469&lt;5,"Sin Riesgo",IF(EES469 &lt;=14,"Bajo",IF(EES469&lt;=35,"Medio",IF(EES469&lt;=80,"Alto","Inviable Sanitariamente"))))</f>
        <v>Inviable Sanitariamente</v>
      </c>
      <c r="EEV469" s="265" t="str">
        <f t="shared" ref="EEV469:EEV471" si="3546">IF(EET469&lt;5,"Sin Riesgo",IF(EET469 &lt;=14,"Bajo",IF(EET469&lt;=35,"Medio",IF(EET469&lt;=80,"Alto","Inviable Sanitariamente"))))</f>
        <v>Inviable Sanitariamente</v>
      </c>
      <c r="EEW469" s="265" t="str">
        <f t="shared" ref="EEW469:EEW471" si="3547">IF(EEU469&lt;5,"Sin Riesgo",IF(EEU469 &lt;=14,"Bajo",IF(EEU469&lt;=35,"Medio",IF(EEU469&lt;=80,"Alto","Inviable Sanitariamente"))))</f>
        <v>Inviable Sanitariamente</v>
      </c>
      <c r="EEX469" s="265" t="str">
        <f t="shared" ref="EEX469:EEX471" si="3548">IF(EEV469&lt;5,"Sin Riesgo",IF(EEV469 &lt;=14,"Bajo",IF(EEV469&lt;=35,"Medio",IF(EEV469&lt;=80,"Alto","Inviable Sanitariamente"))))</f>
        <v>Inviable Sanitariamente</v>
      </c>
      <c r="EEY469" s="265" t="str">
        <f t="shared" ref="EEY469:EEY471" si="3549">IF(EEW469&lt;5,"Sin Riesgo",IF(EEW469 &lt;=14,"Bajo",IF(EEW469&lt;=35,"Medio",IF(EEW469&lt;=80,"Alto","Inviable Sanitariamente"))))</f>
        <v>Inviable Sanitariamente</v>
      </c>
      <c r="EEZ469" s="265" t="str">
        <f t="shared" ref="EEZ469:EEZ471" si="3550">IF(EEX469&lt;5,"Sin Riesgo",IF(EEX469 &lt;=14,"Bajo",IF(EEX469&lt;=35,"Medio",IF(EEX469&lt;=80,"Alto","Inviable Sanitariamente"))))</f>
        <v>Inviable Sanitariamente</v>
      </c>
      <c r="EFA469" s="265" t="str">
        <f t="shared" ref="EFA469:EFA471" si="3551">IF(EEY469&lt;5,"Sin Riesgo",IF(EEY469 &lt;=14,"Bajo",IF(EEY469&lt;=35,"Medio",IF(EEY469&lt;=80,"Alto","Inviable Sanitariamente"))))</f>
        <v>Inviable Sanitariamente</v>
      </c>
      <c r="EFB469" s="265" t="str">
        <f t="shared" ref="EFB469:EFB471" si="3552">IF(EEZ469&lt;5,"Sin Riesgo",IF(EEZ469 &lt;=14,"Bajo",IF(EEZ469&lt;=35,"Medio",IF(EEZ469&lt;=80,"Alto","Inviable Sanitariamente"))))</f>
        <v>Inviable Sanitariamente</v>
      </c>
      <c r="EFC469" s="265" t="str">
        <f t="shared" ref="EFC469:EFC471" si="3553">IF(EFA469&lt;5,"Sin Riesgo",IF(EFA469 &lt;=14,"Bajo",IF(EFA469&lt;=35,"Medio",IF(EFA469&lt;=80,"Alto","Inviable Sanitariamente"))))</f>
        <v>Inviable Sanitariamente</v>
      </c>
      <c r="EFD469" s="265" t="str">
        <f t="shared" ref="EFD469:EFD471" si="3554">IF(EFB469&lt;5,"Sin Riesgo",IF(EFB469 &lt;=14,"Bajo",IF(EFB469&lt;=35,"Medio",IF(EFB469&lt;=80,"Alto","Inviable Sanitariamente"))))</f>
        <v>Inviable Sanitariamente</v>
      </c>
      <c r="EFE469" s="265" t="str">
        <f t="shared" ref="EFE469:EFE471" si="3555">IF(EFC469&lt;5,"Sin Riesgo",IF(EFC469 &lt;=14,"Bajo",IF(EFC469&lt;=35,"Medio",IF(EFC469&lt;=80,"Alto","Inviable Sanitariamente"))))</f>
        <v>Inviable Sanitariamente</v>
      </c>
      <c r="EFF469" s="265" t="str">
        <f t="shared" ref="EFF469:EFF471" si="3556">IF(EFD469&lt;5,"Sin Riesgo",IF(EFD469 &lt;=14,"Bajo",IF(EFD469&lt;=35,"Medio",IF(EFD469&lt;=80,"Alto","Inviable Sanitariamente"))))</f>
        <v>Inviable Sanitariamente</v>
      </c>
      <c r="EFG469" s="265" t="str">
        <f t="shared" ref="EFG469:EFG471" si="3557">IF(EFE469&lt;5,"Sin Riesgo",IF(EFE469 &lt;=14,"Bajo",IF(EFE469&lt;=35,"Medio",IF(EFE469&lt;=80,"Alto","Inviable Sanitariamente"))))</f>
        <v>Inviable Sanitariamente</v>
      </c>
      <c r="EFH469" s="265" t="str">
        <f t="shared" ref="EFH469:EFH471" si="3558">IF(EFF469&lt;5,"Sin Riesgo",IF(EFF469 &lt;=14,"Bajo",IF(EFF469&lt;=35,"Medio",IF(EFF469&lt;=80,"Alto","Inviable Sanitariamente"))))</f>
        <v>Inviable Sanitariamente</v>
      </c>
      <c r="EFI469" s="265" t="str">
        <f t="shared" ref="EFI469:EFI471" si="3559">IF(EFG469&lt;5,"Sin Riesgo",IF(EFG469 &lt;=14,"Bajo",IF(EFG469&lt;=35,"Medio",IF(EFG469&lt;=80,"Alto","Inviable Sanitariamente"))))</f>
        <v>Inviable Sanitariamente</v>
      </c>
      <c r="EFJ469" s="265" t="str">
        <f t="shared" ref="EFJ469:EFJ471" si="3560">IF(EFH469&lt;5,"Sin Riesgo",IF(EFH469 &lt;=14,"Bajo",IF(EFH469&lt;=35,"Medio",IF(EFH469&lt;=80,"Alto","Inviable Sanitariamente"))))</f>
        <v>Inviable Sanitariamente</v>
      </c>
      <c r="EFK469" s="265" t="str">
        <f t="shared" ref="EFK469:EFK471" si="3561">IF(EFI469&lt;5,"Sin Riesgo",IF(EFI469 &lt;=14,"Bajo",IF(EFI469&lt;=35,"Medio",IF(EFI469&lt;=80,"Alto","Inviable Sanitariamente"))))</f>
        <v>Inviable Sanitariamente</v>
      </c>
      <c r="EFL469" s="265" t="str">
        <f t="shared" ref="EFL469:EFL471" si="3562">IF(EFJ469&lt;5,"Sin Riesgo",IF(EFJ469 &lt;=14,"Bajo",IF(EFJ469&lt;=35,"Medio",IF(EFJ469&lt;=80,"Alto","Inviable Sanitariamente"))))</f>
        <v>Inviable Sanitariamente</v>
      </c>
      <c r="EFM469" s="265" t="str">
        <f t="shared" ref="EFM469:EFM471" si="3563">IF(EFK469&lt;5,"Sin Riesgo",IF(EFK469 &lt;=14,"Bajo",IF(EFK469&lt;=35,"Medio",IF(EFK469&lt;=80,"Alto","Inviable Sanitariamente"))))</f>
        <v>Inviable Sanitariamente</v>
      </c>
      <c r="EFN469" s="265" t="str">
        <f t="shared" ref="EFN469:EFN471" si="3564">IF(EFL469&lt;5,"Sin Riesgo",IF(EFL469 &lt;=14,"Bajo",IF(EFL469&lt;=35,"Medio",IF(EFL469&lt;=80,"Alto","Inviable Sanitariamente"))))</f>
        <v>Inviable Sanitariamente</v>
      </c>
      <c r="EFO469" s="265" t="str">
        <f t="shared" ref="EFO469:EFO471" si="3565">IF(EFM469&lt;5,"Sin Riesgo",IF(EFM469 &lt;=14,"Bajo",IF(EFM469&lt;=35,"Medio",IF(EFM469&lt;=80,"Alto","Inviable Sanitariamente"))))</f>
        <v>Inviable Sanitariamente</v>
      </c>
      <c r="EFP469" s="265" t="str">
        <f t="shared" ref="EFP469:EFP471" si="3566">IF(EFN469&lt;5,"Sin Riesgo",IF(EFN469 &lt;=14,"Bajo",IF(EFN469&lt;=35,"Medio",IF(EFN469&lt;=80,"Alto","Inviable Sanitariamente"))))</f>
        <v>Inviable Sanitariamente</v>
      </c>
      <c r="EFQ469" s="265" t="str">
        <f t="shared" ref="EFQ469:EFQ471" si="3567">IF(EFO469&lt;5,"Sin Riesgo",IF(EFO469 &lt;=14,"Bajo",IF(EFO469&lt;=35,"Medio",IF(EFO469&lt;=80,"Alto","Inviable Sanitariamente"))))</f>
        <v>Inviable Sanitariamente</v>
      </c>
      <c r="EFR469" s="265" t="str">
        <f t="shared" ref="EFR469:EFR471" si="3568">IF(EFP469&lt;5,"Sin Riesgo",IF(EFP469 &lt;=14,"Bajo",IF(EFP469&lt;=35,"Medio",IF(EFP469&lt;=80,"Alto","Inviable Sanitariamente"))))</f>
        <v>Inviable Sanitariamente</v>
      </c>
      <c r="EFS469" s="265" t="str">
        <f t="shared" ref="EFS469:EFS471" si="3569">IF(EFQ469&lt;5,"Sin Riesgo",IF(EFQ469 &lt;=14,"Bajo",IF(EFQ469&lt;=35,"Medio",IF(EFQ469&lt;=80,"Alto","Inviable Sanitariamente"))))</f>
        <v>Inviable Sanitariamente</v>
      </c>
      <c r="EFT469" s="265" t="str">
        <f t="shared" ref="EFT469:EFT471" si="3570">IF(EFR469&lt;5,"Sin Riesgo",IF(EFR469 &lt;=14,"Bajo",IF(EFR469&lt;=35,"Medio",IF(EFR469&lt;=80,"Alto","Inviable Sanitariamente"))))</f>
        <v>Inviable Sanitariamente</v>
      </c>
      <c r="EFU469" s="265" t="str">
        <f t="shared" ref="EFU469:EFU471" si="3571">IF(EFS469&lt;5,"Sin Riesgo",IF(EFS469 &lt;=14,"Bajo",IF(EFS469&lt;=35,"Medio",IF(EFS469&lt;=80,"Alto","Inviable Sanitariamente"))))</f>
        <v>Inviable Sanitariamente</v>
      </c>
      <c r="EFV469" s="265" t="str">
        <f t="shared" ref="EFV469:EFV471" si="3572">IF(EFT469&lt;5,"Sin Riesgo",IF(EFT469 &lt;=14,"Bajo",IF(EFT469&lt;=35,"Medio",IF(EFT469&lt;=80,"Alto","Inviable Sanitariamente"))))</f>
        <v>Inviable Sanitariamente</v>
      </c>
      <c r="EFW469" s="265" t="str">
        <f t="shared" ref="EFW469:EFW471" si="3573">IF(EFU469&lt;5,"Sin Riesgo",IF(EFU469 &lt;=14,"Bajo",IF(EFU469&lt;=35,"Medio",IF(EFU469&lt;=80,"Alto","Inviable Sanitariamente"))))</f>
        <v>Inviable Sanitariamente</v>
      </c>
      <c r="EFX469" s="265" t="str">
        <f t="shared" ref="EFX469:EFX471" si="3574">IF(EFV469&lt;5,"Sin Riesgo",IF(EFV469 &lt;=14,"Bajo",IF(EFV469&lt;=35,"Medio",IF(EFV469&lt;=80,"Alto","Inviable Sanitariamente"))))</f>
        <v>Inviable Sanitariamente</v>
      </c>
      <c r="EFY469" s="265" t="str">
        <f t="shared" ref="EFY469:EFY471" si="3575">IF(EFW469&lt;5,"Sin Riesgo",IF(EFW469 &lt;=14,"Bajo",IF(EFW469&lt;=35,"Medio",IF(EFW469&lt;=80,"Alto","Inviable Sanitariamente"))))</f>
        <v>Inviable Sanitariamente</v>
      </c>
      <c r="EFZ469" s="265" t="str">
        <f t="shared" ref="EFZ469:EFZ471" si="3576">IF(EFX469&lt;5,"Sin Riesgo",IF(EFX469 &lt;=14,"Bajo",IF(EFX469&lt;=35,"Medio",IF(EFX469&lt;=80,"Alto","Inviable Sanitariamente"))))</f>
        <v>Inviable Sanitariamente</v>
      </c>
      <c r="EGA469" s="265" t="str">
        <f t="shared" ref="EGA469:EGA471" si="3577">IF(EFY469&lt;5,"Sin Riesgo",IF(EFY469 &lt;=14,"Bajo",IF(EFY469&lt;=35,"Medio",IF(EFY469&lt;=80,"Alto","Inviable Sanitariamente"))))</f>
        <v>Inviable Sanitariamente</v>
      </c>
      <c r="EGB469" s="265" t="str">
        <f t="shared" ref="EGB469:EGB471" si="3578">IF(EFZ469&lt;5,"Sin Riesgo",IF(EFZ469 &lt;=14,"Bajo",IF(EFZ469&lt;=35,"Medio",IF(EFZ469&lt;=80,"Alto","Inviable Sanitariamente"))))</f>
        <v>Inviable Sanitariamente</v>
      </c>
      <c r="EGC469" s="265" t="str">
        <f t="shared" ref="EGC469:EGC471" si="3579">IF(EGA469&lt;5,"Sin Riesgo",IF(EGA469 &lt;=14,"Bajo",IF(EGA469&lt;=35,"Medio",IF(EGA469&lt;=80,"Alto","Inviable Sanitariamente"))))</f>
        <v>Inviable Sanitariamente</v>
      </c>
      <c r="EGD469" s="265" t="str">
        <f t="shared" ref="EGD469:EGD471" si="3580">IF(EGB469&lt;5,"Sin Riesgo",IF(EGB469 &lt;=14,"Bajo",IF(EGB469&lt;=35,"Medio",IF(EGB469&lt;=80,"Alto","Inviable Sanitariamente"))))</f>
        <v>Inviable Sanitariamente</v>
      </c>
      <c r="EGE469" s="265" t="str">
        <f t="shared" ref="EGE469:EGE471" si="3581">IF(EGC469&lt;5,"Sin Riesgo",IF(EGC469 &lt;=14,"Bajo",IF(EGC469&lt;=35,"Medio",IF(EGC469&lt;=80,"Alto","Inviable Sanitariamente"))))</f>
        <v>Inviable Sanitariamente</v>
      </c>
      <c r="EGF469" s="265" t="str">
        <f t="shared" ref="EGF469:EGF471" si="3582">IF(EGD469&lt;5,"Sin Riesgo",IF(EGD469 &lt;=14,"Bajo",IF(EGD469&lt;=35,"Medio",IF(EGD469&lt;=80,"Alto","Inviable Sanitariamente"))))</f>
        <v>Inviable Sanitariamente</v>
      </c>
      <c r="EGG469" s="265" t="str">
        <f t="shared" ref="EGG469:EGG471" si="3583">IF(EGE469&lt;5,"Sin Riesgo",IF(EGE469 &lt;=14,"Bajo",IF(EGE469&lt;=35,"Medio",IF(EGE469&lt;=80,"Alto","Inviable Sanitariamente"))))</f>
        <v>Inviable Sanitariamente</v>
      </c>
      <c r="EGH469" s="265" t="str">
        <f t="shared" ref="EGH469:EGH471" si="3584">IF(EGF469&lt;5,"Sin Riesgo",IF(EGF469 &lt;=14,"Bajo",IF(EGF469&lt;=35,"Medio",IF(EGF469&lt;=80,"Alto","Inviable Sanitariamente"))))</f>
        <v>Inviable Sanitariamente</v>
      </c>
      <c r="EGI469" s="265" t="str">
        <f t="shared" ref="EGI469:EGI471" si="3585">IF(EGG469&lt;5,"Sin Riesgo",IF(EGG469 &lt;=14,"Bajo",IF(EGG469&lt;=35,"Medio",IF(EGG469&lt;=80,"Alto","Inviable Sanitariamente"))))</f>
        <v>Inviable Sanitariamente</v>
      </c>
      <c r="EGJ469" s="265" t="str">
        <f t="shared" ref="EGJ469:EGJ471" si="3586">IF(EGH469&lt;5,"Sin Riesgo",IF(EGH469 &lt;=14,"Bajo",IF(EGH469&lt;=35,"Medio",IF(EGH469&lt;=80,"Alto","Inviable Sanitariamente"))))</f>
        <v>Inviable Sanitariamente</v>
      </c>
      <c r="EGK469" s="265" t="str">
        <f t="shared" ref="EGK469:EGK471" si="3587">IF(EGI469&lt;5,"Sin Riesgo",IF(EGI469 &lt;=14,"Bajo",IF(EGI469&lt;=35,"Medio",IF(EGI469&lt;=80,"Alto","Inviable Sanitariamente"))))</f>
        <v>Inviable Sanitariamente</v>
      </c>
      <c r="EGL469" s="265" t="str">
        <f t="shared" ref="EGL469:EGL471" si="3588">IF(EGJ469&lt;5,"Sin Riesgo",IF(EGJ469 &lt;=14,"Bajo",IF(EGJ469&lt;=35,"Medio",IF(EGJ469&lt;=80,"Alto","Inviable Sanitariamente"))))</f>
        <v>Inviable Sanitariamente</v>
      </c>
      <c r="EGM469" s="265" t="str">
        <f t="shared" ref="EGM469:EGM471" si="3589">IF(EGK469&lt;5,"Sin Riesgo",IF(EGK469 &lt;=14,"Bajo",IF(EGK469&lt;=35,"Medio",IF(EGK469&lt;=80,"Alto","Inviable Sanitariamente"))))</f>
        <v>Inviable Sanitariamente</v>
      </c>
      <c r="EGN469" s="265" t="str">
        <f t="shared" ref="EGN469:EGN471" si="3590">IF(EGL469&lt;5,"Sin Riesgo",IF(EGL469 &lt;=14,"Bajo",IF(EGL469&lt;=35,"Medio",IF(EGL469&lt;=80,"Alto","Inviable Sanitariamente"))))</f>
        <v>Inviable Sanitariamente</v>
      </c>
      <c r="EGO469" s="265" t="str">
        <f t="shared" ref="EGO469:EGO471" si="3591">IF(EGM469&lt;5,"Sin Riesgo",IF(EGM469 &lt;=14,"Bajo",IF(EGM469&lt;=35,"Medio",IF(EGM469&lt;=80,"Alto","Inviable Sanitariamente"))))</f>
        <v>Inviable Sanitariamente</v>
      </c>
      <c r="EGP469" s="265" t="str">
        <f t="shared" ref="EGP469:EGP471" si="3592">IF(EGN469&lt;5,"Sin Riesgo",IF(EGN469 &lt;=14,"Bajo",IF(EGN469&lt;=35,"Medio",IF(EGN469&lt;=80,"Alto","Inviable Sanitariamente"))))</f>
        <v>Inviable Sanitariamente</v>
      </c>
      <c r="EGQ469" s="265" t="str">
        <f t="shared" ref="EGQ469:EGQ471" si="3593">IF(EGO469&lt;5,"Sin Riesgo",IF(EGO469 &lt;=14,"Bajo",IF(EGO469&lt;=35,"Medio",IF(EGO469&lt;=80,"Alto","Inviable Sanitariamente"))))</f>
        <v>Inviable Sanitariamente</v>
      </c>
      <c r="EGR469" s="265" t="str">
        <f t="shared" ref="EGR469:EGR471" si="3594">IF(EGP469&lt;5,"Sin Riesgo",IF(EGP469 &lt;=14,"Bajo",IF(EGP469&lt;=35,"Medio",IF(EGP469&lt;=80,"Alto","Inviable Sanitariamente"))))</f>
        <v>Inviable Sanitariamente</v>
      </c>
      <c r="EGS469" s="265" t="str">
        <f t="shared" ref="EGS469:EGS471" si="3595">IF(EGQ469&lt;5,"Sin Riesgo",IF(EGQ469 &lt;=14,"Bajo",IF(EGQ469&lt;=35,"Medio",IF(EGQ469&lt;=80,"Alto","Inviable Sanitariamente"))))</f>
        <v>Inviable Sanitariamente</v>
      </c>
      <c r="EGT469" s="265" t="str">
        <f t="shared" ref="EGT469:EGT471" si="3596">IF(EGR469&lt;5,"Sin Riesgo",IF(EGR469 &lt;=14,"Bajo",IF(EGR469&lt;=35,"Medio",IF(EGR469&lt;=80,"Alto","Inviable Sanitariamente"))))</f>
        <v>Inviable Sanitariamente</v>
      </c>
      <c r="EGU469" s="265" t="str">
        <f t="shared" ref="EGU469:EGU471" si="3597">IF(EGS469&lt;5,"Sin Riesgo",IF(EGS469 &lt;=14,"Bajo",IF(EGS469&lt;=35,"Medio",IF(EGS469&lt;=80,"Alto","Inviable Sanitariamente"))))</f>
        <v>Inviable Sanitariamente</v>
      </c>
      <c r="EGV469" s="265" t="str">
        <f t="shared" ref="EGV469:EGV471" si="3598">IF(EGT469&lt;5,"Sin Riesgo",IF(EGT469 &lt;=14,"Bajo",IF(EGT469&lt;=35,"Medio",IF(EGT469&lt;=80,"Alto","Inviable Sanitariamente"))))</f>
        <v>Inviable Sanitariamente</v>
      </c>
      <c r="EGW469" s="265" t="str">
        <f t="shared" ref="EGW469:EGW471" si="3599">IF(EGU469&lt;5,"Sin Riesgo",IF(EGU469 &lt;=14,"Bajo",IF(EGU469&lt;=35,"Medio",IF(EGU469&lt;=80,"Alto","Inviable Sanitariamente"))))</f>
        <v>Inviable Sanitariamente</v>
      </c>
      <c r="EGX469" s="265" t="str">
        <f t="shared" ref="EGX469:EGX471" si="3600">IF(EGV469&lt;5,"Sin Riesgo",IF(EGV469 &lt;=14,"Bajo",IF(EGV469&lt;=35,"Medio",IF(EGV469&lt;=80,"Alto","Inviable Sanitariamente"))))</f>
        <v>Inviable Sanitariamente</v>
      </c>
      <c r="EGY469" s="265" t="str">
        <f t="shared" ref="EGY469:EGY471" si="3601">IF(EGW469&lt;5,"Sin Riesgo",IF(EGW469 &lt;=14,"Bajo",IF(EGW469&lt;=35,"Medio",IF(EGW469&lt;=80,"Alto","Inviable Sanitariamente"))))</f>
        <v>Inviable Sanitariamente</v>
      </c>
      <c r="EGZ469" s="265" t="str">
        <f t="shared" ref="EGZ469:EGZ471" si="3602">IF(EGX469&lt;5,"Sin Riesgo",IF(EGX469 &lt;=14,"Bajo",IF(EGX469&lt;=35,"Medio",IF(EGX469&lt;=80,"Alto","Inviable Sanitariamente"))))</f>
        <v>Inviable Sanitariamente</v>
      </c>
      <c r="EHA469" s="265" t="str">
        <f t="shared" ref="EHA469:EHA471" si="3603">IF(EGY469&lt;5,"Sin Riesgo",IF(EGY469 &lt;=14,"Bajo",IF(EGY469&lt;=35,"Medio",IF(EGY469&lt;=80,"Alto","Inviable Sanitariamente"))))</f>
        <v>Inviable Sanitariamente</v>
      </c>
      <c r="EHB469" s="265" t="str">
        <f t="shared" ref="EHB469:EHB471" si="3604">IF(EGZ469&lt;5,"Sin Riesgo",IF(EGZ469 &lt;=14,"Bajo",IF(EGZ469&lt;=35,"Medio",IF(EGZ469&lt;=80,"Alto","Inviable Sanitariamente"))))</f>
        <v>Inviable Sanitariamente</v>
      </c>
      <c r="EHC469" s="265" t="str">
        <f t="shared" ref="EHC469:EHC471" si="3605">IF(EHA469&lt;5,"Sin Riesgo",IF(EHA469 &lt;=14,"Bajo",IF(EHA469&lt;=35,"Medio",IF(EHA469&lt;=80,"Alto","Inviable Sanitariamente"))))</f>
        <v>Inviable Sanitariamente</v>
      </c>
      <c r="EHD469" s="265" t="str">
        <f t="shared" ref="EHD469:EHD471" si="3606">IF(EHB469&lt;5,"Sin Riesgo",IF(EHB469 &lt;=14,"Bajo",IF(EHB469&lt;=35,"Medio",IF(EHB469&lt;=80,"Alto","Inviable Sanitariamente"))))</f>
        <v>Inviable Sanitariamente</v>
      </c>
      <c r="EHE469" s="265" t="str">
        <f t="shared" ref="EHE469:EHE471" si="3607">IF(EHC469&lt;5,"Sin Riesgo",IF(EHC469 &lt;=14,"Bajo",IF(EHC469&lt;=35,"Medio",IF(EHC469&lt;=80,"Alto","Inviable Sanitariamente"))))</f>
        <v>Inviable Sanitariamente</v>
      </c>
      <c r="EHF469" s="265" t="str">
        <f t="shared" ref="EHF469:EHF471" si="3608">IF(EHD469&lt;5,"Sin Riesgo",IF(EHD469 &lt;=14,"Bajo",IF(EHD469&lt;=35,"Medio",IF(EHD469&lt;=80,"Alto","Inviable Sanitariamente"))))</f>
        <v>Inviable Sanitariamente</v>
      </c>
      <c r="EHG469" s="265" t="str">
        <f t="shared" ref="EHG469:EHG471" si="3609">IF(EHE469&lt;5,"Sin Riesgo",IF(EHE469 &lt;=14,"Bajo",IF(EHE469&lt;=35,"Medio",IF(EHE469&lt;=80,"Alto","Inviable Sanitariamente"))))</f>
        <v>Inviable Sanitariamente</v>
      </c>
      <c r="EHH469" s="265" t="str">
        <f t="shared" ref="EHH469:EHH471" si="3610">IF(EHF469&lt;5,"Sin Riesgo",IF(EHF469 &lt;=14,"Bajo",IF(EHF469&lt;=35,"Medio",IF(EHF469&lt;=80,"Alto","Inviable Sanitariamente"))))</f>
        <v>Inviable Sanitariamente</v>
      </c>
      <c r="EHI469" s="265" t="str">
        <f t="shared" ref="EHI469:EHI471" si="3611">IF(EHG469&lt;5,"Sin Riesgo",IF(EHG469 &lt;=14,"Bajo",IF(EHG469&lt;=35,"Medio",IF(EHG469&lt;=80,"Alto","Inviable Sanitariamente"))))</f>
        <v>Inviable Sanitariamente</v>
      </c>
      <c r="EHJ469" s="265" t="str">
        <f t="shared" ref="EHJ469:EHJ471" si="3612">IF(EHH469&lt;5,"Sin Riesgo",IF(EHH469 &lt;=14,"Bajo",IF(EHH469&lt;=35,"Medio",IF(EHH469&lt;=80,"Alto","Inviable Sanitariamente"))))</f>
        <v>Inviable Sanitariamente</v>
      </c>
      <c r="EHK469" s="265" t="str">
        <f t="shared" ref="EHK469:EHK471" si="3613">IF(EHI469&lt;5,"Sin Riesgo",IF(EHI469 &lt;=14,"Bajo",IF(EHI469&lt;=35,"Medio",IF(EHI469&lt;=80,"Alto","Inviable Sanitariamente"))))</f>
        <v>Inviable Sanitariamente</v>
      </c>
      <c r="EHL469" s="265" t="str">
        <f t="shared" ref="EHL469:EHL471" si="3614">IF(EHJ469&lt;5,"Sin Riesgo",IF(EHJ469 &lt;=14,"Bajo",IF(EHJ469&lt;=35,"Medio",IF(EHJ469&lt;=80,"Alto","Inviable Sanitariamente"))))</f>
        <v>Inviable Sanitariamente</v>
      </c>
      <c r="EHM469" s="265" t="str">
        <f t="shared" ref="EHM469:EHM471" si="3615">IF(EHK469&lt;5,"Sin Riesgo",IF(EHK469 &lt;=14,"Bajo",IF(EHK469&lt;=35,"Medio",IF(EHK469&lt;=80,"Alto","Inviable Sanitariamente"))))</f>
        <v>Inviable Sanitariamente</v>
      </c>
      <c r="EHN469" s="265" t="str">
        <f t="shared" ref="EHN469:EHN471" si="3616">IF(EHL469&lt;5,"Sin Riesgo",IF(EHL469 &lt;=14,"Bajo",IF(EHL469&lt;=35,"Medio",IF(EHL469&lt;=80,"Alto","Inviable Sanitariamente"))))</f>
        <v>Inviable Sanitariamente</v>
      </c>
      <c r="EHO469" s="265" t="str">
        <f t="shared" ref="EHO469:EHO471" si="3617">IF(EHM469&lt;5,"Sin Riesgo",IF(EHM469 &lt;=14,"Bajo",IF(EHM469&lt;=35,"Medio",IF(EHM469&lt;=80,"Alto","Inviable Sanitariamente"))))</f>
        <v>Inviable Sanitariamente</v>
      </c>
      <c r="EHP469" s="265" t="str">
        <f t="shared" ref="EHP469:EHP471" si="3618">IF(EHN469&lt;5,"Sin Riesgo",IF(EHN469 &lt;=14,"Bajo",IF(EHN469&lt;=35,"Medio",IF(EHN469&lt;=80,"Alto","Inviable Sanitariamente"))))</f>
        <v>Inviable Sanitariamente</v>
      </c>
      <c r="EHQ469" s="265" t="str">
        <f t="shared" ref="EHQ469:EHQ471" si="3619">IF(EHO469&lt;5,"Sin Riesgo",IF(EHO469 &lt;=14,"Bajo",IF(EHO469&lt;=35,"Medio",IF(EHO469&lt;=80,"Alto","Inviable Sanitariamente"))))</f>
        <v>Inviable Sanitariamente</v>
      </c>
      <c r="EHR469" s="265" t="str">
        <f t="shared" ref="EHR469:EHR471" si="3620">IF(EHP469&lt;5,"Sin Riesgo",IF(EHP469 &lt;=14,"Bajo",IF(EHP469&lt;=35,"Medio",IF(EHP469&lt;=80,"Alto","Inviable Sanitariamente"))))</f>
        <v>Inviable Sanitariamente</v>
      </c>
      <c r="EHS469" s="265" t="str">
        <f t="shared" ref="EHS469:EHS471" si="3621">IF(EHQ469&lt;5,"Sin Riesgo",IF(EHQ469 &lt;=14,"Bajo",IF(EHQ469&lt;=35,"Medio",IF(EHQ469&lt;=80,"Alto","Inviable Sanitariamente"))))</f>
        <v>Inviable Sanitariamente</v>
      </c>
      <c r="EHT469" s="265" t="str">
        <f t="shared" ref="EHT469:EHT471" si="3622">IF(EHR469&lt;5,"Sin Riesgo",IF(EHR469 &lt;=14,"Bajo",IF(EHR469&lt;=35,"Medio",IF(EHR469&lt;=80,"Alto","Inviable Sanitariamente"))))</f>
        <v>Inviable Sanitariamente</v>
      </c>
      <c r="EHU469" s="265" t="str">
        <f t="shared" ref="EHU469:EHU471" si="3623">IF(EHS469&lt;5,"Sin Riesgo",IF(EHS469 &lt;=14,"Bajo",IF(EHS469&lt;=35,"Medio",IF(EHS469&lt;=80,"Alto","Inviable Sanitariamente"))))</f>
        <v>Inviable Sanitariamente</v>
      </c>
      <c r="EHV469" s="265" t="str">
        <f t="shared" ref="EHV469:EHV471" si="3624">IF(EHT469&lt;5,"Sin Riesgo",IF(EHT469 &lt;=14,"Bajo",IF(EHT469&lt;=35,"Medio",IF(EHT469&lt;=80,"Alto","Inviable Sanitariamente"))))</f>
        <v>Inviable Sanitariamente</v>
      </c>
      <c r="EHW469" s="265" t="str">
        <f t="shared" ref="EHW469:EHW471" si="3625">IF(EHU469&lt;5,"Sin Riesgo",IF(EHU469 &lt;=14,"Bajo",IF(EHU469&lt;=35,"Medio",IF(EHU469&lt;=80,"Alto","Inviable Sanitariamente"))))</f>
        <v>Inviable Sanitariamente</v>
      </c>
      <c r="EHX469" s="265" t="str">
        <f t="shared" ref="EHX469:EHX471" si="3626">IF(EHV469&lt;5,"Sin Riesgo",IF(EHV469 &lt;=14,"Bajo",IF(EHV469&lt;=35,"Medio",IF(EHV469&lt;=80,"Alto","Inviable Sanitariamente"))))</f>
        <v>Inviable Sanitariamente</v>
      </c>
      <c r="EHY469" s="265" t="str">
        <f t="shared" ref="EHY469:EHY471" si="3627">IF(EHW469&lt;5,"Sin Riesgo",IF(EHW469 &lt;=14,"Bajo",IF(EHW469&lt;=35,"Medio",IF(EHW469&lt;=80,"Alto","Inviable Sanitariamente"))))</f>
        <v>Inviable Sanitariamente</v>
      </c>
      <c r="EHZ469" s="265" t="str">
        <f t="shared" ref="EHZ469:EHZ471" si="3628">IF(EHX469&lt;5,"Sin Riesgo",IF(EHX469 &lt;=14,"Bajo",IF(EHX469&lt;=35,"Medio",IF(EHX469&lt;=80,"Alto","Inviable Sanitariamente"))))</f>
        <v>Inviable Sanitariamente</v>
      </c>
      <c r="EIA469" s="265" t="str">
        <f t="shared" ref="EIA469:EIA471" si="3629">IF(EHY469&lt;5,"Sin Riesgo",IF(EHY469 &lt;=14,"Bajo",IF(EHY469&lt;=35,"Medio",IF(EHY469&lt;=80,"Alto","Inviable Sanitariamente"))))</f>
        <v>Inviable Sanitariamente</v>
      </c>
      <c r="EIB469" s="265" t="str">
        <f t="shared" ref="EIB469:EIB471" si="3630">IF(EHZ469&lt;5,"Sin Riesgo",IF(EHZ469 &lt;=14,"Bajo",IF(EHZ469&lt;=35,"Medio",IF(EHZ469&lt;=80,"Alto","Inviable Sanitariamente"))))</f>
        <v>Inviable Sanitariamente</v>
      </c>
      <c r="EIC469" s="265" t="str">
        <f t="shared" ref="EIC469:EIC471" si="3631">IF(EIA469&lt;5,"Sin Riesgo",IF(EIA469 &lt;=14,"Bajo",IF(EIA469&lt;=35,"Medio",IF(EIA469&lt;=80,"Alto","Inviable Sanitariamente"))))</f>
        <v>Inviable Sanitariamente</v>
      </c>
      <c r="EID469" s="265" t="str">
        <f t="shared" ref="EID469:EID471" si="3632">IF(EIB469&lt;5,"Sin Riesgo",IF(EIB469 &lt;=14,"Bajo",IF(EIB469&lt;=35,"Medio",IF(EIB469&lt;=80,"Alto","Inviable Sanitariamente"))))</f>
        <v>Inviable Sanitariamente</v>
      </c>
      <c r="EIE469" s="265" t="str">
        <f t="shared" ref="EIE469:EIE471" si="3633">IF(EIC469&lt;5,"Sin Riesgo",IF(EIC469 &lt;=14,"Bajo",IF(EIC469&lt;=35,"Medio",IF(EIC469&lt;=80,"Alto","Inviable Sanitariamente"))))</f>
        <v>Inviable Sanitariamente</v>
      </c>
      <c r="EIF469" s="265" t="str">
        <f t="shared" ref="EIF469:EIF471" si="3634">IF(EID469&lt;5,"Sin Riesgo",IF(EID469 &lt;=14,"Bajo",IF(EID469&lt;=35,"Medio",IF(EID469&lt;=80,"Alto","Inviable Sanitariamente"))))</f>
        <v>Inviable Sanitariamente</v>
      </c>
      <c r="EIG469" s="265" t="str">
        <f t="shared" ref="EIG469:EIG471" si="3635">IF(EIE469&lt;5,"Sin Riesgo",IF(EIE469 &lt;=14,"Bajo",IF(EIE469&lt;=35,"Medio",IF(EIE469&lt;=80,"Alto","Inviable Sanitariamente"))))</f>
        <v>Inviable Sanitariamente</v>
      </c>
      <c r="EIH469" s="265" t="str">
        <f t="shared" ref="EIH469:EIH471" si="3636">IF(EIF469&lt;5,"Sin Riesgo",IF(EIF469 &lt;=14,"Bajo",IF(EIF469&lt;=35,"Medio",IF(EIF469&lt;=80,"Alto","Inviable Sanitariamente"))))</f>
        <v>Inviable Sanitariamente</v>
      </c>
      <c r="EII469" s="265" t="str">
        <f t="shared" ref="EII469:EII471" si="3637">IF(EIG469&lt;5,"Sin Riesgo",IF(EIG469 &lt;=14,"Bajo",IF(EIG469&lt;=35,"Medio",IF(EIG469&lt;=80,"Alto","Inviable Sanitariamente"))))</f>
        <v>Inviable Sanitariamente</v>
      </c>
      <c r="EIJ469" s="265" t="str">
        <f t="shared" ref="EIJ469:EIJ471" si="3638">IF(EIH469&lt;5,"Sin Riesgo",IF(EIH469 &lt;=14,"Bajo",IF(EIH469&lt;=35,"Medio",IF(EIH469&lt;=80,"Alto","Inviable Sanitariamente"))))</f>
        <v>Inviable Sanitariamente</v>
      </c>
      <c r="EIK469" s="265" t="str">
        <f t="shared" ref="EIK469:EIK471" si="3639">IF(EII469&lt;5,"Sin Riesgo",IF(EII469 &lt;=14,"Bajo",IF(EII469&lt;=35,"Medio",IF(EII469&lt;=80,"Alto","Inviable Sanitariamente"))))</f>
        <v>Inviable Sanitariamente</v>
      </c>
      <c r="EIL469" s="265" t="str">
        <f t="shared" ref="EIL469:EIL471" si="3640">IF(EIJ469&lt;5,"Sin Riesgo",IF(EIJ469 &lt;=14,"Bajo",IF(EIJ469&lt;=35,"Medio",IF(EIJ469&lt;=80,"Alto","Inviable Sanitariamente"))))</f>
        <v>Inviable Sanitariamente</v>
      </c>
      <c r="EIM469" s="265" t="str">
        <f t="shared" ref="EIM469:EIM471" si="3641">IF(EIK469&lt;5,"Sin Riesgo",IF(EIK469 &lt;=14,"Bajo",IF(EIK469&lt;=35,"Medio",IF(EIK469&lt;=80,"Alto","Inviable Sanitariamente"))))</f>
        <v>Inviable Sanitariamente</v>
      </c>
      <c r="EIN469" s="265" t="str">
        <f t="shared" ref="EIN469:EIN471" si="3642">IF(EIL469&lt;5,"Sin Riesgo",IF(EIL469 &lt;=14,"Bajo",IF(EIL469&lt;=35,"Medio",IF(EIL469&lt;=80,"Alto","Inviable Sanitariamente"))))</f>
        <v>Inviable Sanitariamente</v>
      </c>
      <c r="EIO469" s="265" t="str">
        <f t="shared" ref="EIO469:EIO471" si="3643">IF(EIM469&lt;5,"Sin Riesgo",IF(EIM469 &lt;=14,"Bajo",IF(EIM469&lt;=35,"Medio",IF(EIM469&lt;=80,"Alto","Inviable Sanitariamente"))))</f>
        <v>Inviable Sanitariamente</v>
      </c>
      <c r="EIP469" s="265" t="str">
        <f t="shared" ref="EIP469:EIP471" si="3644">IF(EIN469&lt;5,"Sin Riesgo",IF(EIN469 &lt;=14,"Bajo",IF(EIN469&lt;=35,"Medio",IF(EIN469&lt;=80,"Alto","Inviable Sanitariamente"))))</f>
        <v>Inviable Sanitariamente</v>
      </c>
      <c r="EIQ469" s="265" t="str">
        <f t="shared" ref="EIQ469:EIQ471" si="3645">IF(EIO469&lt;5,"Sin Riesgo",IF(EIO469 &lt;=14,"Bajo",IF(EIO469&lt;=35,"Medio",IF(EIO469&lt;=80,"Alto","Inviable Sanitariamente"))))</f>
        <v>Inviable Sanitariamente</v>
      </c>
      <c r="EIR469" s="265" t="str">
        <f t="shared" ref="EIR469:EIR471" si="3646">IF(EIP469&lt;5,"Sin Riesgo",IF(EIP469 &lt;=14,"Bajo",IF(EIP469&lt;=35,"Medio",IF(EIP469&lt;=80,"Alto","Inviable Sanitariamente"))))</f>
        <v>Inviable Sanitariamente</v>
      </c>
      <c r="EIS469" s="265" t="str">
        <f t="shared" ref="EIS469:EIS471" si="3647">IF(EIQ469&lt;5,"Sin Riesgo",IF(EIQ469 &lt;=14,"Bajo",IF(EIQ469&lt;=35,"Medio",IF(EIQ469&lt;=80,"Alto","Inviable Sanitariamente"))))</f>
        <v>Inviable Sanitariamente</v>
      </c>
      <c r="EIT469" s="265" t="str">
        <f t="shared" ref="EIT469:EIT471" si="3648">IF(EIR469&lt;5,"Sin Riesgo",IF(EIR469 &lt;=14,"Bajo",IF(EIR469&lt;=35,"Medio",IF(EIR469&lt;=80,"Alto","Inviable Sanitariamente"))))</f>
        <v>Inviable Sanitariamente</v>
      </c>
      <c r="EIU469" s="265" t="str">
        <f t="shared" ref="EIU469:EIU471" si="3649">IF(EIS469&lt;5,"Sin Riesgo",IF(EIS469 &lt;=14,"Bajo",IF(EIS469&lt;=35,"Medio",IF(EIS469&lt;=80,"Alto","Inviable Sanitariamente"))))</f>
        <v>Inviable Sanitariamente</v>
      </c>
      <c r="EIV469" s="265" t="str">
        <f t="shared" ref="EIV469:EIV471" si="3650">IF(EIT469&lt;5,"Sin Riesgo",IF(EIT469 &lt;=14,"Bajo",IF(EIT469&lt;=35,"Medio",IF(EIT469&lt;=80,"Alto","Inviable Sanitariamente"))))</f>
        <v>Inviable Sanitariamente</v>
      </c>
      <c r="EIW469" s="265" t="str">
        <f t="shared" ref="EIW469:EIW471" si="3651">IF(EIU469&lt;5,"Sin Riesgo",IF(EIU469 &lt;=14,"Bajo",IF(EIU469&lt;=35,"Medio",IF(EIU469&lt;=80,"Alto","Inviable Sanitariamente"))))</f>
        <v>Inviable Sanitariamente</v>
      </c>
      <c r="EIX469" s="265" t="str">
        <f t="shared" ref="EIX469:EIX471" si="3652">IF(EIV469&lt;5,"Sin Riesgo",IF(EIV469 &lt;=14,"Bajo",IF(EIV469&lt;=35,"Medio",IF(EIV469&lt;=80,"Alto","Inviable Sanitariamente"))))</f>
        <v>Inviable Sanitariamente</v>
      </c>
      <c r="EIY469" s="265" t="str">
        <f t="shared" ref="EIY469:EIY471" si="3653">IF(EIW469&lt;5,"Sin Riesgo",IF(EIW469 &lt;=14,"Bajo",IF(EIW469&lt;=35,"Medio",IF(EIW469&lt;=80,"Alto","Inviable Sanitariamente"))))</f>
        <v>Inviable Sanitariamente</v>
      </c>
      <c r="EIZ469" s="265" t="str">
        <f t="shared" ref="EIZ469:EIZ471" si="3654">IF(EIX469&lt;5,"Sin Riesgo",IF(EIX469 &lt;=14,"Bajo",IF(EIX469&lt;=35,"Medio",IF(EIX469&lt;=80,"Alto","Inviable Sanitariamente"))))</f>
        <v>Inviable Sanitariamente</v>
      </c>
      <c r="EJA469" s="265" t="str">
        <f t="shared" ref="EJA469:EJA471" si="3655">IF(EIY469&lt;5,"Sin Riesgo",IF(EIY469 &lt;=14,"Bajo",IF(EIY469&lt;=35,"Medio",IF(EIY469&lt;=80,"Alto","Inviable Sanitariamente"))))</f>
        <v>Inviable Sanitariamente</v>
      </c>
      <c r="EJB469" s="265" t="str">
        <f t="shared" ref="EJB469:EJB471" si="3656">IF(EIZ469&lt;5,"Sin Riesgo",IF(EIZ469 &lt;=14,"Bajo",IF(EIZ469&lt;=35,"Medio",IF(EIZ469&lt;=80,"Alto","Inviable Sanitariamente"))))</f>
        <v>Inviable Sanitariamente</v>
      </c>
      <c r="EJC469" s="265" t="str">
        <f t="shared" ref="EJC469:EJC471" si="3657">IF(EJA469&lt;5,"Sin Riesgo",IF(EJA469 &lt;=14,"Bajo",IF(EJA469&lt;=35,"Medio",IF(EJA469&lt;=80,"Alto","Inviable Sanitariamente"))))</f>
        <v>Inviable Sanitariamente</v>
      </c>
      <c r="EJD469" s="265" t="str">
        <f t="shared" ref="EJD469:EJD471" si="3658">IF(EJB469&lt;5,"Sin Riesgo",IF(EJB469 &lt;=14,"Bajo",IF(EJB469&lt;=35,"Medio",IF(EJB469&lt;=80,"Alto","Inviable Sanitariamente"))))</f>
        <v>Inviable Sanitariamente</v>
      </c>
      <c r="EJE469" s="265" t="str">
        <f t="shared" ref="EJE469:EJE471" si="3659">IF(EJC469&lt;5,"Sin Riesgo",IF(EJC469 &lt;=14,"Bajo",IF(EJC469&lt;=35,"Medio",IF(EJC469&lt;=80,"Alto","Inviable Sanitariamente"))))</f>
        <v>Inviable Sanitariamente</v>
      </c>
      <c r="EJF469" s="265" t="str">
        <f t="shared" ref="EJF469:EJF471" si="3660">IF(EJD469&lt;5,"Sin Riesgo",IF(EJD469 &lt;=14,"Bajo",IF(EJD469&lt;=35,"Medio",IF(EJD469&lt;=80,"Alto","Inviable Sanitariamente"))))</f>
        <v>Inviable Sanitariamente</v>
      </c>
      <c r="EJG469" s="265" t="str">
        <f t="shared" ref="EJG469:EJG471" si="3661">IF(EJE469&lt;5,"Sin Riesgo",IF(EJE469 &lt;=14,"Bajo",IF(EJE469&lt;=35,"Medio",IF(EJE469&lt;=80,"Alto","Inviable Sanitariamente"))))</f>
        <v>Inviable Sanitariamente</v>
      </c>
      <c r="EJH469" s="265" t="str">
        <f t="shared" ref="EJH469:EJH471" si="3662">IF(EJF469&lt;5,"Sin Riesgo",IF(EJF469 &lt;=14,"Bajo",IF(EJF469&lt;=35,"Medio",IF(EJF469&lt;=80,"Alto","Inviable Sanitariamente"))))</f>
        <v>Inviable Sanitariamente</v>
      </c>
      <c r="EJI469" s="265" t="str">
        <f t="shared" ref="EJI469:EJI471" si="3663">IF(EJG469&lt;5,"Sin Riesgo",IF(EJG469 &lt;=14,"Bajo",IF(EJG469&lt;=35,"Medio",IF(EJG469&lt;=80,"Alto","Inviable Sanitariamente"))))</f>
        <v>Inviable Sanitariamente</v>
      </c>
      <c r="EJJ469" s="265" t="str">
        <f t="shared" ref="EJJ469:EJJ471" si="3664">IF(EJH469&lt;5,"Sin Riesgo",IF(EJH469 &lt;=14,"Bajo",IF(EJH469&lt;=35,"Medio",IF(EJH469&lt;=80,"Alto","Inviable Sanitariamente"))))</f>
        <v>Inviable Sanitariamente</v>
      </c>
      <c r="EJK469" s="265" t="str">
        <f t="shared" ref="EJK469:EJK471" si="3665">IF(EJI469&lt;5,"Sin Riesgo",IF(EJI469 &lt;=14,"Bajo",IF(EJI469&lt;=35,"Medio",IF(EJI469&lt;=80,"Alto","Inviable Sanitariamente"))))</f>
        <v>Inviable Sanitariamente</v>
      </c>
      <c r="EJL469" s="265" t="str">
        <f t="shared" ref="EJL469:EJL471" si="3666">IF(EJJ469&lt;5,"Sin Riesgo",IF(EJJ469 &lt;=14,"Bajo",IF(EJJ469&lt;=35,"Medio",IF(EJJ469&lt;=80,"Alto","Inviable Sanitariamente"))))</f>
        <v>Inviable Sanitariamente</v>
      </c>
      <c r="EJM469" s="265" t="str">
        <f t="shared" ref="EJM469:EJM471" si="3667">IF(EJK469&lt;5,"Sin Riesgo",IF(EJK469 &lt;=14,"Bajo",IF(EJK469&lt;=35,"Medio",IF(EJK469&lt;=80,"Alto","Inviable Sanitariamente"))))</f>
        <v>Inviable Sanitariamente</v>
      </c>
      <c r="EJN469" s="265" t="str">
        <f t="shared" ref="EJN469:EJN471" si="3668">IF(EJL469&lt;5,"Sin Riesgo",IF(EJL469 &lt;=14,"Bajo",IF(EJL469&lt;=35,"Medio",IF(EJL469&lt;=80,"Alto","Inviable Sanitariamente"))))</f>
        <v>Inviable Sanitariamente</v>
      </c>
      <c r="EJO469" s="265" t="str">
        <f t="shared" ref="EJO469:EJO471" si="3669">IF(EJM469&lt;5,"Sin Riesgo",IF(EJM469 &lt;=14,"Bajo",IF(EJM469&lt;=35,"Medio",IF(EJM469&lt;=80,"Alto","Inviable Sanitariamente"))))</f>
        <v>Inviable Sanitariamente</v>
      </c>
      <c r="EJP469" s="265" t="str">
        <f t="shared" ref="EJP469:EJP471" si="3670">IF(EJN469&lt;5,"Sin Riesgo",IF(EJN469 &lt;=14,"Bajo",IF(EJN469&lt;=35,"Medio",IF(EJN469&lt;=80,"Alto","Inviable Sanitariamente"))))</f>
        <v>Inviable Sanitariamente</v>
      </c>
      <c r="EJQ469" s="265" t="str">
        <f t="shared" ref="EJQ469:EJQ471" si="3671">IF(EJO469&lt;5,"Sin Riesgo",IF(EJO469 &lt;=14,"Bajo",IF(EJO469&lt;=35,"Medio",IF(EJO469&lt;=80,"Alto","Inviable Sanitariamente"))))</f>
        <v>Inviable Sanitariamente</v>
      </c>
      <c r="EJR469" s="265" t="str">
        <f t="shared" ref="EJR469:EJR471" si="3672">IF(EJP469&lt;5,"Sin Riesgo",IF(EJP469 &lt;=14,"Bajo",IF(EJP469&lt;=35,"Medio",IF(EJP469&lt;=80,"Alto","Inviable Sanitariamente"))))</f>
        <v>Inviable Sanitariamente</v>
      </c>
      <c r="EJS469" s="265" t="str">
        <f t="shared" ref="EJS469:EJS471" si="3673">IF(EJQ469&lt;5,"Sin Riesgo",IF(EJQ469 &lt;=14,"Bajo",IF(EJQ469&lt;=35,"Medio",IF(EJQ469&lt;=80,"Alto","Inviable Sanitariamente"))))</f>
        <v>Inviable Sanitariamente</v>
      </c>
      <c r="EJT469" s="265" t="str">
        <f t="shared" ref="EJT469:EJT471" si="3674">IF(EJR469&lt;5,"Sin Riesgo",IF(EJR469 &lt;=14,"Bajo",IF(EJR469&lt;=35,"Medio",IF(EJR469&lt;=80,"Alto","Inviable Sanitariamente"))))</f>
        <v>Inviable Sanitariamente</v>
      </c>
      <c r="EJU469" s="265" t="str">
        <f t="shared" ref="EJU469:EJU471" si="3675">IF(EJS469&lt;5,"Sin Riesgo",IF(EJS469 &lt;=14,"Bajo",IF(EJS469&lt;=35,"Medio",IF(EJS469&lt;=80,"Alto","Inviable Sanitariamente"))))</f>
        <v>Inviable Sanitariamente</v>
      </c>
      <c r="EJV469" s="265" t="str">
        <f t="shared" ref="EJV469:EJV471" si="3676">IF(EJT469&lt;5,"Sin Riesgo",IF(EJT469 &lt;=14,"Bajo",IF(EJT469&lt;=35,"Medio",IF(EJT469&lt;=80,"Alto","Inviable Sanitariamente"))))</f>
        <v>Inviable Sanitariamente</v>
      </c>
      <c r="EJW469" s="265" t="str">
        <f t="shared" ref="EJW469:EJW471" si="3677">IF(EJU469&lt;5,"Sin Riesgo",IF(EJU469 &lt;=14,"Bajo",IF(EJU469&lt;=35,"Medio",IF(EJU469&lt;=80,"Alto","Inviable Sanitariamente"))))</f>
        <v>Inviable Sanitariamente</v>
      </c>
      <c r="EJX469" s="265" t="str">
        <f t="shared" ref="EJX469:EJX471" si="3678">IF(EJV469&lt;5,"Sin Riesgo",IF(EJV469 &lt;=14,"Bajo",IF(EJV469&lt;=35,"Medio",IF(EJV469&lt;=80,"Alto","Inviable Sanitariamente"))))</f>
        <v>Inviable Sanitariamente</v>
      </c>
      <c r="EJY469" s="265" t="str">
        <f t="shared" ref="EJY469:EJY471" si="3679">IF(EJW469&lt;5,"Sin Riesgo",IF(EJW469 &lt;=14,"Bajo",IF(EJW469&lt;=35,"Medio",IF(EJW469&lt;=80,"Alto","Inviable Sanitariamente"))))</f>
        <v>Inviable Sanitariamente</v>
      </c>
      <c r="EJZ469" s="265" t="str">
        <f t="shared" ref="EJZ469:EJZ471" si="3680">IF(EJX469&lt;5,"Sin Riesgo",IF(EJX469 &lt;=14,"Bajo",IF(EJX469&lt;=35,"Medio",IF(EJX469&lt;=80,"Alto","Inviable Sanitariamente"))))</f>
        <v>Inviable Sanitariamente</v>
      </c>
      <c r="EKA469" s="265" t="str">
        <f t="shared" ref="EKA469:EKA471" si="3681">IF(EJY469&lt;5,"Sin Riesgo",IF(EJY469 &lt;=14,"Bajo",IF(EJY469&lt;=35,"Medio",IF(EJY469&lt;=80,"Alto","Inviable Sanitariamente"))))</f>
        <v>Inviable Sanitariamente</v>
      </c>
      <c r="EKB469" s="265" t="str">
        <f t="shared" ref="EKB469:EKB471" si="3682">IF(EJZ469&lt;5,"Sin Riesgo",IF(EJZ469 &lt;=14,"Bajo",IF(EJZ469&lt;=35,"Medio",IF(EJZ469&lt;=80,"Alto","Inviable Sanitariamente"))))</f>
        <v>Inviable Sanitariamente</v>
      </c>
      <c r="EKC469" s="265" t="str">
        <f t="shared" ref="EKC469:EKC471" si="3683">IF(EKA469&lt;5,"Sin Riesgo",IF(EKA469 &lt;=14,"Bajo",IF(EKA469&lt;=35,"Medio",IF(EKA469&lt;=80,"Alto","Inviable Sanitariamente"))))</f>
        <v>Inviable Sanitariamente</v>
      </c>
      <c r="EKD469" s="265" t="str">
        <f t="shared" ref="EKD469:EKD471" si="3684">IF(EKB469&lt;5,"Sin Riesgo",IF(EKB469 &lt;=14,"Bajo",IF(EKB469&lt;=35,"Medio",IF(EKB469&lt;=80,"Alto","Inviable Sanitariamente"))))</f>
        <v>Inviable Sanitariamente</v>
      </c>
      <c r="EKE469" s="265" t="str">
        <f t="shared" ref="EKE469:EKE471" si="3685">IF(EKC469&lt;5,"Sin Riesgo",IF(EKC469 &lt;=14,"Bajo",IF(EKC469&lt;=35,"Medio",IF(EKC469&lt;=80,"Alto","Inviable Sanitariamente"))))</f>
        <v>Inviable Sanitariamente</v>
      </c>
      <c r="EKF469" s="265" t="str">
        <f t="shared" ref="EKF469:EKF471" si="3686">IF(EKD469&lt;5,"Sin Riesgo",IF(EKD469 &lt;=14,"Bajo",IF(EKD469&lt;=35,"Medio",IF(EKD469&lt;=80,"Alto","Inviable Sanitariamente"))))</f>
        <v>Inviable Sanitariamente</v>
      </c>
      <c r="EKG469" s="265" t="str">
        <f t="shared" ref="EKG469:EKG471" si="3687">IF(EKE469&lt;5,"Sin Riesgo",IF(EKE469 &lt;=14,"Bajo",IF(EKE469&lt;=35,"Medio",IF(EKE469&lt;=80,"Alto","Inviable Sanitariamente"))))</f>
        <v>Inviable Sanitariamente</v>
      </c>
      <c r="EKH469" s="265" t="str">
        <f t="shared" ref="EKH469:EKH471" si="3688">IF(EKF469&lt;5,"Sin Riesgo",IF(EKF469 &lt;=14,"Bajo",IF(EKF469&lt;=35,"Medio",IF(EKF469&lt;=80,"Alto","Inviable Sanitariamente"))))</f>
        <v>Inviable Sanitariamente</v>
      </c>
      <c r="EKI469" s="265" t="str">
        <f t="shared" ref="EKI469:EKI471" si="3689">IF(EKG469&lt;5,"Sin Riesgo",IF(EKG469 &lt;=14,"Bajo",IF(EKG469&lt;=35,"Medio",IF(EKG469&lt;=80,"Alto","Inviable Sanitariamente"))))</f>
        <v>Inviable Sanitariamente</v>
      </c>
      <c r="EKJ469" s="265" t="str">
        <f t="shared" ref="EKJ469:EKJ471" si="3690">IF(EKH469&lt;5,"Sin Riesgo",IF(EKH469 &lt;=14,"Bajo",IF(EKH469&lt;=35,"Medio",IF(EKH469&lt;=80,"Alto","Inviable Sanitariamente"))))</f>
        <v>Inviable Sanitariamente</v>
      </c>
      <c r="EKK469" s="265" t="str">
        <f t="shared" ref="EKK469:EKK471" si="3691">IF(EKI469&lt;5,"Sin Riesgo",IF(EKI469 &lt;=14,"Bajo",IF(EKI469&lt;=35,"Medio",IF(EKI469&lt;=80,"Alto","Inviable Sanitariamente"))))</f>
        <v>Inviable Sanitariamente</v>
      </c>
      <c r="EKL469" s="265" t="str">
        <f t="shared" ref="EKL469:EKL471" si="3692">IF(EKJ469&lt;5,"Sin Riesgo",IF(EKJ469 &lt;=14,"Bajo",IF(EKJ469&lt;=35,"Medio",IF(EKJ469&lt;=80,"Alto","Inviable Sanitariamente"))))</f>
        <v>Inviable Sanitariamente</v>
      </c>
      <c r="EKM469" s="265" t="str">
        <f t="shared" ref="EKM469:EKM471" si="3693">IF(EKK469&lt;5,"Sin Riesgo",IF(EKK469 &lt;=14,"Bajo",IF(EKK469&lt;=35,"Medio",IF(EKK469&lt;=80,"Alto","Inviable Sanitariamente"))))</f>
        <v>Inviable Sanitariamente</v>
      </c>
      <c r="EKN469" s="265" t="str">
        <f t="shared" ref="EKN469:EKN471" si="3694">IF(EKL469&lt;5,"Sin Riesgo",IF(EKL469 &lt;=14,"Bajo",IF(EKL469&lt;=35,"Medio",IF(EKL469&lt;=80,"Alto","Inviable Sanitariamente"))))</f>
        <v>Inviable Sanitariamente</v>
      </c>
      <c r="EKO469" s="265" t="str">
        <f t="shared" ref="EKO469:EKO471" si="3695">IF(EKM469&lt;5,"Sin Riesgo",IF(EKM469 &lt;=14,"Bajo",IF(EKM469&lt;=35,"Medio",IF(EKM469&lt;=80,"Alto","Inviable Sanitariamente"))))</f>
        <v>Inviable Sanitariamente</v>
      </c>
      <c r="EKP469" s="265" t="str">
        <f t="shared" ref="EKP469:EKP471" si="3696">IF(EKN469&lt;5,"Sin Riesgo",IF(EKN469 &lt;=14,"Bajo",IF(EKN469&lt;=35,"Medio",IF(EKN469&lt;=80,"Alto","Inviable Sanitariamente"))))</f>
        <v>Inviable Sanitariamente</v>
      </c>
      <c r="EKQ469" s="265" t="str">
        <f t="shared" ref="EKQ469:EKQ471" si="3697">IF(EKO469&lt;5,"Sin Riesgo",IF(EKO469 &lt;=14,"Bajo",IF(EKO469&lt;=35,"Medio",IF(EKO469&lt;=80,"Alto","Inviable Sanitariamente"))))</f>
        <v>Inviable Sanitariamente</v>
      </c>
      <c r="EKR469" s="265" t="str">
        <f t="shared" ref="EKR469:EKR471" si="3698">IF(EKP469&lt;5,"Sin Riesgo",IF(EKP469 &lt;=14,"Bajo",IF(EKP469&lt;=35,"Medio",IF(EKP469&lt;=80,"Alto","Inviable Sanitariamente"))))</f>
        <v>Inviable Sanitariamente</v>
      </c>
      <c r="EKS469" s="265" t="str">
        <f t="shared" ref="EKS469:EKS471" si="3699">IF(EKQ469&lt;5,"Sin Riesgo",IF(EKQ469 &lt;=14,"Bajo",IF(EKQ469&lt;=35,"Medio",IF(EKQ469&lt;=80,"Alto","Inviable Sanitariamente"))))</f>
        <v>Inviable Sanitariamente</v>
      </c>
      <c r="EKT469" s="265" t="str">
        <f t="shared" ref="EKT469:EKT471" si="3700">IF(EKR469&lt;5,"Sin Riesgo",IF(EKR469 &lt;=14,"Bajo",IF(EKR469&lt;=35,"Medio",IF(EKR469&lt;=80,"Alto","Inviable Sanitariamente"))))</f>
        <v>Inviable Sanitariamente</v>
      </c>
      <c r="EKU469" s="265" t="str">
        <f t="shared" ref="EKU469:EKU471" si="3701">IF(EKS469&lt;5,"Sin Riesgo",IF(EKS469 &lt;=14,"Bajo",IF(EKS469&lt;=35,"Medio",IF(EKS469&lt;=80,"Alto","Inviable Sanitariamente"))))</f>
        <v>Inviable Sanitariamente</v>
      </c>
      <c r="EKV469" s="265" t="str">
        <f t="shared" ref="EKV469:EKV471" si="3702">IF(EKT469&lt;5,"Sin Riesgo",IF(EKT469 &lt;=14,"Bajo",IF(EKT469&lt;=35,"Medio",IF(EKT469&lt;=80,"Alto","Inviable Sanitariamente"))))</f>
        <v>Inviable Sanitariamente</v>
      </c>
      <c r="EKW469" s="265" t="str">
        <f t="shared" ref="EKW469:EKW471" si="3703">IF(EKU469&lt;5,"Sin Riesgo",IF(EKU469 &lt;=14,"Bajo",IF(EKU469&lt;=35,"Medio",IF(EKU469&lt;=80,"Alto","Inviable Sanitariamente"))))</f>
        <v>Inviable Sanitariamente</v>
      </c>
      <c r="EKX469" s="265" t="str">
        <f t="shared" ref="EKX469:EKX471" si="3704">IF(EKV469&lt;5,"Sin Riesgo",IF(EKV469 &lt;=14,"Bajo",IF(EKV469&lt;=35,"Medio",IF(EKV469&lt;=80,"Alto","Inviable Sanitariamente"))))</f>
        <v>Inviable Sanitariamente</v>
      </c>
      <c r="EKY469" s="265" t="str">
        <f t="shared" ref="EKY469:EKY471" si="3705">IF(EKW469&lt;5,"Sin Riesgo",IF(EKW469 &lt;=14,"Bajo",IF(EKW469&lt;=35,"Medio",IF(EKW469&lt;=80,"Alto","Inviable Sanitariamente"))))</f>
        <v>Inviable Sanitariamente</v>
      </c>
      <c r="EKZ469" s="265" t="str">
        <f t="shared" ref="EKZ469:EKZ471" si="3706">IF(EKX469&lt;5,"Sin Riesgo",IF(EKX469 &lt;=14,"Bajo",IF(EKX469&lt;=35,"Medio",IF(EKX469&lt;=80,"Alto","Inviable Sanitariamente"))))</f>
        <v>Inviable Sanitariamente</v>
      </c>
      <c r="ELA469" s="265" t="str">
        <f t="shared" ref="ELA469:ELA471" si="3707">IF(EKY469&lt;5,"Sin Riesgo",IF(EKY469 &lt;=14,"Bajo",IF(EKY469&lt;=35,"Medio",IF(EKY469&lt;=80,"Alto","Inviable Sanitariamente"))))</f>
        <v>Inviable Sanitariamente</v>
      </c>
      <c r="ELB469" s="265" t="str">
        <f t="shared" ref="ELB469:ELB471" si="3708">IF(EKZ469&lt;5,"Sin Riesgo",IF(EKZ469 &lt;=14,"Bajo",IF(EKZ469&lt;=35,"Medio",IF(EKZ469&lt;=80,"Alto","Inviable Sanitariamente"))))</f>
        <v>Inviable Sanitariamente</v>
      </c>
      <c r="ELC469" s="265" t="str">
        <f t="shared" ref="ELC469:ELC471" si="3709">IF(ELA469&lt;5,"Sin Riesgo",IF(ELA469 &lt;=14,"Bajo",IF(ELA469&lt;=35,"Medio",IF(ELA469&lt;=80,"Alto","Inviable Sanitariamente"))))</f>
        <v>Inviable Sanitariamente</v>
      </c>
      <c r="ELD469" s="265" t="str">
        <f t="shared" ref="ELD469:ELD471" si="3710">IF(ELB469&lt;5,"Sin Riesgo",IF(ELB469 &lt;=14,"Bajo",IF(ELB469&lt;=35,"Medio",IF(ELB469&lt;=80,"Alto","Inviable Sanitariamente"))))</f>
        <v>Inviable Sanitariamente</v>
      </c>
      <c r="ELE469" s="265" t="str">
        <f t="shared" ref="ELE469:ELE471" si="3711">IF(ELC469&lt;5,"Sin Riesgo",IF(ELC469 &lt;=14,"Bajo",IF(ELC469&lt;=35,"Medio",IF(ELC469&lt;=80,"Alto","Inviable Sanitariamente"))))</f>
        <v>Inviable Sanitariamente</v>
      </c>
      <c r="ELF469" s="265" t="str">
        <f t="shared" ref="ELF469:ELF471" si="3712">IF(ELD469&lt;5,"Sin Riesgo",IF(ELD469 &lt;=14,"Bajo",IF(ELD469&lt;=35,"Medio",IF(ELD469&lt;=80,"Alto","Inviable Sanitariamente"))))</f>
        <v>Inviable Sanitariamente</v>
      </c>
      <c r="ELG469" s="265" t="str">
        <f t="shared" ref="ELG469:ELG471" si="3713">IF(ELE469&lt;5,"Sin Riesgo",IF(ELE469 &lt;=14,"Bajo",IF(ELE469&lt;=35,"Medio",IF(ELE469&lt;=80,"Alto","Inviable Sanitariamente"))))</f>
        <v>Inviable Sanitariamente</v>
      </c>
      <c r="ELH469" s="265" t="str">
        <f t="shared" ref="ELH469:ELH471" si="3714">IF(ELF469&lt;5,"Sin Riesgo",IF(ELF469 &lt;=14,"Bajo",IF(ELF469&lt;=35,"Medio",IF(ELF469&lt;=80,"Alto","Inviable Sanitariamente"))))</f>
        <v>Inviable Sanitariamente</v>
      </c>
      <c r="ELI469" s="265" t="str">
        <f t="shared" ref="ELI469:ELI471" si="3715">IF(ELG469&lt;5,"Sin Riesgo",IF(ELG469 &lt;=14,"Bajo",IF(ELG469&lt;=35,"Medio",IF(ELG469&lt;=80,"Alto","Inviable Sanitariamente"))))</f>
        <v>Inviable Sanitariamente</v>
      </c>
      <c r="ELJ469" s="265" t="str">
        <f t="shared" ref="ELJ469:ELJ471" si="3716">IF(ELH469&lt;5,"Sin Riesgo",IF(ELH469 &lt;=14,"Bajo",IF(ELH469&lt;=35,"Medio",IF(ELH469&lt;=80,"Alto","Inviable Sanitariamente"))))</f>
        <v>Inviable Sanitariamente</v>
      </c>
      <c r="ELK469" s="265" t="str">
        <f t="shared" ref="ELK469:ELK471" si="3717">IF(ELI469&lt;5,"Sin Riesgo",IF(ELI469 &lt;=14,"Bajo",IF(ELI469&lt;=35,"Medio",IF(ELI469&lt;=80,"Alto","Inviable Sanitariamente"))))</f>
        <v>Inviable Sanitariamente</v>
      </c>
      <c r="ELL469" s="265" t="str">
        <f t="shared" ref="ELL469:ELL471" si="3718">IF(ELJ469&lt;5,"Sin Riesgo",IF(ELJ469 &lt;=14,"Bajo",IF(ELJ469&lt;=35,"Medio",IF(ELJ469&lt;=80,"Alto","Inviable Sanitariamente"))))</f>
        <v>Inviable Sanitariamente</v>
      </c>
      <c r="ELM469" s="265" t="str">
        <f t="shared" ref="ELM469:ELM471" si="3719">IF(ELK469&lt;5,"Sin Riesgo",IF(ELK469 &lt;=14,"Bajo",IF(ELK469&lt;=35,"Medio",IF(ELK469&lt;=80,"Alto","Inviable Sanitariamente"))))</f>
        <v>Inviable Sanitariamente</v>
      </c>
      <c r="ELN469" s="265" t="str">
        <f t="shared" ref="ELN469:ELN471" si="3720">IF(ELL469&lt;5,"Sin Riesgo",IF(ELL469 &lt;=14,"Bajo",IF(ELL469&lt;=35,"Medio",IF(ELL469&lt;=80,"Alto","Inviable Sanitariamente"))))</f>
        <v>Inviable Sanitariamente</v>
      </c>
      <c r="ELO469" s="265" t="str">
        <f t="shared" ref="ELO469:ELO471" si="3721">IF(ELM469&lt;5,"Sin Riesgo",IF(ELM469 &lt;=14,"Bajo",IF(ELM469&lt;=35,"Medio",IF(ELM469&lt;=80,"Alto","Inviable Sanitariamente"))))</f>
        <v>Inviable Sanitariamente</v>
      </c>
      <c r="ELP469" s="265" t="str">
        <f t="shared" ref="ELP469:ELP471" si="3722">IF(ELN469&lt;5,"Sin Riesgo",IF(ELN469 &lt;=14,"Bajo",IF(ELN469&lt;=35,"Medio",IF(ELN469&lt;=80,"Alto","Inviable Sanitariamente"))))</f>
        <v>Inviable Sanitariamente</v>
      </c>
      <c r="ELQ469" s="265" t="str">
        <f t="shared" ref="ELQ469:ELQ471" si="3723">IF(ELO469&lt;5,"Sin Riesgo",IF(ELO469 &lt;=14,"Bajo",IF(ELO469&lt;=35,"Medio",IF(ELO469&lt;=80,"Alto","Inviable Sanitariamente"))))</f>
        <v>Inviable Sanitariamente</v>
      </c>
      <c r="ELR469" s="265" t="str">
        <f t="shared" ref="ELR469:ELR471" si="3724">IF(ELP469&lt;5,"Sin Riesgo",IF(ELP469 &lt;=14,"Bajo",IF(ELP469&lt;=35,"Medio",IF(ELP469&lt;=80,"Alto","Inviable Sanitariamente"))))</f>
        <v>Inviable Sanitariamente</v>
      </c>
      <c r="ELS469" s="265" t="str">
        <f t="shared" ref="ELS469:ELS471" si="3725">IF(ELQ469&lt;5,"Sin Riesgo",IF(ELQ469 &lt;=14,"Bajo",IF(ELQ469&lt;=35,"Medio",IF(ELQ469&lt;=80,"Alto","Inviable Sanitariamente"))))</f>
        <v>Inviable Sanitariamente</v>
      </c>
      <c r="ELT469" s="265" t="str">
        <f t="shared" ref="ELT469:ELT471" si="3726">IF(ELR469&lt;5,"Sin Riesgo",IF(ELR469 &lt;=14,"Bajo",IF(ELR469&lt;=35,"Medio",IF(ELR469&lt;=80,"Alto","Inviable Sanitariamente"))))</f>
        <v>Inviable Sanitariamente</v>
      </c>
      <c r="ELU469" s="265" t="str">
        <f t="shared" ref="ELU469:ELU471" si="3727">IF(ELS469&lt;5,"Sin Riesgo",IF(ELS469 &lt;=14,"Bajo",IF(ELS469&lt;=35,"Medio",IF(ELS469&lt;=80,"Alto","Inviable Sanitariamente"))))</f>
        <v>Inviable Sanitariamente</v>
      </c>
      <c r="ELV469" s="265" t="str">
        <f t="shared" ref="ELV469:ELV471" si="3728">IF(ELT469&lt;5,"Sin Riesgo",IF(ELT469 &lt;=14,"Bajo",IF(ELT469&lt;=35,"Medio",IF(ELT469&lt;=80,"Alto","Inviable Sanitariamente"))))</f>
        <v>Inviable Sanitariamente</v>
      </c>
      <c r="ELW469" s="265" t="str">
        <f t="shared" ref="ELW469:ELW471" si="3729">IF(ELU469&lt;5,"Sin Riesgo",IF(ELU469 &lt;=14,"Bajo",IF(ELU469&lt;=35,"Medio",IF(ELU469&lt;=80,"Alto","Inviable Sanitariamente"))))</f>
        <v>Inviable Sanitariamente</v>
      </c>
      <c r="ELX469" s="265" t="str">
        <f t="shared" ref="ELX469:ELX471" si="3730">IF(ELV469&lt;5,"Sin Riesgo",IF(ELV469 &lt;=14,"Bajo",IF(ELV469&lt;=35,"Medio",IF(ELV469&lt;=80,"Alto","Inviable Sanitariamente"))))</f>
        <v>Inviable Sanitariamente</v>
      </c>
      <c r="ELY469" s="265" t="str">
        <f t="shared" ref="ELY469:ELY471" si="3731">IF(ELW469&lt;5,"Sin Riesgo",IF(ELW469 &lt;=14,"Bajo",IF(ELW469&lt;=35,"Medio",IF(ELW469&lt;=80,"Alto","Inviable Sanitariamente"))))</f>
        <v>Inviable Sanitariamente</v>
      </c>
      <c r="ELZ469" s="265" t="str">
        <f t="shared" ref="ELZ469:ELZ471" si="3732">IF(ELX469&lt;5,"Sin Riesgo",IF(ELX469 &lt;=14,"Bajo",IF(ELX469&lt;=35,"Medio",IF(ELX469&lt;=80,"Alto","Inviable Sanitariamente"))))</f>
        <v>Inviable Sanitariamente</v>
      </c>
      <c r="EMA469" s="265" t="str">
        <f t="shared" ref="EMA469:EMA471" si="3733">IF(ELY469&lt;5,"Sin Riesgo",IF(ELY469 &lt;=14,"Bajo",IF(ELY469&lt;=35,"Medio",IF(ELY469&lt;=80,"Alto","Inviable Sanitariamente"))))</f>
        <v>Inviable Sanitariamente</v>
      </c>
      <c r="EMB469" s="265" t="str">
        <f t="shared" ref="EMB469:EMB471" si="3734">IF(ELZ469&lt;5,"Sin Riesgo",IF(ELZ469 &lt;=14,"Bajo",IF(ELZ469&lt;=35,"Medio",IF(ELZ469&lt;=80,"Alto","Inviable Sanitariamente"))))</f>
        <v>Inviable Sanitariamente</v>
      </c>
      <c r="EMC469" s="265" t="str">
        <f t="shared" ref="EMC469:EMC471" si="3735">IF(EMA469&lt;5,"Sin Riesgo",IF(EMA469 &lt;=14,"Bajo",IF(EMA469&lt;=35,"Medio",IF(EMA469&lt;=80,"Alto","Inviable Sanitariamente"))))</f>
        <v>Inviable Sanitariamente</v>
      </c>
      <c r="EMD469" s="265" t="str">
        <f t="shared" ref="EMD469:EMD471" si="3736">IF(EMB469&lt;5,"Sin Riesgo",IF(EMB469 &lt;=14,"Bajo",IF(EMB469&lt;=35,"Medio",IF(EMB469&lt;=80,"Alto","Inviable Sanitariamente"))))</f>
        <v>Inviable Sanitariamente</v>
      </c>
      <c r="EME469" s="265" t="str">
        <f t="shared" ref="EME469:EME471" si="3737">IF(EMC469&lt;5,"Sin Riesgo",IF(EMC469 &lt;=14,"Bajo",IF(EMC469&lt;=35,"Medio",IF(EMC469&lt;=80,"Alto","Inviable Sanitariamente"))))</f>
        <v>Inviable Sanitariamente</v>
      </c>
      <c r="EMF469" s="265" t="str">
        <f t="shared" ref="EMF469:EMF471" si="3738">IF(EMD469&lt;5,"Sin Riesgo",IF(EMD469 &lt;=14,"Bajo",IF(EMD469&lt;=35,"Medio",IF(EMD469&lt;=80,"Alto","Inviable Sanitariamente"))))</f>
        <v>Inviable Sanitariamente</v>
      </c>
      <c r="EMG469" s="265" t="str">
        <f t="shared" ref="EMG469:EMG471" si="3739">IF(EME469&lt;5,"Sin Riesgo",IF(EME469 &lt;=14,"Bajo",IF(EME469&lt;=35,"Medio",IF(EME469&lt;=80,"Alto","Inviable Sanitariamente"))))</f>
        <v>Inviable Sanitariamente</v>
      </c>
      <c r="EMH469" s="265" t="str">
        <f t="shared" ref="EMH469:EMH471" si="3740">IF(EMF469&lt;5,"Sin Riesgo",IF(EMF469 &lt;=14,"Bajo",IF(EMF469&lt;=35,"Medio",IF(EMF469&lt;=80,"Alto","Inviable Sanitariamente"))))</f>
        <v>Inviable Sanitariamente</v>
      </c>
      <c r="EMI469" s="265" t="str">
        <f t="shared" ref="EMI469:EMI471" si="3741">IF(EMG469&lt;5,"Sin Riesgo",IF(EMG469 &lt;=14,"Bajo",IF(EMG469&lt;=35,"Medio",IF(EMG469&lt;=80,"Alto","Inviable Sanitariamente"))))</f>
        <v>Inviable Sanitariamente</v>
      </c>
      <c r="EMJ469" s="265" t="str">
        <f t="shared" ref="EMJ469:EMJ471" si="3742">IF(EMH469&lt;5,"Sin Riesgo",IF(EMH469 &lt;=14,"Bajo",IF(EMH469&lt;=35,"Medio",IF(EMH469&lt;=80,"Alto","Inviable Sanitariamente"))))</f>
        <v>Inviable Sanitariamente</v>
      </c>
      <c r="EMK469" s="265" t="str">
        <f t="shared" ref="EMK469:EMK471" si="3743">IF(EMI469&lt;5,"Sin Riesgo",IF(EMI469 &lt;=14,"Bajo",IF(EMI469&lt;=35,"Medio",IF(EMI469&lt;=80,"Alto","Inviable Sanitariamente"))))</f>
        <v>Inviable Sanitariamente</v>
      </c>
      <c r="EML469" s="265" t="str">
        <f t="shared" ref="EML469:EML471" si="3744">IF(EMJ469&lt;5,"Sin Riesgo",IF(EMJ469 &lt;=14,"Bajo",IF(EMJ469&lt;=35,"Medio",IF(EMJ469&lt;=80,"Alto","Inviable Sanitariamente"))))</f>
        <v>Inviable Sanitariamente</v>
      </c>
      <c r="EMM469" s="265" t="str">
        <f t="shared" ref="EMM469:EMM471" si="3745">IF(EMK469&lt;5,"Sin Riesgo",IF(EMK469 &lt;=14,"Bajo",IF(EMK469&lt;=35,"Medio",IF(EMK469&lt;=80,"Alto","Inviable Sanitariamente"))))</f>
        <v>Inviable Sanitariamente</v>
      </c>
      <c r="EMN469" s="265" t="str">
        <f t="shared" ref="EMN469:EMN471" si="3746">IF(EML469&lt;5,"Sin Riesgo",IF(EML469 &lt;=14,"Bajo",IF(EML469&lt;=35,"Medio",IF(EML469&lt;=80,"Alto","Inviable Sanitariamente"))))</f>
        <v>Inviable Sanitariamente</v>
      </c>
      <c r="EMO469" s="265" t="str">
        <f t="shared" ref="EMO469:EMO471" si="3747">IF(EMM469&lt;5,"Sin Riesgo",IF(EMM469 &lt;=14,"Bajo",IF(EMM469&lt;=35,"Medio",IF(EMM469&lt;=80,"Alto","Inviable Sanitariamente"))))</f>
        <v>Inviable Sanitariamente</v>
      </c>
      <c r="EMP469" s="265" t="str">
        <f t="shared" ref="EMP469:EMP471" si="3748">IF(EMN469&lt;5,"Sin Riesgo",IF(EMN469 &lt;=14,"Bajo",IF(EMN469&lt;=35,"Medio",IF(EMN469&lt;=80,"Alto","Inviable Sanitariamente"))))</f>
        <v>Inviable Sanitariamente</v>
      </c>
      <c r="EMQ469" s="265" t="str">
        <f t="shared" ref="EMQ469:EMQ471" si="3749">IF(EMO469&lt;5,"Sin Riesgo",IF(EMO469 &lt;=14,"Bajo",IF(EMO469&lt;=35,"Medio",IF(EMO469&lt;=80,"Alto","Inviable Sanitariamente"))))</f>
        <v>Inviable Sanitariamente</v>
      </c>
      <c r="EMR469" s="265" t="str">
        <f t="shared" ref="EMR469:EMR471" si="3750">IF(EMP469&lt;5,"Sin Riesgo",IF(EMP469 &lt;=14,"Bajo",IF(EMP469&lt;=35,"Medio",IF(EMP469&lt;=80,"Alto","Inviable Sanitariamente"))))</f>
        <v>Inviable Sanitariamente</v>
      </c>
      <c r="EMS469" s="265" t="str">
        <f t="shared" ref="EMS469:EMS471" si="3751">IF(EMQ469&lt;5,"Sin Riesgo",IF(EMQ469 &lt;=14,"Bajo",IF(EMQ469&lt;=35,"Medio",IF(EMQ469&lt;=80,"Alto","Inviable Sanitariamente"))))</f>
        <v>Inviable Sanitariamente</v>
      </c>
      <c r="EMT469" s="265" t="str">
        <f t="shared" ref="EMT469:EMT471" si="3752">IF(EMR469&lt;5,"Sin Riesgo",IF(EMR469 &lt;=14,"Bajo",IF(EMR469&lt;=35,"Medio",IF(EMR469&lt;=80,"Alto","Inviable Sanitariamente"))))</f>
        <v>Inviable Sanitariamente</v>
      </c>
      <c r="EMU469" s="265" t="str">
        <f t="shared" ref="EMU469:EMU471" si="3753">IF(EMS469&lt;5,"Sin Riesgo",IF(EMS469 &lt;=14,"Bajo",IF(EMS469&lt;=35,"Medio",IF(EMS469&lt;=80,"Alto","Inviable Sanitariamente"))))</f>
        <v>Inviable Sanitariamente</v>
      </c>
      <c r="EMV469" s="265" t="str">
        <f t="shared" ref="EMV469:EMV471" si="3754">IF(EMT469&lt;5,"Sin Riesgo",IF(EMT469 &lt;=14,"Bajo",IF(EMT469&lt;=35,"Medio",IF(EMT469&lt;=80,"Alto","Inviable Sanitariamente"))))</f>
        <v>Inviable Sanitariamente</v>
      </c>
      <c r="EMW469" s="265" t="str">
        <f t="shared" ref="EMW469:EMW471" si="3755">IF(EMU469&lt;5,"Sin Riesgo",IF(EMU469 &lt;=14,"Bajo",IF(EMU469&lt;=35,"Medio",IF(EMU469&lt;=80,"Alto","Inviable Sanitariamente"))))</f>
        <v>Inviable Sanitariamente</v>
      </c>
      <c r="EMX469" s="265" t="str">
        <f t="shared" ref="EMX469:EMX471" si="3756">IF(EMV469&lt;5,"Sin Riesgo",IF(EMV469 &lt;=14,"Bajo",IF(EMV469&lt;=35,"Medio",IF(EMV469&lt;=80,"Alto","Inviable Sanitariamente"))))</f>
        <v>Inviable Sanitariamente</v>
      </c>
      <c r="EMY469" s="265" t="str">
        <f t="shared" ref="EMY469:EMY471" si="3757">IF(EMW469&lt;5,"Sin Riesgo",IF(EMW469 &lt;=14,"Bajo",IF(EMW469&lt;=35,"Medio",IF(EMW469&lt;=80,"Alto","Inviable Sanitariamente"))))</f>
        <v>Inviable Sanitariamente</v>
      </c>
      <c r="EMZ469" s="265" t="str">
        <f t="shared" ref="EMZ469:EMZ471" si="3758">IF(EMX469&lt;5,"Sin Riesgo",IF(EMX469 &lt;=14,"Bajo",IF(EMX469&lt;=35,"Medio",IF(EMX469&lt;=80,"Alto","Inviable Sanitariamente"))))</f>
        <v>Inviable Sanitariamente</v>
      </c>
      <c r="ENA469" s="265" t="str">
        <f t="shared" ref="ENA469:ENA471" si="3759">IF(EMY469&lt;5,"Sin Riesgo",IF(EMY469 &lt;=14,"Bajo",IF(EMY469&lt;=35,"Medio",IF(EMY469&lt;=80,"Alto","Inviable Sanitariamente"))))</f>
        <v>Inviable Sanitariamente</v>
      </c>
      <c r="ENB469" s="265" t="str">
        <f t="shared" ref="ENB469:ENB471" si="3760">IF(EMZ469&lt;5,"Sin Riesgo",IF(EMZ469 &lt;=14,"Bajo",IF(EMZ469&lt;=35,"Medio",IF(EMZ469&lt;=80,"Alto","Inviable Sanitariamente"))))</f>
        <v>Inviable Sanitariamente</v>
      </c>
      <c r="ENC469" s="265" t="str">
        <f t="shared" ref="ENC469:ENC471" si="3761">IF(ENA469&lt;5,"Sin Riesgo",IF(ENA469 &lt;=14,"Bajo",IF(ENA469&lt;=35,"Medio",IF(ENA469&lt;=80,"Alto","Inviable Sanitariamente"))))</f>
        <v>Inviable Sanitariamente</v>
      </c>
      <c r="END469" s="265" t="str">
        <f t="shared" ref="END469:END471" si="3762">IF(ENB469&lt;5,"Sin Riesgo",IF(ENB469 &lt;=14,"Bajo",IF(ENB469&lt;=35,"Medio",IF(ENB469&lt;=80,"Alto","Inviable Sanitariamente"))))</f>
        <v>Inviable Sanitariamente</v>
      </c>
      <c r="ENE469" s="265" t="str">
        <f t="shared" ref="ENE469:ENE471" si="3763">IF(ENC469&lt;5,"Sin Riesgo",IF(ENC469 &lt;=14,"Bajo",IF(ENC469&lt;=35,"Medio",IF(ENC469&lt;=80,"Alto","Inviable Sanitariamente"))))</f>
        <v>Inviable Sanitariamente</v>
      </c>
      <c r="ENF469" s="265" t="str">
        <f t="shared" ref="ENF469:ENF471" si="3764">IF(END469&lt;5,"Sin Riesgo",IF(END469 &lt;=14,"Bajo",IF(END469&lt;=35,"Medio",IF(END469&lt;=80,"Alto","Inviable Sanitariamente"))))</f>
        <v>Inviable Sanitariamente</v>
      </c>
      <c r="ENG469" s="265" t="str">
        <f t="shared" ref="ENG469:ENG471" si="3765">IF(ENE469&lt;5,"Sin Riesgo",IF(ENE469 &lt;=14,"Bajo",IF(ENE469&lt;=35,"Medio",IF(ENE469&lt;=80,"Alto","Inviable Sanitariamente"))))</f>
        <v>Inviable Sanitariamente</v>
      </c>
      <c r="ENH469" s="265" t="str">
        <f t="shared" ref="ENH469:ENH471" si="3766">IF(ENF469&lt;5,"Sin Riesgo",IF(ENF469 &lt;=14,"Bajo",IF(ENF469&lt;=35,"Medio",IF(ENF469&lt;=80,"Alto","Inviable Sanitariamente"))))</f>
        <v>Inviable Sanitariamente</v>
      </c>
      <c r="ENI469" s="265" t="str">
        <f t="shared" ref="ENI469:ENI471" si="3767">IF(ENG469&lt;5,"Sin Riesgo",IF(ENG469 &lt;=14,"Bajo",IF(ENG469&lt;=35,"Medio",IF(ENG469&lt;=80,"Alto","Inviable Sanitariamente"))))</f>
        <v>Inviable Sanitariamente</v>
      </c>
      <c r="ENJ469" s="265" t="str">
        <f t="shared" ref="ENJ469:ENJ471" si="3768">IF(ENH469&lt;5,"Sin Riesgo",IF(ENH469 &lt;=14,"Bajo",IF(ENH469&lt;=35,"Medio",IF(ENH469&lt;=80,"Alto","Inviable Sanitariamente"))))</f>
        <v>Inviable Sanitariamente</v>
      </c>
      <c r="ENK469" s="265" t="str">
        <f t="shared" ref="ENK469:ENK471" si="3769">IF(ENI469&lt;5,"Sin Riesgo",IF(ENI469 &lt;=14,"Bajo",IF(ENI469&lt;=35,"Medio",IF(ENI469&lt;=80,"Alto","Inviable Sanitariamente"))))</f>
        <v>Inviable Sanitariamente</v>
      </c>
      <c r="ENL469" s="265" t="str">
        <f t="shared" ref="ENL469:ENL471" si="3770">IF(ENJ469&lt;5,"Sin Riesgo",IF(ENJ469 &lt;=14,"Bajo",IF(ENJ469&lt;=35,"Medio",IF(ENJ469&lt;=80,"Alto","Inviable Sanitariamente"))))</f>
        <v>Inviable Sanitariamente</v>
      </c>
      <c r="ENM469" s="265" t="str">
        <f t="shared" ref="ENM469:ENM471" si="3771">IF(ENK469&lt;5,"Sin Riesgo",IF(ENK469 &lt;=14,"Bajo",IF(ENK469&lt;=35,"Medio",IF(ENK469&lt;=80,"Alto","Inviable Sanitariamente"))))</f>
        <v>Inviable Sanitariamente</v>
      </c>
      <c r="ENN469" s="265" t="str">
        <f t="shared" ref="ENN469:ENN471" si="3772">IF(ENL469&lt;5,"Sin Riesgo",IF(ENL469 &lt;=14,"Bajo",IF(ENL469&lt;=35,"Medio",IF(ENL469&lt;=80,"Alto","Inviable Sanitariamente"))))</f>
        <v>Inviable Sanitariamente</v>
      </c>
      <c r="ENO469" s="265" t="str">
        <f t="shared" ref="ENO469:ENO471" si="3773">IF(ENM469&lt;5,"Sin Riesgo",IF(ENM469 &lt;=14,"Bajo",IF(ENM469&lt;=35,"Medio",IF(ENM469&lt;=80,"Alto","Inviable Sanitariamente"))))</f>
        <v>Inviable Sanitariamente</v>
      </c>
      <c r="ENP469" s="265" t="str">
        <f t="shared" ref="ENP469:ENP471" si="3774">IF(ENN469&lt;5,"Sin Riesgo",IF(ENN469 &lt;=14,"Bajo",IF(ENN469&lt;=35,"Medio",IF(ENN469&lt;=80,"Alto","Inviable Sanitariamente"))))</f>
        <v>Inviable Sanitariamente</v>
      </c>
      <c r="ENQ469" s="265" t="str">
        <f t="shared" ref="ENQ469:ENQ471" si="3775">IF(ENO469&lt;5,"Sin Riesgo",IF(ENO469 &lt;=14,"Bajo",IF(ENO469&lt;=35,"Medio",IF(ENO469&lt;=80,"Alto","Inviable Sanitariamente"))))</f>
        <v>Inviable Sanitariamente</v>
      </c>
      <c r="ENR469" s="265" t="str">
        <f t="shared" ref="ENR469:ENR471" si="3776">IF(ENP469&lt;5,"Sin Riesgo",IF(ENP469 &lt;=14,"Bajo",IF(ENP469&lt;=35,"Medio",IF(ENP469&lt;=80,"Alto","Inviable Sanitariamente"))))</f>
        <v>Inviable Sanitariamente</v>
      </c>
      <c r="ENS469" s="265" t="str">
        <f t="shared" ref="ENS469:ENS471" si="3777">IF(ENQ469&lt;5,"Sin Riesgo",IF(ENQ469 &lt;=14,"Bajo",IF(ENQ469&lt;=35,"Medio",IF(ENQ469&lt;=80,"Alto","Inviable Sanitariamente"))))</f>
        <v>Inviable Sanitariamente</v>
      </c>
      <c r="ENT469" s="265" t="str">
        <f t="shared" ref="ENT469:ENT471" si="3778">IF(ENR469&lt;5,"Sin Riesgo",IF(ENR469 &lt;=14,"Bajo",IF(ENR469&lt;=35,"Medio",IF(ENR469&lt;=80,"Alto","Inviable Sanitariamente"))))</f>
        <v>Inviable Sanitariamente</v>
      </c>
      <c r="ENU469" s="265" t="str">
        <f t="shared" ref="ENU469:ENU471" si="3779">IF(ENS469&lt;5,"Sin Riesgo",IF(ENS469 &lt;=14,"Bajo",IF(ENS469&lt;=35,"Medio",IF(ENS469&lt;=80,"Alto","Inviable Sanitariamente"))))</f>
        <v>Inviable Sanitariamente</v>
      </c>
      <c r="ENV469" s="265" t="str">
        <f t="shared" ref="ENV469:ENV471" si="3780">IF(ENT469&lt;5,"Sin Riesgo",IF(ENT469 &lt;=14,"Bajo",IF(ENT469&lt;=35,"Medio",IF(ENT469&lt;=80,"Alto","Inviable Sanitariamente"))))</f>
        <v>Inviable Sanitariamente</v>
      </c>
      <c r="ENW469" s="265" t="str">
        <f t="shared" ref="ENW469:ENW471" si="3781">IF(ENU469&lt;5,"Sin Riesgo",IF(ENU469 &lt;=14,"Bajo",IF(ENU469&lt;=35,"Medio",IF(ENU469&lt;=80,"Alto","Inviable Sanitariamente"))))</f>
        <v>Inviable Sanitariamente</v>
      </c>
      <c r="ENX469" s="265" t="str">
        <f t="shared" ref="ENX469:ENX471" si="3782">IF(ENV469&lt;5,"Sin Riesgo",IF(ENV469 &lt;=14,"Bajo",IF(ENV469&lt;=35,"Medio",IF(ENV469&lt;=80,"Alto","Inviable Sanitariamente"))))</f>
        <v>Inviable Sanitariamente</v>
      </c>
      <c r="ENY469" s="265" t="str">
        <f t="shared" ref="ENY469:ENY471" si="3783">IF(ENW469&lt;5,"Sin Riesgo",IF(ENW469 &lt;=14,"Bajo",IF(ENW469&lt;=35,"Medio",IF(ENW469&lt;=80,"Alto","Inviable Sanitariamente"))))</f>
        <v>Inviable Sanitariamente</v>
      </c>
      <c r="ENZ469" s="265" t="str">
        <f t="shared" ref="ENZ469:ENZ471" si="3784">IF(ENX469&lt;5,"Sin Riesgo",IF(ENX469 &lt;=14,"Bajo",IF(ENX469&lt;=35,"Medio",IF(ENX469&lt;=80,"Alto","Inviable Sanitariamente"))))</f>
        <v>Inviable Sanitariamente</v>
      </c>
      <c r="EOA469" s="265" t="str">
        <f t="shared" ref="EOA469:EOA471" si="3785">IF(ENY469&lt;5,"Sin Riesgo",IF(ENY469 &lt;=14,"Bajo",IF(ENY469&lt;=35,"Medio",IF(ENY469&lt;=80,"Alto","Inviable Sanitariamente"))))</f>
        <v>Inviable Sanitariamente</v>
      </c>
      <c r="EOB469" s="265" t="str">
        <f t="shared" ref="EOB469:EOB471" si="3786">IF(ENZ469&lt;5,"Sin Riesgo",IF(ENZ469 &lt;=14,"Bajo",IF(ENZ469&lt;=35,"Medio",IF(ENZ469&lt;=80,"Alto","Inviable Sanitariamente"))))</f>
        <v>Inviable Sanitariamente</v>
      </c>
      <c r="EOC469" s="265" t="str">
        <f t="shared" ref="EOC469:EOC471" si="3787">IF(EOA469&lt;5,"Sin Riesgo",IF(EOA469 &lt;=14,"Bajo",IF(EOA469&lt;=35,"Medio",IF(EOA469&lt;=80,"Alto","Inviable Sanitariamente"))))</f>
        <v>Inviable Sanitariamente</v>
      </c>
      <c r="EOD469" s="265" t="str">
        <f t="shared" ref="EOD469:EOD471" si="3788">IF(EOB469&lt;5,"Sin Riesgo",IF(EOB469 &lt;=14,"Bajo",IF(EOB469&lt;=35,"Medio",IF(EOB469&lt;=80,"Alto","Inviable Sanitariamente"))))</f>
        <v>Inviable Sanitariamente</v>
      </c>
      <c r="EOE469" s="265" t="str">
        <f t="shared" ref="EOE469:EOE471" si="3789">IF(EOC469&lt;5,"Sin Riesgo",IF(EOC469 &lt;=14,"Bajo",IF(EOC469&lt;=35,"Medio",IF(EOC469&lt;=80,"Alto","Inviable Sanitariamente"))))</f>
        <v>Inviable Sanitariamente</v>
      </c>
      <c r="EOF469" s="265" t="str">
        <f t="shared" ref="EOF469:EOF471" si="3790">IF(EOD469&lt;5,"Sin Riesgo",IF(EOD469 &lt;=14,"Bajo",IF(EOD469&lt;=35,"Medio",IF(EOD469&lt;=80,"Alto","Inviable Sanitariamente"))))</f>
        <v>Inviable Sanitariamente</v>
      </c>
      <c r="EOG469" s="265" t="str">
        <f t="shared" ref="EOG469:EOG471" si="3791">IF(EOE469&lt;5,"Sin Riesgo",IF(EOE469 &lt;=14,"Bajo",IF(EOE469&lt;=35,"Medio",IF(EOE469&lt;=80,"Alto","Inviable Sanitariamente"))))</f>
        <v>Inviable Sanitariamente</v>
      </c>
      <c r="EOH469" s="265" t="str">
        <f t="shared" ref="EOH469:EOH471" si="3792">IF(EOF469&lt;5,"Sin Riesgo",IF(EOF469 &lt;=14,"Bajo",IF(EOF469&lt;=35,"Medio",IF(EOF469&lt;=80,"Alto","Inviable Sanitariamente"))))</f>
        <v>Inviable Sanitariamente</v>
      </c>
      <c r="EOI469" s="265" t="str">
        <f t="shared" ref="EOI469:EOI471" si="3793">IF(EOG469&lt;5,"Sin Riesgo",IF(EOG469 &lt;=14,"Bajo",IF(EOG469&lt;=35,"Medio",IF(EOG469&lt;=80,"Alto","Inviable Sanitariamente"))))</f>
        <v>Inviable Sanitariamente</v>
      </c>
      <c r="EOJ469" s="265" t="str">
        <f t="shared" ref="EOJ469:EOJ471" si="3794">IF(EOH469&lt;5,"Sin Riesgo",IF(EOH469 &lt;=14,"Bajo",IF(EOH469&lt;=35,"Medio",IF(EOH469&lt;=80,"Alto","Inviable Sanitariamente"))))</f>
        <v>Inviable Sanitariamente</v>
      </c>
      <c r="EOK469" s="265" t="str">
        <f t="shared" ref="EOK469:EOK471" si="3795">IF(EOI469&lt;5,"Sin Riesgo",IF(EOI469 &lt;=14,"Bajo",IF(EOI469&lt;=35,"Medio",IF(EOI469&lt;=80,"Alto","Inviable Sanitariamente"))))</f>
        <v>Inviable Sanitariamente</v>
      </c>
      <c r="EOL469" s="265" t="str">
        <f t="shared" ref="EOL469:EOL471" si="3796">IF(EOJ469&lt;5,"Sin Riesgo",IF(EOJ469 &lt;=14,"Bajo",IF(EOJ469&lt;=35,"Medio",IF(EOJ469&lt;=80,"Alto","Inviable Sanitariamente"))))</f>
        <v>Inviable Sanitariamente</v>
      </c>
      <c r="EOM469" s="265" t="str">
        <f t="shared" ref="EOM469:EOM471" si="3797">IF(EOK469&lt;5,"Sin Riesgo",IF(EOK469 &lt;=14,"Bajo",IF(EOK469&lt;=35,"Medio",IF(EOK469&lt;=80,"Alto","Inviable Sanitariamente"))))</f>
        <v>Inviable Sanitariamente</v>
      </c>
      <c r="EON469" s="265" t="str">
        <f t="shared" ref="EON469:EON471" si="3798">IF(EOL469&lt;5,"Sin Riesgo",IF(EOL469 &lt;=14,"Bajo",IF(EOL469&lt;=35,"Medio",IF(EOL469&lt;=80,"Alto","Inviable Sanitariamente"))))</f>
        <v>Inviable Sanitariamente</v>
      </c>
      <c r="EOO469" s="265" t="str">
        <f t="shared" ref="EOO469:EOO471" si="3799">IF(EOM469&lt;5,"Sin Riesgo",IF(EOM469 &lt;=14,"Bajo",IF(EOM469&lt;=35,"Medio",IF(EOM469&lt;=80,"Alto","Inviable Sanitariamente"))))</f>
        <v>Inviable Sanitariamente</v>
      </c>
      <c r="EOP469" s="265" t="str">
        <f t="shared" ref="EOP469:EOP471" si="3800">IF(EON469&lt;5,"Sin Riesgo",IF(EON469 &lt;=14,"Bajo",IF(EON469&lt;=35,"Medio",IF(EON469&lt;=80,"Alto","Inviable Sanitariamente"))))</f>
        <v>Inviable Sanitariamente</v>
      </c>
      <c r="EOQ469" s="265" t="str">
        <f t="shared" ref="EOQ469:EOQ471" si="3801">IF(EOO469&lt;5,"Sin Riesgo",IF(EOO469 &lt;=14,"Bajo",IF(EOO469&lt;=35,"Medio",IF(EOO469&lt;=80,"Alto","Inviable Sanitariamente"))))</f>
        <v>Inviable Sanitariamente</v>
      </c>
      <c r="EOR469" s="265" t="str">
        <f t="shared" ref="EOR469:EOR471" si="3802">IF(EOP469&lt;5,"Sin Riesgo",IF(EOP469 &lt;=14,"Bajo",IF(EOP469&lt;=35,"Medio",IF(EOP469&lt;=80,"Alto","Inviable Sanitariamente"))))</f>
        <v>Inviable Sanitariamente</v>
      </c>
      <c r="EOS469" s="265" t="str">
        <f t="shared" ref="EOS469:EOS471" si="3803">IF(EOQ469&lt;5,"Sin Riesgo",IF(EOQ469 &lt;=14,"Bajo",IF(EOQ469&lt;=35,"Medio",IF(EOQ469&lt;=80,"Alto","Inviable Sanitariamente"))))</f>
        <v>Inviable Sanitariamente</v>
      </c>
      <c r="EOT469" s="265" t="str">
        <f t="shared" ref="EOT469:EOT471" si="3804">IF(EOR469&lt;5,"Sin Riesgo",IF(EOR469 &lt;=14,"Bajo",IF(EOR469&lt;=35,"Medio",IF(EOR469&lt;=80,"Alto","Inviable Sanitariamente"))))</f>
        <v>Inviable Sanitariamente</v>
      </c>
      <c r="EOU469" s="265" t="str">
        <f t="shared" ref="EOU469:EOU471" si="3805">IF(EOS469&lt;5,"Sin Riesgo",IF(EOS469 &lt;=14,"Bajo",IF(EOS469&lt;=35,"Medio",IF(EOS469&lt;=80,"Alto","Inviable Sanitariamente"))))</f>
        <v>Inviable Sanitariamente</v>
      </c>
      <c r="EOV469" s="265" t="str">
        <f t="shared" ref="EOV469:EOV471" si="3806">IF(EOT469&lt;5,"Sin Riesgo",IF(EOT469 &lt;=14,"Bajo",IF(EOT469&lt;=35,"Medio",IF(EOT469&lt;=80,"Alto","Inviable Sanitariamente"))))</f>
        <v>Inviable Sanitariamente</v>
      </c>
      <c r="EOW469" s="265" t="str">
        <f t="shared" ref="EOW469:EOW471" si="3807">IF(EOU469&lt;5,"Sin Riesgo",IF(EOU469 &lt;=14,"Bajo",IF(EOU469&lt;=35,"Medio",IF(EOU469&lt;=80,"Alto","Inviable Sanitariamente"))))</f>
        <v>Inviable Sanitariamente</v>
      </c>
      <c r="EOX469" s="265" t="str">
        <f t="shared" ref="EOX469:EOX471" si="3808">IF(EOV469&lt;5,"Sin Riesgo",IF(EOV469 &lt;=14,"Bajo",IF(EOV469&lt;=35,"Medio",IF(EOV469&lt;=80,"Alto","Inviable Sanitariamente"))))</f>
        <v>Inviable Sanitariamente</v>
      </c>
      <c r="EOY469" s="265" t="str">
        <f t="shared" ref="EOY469:EOY471" si="3809">IF(EOW469&lt;5,"Sin Riesgo",IF(EOW469 &lt;=14,"Bajo",IF(EOW469&lt;=35,"Medio",IF(EOW469&lt;=80,"Alto","Inviable Sanitariamente"))))</f>
        <v>Inviable Sanitariamente</v>
      </c>
      <c r="EOZ469" s="265" t="str">
        <f t="shared" ref="EOZ469:EOZ471" si="3810">IF(EOX469&lt;5,"Sin Riesgo",IF(EOX469 &lt;=14,"Bajo",IF(EOX469&lt;=35,"Medio",IF(EOX469&lt;=80,"Alto","Inviable Sanitariamente"))))</f>
        <v>Inviable Sanitariamente</v>
      </c>
      <c r="EPA469" s="265" t="str">
        <f t="shared" ref="EPA469:EPA471" si="3811">IF(EOY469&lt;5,"Sin Riesgo",IF(EOY469 &lt;=14,"Bajo",IF(EOY469&lt;=35,"Medio",IF(EOY469&lt;=80,"Alto","Inviable Sanitariamente"))))</f>
        <v>Inviable Sanitariamente</v>
      </c>
      <c r="EPB469" s="265" t="str">
        <f t="shared" ref="EPB469:EPB471" si="3812">IF(EOZ469&lt;5,"Sin Riesgo",IF(EOZ469 &lt;=14,"Bajo",IF(EOZ469&lt;=35,"Medio",IF(EOZ469&lt;=80,"Alto","Inviable Sanitariamente"))))</f>
        <v>Inviable Sanitariamente</v>
      </c>
      <c r="EPC469" s="265" t="str">
        <f t="shared" ref="EPC469:EPC471" si="3813">IF(EPA469&lt;5,"Sin Riesgo",IF(EPA469 &lt;=14,"Bajo",IF(EPA469&lt;=35,"Medio",IF(EPA469&lt;=80,"Alto","Inviable Sanitariamente"))))</f>
        <v>Inviable Sanitariamente</v>
      </c>
      <c r="EPD469" s="265" t="str">
        <f t="shared" ref="EPD469:EPD471" si="3814">IF(EPB469&lt;5,"Sin Riesgo",IF(EPB469 &lt;=14,"Bajo",IF(EPB469&lt;=35,"Medio",IF(EPB469&lt;=80,"Alto","Inviable Sanitariamente"))))</f>
        <v>Inviable Sanitariamente</v>
      </c>
      <c r="EPE469" s="265" t="str">
        <f t="shared" ref="EPE469:EPE471" si="3815">IF(EPC469&lt;5,"Sin Riesgo",IF(EPC469 &lt;=14,"Bajo",IF(EPC469&lt;=35,"Medio",IF(EPC469&lt;=80,"Alto","Inviable Sanitariamente"))))</f>
        <v>Inviable Sanitariamente</v>
      </c>
      <c r="EPF469" s="265" t="str">
        <f t="shared" ref="EPF469:EPF471" si="3816">IF(EPD469&lt;5,"Sin Riesgo",IF(EPD469 &lt;=14,"Bajo",IF(EPD469&lt;=35,"Medio",IF(EPD469&lt;=80,"Alto","Inviable Sanitariamente"))))</f>
        <v>Inviable Sanitariamente</v>
      </c>
      <c r="EPG469" s="265" t="str">
        <f t="shared" ref="EPG469:EPG471" si="3817">IF(EPE469&lt;5,"Sin Riesgo",IF(EPE469 &lt;=14,"Bajo",IF(EPE469&lt;=35,"Medio",IF(EPE469&lt;=80,"Alto","Inviable Sanitariamente"))))</f>
        <v>Inviable Sanitariamente</v>
      </c>
      <c r="EPH469" s="265" t="str">
        <f t="shared" ref="EPH469:EPH471" si="3818">IF(EPF469&lt;5,"Sin Riesgo",IF(EPF469 &lt;=14,"Bajo",IF(EPF469&lt;=35,"Medio",IF(EPF469&lt;=80,"Alto","Inviable Sanitariamente"))))</f>
        <v>Inviable Sanitariamente</v>
      </c>
      <c r="EPI469" s="265" t="str">
        <f t="shared" ref="EPI469:EPI471" si="3819">IF(EPG469&lt;5,"Sin Riesgo",IF(EPG469 &lt;=14,"Bajo",IF(EPG469&lt;=35,"Medio",IF(EPG469&lt;=80,"Alto","Inviable Sanitariamente"))))</f>
        <v>Inviable Sanitariamente</v>
      </c>
      <c r="EPJ469" s="265" t="str">
        <f t="shared" ref="EPJ469:EPJ471" si="3820">IF(EPH469&lt;5,"Sin Riesgo",IF(EPH469 &lt;=14,"Bajo",IF(EPH469&lt;=35,"Medio",IF(EPH469&lt;=80,"Alto","Inviable Sanitariamente"))))</f>
        <v>Inviable Sanitariamente</v>
      </c>
      <c r="EPK469" s="265" t="str">
        <f t="shared" ref="EPK469:EPK471" si="3821">IF(EPI469&lt;5,"Sin Riesgo",IF(EPI469 &lt;=14,"Bajo",IF(EPI469&lt;=35,"Medio",IF(EPI469&lt;=80,"Alto","Inviable Sanitariamente"))))</f>
        <v>Inviable Sanitariamente</v>
      </c>
      <c r="EPL469" s="265" t="str">
        <f t="shared" ref="EPL469:EPL471" si="3822">IF(EPJ469&lt;5,"Sin Riesgo",IF(EPJ469 &lt;=14,"Bajo",IF(EPJ469&lt;=35,"Medio",IF(EPJ469&lt;=80,"Alto","Inviable Sanitariamente"))))</f>
        <v>Inviable Sanitariamente</v>
      </c>
      <c r="EPM469" s="265" t="str">
        <f t="shared" ref="EPM469:EPM471" si="3823">IF(EPK469&lt;5,"Sin Riesgo",IF(EPK469 &lt;=14,"Bajo",IF(EPK469&lt;=35,"Medio",IF(EPK469&lt;=80,"Alto","Inviable Sanitariamente"))))</f>
        <v>Inviable Sanitariamente</v>
      </c>
      <c r="EPN469" s="265" t="str">
        <f t="shared" ref="EPN469:EPN471" si="3824">IF(EPL469&lt;5,"Sin Riesgo",IF(EPL469 &lt;=14,"Bajo",IF(EPL469&lt;=35,"Medio",IF(EPL469&lt;=80,"Alto","Inviable Sanitariamente"))))</f>
        <v>Inviable Sanitariamente</v>
      </c>
      <c r="EPO469" s="265" t="str">
        <f t="shared" ref="EPO469:EPO471" si="3825">IF(EPM469&lt;5,"Sin Riesgo",IF(EPM469 &lt;=14,"Bajo",IF(EPM469&lt;=35,"Medio",IF(EPM469&lt;=80,"Alto","Inviable Sanitariamente"))))</f>
        <v>Inviable Sanitariamente</v>
      </c>
      <c r="EPP469" s="265" t="str">
        <f t="shared" ref="EPP469:EPP471" si="3826">IF(EPN469&lt;5,"Sin Riesgo",IF(EPN469 &lt;=14,"Bajo",IF(EPN469&lt;=35,"Medio",IF(EPN469&lt;=80,"Alto","Inviable Sanitariamente"))))</f>
        <v>Inviable Sanitariamente</v>
      </c>
      <c r="EPQ469" s="265" t="str">
        <f t="shared" ref="EPQ469:EPQ471" si="3827">IF(EPO469&lt;5,"Sin Riesgo",IF(EPO469 &lt;=14,"Bajo",IF(EPO469&lt;=35,"Medio",IF(EPO469&lt;=80,"Alto","Inviable Sanitariamente"))))</f>
        <v>Inviable Sanitariamente</v>
      </c>
      <c r="EPR469" s="265" t="str">
        <f t="shared" ref="EPR469:EPR471" si="3828">IF(EPP469&lt;5,"Sin Riesgo",IF(EPP469 &lt;=14,"Bajo",IF(EPP469&lt;=35,"Medio",IF(EPP469&lt;=80,"Alto","Inviable Sanitariamente"))))</f>
        <v>Inviable Sanitariamente</v>
      </c>
      <c r="EPS469" s="265" t="str">
        <f t="shared" ref="EPS469:EPS471" si="3829">IF(EPQ469&lt;5,"Sin Riesgo",IF(EPQ469 &lt;=14,"Bajo",IF(EPQ469&lt;=35,"Medio",IF(EPQ469&lt;=80,"Alto","Inviable Sanitariamente"))))</f>
        <v>Inviable Sanitariamente</v>
      </c>
      <c r="EPT469" s="265" t="str">
        <f t="shared" ref="EPT469:EPT471" si="3830">IF(EPR469&lt;5,"Sin Riesgo",IF(EPR469 &lt;=14,"Bajo",IF(EPR469&lt;=35,"Medio",IF(EPR469&lt;=80,"Alto","Inviable Sanitariamente"))))</f>
        <v>Inviable Sanitariamente</v>
      </c>
      <c r="EPU469" s="265" t="str">
        <f t="shared" ref="EPU469:EPU471" si="3831">IF(EPS469&lt;5,"Sin Riesgo",IF(EPS469 &lt;=14,"Bajo",IF(EPS469&lt;=35,"Medio",IF(EPS469&lt;=80,"Alto","Inviable Sanitariamente"))))</f>
        <v>Inviable Sanitariamente</v>
      </c>
      <c r="EPV469" s="265" t="str">
        <f t="shared" ref="EPV469:EPV471" si="3832">IF(EPT469&lt;5,"Sin Riesgo",IF(EPT469 &lt;=14,"Bajo",IF(EPT469&lt;=35,"Medio",IF(EPT469&lt;=80,"Alto","Inviable Sanitariamente"))))</f>
        <v>Inviable Sanitariamente</v>
      </c>
      <c r="EPW469" s="265" t="str">
        <f t="shared" ref="EPW469:EPW471" si="3833">IF(EPU469&lt;5,"Sin Riesgo",IF(EPU469 &lt;=14,"Bajo",IF(EPU469&lt;=35,"Medio",IF(EPU469&lt;=80,"Alto","Inviable Sanitariamente"))))</f>
        <v>Inviable Sanitariamente</v>
      </c>
      <c r="EPX469" s="265" t="str">
        <f t="shared" ref="EPX469:EPX471" si="3834">IF(EPV469&lt;5,"Sin Riesgo",IF(EPV469 &lt;=14,"Bajo",IF(EPV469&lt;=35,"Medio",IF(EPV469&lt;=80,"Alto","Inviable Sanitariamente"))))</f>
        <v>Inviable Sanitariamente</v>
      </c>
      <c r="EPY469" s="265" t="str">
        <f t="shared" ref="EPY469:EPY471" si="3835">IF(EPW469&lt;5,"Sin Riesgo",IF(EPW469 &lt;=14,"Bajo",IF(EPW469&lt;=35,"Medio",IF(EPW469&lt;=80,"Alto","Inviable Sanitariamente"))))</f>
        <v>Inviable Sanitariamente</v>
      </c>
      <c r="EPZ469" s="265" t="str">
        <f t="shared" ref="EPZ469:EPZ471" si="3836">IF(EPX469&lt;5,"Sin Riesgo",IF(EPX469 &lt;=14,"Bajo",IF(EPX469&lt;=35,"Medio",IF(EPX469&lt;=80,"Alto","Inviable Sanitariamente"))))</f>
        <v>Inviable Sanitariamente</v>
      </c>
      <c r="EQA469" s="265" t="str">
        <f t="shared" ref="EQA469:EQA471" si="3837">IF(EPY469&lt;5,"Sin Riesgo",IF(EPY469 &lt;=14,"Bajo",IF(EPY469&lt;=35,"Medio",IF(EPY469&lt;=80,"Alto","Inviable Sanitariamente"))))</f>
        <v>Inviable Sanitariamente</v>
      </c>
      <c r="EQB469" s="265" t="str">
        <f t="shared" ref="EQB469:EQB471" si="3838">IF(EPZ469&lt;5,"Sin Riesgo",IF(EPZ469 &lt;=14,"Bajo",IF(EPZ469&lt;=35,"Medio",IF(EPZ469&lt;=80,"Alto","Inviable Sanitariamente"))))</f>
        <v>Inviable Sanitariamente</v>
      </c>
      <c r="EQC469" s="265" t="str">
        <f t="shared" ref="EQC469:EQC471" si="3839">IF(EQA469&lt;5,"Sin Riesgo",IF(EQA469 &lt;=14,"Bajo",IF(EQA469&lt;=35,"Medio",IF(EQA469&lt;=80,"Alto","Inviable Sanitariamente"))))</f>
        <v>Inviable Sanitariamente</v>
      </c>
      <c r="EQD469" s="265" t="str">
        <f t="shared" ref="EQD469:EQD471" si="3840">IF(EQB469&lt;5,"Sin Riesgo",IF(EQB469 &lt;=14,"Bajo",IF(EQB469&lt;=35,"Medio",IF(EQB469&lt;=80,"Alto","Inviable Sanitariamente"))))</f>
        <v>Inviable Sanitariamente</v>
      </c>
      <c r="EQE469" s="265" t="str">
        <f t="shared" ref="EQE469:EQE471" si="3841">IF(EQC469&lt;5,"Sin Riesgo",IF(EQC469 &lt;=14,"Bajo",IF(EQC469&lt;=35,"Medio",IF(EQC469&lt;=80,"Alto","Inviable Sanitariamente"))))</f>
        <v>Inviable Sanitariamente</v>
      </c>
      <c r="EQF469" s="265" t="str">
        <f t="shared" ref="EQF469:EQF471" si="3842">IF(EQD469&lt;5,"Sin Riesgo",IF(EQD469 &lt;=14,"Bajo",IF(EQD469&lt;=35,"Medio",IF(EQD469&lt;=80,"Alto","Inviable Sanitariamente"))))</f>
        <v>Inviable Sanitariamente</v>
      </c>
      <c r="EQG469" s="265" t="str">
        <f t="shared" ref="EQG469:EQG471" si="3843">IF(EQE469&lt;5,"Sin Riesgo",IF(EQE469 &lt;=14,"Bajo",IF(EQE469&lt;=35,"Medio",IF(EQE469&lt;=80,"Alto","Inviable Sanitariamente"))))</f>
        <v>Inviable Sanitariamente</v>
      </c>
      <c r="EQH469" s="265" t="str">
        <f t="shared" ref="EQH469:EQH471" si="3844">IF(EQF469&lt;5,"Sin Riesgo",IF(EQF469 &lt;=14,"Bajo",IF(EQF469&lt;=35,"Medio",IF(EQF469&lt;=80,"Alto","Inviable Sanitariamente"))))</f>
        <v>Inviable Sanitariamente</v>
      </c>
      <c r="EQI469" s="265" t="str">
        <f t="shared" ref="EQI469:EQI471" si="3845">IF(EQG469&lt;5,"Sin Riesgo",IF(EQG469 &lt;=14,"Bajo",IF(EQG469&lt;=35,"Medio",IF(EQG469&lt;=80,"Alto","Inviable Sanitariamente"))))</f>
        <v>Inviable Sanitariamente</v>
      </c>
      <c r="EQJ469" s="265" t="str">
        <f t="shared" ref="EQJ469:EQJ471" si="3846">IF(EQH469&lt;5,"Sin Riesgo",IF(EQH469 &lt;=14,"Bajo",IF(EQH469&lt;=35,"Medio",IF(EQH469&lt;=80,"Alto","Inviable Sanitariamente"))))</f>
        <v>Inviable Sanitariamente</v>
      </c>
      <c r="EQK469" s="265" t="str">
        <f t="shared" ref="EQK469:EQK471" si="3847">IF(EQI469&lt;5,"Sin Riesgo",IF(EQI469 &lt;=14,"Bajo",IF(EQI469&lt;=35,"Medio",IF(EQI469&lt;=80,"Alto","Inviable Sanitariamente"))))</f>
        <v>Inviable Sanitariamente</v>
      </c>
      <c r="EQL469" s="265" t="str">
        <f t="shared" ref="EQL469:EQL471" si="3848">IF(EQJ469&lt;5,"Sin Riesgo",IF(EQJ469 &lt;=14,"Bajo",IF(EQJ469&lt;=35,"Medio",IF(EQJ469&lt;=80,"Alto","Inviable Sanitariamente"))))</f>
        <v>Inviable Sanitariamente</v>
      </c>
      <c r="EQM469" s="265" t="str">
        <f t="shared" ref="EQM469:EQM471" si="3849">IF(EQK469&lt;5,"Sin Riesgo",IF(EQK469 &lt;=14,"Bajo",IF(EQK469&lt;=35,"Medio",IF(EQK469&lt;=80,"Alto","Inviable Sanitariamente"))))</f>
        <v>Inviable Sanitariamente</v>
      </c>
      <c r="EQN469" s="265" t="str">
        <f t="shared" ref="EQN469:EQN471" si="3850">IF(EQL469&lt;5,"Sin Riesgo",IF(EQL469 &lt;=14,"Bajo",IF(EQL469&lt;=35,"Medio",IF(EQL469&lt;=80,"Alto","Inviable Sanitariamente"))))</f>
        <v>Inviable Sanitariamente</v>
      </c>
      <c r="EQO469" s="265" t="str">
        <f t="shared" ref="EQO469:EQO471" si="3851">IF(EQM469&lt;5,"Sin Riesgo",IF(EQM469 &lt;=14,"Bajo",IF(EQM469&lt;=35,"Medio",IF(EQM469&lt;=80,"Alto","Inviable Sanitariamente"))))</f>
        <v>Inviable Sanitariamente</v>
      </c>
      <c r="EQP469" s="265" t="str">
        <f t="shared" ref="EQP469:EQP471" si="3852">IF(EQN469&lt;5,"Sin Riesgo",IF(EQN469 &lt;=14,"Bajo",IF(EQN469&lt;=35,"Medio",IF(EQN469&lt;=80,"Alto","Inviable Sanitariamente"))))</f>
        <v>Inviable Sanitariamente</v>
      </c>
      <c r="EQQ469" s="265" t="str">
        <f t="shared" ref="EQQ469:EQQ471" si="3853">IF(EQO469&lt;5,"Sin Riesgo",IF(EQO469 &lt;=14,"Bajo",IF(EQO469&lt;=35,"Medio",IF(EQO469&lt;=80,"Alto","Inviable Sanitariamente"))))</f>
        <v>Inviable Sanitariamente</v>
      </c>
      <c r="EQR469" s="265" t="str">
        <f t="shared" ref="EQR469:EQR471" si="3854">IF(EQP469&lt;5,"Sin Riesgo",IF(EQP469 &lt;=14,"Bajo",IF(EQP469&lt;=35,"Medio",IF(EQP469&lt;=80,"Alto","Inviable Sanitariamente"))))</f>
        <v>Inviable Sanitariamente</v>
      </c>
      <c r="EQS469" s="265" t="str">
        <f t="shared" ref="EQS469:EQS471" si="3855">IF(EQQ469&lt;5,"Sin Riesgo",IF(EQQ469 &lt;=14,"Bajo",IF(EQQ469&lt;=35,"Medio",IF(EQQ469&lt;=80,"Alto","Inviable Sanitariamente"))))</f>
        <v>Inviable Sanitariamente</v>
      </c>
      <c r="EQT469" s="265" t="str">
        <f t="shared" ref="EQT469:EQT471" si="3856">IF(EQR469&lt;5,"Sin Riesgo",IF(EQR469 &lt;=14,"Bajo",IF(EQR469&lt;=35,"Medio",IF(EQR469&lt;=80,"Alto","Inviable Sanitariamente"))))</f>
        <v>Inviable Sanitariamente</v>
      </c>
      <c r="EQU469" s="265" t="str">
        <f t="shared" ref="EQU469:EQU471" si="3857">IF(EQS469&lt;5,"Sin Riesgo",IF(EQS469 &lt;=14,"Bajo",IF(EQS469&lt;=35,"Medio",IF(EQS469&lt;=80,"Alto","Inviable Sanitariamente"))))</f>
        <v>Inviable Sanitariamente</v>
      </c>
      <c r="EQV469" s="265" t="str">
        <f t="shared" ref="EQV469:EQV471" si="3858">IF(EQT469&lt;5,"Sin Riesgo",IF(EQT469 &lt;=14,"Bajo",IF(EQT469&lt;=35,"Medio",IF(EQT469&lt;=80,"Alto","Inviable Sanitariamente"))))</f>
        <v>Inviable Sanitariamente</v>
      </c>
      <c r="EQW469" s="265" t="str">
        <f t="shared" ref="EQW469:EQW471" si="3859">IF(EQU469&lt;5,"Sin Riesgo",IF(EQU469 &lt;=14,"Bajo",IF(EQU469&lt;=35,"Medio",IF(EQU469&lt;=80,"Alto","Inviable Sanitariamente"))))</f>
        <v>Inviable Sanitariamente</v>
      </c>
      <c r="EQX469" s="265" t="str">
        <f t="shared" ref="EQX469:EQX471" si="3860">IF(EQV469&lt;5,"Sin Riesgo",IF(EQV469 &lt;=14,"Bajo",IF(EQV469&lt;=35,"Medio",IF(EQV469&lt;=80,"Alto","Inviable Sanitariamente"))))</f>
        <v>Inviable Sanitariamente</v>
      </c>
      <c r="EQY469" s="265" t="str">
        <f t="shared" ref="EQY469:EQY471" si="3861">IF(EQW469&lt;5,"Sin Riesgo",IF(EQW469 &lt;=14,"Bajo",IF(EQW469&lt;=35,"Medio",IF(EQW469&lt;=80,"Alto","Inviable Sanitariamente"))))</f>
        <v>Inviable Sanitariamente</v>
      </c>
      <c r="EQZ469" s="265" t="str">
        <f t="shared" ref="EQZ469:EQZ471" si="3862">IF(EQX469&lt;5,"Sin Riesgo",IF(EQX469 &lt;=14,"Bajo",IF(EQX469&lt;=35,"Medio",IF(EQX469&lt;=80,"Alto","Inviable Sanitariamente"))))</f>
        <v>Inviable Sanitariamente</v>
      </c>
      <c r="ERA469" s="265" t="str">
        <f t="shared" ref="ERA469:ERA471" si="3863">IF(EQY469&lt;5,"Sin Riesgo",IF(EQY469 &lt;=14,"Bajo",IF(EQY469&lt;=35,"Medio",IF(EQY469&lt;=80,"Alto","Inviable Sanitariamente"))))</f>
        <v>Inviable Sanitariamente</v>
      </c>
      <c r="ERB469" s="265" t="str">
        <f t="shared" ref="ERB469:ERB471" si="3864">IF(EQZ469&lt;5,"Sin Riesgo",IF(EQZ469 &lt;=14,"Bajo",IF(EQZ469&lt;=35,"Medio",IF(EQZ469&lt;=80,"Alto","Inviable Sanitariamente"))))</f>
        <v>Inviable Sanitariamente</v>
      </c>
      <c r="ERC469" s="265" t="str">
        <f t="shared" ref="ERC469:ERC471" si="3865">IF(ERA469&lt;5,"Sin Riesgo",IF(ERA469 &lt;=14,"Bajo",IF(ERA469&lt;=35,"Medio",IF(ERA469&lt;=80,"Alto","Inviable Sanitariamente"))))</f>
        <v>Inviable Sanitariamente</v>
      </c>
      <c r="ERD469" s="265" t="str">
        <f t="shared" ref="ERD469:ERD471" si="3866">IF(ERB469&lt;5,"Sin Riesgo",IF(ERB469 &lt;=14,"Bajo",IF(ERB469&lt;=35,"Medio",IF(ERB469&lt;=80,"Alto","Inviable Sanitariamente"))))</f>
        <v>Inviable Sanitariamente</v>
      </c>
      <c r="ERE469" s="265" t="str">
        <f t="shared" ref="ERE469:ERE471" si="3867">IF(ERC469&lt;5,"Sin Riesgo",IF(ERC469 &lt;=14,"Bajo",IF(ERC469&lt;=35,"Medio",IF(ERC469&lt;=80,"Alto","Inviable Sanitariamente"))))</f>
        <v>Inviable Sanitariamente</v>
      </c>
      <c r="ERF469" s="265" t="str">
        <f t="shared" ref="ERF469:ERF471" si="3868">IF(ERD469&lt;5,"Sin Riesgo",IF(ERD469 &lt;=14,"Bajo",IF(ERD469&lt;=35,"Medio",IF(ERD469&lt;=80,"Alto","Inviable Sanitariamente"))))</f>
        <v>Inviable Sanitariamente</v>
      </c>
      <c r="ERG469" s="265" t="str">
        <f t="shared" ref="ERG469:ERG471" si="3869">IF(ERE469&lt;5,"Sin Riesgo",IF(ERE469 &lt;=14,"Bajo",IF(ERE469&lt;=35,"Medio",IF(ERE469&lt;=80,"Alto","Inviable Sanitariamente"))))</f>
        <v>Inviable Sanitariamente</v>
      </c>
      <c r="ERH469" s="265" t="str">
        <f t="shared" ref="ERH469:ERH471" si="3870">IF(ERF469&lt;5,"Sin Riesgo",IF(ERF469 &lt;=14,"Bajo",IF(ERF469&lt;=35,"Medio",IF(ERF469&lt;=80,"Alto","Inviable Sanitariamente"))))</f>
        <v>Inviable Sanitariamente</v>
      </c>
      <c r="ERI469" s="265" t="str">
        <f t="shared" ref="ERI469:ERI471" si="3871">IF(ERG469&lt;5,"Sin Riesgo",IF(ERG469 &lt;=14,"Bajo",IF(ERG469&lt;=35,"Medio",IF(ERG469&lt;=80,"Alto","Inviable Sanitariamente"))))</f>
        <v>Inviable Sanitariamente</v>
      </c>
      <c r="ERJ469" s="265" t="str">
        <f t="shared" ref="ERJ469:ERJ471" si="3872">IF(ERH469&lt;5,"Sin Riesgo",IF(ERH469 &lt;=14,"Bajo",IF(ERH469&lt;=35,"Medio",IF(ERH469&lt;=80,"Alto","Inviable Sanitariamente"))))</f>
        <v>Inviable Sanitariamente</v>
      </c>
      <c r="ERK469" s="265" t="str">
        <f t="shared" ref="ERK469:ERK471" si="3873">IF(ERI469&lt;5,"Sin Riesgo",IF(ERI469 &lt;=14,"Bajo",IF(ERI469&lt;=35,"Medio",IF(ERI469&lt;=80,"Alto","Inviable Sanitariamente"))))</f>
        <v>Inviable Sanitariamente</v>
      </c>
      <c r="ERL469" s="265" t="str">
        <f t="shared" ref="ERL469:ERL471" si="3874">IF(ERJ469&lt;5,"Sin Riesgo",IF(ERJ469 &lt;=14,"Bajo",IF(ERJ469&lt;=35,"Medio",IF(ERJ469&lt;=80,"Alto","Inviable Sanitariamente"))))</f>
        <v>Inviable Sanitariamente</v>
      </c>
      <c r="ERM469" s="265" t="str">
        <f t="shared" ref="ERM469:ERM471" si="3875">IF(ERK469&lt;5,"Sin Riesgo",IF(ERK469 &lt;=14,"Bajo",IF(ERK469&lt;=35,"Medio",IF(ERK469&lt;=80,"Alto","Inviable Sanitariamente"))))</f>
        <v>Inviable Sanitariamente</v>
      </c>
      <c r="ERN469" s="265" t="str">
        <f t="shared" ref="ERN469:ERN471" si="3876">IF(ERL469&lt;5,"Sin Riesgo",IF(ERL469 &lt;=14,"Bajo",IF(ERL469&lt;=35,"Medio",IF(ERL469&lt;=80,"Alto","Inviable Sanitariamente"))))</f>
        <v>Inviable Sanitariamente</v>
      </c>
      <c r="ERO469" s="265" t="str">
        <f t="shared" ref="ERO469:ERO471" si="3877">IF(ERM469&lt;5,"Sin Riesgo",IF(ERM469 &lt;=14,"Bajo",IF(ERM469&lt;=35,"Medio",IF(ERM469&lt;=80,"Alto","Inviable Sanitariamente"))))</f>
        <v>Inviable Sanitariamente</v>
      </c>
      <c r="ERP469" s="265" t="str">
        <f t="shared" ref="ERP469:ERP471" si="3878">IF(ERN469&lt;5,"Sin Riesgo",IF(ERN469 &lt;=14,"Bajo",IF(ERN469&lt;=35,"Medio",IF(ERN469&lt;=80,"Alto","Inviable Sanitariamente"))))</f>
        <v>Inviable Sanitariamente</v>
      </c>
      <c r="ERQ469" s="265" t="str">
        <f t="shared" ref="ERQ469:ERQ471" si="3879">IF(ERO469&lt;5,"Sin Riesgo",IF(ERO469 &lt;=14,"Bajo",IF(ERO469&lt;=35,"Medio",IF(ERO469&lt;=80,"Alto","Inviable Sanitariamente"))))</f>
        <v>Inviable Sanitariamente</v>
      </c>
      <c r="ERR469" s="265" t="str">
        <f t="shared" ref="ERR469:ERR471" si="3880">IF(ERP469&lt;5,"Sin Riesgo",IF(ERP469 &lt;=14,"Bajo",IF(ERP469&lt;=35,"Medio",IF(ERP469&lt;=80,"Alto","Inviable Sanitariamente"))))</f>
        <v>Inviable Sanitariamente</v>
      </c>
      <c r="ERS469" s="265" t="str">
        <f t="shared" ref="ERS469:ERS471" si="3881">IF(ERQ469&lt;5,"Sin Riesgo",IF(ERQ469 &lt;=14,"Bajo",IF(ERQ469&lt;=35,"Medio",IF(ERQ469&lt;=80,"Alto","Inviable Sanitariamente"))))</f>
        <v>Inviable Sanitariamente</v>
      </c>
      <c r="ERT469" s="265" t="str">
        <f t="shared" ref="ERT469:ERT471" si="3882">IF(ERR469&lt;5,"Sin Riesgo",IF(ERR469 &lt;=14,"Bajo",IF(ERR469&lt;=35,"Medio",IF(ERR469&lt;=80,"Alto","Inviable Sanitariamente"))))</f>
        <v>Inviable Sanitariamente</v>
      </c>
      <c r="ERU469" s="265" t="str">
        <f t="shared" ref="ERU469:ERU471" si="3883">IF(ERS469&lt;5,"Sin Riesgo",IF(ERS469 &lt;=14,"Bajo",IF(ERS469&lt;=35,"Medio",IF(ERS469&lt;=80,"Alto","Inviable Sanitariamente"))))</f>
        <v>Inviable Sanitariamente</v>
      </c>
      <c r="ERV469" s="265" t="str">
        <f t="shared" ref="ERV469:ERV471" si="3884">IF(ERT469&lt;5,"Sin Riesgo",IF(ERT469 &lt;=14,"Bajo",IF(ERT469&lt;=35,"Medio",IF(ERT469&lt;=80,"Alto","Inviable Sanitariamente"))))</f>
        <v>Inviable Sanitariamente</v>
      </c>
      <c r="ERW469" s="265" t="str">
        <f t="shared" ref="ERW469:ERW471" si="3885">IF(ERU469&lt;5,"Sin Riesgo",IF(ERU469 &lt;=14,"Bajo",IF(ERU469&lt;=35,"Medio",IF(ERU469&lt;=80,"Alto","Inviable Sanitariamente"))))</f>
        <v>Inviable Sanitariamente</v>
      </c>
      <c r="ERX469" s="265" t="str">
        <f t="shared" ref="ERX469:ERX471" si="3886">IF(ERV469&lt;5,"Sin Riesgo",IF(ERV469 &lt;=14,"Bajo",IF(ERV469&lt;=35,"Medio",IF(ERV469&lt;=80,"Alto","Inviable Sanitariamente"))))</f>
        <v>Inviable Sanitariamente</v>
      </c>
      <c r="ERY469" s="265" t="str">
        <f t="shared" ref="ERY469:ERY471" si="3887">IF(ERW469&lt;5,"Sin Riesgo",IF(ERW469 &lt;=14,"Bajo",IF(ERW469&lt;=35,"Medio",IF(ERW469&lt;=80,"Alto","Inviable Sanitariamente"))))</f>
        <v>Inviable Sanitariamente</v>
      </c>
      <c r="ERZ469" s="265" t="str">
        <f t="shared" ref="ERZ469:ERZ471" si="3888">IF(ERX469&lt;5,"Sin Riesgo",IF(ERX469 &lt;=14,"Bajo",IF(ERX469&lt;=35,"Medio",IF(ERX469&lt;=80,"Alto","Inviable Sanitariamente"))))</f>
        <v>Inviable Sanitariamente</v>
      </c>
      <c r="ESA469" s="265" t="str">
        <f t="shared" ref="ESA469:ESA471" si="3889">IF(ERY469&lt;5,"Sin Riesgo",IF(ERY469 &lt;=14,"Bajo",IF(ERY469&lt;=35,"Medio",IF(ERY469&lt;=80,"Alto","Inviable Sanitariamente"))))</f>
        <v>Inviable Sanitariamente</v>
      </c>
      <c r="ESB469" s="265" t="str">
        <f t="shared" ref="ESB469:ESB471" si="3890">IF(ERZ469&lt;5,"Sin Riesgo",IF(ERZ469 &lt;=14,"Bajo",IF(ERZ469&lt;=35,"Medio",IF(ERZ469&lt;=80,"Alto","Inviable Sanitariamente"))))</f>
        <v>Inviable Sanitariamente</v>
      </c>
      <c r="ESC469" s="265" t="str">
        <f t="shared" ref="ESC469:ESC471" si="3891">IF(ESA469&lt;5,"Sin Riesgo",IF(ESA469 &lt;=14,"Bajo",IF(ESA469&lt;=35,"Medio",IF(ESA469&lt;=80,"Alto","Inviable Sanitariamente"))))</f>
        <v>Inviable Sanitariamente</v>
      </c>
      <c r="ESD469" s="265" t="str">
        <f t="shared" ref="ESD469:ESD471" si="3892">IF(ESB469&lt;5,"Sin Riesgo",IF(ESB469 &lt;=14,"Bajo",IF(ESB469&lt;=35,"Medio",IF(ESB469&lt;=80,"Alto","Inviable Sanitariamente"))))</f>
        <v>Inviable Sanitariamente</v>
      </c>
      <c r="ESE469" s="265" t="str">
        <f t="shared" ref="ESE469:ESE471" si="3893">IF(ESC469&lt;5,"Sin Riesgo",IF(ESC469 &lt;=14,"Bajo",IF(ESC469&lt;=35,"Medio",IF(ESC469&lt;=80,"Alto","Inviable Sanitariamente"))))</f>
        <v>Inviable Sanitariamente</v>
      </c>
      <c r="ESF469" s="265" t="str">
        <f t="shared" ref="ESF469:ESF471" si="3894">IF(ESD469&lt;5,"Sin Riesgo",IF(ESD469 &lt;=14,"Bajo",IF(ESD469&lt;=35,"Medio",IF(ESD469&lt;=80,"Alto","Inviable Sanitariamente"))))</f>
        <v>Inviable Sanitariamente</v>
      </c>
      <c r="ESG469" s="265" t="str">
        <f t="shared" ref="ESG469:ESG471" si="3895">IF(ESE469&lt;5,"Sin Riesgo",IF(ESE469 &lt;=14,"Bajo",IF(ESE469&lt;=35,"Medio",IF(ESE469&lt;=80,"Alto","Inviable Sanitariamente"))))</f>
        <v>Inviable Sanitariamente</v>
      </c>
      <c r="ESH469" s="265" t="str">
        <f t="shared" ref="ESH469:ESH471" si="3896">IF(ESF469&lt;5,"Sin Riesgo",IF(ESF469 &lt;=14,"Bajo",IF(ESF469&lt;=35,"Medio",IF(ESF469&lt;=80,"Alto","Inviable Sanitariamente"))))</f>
        <v>Inviable Sanitariamente</v>
      </c>
      <c r="ESI469" s="265" t="str">
        <f t="shared" ref="ESI469:ESI471" si="3897">IF(ESG469&lt;5,"Sin Riesgo",IF(ESG469 &lt;=14,"Bajo",IF(ESG469&lt;=35,"Medio",IF(ESG469&lt;=80,"Alto","Inviable Sanitariamente"))))</f>
        <v>Inviable Sanitariamente</v>
      </c>
      <c r="ESJ469" s="265" t="str">
        <f t="shared" ref="ESJ469:ESJ471" si="3898">IF(ESH469&lt;5,"Sin Riesgo",IF(ESH469 &lt;=14,"Bajo",IF(ESH469&lt;=35,"Medio",IF(ESH469&lt;=80,"Alto","Inviable Sanitariamente"))))</f>
        <v>Inviable Sanitariamente</v>
      </c>
      <c r="ESK469" s="265" t="str">
        <f t="shared" ref="ESK469:ESK471" si="3899">IF(ESI469&lt;5,"Sin Riesgo",IF(ESI469 &lt;=14,"Bajo",IF(ESI469&lt;=35,"Medio",IF(ESI469&lt;=80,"Alto","Inviable Sanitariamente"))))</f>
        <v>Inviable Sanitariamente</v>
      </c>
      <c r="ESL469" s="265" t="str">
        <f t="shared" ref="ESL469:ESL471" si="3900">IF(ESJ469&lt;5,"Sin Riesgo",IF(ESJ469 &lt;=14,"Bajo",IF(ESJ469&lt;=35,"Medio",IF(ESJ469&lt;=80,"Alto","Inviable Sanitariamente"))))</f>
        <v>Inviable Sanitariamente</v>
      </c>
      <c r="ESM469" s="265" t="str">
        <f t="shared" ref="ESM469:ESM471" si="3901">IF(ESK469&lt;5,"Sin Riesgo",IF(ESK469 &lt;=14,"Bajo",IF(ESK469&lt;=35,"Medio",IF(ESK469&lt;=80,"Alto","Inviable Sanitariamente"))))</f>
        <v>Inviable Sanitariamente</v>
      </c>
      <c r="ESN469" s="265" t="str">
        <f t="shared" ref="ESN469:ESN471" si="3902">IF(ESL469&lt;5,"Sin Riesgo",IF(ESL469 &lt;=14,"Bajo",IF(ESL469&lt;=35,"Medio",IF(ESL469&lt;=80,"Alto","Inviable Sanitariamente"))))</f>
        <v>Inviable Sanitariamente</v>
      </c>
      <c r="ESO469" s="265" t="str">
        <f t="shared" ref="ESO469:ESO471" si="3903">IF(ESM469&lt;5,"Sin Riesgo",IF(ESM469 &lt;=14,"Bajo",IF(ESM469&lt;=35,"Medio",IF(ESM469&lt;=80,"Alto","Inviable Sanitariamente"))))</f>
        <v>Inviable Sanitariamente</v>
      </c>
      <c r="ESP469" s="265" t="str">
        <f t="shared" ref="ESP469:ESP471" si="3904">IF(ESN469&lt;5,"Sin Riesgo",IF(ESN469 &lt;=14,"Bajo",IF(ESN469&lt;=35,"Medio",IF(ESN469&lt;=80,"Alto","Inviable Sanitariamente"))))</f>
        <v>Inviable Sanitariamente</v>
      </c>
      <c r="ESQ469" s="265" t="str">
        <f t="shared" ref="ESQ469:ESQ471" si="3905">IF(ESO469&lt;5,"Sin Riesgo",IF(ESO469 &lt;=14,"Bajo",IF(ESO469&lt;=35,"Medio",IF(ESO469&lt;=80,"Alto","Inviable Sanitariamente"))))</f>
        <v>Inviable Sanitariamente</v>
      </c>
      <c r="ESR469" s="265" t="str">
        <f t="shared" ref="ESR469:ESR471" si="3906">IF(ESP469&lt;5,"Sin Riesgo",IF(ESP469 &lt;=14,"Bajo",IF(ESP469&lt;=35,"Medio",IF(ESP469&lt;=80,"Alto","Inviable Sanitariamente"))))</f>
        <v>Inviable Sanitariamente</v>
      </c>
      <c r="ESS469" s="265" t="str">
        <f t="shared" ref="ESS469:ESS471" si="3907">IF(ESQ469&lt;5,"Sin Riesgo",IF(ESQ469 &lt;=14,"Bajo",IF(ESQ469&lt;=35,"Medio",IF(ESQ469&lt;=80,"Alto","Inviable Sanitariamente"))))</f>
        <v>Inviable Sanitariamente</v>
      </c>
      <c r="EST469" s="265" t="str">
        <f t="shared" ref="EST469:EST471" si="3908">IF(ESR469&lt;5,"Sin Riesgo",IF(ESR469 &lt;=14,"Bajo",IF(ESR469&lt;=35,"Medio",IF(ESR469&lt;=80,"Alto","Inviable Sanitariamente"))))</f>
        <v>Inviable Sanitariamente</v>
      </c>
      <c r="ESU469" s="265" t="str">
        <f t="shared" ref="ESU469:ESU471" si="3909">IF(ESS469&lt;5,"Sin Riesgo",IF(ESS469 &lt;=14,"Bajo",IF(ESS469&lt;=35,"Medio",IF(ESS469&lt;=80,"Alto","Inviable Sanitariamente"))))</f>
        <v>Inviable Sanitariamente</v>
      </c>
      <c r="ESV469" s="265" t="str">
        <f t="shared" ref="ESV469:ESV471" si="3910">IF(EST469&lt;5,"Sin Riesgo",IF(EST469 &lt;=14,"Bajo",IF(EST469&lt;=35,"Medio",IF(EST469&lt;=80,"Alto","Inviable Sanitariamente"))))</f>
        <v>Inviable Sanitariamente</v>
      </c>
      <c r="ESW469" s="265" t="str">
        <f t="shared" ref="ESW469:ESW471" si="3911">IF(ESU469&lt;5,"Sin Riesgo",IF(ESU469 &lt;=14,"Bajo",IF(ESU469&lt;=35,"Medio",IF(ESU469&lt;=80,"Alto","Inviable Sanitariamente"))))</f>
        <v>Inviable Sanitariamente</v>
      </c>
      <c r="ESX469" s="265" t="str">
        <f t="shared" ref="ESX469:ESX471" si="3912">IF(ESV469&lt;5,"Sin Riesgo",IF(ESV469 &lt;=14,"Bajo",IF(ESV469&lt;=35,"Medio",IF(ESV469&lt;=80,"Alto","Inviable Sanitariamente"))))</f>
        <v>Inviable Sanitariamente</v>
      </c>
      <c r="ESY469" s="265" t="str">
        <f t="shared" ref="ESY469:ESY471" si="3913">IF(ESW469&lt;5,"Sin Riesgo",IF(ESW469 &lt;=14,"Bajo",IF(ESW469&lt;=35,"Medio",IF(ESW469&lt;=80,"Alto","Inviable Sanitariamente"))))</f>
        <v>Inviable Sanitariamente</v>
      </c>
      <c r="ESZ469" s="265" t="str">
        <f t="shared" ref="ESZ469:ESZ471" si="3914">IF(ESX469&lt;5,"Sin Riesgo",IF(ESX469 &lt;=14,"Bajo",IF(ESX469&lt;=35,"Medio",IF(ESX469&lt;=80,"Alto","Inviable Sanitariamente"))))</f>
        <v>Inviable Sanitariamente</v>
      </c>
      <c r="ETA469" s="265" t="str">
        <f t="shared" ref="ETA469:ETA471" si="3915">IF(ESY469&lt;5,"Sin Riesgo",IF(ESY469 &lt;=14,"Bajo",IF(ESY469&lt;=35,"Medio",IF(ESY469&lt;=80,"Alto","Inviable Sanitariamente"))))</f>
        <v>Inviable Sanitariamente</v>
      </c>
      <c r="ETB469" s="265" t="str">
        <f t="shared" ref="ETB469:ETB471" si="3916">IF(ESZ469&lt;5,"Sin Riesgo",IF(ESZ469 &lt;=14,"Bajo",IF(ESZ469&lt;=35,"Medio",IF(ESZ469&lt;=80,"Alto","Inviable Sanitariamente"))))</f>
        <v>Inviable Sanitariamente</v>
      </c>
      <c r="ETC469" s="265" t="str">
        <f t="shared" ref="ETC469:ETC471" si="3917">IF(ETA469&lt;5,"Sin Riesgo",IF(ETA469 &lt;=14,"Bajo",IF(ETA469&lt;=35,"Medio",IF(ETA469&lt;=80,"Alto","Inviable Sanitariamente"))))</f>
        <v>Inviable Sanitariamente</v>
      </c>
      <c r="ETD469" s="265" t="str">
        <f t="shared" ref="ETD469:ETD471" si="3918">IF(ETB469&lt;5,"Sin Riesgo",IF(ETB469 &lt;=14,"Bajo",IF(ETB469&lt;=35,"Medio",IF(ETB469&lt;=80,"Alto","Inviable Sanitariamente"))))</f>
        <v>Inviable Sanitariamente</v>
      </c>
      <c r="ETE469" s="265" t="str">
        <f t="shared" ref="ETE469:ETE471" si="3919">IF(ETC469&lt;5,"Sin Riesgo",IF(ETC469 &lt;=14,"Bajo",IF(ETC469&lt;=35,"Medio",IF(ETC469&lt;=80,"Alto","Inviable Sanitariamente"))))</f>
        <v>Inviable Sanitariamente</v>
      </c>
      <c r="ETF469" s="265" t="str">
        <f t="shared" ref="ETF469:ETF471" si="3920">IF(ETD469&lt;5,"Sin Riesgo",IF(ETD469 &lt;=14,"Bajo",IF(ETD469&lt;=35,"Medio",IF(ETD469&lt;=80,"Alto","Inviable Sanitariamente"))))</f>
        <v>Inviable Sanitariamente</v>
      </c>
      <c r="ETG469" s="265" t="str">
        <f t="shared" ref="ETG469:ETG471" si="3921">IF(ETE469&lt;5,"Sin Riesgo",IF(ETE469 &lt;=14,"Bajo",IF(ETE469&lt;=35,"Medio",IF(ETE469&lt;=80,"Alto","Inviable Sanitariamente"))))</f>
        <v>Inviable Sanitariamente</v>
      </c>
      <c r="ETH469" s="265" t="str">
        <f t="shared" ref="ETH469:ETH471" si="3922">IF(ETF469&lt;5,"Sin Riesgo",IF(ETF469 &lt;=14,"Bajo",IF(ETF469&lt;=35,"Medio",IF(ETF469&lt;=80,"Alto","Inviable Sanitariamente"))))</f>
        <v>Inviable Sanitariamente</v>
      </c>
      <c r="ETI469" s="265" t="str">
        <f t="shared" ref="ETI469:ETI471" si="3923">IF(ETG469&lt;5,"Sin Riesgo",IF(ETG469 &lt;=14,"Bajo",IF(ETG469&lt;=35,"Medio",IF(ETG469&lt;=80,"Alto","Inviable Sanitariamente"))))</f>
        <v>Inviable Sanitariamente</v>
      </c>
      <c r="ETJ469" s="265" t="str">
        <f t="shared" ref="ETJ469:ETJ471" si="3924">IF(ETH469&lt;5,"Sin Riesgo",IF(ETH469 &lt;=14,"Bajo",IF(ETH469&lt;=35,"Medio",IF(ETH469&lt;=80,"Alto","Inviable Sanitariamente"))))</f>
        <v>Inviable Sanitariamente</v>
      </c>
      <c r="ETK469" s="265" t="str">
        <f t="shared" ref="ETK469:ETK471" si="3925">IF(ETI469&lt;5,"Sin Riesgo",IF(ETI469 &lt;=14,"Bajo",IF(ETI469&lt;=35,"Medio",IF(ETI469&lt;=80,"Alto","Inviable Sanitariamente"))))</f>
        <v>Inviable Sanitariamente</v>
      </c>
      <c r="ETL469" s="265" t="str">
        <f t="shared" ref="ETL469:ETL471" si="3926">IF(ETJ469&lt;5,"Sin Riesgo",IF(ETJ469 &lt;=14,"Bajo",IF(ETJ469&lt;=35,"Medio",IF(ETJ469&lt;=80,"Alto","Inviable Sanitariamente"))))</f>
        <v>Inviable Sanitariamente</v>
      </c>
      <c r="ETM469" s="265" t="str">
        <f t="shared" ref="ETM469:ETM471" si="3927">IF(ETK469&lt;5,"Sin Riesgo",IF(ETK469 &lt;=14,"Bajo",IF(ETK469&lt;=35,"Medio",IF(ETK469&lt;=80,"Alto","Inviable Sanitariamente"))))</f>
        <v>Inviable Sanitariamente</v>
      </c>
      <c r="ETN469" s="265" t="str">
        <f t="shared" ref="ETN469:ETN471" si="3928">IF(ETL469&lt;5,"Sin Riesgo",IF(ETL469 &lt;=14,"Bajo",IF(ETL469&lt;=35,"Medio",IF(ETL469&lt;=80,"Alto","Inviable Sanitariamente"))))</f>
        <v>Inviable Sanitariamente</v>
      </c>
      <c r="ETO469" s="265" t="str">
        <f t="shared" ref="ETO469:ETO471" si="3929">IF(ETM469&lt;5,"Sin Riesgo",IF(ETM469 &lt;=14,"Bajo",IF(ETM469&lt;=35,"Medio",IF(ETM469&lt;=80,"Alto","Inviable Sanitariamente"))))</f>
        <v>Inviable Sanitariamente</v>
      </c>
      <c r="ETP469" s="265" t="str">
        <f t="shared" ref="ETP469:ETP471" si="3930">IF(ETN469&lt;5,"Sin Riesgo",IF(ETN469 &lt;=14,"Bajo",IF(ETN469&lt;=35,"Medio",IF(ETN469&lt;=80,"Alto","Inviable Sanitariamente"))))</f>
        <v>Inviable Sanitariamente</v>
      </c>
      <c r="ETQ469" s="265" t="str">
        <f t="shared" ref="ETQ469:ETQ471" si="3931">IF(ETO469&lt;5,"Sin Riesgo",IF(ETO469 &lt;=14,"Bajo",IF(ETO469&lt;=35,"Medio",IF(ETO469&lt;=80,"Alto","Inviable Sanitariamente"))))</f>
        <v>Inviable Sanitariamente</v>
      </c>
      <c r="ETR469" s="265" t="str">
        <f t="shared" ref="ETR469:ETR471" si="3932">IF(ETP469&lt;5,"Sin Riesgo",IF(ETP469 &lt;=14,"Bajo",IF(ETP469&lt;=35,"Medio",IF(ETP469&lt;=80,"Alto","Inviable Sanitariamente"))))</f>
        <v>Inviable Sanitariamente</v>
      </c>
      <c r="ETS469" s="265" t="str">
        <f t="shared" ref="ETS469:ETS471" si="3933">IF(ETQ469&lt;5,"Sin Riesgo",IF(ETQ469 &lt;=14,"Bajo",IF(ETQ469&lt;=35,"Medio",IF(ETQ469&lt;=80,"Alto","Inviable Sanitariamente"))))</f>
        <v>Inviable Sanitariamente</v>
      </c>
      <c r="ETT469" s="265" t="str">
        <f t="shared" ref="ETT469:ETT471" si="3934">IF(ETR469&lt;5,"Sin Riesgo",IF(ETR469 &lt;=14,"Bajo",IF(ETR469&lt;=35,"Medio",IF(ETR469&lt;=80,"Alto","Inviable Sanitariamente"))))</f>
        <v>Inviable Sanitariamente</v>
      </c>
      <c r="ETU469" s="265" t="str">
        <f t="shared" ref="ETU469:ETU471" si="3935">IF(ETS469&lt;5,"Sin Riesgo",IF(ETS469 &lt;=14,"Bajo",IF(ETS469&lt;=35,"Medio",IF(ETS469&lt;=80,"Alto","Inviable Sanitariamente"))))</f>
        <v>Inviable Sanitariamente</v>
      </c>
      <c r="ETV469" s="265" t="str">
        <f t="shared" ref="ETV469:ETV471" si="3936">IF(ETT469&lt;5,"Sin Riesgo",IF(ETT469 &lt;=14,"Bajo",IF(ETT469&lt;=35,"Medio",IF(ETT469&lt;=80,"Alto","Inviable Sanitariamente"))))</f>
        <v>Inviable Sanitariamente</v>
      </c>
      <c r="ETW469" s="265" t="str">
        <f t="shared" ref="ETW469:ETW471" si="3937">IF(ETU469&lt;5,"Sin Riesgo",IF(ETU469 &lt;=14,"Bajo",IF(ETU469&lt;=35,"Medio",IF(ETU469&lt;=80,"Alto","Inviable Sanitariamente"))))</f>
        <v>Inviable Sanitariamente</v>
      </c>
      <c r="ETX469" s="265" t="str">
        <f t="shared" ref="ETX469:ETX471" si="3938">IF(ETV469&lt;5,"Sin Riesgo",IF(ETV469 &lt;=14,"Bajo",IF(ETV469&lt;=35,"Medio",IF(ETV469&lt;=80,"Alto","Inviable Sanitariamente"))))</f>
        <v>Inviable Sanitariamente</v>
      </c>
      <c r="ETY469" s="265" t="str">
        <f t="shared" ref="ETY469:ETY471" si="3939">IF(ETW469&lt;5,"Sin Riesgo",IF(ETW469 &lt;=14,"Bajo",IF(ETW469&lt;=35,"Medio",IF(ETW469&lt;=80,"Alto","Inviable Sanitariamente"))))</f>
        <v>Inviable Sanitariamente</v>
      </c>
      <c r="ETZ469" s="265" t="str">
        <f t="shared" ref="ETZ469:ETZ471" si="3940">IF(ETX469&lt;5,"Sin Riesgo",IF(ETX469 &lt;=14,"Bajo",IF(ETX469&lt;=35,"Medio",IF(ETX469&lt;=80,"Alto","Inviable Sanitariamente"))))</f>
        <v>Inviable Sanitariamente</v>
      </c>
      <c r="EUA469" s="265" t="str">
        <f t="shared" ref="EUA469:EUA471" si="3941">IF(ETY469&lt;5,"Sin Riesgo",IF(ETY469 &lt;=14,"Bajo",IF(ETY469&lt;=35,"Medio",IF(ETY469&lt;=80,"Alto","Inviable Sanitariamente"))))</f>
        <v>Inviable Sanitariamente</v>
      </c>
      <c r="EUB469" s="265" t="str">
        <f t="shared" ref="EUB469:EUB471" si="3942">IF(ETZ469&lt;5,"Sin Riesgo",IF(ETZ469 &lt;=14,"Bajo",IF(ETZ469&lt;=35,"Medio",IF(ETZ469&lt;=80,"Alto","Inviable Sanitariamente"))))</f>
        <v>Inviable Sanitariamente</v>
      </c>
      <c r="EUC469" s="265" t="str">
        <f t="shared" ref="EUC469:EUC471" si="3943">IF(EUA469&lt;5,"Sin Riesgo",IF(EUA469 &lt;=14,"Bajo",IF(EUA469&lt;=35,"Medio",IF(EUA469&lt;=80,"Alto","Inviable Sanitariamente"))))</f>
        <v>Inviable Sanitariamente</v>
      </c>
      <c r="EUD469" s="265" t="str">
        <f t="shared" ref="EUD469:EUD471" si="3944">IF(EUB469&lt;5,"Sin Riesgo",IF(EUB469 &lt;=14,"Bajo",IF(EUB469&lt;=35,"Medio",IF(EUB469&lt;=80,"Alto","Inviable Sanitariamente"))))</f>
        <v>Inviable Sanitariamente</v>
      </c>
      <c r="EUE469" s="265" t="str">
        <f t="shared" ref="EUE469:EUE471" si="3945">IF(EUC469&lt;5,"Sin Riesgo",IF(EUC469 &lt;=14,"Bajo",IF(EUC469&lt;=35,"Medio",IF(EUC469&lt;=80,"Alto","Inviable Sanitariamente"))))</f>
        <v>Inviable Sanitariamente</v>
      </c>
      <c r="EUF469" s="265" t="str">
        <f t="shared" ref="EUF469:EUF471" si="3946">IF(EUD469&lt;5,"Sin Riesgo",IF(EUD469 &lt;=14,"Bajo",IF(EUD469&lt;=35,"Medio",IF(EUD469&lt;=80,"Alto","Inviable Sanitariamente"))))</f>
        <v>Inviable Sanitariamente</v>
      </c>
      <c r="EUG469" s="265" t="str">
        <f t="shared" ref="EUG469:EUG471" si="3947">IF(EUE469&lt;5,"Sin Riesgo",IF(EUE469 &lt;=14,"Bajo",IF(EUE469&lt;=35,"Medio",IF(EUE469&lt;=80,"Alto","Inviable Sanitariamente"))))</f>
        <v>Inviable Sanitariamente</v>
      </c>
      <c r="EUH469" s="265" t="str">
        <f t="shared" ref="EUH469:EUH471" si="3948">IF(EUF469&lt;5,"Sin Riesgo",IF(EUF469 &lt;=14,"Bajo",IF(EUF469&lt;=35,"Medio",IF(EUF469&lt;=80,"Alto","Inviable Sanitariamente"))))</f>
        <v>Inviable Sanitariamente</v>
      </c>
      <c r="EUI469" s="265" t="str">
        <f t="shared" ref="EUI469:EUI471" si="3949">IF(EUG469&lt;5,"Sin Riesgo",IF(EUG469 &lt;=14,"Bajo",IF(EUG469&lt;=35,"Medio",IF(EUG469&lt;=80,"Alto","Inviable Sanitariamente"))))</f>
        <v>Inviable Sanitariamente</v>
      </c>
      <c r="EUJ469" s="265" t="str">
        <f t="shared" ref="EUJ469:EUJ471" si="3950">IF(EUH469&lt;5,"Sin Riesgo",IF(EUH469 &lt;=14,"Bajo",IF(EUH469&lt;=35,"Medio",IF(EUH469&lt;=80,"Alto","Inviable Sanitariamente"))))</f>
        <v>Inviable Sanitariamente</v>
      </c>
      <c r="EUK469" s="265" t="str">
        <f t="shared" ref="EUK469:EUK471" si="3951">IF(EUI469&lt;5,"Sin Riesgo",IF(EUI469 &lt;=14,"Bajo",IF(EUI469&lt;=35,"Medio",IF(EUI469&lt;=80,"Alto","Inviable Sanitariamente"))))</f>
        <v>Inviable Sanitariamente</v>
      </c>
      <c r="EUL469" s="265" t="str">
        <f t="shared" ref="EUL469:EUL471" si="3952">IF(EUJ469&lt;5,"Sin Riesgo",IF(EUJ469 &lt;=14,"Bajo",IF(EUJ469&lt;=35,"Medio",IF(EUJ469&lt;=80,"Alto","Inviable Sanitariamente"))))</f>
        <v>Inviable Sanitariamente</v>
      </c>
      <c r="EUM469" s="265" t="str">
        <f t="shared" ref="EUM469:EUM471" si="3953">IF(EUK469&lt;5,"Sin Riesgo",IF(EUK469 &lt;=14,"Bajo",IF(EUK469&lt;=35,"Medio",IF(EUK469&lt;=80,"Alto","Inviable Sanitariamente"))))</f>
        <v>Inviable Sanitariamente</v>
      </c>
      <c r="EUN469" s="265" t="str">
        <f t="shared" ref="EUN469:EUN471" si="3954">IF(EUL469&lt;5,"Sin Riesgo",IF(EUL469 &lt;=14,"Bajo",IF(EUL469&lt;=35,"Medio",IF(EUL469&lt;=80,"Alto","Inviable Sanitariamente"))))</f>
        <v>Inviable Sanitariamente</v>
      </c>
      <c r="EUO469" s="265" t="str">
        <f t="shared" ref="EUO469:EUO471" si="3955">IF(EUM469&lt;5,"Sin Riesgo",IF(EUM469 &lt;=14,"Bajo",IF(EUM469&lt;=35,"Medio",IF(EUM469&lt;=80,"Alto","Inviable Sanitariamente"))))</f>
        <v>Inviable Sanitariamente</v>
      </c>
      <c r="EUP469" s="265" t="str">
        <f t="shared" ref="EUP469:EUP471" si="3956">IF(EUN469&lt;5,"Sin Riesgo",IF(EUN469 &lt;=14,"Bajo",IF(EUN469&lt;=35,"Medio",IF(EUN469&lt;=80,"Alto","Inviable Sanitariamente"))))</f>
        <v>Inviable Sanitariamente</v>
      </c>
      <c r="EUQ469" s="265" t="str">
        <f t="shared" ref="EUQ469:EUQ471" si="3957">IF(EUO469&lt;5,"Sin Riesgo",IF(EUO469 &lt;=14,"Bajo",IF(EUO469&lt;=35,"Medio",IF(EUO469&lt;=80,"Alto","Inviable Sanitariamente"))))</f>
        <v>Inviable Sanitariamente</v>
      </c>
      <c r="EUR469" s="265" t="str">
        <f t="shared" ref="EUR469:EUR471" si="3958">IF(EUP469&lt;5,"Sin Riesgo",IF(EUP469 &lt;=14,"Bajo",IF(EUP469&lt;=35,"Medio",IF(EUP469&lt;=80,"Alto","Inviable Sanitariamente"))))</f>
        <v>Inviable Sanitariamente</v>
      </c>
      <c r="EUS469" s="265" t="str">
        <f t="shared" ref="EUS469:EUS471" si="3959">IF(EUQ469&lt;5,"Sin Riesgo",IF(EUQ469 &lt;=14,"Bajo",IF(EUQ469&lt;=35,"Medio",IF(EUQ469&lt;=80,"Alto","Inviable Sanitariamente"))))</f>
        <v>Inviable Sanitariamente</v>
      </c>
      <c r="EUT469" s="265" t="str">
        <f t="shared" ref="EUT469:EUT471" si="3960">IF(EUR469&lt;5,"Sin Riesgo",IF(EUR469 &lt;=14,"Bajo",IF(EUR469&lt;=35,"Medio",IF(EUR469&lt;=80,"Alto","Inviable Sanitariamente"))))</f>
        <v>Inviable Sanitariamente</v>
      </c>
      <c r="EUU469" s="265" t="str">
        <f t="shared" ref="EUU469:EUU471" si="3961">IF(EUS469&lt;5,"Sin Riesgo",IF(EUS469 &lt;=14,"Bajo",IF(EUS469&lt;=35,"Medio",IF(EUS469&lt;=80,"Alto","Inviable Sanitariamente"))))</f>
        <v>Inviable Sanitariamente</v>
      </c>
      <c r="EUV469" s="265" t="str">
        <f t="shared" ref="EUV469:EUV471" si="3962">IF(EUT469&lt;5,"Sin Riesgo",IF(EUT469 &lt;=14,"Bajo",IF(EUT469&lt;=35,"Medio",IF(EUT469&lt;=80,"Alto","Inviable Sanitariamente"))))</f>
        <v>Inviable Sanitariamente</v>
      </c>
      <c r="EUW469" s="265" t="str">
        <f t="shared" ref="EUW469:EUW471" si="3963">IF(EUU469&lt;5,"Sin Riesgo",IF(EUU469 &lt;=14,"Bajo",IF(EUU469&lt;=35,"Medio",IF(EUU469&lt;=80,"Alto","Inviable Sanitariamente"))))</f>
        <v>Inviable Sanitariamente</v>
      </c>
      <c r="EUX469" s="265" t="str">
        <f t="shared" ref="EUX469:EUX471" si="3964">IF(EUV469&lt;5,"Sin Riesgo",IF(EUV469 &lt;=14,"Bajo",IF(EUV469&lt;=35,"Medio",IF(EUV469&lt;=80,"Alto","Inviable Sanitariamente"))))</f>
        <v>Inviable Sanitariamente</v>
      </c>
      <c r="EUY469" s="265" t="str">
        <f t="shared" ref="EUY469:EUY471" si="3965">IF(EUW469&lt;5,"Sin Riesgo",IF(EUW469 &lt;=14,"Bajo",IF(EUW469&lt;=35,"Medio",IF(EUW469&lt;=80,"Alto","Inviable Sanitariamente"))))</f>
        <v>Inviable Sanitariamente</v>
      </c>
      <c r="EUZ469" s="265" t="str">
        <f t="shared" ref="EUZ469:EUZ471" si="3966">IF(EUX469&lt;5,"Sin Riesgo",IF(EUX469 &lt;=14,"Bajo",IF(EUX469&lt;=35,"Medio",IF(EUX469&lt;=80,"Alto","Inviable Sanitariamente"))))</f>
        <v>Inviable Sanitariamente</v>
      </c>
      <c r="EVA469" s="265" t="str">
        <f t="shared" ref="EVA469:EVA471" si="3967">IF(EUY469&lt;5,"Sin Riesgo",IF(EUY469 &lt;=14,"Bajo",IF(EUY469&lt;=35,"Medio",IF(EUY469&lt;=80,"Alto","Inviable Sanitariamente"))))</f>
        <v>Inviable Sanitariamente</v>
      </c>
      <c r="EVB469" s="265" t="str">
        <f t="shared" ref="EVB469:EVB471" si="3968">IF(EUZ469&lt;5,"Sin Riesgo",IF(EUZ469 &lt;=14,"Bajo",IF(EUZ469&lt;=35,"Medio",IF(EUZ469&lt;=80,"Alto","Inviable Sanitariamente"))))</f>
        <v>Inviable Sanitariamente</v>
      </c>
      <c r="EVC469" s="265" t="str">
        <f t="shared" ref="EVC469:EVC471" si="3969">IF(EVA469&lt;5,"Sin Riesgo",IF(EVA469 &lt;=14,"Bajo",IF(EVA469&lt;=35,"Medio",IF(EVA469&lt;=80,"Alto","Inviable Sanitariamente"))))</f>
        <v>Inviable Sanitariamente</v>
      </c>
      <c r="EVD469" s="265" t="str">
        <f t="shared" ref="EVD469:EVD471" si="3970">IF(EVB469&lt;5,"Sin Riesgo",IF(EVB469 &lt;=14,"Bajo",IF(EVB469&lt;=35,"Medio",IF(EVB469&lt;=80,"Alto","Inviable Sanitariamente"))))</f>
        <v>Inviable Sanitariamente</v>
      </c>
      <c r="EVE469" s="265" t="str">
        <f t="shared" ref="EVE469:EVE471" si="3971">IF(EVC469&lt;5,"Sin Riesgo",IF(EVC469 &lt;=14,"Bajo",IF(EVC469&lt;=35,"Medio",IF(EVC469&lt;=80,"Alto","Inviable Sanitariamente"))))</f>
        <v>Inviable Sanitariamente</v>
      </c>
      <c r="EVF469" s="265" t="str">
        <f t="shared" ref="EVF469:EVF471" si="3972">IF(EVD469&lt;5,"Sin Riesgo",IF(EVD469 &lt;=14,"Bajo",IF(EVD469&lt;=35,"Medio",IF(EVD469&lt;=80,"Alto","Inviable Sanitariamente"))))</f>
        <v>Inviable Sanitariamente</v>
      </c>
      <c r="EVG469" s="265" t="str">
        <f t="shared" ref="EVG469:EVG471" si="3973">IF(EVE469&lt;5,"Sin Riesgo",IF(EVE469 &lt;=14,"Bajo",IF(EVE469&lt;=35,"Medio",IF(EVE469&lt;=80,"Alto","Inviable Sanitariamente"))))</f>
        <v>Inviable Sanitariamente</v>
      </c>
      <c r="EVH469" s="265" t="str">
        <f t="shared" ref="EVH469:EVH471" si="3974">IF(EVF469&lt;5,"Sin Riesgo",IF(EVF469 &lt;=14,"Bajo",IF(EVF469&lt;=35,"Medio",IF(EVF469&lt;=80,"Alto","Inviable Sanitariamente"))))</f>
        <v>Inviable Sanitariamente</v>
      </c>
      <c r="EVI469" s="265" t="str">
        <f t="shared" ref="EVI469:EVI471" si="3975">IF(EVG469&lt;5,"Sin Riesgo",IF(EVG469 &lt;=14,"Bajo",IF(EVG469&lt;=35,"Medio",IF(EVG469&lt;=80,"Alto","Inviable Sanitariamente"))))</f>
        <v>Inviable Sanitariamente</v>
      </c>
      <c r="EVJ469" s="265" t="str">
        <f t="shared" ref="EVJ469:EVJ471" si="3976">IF(EVH469&lt;5,"Sin Riesgo",IF(EVH469 &lt;=14,"Bajo",IF(EVH469&lt;=35,"Medio",IF(EVH469&lt;=80,"Alto","Inviable Sanitariamente"))))</f>
        <v>Inviable Sanitariamente</v>
      </c>
      <c r="EVK469" s="265" t="str">
        <f t="shared" ref="EVK469:EVK471" si="3977">IF(EVI469&lt;5,"Sin Riesgo",IF(EVI469 &lt;=14,"Bajo",IF(EVI469&lt;=35,"Medio",IF(EVI469&lt;=80,"Alto","Inviable Sanitariamente"))))</f>
        <v>Inviable Sanitariamente</v>
      </c>
      <c r="EVL469" s="265" t="str">
        <f t="shared" ref="EVL469:EVL471" si="3978">IF(EVJ469&lt;5,"Sin Riesgo",IF(EVJ469 &lt;=14,"Bajo",IF(EVJ469&lt;=35,"Medio",IF(EVJ469&lt;=80,"Alto","Inviable Sanitariamente"))))</f>
        <v>Inviable Sanitariamente</v>
      </c>
      <c r="EVM469" s="265" t="str">
        <f t="shared" ref="EVM469:EVM471" si="3979">IF(EVK469&lt;5,"Sin Riesgo",IF(EVK469 &lt;=14,"Bajo",IF(EVK469&lt;=35,"Medio",IF(EVK469&lt;=80,"Alto","Inviable Sanitariamente"))))</f>
        <v>Inviable Sanitariamente</v>
      </c>
      <c r="EVN469" s="265" t="str">
        <f t="shared" ref="EVN469:EVN471" si="3980">IF(EVL469&lt;5,"Sin Riesgo",IF(EVL469 &lt;=14,"Bajo",IF(EVL469&lt;=35,"Medio",IF(EVL469&lt;=80,"Alto","Inviable Sanitariamente"))))</f>
        <v>Inviable Sanitariamente</v>
      </c>
      <c r="EVO469" s="265" t="str">
        <f t="shared" ref="EVO469:EVO471" si="3981">IF(EVM469&lt;5,"Sin Riesgo",IF(EVM469 &lt;=14,"Bajo",IF(EVM469&lt;=35,"Medio",IF(EVM469&lt;=80,"Alto","Inviable Sanitariamente"))))</f>
        <v>Inviable Sanitariamente</v>
      </c>
      <c r="EVP469" s="265" t="str">
        <f t="shared" ref="EVP469:EVP471" si="3982">IF(EVN469&lt;5,"Sin Riesgo",IF(EVN469 &lt;=14,"Bajo",IF(EVN469&lt;=35,"Medio",IF(EVN469&lt;=80,"Alto","Inviable Sanitariamente"))))</f>
        <v>Inviable Sanitariamente</v>
      </c>
      <c r="EVQ469" s="265" t="str">
        <f t="shared" ref="EVQ469:EVQ471" si="3983">IF(EVO469&lt;5,"Sin Riesgo",IF(EVO469 &lt;=14,"Bajo",IF(EVO469&lt;=35,"Medio",IF(EVO469&lt;=80,"Alto","Inviable Sanitariamente"))))</f>
        <v>Inviable Sanitariamente</v>
      </c>
      <c r="EVR469" s="265" t="str">
        <f t="shared" ref="EVR469:EVR471" si="3984">IF(EVP469&lt;5,"Sin Riesgo",IF(EVP469 &lt;=14,"Bajo",IF(EVP469&lt;=35,"Medio",IF(EVP469&lt;=80,"Alto","Inviable Sanitariamente"))))</f>
        <v>Inviable Sanitariamente</v>
      </c>
      <c r="EVS469" s="265" t="str">
        <f t="shared" ref="EVS469:EVS471" si="3985">IF(EVQ469&lt;5,"Sin Riesgo",IF(EVQ469 &lt;=14,"Bajo",IF(EVQ469&lt;=35,"Medio",IF(EVQ469&lt;=80,"Alto","Inviable Sanitariamente"))))</f>
        <v>Inviable Sanitariamente</v>
      </c>
      <c r="EVT469" s="265" t="str">
        <f t="shared" ref="EVT469:EVT471" si="3986">IF(EVR469&lt;5,"Sin Riesgo",IF(EVR469 &lt;=14,"Bajo",IF(EVR469&lt;=35,"Medio",IF(EVR469&lt;=80,"Alto","Inviable Sanitariamente"))))</f>
        <v>Inviable Sanitariamente</v>
      </c>
      <c r="EVU469" s="265" t="str">
        <f t="shared" ref="EVU469:EVU471" si="3987">IF(EVS469&lt;5,"Sin Riesgo",IF(EVS469 &lt;=14,"Bajo",IF(EVS469&lt;=35,"Medio",IF(EVS469&lt;=80,"Alto","Inviable Sanitariamente"))))</f>
        <v>Inviable Sanitariamente</v>
      </c>
      <c r="EVV469" s="265" t="str">
        <f t="shared" ref="EVV469:EVV471" si="3988">IF(EVT469&lt;5,"Sin Riesgo",IF(EVT469 &lt;=14,"Bajo",IF(EVT469&lt;=35,"Medio",IF(EVT469&lt;=80,"Alto","Inviable Sanitariamente"))))</f>
        <v>Inviable Sanitariamente</v>
      </c>
      <c r="EVW469" s="265" t="str">
        <f t="shared" ref="EVW469:EVW471" si="3989">IF(EVU469&lt;5,"Sin Riesgo",IF(EVU469 &lt;=14,"Bajo",IF(EVU469&lt;=35,"Medio",IF(EVU469&lt;=80,"Alto","Inviable Sanitariamente"))))</f>
        <v>Inviable Sanitariamente</v>
      </c>
      <c r="EVX469" s="265" t="str">
        <f t="shared" ref="EVX469:EVX471" si="3990">IF(EVV469&lt;5,"Sin Riesgo",IF(EVV469 &lt;=14,"Bajo",IF(EVV469&lt;=35,"Medio",IF(EVV469&lt;=80,"Alto","Inviable Sanitariamente"))))</f>
        <v>Inviable Sanitariamente</v>
      </c>
      <c r="EVY469" s="265" t="str">
        <f t="shared" ref="EVY469:EVY471" si="3991">IF(EVW469&lt;5,"Sin Riesgo",IF(EVW469 &lt;=14,"Bajo",IF(EVW469&lt;=35,"Medio",IF(EVW469&lt;=80,"Alto","Inviable Sanitariamente"))))</f>
        <v>Inviable Sanitariamente</v>
      </c>
      <c r="EVZ469" s="265" t="str">
        <f t="shared" ref="EVZ469:EVZ471" si="3992">IF(EVX469&lt;5,"Sin Riesgo",IF(EVX469 &lt;=14,"Bajo",IF(EVX469&lt;=35,"Medio",IF(EVX469&lt;=80,"Alto","Inviable Sanitariamente"))))</f>
        <v>Inviable Sanitariamente</v>
      </c>
      <c r="EWA469" s="265" t="str">
        <f t="shared" ref="EWA469:EWA471" si="3993">IF(EVY469&lt;5,"Sin Riesgo",IF(EVY469 &lt;=14,"Bajo",IF(EVY469&lt;=35,"Medio",IF(EVY469&lt;=80,"Alto","Inviable Sanitariamente"))))</f>
        <v>Inviable Sanitariamente</v>
      </c>
      <c r="EWB469" s="265" t="str">
        <f t="shared" ref="EWB469:EWB471" si="3994">IF(EVZ469&lt;5,"Sin Riesgo",IF(EVZ469 &lt;=14,"Bajo",IF(EVZ469&lt;=35,"Medio",IF(EVZ469&lt;=80,"Alto","Inviable Sanitariamente"))))</f>
        <v>Inviable Sanitariamente</v>
      </c>
      <c r="EWC469" s="265" t="str">
        <f t="shared" ref="EWC469:EWC471" si="3995">IF(EWA469&lt;5,"Sin Riesgo",IF(EWA469 &lt;=14,"Bajo",IF(EWA469&lt;=35,"Medio",IF(EWA469&lt;=80,"Alto","Inviable Sanitariamente"))))</f>
        <v>Inviable Sanitariamente</v>
      </c>
      <c r="EWD469" s="265" t="str">
        <f t="shared" ref="EWD469:EWD471" si="3996">IF(EWB469&lt;5,"Sin Riesgo",IF(EWB469 &lt;=14,"Bajo",IF(EWB469&lt;=35,"Medio",IF(EWB469&lt;=80,"Alto","Inviable Sanitariamente"))))</f>
        <v>Inviable Sanitariamente</v>
      </c>
      <c r="EWE469" s="265" t="str">
        <f t="shared" ref="EWE469:EWE471" si="3997">IF(EWC469&lt;5,"Sin Riesgo",IF(EWC469 &lt;=14,"Bajo",IF(EWC469&lt;=35,"Medio",IF(EWC469&lt;=80,"Alto","Inviable Sanitariamente"))))</f>
        <v>Inviable Sanitariamente</v>
      </c>
      <c r="EWF469" s="265" t="str">
        <f t="shared" ref="EWF469:EWF471" si="3998">IF(EWD469&lt;5,"Sin Riesgo",IF(EWD469 &lt;=14,"Bajo",IF(EWD469&lt;=35,"Medio",IF(EWD469&lt;=80,"Alto","Inviable Sanitariamente"))))</f>
        <v>Inviable Sanitariamente</v>
      </c>
      <c r="EWG469" s="265" t="str">
        <f t="shared" ref="EWG469:EWG471" si="3999">IF(EWE469&lt;5,"Sin Riesgo",IF(EWE469 &lt;=14,"Bajo",IF(EWE469&lt;=35,"Medio",IF(EWE469&lt;=80,"Alto","Inviable Sanitariamente"))))</f>
        <v>Inviable Sanitariamente</v>
      </c>
      <c r="EWH469" s="265" t="str">
        <f t="shared" ref="EWH469:EWH471" si="4000">IF(EWF469&lt;5,"Sin Riesgo",IF(EWF469 &lt;=14,"Bajo",IF(EWF469&lt;=35,"Medio",IF(EWF469&lt;=80,"Alto","Inviable Sanitariamente"))))</f>
        <v>Inviable Sanitariamente</v>
      </c>
      <c r="EWI469" s="265" t="str">
        <f t="shared" ref="EWI469:EWI471" si="4001">IF(EWG469&lt;5,"Sin Riesgo",IF(EWG469 &lt;=14,"Bajo",IF(EWG469&lt;=35,"Medio",IF(EWG469&lt;=80,"Alto","Inviable Sanitariamente"))))</f>
        <v>Inviable Sanitariamente</v>
      </c>
      <c r="EWJ469" s="265" t="str">
        <f t="shared" ref="EWJ469:EWJ471" si="4002">IF(EWH469&lt;5,"Sin Riesgo",IF(EWH469 &lt;=14,"Bajo",IF(EWH469&lt;=35,"Medio",IF(EWH469&lt;=80,"Alto","Inviable Sanitariamente"))))</f>
        <v>Inviable Sanitariamente</v>
      </c>
      <c r="EWK469" s="265" t="str">
        <f t="shared" ref="EWK469:EWK471" si="4003">IF(EWI469&lt;5,"Sin Riesgo",IF(EWI469 &lt;=14,"Bajo",IF(EWI469&lt;=35,"Medio",IF(EWI469&lt;=80,"Alto","Inviable Sanitariamente"))))</f>
        <v>Inviable Sanitariamente</v>
      </c>
      <c r="EWL469" s="265" t="str">
        <f t="shared" ref="EWL469:EWL471" si="4004">IF(EWJ469&lt;5,"Sin Riesgo",IF(EWJ469 &lt;=14,"Bajo",IF(EWJ469&lt;=35,"Medio",IF(EWJ469&lt;=80,"Alto","Inviable Sanitariamente"))))</f>
        <v>Inviable Sanitariamente</v>
      </c>
      <c r="EWM469" s="265" t="str">
        <f t="shared" ref="EWM469:EWM471" si="4005">IF(EWK469&lt;5,"Sin Riesgo",IF(EWK469 &lt;=14,"Bajo",IF(EWK469&lt;=35,"Medio",IF(EWK469&lt;=80,"Alto","Inviable Sanitariamente"))))</f>
        <v>Inviable Sanitariamente</v>
      </c>
      <c r="EWN469" s="265" t="str">
        <f t="shared" ref="EWN469:EWN471" si="4006">IF(EWL469&lt;5,"Sin Riesgo",IF(EWL469 &lt;=14,"Bajo",IF(EWL469&lt;=35,"Medio",IF(EWL469&lt;=80,"Alto","Inviable Sanitariamente"))))</f>
        <v>Inviable Sanitariamente</v>
      </c>
      <c r="EWO469" s="265" t="str">
        <f t="shared" ref="EWO469:EWO471" si="4007">IF(EWM469&lt;5,"Sin Riesgo",IF(EWM469 &lt;=14,"Bajo",IF(EWM469&lt;=35,"Medio",IF(EWM469&lt;=80,"Alto","Inviable Sanitariamente"))))</f>
        <v>Inviable Sanitariamente</v>
      </c>
      <c r="EWP469" s="265" t="str">
        <f t="shared" ref="EWP469:EWP471" si="4008">IF(EWN469&lt;5,"Sin Riesgo",IF(EWN469 &lt;=14,"Bajo",IF(EWN469&lt;=35,"Medio",IF(EWN469&lt;=80,"Alto","Inviable Sanitariamente"))))</f>
        <v>Inviable Sanitariamente</v>
      </c>
      <c r="EWQ469" s="265" t="str">
        <f t="shared" ref="EWQ469:EWQ471" si="4009">IF(EWO469&lt;5,"Sin Riesgo",IF(EWO469 &lt;=14,"Bajo",IF(EWO469&lt;=35,"Medio",IF(EWO469&lt;=80,"Alto","Inviable Sanitariamente"))))</f>
        <v>Inviable Sanitariamente</v>
      </c>
      <c r="EWR469" s="265" t="str">
        <f t="shared" ref="EWR469:EWR471" si="4010">IF(EWP469&lt;5,"Sin Riesgo",IF(EWP469 &lt;=14,"Bajo",IF(EWP469&lt;=35,"Medio",IF(EWP469&lt;=80,"Alto","Inviable Sanitariamente"))))</f>
        <v>Inviable Sanitariamente</v>
      </c>
      <c r="EWS469" s="265" t="str">
        <f t="shared" ref="EWS469:EWS471" si="4011">IF(EWQ469&lt;5,"Sin Riesgo",IF(EWQ469 &lt;=14,"Bajo",IF(EWQ469&lt;=35,"Medio",IF(EWQ469&lt;=80,"Alto","Inviable Sanitariamente"))))</f>
        <v>Inviable Sanitariamente</v>
      </c>
      <c r="EWT469" s="265" t="str">
        <f t="shared" ref="EWT469:EWT471" si="4012">IF(EWR469&lt;5,"Sin Riesgo",IF(EWR469 &lt;=14,"Bajo",IF(EWR469&lt;=35,"Medio",IF(EWR469&lt;=80,"Alto","Inviable Sanitariamente"))))</f>
        <v>Inviable Sanitariamente</v>
      </c>
      <c r="EWU469" s="265" t="str">
        <f t="shared" ref="EWU469:EWU471" si="4013">IF(EWS469&lt;5,"Sin Riesgo",IF(EWS469 &lt;=14,"Bajo",IF(EWS469&lt;=35,"Medio",IF(EWS469&lt;=80,"Alto","Inviable Sanitariamente"))))</f>
        <v>Inviable Sanitariamente</v>
      </c>
      <c r="EWV469" s="265" t="str">
        <f t="shared" ref="EWV469:EWV471" si="4014">IF(EWT469&lt;5,"Sin Riesgo",IF(EWT469 &lt;=14,"Bajo",IF(EWT469&lt;=35,"Medio",IF(EWT469&lt;=80,"Alto","Inviable Sanitariamente"))))</f>
        <v>Inviable Sanitariamente</v>
      </c>
      <c r="EWW469" s="265" t="str">
        <f t="shared" ref="EWW469:EWW471" si="4015">IF(EWU469&lt;5,"Sin Riesgo",IF(EWU469 &lt;=14,"Bajo",IF(EWU469&lt;=35,"Medio",IF(EWU469&lt;=80,"Alto","Inviable Sanitariamente"))))</f>
        <v>Inviable Sanitariamente</v>
      </c>
      <c r="EWX469" s="265" t="str">
        <f t="shared" ref="EWX469:EWX471" si="4016">IF(EWV469&lt;5,"Sin Riesgo",IF(EWV469 &lt;=14,"Bajo",IF(EWV469&lt;=35,"Medio",IF(EWV469&lt;=80,"Alto","Inviable Sanitariamente"))))</f>
        <v>Inviable Sanitariamente</v>
      </c>
      <c r="EWY469" s="265" t="str">
        <f t="shared" ref="EWY469:EWY471" si="4017">IF(EWW469&lt;5,"Sin Riesgo",IF(EWW469 &lt;=14,"Bajo",IF(EWW469&lt;=35,"Medio",IF(EWW469&lt;=80,"Alto","Inviable Sanitariamente"))))</f>
        <v>Inviable Sanitariamente</v>
      </c>
      <c r="EWZ469" s="265" t="str">
        <f t="shared" ref="EWZ469:EWZ471" si="4018">IF(EWX469&lt;5,"Sin Riesgo",IF(EWX469 &lt;=14,"Bajo",IF(EWX469&lt;=35,"Medio",IF(EWX469&lt;=80,"Alto","Inviable Sanitariamente"))))</f>
        <v>Inviable Sanitariamente</v>
      </c>
      <c r="EXA469" s="265" t="str">
        <f t="shared" ref="EXA469:EXA471" si="4019">IF(EWY469&lt;5,"Sin Riesgo",IF(EWY469 &lt;=14,"Bajo",IF(EWY469&lt;=35,"Medio",IF(EWY469&lt;=80,"Alto","Inviable Sanitariamente"))))</f>
        <v>Inviable Sanitariamente</v>
      </c>
      <c r="EXB469" s="265" t="str">
        <f t="shared" ref="EXB469:EXB471" si="4020">IF(EWZ469&lt;5,"Sin Riesgo",IF(EWZ469 &lt;=14,"Bajo",IF(EWZ469&lt;=35,"Medio",IF(EWZ469&lt;=80,"Alto","Inviable Sanitariamente"))))</f>
        <v>Inviable Sanitariamente</v>
      </c>
      <c r="EXC469" s="265" t="str">
        <f t="shared" ref="EXC469:EXC471" si="4021">IF(EXA469&lt;5,"Sin Riesgo",IF(EXA469 &lt;=14,"Bajo",IF(EXA469&lt;=35,"Medio",IF(EXA469&lt;=80,"Alto","Inviable Sanitariamente"))))</f>
        <v>Inviable Sanitariamente</v>
      </c>
      <c r="EXD469" s="265" t="str">
        <f t="shared" ref="EXD469:EXD471" si="4022">IF(EXB469&lt;5,"Sin Riesgo",IF(EXB469 &lt;=14,"Bajo",IF(EXB469&lt;=35,"Medio",IF(EXB469&lt;=80,"Alto","Inviable Sanitariamente"))))</f>
        <v>Inviable Sanitariamente</v>
      </c>
      <c r="EXE469" s="265" t="str">
        <f t="shared" ref="EXE469:EXE471" si="4023">IF(EXC469&lt;5,"Sin Riesgo",IF(EXC469 &lt;=14,"Bajo",IF(EXC469&lt;=35,"Medio",IF(EXC469&lt;=80,"Alto","Inviable Sanitariamente"))))</f>
        <v>Inviable Sanitariamente</v>
      </c>
      <c r="EXF469" s="265" t="str">
        <f t="shared" ref="EXF469:EXF471" si="4024">IF(EXD469&lt;5,"Sin Riesgo",IF(EXD469 &lt;=14,"Bajo",IF(EXD469&lt;=35,"Medio",IF(EXD469&lt;=80,"Alto","Inviable Sanitariamente"))))</f>
        <v>Inviable Sanitariamente</v>
      </c>
      <c r="EXG469" s="265" t="str">
        <f t="shared" ref="EXG469:EXG471" si="4025">IF(EXE469&lt;5,"Sin Riesgo",IF(EXE469 &lt;=14,"Bajo",IF(EXE469&lt;=35,"Medio",IF(EXE469&lt;=80,"Alto","Inviable Sanitariamente"))))</f>
        <v>Inviable Sanitariamente</v>
      </c>
      <c r="EXH469" s="265" t="str">
        <f t="shared" ref="EXH469:EXH471" si="4026">IF(EXF469&lt;5,"Sin Riesgo",IF(EXF469 &lt;=14,"Bajo",IF(EXF469&lt;=35,"Medio",IF(EXF469&lt;=80,"Alto","Inviable Sanitariamente"))))</f>
        <v>Inviable Sanitariamente</v>
      </c>
      <c r="EXI469" s="265" t="str">
        <f t="shared" ref="EXI469:EXI471" si="4027">IF(EXG469&lt;5,"Sin Riesgo",IF(EXG469 &lt;=14,"Bajo",IF(EXG469&lt;=35,"Medio",IF(EXG469&lt;=80,"Alto","Inviable Sanitariamente"))))</f>
        <v>Inviable Sanitariamente</v>
      </c>
      <c r="EXJ469" s="265" t="str">
        <f t="shared" ref="EXJ469:EXJ471" si="4028">IF(EXH469&lt;5,"Sin Riesgo",IF(EXH469 &lt;=14,"Bajo",IF(EXH469&lt;=35,"Medio",IF(EXH469&lt;=80,"Alto","Inviable Sanitariamente"))))</f>
        <v>Inviable Sanitariamente</v>
      </c>
      <c r="EXK469" s="265" t="str">
        <f t="shared" ref="EXK469:EXK471" si="4029">IF(EXI469&lt;5,"Sin Riesgo",IF(EXI469 &lt;=14,"Bajo",IF(EXI469&lt;=35,"Medio",IF(EXI469&lt;=80,"Alto","Inviable Sanitariamente"))))</f>
        <v>Inviable Sanitariamente</v>
      </c>
      <c r="EXL469" s="265" t="str">
        <f t="shared" ref="EXL469:EXL471" si="4030">IF(EXJ469&lt;5,"Sin Riesgo",IF(EXJ469 &lt;=14,"Bajo",IF(EXJ469&lt;=35,"Medio",IF(EXJ469&lt;=80,"Alto","Inviable Sanitariamente"))))</f>
        <v>Inviable Sanitariamente</v>
      </c>
      <c r="EXM469" s="265" t="str">
        <f t="shared" ref="EXM469:EXM471" si="4031">IF(EXK469&lt;5,"Sin Riesgo",IF(EXK469 &lt;=14,"Bajo",IF(EXK469&lt;=35,"Medio",IF(EXK469&lt;=80,"Alto","Inviable Sanitariamente"))))</f>
        <v>Inviable Sanitariamente</v>
      </c>
      <c r="EXN469" s="265" t="str">
        <f t="shared" ref="EXN469:EXN471" si="4032">IF(EXL469&lt;5,"Sin Riesgo",IF(EXL469 &lt;=14,"Bajo",IF(EXL469&lt;=35,"Medio",IF(EXL469&lt;=80,"Alto","Inviable Sanitariamente"))))</f>
        <v>Inviable Sanitariamente</v>
      </c>
      <c r="EXO469" s="265" t="str">
        <f t="shared" ref="EXO469:EXO471" si="4033">IF(EXM469&lt;5,"Sin Riesgo",IF(EXM469 &lt;=14,"Bajo",IF(EXM469&lt;=35,"Medio",IF(EXM469&lt;=80,"Alto","Inviable Sanitariamente"))))</f>
        <v>Inviable Sanitariamente</v>
      </c>
      <c r="EXP469" s="265" t="str">
        <f t="shared" ref="EXP469:EXP471" si="4034">IF(EXN469&lt;5,"Sin Riesgo",IF(EXN469 &lt;=14,"Bajo",IF(EXN469&lt;=35,"Medio",IF(EXN469&lt;=80,"Alto","Inviable Sanitariamente"))))</f>
        <v>Inviable Sanitariamente</v>
      </c>
      <c r="EXQ469" s="265" t="str">
        <f t="shared" ref="EXQ469:EXQ471" si="4035">IF(EXO469&lt;5,"Sin Riesgo",IF(EXO469 &lt;=14,"Bajo",IF(EXO469&lt;=35,"Medio",IF(EXO469&lt;=80,"Alto","Inviable Sanitariamente"))))</f>
        <v>Inviable Sanitariamente</v>
      </c>
      <c r="EXR469" s="265" t="str">
        <f t="shared" ref="EXR469:EXR471" si="4036">IF(EXP469&lt;5,"Sin Riesgo",IF(EXP469 &lt;=14,"Bajo",IF(EXP469&lt;=35,"Medio",IF(EXP469&lt;=80,"Alto","Inviable Sanitariamente"))))</f>
        <v>Inviable Sanitariamente</v>
      </c>
      <c r="EXS469" s="265" t="str">
        <f t="shared" ref="EXS469:EXS471" si="4037">IF(EXQ469&lt;5,"Sin Riesgo",IF(EXQ469 &lt;=14,"Bajo",IF(EXQ469&lt;=35,"Medio",IF(EXQ469&lt;=80,"Alto","Inviable Sanitariamente"))))</f>
        <v>Inviable Sanitariamente</v>
      </c>
      <c r="EXT469" s="265" t="str">
        <f t="shared" ref="EXT469:EXT471" si="4038">IF(EXR469&lt;5,"Sin Riesgo",IF(EXR469 &lt;=14,"Bajo",IF(EXR469&lt;=35,"Medio",IF(EXR469&lt;=80,"Alto","Inviable Sanitariamente"))))</f>
        <v>Inviable Sanitariamente</v>
      </c>
      <c r="EXU469" s="265" t="str">
        <f t="shared" ref="EXU469:EXU471" si="4039">IF(EXS469&lt;5,"Sin Riesgo",IF(EXS469 &lt;=14,"Bajo",IF(EXS469&lt;=35,"Medio",IF(EXS469&lt;=80,"Alto","Inviable Sanitariamente"))))</f>
        <v>Inviable Sanitariamente</v>
      </c>
      <c r="EXV469" s="265" t="str">
        <f t="shared" ref="EXV469:EXV471" si="4040">IF(EXT469&lt;5,"Sin Riesgo",IF(EXT469 &lt;=14,"Bajo",IF(EXT469&lt;=35,"Medio",IF(EXT469&lt;=80,"Alto","Inviable Sanitariamente"))))</f>
        <v>Inviable Sanitariamente</v>
      </c>
      <c r="EXW469" s="265" t="str">
        <f t="shared" ref="EXW469:EXW471" si="4041">IF(EXU469&lt;5,"Sin Riesgo",IF(EXU469 &lt;=14,"Bajo",IF(EXU469&lt;=35,"Medio",IF(EXU469&lt;=80,"Alto","Inviable Sanitariamente"))))</f>
        <v>Inviable Sanitariamente</v>
      </c>
      <c r="EXX469" s="265" t="str">
        <f t="shared" ref="EXX469:EXX471" si="4042">IF(EXV469&lt;5,"Sin Riesgo",IF(EXV469 &lt;=14,"Bajo",IF(EXV469&lt;=35,"Medio",IF(EXV469&lt;=80,"Alto","Inviable Sanitariamente"))))</f>
        <v>Inviable Sanitariamente</v>
      </c>
      <c r="EXY469" s="265" t="str">
        <f t="shared" ref="EXY469:EXY471" si="4043">IF(EXW469&lt;5,"Sin Riesgo",IF(EXW469 &lt;=14,"Bajo",IF(EXW469&lt;=35,"Medio",IF(EXW469&lt;=80,"Alto","Inviable Sanitariamente"))))</f>
        <v>Inviable Sanitariamente</v>
      </c>
      <c r="EXZ469" s="265" t="str">
        <f t="shared" ref="EXZ469:EXZ471" si="4044">IF(EXX469&lt;5,"Sin Riesgo",IF(EXX469 &lt;=14,"Bajo",IF(EXX469&lt;=35,"Medio",IF(EXX469&lt;=80,"Alto","Inviable Sanitariamente"))))</f>
        <v>Inviable Sanitariamente</v>
      </c>
      <c r="EYA469" s="265" t="str">
        <f t="shared" ref="EYA469:EYA471" si="4045">IF(EXY469&lt;5,"Sin Riesgo",IF(EXY469 &lt;=14,"Bajo",IF(EXY469&lt;=35,"Medio",IF(EXY469&lt;=80,"Alto","Inviable Sanitariamente"))))</f>
        <v>Inviable Sanitariamente</v>
      </c>
      <c r="EYB469" s="265" t="str">
        <f t="shared" ref="EYB469:EYB471" si="4046">IF(EXZ469&lt;5,"Sin Riesgo",IF(EXZ469 &lt;=14,"Bajo",IF(EXZ469&lt;=35,"Medio",IF(EXZ469&lt;=80,"Alto","Inviable Sanitariamente"))))</f>
        <v>Inviable Sanitariamente</v>
      </c>
      <c r="EYC469" s="265" t="str">
        <f t="shared" ref="EYC469:EYC471" si="4047">IF(EYA469&lt;5,"Sin Riesgo",IF(EYA469 &lt;=14,"Bajo",IF(EYA469&lt;=35,"Medio",IF(EYA469&lt;=80,"Alto","Inviable Sanitariamente"))))</f>
        <v>Inviable Sanitariamente</v>
      </c>
      <c r="EYD469" s="265" t="str">
        <f t="shared" ref="EYD469:EYD471" si="4048">IF(EYB469&lt;5,"Sin Riesgo",IF(EYB469 &lt;=14,"Bajo",IF(EYB469&lt;=35,"Medio",IF(EYB469&lt;=80,"Alto","Inviable Sanitariamente"))))</f>
        <v>Inviable Sanitariamente</v>
      </c>
      <c r="EYE469" s="265" t="str">
        <f t="shared" ref="EYE469:EYE471" si="4049">IF(EYC469&lt;5,"Sin Riesgo",IF(EYC469 &lt;=14,"Bajo",IF(EYC469&lt;=35,"Medio",IF(EYC469&lt;=80,"Alto","Inviable Sanitariamente"))))</f>
        <v>Inviable Sanitariamente</v>
      </c>
      <c r="EYF469" s="265" t="str">
        <f t="shared" ref="EYF469:EYF471" si="4050">IF(EYD469&lt;5,"Sin Riesgo",IF(EYD469 &lt;=14,"Bajo",IF(EYD469&lt;=35,"Medio",IF(EYD469&lt;=80,"Alto","Inviable Sanitariamente"))))</f>
        <v>Inviable Sanitariamente</v>
      </c>
      <c r="EYG469" s="265" t="str">
        <f t="shared" ref="EYG469:EYG471" si="4051">IF(EYE469&lt;5,"Sin Riesgo",IF(EYE469 &lt;=14,"Bajo",IF(EYE469&lt;=35,"Medio",IF(EYE469&lt;=80,"Alto","Inviable Sanitariamente"))))</f>
        <v>Inviable Sanitariamente</v>
      </c>
      <c r="EYH469" s="265" t="str">
        <f t="shared" ref="EYH469:EYH471" si="4052">IF(EYF469&lt;5,"Sin Riesgo",IF(EYF469 &lt;=14,"Bajo",IF(EYF469&lt;=35,"Medio",IF(EYF469&lt;=80,"Alto","Inviable Sanitariamente"))))</f>
        <v>Inviable Sanitariamente</v>
      </c>
      <c r="EYI469" s="265" t="str">
        <f t="shared" ref="EYI469:EYI471" si="4053">IF(EYG469&lt;5,"Sin Riesgo",IF(EYG469 &lt;=14,"Bajo",IF(EYG469&lt;=35,"Medio",IF(EYG469&lt;=80,"Alto","Inviable Sanitariamente"))))</f>
        <v>Inviable Sanitariamente</v>
      </c>
      <c r="EYJ469" s="265" t="str">
        <f t="shared" ref="EYJ469:EYJ471" si="4054">IF(EYH469&lt;5,"Sin Riesgo",IF(EYH469 &lt;=14,"Bajo",IF(EYH469&lt;=35,"Medio",IF(EYH469&lt;=80,"Alto","Inviable Sanitariamente"))))</f>
        <v>Inviable Sanitariamente</v>
      </c>
      <c r="EYK469" s="265" t="str">
        <f t="shared" ref="EYK469:EYK471" si="4055">IF(EYI469&lt;5,"Sin Riesgo",IF(EYI469 &lt;=14,"Bajo",IF(EYI469&lt;=35,"Medio",IF(EYI469&lt;=80,"Alto","Inviable Sanitariamente"))))</f>
        <v>Inviable Sanitariamente</v>
      </c>
      <c r="EYL469" s="265" t="str">
        <f t="shared" ref="EYL469:EYL471" si="4056">IF(EYJ469&lt;5,"Sin Riesgo",IF(EYJ469 &lt;=14,"Bajo",IF(EYJ469&lt;=35,"Medio",IF(EYJ469&lt;=80,"Alto","Inviable Sanitariamente"))))</f>
        <v>Inviable Sanitariamente</v>
      </c>
      <c r="EYM469" s="265" t="str">
        <f t="shared" ref="EYM469:EYM471" si="4057">IF(EYK469&lt;5,"Sin Riesgo",IF(EYK469 &lt;=14,"Bajo",IF(EYK469&lt;=35,"Medio",IF(EYK469&lt;=80,"Alto","Inviable Sanitariamente"))))</f>
        <v>Inviable Sanitariamente</v>
      </c>
      <c r="EYN469" s="265" t="str">
        <f t="shared" ref="EYN469:EYN471" si="4058">IF(EYL469&lt;5,"Sin Riesgo",IF(EYL469 &lt;=14,"Bajo",IF(EYL469&lt;=35,"Medio",IF(EYL469&lt;=80,"Alto","Inviable Sanitariamente"))))</f>
        <v>Inviable Sanitariamente</v>
      </c>
      <c r="EYO469" s="265" t="str">
        <f t="shared" ref="EYO469:EYO471" si="4059">IF(EYM469&lt;5,"Sin Riesgo",IF(EYM469 &lt;=14,"Bajo",IF(EYM469&lt;=35,"Medio",IF(EYM469&lt;=80,"Alto","Inviable Sanitariamente"))))</f>
        <v>Inviable Sanitariamente</v>
      </c>
      <c r="EYP469" s="265" t="str">
        <f t="shared" ref="EYP469:EYP471" si="4060">IF(EYN469&lt;5,"Sin Riesgo",IF(EYN469 &lt;=14,"Bajo",IF(EYN469&lt;=35,"Medio",IF(EYN469&lt;=80,"Alto","Inviable Sanitariamente"))))</f>
        <v>Inviable Sanitariamente</v>
      </c>
      <c r="EYQ469" s="265" t="str">
        <f t="shared" ref="EYQ469:EYQ471" si="4061">IF(EYO469&lt;5,"Sin Riesgo",IF(EYO469 &lt;=14,"Bajo",IF(EYO469&lt;=35,"Medio",IF(EYO469&lt;=80,"Alto","Inviable Sanitariamente"))))</f>
        <v>Inviable Sanitariamente</v>
      </c>
      <c r="EYR469" s="265" t="str">
        <f t="shared" ref="EYR469:EYR471" si="4062">IF(EYP469&lt;5,"Sin Riesgo",IF(EYP469 &lt;=14,"Bajo",IF(EYP469&lt;=35,"Medio",IF(EYP469&lt;=80,"Alto","Inviable Sanitariamente"))))</f>
        <v>Inviable Sanitariamente</v>
      </c>
      <c r="EYS469" s="265" t="str">
        <f t="shared" ref="EYS469:EYS471" si="4063">IF(EYQ469&lt;5,"Sin Riesgo",IF(EYQ469 &lt;=14,"Bajo",IF(EYQ469&lt;=35,"Medio",IF(EYQ469&lt;=80,"Alto","Inviable Sanitariamente"))))</f>
        <v>Inviable Sanitariamente</v>
      </c>
      <c r="EYT469" s="265" t="str">
        <f t="shared" ref="EYT469:EYT471" si="4064">IF(EYR469&lt;5,"Sin Riesgo",IF(EYR469 &lt;=14,"Bajo",IF(EYR469&lt;=35,"Medio",IF(EYR469&lt;=80,"Alto","Inviable Sanitariamente"))))</f>
        <v>Inviable Sanitariamente</v>
      </c>
      <c r="EYU469" s="265" t="str">
        <f t="shared" ref="EYU469:EYU471" si="4065">IF(EYS469&lt;5,"Sin Riesgo",IF(EYS469 &lt;=14,"Bajo",IF(EYS469&lt;=35,"Medio",IF(EYS469&lt;=80,"Alto","Inviable Sanitariamente"))))</f>
        <v>Inviable Sanitariamente</v>
      </c>
      <c r="EYV469" s="265" t="str">
        <f t="shared" ref="EYV469:EYV471" si="4066">IF(EYT469&lt;5,"Sin Riesgo",IF(EYT469 &lt;=14,"Bajo",IF(EYT469&lt;=35,"Medio",IF(EYT469&lt;=80,"Alto","Inviable Sanitariamente"))))</f>
        <v>Inviable Sanitariamente</v>
      </c>
      <c r="EYW469" s="265" t="str">
        <f t="shared" ref="EYW469:EYW471" si="4067">IF(EYU469&lt;5,"Sin Riesgo",IF(EYU469 &lt;=14,"Bajo",IF(EYU469&lt;=35,"Medio",IF(EYU469&lt;=80,"Alto","Inviable Sanitariamente"))))</f>
        <v>Inviable Sanitariamente</v>
      </c>
      <c r="EYX469" s="265" t="str">
        <f t="shared" ref="EYX469:EYX471" si="4068">IF(EYV469&lt;5,"Sin Riesgo",IF(EYV469 &lt;=14,"Bajo",IF(EYV469&lt;=35,"Medio",IF(EYV469&lt;=80,"Alto","Inviable Sanitariamente"))))</f>
        <v>Inviable Sanitariamente</v>
      </c>
      <c r="EYY469" s="265" t="str">
        <f t="shared" ref="EYY469:EYY471" si="4069">IF(EYW469&lt;5,"Sin Riesgo",IF(EYW469 &lt;=14,"Bajo",IF(EYW469&lt;=35,"Medio",IF(EYW469&lt;=80,"Alto","Inviable Sanitariamente"))))</f>
        <v>Inviable Sanitariamente</v>
      </c>
      <c r="EYZ469" s="265" t="str">
        <f t="shared" ref="EYZ469:EYZ471" si="4070">IF(EYX469&lt;5,"Sin Riesgo",IF(EYX469 &lt;=14,"Bajo",IF(EYX469&lt;=35,"Medio",IF(EYX469&lt;=80,"Alto","Inviable Sanitariamente"))))</f>
        <v>Inviable Sanitariamente</v>
      </c>
      <c r="EZA469" s="265" t="str">
        <f t="shared" ref="EZA469:EZA471" si="4071">IF(EYY469&lt;5,"Sin Riesgo",IF(EYY469 &lt;=14,"Bajo",IF(EYY469&lt;=35,"Medio",IF(EYY469&lt;=80,"Alto","Inviable Sanitariamente"))))</f>
        <v>Inviable Sanitariamente</v>
      </c>
      <c r="EZB469" s="265" t="str">
        <f t="shared" ref="EZB469:EZB471" si="4072">IF(EYZ469&lt;5,"Sin Riesgo",IF(EYZ469 &lt;=14,"Bajo",IF(EYZ469&lt;=35,"Medio",IF(EYZ469&lt;=80,"Alto","Inviable Sanitariamente"))))</f>
        <v>Inviable Sanitariamente</v>
      </c>
      <c r="EZC469" s="265" t="str">
        <f t="shared" ref="EZC469:EZC471" si="4073">IF(EZA469&lt;5,"Sin Riesgo",IF(EZA469 &lt;=14,"Bajo",IF(EZA469&lt;=35,"Medio",IF(EZA469&lt;=80,"Alto","Inviable Sanitariamente"))))</f>
        <v>Inviable Sanitariamente</v>
      </c>
      <c r="EZD469" s="265" t="str">
        <f t="shared" ref="EZD469:EZD471" si="4074">IF(EZB469&lt;5,"Sin Riesgo",IF(EZB469 &lt;=14,"Bajo",IF(EZB469&lt;=35,"Medio",IF(EZB469&lt;=80,"Alto","Inviable Sanitariamente"))))</f>
        <v>Inviable Sanitariamente</v>
      </c>
      <c r="EZE469" s="265" t="str">
        <f t="shared" ref="EZE469:EZE471" si="4075">IF(EZC469&lt;5,"Sin Riesgo",IF(EZC469 &lt;=14,"Bajo",IF(EZC469&lt;=35,"Medio",IF(EZC469&lt;=80,"Alto","Inviable Sanitariamente"))))</f>
        <v>Inviable Sanitariamente</v>
      </c>
      <c r="EZF469" s="265" t="str">
        <f t="shared" ref="EZF469:EZF471" si="4076">IF(EZD469&lt;5,"Sin Riesgo",IF(EZD469 &lt;=14,"Bajo",IF(EZD469&lt;=35,"Medio",IF(EZD469&lt;=80,"Alto","Inviable Sanitariamente"))))</f>
        <v>Inviable Sanitariamente</v>
      </c>
      <c r="EZG469" s="265" t="str">
        <f t="shared" ref="EZG469:EZG471" si="4077">IF(EZE469&lt;5,"Sin Riesgo",IF(EZE469 &lt;=14,"Bajo",IF(EZE469&lt;=35,"Medio",IF(EZE469&lt;=80,"Alto","Inviable Sanitariamente"))))</f>
        <v>Inviable Sanitariamente</v>
      </c>
      <c r="EZH469" s="265" t="str">
        <f t="shared" ref="EZH469:EZH471" si="4078">IF(EZF469&lt;5,"Sin Riesgo",IF(EZF469 &lt;=14,"Bajo",IF(EZF469&lt;=35,"Medio",IF(EZF469&lt;=80,"Alto","Inviable Sanitariamente"))))</f>
        <v>Inviable Sanitariamente</v>
      </c>
      <c r="EZI469" s="265" t="str">
        <f t="shared" ref="EZI469:EZI471" si="4079">IF(EZG469&lt;5,"Sin Riesgo",IF(EZG469 &lt;=14,"Bajo",IF(EZG469&lt;=35,"Medio",IF(EZG469&lt;=80,"Alto","Inviable Sanitariamente"))))</f>
        <v>Inviable Sanitariamente</v>
      </c>
      <c r="EZJ469" s="265" t="str">
        <f t="shared" ref="EZJ469:EZJ471" si="4080">IF(EZH469&lt;5,"Sin Riesgo",IF(EZH469 &lt;=14,"Bajo",IF(EZH469&lt;=35,"Medio",IF(EZH469&lt;=80,"Alto","Inviable Sanitariamente"))))</f>
        <v>Inviable Sanitariamente</v>
      </c>
      <c r="EZK469" s="265" t="str">
        <f t="shared" ref="EZK469:EZK471" si="4081">IF(EZI469&lt;5,"Sin Riesgo",IF(EZI469 &lt;=14,"Bajo",IF(EZI469&lt;=35,"Medio",IF(EZI469&lt;=80,"Alto","Inviable Sanitariamente"))))</f>
        <v>Inviable Sanitariamente</v>
      </c>
      <c r="EZL469" s="265" t="str">
        <f t="shared" ref="EZL469:EZL471" si="4082">IF(EZJ469&lt;5,"Sin Riesgo",IF(EZJ469 &lt;=14,"Bajo",IF(EZJ469&lt;=35,"Medio",IF(EZJ469&lt;=80,"Alto","Inviable Sanitariamente"))))</f>
        <v>Inviable Sanitariamente</v>
      </c>
      <c r="EZM469" s="265" t="str">
        <f t="shared" ref="EZM469:EZM471" si="4083">IF(EZK469&lt;5,"Sin Riesgo",IF(EZK469 &lt;=14,"Bajo",IF(EZK469&lt;=35,"Medio",IF(EZK469&lt;=80,"Alto","Inviable Sanitariamente"))))</f>
        <v>Inviable Sanitariamente</v>
      </c>
      <c r="EZN469" s="265" t="str">
        <f t="shared" ref="EZN469:EZN471" si="4084">IF(EZL469&lt;5,"Sin Riesgo",IF(EZL469 &lt;=14,"Bajo",IF(EZL469&lt;=35,"Medio",IF(EZL469&lt;=80,"Alto","Inviable Sanitariamente"))))</f>
        <v>Inviable Sanitariamente</v>
      </c>
      <c r="EZO469" s="265" t="str">
        <f t="shared" ref="EZO469:EZO471" si="4085">IF(EZM469&lt;5,"Sin Riesgo",IF(EZM469 &lt;=14,"Bajo",IF(EZM469&lt;=35,"Medio",IF(EZM469&lt;=80,"Alto","Inviable Sanitariamente"))))</f>
        <v>Inviable Sanitariamente</v>
      </c>
      <c r="EZP469" s="265" t="str">
        <f t="shared" ref="EZP469:EZP471" si="4086">IF(EZN469&lt;5,"Sin Riesgo",IF(EZN469 &lt;=14,"Bajo",IF(EZN469&lt;=35,"Medio",IF(EZN469&lt;=80,"Alto","Inviable Sanitariamente"))))</f>
        <v>Inviable Sanitariamente</v>
      </c>
      <c r="EZQ469" s="265" t="str">
        <f t="shared" ref="EZQ469:EZQ471" si="4087">IF(EZO469&lt;5,"Sin Riesgo",IF(EZO469 &lt;=14,"Bajo",IF(EZO469&lt;=35,"Medio",IF(EZO469&lt;=80,"Alto","Inviable Sanitariamente"))))</f>
        <v>Inviable Sanitariamente</v>
      </c>
      <c r="EZR469" s="265" t="str">
        <f t="shared" ref="EZR469:EZR471" si="4088">IF(EZP469&lt;5,"Sin Riesgo",IF(EZP469 &lt;=14,"Bajo",IF(EZP469&lt;=35,"Medio",IF(EZP469&lt;=80,"Alto","Inviable Sanitariamente"))))</f>
        <v>Inviable Sanitariamente</v>
      </c>
      <c r="EZS469" s="265" t="str">
        <f t="shared" ref="EZS469:EZS471" si="4089">IF(EZQ469&lt;5,"Sin Riesgo",IF(EZQ469 &lt;=14,"Bajo",IF(EZQ469&lt;=35,"Medio",IF(EZQ469&lt;=80,"Alto","Inviable Sanitariamente"))))</f>
        <v>Inviable Sanitariamente</v>
      </c>
      <c r="EZT469" s="265" t="str">
        <f t="shared" ref="EZT469:EZT471" si="4090">IF(EZR469&lt;5,"Sin Riesgo",IF(EZR469 &lt;=14,"Bajo",IF(EZR469&lt;=35,"Medio",IF(EZR469&lt;=80,"Alto","Inviable Sanitariamente"))))</f>
        <v>Inviable Sanitariamente</v>
      </c>
      <c r="EZU469" s="265" t="str">
        <f t="shared" ref="EZU469:EZU471" si="4091">IF(EZS469&lt;5,"Sin Riesgo",IF(EZS469 &lt;=14,"Bajo",IF(EZS469&lt;=35,"Medio",IF(EZS469&lt;=80,"Alto","Inviable Sanitariamente"))))</f>
        <v>Inviable Sanitariamente</v>
      </c>
      <c r="EZV469" s="265" t="str">
        <f t="shared" ref="EZV469:EZV471" si="4092">IF(EZT469&lt;5,"Sin Riesgo",IF(EZT469 &lt;=14,"Bajo",IF(EZT469&lt;=35,"Medio",IF(EZT469&lt;=80,"Alto","Inviable Sanitariamente"))))</f>
        <v>Inviable Sanitariamente</v>
      </c>
      <c r="EZW469" s="265" t="str">
        <f t="shared" ref="EZW469:EZW471" si="4093">IF(EZU469&lt;5,"Sin Riesgo",IF(EZU469 &lt;=14,"Bajo",IF(EZU469&lt;=35,"Medio",IF(EZU469&lt;=80,"Alto","Inviable Sanitariamente"))))</f>
        <v>Inviable Sanitariamente</v>
      </c>
      <c r="EZX469" s="265" t="str">
        <f t="shared" ref="EZX469:EZX471" si="4094">IF(EZV469&lt;5,"Sin Riesgo",IF(EZV469 &lt;=14,"Bajo",IF(EZV469&lt;=35,"Medio",IF(EZV469&lt;=80,"Alto","Inviable Sanitariamente"))))</f>
        <v>Inviable Sanitariamente</v>
      </c>
      <c r="EZY469" s="265" t="str">
        <f t="shared" ref="EZY469:EZY471" si="4095">IF(EZW469&lt;5,"Sin Riesgo",IF(EZW469 &lt;=14,"Bajo",IF(EZW469&lt;=35,"Medio",IF(EZW469&lt;=80,"Alto","Inviable Sanitariamente"))))</f>
        <v>Inviable Sanitariamente</v>
      </c>
      <c r="EZZ469" s="265" t="str">
        <f t="shared" ref="EZZ469:EZZ471" si="4096">IF(EZX469&lt;5,"Sin Riesgo",IF(EZX469 &lt;=14,"Bajo",IF(EZX469&lt;=35,"Medio",IF(EZX469&lt;=80,"Alto","Inviable Sanitariamente"))))</f>
        <v>Inviable Sanitariamente</v>
      </c>
      <c r="FAA469" s="265" t="str">
        <f t="shared" ref="FAA469:FAA471" si="4097">IF(EZY469&lt;5,"Sin Riesgo",IF(EZY469 &lt;=14,"Bajo",IF(EZY469&lt;=35,"Medio",IF(EZY469&lt;=80,"Alto","Inviable Sanitariamente"))))</f>
        <v>Inviable Sanitariamente</v>
      </c>
      <c r="FAB469" s="265" t="str">
        <f t="shared" ref="FAB469:FAB471" si="4098">IF(EZZ469&lt;5,"Sin Riesgo",IF(EZZ469 &lt;=14,"Bajo",IF(EZZ469&lt;=35,"Medio",IF(EZZ469&lt;=80,"Alto","Inviable Sanitariamente"))))</f>
        <v>Inviable Sanitariamente</v>
      </c>
      <c r="FAC469" s="265" t="str">
        <f t="shared" ref="FAC469:FAC471" si="4099">IF(FAA469&lt;5,"Sin Riesgo",IF(FAA469 &lt;=14,"Bajo",IF(FAA469&lt;=35,"Medio",IF(FAA469&lt;=80,"Alto","Inviable Sanitariamente"))))</f>
        <v>Inviable Sanitariamente</v>
      </c>
      <c r="FAD469" s="265" t="str">
        <f t="shared" ref="FAD469:FAD471" si="4100">IF(FAB469&lt;5,"Sin Riesgo",IF(FAB469 &lt;=14,"Bajo",IF(FAB469&lt;=35,"Medio",IF(FAB469&lt;=80,"Alto","Inviable Sanitariamente"))))</f>
        <v>Inviable Sanitariamente</v>
      </c>
      <c r="FAE469" s="265" t="str">
        <f t="shared" ref="FAE469:FAE471" si="4101">IF(FAC469&lt;5,"Sin Riesgo",IF(FAC469 &lt;=14,"Bajo",IF(FAC469&lt;=35,"Medio",IF(FAC469&lt;=80,"Alto","Inviable Sanitariamente"))))</f>
        <v>Inviable Sanitariamente</v>
      </c>
      <c r="FAF469" s="265" t="str">
        <f t="shared" ref="FAF469:FAF471" si="4102">IF(FAD469&lt;5,"Sin Riesgo",IF(FAD469 &lt;=14,"Bajo",IF(FAD469&lt;=35,"Medio",IF(FAD469&lt;=80,"Alto","Inviable Sanitariamente"))))</f>
        <v>Inviable Sanitariamente</v>
      </c>
      <c r="FAG469" s="265" t="str">
        <f t="shared" ref="FAG469:FAG471" si="4103">IF(FAE469&lt;5,"Sin Riesgo",IF(FAE469 &lt;=14,"Bajo",IF(FAE469&lt;=35,"Medio",IF(FAE469&lt;=80,"Alto","Inviable Sanitariamente"))))</f>
        <v>Inviable Sanitariamente</v>
      </c>
      <c r="FAH469" s="265" t="str">
        <f t="shared" ref="FAH469:FAH471" si="4104">IF(FAF469&lt;5,"Sin Riesgo",IF(FAF469 &lt;=14,"Bajo",IF(FAF469&lt;=35,"Medio",IF(FAF469&lt;=80,"Alto","Inviable Sanitariamente"))))</f>
        <v>Inviable Sanitariamente</v>
      </c>
      <c r="FAI469" s="265" t="str">
        <f t="shared" ref="FAI469:FAI471" si="4105">IF(FAG469&lt;5,"Sin Riesgo",IF(FAG469 &lt;=14,"Bajo",IF(FAG469&lt;=35,"Medio",IF(FAG469&lt;=80,"Alto","Inviable Sanitariamente"))))</f>
        <v>Inviable Sanitariamente</v>
      </c>
      <c r="FAJ469" s="265" t="str">
        <f t="shared" ref="FAJ469:FAJ471" si="4106">IF(FAH469&lt;5,"Sin Riesgo",IF(FAH469 &lt;=14,"Bajo",IF(FAH469&lt;=35,"Medio",IF(FAH469&lt;=80,"Alto","Inviable Sanitariamente"))))</f>
        <v>Inviable Sanitariamente</v>
      </c>
      <c r="FAK469" s="265" t="str">
        <f t="shared" ref="FAK469:FAK471" si="4107">IF(FAI469&lt;5,"Sin Riesgo",IF(FAI469 &lt;=14,"Bajo",IF(FAI469&lt;=35,"Medio",IF(FAI469&lt;=80,"Alto","Inviable Sanitariamente"))))</f>
        <v>Inviable Sanitariamente</v>
      </c>
      <c r="FAL469" s="265" t="str">
        <f t="shared" ref="FAL469:FAL471" si="4108">IF(FAJ469&lt;5,"Sin Riesgo",IF(FAJ469 &lt;=14,"Bajo",IF(FAJ469&lt;=35,"Medio",IF(FAJ469&lt;=80,"Alto","Inviable Sanitariamente"))))</f>
        <v>Inviable Sanitariamente</v>
      </c>
      <c r="FAM469" s="265" t="str">
        <f t="shared" ref="FAM469:FAM471" si="4109">IF(FAK469&lt;5,"Sin Riesgo",IF(FAK469 &lt;=14,"Bajo",IF(FAK469&lt;=35,"Medio",IF(FAK469&lt;=80,"Alto","Inviable Sanitariamente"))))</f>
        <v>Inviable Sanitariamente</v>
      </c>
      <c r="FAN469" s="265" t="str">
        <f t="shared" ref="FAN469:FAN471" si="4110">IF(FAL469&lt;5,"Sin Riesgo",IF(FAL469 &lt;=14,"Bajo",IF(FAL469&lt;=35,"Medio",IF(FAL469&lt;=80,"Alto","Inviable Sanitariamente"))))</f>
        <v>Inviable Sanitariamente</v>
      </c>
      <c r="FAO469" s="265" t="str">
        <f t="shared" ref="FAO469:FAO471" si="4111">IF(FAM469&lt;5,"Sin Riesgo",IF(FAM469 &lt;=14,"Bajo",IF(FAM469&lt;=35,"Medio",IF(FAM469&lt;=80,"Alto","Inviable Sanitariamente"))))</f>
        <v>Inviable Sanitariamente</v>
      </c>
      <c r="FAP469" s="265" t="str">
        <f t="shared" ref="FAP469:FAP471" si="4112">IF(FAN469&lt;5,"Sin Riesgo",IF(FAN469 &lt;=14,"Bajo",IF(FAN469&lt;=35,"Medio",IF(FAN469&lt;=80,"Alto","Inviable Sanitariamente"))))</f>
        <v>Inviable Sanitariamente</v>
      </c>
      <c r="FAQ469" s="265" t="str">
        <f t="shared" ref="FAQ469:FAQ471" si="4113">IF(FAO469&lt;5,"Sin Riesgo",IF(FAO469 &lt;=14,"Bajo",IF(FAO469&lt;=35,"Medio",IF(FAO469&lt;=80,"Alto","Inviable Sanitariamente"))))</f>
        <v>Inviable Sanitariamente</v>
      </c>
      <c r="FAR469" s="265" t="str">
        <f t="shared" ref="FAR469:FAR471" si="4114">IF(FAP469&lt;5,"Sin Riesgo",IF(FAP469 &lt;=14,"Bajo",IF(FAP469&lt;=35,"Medio",IF(FAP469&lt;=80,"Alto","Inviable Sanitariamente"))))</f>
        <v>Inviable Sanitariamente</v>
      </c>
      <c r="FAS469" s="265" t="str">
        <f t="shared" ref="FAS469:FAS471" si="4115">IF(FAQ469&lt;5,"Sin Riesgo",IF(FAQ469 &lt;=14,"Bajo",IF(FAQ469&lt;=35,"Medio",IF(FAQ469&lt;=80,"Alto","Inviable Sanitariamente"))))</f>
        <v>Inviable Sanitariamente</v>
      </c>
      <c r="FAT469" s="265" t="str">
        <f t="shared" ref="FAT469:FAT471" si="4116">IF(FAR469&lt;5,"Sin Riesgo",IF(FAR469 &lt;=14,"Bajo",IF(FAR469&lt;=35,"Medio",IF(FAR469&lt;=80,"Alto","Inviable Sanitariamente"))))</f>
        <v>Inviable Sanitariamente</v>
      </c>
      <c r="FAU469" s="265" t="str">
        <f t="shared" ref="FAU469:FAU471" si="4117">IF(FAS469&lt;5,"Sin Riesgo",IF(FAS469 &lt;=14,"Bajo",IF(FAS469&lt;=35,"Medio",IF(FAS469&lt;=80,"Alto","Inviable Sanitariamente"))))</f>
        <v>Inviable Sanitariamente</v>
      </c>
      <c r="FAV469" s="265" t="str">
        <f t="shared" ref="FAV469:FAV471" si="4118">IF(FAT469&lt;5,"Sin Riesgo",IF(FAT469 &lt;=14,"Bajo",IF(FAT469&lt;=35,"Medio",IF(FAT469&lt;=80,"Alto","Inviable Sanitariamente"))))</f>
        <v>Inviable Sanitariamente</v>
      </c>
      <c r="FAW469" s="265" t="str">
        <f t="shared" ref="FAW469:FAW471" si="4119">IF(FAU469&lt;5,"Sin Riesgo",IF(FAU469 &lt;=14,"Bajo",IF(FAU469&lt;=35,"Medio",IF(FAU469&lt;=80,"Alto","Inviable Sanitariamente"))))</f>
        <v>Inviable Sanitariamente</v>
      </c>
      <c r="FAX469" s="265" t="str">
        <f t="shared" ref="FAX469:FAX471" si="4120">IF(FAV469&lt;5,"Sin Riesgo",IF(FAV469 &lt;=14,"Bajo",IF(FAV469&lt;=35,"Medio",IF(FAV469&lt;=80,"Alto","Inviable Sanitariamente"))))</f>
        <v>Inviable Sanitariamente</v>
      </c>
      <c r="FAY469" s="265" t="str">
        <f t="shared" ref="FAY469:FAY471" si="4121">IF(FAW469&lt;5,"Sin Riesgo",IF(FAW469 &lt;=14,"Bajo",IF(FAW469&lt;=35,"Medio",IF(FAW469&lt;=80,"Alto","Inviable Sanitariamente"))))</f>
        <v>Inviable Sanitariamente</v>
      </c>
      <c r="FAZ469" s="265" t="str">
        <f t="shared" ref="FAZ469:FAZ471" si="4122">IF(FAX469&lt;5,"Sin Riesgo",IF(FAX469 &lt;=14,"Bajo",IF(FAX469&lt;=35,"Medio",IF(FAX469&lt;=80,"Alto","Inviable Sanitariamente"))))</f>
        <v>Inviable Sanitariamente</v>
      </c>
      <c r="FBA469" s="265" t="str">
        <f t="shared" ref="FBA469:FBA471" si="4123">IF(FAY469&lt;5,"Sin Riesgo",IF(FAY469 &lt;=14,"Bajo",IF(FAY469&lt;=35,"Medio",IF(FAY469&lt;=80,"Alto","Inviable Sanitariamente"))))</f>
        <v>Inviable Sanitariamente</v>
      </c>
      <c r="FBB469" s="265" t="str">
        <f t="shared" ref="FBB469:FBB471" si="4124">IF(FAZ469&lt;5,"Sin Riesgo",IF(FAZ469 &lt;=14,"Bajo",IF(FAZ469&lt;=35,"Medio",IF(FAZ469&lt;=80,"Alto","Inviable Sanitariamente"))))</f>
        <v>Inviable Sanitariamente</v>
      </c>
      <c r="FBC469" s="265" t="str">
        <f t="shared" ref="FBC469:FBC471" si="4125">IF(FBA469&lt;5,"Sin Riesgo",IF(FBA469 &lt;=14,"Bajo",IF(FBA469&lt;=35,"Medio",IF(FBA469&lt;=80,"Alto","Inviable Sanitariamente"))))</f>
        <v>Inviable Sanitariamente</v>
      </c>
      <c r="FBD469" s="265" t="str">
        <f t="shared" ref="FBD469:FBD471" si="4126">IF(FBB469&lt;5,"Sin Riesgo",IF(FBB469 &lt;=14,"Bajo",IF(FBB469&lt;=35,"Medio",IF(FBB469&lt;=80,"Alto","Inviable Sanitariamente"))))</f>
        <v>Inviable Sanitariamente</v>
      </c>
      <c r="FBE469" s="265" t="str">
        <f t="shared" ref="FBE469:FBE471" si="4127">IF(FBC469&lt;5,"Sin Riesgo",IF(FBC469 &lt;=14,"Bajo",IF(FBC469&lt;=35,"Medio",IF(FBC469&lt;=80,"Alto","Inviable Sanitariamente"))))</f>
        <v>Inviable Sanitariamente</v>
      </c>
      <c r="FBF469" s="265" t="str">
        <f t="shared" ref="FBF469:FBF471" si="4128">IF(FBD469&lt;5,"Sin Riesgo",IF(FBD469 &lt;=14,"Bajo",IF(FBD469&lt;=35,"Medio",IF(FBD469&lt;=80,"Alto","Inviable Sanitariamente"))))</f>
        <v>Inviable Sanitariamente</v>
      </c>
      <c r="FBG469" s="265" t="str">
        <f t="shared" ref="FBG469:FBG471" si="4129">IF(FBE469&lt;5,"Sin Riesgo",IF(FBE469 &lt;=14,"Bajo",IF(FBE469&lt;=35,"Medio",IF(FBE469&lt;=80,"Alto","Inviable Sanitariamente"))))</f>
        <v>Inviable Sanitariamente</v>
      </c>
      <c r="FBH469" s="265" t="str">
        <f t="shared" ref="FBH469:FBH471" si="4130">IF(FBF469&lt;5,"Sin Riesgo",IF(FBF469 &lt;=14,"Bajo",IF(FBF469&lt;=35,"Medio",IF(FBF469&lt;=80,"Alto","Inviable Sanitariamente"))))</f>
        <v>Inviable Sanitariamente</v>
      </c>
      <c r="FBI469" s="265" t="str">
        <f t="shared" ref="FBI469:FBI471" si="4131">IF(FBG469&lt;5,"Sin Riesgo",IF(FBG469 &lt;=14,"Bajo",IF(FBG469&lt;=35,"Medio",IF(FBG469&lt;=80,"Alto","Inviable Sanitariamente"))))</f>
        <v>Inviable Sanitariamente</v>
      </c>
      <c r="FBJ469" s="265" t="str">
        <f t="shared" ref="FBJ469:FBJ471" si="4132">IF(FBH469&lt;5,"Sin Riesgo",IF(FBH469 &lt;=14,"Bajo",IF(FBH469&lt;=35,"Medio",IF(FBH469&lt;=80,"Alto","Inviable Sanitariamente"))))</f>
        <v>Inviable Sanitariamente</v>
      </c>
      <c r="FBK469" s="265" t="str">
        <f t="shared" ref="FBK469:FBK471" si="4133">IF(FBI469&lt;5,"Sin Riesgo",IF(FBI469 &lt;=14,"Bajo",IF(FBI469&lt;=35,"Medio",IF(FBI469&lt;=80,"Alto","Inviable Sanitariamente"))))</f>
        <v>Inviable Sanitariamente</v>
      </c>
      <c r="FBL469" s="265" t="str">
        <f t="shared" ref="FBL469:FBL471" si="4134">IF(FBJ469&lt;5,"Sin Riesgo",IF(FBJ469 &lt;=14,"Bajo",IF(FBJ469&lt;=35,"Medio",IF(FBJ469&lt;=80,"Alto","Inviable Sanitariamente"))))</f>
        <v>Inviable Sanitariamente</v>
      </c>
      <c r="FBM469" s="265" t="str">
        <f t="shared" ref="FBM469:FBM471" si="4135">IF(FBK469&lt;5,"Sin Riesgo",IF(FBK469 &lt;=14,"Bajo",IF(FBK469&lt;=35,"Medio",IF(FBK469&lt;=80,"Alto","Inviable Sanitariamente"))))</f>
        <v>Inviable Sanitariamente</v>
      </c>
      <c r="FBN469" s="265" t="str">
        <f t="shared" ref="FBN469:FBN471" si="4136">IF(FBL469&lt;5,"Sin Riesgo",IF(FBL469 &lt;=14,"Bajo",IF(FBL469&lt;=35,"Medio",IF(FBL469&lt;=80,"Alto","Inviable Sanitariamente"))))</f>
        <v>Inviable Sanitariamente</v>
      </c>
      <c r="FBO469" s="265" t="str">
        <f t="shared" ref="FBO469:FBO471" si="4137">IF(FBM469&lt;5,"Sin Riesgo",IF(FBM469 &lt;=14,"Bajo",IF(FBM469&lt;=35,"Medio",IF(FBM469&lt;=80,"Alto","Inviable Sanitariamente"))))</f>
        <v>Inviable Sanitariamente</v>
      </c>
      <c r="FBP469" s="265" t="str">
        <f t="shared" ref="FBP469:FBP471" si="4138">IF(FBN469&lt;5,"Sin Riesgo",IF(FBN469 &lt;=14,"Bajo",IF(FBN469&lt;=35,"Medio",IF(FBN469&lt;=80,"Alto","Inviable Sanitariamente"))))</f>
        <v>Inviable Sanitariamente</v>
      </c>
      <c r="FBQ469" s="265" t="str">
        <f t="shared" ref="FBQ469:FBQ471" si="4139">IF(FBO469&lt;5,"Sin Riesgo",IF(FBO469 &lt;=14,"Bajo",IF(FBO469&lt;=35,"Medio",IF(FBO469&lt;=80,"Alto","Inviable Sanitariamente"))))</f>
        <v>Inviable Sanitariamente</v>
      </c>
      <c r="FBR469" s="265" t="str">
        <f t="shared" ref="FBR469:FBR471" si="4140">IF(FBP469&lt;5,"Sin Riesgo",IF(FBP469 &lt;=14,"Bajo",IF(FBP469&lt;=35,"Medio",IF(FBP469&lt;=80,"Alto","Inviable Sanitariamente"))))</f>
        <v>Inviable Sanitariamente</v>
      </c>
      <c r="FBS469" s="265" t="str">
        <f t="shared" ref="FBS469:FBS471" si="4141">IF(FBQ469&lt;5,"Sin Riesgo",IF(FBQ469 &lt;=14,"Bajo",IF(FBQ469&lt;=35,"Medio",IF(FBQ469&lt;=80,"Alto","Inviable Sanitariamente"))))</f>
        <v>Inviable Sanitariamente</v>
      </c>
      <c r="FBT469" s="265" t="str">
        <f t="shared" ref="FBT469:FBT471" si="4142">IF(FBR469&lt;5,"Sin Riesgo",IF(FBR469 &lt;=14,"Bajo",IF(FBR469&lt;=35,"Medio",IF(FBR469&lt;=80,"Alto","Inviable Sanitariamente"))))</f>
        <v>Inviable Sanitariamente</v>
      </c>
      <c r="FBU469" s="265" t="str">
        <f t="shared" ref="FBU469:FBU471" si="4143">IF(FBS469&lt;5,"Sin Riesgo",IF(FBS469 &lt;=14,"Bajo",IF(FBS469&lt;=35,"Medio",IF(FBS469&lt;=80,"Alto","Inviable Sanitariamente"))))</f>
        <v>Inviable Sanitariamente</v>
      </c>
      <c r="FBV469" s="265" t="str">
        <f t="shared" ref="FBV469:FBV471" si="4144">IF(FBT469&lt;5,"Sin Riesgo",IF(FBT469 &lt;=14,"Bajo",IF(FBT469&lt;=35,"Medio",IF(FBT469&lt;=80,"Alto","Inviable Sanitariamente"))))</f>
        <v>Inviable Sanitariamente</v>
      </c>
      <c r="FBW469" s="265" t="str">
        <f t="shared" ref="FBW469:FBW471" si="4145">IF(FBU469&lt;5,"Sin Riesgo",IF(FBU469 &lt;=14,"Bajo",IF(FBU469&lt;=35,"Medio",IF(FBU469&lt;=80,"Alto","Inviable Sanitariamente"))))</f>
        <v>Inviable Sanitariamente</v>
      </c>
      <c r="FBX469" s="265" t="str">
        <f t="shared" ref="FBX469:FBX471" si="4146">IF(FBV469&lt;5,"Sin Riesgo",IF(FBV469 &lt;=14,"Bajo",IF(FBV469&lt;=35,"Medio",IF(FBV469&lt;=80,"Alto","Inviable Sanitariamente"))))</f>
        <v>Inviable Sanitariamente</v>
      </c>
      <c r="FBY469" s="265" t="str">
        <f t="shared" ref="FBY469:FBY471" si="4147">IF(FBW469&lt;5,"Sin Riesgo",IF(FBW469 &lt;=14,"Bajo",IF(FBW469&lt;=35,"Medio",IF(FBW469&lt;=80,"Alto","Inviable Sanitariamente"))))</f>
        <v>Inviable Sanitariamente</v>
      </c>
      <c r="FBZ469" s="265" t="str">
        <f t="shared" ref="FBZ469:FBZ471" si="4148">IF(FBX469&lt;5,"Sin Riesgo",IF(FBX469 &lt;=14,"Bajo",IF(FBX469&lt;=35,"Medio",IF(FBX469&lt;=80,"Alto","Inviable Sanitariamente"))))</f>
        <v>Inviable Sanitariamente</v>
      </c>
      <c r="FCA469" s="265" t="str">
        <f t="shared" ref="FCA469:FCA471" si="4149">IF(FBY469&lt;5,"Sin Riesgo",IF(FBY469 &lt;=14,"Bajo",IF(FBY469&lt;=35,"Medio",IF(FBY469&lt;=80,"Alto","Inviable Sanitariamente"))))</f>
        <v>Inviable Sanitariamente</v>
      </c>
      <c r="FCB469" s="265" t="str">
        <f t="shared" ref="FCB469:FCB471" si="4150">IF(FBZ469&lt;5,"Sin Riesgo",IF(FBZ469 &lt;=14,"Bajo",IF(FBZ469&lt;=35,"Medio",IF(FBZ469&lt;=80,"Alto","Inviable Sanitariamente"))))</f>
        <v>Inviable Sanitariamente</v>
      </c>
      <c r="FCC469" s="265" t="str">
        <f t="shared" ref="FCC469:FCC471" si="4151">IF(FCA469&lt;5,"Sin Riesgo",IF(FCA469 &lt;=14,"Bajo",IF(FCA469&lt;=35,"Medio",IF(FCA469&lt;=80,"Alto","Inviable Sanitariamente"))))</f>
        <v>Inviable Sanitariamente</v>
      </c>
      <c r="FCD469" s="265" t="str">
        <f t="shared" ref="FCD469:FCD471" si="4152">IF(FCB469&lt;5,"Sin Riesgo",IF(FCB469 &lt;=14,"Bajo",IF(FCB469&lt;=35,"Medio",IF(FCB469&lt;=80,"Alto","Inviable Sanitariamente"))))</f>
        <v>Inviable Sanitariamente</v>
      </c>
      <c r="FCE469" s="265" t="str">
        <f t="shared" ref="FCE469:FCE471" si="4153">IF(FCC469&lt;5,"Sin Riesgo",IF(FCC469 &lt;=14,"Bajo",IF(FCC469&lt;=35,"Medio",IF(FCC469&lt;=80,"Alto","Inviable Sanitariamente"))))</f>
        <v>Inviable Sanitariamente</v>
      </c>
      <c r="FCF469" s="265" t="str">
        <f t="shared" ref="FCF469:FCF471" si="4154">IF(FCD469&lt;5,"Sin Riesgo",IF(FCD469 &lt;=14,"Bajo",IF(FCD469&lt;=35,"Medio",IF(FCD469&lt;=80,"Alto","Inviable Sanitariamente"))))</f>
        <v>Inviable Sanitariamente</v>
      </c>
      <c r="FCG469" s="265" t="str">
        <f t="shared" ref="FCG469:FCG471" si="4155">IF(FCE469&lt;5,"Sin Riesgo",IF(FCE469 &lt;=14,"Bajo",IF(FCE469&lt;=35,"Medio",IF(FCE469&lt;=80,"Alto","Inviable Sanitariamente"))))</f>
        <v>Inviable Sanitariamente</v>
      </c>
      <c r="FCH469" s="265" t="str">
        <f t="shared" ref="FCH469:FCH471" si="4156">IF(FCF469&lt;5,"Sin Riesgo",IF(FCF469 &lt;=14,"Bajo",IF(FCF469&lt;=35,"Medio",IF(FCF469&lt;=80,"Alto","Inviable Sanitariamente"))))</f>
        <v>Inviable Sanitariamente</v>
      </c>
      <c r="FCI469" s="265" t="str">
        <f t="shared" ref="FCI469:FCI471" si="4157">IF(FCG469&lt;5,"Sin Riesgo",IF(FCG469 &lt;=14,"Bajo",IF(FCG469&lt;=35,"Medio",IF(FCG469&lt;=80,"Alto","Inviable Sanitariamente"))))</f>
        <v>Inviable Sanitariamente</v>
      </c>
      <c r="FCJ469" s="265" t="str">
        <f t="shared" ref="FCJ469:FCJ471" si="4158">IF(FCH469&lt;5,"Sin Riesgo",IF(FCH469 &lt;=14,"Bajo",IF(FCH469&lt;=35,"Medio",IF(FCH469&lt;=80,"Alto","Inviable Sanitariamente"))))</f>
        <v>Inviable Sanitariamente</v>
      </c>
      <c r="FCK469" s="265" t="str">
        <f t="shared" ref="FCK469:FCK471" si="4159">IF(FCI469&lt;5,"Sin Riesgo",IF(FCI469 &lt;=14,"Bajo",IF(FCI469&lt;=35,"Medio",IF(FCI469&lt;=80,"Alto","Inviable Sanitariamente"))))</f>
        <v>Inviable Sanitariamente</v>
      </c>
      <c r="FCL469" s="265" t="str">
        <f t="shared" ref="FCL469:FCL471" si="4160">IF(FCJ469&lt;5,"Sin Riesgo",IF(FCJ469 &lt;=14,"Bajo",IF(FCJ469&lt;=35,"Medio",IF(FCJ469&lt;=80,"Alto","Inviable Sanitariamente"))))</f>
        <v>Inviable Sanitariamente</v>
      </c>
      <c r="FCM469" s="265" t="str">
        <f t="shared" ref="FCM469:FCM471" si="4161">IF(FCK469&lt;5,"Sin Riesgo",IF(FCK469 &lt;=14,"Bajo",IF(FCK469&lt;=35,"Medio",IF(FCK469&lt;=80,"Alto","Inviable Sanitariamente"))))</f>
        <v>Inviable Sanitariamente</v>
      </c>
      <c r="FCN469" s="265" t="str">
        <f t="shared" ref="FCN469:FCN471" si="4162">IF(FCL469&lt;5,"Sin Riesgo",IF(FCL469 &lt;=14,"Bajo",IF(FCL469&lt;=35,"Medio",IF(FCL469&lt;=80,"Alto","Inviable Sanitariamente"))))</f>
        <v>Inviable Sanitariamente</v>
      </c>
      <c r="FCO469" s="265" t="str">
        <f t="shared" ref="FCO469:FCO471" si="4163">IF(FCM469&lt;5,"Sin Riesgo",IF(FCM469 &lt;=14,"Bajo",IF(FCM469&lt;=35,"Medio",IF(FCM469&lt;=80,"Alto","Inviable Sanitariamente"))))</f>
        <v>Inviable Sanitariamente</v>
      </c>
      <c r="FCP469" s="265" t="str">
        <f t="shared" ref="FCP469:FCP471" si="4164">IF(FCN469&lt;5,"Sin Riesgo",IF(FCN469 &lt;=14,"Bajo",IF(FCN469&lt;=35,"Medio",IF(FCN469&lt;=80,"Alto","Inviable Sanitariamente"))))</f>
        <v>Inviable Sanitariamente</v>
      </c>
      <c r="FCQ469" s="265" t="str">
        <f t="shared" ref="FCQ469:FCQ471" si="4165">IF(FCO469&lt;5,"Sin Riesgo",IF(FCO469 &lt;=14,"Bajo",IF(FCO469&lt;=35,"Medio",IF(FCO469&lt;=80,"Alto","Inviable Sanitariamente"))))</f>
        <v>Inviable Sanitariamente</v>
      </c>
      <c r="FCR469" s="265" t="str">
        <f t="shared" ref="FCR469:FCR471" si="4166">IF(FCP469&lt;5,"Sin Riesgo",IF(FCP469 &lt;=14,"Bajo",IF(FCP469&lt;=35,"Medio",IF(FCP469&lt;=80,"Alto","Inviable Sanitariamente"))))</f>
        <v>Inviable Sanitariamente</v>
      </c>
      <c r="FCS469" s="265" t="str">
        <f t="shared" ref="FCS469:FCS471" si="4167">IF(FCQ469&lt;5,"Sin Riesgo",IF(FCQ469 &lt;=14,"Bajo",IF(FCQ469&lt;=35,"Medio",IF(FCQ469&lt;=80,"Alto","Inviable Sanitariamente"))))</f>
        <v>Inviable Sanitariamente</v>
      </c>
      <c r="FCT469" s="265" t="str">
        <f t="shared" ref="FCT469:FCT471" si="4168">IF(FCR469&lt;5,"Sin Riesgo",IF(FCR469 &lt;=14,"Bajo",IF(FCR469&lt;=35,"Medio",IF(FCR469&lt;=80,"Alto","Inviable Sanitariamente"))))</f>
        <v>Inviable Sanitariamente</v>
      </c>
      <c r="FCU469" s="265" t="str">
        <f t="shared" ref="FCU469:FCU471" si="4169">IF(FCS469&lt;5,"Sin Riesgo",IF(FCS469 &lt;=14,"Bajo",IF(FCS469&lt;=35,"Medio",IF(FCS469&lt;=80,"Alto","Inviable Sanitariamente"))))</f>
        <v>Inviable Sanitariamente</v>
      </c>
      <c r="FCV469" s="265" t="str">
        <f t="shared" ref="FCV469:FCV471" si="4170">IF(FCT469&lt;5,"Sin Riesgo",IF(FCT469 &lt;=14,"Bajo",IF(FCT469&lt;=35,"Medio",IF(FCT469&lt;=80,"Alto","Inviable Sanitariamente"))))</f>
        <v>Inviable Sanitariamente</v>
      </c>
      <c r="FCW469" s="265" t="str">
        <f t="shared" ref="FCW469:FCW471" si="4171">IF(FCU469&lt;5,"Sin Riesgo",IF(FCU469 &lt;=14,"Bajo",IF(FCU469&lt;=35,"Medio",IF(FCU469&lt;=80,"Alto","Inviable Sanitariamente"))))</f>
        <v>Inviable Sanitariamente</v>
      </c>
      <c r="FCX469" s="265" t="str">
        <f t="shared" ref="FCX469:FCX471" si="4172">IF(FCV469&lt;5,"Sin Riesgo",IF(FCV469 &lt;=14,"Bajo",IF(FCV469&lt;=35,"Medio",IF(FCV469&lt;=80,"Alto","Inviable Sanitariamente"))))</f>
        <v>Inviable Sanitariamente</v>
      </c>
      <c r="FCY469" s="265" t="str">
        <f t="shared" ref="FCY469:FCY471" si="4173">IF(FCW469&lt;5,"Sin Riesgo",IF(FCW469 &lt;=14,"Bajo",IF(FCW469&lt;=35,"Medio",IF(FCW469&lt;=80,"Alto","Inviable Sanitariamente"))))</f>
        <v>Inviable Sanitariamente</v>
      </c>
      <c r="FCZ469" s="265" t="str">
        <f t="shared" ref="FCZ469:FCZ471" si="4174">IF(FCX469&lt;5,"Sin Riesgo",IF(FCX469 &lt;=14,"Bajo",IF(FCX469&lt;=35,"Medio",IF(FCX469&lt;=80,"Alto","Inviable Sanitariamente"))))</f>
        <v>Inviable Sanitariamente</v>
      </c>
      <c r="FDA469" s="265" t="str">
        <f t="shared" ref="FDA469:FDA471" si="4175">IF(FCY469&lt;5,"Sin Riesgo",IF(FCY469 &lt;=14,"Bajo",IF(FCY469&lt;=35,"Medio",IF(FCY469&lt;=80,"Alto","Inviable Sanitariamente"))))</f>
        <v>Inviable Sanitariamente</v>
      </c>
      <c r="FDB469" s="265" t="str">
        <f t="shared" ref="FDB469:FDB471" si="4176">IF(FCZ469&lt;5,"Sin Riesgo",IF(FCZ469 &lt;=14,"Bajo",IF(FCZ469&lt;=35,"Medio",IF(FCZ469&lt;=80,"Alto","Inviable Sanitariamente"))))</f>
        <v>Inviable Sanitariamente</v>
      </c>
      <c r="FDC469" s="265" t="str">
        <f t="shared" ref="FDC469:FDC471" si="4177">IF(FDA469&lt;5,"Sin Riesgo",IF(FDA469 &lt;=14,"Bajo",IF(FDA469&lt;=35,"Medio",IF(FDA469&lt;=80,"Alto","Inviable Sanitariamente"))))</f>
        <v>Inviable Sanitariamente</v>
      </c>
      <c r="FDD469" s="265" t="str">
        <f t="shared" ref="FDD469:FDD471" si="4178">IF(FDB469&lt;5,"Sin Riesgo",IF(FDB469 &lt;=14,"Bajo",IF(FDB469&lt;=35,"Medio",IF(FDB469&lt;=80,"Alto","Inviable Sanitariamente"))))</f>
        <v>Inviable Sanitariamente</v>
      </c>
      <c r="FDE469" s="265" t="str">
        <f t="shared" ref="FDE469:FDE471" si="4179">IF(FDC469&lt;5,"Sin Riesgo",IF(FDC469 &lt;=14,"Bajo",IF(FDC469&lt;=35,"Medio",IF(FDC469&lt;=80,"Alto","Inviable Sanitariamente"))))</f>
        <v>Inviable Sanitariamente</v>
      </c>
      <c r="FDF469" s="265" t="str">
        <f t="shared" ref="FDF469:FDF471" si="4180">IF(FDD469&lt;5,"Sin Riesgo",IF(FDD469 &lt;=14,"Bajo",IF(FDD469&lt;=35,"Medio",IF(FDD469&lt;=80,"Alto","Inviable Sanitariamente"))))</f>
        <v>Inviable Sanitariamente</v>
      </c>
      <c r="FDG469" s="265" t="str">
        <f t="shared" ref="FDG469:FDG471" si="4181">IF(FDE469&lt;5,"Sin Riesgo",IF(FDE469 &lt;=14,"Bajo",IF(FDE469&lt;=35,"Medio",IF(FDE469&lt;=80,"Alto","Inviable Sanitariamente"))))</f>
        <v>Inviable Sanitariamente</v>
      </c>
      <c r="FDH469" s="265" t="str">
        <f t="shared" ref="FDH469:FDH471" si="4182">IF(FDF469&lt;5,"Sin Riesgo",IF(FDF469 &lt;=14,"Bajo",IF(FDF469&lt;=35,"Medio",IF(FDF469&lt;=80,"Alto","Inviable Sanitariamente"))))</f>
        <v>Inviable Sanitariamente</v>
      </c>
      <c r="FDI469" s="265" t="str">
        <f t="shared" ref="FDI469:FDI471" si="4183">IF(FDG469&lt;5,"Sin Riesgo",IF(FDG469 &lt;=14,"Bajo",IF(FDG469&lt;=35,"Medio",IF(FDG469&lt;=80,"Alto","Inviable Sanitariamente"))))</f>
        <v>Inviable Sanitariamente</v>
      </c>
      <c r="FDJ469" s="265" t="str">
        <f t="shared" ref="FDJ469:FDJ471" si="4184">IF(FDH469&lt;5,"Sin Riesgo",IF(FDH469 &lt;=14,"Bajo",IF(FDH469&lt;=35,"Medio",IF(FDH469&lt;=80,"Alto","Inviable Sanitariamente"))))</f>
        <v>Inviable Sanitariamente</v>
      </c>
      <c r="FDK469" s="265" t="str">
        <f t="shared" ref="FDK469:FDK471" si="4185">IF(FDI469&lt;5,"Sin Riesgo",IF(FDI469 &lt;=14,"Bajo",IF(FDI469&lt;=35,"Medio",IF(FDI469&lt;=80,"Alto","Inviable Sanitariamente"))))</f>
        <v>Inviable Sanitariamente</v>
      </c>
      <c r="FDL469" s="265" t="str">
        <f t="shared" ref="FDL469:FDL471" si="4186">IF(FDJ469&lt;5,"Sin Riesgo",IF(FDJ469 &lt;=14,"Bajo",IF(FDJ469&lt;=35,"Medio",IF(FDJ469&lt;=80,"Alto","Inviable Sanitariamente"))))</f>
        <v>Inviable Sanitariamente</v>
      </c>
      <c r="FDM469" s="265" t="str">
        <f t="shared" ref="FDM469:FDM471" si="4187">IF(FDK469&lt;5,"Sin Riesgo",IF(FDK469 &lt;=14,"Bajo",IF(FDK469&lt;=35,"Medio",IF(FDK469&lt;=80,"Alto","Inviable Sanitariamente"))))</f>
        <v>Inviable Sanitariamente</v>
      </c>
      <c r="FDN469" s="265" t="str">
        <f t="shared" ref="FDN469:FDN471" si="4188">IF(FDL469&lt;5,"Sin Riesgo",IF(FDL469 &lt;=14,"Bajo",IF(FDL469&lt;=35,"Medio",IF(FDL469&lt;=80,"Alto","Inviable Sanitariamente"))))</f>
        <v>Inviable Sanitariamente</v>
      </c>
      <c r="FDO469" s="265" t="str">
        <f t="shared" ref="FDO469:FDO471" si="4189">IF(FDM469&lt;5,"Sin Riesgo",IF(FDM469 &lt;=14,"Bajo",IF(FDM469&lt;=35,"Medio",IF(FDM469&lt;=80,"Alto","Inviable Sanitariamente"))))</f>
        <v>Inviable Sanitariamente</v>
      </c>
      <c r="FDP469" s="265" t="str">
        <f t="shared" ref="FDP469:FDP471" si="4190">IF(FDN469&lt;5,"Sin Riesgo",IF(FDN469 &lt;=14,"Bajo",IF(FDN469&lt;=35,"Medio",IF(FDN469&lt;=80,"Alto","Inviable Sanitariamente"))))</f>
        <v>Inviable Sanitariamente</v>
      </c>
      <c r="FDQ469" s="265" t="str">
        <f t="shared" ref="FDQ469:FDQ471" si="4191">IF(FDO469&lt;5,"Sin Riesgo",IF(FDO469 &lt;=14,"Bajo",IF(FDO469&lt;=35,"Medio",IF(FDO469&lt;=80,"Alto","Inviable Sanitariamente"))))</f>
        <v>Inviable Sanitariamente</v>
      </c>
      <c r="FDR469" s="265" t="str">
        <f t="shared" ref="FDR469:FDR471" si="4192">IF(FDP469&lt;5,"Sin Riesgo",IF(FDP469 &lt;=14,"Bajo",IF(FDP469&lt;=35,"Medio",IF(FDP469&lt;=80,"Alto","Inviable Sanitariamente"))))</f>
        <v>Inviable Sanitariamente</v>
      </c>
      <c r="FDS469" s="265" t="str">
        <f t="shared" ref="FDS469:FDS471" si="4193">IF(FDQ469&lt;5,"Sin Riesgo",IF(FDQ469 &lt;=14,"Bajo",IF(FDQ469&lt;=35,"Medio",IF(FDQ469&lt;=80,"Alto","Inviable Sanitariamente"))))</f>
        <v>Inviable Sanitariamente</v>
      </c>
      <c r="FDT469" s="265" t="str">
        <f t="shared" ref="FDT469:FDT471" si="4194">IF(FDR469&lt;5,"Sin Riesgo",IF(FDR469 &lt;=14,"Bajo",IF(FDR469&lt;=35,"Medio",IF(FDR469&lt;=80,"Alto","Inviable Sanitariamente"))))</f>
        <v>Inviable Sanitariamente</v>
      </c>
      <c r="FDU469" s="265" t="str">
        <f t="shared" ref="FDU469:FDU471" si="4195">IF(FDS469&lt;5,"Sin Riesgo",IF(FDS469 &lt;=14,"Bajo",IF(FDS469&lt;=35,"Medio",IF(FDS469&lt;=80,"Alto","Inviable Sanitariamente"))))</f>
        <v>Inviable Sanitariamente</v>
      </c>
      <c r="FDV469" s="265" t="str">
        <f t="shared" ref="FDV469:FDV471" si="4196">IF(FDT469&lt;5,"Sin Riesgo",IF(FDT469 &lt;=14,"Bajo",IF(FDT469&lt;=35,"Medio",IF(FDT469&lt;=80,"Alto","Inviable Sanitariamente"))))</f>
        <v>Inviable Sanitariamente</v>
      </c>
      <c r="FDW469" s="265" t="str">
        <f t="shared" ref="FDW469:FDW471" si="4197">IF(FDU469&lt;5,"Sin Riesgo",IF(FDU469 &lt;=14,"Bajo",IF(FDU469&lt;=35,"Medio",IF(FDU469&lt;=80,"Alto","Inviable Sanitariamente"))))</f>
        <v>Inviable Sanitariamente</v>
      </c>
      <c r="FDX469" s="265" t="str">
        <f t="shared" ref="FDX469:FDX471" si="4198">IF(FDV469&lt;5,"Sin Riesgo",IF(FDV469 &lt;=14,"Bajo",IF(FDV469&lt;=35,"Medio",IF(FDV469&lt;=80,"Alto","Inviable Sanitariamente"))))</f>
        <v>Inviable Sanitariamente</v>
      </c>
      <c r="FDY469" s="265" t="str">
        <f t="shared" ref="FDY469:FDY471" si="4199">IF(FDW469&lt;5,"Sin Riesgo",IF(FDW469 &lt;=14,"Bajo",IF(FDW469&lt;=35,"Medio",IF(FDW469&lt;=80,"Alto","Inviable Sanitariamente"))))</f>
        <v>Inviable Sanitariamente</v>
      </c>
      <c r="FDZ469" s="265" t="str">
        <f t="shared" ref="FDZ469:FDZ471" si="4200">IF(FDX469&lt;5,"Sin Riesgo",IF(FDX469 &lt;=14,"Bajo",IF(FDX469&lt;=35,"Medio",IF(FDX469&lt;=80,"Alto","Inviable Sanitariamente"))))</f>
        <v>Inviable Sanitariamente</v>
      </c>
      <c r="FEA469" s="265" t="str">
        <f t="shared" ref="FEA469:FEA471" si="4201">IF(FDY469&lt;5,"Sin Riesgo",IF(FDY469 &lt;=14,"Bajo",IF(FDY469&lt;=35,"Medio",IF(FDY469&lt;=80,"Alto","Inviable Sanitariamente"))))</f>
        <v>Inviable Sanitariamente</v>
      </c>
      <c r="FEB469" s="265" t="str">
        <f t="shared" ref="FEB469:FEB471" si="4202">IF(FDZ469&lt;5,"Sin Riesgo",IF(FDZ469 &lt;=14,"Bajo",IF(FDZ469&lt;=35,"Medio",IF(FDZ469&lt;=80,"Alto","Inviable Sanitariamente"))))</f>
        <v>Inviable Sanitariamente</v>
      </c>
      <c r="FEC469" s="265" t="str">
        <f t="shared" ref="FEC469:FEC471" si="4203">IF(FEA469&lt;5,"Sin Riesgo",IF(FEA469 &lt;=14,"Bajo",IF(FEA469&lt;=35,"Medio",IF(FEA469&lt;=80,"Alto","Inviable Sanitariamente"))))</f>
        <v>Inviable Sanitariamente</v>
      </c>
      <c r="FED469" s="265" t="str">
        <f t="shared" ref="FED469:FED471" si="4204">IF(FEB469&lt;5,"Sin Riesgo",IF(FEB469 &lt;=14,"Bajo",IF(FEB469&lt;=35,"Medio",IF(FEB469&lt;=80,"Alto","Inviable Sanitariamente"))))</f>
        <v>Inviable Sanitariamente</v>
      </c>
      <c r="FEE469" s="265" t="str">
        <f t="shared" ref="FEE469:FEE471" si="4205">IF(FEC469&lt;5,"Sin Riesgo",IF(FEC469 &lt;=14,"Bajo",IF(FEC469&lt;=35,"Medio",IF(FEC469&lt;=80,"Alto","Inviable Sanitariamente"))))</f>
        <v>Inviable Sanitariamente</v>
      </c>
      <c r="FEF469" s="265" t="str">
        <f t="shared" ref="FEF469:FEF471" si="4206">IF(FED469&lt;5,"Sin Riesgo",IF(FED469 &lt;=14,"Bajo",IF(FED469&lt;=35,"Medio",IF(FED469&lt;=80,"Alto","Inviable Sanitariamente"))))</f>
        <v>Inviable Sanitariamente</v>
      </c>
      <c r="FEG469" s="265" t="str">
        <f t="shared" ref="FEG469:FEG471" si="4207">IF(FEE469&lt;5,"Sin Riesgo",IF(FEE469 &lt;=14,"Bajo",IF(FEE469&lt;=35,"Medio",IF(FEE469&lt;=80,"Alto","Inviable Sanitariamente"))))</f>
        <v>Inviable Sanitariamente</v>
      </c>
      <c r="FEH469" s="265" t="str">
        <f t="shared" ref="FEH469:FEH471" si="4208">IF(FEF469&lt;5,"Sin Riesgo",IF(FEF469 &lt;=14,"Bajo",IF(FEF469&lt;=35,"Medio",IF(FEF469&lt;=80,"Alto","Inviable Sanitariamente"))))</f>
        <v>Inviable Sanitariamente</v>
      </c>
      <c r="FEI469" s="265" t="str">
        <f t="shared" ref="FEI469:FEI471" si="4209">IF(FEG469&lt;5,"Sin Riesgo",IF(FEG469 &lt;=14,"Bajo",IF(FEG469&lt;=35,"Medio",IF(FEG469&lt;=80,"Alto","Inviable Sanitariamente"))))</f>
        <v>Inviable Sanitariamente</v>
      </c>
      <c r="FEJ469" s="265" t="str">
        <f t="shared" ref="FEJ469:FEJ471" si="4210">IF(FEH469&lt;5,"Sin Riesgo",IF(FEH469 &lt;=14,"Bajo",IF(FEH469&lt;=35,"Medio",IF(FEH469&lt;=80,"Alto","Inviable Sanitariamente"))))</f>
        <v>Inviable Sanitariamente</v>
      </c>
      <c r="FEK469" s="265" t="str">
        <f t="shared" ref="FEK469:FEK471" si="4211">IF(FEI469&lt;5,"Sin Riesgo",IF(FEI469 &lt;=14,"Bajo",IF(FEI469&lt;=35,"Medio",IF(FEI469&lt;=80,"Alto","Inviable Sanitariamente"))))</f>
        <v>Inviable Sanitariamente</v>
      </c>
      <c r="FEL469" s="265" t="str">
        <f t="shared" ref="FEL469:FEL471" si="4212">IF(FEJ469&lt;5,"Sin Riesgo",IF(FEJ469 &lt;=14,"Bajo",IF(FEJ469&lt;=35,"Medio",IF(FEJ469&lt;=80,"Alto","Inviable Sanitariamente"))))</f>
        <v>Inviable Sanitariamente</v>
      </c>
      <c r="FEM469" s="265" t="str">
        <f t="shared" ref="FEM469:FEM471" si="4213">IF(FEK469&lt;5,"Sin Riesgo",IF(FEK469 &lt;=14,"Bajo",IF(FEK469&lt;=35,"Medio",IF(FEK469&lt;=80,"Alto","Inviable Sanitariamente"))))</f>
        <v>Inviable Sanitariamente</v>
      </c>
      <c r="FEN469" s="265" t="str">
        <f t="shared" ref="FEN469:FEN471" si="4214">IF(FEL469&lt;5,"Sin Riesgo",IF(FEL469 &lt;=14,"Bajo",IF(FEL469&lt;=35,"Medio",IF(FEL469&lt;=80,"Alto","Inviable Sanitariamente"))))</f>
        <v>Inviable Sanitariamente</v>
      </c>
      <c r="FEO469" s="265" t="str">
        <f t="shared" ref="FEO469:FEO471" si="4215">IF(FEM469&lt;5,"Sin Riesgo",IF(FEM469 &lt;=14,"Bajo",IF(FEM469&lt;=35,"Medio",IF(FEM469&lt;=80,"Alto","Inviable Sanitariamente"))))</f>
        <v>Inviable Sanitariamente</v>
      </c>
      <c r="FEP469" s="265" t="str">
        <f t="shared" ref="FEP469:FEP471" si="4216">IF(FEN469&lt;5,"Sin Riesgo",IF(FEN469 &lt;=14,"Bajo",IF(FEN469&lt;=35,"Medio",IF(FEN469&lt;=80,"Alto","Inviable Sanitariamente"))))</f>
        <v>Inviable Sanitariamente</v>
      </c>
      <c r="FEQ469" s="265" t="str">
        <f t="shared" ref="FEQ469:FEQ471" si="4217">IF(FEO469&lt;5,"Sin Riesgo",IF(FEO469 &lt;=14,"Bajo",IF(FEO469&lt;=35,"Medio",IF(FEO469&lt;=80,"Alto","Inviable Sanitariamente"))))</f>
        <v>Inviable Sanitariamente</v>
      </c>
      <c r="FER469" s="265" t="str">
        <f t="shared" ref="FER469:FER471" si="4218">IF(FEP469&lt;5,"Sin Riesgo",IF(FEP469 &lt;=14,"Bajo",IF(FEP469&lt;=35,"Medio",IF(FEP469&lt;=80,"Alto","Inviable Sanitariamente"))))</f>
        <v>Inviable Sanitariamente</v>
      </c>
      <c r="FES469" s="265" t="str">
        <f t="shared" ref="FES469:FES471" si="4219">IF(FEQ469&lt;5,"Sin Riesgo",IF(FEQ469 &lt;=14,"Bajo",IF(FEQ469&lt;=35,"Medio",IF(FEQ469&lt;=80,"Alto","Inviable Sanitariamente"))))</f>
        <v>Inviable Sanitariamente</v>
      </c>
      <c r="FET469" s="265" t="str">
        <f t="shared" ref="FET469:FET471" si="4220">IF(FER469&lt;5,"Sin Riesgo",IF(FER469 &lt;=14,"Bajo",IF(FER469&lt;=35,"Medio",IF(FER469&lt;=80,"Alto","Inviable Sanitariamente"))))</f>
        <v>Inviable Sanitariamente</v>
      </c>
      <c r="FEU469" s="265" t="str">
        <f t="shared" ref="FEU469:FEU471" si="4221">IF(FES469&lt;5,"Sin Riesgo",IF(FES469 &lt;=14,"Bajo",IF(FES469&lt;=35,"Medio",IF(FES469&lt;=80,"Alto","Inviable Sanitariamente"))))</f>
        <v>Inviable Sanitariamente</v>
      </c>
      <c r="FEV469" s="265" t="str">
        <f t="shared" ref="FEV469:FEV471" si="4222">IF(FET469&lt;5,"Sin Riesgo",IF(FET469 &lt;=14,"Bajo",IF(FET469&lt;=35,"Medio",IF(FET469&lt;=80,"Alto","Inviable Sanitariamente"))))</f>
        <v>Inviable Sanitariamente</v>
      </c>
      <c r="FEW469" s="265" t="str">
        <f t="shared" ref="FEW469:FEW471" si="4223">IF(FEU469&lt;5,"Sin Riesgo",IF(FEU469 &lt;=14,"Bajo",IF(FEU469&lt;=35,"Medio",IF(FEU469&lt;=80,"Alto","Inviable Sanitariamente"))))</f>
        <v>Inviable Sanitariamente</v>
      </c>
      <c r="FEX469" s="265" t="str">
        <f t="shared" ref="FEX469:FEX471" si="4224">IF(FEV469&lt;5,"Sin Riesgo",IF(FEV469 &lt;=14,"Bajo",IF(FEV469&lt;=35,"Medio",IF(FEV469&lt;=80,"Alto","Inviable Sanitariamente"))))</f>
        <v>Inviable Sanitariamente</v>
      </c>
      <c r="FEY469" s="265" t="str">
        <f t="shared" ref="FEY469:FEY471" si="4225">IF(FEW469&lt;5,"Sin Riesgo",IF(FEW469 &lt;=14,"Bajo",IF(FEW469&lt;=35,"Medio",IF(FEW469&lt;=80,"Alto","Inviable Sanitariamente"))))</f>
        <v>Inviable Sanitariamente</v>
      </c>
      <c r="FEZ469" s="265" t="str">
        <f t="shared" ref="FEZ469:FEZ471" si="4226">IF(FEX469&lt;5,"Sin Riesgo",IF(FEX469 &lt;=14,"Bajo",IF(FEX469&lt;=35,"Medio",IF(FEX469&lt;=80,"Alto","Inviable Sanitariamente"))))</f>
        <v>Inviable Sanitariamente</v>
      </c>
      <c r="FFA469" s="265" t="str">
        <f t="shared" ref="FFA469:FFA471" si="4227">IF(FEY469&lt;5,"Sin Riesgo",IF(FEY469 &lt;=14,"Bajo",IF(FEY469&lt;=35,"Medio",IF(FEY469&lt;=80,"Alto","Inviable Sanitariamente"))))</f>
        <v>Inviable Sanitariamente</v>
      </c>
      <c r="FFB469" s="265" t="str">
        <f t="shared" ref="FFB469:FFB471" si="4228">IF(FEZ469&lt;5,"Sin Riesgo",IF(FEZ469 &lt;=14,"Bajo",IF(FEZ469&lt;=35,"Medio",IF(FEZ469&lt;=80,"Alto","Inviable Sanitariamente"))))</f>
        <v>Inviable Sanitariamente</v>
      </c>
      <c r="FFC469" s="265" t="str">
        <f t="shared" ref="FFC469:FFC471" si="4229">IF(FFA469&lt;5,"Sin Riesgo",IF(FFA469 &lt;=14,"Bajo",IF(FFA469&lt;=35,"Medio",IF(FFA469&lt;=80,"Alto","Inviable Sanitariamente"))))</f>
        <v>Inviable Sanitariamente</v>
      </c>
      <c r="FFD469" s="265" t="str">
        <f t="shared" ref="FFD469:FFD471" si="4230">IF(FFB469&lt;5,"Sin Riesgo",IF(FFB469 &lt;=14,"Bajo",IF(FFB469&lt;=35,"Medio",IF(FFB469&lt;=80,"Alto","Inviable Sanitariamente"))))</f>
        <v>Inviable Sanitariamente</v>
      </c>
      <c r="FFE469" s="265" t="str">
        <f t="shared" ref="FFE469:FFE471" si="4231">IF(FFC469&lt;5,"Sin Riesgo",IF(FFC469 &lt;=14,"Bajo",IF(FFC469&lt;=35,"Medio",IF(FFC469&lt;=80,"Alto","Inviable Sanitariamente"))))</f>
        <v>Inviable Sanitariamente</v>
      </c>
      <c r="FFF469" s="265" t="str">
        <f t="shared" ref="FFF469:FFF471" si="4232">IF(FFD469&lt;5,"Sin Riesgo",IF(FFD469 &lt;=14,"Bajo",IF(FFD469&lt;=35,"Medio",IF(FFD469&lt;=80,"Alto","Inviable Sanitariamente"))))</f>
        <v>Inviable Sanitariamente</v>
      </c>
      <c r="FFG469" s="265" t="str">
        <f t="shared" ref="FFG469:FFG471" si="4233">IF(FFE469&lt;5,"Sin Riesgo",IF(FFE469 &lt;=14,"Bajo",IF(FFE469&lt;=35,"Medio",IF(FFE469&lt;=80,"Alto","Inviable Sanitariamente"))))</f>
        <v>Inviable Sanitariamente</v>
      </c>
      <c r="FFH469" s="265" t="str">
        <f t="shared" ref="FFH469:FFH471" si="4234">IF(FFF469&lt;5,"Sin Riesgo",IF(FFF469 &lt;=14,"Bajo",IF(FFF469&lt;=35,"Medio",IF(FFF469&lt;=80,"Alto","Inviable Sanitariamente"))))</f>
        <v>Inviable Sanitariamente</v>
      </c>
      <c r="FFI469" s="265" t="str">
        <f t="shared" ref="FFI469:FFI471" si="4235">IF(FFG469&lt;5,"Sin Riesgo",IF(FFG469 &lt;=14,"Bajo",IF(FFG469&lt;=35,"Medio",IF(FFG469&lt;=80,"Alto","Inviable Sanitariamente"))))</f>
        <v>Inviable Sanitariamente</v>
      </c>
      <c r="FFJ469" s="265" t="str">
        <f t="shared" ref="FFJ469:FFJ471" si="4236">IF(FFH469&lt;5,"Sin Riesgo",IF(FFH469 &lt;=14,"Bajo",IF(FFH469&lt;=35,"Medio",IF(FFH469&lt;=80,"Alto","Inviable Sanitariamente"))))</f>
        <v>Inviable Sanitariamente</v>
      </c>
      <c r="FFK469" s="265" t="str">
        <f t="shared" ref="FFK469:FFK471" si="4237">IF(FFI469&lt;5,"Sin Riesgo",IF(FFI469 &lt;=14,"Bajo",IF(FFI469&lt;=35,"Medio",IF(FFI469&lt;=80,"Alto","Inviable Sanitariamente"))))</f>
        <v>Inviable Sanitariamente</v>
      </c>
      <c r="FFL469" s="265" t="str">
        <f t="shared" ref="FFL469:FFL471" si="4238">IF(FFJ469&lt;5,"Sin Riesgo",IF(FFJ469 &lt;=14,"Bajo",IF(FFJ469&lt;=35,"Medio",IF(FFJ469&lt;=80,"Alto","Inviable Sanitariamente"))))</f>
        <v>Inviable Sanitariamente</v>
      </c>
      <c r="FFM469" s="265" t="str">
        <f t="shared" ref="FFM469:FFM471" si="4239">IF(FFK469&lt;5,"Sin Riesgo",IF(FFK469 &lt;=14,"Bajo",IF(FFK469&lt;=35,"Medio",IF(FFK469&lt;=80,"Alto","Inviable Sanitariamente"))))</f>
        <v>Inviable Sanitariamente</v>
      </c>
      <c r="FFN469" s="265" t="str">
        <f t="shared" ref="FFN469:FFN471" si="4240">IF(FFL469&lt;5,"Sin Riesgo",IF(FFL469 &lt;=14,"Bajo",IF(FFL469&lt;=35,"Medio",IF(FFL469&lt;=80,"Alto","Inviable Sanitariamente"))))</f>
        <v>Inviable Sanitariamente</v>
      </c>
      <c r="FFO469" s="265" t="str">
        <f t="shared" ref="FFO469:FFO471" si="4241">IF(FFM469&lt;5,"Sin Riesgo",IF(FFM469 &lt;=14,"Bajo",IF(FFM469&lt;=35,"Medio",IF(FFM469&lt;=80,"Alto","Inviable Sanitariamente"))))</f>
        <v>Inviable Sanitariamente</v>
      </c>
      <c r="FFP469" s="265" t="str">
        <f t="shared" ref="FFP469:FFP471" si="4242">IF(FFN469&lt;5,"Sin Riesgo",IF(FFN469 &lt;=14,"Bajo",IF(FFN469&lt;=35,"Medio",IF(FFN469&lt;=80,"Alto","Inviable Sanitariamente"))))</f>
        <v>Inviable Sanitariamente</v>
      </c>
      <c r="FFQ469" s="265" t="str">
        <f t="shared" ref="FFQ469:FFQ471" si="4243">IF(FFO469&lt;5,"Sin Riesgo",IF(FFO469 &lt;=14,"Bajo",IF(FFO469&lt;=35,"Medio",IF(FFO469&lt;=80,"Alto","Inviable Sanitariamente"))))</f>
        <v>Inviable Sanitariamente</v>
      </c>
      <c r="FFR469" s="265" t="str">
        <f t="shared" ref="FFR469:FFR471" si="4244">IF(FFP469&lt;5,"Sin Riesgo",IF(FFP469 &lt;=14,"Bajo",IF(FFP469&lt;=35,"Medio",IF(FFP469&lt;=80,"Alto","Inviable Sanitariamente"))))</f>
        <v>Inviable Sanitariamente</v>
      </c>
      <c r="FFS469" s="265" t="str">
        <f t="shared" ref="FFS469:FFS471" si="4245">IF(FFQ469&lt;5,"Sin Riesgo",IF(FFQ469 &lt;=14,"Bajo",IF(FFQ469&lt;=35,"Medio",IF(FFQ469&lt;=80,"Alto","Inviable Sanitariamente"))))</f>
        <v>Inviable Sanitariamente</v>
      </c>
      <c r="FFT469" s="265" t="str">
        <f t="shared" ref="FFT469:FFT471" si="4246">IF(FFR469&lt;5,"Sin Riesgo",IF(FFR469 &lt;=14,"Bajo",IF(FFR469&lt;=35,"Medio",IF(FFR469&lt;=80,"Alto","Inviable Sanitariamente"))))</f>
        <v>Inviable Sanitariamente</v>
      </c>
      <c r="FFU469" s="265" t="str">
        <f t="shared" ref="FFU469:FFU471" si="4247">IF(FFS469&lt;5,"Sin Riesgo",IF(FFS469 &lt;=14,"Bajo",IF(FFS469&lt;=35,"Medio",IF(FFS469&lt;=80,"Alto","Inviable Sanitariamente"))))</f>
        <v>Inviable Sanitariamente</v>
      </c>
      <c r="FFV469" s="265" t="str">
        <f t="shared" ref="FFV469:FFV471" si="4248">IF(FFT469&lt;5,"Sin Riesgo",IF(FFT469 &lt;=14,"Bajo",IF(FFT469&lt;=35,"Medio",IF(FFT469&lt;=80,"Alto","Inviable Sanitariamente"))))</f>
        <v>Inviable Sanitariamente</v>
      </c>
      <c r="FFW469" s="265" t="str">
        <f t="shared" ref="FFW469:FFW471" si="4249">IF(FFU469&lt;5,"Sin Riesgo",IF(FFU469 &lt;=14,"Bajo",IF(FFU469&lt;=35,"Medio",IF(FFU469&lt;=80,"Alto","Inviable Sanitariamente"))))</f>
        <v>Inviable Sanitariamente</v>
      </c>
      <c r="FFX469" s="265" t="str">
        <f t="shared" ref="FFX469:FFX471" si="4250">IF(FFV469&lt;5,"Sin Riesgo",IF(FFV469 &lt;=14,"Bajo",IF(FFV469&lt;=35,"Medio",IF(FFV469&lt;=80,"Alto","Inviable Sanitariamente"))))</f>
        <v>Inviable Sanitariamente</v>
      </c>
      <c r="FFY469" s="265" t="str">
        <f t="shared" ref="FFY469:FFY471" si="4251">IF(FFW469&lt;5,"Sin Riesgo",IF(FFW469 &lt;=14,"Bajo",IF(FFW469&lt;=35,"Medio",IF(FFW469&lt;=80,"Alto","Inviable Sanitariamente"))))</f>
        <v>Inviable Sanitariamente</v>
      </c>
      <c r="FFZ469" s="265" t="str">
        <f t="shared" ref="FFZ469:FFZ471" si="4252">IF(FFX469&lt;5,"Sin Riesgo",IF(FFX469 &lt;=14,"Bajo",IF(FFX469&lt;=35,"Medio",IF(FFX469&lt;=80,"Alto","Inviable Sanitariamente"))))</f>
        <v>Inviable Sanitariamente</v>
      </c>
      <c r="FGA469" s="265" t="str">
        <f t="shared" ref="FGA469:FGA471" si="4253">IF(FFY469&lt;5,"Sin Riesgo",IF(FFY469 &lt;=14,"Bajo",IF(FFY469&lt;=35,"Medio",IF(FFY469&lt;=80,"Alto","Inviable Sanitariamente"))))</f>
        <v>Inviable Sanitariamente</v>
      </c>
      <c r="FGB469" s="265" t="str">
        <f t="shared" ref="FGB469:FGB471" si="4254">IF(FFZ469&lt;5,"Sin Riesgo",IF(FFZ469 &lt;=14,"Bajo",IF(FFZ469&lt;=35,"Medio",IF(FFZ469&lt;=80,"Alto","Inviable Sanitariamente"))))</f>
        <v>Inviable Sanitariamente</v>
      </c>
      <c r="FGC469" s="265" t="str">
        <f t="shared" ref="FGC469:FGC471" si="4255">IF(FGA469&lt;5,"Sin Riesgo",IF(FGA469 &lt;=14,"Bajo",IF(FGA469&lt;=35,"Medio",IF(FGA469&lt;=80,"Alto","Inviable Sanitariamente"))))</f>
        <v>Inviable Sanitariamente</v>
      </c>
      <c r="FGD469" s="265" t="str">
        <f t="shared" ref="FGD469:FGD471" si="4256">IF(FGB469&lt;5,"Sin Riesgo",IF(FGB469 &lt;=14,"Bajo",IF(FGB469&lt;=35,"Medio",IF(FGB469&lt;=80,"Alto","Inviable Sanitariamente"))))</f>
        <v>Inviable Sanitariamente</v>
      </c>
      <c r="FGE469" s="265" t="str">
        <f t="shared" ref="FGE469:FGE471" si="4257">IF(FGC469&lt;5,"Sin Riesgo",IF(FGC469 &lt;=14,"Bajo",IF(FGC469&lt;=35,"Medio",IF(FGC469&lt;=80,"Alto","Inviable Sanitariamente"))))</f>
        <v>Inviable Sanitariamente</v>
      </c>
      <c r="FGF469" s="265" t="str">
        <f t="shared" ref="FGF469:FGF471" si="4258">IF(FGD469&lt;5,"Sin Riesgo",IF(FGD469 &lt;=14,"Bajo",IF(FGD469&lt;=35,"Medio",IF(FGD469&lt;=80,"Alto","Inviable Sanitariamente"))))</f>
        <v>Inviable Sanitariamente</v>
      </c>
      <c r="FGG469" s="265" t="str">
        <f t="shared" ref="FGG469:FGG471" si="4259">IF(FGE469&lt;5,"Sin Riesgo",IF(FGE469 &lt;=14,"Bajo",IF(FGE469&lt;=35,"Medio",IF(FGE469&lt;=80,"Alto","Inviable Sanitariamente"))))</f>
        <v>Inviable Sanitariamente</v>
      </c>
      <c r="FGH469" s="265" t="str">
        <f t="shared" ref="FGH469:FGH471" si="4260">IF(FGF469&lt;5,"Sin Riesgo",IF(FGF469 &lt;=14,"Bajo",IF(FGF469&lt;=35,"Medio",IF(FGF469&lt;=80,"Alto","Inviable Sanitariamente"))))</f>
        <v>Inviable Sanitariamente</v>
      </c>
      <c r="FGI469" s="265" t="str">
        <f t="shared" ref="FGI469:FGI471" si="4261">IF(FGG469&lt;5,"Sin Riesgo",IF(FGG469 &lt;=14,"Bajo",IF(FGG469&lt;=35,"Medio",IF(FGG469&lt;=80,"Alto","Inviable Sanitariamente"))))</f>
        <v>Inviable Sanitariamente</v>
      </c>
      <c r="FGJ469" s="265" t="str">
        <f t="shared" ref="FGJ469:FGJ471" si="4262">IF(FGH469&lt;5,"Sin Riesgo",IF(FGH469 &lt;=14,"Bajo",IF(FGH469&lt;=35,"Medio",IF(FGH469&lt;=80,"Alto","Inviable Sanitariamente"))))</f>
        <v>Inviable Sanitariamente</v>
      </c>
      <c r="FGK469" s="265" t="str">
        <f t="shared" ref="FGK469:FGK471" si="4263">IF(FGI469&lt;5,"Sin Riesgo",IF(FGI469 &lt;=14,"Bajo",IF(FGI469&lt;=35,"Medio",IF(FGI469&lt;=80,"Alto","Inviable Sanitariamente"))))</f>
        <v>Inviable Sanitariamente</v>
      </c>
      <c r="FGL469" s="265" t="str">
        <f t="shared" ref="FGL469:FGL471" si="4264">IF(FGJ469&lt;5,"Sin Riesgo",IF(FGJ469 &lt;=14,"Bajo",IF(FGJ469&lt;=35,"Medio",IF(FGJ469&lt;=80,"Alto","Inviable Sanitariamente"))))</f>
        <v>Inviable Sanitariamente</v>
      </c>
      <c r="FGM469" s="265" t="str">
        <f t="shared" ref="FGM469:FGM471" si="4265">IF(FGK469&lt;5,"Sin Riesgo",IF(FGK469 &lt;=14,"Bajo",IF(FGK469&lt;=35,"Medio",IF(FGK469&lt;=80,"Alto","Inviable Sanitariamente"))))</f>
        <v>Inviable Sanitariamente</v>
      </c>
      <c r="FGN469" s="265" t="str">
        <f t="shared" ref="FGN469:FGN471" si="4266">IF(FGL469&lt;5,"Sin Riesgo",IF(FGL469 &lt;=14,"Bajo",IF(FGL469&lt;=35,"Medio",IF(FGL469&lt;=80,"Alto","Inviable Sanitariamente"))))</f>
        <v>Inviable Sanitariamente</v>
      </c>
      <c r="FGO469" s="265" t="str">
        <f t="shared" ref="FGO469:FGO471" si="4267">IF(FGM469&lt;5,"Sin Riesgo",IF(FGM469 &lt;=14,"Bajo",IF(FGM469&lt;=35,"Medio",IF(FGM469&lt;=80,"Alto","Inviable Sanitariamente"))))</f>
        <v>Inviable Sanitariamente</v>
      </c>
      <c r="FGP469" s="265" t="str">
        <f t="shared" ref="FGP469:FGP471" si="4268">IF(FGN469&lt;5,"Sin Riesgo",IF(FGN469 &lt;=14,"Bajo",IF(FGN469&lt;=35,"Medio",IF(FGN469&lt;=80,"Alto","Inviable Sanitariamente"))))</f>
        <v>Inviable Sanitariamente</v>
      </c>
      <c r="FGQ469" s="265" t="str">
        <f t="shared" ref="FGQ469:FGQ471" si="4269">IF(FGO469&lt;5,"Sin Riesgo",IF(FGO469 &lt;=14,"Bajo",IF(FGO469&lt;=35,"Medio",IF(FGO469&lt;=80,"Alto","Inviable Sanitariamente"))))</f>
        <v>Inviable Sanitariamente</v>
      </c>
      <c r="FGR469" s="265" t="str">
        <f t="shared" ref="FGR469:FGR471" si="4270">IF(FGP469&lt;5,"Sin Riesgo",IF(FGP469 &lt;=14,"Bajo",IF(FGP469&lt;=35,"Medio",IF(FGP469&lt;=80,"Alto","Inviable Sanitariamente"))))</f>
        <v>Inviable Sanitariamente</v>
      </c>
      <c r="FGS469" s="265" t="str">
        <f t="shared" ref="FGS469:FGS471" si="4271">IF(FGQ469&lt;5,"Sin Riesgo",IF(FGQ469 &lt;=14,"Bajo",IF(FGQ469&lt;=35,"Medio",IF(FGQ469&lt;=80,"Alto","Inviable Sanitariamente"))))</f>
        <v>Inviable Sanitariamente</v>
      </c>
      <c r="FGT469" s="265" t="str">
        <f t="shared" ref="FGT469:FGT471" si="4272">IF(FGR469&lt;5,"Sin Riesgo",IF(FGR469 &lt;=14,"Bajo",IF(FGR469&lt;=35,"Medio",IF(FGR469&lt;=80,"Alto","Inviable Sanitariamente"))))</f>
        <v>Inviable Sanitariamente</v>
      </c>
      <c r="FGU469" s="265" t="str">
        <f t="shared" ref="FGU469:FGU471" si="4273">IF(FGS469&lt;5,"Sin Riesgo",IF(FGS469 &lt;=14,"Bajo",IF(FGS469&lt;=35,"Medio",IF(FGS469&lt;=80,"Alto","Inviable Sanitariamente"))))</f>
        <v>Inviable Sanitariamente</v>
      </c>
      <c r="FGV469" s="265" t="str">
        <f t="shared" ref="FGV469:FGV471" si="4274">IF(FGT469&lt;5,"Sin Riesgo",IF(FGT469 &lt;=14,"Bajo",IF(FGT469&lt;=35,"Medio",IF(FGT469&lt;=80,"Alto","Inviable Sanitariamente"))))</f>
        <v>Inviable Sanitariamente</v>
      </c>
      <c r="FGW469" s="265" t="str">
        <f t="shared" ref="FGW469:FGW471" si="4275">IF(FGU469&lt;5,"Sin Riesgo",IF(FGU469 &lt;=14,"Bajo",IF(FGU469&lt;=35,"Medio",IF(FGU469&lt;=80,"Alto","Inviable Sanitariamente"))))</f>
        <v>Inviable Sanitariamente</v>
      </c>
      <c r="FGX469" s="265" t="str">
        <f t="shared" ref="FGX469:FGX471" si="4276">IF(FGV469&lt;5,"Sin Riesgo",IF(FGV469 &lt;=14,"Bajo",IF(FGV469&lt;=35,"Medio",IF(FGV469&lt;=80,"Alto","Inviable Sanitariamente"))))</f>
        <v>Inviable Sanitariamente</v>
      </c>
      <c r="FGY469" s="265" t="str">
        <f t="shared" ref="FGY469:FGY471" si="4277">IF(FGW469&lt;5,"Sin Riesgo",IF(FGW469 &lt;=14,"Bajo",IF(FGW469&lt;=35,"Medio",IF(FGW469&lt;=80,"Alto","Inviable Sanitariamente"))))</f>
        <v>Inviable Sanitariamente</v>
      </c>
      <c r="FGZ469" s="265" t="str">
        <f t="shared" ref="FGZ469:FGZ471" si="4278">IF(FGX469&lt;5,"Sin Riesgo",IF(FGX469 &lt;=14,"Bajo",IF(FGX469&lt;=35,"Medio",IF(FGX469&lt;=80,"Alto","Inviable Sanitariamente"))))</f>
        <v>Inviable Sanitariamente</v>
      </c>
      <c r="FHA469" s="265" t="str">
        <f t="shared" ref="FHA469:FHA471" si="4279">IF(FGY469&lt;5,"Sin Riesgo",IF(FGY469 &lt;=14,"Bajo",IF(FGY469&lt;=35,"Medio",IF(FGY469&lt;=80,"Alto","Inviable Sanitariamente"))))</f>
        <v>Inviable Sanitariamente</v>
      </c>
      <c r="FHB469" s="265" t="str">
        <f t="shared" ref="FHB469:FHB471" si="4280">IF(FGZ469&lt;5,"Sin Riesgo",IF(FGZ469 &lt;=14,"Bajo",IF(FGZ469&lt;=35,"Medio",IF(FGZ469&lt;=80,"Alto","Inviable Sanitariamente"))))</f>
        <v>Inviable Sanitariamente</v>
      </c>
      <c r="FHC469" s="265" t="str">
        <f t="shared" ref="FHC469:FHC471" si="4281">IF(FHA469&lt;5,"Sin Riesgo",IF(FHA469 &lt;=14,"Bajo",IF(FHA469&lt;=35,"Medio",IF(FHA469&lt;=80,"Alto","Inviable Sanitariamente"))))</f>
        <v>Inviable Sanitariamente</v>
      </c>
      <c r="FHD469" s="265" t="str">
        <f t="shared" ref="FHD469:FHD471" si="4282">IF(FHB469&lt;5,"Sin Riesgo",IF(FHB469 &lt;=14,"Bajo",IF(FHB469&lt;=35,"Medio",IF(FHB469&lt;=80,"Alto","Inviable Sanitariamente"))))</f>
        <v>Inviable Sanitariamente</v>
      </c>
      <c r="FHE469" s="265" t="str">
        <f t="shared" ref="FHE469:FHE471" si="4283">IF(FHC469&lt;5,"Sin Riesgo",IF(FHC469 &lt;=14,"Bajo",IF(FHC469&lt;=35,"Medio",IF(FHC469&lt;=80,"Alto","Inviable Sanitariamente"))))</f>
        <v>Inviable Sanitariamente</v>
      </c>
      <c r="FHF469" s="265" t="str">
        <f t="shared" ref="FHF469:FHF471" si="4284">IF(FHD469&lt;5,"Sin Riesgo",IF(FHD469 &lt;=14,"Bajo",IF(FHD469&lt;=35,"Medio",IF(FHD469&lt;=80,"Alto","Inviable Sanitariamente"))))</f>
        <v>Inviable Sanitariamente</v>
      </c>
      <c r="FHG469" s="265" t="str">
        <f t="shared" ref="FHG469:FHG471" si="4285">IF(FHE469&lt;5,"Sin Riesgo",IF(FHE469 &lt;=14,"Bajo",IF(FHE469&lt;=35,"Medio",IF(FHE469&lt;=80,"Alto","Inviable Sanitariamente"))))</f>
        <v>Inviable Sanitariamente</v>
      </c>
      <c r="FHH469" s="265" t="str">
        <f t="shared" ref="FHH469:FHH471" si="4286">IF(FHF469&lt;5,"Sin Riesgo",IF(FHF469 &lt;=14,"Bajo",IF(FHF469&lt;=35,"Medio",IF(FHF469&lt;=80,"Alto","Inviable Sanitariamente"))))</f>
        <v>Inviable Sanitariamente</v>
      </c>
      <c r="FHI469" s="265" t="str">
        <f t="shared" ref="FHI469:FHI471" si="4287">IF(FHG469&lt;5,"Sin Riesgo",IF(FHG469 &lt;=14,"Bajo",IF(FHG469&lt;=35,"Medio",IF(FHG469&lt;=80,"Alto","Inviable Sanitariamente"))))</f>
        <v>Inviable Sanitariamente</v>
      </c>
      <c r="FHJ469" s="265" t="str">
        <f t="shared" ref="FHJ469:FHJ471" si="4288">IF(FHH469&lt;5,"Sin Riesgo",IF(FHH469 &lt;=14,"Bajo",IF(FHH469&lt;=35,"Medio",IF(FHH469&lt;=80,"Alto","Inviable Sanitariamente"))))</f>
        <v>Inviable Sanitariamente</v>
      </c>
      <c r="FHK469" s="265" t="str">
        <f t="shared" ref="FHK469:FHK471" si="4289">IF(FHI469&lt;5,"Sin Riesgo",IF(FHI469 &lt;=14,"Bajo",IF(FHI469&lt;=35,"Medio",IF(FHI469&lt;=80,"Alto","Inviable Sanitariamente"))))</f>
        <v>Inviable Sanitariamente</v>
      </c>
      <c r="FHL469" s="265" t="str">
        <f t="shared" ref="FHL469:FHL471" si="4290">IF(FHJ469&lt;5,"Sin Riesgo",IF(FHJ469 &lt;=14,"Bajo",IF(FHJ469&lt;=35,"Medio",IF(FHJ469&lt;=80,"Alto","Inviable Sanitariamente"))))</f>
        <v>Inviable Sanitariamente</v>
      </c>
      <c r="FHM469" s="265" t="str">
        <f t="shared" ref="FHM469:FHM471" si="4291">IF(FHK469&lt;5,"Sin Riesgo",IF(FHK469 &lt;=14,"Bajo",IF(FHK469&lt;=35,"Medio",IF(FHK469&lt;=80,"Alto","Inviable Sanitariamente"))))</f>
        <v>Inviable Sanitariamente</v>
      </c>
      <c r="FHN469" s="265" t="str">
        <f t="shared" ref="FHN469:FHN471" si="4292">IF(FHL469&lt;5,"Sin Riesgo",IF(FHL469 &lt;=14,"Bajo",IF(FHL469&lt;=35,"Medio",IF(FHL469&lt;=80,"Alto","Inviable Sanitariamente"))))</f>
        <v>Inviable Sanitariamente</v>
      </c>
      <c r="FHO469" s="265" t="str">
        <f t="shared" ref="FHO469:FHO471" si="4293">IF(FHM469&lt;5,"Sin Riesgo",IF(FHM469 &lt;=14,"Bajo",IF(FHM469&lt;=35,"Medio",IF(FHM469&lt;=80,"Alto","Inviable Sanitariamente"))))</f>
        <v>Inviable Sanitariamente</v>
      </c>
      <c r="FHP469" s="265" t="str">
        <f t="shared" ref="FHP469:FHP471" si="4294">IF(FHN469&lt;5,"Sin Riesgo",IF(FHN469 &lt;=14,"Bajo",IF(FHN469&lt;=35,"Medio",IF(FHN469&lt;=80,"Alto","Inviable Sanitariamente"))))</f>
        <v>Inviable Sanitariamente</v>
      </c>
      <c r="FHQ469" s="265" t="str">
        <f t="shared" ref="FHQ469:FHQ471" si="4295">IF(FHO469&lt;5,"Sin Riesgo",IF(FHO469 &lt;=14,"Bajo",IF(FHO469&lt;=35,"Medio",IF(FHO469&lt;=80,"Alto","Inviable Sanitariamente"))))</f>
        <v>Inviable Sanitariamente</v>
      </c>
      <c r="FHR469" s="265" t="str">
        <f t="shared" ref="FHR469:FHR471" si="4296">IF(FHP469&lt;5,"Sin Riesgo",IF(FHP469 &lt;=14,"Bajo",IF(FHP469&lt;=35,"Medio",IF(FHP469&lt;=80,"Alto","Inviable Sanitariamente"))))</f>
        <v>Inviable Sanitariamente</v>
      </c>
      <c r="FHS469" s="265" t="str">
        <f t="shared" ref="FHS469:FHS471" si="4297">IF(FHQ469&lt;5,"Sin Riesgo",IF(FHQ469 &lt;=14,"Bajo",IF(FHQ469&lt;=35,"Medio",IF(FHQ469&lt;=80,"Alto","Inviable Sanitariamente"))))</f>
        <v>Inviable Sanitariamente</v>
      </c>
      <c r="FHT469" s="265" t="str">
        <f t="shared" ref="FHT469:FHT471" si="4298">IF(FHR469&lt;5,"Sin Riesgo",IF(FHR469 &lt;=14,"Bajo",IF(FHR469&lt;=35,"Medio",IF(FHR469&lt;=80,"Alto","Inviable Sanitariamente"))))</f>
        <v>Inviable Sanitariamente</v>
      </c>
      <c r="FHU469" s="265" t="str">
        <f t="shared" ref="FHU469:FHU471" si="4299">IF(FHS469&lt;5,"Sin Riesgo",IF(FHS469 &lt;=14,"Bajo",IF(FHS469&lt;=35,"Medio",IF(FHS469&lt;=80,"Alto","Inviable Sanitariamente"))))</f>
        <v>Inviable Sanitariamente</v>
      </c>
      <c r="FHV469" s="265" t="str">
        <f t="shared" ref="FHV469:FHV471" si="4300">IF(FHT469&lt;5,"Sin Riesgo",IF(FHT469 &lt;=14,"Bajo",IF(FHT469&lt;=35,"Medio",IF(FHT469&lt;=80,"Alto","Inviable Sanitariamente"))))</f>
        <v>Inviable Sanitariamente</v>
      </c>
      <c r="FHW469" s="265" t="str">
        <f t="shared" ref="FHW469:FHW471" si="4301">IF(FHU469&lt;5,"Sin Riesgo",IF(FHU469 &lt;=14,"Bajo",IF(FHU469&lt;=35,"Medio",IF(FHU469&lt;=80,"Alto","Inviable Sanitariamente"))))</f>
        <v>Inviable Sanitariamente</v>
      </c>
      <c r="FHX469" s="265" t="str">
        <f t="shared" ref="FHX469:FHX471" si="4302">IF(FHV469&lt;5,"Sin Riesgo",IF(FHV469 &lt;=14,"Bajo",IF(FHV469&lt;=35,"Medio",IF(FHV469&lt;=80,"Alto","Inviable Sanitariamente"))))</f>
        <v>Inviable Sanitariamente</v>
      </c>
      <c r="FHY469" s="265" t="str">
        <f t="shared" ref="FHY469:FHY471" si="4303">IF(FHW469&lt;5,"Sin Riesgo",IF(FHW469 &lt;=14,"Bajo",IF(FHW469&lt;=35,"Medio",IF(FHW469&lt;=80,"Alto","Inviable Sanitariamente"))))</f>
        <v>Inviable Sanitariamente</v>
      </c>
      <c r="FHZ469" s="265" t="str">
        <f t="shared" ref="FHZ469:FHZ471" si="4304">IF(FHX469&lt;5,"Sin Riesgo",IF(FHX469 &lt;=14,"Bajo",IF(FHX469&lt;=35,"Medio",IF(FHX469&lt;=80,"Alto","Inviable Sanitariamente"))))</f>
        <v>Inviable Sanitariamente</v>
      </c>
      <c r="FIA469" s="265" t="str">
        <f t="shared" ref="FIA469:FIA471" si="4305">IF(FHY469&lt;5,"Sin Riesgo",IF(FHY469 &lt;=14,"Bajo",IF(FHY469&lt;=35,"Medio",IF(FHY469&lt;=80,"Alto","Inviable Sanitariamente"))))</f>
        <v>Inviable Sanitariamente</v>
      </c>
      <c r="FIB469" s="265" t="str">
        <f t="shared" ref="FIB469:FIB471" si="4306">IF(FHZ469&lt;5,"Sin Riesgo",IF(FHZ469 &lt;=14,"Bajo",IF(FHZ469&lt;=35,"Medio",IF(FHZ469&lt;=80,"Alto","Inviable Sanitariamente"))))</f>
        <v>Inviable Sanitariamente</v>
      </c>
      <c r="FIC469" s="265" t="str">
        <f t="shared" ref="FIC469:FIC471" si="4307">IF(FIA469&lt;5,"Sin Riesgo",IF(FIA469 &lt;=14,"Bajo",IF(FIA469&lt;=35,"Medio",IF(FIA469&lt;=80,"Alto","Inviable Sanitariamente"))))</f>
        <v>Inviable Sanitariamente</v>
      </c>
      <c r="FID469" s="265" t="str">
        <f t="shared" ref="FID469:FID471" si="4308">IF(FIB469&lt;5,"Sin Riesgo",IF(FIB469 &lt;=14,"Bajo",IF(FIB469&lt;=35,"Medio",IF(FIB469&lt;=80,"Alto","Inviable Sanitariamente"))))</f>
        <v>Inviable Sanitariamente</v>
      </c>
      <c r="FIE469" s="265" t="str">
        <f t="shared" ref="FIE469:FIE471" si="4309">IF(FIC469&lt;5,"Sin Riesgo",IF(FIC469 &lt;=14,"Bajo",IF(FIC469&lt;=35,"Medio",IF(FIC469&lt;=80,"Alto","Inviable Sanitariamente"))))</f>
        <v>Inviable Sanitariamente</v>
      </c>
      <c r="FIF469" s="265" t="str">
        <f t="shared" ref="FIF469:FIF471" si="4310">IF(FID469&lt;5,"Sin Riesgo",IF(FID469 &lt;=14,"Bajo",IF(FID469&lt;=35,"Medio",IF(FID469&lt;=80,"Alto","Inviable Sanitariamente"))))</f>
        <v>Inviable Sanitariamente</v>
      </c>
      <c r="FIG469" s="265" t="str">
        <f t="shared" ref="FIG469:FIG471" si="4311">IF(FIE469&lt;5,"Sin Riesgo",IF(FIE469 &lt;=14,"Bajo",IF(FIE469&lt;=35,"Medio",IF(FIE469&lt;=80,"Alto","Inviable Sanitariamente"))))</f>
        <v>Inviable Sanitariamente</v>
      </c>
      <c r="FIH469" s="265" t="str">
        <f t="shared" ref="FIH469:FIH471" si="4312">IF(FIF469&lt;5,"Sin Riesgo",IF(FIF469 &lt;=14,"Bajo",IF(FIF469&lt;=35,"Medio",IF(FIF469&lt;=80,"Alto","Inviable Sanitariamente"))))</f>
        <v>Inviable Sanitariamente</v>
      </c>
      <c r="FII469" s="265" t="str">
        <f t="shared" ref="FII469:FII471" si="4313">IF(FIG469&lt;5,"Sin Riesgo",IF(FIG469 &lt;=14,"Bajo",IF(FIG469&lt;=35,"Medio",IF(FIG469&lt;=80,"Alto","Inviable Sanitariamente"))))</f>
        <v>Inviable Sanitariamente</v>
      </c>
      <c r="FIJ469" s="265" t="str">
        <f t="shared" ref="FIJ469:FIJ471" si="4314">IF(FIH469&lt;5,"Sin Riesgo",IF(FIH469 &lt;=14,"Bajo",IF(FIH469&lt;=35,"Medio",IF(FIH469&lt;=80,"Alto","Inviable Sanitariamente"))))</f>
        <v>Inviable Sanitariamente</v>
      </c>
      <c r="FIK469" s="265" t="str">
        <f t="shared" ref="FIK469:FIK471" si="4315">IF(FII469&lt;5,"Sin Riesgo",IF(FII469 &lt;=14,"Bajo",IF(FII469&lt;=35,"Medio",IF(FII469&lt;=80,"Alto","Inviable Sanitariamente"))))</f>
        <v>Inviable Sanitariamente</v>
      </c>
      <c r="FIL469" s="265" t="str">
        <f t="shared" ref="FIL469:FIL471" si="4316">IF(FIJ469&lt;5,"Sin Riesgo",IF(FIJ469 &lt;=14,"Bajo",IF(FIJ469&lt;=35,"Medio",IF(FIJ469&lt;=80,"Alto","Inviable Sanitariamente"))))</f>
        <v>Inviable Sanitariamente</v>
      </c>
      <c r="FIM469" s="265" t="str">
        <f t="shared" ref="FIM469:FIM471" si="4317">IF(FIK469&lt;5,"Sin Riesgo",IF(FIK469 &lt;=14,"Bajo",IF(FIK469&lt;=35,"Medio",IF(FIK469&lt;=80,"Alto","Inviable Sanitariamente"))))</f>
        <v>Inviable Sanitariamente</v>
      </c>
      <c r="FIN469" s="265" t="str">
        <f t="shared" ref="FIN469:FIN471" si="4318">IF(FIL469&lt;5,"Sin Riesgo",IF(FIL469 &lt;=14,"Bajo",IF(FIL469&lt;=35,"Medio",IF(FIL469&lt;=80,"Alto","Inviable Sanitariamente"))))</f>
        <v>Inviable Sanitariamente</v>
      </c>
      <c r="FIO469" s="265" t="str">
        <f t="shared" ref="FIO469:FIO471" si="4319">IF(FIM469&lt;5,"Sin Riesgo",IF(FIM469 &lt;=14,"Bajo",IF(FIM469&lt;=35,"Medio",IF(FIM469&lt;=80,"Alto","Inviable Sanitariamente"))))</f>
        <v>Inviable Sanitariamente</v>
      </c>
      <c r="FIP469" s="265" t="str">
        <f t="shared" ref="FIP469:FIP471" si="4320">IF(FIN469&lt;5,"Sin Riesgo",IF(FIN469 &lt;=14,"Bajo",IF(FIN469&lt;=35,"Medio",IF(FIN469&lt;=80,"Alto","Inviable Sanitariamente"))))</f>
        <v>Inviable Sanitariamente</v>
      </c>
      <c r="FIQ469" s="265" t="str">
        <f t="shared" ref="FIQ469:FIQ471" si="4321">IF(FIO469&lt;5,"Sin Riesgo",IF(FIO469 &lt;=14,"Bajo",IF(FIO469&lt;=35,"Medio",IF(FIO469&lt;=80,"Alto","Inviable Sanitariamente"))))</f>
        <v>Inviable Sanitariamente</v>
      </c>
      <c r="FIR469" s="265" t="str">
        <f t="shared" ref="FIR469:FIR471" si="4322">IF(FIP469&lt;5,"Sin Riesgo",IF(FIP469 &lt;=14,"Bajo",IF(FIP469&lt;=35,"Medio",IF(FIP469&lt;=80,"Alto","Inviable Sanitariamente"))))</f>
        <v>Inviable Sanitariamente</v>
      </c>
      <c r="FIS469" s="265" t="str">
        <f t="shared" ref="FIS469:FIS471" si="4323">IF(FIQ469&lt;5,"Sin Riesgo",IF(FIQ469 &lt;=14,"Bajo",IF(FIQ469&lt;=35,"Medio",IF(FIQ469&lt;=80,"Alto","Inviable Sanitariamente"))))</f>
        <v>Inviable Sanitariamente</v>
      </c>
      <c r="FIT469" s="265" t="str">
        <f t="shared" ref="FIT469:FIT471" si="4324">IF(FIR469&lt;5,"Sin Riesgo",IF(FIR469 &lt;=14,"Bajo",IF(FIR469&lt;=35,"Medio",IF(FIR469&lt;=80,"Alto","Inviable Sanitariamente"))))</f>
        <v>Inviable Sanitariamente</v>
      </c>
      <c r="FIU469" s="265" t="str">
        <f t="shared" ref="FIU469:FIU471" si="4325">IF(FIS469&lt;5,"Sin Riesgo",IF(FIS469 &lt;=14,"Bajo",IF(FIS469&lt;=35,"Medio",IF(FIS469&lt;=80,"Alto","Inviable Sanitariamente"))))</f>
        <v>Inviable Sanitariamente</v>
      </c>
      <c r="FIV469" s="265" t="str">
        <f t="shared" ref="FIV469:FIV471" si="4326">IF(FIT469&lt;5,"Sin Riesgo",IF(FIT469 &lt;=14,"Bajo",IF(FIT469&lt;=35,"Medio",IF(FIT469&lt;=80,"Alto","Inviable Sanitariamente"))))</f>
        <v>Inviable Sanitariamente</v>
      </c>
      <c r="FIW469" s="265" t="str">
        <f t="shared" ref="FIW469:FIW471" si="4327">IF(FIU469&lt;5,"Sin Riesgo",IF(FIU469 &lt;=14,"Bajo",IF(FIU469&lt;=35,"Medio",IF(FIU469&lt;=80,"Alto","Inviable Sanitariamente"))))</f>
        <v>Inviable Sanitariamente</v>
      </c>
      <c r="FIX469" s="265" t="str">
        <f t="shared" ref="FIX469:FIX471" si="4328">IF(FIV469&lt;5,"Sin Riesgo",IF(FIV469 &lt;=14,"Bajo",IF(FIV469&lt;=35,"Medio",IF(FIV469&lt;=80,"Alto","Inviable Sanitariamente"))))</f>
        <v>Inviable Sanitariamente</v>
      </c>
      <c r="FIY469" s="265" t="str">
        <f t="shared" ref="FIY469:FIY471" si="4329">IF(FIW469&lt;5,"Sin Riesgo",IF(FIW469 &lt;=14,"Bajo",IF(FIW469&lt;=35,"Medio",IF(FIW469&lt;=80,"Alto","Inviable Sanitariamente"))))</f>
        <v>Inviable Sanitariamente</v>
      </c>
      <c r="FIZ469" s="265" t="str">
        <f t="shared" ref="FIZ469:FIZ471" si="4330">IF(FIX469&lt;5,"Sin Riesgo",IF(FIX469 &lt;=14,"Bajo",IF(FIX469&lt;=35,"Medio",IF(FIX469&lt;=80,"Alto","Inviable Sanitariamente"))))</f>
        <v>Inviable Sanitariamente</v>
      </c>
      <c r="FJA469" s="265" t="str">
        <f t="shared" ref="FJA469:FJA471" si="4331">IF(FIY469&lt;5,"Sin Riesgo",IF(FIY469 &lt;=14,"Bajo",IF(FIY469&lt;=35,"Medio",IF(FIY469&lt;=80,"Alto","Inviable Sanitariamente"))))</f>
        <v>Inviable Sanitariamente</v>
      </c>
      <c r="FJB469" s="265" t="str">
        <f t="shared" ref="FJB469:FJB471" si="4332">IF(FIZ469&lt;5,"Sin Riesgo",IF(FIZ469 &lt;=14,"Bajo",IF(FIZ469&lt;=35,"Medio",IF(FIZ469&lt;=80,"Alto","Inviable Sanitariamente"))))</f>
        <v>Inviable Sanitariamente</v>
      </c>
      <c r="FJC469" s="265" t="str">
        <f t="shared" ref="FJC469:FJC471" si="4333">IF(FJA469&lt;5,"Sin Riesgo",IF(FJA469 &lt;=14,"Bajo",IF(FJA469&lt;=35,"Medio",IF(FJA469&lt;=80,"Alto","Inviable Sanitariamente"))))</f>
        <v>Inviable Sanitariamente</v>
      </c>
      <c r="FJD469" s="265" t="str">
        <f t="shared" ref="FJD469:FJD471" si="4334">IF(FJB469&lt;5,"Sin Riesgo",IF(FJB469 &lt;=14,"Bajo",IF(FJB469&lt;=35,"Medio",IF(FJB469&lt;=80,"Alto","Inviable Sanitariamente"))))</f>
        <v>Inviable Sanitariamente</v>
      </c>
      <c r="FJE469" s="265" t="str">
        <f t="shared" ref="FJE469:FJE471" si="4335">IF(FJC469&lt;5,"Sin Riesgo",IF(FJC469 &lt;=14,"Bajo",IF(FJC469&lt;=35,"Medio",IF(FJC469&lt;=80,"Alto","Inviable Sanitariamente"))))</f>
        <v>Inviable Sanitariamente</v>
      </c>
      <c r="FJF469" s="265" t="str">
        <f t="shared" ref="FJF469:FJF471" si="4336">IF(FJD469&lt;5,"Sin Riesgo",IF(FJD469 &lt;=14,"Bajo",IF(FJD469&lt;=35,"Medio",IF(FJD469&lt;=80,"Alto","Inviable Sanitariamente"))))</f>
        <v>Inviable Sanitariamente</v>
      </c>
      <c r="FJG469" s="265" t="str">
        <f t="shared" ref="FJG469:FJG471" si="4337">IF(FJE469&lt;5,"Sin Riesgo",IF(FJE469 &lt;=14,"Bajo",IF(FJE469&lt;=35,"Medio",IF(FJE469&lt;=80,"Alto","Inviable Sanitariamente"))))</f>
        <v>Inviable Sanitariamente</v>
      </c>
      <c r="FJH469" s="265" t="str">
        <f t="shared" ref="FJH469:FJH471" si="4338">IF(FJF469&lt;5,"Sin Riesgo",IF(FJF469 &lt;=14,"Bajo",IF(FJF469&lt;=35,"Medio",IF(FJF469&lt;=80,"Alto","Inviable Sanitariamente"))))</f>
        <v>Inviable Sanitariamente</v>
      </c>
      <c r="FJI469" s="265" t="str">
        <f t="shared" ref="FJI469:FJI471" si="4339">IF(FJG469&lt;5,"Sin Riesgo",IF(FJG469 &lt;=14,"Bajo",IF(FJG469&lt;=35,"Medio",IF(FJG469&lt;=80,"Alto","Inviable Sanitariamente"))))</f>
        <v>Inviable Sanitariamente</v>
      </c>
      <c r="FJJ469" s="265" t="str">
        <f t="shared" ref="FJJ469:FJJ471" si="4340">IF(FJH469&lt;5,"Sin Riesgo",IF(FJH469 &lt;=14,"Bajo",IF(FJH469&lt;=35,"Medio",IF(FJH469&lt;=80,"Alto","Inviable Sanitariamente"))))</f>
        <v>Inviable Sanitariamente</v>
      </c>
      <c r="FJK469" s="265" t="str">
        <f t="shared" ref="FJK469:FJK471" si="4341">IF(FJI469&lt;5,"Sin Riesgo",IF(FJI469 &lt;=14,"Bajo",IF(FJI469&lt;=35,"Medio",IF(FJI469&lt;=80,"Alto","Inviable Sanitariamente"))))</f>
        <v>Inviable Sanitariamente</v>
      </c>
      <c r="FJL469" s="265" t="str">
        <f t="shared" ref="FJL469:FJL471" si="4342">IF(FJJ469&lt;5,"Sin Riesgo",IF(FJJ469 &lt;=14,"Bajo",IF(FJJ469&lt;=35,"Medio",IF(FJJ469&lt;=80,"Alto","Inviable Sanitariamente"))))</f>
        <v>Inviable Sanitariamente</v>
      </c>
      <c r="FJM469" s="265" t="str">
        <f t="shared" ref="FJM469:FJM471" si="4343">IF(FJK469&lt;5,"Sin Riesgo",IF(FJK469 &lt;=14,"Bajo",IF(FJK469&lt;=35,"Medio",IF(FJK469&lt;=80,"Alto","Inviable Sanitariamente"))))</f>
        <v>Inviable Sanitariamente</v>
      </c>
      <c r="FJN469" s="265" t="str">
        <f t="shared" ref="FJN469:FJN471" si="4344">IF(FJL469&lt;5,"Sin Riesgo",IF(FJL469 &lt;=14,"Bajo",IF(FJL469&lt;=35,"Medio",IF(FJL469&lt;=80,"Alto","Inviable Sanitariamente"))))</f>
        <v>Inviable Sanitariamente</v>
      </c>
      <c r="FJO469" s="265" t="str">
        <f t="shared" ref="FJO469:FJO471" si="4345">IF(FJM469&lt;5,"Sin Riesgo",IF(FJM469 &lt;=14,"Bajo",IF(FJM469&lt;=35,"Medio",IF(FJM469&lt;=80,"Alto","Inviable Sanitariamente"))))</f>
        <v>Inviable Sanitariamente</v>
      </c>
      <c r="FJP469" s="265" t="str">
        <f t="shared" ref="FJP469:FJP471" si="4346">IF(FJN469&lt;5,"Sin Riesgo",IF(FJN469 &lt;=14,"Bajo",IF(FJN469&lt;=35,"Medio",IF(FJN469&lt;=80,"Alto","Inviable Sanitariamente"))))</f>
        <v>Inviable Sanitariamente</v>
      </c>
      <c r="FJQ469" s="265" t="str">
        <f t="shared" ref="FJQ469:FJQ471" si="4347">IF(FJO469&lt;5,"Sin Riesgo",IF(FJO469 &lt;=14,"Bajo",IF(FJO469&lt;=35,"Medio",IF(FJO469&lt;=80,"Alto","Inviable Sanitariamente"))))</f>
        <v>Inviable Sanitariamente</v>
      </c>
      <c r="FJR469" s="265" t="str">
        <f t="shared" ref="FJR469:FJR471" si="4348">IF(FJP469&lt;5,"Sin Riesgo",IF(FJP469 &lt;=14,"Bajo",IF(FJP469&lt;=35,"Medio",IF(FJP469&lt;=80,"Alto","Inviable Sanitariamente"))))</f>
        <v>Inviable Sanitariamente</v>
      </c>
      <c r="FJS469" s="265" t="str">
        <f t="shared" ref="FJS469:FJS471" si="4349">IF(FJQ469&lt;5,"Sin Riesgo",IF(FJQ469 &lt;=14,"Bajo",IF(FJQ469&lt;=35,"Medio",IF(FJQ469&lt;=80,"Alto","Inviable Sanitariamente"))))</f>
        <v>Inviable Sanitariamente</v>
      </c>
      <c r="FJT469" s="265" t="str">
        <f t="shared" ref="FJT469:FJT471" si="4350">IF(FJR469&lt;5,"Sin Riesgo",IF(FJR469 &lt;=14,"Bajo",IF(FJR469&lt;=35,"Medio",IF(FJR469&lt;=80,"Alto","Inviable Sanitariamente"))))</f>
        <v>Inviable Sanitariamente</v>
      </c>
      <c r="FJU469" s="265" t="str">
        <f t="shared" ref="FJU469:FJU471" si="4351">IF(FJS469&lt;5,"Sin Riesgo",IF(FJS469 &lt;=14,"Bajo",IF(FJS469&lt;=35,"Medio",IF(FJS469&lt;=80,"Alto","Inviable Sanitariamente"))))</f>
        <v>Inviable Sanitariamente</v>
      </c>
      <c r="FJV469" s="265" t="str">
        <f t="shared" ref="FJV469:FJV471" si="4352">IF(FJT469&lt;5,"Sin Riesgo",IF(FJT469 &lt;=14,"Bajo",IF(FJT469&lt;=35,"Medio",IF(FJT469&lt;=80,"Alto","Inviable Sanitariamente"))))</f>
        <v>Inviable Sanitariamente</v>
      </c>
      <c r="FJW469" s="265" t="str">
        <f t="shared" ref="FJW469:FJW471" si="4353">IF(FJU469&lt;5,"Sin Riesgo",IF(FJU469 &lt;=14,"Bajo",IF(FJU469&lt;=35,"Medio",IF(FJU469&lt;=80,"Alto","Inviable Sanitariamente"))))</f>
        <v>Inviable Sanitariamente</v>
      </c>
      <c r="FJX469" s="265" t="str">
        <f t="shared" ref="FJX469:FJX471" si="4354">IF(FJV469&lt;5,"Sin Riesgo",IF(FJV469 &lt;=14,"Bajo",IF(FJV469&lt;=35,"Medio",IF(FJV469&lt;=80,"Alto","Inviable Sanitariamente"))))</f>
        <v>Inviable Sanitariamente</v>
      </c>
      <c r="FJY469" s="265" t="str">
        <f t="shared" ref="FJY469:FJY471" si="4355">IF(FJW469&lt;5,"Sin Riesgo",IF(FJW469 &lt;=14,"Bajo",IF(FJW469&lt;=35,"Medio",IF(FJW469&lt;=80,"Alto","Inviable Sanitariamente"))))</f>
        <v>Inviable Sanitariamente</v>
      </c>
      <c r="FJZ469" s="265" t="str">
        <f t="shared" ref="FJZ469:FJZ471" si="4356">IF(FJX469&lt;5,"Sin Riesgo",IF(FJX469 &lt;=14,"Bajo",IF(FJX469&lt;=35,"Medio",IF(FJX469&lt;=80,"Alto","Inviable Sanitariamente"))))</f>
        <v>Inviable Sanitariamente</v>
      </c>
      <c r="FKA469" s="265" t="str">
        <f t="shared" ref="FKA469:FKA471" si="4357">IF(FJY469&lt;5,"Sin Riesgo",IF(FJY469 &lt;=14,"Bajo",IF(FJY469&lt;=35,"Medio",IF(FJY469&lt;=80,"Alto","Inviable Sanitariamente"))))</f>
        <v>Inviable Sanitariamente</v>
      </c>
      <c r="FKB469" s="265" t="str">
        <f t="shared" ref="FKB469:FKB471" si="4358">IF(FJZ469&lt;5,"Sin Riesgo",IF(FJZ469 &lt;=14,"Bajo",IF(FJZ469&lt;=35,"Medio",IF(FJZ469&lt;=80,"Alto","Inviable Sanitariamente"))))</f>
        <v>Inviable Sanitariamente</v>
      </c>
      <c r="FKC469" s="265" t="str">
        <f t="shared" ref="FKC469:FKC471" si="4359">IF(FKA469&lt;5,"Sin Riesgo",IF(FKA469 &lt;=14,"Bajo",IF(FKA469&lt;=35,"Medio",IF(FKA469&lt;=80,"Alto","Inviable Sanitariamente"))))</f>
        <v>Inviable Sanitariamente</v>
      </c>
      <c r="FKD469" s="265" t="str">
        <f t="shared" ref="FKD469:FKD471" si="4360">IF(FKB469&lt;5,"Sin Riesgo",IF(FKB469 &lt;=14,"Bajo",IF(FKB469&lt;=35,"Medio",IF(FKB469&lt;=80,"Alto","Inviable Sanitariamente"))))</f>
        <v>Inviable Sanitariamente</v>
      </c>
      <c r="FKE469" s="265" t="str">
        <f t="shared" ref="FKE469:FKE471" si="4361">IF(FKC469&lt;5,"Sin Riesgo",IF(FKC469 &lt;=14,"Bajo",IF(FKC469&lt;=35,"Medio",IF(FKC469&lt;=80,"Alto","Inviable Sanitariamente"))))</f>
        <v>Inviable Sanitariamente</v>
      </c>
      <c r="FKF469" s="265" t="str">
        <f t="shared" ref="FKF469:FKF471" si="4362">IF(FKD469&lt;5,"Sin Riesgo",IF(FKD469 &lt;=14,"Bajo",IF(FKD469&lt;=35,"Medio",IF(FKD469&lt;=80,"Alto","Inviable Sanitariamente"))))</f>
        <v>Inviable Sanitariamente</v>
      </c>
      <c r="FKG469" s="265" t="str">
        <f t="shared" ref="FKG469:FKG471" si="4363">IF(FKE469&lt;5,"Sin Riesgo",IF(FKE469 &lt;=14,"Bajo",IF(FKE469&lt;=35,"Medio",IF(FKE469&lt;=80,"Alto","Inviable Sanitariamente"))))</f>
        <v>Inviable Sanitariamente</v>
      </c>
      <c r="FKH469" s="265" t="str">
        <f t="shared" ref="FKH469:FKH471" si="4364">IF(FKF469&lt;5,"Sin Riesgo",IF(FKF469 &lt;=14,"Bajo",IF(FKF469&lt;=35,"Medio",IF(FKF469&lt;=80,"Alto","Inviable Sanitariamente"))))</f>
        <v>Inviable Sanitariamente</v>
      </c>
      <c r="FKI469" s="265" t="str">
        <f t="shared" ref="FKI469:FKI471" si="4365">IF(FKG469&lt;5,"Sin Riesgo",IF(FKG469 &lt;=14,"Bajo",IF(FKG469&lt;=35,"Medio",IF(FKG469&lt;=80,"Alto","Inviable Sanitariamente"))))</f>
        <v>Inviable Sanitariamente</v>
      </c>
      <c r="FKJ469" s="265" t="str">
        <f t="shared" ref="FKJ469:FKJ471" si="4366">IF(FKH469&lt;5,"Sin Riesgo",IF(FKH469 &lt;=14,"Bajo",IF(FKH469&lt;=35,"Medio",IF(FKH469&lt;=80,"Alto","Inviable Sanitariamente"))))</f>
        <v>Inviable Sanitariamente</v>
      </c>
      <c r="FKK469" s="265" t="str">
        <f t="shared" ref="FKK469:FKK471" si="4367">IF(FKI469&lt;5,"Sin Riesgo",IF(FKI469 &lt;=14,"Bajo",IF(FKI469&lt;=35,"Medio",IF(FKI469&lt;=80,"Alto","Inviable Sanitariamente"))))</f>
        <v>Inviable Sanitariamente</v>
      </c>
      <c r="FKL469" s="265" t="str">
        <f t="shared" ref="FKL469:FKL471" si="4368">IF(FKJ469&lt;5,"Sin Riesgo",IF(FKJ469 &lt;=14,"Bajo",IF(FKJ469&lt;=35,"Medio",IF(FKJ469&lt;=80,"Alto","Inviable Sanitariamente"))))</f>
        <v>Inviable Sanitariamente</v>
      </c>
      <c r="FKM469" s="265" t="str">
        <f t="shared" ref="FKM469:FKM471" si="4369">IF(FKK469&lt;5,"Sin Riesgo",IF(FKK469 &lt;=14,"Bajo",IF(FKK469&lt;=35,"Medio",IF(FKK469&lt;=80,"Alto","Inviable Sanitariamente"))))</f>
        <v>Inviable Sanitariamente</v>
      </c>
      <c r="FKN469" s="265" t="str">
        <f t="shared" ref="FKN469:FKN471" si="4370">IF(FKL469&lt;5,"Sin Riesgo",IF(FKL469 &lt;=14,"Bajo",IF(FKL469&lt;=35,"Medio",IF(FKL469&lt;=80,"Alto","Inviable Sanitariamente"))))</f>
        <v>Inviable Sanitariamente</v>
      </c>
      <c r="FKO469" s="265" t="str">
        <f t="shared" ref="FKO469:FKO471" si="4371">IF(FKM469&lt;5,"Sin Riesgo",IF(FKM469 &lt;=14,"Bajo",IF(FKM469&lt;=35,"Medio",IF(FKM469&lt;=80,"Alto","Inviable Sanitariamente"))))</f>
        <v>Inviable Sanitariamente</v>
      </c>
      <c r="FKP469" s="265" t="str">
        <f t="shared" ref="FKP469:FKP471" si="4372">IF(FKN469&lt;5,"Sin Riesgo",IF(FKN469 &lt;=14,"Bajo",IF(FKN469&lt;=35,"Medio",IF(FKN469&lt;=80,"Alto","Inviable Sanitariamente"))))</f>
        <v>Inviable Sanitariamente</v>
      </c>
      <c r="FKQ469" s="265" t="str">
        <f t="shared" ref="FKQ469:FKQ471" si="4373">IF(FKO469&lt;5,"Sin Riesgo",IF(FKO469 &lt;=14,"Bajo",IF(FKO469&lt;=35,"Medio",IF(FKO469&lt;=80,"Alto","Inviable Sanitariamente"))))</f>
        <v>Inviable Sanitariamente</v>
      </c>
      <c r="FKR469" s="265" t="str">
        <f t="shared" ref="FKR469:FKR471" si="4374">IF(FKP469&lt;5,"Sin Riesgo",IF(FKP469 &lt;=14,"Bajo",IF(FKP469&lt;=35,"Medio",IF(FKP469&lt;=80,"Alto","Inviable Sanitariamente"))))</f>
        <v>Inviable Sanitariamente</v>
      </c>
      <c r="FKS469" s="265" t="str">
        <f t="shared" ref="FKS469:FKS471" si="4375">IF(FKQ469&lt;5,"Sin Riesgo",IF(FKQ469 &lt;=14,"Bajo",IF(FKQ469&lt;=35,"Medio",IF(FKQ469&lt;=80,"Alto","Inviable Sanitariamente"))))</f>
        <v>Inviable Sanitariamente</v>
      </c>
      <c r="FKT469" s="265" t="str">
        <f t="shared" ref="FKT469:FKT471" si="4376">IF(FKR469&lt;5,"Sin Riesgo",IF(FKR469 &lt;=14,"Bajo",IF(FKR469&lt;=35,"Medio",IF(FKR469&lt;=80,"Alto","Inviable Sanitariamente"))))</f>
        <v>Inviable Sanitariamente</v>
      </c>
      <c r="FKU469" s="265" t="str">
        <f t="shared" ref="FKU469:FKU471" si="4377">IF(FKS469&lt;5,"Sin Riesgo",IF(FKS469 &lt;=14,"Bajo",IF(FKS469&lt;=35,"Medio",IF(FKS469&lt;=80,"Alto","Inviable Sanitariamente"))))</f>
        <v>Inviable Sanitariamente</v>
      </c>
      <c r="FKV469" s="265" t="str">
        <f t="shared" ref="FKV469:FKV471" si="4378">IF(FKT469&lt;5,"Sin Riesgo",IF(FKT469 &lt;=14,"Bajo",IF(FKT469&lt;=35,"Medio",IF(FKT469&lt;=80,"Alto","Inviable Sanitariamente"))))</f>
        <v>Inviable Sanitariamente</v>
      </c>
      <c r="FKW469" s="265" t="str">
        <f t="shared" ref="FKW469:FKW471" si="4379">IF(FKU469&lt;5,"Sin Riesgo",IF(FKU469 &lt;=14,"Bajo",IF(FKU469&lt;=35,"Medio",IF(FKU469&lt;=80,"Alto","Inviable Sanitariamente"))))</f>
        <v>Inviable Sanitariamente</v>
      </c>
      <c r="FKX469" s="265" t="str">
        <f t="shared" ref="FKX469:FKX471" si="4380">IF(FKV469&lt;5,"Sin Riesgo",IF(FKV469 &lt;=14,"Bajo",IF(FKV469&lt;=35,"Medio",IF(FKV469&lt;=80,"Alto","Inviable Sanitariamente"))))</f>
        <v>Inviable Sanitariamente</v>
      </c>
      <c r="FKY469" s="265" t="str">
        <f t="shared" ref="FKY469:FKY471" si="4381">IF(FKW469&lt;5,"Sin Riesgo",IF(FKW469 &lt;=14,"Bajo",IF(FKW469&lt;=35,"Medio",IF(FKW469&lt;=80,"Alto","Inviable Sanitariamente"))))</f>
        <v>Inviable Sanitariamente</v>
      </c>
      <c r="FKZ469" s="265" t="str">
        <f t="shared" ref="FKZ469:FKZ471" si="4382">IF(FKX469&lt;5,"Sin Riesgo",IF(FKX469 &lt;=14,"Bajo",IF(FKX469&lt;=35,"Medio",IF(FKX469&lt;=80,"Alto","Inviable Sanitariamente"))))</f>
        <v>Inviable Sanitariamente</v>
      </c>
      <c r="FLA469" s="265" t="str">
        <f t="shared" ref="FLA469:FLA471" si="4383">IF(FKY469&lt;5,"Sin Riesgo",IF(FKY469 &lt;=14,"Bajo",IF(FKY469&lt;=35,"Medio",IF(FKY469&lt;=80,"Alto","Inviable Sanitariamente"))))</f>
        <v>Inviable Sanitariamente</v>
      </c>
      <c r="FLB469" s="265" t="str">
        <f t="shared" ref="FLB469:FLB471" si="4384">IF(FKZ469&lt;5,"Sin Riesgo",IF(FKZ469 &lt;=14,"Bajo",IF(FKZ469&lt;=35,"Medio",IF(FKZ469&lt;=80,"Alto","Inviable Sanitariamente"))))</f>
        <v>Inviable Sanitariamente</v>
      </c>
      <c r="FLC469" s="265" t="str">
        <f t="shared" ref="FLC469:FLC471" si="4385">IF(FLA469&lt;5,"Sin Riesgo",IF(FLA469 &lt;=14,"Bajo",IF(FLA469&lt;=35,"Medio",IF(FLA469&lt;=80,"Alto","Inviable Sanitariamente"))))</f>
        <v>Inviable Sanitariamente</v>
      </c>
      <c r="FLD469" s="265" t="str">
        <f t="shared" ref="FLD469:FLD471" si="4386">IF(FLB469&lt;5,"Sin Riesgo",IF(FLB469 &lt;=14,"Bajo",IF(FLB469&lt;=35,"Medio",IF(FLB469&lt;=80,"Alto","Inviable Sanitariamente"))))</f>
        <v>Inviable Sanitariamente</v>
      </c>
      <c r="FLE469" s="265" t="str">
        <f t="shared" ref="FLE469:FLE471" si="4387">IF(FLC469&lt;5,"Sin Riesgo",IF(FLC469 &lt;=14,"Bajo",IF(FLC469&lt;=35,"Medio",IF(FLC469&lt;=80,"Alto","Inviable Sanitariamente"))))</f>
        <v>Inviable Sanitariamente</v>
      </c>
      <c r="FLF469" s="265" t="str">
        <f t="shared" ref="FLF469:FLF471" si="4388">IF(FLD469&lt;5,"Sin Riesgo",IF(FLD469 &lt;=14,"Bajo",IF(FLD469&lt;=35,"Medio",IF(FLD469&lt;=80,"Alto","Inviable Sanitariamente"))))</f>
        <v>Inviable Sanitariamente</v>
      </c>
      <c r="FLG469" s="265" t="str">
        <f t="shared" ref="FLG469:FLG471" si="4389">IF(FLE469&lt;5,"Sin Riesgo",IF(FLE469 &lt;=14,"Bajo",IF(FLE469&lt;=35,"Medio",IF(FLE469&lt;=80,"Alto","Inviable Sanitariamente"))))</f>
        <v>Inviable Sanitariamente</v>
      </c>
      <c r="FLH469" s="265" t="str">
        <f t="shared" ref="FLH469:FLH471" si="4390">IF(FLF469&lt;5,"Sin Riesgo",IF(FLF469 &lt;=14,"Bajo",IF(FLF469&lt;=35,"Medio",IF(FLF469&lt;=80,"Alto","Inviable Sanitariamente"))))</f>
        <v>Inviable Sanitariamente</v>
      </c>
      <c r="FLI469" s="265" t="str">
        <f t="shared" ref="FLI469:FLI471" si="4391">IF(FLG469&lt;5,"Sin Riesgo",IF(FLG469 &lt;=14,"Bajo",IF(FLG469&lt;=35,"Medio",IF(FLG469&lt;=80,"Alto","Inviable Sanitariamente"))))</f>
        <v>Inviable Sanitariamente</v>
      </c>
      <c r="FLJ469" s="265" t="str">
        <f t="shared" ref="FLJ469:FLJ471" si="4392">IF(FLH469&lt;5,"Sin Riesgo",IF(FLH469 &lt;=14,"Bajo",IF(FLH469&lt;=35,"Medio",IF(FLH469&lt;=80,"Alto","Inviable Sanitariamente"))))</f>
        <v>Inviable Sanitariamente</v>
      </c>
      <c r="FLK469" s="265" t="str">
        <f t="shared" ref="FLK469:FLK471" si="4393">IF(FLI469&lt;5,"Sin Riesgo",IF(FLI469 &lt;=14,"Bajo",IF(FLI469&lt;=35,"Medio",IF(FLI469&lt;=80,"Alto","Inviable Sanitariamente"))))</f>
        <v>Inviable Sanitariamente</v>
      </c>
      <c r="FLL469" s="265" t="str">
        <f t="shared" ref="FLL469:FLL471" si="4394">IF(FLJ469&lt;5,"Sin Riesgo",IF(FLJ469 &lt;=14,"Bajo",IF(FLJ469&lt;=35,"Medio",IF(FLJ469&lt;=80,"Alto","Inviable Sanitariamente"))))</f>
        <v>Inviable Sanitariamente</v>
      </c>
      <c r="FLM469" s="265" t="str">
        <f t="shared" ref="FLM469:FLM471" si="4395">IF(FLK469&lt;5,"Sin Riesgo",IF(FLK469 &lt;=14,"Bajo",IF(FLK469&lt;=35,"Medio",IF(FLK469&lt;=80,"Alto","Inviable Sanitariamente"))))</f>
        <v>Inviable Sanitariamente</v>
      </c>
      <c r="FLN469" s="265" t="str">
        <f t="shared" ref="FLN469:FLN471" si="4396">IF(FLL469&lt;5,"Sin Riesgo",IF(FLL469 &lt;=14,"Bajo",IF(FLL469&lt;=35,"Medio",IF(FLL469&lt;=80,"Alto","Inviable Sanitariamente"))))</f>
        <v>Inviable Sanitariamente</v>
      </c>
      <c r="FLO469" s="265" t="str">
        <f t="shared" ref="FLO469:FLO471" si="4397">IF(FLM469&lt;5,"Sin Riesgo",IF(FLM469 &lt;=14,"Bajo",IF(FLM469&lt;=35,"Medio",IF(FLM469&lt;=80,"Alto","Inviable Sanitariamente"))))</f>
        <v>Inviable Sanitariamente</v>
      </c>
      <c r="FLP469" s="265" t="str">
        <f t="shared" ref="FLP469:FLP471" si="4398">IF(FLN469&lt;5,"Sin Riesgo",IF(FLN469 &lt;=14,"Bajo",IF(FLN469&lt;=35,"Medio",IF(FLN469&lt;=80,"Alto","Inviable Sanitariamente"))))</f>
        <v>Inviable Sanitariamente</v>
      </c>
      <c r="FLQ469" s="265" t="str">
        <f t="shared" ref="FLQ469:FLQ471" si="4399">IF(FLO469&lt;5,"Sin Riesgo",IF(FLO469 &lt;=14,"Bajo",IF(FLO469&lt;=35,"Medio",IF(FLO469&lt;=80,"Alto","Inviable Sanitariamente"))))</f>
        <v>Inviable Sanitariamente</v>
      </c>
      <c r="FLR469" s="265" t="str">
        <f t="shared" ref="FLR469:FLR471" si="4400">IF(FLP469&lt;5,"Sin Riesgo",IF(FLP469 &lt;=14,"Bajo",IF(FLP469&lt;=35,"Medio",IF(FLP469&lt;=80,"Alto","Inviable Sanitariamente"))))</f>
        <v>Inviable Sanitariamente</v>
      </c>
      <c r="FLS469" s="265" t="str">
        <f t="shared" ref="FLS469:FLS471" si="4401">IF(FLQ469&lt;5,"Sin Riesgo",IF(FLQ469 &lt;=14,"Bajo",IF(FLQ469&lt;=35,"Medio",IF(FLQ469&lt;=80,"Alto","Inviable Sanitariamente"))))</f>
        <v>Inviable Sanitariamente</v>
      </c>
      <c r="FLT469" s="265" t="str">
        <f t="shared" ref="FLT469:FLT471" si="4402">IF(FLR469&lt;5,"Sin Riesgo",IF(FLR469 &lt;=14,"Bajo",IF(FLR469&lt;=35,"Medio",IF(FLR469&lt;=80,"Alto","Inviable Sanitariamente"))))</f>
        <v>Inviable Sanitariamente</v>
      </c>
      <c r="FLU469" s="265" t="str">
        <f t="shared" ref="FLU469:FLU471" si="4403">IF(FLS469&lt;5,"Sin Riesgo",IF(FLS469 &lt;=14,"Bajo",IF(FLS469&lt;=35,"Medio",IF(FLS469&lt;=80,"Alto","Inviable Sanitariamente"))))</f>
        <v>Inviable Sanitariamente</v>
      </c>
      <c r="FLV469" s="265" t="str">
        <f t="shared" ref="FLV469:FLV471" si="4404">IF(FLT469&lt;5,"Sin Riesgo",IF(FLT469 &lt;=14,"Bajo",IF(FLT469&lt;=35,"Medio",IF(FLT469&lt;=80,"Alto","Inviable Sanitariamente"))))</f>
        <v>Inviable Sanitariamente</v>
      </c>
      <c r="FLW469" s="265" t="str">
        <f t="shared" ref="FLW469:FLW471" si="4405">IF(FLU469&lt;5,"Sin Riesgo",IF(FLU469 &lt;=14,"Bajo",IF(FLU469&lt;=35,"Medio",IF(FLU469&lt;=80,"Alto","Inviable Sanitariamente"))))</f>
        <v>Inviable Sanitariamente</v>
      </c>
      <c r="FLX469" s="265" t="str">
        <f t="shared" ref="FLX469:FLX471" si="4406">IF(FLV469&lt;5,"Sin Riesgo",IF(FLV469 &lt;=14,"Bajo",IF(FLV469&lt;=35,"Medio",IF(FLV469&lt;=80,"Alto","Inviable Sanitariamente"))))</f>
        <v>Inviable Sanitariamente</v>
      </c>
      <c r="FLY469" s="265" t="str">
        <f t="shared" ref="FLY469:FLY471" si="4407">IF(FLW469&lt;5,"Sin Riesgo",IF(FLW469 &lt;=14,"Bajo",IF(FLW469&lt;=35,"Medio",IF(FLW469&lt;=80,"Alto","Inviable Sanitariamente"))))</f>
        <v>Inviable Sanitariamente</v>
      </c>
      <c r="FLZ469" s="265" t="str">
        <f t="shared" ref="FLZ469:FLZ471" si="4408">IF(FLX469&lt;5,"Sin Riesgo",IF(FLX469 &lt;=14,"Bajo",IF(FLX469&lt;=35,"Medio",IF(FLX469&lt;=80,"Alto","Inviable Sanitariamente"))))</f>
        <v>Inviable Sanitariamente</v>
      </c>
      <c r="FMA469" s="265" t="str">
        <f t="shared" ref="FMA469:FMA471" si="4409">IF(FLY469&lt;5,"Sin Riesgo",IF(FLY469 &lt;=14,"Bajo",IF(FLY469&lt;=35,"Medio",IF(FLY469&lt;=80,"Alto","Inviable Sanitariamente"))))</f>
        <v>Inviable Sanitariamente</v>
      </c>
      <c r="FMB469" s="265" t="str">
        <f t="shared" ref="FMB469:FMB471" si="4410">IF(FLZ469&lt;5,"Sin Riesgo",IF(FLZ469 &lt;=14,"Bajo",IF(FLZ469&lt;=35,"Medio",IF(FLZ469&lt;=80,"Alto","Inviable Sanitariamente"))))</f>
        <v>Inviable Sanitariamente</v>
      </c>
      <c r="FMC469" s="265" t="str">
        <f t="shared" ref="FMC469:FMC471" si="4411">IF(FMA469&lt;5,"Sin Riesgo",IF(FMA469 &lt;=14,"Bajo",IF(FMA469&lt;=35,"Medio",IF(FMA469&lt;=80,"Alto","Inviable Sanitariamente"))))</f>
        <v>Inviable Sanitariamente</v>
      </c>
      <c r="FMD469" s="265" t="str">
        <f t="shared" ref="FMD469:FMD471" si="4412">IF(FMB469&lt;5,"Sin Riesgo",IF(FMB469 &lt;=14,"Bajo",IF(FMB469&lt;=35,"Medio",IF(FMB469&lt;=80,"Alto","Inviable Sanitariamente"))))</f>
        <v>Inviable Sanitariamente</v>
      </c>
      <c r="FME469" s="265" t="str">
        <f t="shared" ref="FME469:FME471" si="4413">IF(FMC469&lt;5,"Sin Riesgo",IF(FMC469 &lt;=14,"Bajo",IF(FMC469&lt;=35,"Medio",IF(FMC469&lt;=80,"Alto","Inviable Sanitariamente"))))</f>
        <v>Inviable Sanitariamente</v>
      </c>
      <c r="FMF469" s="265" t="str">
        <f t="shared" ref="FMF469:FMF471" si="4414">IF(FMD469&lt;5,"Sin Riesgo",IF(FMD469 &lt;=14,"Bajo",IF(FMD469&lt;=35,"Medio",IF(FMD469&lt;=80,"Alto","Inviable Sanitariamente"))))</f>
        <v>Inviable Sanitariamente</v>
      </c>
      <c r="FMG469" s="265" t="str">
        <f t="shared" ref="FMG469:FMG471" si="4415">IF(FME469&lt;5,"Sin Riesgo",IF(FME469 &lt;=14,"Bajo",IF(FME469&lt;=35,"Medio",IF(FME469&lt;=80,"Alto","Inviable Sanitariamente"))))</f>
        <v>Inviable Sanitariamente</v>
      </c>
      <c r="FMH469" s="265" t="str">
        <f t="shared" ref="FMH469:FMH471" si="4416">IF(FMF469&lt;5,"Sin Riesgo",IF(FMF469 &lt;=14,"Bajo",IF(FMF469&lt;=35,"Medio",IF(FMF469&lt;=80,"Alto","Inviable Sanitariamente"))))</f>
        <v>Inviable Sanitariamente</v>
      </c>
      <c r="FMI469" s="265" t="str">
        <f t="shared" ref="FMI469:FMI471" si="4417">IF(FMG469&lt;5,"Sin Riesgo",IF(FMG469 &lt;=14,"Bajo",IF(FMG469&lt;=35,"Medio",IF(FMG469&lt;=80,"Alto","Inviable Sanitariamente"))))</f>
        <v>Inviable Sanitariamente</v>
      </c>
      <c r="FMJ469" s="265" t="str">
        <f t="shared" ref="FMJ469:FMJ471" si="4418">IF(FMH469&lt;5,"Sin Riesgo",IF(FMH469 &lt;=14,"Bajo",IF(FMH469&lt;=35,"Medio",IF(FMH469&lt;=80,"Alto","Inviable Sanitariamente"))))</f>
        <v>Inviable Sanitariamente</v>
      </c>
      <c r="FMK469" s="265" t="str">
        <f t="shared" ref="FMK469:FMK471" si="4419">IF(FMI469&lt;5,"Sin Riesgo",IF(FMI469 &lt;=14,"Bajo",IF(FMI469&lt;=35,"Medio",IF(FMI469&lt;=80,"Alto","Inviable Sanitariamente"))))</f>
        <v>Inviable Sanitariamente</v>
      </c>
      <c r="FML469" s="265" t="str">
        <f t="shared" ref="FML469:FML471" si="4420">IF(FMJ469&lt;5,"Sin Riesgo",IF(FMJ469 &lt;=14,"Bajo",IF(FMJ469&lt;=35,"Medio",IF(FMJ469&lt;=80,"Alto","Inviable Sanitariamente"))))</f>
        <v>Inviable Sanitariamente</v>
      </c>
      <c r="FMM469" s="265" t="str">
        <f t="shared" ref="FMM469:FMM471" si="4421">IF(FMK469&lt;5,"Sin Riesgo",IF(FMK469 &lt;=14,"Bajo",IF(FMK469&lt;=35,"Medio",IF(FMK469&lt;=80,"Alto","Inviable Sanitariamente"))))</f>
        <v>Inviable Sanitariamente</v>
      </c>
      <c r="FMN469" s="265" t="str">
        <f t="shared" ref="FMN469:FMN471" si="4422">IF(FML469&lt;5,"Sin Riesgo",IF(FML469 &lt;=14,"Bajo",IF(FML469&lt;=35,"Medio",IF(FML469&lt;=80,"Alto","Inviable Sanitariamente"))))</f>
        <v>Inviable Sanitariamente</v>
      </c>
      <c r="FMO469" s="265" t="str">
        <f t="shared" ref="FMO469:FMO471" si="4423">IF(FMM469&lt;5,"Sin Riesgo",IF(FMM469 &lt;=14,"Bajo",IF(FMM469&lt;=35,"Medio",IF(FMM469&lt;=80,"Alto","Inviable Sanitariamente"))))</f>
        <v>Inviable Sanitariamente</v>
      </c>
      <c r="FMP469" s="265" t="str">
        <f t="shared" ref="FMP469:FMP471" si="4424">IF(FMN469&lt;5,"Sin Riesgo",IF(FMN469 &lt;=14,"Bajo",IF(FMN469&lt;=35,"Medio",IF(FMN469&lt;=80,"Alto","Inviable Sanitariamente"))))</f>
        <v>Inviable Sanitariamente</v>
      </c>
      <c r="FMQ469" s="265" t="str">
        <f t="shared" ref="FMQ469:FMQ471" si="4425">IF(FMO469&lt;5,"Sin Riesgo",IF(FMO469 &lt;=14,"Bajo",IF(FMO469&lt;=35,"Medio",IF(FMO469&lt;=80,"Alto","Inviable Sanitariamente"))))</f>
        <v>Inviable Sanitariamente</v>
      </c>
      <c r="FMR469" s="265" t="str">
        <f t="shared" ref="FMR469:FMR471" si="4426">IF(FMP469&lt;5,"Sin Riesgo",IF(FMP469 &lt;=14,"Bajo",IF(FMP469&lt;=35,"Medio",IF(FMP469&lt;=80,"Alto","Inviable Sanitariamente"))))</f>
        <v>Inviable Sanitariamente</v>
      </c>
      <c r="FMS469" s="265" t="str">
        <f t="shared" ref="FMS469:FMS471" si="4427">IF(FMQ469&lt;5,"Sin Riesgo",IF(FMQ469 &lt;=14,"Bajo",IF(FMQ469&lt;=35,"Medio",IF(FMQ469&lt;=80,"Alto","Inviable Sanitariamente"))))</f>
        <v>Inviable Sanitariamente</v>
      </c>
      <c r="FMT469" s="265" t="str">
        <f t="shared" ref="FMT469:FMT471" si="4428">IF(FMR469&lt;5,"Sin Riesgo",IF(FMR469 &lt;=14,"Bajo",IF(FMR469&lt;=35,"Medio",IF(FMR469&lt;=80,"Alto","Inviable Sanitariamente"))))</f>
        <v>Inviable Sanitariamente</v>
      </c>
      <c r="FMU469" s="265" t="str">
        <f t="shared" ref="FMU469:FMU471" si="4429">IF(FMS469&lt;5,"Sin Riesgo",IF(FMS469 &lt;=14,"Bajo",IF(FMS469&lt;=35,"Medio",IF(FMS469&lt;=80,"Alto","Inviable Sanitariamente"))))</f>
        <v>Inviable Sanitariamente</v>
      </c>
      <c r="FMV469" s="265" t="str">
        <f t="shared" ref="FMV469:FMV471" si="4430">IF(FMT469&lt;5,"Sin Riesgo",IF(FMT469 &lt;=14,"Bajo",IF(FMT469&lt;=35,"Medio",IF(FMT469&lt;=80,"Alto","Inviable Sanitariamente"))))</f>
        <v>Inviable Sanitariamente</v>
      </c>
      <c r="FMW469" s="265" t="str">
        <f t="shared" ref="FMW469:FMW471" si="4431">IF(FMU469&lt;5,"Sin Riesgo",IF(FMU469 &lt;=14,"Bajo",IF(FMU469&lt;=35,"Medio",IF(FMU469&lt;=80,"Alto","Inviable Sanitariamente"))))</f>
        <v>Inviable Sanitariamente</v>
      </c>
      <c r="FMX469" s="265" t="str">
        <f t="shared" ref="FMX469:FMX471" si="4432">IF(FMV469&lt;5,"Sin Riesgo",IF(FMV469 &lt;=14,"Bajo",IF(FMV469&lt;=35,"Medio",IF(FMV469&lt;=80,"Alto","Inviable Sanitariamente"))))</f>
        <v>Inviable Sanitariamente</v>
      </c>
      <c r="FMY469" s="265" t="str">
        <f t="shared" ref="FMY469:FMY471" si="4433">IF(FMW469&lt;5,"Sin Riesgo",IF(FMW469 &lt;=14,"Bajo",IF(FMW469&lt;=35,"Medio",IF(FMW469&lt;=80,"Alto","Inviable Sanitariamente"))))</f>
        <v>Inviable Sanitariamente</v>
      </c>
      <c r="FMZ469" s="265" t="str">
        <f t="shared" ref="FMZ469:FMZ471" si="4434">IF(FMX469&lt;5,"Sin Riesgo",IF(FMX469 &lt;=14,"Bajo",IF(FMX469&lt;=35,"Medio",IF(FMX469&lt;=80,"Alto","Inviable Sanitariamente"))))</f>
        <v>Inviable Sanitariamente</v>
      </c>
      <c r="FNA469" s="265" t="str">
        <f t="shared" ref="FNA469:FNA471" si="4435">IF(FMY469&lt;5,"Sin Riesgo",IF(FMY469 &lt;=14,"Bajo",IF(FMY469&lt;=35,"Medio",IF(FMY469&lt;=80,"Alto","Inviable Sanitariamente"))))</f>
        <v>Inviable Sanitariamente</v>
      </c>
      <c r="FNB469" s="265" t="str">
        <f t="shared" ref="FNB469:FNB471" si="4436">IF(FMZ469&lt;5,"Sin Riesgo",IF(FMZ469 &lt;=14,"Bajo",IF(FMZ469&lt;=35,"Medio",IF(FMZ469&lt;=80,"Alto","Inviable Sanitariamente"))))</f>
        <v>Inviable Sanitariamente</v>
      </c>
      <c r="FNC469" s="265" t="str">
        <f t="shared" ref="FNC469:FNC471" si="4437">IF(FNA469&lt;5,"Sin Riesgo",IF(FNA469 &lt;=14,"Bajo",IF(FNA469&lt;=35,"Medio",IF(FNA469&lt;=80,"Alto","Inviable Sanitariamente"))))</f>
        <v>Inviable Sanitariamente</v>
      </c>
      <c r="FND469" s="265" t="str">
        <f t="shared" ref="FND469:FND471" si="4438">IF(FNB469&lt;5,"Sin Riesgo",IF(FNB469 &lt;=14,"Bajo",IF(FNB469&lt;=35,"Medio",IF(FNB469&lt;=80,"Alto","Inviable Sanitariamente"))))</f>
        <v>Inviable Sanitariamente</v>
      </c>
      <c r="FNE469" s="265" t="str">
        <f t="shared" ref="FNE469:FNE471" si="4439">IF(FNC469&lt;5,"Sin Riesgo",IF(FNC469 &lt;=14,"Bajo",IF(FNC469&lt;=35,"Medio",IF(FNC469&lt;=80,"Alto","Inviable Sanitariamente"))))</f>
        <v>Inviable Sanitariamente</v>
      </c>
      <c r="FNF469" s="265" t="str">
        <f t="shared" ref="FNF469:FNF471" si="4440">IF(FND469&lt;5,"Sin Riesgo",IF(FND469 &lt;=14,"Bajo",IF(FND469&lt;=35,"Medio",IF(FND469&lt;=80,"Alto","Inviable Sanitariamente"))))</f>
        <v>Inviable Sanitariamente</v>
      </c>
      <c r="FNG469" s="265" t="str">
        <f t="shared" ref="FNG469:FNG471" si="4441">IF(FNE469&lt;5,"Sin Riesgo",IF(FNE469 &lt;=14,"Bajo",IF(FNE469&lt;=35,"Medio",IF(FNE469&lt;=80,"Alto","Inviable Sanitariamente"))))</f>
        <v>Inviable Sanitariamente</v>
      </c>
      <c r="FNH469" s="265" t="str">
        <f t="shared" ref="FNH469:FNH471" si="4442">IF(FNF469&lt;5,"Sin Riesgo",IF(FNF469 &lt;=14,"Bajo",IF(FNF469&lt;=35,"Medio",IF(FNF469&lt;=80,"Alto","Inviable Sanitariamente"))))</f>
        <v>Inviable Sanitariamente</v>
      </c>
      <c r="FNI469" s="265" t="str">
        <f t="shared" ref="FNI469:FNI471" si="4443">IF(FNG469&lt;5,"Sin Riesgo",IF(FNG469 &lt;=14,"Bajo",IF(FNG469&lt;=35,"Medio",IF(FNG469&lt;=80,"Alto","Inviable Sanitariamente"))))</f>
        <v>Inviable Sanitariamente</v>
      </c>
      <c r="FNJ469" s="265" t="str">
        <f t="shared" ref="FNJ469:FNJ471" si="4444">IF(FNH469&lt;5,"Sin Riesgo",IF(FNH469 &lt;=14,"Bajo",IF(FNH469&lt;=35,"Medio",IF(FNH469&lt;=80,"Alto","Inviable Sanitariamente"))))</f>
        <v>Inviable Sanitariamente</v>
      </c>
      <c r="FNK469" s="265" t="str">
        <f t="shared" ref="FNK469:FNK471" si="4445">IF(FNI469&lt;5,"Sin Riesgo",IF(FNI469 &lt;=14,"Bajo",IF(FNI469&lt;=35,"Medio",IF(FNI469&lt;=80,"Alto","Inviable Sanitariamente"))))</f>
        <v>Inviable Sanitariamente</v>
      </c>
      <c r="FNL469" s="265" t="str">
        <f t="shared" ref="FNL469:FNL471" si="4446">IF(FNJ469&lt;5,"Sin Riesgo",IF(FNJ469 &lt;=14,"Bajo",IF(FNJ469&lt;=35,"Medio",IF(FNJ469&lt;=80,"Alto","Inviable Sanitariamente"))))</f>
        <v>Inviable Sanitariamente</v>
      </c>
      <c r="FNM469" s="265" t="str">
        <f t="shared" ref="FNM469:FNM471" si="4447">IF(FNK469&lt;5,"Sin Riesgo",IF(FNK469 &lt;=14,"Bajo",IF(FNK469&lt;=35,"Medio",IF(FNK469&lt;=80,"Alto","Inviable Sanitariamente"))))</f>
        <v>Inviable Sanitariamente</v>
      </c>
      <c r="FNN469" s="265" t="str">
        <f t="shared" ref="FNN469:FNN471" si="4448">IF(FNL469&lt;5,"Sin Riesgo",IF(FNL469 &lt;=14,"Bajo",IF(FNL469&lt;=35,"Medio",IF(FNL469&lt;=80,"Alto","Inviable Sanitariamente"))))</f>
        <v>Inviable Sanitariamente</v>
      </c>
      <c r="FNO469" s="265" t="str">
        <f t="shared" ref="FNO469:FNO471" si="4449">IF(FNM469&lt;5,"Sin Riesgo",IF(FNM469 &lt;=14,"Bajo",IF(FNM469&lt;=35,"Medio",IF(FNM469&lt;=80,"Alto","Inviable Sanitariamente"))))</f>
        <v>Inviable Sanitariamente</v>
      </c>
      <c r="FNP469" s="265" t="str">
        <f t="shared" ref="FNP469:FNP471" si="4450">IF(FNN469&lt;5,"Sin Riesgo",IF(FNN469 &lt;=14,"Bajo",IF(FNN469&lt;=35,"Medio",IF(FNN469&lt;=80,"Alto","Inviable Sanitariamente"))))</f>
        <v>Inviable Sanitariamente</v>
      </c>
      <c r="FNQ469" s="265" t="str">
        <f t="shared" ref="FNQ469:FNQ471" si="4451">IF(FNO469&lt;5,"Sin Riesgo",IF(FNO469 &lt;=14,"Bajo",IF(FNO469&lt;=35,"Medio",IF(FNO469&lt;=80,"Alto","Inviable Sanitariamente"))))</f>
        <v>Inviable Sanitariamente</v>
      </c>
      <c r="FNR469" s="265" t="str">
        <f t="shared" ref="FNR469:FNR471" si="4452">IF(FNP469&lt;5,"Sin Riesgo",IF(FNP469 &lt;=14,"Bajo",IF(FNP469&lt;=35,"Medio",IF(FNP469&lt;=80,"Alto","Inviable Sanitariamente"))))</f>
        <v>Inviable Sanitariamente</v>
      </c>
      <c r="FNS469" s="265" t="str">
        <f t="shared" ref="FNS469:FNS471" si="4453">IF(FNQ469&lt;5,"Sin Riesgo",IF(FNQ469 &lt;=14,"Bajo",IF(FNQ469&lt;=35,"Medio",IF(FNQ469&lt;=80,"Alto","Inviable Sanitariamente"))))</f>
        <v>Inviable Sanitariamente</v>
      </c>
      <c r="FNT469" s="265" t="str">
        <f t="shared" ref="FNT469:FNT471" si="4454">IF(FNR469&lt;5,"Sin Riesgo",IF(FNR469 &lt;=14,"Bajo",IF(FNR469&lt;=35,"Medio",IF(FNR469&lt;=80,"Alto","Inviable Sanitariamente"))))</f>
        <v>Inviable Sanitariamente</v>
      </c>
      <c r="FNU469" s="265" t="str">
        <f t="shared" ref="FNU469:FNU471" si="4455">IF(FNS469&lt;5,"Sin Riesgo",IF(FNS469 &lt;=14,"Bajo",IF(FNS469&lt;=35,"Medio",IF(FNS469&lt;=80,"Alto","Inviable Sanitariamente"))))</f>
        <v>Inviable Sanitariamente</v>
      </c>
      <c r="FNV469" s="265" t="str">
        <f t="shared" ref="FNV469:FNV471" si="4456">IF(FNT469&lt;5,"Sin Riesgo",IF(FNT469 &lt;=14,"Bajo",IF(FNT469&lt;=35,"Medio",IF(FNT469&lt;=80,"Alto","Inviable Sanitariamente"))))</f>
        <v>Inviable Sanitariamente</v>
      </c>
      <c r="FNW469" s="265" t="str">
        <f t="shared" ref="FNW469:FNW471" si="4457">IF(FNU469&lt;5,"Sin Riesgo",IF(FNU469 &lt;=14,"Bajo",IF(FNU469&lt;=35,"Medio",IF(FNU469&lt;=80,"Alto","Inviable Sanitariamente"))))</f>
        <v>Inviable Sanitariamente</v>
      </c>
      <c r="FNX469" s="265" t="str">
        <f t="shared" ref="FNX469:FNX471" si="4458">IF(FNV469&lt;5,"Sin Riesgo",IF(FNV469 &lt;=14,"Bajo",IF(FNV469&lt;=35,"Medio",IF(FNV469&lt;=80,"Alto","Inviable Sanitariamente"))))</f>
        <v>Inviable Sanitariamente</v>
      </c>
      <c r="FNY469" s="265" t="str">
        <f t="shared" ref="FNY469:FNY471" si="4459">IF(FNW469&lt;5,"Sin Riesgo",IF(FNW469 &lt;=14,"Bajo",IF(FNW469&lt;=35,"Medio",IF(FNW469&lt;=80,"Alto","Inviable Sanitariamente"))))</f>
        <v>Inviable Sanitariamente</v>
      </c>
      <c r="FNZ469" s="265" t="str">
        <f t="shared" ref="FNZ469:FNZ471" si="4460">IF(FNX469&lt;5,"Sin Riesgo",IF(FNX469 &lt;=14,"Bajo",IF(FNX469&lt;=35,"Medio",IF(FNX469&lt;=80,"Alto","Inviable Sanitariamente"))))</f>
        <v>Inviable Sanitariamente</v>
      </c>
      <c r="FOA469" s="265" t="str">
        <f t="shared" ref="FOA469:FOA471" si="4461">IF(FNY469&lt;5,"Sin Riesgo",IF(FNY469 &lt;=14,"Bajo",IF(FNY469&lt;=35,"Medio",IF(FNY469&lt;=80,"Alto","Inviable Sanitariamente"))))</f>
        <v>Inviable Sanitariamente</v>
      </c>
      <c r="FOB469" s="265" t="str">
        <f t="shared" ref="FOB469:FOB471" si="4462">IF(FNZ469&lt;5,"Sin Riesgo",IF(FNZ469 &lt;=14,"Bajo",IF(FNZ469&lt;=35,"Medio",IF(FNZ469&lt;=80,"Alto","Inviable Sanitariamente"))))</f>
        <v>Inviable Sanitariamente</v>
      </c>
      <c r="FOC469" s="265" t="str">
        <f t="shared" ref="FOC469:FOC471" si="4463">IF(FOA469&lt;5,"Sin Riesgo",IF(FOA469 &lt;=14,"Bajo",IF(FOA469&lt;=35,"Medio",IF(FOA469&lt;=80,"Alto","Inviable Sanitariamente"))))</f>
        <v>Inviable Sanitariamente</v>
      </c>
      <c r="FOD469" s="265" t="str">
        <f t="shared" ref="FOD469:FOD471" si="4464">IF(FOB469&lt;5,"Sin Riesgo",IF(FOB469 &lt;=14,"Bajo",IF(FOB469&lt;=35,"Medio",IF(FOB469&lt;=80,"Alto","Inviable Sanitariamente"))))</f>
        <v>Inviable Sanitariamente</v>
      </c>
      <c r="FOE469" s="265" t="str">
        <f t="shared" ref="FOE469:FOE471" si="4465">IF(FOC469&lt;5,"Sin Riesgo",IF(FOC469 &lt;=14,"Bajo",IF(FOC469&lt;=35,"Medio",IF(FOC469&lt;=80,"Alto","Inviable Sanitariamente"))))</f>
        <v>Inviable Sanitariamente</v>
      </c>
      <c r="FOF469" s="265" t="str">
        <f t="shared" ref="FOF469:FOF471" si="4466">IF(FOD469&lt;5,"Sin Riesgo",IF(FOD469 &lt;=14,"Bajo",IF(FOD469&lt;=35,"Medio",IF(FOD469&lt;=80,"Alto","Inviable Sanitariamente"))))</f>
        <v>Inviable Sanitariamente</v>
      </c>
      <c r="FOG469" s="265" t="str">
        <f t="shared" ref="FOG469:FOG471" si="4467">IF(FOE469&lt;5,"Sin Riesgo",IF(FOE469 &lt;=14,"Bajo",IF(FOE469&lt;=35,"Medio",IF(FOE469&lt;=80,"Alto","Inviable Sanitariamente"))))</f>
        <v>Inviable Sanitariamente</v>
      </c>
      <c r="FOH469" s="265" t="str">
        <f t="shared" ref="FOH469:FOH471" si="4468">IF(FOF469&lt;5,"Sin Riesgo",IF(FOF469 &lt;=14,"Bajo",IF(FOF469&lt;=35,"Medio",IF(FOF469&lt;=80,"Alto","Inviable Sanitariamente"))))</f>
        <v>Inviable Sanitariamente</v>
      </c>
      <c r="FOI469" s="265" t="str">
        <f t="shared" ref="FOI469:FOI471" si="4469">IF(FOG469&lt;5,"Sin Riesgo",IF(FOG469 &lt;=14,"Bajo",IF(FOG469&lt;=35,"Medio",IF(FOG469&lt;=80,"Alto","Inviable Sanitariamente"))))</f>
        <v>Inviable Sanitariamente</v>
      </c>
      <c r="FOJ469" s="265" t="str">
        <f t="shared" ref="FOJ469:FOJ471" si="4470">IF(FOH469&lt;5,"Sin Riesgo",IF(FOH469 &lt;=14,"Bajo",IF(FOH469&lt;=35,"Medio",IF(FOH469&lt;=80,"Alto","Inviable Sanitariamente"))))</f>
        <v>Inviable Sanitariamente</v>
      </c>
      <c r="FOK469" s="265" t="str">
        <f t="shared" ref="FOK469:FOK471" si="4471">IF(FOI469&lt;5,"Sin Riesgo",IF(FOI469 &lt;=14,"Bajo",IF(FOI469&lt;=35,"Medio",IF(FOI469&lt;=80,"Alto","Inviable Sanitariamente"))))</f>
        <v>Inviable Sanitariamente</v>
      </c>
      <c r="FOL469" s="265" t="str">
        <f t="shared" ref="FOL469:FOL471" si="4472">IF(FOJ469&lt;5,"Sin Riesgo",IF(FOJ469 &lt;=14,"Bajo",IF(FOJ469&lt;=35,"Medio",IF(FOJ469&lt;=80,"Alto","Inviable Sanitariamente"))))</f>
        <v>Inviable Sanitariamente</v>
      </c>
      <c r="FOM469" s="265" t="str">
        <f t="shared" ref="FOM469:FOM471" si="4473">IF(FOK469&lt;5,"Sin Riesgo",IF(FOK469 &lt;=14,"Bajo",IF(FOK469&lt;=35,"Medio",IF(FOK469&lt;=80,"Alto","Inviable Sanitariamente"))))</f>
        <v>Inviable Sanitariamente</v>
      </c>
      <c r="FON469" s="265" t="str">
        <f t="shared" ref="FON469:FON471" si="4474">IF(FOL469&lt;5,"Sin Riesgo",IF(FOL469 &lt;=14,"Bajo",IF(FOL469&lt;=35,"Medio",IF(FOL469&lt;=80,"Alto","Inviable Sanitariamente"))))</f>
        <v>Inviable Sanitariamente</v>
      </c>
      <c r="FOO469" s="265" t="str">
        <f t="shared" ref="FOO469:FOO471" si="4475">IF(FOM469&lt;5,"Sin Riesgo",IF(FOM469 &lt;=14,"Bajo",IF(FOM469&lt;=35,"Medio",IF(FOM469&lt;=80,"Alto","Inviable Sanitariamente"))))</f>
        <v>Inviable Sanitariamente</v>
      </c>
      <c r="FOP469" s="265" t="str">
        <f t="shared" ref="FOP469:FOP471" si="4476">IF(FON469&lt;5,"Sin Riesgo",IF(FON469 &lt;=14,"Bajo",IF(FON469&lt;=35,"Medio",IF(FON469&lt;=80,"Alto","Inviable Sanitariamente"))))</f>
        <v>Inviable Sanitariamente</v>
      </c>
      <c r="FOQ469" s="265" t="str">
        <f t="shared" ref="FOQ469:FOQ471" si="4477">IF(FOO469&lt;5,"Sin Riesgo",IF(FOO469 &lt;=14,"Bajo",IF(FOO469&lt;=35,"Medio",IF(FOO469&lt;=80,"Alto","Inviable Sanitariamente"))))</f>
        <v>Inviable Sanitariamente</v>
      </c>
      <c r="FOR469" s="265" t="str">
        <f t="shared" ref="FOR469:FOR471" si="4478">IF(FOP469&lt;5,"Sin Riesgo",IF(FOP469 &lt;=14,"Bajo",IF(FOP469&lt;=35,"Medio",IF(FOP469&lt;=80,"Alto","Inviable Sanitariamente"))))</f>
        <v>Inviable Sanitariamente</v>
      </c>
      <c r="FOS469" s="265" t="str">
        <f t="shared" ref="FOS469:FOS471" si="4479">IF(FOQ469&lt;5,"Sin Riesgo",IF(FOQ469 &lt;=14,"Bajo",IF(FOQ469&lt;=35,"Medio",IF(FOQ469&lt;=80,"Alto","Inviable Sanitariamente"))))</f>
        <v>Inviable Sanitariamente</v>
      </c>
      <c r="FOT469" s="265" t="str">
        <f t="shared" ref="FOT469:FOT471" si="4480">IF(FOR469&lt;5,"Sin Riesgo",IF(FOR469 &lt;=14,"Bajo",IF(FOR469&lt;=35,"Medio",IF(FOR469&lt;=80,"Alto","Inviable Sanitariamente"))))</f>
        <v>Inviable Sanitariamente</v>
      </c>
      <c r="FOU469" s="265" t="str">
        <f t="shared" ref="FOU469:FOU471" si="4481">IF(FOS469&lt;5,"Sin Riesgo",IF(FOS469 &lt;=14,"Bajo",IF(FOS469&lt;=35,"Medio",IF(FOS469&lt;=80,"Alto","Inviable Sanitariamente"))))</f>
        <v>Inviable Sanitariamente</v>
      </c>
      <c r="FOV469" s="265" t="str">
        <f t="shared" ref="FOV469:FOV471" si="4482">IF(FOT469&lt;5,"Sin Riesgo",IF(FOT469 &lt;=14,"Bajo",IF(FOT469&lt;=35,"Medio",IF(FOT469&lt;=80,"Alto","Inviable Sanitariamente"))))</f>
        <v>Inviable Sanitariamente</v>
      </c>
      <c r="FOW469" s="265" t="str">
        <f t="shared" ref="FOW469:FOW471" si="4483">IF(FOU469&lt;5,"Sin Riesgo",IF(FOU469 &lt;=14,"Bajo",IF(FOU469&lt;=35,"Medio",IF(FOU469&lt;=80,"Alto","Inviable Sanitariamente"))))</f>
        <v>Inviable Sanitariamente</v>
      </c>
      <c r="FOX469" s="265" t="str">
        <f t="shared" ref="FOX469:FOX471" si="4484">IF(FOV469&lt;5,"Sin Riesgo",IF(FOV469 &lt;=14,"Bajo",IF(FOV469&lt;=35,"Medio",IF(FOV469&lt;=80,"Alto","Inviable Sanitariamente"))))</f>
        <v>Inviable Sanitariamente</v>
      </c>
      <c r="FOY469" s="265" t="str">
        <f t="shared" ref="FOY469:FOY471" si="4485">IF(FOW469&lt;5,"Sin Riesgo",IF(FOW469 &lt;=14,"Bajo",IF(FOW469&lt;=35,"Medio",IF(FOW469&lt;=80,"Alto","Inviable Sanitariamente"))))</f>
        <v>Inviable Sanitariamente</v>
      </c>
      <c r="FOZ469" s="265" t="str">
        <f t="shared" ref="FOZ469:FOZ471" si="4486">IF(FOX469&lt;5,"Sin Riesgo",IF(FOX469 &lt;=14,"Bajo",IF(FOX469&lt;=35,"Medio",IF(FOX469&lt;=80,"Alto","Inviable Sanitariamente"))))</f>
        <v>Inviable Sanitariamente</v>
      </c>
      <c r="FPA469" s="265" t="str">
        <f t="shared" ref="FPA469:FPA471" si="4487">IF(FOY469&lt;5,"Sin Riesgo",IF(FOY469 &lt;=14,"Bajo",IF(FOY469&lt;=35,"Medio",IF(FOY469&lt;=80,"Alto","Inviable Sanitariamente"))))</f>
        <v>Inviable Sanitariamente</v>
      </c>
      <c r="FPB469" s="265" t="str">
        <f t="shared" ref="FPB469:FPB471" si="4488">IF(FOZ469&lt;5,"Sin Riesgo",IF(FOZ469 &lt;=14,"Bajo",IF(FOZ469&lt;=35,"Medio",IF(FOZ469&lt;=80,"Alto","Inviable Sanitariamente"))))</f>
        <v>Inviable Sanitariamente</v>
      </c>
      <c r="FPC469" s="265" t="str">
        <f t="shared" ref="FPC469:FPC471" si="4489">IF(FPA469&lt;5,"Sin Riesgo",IF(FPA469 &lt;=14,"Bajo",IF(FPA469&lt;=35,"Medio",IF(FPA469&lt;=80,"Alto","Inviable Sanitariamente"))))</f>
        <v>Inviable Sanitariamente</v>
      </c>
      <c r="FPD469" s="265" t="str">
        <f t="shared" ref="FPD469:FPD471" si="4490">IF(FPB469&lt;5,"Sin Riesgo",IF(FPB469 &lt;=14,"Bajo",IF(FPB469&lt;=35,"Medio",IF(FPB469&lt;=80,"Alto","Inviable Sanitariamente"))))</f>
        <v>Inviable Sanitariamente</v>
      </c>
      <c r="FPE469" s="265" t="str">
        <f t="shared" ref="FPE469:FPE471" si="4491">IF(FPC469&lt;5,"Sin Riesgo",IF(FPC469 &lt;=14,"Bajo",IF(FPC469&lt;=35,"Medio",IF(FPC469&lt;=80,"Alto","Inviable Sanitariamente"))))</f>
        <v>Inviable Sanitariamente</v>
      </c>
      <c r="FPF469" s="265" t="str">
        <f t="shared" ref="FPF469:FPF471" si="4492">IF(FPD469&lt;5,"Sin Riesgo",IF(FPD469 &lt;=14,"Bajo",IF(FPD469&lt;=35,"Medio",IF(FPD469&lt;=80,"Alto","Inviable Sanitariamente"))))</f>
        <v>Inviable Sanitariamente</v>
      </c>
      <c r="FPG469" s="265" t="str">
        <f t="shared" ref="FPG469:FPG471" si="4493">IF(FPE469&lt;5,"Sin Riesgo",IF(FPE469 &lt;=14,"Bajo",IF(FPE469&lt;=35,"Medio",IF(FPE469&lt;=80,"Alto","Inviable Sanitariamente"))))</f>
        <v>Inviable Sanitariamente</v>
      </c>
      <c r="FPH469" s="265" t="str">
        <f t="shared" ref="FPH469:FPH471" si="4494">IF(FPF469&lt;5,"Sin Riesgo",IF(FPF469 &lt;=14,"Bajo",IF(FPF469&lt;=35,"Medio",IF(FPF469&lt;=80,"Alto","Inviable Sanitariamente"))))</f>
        <v>Inviable Sanitariamente</v>
      </c>
      <c r="FPI469" s="265" t="str">
        <f t="shared" ref="FPI469:FPI471" si="4495">IF(FPG469&lt;5,"Sin Riesgo",IF(FPG469 &lt;=14,"Bajo",IF(FPG469&lt;=35,"Medio",IF(FPG469&lt;=80,"Alto","Inviable Sanitariamente"))))</f>
        <v>Inviable Sanitariamente</v>
      </c>
      <c r="FPJ469" s="265" t="str">
        <f t="shared" ref="FPJ469:FPJ471" si="4496">IF(FPH469&lt;5,"Sin Riesgo",IF(FPH469 &lt;=14,"Bajo",IF(FPH469&lt;=35,"Medio",IF(FPH469&lt;=80,"Alto","Inviable Sanitariamente"))))</f>
        <v>Inviable Sanitariamente</v>
      </c>
      <c r="FPK469" s="265" t="str">
        <f t="shared" ref="FPK469:FPK471" si="4497">IF(FPI469&lt;5,"Sin Riesgo",IF(FPI469 &lt;=14,"Bajo",IF(FPI469&lt;=35,"Medio",IF(FPI469&lt;=80,"Alto","Inviable Sanitariamente"))))</f>
        <v>Inviable Sanitariamente</v>
      </c>
      <c r="FPL469" s="265" t="str">
        <f t="shared" ref="FPL469:FPL471" si="4498">IF(FPJ469&lt;5,"Sin Riesgo",IF(FPJ469 &lt;=14,"Bajo",IF(FPJ469&lt;=35,"Medio",IF(FPJ469&lt;=80,"Alto","Inviable Sanitariamente"))))</f>
        <v>Inviable Sanitariamente</v>
      </c>
      <c r="FPM469" s="265" t="str">
        <f t="shared" ref="FPM469:FPM471" si="4499">IF(FPK469&lt;5,"Sin Riesgo",IF(FPK469 &lt;=14,"Bajo",IF(FPK469&lt;=35,"Medio",IF(FPK469&lt;=80,"Alto","Inviable Sanitariamente"))))</f>
        <v>Inviable Sanitariamente</v>
      </c>
      <c r="FPN469" s="265" t="str">
        <f t="shared" ref="FPN469:FPN471" si="4500">IF(FPL469&lt;5,"Sin Riesgo",IF(FPL469 &lt;=14,"Bajo",IF(FPL469&lt;=35,"Medio",IF(FPL469&lt;=80,"Alto","Inviable Sanitariamente"))))</f>
        <v>Inviable Sanitariamente</v>
      </c>
      <c r="FPO469" s="265" t="str">
        <f t="shared" ref="FPO469:FPO471" si="4501">IF(FPM469&lt;5,"Sin Riesgo",IF(FPM469 &lt;=14,"Bajo",IF(FPM469&lt;=35,"Medio",IF(FPM469&lt;=80,"Alto","Inviable Sanitariamente"))))</f>
        <v>Inviable Sanitariamente</v>
      </c>
      <c r="FPP469" s="265" t="str">
        <f t="shared" ref="FPP469:FPP471" si="4502">IF(FPN469&lt;5,"Sin Riesgo",IF(FPN469 &lt;=14,"Bajo",IF(FPN469&lt;=35,"Medio",IF(FPN469&lt;=80,"Alto","Inviable Sanitariamente"))))</f>
        <v>Inviable Sanitariamente</v>
      </c>
      <c r="FPQ469" s="265" t="str">
        <f t="shared" ref="FPQ469:FPQ471" si="4503">IF(FPO469&lt;5,"Sin Riesgo",IF(FPO469 &lt;=14,"Bajo",IF(FPO469&lt;=35,"Medio",IF(FPO469&lt;=80,"Alto","Inviable Sanitariamente"))))</f>
        <v>Inviable Sanitariamente</v>
      </c>
      <c r="FPR469" s="265" t="str">
        <f t="shared" ref="FPR469:FPR471" si="4504">IF(FPP469&lt;5,"Sin Riesgo",IF(FPP469 &lt;=14,"Bajo",IF(FPP469&lt;=35,"Medio",IF(FPP469&lt;=80,"Alto","Inviable Sanitariamente"))))</f>
        <v>Inviable Sanitariamente</v>
      </c>
      <c r="FPS469" s="265" t="str">
        <f t="shared" ref="FPS469:FPS471" si="4505">IF(FPQ469&lt;5,"Sin Riesgo",IF(FPQ469 &lt;=14,"Bajo",IF(FPQ469&lt;=35,"Medio",IF(FPQ469&lt;=80,"Alto","Inviable Sanitariamente"))))</f>
        <v>Inviable Sanitariamente</v>
      </c>
      <c r="FPT469" s="265" t="str">
        <f t="shared" ref="FPT469:FPT471" si="4506">IF(FPR469&lt;5,"Sin Riesgo",IF(FPR469 &lt;=14,"Bajo",IF(FPR469&lt;=35,"Medio",IF(FPR469&lt;=80,"Alto","Inviable Sanitariamente"))))</f>
        <v>Inviable Sanitariamente</v>
      </c>
      <c r="FPU469" s="265" t="str">
        <f t="shared" ref="FPU469:FPU471" si="4507">IF(FPS469&lt;5,"Sin Riesgo",IF(FPS469 &lt;=14,"Bajo",IF(FPS469&lt;=35,"Medio",IF(FPS469&lt;=80,"Alto","Inviable Sanitariamente"))))</f>
        <v>Inviable Sanitariamente</v>
      </c>
      <c r="FPV469" s="265" t="str">
        <f t="shared" ref="FPV469:FPV471" si="4508">IF(FPT469&lt;5,"Sin Riesgo",IF(FPT469 &lt;=14,"Bajo",IF(FPT469&lt;=35,"Medio",IF(FPT469&lt;=80,"Alto","Inviable Sanitariamente"))))</f>
        <v>Inviable Sanitariamente</v>
      </c>
      <c r="FPW469" s="265" t="str">
        <f t="shared" ref="FPW469:FPW471" si="4509">IF(FPU469&lt;5,"Sin Riesgo",IF(FPU469 &lt;=14,"Bajo",IF(FPU469&lt;=35,"Medio",IF(FPU469&lt;=80,"Alto","Inviable Sanitariamente"))))</f>
        <v>Inviable Sanitariamente</v>
      </c>
      <c r="FPX469" s="265" t="str">
        <f t="shared" ref="FPX469:FPX471" si="4510">IF(FPV469&lt;5,"Sin Riesgo",IF(FPV469 &lt;=14,"Bajo",IF(FPV469&lt;=35,"Medio",IF(FPV469&lt;=80,"Alto","Inviable Sanitariamente"))))</f>
        <v>Inviable Sanitariamente</v>
      </c>
      <c r="FPY469" s="265" t="str">
        <f t="shared" ref="FPY469:FPY471" si="4511">IF(FPW469&lt;5,"Sin Riesgo",IF(FPW469 &lt;=14,"Bajo",IF(FPW469&lt;=35,"Medio",IF(FPW469&lt;=80,"Alto","Inviable Sanitariamente"))))</f>
        <v>Inviable Sanitariamente</v>
      </c>
      <c r="FPZ469" s="265" t="str">
        <f t="shared" ref="FPZ469:FPZ471" si="4512">IF(FPX469&lt;5,"Sin Riesgo",IF(FPX469 &lt;=14,"Bajo",IF(FPX469&lt;=35,"Medio",IF(FPX469&lt;=80,"Alto","Inviable Sanitariamente"))))</f>
        <v>Inviable Sanitariamente</v>
      </c>
      <c r="FQA469" s="265" t="str">
        <f t="shared" ref="FQA469:FQA471" si="4513">IF(FPY469&lt;5,"Sin Riesgo",IF(FPY469 &lt;=14,"Bajo",IF(FPY469&lt;=35,"Medio",IF(FPY469&lt;=80,"Alto","Inviable Sanitariamente"))))</f>
        <v>Inviable Sanitariamente</v>
      </c>
      <c r="FQB469" s="265" t="str">
        <f t="shared" ref="FQB469:FQB471" si="4514">IF(FPZ469&lt;5,"Sin Riesgo",IF(FPZ469 &lt;=14,"Bajo",IF(FPZ469&lt;=35,"Medio",IF(FPZ469&lt;=80,"Alto","Inviable Sanitariamente"))))</f>
        <v>Inviable Sanitariamente</v>
      </c>
      <c r="FQC469" s="265" t="str">
        <f t="shared" ref="FQC469:FQC471" si="4515">IF(FQA469&lt;5,"Sin Riesgo",IF(FQA469 &lt;=14,"Bajo",IF(FQA469&lt;=35,"Medio",IF(FQA469&lt;=80,"Alto","Inviable Sanitariamente"))))</f>
        <v>Inviable Sanitariamente</v>
      </c>
      <c r="FQD469" s="265" t="str">
        <f t="shared" ref="FQD469:FQD471" si="4516">IF(FQB469&lt;5,"Sin Riesgo",IF(FQB469 &lt;=14,"Bajo",IF(FQB469&lt;=35,"Medio",IF(FQB469&lt;=80,"Alto","Inviable Sanitariamente"))))</f>
        <v>Inviable Sanitariamente</v>
      </c>
      <c r="FQE469" s="265" t="str">
        <f t="shared" ref="FQE469:FQE471" si="4517">IF(FQC469&lt;5,"Sin Riesgo",IF(FQC469 &lt;=14,"Bajo",IF(FQC469&lt;=35,"Medio",IF(FQC469&lt;=80,"Alto","Inviable Sanitariamente"))))</f>
        <v>Inviable Sanitariamente</v>
      </c>
      <c r="FQF469" s="265" t="str">
        <f t="shared" ref="FQF469:FQF471" si="4518">IF(FQD469&lt;5,"Sin Riesgo",IF(FQD469 &lt;=14,"Bajo",IF(FQD469&lt;=35,"Medio",IF(FQD469&lt;=80,"Alto","Inviable Sanitariamente"))))</f>
        <v>Inviable Sanitariamente</v>
      </c>
      <c r="FQG469" s="265" t="str">
        <f t="shared" ref="FQG469:FQG471" si="4519">IF(FQE469&lt;5,"Sin Riesgo",IF(FQE469 &lt;=14,"Bajo",IF(FQE469&lt;=35,"Medio",IF(FQE469&lt;=80,"Alto","Inviable Sanitariamente"))))</f>
        <v>Inviable Sanitariamente</v>
      </c>
      <c r="FQH469" s="265" t="str">
        <f t="shared" ref="FQH469:FQH471" si="4520">IF(FQF469&lt;5,"Sin Riesgo",IF(FQF469 &lt;=14,"Bajo",IF(FQF469&lt;=35,"Medio",IF(FQF469&lt;=80,"Alto","Inviable Sanitariamente"))))</f>
        <v>Inviable Sanitariamente</v>
      </c>
      <c r="FQI469" s="265" t="str">
        <f t="shared" ref="FQI469:FQI471" si="4521">IF(FQG469&lt;5,"Sin Riesgo",IF(FQG469 &lt;=14,"Bajo",IF(FQG469&lt;=35,"Medio",IF(FQG469&lt;=80,"Alto","Inviable Sanitariamente"))))</f>
        <v>Inviable Sanitariamente</v>
      </c>
      <c r="FQJ469" s="265" t="str">
        <f t="shared" ref="FQJ469:FQJ471" si="4522">IF(FQH469&lt;5,"Sin Riesgo",IF(FQH469 &lt;=14,"Bajo",IF(FQH469&lt;=35,"Medio",IF(FQH469&lt;=80,"Alto","Inviable Sanitariamente"))))</f>
        <v>Inviable Sanitariamente</v>
      </c>
      <c r="FQK469" s="265" t="str">
        <f t="shared" ref="FQK469:FQK471" si="4523">IF(FQI469&lt;5,"Sin Riesgo",IF(FQI469 &lt;=14,"Bajo",IF(FQI469&lt;=35,"Medio",IF(FQI469&lt;=80,"Alto","Inviable Sanitariamente"))))</f>
        <v>Inviable Sanitariamente</v>
      </c>
      <c r="FQL469" s="265" t="str">
        <f t="shared" ref="FQL469:FQL471" si="4524">IF(FQJ469&lt;5,"Sin Riesgo",IF(FQJ469 &lt;=14,"Bajo",IF(FQJ469&lt;=35,"Medio",IF(FQJ469&lt;=80,"Alto","Inviable Sanitariamente"))))</f>
        <v>Inviable Sanitariamente</v>
      </c>
      <c r="FQM469" s="265" t="str">
        <f t="shared" ref="FQM469:FQM471" si="4525">IF(FQK469&lt;5,"Sin Riesgo",IF(FQK469 &lt;=14,"Bajo",IF(FQK469&lt;=35,"Medio",IF(FQK469&lt;=80,"Alto","Inviable Sanitariamente"))))</f>
        <v>Inviable Sanitariamente</v>
      </c>
      <c r="FQN469" s="265" t="str">
        <f t="shared" ref="FQN469:FQN471" si="4526">IF(FQL469&lt;5,"Sin Riesgo",IF(FQL469 &lt;=14,"Bajo",IF(FQL469&lt;=35,"Medio",IF(FQL469&lt;=80,"Alto","Inviable Sanitariamente"))))</f>
        <v>Inviable Sanitariamente</v>
      </c>
      <c r="FQO469" s="265" t="str">
        <f t="shared" ref="FQO469:FQO471" si="4527">IF(FQM469&lt;5,"Sin Riesgo",IF(FQM469 &lt;=14,"Bajo",IF(FQM469&lt;=35,"Medio",IF(FQM469&lt;=80,"Alto","Inviable Sanitariamente"))))</f>
        <v>Inviable Sanitariamente</v>
      </c>
      <c r="FQP469" s="265" t="str">
        <f t="shared" ref="FQP469:FQP471" si="4528">IF(FQN469&lt;5,"Sin Riesgo",IF(FQN469 &lt;=14,"Bajo",IF(FQN469&lt;=35,"Medio",IF(FQN469&lt;=80,"Alto","Inviable Sanitariamente"))))</f>
        <v>Inviable Sanitariamente</v>
      </c>
      <c r="FQQ469" s="265" t="str">
        <f t="shared" ref="FQQ469:FQQ471" si="4529">IF(FQO469&lt;5,"Sin Riesgo",IF(FQO469 &lt;=14,"Bajo",IF(FQO469&lt;=35,"Medio",IF(FQO469&lt;=80,"Alto","Inviable Sanitariamente"))))</f>
        <v>Inviable Sanitariamente</v>
      </c>
      <c r="FQR469" s="265" t="str">
        <f t="shared" ref="FQR469:FQR471" si="4530">IF(FQP469&lt;5,"Sin Riesgo",IF(FQP469 &lt;=14,"Bajo",IF(FQP469&lt;=35,"Medio",IF(FQP469&lt;=80,"Alto","Inviable Sanitariamente"))))</f>
        <v>Inviable Sanitariamente</v>
      </c>
      <c r="FQS469" s="265" t="str">
        <f t="shared" ref="FQS469:FQS471" si="4531">IF(FQQ469&lt;5,"Sin Riesgo",IF(FQQ469 &lt;=14,"Bajo",IF(FQQ469&lt;=35,"Medio",IF(FQQ469&lt;=80,"Alto","Inviable Sanitariamente"))))</f>
        <v>Inviable Sanitariamente</v>
      </c>
      <c r="FQT469" s="265" t="str">
        <f t="shared" ref="FQT469:FQT471" si="4532">IF(FQR469&lt;5,"Sin Riesgo",IF(FQR469 &lt;=14,"Bajo",IF(FQR469&lt;=35,"Medio",IF(FQR469&lt;=80,"Alto","Inviable Sanitariamente"))))</f>
        <v>Inviable Sanitariamente</v>
      </c>
      <c r="FQU469" s="265" t="str">
        <f t="shared" ref="FQU469:FQU471" si="4533">IF(FQS469&lt;5,"Sin Riesgo",IF(FQS469 &lt;=14,"Bajo",IF(FQS469&lt;=35,"Medio",IF(FQS469&lt;=80,"Alto","Inviable Sanitariamente"))))</f>
        <v>Inviable Sanitariamente</v>
      </c>
      <c r="FQV469" s="265" t="str">
        <f t="shared" ref="FQV469:FQV471" si="4534">IF(FQT469&lt;5,"Sin Riesgo",IF(FQT469 &lt;=14,"Bajo",IF(FQT469&lt;=35,"Medio",IF(FQT469&lt;=80,"Alto","Inviable Sanitariamente"))))</f>
        <v>Inviable Sanitariamente</v>
      </c>
      <c r="FQW469" s="265" t="str">
        <f t="shared" ref="FQW469:FQW471" si="4535">IF(FQU469&lt;5,"Sin Riesgo",IF(FQU469 &lt;=14,"Bajo",IF(FQU469&lt;=35,"Medio",IF(FQU469&lt;=80,"Alto","Inviable Sanitariamente"))))</f>
        <v>Inviable Sanitariamente</v>
      </c>
      <c r="FQX469" s="265" t="str">
        <f t="shared" ref="FQX469:FQX471" si="4536">IF(FQV469&lt;5,"Sin Riesgo",IF(FQV469 &lt;=14,"Bajo",IF(FQV469&lt;=35,"Medio",IF(FQV469&lt;=80,"Alto","Inviable Sanitariamente"))))</f>
        <v>Inviable Sanitariamente</v>
      </c>
      <c r="FQY469" s="265" t="str">
        <f t="shared" ref="FQY469:FQY471" si="4537">IF(FQW469&lt;5,"Sin Riesgo",IF(FQW469 &lt;=14,"Bajo",IF(FQW469&lt;=35,"Medio",IF(FQW469&lt;=80,"Alto","Inviable Sanitariamente"))))</f>
        <v>Inviable Sanitariamente</v>
      </c>
      <c r="FQZ469" s="265" t="str">
        <f t="shared" ref="FQZ469:FQZ471" si="4538">IF(FQX469&lt;5,"Sin Riesgo",IF(FQX469 &lt;=14,"Bajo",IF(FQX469&lt;=35,"Medio",IF(FQX469&lt;=80,"Alto","Inviable Sanitariamente"))))</f>
        <v>Inviable Sanitariamente</v>
      </c>
      <c r="FRA469" s="265" t="str">
        <f t="shared" ref="FRA469:FRA471" si="4539">IF(FQY469&lt;5,"Sin Riesgo",IF(FQY469 &lt;=14,"Bajo",IF(FQY469&lt;=35,"Medio",IF(FQY469&lt;=80,"Alto","Inviable Sanitariamente"))))</f>
        <v>Inviable Sanitariamente</v>
      </c>
      <c r="FRB469" s="265" t="str">
        <f t="shared" ref="FRB469:FRB471" si="4540">IF(FQZ469&lt;5,"Sin Riesgo",IF(FQZ469 &lt;=14,"Bajo",IF(FQZ469&lt;=35,"Medio",IF(FQZ469&lt;=80,"Alto","Inviable Sanitariamente"))))</f>
        <v>Inviable Sanitariamente</v>
      </c>
      <c r="FRC469" s="265" t="str">
        <f t="shared" ref="FRC469:FRC471" si="4541">IF(FRA469&lt;5,"Sin Riesgo",IF(FRA469 &lt;=14,"Bajo",IF(FRA469&lt;=35,"Medio",IF(FRA469&lt;=80,"Alto","Inviable Sanitariamente"))))</f>
        <v>Inviable Sanitariamente</v>
      </c>
      <c r="FRD469" s="265" t="str">
        <f t="shared" ref="FRD469:FRD471" si="4542">IF(FRB469&lt;5,"Sin Riesgo",IF(FRB469 &lt;=14,"Bajo",IF(FRB469&lt;=35,"Medio",IF(FRB469&lt;=80,"Alto","Inviable Sanitariamente"))))</f>
        <v>Inviable Sanitariamente</v>
      </c>
      <c r="FRE469" s="265" t="str">
        <f t="shared" ref="FRE469:FRE471" si="4543">IF(FRC469&lt;5,"Sin Riesgo",IF(FRC469 &lt;=14,"Bajo",IF(FRC469&lt;=35,"Medio",IF(FRC469&lt;=80,"Alto","Inviable Sanitariamente"))))</f>
        <v>Inviable Sanitariamente</v>
      </c>
      <c r="FRF469" s="265" t="str">
        <f t="shared" ref="FRF469:FRF471" si="4544">IF(FRD469&lt;5,"Sin Riesgo",IF(FRD469 &lt;=14,"Bajo",IF(FRD469&lt;=35,"Medio",IF(FRD469&lt;=80,"Alto","Inviable Sanitariamente"))))</f>
        <v>Inviable Sanitariamente</v>
      </c>
      <c r="FRG469" s="265" t="str">
        <f t="shared" ref="FRG469:FRG471" si="4545">IF(FRE469&lt;5,"Sin Riesgo",IF(FRE469 &lt;=14,"Bajo",IF(FRE469&lt;=35,"Medio",IF(FRE469&lt;=80,"Alto","Inviable Sanitariamente"))))</f>
        <v>Inviable Sanitariamente</v>
      </c>
      <c r="FRH469" s="265" t="str">
        <f t="shared" ref="FRH469:FRH471" si="4546">IF(FRF469&lt;5,"Sin Riesgo",IF(FRF469 &lt;=14,"Bajo",IF(FRF469&lt;=35,"Medio",IF(FRF469&lt;=80,"Alto","Inviable Sanitariamente"))))</f>
        <v>Inviable Sanitariamente</v>
      </c>
      <c r="FRI469" s="265" t="str">
        <f t="shared" ref="FRI469:FRI471" si="4547">IF(FRG469&lt;5,"Sin Riesgo",IF(FRG469 &lt;=14,"Bajo",IF(FRG469&lt;=35,"Medio",IF(FRG469&lt;=80,"Alto","Inviable Sanitariamente"))))</f>
        <v>Inviable Sanitariamente</v>
      </c>
      <c r="FRJ469" s="265" t="str">
        <f t="shared" ref="FRJ469:FRJ471" si="4548">IF(FRH469&lt;5,"Sin Riesgo",IF(FRH469 &lt;=14,"Bajo",IF(FRH469&lt;=35,"Medio",IF(FRH469&lt;=80,"Alto","Inviable Sanitariamente"))))</f>
        <v>Inviable Sanitariamente</v>
      </c>
      <c r="FRK469" s="265" t="str">
        <f t="shared" ref="FRK469:FRK471" si="4549">IF(FRI469&lt;5,"Sin Riesgo",IF(FRI469 &lt;=14,"Bajo",IF(FRI469&lt;=35,"Medio",IF(FRI469&lt;=80,"Alto","Inviable Sanitariamente"))))</f>
        <v>Inviable Sanitariamente</v>
      </c>
      <c r="FRL469" s="265" t="str">
        <f t="shared" ref="FRL469:FRL471" si="4550">IF(FRJ469&lt;5,"Sin Riesgo",IF(FRJ469 &lt;=14,"Bajo",IF(FRJ469&lt;=35,"Medio",IF(FRJ469&lt;=80,"Alto","Inviable Sanitariamente"))))</f>
        <v>Inviable Sanitariamente</v>
      </c>
      <c r="FRM469" s="265" t="str">
        <f t="shared" ref="FRM469:FRM471" si="4551">IF(FRK469&lt;5,"Sin Riesgo",IF(FRK469 &lt;=14,"Bajo",IF(FRK469&lt;=35,"Medio",IF(FRK469&lt;=80,"Alto","Inviable Sanitariamente"))))</f>
        <v>Inviable Sanitariamente</v>
      </c>
      <c r="FRN469" s="265" t="str">
        <f t="shared" ref="FRN469:FRN471" si="4552">IF(FRL469&lt;5,"Sin Riesgo",IF(FRL469 &lt;=14,"Bajo",IF(FRL469&lt;=35,"Medio",IF(FRL469&lt;=80,"Alto","Inviable Sanitariamente"))))</f>
        <v>Inviable Sanitariamente</v>
      </c>
      <c r="FRO469" s="265" t="str">
        <f t="shared" ref="FRO469:FRO471" si="4553">IF(FRM469&lt;5,"Sin Riesgo",IF(FRM469 &lt;=14,"Bajo",IF(FRM469&lt;=35,"Medio",IF(FRM469&lt;=80,"Alto","Inviable Sanitariamente"))))</f>
        <v>Inviable Sanitariamente</v>
      </c>
      <c r="FRP469" s="265" t="str">
        <f t="shared" ref="FRP469:FRP471" si="4554">IF(FRN469&lt;5,"Sin Riesgo",IF(FRN469 &lt;=14,"Bajo",IF(FRN469&lt;=35,"Medio",IF(FRN469&lt;=80,"Alto","Inviable Sanitariamente"))))</f>
        <v>Inviable Sanitariamente</v>
      </c>
      <c r="FRQ469" s="265" t="str">
        <f t="shared" ref="FRQ469:FRQ471" si="4555">IF(FRO469&lt;5,"Sin Riesgo",IF(FRO469 &lt;=14,"Bajo",IF(FRO469&lt;=35,"Medio",IF(FRO469&lt;=80,"Alto","Inviable Sanitariamente"))))</f>
        <v>Inviable Sanitariamente</v>
      </c>
      <c r="FRR469" s="265" t="str">
        <f t="shared" ref="FRR469:FRR471" si="4556">IF(FRP469&lt;5,"Sin Riesgo",IF(FRP469 &lt;=14,"Bajo",IF(FRP469&lt;=35,"Medio",IF(FRP469&lt;=80,"Alto","Inviable Sanitariamente"))))</f>
        <v>Inviable Sanitariamente</v>
      </c>
      <c r="FRS469" s="265" t="str">
        <f t="shared" ref="FRS469:FRS471" si="4557">IF(FRQ469&lt;5,"Sin Riesgo",IF(FRQ469 &lt;=14,"Bajo",IF(FRQ469&lt;=35,"Medio",IF(FRQ469&lt;=80,"Alto","Inviable Sanitariamente"))))</f>
        <v>Inviable Sanitariamente</v>
      </c>
      <c r="FRT469" s="265" t="str">
        <f t="shared" ref="FRT469:FRT471" si="4558">IF(FRR469&lt;5,"Sin Riesgo",IF(FRR469 &lt;=14,"Bajo",IF(FRR469&lt;=35,"Medio",IF(FRR469&lt;=80,"Alto","Inviable Sanitariamente"))))</f>
        <v>Inviable Sanitariamente</v>
      </c>
      <c r="FRU469" s="265" t="str">
        <f t="shared" ref="FRU469:FRU471" si="4559">IF(FRS469&lt;5,"Sin Riesgo",IF(FRS469 &lt;=14,"Bajo",IF(FRS469&lt;=35,"Medio",IF(FRS469&lt;=80,"Alto","Inviable Sanitariamente"))))</f>
        <v>Inviable Sanitariamente</v>
      </c>
      <c r="FRV469" s="265" t="str">
        <f t="shared" ref="FRV469:FRV471" si="4560">IF(FRT469&lt;5,"Sin Riesgo",IF(FRT469 &lt;=14,"Bajo",IF(FRT469&lt;=35,"Medio",IF(FRT469&lt;=80,"Alto","Inviable Sanitariamente"))))</f>
        <v>Inviable Sanitariamente</v>
      </c>
      <c r="FRW469" s="265" t="str">
        <f t="shared" ref="FRW469:FRW471" si="4561">IF(FRU469&lt;5,"Sin Riesgo",IF(FRU469 &lt;=14,"Bajo",IF(FRU469&lt;=35,"Medio",IF(FRU469&lt;=80,"Alto","Inviable Sanitariamente"))))</f>
        <v>Inviable Sanitariamente</v>
      </c>
      <c r="FRX469" s="265" t="str">
        <f t="shared" ref="FRX469:FRX471" si="4562">IF(FRV469&lt;5,"Sin Riesgo",IF(FRV469 &lt;=14,"Bajo",IF(FRV469&lt;=35,"Medio",IF(FRV469&lt;=80,"Alto","Inviable Sanitariamente"))))</f>
        <v>Inviable Sanitariamente</v>
      </c>
      <c r="FRY469" s="265" t="str">
        <f t="shared" ref="FRY469:FRY471" si="4563">IF(FRW469&lt;5,"Sin Riesgo",IF(FRW469 &lt;=14,"Bajo",IF(FRW469&lt;=35,"Medio",IF(FRW469&lt;=80,"Alto","Inviable Sanitariamente"))))</f>
        <v>Inviable Sanitariamente</v>
      </c>
      <c r="FRZ469" s="265" t="str">
        <f t="shared" ref="FRZ469:FRZ471" si="4564">IF(FRX469&lt;5,"Sin Riesgo",IF(FRX469 &lt;=14,"Bajo",IF(FRX469&lt;=35,"Medio",IF(FRX469&lt;=80,"Alto","Inviable Sanitariamente"))))</f>
        <v>Inviable Sanitariamente</v>
      </c>
      <c r="FSA469" s="265" t="str">
        <f t="shared" ref="FSA469:FSA471" si="4565">IF(FRY469&lt;5,"Sin Riesgo",IF(FRY469 &lt;=14,"Bajo",IF(FRY469&lt;=35,"Medio",IF(FRY469&lt;=80,"Alto","Inviable Sanitariamente"))))</f>
        <v>Inviable Sanitariamente</v>
      </c>
      <c r="FSB469" s="265" t="str">
        <f t="shared" ref="FSB469:FSB471" si="4566">IF(FRZ469&lt;5,"Sin Riesgo",IF(FRZ469 &lt;=14,"Bajo",IF(FRZ469&lt;=35,"Medio",IF(FRZ469&lt;=80,"Alto","Inviable Sanitariamente"))))</f>
        <v>Inviable Sanitariamente</v>
      </c>
      <c r="FSC469" s="265" t="str">
        <f t="shared" ref="FSC469:FSC471" si="4567">IF(FSA469&lt;5,"Sin Riesgo",IF(FSA469 &lt;=14,"Bajo",IF(FSA469&lt;=35,"Medio",IF(FSA469&lt;=80,"Alto","Inviable Sanitariamente"))))</f>
        <v>Inviable Sanitariamente</v>
      </c>
      <c r="FSD469" s="265" t="str">
        <f t="shared" ref="FSD469:FSD471" si="4568">IF(FSB469&lt;5,"Sin Riesgo",IF(FSB469 &lt;=14,"Bajo",IF(FSB469&lt;=35,"Medio",IF(FSB469&lt;=80,"Alto","Inviable Sanitariamente"))))</f>
        <v>Inviable Sanitariamente</v>
      </c>
      <c r="FSE469" s="265" t="str">
        <f t="shared" ref="FSE469:FSE471" si="4569">IF(FSC469&lt;5,"Sin Riesgo",IF(FSC469 &lt;=14,"Bajo",IF(FSC469&lt;=35,"Medio",IF(FSC469&lt;=80,"Alto","Inviable Sanitariamente"))))</f>
        <v>Inviable Sanitariamente</v>
      </c>
      <c r="FSF469" s="265" t="str">
        <f t="shared" ref="FSF469:FSF471" si="4570">IF(FSD469&lt;5,"Sin Riesgo",IF(FSD469 &lt;=14,"Bajo",IF(FSD469&lt;=35,"Medio",IF(FSD469&lt;=80,"Alto","Inviable Sanitariamente"))))</f>
        <v>Inviable Sanitariamente</v>
      </c>
      <c r="FSG469" s="265" t="str">
        <f t="shared" ref="FSG469:FSG471" si="4571">IF(FSE469&lt;5,"Sin Riesgo",IF(FSE469 &lt;=14,"Bajo",IF(FSE469&lt;=35,"Medio",IF(FSE469&lt;=80,"Alto","Inviable Sanitariamente"))))</f>
        <v>Inviable Sanitariamente</v>
      </c>
      <c r="FSH469" s="265" t="str">
        <f t="shared" ref="FSH469:FSH471" si="4572">IF(FSF469&lt;5,"Sin Riesgo",IF(FSF469 &lt;=14,"Bajo",IF(FSF469&lt;=35,"Medio",IF(FSF469&lt;=80,"Alto","Inviable Sanitariamente"))))</f>
        <v>Inviable Sanitariamente</v>
      </c>
      <c r="FSI469" s="265" t="str">
        <f t="shared" ref="FSI469:FSI471" si="4573">IF(FSG469&lt;5,"Sin Riesgo",IF(FSG469 &lt;=14,"Bajo",IF(FSG469&lt;=35,"Medio",IF(FSG469&lt;=80,"Alto","Inviable Sanitariamente"))))</f>
        <v>Inviable Sanitariamente</v>
      </c>
      <c r="FSJ469" s="265" t="str">
        <f t="shared" ref="FSJ469:FSJ471" si="4574">IF(FSH469&lt;5,"Sin Riesgo",IF(FSH469 &lt;=14,"Bajo",IF(FSH469&lt;=35,"Medio",IF(FSH469&lt;=80,"Alto","Inviable Sanitariamente"))))</f>
        <v>Inviable Sanitariamente</v>
      </c>
      <c r="FSK469" s="265" t="str">
        <f t="shared" ref="FSK469:FSK471" si="4575">IF(FSI469&lt;5,"Sin Riesgo",IF(FSI469 &lt;=14,"Bajo",IF(FSI469&lt;=35,"Medio",IF(FSI469&lt;=80,"Alto","Inviable Sanitariamente"))))</f>
        <v>Inviable Sanitariamente</v>
      </c>
      <c r="FSL469" s="265" t="str">
        <f t="shared" ref="FSL469:FSL471" si="4576">IF(FSJ469&lt;5,"Sin Riesgo",IF(FSJ469 &lt;=14,"Bajo",IF(FSJ469&lt;=35,"Medio",IF(FSJ469&lt;=80,"Alto","Inviable Sanitariamente"))))</f>
        <v>Inviable Sanitariamente</v>
      </c>
      <c r="FSM469" s="265" t="str">
        <f t="shared" ref="FSM469:FSM471" si="4577">IF(FSK469&lt;5,"Sin Riesgo",IF(FSK469 &lt;=14,"Bajo",IF(FSK469&lt;=35,"Medio",IF(FSK469&lt;=80,"Alto","Inviable Sanitariamente"))))</f>
        <v>Inviable Sanitariamente</v>
      </c>
      <c r="FSN469" s="265" t="str">
        <f t="shared" ref="FSN469:FSN471" si="4578">IF(FSL469&lt;5,"Sin Riesgo",IF(FSL469 &lt;=14,"Bajo",IF(FSL469&lt;=35,"Medio",IF(FSL469&lt;=80,"Alto","Inviable Sanitariamente"))))</f>
        <v>Inviable Sanitariamente</v>
      </c>
      <c r="FSO469" s="265" t="str">
        <f t="shared" ref="FSO469:FSO471" si="4579">IF(FSM469&lt;5,"Sin Riesgo",IF(FSM469 &lt;=14,"Bajo",IF(FSM469&lt;=35,"Medio",IF(FSM469&lt;=80,"Alto","Inviable Sanitariamente"))))</f>
        <v>Inviable Sanitariamente</v>
      </c>
      <c r="FSP469" s="265" t="str">
        <f t="shared" ref="FSP469:FSP471" si="4580">IF(FSN469&lt;5,"Sin Riesgo",IF(FSN469 &lt;=14,"Bajo",IF(FSN469&lt;=35,"Medio",IF(FSN469&lt;=80,"Alto","Inviable Sanitariamente"))))</f>
        <v>Inviable Sanitariamente</v>
      </c>
      <c r="FSQ469" s="265" t="str">
        <f t="shared" ref="FSQ469:FSQ471" si="4581">IF(FSO469&lt;5,"Sin Riesgo",IF(FSO469 &lt;=14,"Bajo",IF(FSO469&lt;=35,"Medio",IF(FSO469&lt;=80,"Alto","Inviable Sanitariamente"))))</f>
        <v>Inviable Sanitariamente</v>
      </c>
      <c r="FSR469" s="265" t="str">
        <f t="shared" ref="FSR469:FSR471" si="4582">IF(FSP469&lt;5,"Sin Riesgo",IF(FSP469 &lt;=14,"Bajo",IF(FSP469&lt;=35,"Medio",IF(FSP469&lt;=80,"Alto","Inviable Sanitariamente"))))</f>
        <v>Inviable Sanitariamente</v>
      </c>
      <c r="FSS469" s="265" t="str">
        <f t="shared" ref="FSS469:FSS471" si="4583">IF(FSQ469&lt;5,"Sin Riesgo",IF(FSQ469 &lt;=14,"Bajo",IF(FSQ469&lt;=35,"Medio",IF(FSQ469&lt;=80,"Alto","Inviable Sanitariamente"))))</f>
        <v>Inviable Sanitariamente</v>
      </c>
      <c r="FST469" s="265" t="str">
        <f t="shared" ref="FST469:FST471" si="4584">IF(FSR469&lt;5,"Sin Riesgo",IF(FSR469 &lt;=14,"Bajo",IF(FSR469&lt;=35,"Medio",IF(FSR469&lt;=80,"Alto","Inviable Sanitariamente"))))</f>
        <v>Inviable Sanitariamente</v>
      </c>
      <c r="FSU469" s="265" t="str">
        <f t="shared" ref="FSU469:FSU471" si="4585">IF(FSS469&lt;5,"Sin Riesgo",IF(FSS469 &lt;=14,"Bajo",IF(FSS469&lt;=35,"Medio",IF(FSS469&lt;=80,"Alto","Inviable Sanitariamente"))))</f>
        <v>Inviable Sanitariamente</v>
      </c>
      <c r="FSV469" s="265" t="str">
        <f t="shared" ref="FSV469:FSV471" si="4586">IF(FST469&lt;5,"Sin Riesgo",IF(FST469 &lt;=14,"Bajo",IF(FST469&lt;=35,"Medio",IF(FST469&lt;=80,"Alto","Inviable Sanitariamente"))))</f>
        <v>Inviable Sanitariamente</v>
      </c>
      <c r="FSW469" s="265" t="str">
        <f t="shared" ref="FSW469:FSW471" si="4587">IF(FSU469&lt;5,"Sin Riesgo",IF(FSU469 &lt;=14,"Bajo",IF(FSU469&lt;=35,"Medio",IF(FSU469&lt;=80,"Alto","Inviable Sanitariamente"))))</f>
        <v>Inviable Sanitariamente</v>
      </c>
      <c r="FSX469" s="265" t="str">
        <f t="shared" ref="FSX469:FSX471" si="4588">IF(FSV469&lt;5,"Sin Riesgo",IF(FSV469 &lt;=14,"Bajo",IF(FSV469&lt;=35,"Medio",IF(FSV469&lt;=80,"Alto","Inviable Sanitariamente"))))</f>
        <v>Inviable Sanitariamente</v>
      </c>
      <c r="FSY469" s="265" t="str">
        <f t="shared" ref="FSY469:FSY471" si="4589">IF(FSW469&lt;5,"Sin Riesgo",IF(FSW469 &lt;=14,"Bajo",IF(FSW469&lt;=35,"Medio",IF(FSW469&lt;=80,"Alto","Inviable Sanitariamente"))))</f>
        <v>Inviable Sanitariamente</v>
      </c>
      <c r="FSZ469" s="265" t="str">
        <f t="shared" ref="FSZ469:FSZ471" si="4590">IF(FSX469&lt;5,"Sin Riesgo",IF(FSX469 &lt;=14,"Bajo",IF(FSX469&lt;=35,"Medio",IF(FSX469&lt;=80,"Alto","Inviable Sanitariamente"))))</f>
        <v>Inviable Sanitariamente</v>
      </c>
      <c r="FTA469" s="265" t="str">
        <f t="shared" ref="FTA469:FTA471" si="4591">IF(FSY469&lt;5,"Sin Riesgo",IF(FSY469 &lt;=14,"Bajo",IF(FSY469&lt;=35,"Medio",IF(FSY469&lt;=80,"Alto","Inviable Sanitariamente"))))</f>
        <v>Inviable Sanitariamente</v>
      </c>
      <c r="FTB469" s="265" t="str">
        <f t="shared" ref="FTB469:FTB471" si="4592">IF(FSZ469&lt;5,"Sin Riesgo",IF(FSZ469 &lt;=14,"Bajo",IF(FSZ469&lt;=35,"Medio",IF(FSZ469&lt;=80,"Alto","Inviable Sanitariamente"))))</f>
        <v>Inviable Sanitariamente</v>
      </c>
      <c r="FTC469" s="265" t="str">
        <f t="shared" ref="FTC469:FTC471" si="4593">IF(FTA469&lt;5,"Sin Riesgo",IF(FTA469 &lt;=14,"Bajo",IF(FTA469&lt;=35,"Medio",IF(FTA469&lt;=80,"Alto","Inviable Sanitariamente"))))</f>
        <v>Inviable Sanitariamente</v>
      </c>
      <c r="FTD469" s="265" t="str">
        <f t="shared" ref="FTD469:FTD471" si="4594">IF(FTB469&lt;5,"Sin Riesgo",IF(FTB469 &lt;=14,"Bajo",IF(FTB469&lt;=35,"Medio",IF(FTB469&lt;=80,"Alto","Inviable Sanitariamente"))))</f>
        <v>Inviable Sanitariamente</v>
      </c>
      <c r="FTE469" s="265" t="str">
        <f t="shared" ref="FTE469:FTE471" si="4595">IF(FTC469&lt;5,"Sin Riesgo",IF(FTC469 &lt;=14,"Bajo",IF(FTC469&lt;=35,"Medio",IF(FTC469&lt;=80,"Alto","Inviable Sanitariamente"))))</f>
        <v>Inviable Sanitariamente</v>
      </c>
      <c r="FTF469" s="265" t="str">
        <f t="shared" ref="FTF469:FTF471" si="4596">IF(FTD469&lt;5,"Sin Riesgo",IF(FTD469 &lt;=14,"Bajo",IF(FTD469&lt;=35,"Medio",IF(FTD469&lt;=80,"Alto","Inviable Sanitariamente"))))</f>
        <v>Inviable Sanitariamente</v>
      </c>
      <c r="FTG469" s="265" t="str">
        <f t="shared" ref="FTG469:FTG471" si="4597">IF(FTE469&lt;5,"Sin Riesgo",IF(FTE469 &lt;=14,"Bajo",IF(FTE469&lt;=35,"Medio",IF(FTE469&lt;=80,"Alto","Inviable Sanitariamente"))))</f>
        <v>Inviable Sanitariamente</v>
      </c>
      <c r="FTH469" s="265" t="str">
        <f t="shared" ref="FTH469:FTH471" si="4598">IF(FTF469&lt;5,"Sin Riesgo",IF(FTF469 &lt;=14,"Bajo",IF(FTF469&lt;=35,"Medio",IF(FTF469&lt;=80,"Alto","Inviable Sanitariamente"))))</f>
        <v>Inviable Sanitariamente</v>
      </c>
      <c r="FTI469" s="265" t="str">
        <f t="shared" ref="FTI469:FTI471" si="4599">IF(FTG469&lt;5,"Sin Riesgo",IF(FTG469 &lt;=14,"Bajo",IF(FTG469&lt;=35,"Medio",IF(FTG469&lt;=80,"Alto","Inviable Sanitariamente"))))</f>
        <v>Inviable Sanitariamente</v>
      </c>
      <c r="FTJ469" s="265" t="str">
        <f t="shared" ref="FTJ469:FTJ471" si="4600">IF(FTH469&lt;5,"Sin Riesgo",IF(FTH469 &lt;=14,"Bajo",IF(FTH469&lt;=35,"Medio",IF(FTH469&lt;=80,"Alto","Inviable Sanitariamente"))))</f>
        <v>Inviable Sanitariamente</v>
      </c>
      <c r="FTK469" s="265" t="str">
        <f t="shared" ref="FTK469:FTK471" si="4601">IF(FTI469&lt;5,"Sin Riesgo",IF(FTI469 &lt;=14,"Bajo",IF(FTI469&lt;=35,"Medio",IF(FTI469&lt;=80,"Alto","Inviable Sanitariamente"))))</f>
        <v>Inviable Sanitariamente</v>
      </c>
      <c r="FTL469" s="265" t="str">
        <f t="shared" ref="FTL469:FTL471" si="4602">IF(FTJ469&lt;5,"Sin Riesgo",IF(FTJ469 &lt;=14,"Bajo",IF(FTJ469&lt;=35,"Medio",IF(FTJ469&lt;=80,"Alto","Inviable Sanitariamente"))))</f>
        <v>Inviable Sanitariamente</v>
      </c>
      <c r="FTM469" s="265" t="str">
        <f t="shared" ref="FTM469:FTM471" si="4603">IF(FTK469&lt;5,"Sin Riesgo",IF(FTK469 &lt;=14,"Bajo",IF(FTK469&lt;=35,"Medio",IF(FTK469&lt;=80,"Alto","Inviable Sanitariamente"))))</f>
        <v>Inviable Sanitariamente</v>
      </c>
      <c r="FTN469" s="265" t="str">
        <f t="shared" ref="FTN469:FTN471" si="4604">IF(FTL469&lt;5,"Sin Riesgo",IF(FTL469 &lt;=14,"Bajo",IF(FTL469&lt;=35,"Medio",IF(FTL469&lt;=80,"Alto","Inviable Sanitariamente"))))</f>
        <v>Inviable Sanitariamente</v>
      </c>
      <c r="FTO469" s="265" t="str">
        <f t="shared" ref="FTO469:FTO471" si="4605">IF(FTM469&lt;5,"Sin Riesgo",IF(FTM469 &lt;=14,"Bajo",IF(FTM469&lt;=35,"Medio",IF(FTM469&lt;=80,"Alto","Inviable Sanitariamente"))))</f>
        <v>Inviable Sanitariamente</v>
      </c>
      <c r="FTP469" s="265" t="str">
        <f t="shared" ref="FTP469:FTP471" si="4606">IF(FTN469&lt;5,"Sin Riesgo",IF(FTN469 &lt;=14,"Bajo",IF(FTN469&lt;=35,"Medio",IF(FTN469&lt;=80,"Alto","Inviable Sanitariamente"))))</f>
        <v>Inviable Sanitariamente</v>
      </c>
      <c r="FTQ469" s="265" t="str">
        <f t="shared" ref="FTQ469:FTQ471" si="4607">IF(FTO469&lt;5,"Sin Riesgo",IF(FTO469 &lt;=14,"Bajo",IF(FTO469&lt;=35,"Medio",IF(FTO469&lt;=80,"Alto","Inviable Sanitariamente"))))</f>
        <v>Inviable Sanitariamente</v>
      </c>
      <c r="FTR469" s="265" t="str">
        <f t="shared" ref="FTR469:FTR471" si="4608">IF(FTP469&lt;5,"Sin Riesgo",IF(FTP469 &lt;=14,"Bajo",IF(FTP469&lt;=35,"Medio",IF(FTP469&lt;=80,"Alto","Inviable Sanitariamente"))))</f>
        <v>Inviable Sanitariamente</v>
      </c>
      <c r="FTS469" s="265" t="str">
        <f t="shared" ref="FTS469:FTS471" si="4609">IF(FTQ469&lt;5,"Sin Riesgo",IF(FTQ469 &lt;=14,"Bajo",IF(FTQ469&lt;=35,"Medio",IF(FTQ469&lt;=80,"Alto","Inviable Sanitariamente"))))</f>
        <v>Inviable Sanitariamente</v>
      </c>
      <c r="FTT469" s="265" t="str">
        <f t="shared" ref="FTT469:FTT471" si="4610">IF(FTR469&lt;5,"Sin Riesgo",IF(FTR469 &lt;=14,"Bajo",IF(FTR469&lt;=35,"Medio",IF(FTR469&lt;=80,"Alto","Inviable Sanitariamente"))))</f>
        <v>Inviable Sanitariamente</v>
      </c>
      <c r="FTU469" s="265" t="str">
        <f t="shared" ref="FTU469:FTU471" si="4611">IF(FTS469&lt;5,"Sin Riesgo",IF(FTS469 &lt;=14,"Bajo",IF(FTS469&lt;=35,"Medio",IF(FTS469&lt;=80,"Alto","Inviable Sanitariamente"))))</f>
        <v>Inviable Sanitariamente</v>
      </c>
      <c r="FTV469" s="265" t="str">
        <f t="shared" ref="FTV469:FTV471" si="4612">IF(FTT469&lt;5,"Sin Riesgo",IF(FTT469 &lt;=14,"Bajo",IF(FTT469&lt;=35,"Medio",IF(FTT469&lt;=80,"Alto","Inviable Sanitariamente"))))</f>
        <v>Inviable Sanitariamente</v>
      </c>
      <c r="FTW469" s="265" t="str">
        <f t="shared" ref="FTW469:FTW471" si="4613">IF(FTU469&lt;5,"Sin Riesgo",IF(FTU469 &lt;=14,"Bajo",IF(FTU469&lt;=35,"Medio",IF(FTU469&lt;=80,"Alto","Inviable Sanitariamente"))))</f>
        <v>Inviable Sanitariamente</v>
      </c>
      <c r="FTX469" s="265" t="str">
        <f t="shared" ref="FTX469:FTX471" si="4614">IF(FTV469&lt;5,"Sin Riesgo",IF(FTV469 &lt;=14,"Bajo",IF(FTV469&lt;=35,"Medio",IF(FTV469&lt;=80,"Alto","Inviable Sanitariamente"))))</f>
        <v>Inviable Sanitariamente</v>
      </c>
      <c r="FTY469" s="265" t="str">
        <f t="shared" ref="FTY469:FTY471" si="4615">IF(FTW469&lt;5,"Sin Riesgo",IF(FTW469 &lt;=14,"Bajo",IF(FTW469&lt;=35,"Medio",IF(FTW469&lt;=80,"Alto","Inviable Sanitariamente"))))</f>
        <v>Inviable Sanitariamente</v>
      </c>
      <c r="FTZ469" s="265" t="str">
        <f t="shared" ref="FTZ469:FTZ471" si="4616">IF(FTX469&lt;5,"Sin Riesgo",IF(FTX469 &lt;=14,"Bajo",IF(FTX469&lt;=35,"Medio",IF(FTX469&lt;=80,"Alto","Inviable Sanitariamente"))))</f>
        <v>Inviable Sanitariamente</v>
      </c>
      <c r="FUA469" s="265" t="str">
        <f t="shared" ref="FUA469:FUA471" si="4617">IF(FTY469&lt;5,"Sin Riesgo",IF(FTY469 &lt;=14,"Bajo",IF(FTY469&lt;=35,"Medio",IF(FTY469&lt;=80,"Alto","Inviable Sanitariamente"))))</f>
        <v>Inviable Sanitariamente</v>
      </c>
      <c r="FUB469" s="265" t="str">
        <f t="shared" ref="FUB469:FUB471" si="4618">IF(FTZ469&lt;5,"Sin Riesgo",IF(FTZ469 &lt;=14,"Bajo",IF(FTZ469&lt;=35,"Medio",IF(FTZ469&lt;=80,"Alto","Inviable Sanitariamente"))))</f>
        <v>Inviable Sanitariamente</v>
      </c>
      <c r="FUC469" s="265" t="str">
        <f t="shared" ref="FUC469:FUC471" si="4619">IF(FUA469&lt;5,"Sin Riesgo",IF(FUA469 &lt;=14,"Bajo",IF(FUA469&lt;=35,"Medio",IF(FUA469&lt;=80,"Alto","Inviable Sanitariamente"))))</f>
        <v>Inviable Sanitariamente</v>
      </c>
      <c r="FUD469" s="265" t="str">
        <f t="shared" ref="FUD469:FUD471" si="4620">IF(FUB469&lt;5,"Sin Riesgo",IF(FUB469 &lt;=14,"Bajo",IF(FUB469&lt;=35,"Medio",IF(FUB469&lt;=80,"Alto","Inviable Sanitariamente"))))</f>
        <v>Inviable Sanitariamente</v>
      </c>
      <c r="FUE469" s="265" t="str">
        <f t="shared" ref="FUE469:FUE471" si="4621">IF(FUC469&lt;5,"Sin Riesgo",IF(FUC469 &lt;=14,"Bajo",IF(FUC469&lt;=35,"Medio",IF(FUC469&lt;=80,"Alto","Inviable Sanitariamente"))))</f>
        <v>Inviable Sanitariamente</v>
      </c>
      <c r="FUF469" s="265" t="str">
        <f t="shared" ref="FUF469:FUF471" si="4622">IF(FUD469&lt;5,"Sin Riesgo",IF(FUD469 &lt;=14,"Bajo",IF(FUD469&lt;=35,"Medio",IF(FUD469&lt;=80,"Alto","Inviable Sanitariamente"))))</f>
        <v>Inviable Sanitariamente</v>
      </c>
      <c r="FUG469" s="265" t="str">
        <f t="shared" ref="FUG469:FUG471" si="4623">IF(FUE469&lt;5,"Sin Riesgo",IF(FUE469 &lt;=14,"Bajo",IF(FUE469&lt;=35,"Medio",IF(FUE469&lt;=80,"Alto","Inviable Sanitariamente"))))</f>
        <v>Inviable Sanitariamente</v>
      </c>
      <c r="FUH469" s="265" t="str">
        <f t="shared" ref="FUH469:FUH471" si="4624">IF(FUF469&lt;5,"Sin Riesgo",IF(FUF469 &lt;=14,"Bajo",IF(FUF469&lt;=35,"Medio",IF(FUF469&lt;=80,"Alto","Inviable Sanitariamente"))))</f>
        <v>Inviable Sanitariamente</v>
      </c>
      <c r="FUI469" s="265" t="str">
        <f t="shared" ref="FUI469:FUI471" si="4625">IF(FUG469&lt;5,"Sin Riesgo",IF(FUG469 &lt;=14,"Bajo",IF(FUG469&lt;=35,"Medio",IF(FUG469&lt;=80,"Alto","Inviable Sanitariamente"))))</f>
        <v>Inviable Sanitariamente</v>
      </c>
      <c r="FUJ469" s="265" t="str">
        <f t="shared" ref="FUJ469:FUJ471" si="4626">IF(FUH469&lt;5,"Sin Riesgo",IF(FUH469 &lt;=14,"Bajo",IF(FUH469&lt;=35,"Medio",IF(FUH469&lt;=80,"Alto","Inviable Sanitariamente"))))</f>
        <v>Inviable Sanitariamente</v>
      </c>
      <c r="FUK469" s="265" t="str">
        <f t="shared" ref="FUK469:FUK471" si="4627">IF(FUI469&lt;5,"Sin Riesgo",IF(FUI469 &lt;=14,"Bajo",IF(FUI469&lt;=35,"Medio",IF(FUI469&lt;=80,"Alto","Inviable Sanitariamente"))))</f>
        <v>Inviable Sanitariamente</v>
      </c>
      <c r="FUL469" s="265" t="str">
        <f t="shared" ref="FUL469:FUL471" si="4628">IF(FUJ469&lt;5,"Sin Riesgo",IF(FUJ469 &lt;=14,"Bajo",IF(FUJ469&lt;=35,"Medio",IF(FUJ469&lt;=80,"Alto","Inviable Sanitariamente"))))</f>
        <v>Inviable Sanitariamente</v>
      </c>
      <c r="FUM469" s="265" t="str">
        <f t="shared" ref="FUM469:FUM471" si="4629">IF(FUK469&lt;5,"Sin Riesgo",IF(FUK469 &lt;=14,"Bajo",IF(FUK469&lt;=35,"Medio",IF(FUK469&lt;=80,"Alto","Inviable Sanitariamente"))))</f>
        <v>Inviable Sanitariamente</v>
      </c>
      <c r="FUN469" s="265" t="str">
        <f t="shared" ref="FUN469:FUN471" si="4630">IF(FUL469&lt;5,"Sin Riesgo",IF(FUL469 &lt;=14,"Bajo",IF(FUL469&lt;=35,"Medio",IF(FUL469&lt;=80,"Alto","Inviable Sanitariamente"))))</f>
        <v>Inviable Sanitariamente</v>
      </c>
      <c r="FUO469" s="265" t="str">
        <f t="shared" ref="FUO469:FUO471" si="4631">IF(FUM469&lt;5,"Sin Riesgo",IF(FUM469 &lt;=14,"Bajo",IF(FUM469&lt;=35,"Medio",IF(FUM469&lt;=80,"Alto","Inviable Sanitariamente"))))</f>
        <v>Inviable Sanitariamente</v>
      </c>
      <c r="FUP469" s="265" t="str">
        <f t="shared" ref="FUP469:FUP471" si="4632">IF(FUN469&lt;5,"Sin Riesgo",IF(FUN469 &lt;=14,"Bajo",IF(FUN469&lt;=35,"Medio",IF(FUN469&lt;=80,"Alto","Inviable Sanitariamente"))))</f>
        <v>Inviable Sanitariamente</v>
      </c>
      <c r="FUQ469" s="265" t="str">
        <f t="shared" ref="FUQ469:FUQ471" si="4633">IF(FUO469&lt;5,"Sin Riesgo",IF(FUO469 &lt;=14,"Bajo",IF(FUO469&lt;=35,"Medio",IF(FUO469&lt;=80,"Alto","Inviable Sanitariamente"))))</f>
        <v>Inviable Sanitariamente</v>
      </c>
      <c r="FUR469" s="265" t="str">
        <f t="shared" ref="FUR469:FUR471" si="4634">IF(FUP469&lt;5,"Sin Riesgo",IF(FUP469 &lt;=14,"Bajo",IF(FUP469&lt;=35,"Medio",IF(FUP469&lt;=80,"Alto","Inviable Sanitariamente"))))</f>
        <v>Inviable Sanitariamente</v>
      </c>
      <c r="FUS469" s="265" t="str">
        <f t="shared" ref="FUS469:FUS471" si="4635">IF(FUQ469&lt;5,"Sin Riesgo",IF(FUQ469 &lt;=14,"Bajo",IF(FUQ469&lt;=35,"Medio",IF(FUQ469&lt;=80,"Alto","Inviable Sanitariamente"))))</f>
        <v>Inviable Sanitariamente</v>
      </c>
      <c r="FUT469" s="265" t="str">
        <f t="shared" ref="FUT469:FUT471" si="4636">IF(FUR469&lt;5,"Sin Riesgo",IF(FUR469 &lt;=14,"Bajo",IF(FUR469&lt;=35,"Medio",IF(FUR469&lt;=80,"Alto","Inviable Sanitariamente"))))</f>
        <v>Inviable Sanitariamente</v>
      </c>
      <c r="FUU469" s="265" t="str">
        <f t="shared" ref="FUU469:FUU471" si="4637">IF(FUS469&lt;5,"Sin Riesgo",IF(FUS469 &lt;=14,"Bajo",IF(FUS469&lt;=35,"Medio",IF(FUS469&lt;=80,"Alto","Inviable Sanitariamente"))))</f>
        <v>Inviable Sanitariamente</v>
      </c>
      <c r="FUV469" s="265" t="str">
        <f t="shared" ref="FUV469:FUV471" si="4638">IF(FUT469&lt;5,"Sin Riesgo",IF(FUT469 &lt;=14,"Bajo",IF(FUT469&lt;=35,"Medio",IF(FUT469&lt;=80,"Alto","Inviable Sanitariamente"))))</f>
        <v>Inviable Sanitariamente</v>
      </c>
      <c r="FUW469" s="265" t="str">
        <f t="shared" ref="FUW469:FUW471" si="4639">IF(FUU469&lt;5,"Sin Riesgo",IF(FUU469 &lt;=14,"Bajo",IF(FUU469&lt;=35,"Medio",IF(FUU469&lt;=80,"Alto","Inviable Sanitariamente"))))</f>
        <v>Inviable Sanitariamente</v>
      </c>
      <c r="FUX469" s="265" t="str">
        <f t="shared" ref="FUX469:FUX471" si="4640">IF(FUV469&lt;5,"Sin Riesgo",IF(FUV469 &lt;=14,"Bajo",IF(FUV469&lt;=35,"Medio",IF(FUV469&lt;=80,"Alto","Inviable Sanitariamente"))))</f>
        <v>Inviable Sanitariamente</v>
      </c>
      <c r="FUY469" s="265" t="str">
        <f t="shared" ref="FUY469:FUY471" si="4641">IF(FUW469&lt;5,"Sin Riesgo",IF(FUW469 &lt;=14,"Bajo",IF(FUW469&lt;=35,"Medio",IF(FUW469&lt;=80,"Alto","Inviable Sanitariamente"))))</f>
        <v>Inviable Sanitariamente</v>
      </c>
      <c r="FUZ469" s="265" t="str">
        <f t="shared" ref="FUZ469:FUZ471" si="4642">IF(FUX469&lt;5,"Sin Riesgo",IF(FUX469 &lt;=14,"Bajo",IF(FUX469&lt;=35,"Medio",IF(FUX469&lt;=80,"Alto","Inviable Sanitariamente"))))</f>
        <v>Inviable Sanitariamente</v>
      </c>
      <c r="FVA469" s="265" t="str">
        <f t="shared" ref="FVA469:FVA471" si="4643">IF(FUY469&lt;5,"Sin Riesgo",IF(FUY469 &lt;=14,"Bajo",IF(FUY469&lt;=35,"Medio",IF(FUY469&lt;=80,"Alto","Inviable Sanitariamente"))))</f>
        <v>Inviable Sanitariamente</v>
      </c>
      <c r="FVB469" s="265" t="str">
        <f t="shared" ref="FVB469:FVB471" si="4644">IF(FUZ469&lt;5,"Sin Riesgo",IF(FUZ469 &lt;=14,"Bajo",IF(FUZ469&lt;=35,"Medio",IF(FUZ469&lt;=80,"Alto","Inviable Sanitariamente"))))</f>
        <v>Inviable Sanitariamente</v>
      </c>
      <c r="FVC469" s="265" t="str">
        <f t="shared" ref="FVC469:FVC471" si="4645">IF(FVA469&lt;5,"Sin Riesgo",IF(FVA469 &lt;=14,"Bajo",IF(FVA469&lt;=35,"Medio",IF(FVA469&lt;=80,"Alto","Inviable Sanitariamente"))))</f>
        <v>Inviable Sanitariamente</v>
      </c>
      <c r="FVD469" s="265" t="str">
        <f t="shared" ref="FVD469:FVD471" si="4646">IF(FVB469&lt;5,"Sin Riesgo",IF(FVB469 &lt;=14,"Bajo",IF(FVB469&lt;=35,"Medio",IF(FVB469&lt;=80,"Alto","Inviable Sanitariamente"))))</f>
        <v>Inviable Sanitariamente</v>
      </c>
      <c r="FVE469" s="265" t="str">
        <f t="shared" ref="FVE469:FVE471" si="4647">IF(FVC469&lt;5,"Sin Riesgo",IF(FVC469 &lt;=14,"Bajo",IF(FVC469&lt;=35,"Medio",IF(FVC469&lt;=80,"Alto","Inviable Sanitariamente"))))</f>
        <v>Inviable Sanitariamente</v>
      </c>
      <c r="FVF469" s="265" t="str">
        <f t="shared" ref="FVF469:FVF471" si="4648">IF(FVD469&lt;5,"Sin Riesgo",IF(FVD469 &lt;=14,"Bajo",IF(FVD469&lt;=35,"Medio",IF(FVD469&lt;=80,"Alto","Inviable Sanitariamente"))))</f>
        <v>Inviable Sanitariamente</v>
      </c>
      <c r="FVG469" s="265" t="str">
        <f t="shared" ref="FVG469:FVG471" si="4649">IF(FVE469&lt;5,"Sin Riesgo",IF(FVE469 &lt;=14,"Bajo",IF(FVE469&lt;=35,"Medio",IF(FVE469&lt;=80,"Alto","Inviable Sanitariamente"))))</f>
        <v>Inviable Sanitariamente</v>
      </c>
      <c r="FVH469" s="265" t="str">
        <f t="shared" ref="FVH469:FVH471" si="4650">IF(FVF469&lt;5,"Sin Riesgo",IF(FVF469 &lt;=14,"Bajo",IF(FVF469&lt;=35,"Medio",IF(FVF469&lt;=80,"Alto","Inviable Sanitariamente"))))</f>
        <v>Inviable Sanitariamente</v>
      </c>
      <c r="FVI469" s="265" t="str">
        <f t="shared" ref="FVI469:FVI471" si="4651">IF(FVG469&lt;5,"Sin Riesgo",IF(FVG469 &lt;=14,"Bajo",IF(FVG469&lt;=35,"Medio",IF(FVG469&lt;=80,"Alto","Inviable Sanitariamente"))))</f>
        <v>Inviable Sanitariamente</v>
      </c>
      <c r="FVJ469" s="265" t="str">
        <f t="shared" ref="FVJ469:FVJ471" si="4652">IF(FVH469&lt;5,"Sin Riesgo",IF(FVH469 &lt;=14,"Bajo",IF(FVH469&lt;=35,"Medio",IF(FVH469&lt;=80,"Alto","Inviable Sanitariamente"))))</f>
        <v>Inviable Sanitariamente</v>
      </c>
      <c r="FVK469" s="265" t="str">
        <f t="shared" ref="FVK469:FVK471" si="4653">IF(FVI469&lt;5,"Sin Riesgo",IF(FVI469 &lt;=14,"Bajo",IF(FVI469&lt;=35,"Medio",IF(FVI469&lt;=80,"Alto","Inviable Sanitariamente"))))</f>
        <v>Inviable Sanitariamente</v>
      </c>
      <c r="FVL469" s="265" t="str">
        <f t="shared" ref="FVL469:FVL471" si="4654">IF(FVJ469&lt;5,"Sin Riesgo",IF(FVJ469 &lt;=14,"Bajo",IF(FVJ469&lt;=35,"Medio",IF(FVJ469&lt;=80,"Alto","Inviable Sanitariamente"))))</f>
        <v>Inviable Sanitariamente</v>
      </c>
      <c r="FVM469" s="265" t="str">
        <f t="shared" ref="FVM469:FVM471" si="4655">IF(FVK469&lt;5,"Sin Riesgo",IF(FVK469 &lt;=14,"Bajo",IF(FVK469&lt;=35,"Medio",IF(FVK469&lt;=80,"Alto","Inviable Sanitariamente"))))</f>
        <v>Inviable Sanitariamente</v>
      </c>
      <c r="FVN469" s="265" t="str">
        <f t="shared" ref="FVN469:FVN471" si="4656">IF(FVL469&lt;5,"Sin Riesgo",IF(FVL469 &lt;=14,"Bajo",IF(FVL469&lt;=35,"Medio",IF(FVL469&lt;=80,"Alto","Inviable Sanitariamente"))))</f>
        <v>Inviable Sanitariamente</v>
      </c>
      <c r="FVO469" s="265" t="str">
        <f t="shared" ref="FVO469:FVO471" si="4657">IF(FVM469&lt;5,"Sin Riesgo",IF(FVM469 &lt;=14,"Bajo",IF(FVM469&lt;=35,"Medio",IF(FVM469&lt;=80,"Alto","Inviable Sanitariamente"))))</f>
        <v>Inviable Sanitariamente</v>
      </c>
      <c r="FVP469" s="265" t="str">
        <f t="shared" ref="FVP469:FVP471" si="4658">IF(FVN469&lt;5,"Sin Riesgo",IF(FVN469 &lt;=14,"Bajo",IF(FVN469&lt;=35,"Medio",IF(FVN469&lt;=80,"Alto","Inviable Sanitariamente"))))</f>
        <v>Inviable Sanitariamente</v>
      </c>
      <c r="FVQ469" s="265" t="str">
        <f t="shared" ref="FVQ469:FVQ471" si="4659">IF(FVO469&lt;5,"Sin Riesgo",IF(FVO469 &lt;=14,"Bajo",IF(FVO469&lt;=35,"Medio",IF(FVO469&lt;=80,"Alto","Inviable Sanitariamente"))))</f>
        <v>Inviable Sanitariamente</v>
      </c>
      <c r="FVR469" s="265" t="str">
        <f t="shared" ref="FVR469:FVR471" si="4660">IF(FVP469&lt;5,"Sin Riesgo",IF(FVP469 &lt;=14,"Bajo",IF(FVP469&lt;=35,"Medio",IF(FVP469&lt;=80,"Alto","Inviable Sanitariamente"))))</f>
        <v>Inviable Sanitariamente</v>
      </c>
      <c r="FVS469" s="265" t="str">
        <f t="shared" ref="FVS469:FVS471" si="4661">IF(FVQ469&lt;5,"Sin Riesgo",IF(FVQ469 &lt;=14,"Bajo",IF(FVQ469&lt;=35,"Medio",IF(FVQ469&lt;=80,"Alto","Inviable Sanitariamente"))))</f>
        <v>Inviable Sanitariamente</v>
      </c>
      <c r="FVT469" s="265" t="str">
        <f t="shared" ref="FVT469:FVT471" si="4662">IF(FVR469&lt;5,"Sin Riesgo",IF(FVR469 &lt;=14,"Bajo",IF(FVR469&lt;=35,"Medio",IF(FVR469&lt;=80,"Alto","Inviable Sanitariamente"))))</f>
        <v>Inviable Sanitariamente</v>
      </c>
      <c r="FVU469" s="265" t="str">
        <f t="shared" ref="FVU469:FVU471" si="4663">IF(FVS469&lt;5,"Sin Riesgo",IF(FVS469 &lt;=14,"Bajo",IF(FVS469&lt;=35,"Medio",IF(FVS469&lt;=80,"Alto","Inviable Sanitariamente"))))</f>
        <v>Inviable Sanitariamente</v>
      </c>
      <c r="FVV469" s="265" t="str">
        <f t="shared" ref="FVV469:FVV471" si="4664">IF(FVT469&lt;5,"Sin Riesgo",IF(FVT469 &lt;=14,"Bajo",IF(FVT469&lt;=35,"Medio",IF(FVT469&lt;=80,"Alto","Inviable Sanitariamente"))))</f>
        <v>Inviable Sanitariamente</v>
      </c>
      <c r="FVW469" s="265" t="str">
        <f t="shared" ref="FVW469:FVW471" si="4665">IF(FVU469&lt;5,"Sin Riesgo",IF(FVU469 &lt;=14,"Bajo",IF(FVU469&lt;=35,"Medio",IF(FVU469&lt;=80,"Alto","Inviable Sanitariamente"))))</f>
        <v>Inviable Sanitariamente</v>
      </c>
      <c r="FVX469" s="265" t="str">
        <f t="shared" ref="FVX469:FVX471" si="4666">IF(FVV469&lt;5,"Sin Riesgo",IF(FVV469 &lt;=14,"Bajo",IF(FVV469&lt;=35,"Medio",IF(FVV469&lt;=80,"Alto","Inviable Sanitariamente"))))</f>
        <v>Inviable Sanitariamente</v>
      </c>
      <c r="FVY469" s="265" t="str">
        <f t="shared" ref="FVY469:FVY471" si="4667">IF(FVW469&lt;5,"Sin Riesgo",IF(FVW469 &lt;=14,"Bajo",IF(FVW469&lt;=35,"Medio",IF(FVW469&lt;=80,"Alto","Inviable Sanitariamente"))))</f>
        <v>Inviable Sanitariamente</v>
      </c>
      <c r="FVZ469" s="265" t="str">
        <f t="shared" ref="FVZ469:FVZ471" si="4668">IF(FVX469&lt;5,"Sin Riesgo",IF(FVX469 &lt;=14,"Bajo",IF(FVX469&lt;=35,"Medio",IF(FVX469&lt;=80,"Alto","Inviable Sanitariamente"))))</f>
        <v>Inviable Sanitariamente</v>
      </c>
      <c r="FWA469" s="265" t="str">
        <f t="shared" ref="FWA469:FWA471" si="4669">IF(FVY469&lt;5,"Sin Riesgo",IF(FVY469 &lt;=14,"Bajo",IF(FVY469&lt;=35,"Medio",IF(FVY469&lt;=80,"Alto","Inviable Sanitariamente"))))</f>
        <v>Inviable Sanitariamente</v>
      </c>
      <c r="FWB469" s="265" t="str">
        <f t="shared" ref="FWB469:FWB471" si="4670">IF(FVZ469&lt;5,"Sin Riesgo",IF(FVZ469 &lt;=14,"Bajo",IF(FVZ469&lt;=35,"Medio",IF(FVZ469&lt;=80,"Alto","Inviable Sanitariamente"))))</f>
        <v>Inviable Sanitariamente</v>
      </c>
      <c r="FWC469" s="265" t="str">
        <f t="shared" ref="FWC469:FWC471" si="4671">IF(FWA469&lt;5,"Sin Riesgo",IF(FWA469 &lt;=14,"Bajo",IF(FWA469&lt;=35,"Medio",IF(FWA469&lt;=80,"Alto","Inviable Sanitariamente"))))</f>
        <v>Inviable Sanitariamente</v>
      </c>
      <c r="FWD469" s="265" t="str">
        <f t="shared" ref="FWD469:FWD471" si="4672">IF(FWB469&lt;5,"Sin Riesgo",IF(FWB469 &lt;=14,"Bajo",IF(FWB469&lt;=35,"Medio",IF(FWB469&lt;=80,"Alto","Inviable Sanitariamente"))))</f>
        <v>Inviable Sanitariamente</v>
      </c>
      <c r="FWE469" s="265" t="str">
        <f t="shared" ref="FWE469:FWE471" si="4673">IF(FWC469&lt;5,"Sin Riesgo",IF(FWC469 &lt;=14,"Bajo",IF(FWC469&lt;=35,"Medio",IF(FWC469&lt;=80,"Alto","Inviable Sanitariamente"))))</f>
        <v>Inviable Sanitariamente</v>
      </c>
      <c r="FWF469" s="265" t="str">
        <f t="shared" ref="FWF469:FWF471" si="4674">IF(FWD469&lt;5,"Sin Riesgo",IF(FWD469 &lt;=14,"Bajo",IF(FWD469&lt;=35,"Medio",IF(FWD469&lt;=80,"Alto","Inviable Sanitariamente"))))</f>
        <v>Inviable Sanitariamente</v>
      </c>
      <c r="FWG469" s="265" t="str">
        <f t="shared" ref="FWG469:FWG471" si="4675">IF(FWE469&lt;5,"Sin Riesgo",IF(FWE469 &lt;=14,"Bajo",IF(FWE469&lt;=35,"Medio",IF(FWE469&lt;=80,"Alto","Inviable Sanitariamente"))))</f>
        <v>Inviable Sanitariamente</v>
      </c>
      <c r="FWH469" s="265" t="str">
        <f t="shared" ref="FWH469:FWH471" si="4676">IF(FWF469&lt;5,"Sin Riesgo",IF(FWF469 &lt;=14,"Bajo",IF(FWF469&lt;=35,"Medio",IF(FWF469&lt;=80,"Alto","Inviable Sanitariamente"))))</f>
        <v>Inviable Sanitariamente</v>
      </c>
      <c r="FWI469" s="265" t="str">
        <f t="shared" ref="FWI469:FWI471" si="4677">IF(FWG469&lt;5,"Sin Riesgo",IF(FWG469 &lt;=14,"Bajo",IF(FWG469&lt;=35,"Medio",IF(FWG469&lt;=80,"Alto","Inviable Sanitariamente"))))</f>
        <v>Inviable Sanitariamente</v>
      </c>
      <c r="FWJ469" s="265" t="str">
        <f t="shared" ref="FWJ469:FWJ471" si="4678">IF(FWH469&lt;5,"Sin Riesgo",IF(FWH469 &lt;=14,"Bajo",IF(FWH469&lt;=35,"Medio",IF(FWH469&lt;=80,"Alto","Inviable Sanitariamente"))))</f>
        <v>Inviable Sanitariamente</v>
      </c>
      <c r="FWK469" s="265" t="str">
        <f t="shared" ref="FWK469:FWK471" si="4679">IF(FWI469&lt;5,"Sin Riesgo",IF(FWI469 &lt;=14,"Bajo",IF(FWI469&lt;=35,"Medio",IF(FWI469&lt;=80,"Alto","Inviable Sanitariamente"))))</f>
        <v>Inviable Sanitariamente</v>
      </c>
      <c r="FWL469" s="265" t="str">
        <f t="shared" ref="FWL469:FWL471" si="4680">IF(FWJ469&lt;5,"Sin Riesgo",IF(FWJ469 &lt;=14,"Bajo",IF(FWJ469&lt;=35,"Medio",IF(FWJ469&lt;=80,"Alto","Inviable Sanitariamente"))))</f>
        <v>Inviable Sanitariamente</v>
      </c>
      <c r="FWM469" s="265" t="str">
        <f t="shared" ref="FWM469:FWM471" si="4681">IF(FWK469&lt;5,"Sin Riesgo",IF(FWK469 &lt;=14,"Bajo",IF(FWK469&lt;=35,"Medio",IF(FWK469&lt;=80,"Alto","Inviable Sanitariamente"))))</f>
        <v>Inviable Sanitariamente</v>
      </c>
      <c r="FWN469" s="265" t="str">
        <f t="shared" ref="FWN469:FWN471" si="4682">IF(FWL469&lt;5,"Sin Riesgo",IF(FWL469 &lt;=14,"Bajo",IF(FWL469&lt;=35,"Medio",IF(FWL469&lt;=80,"Alto","Inviable Sanitariamente"))))</f>
        <v>Inviable Sanitariamente</v>
      </c>
      <c r="FWO469" s="265" t="str">
        <f t="shared" ref="FWO469:FWO471" si="4683">IF(FWM469&lt;5,"Sin Riesgo",IF(FWM469 &lt;=14,"Bajo",IF(FWM469&lt;=35,"Medio",IF(FWM469&lt;=80,"Alto","Inviable Sanitariamente"))))</f>
        <v>Inviable Sanitariamente</v>
      </c>
      <c r="FWP469" s="265" t="str">
        <f t="shared" ref="FWP469:FWP471" si="4684">IF(FWN469&lt;5,"Sin Riesgo",IF(FWN469 &lt;=14,"Bajo",IF(FWN469&lt;=35,"Medio",IF(FWN469&lt;=80,"Alto","Inviable Sanitariamente"))))</f>
        <v>Inviable Sanitariamente</v>
      </c>
      <c r="FWQ469" s="265" t="str">
        <f t="shared" ref="FWQ469:FWQ471" si="4685">IF(FWO469&lt;5,"Sin Riesgo",IF(FWO469 &lt;=14,"Bajo",IF(FWO469&lt;=35,"Medio",IF(FWO469&lt;=80,"Alto","Inviable Sanitariamente"))))</f>
        <v>Inviable Sanitariamente</v>
      </c>
      <c r="FWR469" s="265" t="str">
        <f t="shared" ref="FWR469:FWR471" si="4686">IF(FWP469&lt;5,"Sin Riesgo",IF(FWP469 &lt;=14,"Bajo",IF(FWP469&lt;=35,"Medio",IF(FWP469&lt;=80,"Alto","Inviable Sanitariamente"))))</f>
        <v>Inviable Sanitariamente</v>
      </c>
      <c r="FWS469" s="265" t="str">
        <f t="shared" ref="FWS469:FWS471" si="4687">IF(FWQ469&lt;5,"Sin Riesgo",IF(FWQ469 &lt;=14,"Bajo",IF(FWQ469&lt;=35,"Medio",IF(FWQ469&lt;=80,"Alto","Inviable Sanitariamente"))))</f>
        <v>Inviable Sanitariamente</v>
      </c>
      <c r="FWT469" s="265" t="str">
        <f t="shared" ref="FWT469:FWT471" si="4688">IF(FWR469&lt;5,"Sin Riesgo",IF(FWR469 &lt;=14,"Bajo",IF(FWR469&lt;=35,"Medio",IF(FWR469&lt;=80,"Alto","Inviable Sanitariamente"))))</f>
        <v>Inviable Sanitariamente</v>
      </c>
      <c r="FWU469" s="265" t="str">
        <f t="shared" ref="FWU469:FWU471" si="4689">IF(FWS469&lt;5,"Sin Riesgo",IF(FWS469 &lt;=14,"Bajo",IF(FWS469&lt;=35,"Medio",IF(FWS469&lt;=80,"Alto","Inviable Sanitariamente"))))</f>
        <v>Inviable Sanitariamente</v>
      </c>
      <c r="FWV469" s="265" t="str">
        <f t="shared" ref="FWV469:FWV471" si="4690">IF(FWT469&lt;5,"Sin Riesgo",IF(FWT469 &lt;=14,"Bajo",IF(FWT469&lt;=35,"Medio",IF(FWT469&lt;=80,"Alto","Inviable Sanitariamente"))))</f>
        <v>Inviable Sanitariamente</v>
      </c>
      <c r="FWW469" s="265" t="str">
        <f t="shared" ref="FWW469:FWW471" si="4691">IF(FWU469&lt;5,"Sin Riesgo",IF(FWU469 &lt;=14,"Bajo",IF(FWU469&lt;=35,"Medio",IF(FWU469&lt;=80,"Alto","Inviable Sanitariamente"))))</f>
        <v>Inviable Sanitariamente</v>
      </c>
      <c r="FWX469" s="265" t="str">
        <f t="shared" ref="FWX469:FWX471" si="4692">IF(FWV469&lt;5,"Sin Riesgo",IF(FWV469 &lt;=14,"Bajo",IF(FWV469&lt;=35,"Medio",IF(FWV469&lt;=80,"Alto","Inviable Sanitariamente"))))</f>
        <v>Inviable Sanitariamente</v>
      </c>
      <c r="FWY469" s="265" t="str">
        <f t="shared" ref="FWY469:FWY471" si="4693">IF(FWW469&lt;5,"Sin Riesgo",IF(FWW469 &lt;=14,"Bajo",IF(FWW469&lt;=35,"Medio",IF(FWW469&lt;=80,"Alto","Inviable Sanitariamente"))))</f>
        <v>Inviable Sanitariamente</v>
      </c>
      <c r="FWZ469" s="265" t="str">
        <f t="shared" ref="FWZ469:FWZ471" si="4694">IF(FWX469&lt;5,"Sin Riesgo",IF(FWX469 &lt;=14,"Bajo",IF(FWX469&lt;=35,"Medio",IF(FWX469&lt;=80,"Alto","Inviable Sanitariamente"))))</f>
        <v>Inviable Sanitariamente</v>
      </c>
      <c r="FXA469" s="265" t="str">
        <f t="shared" ref="FXA469:FXA471" si="4695">IF(FWY469&lt;5,"Sin Riesgo",IF(FWY469 &lt;=14,"Bajo",IF(FWY469&lt;=35,"Medio",IF(FWY469&lt;=80,"Alto","Inviable Sanitariamente"))))</f>
        <v>Inviable Sanitariamente</v>
      </c>
      <c r="FXB469" s="265" t="str">
        <f t="shared" ref="FXB469:FXB471" si="4696">IF(FWZ469&lt;5,"Sin Riesgo",IF(FWZ469 &lt;=14,"Bajo",IF(FWZ469&lt;=35,"Medio",IF(FWZ469&lt;=80,"Alto","Inviable Sanitariamente"))))</f>
        <v>Inviable Sanitariamente</v>
      </c>
      <c r="FXC469" s="265" t="str">
        <f t="shared" ref="FXC469:FXC471" si="4697">IF(FXA469&lt;5,"Sin Riesgo",IF(FXA469 &lt;=14,"Bajo",IF(FXA469&lt;=35,"Medio",IF(FXA469&lt;=80,"Alto","Inviable Sanitariamente"))))</f>
        <v>Inviable Sanitariamente</v>
      </c>
      <c r="FXD469" s="265" t="str">
        <f t="shared" ref="FXD469:FXD471" si="4698">IF(FXB469&lt;5,"Sin Riesgo",IF(FXB469 &lt;=14,"Bajo",IF(FXB469&lt;=35,"Medio",IF(FXB469&lt;=80,"Alto","Inviable Sanitariamente"))))</f>
        <v>Inviable Sanitariamente</v>
      </c>
      <c r="FXE469" s="265" t="str">
        <f t="shared" ref="FXE469:FXE471" si="4699">IF(FXC469&lt;5,"Sin Riesgo",IF(FXC469 &lt;=14,"Bajo",IF(FXC469&lt;=35,"Medio",IF(FXC469&lt;=80,"Alto","Inviable Sanitariamente"))))</f>
        <v>Inviable Sanitariamente</v>
      </c>
      <c r="FXF469" s="265" t="str">
        <f t="shared" ref="FXF469:FXF471" si="4700">IF(FXD469&lt;5,"Sin Riesgo",IF(FXD469 &lt;=14,"Bajo",IF(FXD469&lt;=35,"Medio",IF(FXD469&lt;=80,"Alto","Inviable Sanitariamente"))))</f>
        <v>Inviable Sanitariamente</v>
      </c>
      <c r="FXG469" s="265" t="str">
        <f t="shared" ref="FXG469:FXG471" si="4701">IF(FXE469&lt;5,"Sin Riesgo",IF(FXE469 &lt;=14,"Bajo",IF(FXE469&lt;=35,"Medio",IF(FXE469&lt;=80,"Alto","Inviable Sanitariamente"))))</f>
        <v>Inviable Sanitariamente</v>
      </c>
      <c r="FXH469" s="265" t="str">
        <f t="shared" ref="FXH469:FXH471" si="4702">IF(FXF469&lt;5,"Sin Riesgo",IF(FXF469 &lt;=14,"Bajo",IF(FXF469&lt;=35,"Medio",IF(FXF469&lt;=80,"Alto","Inviable Sanitariamente"))))</f>
        <v>Inviable Sanitariamente</v>
      </c>
      <c r="FXI469" s="265" t="str">
        <f t="shared" ref="FXI469:FXI471" si="4703">IF(FXG469&lt;5,"Sin Riesgo",IF(FXG469 &lt;=14,"Bajo",IF(FXG469&lt;=35,"Medio",IF(FXG469&lt;=80,"Alto","Inviable Sanitariamente"))))</f>
        <v>Inviable Sanitariamente</v>
      </c>
      <c r="FXJ469" s="265" t="str">
        <f t="shared" ref="FXJ469:FXJ471" si="4704">IF(FXH469&lt;5,"Sin Riesgo",IF(FXH469 &lt;=14,"Bajo",IF(FXH469&lt;=35,"Medio",IF(FXH469&lt;=80,"Alto","Inviable Sanitariamente"))))</f>
        <v>Inviable Sanitariamente</v>
      </c>
      <c r="FXK469" s="265" t="str">
        <f t="shared" ref="FXK469:FXK471" si="4705">IF(FXI469&lt;5,"Sin Riesgo",IF(FXI469 &lt;=14,"Bajo",IF(FXI469&lt;=35,"Medio",IF(FXI469&lt;=80,"Alto","Inviable Sanitariamente"))))</f>
        <v>Inviable Sanitariamente</v>
      </c>
      <c r="FXL469" s="265" t="str">
        <f t="shared" ref="FXL469:FXL471" si="4706">IF(FXJ469&lt;5,"Sin Riesgo",IF(FXJ469 &lt;=14,"Bajo",IF(FXJ469&lt;=35,"Medio",IF(FXJ469&lt;=80,"Alto","Inviable Sanitariamente"))))</f>
        <v>Inviable Sanitariamente</v>
      </c>
      <c r="FXM469" s="265" t="str">
        <f t="shared" ref="FXM469:FXM471" si="4707">IF(FXK469&lt;5,"Sin Riesgo",IF(FXK469 &lt;=14,"Bajo",IF(FXK469&lt;=35,"Medio",IF(FXK469&lt;=80,"Alto","Inviable Sanitariamente"))))</f>
        <v>Inviable Sanitariamente</v>
      </c>
      <c r="FXN469" s="265" t="str">
        <f t="shared" ref="FXN469:FXN471" si="4708">IF(FXL469&lt;5,"Sin Riesgo",IF(FXL469 &lt;=14,"Bajo",IF(FXL469&lt;=35,"Medio",IF(FXL469&lt;=80,"Alto","Inviable Sanitariamente"))))</f>
        <v>Inviable Sanitariamente</v>
      </c>
      <c r="FXO469" s="265" t="str">
        <f t="shared" ref="FXO469:FXO471" si="4709">IF(FXM469&lt;5,"Sin Riesgo",IF(FXM469 &lt;=14,"Bajo",IF(FXM469&lt;=35,"Medio",IF(FXM469&lt;=80,"Alto","Inviable Sanitariamente"))))</f>
        <v>Inviable Sanitariamente</v>
      </c>
      <c r="FXP469" s="265" t="str">
        <f t="shared" ref="FXP469:FXP471" si="4710">IF(FXN469&lt;5,"Sin Riesgo",IF(FXN469 &lt;=14,"Bajo",IF(FXN469&lt;=35,"Medio",IF(FXN469&lt;=80,"Alto","Inviable Sanitariamente"))))</f>
        <v>Inviable Sanitariamente</v>
      </c>
      <c r="FXQ469" s="265" t="str">
        <f t="shared" ref="FXQ469:FXQ471" si="4711">IF(FXO469&lt;5,"Sin Riesgo",IF(FXO469 &lt;=14,"Bajo",IF(FXO469&lt;=35,"Medio",IF(FXO469&lt;=80,"Alto","Inviable Sanitariamente"))))</f>
        <v>Inviable Sanitariamente</v>
      </c>
      <c r="FXR469" s="265" t="str">
        <f t="shared" ref="FXR469:FXR471" si="4712">IF(FXP469&lt;5,"Sin Riesgo",IF(FXP469 &lt;=14,"Bajo",IF(FXP469&lt;=35,"Medio",IF(FXP469&lt;=80,"Alto","Inviable Sanitariamente"))))</f>
        <v>Inviable Sanitariamente</v>
      </c>
      <c r="FXS469" s="265" t="str">
        <f t="shared" ref="FXS469:FXS471" si="4713">IF(FXQ469&lt;5,"Sin Riesgo",IF(FXQ469 &lt;=14,"Bajo",IF(FXQ469&lt;=35,"Medio",IF(FXQ469&lt;=80,"Alto","Inviable Sanitariamente"))))</f>
        <v>Inviable Sanitariamente</v>
      </c>
      <c r="FXT469" s="265" t="str">
        <f t="shared" ref="FXT469:FXT471" si="4714">IF(FXR469&lt;5,"Sin Riesgo",IF(FXR469 &lt;=14,"Bajo",IF(FXR469&lt;=35,"Medio",IF(FXR469&lt;=80,"Alto","Inviable Sanitariamente"))))</f>
        <v>Inviable Sanitariamente</v>
      </c>
      <c r="FXU469" s="265" t="str">
        <f t="shared" ref="FXU469:FXU471" si="4715">IF(FXS469&lt;5,"Sin Riesgo",IF(FXS469 &lt;=14,"Bajo",IF(FXS469&lt;=35,"Medio",IF(FXS469&lt;=80,"Alto","Inviable Sanitariamente"))))</f>
        <v>Inviable Sanitariamente</v>
      </c>
      <c r="FXV469" s="265" t="str">
        <f t="shared" ref="FXV469:FXV471" si="4716">IF(FXT469&lt;5,"Sin Riesgo",IF(FXT469 &lt;=14,"Bajo",IF(FXT469&lt;=35,"Medio",IF(FXT469&lt;=80,"Alto","Inviable Sanitariamente"))))</f>
        <v>Inviable Sanitariamente</v>
      </c>
      <c r="FXW469" s="265" t="str">
        <f t="shared" ref="FXW469:FXW471" si="4717">IF(FXU469&lt;5,"Sin Riesgo",IF(FXU469 &lt;=14,"Bajo",IF(FXU469&lt;=35,"Medio",IF(FXU469&lt;=80,"Alto","Inviable Sanitariamente"))))</f>
        <v>Inviable Sanitariamente</v>
      </c>
      <c r="FXX469" s="265" t="str">
        <f t="shared" ref="FXX469:FXX471" si="4718">IF(FXV469&lt;5,"Sin Riesgo",IF(FXV469 &lt;=14,"Bajo",IF(FXV469&lt;=35,"Medio",IF(FXV469&lt;=80,"Alto","Inviable Sanitariamente"))))</f>
        <v>Inviable Sanitariamente</v>
      </c>
      <c r="FXY469" s="265" t="str">
        <f t="shared" ref="FXY469:FXY471" si="4719">IF(FXW469&lt;5,"Sin Riesgo",IF(FXW469 &lt;=14,"Bajo",IF(FXW469&lt;=35,"Medio",IF(FXW469&lt;=80,"Alto","Inviable Sanitariamente"))))</f>
        <v>Inviable Sanitariamente</v>
      </c>
      <c r="FXZ469" s="265" t="str">
        <f t="shared" ref="FXZ469:FXZ471" si="4720">IF(FXX469&lt;5,"Sin Riesgo",IF(FXX469 &lt;=14,"Bajo",IF(FXX469&lt;=35,"Medio",IF(FXX469&lt;=80,"Alto","Inviable Sanitariamente"))))</f>
        <v>Inviable Sanitariamente</v>
      </c>
      <c r="FYA469" s="265" t="str">
        <f t="shared" ref="FYA469:FYA471" si="4721">IF(FXY469&lt;5,"Sin Riesgo",IF(FXY469 &lt;=14,"Bajo",IF(FXY469&lt;=35,"Medio",IF(FXY469&lt;=80,"Alto","Inviable Sanitariamente"))))</f>
        <v>Inviable Sanitariamente</v>
      </c>
      <c r="FYB469" s="265" t="str">
        <f t="shared" ref="FYB469:FYB471" si="4722">IF(FXZ469&lt;5,"Sin Riesgo",IF(FXZ469 &lt;=14,"Bajo",IF(FXZ469&lt;=35,"Medio",IF(FXZ469&lt;=80,"Alto","Inviable Sanitariamente"))))</f>
        <v>Inviable Sanitariamente</v>
      </c>
      <c r="FYC469" s="265" t="str">
        <f t="shared" ref="FYC469:FYC471" si="4723">IF(FYA469&lt;5,"Sin Riesgo",IF(FYA469 &lt;=14,"Bajo",IF(FYA469&lt;=35,"Medio",IF(FYA469&lt;=80,"Alto","Inviable Sanitariamente"))))</f>
        <v>Inviable Sanitariamente</v>
      </c>
      <c r="FYD469" s="265" t="str">
        <f t="shared" ref="FYD469:FYD471" si="4724">IF(FYB469&lt;5,"Sin Riesgo",IF(FYB469 &lt;=14,"Bajo",IF(FYB469&lt;=35,"Medio",IF(FYB469&lt;=80,"Alto","Inviable Sanitariamente"))))</f>
        <v>Inviable Sanitariamente</v>
      </c>
      <c r="FYE469" s="265" t="str">
        <f t="shared" ref="FYE469:FYE471" si="4725">IF(FYC469&lt;5,"Sin Riesgo",IF(FYC469 &lt;=14,"Bajo",IF(FYC469&lt;=35,"Medio",IF(FYC469&lt;=80,"Alto","Inviable Sanitariamente"))))</f>
        <v>Inviable Sanitariamente</v>
      </c>
      <c r="FYF469" s="265" t="str">
        <f t="shared" ref="FYF469:FYF471" si="4726">IF(FYD469&lt;5,"Sin Riesgo",IF(FYD469 &lt;=14,"Bajo",IF(FYD469&lt;=35,"Medio",IF(FYD469&lt;=80,"Alto","Inviable Sanitariamente"))))</f>
        <v>Inviable Sanitariamente</v>
      </c>
      <c r="FYG469" s="265" t="str">
        <f t="shared" ref="FYG469:FYG471" si="4727">IF(FYE469&lt;5,"Sin Riesgo",IF(FYE469 &lt;=14,"Bajo",IF(FYE469&lt;=35,"Medio",IF(FYE469&lt;=80,"Alto","Inviable Sanitariamente"))))</f>
        <v>Inviable Sanitariamente</v>
      </c>
      <c r="FYH469" s="265" t="str">
        <f t="shared" ref="FYH469:FYH471" si="4728">IF(FYF469&lt;5,"Sin Riesgo",IF(FYF469 &lt;=14,"Bajo",IF(FYF469&lt;=35,"Medio",IF(FYF469&lt;=80,"Alto","Inviable Sanitariamente"))))</f>
        <v>Inviable Sanitariamente</v>
      </c>
      <c r="FYI469" s="265" t="str">
        <f t="shared" ref="FYI469:FYI471" si="4729">IF(FYG469&lt;5,"Sin Riesgo",IF(FYG469 &lt;=14,"Bajo",IF(FYG469&lt;=35,"Medio",IF(FYG469&lt;=80,"Alto","Inviable Sanitariamente"))))</f>
        <v>Inviable Sanitariamente</v>
      </c>
      <c r="FYJ469" s="265" t="str">
        <f t="shared" ref="FYJ469:FYJ471" si="4730">IF(FYH469&lt;5,"Sin Riesgo",IF(FYH469 &lt;=14,"Bajo",IF(FYH469&lt;=35,"Medio",IF(FYH469&lt;=80,"Alto","Inviable Sanitariamente"))))</f>
        <v>Inviable Sanitariamente</v>
      </c>
      <c r="FYK469" s="265" t="str">
        <f t="shared" ref="FYK469:FYK471" si="4731">IF(FYI469&lt;5,"Sin Riesgo",IF(FYI469 &lt;=14,"Bajo",IF(FYI469&lt;=35,"Medio",IF(FYI469&lt;=80,"Alto","Inviable Sanitariamente"))))</f>
        <v>Inviable Sanitariamente</v>
      </c>
      <c r="FYL469" s="265" t="str">
        <f t="shared" ref="FYL469:FYL471" si="4732">IF(FYJ469&lt;5,"Sin Riesgo",IF(FYJ469 &lt;=14,"Bajo",IF(FYJ469&lt;=35,"Medio",IF(FYJ469&lt;=80,"Alto","Inviable Sanitariamente"))))</f>
        <v>Inviable Sanitariamente</v>
      </c>
      <c r="FYM469" s="265" t="str">
        <f t="shared" ref="FYM469:FYM471" si="4733">IF(FYK469&lt;5,"Sin Riesgo",IF(FYK469 &lt;=14,"Bajo",IF(FYK469&lt;=35,"Medio",IF(FYK469&lt;=80,"Alto","Inviable Sanitariamente"))))</f>
        <v>Inviable Sanitariamente</v>
      </c>
      <c r="FYN469" s="265" t="str">
        <f t="shared" ref="FYN469:FYN471" si="4734">IF(FYL469&lt;5,"Sin Riesgo",IF(FYL469 &lt;=14,"Bajo",IF(FYL469&lt;=35,"Medio",IF(FYL469&lt;=80,"Alto","Inviable Sanitariamente"))))</f>
        <v>Inviable Sanitariamente</v>
      </c>
      <c r="FYO469" s="265" t="str">
        <f t="shared" ref="FYO469:FYO471" si="4735">IF(FYM469&lt;5,"Sin Riesgo",IF(FYM469 &lt;=14,"Bajo",IF(FYM469&lt;=35,"Medio",IF(FYM469&lt;=80,"Alto","Inviable Sanitariamente"))))</f>
        <v>Inviable Sanitariamente</v>
      </c>
      <c r="FYP469" s="265" t="str">
        <f t="shared" ref="FYP469:FYP471" si="4736">IF(FYN469&lt;5,"Sin Riesgo",IF(FYN469 &lt;=14,"Bajo",IF(FYN469&lt;=35,"Medio",IF(FYN469&lt;=80,"Alto","Inviable Sanitariamente"))))</f>
        <v>Inviable Sanitariamente</v>
      </c>
      <c r="FYQ469" s="265" t="str">
        <f t="shared" ref="FYQ469:FYQ471" si="4737">IF(FYO469&lt;5,"Sin Riesgo",IF(FYO469 &lt;=14,"Bajo",IF(FYO469&lt;=35,"Medio",IF(FYO469&lt;=80,"Alto","Inviable Sanitariamente"))))</f>
        <v>Inviable Sanitariamente</v>
      </c>
      <c r="FYR469" s="265" t="str">
        <f t="shared" ref="FYR469:FYR471" si="4738">IF(FYP469&lt;5,"Sin Riesgo",IF(FYP469 &lt;=14,"Bajo",IF(FYP469&lt;=35,"Medio",IF(FYP469&lt;=80,"Alto","Inviable Sanitariamente"))))</f>
        <v>Inviable Sanitariamente</v>
      </c>
      <c r="FYS469" s="265" t="str">
        <f t="shared" ref="FYS469:FYS471" si="4739">IF(FYQ469&lt;5,"Sin Riesgo",IF(FYQ469 &lt;=14,"Bajo",IF(FYQ469&lt;=35,"Medio",IF(FYQ469&lt;=80,"Alto","Inviable Sanitariamente"))))</f>
        <v>Inviable Sanitariamente</v>
      </c>
      <c r="FYT469" s="265" t="str">
        <f t="shared" ref="FYT469:FYT471" si="4740">IF(FYR469&lt;5,"Sin Riesgo",IF(FYR469 &lt;=14,"Bajo",IF(FYR469&lt;=35,"Medio",IF(FYR469&lt;=80,"Alto","Inviable Sanitariamente"))))</f>
        <v>Inviable Sanitariamente</v>
      </c>
      <c r="FYU469" s="265" t="str">
        <f t="shared" ref="FYU469:FYU471" si="4741">IF(FYS469&lt;5,"Sin Riesgo",IF(FYS469 &lt;=14,"Bajo",IF(FYS469&lt;=35,"Medio",IF(FYS469&lt;=80,"Alto","Inviable Sanitariamente"))))</f>
        <v>Inviable Sanitariamente</v>
      </c>
      <c r="FYV469" s="265" t="str">
        <f t="shared" ref="FYV469:FYV471" si="4742">IF(FYT469&lt;5,"Sin Riesgo",IF(FYT469 &lt;=14,"Bajo",IF(FYT469&lt;=35,"Medio",IF(FYT469&lt;=80,"Alto","Inviable Sanitariamente"))))</f>
        <v>Inviable Sanitariamente</v>
      </c>
      <c r="FYW469" s="265" t="str">
        <f t="shared" ref="FYW469:FYW471" si="4743">IF(FYU469&lt;5,"Sin Riesgo",IF(FYU469 &lt;=14,"Bajo",IF(FYU469&lt;=35,"Medio",IF(FYU469&lt;=80,"Alto","Inviable Sanitariamente"))))</f>
        <v>Inviable Sanitariamente</v>
      </c>
      <c r="FYX469" s="265" t="str">
        <f t="shared" ref="FYX469:FYX471" si="4744">IF(FYV469&lt;5,"Sin Riesgo",IF(FYV469 &lt;=14,"Bajo",IF(FYV469&lt;=35,"Medio",IF(FYV469&lt;=80,"Alto","Inviable Sanitariamente"))))</f>
        <v>Inviable Sanitariamente</v>
      </c>
      <c r="FYY469" s="265" t="str">
        <f t="shared" ref="FYY469:FYY471" si="4745">IF(FYW469&lt;5,"Sin Riesgo",IF(FYW469 &lt;=14,"Bajo",IF(FYW469&lt;=35,"Medio",IF(FYW469&lt;=80,"Alto","Inviable Sanitariamente"))))</f>
        <v>Inviable Sanitariamente</v>
      </c>
      <c r="FYZ469" s="265" t="str">
        <f t="shared" ref="FYZ469:FYZ471" si="4746">IF(FYX469&lt;5,"Sin Riesgo",IF(FYX469 &lt;=14,"Bajo",IF(FYX469&lt;=35,"Medio",IF(FYX469&lt;=80,"Alto","Inviable Sanitariamente"))))</f>
        <v>Inviable Sanitariamente</v>
      </c>
      <c r="FZA469" s="265" t="str">
        <f t="shared" ref="FZA469:FZA471" si="4747">IF(FYY469&lt;5,"Sin Riesgo",IF(FYY469 &lt;=14,"Bajo",IF(FYY469&lt;=35,"Medio",IF(FYY469&lt;=80,"Alto","Inviable Sanitariamente"))))</f>
        <v>Inviable Sanitariamente</v>
      </c>
      <c r="FZB469" s="265" t="str">
        <f t="shared" ref="FZB469:FZB471" si="4748">IF(FYZ469&lt;5,"Sin Riesgo",IF(FYZ469 &lt;=14,"Bajo",IF(FYZ469&lt;=35,"Medio",IF(FYZ469&lt;=80,"Alto","Inviable Sanitariamente"))))</f>
        <v>Inviable Sanitariamente</v>
      </c>
      <c r="FZC469" s="265" t="str">
        <f t="shared" ref="FZC469:FZC471" si="4749">IF(FZA469&lt;5,"Sin Riesgo",IF(FZA469 &lt;=14,"Bajo",IF(FZA469&lt;=35,"Medio",IF(FZA469&lt;=80,"Alto","Inviable Sanitariamente"))))</f>
        <v>Inviable Sanitariamente</v>
      </c>
      <c r="FZD469" s="265" t="str">
        <f t="shared" ref="FZD469:FZD471" si="4750">IF(FZB469&lt;5,"Sin Riesgo",IF(FZB469 &lt;=14,"Bajo",IF(FZB469&lt;=35,"Medio",IF(FZB469&lt;=80,"Alto","Inviable Sanitariamente"))))</f>
        <v>Inviable Sanitariamente</v>
      </c>
      <c r="FZE469" s="265" t="str">
        <f t="shared" ref="FZE469:FZE471" si="4751">IF(FZC469&lt;5,"Sin Riesgo",IF(FZC469 &lt;=14,"Bajo",IF(FZC469&lt;=35,"Medio",IF(FZC469&lt;=80,"Alto","Inviable Sanitariamente"))))</f>
        <v>Inviable Sanitariamente</v>
      </c>
      <c r="FZF469" s="265" t="str">
        <f t="shared" ref="FZF469:FZF471" si="4752">IF(FZD469&lt;5,"Sin Riesgo",IF(FZD469 &lt;=14,"Bajo",IF(FZD469&lt;=35,"Medio",IF(FZD469&lt;=80,"Alto","Inviable Sanitariamente"))))</f>
        <v>Inviable Sanitariamente</v>
      </c>
      <c r="FZG469" s="265" t="str">
        <f t="shared" ref="FZG469:FZG471" si="4753">IF(FZE469&lt;5,"Sin Riesgo",IF(FZE469 &lt;=14,"Bajo",IF(FZE469&lt;=35,"Medio",IF(FZE469&lt;=80,"Alto","Inviable Sanitariamente"))))</f>
        <v>Inviable Sanitariamente</v>
      </c>
      <c r="FZH469" s="265" t="str">
        <f t="shared" ref="FZH469:FZH471" si="4754">IF(FZF469&lt;5,"Sin Riesgo",IF(FZF469 &lt;=14,"Bajo",IF(FZF469&lt;=35,"Medio",IF(FZF469&lt;=80,"Alto","Inviable Sanitariamente"))))</f>
        <v>Inviable Sanitariamente</v>
      </c>
      <c r="FZI469" s="265" t="str">
        <f t="shared" ref="FZI469:FZI471" si="4755">IF(FZG469&lt;5,"Sin Riesgo",IF(FZG469 &lt;=14,"Bajo",IF(FZG469&lt;=35,"Medio",IF(FZG469&lt;=80,"Alto","Inviable Sanitariamente"))))</f>
        <v>Inviable Sanitariamente</v>
      </c>
      <c r="FZJ469" s="265" t="str">
        <f t="shared" ref="FZJ469:FZJ471" si="4756">IF(FZH469&lt;5,"Sin Riesgo",IF(FZH469 &lt;=14,"Bajo",IF(FZH469&lt;=35,"Medio",IF(FZH469&lt;=80,"Alto","Inviable Sanitariamente"))))</f>
        <v>Inviable Sanitariamente</v>
      </c>
      <c r="FZK469" s="265" t="str">
        <f t="shared" ref="FZK469:FZK471" si="4757">IF(FZI469&lt;5,"Sin Riesgo",IF(FZI469 &lt;=14,"Bajo",IF(FZI469&lt;=35,"Medio",IF(FZI469&lt;=80,"Alto","Inviable Sanitariamente"))))</f>
        <v>Inviable Sanitariamente</v>
      </c>
      <c r="FZL469" s="265" t="str">
        <f t="shared" ref="FZL469:FZL471" si="4758">IF(FZJ469&lt;5,"Sin Riesgo",IF(FZJ469 &lt;=14,"Bajo",IF(FZJ469&lt;=35,"Medio",IF(FZJ469&lt;=80,"Alto","Inviable Sanitariamente"))))</f>
        <v>Inviable Sanitariamente</v>
      </c>
      <c r="FZM469" s="265" t="str">
        <f t="shared" ref="FZM469:FZM471" si="4759">IF(FZK469&lt;5,"Sin Riesgo",IF(FZK469 &lt;=14,"Bajo",IF(FZK469&lt;=35,"Medio",IF(FZK469&lt;=80,"Alto","Inviable Sanitariamente"))))</f>
        <v>Inviable Sanitariamente</v>
      </c>
      <c r="FZN469" s="265" t="str">
        <f t="shared" ref="FZN469:FZN471" si="4760">IF(FZL469&lt;5,"Sin Riesgo",IF(FZL469 &lt;=14,"Bajo",IF(FZL469&lt;=35,"Medio",IF(FZL469&lt;=80,"Alto","Inviable Sanitariamente"))))</f>
        <v>Inviable Sanitariamente</v>
      </c>
      <c r="FZO469" s="265" t="str">
        <f t="shared" ref="FZO469:FZO471" si="4761">IF(FZM469&lt;5,"Sin Riesgo",IF(FZM469 &lt;=14,"Bajo",IF(FZM469&lt;=35,"Medio",IF(FZM469&lt;=80,"Alto","Inviable Sanitariamente"))))</f>
        <v>Inviable Sanitariamente</v>
      </c>
      <c r="FZP469" s="265" t="str">
        <f t="shared" ref="FZP469:FZP471" si="4762">IF(FZN469&lt;5,"Sin Riesgo",IF(FZN469 &lt;=14,"Bajo",IF(FZN469&lt;=35,"Medio",IF(FZN469&lt;=80,"Alto","Inviable Sanitariamente"))))</f>
        <v>Inviable Sanitariamente</v>
      </c>
      <c r="FZQ469" s="265" t="str">
        <f t="shared" ref="FZQ469:FZQ471" si="4763">IF(FZO469&lt;5,"Sin Riesgo",IF(FZO469 &lt;=14,"Bajo",IF(FZO469&lt;=35,"Medio",IF(FZO469&lt;=80,"Alto","Inviable Sanitariamente"))))</f>
        <v>Inviable Sanitariamente</v>
      </c>
      <c r="FZR469" s="265" t="str">
        <f t="shared" ref="FZR469:FZR471" si="4764">IF(FZP469&lt;5,"Sin Riesgo",IF(FZP469 &lt;=14,"Bajo",IF(FZP469&lt;=35,"Medio",IF(FZP469&lt;=80,"Alto","Inviable Sanitariamente"))))</f>
        <v>Inviable Sanitariamente</v>
      </c>
      <c r="FZS469" s="265" t="str">
        <f t="shared" ref="FZS469:FZS471" si="4765">IF(FZQ469&lt;5,"Sin Riesgo",IF(FZQ469 &lt;=14,"Bajo",IF(FZQ469&lt;=35,"Medio",IF(FZQ469&lt;=80,"Alto","Inviable Sanitariamente"))))</f>
        <v>Inviable Sanitariamente</v>
      </c>
      <c r="FZT469" s="265" t="str">
        <f t="shared" ref="FZT469:FZT471" si="4766">IF(FZR469&lt;5,"Sin Riesgo",IF(FZR469 &lt;=14,"Bajo",IF(FZR469&lt;=35,"Medio",IF(FZR469&lt;=80,"Alto","Inviable Sanitariamente"))))</f>
        <v>Inviable Sanitariamente</v>
      </c>
      <c r="FZU469" s="265" t="str">
        <f t="shared" ref="FZU469:FZU471" si="4767">IF(FZS469&lt;5,"Sin Riesgo",IF(FZS469 &lt;=14,"Bajo",IF(FZS469&lt;=35,"Medio",IF(FZS469&lt;=80,"Alto","Inviable Sanitariamente"))))</f>
        <v>Inviable Sanitariamente</v>
      </c>
      <c r="FZV469" s="265" t="str">
        <f t="shared" ref="FZV469:FZV471" si="4768">IF(FZT469&lt;5,"Sin Riesgo",IF(FZT469 &lt;=14,"Bajo",IF(FZT469&lt;=35,"Medio",IF(FZT469&lt;=80,"Alto","Inviable Sanitariamente"))))</f>
        <v>Inviable Sanitariamente</v>
      </c>
      <c r="FZW469" s="265" t="str">
        <f t="shared" ref="FZW469:FZW471" si="4769">IF(FZU469&lt;5,"Sin Riesgo",IF(FZU469 &lt;=14,"Bajo",IF(FZU469&lt;=35,"Medio",IF(FZU469&lt;=80,"Alto","Inviable Sanitariamente"))))</f>
        <v>Inviable Sanitariamente</v>
      </c>
      <c r="FZX469" s="265" t="str">
        <f t="shared" ref="FZX469:FZX471" si="4770">IF(FZV469&lt;5,"Sin Riesgo",IF(FZV469 &lt;=14,"Bajo",IF(FZV469&lt;=35,"Medio",IF(FZV469&lt;=80,"Alto","Inviable Sanitariamente"))))</f>
        <v>Inviable Sanitariamente</v>
      </c>
      <c r="FZY469" s="265" t="str">
        <f t="shared" ref="FZY469:FZY471" si="4771">IF(FZW469&lt;5,"Sin Riesgo",IF(FZW469 &lt;=14,"Bajo",IF(FZW469&lt;=35,"Medio",IF(FZW469&lt;=80,"Alto","Inviable Sanitariamente"))))</f>
        <v>Inviable Sanitariamente</v>
      </c>
      <c r="FZZ469" s="265" t="str">
        <f t="shared" ref="FZZ469:FZZ471" si="4772">IF(FZX469&lt;5,"Sin Riesgo",IF(FZX469 &lt;=14,"Bajo",IF(FZX469&lt;=35,"Medio",IF(FZX469&lt;=80,"Alto","Inviable Sanitariamente"))))</f>
        <v>Inviable Sanitariamente</v>
      </c>
      <c r="GAA469" s="265" t="str">
        <f t="shared" ref="GAA469:GAA471" si="4773">IF(FZY469&lt;5,"Sin Riesgo",IF(FZY469 &lt;=14,"Bajo",IF(FZY469&lt;=35,"Medio",IF(FZY469&lt;=80,"Alto","Inviable Sanitariamente"))))</f>
        <v>Inviable Sanitariamente</v>
      </c>
      <c r="GAB469" s="265" t="str">
        <f t="shared" ref="GAB469:GAB471" si="4774">IF(FZZ469&lt;5,"Sin Riesgo",IF(FZZ469 &lt;=14,"Bajo",IF(FZZ469&lt;=35,"Medio",IF(FZZ469&lt;=80,"Alto","Inviable Sanitariamente"))))</f>
        <v>Inviable Sanitariamente</v>
      </c>
      <c r="GAC469" s="265" t="str">
        <f t="shared" ref="GAC469:GAC471" si="4775">IF(GAA469&lt;5,"Sin Riesgo",IF(GAA469 &lt;=14,"Bajo",IF(GAA469&lt;=35,"Medio",IF(GAA469&lt;=80,"Alto","Inviable Sanitariamente"))))</f>
        <v>Inviable Sanitariamente</v>
      </c>
      <c r="GAD469" s="265" t="str">
        <f t="shared" ref="GAD469:GAD471" si="4776">IF(GAB469&lt;5,"Sin Riesgo",IF(GAB469 &lt;=14,"Bajo",IF(GAB469&lt;=35,"Medio",IF(GAB469&lt;=80,"Alto","Inviable Sanitariamente"))))</f>
        <v>Inviable Sanitariamente</v>
      </c>
      <c r="GAE469" s="265" t="str">
        <f t="shared" ref="GAE469:GAE471" si="4777">IF(GAC469&lt;5,"Sin Riesgo",IF(GAC469 &lt;=14,"Bajo",IF(GAC469&lt;=35,"Medio",IF(GAC469&lt;=80,"Alto","Inviable Sanitariamente"))))</f>
        <v>Inviable Sanitariamente</v>
      </c>
      <c r="GAF469" s="265" t="str">
        <f t="shared" ref="GAF469:GAF471" si="4778">IF(GAD469&lt;5,"Sin Riesgo",IF(GAD469 &lt;=14,"Bajo",IF(GAD469&lt;=35,"Medio",IF(GAD469&lt;=80,"Alto","Inviable Sanitariamente"))))</f>
        <v>Inviable Sanitariamente</v>
      </c>
      <c r="GAG469" s="265" t="str">
        <f t="shared" ref="GAG469:GAG471" si="4779">IF(GAE469&lt;5,"Sin Riesgo",IF(GAE469 &lt;=14,"Bajo",IF(GAE469&lt;=35,"Medio",IF(GAE469&lt;=80,"Alto","Inviable Sanitariamente"))))</f>
        <v>Inviable Sanitariamente</v>
      </c>
      <c r="GAH469" s="265" t="str">
        <f t="shared" ref="GAH469:GAH471" si="4780">IF(GAF469&lt;5,"Sin Riesgo",IF(GAF469 &lt;=14,"Bajo",IF(GAF469&lt;=35,"Medio",IF(GAF469&lt;=80,"Alto","Inviable Sanitariamente"))))</f>
        <v>Inviable Sanitariamente</v>
      </c>
      <c r="GAI469" s="265" t="str">
        <f t="shared" ref="GAI469:GAI471" si="4781">IF(GAG469&lt;5,"Sin Riesgo",IF(GAG469 &lt;=14,"Bajo",IF(GAG469&lt;=35,"Medio",IF(GAG469&lt;=80,"Alto","Inviable Sanitariamente"))))</f>
        <v>Inviable Sanitariamente</v>
      </c>
      <c r="GAJ469" s="265" t="str">
        <f t="shared" ref="GAJ469:GAJ471" si="4782">IF(GAH469&lt;5,"Sin Riesgo",IF(GAH469 &lt;=14,"Bajo",IF(GAH469&lt;=35,"Medio",IF(GAH469&lt;=80,"Alto","Inviable Sanitariamente"))))</f>
        <v>Inviable Sanitariamente</v>
      </c>
      <c r="GAK469" s="265" t="str">
        <f t="shared" ref="GAK469:GAK471" si="4783">IF(GAI469&lt;5,"Sin Riesgo",IF(GAI469 &lt;=14,"Bajo",IF(GAI469&lt;=35,"Medio",IF(GAI469&lt;=80,"Alto","Inviable Sanitariamente"))))</f>
        <v>Inviable Sanitariamente</v>
      </c>
      <c r="GAL469" s="265" t="str">
        <f t="shared" ref="GAL469:GAL471" si="4784">IF(GAJ469&lt;5,"Sin Riesgo",IF(GAJ469 &lt;=14,"Bajo",IF(GAJ469&lt;=35,"Medio",IF(GAJ469&lt;=80,"Alto","Inviable Sanitariamente"))))</f>
        <v>Inviable Sanitariamente</v>
      </c>
      <c r="GAM469" s="265" t="str">
        <f t="shared" ref="GAM469:GAM471" si="4785">IF(GAK469&lt;5,"Sin Riesgo",IF(GAK469 &lt;=14,"Bajo",IF(GAK469&lt;=35,"Medio",IF(GAK469&lt;=80,"Alto","Inviable Sanitariamente"))))</f>
        <v>Inviable Sanitariamente</v>
      </c>
      <c r="GAN469" s="265" t="str">
        <f t="shared" ref="GAN469:GAN471" si="4786">IF(GAL469&lt;5,"Sin Riesgo",IF(GAL469 &lt;=14,"Bajo",IF(GAL469&lt;=35,"Medio",IF(GAL469&lt;=80,"Alto","Inviable Sanitariamente"))))</f>
        <v>Inviable Sanitariamente</v>
      </c>
      <c r="GAO469" s="265" t="str">
        <f t="shared" ref="GAO469:GAO471" si="4787">IF(GAM469&lt;5,"Sin Riesgo",IF(GAM469 &lt;=14,"Bajo",IF(GAM469&lt;=35,"Medio",IF(GAM469&lt;=80,"Alto","Inviable Sanitariamente"))))</f>
        <v>Inviable Sanitariamente</v>
      </c>
      <c r="GAP469" s="265" t="str">
        <f t="shared" ref="GAP469:GAP471" si="4788">IF(GAN469&lt;5,"Sin Riesgo",IF(GAN469 &lt;=14,"Bajo",IF(GAN469&lt;=35,"Medio",IF(GAN469&lt;=80,"Alto","Inviable Sanitariamente"))))</f>
        <v>Inviable Sanitariamente</v>
      </c>
      <c r="GAQ469" s="265" t="str">
        <f t="shared" ref="GAQ469:GAQ471" si="4789">IF(GAO469&lt;5,"Sin Riesgo",IF(GAO469 &lt;=14,"Bajo",IF(GAO469&lt;=35,"Medio",IF(GAO469&lt;=80,"Alto","Inviable Sanitariamente"))))</f>
        <v>Inviable Sanitariamente</v>
      </c>
      <c r="GAR469" s="265" t="str">
        <f t="shared" ref="GAR469:GAR471" si="4790">IF(GAP469&lt;5,"Sin Riesgo",IF(GAP469 &lt;=14,"Bajo",IF(GAP469&lt;=35,"Medio",IF(GAP469&lt;=80,"Alto","Inviable Sanitariamente"))))</f>
        <v>Inviable Sanitariamente</v>
      </c>
      <c r="GAS469" s="265" t="str">
        <f t="shared" ref="GAS469:GAS471" si="4791">IF(GAQ469&lt;5,"Sin Riesgo",IF(GAQ469 &lt;=14,"Bajo",IF(GAQ469&lt;=35,"Medio",IF(GAQ469&lt;=80,"Alto","Inviable Sanitariamente"))))</f>
        <v>Inviable Sanitariamente</v>
      </c>
      <c r="GAT469" s="265" t="str">
        <f t="shared" ref="GAT469:GAT471" si="4792">IF(GAR469&lt;5,"Sin Riesgo",IF(GAR469 &lt;=14,"Bajo",IF(GAR469&lt;=35,"Medio",IF(GAR469&lt;=80,"Alto","Inviable Sanitariamente"))))</f>
        <v>Inviable Sanitariamente</v>
      </c>
      <c r="GAU469" s="265" t="str">
        <f t="shared" ref="GAU469:GAU471" si="4793">IF(GAS469&lt;5,"Sin Riesgo",IF(GAS469 &lt;=14,"Bajo",IF(GAS469&lt;=35,"Medio",IF(GAS469&lt;=80,"Alto","Inviable Sanitariamente"))))</f>
        <v>Inviable Sanitariamente</v>
      </c>
      <c r="GAV469" s="265" t="str">
        <f t="shared" ref="GAV469:GAV471" si="4794">IF(GAT469&lt;5,"Sin Riesgo",IF(GAT469 &lt;=14,"Bajo",IF(GAT469&lt;=35,"Medio",IF(GAT469&lt;=80,"Alto","Inviable Sanitariamente"))))</f>
        <v>Inviable Sanitariamente</v>
      </c>
      <c r="GAW469" s="265" t="str">
        <f t="shared" ref="GAW469:GAW471" si="4795">IF(GAU469&lt;5,"Sin Riesgo",IF(GAU469 &lt;=14,"Bajo",IF(GAU469&lt;=35,"Medio",IF(GAU469&lt;=80,"Alto","Inviable Sanitariamente"))))</f>
        <v>Inviable Sanitariamente</v>
      </c>
      <c r="GAX469" s="265" t="str">
        <f t="shared" ref="GAX469:GAX471" si="4796">IF(GAV469&lt;5,"Sin Riesgo",IF(GAV469 &lt;=14,"Bajo",IF(GAV469&lt;=35,"Medio",IF(GAV469&lt;=80,"Alto","Inviable Sanitariamente"))))</f>
        <v>Inviable Sanitariamente</v>
      </c>
      <c r="GAY469" s="265" t="str">
        <f t="shared" ref="GAY469:GAY471" si="4797">IF(GAW469&lt;5,"Sin Riesgo",IF(GAW469 &lt;=14,"Bajo",IF(GAW469&lt;=35,"Medio",IF(GAW469&lt;=80,"Alto","Inviable Sanitariamente"))))</f>
        <v>Inviable Sanitariamente</v>
      </c>
      <c r="GAZ469" s="265" t="str">
        <f t="shared" ref="GAZ469:GAZ471" si="4798">IF(GAX469&lt;5,"Sin Riesgo",IF(GAX469 &lt;=14,"Bajo",IF(GAX469&lt;=35,"Medio",IF(GAX469&lt;=80,"Alto","Inviable Sanitariamente"))))</f>
        <v>Inviable Sanitariamente</v>
      </c>
      <c r="GBA469" s="265" t="str">
        <f t="shared" ref="GBA469:GBA471" si="4799">IF(GAY469&lt;5,"Sin Riesgo",IF(GAY469 &lt;=14,"Bajo",IF(GAY469&lt;=35,"Medio",IF(GAY469&lt;=80,"Alto","Inviable Sanitariamente"))))</f>
        <v>Inviable Sanitariamente</v>
      </c>
      <c r="GBB469" s="265" t="str">
        <f t="shared" ref="GBB469:GBB471" si="4800">IF(GAZ469&lt;5,"Sin Riesgo",IF(GAZ469 &lt;=14,"Bajo",IF(GAZ469&lt;=35,"Medio",IF(GAZ469&lt;=80,"Alto","Inviable Sanitariamente"))))</f>
        <v>Inviable Sanitariamente</v>
      </c>
      <c r="GBC469" s="265" t="str">
        <f t="shared" ref="GBC469:GBC471" si="4801">IF(GBA469&lt;5,"Sin Riesgo",IF(GBA469 &lt;=14,"Bajo",IF(GBA469&lt;=35,"Medio",IF(GBA469&lt;=80,"Alto","Inviable Sanitariamente"))))</f>
        <v>Inviable Sanitariamente</v>
      </c>
      <c r="GBD469" s="265" t="str">
        <f t="shared" ref="GBD469:GBD471" si="4802">IF(GBB469&lt;5,"Sin Riesgo",IF(GBB469 &lt;=14,"Bajo",IF(GBB469&lt;=35,"Medio",IF(GBB469&lt;=80,"Alto","Inviable Sanitariamente"))))</f>
        <v>Inviable Sanitariamente</v>
      </c>
      <c r="GBE469" s="265" t="str">
        <f t="shared" ref="GBE469:GBE471" si="4803">IF(GBC469&lt;5,"Sin Riesgo",IF(GBC469 &lt;=14,"Bajo",IF(GBC469&lt;=35,"Medio",IF(GBC469&lt;=80,"Alto","Inviable Sanitariamente"))))</f>
        <v>Inviable Sanitariamente</v>
      </c>
      <c r="GBF469" s="265" t="str">
        <f t="shared" ref="GBF469:GBF471" si="4804">IF(GBD469&lt;5,"Sin Riesgo",IF(GBD469 &lt;=14,"Bajo",IF(GBD469&lt;=35,"Medio",IF(GBD469&lt;=80,"Alto","Inviable Sanitariamente"))))</f>
        <v>Inviable Sanitariamente</v>
      </c>
      <c r="GBG469" s="265" t="str">
        <f t="shared" ref="GBG469:GBG471" si="4805">IF(GBE469&lt;5,"Sin Riesgo",IF(GBE469 &lt;=14,"Bajo",IF(GBE469&lt;=35,"Medio",IF(GBE469&lt;=80,"Alto","Inviable Sanitariamente"))))</f>
        <v>Inviable Sanitariamente</v>
      </c>
      <c r="GBH469" s="265" t="str">
        <f t="shared" ref="GBH469:GBH471" si="4806">IF(GBF469&lt;5,"Sin Riesgo",IF(GBF469 &lt;=14,"Bajo",IF(GBF469&lt;=35,"Medio",IF(GBF469&lt;=80,"Alto","Inviable Sanitariamente"))))</f>
        <v>Inviable Sanitariamente</v>
      </c>
      <c r="GBI469" s="265" t="str">
        <f t="shared" ref="GBI469:GBI471" si="4807">IF(GBG469&lt;5,"Sin Riesgo",IF(GBG469 &lt;=14,"Bajo",IF(GBG469&lt;=35,"Medio",IF(GBG469&lt;=80,"Alto","Inviable Sanitariamente"))))</f>
        <v>Inviable Sanitariamente</v>
      </c>
      <c r="GBJ469" s="265" t="str">
        <f t="shared" ref="GBJ469:GBJ471" si="4808">IF(GBH469&lt;5,"Sin Riesgo",IF(GBH469 &lt;=14,"Bajo",IF(GBH469&lt;=35,"Medio",IF(GBH469&lt;=80,"Alto","Inviable Sanitariamente"))))</f>
        <v>Inviable Sanitariamente</v>
      </c>
      <c r="GBK469" s="265" t="str">
        <f t="shared" ref="GBK469:GBK471" si="4809">IF(GBI469&lt;5,"Sin Riesgo",IF(GBI469 &lt;=14,"Bajo",IF(GBI469&lt;=35,"Medio",IF(GBI469&lt;=80,"Alto","Inviable Sanitariamente"))))</f>
        <v>Inviable Sanitariamente</v>
      </c>
      <c r="GBL469" s="265" t="str">
        <f t="shared" ref="GBL469:GBL471" si="4810">IF(GBJ469&lt;5,"Sin Riesgo",IF(GBJ469 &lt;=14,"Bajo",IF(GBJ469&lt;=35,"Medio",IF(GBJ469&lt;=80,"Alto","Inviable Sanitariamente"))))</f>
        <v>Inviable Sanitariamente</v>
      </c>
      <c r="GBM469" s="265" t="str">
        <f t="shared" ref="GBM469:GBM471" si="4811">IF(GBK469&lt;5,"Sin Riesgo",IF(GBK469 &lt;=14,"Bajo",IF(GBK469&lt;=35,"Medio",IF(GBK469&lt;=80,"Alto","Inviable Sanitariamente"))))</f>
        <v>Inviable Sanitariamente</v>
      </c>
      <c r="GBN469" s="265" t="str">
        <f t="shared" ref="GBN469:GBN471" si="4812">IF(GBL469&lt;5,"Sin Riesgo",IF(GBL469 &lt;=14,"Bajo",IF(GBL469&lt;=35,"Medio",IF(GBL469&lt;=80,"Alto","Inviable Sanitariamente"))))</f>
        <v>Inviable Sanitariamente</v>
      </c>
      <c r="GBO469" s="265" t="str">
        <f t="shared" ref="GBO469:GBO471" si="4813">IF(GBM469&lt;5,"Sin Riesgo",IF(GBM469 &lt;=14,"Bajo",IF(GBM469&lt;=35,"Medio",IF(GBM469&lt;=80,"Alto","Inviable Sanitariamente"))))</f>
        <v>Inviable Sanitariamente</v>
      </c>
      <c r="GBP469" s="265" t="str">
        <f t="shared" ref="GBP469:GBP471" si="4814">IF(GBN469&lt;5,"Sin Riesgo",IF(GBN469 &lt;=14,"Bajo",IF(GBN469&lt;=35,"Medio",IF(GBN469&lt;=80,"Alto","Inviable Sanitariamente"))))</f>
        <v>Inviable Sanitariamente</v>
      </c>
      <c r="GBQ469" s="265" t="str">
        <f t="shared" ref="GBQ469:GBQ471" si="4815">IF(GBO469&lt;5,"Sin Riesgo",IF(GBO469 &lt;=14,"Bajo",IF(GBO469&lt;=35,"Medio",IF(GBO469&lt;=80,"Alto","Inviable Sanitariamente"))))</f>
        <v>Inviable Sanitariamente</v>
      </c>
      <c r="GBR469" s="265" t="str">
        <f t="shared" ref="GBR469:GBR471" si="4816">IF(GBP469&lt;5,"Sin Riesgo",IF(GBP469 &lt;=14,"Bajo",IF(GBP469&lt;=35,"Medio",IF(GBP469&lt;=80,"Alto","Inviable Sanitariamente"))))</f>
        <v>Inviable Sanitariamente</v>
      </c>
      <c r="GBS469" s="265" t="str">
        <f t="shared" ref="GBS469:GBS471" si="4817">IF(GBQ469&lt;5,"Sin Riesgo",IF(GBQ469 &lt;=14,"Bajo",IF(GBQ469&lt;=35,"Medio",IF(GBQ469&lt;=80,"Alto","Inviable Sanitariamente"))))</f>
        <v>Inviable Sanitariamente</v>
      </c>
      <c r="GBT469" s="265" t="str">
        <f t="shared" ref="GBT469:GBT471" si="4818">IF(GBR469&lt;5,"Sin Riesgo",IF(GBR469 &lt;=14,"Bajo",IF(GBR469&lt;=35,"Medio",IF(GBR469&lt;=80,"Alto","Inviable Sanitariamente"))))</f>
        <v>Inviable Sanitariamente</v>
      </c>
      <c r="GBU469" s="265" t="str">
        <f t="shared" ref="GBU469:GBU471" si="4819">IF(GBS469&lt;5,"Sin Riesgo",IF(GBS469 &lt;=14,"Bajo",IF(GBS469&lt;=35,"Medio",IF(GBS469&lt;=80,"Alto","Inviable Sanitariamente"))))</f>
        <v>Inviable Sanitariamente</v>
      </c>
      <c r="GBV469" s="265" t="str">
        <f t="shared" ref="GBV469:GBV471" si="4820">IF(GBT469&lt;5,"Sin Riesgo",IF(GBT469 &lt;=14,"Bajo",IF(GBT469&lt;=35,"Medio",IF(GBT469&lt;=80,"Alto","Inviable Sanitariamente"))))</f>
        <v>Inviable Sanitariamente</v>
      </c>
      <c r="GBW469" s="265" t="str">
        <f t="shared" ref="GBW469:GBW471" si="4821">IF(GBU469&lt;5,"Sin Riesgo",IF(GBU469 &lt;=14,"Bajo",IF(GBU469&lt;=35,"Medio",IF(GBU469&lt;=80,"Alto","Inviable Sanitariamente"))))</f>
        <v>Inviable Sanitariamente</v>
      </c>
      <c r="GBX469" s="265" t="str">
        <f t="shared" ref="GBX469:GBX471" si="4822">IF(GBV469&lt;5,"Sin Riesgo",IF(GBV469 &lt;=14,"Bajo",IF(GBV469&lt;=35,"Medio",IF(GBV469&lt;=80,"Alto","Inviable Sanitariamente"))))</f>
        <v>Inviable Sanitariamente</v>
      </c>
      <c r="GBY469" s="265" t="str">
        <f t="shared" ref="GBY469:GBY471" si="4823">IF(GBW469&lt;5,"Sin Riesgo",IF(GBW469 &lt;=14,"Bajo",IF(GBW469&lt;=35,"Medio",IF(GBW469&lt;=80,"Alto","Inviable Sanitariamente"))))</f>
        <v>Inviable Sanitariamente</v>
      </c>
      <c r="GBZ469" s="265" t="str">
        <f t="shared" ref="GBZ469:GBZ471" si="4824">IF(GBX469&lt;5,"Sin Riesgo",IF(GBX469 &lt;=14,"Bajo",IF(GBX469&lt;=35,"Medio",IF(GBX469&lt;=80,"Alto","Inviable Sanitariamente"))))</f>
        <v>Inviable Sanitariamente</v>
      </c>
      <c r="GCA469" s="265" t="str">
        <f t="shared" ref="GCA469:GCA471" si="4825">IF(GBY469&lt;5,"Sin Riesgo",IF(GBY469 &lt;=14,"Bajo",IF(GBY469&lt;=35,"Medio",IF(GBY469&lt;=80,"Alto","Inviable Sanitariamente"))))</f>
        <v>Inviable Sanitariamente</v>
      </c>
      <c r="GCB469" s="265" t="str">
        <f t="shared" ref="GCB469:GCB471" si="4826">IF(GBZ469&lt;5,"Sin Riesgo",IF(GBZ469 &lt;=14,"Bajo",IF(GBZ469&lt;=35,"Medio",IF(GBZ469&lt;=80,"Alto","Inviable Sanitariamente"))))</f>
        <v>Inviable Sanitariamente</v>
      </c>
      <c r="GCC469" s="265" t="str">
        <f t="shared" ref="GCC469:GCC471" si="4827">IF(GCA469&lt;5,"Sin Riesgo",IF(GCA469 &lt;=14,"Bajo",IF(GCA469&lt;=35,"Medio",IF(GCA469&lt;=80,"Alto","Inviable Sanitariamente"))))</f>
        <v>Inviable Sanitariamente</v>
      </c>
      <c r="GCD469" s="265" t="str">
        <f t="shared" ref="GCD469:GCD471" si="4828">IF(GCB469&lt;5,"Sin Riesgo",IF(GCB469 &lt;=14,"Bajo",IF(GCB469&lt;=35,"Medio",IF(GCB469&lt;=80,"Alto","Inviable Sanitariamente"))))</f>
        <v>Inviable Sanitariamente</v>
      </c>
      <c r="GCE469" s="265" t="str">
        <f t="shared" ref="GCE469:GCE471" si="4829">IF(GCC469&lt;5,"Sin Riesgo",IF(GCC469 &lt;=14,"Bajo",IF(GCC469&lt;=35,"Medio",IF(GCC469&lt;=80,"Alto","Inviable Sanitariamente"))))</f>
        <v>Inviable Sanitariamente</v>
      </c>
      <c r="GCF469" s="265" t="str">
        <f t="shared" ref="GCF469:GCF471" si="4830">IF(GCD469&lt;5,"Sin Riesgo",IF(GCD469 &lt;=14,"Bajo",IF(GCD469&lt;=35,"Medio",IF(GCD469&lt;=80,"Alto","Inviable Sanitariamente"))))</f>
        <v>Inviable Sanitariamente</v>
      </c>
      <c r="GCG469" s="265" t="str">
        <f t="shared" ref="GCG469:GCG471" si="4831">IF(GCE469&lt;5,"Sin Riesgo",IF(GCE469 &lt;=14,"Bajo",IF(GCE469&lt;=35,"Medio",IF(GCE469&lt;=80,"Alto","Inviable Sanitariamente"))))</f>
        <v>Inviable Sanitariamente</v>
      </c>
      <c r="GCH469" s="265" t="str">
        <f t="shared" ref="GCH469:GCH471" si="4832">IF(GCF469&lt;5,"Sin Riesgo",IF(GCF469 &lt;=14,"Bajo",IF(GCF469&lt;=35,"Medio",IF(GCF469&lt;=80,"Alto","Inviable Sanitariamente"))))</f>
        <v>Inviable Sanitariamente</v>
      </c>
      <c r="GCI469" s="265" t="str">
        <f t="shared" ref="GCI469:GCI471" si="4833">IF(GCG469&lt;5,"Sin Riesgo",IF(GCG469 &lt;=14,"Bajo",IF(GCG469&lt;=35,"Medio",IF(GCG469&lt;=80,"Alto","Inviable Sanitariamente"))))</f>
        <v>Inviable Sanitariamente</v>
      </c>
      <c r="GCJ469" s="265" t="str">
        <f t="shared" ref="GCJ469:GCJ471" si="4834">IF(GCH469&lt;5,"Sin Riesgo",IF(GCH469 &lt;=14,"Bajo",IF(GCH469&lt;=35,"Medio",IF(GCH469&lt;=80,"Alto","Inviable Sanitariamente"))))</f>
        <v>Inviable Sanitariamente</v>
      </c>
      <c r="GCK469" s="265" t="str">
        <f t="shared" ref="GCK469:GCK471" si="4835">IF(GCI469&lt;5,"Sin Riesgo",IF(GCI469 &lt;=14,"Bajo",IF(GCI469&lt;=35,"Medio",IF(GCI469&lt;=80,"Alto","Inviable Sanitariamente"))))</f>
        <v>Inviable Sanitariamente</v>
      </c>
      <c r="GCL469" s="265" t="str">
        <f t="shared" ref="GCL469:GCL471" si="4836">IF(GCJ469&lt;5,"Sin Riesgo",IF(GCJ469 &lt;=14,"Bajo",IF(GCJ469&lt;=35,"Medio",IF(GCJ469&lt;=80,"Alto","Inviable Sanitariamente"))))</f>
        <v>Inviable Sanitariamente</v>
      </c>
      <c r="GCM469" s="265" t="str">
        <f t="shared" ref="GCM469:GCM471" si="4837">IF(GCK469&lt;5,"Sin Riesgo",IF(GCK469 &lt;=14,"Bajo",IF(GCK469&lt;=35,"Medio",IF(GCK469&lt;=80,"Alto","Inviable Sanitariamente"))))</f>
        <v>Inviable Sanitariamente</v>
      </c>
      <c r="GCN469" s="265" t="str">
        <f t="shared" ref="GCN469:GCN471" si="4838">IF(GCL469&lt;5,"Sin Riesgo",IF(GCL469 &lt;=14,"Bajo",IF(GCL469&lt;=35,"Medio",IF(GCL469&lt;=80,"Alto","Inviable Sanitariamente"))))</f>
        <v>Inviable Sanitariamente</v>
      </c>
      <c r="GCO469" s="265" t="str">
        <f t="shared" ref="GCO469:GCO471" si="4839">IF(GCM469&lt;5,"Sin Riesgo",IF(GCM469 &lt;=14,"Bajo",IF(GCM469&lt;=35,"Medio",IF(GCM469&lt;=80,"Alto","Inviable Sanitariamente"))))</f>
        <v>Inviable Sanitariamente</v>
      </c>
      <c r="GCP469" s="265" t="str">
        <f t="shared" ref="GCP469:GCP471" si="4840">IF(GCN469&lt;5,"Sin Riesgo",IF(GCN469 &lt;=14,"Bajo",IF(GCN469&lt;=35,"Medio",IF(GCN469&lt;=80,"Alto","Inviable Sanitariamente"))))</f>
        <v>Inviable Sanitariamente</v>
      </c>
      <c r="GCQ469" s="265" t="str">
        <f t="shared" ref="GCQ469:GCQ471" si="4841">IF(GCO469&lt;5,"Sin Riesgo",IF(GCO469 &lt;=14,"Bajo",IF(GCO469&lt;=35,"Medio",IF(GCO469&lt;=80,"Alto","Inviable Sanitariamente"))))</f>
        <v>Inviable Sanitariamente</v>
      </c>
      <c r="GCR469" s="265" t="str">
        <f t="shared" ref="GCR469:GCR471" si="4842">IF(GCP469&lt;5,"Sin Riesgo",IF(GCP469 &lt;=14,"Bajo",IF(GCP469&lt;=35,"Medio",IF(GCP469&lt;=80,"Alto","Inviable Sanitariamente"))))</f>
        <v>Inviable Sanitariamente</v>
      </c>
      <c r="GCS469" s="265" t="str">
        <f t="shared" ref="GCS469:GCS471" si="4843">IF(GCQ469&lt;5,"Sin Riesgo",IF(GCQ469 &lt;=14,"Bajo",IF(GCQ469&lt;=35,"Medio",IF(GCQ469&lt;=80,"Alto","Inviable Sanitariamente"))))</f>
        <v>Inviable Sanitariamente</v>
      </c>
      <c r="GCT469" s="265" t="str">
        <f t="shared" ref="GCT469:GCT471" si="4844">IF(GCR469&lt;5,"Sin Riesgo",IF(GCR469 &lt;=14,"Bajo",IF(GCR469&lt;=35,"Medio",IF(GCR469&lt;=80,"Alto","Inviable Sanitariamente"))))</f>
        <v>Inviable Sanitariamente</v>
      </c>
      <c r="GCU469" s="265" t="str">
        <f t="shared" ref="GCU469:GCU471" si="4845">IF(GCS469&lt;5,"Sin Riesgo",IF(GCS469 &lt;=14,"Bajo",IF(GCS469&lt;=35,"Medio",IF(GCS469&lt;=80,"Alto","Inviable Sanitariamente"))))</f>
        <v>Inviable Sanitariamente</v>
      </c>
      <c r="GCV469" s="265" t="str">
        <f t="shared" ref="GCV469:GCV471" si="4846">IF(GCT469&lt;5,"Sin Riesgo",IF(GCT469 &lt;=14,"Bajo",IF(GCT469&lt;=35,"Medio",IF(GCT469&lt;=80,"Alto","Inviable Sanitariamente"))))</f>
        <v>Inviable Sanitariamente</v>
      </c>
      <c r="GCW469" s="265" t="str">
        <f t="shared" ref="GCW469:GCW471" si="4847">IF(GCU469&lt;5,"Sin Riesgo",IF(GCU469 &lt;=14,"Bajo",IF(GCU469&lt;=35,"Medio",IF(GCU469&lt;=80,"Alto","Inviable Sanitariamente"))))</f>
        <v>Inviable Sanitariamente</v>
      </c>
      <c r="GCX469" s="265" t="str">
        <f t="shared" ref="GCX469:GCX471" si="4848">IF(GCV469&lt;5,"Sin Riesgo",IF(GCV469 &lt;=14,"Bajo",IF(GCV469&lt;=35,"Medio",IF(GCV469&lt;=80,"Alto","Inviable Sanitariamente"))))</f>
        <v>Inviable Sanitariamente</v>
      </c>
      <c r="GCY469" s="265" t="str">
        <f t="shared" ref="GCY469:GCY471" si="4849">IF(GCW469&lt;5,"Sin Riesgo",IF(GCW469 &lt;=14,"Bajo",IF(GCW469&lt;=35,"Medio",IF(GCW469&lt;=80,"Alto","Inviable Sanitariamente"))))</f>
        <v>Inviable Sanitariamente</v>
      </c>
      <c r="GCZ469" s="265" t="str">
        <f t="shared" ref="GCZ469:GCZ471" si="4850">IF(GCX469&lt;5,"Sin Riesgo",IF(GCX469 &lt;=14,"Bajo",IF(GCX469&lt;=35,"Medio",IF(GCX469&lt;=80,"Alto","Inviable Sanitariamente"))))</f>
        <v>Inviable Sanitariamente</v>
      </c>
      <c r="GDA469" s="265" t="str">
        <f t="shared" ref="GDA469:GDA471" si="4851">IF(GCY469&lt;5,"Sin Riesgo",IF(GCY469 &lt;=14,"Bajo",IF(GCY469&lt;=35,"Medio",IF(GCY469&lt;=80,"Alto","Inviable Sanitariamente"))))</f>
        <v>Inviable Sanitariamente</v>
      </c>
      <c r="GDB469" s="265" t="str">
        <f t="shared" ref="GDB469:GDB471" si="4852">IF(GCZ469&lt;5,"Sin Riesgo",IF(GCZ469 &lt;=14,"Bajo",IF(GCZ469&lt;=35,"Medio",IF(GCZ469&lt;=80,"Alto","Inviable Sanitariamente"))))</f>
        <v>Inviable Sanitariamente</v>
      </c>
      <c r="GDC469" s="265" t="str">
        <f t="shared" ref="GDC469:GDC471" si="4853">IF(GDA469&lt;5,"Sin Riesgo",IF(GDA469 &lt;=14,"Bajo",IF(GDA469&lt;=35,"Medio",IF(GDA469&lt;=80,"Alto","Inviable Sanitariamente"))))</f>
        <v>Inviable Sanitariamente</v>
      </c>
      <c r="GDD469" s="265" t="str">
        <f t="shared" ref="GDD469:GDD471" si="4854">IF(GDB469&lt;5,"Sin Riesgo",IF(GDB469 &lt;=14,"Bajo",IF(GDB469&lt;=35,"Medio",IF(GDB469&lt;=80,"Alto","Inviable Sanitariamente"))))</f>
        <v>Inviable Sanitariamente</v>
      </c>
      <c r="GDE469" s="265" t="str">
        <f t="shared" ref="GDE469:GDE471" si="4855">IF(GDC469&lt;5,"Sin Riesgo",IF(GDC469 &lt;=14,"Bajo",IF(GDC469&lt;=35,"Medio",IF(GDC469&lt;=80,"Alto","Inviable Sanitariamente"))))</f>
        <v>Inviable Sanitariamente</v>
      </c>
      <c r="GDF469" s="265" t="str">
        <f t="shared" ref="GDF469:GDF471" si="4856">IF(GDD469&lt;5,"Sin Riesgo",IF(GDD469 &lt;=14,"Bajo",IF(GDD469&lt;=35,"Medio",IF(GDD469&lt;=80,"Alto","Inviable Sanitariamente"))))</f>
        <v>Inviable Sanitariamente</v>
      </c>
      <c r="GDG469" s="265" t="str">
        <f t="shared" ref="GDG469:GDG471" si="4857">IF(GDE469&lt;5,"Sin Riesgo",IF(GDE469 &lt;=14,"Bajo",IF(GDE469&lt;=35,"Medio",IF(GDE469&lt;=80,"Alto","Inviable Sanitariamente"))))</f>
        <v>Inviable Sanitariamente</v>
      </c>
      <c r="GDH469" s="265" t="str">
        <f t="shared" ref="GDH469:GDH471" si="4858">IF(GDF469&lt;5,"Sin Riesgo",IF(GDF469 &lt;=14,"Bajo",IF(GDF469&lt;=35,"Medio",IF(GDF469&lt;=80,"Alto","Inviable Sanitariamente"))))</f>
        <v>Inviable Sanitariamente</v>
      </c>
      <c r="GDI469" s="265" t="str">
        <f t="shared" ref="GDI469:GDI471" si="4859">IF(GDG469&lt;5,"Sin Riesgo",IF(GDG469 &lt;=14,"Bajo",IF(GDG469&lt;=35,"Medio",IF(GDG469&lt;=80,"Alto","Inviable Sanitariamente"))))</f>
        <v>Inviable Sanitariamente</v>
      </c>
      <c r="GDJ469" s="265" t="str">
        <f t="shared" ref="GDJ469:GDJ471" si="4860">IF(GDH469&lt;5,"Sin Riesgo",IF(GDH469 &lt;=14,"Bajo",IF(GDH469&lt;=35,"Medio",IF(GDH469&lt;=80,"Alto","Inviable Sanitariamente"))))</f>
        <v>Inviable Sanitariamente</v>
      </c>
      <c r="GDK469" s="265" t="str">
        <f t="shared" ref="GDK469:GDK471" si="4861">IF(GDI469&lt;5,"Sin Riesgo",IF(GDI469 &lt;=14,"Bajo",IF(GDI469&lt;=35,"Medio",IF(GDI469&lt;=80,"Alto","Inviable Sanitariamente"))))</f>
        <v>Inviable Sanitariamente</v>
      </c>
      <c r="GDL469" s="265" t="str">
        <f t="shared" ref="GDL469:GDL471" si="4862">IF(GDJ469&lt;5,"Sin Riesgo",IF(GDJ469 &lt;=14,"Bajo",IF(GDJ469&lt;=35,"Medio",IF(GDJ469&lt;=80,"Alto","Inviable Sanitariamente"))))</f>
        <v>Inviable Sanitariamente</v>
      </c>
      <c r="GDM469" s="265" t="str">
        <f t="shared" ref="GDM469:GDM471" si="4863">IF(GDK469&lt;5,"Sin Riesgo",IF(GDK469 &lt;=14,"Bajo",IF(GDK469&lt;=35,"Medio",IF(GDK469&lt;=80,"Alto","Inviable Sanitariamente"))))</f>
        <v>Inviable Sanitariamente</v>
      </c>
      <c r="GDN469" s="265" t="str">
        <f t="shared" ref="GDN469:GDN471" si="4864">IF(GDL469&lt;5,"Sin Riesgo",IF(GDL469 &lt;=14,"Bajo",IF(GDL469&lt;=35,"Medio",IF(GDL469&lt;=80,"Alto","Inviable Sanitariamente"))))</f>
        <v>Inviable Sanitariamente</v>
      </c>
      <c r="GDO469" s="265" t="str">
        <f t="shared" ref="GDO469:GDO471" si="4865">IF(GDM469&lt;5,"Sin Riesgo",IF(GDM469 &lt;=14,"Bajo",IF(GDM469&lt;=35,"Medio",IF(GDM469&lt;=80,"Alto","Inviable Sanitariamente"))))</f>
        <v>Inviable Sanitariamente</v>
      </c>
      <c r="GDP469" s="265" t="str">
        <f t="shared" ref="GDP469:GDP471" si="4866">IF(GDN469&lt;5,"Sin Riesgo",IF(GDN469 &lt;=14,"Bajo",IF(GDN469&lt;=35,"Medio",IF(GDN469&lt;=80,"Alto","Inviable Sanitariamente"))))</f>
        <v>Inviable Sanitariamente</v>
      </c>
      <c r="GDQ469" s="265" t="str">
        <f t="shared" ref="GDQ469:GDQ471" si="4867">IF(GDO469&lt;5,"Sin Riesgo",IF(GDO469 &lt;=14,"Bajo",IF(GDO469&lt;=35,"Medio",IF(GDO469&lt;=80,"Alto","Inviable Sanitariamente"))))</f>
        <v>Inviable Sanitariamente</v>
      </c>
      <c r="GDR469" s="265" t="str">
        <f t="shared" ref="GDR469:GDR471" si="4868">IF(GDP469&lt;5,"Sin Riesgo",IF(GDP469 &lt;=14,"Bajo",IF(GDP469&lt;=35,"Medio",IF(GDP469&lt;=80,"Alto","Inviable Sanitariamente"))))</f>
        <v>Inviable Sanitariamente</v>
      </c>
      <c r="GDS469" s="265" t="str">
        <f t="shared" ref="GDS469:GDS471" si="4869">IF(GDQ469&lt;5,"Sin Riesgo",IF(GDQ469 &lt;=14,"Bajo",IF(GDQ469&lt;=35,"Medio",IF(GDQ469&lt;=80,"Alto","Inviable Sanitariamente"))))</f>
        <v>Inviable Sanitariamente</v>
      </c>
      <c r="GDT469" s="265" t="str">
        <f t="shared" ref="GDT469:GDT471" si="4870">IF(GDR469&lt;5,"Sin Riesgo",IF(GDR469 &lt;=14,"Bajo",IF(GDR469&lt;=35,"Medio",IF(GDR469&lt;=80,"Alto","Inviable Sanitariamente"))))</f>
        <v>Inviable Sanitariamente</v>
      </c>
      <c r="GDU469" s="265" t="str">
        <f t="shared" ref="GDU469:GDU471" si="4871">IF(GDS469&lt;5,"Sin Riesgo",IF(GDS469 &lt;=14,"Bajo",IF(GDS469&lt;=35,"Medio",IF(GDS469&lt;=80,"Alto","Inviable Sanitariamente"))))</f>
        <v>Inviable Sanitariamente</v>
      </c>
      <c r="GDV469" s="265" t="str">
        <f t="shared" ref="GDV469:GDV471" si="4872">IF(GDT469&lt;5,"Sin Riesgo",IF(GDT469 &lt;=14,"Bajo",IF(GDT469&lt;=35,"Medio",IF(GDT469&lt;=80,"Alto","Inviable Sanitariamente"))))</f>
        <v>Inviable Sanitariamente</v>
      </c>
      <c r="GDW469" s="265" t="str">
        <f t="shared" ref="GDW469:GDW471" si="4873">IF(GDU469&lt;5,"Sin Riesgo",IF(GDU469 &lt;=14,"Bajo",IF(GDU469&lt;=35,"Medio",IF(GDU469&lt;=80,"Alto","Inviable Sanitariamente"))))</f>
        <v>Inviable Sanitariamente</v>
      </c>
      <c r="GDX469" s="265" t="str">
        <f t="shared" ref="GDX469:GDX471" si="4874">IF(GDV469&lt;5,"Sin Riesgo",IF(GDV469 &lt;=14,"Bajo",IF(GDV469&lt;=35,"Medio",IF(GDV469&lt;=80,"Alto","Inviable Sanitariamente"))))</f>
        <v>Inviable Sanitariamente</v>
      </c>
      <c r="GDY469" s="265" t="str">
        <f t="shared" ref="GDY469:GDY471" si="4875">IF(GDW469&lt;5,"Sin Riesgo",IF(GDW469 &lt;=14,"Bajo",IF(GDW469&lt;=35,"Medio",IF(GDW469&lt;=80,"Alto","Inviable Sanitariamente"))))</f>
        <v>Inviable Sanitariamente</v>
      </c>
      <c r="GDZ469" s="265" t="str">
        <f t="shared" ref="GDZ469:GDZ471" si="4876">IF(GDX469&lt;5,"Sin Riesgo",IF(GDX469 &lt;=14,"Bajo",IF(GDX469&lt;=35,"Medio",IF(GDX469&lt;=80,"Alto","Inviable Sanitariamente"))))</f>
        <v>Inviable Sanitariamente</v>
      </c>
      <c r="GEA469" s="265" t="str">
        <f t="shared" ref="GEA469:GEA471" si="4877">IF(GDY469&lt;5,"Sin Riesgo",IF(GDY469 &lt;=14,"Bajo",IF(GDY469&lt;=35,"Medio",IF(GDY469&lt;=80,"Alto","Inviable Sanitariamente"))))</f>
        <v>Inviable Sanitariamente</v>
      </c>
      <c r="GEB469" s="265" t="str">
        <f t="shared" ref="GEB469:GEB471" si="4878">IF(GDZ469&lt;5,"Sin Riesgo",IF(GDZ469 &lt;=14,"Bajo",IF(GDZ469&lt;=35,"Medio",IF(GDZ469&lt;=80,"Alto","Inviable Sanitariamente"))))</f>
        <v>Inviable Sanitariamente</v>
      </c>
      <c r="GEC469" s="265" t="str">
        <f t="shared" ref="GEC469:GEC471" si="4879">IF(GEA469&lt;5,"Sin Riesgo",IF(GEA469 &lt;=14,"Bajo",IF(GEA469&lt;=35,"Medio",IF(GEA469&lt;=80,"Alto","Inviable Sanitariamente"))))</f>
        <v>Inviable Sanitariamente</v>
      </c>
      <c r="GED469" s="265" t="str">
        <f t="shared" ref="GED469:GED471" si="4880">IF(GEB469&lt;5,"Sin Riesgo",IF(GEB469 &lt;=14,"Bajo",IF(GEB469&lt;=35,"Medio",IF(GEB469&lt;=80,"Alto","Inviable Sanitariamente"))))</f>
        <v>Inviable Sanitariamente</v>
      </c>
      <c r="GEE469" s="265" t="str">
        <f t="shared" ref="GEE469:GEE471" si="4881">IF(GEC469&lt;5,"Sin Riesgo",IF(GEC469 &lt;=14,"Bajo",IF(GEC469&lt;=35,"Medio",IF(GEC469&lt;=80,"Alto","Inviable Sanitariamente"))))</f>
        <v>Inviable Sanitariamente</v>
      </c>
      <c r="GEF469" s="265" t="str">
        <f t="shared" ref="GEF469:GEF471" si="4882">IF(GED469&lt;5,"Sin Riesgo",IF(GED469 &lt;=14,"Bajo",IF(GED469&lt;=35,"Medio",IF(GED469&lt;=80,"Alto","Inviable Sanitariamente"))))</f>
        <v>Inviable Sanitariamente</v>
      </c>
      <c r="GEG469" s="265" t="str">
        <f t="shared" ref="GEG469:GEG471" si="4883">IF(GEE469&lt;5,"Sin Riesgo",IF(GEE469 &lt;=14,"Bajo",IF(GEE469&lt;=35,"Medio",IF(GEE469&lt;=80,"Alto","Inviable Sanitariamente"))))</f>
        <v>Inviable Sanitariamente</v>
      </c>
      <c r="GEH469" s="265" t="str">
        <f t="shared" ref="GEH469:GEH471" si="4884">IF(GEF469&lt;5,"Sin Riesgo",IF(GEF469 &lt;=14,"Bajo",IF(GEF469&lt;=35,"Medio",IF(GEF469&lt;=80,"Alto","Inviable Sanitariamente"))))</f>
        <v>Inviable Sanitariamente</v>
      </c>
      <c r="GEI469" s="265" t="str">
        <f t="shared" ref="GEI469:GEI471" si="4885">IF(GEG469&lt;5,"Sin Riesgo",IF(GEG469 &lt;=14,"Bajo",IF(GEG469&lt;=35,"Medio",IF(GEG469&lt;=80,"Alto","Inviable Sanitariamente"))))</f>
        <v>Inviable Sanitariamente</v>
      </c>
      <c r="GEJ469" s="265" t="str">
        <f t="shared" ref="GEJ469:GEJ471" si="4886">IF(GEH469&lt;5,"Sin Riesgo",IF(GEH469 &lt;=14,"Bajo",IF(GEH469&lt;=35,"Medio",IF(GEH469&lt;=80,"Alto","Inviable Sanitariamente"))))</f>
        <v>Inviable Sanitariamente</v>
      </c>
      <c r="GEK469" s="265" t="str">
        <f t="shared" ref="GEK469:GEK471" si="4887">IF(GEI469&lt;5,"Sin Riesgo",IF(GEI469 &lt;=14,"Bajo",IF(GEI469&lt;=35,"Medio",IF(GEI469&lt;=80,"Alto","Inviable Sanitariamente"))))</f>
        <v>Inviable Sanitariamente</v>
      </c>
      <c r="GEL469" s="265" t="str">
        <f t="shared" ref="GEL469:GEL471" si="4888">IF(GEJ469&lt;5,"Sin Riesgo",IF(GEJ469 &lt;=14,"Bajo",IF(GEJ469&lt;=35,"Medio",IF(GEJ469&lt;=80,"Alto","Inviable Sanitariamente"))))</f>
        <v>Inviable Sanitariamente</v>
      </c>
      <c r="GEM469" s="265" t="str">
        <f t="shared" ref="GEM469:GEM471" si="4889">IF(GEK469&lt;5,"Sin Riesgo",IF(GEK469 &lt;=14,"Bajo",IF(GEK469&lt;=35,"Medio",IF(GEK469&lt;=80,"Alto","Inviable Sanitariamente"))))</f>
        <v>Inviable Sanitariamente</v>
      </c>
      <c r="GEN469" s="265" t="str">
        <f t="shared" ref="GEN469:GEN471" si="4890">IF(GEL469&lt;5,"Sin Riesgo",IF(GEL469 &lt;=14,"Bajo",IF(GEL469&lt;=35,"Medio",IF(GEL469&lt;=80,"Alto","Inviable Sanitariamente"))))</f>
        <v>Inviable Sanitariamente</v>
      </c>
      <c r="GEO469" s="265" t="str">
        <f t="shared" ref="GEO469:GEO471" si="4891">IF(GEM469&lt;5,"Sin Riesgo",IF(GEM469 &lt;=14,"Bajo",IF(GEM469&lt;=35,"Medio",IF(GEM469&lt;=80,"Alto","Inviable Sanitariamente"))))</f>
        <v>Inviable Sanitariamente</v>
      </c>
      <c r="GEP469" s="265" t="str">
        <f t="shared" ref="GEP469:GEP471" si="4892">IF(GEN469&lt;5,"Sin Riesgo",IF(GEN469 &lt;=14,"Bajo",IF(GEN469&lt;=35,"Medio",IF(GEN469&lt;=80,"Alto","Inviable Sanitariamente"))))</f>
        <v>Inviable Sanitariamente</v>
      </c>
      <c r="GEQ469" s="265" t="str">
        <f t="shared" ref="GEQ469:GEQ471" si="4893">IF(GEO469&lt;5,"Sin Riesgo",IF(GEO469 &lt;=14,"Bajo",IF(GEO469&lt;=35,"Medio",IF(GEO469&lt;=80,"Alto","Inviable Sanitariamente"))))</f>
        <v>Inviable Sanitariamente</v>
      </c>
      <c r="GER469" s="265" t="str">
        <f t="shared" ref="GER469:GER471" si="4894">IF(GEP469&lt;5,"Sin Riesgo",IF(GEP469 &lt;=14,"Bajo",IF(GEP469&lt;=35,"Medio",IF(GEP469&lt;=80,"Alto","Inviable Sanitariamente"))))</f>
        <v>Inviable Sanitariamente</v>
      </c>
      <c r="GES469" s="265" t="str">
        <f t="shared" ref="GES469:GES471" si="4895">IF(GEQ469&lt;5,"Sin Riesgo",IF(GEQ469 &lt;=14,"Bajo",IF(GEQ469&lt;=35,"Medio",IF(GEQ469&lt;=80,"Alto","Inviable Sanitariamente"))))</f>
        <v>Inviable Sanitariamente</v>
      </c>
      <c r="GET469" s="265" t="str">
        <f t="shared" ref="GET469:GET471" si="4896">IF(GER469&lt;5,"Sin Riesgo",IF(GER469 &lt;=14,"Bajo",IF(GER469&lt;=35,"Medio",IF(GER469&lt;=80,"Alto","Inviable Sanitariamente"))))</f>
        <v>Inviable Sanitariamente</v>
      </c>
      <c r="GEU469" s="265" t="str">
        <f t="shared" ref="GEU469:GEU471" si="4897">IF(GES469&lt;5,"Sin Riesgo",IF(GES469 &lt;=14,"Bajo",IF(GES469&lt;=35,"Medio",IF(GES469&lt;=80,"Alto","Inviable Sanitariamente"))))</f>
        <v>Inviable Sanitariamente</v>
      </c>
      <c r="GEV469" s="265" t="str">
        <f t="shared" ref="GEV469:GEV471" si="4898">IF(GET469&lt;5,"Sin Riesgo",IF(GET469 &lt;=14,"Bajo",IF(GET469&lt;=35,"Medio",IF(GET469&lt;=80,"Alto","Inviable Sanitariamente"))))</f>
        <v>Inviable Sanitariamente</v>
      </c>
      <c r="GEW469" s="265" t="str">
        <f t="shared" ref="GEW469:GEW471" si="4899">IF(GEU469&lt;5,"Sin Riesgo",IF(GEU469 &lt;=14,"Bajo",IF(GEU469&lt;=35,"Medio",IF(GEU469&lt;=80,"Alto","Inviable Sanitariamente"))))</f>
        <v>Inviable Sanitariamente</v>
      </c>
      <c r="GEX469" s="265" t="str">
        <f t="shared" ref="GEX469:GEX471" si="4900">IF(GEV469&lt;5,"Sin Riesgo",IF(GEV469 &lt;=14,"Bajo",IF(GEV469&lt;=35,"Medio",IF(GEV469&lt;=80,"Alto","Inviable Sanitariamente"))))</f>
        <v>Inviable Sanitariamente</v>
      </c>
      <c r="GEY469" s="265" t="str">
        <f t="shared" ref="GEY469:GEY471" si="4901">IF(GEW469&lt;5,"Sin Riesgo",IF(GEW469 &lt;=14,"Bajo",IF(GEW469&lt;=35,"Medio",IF(GEW469&lt;=80,"Alto","Inviable Sanitariamente"))))</f>
        <v>Inviable Sanitariamente</v>
      </c>
      <c r="GEZ469" s="265" t="str">
        <f t="shared" ref="GEZ469:GEZ471" si="4902">IF(GEX469&lt;5,"Sin Riesgo",IF(GEX469 &lt;=14,"Bajo",IF(GEX469&lt;=35,"Medio",IF(GEX469&lt;=80,"Alto","Inviable Sanitariamente"))))</f>
        <v>Inviable Sanitariamente</v>
      </c>
      <c r="GFA469" s="265" t="str">
        <f t="shared" ref="GFA469:GFA471" si="4903">IF(GEY469&lt;5,"Sin Riesgo",IF(GEY469 &lt;=14,"Bajo",IF(GEY469&lt;=35,"Medio",IF(GEY469&lt;=80,"Alto","Inviable Sanitariamente"))))</f>
        <v>Inviable Sanitariamente</v>
      </c>
      <c r="GFB469" s="265" t="str">
        <f t="shared" ref="GFB469:GFB471" si="4904">IF(GEZ469&lt;5,"Sin Riesgo",IF(GEZ469 &lt;=14,"Bajo",IF(GEZ469&lt;=35,"Medio",IF(GEZ469&lt;=80,"Alto","Inviable Sanitariamente"))))</f>
        <v>Inviable Sanitariamente</v>
      </c>
      <c r="GFC469" s="265" t="str">
        <f t="shared" ref="GFC469:GFC471" si="4905">IF(GFA469&lt;5,"Sin Riesgo",IF(GFA469 &lt;=14,"Bajo",IF(GFA469&lt;=35,"Medio",IF(GFA469&lt;=80,"Alto","Inviable Sanitariamente"))))</f>
        <v>Inviable Sanitariamente</v>
      </c>
      <c r="GFD469" s="265" t="str">
        <f t="shared" ref="GFD469:GFD471" si="4906">IF(GFB469&lt;5,"Sin Riesgo",IF(GFB469 &lt;=14,"Bajo",IF(GFB469&lt;=35,"Medio",IF(GFB469&lt;=80,"Alto","Inviable Sanitariamente"))))</f>
        <v>Inviable Sanitariamente</v>
      </c>
      <c r="GFE469" s="265" t="str">
        <f t="shared" ref="GFE469:GFE471" si="4907">IF(GFC469&lt;5,"Sin Riesgo",IF(GFC469 &lt;=14,"Bajo",IF(GFC469&lt;=35,"Medio",IF(GFC469&lt;=80,"Alto","Inviable Sanitariamente"))))</f>
        <v>Inviable Sanitariamente</v>
      </c>
      <c r="GFF469" s="265" t="str">
        <f t="shared" ref="GFF469:GFF471" si="4908">IF(GFD469&lt;5,"Sin Riesgo",IF(GFD469 &lt;=14,"Bajo",IF(GFD469&lt;=35,"Medio",IF(GFD469&lt;=80,"Alto","Inviable Sanitariamente"))))</f>
        <v>Inviable Sanitariamente</v>
      </c>
      <c r="GFG469" s="265" t="str">
        <f t="shared" ref="GFG469:GFG471" si="4909">IF(GFE469&lt;5,"Sin Riesgo",IF(GFE469 &lt;=14,"Bajo",IF(GFE469&lt;=35,"Medio",IF(GFE469&lt;=80,"Alto","Inviable Sanitariamente"))))</f>
        <v>Inviable Sanitariamente</v>
      </c>
      <c r="GFH469" s="265" t="str">
        <f t="shared" ref="GFH469:GFH471" si="4910">IF(GFF469&lt;5,"Sin Riesgo",IF(GFF469 &lt;=14,"Bajo",IF(GFF469&lt;=35,"Medio",IF(GFF469&lt;=80,"Alto","Inviable Sanitariamente"))))</f>
        <v>Inviable Sanitariamente</v>
      </c>
      <c r="GFI469" s="265" t="str">
        <f t="shared" ref="GFI469:GFI471" si="4911">IF(GFG469&lt;5,"Sin Riesgo",IF(GFG469 &lt;=14,"Bajo",IF(GFG469&lt;=35,"Medio",IF(GFG469&lt;=80,"Alto","Inviable Sanitariamente"))))</f>
        <v>Inviable Sanitariamente</v>
      </c>
      <c r="GFJ469" s="265" t="str">
        <f t="shared" ref="GFJ469:GFJ471" si="4912">IF(GFH469&lt;5,"Sin Riesgo",IF(GFH469 &lt;=14,"Bajo",IF(GFH469&lt;=35,"Medio",IF(GFH469&lt;=80,"Alto","Inviable Sanitariamente"))))</f>
        <v>Inviable Sanitariamente</v>
      </c>
      <c r="GFK469" s="265" t="str">
        <f t="shared" ref="GFK469:GFK471" si="4913">IF(GFI469&lt;5,"Sin Riesgo",IF(GFI469 &lt;=14,"Bajo",IF(GFI469&lt;=35,"Medio",IF(GFI469&lt;=80,"Alto","Inviable Sanitariamente"))))</f>
        <v>Inviable Sanitariamente</v>
      </c>
      <c r="GFL469" s="265" t="str">
        <f t="shared" ref="GFL469:GFL471" si="4914">IF(GFJ469&lt;5,"Sin Riesgo",IF(GFJ469 &lt;=14,"Bajo",IF(GFJ469&lt;=35,"Medio",IF(GFJ469&lt;=80,"Alto","Inviable Sanitariamente"))))</f>
        <v>Inviable Sanitariamente</v>
      </c>
      <c r="GFM469" s="265" t="str">
        <f t="shared" ref="GFM469:GFM471" si="4915">IF(GFK469&lt;5,"Sin Riesgo",IF(GFK469 &lt;=14,"Bajo",IF(GFK469&lt;=35,"Medio",IF(GFK469&lt;=80,"Alto","Inviable Sanitariamente"))))</f>
        <v>Inviable Sanitariamente</v>
      </c>
      <c r="GFN469" s="265" t="str">
        <f t="shared" ref="GFN469:GFN471" si="4916">IF(GFL469&lt;5,"Sin Riesgo",IF(GFL469 &lt;=14,"Bajo",IF(GFL469&lt;=35,"Medio",IF(GFL469&lt;=80,"Alto","Inviable Sanitariamente"))))</f>
        <v>Inviable Sanitariamente</v>
      </c>
      <c r="GFO469" s="265" t="str">
        <f t="shared" ref="GFO469:GFO471" si="4917">IF(GFM469&lt;5,"Sin Riesgo",IF(GFM469 &lt;=14,"Bajo",IF(GFM469&lt;=35,"Medio",IF(GFM469&lt;=80,"Alto","Inviable Sanitariamente"))))</f>
        <v>Inviable Sanitariamente</v>
      </c>
      <c r="GFP469" s="265" t="str">
        <f t="shared" ref="GFP469:GFP471" si="4918">IF(GFN469&lt;5,"Sin Riesgo",IF(GFN469 &lt;=14,"Bajo",IF(GFN469&lt;=35,"Medio",IF(GFN469&lt;=80,"Alto","Inviable Sanitariamente"))))</f>
        <v>Inviable Sanitariamente</v>
      </c>
      <c r="GFQ469" s="265" t="str">
        <f t="shared" ref="GFQ469:GFQ471" si="4919">IF(GFO469&lt;5,"Sin Riesgo",IF(GFO469 &lt;=14,"Bajo",IF(GFO469&lt;=35,"Medio",IF(GFO469&lt;=80,"Alto","Inviable Sanitariamente"))))</f>
        <v>Inviable Sanitariamente</v>
      </c>
      <c r="GFR469" s="265" t="str">
        <f t="shared" ref="GFR469:GFR471" si="4920">IF(GFP469&lt;5,"Sin Riesgo",IF(GFP469 &lt;=14,"Bajo",IF(GFP469&lt;=35,"Medio",IF(GFP469&lt;=80,"Alto","Inviable Sanitariamente"))))</f>
        <v>Inviable Sanitariamente</v>
      </c>
      <c r="GFS469" s="265" t="str">
        <f t="shared" ref="GFS469:GFS471" si="4921">IF(GFQ469&lt;5,"Sin Riesgo",IF(GFQ469 &lt;=14,"Bajo",IF(GFQ469&lt;=35,"Medio",IF(GFQ469&lt;=80,"Alto","Inviable Sanitariamente"))))</f>
        <v>Inviable Sanitariamente</v>
      </c>
      <c r="GFT469" s="265" t="str">
        <f t="shared" ref="GFT469:GFT471" si="4922">IF(GFR469&lt;5,"Sin Riesgo",IF(GFR469 &lt;=14,"Bajo",IF(GFR469&lt;=35,"Medio",IF(GFR469&lt;=80,"Alto","Inviable Sanitariamente"))))</f>
        <v>Inviable Sanitariamente</v>
      </c>
      <c r="GFU469" s="265" t="str">
        <f t="shared" ref="GFU469:GFU471" si="4923">IF(GFS469&lt;5,"Sin Riesgo",IF(GFS469 &lt;=14,"Bajo",IF(GFS469&lt;=35,"Medio",IF(GFS469&lt;=80,"Alto","Inviable Sanitariamente"))))</f>
        <v>Inviable Sanitariamente</v>
      </c>
      <c r="GFV469" s="265" t="str">
        <f t="shared" ref="GFV469:GFV471" si="4924">IF(GFT469&lt;5,"Sin Riesgo",IF(GFT469 &lt;=14,"Bajo",IF(GFT469&lt;=35,"Medio",IF(GFT469&lt;=80,"Alto","Inviable Sanitariamente"))))</f>
        <v>Inviable Sanitariamente</v>
      </c>
      <c r="GFW469" s="265" t="str">
        <f t="shared" ref="GFW469:GFW471" si="4925">IF(GFU469&lt;5,"Sin Riesgo",IF(GFU469 &lt;=14,"Bajo",IF(GFU469&lt;=35,"Medio",IF(GFU469&lt;=80,"Alto","Inviable Sanitariamente"))))</f>
        <v>Inviable Sanitariamente</v>
      </c>
      <c r="GFX469" s="265" t="str">
        <f t="shared" ref="GFX469:GFX471" si="4926">IF(GFV469&lt;5,"Sin Riesgo",IF(GFV469 &lt;=14,"Bajo",IF(GFV469&lt;=35,"Medio",IF(GFV469&lt;=80,"Alto","Inviable Sanitariamente"))))</f>
        <v>Inviable Sanitariamente</v>
      </c>
      <c r="GFY469" s="265" t="str">
        <f t="shared" ref="GFY469:GFY471" si="4927">IF(GFW469&lt;5,"Sin Riesgo",IF(GFW469 &lt;=14,"Bajo",IF(GFW469&lt;=35,"Medio",IF(GFW469&lt;=80,"Alto","Inviable Sanitariamente"))))</f>
        <v>Inviable Sanitariamente</v>
      </c>
      <c r="GFZ469" s="265" t="str">
        <f t="shared" ref="GFZ469:GFZ471" si="4928">IF(GFX469&lt;5,"Sin Riesgo",IF(GFX469 &lt;=14,"Bajo",IF(GFX469&lt;=35,"Medio",IF(GFX469&lt;=80,"Alto","Inviable Sanitariamente"))))</f>
        <v>Inviable Sanitariamente</v>
      </c>
      <c r="GGA469" s="265" t="str">
        <f t="shared" ref="GGA469:GGA471" si="4929">IF(GFY469&lt;5,"Sin Riesgo",IF(GFY469 &lt;=14,"Bajo",IF(GFY469&lt;=35,"Medio",IF(GFY469&lt;=80,"Alto","Inviable Sanitariamente"))))</f>
        <v>Inviable Sanitariamente</v>
      </c>
      <c r="GGB469" s="265" t="str">
        <f t="shared" ref="GGB469:GGB471" si="4930">IF(GFZ469&lt;5,"Sin Riesgo",IF(GFZ469 &lt;=14,"Bajo",IF(GFZ469&lt;=35,"Medio",IF(GFZ469&lt;=80,"Alto","Inviable Sanitariamente"))))</f>
        <v>Inviable Sanitariamente</v>
      </c>
      <c r="GGC469" s="265" t="str">
        <f t="shared" ref="GGC469:GGC471" si="4931">IF(GGA469&lt;5,"Sin Riesgo",IF(GGA469 &lt;=14,"Bajo",IF(GGA469&lt;=35,"Medio",IF(GGA469&lt;=80,"Alto","Inviable Sanitariamente"))))</f>
        <v>Inviable Sanitariamente</v>
      </c>
      <c r="GGD469" s="265" t="str">
        <f t="shared" ref="GGD469:GGD471" si="4932">IF(GGB469&lt;5,"Sin Riesgo",IF(GGB469 &lt;=14,"Bajo",IF(GGB469&lt;=35,"Medio",IF(GGB469&lt;=80,"Alto","Inviable Sanitariamente"))))</f>
        <v>Inviable Sanitariamente</v>
      </c>
      <c r="GGE469" s="265" t="str">
        <f t="shared" ref="GGE469:GGE471" si="4933">IF(GGC469&lt;5,"Sin Riesgo",IF(GGC469 &lt;=14,"Bajo",IF(GGC469&lt;=35,"Medio",IF(GGC469&lt;=80,"Alto","Inviable Sanitariamente"))))</f>
        <v>Inviable Sanitariamente</v>
      </c>
      <c r="GGF469" s="265" t="str">
        <f t="shared" ref="GGF469:GGF471" si="4934">IF(GGD469&lt;5,"Sin Riesgo",IF(GGD469 &lt;=14,"Bajo",IF(GGD469&lt;=35,"Medio",IF(GGD469&lt;=80,"Alto","Inviable Sanitariamente"))))</f>
        <v>Inviable Sanitariamente</v>
      </c>
      <c r="GGG469" s="265" t="str">
        <f t="shared" ref="GGG469:GGG471" si="4935">IF(GGE469&lt;5,"Sin Riesgo",IF(GGE469 &lt;=14,"Bajo",IF(GGE469&lt;=35,"Medio",IF(GGE469&lt;=80,"Alto","Inviable Sanitariamente"))))</f>
        <v>Inviable Sanitariamente</v>
      </c>
      <c r="GGH469" s="265" t="str">
        <f t="shared" ref="GGH469:GGH471" si="4936">IF(GGF469&lt;5,"Sin Riesgo",IF(GGF469 &lt;=14,"Bajo",IF(GGF469&lt;=35,"Medio",IF(GGF469&lt;=80,"Alto","Inviable Sanitariamente"))))</f>
        <v>Inviable Sanitariamente</v>
      </c>
      <c r="GGI469" s="265" t="str">
        <f t="shared" ref="GGI469:GGI471" si="4937">IF(GGG469&lt;5,"Sin Riesgo",IF(GGG469 &lt;=14,"Bajo",IF(GGG469&lt;=35,"Medio",IF(GGG469&lt;=80,"Alto","Inviable Sanitariamente"))))</f>
        <v>Inviable Sanitariamente</v>
      </c>
      <c r="GGJ469" s="265" t="str">
        <f t="shared" ref="GGJ469:GGJ471" si="4938">IF(GGH469&lt;5,"Sin Riesgo",IF(GGH469 &lt;=14,"Bajo",IF(GGH469&lt;=35,"Medio",IF(GGH469&lt;=80,"Alto","Inviable Sanitariamente"))))</f>
        <v>Inviable Sanitariamente</v>
      </c>
      <c r="GGK469" s="265" t="str">
        <f t="shared" ref="GGK469:GGK471" si="4939">IF(GGI469&lt;5,"Sin Riesgo",IF(GGI469 &lt;=14,"Bajo",IF(GGI469&lt;=35,"Medio",IF(GGI469&lt;=80,"Alto","Inviable Sanitariamente"))))</f>
        <v>Inviable Sanitariamente</v>
      </c>
      <c r="GGL469" s="265" t="str">
        <f t="shared" ref="GGL469:GGL471" si="4940">IF(GGJ469&lt;5,"Sin Riesgo",IF(GGJ469 &lt;=14,"Bajo",IF(GGJ469&lt;=35,"Medio",IF(GGJ469&lt;=80,"Alto","Inviable Sanitariamente"))))</f>
        <v>Inviable Sanitariamente</v>
      </c>
      <c r="GGM469" s="265" t="str">
        <f t="shared" ref="GGM469:GGM471" si="4941">IF(GGK469&lt;5,"Sin Riesgo",IF(GGK469 &lt;=14,"Bajo",IF(GGK469&lt;=35,"Medio",IF(GGK469&lt;=80,"Alto","Inviable Sanitariamente"))))</f>
        <v>Inviable Sanitariamente</v>
      </c>
      <c r="GGN469" s="265" t="str">
        <f t="shared" ref="GGN469:GGN471" si="4942">IF(GGL469&lt;5,"Sin Riesgo",IF(GGL469 &lt;=14,"Bajo",IF(GGL469&lt;=35,"Medio",IF(GGL469&lt;=80,"Alto","Inviable Sanitariamente"))))</f>
        <v>Inviable Sanitariamente</v>
      </c>
      <c r="GGO469" s="265" t="str">
        <f t="shared" ref="GGO469:GGO471" si="4943">IF(GGM469&lt;5,"Sin Riesgo",IF(GGM469 &lt;=14,"Bajo",IF(GGM469&lt;=35,"Medio",IF(GGM469&lt;=80,"Alto","Inviable Sanitariamente"))))</f>
        <v>Inviable Sanitariamente</v>
      </c>
      <c r="GGP469" s="265" t="str">
        <f t="shared" ref="GGP469:GGP471" si="4944">IF(GGN469&lt;5,"Sin Riesgo",IF(GGN469 &lt;=14,"Bajo",IF(GGN469&lt;=35,"Medio",IF(GGN469&lt;=80,"Alto","Inviable Sanitariamente"))))</f>
        <v>Inviable Sanitariamente</v>
      </c>
      <c r="GGQ469" s="265" t="str">
        <f t="shared" ref="GGQ469:GGQ471" si="4945">IF(GGO469&lt;5,"Sin Riesgo",IF(GGO469 &lt;=14,"Bajo",IF(GGO469&lt;=35,"Medio",IF(GGO469&lt;=80,"Alto","Inviable Sanitariamente"))))</f>
        <v>Inviable Sanitariamente</v>
      </c>
      <c r="GGR469" s="265" t="str">
        <f t="shared" ref="GGR469:GGR471" si="4946">IF(GGP469&lt;5,"Sin Riesgo",IF(GGP469 &lt;=14,"Bajo",IF(GGP469&lt;=35,"Medio",IF(GGP469&lt;=80,"Alto","Inviable Sanitariamente"))))</f>
        <v>Inviable Sanitariamente</v>
      </c>
      <c r="GGS469" s="265" t="str">
        <f t="shared" ref="GGS469:GGS471" si="4947">IF(GGQ469&lt;5,"Sin Riesgo",IF(GGQ469 &lt;=14,"Bajo",IF(GGQ469&lt;=35,"Medio",IF(GGQ469&lt;=80,"Alto","Inviable Sanitariamente"))))</f>
        <v>Inviable Sanitariamente</v>
      </c>
      <c r="GGT469" s="265" t="str">
        <f t="shared" ref="GGT469:GGT471" si="4948">IF(GGR469&lt;5,"Sin Riesgo",IF(GGR469 &lt;=14,"Bajo",IF(GGR469&lt;=35,"Medio",IF(GGR469&lt;=80,"Alto","Inviable Sanitariamente"))))</f>
        <v>Inviable Sanitariamente</v>
      </c>
      <c r="GGU469" s="265" t="str">
        <f t="shared" ref="GGU469:GGU471" si="4949">IF(GGS469&lt;5,"Sin Riesgo",IF(GGS469 &lt;=14,"Bajo",IF(GGS469&lt;=35,"Medio",IF(GGS469&lt;=80,"Alto","Inviable Sanitariamente"))))</f>
        <v>Inviable Sanitariamente</v>
      </c>
      <c r="GGV469" s="265" t="str">
        <f t="shared" ref="GGV469:GGV471" si="4950">IF(GGT469&lt;5,"Sin Riesgo",IF(GGT469 &lt;=14,"Bajo",IF(GGT469&lt;=35,"Medio",IF(GGT469&lt;=80,"Alto","Inviable Sanitariamente"))))</f>
        <v>Inviable Sanitariamente</v>
      </c>
      <c r="GGW469" s="265" t="str">
        <f t="shared" ref="GGW469:GGW471" si="4951">IF(GGU469&lt;5,"Sin Riesgo",IF(GGU469 &lt;=14,"Bajo",IF(GGU469&lt;=35,"Medio",IF(GGU469&lt;=80,"Alto","Inviable Sanitariamente"))))</f>
        <v>Inviable Sanitariamente</v>
      </c>
      <c r="GGX469" s="265" t="str">
        <f t="shared" ref="GGX469:GGX471" si="4952">IF(GGV469&lt;5,"Sin Riesgo",IF(GGV469 &lt;=14,"Bajo",IF(GGV469&lt;=35,"Medio",IF(GGV469&lt;=80,"Alto","Inviable Sanitariamente"))))</f>
        <v>Inviable Sanitariamente</v>
      </c>
      <c r="GGY469" s="265" t="str">
        <f t="shared" ref="GGY469:GGY471" si="4953">IF(GGW469&lt;5,"Sin Riesgo",IF(GGW469 &lt;=14,"Bajo",IF(GGW469&lt;=35,"Medio",IF(GGW469&lt;=80,"Alto","Inviable Sanitariamente"))))</f>
        <v>Inviable Sanitariamente</v>
      </c>
      <c r="GGZ469" s="265" t="str">
        <f t="shared" ref="GGZ469:GGZ471" si="4954">IF(GGX469&lt;5,"Sin Riesgo",IF(GGX469 &lt;=14,"Bajo",IF(GGX469&lt;=35,"Medio",IF(GGX469&lt;=80,"Alto","Inviable Sanitariamente"))))</f>
        <v>Inviable Sanitariamente</v>
      </c>
      <c r="GHA469" s="265" t="str">
        <f t="shared" ref="GHA469:GHA471" si="4955">IF(GGY469&lt;5,"Sin Riesgo",IF(GGY469 &lt;=14,"Bajo",IF(GGY469&lt;=35,"Medio",IF(GGY469&lt;=80,"Alto","Inviable Sanitariamente"))))</f>
        <v>Inviable Sanitariamente</v>
      </c>
      <c r="GHB469" s="265" t="str">
        <f t="shared" ref="GHB469:GHB471" si="4956">IF(GGZ469&lt;5,"Sin Riesgo",IF(GGZ469 &lt;=14,"Bajo",IF(GGZ469&lt;=35,"Medio",IF(GGZ469&lt;=80,"Alto","Inviable Sanitariamente"))))</f>
        <v>Inviable Sanitariamente</v>
      </c>
      <c r="GHC469" s="265" t="str">
        <f t="shared" ref="GHC469:GHC471" si="4957">IF(GHA469&lt;5,"Sin Riesgo",IF(GHA469 &lt;=14,"Bajo",IF(GHA469&lt;=35,"Medio",IF(GHA469&lt;=80,"Alto","Inviable Sanitariamente"))))</f>
        <v>Inviable Sanitariamente</v>
      </c>
      <c r="GHD469" s="265" t="str">
        <f t="shared" ref="GHD469:GHD471" si="4958">IF(GHB469&lt;5,"Sin Riesgo",IF(GHB469 &lt;=14,"Bajo",IF(GHB469&lt;=35,"Medio",IF(GHB469&lt;=80,"Alto","Inviable Sanitariamente"))))</f>
        <v>Inviable Sanitariamente</v>
      </c>
      <c r="GHE469" s="265" t="str">
        <f t="shared" ref="GHE469:GHE471" si="4959">IF(GHC469&lt;5,"Sin Riesgo",IF(GHC469 &lt;=14,"Bajo",IF(GHC469&lt;=35,"Medio",IF(GHC469&lt;=80,"Alto","Inviable Sanitariamente"))))</f>
        <v>Inviable Sanitariamente</v>
      </c>
      <c r="GHF469" s="265" t="str">
        <f t="shared" ref="GHF469:GHF471" si="4960">IF(GHD469&lt;5,"Sin Riesgo",IF(GHD469 &lt;=14,"Bajo",IF(GHD469&lt;=35,"Medio",IF(GHD469&lt;=80,"Alto","Inviable Sanitariamente"))))</f>
        <v>Inviable Sanitariamente</v>
      </c>
      <c r="GHG469" s="265" t="str">
        <f t="shared" ref="GHG469:GHG471" si="4961">IF(GHE469&lt;5,"Sin Riesgo",IF(GHE469 &lt;=14,"Bajo",IF(GHE469&lt;=35,"Medio",IF(GHE469&lt;=80,"Alto","Inviable Sanitariamente"))))</f>
        <v>Inviable Sanitariamente</v>
      </c>
      <c r="GHH469" s="265" t="str">
        <f t="shared" ref="GHH469:GHH471" si="4962">IF(GHF469&lt;5,"Sin Riesgo",IF(GHF469 &lt;=14,"Bajo",IF(GHF469&lt;=35,"Medio",IF(GHF469&lt;=80,"Alto","Inviable Sanitariamente"))))</f>
        <v>Inviable Sanitariamente</v>
      </c>
      <c r="GHI469" s="265" t="str">
        <f t="shared" ref="GHI469:GHI471" si="4963">IF(GHG469&lt;5,"Sin Riesgo",IF(GHG469 &lt;=14,"Bajo",IF(GHG469&lt;=35,"Medio",IF(GHG469&lt;=80,"Alto","Inviable Sanitariamente"))))</f>
        <v>Inviable Sanitariamente</v>
      </c>
      <c r="GHJ469" s="265" t="str">
        <f t="shared" ref="GHJ469:GHJ471" si="4964">IF(GHH469&lt;5,"Sin Riesgo",IF(GHH469 &lt;=14,"Bajo",IF(GHH469&lt;=35,"Medio",IF(GHH469&lt;=80,"Alto","Inviable Sanitariamente"))))</f>
        <v>Inviable Sanitariamente</v>
      </c>
      <c r="GHK469" s="265" t="str">
        <f t="shared" ref="GHK469:GHK471" si="4965">IF(GHI469&lt;5,"Sin Riesgo",IF(GHI469 &lt;=14,"Bajo",IF(GHI469&lt;=35,"Medio",IF(GHI469&lt;=80,"Alto","Inviable Sanitariamente"))))</f>
        <v>Inviable Sanitariamente</v>
      </c>
      <c r="GHL469" s="265" t="str">
        <f t="shared" ref="GHL469:GHL471" si="4966">IF(GHJ469&lt;5,"Sin Riesgo",IF(GHJ469 &lt;=14,"Bajo",IF(GHJ469&lt;=35,"Medio",IF(GHJ469&lt;=80,"Alto","Inviable Sanitariamente"))))</f>
        <v>Inviable Sanitariamente</v>
      </c>
      <c r="GHM469" s="265" t="str">
        <f t="shared" ref="GHM469:GHM471" si="4967">IF(GHK469&lt;5,"Sin Riesgo",IF(GHK469 &lt;=14,"Bajo",IF(GHK469&lt;=35,"Medio",IF(GHK469&lt;=80,"Alto","Inviable Sanitariamente"))))</f>
        <v>Inviable Sanitariamente</v>
      </c>
      <c r="GHN469" s="265" t="str">
        <f t="shared" ref="GHN469:GHN471" si="4968">IF(GHL469&lt;5,"Sin Riesgo",IF(GHL469 &lt;=14,"Bajo",IF(GHL469&lt;=35,"Medio",IF(GHL469&lt;=80,"Alto","Inviable Sanitariamente"))))</f>
        <v>Inviable Sanitariamente</v>
      </c>
      <c r="GHO469" s="265" t="str">
        <f t="shared" ref="GHO469:GHO471" si="4969">IF(GHM469&lt;5,"Sin Riesgo",IF(GHM469 &lt;=14,"Bajo",IF(GHM469&lt;=35,"Medio",IF(GHM469&lt;=80,"Alto","Inviable Sanitariamente"))))</f>
        <v>Inviable Sanitariamente</v>
      </c>
      <c r="GHP469" s="265" t="str">
        <f t="shared" ref="GHP469:GHP471" si="4970">IF(GHN469&lt;5,"Sin Riesgo",IF(GHN469 &lt;=14,"Bajo",IF(GHN469&lt;=35,"Medio",IF(GHN469&lt;=80,"Alto","Inviable Sanitariamente"))))</f>
        <v>Inviable Sanitariamente</v>
      </c>
      <c r="GHQ469" s="265" t="str">
        <f t="shared" ref="GHQ469:GHQ471" si="4971">IF(GHO469&lt;5,"Sin Riesgo",IF(GHO469 &lt;=14,"Bajo",IF(GHO469&lt;=35,"Medio",IF(GHO469&lt;=80,"Alto","Inviable Sanitariamente"))))</f>
        <v>Inviable Sanitariamente</v>
      </c>
      <c r="GHR469" s="265" t="str">
        <f t="shared" ref="GHR469:GHR471" si="4972">IF(GHP469&lt;5,"Sin Riesgo",IF(GHP469 &lt;=14,"Bajo",IF(GHP469&lt;=35,"Medio",IF(GHP469&lt;=80,"Alto","Inviable Sanitariamente"))))</f>
        <v>Inviable Sanitariamente</v>
      </c>
      <c r="GHS469" s="265" t="str">
        <f t="shared" ref="GHS469:GHS471" si="4973">IF(GHQ469&lt;5,"Sin Riesgo",IF(GHQ469 &lt;=14,"Bajo",IF(GHQ469&lt;=35,"Medio",IF(GHQ469&lt;=80,"Alto","Inviable Sanitariamente"))))</f>
        <v>Inviable Sanitariamente</v>
      </c>
      <c r="GHT469" s="265" t="str">
        <f t="shared" ref="GHT469:GHT471" si="4974">IF(GHR469&lt;5,"Sin Riesgo",IF(GHR469 &lt;=14,"Bajo",IF(GHR469&lt;=35,"Medio",IF(GHR469&lt;=80,"Alto","Inviable Sanitariamente"))))</f>
        <v>Inviable Sanitariamente</v>
      </c>
      <c r="GHU469" s="265" t="str">
        <f t="shared" ref="GHU469:GHU471" si="4975">IF(GHS469&lt;5,"Sin Riesgo",IF(GHS469 &lt;=14,"Bajo",IF(GHS469&lt;=35,"Medio",IF(GHS469&lt;=80,"Alto","Inviable Sanitariamente"))))</f>
        <v>Inviable Sanitariamente</v>
      </c>
      <c r="GHV469" s="265" t="str">
        <f t="shared" ref="GHV469:GHV471" si="4976">IF(GHT469&lt;5,"Sin Riesgo",IF(GHT469 &lt;=14,"Bajo",IF(GHT469&lt;=35,"Medio",IF(GHT469&lt;=80,"Alto","Inviable Sanitariamente"))))</f>
        <v>Inviable Sanitariamente</v>
      </c>
      <c r="GHW469" s="265" t="str">
        <f t="shared" ref="GHW469:GHW471" si="4977">IF(GHU469&lt;5,"Sin Riesgo",IF(GHU469 &lt;=14,"Bajo",IF(GHU469&lt;=35,"Medio",IF(GHU469&lt;=80,"Alto","Inviable Sanitariamente"))))</f>
        <v>Inviable Sanitariamente</v>
      </c>
      <c r="GHX469" s="265" t="str">
        <f t="shared" ref="GHX469:GHX471" si="4978">IF(GHV469&lt;5,"Sin Riesgo",IF(GHV469 &lt;=14,"Bajo",IF(GHV469&lt;=35,"Medio",IF(GHV469&lt;=80,"Alto","Inviable Sanitariamente"))))</f>
        <v>Inviable Sanitariamente</v>
      </c>
      <c r="GHY469" s="265" t="str">
        <f t="shared" ref="GHY469:GHY471" si="4979">IF(GHW469&lt;5,"Sin Riesgo",IF(GHW469 &lt;=14,"Bajo",IF(GHW469&lt;=35,"Medio",IF(GHW469&lt;=80,"Alto","Inviable Sanitariamente"))))</f>
        <v>Inviable Sanitariamente</v>
      </c>
      <c r="GHZ469" s="265" t="str">
        <f t="shared" ref="GHZ469:GHZ471" si="4980">IF(GHX469&lt;5,"Sin Riesgo",IF(GHX469 &lt;=14,"Bajo",IF(GHX469&lt;=35,"Medio",IF(GHX469&lt;=80,"Alto","Inviable Sanitariamente"))))</f>
        <v>Inviable Sanitariamente</v>
      </c>
      <c r="GIA469" s="265" t="str">
        <f t="shared" ref="GIA469:GIA471" si="4981">IF(GHY469&lt;5,"Sin Riesgo",IF(GHY469 &lt;=14,"Bajo",IF(GHY469&lt;=35,"Medio",IF(GHY469&lt;=80,"Alto","Inviable Sanitariamente"))))</f>
        <v>Inviable Sanitariamente</v>
      </c>
      <c r="GIB469" s="265" t="str">
        <f t="shared" ref="GIB469:GIB471" si="4982">IF(GHZ469&lt;5,"Sin Riesgo",IF(GHZ469 &lt;=14,"Bajo",IF(GHZ469&lt;=35,"Medio",IF(GHZ469&lt;=80,"Alto","Inviable Sanitariamente"))))</f>
        <v>Inviable Sanitariamente</v>
      </c>
      <c r="GIC469" s="265" t="str">
        <f t="shared" ref="GIC469:GIC471" si="4983">IF(GIA469&lt;5,"Sin Riesgo",IF(GIA469 &lt;=14,"Bajo",IF(GIA469&lt;=35,"Medio",IF(GIA469&lt;=80,"Alto","Inviable Sanitariamente"))))</f>
        <v>Inviable Sanitariamente</v>
      </c>
      <c r="GID469" s="265" t="str">
        <f t="shared" ref="GID469:GID471" si="4984">IF(GIB469&lt;5,"Sin Riesgo",IF(GIB469 &lt;=14,"Bajo",IF(GIB469&lt;=35,"Medio",IF(GIB469&lt;=80,"Alto","Inviable Sanitariamente"))))</f>
        <v>Inviable Sanitariamente</v>
      </c>
      <c r="GIE469" s="265" t="str">
        <f t="shared" ref="GIE469:GIE471" si="4985">IF(GIC469&lt;5,"Sin Riesgo",IF(GIC469 &lt;=14,"Bajo",IF(GIC469&lt;=35,"Medio",IF(GIC469&lt;=80,"Alto","Inviable Sanitariamente"))))</f>
        <v>Inviable Sanitariamente</v>
      </c>
      <c r="GIF469" s="265" t="str">
        <f t="shared" ref="GIF469:GIF471" si="4986">IF(GID469&lt;5,"Sin Riesgo",IF(GID469 &lt;=14,"Bajo",IF(GID469&lt;=35,"Medio",IF(GID469&lt;=80,"Alto","Inviable Sanitariamente"))))</f>
        <v>Inviable Sanitariamente</v>
      </c>
      <c r="GIG469" s="265" t="str">
        <f t="shared" ref="GIG469:GIG471" si="4987">IF(GIE469&lt;5,"Sin Riesgo",IF(GIE469 &lt;=14,"Bajo",IF(GIE469&lt;=35,"Medio",IF(GIE469&lt;=80,"Alto","Inviable Sanitariamente"))))</f>
        <v>Inviable Sanitariamente</v>
      </c>
      <c r="GIH469" s="265" t="str">
        <f t="shared" ref="GIH469:GIH471" si="4988">IF(GIF469&lt;5,"Sin Riesgo",IF(GIF469 &lt;=14,"Bajo",IF(GIF469&lt;=35,"Medio",IF(GIF469&lt;=80,"Alto","Inviable Sanitariamente"))))</f>
        <v>Inviable Sanitariamente</v>
      </c>
      <c r="GII469" s="265" t="str">
        <f t="shared" ref="GII469:GII471" si="4989">IF(GIG469&lt;5,"Sin Riesgo",IF(GIG469 &lt;=14,"Bajo",IF(GIG469&lt;=35,"Medio",IF(GIG469&lt;=80,"Alto","Inviable Sanitariamente"))))</f>
        <v>Inviable Sanitariamente</v>
      </c>
      <c r="GIJ469" s="265" t="str">
        <f t="shared" ref="GIJ469:GIJ471" si="4990">IF(GIH469&lt;5,"Sin Riesgo",IF(GIH469 &lt;=14,"Bajo",IF(GIH469&lt;=35,"Medio",IF(GIH469&lt;=80,"Alto","Inviable Sanitariamente"))))</f>
        <v>Inviable Sanitariamente</v>
      </c>
      <c r="GIK469" s="265" t="str">
        <f t="shared" ref="GIK469:GIK471" si="4991">IF(GII469&lt;5,"Sin Riesgo",IF(GII469 &lt;=14,"Bajo",IF(GII469&lt;=35,"Medio",IF(GII469&lt;=80,"Alto","Inviable Sanitariamente"))))</f>
        <v>Inviable Sanitariamente</v>
      </c>
      <c r="GIL469" s="265" t="str">
        <f t="shared" ref="GIL469:GIL471" si="4992">IF(GIJ469&lt;5,"Sin Riesgo",IF(GIJ469 &lt;=14,"Bajo",IF(GIJ469&lt;=35,"Medio",IF(GIJ469&lt;=80,"Alto","Inviable Sanitariamente"))))</f>
        <v>Inviable Sanitariamente</v>
      </c>
      <c r="GIM469" s="265" t="str">
        <f t="shared" ref="GIM469:GIM471" si="4993">IF(GIK469&lt;5,"Sin Riesgo",IF(GIK469 &lt;=14,"Bajo",IF(GIK469&lt;=35,"Medio",IF(GIK469&lt;=80,"Alto","Inviable Sanitariamente"))))</f>
        <v>Inviable Sanitariamente</v>
      </c>
      <c r="GIN469" s="265" t="str">
        <f t="shared" ref="GIN469:GIN471" si="4994">IF(GIL469&lt;5,"Sin Riesgo",IF(GIL469 &lt;=14,"Bajo",IF(GIL469&lt;=35,"Medio",IF(GIL469&lt;=80,"Alto","Inviable Sanitariamente"))))</f>
        <v>Inviable Sanitariamente</v>
      </c>
      <c r="GIO469" s="265" t="str">
        <f t="shared" ref="GIO469:GIO471" si="4995">IF(GIM469&lt;5,"Sin Riesgo",IF(GIM469 &lt;=14,"Bajo",IF(GIM469&lt;=35,"Medio",IF(GIM469&lt;=80,"Alto","Inviable Sanitariamente"))))</f>
        <v>Inviable Sanitariamente</v>
      </c>
      <c r="GIP469" s="265" t="str">
        <f t="shared" ref="GIP469:GIP471" si="4996">IF(GIN469&lt;5,"Sin Riesgo",IF(GIN469 &lt;=14,"Bajo",IF(GIN469&lt;=35,"Medio",IF(GIN469&lt;=80,"Alto","Inviable Sanitariamente"))))</f>
        <v>Inviable Sanitariamente</v>
      </c>
      <c r="GIQ469" s="265" t="str">
        <f t="shared" ref="GIQ469:GIQ471" si="4997">IF(GIO469&lt;5,"Sin Riesgo",IF(GIO469 &lt;=14,"Bajo",IF(GIO469&lt;=35,"Medio",IF(GIO469&lt;=80,"Alto","Inviable Sanitariamente"))))</f>
        <v>Inviable Sanitariamente</v>
      </c>
      <c r="GIR469" s="265" t="str">
        <f t="shared" ref="GIR469:GIR471" si="4998">IF(GIP469&lt;5,"Sin Riesgo",IF(GIP469 &lt;=14,"Bajo",IF(GIP469&lt;=35,"Medio",IF(GIP469&lt;=80,"Alto","Inviable Sanitariamente"))))</f>
        <v>Inviable Sanitariamente</v>
      </c>
      <c r="GIS469" s="265" t="str">
        <f t="shared" ref="GIS469:GIS471" si="4999">IF(GIQ469&lt;5,"Sin Riesgo",IF(GIQ469 &lt;=14,"Bajo",IF(GIQ469&lt;=35,"Medio",IF(GIQ469&lt;=80,"Alto","Inviable Sanitariamente"))))</f>
        <v>Inviable Sanitariamente</v>
      </c>
      <c r="GIT469" s="265" t="str">
        <f t="shared" ref="GIT469:GIT471" si="5000">IF(GIR469&lt;5,"Sin Riesgo",IF(GIR469 &lt;=14,"Bajo",IF(GIR469&lt;=35,"Medio",IF(GIR469&lt;=80,"Alto","Inviable Sanitariamente"))))</f>
        <v>Inviable Sanitariamente</v>
      </c>
      <c r="GIU469" s="265" t="str">
        <f t="shared" ref="GIU469:GIU471" si="5001">IF(GIS469&lt;5,"Sin Riesgo",IF(GIS469 &lt;=14,"Bajo",IF(GIS469&lt;=35,"Medio",IF(GIS469&lt;=80,"Alto","Inviable Sanitariamente"))))</f>
        <v>Inviable Sanitariamente</v>
      </c>
      <c r="GIV469" s="265" t="str">
        <f t="shared" ref="GIV469:GIV471" si="5002">IF(GIT469&lt;5,"Sin Riesgo",IF(GIT469 &lt;=14,"Bajo",IF(GIT469&lt;=35,"Medio",IF(GIT469&lt;=80,"Alto","Inviable Sanitariamente"))))</f>
        <v>Inviable Sanitariamente</v>
      </c>
      <c r="GIW469" s="265" t="str">
        <f t="shared" ref="GIW469:GIW471" si="5003">IF(GIU469&lt;5,"Sin Riesgo",IF(GIU469 &lt;=14,"Bajo",IF(GIU469&lt;=35,"Medio",IF(GIU469&lt;=80,"Alto","Inviable Sanitariamente"))))</f>
        <v>Inviable Sanitariamente</v>
      </c>
      <c r="GIX469" s="265" t="str">
        <f t="shared" ref="GIX469:GIX471" si="5004">IF(GIV469&lt;5,"Sin Riesgo",IF(GIV469 &lt;=14,"Bajo",IF(GIV469&lt;=35,"Medio",IF(GIV469&lt;=80,"Alto","Inviable Sanitariamente"))))</f>
        <v>Inviable Sanitariamente</v>
      </c>
      <c r="GIY469" s="265" t="str">
        <f t="shared" ref="GIY469:GIY471" si="5005">IF(GIW469&lt;5,"Sin Riesgo",IF(GIW469 &lt;=14,"Bajo",IF(GIW469&lt;=35,"Medio",IF(GIW469&lt;=80,"Alto","Inviable Sanitariamente"))))</f>
        <v>Inviable Sanitariamente</v>
      </c>
      <c r="GIZ469" s="265" t="str">
        <f t="shared" ref="GIZ469:GIZ471" si="5006">IF(GIX469&lt;5,"Sin Riesgo",IF(GIX469 &lt;=14,"Bajo",IF(GIX469&lt;=35,"Medio",IF(GIX469&lt;=80,"Alto","Inviable Sanitariamente"))))</f>
        <v>Inviable Sanitariamente</v>
      </c>
      <c r="GJA469" s="265" t="str">
        <f t="shared" ref="GJA469:GJA471" si="5007">IF(GIY469&lt;5,"Sin Riesgo",IF(GIY469 &lt;=14,"Bajo",IF(GIY469&lt;=35,"Medio",IF(GIY469&lt;=80,"Alto","Inviable Sanitariamente"))))</f>
        <v>Inviable Sanitariamente</v>
      </c>
      <c r="GJB469" s="265" t="str">
        <f t="shared" ref="GJB469:GJB471" si="5008">IF(GIZ469&lt;5,"Sin Riesgo",IF(GIZ469 &lt;=14,"Bajo",IF(GIZ469&lt;=35,"Medio",IF(GIZ469&lt;=80,"Alto","Inviable Sanitariamente"))))</f>
        <v>Inviable Sanitariamente</v>
      </c>
      <c r="GJC469" s="265" t="str">
        <f t="shared" ref="GJC469:GJC471" si="5009">IF(GJA469&lt;5,"Sin Riesgo",IF(GJA469 &lt;=14,"Bajo",IF(GJA469&lt;=35,"Medio",IF(GJA469&lt;=80,"Alto","Inviable Sanitariamente"))))</f>
        <v>Inviable Sanitariamente</v>
      </c>
      <c r="GJD469" s="265" t="str">
        <f t="shared" ref="GJD469:GJD471" si="5010">IF(GJB469&lt;5,"Sin Riesgo",IF(GJB469 &lt;=14,"Bajo",IF(GJB469&lt;=35,"Medio",IF(GJB469&lt;=80,"Alto","Inviable Sanitariamente"))))</f>
        <v>Inviable Sanitariamente</v>
      </c>
      <c r="GJE469" s="265" t="str">
        <f t="shared" ref="GJE469:GJE471" si="5011">IF(GJC469&lt;5,"Sin Riesgo",IF(GJC469 &lt;=14,"Bajo",IF(GJC469&lt;=35,"Medio",IF(GJC469&lt;=80,"Alto","Inviable Sanitariamente"))))</f>
        <v>Inviable Sanitariamente</v>
      </c>
      <c r="GJF469" s="265" t="str">
        <f t="shared" ref="GJF469:GJF471" si="5012">IF(GJD469&lt;5,"Sin Riesgo",IF(GJD469 &lt;=14,"Bajo",IF(GJD469&lt;=35,"Medio",IF(GJD469&lt;=80,"Alto","Inviable Sanitariamente"))))</f>
        <v>Inviable Sanitariamente</v>
      </c>
      <c r="GJG469" s="265" t="str">
        <f t="shared" ref="GJG469:GJG471" si="5013">IF(GJE469&lt;5,"Sin Riesgo",IF(GJE469 &lt;=14,"Bajo",IF(GJE469&lt;=35,"Medio",IF(GJE469&lt;=80,"Alto","Inviable Sanitariamente"))))</f>
        <v>Inviable Sanitariamente</v>
      </c>
      <c r="GJH469" s="265" t="str">
        <f t="shared" ref="GJH469:GJH471" si="5014">IF(GJF469&lt;5,"Sin Riesgo",IF(GJF469 &lt;=14,"Bajo",IF(GJF469&lt;=35,"Medio",IF(GJF469&lt;=80,"Alto","Inviable Sanitariamente"))))</f>
        <v>Inviable Sanitariamente</v>
      </c>
      <c r="GJI469" s="265" t="str">
        <f t="shared" ref="GJI469:GJI471" si="5015">IF(GJG469&lt;5,"Sin Riesgo",IF(GJG469 &lt;=14,"Bajo",IF(GJG469&lt;=35,"Medio",IF(GJG469&lt;=80,"Alto","Inviable Sanitariamente"))))</f>
        <v>Inviable Sanitariamente</v>
      </c>
      <c r="GJJ469" s="265" t="str">
        <f t="shared" ref="GJJ469:GJJ471" si="5016">IF(GJH469&lt;5,"Sin Riesgo",IF(GJH469 &lt;=14,"Bajo",IF(GJH469&lt;=35,"Medio",IF(GJH469&lt;=80,"Alto","Inviable Sanitariamente"))))</f>
        <v>Inviable Sanitariamente</v>
      </c>
      <c r="GJK469" s="265" t="str">
        <f t="shared" ref="GJK469:GJK471" si="5017">IF(GJI469&lt;5,"Sin Riesgo",IF(GJI469 &lt;=14,"Bajo",IF(GJI469&lt;=35,"Medio",IF(GJI469&lt;=80,"Alto","Inviable Sanitariamente"))))</f>
        <v>Inviable Sanitariamente</v>
      </c>
      <c r="GJL469" s="265" t="str">
        <f t="shared" ref="GJL469:GJL471" si="5018">IF(GJJ469&lt;5,"Sin Riesgo",IF(GJJ469 &lt;=14,"Bajo",IF(GJJ469&lt;=35,"Medio",IF(GJJ469&lt;=80,"Alto","Inviable Sanitariamente"))))</f>
        <v>Inviable Sanitariamente</v>
      </c>
      <c r="GJM469" s="265" t="str">
        <f t="shared" ref="GJM469:GJM471" si="5019">IF(GJK469&lt;5,"Sin Riesgo",IF(GJK469 &lt;=14,"Bajo",IF(GJK469&lt;=35,"Medio",IF(GJK469&lt;=80,"Alto","Inviable Sanitariamente"))))</f>
        <v>Inviable Sanitariamente</v>
      </c>
      <c r="GJN469" s="265" t="str">
        <f t="shared" ref="GJN469:GJN471" si="5020">IF(GJL469&lt;5,"Sin Riesgo",IF(GJL469 &lt;=14,"Bajo",IF(GJL469&lt;=35,"Medio",IF(GJL469&lt;=80,"Alto","Inviable Sanitariamente"))))</f>
        <v>Inviable Sanitariamente</v>
      </c>
      <c r="GJO469" s="265" t="str">
        <f t="shared" ref="GJO469:GJO471" si="5021">IF(GJM469&lt;5,"Sin Riesgo",IF(GJM469 &lt;=14,"Bajo",IF(GJM469&lt;=35,"Medio",IF(GJM469&lt;=80,"Alto","Inviable Sanitariamente"))))</f>
        <v>Inviable Sanitariamente</v>
      </c>
      <c r="GJP469" s="265" t="str">
        <f t="shared" ref="GJP469:GJP471" si="5022">IF(GJN469&lt;5,"Sin Riesgo",IF(GJN469 &lt;=14,"Bajo",IF(GJN469&lt;=35,"Medio",IF(GJN469&lt;=80,"Alto","Inviable Sanitariamente"))))</f>
        <v>Inviable Sanitariamente</v>
      </c>
      <c r="GJQ469" s="265" t="str">
        <f t="shared" ref="GJQ469:GJQ471" si="5023">IF(GJO469&lt;5,"Sin Riesgo",IF(GJO469 &lt;=14,"Bajo",IF(GJO469&lt;=35,"Medio",IF(GJO469&lt;=80,"Alto","Inviable Sanitariamente"))))</f>
        <v>Inviable Sanitariamente</v>
      </c>
      <c r="GJR469" s="265" t="str">
        <f t="shared" ref="GJR469:GJR471" si="5024">IF(GJP469&lt;5,"Sin Riesgo",IF(GJP469 &lt;=14,"Bajo",IF(GJP469&lt;=35,"Medio",IF(GJP469&lt;=80,"Alto","Inviable Sanitariamente"))))</f>
        <v>Inviable Sanitariamente</v>
      </c>
      <c r="GJS469" s="265" t="str">
        <f t="shared" ref="GJS469:GJS471" si="5025">IF(GJQ469&lt;5,"Sin Riesgo",IF(GJQ469 &lt;=14,"Bajo",IF(GJQ469&lt;=35,"Medio",IF(GJQ469&lt;=80,"Alto","Inviable Sanitariamente"))))</f>
        <v>Inviable Sanitariamente</v>
      </c>
      <c r="GJT469" s="265" t="str">
        <f t="shared" ref="GJT469:GJT471" si="5026">IF(GJR469&lt;5,"Sin Riesgo",IF(GJR469 &lt;=14,"Bajo",IF(GJR469&lt;=35,"Medio",IF(GJR469&lt;=80,"Alto","Inviable Sanitariamente"))))</f>
        <v>Inviable Sanitariamente</v>
      </c>
      <c r="GJU469" s="265" t="str">
        <f t="shared" ref="GJU469:GJU471" si="5027">IF(GJS469&lt;5,"Sin Riesgo",IF(GJS469 &lt;=14,"Bajo",IF(GJS469&lt;=35,"Medio",IF(GJS469&lt;=80,"Alto","Inviable Sanitariamente"))))</f>
        <v>Inviable Sanitariamente</v>
      </c>
      <c r="GJV469" s="265" t="str">
        <f t="shared" ref="GJV469:GJV471" si="5028">IF(GJT469&lt;5,"Sin Riesgo",IF(GJT469 &lt;=14,"Bajo",IF(GJT469&lt;=35,"Medio",IF(GJT469&lt;=80,"Alto","Inviable Sanitariamente"))))</f>
        <v>Inviable Sanitariamente</v>
      </c>
      <c r="GJW469" s="265" t="str">
        <f t="shared" ref="GJW469:GJW471" si="5029">IF(GJU469&lt;5,"Sin Riesgo",IF(GJU469 &lt;=14,"Bajo",IF(GJU469&lt;=35,"Medio",IF(GJU469&lt;=80,"Alto","Inviable Sanitariamente"))))</f>
        <v>Inviable Sanitariamente</v>
      </c>
      <c r="GJX469" s="265" t="str">
        <f t="shared" ref="GJX469:GJX471" si="5030">IF(GJV469&lt;5,"Sin Riesgo",IF(GJV469 &lt;=14,"Bajo",IF(GJV469&lt;=35,"Medio",IF(GJV469&lt;=80,"Alto","Inviable Sanitariamente"))))</f>
        <v>Inviable Sanitariamente</v>
      </c>
      <c r="GJY469" s="265" t="str">
        <f t="shared" ref="GJY469:GJY471" si="5031">IF(GJW469&lt;5,"Sin Riesgo",IF(GJW469 &lt;=14,"Bajo",IF(GJW469&lt;=35,"Medio",IF(GJW469&lt;=80,"Alto","Inviable Sanitariamente"))))</f>
        <v>Inviable Sanitariamente</v>
      </c>
      <c r="GJZ469" s="265" t="str">
        <f t="shared" ref="GJZ469:GJZ471" si="5032">IF(GJX469&lt;5,"Sin Riesgo",IF(GJX469 &lt;=14,"Bajo",IF(GJX469&lt;=35,"Medio",IF(GJX469&lt;=80,"Alto","Inviable Sanitariamente"))))</f>
        <v>Inviable Sanitariamente</v>
      </c>
      <c r="GKA469" s="265" t="str">
        <f t="shared" ref="GKA469:GKA471" si="5033">IF(GJY469&lt;5,"Sin Riesgo",IF(GJY469 &lt;=14,"Bajo",IF(GJY469&lt;=35,"Medio",IF(GJY469&lt;=80,"Alto","Inviable Sanitariamente"))))</f>
        <v>Inviable Sanitariamente</v>
      </c>
      <c r="GKB469" s="265" t="str">
        <f t="shared" ref="GKB469:GKB471" si="5034">IF(GJZ469&lt;5,"Sin Riesgo",IF(GJZ469 &lt;=14,"Bajo",IF(GJZ469&lt;=35,"Medio",IF(GJZ469&lt;=80,"Alto","Inviable Sanitariamente"))))</f>
        <v>Inviable Sanitariamente</v>
      </c>
      <c r="GKC469" s="265" t="str">
        <f t="shared" ref="GKC469:GKC471" si="5035">IF(GKA469&lt;5,"Sin Riesgo",IF(GKA469 &lt;=14,"Bajo",IF(GKA469&lt;=35,"Medio",IF(GKA469&lt;=80,"Alto","Inviable Sanitariamente"))))</f>
        <v>Inviable Sanitariamente</v>
      </c>
      <c r="GKD469" s="265" t="str">
        <f t="shared" ref="GKD469:GKD471" si="5036">IF(GKB469&lt;5,"Sin Riesgo",IF(GKB469 &lt;=14,"Bajo",IF(GKB469&lt;=35,"Medio",IF(GKB469&lt;=80,"Alto","Inviable Sanitariamente"))))</f>
        <v>Inviable Sanitariamente</v>
      </c>
      <c r="GKE469" s="265" t="str">
        <f t="shared" ref="GKE469:GKE471" si="5037">IF(GKC469&lt;5,"Sin Riesgo",IF(GKC469 &lt;=14,"Bajo",IF(GKC469&lt;=35,"Medio",IF(GKC469&lt;=80,"Alto","Inviable Sanitariamente"))))</f>
        <v>Inviable Sanitariamente</v>
      </c>
      <c r="GKF469" s="265" t="str">
        <f t="shared" ref="GKF469:GKF471" si="5038">IF(GKD469&lt;5,"Sin Riesgo",IF(GKD469 &lt;=14,"Bajo",IF(GKD469&lt;=35,"Medio",IF(GKD469&lt;=80,"Alto","Inviable Sanitariamente"))))</f>
        <v>Inviable Sanitariamente</v>
      </c>
      <c r="GKG469" s="265" t="str">
        <f t="shared" ref="GKG469:GKG471" si="5039">IF(GKE469&lt;5,"Sin Riesgo",IF(GKE469 &lt;=14,"Bajo",IF(GKE469&lt;=35,"Medio",IF(GKE469&lt;=80,"Alto","Inviable Sanitariamente"))))</f>
        <v>Inviable Sanitariamente</v>
      </c>
      <c r="GKH469" s="265" t="str">
        <f t="shared" ref="GKH469:GKH471" si="5040">IF(GKF469&lt;5,"Sin Riesgo",IF(GKF469 &lt;=14,"Bajo",IF(GKF469&lt;=35,"Medio",IF(GKF469&lt;=80,"Alto","Inviable Sanitariamente"))))</f>
        <v>Inviable Sanitariamente</v>
      </c>
      <c r="GKI469" s="265" t="str">
        <f t="shared" ref="GKI469:GKI471" si="5041">IF(GKG469&lt;5,"Sin Riesgo",IF(GKG469 &lt;=14,"Bajo",IF(GKG469&lt;=35,"Medio",IF(GKG469&lt;=80,"Alto","Inviable Sanitariamente"))))</f>
        <v>Inviable Sanitariamente</v>
      </c>
      <c r="GKJ469" s="265" t="str">
        <f t="shared" ref="GKJ469:GKJ471" si="5042">IF(GKH469&lt;5,"Sin Riesgo",IF(GKH469 &lt;=14,"Bajo",IF(GKH469&lt;=35,"Medio",IF(GKH469&lt;=80,"Alto","Inviable Sanitariamente"))))</f>
        <v>Inviable Sanitariamente</v>
      </c>
      <c r="GKK469" s="265" t="str">
        <f t="shared" ref="GKK469:GKK471" si="5043">IF(GKI469&lt;5,"Sin Riesgo",IF(GKI469 &lt;=14,"Bajo",IF(GKI469&lt;=35,"Medio",IF(GKI469&lt;=80,"Alto","Inviable Sanitariamente"))))</f>
        <v>Inviable Sanitariamente</v>
      </c>
      <c r="GKL469" s="265" t="str">
        <f t="shared" ref="GKL469:GKL471" si="5044">IF(GKJ469&lt;5,"Sin Riesgo",IF(GKJ469 &lt;=14,"Bajo",IF(GKJ469&lt;=35,"Medio",IF(GKJ469&lt;=80,"Alto","Inviable Sanitariamente"))))</f>
        <v>Inviable Sanitariamente</v>
      </c>
      <c r="GKM469" s="265" t="str">
        <f t="shared" ref="GKM469:GKM471" si="5045">IF(GKK469&lt;5,"Sin Riesgo",IF(GKK469 &lt;=14,"Bajo",IF(GKK469&lt;=35,"Medio",IF(GKK469&lt;=80,"Alto","Inviable Sanitariamente"))))</f>
        <v>Inviable Sanitariamente</v>
      </c>
      <c r="GKN469" s="265" t="str">
        <f t="shared" ref="GKN469:GKN471" si="5046">IF(GKL469&lt;5,"Sin Riesgo",IF(GKL469 &lt;=14,"Bajo",IF(GKL469&lt;=35,"Medio",IF(GKL469&lt;=80,"Alto","Inviable Sanitariamente"))))</f>
        <v>Inviable Sanitariamente</v>
      </c>
      <c r="GKO469" s="265" t="str">
        <f t="shared" ref="GKO469:GKO471" si="5047">IF(GKM469&lt;5,"Sin Riesgo",IF(GKM469 &lt;=14,"Bajo",IF(GKM469&lt;=35,"Medio",IF(GKM469&lt;=80,"Alto","Inviable Sanitariamente"))))</f>
        <v>Inviable Sanitariamente</v>
      </c>
      <c r="GKP469" s="265" t="str">
        <f t="shared" ref="GKP469:GKP471" si="5048">IF(GKN469&lt;5,"Sin Riesgo",IF(GKN469 &lt;=14,"Bajo",IF(GKN469&lt;=35,"Medio",IF(GKN469&lt;=80,"Alto","Inviable Sanitariamente"))))</f>
        <v>Inviable Sanitariamente</v>
      </c>
      <c r="GKQ469" s="265" t="str">
        <f t="shared" ref="GKQ469:GKQ471" si="5049">IF(GKO469&lt;5,"Sin Riesgo",IF(GKO469 &lt;=14,"Bajo",IF(GKO469&lt;=35,"Medio",IF(GKO469&lt;=80,"Alto","Inviable Sanitariamente"))))</f>
        <v>Inviable Sanitariamente</v>
      </c>
      <c r="GKR469" s="265" t="str">
        <f t="shared" ref="GKR469:GKR471" si="5050">IF(GKP469&lt;5,"Sin Riesgo",IF(GKP469 &lt;=14,"Bajo",IF(GKP469&lt;=35,"Medio",IF(GKP469&lt;=80,"Alto","Inviable Sanitariamente"))))</f>
        <v>Inviable Sanitariamente</v>
      </c>
      <c r="GKS469" s="265" t="str">
        <f t="shared" ref="GKS469:GKS471" si="5051">IF(GKQ469&lt;5,"Sin Riesgo",IF(GKQ469 &lt;=14,"Bajo",IF(GKQ469&lt;=35,"Medio",IF(GKQ469&lt;=80,"Alto","Inviable Sanitariamente"))))</f>
        <v>Inviable Sanitariamente</v>
      </c>
      <c r="GKT469" s="265" t="str">
        <f t="shared" ref="GKT469:GKT471" si="5052">IF(GKR469&lt;5,"Sin Riesgo",IF(GKR469 &lt;=14,"Bajo",IF(GKR469&lt;=35,"Medio",IF(GKR469&lt;=80,"Alto","Inviable Sanitariamente"))))</f>
        <v>Inviable Sanitariamente</v>
      </c>
      <c r="GKU469" s="265" t="str">
        <f t="shared" ref="GKU469:GKU471" si="5053">IF(GKS469&lt;5,"Sin Riesgo",IF(GKS469 &lt;=14,"Bajo",IF(GKS469&lt;=35,"Medio",IF(GKS469&lt;=80,"Alto","Inviable Sanitariamente"))))</f>
        <v>Inviable Sanitariamente</v>
      </c>
      <c r="GKV469" s="265" t="str">
        <f t="shared" ref="GKV469:GKV471" si="5054">IF(GKT469&lt;5,"Sin Riesgo",IF(GKT469 &lt;=14,"Bajo",IF(GKT469&lt;=35,"Medio",IF(GKT469&lt;=80,"Alto","Inviable Sanitariamente"))))</f>
        <v>Inviable Sanitariamente</v>
      </c>
      <c r="GKW469" s="265" t="str">
        <f t="shared" ref="GKW469:GKW471" si="5055">IF(GKU469&lt;5,"Sin Riesgo",IF(GKU469 &lt;=14,"Bajo",IF(GKU469&lt;=35,"Medio",IF(GKU469&lt;=80,"Alto","Inviable Sanitariamente"))))</f>
        <v>Inviable Sanitariamente</v>
      </c>
      <c r="GKX469" s="265" t="str">
        <f t="shared" ref="GKX469:GKX471" si="5056">IF(GKV469&lt;5,"Sin Riesgo",IF(GKV469 &lt;=14,"Bajo",IF(GKV469&lt;=35,"Medio",IF(GKV469&lt;=80,"Alto","Inviable Sanitariamente"))))</f>
        <v>Inviable Sanitariamente</v>
      </c>
      <c r="GKY469" s="265" t="str">
        <f t="shared" ref="GKY469:GKY471" si="5057">IF(GKW469&lt;5,"Sin Riesgo",IF(GKW469 &lt;=14,"Bajo",IF(GKW469&lt;=35,"Medio",IF(GKW469&lt;=80,"Alto","Inviable Sanitariamente"))))</f>
        <v>Inviable Sanitariamente</v>
      </c>
      <c r="GKZ469" s="265" t="str">
        <f t="shared" ref="GKZ469:GKZ471" si="5058">IF(GKX469&lt;5,"Sin Riesgo",IF(GKX469 &lt;=14,"Bajo",IF(GKX469&lt;=35,"Medio",IF(GKX469&lt;=80,"Alto","Inviable Sanitariamente"))))</f>
        <v>Inviable Sanitariamente</v>
      </c>
      <c r="GLA469" s="265" t="str">
        <f t="shared" ref="GLA469:GLA471" si="5059">IF(GKY469&lt;5,"Sin Riesgo",IF(GKY469 &lt;=14,"Bajo",IF(GKY469&lt;=35,"Medio",IF(GKY469&lt;=80,"Alto","Inviable Sanitariamente"))))</f>
        <v>Inviable Sanitariamente</v>
      </c>
      <c r="GLB469" s="265" t="str">
        <f t="shared" ref="GLB469:GLB471" si="5060">IF(GKZ469&lt;5,"Sin Riesgo",IF(GKZ469 &lt;=14,"Bajo",IF(GKZ469&lt;=35,"Medio",IF(GKZ469&lt;=80,"Alto","Inviable Sanitariamente"))))</f>
        <v>Inviable Sanitariamente</v>
      </c>
      <c r="GLC469" s="265" t="str">
        <f t="shared" ref="GLC469:GLC471" si="5061">IF(GLA469&lt;5,"Sin Riesgo",IF(GLA469 &lt;=14,"Bajo",IF(GLA469&lt;=35,"Medio",IF(GLA469&lt;=80,"Alto","Inviable Sanitariamente"))))</f>
        <v>Inviable Sanitariamente</v>
      </c>
      <c r="GLD469" s="265" t="str">
        <f t="shared" ref="GLD469:GLD471" si="5062">IF(GLB469&lt;5,"Sin Riesgo",IF(GLB469 &lt;=14,"Bajo",IF(GLB469&lt;=35,"Medio",IF(GLB469&lt;=80,"Alto","Inviable Sanitariamente"))))</f>
        <v>Inviable Sanitariamente</v>
      </c>
      <c r="GLE469" s="265" t="str">
        <f t="shared" ref="GLE469:GLE471" si="5063">IF(GLC469&lt;5,"Sin Riesgo",IF(GLC469 &lt;=14,"Bajo",IF(GLC469&lt;=35,"Medio",IF(GLC469&lt;=80,"Alto","Inviable Sanitariamente"))))</f>
        <v>Inviable Sanitariamente</v>
      </c>
      <c r="GLF469" s="265" t="str">
        <f t="shared" ref="GLF469:GLF471" si="5064">IF(GLD469&lt;5,"Sin Riesgo",IF(GLD469 &lt;=14,"Bajo",IF(GLD469&lt;=35,"Medio",IF(GLD469&lt;=80,"Alto","Inviable Sanitariamente"))))</f>
        <v>Inviable Sanitariamente</v>
      </c>
      <c r="GLG469" s="265" t="str">
        <f t="shared" ref="GLG469:GLG471" si="5065">IF(GLE469&lt;5,"Sin Riesgo",IF(GLE469 &lt;=14,"Bajo",IF(GLE469&lt;=35,"Medio",IF(GLE469&lt;=80,"Alto","Inviable Sanitariamente"))))</f>
        <v>Inviable Sanitariamente</v>
      </c>
      <c r="GLH469" s="265" t="str">
        <f t="shared" ref="GLH469:GLH471" si="5066">IF(GLF469&lt;5,"Sin Riesgo",IF(GLF469 &lt;=14,"Bajo",IF(GLF469&lt;=35,"Medio",IF(GLF469&lt;=80,"Alto","Inviable Sanitariamente"))))</f>
        <v>Inviable Sanitariamente</v>
      </c>
      <c r="GLI469" s="265" t="str">
        <f t="shared" ref="GLI469:GLI471" si="5067">IF(GLG469&lt;5,"Sin Riesgo",IF(GLG469 &lt;=14,"Bajo",IF(GLG469&lt;=35,"Medio",IF(GLG469&lt;=80,"Alto","Inviable Sanitariamente"))))</f>
        <v>Inviable Sanitariamente</v>
      </c>
      <c r="GLJ469" s="265" t="str">
        <f t="shared" ref="GLJ469:GLJ471" si="5068">IF(GLH469&lt;5,"Sin Riesgo",IF(GLH469 &lt;=14,"Bajo",IF(GLH469&lt;=35,"Medio",IF(GLH469&lt;=80,"Alto","Inviable Sanitariamente"))))</f>
        <v>Inviable Sanitariamente</v>
      </c>
      <c r="GLK469" s="265" t="str">
        <f t="shared" ref="GLK469:GLK471" si="5069">IF(GLI469&lt;5,"Sin Riesgo",IF(GLI469 &lt;=14,"Bajo",IF(GLI469&lt;=35,"Medio",IF(GLI469&lt;=80,"Alto","Inviable Sanitariamente"))))</f>
        <v>Inviable Sanitariamente</v>
      </c>
      <c r="GLL469" s="265" t="str">
        <f t="shared" ref="GLL469:GLL471" si="5070">IF(GLJ469&lt;5,"Sin Riesgo",IF(GLJ469 &lt;=14,"Bajo",IF(GLJ469&lt;=35,"Medio",IF(GLJ469&lt;=80,"Alto","Inviable Sanitariamente"))))</f>
        <v>Inviable Sanitariamente</v>
      </c>
      <c r="GLM469" s="265" t="str">
        <f t="shared" ref="GLM469:GLM471" si="5071">IF(GLK469&lt;5,"Sin Riesgo",IF(GLK469 &lt;=14,"Bajo",IF(GLK469&lt;=35,"Medio",IF(GLK469&lt;=80,"Alto","Inviable Sanitariamente"))))</f>
        <v>Inviable Sanitariamente</v>
      </c>
      <c r="GLN469" s="265" t="str">
        <f t="shared" ref="GLN469:GLN471" si="5072">IF(GLL469&lt;5,"Sin Riesgo",IF(GLL469 &lt;=14,"Bajo",IF(GLL469&lt;=35,"Medio",IF(GLL469&lt;=80,"Alto","Inviable Sanitariamente"))))</f>
        <v>Inviable Sanitariamente</v>
      </c>
      <c r="GLO469" s="265" t="str">
        <f t="shared" ref="GLO469:GLO471" si="5073">IF(GLM469&lt;5,"Sin Riesgo",IF(GLM469 &lt;=14,"Bajo",IF(GLM469&lt;=35,"Medio",IF(GLM469&lt;=80,"Alto","Inviable Sanitariamente"))))</f>
        <v>Inviable Sanitariamente</v>
      </c>
      <c r="GLP469" s="265" t="str">
        <f t="shared" ref="GLP469:GLP471" si="5074">IF(GLN469&lt;5,"Sin Riesgo",IF(GLN469 &lt;=14,"Bajo",IF(GLN469&lt;=35,"Medio",IF(GLN469&lt;=80,"Alto","Inviable Sanitariamente"))))</f>
        <v>Inviable Sanitariamente</v>
      </c>
      <c r="GLQ469" s="265" t="str">
        <f t="shared" ref="GLQ469:GLQ471" si="5075">IF(GLO469&lt;5,"Sin Riesgo",IF(GLO469 &lt;=14,"Bajo",IF(GLO469&lt;=35,"Medio",IF(GLO469&lt;=80,"Alto","Inviable Sanitariamente"))))</f>
        <v>Inviable Sanitariamente</v>
      </c>
      <c r="GLR469" s="265" t="str">
        <f t="shared" ref="GLR469:GLR471" si="5076">IF(GLP469&lt;5,"Sin Riesgo",IF(GLP469 &lt;=14,"Bajo",IF(GLP469&lt;=35,"Medio",IF(GLP469&lt;=80,"Alto","Inviable Sanitariamente"))))</f>
        <v>Inviable Sanitariamente</v>
      </c>
      <c r="GLS469" s="265" t="str">
        <f t="shared" ref="GLS469:GLS471" si="5077">IF(GLQ469&lt;5,"Sin Riesgo",IF(GLQ469 &lt;=14,"Bajo",IF(GLQ469&lt;=35,"Medio",IF(GLQ469&lt;=80,"Alto","Inviable Sanitariamente"))))</f>
        <v>Inviable Sanitariamente</v>
      </c>
      <c r="GLT469" s="265" t="str">
        <f t="shared" ref="GLT469:GLT471" si="5078">IF(GLR469&lt;5,"Sin Riesgo",IF(GLR469 &lt;=14,"Bajo",IF(GLR469&lt;=35,"Medio",IF(GLR469&lt;=80,"Alto","Inviable Sanitariamente"))))</f>
        <v>Inviable Sanitariamente</v>
      </c>
      <c r="GLU469" s="265" t="str">
        <f t="shared" ref="GLU469:GLU471" si="5079">IF(GLS469&lt;5,"Sin Riesgo",IF(GLS469 &lt;=14,"Bajo",IF(GLS469&lt;=35,"Medio",IF(GLS469&lt;=80,"Alto","Inviable Sanitariamente"))))</f>
        <v>Inviable Sanitariamente</v>
      </c>
      <c r="GLV469" s="265" t="str">
        <f t="shared" ref="GLV469:GLV471" si="5080">IF(GLT469&lt;5,"Sin Riesgo",IF(GLT469 &lt;=14,"Bajo",IF(GLT469&lt;=35,"Medio",IF(GLT469&lt;=80,"Alto","Inviable Sanitariamente"))))</f>
        <v>Inviable Sanitariamente</v>
      </c>
      <c r="GLW469" s="265" t="str">
        <f t="shared" ref="GLW469:GLW471" si="5081">IF(GLU469&lt;5,"Sin Riesgo",IF(GLU469 &lt;=14,"Bajo",IF(GLU469&lt;=35,"Medio",IF(GLU469&lt;=80,"Alto","Inviable Sanitariamente"))))</f>
        <v>Inviable Sanitariamente</v>
      </c>
      <c r="GLX469" s="265" t="str">
        <f t="shared" ref="GLX469:GLX471" si="5082">IF(GLV469&lt;5,"Sin Riesgo",IF(GLV469 &lt;=14,"Bajo",IF(GLV469&lt;=35,"Medio",IF(GLV469&lt;=80,"Alto","Inviable Sanitariamente"))))</f>
        <v>Inviable Sanitariamente</v>
      </c>
      <c r="GLY469" s="265" t="str">
        <f t="shared" ref="GLY469:GLY471" si="5083">IF(GLW469&lt;5,"Sin Riesgo",IF(GLW469 &lt;=14,"Bajo",IF(GLW469&lt;=35,"Medio",IF(GLW469&lt;=80,"Alto","Inviable Sanitariamente"))))</f>
        <v>Inviable Sanitariamente</v>
      </c>
      <c r="GLZ469" s="265" t="str">
        <f t="shared" ref="GLZ469:GLZ471" si="5084">IF(GLX469&lt;5,"Sin Riesgo",IF(GLX469 &lt;=14,"Bajo",IF(GLX469&lt;=35,"Medio",IF(GLX469&lt;=80,"Alto","Inviable Sanitariamente"))))</f>
        <v>Inviable Sanitariamente</v>
      </c>
      <c r="GMA469" s="265" t="str">
        <f t="shared" ref="GMA469:GMA471" si="5085">IF(GLY469&lt;5,"Sin Riesgo",IF(GLY469 &lt;=14,"Bajo",IF(GLY469&lt;=35,"Medio",IF(GLY469&lt;=80,"Alto","Inviable Sanitariamente"))))</f>
        <v>Inviable Sanitariamente</v>
      </c>
      <c r="GMB469" s="265" t="str">
        <f t="shared" ref="GMB469:GMB471" si="5086">IF(GLZ469&lt;5,"Sin Riesgo",IF(GLZ469 &lt;=14,"Bajo",IF(GLZ469&lt;=35,"Medio",IF(GLZ469&lt;=80,"Alto","Inviable Sanitariamente"))))</f>
        <v>Inviable Sanitariamente</v>
      </c>
      <c r="GMC469" s="265" t="str">
        <f t="shared" ref="GMC469:GMC471" si="5087">IF(GMA469&lt;5,"Sin Riesgo",IF(GMA469 &lt;=14,"Bajo",IF(GMA469&lt;=35,"Medio",IF(GMA469&lt;=80,"Alto","Inviable Sanitariamente"))))</f>
        <v>Inviable Sanitariamente</v>
      </c>
      <c r="GMD469" s="265" t="str">
        <f t="shared" ref="GMD469:GMD471" si="5088">IF(GMB469&lt;5,"Sin Riesgo",IF(GMB469 &lt;=14,"Bajo",IF(GMB469&lt;=35,"Medio",IF(GMB469&lt;=80,"Alto","Inviable Sanitariamente"))))</f>
        <v>Inviable Sanitariamente</v>
      </c>
      <c r="GME469" s="265" t="str">
        <f t="shared" ref="GME469:GME471" si="5089">IF(GMC469&lt;5,"Sin Riesgo",IF(GMC469 &lt;=14,"Bajo",IF(GMC469&lt;=35,"Medio",IF(GMC469&lt;=80,"Alto","Inviable Sanitariamente"))))</f>
        <v>Inviable Sanitariamente</v>
      </c>
      <c r="GMF469" s="265" t="str">
        <f t="shared" ref="GMF469:GMF471" si="5090">IF(GMD469&lt;5,"Sin Riesgo",IF(GMD469 &lt;=14,"Bajo",IF(GMD469&lt;=35,"Medio",IF(GMD469&lt;=80,"Alto","Inviable Sanitariamente"))))</f>
        <v>Inviable Sanitariamente</v>
      </c>
      <c r="GMG469" s="265" t="str">
        <f t="shared" ref="GMG469:GMG471" si="5091">IF(GME469&lt;5,"Sin Riesgo",IF(GME469 &lt;=14,"Bajo",IF(GME469&lt;=35,"Medio",IF(GME469&lt;=80,"Alto","Inviable Sanitariamente"))))</f>
        <v>Inviable Sanitariamente</v>
      </c>
      <c r="GMH469" s="265" t="str">
        <f t="shared" ref="GMH469:GMH471" si="5092">IF(GMF469&lt;5,"Sin Riesgo",IF(GMF469 &lt;=14,"Bajo",IF(GMF469&lt;=35,"Medio",IF(GMF469&lt;=80,"Alto","Inviable Sanitariamente"))))</f>
        <v>Inviable Sanitariamente</v>
      </c>
      <c r="GMI469" s="265" t="str">
        <f t="shared" ref="GMI469:GMI471" si="5093">IF(GMG469&lt;5,"Sin Riesgo",IF(GMG469 &lt;=14,"Bajo",IF(GMG469&lt;=35,"Medio",IF(GMG469&lt;=80,"Alto","Inviable Sanitariamente"))))</f>
        <v>Inviable Sanitariamente</v>
      </c>
      <c r="GMJ469" s="265" t="str">
        <f t="shared" ref="GMJ469:GMJ471" si="5094">IF(GMH469&lt;5,"Sin Riesgo",IF(GMH469 &lt;=14,"Bajo",IF(GMH469&lt;=35,"Medio",IF(GMH469&lt;=80,"Alto","Inviable Sanitariamente"))))</f>
        <v>Inviable Sanitariamente</v>
      </c>
      <c r="GMK469" s="265" t="str">
        <f t="shared" ref="GMK469:GMK471" si="5095">IF(GMI469&lt;5,"Sin Riesgo",IF(GMI469 &lt;=14,"Bajo",IF(GMI469&lt;=35,"Medio",IF(GMI469&lt;=80,"Alto","Inviable Sanitariamente"))))</f>
        <v>Inviable Sanitariamente</v>
      </c>
      <c r="GML469" s="265" t="str">
        <f t="shared" ref="GML469:GML471" si="5096">IF(GMJ469&lt;5,"Sin Riesgo",IF(GMJ469 &lt;=14,"Bajo",IF(GMJ469&lt;=35,"Medio",IF(GMJ469&lt;=80,"Alto","Inviable Sanitariamente"))))</f>
        <v>Inviable Sanitariamente</v>
      </c>
      <c r="GMM469" s="265" t="str">
        <f t="shared" ref="GMM469:GMM471" si="5097">IF(GMK469&lt;5,"Sin Riesgo",IF(GMK469 &lt;=14,"Bajo",IF(GMK469&lt;=35,"Medio",IF(GMK469&lt;=80,"Alto","Inviable Sanitariamente"))))</f>
        <v>Inviable Sanitariamente</v>
      </c>
      <c r="GMN469" s="265" t="str">
        <f t="shared" ref="GMN469:GMN471" si="5098">IF(GML469&lt;5,"Sin Riesgo",IF(GML469 &lt;=14,"Bajo",IF(GML469&lt;=35,"Medio",IF(GML469&lt;=80,"Alto","Inviable Sanitariamente"))))</f>
        <v>Inviable Sanitariamente</v>
      </c>
      <c r="GMO469" s="265" t="str">
        <f t="shared" ref="GMO469:GMO471" si="5099">IF(GMM469&lt;5,"Sin Riesgo",IF(GMM469 &lt;=14,"Bajo",IF(GMM469&lt;=35,"Medio",IF(GMM469&lt;=80,"Alto","Inviable Sanitariamente"))))</f>
        <v>Inviable Sanitariamente</v>
      </c>
      <c r="GMP469" s="265" t="str">
        <f t="shared" ref="GMP469:GMP471" si="5100">IF(GMN469&lt;5,"Sin Riesgo",IF(GMN469 &lt;=14,"Bajo",IF(GMN469&lt;=35,"Medio",IF(GMN469&lt;=80,"Alto","Inviable Sanitariamente"))))</f>
        <v>Inviable Sanitariamente</v>
      </c>
      <c r="GMQ469" s="265" t="str">
        <f t="shared" ref="GMQ469:GMQ471" si="5101">IF(GMO469&lt;5,"Sin Riesgo",IF(GMO469 &lt;=14,"Bajo",IF(GMO469&lt;=35,"Medio",IF(GMO469&lt;=80,"Alto","Inviable Sanitariamente"))))</f>
        <v>Inviable Sanitariamente</v>
      </c>
      <c r="GMR469" s="265" t="str">
        <f t="shared" ref="GMR469:GMR471" si="5102">IF(GMP469&lt;5,"Sin Riesgo",IF(GMP469 &lt;=14,"Bajo",IF(GMP469&lt;=35,"Medio",IF(GMP469&lt;=80,"Alto","Inviable Sanitariamente"))))</f>
        <v>Inviable Sanitariamente</v>
      </c>
      <c r="GMS469" s="265" t="str">
        <f t="shared" ref="GMS469:GMS471" si="5103">IF(GMQ469&lt;5,"Sin Riesgo",IF(GMQ469 &lt;=14,"Bajo",IF(GMQ469&lt;=35,"Medio",IF(GMQ469&lt;=80,"Alto","Inviable Sanitariamente"))))</f>
        <v>Inviable Sanitariamente</v>
      </c>
      <c r="GMT469" s="265" t="str">
        <f t="shared" ref="GMT469:GMT471" si="5104">IF(GMR469&lt;5,"Sin Riesgo",IF(GMR469 &lt;=14,"Bajo",IF(GMR469&lt;=35,"Medio",IF(GMR469&lt;=80,"Alto","Inviable Sanitariamente"))))</f>
        <v>Inviable Sanitariamente</v>
      </c>
      <c r="GMU469" s="265" t="str">
        <f t="shared" ref="GMU469:GMU471" si="5105">IF(GMS469&lt;5,"Sin Riesgo",IF(GMS469 &lt;=14,"Bajo",IF(GMS469&lt;=35,"Medio",IF(GMS469&lt;=80,"Alto","Inviable Sanitariamente"))))</f>
        <v>Inviable Sanitariamente</v>
      </c>
      <c r="GMV469" s="265" t="str">
        <f t="shared" ref="GMV469:GMV471" si="5106">IF(GMT469&lt;5,"Sin Riesgo",IF(GMT469 &lt;=14,"Bajo",IF(GMT469&lt;=35,"Medio",IF(GMT469&lt;=80,"Alto","Inviable Sanitariamente"))))</f>
        <v>Inviable Sanitariamente</v>
      </c>
      <c r="GMW469" s="265" t="str">
        <f t="shared" ref="GMW469:GMW471" si="5107">IF(GMU469&lt;5,"Sin Riesgo",IF(GMU469 &lt;=14,"Bajo",IF(GMU469&lt;=35,"Medio",IF(GMU469&lt;=80,"Alto","Inviable Sanitariamente"))))</f>
        <v>Inviable Sanitariamente</v>
      </c>
      <c r="GMX469" s="265" t="str">
        <f t="shared" ref="GMX469:GMX471" si="5108">IF(GMV469&lt;5,"Sin Riesgo",IF(GMV469 &lt;=14,"Bajo",IF(GMV469&lt;=35,"Medio",IF(GMV469&lt;=80,"Alto","Inviable Sanitariamente"))))</f>
        <v>Inviable Sanitariamente</v>
      </c>
      <c r="GMY469" s="265" t="str">
        <f t="shared" ref="GMY469:GMY471" si="5109">IF(GMW469&lt;5,"Sin Riesgo",IF(GMW469 &lt;=14,"Bajo",IF(GMW469&lt;=35,"Medio",IF(GMW469&lt;=80,"Alto","Inviable Sanitariamente"))))</f>
        <v>Inviable Sanitariamente</v>
      </c>
      <c r="GMZ469" s="265" t="str">
        <f t="shared" ref="GMZ469:GMZ471" si="5110">IF(GMX469&lt;5,"Sin Riesgo",IF(GMX469 &lt;=14,"Bajo",IF(GMX469&lt;=35,"Medio",IF(GMX469&lt;=80,"Alto","Inviable Sanitariamente"))))</f>
        <v>Inviable Sanitariamente</v>
      </c>
      <c r="GNA469" s="265" t="str">
        <f t="shared" ref="GNA469:GNA471" si="5111">IF(GMY469&lt;5,"Sin Riesgo",IF(GMY469 &lt;=14,"Bajo",IF(GMY469&lt;=35,"Medio",IF(GMY469&lt;=80,"Alto","Inviable Sanitariamente"))))</f>
        <v>Inviable Sanitariamente</v>
      </c>
      <c r="GNB469" s="265" t="str">
        <f t="shared" ref="GNB469:GNB471" si="5112">IF(GMZ469&lt;5,"Sin Riesgo",IF(GMZ469 &lt;=14,"Bajo",IF(GMZ469&lt;=35,"Medio",IF(GMZ469&lt;=80,"Alto","Inviable Sanitariamente"))))</f>
        <v>Inviable Sanitariamente</v>
      </c>
      <c r="GNC469" s="265" t="str">
        <f t="shared" ref="GNC469:GNC471" si="5113">IF(GNA469&lt;5,"Sin Riesgo",IF(GNA469 &lt;=14,"Bajo",IF(GNA469&lt;=35,"Medio",IF(GNA469&lt;=80,"Alto","Inviable Sanitariamente"))))</f>
        <v>Inviable Sanitariamente</v>
      </c>
      <c r="GND469" s="265" t="str">
        <f t="shared" ref="GND469:GND471" si="5114">IF(GNB469&lt;5,"Sin Riesgo",IF(GNB469 &lt;=14,"Bajo",IF(GNB469&lt;=35,"Medio",IF(GNB469&lt;=80,"Alto","Inviable Sanitariamente"))))</f>
        <v>Inviable Sanitariamente</v>
      </c>
      <c r="GNE469" s="265" t="str">
        <f t="shared" ref="GNE469:GNE471" si="5115">IF(GNC469&lt;5,"Sin Riesgo",IF(GNC469 &lt;=14,"Bajo",IF(GNC469&lt;=35,"Medio",IF(GNC469&lt;=80,"Alto","Inviable Sanitariamente"))))</f>
        <v>Inviable Sanitariamente</v>
      </c>
      <c r="GNF469" s="265" t="str">
        <f t="shared" ref="GNF469:GNF471" si="5116">IF(GND469&lt;5,"Sin Riesgo",IF(GND469 &lt;=14,"Bajo",IF(GND469&lt;=35,"Medio",IF(GND469&lt;=80,"Alto","Inviable Sanitariamente"))))</f>
        <v>Inviable Sanitariamente</v>
      </c>
      <c r="GNG469" s="265" t="str">
        <f t="shared" ref="GNG469:GNG471" si="5117">IF(GNE469&lt;5,"Sin Riesgo",IF(GNE469 &lt;=14,"Bajo",IF(GNE469&lt;=35,"Medio",IF(GNE469&lt;=80,"Alto","Inviable Sanitariamente"))))</f>
        <v>Inviable Sanitariamente</v>
      </c>
      <c r="GNH469" s="265" t="str">
        <f t="shared" ref="GNH469:GNH471" si="5118">IF(GNF469&lt;5,"Sin Riesgo",IF(GNF469 &lt;=14,"Bajo",IF(GNF469&lt;=35,"Medio",IF(GNF469&lt;=80,"Alto","Inviable Sanitariamente"))))</f>
        <v>Inviable Sanitariamente</v>
      </c>
      <c r="GNI469" s="265" t="str">
        <f t="shared" ref="GNI469:GNI471" si="5119">IF(GNG469&lt;5,"Sin Riesgo",IF(GNG469 &lt;=14,"Bajo",IF(GNG469&lt;=35,"Medio",IF(GNG469&lt;=80,"Alto","Inviable Sanitariamente"))))</f>
        <v>Inviable Sanitariamente</v>
      </c>
      <c r="GNJ469" s="265" t="str">
        <f t="shared" ref="GNJ469:GNJ471" si="5120">IF(GNH469&lt;5,"Sin Riesgo",IF(GNH469 &lt;=14,"Bajo",IF(GNH469&lt;=35,"Medio",IF(GNH469&lt;=80,"Alto","Inviable Sanitariamente"))))</f>
        <v>Inviable Sanitariamente</v>
      </c>
      <c r="GNK469" s="265" t="str">
        <f t="shared" ref="GNK469:GNK471" si="5121">IF(GNI469&lt;5,"Sin Riesgo",IF(GNI469 &lt;=14,"Bajo",IF(GNI469&lt;=35,"Medio",IF(GNI469&lt;=80,"Alto","Inviable Sanitariamente"))))</f>
        <v>Inviable Sanitariamente</v>
      </c>
      <c r="GNL469" s="265" t="str">
        <f t="shared" ref="GNL469:GNL471" si="5122">IF(GNJ469&lt;5,"Sin Riesgo",IF(GNJ469 &lt;=14,"Bajo",IF(GNJ469&lt;=35,"Medio",IF(GNJ469&lt;=80,"Alto","Inviable Sanitariamente"))))</f>
        <v>Inviable Sanitariamente</v>
      </c>
      <c r="GNM469" s="265" t="str">
        <f t="shared" ref="GNM469:GNM471" si="5123">IF(GNK469&lt;5,"Sin Riesgo",IF(GNK469 &lt;=14,"Bajo",IF(GNK469&lt;=35,"Medio",IF(GNK469&lt;=80,"Alto","Inviable Sanitariamente"))))</f>
        <v>Inviable Sanitariamente</v>
      </c>
      <c r="GNN469" s="265" t="str">
        <f t="shared" ref="GNN469:GNN471" si="5124">IF(GNL469&lt;5,"Sin Riesgo",IF(GNL469 &lt;=14,"Bajo",IF(GNL469&lt;=35,"Medio",IF(GNL469&lt;=80,"Alto","Inviable Sanitariamente"))))</f>
        <v>Inviable Sanitariamente</v>
      </c>
      <c r="GNO469" s="265" t="str">
        <f t="shared" ref="GNO469:GNO471" si="5125">IF(GNM469&lt;5,"Sin Riesgo",IF(GNM469 &lt;=14,"Bajo",IF(GNM469&lt;=35,"Medio",IF(GNM469&lt;=80,"Alto","Inviable Sanitariamente"))))</f>
        <v>Inviable Sanitariamente</v>
      </c>
      <c r="GNP469" s="265" t="str">
        <f t="shared" ref="GNP469:GNP471" si="5126">IF(GNN469&lt;5,"Sin Riesgo",IF(GNN469 &lt;=14,"Bajo",IF(GNN469&lt;=35,"Medio",IF(GNN469&lt;=80,"Alto","Inviable Sanitariamente"))))</f>
        <v>Inviable Sanitariamente</v>
      </c>
      <c r="GNQ469" s="265" t="str">
        <f t="shared" ref="GNQ469:GNQ471" si="5127">IF(GNO469&lt;5,"Sin Riesgo",IF(GNO469 &lt;=14,"Bajo",IF(GNO469&lt;=35,"Medio",IF(GNO469&lt;=80,"Alto","Inviable Sanitariamente"))))</f>
        <v>Inviable Sanitariamente</v>
      </c>
      <c r="GNR469" s="265" t="str">
        <f t="shared" ref="GNR469:GNR471" si="5128">IF(GNP469&lt;5,"Sin Riesgo",IF(GNP469 &lt;=14,"Bajo",IF(GNP469&lt;=35,"Medio",IF(GNP469&lt;=80,"Alto","Inviable Sanitariamente"))))</f>
        <v>Inviable Sanitariamente</v>
      </c>
      <c r="GNS469" s="265" t="str">
        <f t="shared" ref="GNS469:GNS471" si="5129">IF(GNQ469&lt;5,"Sin Riesgo",IF(GNQ469 &lt;=14,"Bajo",IF(GNQ469&lt;=35,"Medio",IF(GNQ469&lt;=80,"Alto","Inviable Sanitariamente"))))</f>
        <v>Inviable Sanitariamente</v>
      </c>
      <c r="GNT469" s="265" t="str">
        <f t="shared" ref="GNT469:GNT471" si="5130">IF(GNR469&lt;5,"Sin Riesgo",IF(GNR469 &lt;=14,"Bajo",IF(GNR469&lt;=35,"Medio",IF(GNR469&lt;=80,"Alto","Inviable Sanitariamente"))))</f>
        <v>Inviable Sanitariamente</v>
      </c>
      <c r="GNU469" s="265" t="str">
        <f t="shared" ref="GNU469:GNU471" si="5131">IF(GNS469&lt;5,"Sin Riesgo",IF(GNS469 &lt;=14,"Bajo",IF(GNS469&lt;=35,"Medio",IF(GNS469&lt;=80,"Alto","Inviable Sanitariamente"))))</f>
        <v>Inviable Sanitariamente</v>
      </c>
      <c r="GNV469" s="265" t="str">
        <f t="shared" ref="GNV469:GNV471" si="5132">IF(GNT469&lt;5,"Sin Riesgo",IF(GNT469 &lt;=14,"Bajo",IF(GNT469&lt;=35,"Medio",IF(GNT469&lt;=80,"Alto","Inviable Sanitariamente"))))</f>
        <v>Inviable Sanitariamente</v>
      </c>
      <c r="GNW469" s="265" t="str">
        <f t="shared" ref="GNW469:GNW471" si="5133">IF(GNU469&lt;5,"Sin Riesgo",IF(GNU469 &lt;=14,"Bajo",IF(GNU469&lt;=35,"Medio",IF(GNU469&lt;=80,"Alto","Inviable Sanitariamente"))))</f>
        <v>Inviable Sanitariamente</v>
      </c>
      <c r="GNX469" s="265" t="str">
        <f t="shared" ref="GNX469:GNX471" si="5134">IF(GNV469&lt;5,"Sin Riesgo",IF(GNV469 &lt;=14,"Bajo",IF(GNV469&lt;=35,"Medio",IF(GNV469&lt;=80,"Alto","Inviable Sanitariamente"))))</f>
        <v>Inviable Sanitariamente</v>
      </c>
      <c r="GNY469" s="265" t="str">
        <f t="shared" ref="GNY469:GNY471" si="5135">IF(GNW469&lt;5,"Sin Riesgo",IF(GNW469 &lt;=14,"Bajo",IF(GNW469&lt;=35,"Medio",IF(GNW469&lt;=80,"Alto","Inviable Sanitariamente"))))</f>
        <v>Inviable Sanitariamente</v>
      </c>
      <c r="GNZ469" s="265" t="str">
        <f t="shared" ref="GNZ469:GNZ471" si="5136">IF(GNX469&lt;5,"Sin Riesgo",IF(GNX469 &lt;=14,"Bajo",IF(GNX469&lt;=35,"Medio",IF(GNX469&lt;=80,"Alto","Inviable Sanitariamente"))))</f>
        <v>Inviable Sanitariamente</v>
      </c>
      <c r="GOA469" s="265" t="str">
        <f t="shared" ref="GOA469:GOA471" si="5137">IF(GNY469&lt;5,"Sin Riesgo",IF(GNY469 &lt;=14,"Bajo",IF(GNY469&lt;=35,"Medio",IF(GNY469&lt;=80,"Alto","Inviable Sanitariamente"))))</f>
        <v>Inviable Sanitariamente</v>
      </c>
      <c r="GOB469" s="265" t="str">
        <f t="shared" ref="GOB469:GOB471" si="5138">IF(GNZ469&lt;5,"Sin Riesgo",IF(GNZ469 &lt;=14,"Bajo",IF(GNZ469&lt;=35,"Medio",IF(GNZ469&lt;=80,"Alto","Inviable Sanitariamente"))))</f>
        <v>Inviable Sanitariamente</v>
      </c>
      <c r="GOC469" s="265" t="str">
        <f t="shared" ref="GOC469:GOC471" si="5139">IF(GOA469&lt;5,"Sin Riesgo",IF(GOA469 &lt;=14,"Bajo",IF(GOA469&lt;=35,"Medio",IF(GOA469&lt;=80,"Alto","Inviable Sanitariamente"))))</f>
        <v>Inviable Sanitariamente</v>
      </c>
      <c r="GOD469" s="265" t="str">
        <f t="shared" ref="GOD469:GOD471" si="5140">IF(GOB469&lt;5,"Sin Riesgo",IF(GOB469 &lt;=14,"Bajo",IF(GOB469&lt;=35,"Medio",IF(GOB469&lt;=80,"Alto","Inviable Sanitariamente"))))</f>
        <v>Inviable Sanitariamente</v>
      </c>
      <c r="GOE469" s="265" t="str">
        <f t="shared" ref="GOE469:GOE471" si="5141">IF(GOC469&lt;5,"Sin Riesgo",IF(GOC469 &lt;=14,"Bajo",IF(GOC469&lt;=35,"Medio",IF(GOC469&lt;=80,"Alto","Inviable Sanitariamente"))))</f>
        <v>Inviable Sanitariamente</v>
      </c>
      <c r="GOF469" s="265" t="str">
        <f t="shared" ref="GOF469:GOF471" si="5142">IF(GOD469&lt;5,"Sin Riesgo",IF(GOD469 &lt;=14,"Bajo",IF(GOD469&lt;=35,"Medio",IF(GOD469&lt;=80,"Alto","Inviable Sanitariamente"))))</f>
        <v>Inviable Sanitariamente</v>
      </c>
      <c r="GOG469" s="265" t="str">
        <f t="shared" ref="GOG469:GOG471" si="5143">IF(GOE469&lt;5,"Sin Riesgo",IF(GOE469 &lt;=14,"Bajo",IF(GOE469&lt;=35,"Medio",IF(GOE469&lt;=80,"Alto","Inviable Sanitariamente"))))</f>
        <v>Inviable Sanitariamente</v>
      </c>
      <c r="GOH469" s="265" t="str">
        <f t="shared" ref="GOH469:GOH471" si="5144">IF(GOF469&lt;5,"Sin Riesgo",IF(GOF469 &lt;=14,"Bajo",IF(GOF469&lt;=35,"Medio",IF(GOF469&lt;=80,"Alto","Inviable Sanitariamente"))))</f>
        <v>Inviable Sanitariamente</v>
      </c>
      <c r="GOI469" s="265" t="str">
        <f t="shared" ref="GOI469:GOI471" si="5145">IF(GOG469&lt;5,"Sin Riesgo",IF(GOG469 &lt;=14,"Bajo",IF(GOG469&lt;=35,"Medio",IF(GOG469&lt;=80,"Alto","Inviable Sanitariamente"))))</f>
        <v>Inviable Sanitariamente</v>
      </c>
      <c r="GOJ469" s="265" t="str">
        <f t="shared" ref="GOJ469:GOJ471" si="5146">IF(GOH469&lt;5,"Sin Riesgo",IF(GOH469 &lt;=14,"Bajo",IF(GOH469&lt;=35,"Medio",IF(GOH469&lt;=80,"Alto","Inviable Sanitariamente"))))</f>
        <v>Inviable Sanitariamente</v>
      </c>
      <c r="GOK469" s="265" t="str">
        <f t="shared" ref="GOK469:GOK471" si="5147">IF(GOI469&lt;5,"Sin Riesgo",IF(GOI469 &lt;=14,"Bajo",IF(GOI469&lt;=35,"Medio",IF(GOI469&lt;=80,"Alto","Inviable Sanitariamente"))))</f>
        <v>Inviable Sanitariamente</v>
      </c>
      <c r="GOL469" s="265" t="str">
        <f t="shared" ref="GOL469:GOL471" si="5148">IF(GOJ469&lt;5,"Sin Riesgo",IF(GOJ469 &lt;=14,"Bajo",IF(GOJ469&lt;=35,"Medio",IF(GOJ469&lt;=80,"Alto","Inviable Sanitariamente"))))</f>
        <v>Inviable Sanitariamente</v>
      </c>
      <c r="GOM469" s="265" t="str">
        <f t="shared" ref="GOM469:GOM471" si="5149">IF(GOK469&lt;5,"Sin Riesgo",IF(GOK469 &lt;=14,"Bajo",IF(GOK469&lt;=35,"Medio",IF(GOK469&lt;=80,"Alto","Inviable Sanitariamente"))))</f>
        <v>Inviable Sanitariamente</v>
      </c>
      <c r="GON469" s="265" t="str">
        <f t="shared" ref="GON469:GON471" si="5150">IF(GOL469&lt;5,"Sin Riesgo",IF(GOL469 &lt;=14,"Bajo",IF(GOL469&lt;=35,"Medio",IF(GOL469&lt;=80,"Alto","Inviable Sanitariamente"))))</f>
        <v>Inviable Sanitariamente</v>
      </c>
      <c r="GOO469" s="265" t="str">
        <f t="shared" ref="GOO469:GOO471" si="5151">IF(GOM469&lt;5,"Sin Riesgo",IF(GOM469 &lt;=14,"Bajo",IF(GOM469&lt;=35,"Medio",IF(GOM469&lt;=80,"Alto","Inviable Sanitariamente"))))</f>
        <v>Inviable Sanitariamente</v>
      </c>
      <c r="GOP469" s="265" t="str">
        <f t="shared" ref="GOP469:GOP471" si="5152">IF(GON469&lt;5,"Sin Riesgo",IF(GON469 &lt;=14,"Bajo",IF(GON469&lt;=35,"Medio",IF(GON469&lt;=80,"Alto","Inviable Sanitariamente"))))</f>
        <v>Inviable Sanitariamente</v>
      </c>
      <c r="GOQ469" s="265" t="str">
        <f t="shared" ref="GOQ469:GOQ471" si="5153">IF(GOO469&lt;5,"Sin Riesgo",IF(GOO469 &lt;=14,"Bajo",IF(GOO469&lt;=35,"Medio",IF(GOO469&lt;=80,"Alto","Inviable Sanitariamente"))))</f>
        <v>Inviable Sanitariamente</v>
      </c>
      <c r="GOR469" s="265" t="str">
        <f t="shared" ref="GOR469:GOR471" si="5154">IF(GOP469&lt;5,"Sin Riesgo",IF(GOP469 &lt;=14,"Bajo",IF(GOP469&lt;=35,"Medio",IF(GOP469&lt;=80,"Alto","Inviable Sanitariamente"))))</f>
        <v>Inviable Sanitariamente</v>
      </c>
      <c r="GOS469" s="265" t="str">
        <f t="shared" ref="GOS469:GOS471" si="5155">IF(GOQ469&lt;5,"Sin Riesgo",IF(GOQ469 &lt;=14,"Bajo",IF(GOQ469&lt;=35,"Medio",IF(GOQ469&lt;=80,"Alto","Inviable Sanitariamente"))))</f>
        <v>Inviable Sanitariamente</v>
      </c>
      <c r="GOT469" s="265" t="str">
        <f t="shared" ref="GOT469:GOT471" si="5156">IF(GOR469&lt;5,"Sin Riesgo",IF(GOR469 &lt;=14,"Bajo",IF(GOR469&lt;=35,"Medio",IF(GOR469&lt;=80,"Alto","Inviable Sanitariamente"))))</f>
        <v>Inviable Sanitariamente</v>
      </c>
      <c r="GOU469" s="265" t="str">
        <f t="shared" ref="GOU469:GOU471" si="5157">IF(GOS469&lt;5,"Sin Riesgo",IF(GOS469 &lt;=14,"Bajo",IF(GOS469&lt;=35,"Medio",IF(GOS469&lt;=80,"Alto","Inviable Sanitariamente"))))</f>
        <v>Inviable Sanitariamente</v>
      </c>
      <c r="GOV469" s="265" t="str">
        <f t="shared" ref="GOV469:GOV471" si="5158">IF(GOT469&lt;5,"Sin Riesgo",IF(GOT469 &lt;=14,"Bajo",IF(GOT469&lt;=35,"Medio",IF(GOT469&lt;=80,"Alto","Inviable Sanitariamente"))))</f>
        <v>Inviable Sanitariamente</v>
      </c>
      <c r="GOW469" s="265" t="str">
        <f t="shared" ref="GOW469:GOW471" si="5159">IF(GOU469&lt;5,"Sin Riesgo",IF(GOU469 &lt;=14,"Bajo",IF(GOU469&lt;=35,"Medio",IF(GOU469&lt;=80,"Alto","Inviable Sanitariamente"))))</f>
        <v>Inviable Sanitariamente</v>
      </c>
      <c r="GOX469" s="265" t="str">
        <f t="shared" ref="GOX469:GOX471" si="5160">IF(GOV469&lt;5,"Sin Riesgo",IF(GOV469 &lt;=14,"Bajo",IF(GOV469&lt;=35,"Medio",IF(GOV469&lt;=80,"Alto","Inviable Sanitariamente"))))</f>
        <v>Inviable Sanitariamente</v>
      </c>
      <c r="GOY469" s="265" t="str">
        <f t="shared" ref="GOY469:GOY471" si="5161">IF(GOW469&lt;5,"Sin Riesgo",IF(GOW469 &lt;=14,"Bajo",IF(GOW469&lt;=35,"Medio",IF(GOW469&lt;=80,"Alto","Inviable Sanitariamente"))))</f>
        <v>Inviable Sanitariamente</v>
      </c>
      <c r="GOZ469" s="265" t="str">
        <f t="shared" ref="GOZ469:GOZ471" si="5162">IF(GOX469&lt;5,"Sin Riesgo",IF(GOX469 &lt;=14,"Bajo",IF(GOX469&lt;=35,"Medio",IF(GOX469&lt;=80,"Alto","Inviable Sanitariamente"))))</f>
        <v>Inviable Sanitariamente</v>
      </c>
      <c r="GPA469" s="265" t="str">
        <f t="shared" ref="GPA469:GPA471" si="5163">IF(GOY469&lt;5,"Sin Riesgo",IF(GOY469 &lt;=14,"Bajo",IF(GOY469&lt;=35,"Medio",IF(GOY469&lt;=80,"Alto","Inviable Sanitariamente"))))</f>
        <v>Inviable Sanitariamente</v>
      </c>
      <c r="GPB469" s="265" t="str">
        <f t="shared" ref="GPB469:GPB471" si="5164">IF(GOZ469&lt;5,"Sin Riesgo",IF(GOZ469 &lt;=14,"Bajo",IF(GOZ469&lt;=35,"Medio",IF(GOZ469&lt;=80,"Alto","Inviable Sanitariamente"))))</f>
        <v>Inviable Sanitariamente</v>
      </c>
      <c r="GPC469" s="265" t="str">
        <f t="shared" ref="GPC469:GPC471" si="5165">IF(GPA469&lt;5,"Sin Riesgo",IF(GPA469 &lt;=14,"Bajo",IF(GPA469&lt;=35,"Medio",IF(GPA469&lt;=80,"Alto","Inviable Sanitariamente"))))</f>
        <v>Inviable Sanitariamente</v>
      </c>
      <c r="GPD469" s="265" t="str">
        <f t="shared" ref="GPD469:GPD471" si="5166">IF(GPB469&lt;5,"Sin Riesgo",IF(GPB469 &lt;=14,"Bajo",IF(GPB469&lt;=35,"Medio",IF(GPB469&lt;=80,"Alto","Inviable Sanitariamente"))))</f>
        <v>Inviable Sanitariamente</v>
      </c>
      <c r="GPE469" s="265" t="str">
        <f t="shared" ref="GPE469:GPE471" si="5167">IF(GPC469&lt;5,"Sin Riesgo",IF(GPC469 &lt;=14,"Bajo",IF(GPC469&lt;=35,"Medio",IF(GPC469&lt;=80,"Alto","Inviable Sanitariamente"))))</f>
        <v>Inviable Sanitariamente</v>
      </c>
      <c r="GPF469" s="265" t="str">
        <f t="shared" ref="GPF469:GPF471" si="5168">IF(GPD469&lt;5,"Sin Riesgo",IF(GPD469 &lt;=14,"Bajo",IF(GPD469&lt;=35,"Medio",IF(GPD469&lt;=80,"Alto","Inviable Sanitariamente"))))</f>
        <v>Inviable Sanitariamente</v>
      </c>
      <c r="GPG469" s="265" t="str">
        <f t="shared" ref="GPG469:GPG471" si="5169">IF(GPE469&lt;5,"Sin Riesgo",IF(GPE469 &lt;=14,"Bajo",IF(GPE469&lt;=35,"Medio",IF(GPE469&lt;=80,"Alto","Inviable Sanitariamente"))))</f>
        <v>Inviable Sanitariamente</v>
      </c>
      <c r="GPH469" s="265" t="str">
        <f t="shared" ref="GPH469:GPH471" si="5170">IF(GPF469&lt;5,"Sin Riesgo",IF(GPF469 &lt;=14,"Bajo",IF(GPF469&lt;=35,"Medio",IF(GPF469&lt;=80,"Alto","Inviable Sanitariamente"))))</f>
        <v>Inviable Sanitariamente</v>
      </c>
      <c r="GPI469" s="265" t="str">
        <f t="shared" ref="GPI469:GPI471" si="5171">IF(GPG469&lt;5,"Sin Riesgo",IF(GPG469 &lt;=14,"Bajo",IF(GPG469&lt;=35,"Medio",IF(GPG469&lt;=80,"Alto","Inviable Sanitariamente"))))</f>
        <v>Inviable Sanitariamente</v>
      </c>
      <c r="GPJ469" s="265" t="str">
        <f t="shared" ref="GPJ469:GPJ471" si="5172">IF(GPH469&lt;5,"Sin Riesgo",IF(GPH469 &lt;=14,"Bajo",IF(GPH469&lt;=35,"Medio",IF(GPH469&lt;=80,"Alto","Inviable Sanitariamente"))))</f>
        <v>Inviable Sanitariamente</v>
      </c>
      <c r="GPK469" s="265" t="str">
        <f t="shared" ref="GPK469:GPK471" si="5173">IF(GPI469&lt;5,"Sin Riesgo",IF(GPI469 &lt;=14,"Bajo",IF(GPI469&lt;=35,"Medio",IF(GPI469&lt;=80,"Alto","Inviable Sanitariamente"))))</f>
        <v>Inviable Sanitariamente</v>
      </c>
      <c r="GPL469" s="265" t="str">
        <f t="shared" ref="GPL469:GPL471" si="5174">IF(GPJ469&lt;5,"Sin Riesgo",IF(GPJ469 &lt;=14,"Bajo",IF(GPJ469&lt;=35,"Medio",IF(GPJ469&lt;=80,"Alto","Inviable Sanitariamente"))))</f>
        <v>Inviable Sanitariamente</v>
      </c>
      <c r="GPM469" s="265" t="str">
        <f t="shared" ref="GPM469:GPM471" si="5175">IF(GPK469&lt;5,"Sin Riesgo",IF(GPK469 &lt;=14,"Bajo",IF(GPK469&lt;=35,"Medio",IF(GPK469&lt;=80,"Alto","Inviable Sanitariamente"))))</f>
        <v>Inviable Sanitariamente</v>
      </c>
      <c r="GPN469" s="265" t="str">
        <f t="shared" ref="GPN469:GPN471" si="5176">IF(GPL469&lt;5,"Sin Riesgo",IF(GPL469 &lt;=14,"Bajo",IF(GPL469&lt;=35,"Medio",IF(GPL469&lt;=80,"Alto","Inviable Sanitariamente"))))</f>
        <v>Inviable Sanitariamente</v>
      </c>
      <c r="GPO469" s="265" t="str">
        <f t="shared" ref="GPO469:GPO471" si="5177">IF(GPM469&lt;5,"Sin Riesgo",IF(GPM469 &lt;=14,"Bajo",IF(GPM469&lt;=35,"Medio",IF(GPM469&lt;=80,"Alto","Inviable Sanitariamente"))))</f>
        <v>Inviable Sanitariamente</v>
      </c>
      <c r="GPP469" s="265" t="str">
        <f t="shared" ref="GPP469:GPP471" si="5178">IF(GPN469&lt;5,"Sin Riesgo",IF(GPN469 &lt;=14,"Bajo",IF(GPN469&lt;=35,"Medio",IF(GPN469&lt;=80,"Alto","Inviable Sanitariamente"))))</f>
        <v>Inviable Sanitariamente</v>
      </c>
      <c r="GPQ469" s="265" t="str">
        <f t="shared" ref="GPQ469:GPQ471" si="5179">IF(GPO469&lt;5,"Sin Riesgo",IF(GPO469 &lt;=14,"Bajo",IF(GPO469&lt;=35,"Medio",IF(GPO469&lt;=80,"Alto","Inviable Sanitariamente"))))</f>
        <v>Inviable Sanitariamente</v>
      </c>
      <c r="GPR469" s="265" t="str">
        <f t="shared" ref="GPR469:GPR471" si="5180">IF(GPP469&lt;5,"Sin Riesgo",IF(GPP469 &lt;=14,"Bajo",IF(GPP469&lt;=35,"Medio",IF(GPP469&lt;=80,"Alto","Inviable Sanitariamente"))))</f>
        <v>Inviable Sanitariamente</v>
      </c>
      <c r="GPS469" s="265" t="str">
        <f t="shared" ref="GPS469:GPS471" si="5181">IF(GPQ469&lt;5,"Sin Riesgo",IF(GPQ469 &lt;=14,"Bajo",IF(GPQ469&lt;=35,"Medio",IF(GPQ469&lt;=80,"Alto","Inviable Sanitariamente"))))</f>
        <v>Inviable Sanitariamente</v>
      </c>
      <c r="GPT469" s="265" t="str">
        <f t="shared" ref="GPT469:GPT471" si="5182">IF(GPR469&lt;5,"Sin Riesgo",IF(GPR469 &lt;=14,"Bajo",IF(GPR469&lt;=35,"Medio",IF(GPR469&lt;=80,"Alto","Inviable Sanitariamente"))))</f>
        <v>Inviable Sanitariamente</v>
      </c>
      <c r="GPU469" s="265" t="str">
        <f t="shared" ref="GPU469:GPU471" si="5183">IF(GPS469&lt;5,"Sin Riesgo",IF(GPS469 &lt;=14,"Bajo",IF(GPS469&lt;=35,"Medio",IF(GPS469&lt;=80,"Alto","Inviable Sanitariamente"))))</f>
        <v>Inviable Sanitariamente</v>
      </c>
      <c r="GPV469" s="265" t="str">
        <f t="shared" ref="GPV469:GPV471" si="5184">IF(GPT469&lt;5,"Sin Riesgo",IF(GPT469 &lt;=14,"Bajo",IF(GPT469&lt;=35,"Medio",IF(GPT469&lt;=80,"Alto","Inviable Sanitariamente"))))</f>
        <v>Inviable Sanitariamente</v>
      </c>
      <c r="GPW469" s="265" t="str">
        <f t="shared" ref="GPW469:GPW471" si="5185">IF(GPU469&lt;5,"Sin Riesgo",IF(GPU469 &lt;=14,"Bajo",IF(GPU469&lt;=35,"Medio",IF(GPU469&lt;=80,"Alto","Inviable Sanitariamente"))))</f>
        <v>Inviable Sanitariamente</v>
      </c>
      <c r="GPX469" s="265" t="str">
        <f t="shared" ref="GPX469:GPX471" si="5186">IF(GPV469&lt;5,"Sin Riesgo",IF(GPV469 &lt;=14,"Bajo",IF(GPV469&lt;=35,"Medio",IF(GPV469&lt;=80,"Alto","Inviable Sanitariamente"))))</f>
        <v>Inviable Sanitariamente</v>
      </c>
      <c r="GPY469" s="265" t="str">
        <f t="shared" ref="GPY469:GPY471" si="5187">IF(GPW469&lt;5,"Sin Riesgo",IF(GPW469 &lt;=14,"Bajo",IF(GPW469&lt;=35,"Medio",IF(GPW469&lt;=80,"Alto","Inviable Sanitariamente"))))</f>
        <v>Inviable Sanitariamente</v>
      </c>
      <c r="GPZ469" s="265" t="str">
        <f t="shared" ref="GPZ469:GPZ471" si="5188">IF(GPX469&lt;5,"Sin Riesgo",IF(GPX469 &lt;=14,"Bajo",IF(GPX469&lt;=35,"Medio",IF(GPX469&lt;=80,"Alto","Inviable Sanitariamente"))))</f>
        <v>Inviable Sanitariamente</v>
      </c>
      <c r="GQA469" s="265" t="str">
        <f t="shared" ref="GQA469:GQA471" si="5189">IF(GPY469&lt;5,"Sin Riesgo",IF(GPY469 &lt;=14,"Bajo",IF(GPY469&lt;=35,"Medio",IF(GPY469&lt;=80,"Alto","Inviable Sanitariamente"))))</f>
        <v>Inviable Sanitariamente</v>
      </c>
      <c r="GQB469" s="265" t="str">
        <f t="shared" ref="GQB469:GQB471" si="5190">IF(GPZ469&lt;5,"Sin Riesgo",IF(GPZ469 &lt;=14,"Bajo",IF(GPZ469&lt;=35,"Medio",IF(GPZ469&lt;=80,"Alto","Inviable Sanitariamente"))))</f>
        <v>Inviable Sanitariamente</v>
      </c>
      <c r="GQC469" s="265" t="str">
        <f t="shared" ref="GQC469:GQC471" si="5191">IF(GQA469&lt;5,"Sin Riesgo",IF(GQA469 &lt;=14,"Bajo",IF(GQA469&lt;=35,"Medio",IF(GQA469&lt;=80,"Alto","Inviable Sanitariamente"))))</f>
        <v>Inviable Sanitariamente</v>
      </c>
      <c r="GQD469" s="265" t="str">
        <f t="shared" ref="GQD469:GQD471" si="5192">IF(GQB469&lt;5,"Sin Riesgo",IF(GQB469 &lt;=14,"Bajo",IF(GQB469&lt;=35,"Medio",IF(GQB469&lt;=80,"Alto","Inviable Sanitariamente"))))</f>
        <v>Inviable Sanitariamente</v>
      </c>
      <c r="GQE469" s="265" t="str">
        <f t="shared" ref="GQE469:GQE471" si="5193">IF(GQC469&lt;5,"Sin Riesgo",IF(GQC469 &lt;=14,"Bajo",IF(GQC469&lt;=35,"Medio",IF(GQC469&lt;=80,"Alto","Inviable Sanitariamente"))))</f>
        <v>Inviable Sanitariamente</v>
      </c>
      <c r="GQF469" s="265" t="str">
        <f t="shared" ref="GQF469:GQF471" si="5194">IF(GQD469&lt;5,"Sin Riesgo",IF(GQD469 &lt;=14,"Bajo",IF(GQD469&lt;=35,"Medio",IF(GQD469&lt;=80,"Alto","Inviable Sanitariamente"))))</f>
        <v>Inviable Sanitariamente</v>
      </c>
      <c r="GQG469" s="265" t="str">
        <f t="shared" ref="GQG469:GQG471" si="5195">IF(GQE469&lt;5,"Sin Riesgo",IF(GQE469 &lt;=14,"Bajo",IF(GQE469&lt;=35,"Medio",IF(GQE469&lt;=80,"Alto","Inviable Sanitariamente"))))</f>
        <v>Inviable Sanitariamente</v>
      </c>
      <c r="GQH469" s="265" t="str">
        <f t="shared" ref="GQH469:GQH471" si="5196">IF(GQF469&lt;5,"Sin Riesgo",IF(GQF469 &lt;=14,"Bajo",IF(GQF469&lt;=35,"Medio",IF(GQF469&lt;=80,"Alto","Inviable Sanitariamente"))))</f>
        <v>Inviable Sanitariamente</v>
      </c>
      <c r="GQI469" s="265" t="str">
        <f t="shared" ref="GQI469:GQI471" si="5197">IF(GQG469&lt;5,"Sin Riesgo",IF(GQG469 &lt;=14,"Bajo",IF(GQG469&lt;=35,"Medio",IF(GQG469&lt;=80,"Alto","Inviable Sanitariamente"))))</f>
        <v>Inviable Sanitariamente</v>
      </c>
      <c r="GQJ469" s="265" t="str">
        <f t="shared" ref="GQJ469:GQJ471" si="5198">IF(GQH469&lt;5,"Sin Riesgo",IF(GQH469 &lt;=14,"Bajo",IF(GQH469&lt;=35,"Medio",IF(GQH469&lt;=80,"Alto","Inviable Sanitariamente"))))</f>
        <v>Inviable Sanitariamente</v>
      </c>
      <c r="GQK469" s="265" t="str">
        <f t="shared" ref="GQK469:GQK471" si="5199">IF(GQI469&lt;5,"Sin Riesgo",IF(GQI469 &lt;=14,"Bajo",IF(GQI469&lt;=35,"Medio",IF(GQI469&lt;=80,"Alto","Inviable Sanitariamente"))))</f>
        <v>Inviable Sanitariamente</v>
      </c>
      <c r="GQL469" s="265" t="str">
        <f t="shared" ref="GQL469:GQL471" si="5200">IF(GQJ469&lt;5,"Sin Riesgo",IF(GQJ469 &lt;=14,"Bajo",IF(GQJ469&lt;=35,"Medio",IF(GQJ469&lt;=80,"Alto","Inviable Sanitariamente"))))</f>
        <v>Inviable Sanitariamente</v>
      </c>
      <c r="GQM469" s="265" t="str">
        <f t="shared" ref="GQM469:GQM471" si="5201">IF(GQK469&lt;5,"Sin Riesgo",IF(GQK469 &lt;=14,"Bajo",IF(GQK469&lt;=35,"Medio",IF(GQK469&lt;=80,"Alto","Inviable Sanitariamente"))))</f>
        <v>Inviable Sanitariamente</v>
      </c>
      <c r="GQN469" s="265" t="str">
        <f t="shared" ref="GQN469:GQN471" si="5202">IF(GQL469&lt;5,"Sin Riesgo",IF(GQL469 &lt;=14,"Bajo",IF(GQL469&lt;=35,"Medio",IF(GQL469&lt;=80,"Alto","Inviable Sanitariamente"))))</f>
        <v>Inviable Sanitariamente</v>
      </c>
      <c r="GQO469" s="265" t="str">
        <f t="shared" ref="GQO469:GQO471" si="5203">IF(GQM469&lt;5,"Sin Riesgo",IF(GQM469 &lt;=14,"Bajo",IF(GQM469&lt;=35,"Medio",IF(GQM469&lt;=80,"Alto","Inviable Sanitariamente"))))</f>
        <v>Inviable Sanitariamente</v>
      </c>
      <c r="GQP469" s="265" t="str">
        <f t="shared" ref="GQP469:GQP471" si="5204">IF(GQN469&lt;5,"Sin Riesgo",IF(GQN469 &lt;=14,"Bajo",IF(GQN469&lt;=35,"Medio",IF(GQN469&lt;=80,"Alto","Inviable Sanitariamente"))))</f>
        <v>Inviable Sanitariamente</v>
      </c>
      <c r="GQQ469" s="265" t="str">
        <f t="shared" ref="GQQ469:GQQ471" si="5205">IF(GQO469&lt;5,"Sin Riesgo",IF(GQO469 &lt;=14,"Bajo",IF(GQO469&lt;=35,"Medio",IF(GQO469&lt;=80,"Alto","Inviable Sanitariamente"))))</f>
        <v>Inviable Sanitariamente</v>
      </c>
      <c r="GQR469" s="265" t="str">
        <f t="shared" ref="GQR469:GQR471" si="5206">IF(GQP469&lt;5,"Sin Riesgo",IF(GQP469 &lt;=14,"Bajo",IF(GQP469&lt;=35,"Medio",IF(GQP469&lt;=80,"Alto","Inviable Sanitariamente"))))</f>
        <v>Inviable Sanitariamente</v>
      </c>
      <c r="GQS469" s="265" t="str">
        <f t="shared" ref="GQS469:GQS471" si="5207">IF(GQQ469&lt;5,"Sin Riesgo",IF(GQQ469 &lt;=14,"Bajo",IF(GQQ469&lt;=35,"Medio",IF(GQQ469&lt;=80,"Alto","Inviable Sanitariamente"))))</f>
        <v>Inviable Sanitariamente</v>
      </c>
      <c r="GQT469" s="265" t="str">
        <f t="shared" ref="GQT469:GQT471" si="5208">IF(GQR469&lt;5,"Sin Riesgo",IF(GQR469 &lt;=14,"Bajo",IF(GQR469&lt;=35,"Medio",IF(GQR469&lt;=80,"Alto","Inviable Sanitariamente"))))</f>
        <v>Inviable Sanitariamente</v>
      </c>
      <c r="GQU469" s="265" t="str">
        <f t="shared" ref="GQU469:GQU471" si="5209">IF(GQS469&lt;5,"Sin Riesgo",IF(GQS469 &lt;=14,"Bajo",IF(GQS469&lt;=35,"Medio",IF(GQS469&lt;=80,"Alto","Inviable Sanitariamente"))))</f>
        <v>Inviable Sanitariamente</v>
      </c>
      <c r="GQV469" s="265" t="str">
        <f t="shared" ref="GQV469:GQV471" si="5210">IF(GQT469&lt;5,"Sin Riesgo",IF(GQT469 &lt;=14,"Bajo",IF(GQT469&lt;=35,"Medio",IF(GQT469&lt;=80,"Alto","Inviable Sanitariamente"))))</f>
        <v>Inviable Sanitariamente</v>
      </c>
      <c r="GQW469" s="265" t="str">
        <f t="shared" ref="GQW469:GQW471" si="5211">IF(GQU469&lt;5,"Sin Riesgo",IF(GQU469 &lt;=14,"Bajo",IF(GQU469&lt;=35,"Medio",IF(GQU469&lt;=80,"Alto","Inviable Sanitariamente"))))</f>
        <v>Inviable Sanitariamente</v>
      </c>
      <c r="GQX469" s="265" t="str">
        <f t="shared" ref="GQX469:GQX471" si="5212">IF(GQV469&lt;5,"Sin Riesgo",IF(GQV469 &lt;=14,"Bajo",IF(GQV469&lt;=35,"Medio",IF(GQV469&lt;=80,"Alto","Inviable Sanitariamente"))))</f>
        <v>Inviable Sanitariamente</v>
      </c>
      <c r="GQY469" s="265" t="str">
        <f t="shared" ref="GQY469:GQY471" si="5213">IF(GQW469&lt;5,"Sin Riesgo",IF(GQW469 &lt;=14,"Bajo",IF(GQW469&lt;=35,"Medio",IF(GQW469&lt;=80,"Alto","Inviable Sanitariamente"))))</f>
        <v>Inviable Sanitariamente</v>
      </c>
      <c r="GQZ469" s="265" t="str">
        <f t="shared" ref="GQZ469:GQZ471" si="5214">IF(GQX469&lt;5,"Sin Riesgo",IF(GQX469 &lt;=14,"Bajo",IF(GQX469&lt;=35,"Medio",IF(GQX469&lt;=80,"Alto","Inviable Sanitariamente"))))</f>
        <v>Inviable Sanitariamente</v>
      </c>
      <c r="GRA469" s="265" t="str">
        <f t="shared" ref="GRA469:GRA471" si="5215">IF(GQY469&lt;5,"Sin Riesgo",IF(GQY469 &lt;=14,"Bajo",IF(GQY469&lt;=35,"Medio",IF(GQY469&lt;=80,"Alto","Inviable Sanitariamente"))))</f>
        <v>Inviable Sanitariamente</v>
      </c>
      <c r="GRB469" s="265" t="str">
        <f t="shared" ref="GRB469:GRB471" si="5216">IF(GQZ469&lt;5,"Sin Riesgo",IF(GQZ469 &lt;=14,"Bajo",IF(GQZ469&lt;=35,"Medio",IF(GQZ469&lt;=80,"Alto","Inviable Sanitariamente"))))</f>
        <v>Inviable Sanitariamente</v>
      </c>
      <c r="GRC469" s="265" t="str">
        <f t="shared" ref="GRC469:GRC471" si="5217">IF(GRA469&lt;5,"Sin Riesgo",IF(GRA469 &lt;=14,"Bajo",IF(GRA469&lt;=35,"Medio",IF(GRA469&lt;=80,"Alto","Inviable Sanitariamente"))))</f>
        <v>Inviable Sanitariamente</v>
      </c>
      <c r="GRD469" s="265" t="str">
        <f t="shared" ref="GRD469:GRD471" si="5218">IF(GRB469&lt;5,"Sin Riesgo",IF(GRB469 &lt;=14,"Bajo",IF(GRB469&lt;=35,"Medio",IF(GRB469&lt;=80,"Alto","Inviable Sanitariamente"))))</f>
        <v>Inviable Sanitariamente</v>
      </c>
      <c r="GRE469" s="265" t="str">
        <f t="shared" ref="GRE469:GRE471" si="5219">IF(GRC469&lt;5,"Sin Riesgo",IF(GRC469 &lt;=14,"Bajo",IF(GRC469&lt;=35,"Medio",IF(GRC469&lt;=80,"Alto","Inviable Sanitariamente"))))</f>
        <v>Inviable Sanitariamente</v>
      </c>
      <c r="GRF469" s="265" t="str">
        <f t="shared" ref="GRF469:GRF471" si="5220">IF(GRD469&lt;5,"Sin Riesgo",IF(GRD469 &lt;=14,"Bajo",IF(GRD469&lt;=35,"Medio",IF(GRD469&lt;=80,"Alto","Inviable Sanitariamente"))))</f>
        <v>Inviable Sanitariamente</v>
      </c>
      <c r="GRG469" s="265" t="str">
        <f t="shared" ref="GRG469:GRG471" si="5221">IF(GRE469&lt;5,"Sin Riesgo",IF(GRE469 &lt;=14,"Bajo",IF(GRE469&lt;=35,"Medio",IF(GRE469&lt;=80,"Alto","Inviable Sanitariamente"))))</f>
        <v>Inviable Sanitariamente</v>
      </c>
      <c r="GRH469" s="265" t="str">
        <f t="shared" ref="GRH469:GRH471" si="5222">IF(GRF469&lt;5,"Sin Riesgo",IF(GRF469 &lt;=14,"Bajo",IF(GRF469&lt;=35,"Medio",IF(GRF469&lt;=80,"Alto","Inviable Sanitariamente"))))</f>
        <v>Inviable Sanitariamente</v>
      </c>
      <c r="GRI469" s="265" t="str">
        <f t="shared" ref="GRI469:GRI471" si="5223">IF(GRG469&lt;5,"Sin Riesgo",IF(GRG469 &lt;=14,"Bajo",IF(GRG469&lt;=35,"Medio",IF(GRG469&lt;=80,"Alto","Inviable Sanitariamente"))))</f>
        <v>Inviable Sanitariamente</v>
      </c>
      <c r="GRJ469" s="265" t="str">
        <f t="shared" ref="GRJ469:GRJ471" si="5224">IF(GRH469&lt;5,"Sin Riesgo",IF(GRH469 &lt;=14,"Bajo",IF(GRH469&lt;=35,"Medio",IF(GRH469&lt;=80,"Alto","Inviable Sanitariamente"))))</f>
        <v>Inviable Sanitariamente</v>
      </c>
      <c r="GRK469" s="265" t="str">
        <f t="shared" ref="GRK469:GRK471" si="5225">IF(GRI469&lt;5,"Sin Riesgo",IF(GRI469 &lt;=14,"Bajo",IF(GRI469&lt;=35,"Medio",IF(GRI469&lt;=80,"Alto","Inviable Sanitariamente"))))</f>
        <v>Inviable Sanitariamente</v>
      </c>
      <c r="GRL469" s="265" t="str">
        <f t="shared" ref="GRL469:GRL471" si="5226">IF(GRJ469&lt;5,"Sin Riesgo",IF(GRJ469 &lt;=14,"Bajo",IF(GRJ469&lt;=35,"Medio",IF(GRJ469&lt;=80,"Alto","Inviable Sanitariamente"))))</f>
        <v>Inviable Sanitariamente</v>
      </c>
      <c r="GRM469" s="265" t="str">
        <f t="shared" ref="GRM469:GRM471" si="5227">IF(GRK469&lt;5,"Sin Riesgo",IF(GRK469 &lt;=14,"Bajo",IF(GRK469&lt;=35,"Medio",IF(GRK469&lt;=80,"Alto","Inviable Sanitariamente"))))</f>
        <v>Inviable Sanitariamente</v>
      </c>
      <c r="GRN469" s="265" t="str">
        <f t="shared" ref="GRN469:GRN471" si="5228">IF(GRL469&lt;5,"Sin Riesgo",IF(GRL469 &lt;=14,"Bajo",IF(GRL469&lt;=35,"Medio",IF(GRL469&lt;=80,"Alto","Inviable Sanitariamente"))))</f>
        <v>Inviable Sanitariamente</v>
      </c>
      <c r="GRO469" s="265" t="str">
        <f t="shared" ref="GRO469:GRO471" si="5229">IF(GRM469&lt;5,"Sin Riesgo",IF(GRM469 &lt;=14,"Bajo",IF(GRM469&lt;=35,"Medio",IF(GRM469&lt;=80,"Alto","Inviable Sanitariamente"))))</f>
        <v>Inviable Sanitariamente</v>
      </c>
      <c r="GRP469" s="265" t="str">
        <f t="shared" ref="GRP469:GRP471" si="5230">IF(GRN469&lt;5,"Sin Riesgo",IF(GRN469 &lt;=14,"Bajo",IF(GRN469&lt;=35,"Medio",IF(GRN469&lt;=80,"Alto","Inviable Sanitariamente"))))</f>
        <v>Inviable Sanitariamente</v>
      </c>
      <c r="GRQ469" s="265" t="str">
        <f t="shared" ref="GRQ469:GRQ471" si="5231">IF(GRO469&lt;5,"Sin Riesgo",IF(GRO469 &lt;=14,"Bajo",IF(GRO469&lt;=35,"Medio",IF(GRO469&lt;=80,"Alto","Inviable Sanitariamente"))))</f>
        <v>Inviable Sanitariamente</v>
      </c>
      <c r="GRR469" s="265" t="str">
        <f t="shared" ref="GRR469:GRR471" si="5232">IF(GRP469&lt;5,"Sin Riesgo",IF(GRP469 &lt;=14,"Bajo",IF(GRP469&lt;=35,"Medio",IF(GRP469&lt;=80,"Alto","Inviable Sanitariamente"))))</f>
        <v>Inviable Sanitariamente</v>
      </c>
      <c r="GRS469" s="265" t="str">
        <f t="shared" ref="GRS469:GRS471" si="5233">IF(GRQ469&lt;5,"Sin Riesgo",IF(GRQ469 &lt;=14,"Bajo",IF(GRQ469&lt;=35,"Medio",IF(GRQ469&lt;=80,"Alto","Inviable Sanitariamente"))))</f>
        <v>Inviable Sanitariamente</v>
      </c>
      <c r="GRT469" s="265" t="str">
        <f t="shared" ref="GRT469:GRT471" si="5234">IF(GRR469&lt;5,"Sin Riesgo",IF(GRR469 &lt;=14,"Bajo",IF(GRR469&lt;=35,"Medio",IF(GRR469&lt;=80,"Alto","Inviable Sanitariamente"))))</f>
        <v>Inviable Sanitariamente</v>
      </c>
      <c r="GRU469" s="265" t="str">
        <f t="shared" ref="GRU469:GRU471" si="5235">IF(GRS469&lt;5,"Sin Riesgo",IF(GRS469 &lt;=14,"Bajo",IF(GRS469&lt;=35,"Medio",IF(GRS469&lt;=80,"Alto","Inviable Sanitariamente"))))</f>
        <v>Inviable Sanitariamente</v>
      </c>
      <c r="GRV469" s="265" t="str">
        <f t="shared" ref="GRV469:GRV471" si="5236">IF(GRT469&lt;5,"Sin Riesgo",IF(GRT469 &lt;=14,"Bajo",IF(GRT469&lt;=35,"Medio",IF(GRT469&lt;=80,"Alto","Inviable Sanitariamente"))))</f>
        <v>Inviable Sanitariamente</v>
      </c>
      <c r="GRW469" s="265" t="str">
        <f t="shared" ref="GRW469:GRW471" si="5237">IF(GRU469&lt;5,"Sin Riesgo",IF(GRU469 &lt;=14,"Bajo",IF(GRU469&lt;=35,"Medio",IF(GRU469&lt;=80,"Alto","Inviable Sanitariamente"))))</f>
        <v>Inviable Sanitariamente</v>
      </c>
      <c r="GRX469" s="265" t="str">
        <f t="shared" ref="GRX469:GRX471" si="5238">IF(GRV469&lt;5,"Sin Riesgo",IF(GRV469 &lt;=14,"Bajo",IF(GRV469&lt;=35,"Medio",IF(GRV469&lt;=80,"Alto","Inviable Sanitariamente"))))</f>
        <v>Inviable Sanitariamente</v>
      </c>
      <c r="GRY469" s="265" t="str">
        <f t="shared" ref="GRY469:GRY471" si="5239">IF(GRW469&lt;5,"Sin Riesgo",IF(GRW469 &lt;=14,"Bajo",IF(GRW469&lt;=35,"Medio",IF(GRW469&lt;=80,"Alto","Inviable Sanitariamente"))))</f>
        <v>Inviable Sanitariamente</v>
      </c>
      <c r="GRZ469" s="265" t="str">
        <f t="shared" ref="GRZ469:GRZ471" si="5240">IF(GRX469&lt;5,"Sin Riesgo",IF(GRX469 &lt;=14,"Bajo",IF(GRX469&lt;=35,"Medio",IF(GRX469&lt;=80,"Alto","Inviable Sanitariamente"))))</f>
        <v>Inviable Sanitariamente</v>
      </c>
      <c r="GSA469" s="265" t="str">
        <f t="shared" ref="GSA469:GSA471" si="5241">IF(GRY469&lt;5,"Sin Riesgo",IF(GRY469 &lt;=14,"Bajo",IF(GRY469&lt;=35,"Medio",IF(GRY469&lt;=80,"Alto","Inviable Sanitariamente"))))</f>
        <v>Inviable Sanitariamente</v>
      </c>
      <c r="GSB469" s="265" t="str">
        <f t="shared" ref="GSB469:GSB471" si="5242">IF(GRZ469&lt;5,"Sin Riesgo",IF(GRZ469 &lt;=14,"Bajo",IF(GRZ469&lt;=35,"Medio",IF(GRZ469&lt;=80,"Alto","Inviable Sanitariamente"))))</f>
        <v>Inviable Sanitariamente</v>
      </c>
      <c r="GSC469" s="265" t="str">
        <f t="shared" ref="GSC469:GSC471" si="5243">IF(GSA469&lt;5,"Sin Riesgo",IF(GSA469 &lt;=14,"Bajo",IF(GSA469&lt;=35,"Medio",IF(GSA469&lt;=80,"Alto","Inviable Sanitariamente"))))</f>
        <v>Inviable Sanitariamente</v>
      </c>
      <c r="GSD469" s="265" t="str">
        <f t="shared" ref="GSD469:GSD471" si="5244">IF(GSB469&lt;5,"Sin Riesgo",IF(GSB469 &lt;=14,"Bajo",IF(GSB469&lt;=35,"Medio",IF(GSB469&lt;=80,"Alto","Inviable Sanitariamente"))))</f>
        <v>Inviable Sanitariamente</v>
      </c>
      <c r="GSE469" s="265" t="str">
        <f t="shared" ref="GSE469:GSE471" si="5245">IF(GSC469&lt;5,"Sin Riesgo",IF(GSC469 &lt;=14,"Bajo",IF(GSC469&lt;=35,"Medio",IF(GSC469&lt;=80,"Alto","Inviable Sanitariamente"))))</f>
        <v>Inviable Sanitariamente</v>
      </c>
      <c r="GSF469" s="265" t="str">
        <f t="shared" ref="GSF469:GSF471" si="5246">IF(GSD469&lt;5,"Sin Riesgo",IF(GSD469 &lt;=14,"Bajo",IF(GSD469&lt;=35,"Medio",IF(GSD469&lt;=80,"Alto","Inviable Sanitariamente"))))</f>
        <v>Inviable Sanitariamente</v>
      </c>
      <c r="GSG469" s="265" t="str">
        <f t="shared" ref="GSG469:GSG471" si="5247">IF(GSE469&lt;5,"Sin Riesgo",IF(GSE469 &lt;=14,"Bajo",IF(GSE469&lt;=35,"Medio",IF(GSE469&lt;=80,"Alto","Inviable Sanitariamente"))))</f>
        <v>Inviable Sanitariamente</v>
      </c>
      <c r="GSH469" s="265" t="str">
        <f t="shared" ref="GSH469:GSH471" si="5248">IF(GSF469&lt;5,"Sin Riesgo",IF(GSF469 &lt;=14,"Bajo",IF(GSF469&lt;=35,"Medio",IF(GSF469&lt;=80,"Alto","Inviable Sanitariamente"))))</f>
        <v>Inviable Sanitariamente</v>
      </c>
      <c r="GSI469" s="265" t="str">
        <f t="shared" ref="GSI469:GSI471" si="5249">IF(GSG469&lt;5,"Sin Riesgo",IF(GSG469 &lt;=14,"Bajo",IF(GSG469&lt;=35,"Medio",IF(GSG469&lt;=80,"Alto","Inviable Sanitariamente"))))</f>
        <v>Inviable Sanitariamente</v>
      </c>
      <c r="GSJ469" s="265" t="str">
        <f t="shared" ref="GSJ469:GSJ471" si="5250">IF(GSH469&lt;5,"Sin Riesgo",IF(GSH469 &lt;=14,"Bajo",IF(GSH469&lt;=35,"Medio",IF(GSH469&lt;=80,"Alto","Inviable Sanitariamente"))))</f>
        <v>Inviable Sanitariamente</v>
      </c>
      <c r="GSK469" s="265" t="str">
        <f t="shared" ref="GSK469:GSK471" si="5251">IF(GSI469&lt;5,"Sin Riesgo",IF(GSI469 &lt;=14,"Bajo",IF(GSI469&lt;=35,"Medio",IF(GSI469&lt;=80,"Alto","Inviable Sanitariamente"))))</f>
        <v>Inviable Sanitariamente</v>
      </c>
      <c r="GSL469" s="265" t="str">
        <f t="shared" ref="GSL469:GSL471" si="5252">IF(GSJ469&lt;5,"Sin Riesgo",IF(GSJ469 &lt;=14,"Bajo",IF(GSJ469&lt;=35,"Medio",IF(GSJ469&lt;=80,"Alto","Inviable Sanitariamente"))))</f>
        <v>Inviable Sanitariamente</v>
      </c>
      <c r="GSM469" s="265" t="str">
        <f t="shared" ref="GSM469:GSM471" si="5253">IF(GSK469&lt;5,"Sin Riesgo",IF(GSK469 &lt;=14,"Bajo",IF(GSK469&lt;=35,"Medio",IF(GSK469&lt;=80,"Alto","Inviable Sanitariamente"))))</f>
        <v>Inviable Sanitariamente</v>
      </c>
      <c r="GSN469" s="265" t="str">
        <f t="shared" ref="GSN469:GSN471" si="5254">IF(GSL469&lt;5,"Sin Riesgo",IF(GSL469 &lt;=14,"Bajo",IF(GSL469&lt;=35,"Medio",IF(GSL469&lt;=80,"Alto","Inviable Sanitariamente"))))</f>
        <v>Inviable Sanitariamente</v>
      </c>
      <c r="GSO469" s="265" t="str">
        <f t="shared" ref="GSO469:GSO471" si="5255">IF(GSM469&lt;5,"Sin Riesgo",IF(GSM469 &lt;=14,"Bajo",IF(GSM469&lt;=35,"Medio",IF(GSM469&lt;=80,"Alto","Inviable Sanitariamente"))))</f>
        <v>Inviable Sanitariamente</v>
      </c>
      <c r="GSP469" s="265" t="str">
        <f t="shared" ref="GSP469:GSP471" si="5256">IF(GSN469&lt;5,"Sin Riesgo",IF(GSN469 &lt;=14,"Bajo",IF(GSN469&lt;=35,"Medio",IF(GSN469&lt;=80,"Alto","Inviable Sanitariamente"))))</f>
        <v>Inviable Sanitariamente</v>
      </c>
      <c r="GSQ469" s="265" t="str">
        <f t="shared" ref="GSQ469:GSQ471" si="5257">IF(GSO469&lt;5,"Sin Riesgo",IF(GSO469 &lt;=14,"Bajo",IF(GSO469&lt;=35,"Medio",IF(GSO469&lt;=80,"Alto","Inviable Sanitariamente"))))</f>
        <v>Inviable Sanitariamente</v>
      </c>
      <c r="GSR469" s="265" t="str">
        <f t="shared" ref="GSR469:GSR471" si="5258">IF(GSP469&lt;5,"Sin Riesgo",IF(GSP469 &lt;=14,"Bajo",IF(GSP469&lt;=35,"Medio",IF(GSP469&lt;=80,"Alto","Inviable Sanitariamente"))))</f>
        <v>Inviable Sanitariamente</v>
      </c>
      <c r="GSS469" s="265" t="str">
        <f t="shared" ref="GSS469:GSS471" si="5259">IF(GSQ469&lt;5,"Sin Riesgo",IF(GSQ469 &lt;=14,"Bajo",IF(GSQ469&lt;=35,"Medio",IF(GSQ469&lt;=80,"Alto","Inviable Sanitariamente"))))</f>
        <v>Inviable Sanitariamente</v>
      </c>
      <c r="GST469" s="265" t="str">
        <f t="shared" ref="GST469:GST471" si="5260">IF(GSR469&lt;5,"Sin Riesgo",IF(GSR469 &lt;=14,"Bajo",IF(GSR469&lt;=35,"Medio",IF(GSR469&lt;=80,"Alto","Inviable Sanitariamente"))))</f>
        <v>Inviable Sanitariamente</v>
      </c>
      <c r="GSU469" s="265" t="str">
        <f t="shared" ref="GSU469:GSU471" si="5261">IF(GSS469&lt;5,"Sin Riesgo",IF(GSS469 &lt;=14,"Bajo",IF(GSS469&lt;=35,"Medio",IF(GSS469&lt;=80,"Alto","Inviable Sanitariamente"))))</f>
        <v>Inviable Sanitariamente</v>
      </c>
      <c r="GSV469" s="265" t="str">
        <f t="shared" ref="GSV469:GSV471" si="5262">IF(GST469&lt;5,"Sin Riesgo",IF(GST469 &lt;=14,"Bajo",IF(GST469&lt;=35,"Medio",IF(GST469&lt;=80,"Alto","Inviable Sanitariamente"))))</f>
        <v>Inviable Sanitariamente</v>
      </c>
      <c r="GSW469" s="265" t="str">
        <f t="shared" ref="GSW469:GSW471" si="5263">IF(GSU469&lt;5,"Sin Riesgo",IF(GSU469 &lt;=14,"Bajo",IF(GSU469&lt;=35,"Medio",IF(GSU469&lt;=80,"Alto","Inviable Sanitariamente"))))</f>
        <v>Inviable Sanitariamente</v>
      </c>
      <c r="GSX469" s="265" t="str">
        <f t="shared" ref="GSX469:GSX471" si="5264">IF(GSV469&lt;5,"Sin Riesgo",IF(GSV469 &lt;=14,"Bajo",IF(GSV469&lt;=35,"Medio",IF(GSV469&lt;=80,"Alto","Inviable Sanitariamente"))))</f>
        <v>Inviable Sanitariamente</v>
      </c>
      <c r="GSY469" s="265" t="str">
        <f t="shared" ref="GSY469:GSY471" si="5265">IF(GSW469&lt;5,"Sin Riesgo",IF(GSW469 &lt;=14,"Bajo",IF(GSW469&lt;=35,"Medio",IF(GSW469&lt;=80,"Alto","Inviable Sanitariamente"))))</f>
        <v>Inviable Sanitariamente</v>
      </c>
      <c r="GSZ469" s="265" t="str">
        <f t="shared" ref="GSZ469:GSZ471" si="5266">IF(GSX469&lt;5,"Sin Riesgo",IF(GSX469 &lt;=14,"Bajo",IF(GSX469&lt;=35,"Medio",IF(GSX469&lt;=80,"Alto","Inviable Sanitariamente"))))</f>
        <v>Inviable Sanitariamente</v>
      </c>
      <c r="GTA469" s="265" t="str">
        <f t="shared" ref="GTA469:GTA471" si="5267">IF(GSY469&lt;5,"Sin Riesgo",IF(GSY469 &lt;=14,"Bajo",IF(GSY469&lt;=35,"Medio",IF(GSY469&lt;=80,"Alto","Inviable Sanitariamente"))))</f>
        <v>Inviable Sanitariamente</v>
      </c>
      <c r="GTB469" s="265" t="str">
        <f t="shared" ref="GTB469:GTB471" si="5268">IF(GSZ469&lt;5,"Sin Riesgo",IF(GSZ469 &lt;=14,"Bajo",IF(GSZ469&lt;=35,"Medio",IF(GSZ469&lt;=80,"Alto","Inviable Sanitariamente"))))</f>
        <v>Inviable Sanitariamente</v>
      </c>
      <c r="GTC469" s="265" t="str">
        <f t="shared" ref="GTC469:GTC471" si="5269">IF(GTA469&lt;5,"Sin Riesgo",IF(GTA469 &lt;=14,"Bajo",IF(GTA469&lt;=35,"Medio",IF(GTA469&lt;=80,"Alto","Inviable Sanitariamente"))))</f>
        <v>Inviable Sanitariamente</v>
      </c>
      <c r="GTD469" s="265" t="str">
        <f t="shared" ref="GTD469:GTD471" si="5270">IF(GTB469&lt;5,"Sin Riesgo",IF(GTB469 &lt;=14,"Bajo",IF(GTB469&lt;=35,"Medio",IF(GTB469&lt;=80,"Alto","Inviable Sanitariamente"))))</f>
        <v>Inviable Sanitariamente</v>
      </c>
      <c r="GTE469" s="265" t="str">
        <f t="shared" ref="GTE469:GTE471" si="5271">IF(GTC469&lt;5,"Sin Riesgo",IF(GTC469 &lt;=14,"Bajo",IF(GTC469&lt;=35,"Medio",IF(GTC469&lt;=80,"Alto","Inviable Sanitariamente"))))</f>
        <v>Inviable Sanitariamente</v>
      </c>
      <c r="GTF469" s="265" t="str">
        <f t="shared" ref="GTF469:GTF471" si="5272">IF(GTD469&lt;5,"Sin Riesgo",IF(GTD469 &lt;=14,"Bajo",IF(GTD469&lt;=35,"Medio",IF(GTD469&lt;=80,"Alto","Inviable Sanitariamente"))))</f>
        <v>Inviable Sanitariamente</v>
      </c>
      <c r="GTG469" s="265" t="str">
        <f t="shared" ref="GTG469:GTG471" si="5273">IF(GTE469&lt;5,"Sin Riesgo",IF(GTE469 &lt;=14,"Bajo",IF(GTE469&lt;=35,"Medio",IF(GTE469&lt;=80,"Alto","Inviable Sanitariamente"))))</f>
        <v>Inviable Sanitariamente</v>
      </c>
      <c r="GTH469" s="265" t="str">
        <f t="shared" ref="GTH469:GTH471" si="5274">IF(GTF469&lt;5,"Sin Riesgo",IF(GTF469 &lt;=14,"Bajo",IF(GTF469&lt;=35,"Medio",IF(GTF469&lt;=80,"Alto","Inviable Sanitariamente"))))</f>
        <v>Inviable Sanitariamente</v>
      </c>
      <c r="GTI469" s="265" t="str">
        <f t="shared" ref="GTI469:GTI471" si="5275">IF(GTG469&lt;5,"Sin Riesgo",IF(GTG469 &lt;=14,"Bajo",IF(GTG469&lt;=35,"Medio",IF(GTG469&lt;=80,"Alto","Inviable Sanitariamente"))))</f>
        <v>Inviable Sanitariamente</v>
      </c>
      <c r="GTJ469" s="265" t="str">
        <f t="shared" ref="GTJ469:GTJ471" si="5276">IF(GTH469&lt;5,"Sin Riesgo",IF(GTH469 &lt;=14,"Bajo",IF(GTH469&lt;=35,"Medio",IF(GTH469&lt;=80,"Alto","Inviable Sanitariamente"))))</f>
        <v>Inviable Sanitariamente</v>
      </c>
      <c r="GTK469" s="265" t="str">
        <f t="shared" ref="GTK469:GTK471" si="5277">IF(GTI469&lt;5,"Sin Riesgo",IF(GTI469 &lt;=14,"Bajo",IF(GTI469&lt;=35,"Medio",IF(GTI469&lt;=80,"Alto","Inviable Sanitariamente"))))</f>
        <v>Inviable Sanitariamente</v>
      </c>
      <c r="GTL469" s="265" t="str">
        <f t="shared" ref="GTL469:GTL471" si="5278">IF(GTJ469&lt;5,"Sin Riesgo",IF(GTJ469 &lt;=14,"Bajo",IF(GTJ469&lt;=35,"Medio",IF(GTJ469&lt;=80,"Alto","Inviable Sanitariamente"))))</f>
        <v>Inviable Sanitariamente</v>
      </c>
      <c r="GTM469" s="265" t="str">
        <f t="shared" ref="GTM469:GTM471" si="5279">IF(GTK469&lt;5,"Sin Riesgo",IF(GTK469 &lt;=14,"Bajo",IF(GTK469&lt;=35,"Medio",IF(GTK469&lt;=80,"Alto","Inviable Sanitariamente"))))</f>
        <v>Inviable Sanitariamente</v>
      </c>
      <c r="GTN469" s="265" t="str">
        <f t="shared" ref="GTN469:GTN471" si="5280">IF(GTL469&lt;5,"Sin Riesgo",IF(GTL469 &lt;=14,"Bajo",IF(GTL469&lt;=35,"Medio",IF(GTL469&lt;=80,"Alto","Inviable Sanitariamente"))))</f>
        <v>Inviable Sanitariamente</v>
      </c>
      <c r="GTO469" s="265" t="str">
        <f t="shared" ref="GTO469:GTO471" si="5281">IF(GTM469&lt;5,"Sin Riesgo",IF(GTM469 &lt;=14,"Bajo",IF(GTM469&lt;=35,"Medio",IF(GTM469&lt;=80,"Alto","Inviable Sanitariamente"))))</f>
        <v>Inviable Sanitariamente</v>
      </c>
      <c r="GTP469" s="265" t="str">
        <f t="shared" ref="GTP469:GTP471" si="5282">IF(GTN469&lt;5,"Sin Riesgo",IF(GTN469 &lt;=14,"Bajo",IF(GTN469&lt;=35,"Medio",IF(GTN469&lt;=80,"Alto","Inviable Sanitariamente"))))</f>
        <v>Inviable Sanitariamente</v>
      </c>
      <c r="GTQ469" s="265" t="str">
        <f t="shared" ref="GTQ469:GTQ471" si="5283">IF(GTO469&lt;5,"Sin Riesgo",IF(GTO469 &lt;=14,"Bajo",IF(GTO469&lt;=35,"Medio",IF(GTO469&lt;=80,"Alto","Inviable Sanitariamente"))))</f>
        <v>Inviable Sanitariamente</v>
      </c>
      <c r="GTR469" s="265" t="str">
        <f t="shared" ref="GTR469:GTR471" si="5284">IF(GTP469&lt;5,"Sin Riesgo",IF(GTP469 &lt;=14,"Bajo",IF(GTP469&lt;=35,"Medio",IF(GTP469&lt;=80,"Alto","Inviable Sanitariamente"))))</f>
        <v>Inviable Sanitariamente</v>
      </c>
      <c r="GTS469" s="265" t="str">
        <f t="shared" ref="GTS469:GTS471" si="5285">IF(GTQ469&lt;5,"Sin Riesgo",IF(GTQ469 &lt;=14,"Bajo",IF(GTQ469&lt;=35,"Medio",IF(GTQ469&lt;=80,"Alto","Inviable Sanitariamente"))))</f>
        <v>Inviable Sanitariamente</v>
      </c>
      <c r="GTT469" s="265" t="str">
        <f t="shared" ref="GTT469:GTT471" si="5286">IF(GTR469&lt;5,"Sin Riesgo",IF(GTR469 &lt;=14,"Bajo",IF(GTR469&lt;=35,"Medio",IF(GTR469&lt;=80,"Alto","Inviable Sanitariamente"))))</f>
        <v>Inviable Sanitariamente</v>
      </c>
      <c r="GTU469" s="265" t="str">
        <f t="shared" ref="GTU469:GTU471" si="5287">IF(GTS469&lt;5,"Sin Riesgo",IF(GTS469 &lt;=14,"Bajo",IF(GTS469&lt;=35,"Medio",IF(GTS469&lt;=80,"Alto","Inviable Sanitariamente"))))</f>
        <v>Inviable Sanitariamente</v>
      </c>
      <c r="GTV469" s="265" t="str">
        <f t="shared" ref="GTV469:GTV471" si="5288">IF(GTT469&lt;5,"Sin Riesgo",IF(GTT469 &lt;=14,"Bajo",IF(GTT469&lt;=35,"Medio",IF(GTT469&lt;=80,"Alto","Inviable Sanitariamente"))))</f>
        <v>Inviable Sanitariamente</v>
      </c>
      <c r="GTW469" s="265" t="str">
        <f t="shared" ref="GTW469:GTW471" si="5289">IF(GTU469&lt;5,"Sin Riesgo",IF(GTU469 &lt;=14,"Bajo",IF(GTU469&lt;=35,"Medio",IF(GTU469&lt;=80,"Alto","Inviable Sanitariamente"))))</f>
        <v>Inviable Sanitariamente</v>
      </c>
      <c r="GTX469" s="265" t="str">
        <f t="shared" ref="GTX469:GTX471" si="5290">IF(GTV469&lt;5,"Sin Riesgo",IF(GTV469 &lt;=14,"Bajo",IF(GTV469&lt;=35,"Medio",IF(GTV469&lt;=80,"Alto","Inviable Sanitariamente"))))</f>
        <v>Inviable Sanitariamente</v>
      </c>
      <c r="GTY469" s="265" t="str">
        <f t="shared" ref="GTY469:GTY471" si="5291">IF(GTW469&lt;5,"Sin Riesgo",IF(GTW469 &lt;=14,"Bajo",IF(GTW469&lt;=35,"Medio",IF(GTW469&lt;=80,"Alto","Inviable Sanitariamente"))))</f>
        <v>Inviable Sanitariamente</v>
      </c>
      <c r="GTZ469" s="265" t="str">
        <f t="shared" ref="GTZ469:GTZ471" si="5292">IF(GTX469&lt;5,"Sin Riesgo",IF(GTX469 &lt;=14,"Bajo",IF(GTX469&lt;=35,"Medio",IF(GTX469&lt;=80,"Alto","Inviable Sanitariamente"))))</f>
        <v>Inviable Sanitariamente</v>
      </c>
      <c r="GUA469" s="265" t="str">
        <f t="shared" ref="GUA469:GUA471" si="5293">IF(GTY469&lt;5,"Sin Riesgo",IF(GTY469 &lt;=14,"Bajo",IF(GTY469&lt;=35,"Medio",IF(GTY469&lt;=80,"Alto","Inviable Sanitariamente"))))</f>
        <v>Inviable Sanitariamente</v>
      </c>
      <c r="GUB469" s="265" t="str">
        <f t="shared" ref="GUB469:GUB471" si="5294">IF(GTZ469&lt;5,"Sin Riesgo",IF(GTZ469 &lt;=14,"Bajo",IF(GTZ469&lt;=35,"Medio",IF(GTZ469&lt;=80,"Alto","Inviable Sanitariamente"))))</f>
        <v>Inviable Sanitariamente</v>
      </c>
      <c r="GUC469" s="265" t="str">
        <f t="shared" ref="GUC469:GUC471" si="5295">IF(GUA469&lt;5,"Sin Riesgo",IF(GUA469 &lt;=14,"Bajo",IF(GUA469&lt;=35,"Medio",IF(GUA469&lt;=80,"Alto","Inviable Sanitariamente"))))</f>
        <v>Inviable Sanitariamente</v>
      </c>
      <c r="GUD469" s="265" t="str">
        <f t="shared" ref="GUD469:GUD471" si="5296">IF(GUB469&lt;5,"Sin Riesgo",IF(GUB469 &lt;=14,"Bajo",IF(GUB469&lt;=35,"Medio",IF(GUB469&lt;=80,"Alto","Inviable Sanitariamente"))))</f>
        <v>Inviable Sanitariamente</v>
      </c>
      <c r="GUE469" s="265" t="str">
        <f t="shared" ref="GUE469:GUE471" si="5297">IF(GUC469&lt;5,"Sin Riesgo",IF(GUC469 &lt;=14,"Bajo",IF(GUC469&lt;=35,"Medio",IF(GUC469&lt;=80,"Alto","Inviable Sanitariamente"))))</f>
        <v>Inviable Sanitariamente</v>
      </c>
      <c r="GUF469" s="265" t="str">
        <f t="shared" ref="GUF469:GUF471" si="5298">IF(GUD469&lt;5,"Sin Riesgo",IF(GUD469 &lt;=14,"Bajo",IF(GUD469&lt;=35,"Medio",IF(GUD469&lt;=80,"Alto","Inviable Sanitariamente"))))</f>
        <v>Inviable Sanitariamente</v>
      </c>
      <c r="GUG469" s="265" t="str">
        <f t="shared" ref="GUG469:GUG471" si="5299">IF(GUE469&lt;5,"Sin Riesgo",IF(GUE469 &lt;=14,"Bajo",IF(GUE469&lt;=35,"Medio",IF(GUE469&lt;=80,"Alto","Inviable Sanitariamente"))))</f>
        <v>Inviable Sanitariamente</v>
      </c>
      <c r="GUH469" s="265" t="str">
        <f t="shared" ref="GUH469:GUH471" si="5300">IF(GUF469&lt;5,"Sin Riesgo",IF(GUF469 &lt;=14,"Bajo",IF(GUF469&lt;=35,"Medio",IF(GUF469&lt;=80,"Alto","Inviable Sanitariamente"))))</f>
        <v>Inviable Sanitariamente</v>
      </c>
      <c r="GUI469" s="265" t="str">
        <f t="shared" ref="GUI469:GUI471" si="5301">IF(GUG469&lt;5,"Sin Riesgo",IF(GUG469 &lt;=14,"Bajo",IF(GUG469&lt;=35,"Medio",IF(GUG469&lt;=80,"Alto","Inviable Sanitariamente"))))</f>
        <v>Inviable Sanitariamente</v>
      </c>
      <c r="GUJ469" s="265" t="str">
        <f t="shared" ref="GUJ469:GUJ471" si="5302">IF(GUH469&lt;5,"Sin Riesgo",IF(GUH469 &lt;=14,"Bajo",IF(GUH469&lt;=35,"Medio",IF(GUH469&lt;=80,"Alto","Inviable Sanitariamente"))))</f>
        <v>Inviable Sanitariamente</v>
      </c>
      <c r="GUK469" s="265" t="str">
        <f t="shared" ref="GUK469:GUK471" si="5303">IF(GUI469&lt;5,"Sin Riesgo",IF(GUI469 &lt;=14,"Bajo",IF(GUI469&lt;=35,"Medio",IF(GUI469&lt;=80,"Alto","Inviable Sanitariamente"))))</f>
        <v>Inviable Sanitariamente</v>
      </c>
      <c r="GUL469" s="265" t="str">
        <f t="shared" ref="GUL469:GUL471" si="5304">IF(GUJ469&lt;5,"Sin Riesgo",IF(GUJ469 &lt;=14,"Bajo",IF(GUJ469&lt;=35,"Medio",IF(GUJ469&lt;=80,"Alto","Inviable Sanitariamente"))))</f>
        <v>Inviable Sanitariamente</v>
      </c>
      <c r="GUM469" s="265" t="str">
        <f t="shared" ref="GUM469:GUM471" si="5305">IF(GUK469&lt;5,"Sin Riesgo",IF(GUK469 &lt;=14,"Bajo",IF(GUK469&lt;=35,"Medio",IF(GUK469&lt;=80,"Alto","Inviable Sanitariamente"))))</f>
        <v>Inviable Sanitariamente</v>
      </c>
      <c r="GUN469" s="265" t="str">
        <f t="shared" ref="GUN469:GUN471" si="5306">IF(GUL469&lt;5,"Sin Riesgo",IF(GUL469 &lt;=14,"Bajo",IF(GUL469&lt;=35,"Medio",IF(GUL469&lt;=80,"Alto","Inviable Sanitariamente"))))</f>
        <v>Inviable Sanitariamente</v>
      </c>
      <c r="GUO469" s="265" t="str">
        <f t="shared" ref="GUO469:GUO471" si="5307">IF(GUM469&lt;5,"Sin Riesgo",IF(GUM469 &lt;=14,"Bajo",IF(GUM469&lt;=35,"Medio",IF(GUM469&lt;=80,"Alto","Inviable Sanitariamente"))))</f>
        <v>Inviable Sanitariamente</v>
      </c>
      <c r="GUP469" s="265" t="str">
        <f t="shared" ref="GUP469:GUP471" si="5308">IF(GUN469&lt;5,"Sin Riesgo",IF(GUN469 &lt;=14,"Bajo",IF(GUN469&lt;=35,"Medio",IF(GUN469&lt;=80,"Alto","Inviable Sanitariamente"))))</f>
        <v>Inviable Sanitariamente</v>
      </c>
      <c r="GUQ469" s="265" t="str">
        <f t="shared" ref="GUQ469:GUQ471" si="5309">IF(GUO469&lt;5,"Sin Riesgo",IF(GUO469 &lt;=14,"Bajo",IF(GUO469&lt;=35,"Medio",IF(GUO469&lt;=80,"Alto","Inviable Sanitariamente"))))</f>
        <v>Inviable Sanitariamente</v>
      </c>
      <c r="GUR469" s="265" t="str">
        <f t="shared" ref="GUR469:GUR471" si="5310">IF(GUP469&lt;5,"Sin Riesgo",IF(GUP469 &lt;=14,"Bajo",IF(GUP469&lt;=35,"Medio",IF(GUP469&lt;=80,"Alto","Inviable Sanitariamente"))))</f>
        <v>Inviable Sanitariamente</v>
      </c>
      <c r="GUS469" s="265" t="str">
        <f t="shared" ref="GUS469:GUS471" si="5311">IF(GUQ469&lt;5,"Sin Riesgo",IF(GUQ469 &lt;=14,"Bajo",IF(GUQ469&lt;=35,"Medio",IF(GUQ469&lt;=80,"Alto","Inviable Sanitariamente"))))</f>
        <v>Inviable Sanitariamente</v>
      </c>
      <c r="GUT469" s="265" t="str">
        <f t="shared" ref="GUT469:GUT471" si="5312">IF(GUR469&lt;5,"Sin Riesgo",IF(GUR469 &lt;=14,"Bajo",IF(GUR469&lt;=35,"Medio",IF(GUR469&lt;=80,"Alto","Inviable Sanitariamente"))))</f>
        <v>Inviable Sanitariamente</v>
      </c>
      <c r="GUU469" s="265" t="str">
        <f t="shared" ref="GUU469:GUU471" si="5313">IF(GUS469&lt;5,"Sin Riesgo",IF(GUS469 &lt;=14,"Bajo",IF(GUS469&lt;=35,"Medio",IF(GUS469&lt;=80,"Alto","Inviable Sanitariamente"))))</f>
        <v>Inviable Sanitariamente</v>
      </c>
      <c r="GUV469" s="265" t="str">
        <f t="shared" ref="GUV469:GUV471" si="5314">IF(GUT469&lt;5,"Sin Riesgo",IF(GUT469 &lt;=14,"Bajo",IF(GUT469&lt;=35,"Medio",IF(GUT469&lt;=80,"Alto","Inviable Sanitariamente"))))</f>
        <v>Inviable Sanitariamente</v>
      </c>
      <c r="GUW469" s="265" t="str">
        <f t="shared" ref="GUW469:GUW471" si="5315">IF(GUU469&lt;5,"Sin Riesgo",IF(GUU469 &lt;=14,"Bajo",IF(GUU469&lt;=35,"Medio",IF(GUU469&lt;=80,"Alto","Inviable Sanitariamente"))))</f>
        <v>Inviable Sanitariamente</v>
      </c>
      <c r="GUX469" s="265" t="str">
        <f t="shared" ref="GUX469:GUX471" si="5316">IF(GUV469&lt;5,"Sin Riesgo",IF(GUV469 &lt;=14,"Bajo",IF(GUV469&lt;=35,"Medio",IF(GUV469&lt;=80,"Alto","Inviable Sanitariamente"))))</f>
        <v>Inviable Sanitariamente</v>
      </c>
      <c r="GUY469" s="265" t="str">
        <f t="shared" ref="GUY469:GUY471" si="5317">IF(GUW469&lt;5,"Sin Riesgo",IF(GUW469 &lt;=14,"Bajo",IF(GUW469&lt;=35,"Medio",IF(GUW469&lt;=80,"Alto","Inviable Sanitariamente"))))</f>
        <v>Inviable Sanitariamente</v>
      </c>
      <c r="GUZ469" s="265" t="str">
        <f t="shared" ref="GUZ469:GUZ471" si="5318">IF(GUX469&lt;5,"Sin Riesgo",IF(GUX469 &lt;=14,"Bajo",IF(GUX469&lt;=35,"Medio",IF(GUX469&lt;=80,"Alto","Inviable Sanitariamente"))))</f>
        <v>Inviable Sanitariamente</v>
      </c>
      <c r="GVA469" s="265" t="str">
        <f t="shared" ref="GVA469:GVA471" si="5319">IF(GUY469&lt;5,"Sin Riesgo",IF(GUY469 &lt;=14,"Bajo",IF(GUY469&lt;=35,"Medio",IF(GUY469&lt;=80,"Alto","Inviable Sanitariamente"))))</f>
        <v>Inviable Sanitariamente</v>
      </c>
      <c r="GVB469" s="265" t="str">
        <f t="shared" ref="GVB469:GVB471" si="5320">IF(GUZ469&lt;5,"Sin Riesgo",IF(GUZ469 &lt;=14,"Bajo",IF(GUZ469&lt;=35,"Medio",IF(GUZ469&lt;=80,"Alto","Inviable Sanitariamente"))))</f>
        <v>Inviable Sanitariamente</v>
      </c>
      <c r="GVC469" s="265" t="str">
        <f t="shared" ref="GVC469:GVC471" si="5321">IF(GVA469&lt;5,"Sin Riesgo",IF(GVA469 &lt;=14,"Bajo",IF(GVA469&lt;=35,"Medio",IF(GVA469&lt;=80,"Alto","Inviable Sanitariamente"))))</f>
        <v>Inviable Sanitariamente</v>
      </c>
      <c r="GVD469" s="265" t="str">
        <f t="shared" ref="GVD469:GVD471" si="5322">IF(GVB469&lt;5,"Sin Riesgo",IF(GVB469 &lt;=14,"Bajo",IF(GVB469&lt;=35,"Medio",IF(GVB469&lt;=80,"Alto","Inviable Sanitariamente"))))</f>
        <v>Inviable Sanitariamente</v>
      </c>
      <c r="GVE469" s="265" t="str">
        <f t="shared" ref="GVE469:GVE471" si="5323">IF(GVC469&lt;5,"Sin Riesgo",IF(GVC469 &lt;=14,"Bajo",IF(GVC469&lt;=35,"Medio",IF(GVC469&lt;=80,"Alto","Inviable Sanitariamente"))))</f>
        <v>Inviable Sanitariamente</v>
      </c>
      <c r="GVF469" s="265" t="str">
        <f t="shared" ref="GVF469:GVF471" si="5324">IF(GVD469&lt;5,"Sin Riesgo",IF(GVD469 &lt;=14,"Bajo",IF(GVD469&lt;=35,"Medio",IF(GVD469&lt;=80,"Alto","Inviable Sanitariamente"))))</f>
        <v>Inviable Sanitariamente</v>
      </c>
      <c r="GVG469" s="265" t="str">
        <f t="shared" ref="GVG469:GVG471" si="5325">IF(GVE469&lt;5,"Sin Riesgo",IF(GVE469 &lt;=14,"Bajo",IF(GVE469&lt;=35,"Medio",IF(GVE469&lt;=80,"Alto","Inviable Sanitariamente"))))</f>
        <v>Inviable Sanitariamente</v>
      </c>
      <c r="GVH469" s="265" t="str">
        <f t="shared" ref="GVH469:GVH471" si="5326">IF(GVF469&lt;5,"Sin Riesgo",IF(GVF469 &lt;=14,"Bajo",IF(GVF469&lt;=35,"Medio",IF(GVF469&lt;=80,"Alto","Inviable Sanitariamente"))))</f>
        <v>Inviable Sanitariamente</v>
      </c>
      <c r="GVI469" s="265" t="str">
        <f t="shared" ref="GVI469:GVI471" si="5327">IF(GVG469&lt;5,"Sin Riesgo",IF(GVG469 &lt;=14,"Bajo",IF(GVG469&lt;=35,"Medio",IF(GVG469&lt;=80,"Alto","Inviable Sanitariamente"))))</f>
        <v>Inviable Sanitariamente</v>
      </c>
      <c r="GVJ469" s="265" t="str">
        <f t="shared" ref="GVJ469:GVJ471" si="5328">IF(GVH469&lt;5,"Sin Riesgo",IF(GVH469 &lt;=14,"Bajo",IF(GVH469&lt;=35,"Medio",IF(GVH469&lt;=80,"Alto","Inviable Sanitariamente"))))</f>
        <v>Inviable Sanitariamente</v>
      </c>
      <c r="GVK469" s="265" t="str">
        <f t="shared" ref="GVK469:GVK471" si="5329">IF(GVI469&lt;5,"Sin Riesgo",IF(GVI469 &lt;=14,"Bajo",IF(GVI469&lt;=35,"Medio",IF(GVI469&lt;=80,"Alto","Inviable Sanitariamente"))))</f>
        <v>Inviable Sanitariamente</v>
      </c>
      <c r="GVL469" s="265" t="str">
        <f t="shared" ref="GVL469:GVL471" si="5330">IF(GVJ469&lt;5,"Sin Riesgo",IF(GVJ469 &lt;=14,"Bajo",IF(GVJ469&lt;=35,"Medio",IF(GVJ469&lt;=80,"Alto","Inviable Sanitariamente"))))</f>
        <v>Inviable Sanitariamente</v>
      </c>
      <c r="GVM469" s="265" t="str">
        <f t="shared" ref="GVM469:GVM471" si="5331">IF(GVK469&lt;5,"Sin Riesgo",IF(GVK469 &lt;=14,"Bajo",IF(GVK469&lt;=35,"Medio",IF(GVK469&lt;=80,"Alto","Inviable Sanitariamente"))))</f>
        <v>Inviable Sanitariamente</v>
      </c>
      <c r="GVN469" s="265" t="str">
        <f t="shared" ref="GVN469:GVN471" si="5332">IF(GVL469&lt;5,"Sin Riesgo",IF(GVL469 &lt;=14,"Bajo",IF(GVL469&lt;=35,"Medio",IF(GVL469&lt;=80,"Alto","Inviable Sanitariamente"))))</f>
        <v>Inviable Sanitariamente</v>
      </c>
      <c r="GVO469" s="265" t="str">
        <f t="shared" ref="GVO469:GVO471" si="5333">IF(GVM469&lt;5,"Sin Riesgo",IF(GVM469 &lt;=14,"Bajo",IF(GVM469&lt;=35,"Medio",IF(GVM469&lt;=80,"Alto","Inviable Sanitariamente"))))</f>
        <v>Inviable Sanitariamente</v>
      </c>
      <c r="GVP469" s="265" t="str">
        <f t="shared" ref="GVP469:GVP471" si="5334">IF(GVN469&lt;5,"Sin Riesgo",IF(GVN469 &lt;=14,"Bajo",IF(GVN469&lt;=35,"Medio",IF(GVN469&lt;=80,"Alto","Inviable Sanitariamente"))))</f>
        <v>Inviable Sanitariamente</v>
      </c>
      <c r="GVQ469" s="265" t="str">
        <f t="shared" ref="GVQ469:GVQ471" si="5335">IF(GVO469&lt;5,"Sin Riesgo",IF(GVO469 &lt;=14,"Bajo",IF(GVO469&lt;=35,"Medio",IF(GVO469&lt;=80,"Alto","Inviable Sanitariamente"))))</f>
        <v>Inviable Sanitariamente</v>
      </c>
      <c r="GVR469" s="265" t="str">
        <f t="shared" ref="GVR469:GVR471" si="5336">IF(GVP469&lt;5,"Sin Riesgo",IF(GVP469 &lt;=14,"Bajo",IF(GVP469&lt;=35,"Medio",IF(GVP469&lt;=80,"Alto","Inviable Sanitariamente"))))</f>
        <v>Inviable Sanitariamente</v>
      </c>
      <c r="GVS469" s="265" t="str">
        <f t="shared" ref="GVS469:GVS471" si="5337">IF(GVQ469&lt;5,"Sin Riesgo",IF(GVQ469 &lt;=14,"Bajo",IF(GVQ469&lt;=35,"Medio",IF(GVQ469&lt;=80,"Alto","Inviable Sanitariamente"))))</f>
        <v>Inviable Sanitariamente</v>
      </c>
      <c r="GVT469" s="265" t="str">
        <f t="shared" ref="GVT469:GVT471" si="5338">IF(GVR469&lt;5,"Sin Riesgo",IF(GVR469 &lt;=14,"Bajo",IF(GVR469&lt;=35,"Medio",IF(GVR469&lt;=80,"Alto","Inviable Sanitariamente"))))</f>
        <v>Inviable Sanitariamente</v>
      </c>
      <c r="GVU469" s="265" t="str">
        <f t="shared" ref="GVU469:GVU471" si="5339">IF(GVS469&lt;5,"Sin Riesgo",IF(GVS469 &lt;=14,"Bajo",IF(GVS469&lt;=35,"Medio",IF(GVS469&lt;=80,"Alto","Inviable Sanitariamente"))))</f>
        <v>Inviable Sanitariamente</v>
      </c>
      <c r="GVV469" s="265" t="str">
        <f t="shared" ref="GVV469:GVV471" si="5340">IF(GVT469&lt;5,"Sin Riesgo",IF(GVT469 &lt;=14,"Bajo",IF(GVT469&lt;=35,"Medio",IF(GVT469&lt;=80,"Alto","Inviable Sanitariamente"))))</f>
        <v>Inviable Sanitariamente</v>
      </c>
      <c r="GVW469" s="265" t="str">
        <f t="shared" ref="GVW469:GVW471" si="5341">IF(GVU469&lt;5,"Sin Riesgo",IF(GVU469 &lt;=14,"Bajo",IF(GVU469&lt;=35,"Medio",IF(GVU469&lt;=80,"Alto","Inviable Sanitariamente"))))</f>
        <v>Inviable Sanitariamente</v>
      </c>
      <c r="GVX469" s="265" t="str">
        <f t="shared" ref="GVX469:GVX471" si="5342">IF(GVV469&lt;5,"Sin Riesgo",IF(GVV469 &lt;=14,"Bajo",IF(GVV469&lt;=35,"Medio",IF(GVV469&lt;=80,"Alto","Inviable Sanitariamente"))))</f>
        <v>Inviable Sanitariamente</v>
      </c>
      <c r="GVY469" s="265" t="str">
        <f t="shared" ref="GVY469:GVY471" si="5343">IF(GVW469&lt;5,"Sin Riesgo",IF(GVW469 &lt;=14,"Bajo",IF(GVW469&lt;=35,"Medio",IF(GVW469&lt;=80,"Alto","Inviable Sanitariamente"))))</f>
        <v>Inviable Sanitariamente</v>
      </c>
      <c r="GVZ469" s="265" t="str">
        <f t="shared" ref="GVZ469:GVZ471" si="5344">IF(GVX469&lt;5,"Sin Riesgo",IF(GVX469 &lt;=14,"Bajo",IF(GVX469&lt;=35,"Medio",IF(GVX469&lt;=80,"Alto","Inviable Sanitariamente"))))</f>
        <v>Inviable Sanitariamente</v>
      </c>
      <c r="GWA469" s="265" t="str">
        <f t="shared" ref="GWA469:GWA471" si="5345">IF(GVY469&lt;5,"Sin Riesgo",IF(GVY469 &lt;=14,"Bajo",IF(GVY469&lt;=35,"Medio",IF(GVY469&lt;=80,"Alto","Inviable Sanitariamente"))))</f>
        <v>Inviable Sanitariamente</v>
      </c>
      <c r="GWB469" s="265" t="str">
        <f t="shared" ref="GWB469:GWB471" si="5346">IF(GVZ469&lt;5,"Sin Riesgo",IF(GVZ469 &lt;=14,"Bajo",IF(GVZ469&lt;=35,"Medio",IF(GVZ469&lt;=80,"Alto","Inviable Sanitariamente"))))</f>
        <v>Inviable Sanitariamente</v>
      </c>
      <c r="GWC469" s="265" t="str">
        <f t="shared" ref="GWC469:GWC471" si="5347">IF(GWA469&lt;5,"Sin Riesgo",IF(GWA469 &lt;=14,"Bajo",IF(GWA469&lt;=35,"Medio",IF(GWA469&lt;=80,"Alto","Inviable Sanitariamente"))))</f>
        <v>Inviable Sanitariamente</v>
      </c>
      <c r="GWD469" s="265" t="str">
        <f t="shared" ref="GWD469:GWD471" si="5348">IF(GWB469&lt;5,"Sin Riesgo",IF(GWB469 &lt;=14,"Bajo",IF(GWB469&lt;=35,"Medio",IF(GWB469&lt;=80,"Alto","Inviable Sanitariamente"))))</f>
        <v>Inviable Sanitariamente</v>
      </c>
      <c r="GWE469" s="265" t="str">
        <f t="shared" ref="GWE469:GWE471" si="5349">IF(GWC469&lt;5,"Sin Riesgo",IF(GWC469 &lt;=14,"Bajo",IF(GWC469&lt;=35,"Medio",IF(GWC469&lt;=80,"Alto","Inviable Sanitariamente"))))</f>
        <v>Inviable Sanitariamente</v>
      </c>
      <c r="GWF469" s="265" t="str">
        <f t="shared" ref="GWF469:GWF471" si="5350">IF(GWD469&lt;5,"Sin Riesgo",IF(GWD469 &lt;=14,"Bajo",IF(GWD469&lt;=35,"Medio",IF(GWD469&lt;=80,"Alto","Inviable Sanitariamente"))))</f>
        <v>Inviable Sanitariamente</v>
      </c>
      <c r="GWG469" s="265" t="str">
        <f t="shared" ref="GWG469:GWG471" si="5351">IF(GWE469&lt;5,"Sin Riesgo",IF(GWE469 &lt;=14,"Bajo",IF(GWE469&lt;=35,"Medio",IF(GWE469&lt;=80,"Alto","Inviable Sanitariamente"))))</f>
        <v>Inviable Sanitariamente</v>
      </c>
      <c r="GWH469" s="265" t="str">
        <f t="shared" ref="GWH469:GWH471" si="5352">IF(GWF469&lt;5,"Sin Riesgo",IF(GWF469 &lt;=14,"Bajo",IF(GWF469&lt;=35,"Medio",IF(GWF469&lt;=80,"Alto","Inviable Sanitariamente"))))</f>
        <v>Inviable Sanitariamente</v>
      </c>
      <c r="GWI469" s="265" t="str">
        <f t="shared" ref="GWI469:GWI471" si="5353">IF(GWG469&lt;5,"Sin Riesgo",IF(GWG469 &lt;=14,"Bajo",IF(GWG469&lt;=35,"Medio",IF(GWG469&lt;=80,"Alto","Inviable Sanitariamente"))))</f>
        <v>Inviable Sanitariamente</v>
      </c>
      <c r="GWJ469" s="265" t="str">
        <f t="shared" ref="GWJ469:GWJ471" si="5354">IF(GWH469&lt;5,"Sin Riesgo",IF(GWH469 &lt;=14,"Bajo",IF(GWH469&lt;=35,"Medio",IF(GWH469&lt;=80,"Alto","Inviable Sanitariamente"))))</f>
        <v>Inviable Sanitariamente</v>
      </c>
      <c r="GWK469" s="265" t="str">
        <f t="shared" ref="GWK469:GWK471" si="5355">IF(GWI469&lt;5,"Sin Riesgo",IF(GWI469 &lt;=14,"Bajo",IF(GWI469&lt;=35,"Medio",IF(GWI469&lt;=80,"Alto","Inviable Sanitariamente"))))</f>
        <v>Inviable Sanitariamente</v>
      </c>
      <c r="GWL469" s="265" t="str">
        <f t="shared" ref="GWL469:GWL471" si="5356">IF(GWJ469&lt;5,"Sin Riesgo",IF(GWJ469 &lt;=14,"Bajo",IF(GWJ469&lt;=35,"Medio",IF(GWJ469&lt;=80,"Alto","Inviable Sanitariamente"))))</f>
        <v>Inviable Sanitariamente</v>
      </c>
      <c r="GWM469" s="265" t="str">
        <f t="shared" ref="GWM469:GWM471" si="5357">IF(GWK469&lt;5,"Sin Riesgo",IF(GWK469 &lt;=14,"Bajo",IF(GWK469&lt;=35,"Medio",IF(GWK469&lt;=80,"Alto","Inviable Sanitariamente"))))</f>
        <v>Inviable Sanitariamente</v>
      </c>
      <c r="GWN469" s="265" t="str">
        <f t="shared" ref="GWN469:GWN471" si="5358">IF(GWL469&lt;5,"Sin Riesgo",IF(GWL469 &lt;=14,"Bajo",IF(GWL469&lt;=35,"Medio",IF(GWL469&lt;=80,"Alto","Inviable Sanitariamente"))))</f>
        <v>Inviable Sanitariamente</v>
      </c>
      <c r="GWO469" s="265" t="str">
        <f t="shared" ref="GWO469:GWO471" si="5359">IF(GWM469&lt;5,"Sin Riesgo",IF(GWM469 &lt;=14,"Bajo",IF(GWM469&lt;=35,"Medio",IF(GWM469&lt;=80,"Alto","Inviable Sanitariamente"))))</f>
        <v>Inviable Sanitariamente</v>
      </c>
      <c r="GWP469" s="265" t="str">
        <f t="shared" ref="GWP469:GWP471" si="5360">IF(GWN469&lt;5,"Sin Riesgo",IF(GWN469 &lt;=14,"Bajo",IF(GWN469&lt;=35,"Medio",IF(GWN469&lt;=80,"Alto","Inviable Sanitariamente"))))</f>
        <v>Inviable Sanitariamente</v>
      </c>
      <c r="GWQ469" s="265" t="str">
        <f t="shared" ref="GWQ469:GWQ471" si="5361">IF(GWO469&lt;5,"Sin Riesgo",IF(GWO469 &lt;=14,"Bajo",IF(GWO469&lt;=35,"Medio",IF(GWO469&lt;=80,"Alto","Inviable Sanitariamente"))))</f>
        <v>Inviable Sanitariamente</v>
      </c>
      <c r="GWR469" s="265" t="str">
        <f t="shared" ref="GWR469:GWR471" si="5362">IF(GWP469&lt;5,"Sin Riesgo",IF(GWP469 &lt;=14,"Bajo",IF(GWP469&lt;=35,"Medio",IF(GWP469&lt;=80,"Alto","Inviable Sanitariamente"))))</f>
        <v>Inviable Sanitariamente</v>
      </c>
      <c r="GWS469" s="265" t="str">
        <f t="shared" ref="GWS469:GWS471" si="5363">IF(GWQ469&lt;5,"Sin Riesgo",IF(GWQ469 &lt;=14,"Bajo",IF(GWQ469&lt;=35,"Medio",IF(GWQ469&lt;=80,"Alto","Inviable Sanitariamente"))))</f>
        <v>Inviable Sanitariamente</v>
      </c>
      <c r="GWT469" s="265" t="str">
        <f t="shared" ref="GWT469:GWT471" si="5364">IF(GWR469&lt;5,"Sin Riesgo",IF(GWR469 &lt;=14,"Bajo",IF(GWR469&lt;=35,"Medio",IF(GWR469&lt;=80,"Alto","Inviable Sanitariamente"))))</f>
        <v>Inviable Sanitariamente</v>
      </c>
      <c r="GWU469" s="265" t="str">
        <f t="shared" ref="GWU469:GWU471" si="5365">IF(GWS469&lt;5,"Sin Riesgo",IF(GWS469 &lt;=14,"Bajo",IF(GWS469&lt;=35,"Medio",IF(GWS469&lt;=80,"Alto","Inviable Sanitariamente"))))</f>
        <v>Inviable Sanitariamente</v>
      </c>
      <c r="GWV469" s="265" t="str">
        <f t="shared" ref="GWV469:GWV471" si="5366">IF(GWT469&lt;5,"Sin Riesgo",IF(GWT469 &lt;=14,"Bajo",IF(GWT469&lt;=35,"Medio",IF(GWT469&lt;=80,"Alto","Inviable Sanitariamente"))))</f>
        <v>Inviable Sanitariamente</v>
      </c>
      <c r="GWW469" s="265" t="str">
        <f t="shared" ref="GWW469:GWW471" si="5367">IF(GWU469&lt;5,"Sin Riesgo",IF(GWU469 &lt;=14,"Bajo",IF(GWU469&lt;=35,"Medio",IF(GWU469&lt;=80,"Alto","Inviable Sanitariamente"))))</f>
        <v>Inviable Sanitariamente</v>
      </c>
      <c r="GWX469" s="265" t="str">
        <f t="shared" ref="GWX469:GWX471" si="5368">IF(GWV469&lt;5,"Sin Riesgo",IF(GWV469 &lt;=14,"Bajo",IF(GWV469&lt;=35,"Medio",IF(GWV469&lt;=80,"Alto","Inviable Sanitariamente"))))</f>
        <v>Inviable Sanitariamente</v>
      </c>
      <c r="GWY469" s="265" t="str">
        <f t="shared" ref="GWY469:GWY471" si="5369">IF(GWW469&lt;5,"Sin Riesgo",IF(GWW469 &lt;=14,"Bajo",IF(GWW469&lt;=35,"Medio",IF(GWW469&lt;=80,"Alto","Inviable Sanitariamente"))))</f>
        <v>Inviable Sanitariamente</v>
      </c>
      <c r="GWZ469" s="265" t="str">
        <f t="shared" ref="GWZ469:GWZ471" si="5370">IF(GWX469&lt;5,"Sin Riesgo",IF(GWX469 &lt;=14,"Bajo",IF(GWX469&lt;=35,"Medio",IF(GWX469&lt;=80,"Alto","Inviable Sanitariamente"))))</f>
        <v>Inviable Sanitariamente</v>
      </c>
      <c r="GXA469" s="265" t="str">
        <f t="shared" ref="GXA469:GXA471" si="5371">IF(GWY469&lt;5,"Sin Riesgo",IF(GWY469 &lt;=14,"Bajo",IF(GWY469&lt;=35,"Medio",IF(GWY469&lt;=80,"Alto","Inviable Sanitariamente"))))</f>
        <v>Inviable Sanitariamente</v>
      </c>
      <c r="GXB469" s="265" t="str">
        <f t="shared" ref="GXB469:GXB471" si="5372">IF(GWZ469&lt;5,"Sin Riesgo",IF(GWZ469 &lt;=14,"Bajo",IF(GWZ469&lt;=35,"Medio",IF(GWZ469&lt;=80,"Alto","Inviable Sanitariamente"))))</f>
        <v>Inviable Sanitariamente</v>
      </c>
      <c r="GXC469" s="265" t="str">
        <f t="shared" ref="GXC469:GXC471" si="5373">IF(GXA469&lt;5,"Sin Riesgo",IF(GXA469 &lt;=14,"Bajo",IF(GXA469&lt;=35,"Medio",IF(GXA469&lt;=80,"Alto","Inviable Sanitariamente"))))</f>
        <v>Inviable Sanitariamente</v>
      </c>
      <c r="GXD469" s="265" t="str">
        <f t="shared" ref="GXD469:GXD471" si="5374">IF(GXB469&lt;5,"Sin Riesgo",IF(GXB469 &lt;=14,"Bajo",IF(GXB469&lt;=35,"Medio",IF(GXB469&lt;=80,"Alto","Inviable Sanitariamente"))))</f>
        <v>Inviable Sanitariamente</v>
      </c>
      <c r="GXE469" s="265" t="str">
        <f t="shared" ref="GXE469:GXE471" si="5375">IF(GXC469&lt;5,"Sin Riesgo",IF(GXC469 &lt;=14,"Bajo",IF(GXC469&lt;=35,"Medio",IF(GXC469&lt;=80,"Alto","Inviable Sanitariamente"))))</f>
        <v>Inviable Sanitariamente</v>
      </c>
      <c r="GXF469" s="265" t="str">
        <f t="shared" ref="GXF469:GXF471" si="5376">IF(GXD469&lt;5,"Sin Riesgo",IF(GXD469 &lt;=14,"Bajo",IF(GXD469&lt;=35,"Medio",IF(GXD469&lt;=80,"Alto","Inviable Sanitariamente"))))</f>
        <v>Inviable Sanitariamente</v>
      </c>
      <c r="GXG469" s="265" t="str">
        <f t="shared" ref="GXG469:GXG471" si="5377">IF(GXE469&lt;5,"Sin Riesgo",IF(GXE469 &lt;=14,"Bajo",IF(GXE469&lt;=35,"Medio",IF(GXE469&lt;=80,"Alto","Inviable Sanitariamente"))))</f>
        <v>Inviable Sanitariamente</v>
      </c>
      <c r="GXH469" s="265" t="str">
        <f t="shared" ref="GXH469:GXH471" si="5378">IF(GXF469&lt;5,"Sin Riesgo",IF(GXF469 &lt;=14,"Bajo",IF(GXF469&lt;=35,"Medio",IF(GXF469&lt;=80,"Alto","Inviable Sanitariamente"))))</f>
        <v>Inviable Sanitariamente</v>
      </c>
      <c r="GXI469" s="265" t="str">
        <f t="shared" ref="GXI469:GXI471" si="5379">IF(GXG469&lt;5,"Sin Riesgo",IF(GXG469 &lt;=14,"Bajo",IF(GXG469&lt;=35,"Medio",IF(GXG469&lt;=80,"Alto","Inviable Sanitariamente"))))</f>
        <v>Inviable Sanitariamente</v>
      </c>
      <c r="GXJ469" s="265" t="str">
        <f t="shared" ref="GXJ469:GXJ471" si="5380">IF(GXH469&lt;5,"Sin Riesgo",IF(GXH469 &lt;=14,"Bajo",IF(GXH469&lt;=35,"Medio",IF(GXH469&lt;=80,"Alto","Inviable Sanitariamente"))))</f>
        <v>Inviable Sanitariamente</v>
      </c>
      <c r="GXK469" s="265" t="str">
        <f t="shared" ref="GXK469:GXK471" si="5381">IF(GXI469&lt;5,"Sin Riesgo",IF(GXI469 &lt;=14,"Bajo",IF(GXI469&lt;=35,"Medio",IF(GXI469&lt;=80,"Alto","Inviable Sanitariamente"))))</f>
        <v>Inviable Sanitariamente</v>
      </c>
      <c r="GXL469" s="265" t="str">
        <f t="shared" ref="GXL469:GXL471" si="5382">IF(GXJ469&lt;5,"Sin Riesgo",IF(GXJ469 &lt;=14,"Bajo",IF(GXJ469&lt;=35,"Medio",IF(GXJ469&lt;=80,"Alto","Inviable Sanitariamente"))))</f>
        <v>Inviable Sanitariamente</v>
      </c>
      <c r="GXM469" s="265" t="str">
        <f t="shared" ref="GXM469:GXM471" si="5383">IF(GXK469&lt;5,"Sin Riesgo",IF(GXK469 &lt;=14,"Bajo",IF(GXK469&lt;=35,"Medio",IF(GXK469&lt;=80,"Alto","Inviable Sanitariamente"))))</f>
        <v>Inviable Sanitariamente</v>
      </c>
      <c r="GXN469" s="265" t="str">
        <f t="shared" ref="GXN469:GXN471" si="5384">IF(GXL469&lt;5,"Sin Riesgo",IF(GXL469 &lt;=14,"Bajo",IF(GXL469&lt;=35,"Medio",IF(GXL469&lt;=80,"Alto","Inviable Sanitariamente"))))</f>
        <v>Inviable Sanitariamente</v>
      </c>
      <c r="GXO469" s="265" t="str">
        <f t="shared" ref="GXO469:GXO471" si="5385">IF(GXM469&lt;5,"Sin Riesgo",IF(GXM469 &lt;=14,"Bajo",IF(GXM469&lt;=35,"Medio",IF(GXM469&lt;=80,"Alto","Inviable Sanitariamente"))))</f>
        <v>Inviable Sanitariamente</v>
      </c>
      <c r="GXP469" s="265" t="str">
        <f t="shared" ref="GXP469:GXP471" si="5386">IF(GXN469&lt;5,"Sin Riesgo",IF(GXN469 &lt;=14,"Bajo",IF(GXN469&lt;=35,"Medio",IF(GXN469&lt;=80,"Alto","Inviable Sanitariamente"))))</f>
        <v>Inviable Sanitariamente</v>
      </c>
      <c r="GXQ469" s="265" t="str">
        <f t="shared" ref="GXQ469:GXQ471" si="5387">IF(GXO469&lt;5,"Sin Riesgo",IF(GXO469 &lt;=14,"Bajo",IF(GXO469&lt;=35,"Medio",IF(GXO469&lt;=80,"Alto","Inviable Sanitariamente"))))</f>
        <v>Inviable Sanitariamente</v>
      </c>
      <c r="GXR469" s="265" t="str">
        <f t="shared" ref="GXR469:GXR471" si="5388">IF(GXP469&lt;5,"Sin Riesgo",IF(GXP469 &lt;=14,"Bajo",IF(GXP469&lt;=35,"Medio",IF(GXP469&lt;=80,"Alto","Inviable Sanitariamente"))))</f>
        <v>Inviable Sanitariamente</v>
      </c>
      <c r="GXS469" s="265" t="str">
        <f t="shared" ref="GXS469:GXS471" si="5389">IF(GXQ469&lt;5,"Sin Riesgo",IF(GXQ469 &lt;=14,"Bajo",IF(GXQ469&lt;=35,"Medio",IF(GXQ469&lt;=80,"Alto","Inviable Sanitariamente"))))</f>
        <v>Inviable Sanitariamente</v>
      </c>
      <c r="GXT469" s="265" t="str">
        <f t="shared" ref="GXT469:GXT471" si="5390">IF(GXR469&lt;5,"Sin Riesgo",IF(GXR469 &lt;=14,"Bajo",IF(GXR469&lt;=35,"Medio",IF(GXR469&lt;=80,"Alto","Inviable Sanitariamente"))))</f>
        <v>Inviable Sanitariamente</v>
      </c>
      <c r="GXU469" s="265" t="str">
        <f t="shared" ref="GXU469:GXU471" si="5391">IF(GXS469&lt;5,"Sin Riesgo",IF(GXS469 &lt;=14,"Bajo",IF(GXS469&lt;=35,"Medio",IF(GXS469&lt;=80,"Alto","Inviable Sanitariamente"))))</f>
        <v>Inviable Sanitariamente</v>
      </c>
      <c r="GXV469" s="265" t="str">
        <f t="shared" ref="GXV469:GXV471" si="5392">IF(GXT469&lt;5,"Sin Riesgo",IF(GXT469 &lt;=14,"Bajo",IF(GXT469&lt;=35,"Medio",IF(GXT469&lt;=80,"Alto","Inviable Sanitariamente"))))</f>
        <v>Inviable Sanitariamente</v>
      </c>
      <c r="GXW469" s="265" t="str">
        <f t="shared" ref="GXW469:GXW471" si="5393">IF(GXU469&lt;5,"Sin Riesgo",IF(GXU469 &lt;=14,"Bajo",IF(GXU469&lt;=35,"Medio",IF(GXU469&lt;=80,"Alto","Inviable Sanitariamente"))))</f>
        <v>Inviable Sanitariamente</v>
      </c>
      <c r="GXX469" s="265" t="str">
        <f t="shared" ref="GXX469:GXX471" si="5394">IF(GXV469&lt;5,"Sin Riesgo",IF(GXV469 &lt;=14,"Bajo",IF(GXV469&lt;=35,"Medio",IF(GXV469&lt;=80,"Alto","Inviable Sanitariamente"))))</f>
        <v>Inviable Sanitariamente</v>
      </c>
      <c r="GXY469" s="265" t="str">
        <f t="shared" ref="GXY469:GXY471" si="5395">IF(GXW469&lt;5,"Sin Riesgo",IF(GXW469 &lt;=14,"Bajo",IF(GXW469&lt;=35,"Medio",IF(GXW469&lt;=80,"Alto","Inviable Sanitariamente"))))</f>
        <v>Inviable Sanitariamente</v>
      </c>
      <c r="GXZ469" s="265" t="str">
        <f t="shared" ref="GXZ469:GXZ471" si="5396">IF(GXX469&lt;5,"Sin Riesgo",IF(GXX469 &lt;=14,"Bajo",IF(GXX469&lt;=35,"Medio",IF(GXX469&lt;=80,"Alto","Inviable Sanitariamente"))))</f>
        <v>Inviable Sanitariamente</v>
      </c>
      <c r="GYA469" s="265" t="str">
        <f t="shared" ref="GYA469:GYA471" si="5397">IF(GXY469&lt;5,"Sin Riesgo",IF(GXY469 &lt;=14,"Bajo",IF(GXY469&lt;=35,"Medio",IF(GXY469&lt;=80,"Alto","Inviable Sanitariamente"))))</f>
        <v>Inviable Sanitariamente</v>
      </c>
      <c r="GYB469" s="265" t="str">
        <f t="shared" ref="GYB469:GYB471" si="5398">IF(GXZ469&lt;5,"Sin Riesgo",IF(GXZ469 &lt;=14,"Bajo",IF(GXZ469&lt;=35,"Medio",IF(GXZ469&lt;=80,"Alto","Inviable Sanitariamente"))))</f>
        <v>Inviable Sanitariamente</v>
      </c>
      <c r="GYC469" s="265" t="str">
        <f t="shared" ref="GYC469:GYC471" si="5399">IF(GYA469&lt;5,"Sin Riesgo",IF(GYA469 &lt;=14,"Bajo",IF(GYA469&lt;=35,"Medio",IF(GYA469&lt;=80,"Alto","Inviable Sanitariamente"))))</f>
        <v>Inviable Sanitariamente</v>
      </c>
      <c r="GYD469" s="265" t="str">
        <f t="shared" ref="GYD469:GYD471" si="5400">IF(GYB469&lt;5,"Sin Riesgo",IF(GYB469 &lt;=14,"Bajo",IF(GYB469&lt;=35,"Medio",IF(GYB469&lt;=80,"Alto","Inviable Sanitariamente"))))</f>
        <v>Inviable Sanitariamente</v>
      </c>
      <c r="GYE469" s="265" t="str">
        <f t="shared" ref="GYE469:GYE471" si="5401">IF(GYC469&lt;5,"Sin Riesgo",IF(GYC469 &lt;=14,"Bajo",IF(GYC469&lt;=35,"Medio",IF(GYC469&lt;=80,"Alto","Inviable Sanitariamente"))))</f>
        <v>Inviable Sanitariamente</v>
      </c>
      <c r="GYF469" s="265" t="str">
        <f t="shared" ref="GYF469:GYF471" si="5402">IF(GYD469&lt;5,"Sin Riesgo",IF(GYD469 &lt;=14,"Bajo",IF(GYD469&lt;=35,"Medio",IF(GYD469&lt;=80,"Alto","Inviable Sanitariamente"))))</f>
        <v>Inviable Sanitariamente</v>
      </c>
      <c r="GYG469" s="265" t="str">
        <f t="shared" ref="GYG469:GYG471" si="5403">IF(GYE469&lt;5,"Sin Riesgo",IF(GYE469 &lt;=14,"Bajo",IF(GYE469&lt;=35,"Medio",IF(GYE469&lt;=80,"Alto","Inviable Sanitariamente"))))</f>
        <v>Inviable Sanitariamente</v>
      </c>
      <c r="GYH469" s="265" t="str">
        <f t="shared" ref="GYH469:GYH471" si="5404">IF(GYF469&lt;5,"Sin Riesgo",IF(GYF469 &lt;=14,"Bajo",IF(GYF469&lt;=35,"Medio",IF(GYF469&lt;=80,"Alto","Inviable Sanitariamente"))))</f>
        <v>Inviable Sanitariamente</v>
      </c>
      <c r="GYI469" s="265" t="str">
        <f t="shared" ref="GYI469:GYI471" si="5405">IF(GYG469&lt;5,"Sin Riesgo",IF(GYG469 &lt;=14,"Bajo",IF(GYG469&lt;=35,"Medio",IF(GYG469&lt;=80,"Alto","Inviable Sanitariamente"))))</f>
        <v>Inviable Sanitariamente</v>
      </c>
      <c r="GYJ469" s="265" t="str">
        <f t="shared" ref="GYJ469:GYJ471" si="5406">IF(GYH469&lt;5,"Sin Riesgo",IF(GYH469 &lt;=14,"Bajo",IF(GYH469&lt;=35,"Medio",IF(GYH469&lt;=80,"Alto","Inviable Sanitariamente"))))</f>
        <v>Inviable Sanitariamente</v>
      </c>
      <c r="GYK469" s="265" t="str">
        <f t="shared" ref="GYK469:GYK471" si="5407">IF(GYI469&lt;5,"Sin Riesgo",IF(GYI469 &lt;=14,"Bajo",IF(GYI469&lt;=35,"Medio",IF(GYI469&lt;=80,"Alto","Inviable Sanitariamente"))))</f>
        <v>Inviable Sanitariamente</v>
      </c>
      <c r="GYL469" s="265" t="str">
        <f t="shared" ref="GYL469:GYL471" si="5408">IF(GYJ469&lt;5,"Sin Riesgo",IF(GYJ469 &lt;=14,"Bajo",IF(GYJ469&lt;=35,"Medio",IF(GYJ469&lt;=80,"Alto","Inviable Sanitariamente"))))</f>
        <v>Inviable Sanitariamente</v>
      </c>
      <c r="GYM469" s="265" t="str">
        <f t="shared" ref="GYM469:GYM471" si="5409">IF(GYK469&lt;5,"Sin Riesgo",IF(GYK469 &lt;=14,"Bajo",IF(GYK469&lt;=35,"Medio",IF(GYK469&lt;=80,"Alto","Inviable Sanitariamente"))))</f>
        <v>Inviable Sanitariamente</v>
      </c>
      <c r="GYN469" s="265" t="str">
        <f t="shared" ref="GYN469:GYN471" si="5410">IF(GYL469&lt;5,"Sin Riesgo",IF(GYL469 &lt;=14,"Bajo",IF(GYL469&lt;=35,"Medio",IF(GYL469&lt;=80,"Alto","Inviable Sanitariamente"))))</f>
        <v>Inviable Sanitariamente</v>
      </c>
      <c r="GYO469" s="265" t="str">
        <f t="shared" ref="GYO469:GYO471" si="5411">IF(GYM469&lt;5,"Sin Riesgo",IF(GYM469 &lt;=14,"Bajo",IF(GYM469&lt;=35,"Medio",IF(GYM469&lt;=80,"Alto","Inviable Sanitariamente"))))</f>
        <v>Inviable Sanitariamente</v>
      </c>
      <c r="GYP469" s="265" t="str">
        <f t="shared" ref="GYP469:GYP471" si="5412">IF(GYN469&lt;5,"Sin Riesgo",IF(GYN469 &lt;=14,"Bajo",IF(GYN469&lt;=35,"Medio",IF(GYN469&lt;=80,"Alto","Inviable Sanitariamente"))))</f>
        <v>Inviable Sanitariamente</v>
      </c>
      <c r="GYQ469" s="265" t="str">
        <f t="shared" ref="GYQ469:GYQ471" si="5413">IF(GYO469&lt;5,"Sin Riesgo",IF(GYO469 &lt;=14,"Bajo",IF(GYO469&lt;=35,"Medio",IF(GYO469&lt;=80,"Alto","Inviable Sanitariamente"))))</f>
        <v>Inviable Sanitariamente</v>
      </c>
      <c r="GYR469" s="265" t="str">
        <f t="shared" ref="GYR469:GYR471" si="5414">IF(GYP469&lt;5,"Sin Riesgo",IF(GYP469 &lt;=14,"Bajo",IF(GYP469&lt;=35,"Medio",IF(GYP469&lt;=80,"Alto","Inviable Sanitariamente"))))</f>
        <v>Inviable Sanitariamente</v>
      </c>
      <c r="GYS469" s="265" t="str">
        <f t="shared" ref="GYS469:GYS471" si="5415">IF(GYQ469&lt;5,"Sin Riesgo",IF(GYQ469 &lt;=14,"Bajo",IF(GYQ469&lt;=35,"Medio",IF(GYQ469&lt;=80,"Alto","Inviable Sanitariamente"))))</f>
        <v>Inviable Sanitariamente</v>
      </c>
      <c r="GYT469" s="265" t="str">
        <f t="shared" ref="GYT469:GYT471" si="5416">IF(GYR469&lt;5,"Sin Riesgo",IF(GYR469 &lt;=14,"Bajo",IF(GYR469&lt;=35,"Medio",IF(GYR469&lt;=80,"Alto","Inviable Sanitariamente"))))</f>
        <v>Inviable Sanitariamente</v>
      </c>
      <c r="GYU469" s="265" t="str">
        <f t="shared" ref="GYU469:GYU471" si="5417">IF(GYS469&lt;5,"Sin Riesgo",IF(GYS469 &lt;=14,"Bajo",IF(GYS469&lt;=35,"Medio",IF(GYS469&lt;=80,"Alto","Inviable Sanitariamente"))))</f>
        <v>Inviable Sanitariamente</v>
      </c>
      <c r="GYV469" s="265" t="str">
        <f t="shared" ref="GYV469:GYV471" si="5418">IF(GYT469&lt;5,"Sin Riesgo",IF(GYT469 &lt;=14,"Bajo",IF(GYT469&lt;=35,"Medio",IF(GYT469&lt;=80,"Alto","Inviable Sanitariamente"))))</f>
        <v>Inviable Sanitariamente</v>
      </c>
      <c r="GYW469" s="265" t="str">
        <f t="shared" ref="GYW469:GYW471" si="5419">IF(GYU469&lt;5,"Sin Riesgo",IF(GYU469 &lt;=14,"Bajo",IF(GYU469&lt;=35,"Medio",IF(GYU469&lt;=80,"Alto","Inviable Sanitariamente"))))</f>
        <v>Inviable Sanitariamente</v>
      </c>
      <c r="GYX469" s="265" t="str">
        <f t="shared" ref="GYX469:GYX471" si="5420">IF(GYV469&lt;5,"Sin Riesgo",IF(GYV469 &lt;=14,"Bajo",IF(GYV469&lt;=35,"Medio",IF(GYV469&lt;=80,"Alto","Inviable Sanitariamente"))))</f>
        <v>Inviable Sanitariamente</v>
      </c>
      <c r="GYY469" s="265" t="str">
        <f t="shared" ref="GYY469:GYY471" si="5421">IF(GYW469&lt;5,"Sin Riesgo",IF(GYW469 &lt;=14,"Bajo",IF(GYW469&lt;=35,"Medio",IF(GYW469&lt;=80,"Alto","Inviable Sanitariamente"))))</f>
        <v>Inviable Sanitariamente</v>
      </c>
      <c r="GYZ469" s="265" t="str">
        <f t="shared" ref="GYZ469:GYZ471" si="5422">IF(GYX469&lt;5,"Sin Riesgo",IF(GYX469 &lt;=14,"Bajo",IF(GYX469&lt;=35,"Medio",IF(GYX469&lt;=80,"Alto","Inviable Sanitariamente"))))</f>
        <v>Inviable Sanitariamente</v>
      </c>
      <c r="GZA469" s="265" t="str">
        <f t="shared" ref="GZA469:GZA471" si="5423">IF(GYY469&lt;5,"Sin Riesgo",IF(GYY469 &lt;=14,"Bajo",IF(GYY469&lt;=35,"Medio",IF(GYY469&lt;=80,"Alto","Inviable Sanitariamente"))))</f>
        <v>Inviable Sanitariamente</v>
      </c>
      <c r="GZB469" s="265" t="str">
        <f t="shared" ref="GZB469:GZB471" si="5424">IF(GYZ469&lt;5,"Sin Riesgo",IF(GYZ469 &lt;=14,"Bajo",IF(GYZ469&lt;=35,"Medio",IF(GYZ469&lt;=80,"Alto","Inviable Sanitariamente"))))</f>
        <v>Inviable Sanitariamente</v>
      </c>
      <c r="GZC469" s="265" t="str">
        <f t="shared" ref="GZC469:GZC471" si="5425">IF(GZA469&lt;5,"Sin Riesgo",IF(GZA469 &lt;=14,"Bajo",IF(GZA469&lt;=35,"Medio",IF(GZA469&lt;=80,"Alto","Inviable Sanitariamente"))))</f>
        <v>Inviable Sanitariamente</v>
      </c>
      <c r="GZD469" s="265" t="str">
        <f t="shared" ref="GZD469:GZD471" si="5426">IF(GZB469&lt;5,"Sin Riesgo",IF(GZB469 &lt;=14,"Bajo",IF(GZB469&lt;=35,"Medio",IF(GZB469&lt;=80,"Alto","Inviable Sanitariamente"))))</f>
        <v>Inviable Sanitariamente</v>
      </c>
      <c r="GZE469" s="265" t="str">
        <f t="shared" ref="GZE469:GZE471" si="5427">IF(GZC469&lt;5,"Sin Riesgo",IF(GZC469 &lt;=14,"Bajo",IF(GZC469&lt;=35,"Medio",IF(GZC469&lt;=80,"Alto","Inviable Sanitariamente"))))</f>
        <v>Inviable Sanitariamente</v>
      </c>
      <c r="GZF469" s="265" t="str">
        <f t="shared" ref="GZF469:GZF471" si="5428">IF(GZD469&lt;5,"Sin Riesgo",IF(GZD469 &lt;=14,"Bajo",IF(GZD469&lt;=35,"Medio",IF(GZD469&lt;=80,"Alto","Inviable Sanitariamente"))))</f>
        <v>Inviable Sanitariamente</v>
      </c>
      <c r="GZG469" s="265" t="str">
        <f t="shared" ref="GZG469:GZG471" si="5429">IF(GZE469&lt;5,"Sin Riesgo",IF(GZE469 &lt;=14,"Bajo",IF(GZE469&lt;=35,"Medio",IF(GZE469&lt;=80,"Alto","Inviable Sanitariamente"))))</f>
        <v>Inviable Sanitariamente</v>
      </c>
      <c r="GZH469" s="265" t="str">
        <f t="shared" ref="GZH469:GZH471" si="5430">IF(GZF469&lt;5,"Sin Riesgo",IF(GZF469 &lt;=14,"Bajo",IF(GZF469&lt;=35,"Medio",IF(GZF469&lt;=80,"Alto","Inviable Sanitariamente"))))</f>
        <v>Inviable Sanitariamente</v>
      </c>
      <c r="GZI469" s="265" t="str">
        <f t="shared" ref="GZI469:GZI471" si="5431">IF(GZG469&lt;5,"Sin Riesgo",IF(GZG469 &lt;=14,"Bajo",IF(GZG469&lt;=35,"Medio",IF(GZG469&lt;=80,"Alto","Inviable Sanitariamente"))))</f>
        <v>Inviable Sanitariamente</v>
      </c>
      <c r="GZJ469" s="265" t="str">
        <f t="shared" ref="GZJ469:GZJ471" si="5432">IF(GZH469&lt;5,"Sin Riesgo",IF(GZH469 &lt;=14,"Bajo",IF(GZH469&lt;=35,"Medio",IF(GZH469&lt;=80,"Alto","Inviable Sanitariamente"))))</f>
        <v>Inviable Sanitariamente</v>
      </c>
      <c r="GZK469" s="265" t="str">
        <f t="shared" ref="GZK469:GZK471" si="5433">IF(GZI469&lt;5,"Sin Riesgo",IF(GZI469 &lt;=14,"Bajo",IF(GZI469&lt;=35,"Medio",IF(GZI469&lt;=80,"Alto","Inviable Sanitariamente"))))</f>
        <v>Inviable Sanitariamente</v>
      </c>
      <c r="GZL469" s="265" t="str">
        <f t="shared" ref="GZL469:GZL471" si="5434">IF(GZJ469&lt;5,"Sin Riesgo",IF(GZJ469 &lt;=14,"Bajo",IF(GZJ469&lt;=35,"Medio",IF(GZJ469&lt;=80,"Alto","Inviable Sanitariamente"))))</f>
        <v>Inviable Sanitariamente</v>
      </c>
      <c r="GZM469" s="265" t="str">
        <f t="shared" ref="GZM469:GZM471" si="5435">IF(GZK469&lt;5,"Sin Riesgo",IF(GZK469 &lt;=14,"Bajo",IF(GZK469&lt;=35,"Medio",IF(GZK469&lt;=80,"Alto","Inviable Sanitariamente"))))</f>
        <v>Inviable Sanitariamente</v>
      </c>
      <c r="GZN469" s="265" t="str">
        <f t="shared" ref="GZN469:GZN471" si="5436">IF(GZL469&lt;5,"Sin Riesgo",IF(GZL469 &lt;=14,"Bajo",IF(GZL469&lt;=35,"Medio",IF(GZL469&lt;=80,"Alto","Inviable Sanitariamente"))))</f>
        <v>Inviable Sanitariamente</v>
      </c>
      <c r="GZO469" s="265" t="str">
        <f t="shared" ref="GZO469:GZO471" si="5437">IF(GZM469&lt;5,"Sin Riesgo",IF(GZM469 &lt;=14,"Bajo",IF(GZM469&lt;=35,"Medio",IF(GZM469&lt;=80,"Alto","Inviable Sanitariamente"))))</f>
        <v>Inviable Sanitariamente</v>
      </c>
      <c r="GZP469" s="265" t="str">
        <f t="shared" ref="GZP469:GZP471" si="5438">IF(GZN469&lt;5,"Sin Riesgo",IF(GZN469 &lt;=14,"Bajo",IF(GZN469&lt;=35,"Medio",IF(GZN469&lt;=80,"Alto","Inviable Sanitariamente"))))</f>
        <v>Inviable Sanitariamente</v>
      </c>
      <c r="GZQ469" s="265" t="str">
        <f t="shared" ref="GZQ469:GZQ471" si="5439">IF(GZO469&lt;5,"Sin Riesgo",IF(GZO469 &lt;=14,"Bajo",IF(GZO469&lt;=35,"Medio",IF(GZO469&lt;=80,"Alto","Inviable Sanitariamente"))))</f>
        <v>Inviable Sanitariamente</v>
      </c>
      <c r="GZR469" s="265" t="str">
        <f t="shared" ref="GZR469:GZR471" si="5440">IF(GZP469&lt;5,"Sin Riesgo",IF(GZP469 &lt;=14,"Bajo",IF(GZP469&lt;=35,"Medio",IF(GZP469&lt;=80,"Alto","Inviable Sanitariamente"))))</f>
        <v>Inviable Sanitariamente</v>
      </c>
      <c r="GZS469" s="265" t="str">
        <f t="shared" ref="GZS469:GZS471" si="5441">IF(GZQ469&lt;5,"Sin Riesgo",IF(GZQ469 &lt;=14,"Bajo",IF(GZQ469&lt;=35,"Medio",IF(GZQ469&lt;=80,"Alto","Inviable Sanitariamente"))))</f>
        <v>Inviable Sanitariamente</v>
      </c>
      <c r="GZT469" s="265" t="str">
        <f t="shared" ref="GZT469:GZT471" si="5442">IF(GZR469&lt;5,"Sin Riesgo",IF(GZR469 &lt;=14,"Bajo",IF(GZR469&lt;=35,"Medio",IF(GZR469&lt;=80,"Alto","Inviable Sanitariamente"))))</f>
        <v>Inviable Sanitariamente</v>
      </c>
      <c r="GZU469" s="265" t="str">
        <f t="shared" ref="GZU469:GZU471" si="5443">IF(GZS469&lt;5,"Sin Riesgo",IF(GZS469 &lt;=14,"Bajo",IF(GZS469&lt;=35,"Medio",IF(GZS469&lt;=80,"Alto","Inviable Sanitariamente"))))</f>
        <v>Inviable Sanitariamente</v>
      </c>
      <c r="GZV469" s="265" t="str">
        <f t="shared" ref="GZV469:GZV471" si="5444">IF(GZT469&lt;5,"Sin Riesgo",IF(GZT469 &lt;=14,"Bajo",IF(GZT469&lt;=35,"Medio",IF(GZT469&lt;=80,"Alto","Inviable Sanitariamente"))))</f>
        <v>Inviable Sanitariamente</v>
      </c>
      <c r="GZW469" s="265" t="str">
        <f t="shared" ref="GZW469:GZW471" si="5445">IF(GZU469&lt;5,"Sin Riesgo",IF(GZU469 &lt;=14,"Bajo",IF(GZU469&lt;=35,"Medio",IF(GZU469&lt;=80,"Alto","Inviable Sanitariamente"))))</f>
        <v>Inviable Sanitariamente</v>
      </c>
      <c r="GZX469" s="265" t="str">
        <f t="shared" ref="GZX469:GZX471" si="5446">IF(GZV469&lt;5,"Sin Riesgo",IF(GZV469 &lt;=14,"Bajo",IF(GZV469&lt;=35,"Medio",IF(GZV469&lt;=80,"Alto","Inviable Sanitariamente"))))</f>
        <v>Inviable Sanitariamente</v>
      </c>
      <c r="GZY469" s="265" t="str">
        <f t="shared" ref="GZY469:GZY471" si="5447">IF(GZW469&lt;5,"Sin Riesgo",IF(GZW469 &lt;=14,"Bajo",IF(GZW469&lt;=35,"Medio",IF(GZW469&lt;=80,"Alto","Inviable Sanitariamente"))))</f>
        <v>Inviable Sanitariamente</v>
      </c>
      <c r="GZZ469" s="265" t="str">
        <f t="shared" ref="GZZ469:GZZ471" si="5448">IF(GZX469&lt;5,"Sin Riesgo",IF(GZX469 &lt;=14,"Bajo",IF(GZX469&lt;=35,"Medio",IF(GZX469&lt;=80,"Alto","Inviable Sanitariamente"))))</f>
        <v>Inviable Sanitariamente</v>
      </c>
      <c r="HAA469" s="265" t="str">
        <f t="shared" ref="HAA469:HAA471" si="5449">IF(GZY469&lt;5,"Sin Riesgo",IF(GZY469 &lt;=14,"Bajo",IF(GZY469&lt;=35,"Medio",IF(GZY469&lt;=80,"Alto","Inviable Sanitariamente"))))</f>
        <v>Inviable Sanitariamente</v>
      </c>
      <c r="HAB469" s="265" t="str">
        <f t="shared" ref="HAB469:HAB471" si="5450">IF(GZZ469&lt;5,"Sin Riesgo",IF(GZZ469 &lt;=14,"Bajo",IF(GZZ469&lt;=35,"Medio",IF(GZZ469&lt;=80,"Alto","Inviable Sanitariamente"))))</f>
        <v>Inviable Sanitariamente</v>
      </c>
      <c r="HAC469" s="265" t="str">
        <f t="shared" ref="HAC469:HAC471" si="5451">IF(HAA469&lt;5,"Sin Riesgo",IF(HAA469 &lt;=14,"Bajo",IF(HAA469&lt;=35,"Medio",IF(HAA469&lt;=80,"Alto","Inviable Sanitariamente"))))</f>
        <v>Inviable Sanitariamente</v>
      </c>
      <c r="HAD469" s="265" t="str">
        <f t="shared" ref="HAD469:HAD471" si="5452">IF(HAB469&lt;5,"Sin Riesgo",IF(HAB469 &lt;=14,"Bajo",IF(HAB469&lt;=35,"Medio",IF(HAB469&lt;=80,"Alto","Inviable Sanitariamente"))))</f>
        <v>Inviable Sanitariamente</v>
      </c>
      <c r="HAE469" s="265" t="str">
        <f t="shared" ref="HAE469:HAE471" si="5453">IF(HAC469&lt;5,"Sin Riesgo",IF(HAC469 &lt;=14,"Bajo",IF(HAC469&lt;=35,"Medio",IF(HAC469&lt;=80,"Alto","Inviable Sanitariamente"))))</f>
        <v>Inviable Sanitariamente</v>
      </c>
      <c r="HAF469" s="265" t="str">
        <f t="shared" ref="HAF469:HAF471" si="5454">IF(HAD469&lt;5,"Sin Riesgo",IF(HAD469 &lt;=14,"Bajo",IF(HAD469&lt;=35,"Medio",IF(HAD469&lt;=80,"Alto","Inviable Sanitariamente"))))</f>
        <v>Inviable Sanitariamente</v>
      </c>
      <c r="HAG469" s="265" t="str">
        <f t="shared" ref="HAG469:HAG471" si="5455">IF(HAE469&lt;5,"Sin Riesgo",IF(HAE469 &lt;=14,"Bajo",IF(HAE469&lt;=35,"Medio",IF(HAE469&lt;=80,"Alto","Inviable Sanitariamente"))))</f>
        <v>Inviable Sanitariamente</v>
      </c>
      <c r="HAH469" s="265" t="str">
        <f t="shared" ref="HAH469:HAH471" si="5456">IF(HAF469&lt;5,"Sin Riesgo",IF(HAF469 &lt;=14,"Bajo",IF(HAF469&lt;=35,"Medio",IF(HAF469&lt;=80,"Alto","Inviable Sanitariamente"))))</f>
        <v>Inviable Sanitariamente</v>
      </c>
      <c r="HAI469" s="265" t="str">
        <f t="shared" ref="HAI469:HAI471" si="5457">IF(HAG469&lt;5,"Sin Riesgo",IF(HAG469 &lt;=14,"Bajo",IF(HAG469&lt;=35,"Medio",IF(HAG469&lt;=80,"Alto","Inviable Sanitariamente"))))</f>
        <v>Inviable Sanitariamente</v>
      </c>
      <c r="HAJ469" s="265" t="str">
        <f t="shared" ref="HAJ469:HAJ471" si="5458">IF(HAH469&lt;5,"Sin Riesgo",IF(HAH469 &lt;=14,"Bajo",IF(HAH469&lt;=35,"Medio",IF(HAH469&lt;=80,"Alto","Inviable Sanitariamente"))))</f>
        <v>Inviable Sanitariamente</v>
      </c>
      <c r="HAK469" s="265" t="str">
        <f t="shared" ref="HAK469:HAK471" si="5459">IF(HAI469&lt;5,"Sin Riesgo",IF(HAI469 &lt;=14,"Bajo",IF(HAI469&lt;=35,"Medio",IF(HAI469&lt;=80,"Alto","Inviable Sanitariamente"))))</f>
        <v>Inviable Sanitariamente</v>
      </c>
      <c r="HAL469" s="265" t="str">
        <f t="shared" ref="HAL469:HAL471" si="5460">IF(HAJ469&lt;5,"Sin Riesgo",IF(HAJ469 &lt;=14,"Bajo",IF(HAJ469&lt;=35,"Medio",IF(HAJ469&lt;=80,"Alto","Inviable Sanitariamente"))))</f>
        <v>Inviable Sanitariamente</v>
      </c>
      <c r="HAM469" s="265" t="str">
        <f t="shared" ref="HAM469:HAM471" si="5461">IF(HAK469&lt;5,"Sin Riesgo",IF(HAK469 &lt;=14,"Bajo",IF(HAK469&lt;=35,"Medio",IF(HAK469&lt;=80,"Alto","Inviable Sanitariamente"))))</f>
        <v>Inviable Sanitariamente</v>
      </c>
      <c r="HAN469" s="265" t="str">
        <f t="shared" ref="HAN469:HAN471" si="5462">IF(HAL469&lt;5,"Sin Riesgo",IF(HAL469 &lt;=14,"Bajo",IF(HAL469&lt;=35,"Medio",IF(HAL469&lt;=80,"Alto","Inviable Sanitariamente"))))</f>
        <v>Inviable Sanitariamente</v>
      </c>
      <c r="HAO469" s="265" t="str">
        <f t="shared" ref="HAO469:HAO471" si="5463">IF(HAM469&lt;5,"Sin Riesgo",IF(HAM469 &lt;=14,"Bajo",IF(HAM469&lt;=35,"Medio",IF(HAM469&lt;=80,"Alto","Inviable Sanitariamente"))))</f>
        <v>Inviable Sanitariamente</v>
      </c>
      <c r="HAP469" s="265" t="str">
        <f t="shared" ref="HAP469:HAP471" si="5464">IF(HAN469&lt;5,"Sin Riesgo",IF(HAN469 &lt;=14,"Bajo",IF(HAN469&lt;=35,"Medio",IF(HAN469&lt;=80,"Alto","Inviable Sanitariamente"))))</f>
        <v>Inviable Sanitariamente</v>
      </c>
      <c r="HAQ469" s="265" t="str">
        <f t="shared" ref="HAQ469:HAQ471" si="5465">IF(HAO469&lt;5,"Sin Riesgo",IF(HAO469 &lt;=14,"Bajo",IF(HAO469&lt;=35,"Medio",IF(HAO469&lt;=80,"Alto","Inviable Sanitariamente"))))</f>
        <v>Inviable Sanitariamente</v>
      </c>
      <c r="HAR469" s="265" t="str">
        <f t="shared" ref="HAR469:HAR471" si="5466">IF(HAP469&lt;5,"Sin Riesgo",IF(HAP469 &lt;=14,"Bajo",IF(HAP469&lt;=35,"Medio",IF(HAP469&lt;=80,"Alto","Inviable Sanitariamente"))))</f>
        <v>Inviable Sanitariamente</v>
      </c>
      <c r="HAS469" s="265" t="str">
        <f t="shared" ref="HAS469:HAS471" si="5467">IF(HAQ469&lt;5,"Sin Riesgo",IF(HAQ469 &lt;=14,"Bajo",IF(HAQ469&lt;=35,"Medio",IF(HAQ469&lt;=80,"Alto","Inviable Sanitariamente"))))</f>
        <v>Inviable Sanitariamente</v>
      </c>
      <c r="HAT469" s="265" t="str">
        <f t="shared" ref="HAT469:HAT471" si="5468">IF(HAR469&lt;5,"Sin Riesgo",IF(HAR469 &lt;=14,"Bajo",IF(HAR469&lt;=35,"Medio",IF(HAR469&lt;=80,"Alto","Inviable Sanitariamente"))))</f>
        <v>Inviable Sanitariamente</v>
      </c>
      <c r="HAU469" s="265" t="str">
        <f t="shared" ref="HAU469:HAU471" si="5469">IF(HAS469&lt;5,"Sin Riesgo",IF(HAS469 &lt;=14,"Bajo",IF(HAS469&lt;=35,"Medio",IF(HAS469&lt;=80,"Alto","Inviable Sanitariamente"))))</f>
        <v>Inviable Sanitariamente</v>
      </c>
      <c r="HAV469" s="265" t="str">
        <f t="shared" ref="HAV469:HAV471" si="5470">IF(HAT469&lt;5,"Sin Riesgo",IF(HAT469 &lt;=14,"Bajo",IF(HAT469&lt;=35,"Medio",IF(HAT469&lt;=80,"Alto","Inviable Sanitariamente"))))</f>
        <v>Inviable Sanitariamente</v>
      </c>
      <c r="HAW469" s="265" t="str">
        <f t="shared" ref="HAW469:HAW471" si="5471">IF(HAU469&lt;5,"Sin Riesgo",IF(HAU469 &lt;=14,"Bajo",IF(HAU469&lt;=35,"Medio",IF(HAU469&lt;=80,"Alto","Inviable Sanitariamente"))))</f>
        <v>Inviable Sanitariamente</v>
      </c>
      <c r="HAX469" s="265" t="str">
        <f t="shared" ref="HAX469:HAX471" si="5472">IF(HAV469&lt;5,"Sin Riesgo",IF(HAV469 &lt;=14,"Bajo",IF(HAV469&lt;=35,"Medio",IF(HAV469&lt;=80,"Alto","Inviable Sanitariamente"))))</f>
        <v>Inviable Sanitariamente</v>
      </c>
      <c r="HAY469" s="265" t="str">
        <f t="shared" ref="HAY469:HAY471" si="5473">IF(HAW469&lt;5,"Sin Riesgo",IF(HAW469 &lt;=14,"Bajo",IF(HAW469&lt;=35,"Medio",IF(HAW469&lt;=80,"Alto","Inviable Sanitariamente"))))</f>
        <v>Inviable Sanitariamente</v>
      </c>
      <c r="HAZ469" s="265" t="str">
        <f t="shared" ref="HAZ469:HAZ471" si="5474">IF(HAX469&lt;5,"Sin Riesgo",IF(HAX469 &lt;=14,"Bajo",IF(HAX469&lt;=35,"Medio",IF(HAX469&lt;=80,"Alto","Inviable Sanitariamente"))))</f>
        <v>Inviable Sanitariamente</v>
      </c>
      <c r="HBA469" s="265" t="str">
        <f t="shared" ref="HBA469:HBA471" si="5475">IF(HAY469&lt;5,"Sin Riesgo",IF(HAY469 &lt;=14,"Bajo",IF(HAY469&lt;=35,"Medio",IF(HAY469&lt;=80,"Alto","Inviable Sanitariamente"))))</f>
        <v>Inviable Sanitariamente</v>
      </c>
      <c r="HBB469" s="265" t="str">
        <f t="shared" ref="HBB469:HBB471" si="5476">IF(HAZ469&lt;5,"Sin Riesgo",IF(HAZ469 &lt;=14,"Bajo",IF(HAZ469&lt;=35,"Medio",IF(HAZ469&lt;=80,"Alto","Inviable Sanitariamente"))))</f>
        <v>Inviable Sanitariamente</v>
      </c>
      <c r="HBC469" s="265" t="str">
        <f t="shared" ref="HBC469:HBC471" si="5477">IF(HBA469&lt;5,"Sin Riesgo",IF(HBA469 &lt;=14,"Bajo",IF(HBA469&lt;=35,"Medio",IF(HBA469&lt;=80,"Alto","Inviable Sanitariamente"))))</f>
        <v>Inviable Sanitariamente</v>
      </c>
      <c r="HBD469" s="265" t="str">
        <f t="shared" ref="HBD469:HBD471" si="5478">IF(HBB469&lt;5,"Sin Riesgo",IF(HBB469 &lt;=14,"Bajo",IF(HBB469&lt;=35,"Medio",IF(HBB469&lt;=80,"Alto","Inviable Sanitariamente"))))</f>
        <v>Inviable Sanitariamente</v>
      </c>
      <c r="HBE469" s="265" t="str">
        <f t="shared" ref="HBE469:HBE471" si="5479">IF(HBC469&lt;5,"Sin Riesgo",IF(HBC469 &lt;=14,"Bajo",IF(HBC469&lt;=35,"Medio",IF(HBC469&lt;=80,"Alto","Inviable Sanitariamente"))))</f>
        <v>Inviable Sanitariamente</v>
      </c>
      <c r="HBF469" s="265" t="str">
        <f t="shared" ref="HBF469:HBF471" si="5480">IF(HBD469&lt;5,"Sin Riesgo",IF(HBD469 &lt;=14,"Bajo",IF(HBD469&lt;=35,"Medio",IF(HBD469&lt;=80,"Alto","Inviable Sanitariamente"))))</f>
        <v>Inviable Sanitariamente</v>
      </c>
      <c r="HBG469" s="265" t="str">
        <f t="shared" ref="HBG469:HBG471" si="5481">IF(HBE469&lt;5,"Sin Riesgo",IF(HBE469 &lt;=14,"Bajo",IF(HBE469&lt;=35,"Medio",IF(HBE469&lt;=80,"Alto","Inviable Sanitariamente"))))</f>
        <v>Inviable Sanitariamente</v>
      </c>
      <c r="HBH469" s="265" t="str">
        <f t="shared" ref="HBH469:HBH471" si="5482">IF(HBF469&lt;5,"Sin Riesgo",IF(HBF469 &lt;=14,"Bajo",IF(HBF469&lt;=35,"Medio",IF(HBF469&lt;=80,"Alto","Inviable Sanitariamente"))))</f>
        <v>Inviable Sanitariamente</v>
      </c>
      <c r="HBI469" s="265" t="str">
        <f t="shared" ref="HBI469:HBI471" si="5483">IF(HBG469&lt;5,"Sin Riesgo",IF(HBG469 &lt;=14,"Bajo",IF(HBG469&lt;=35,"Medio",IF(HBG469&lt;=80,"Alto","Inviable Sanitariamente"))))</f>
        <v>Inviable Sanitariamente</v>
      </c>
      <c r="HBJ469" s="265" t="str">
        <f t="shared" ref="HBJ469:HBJ471" si="5484">IF(HBH469&lt;5,"Sin Riesgo",IF(HBH469 &lt;=14,"Bajo",IF(HBH469&lt;=35,"Medio",IF(HBH469&lt;=80,"Alto","Inviable Sanitariamente"))))</f>
        <v>Inviable Sanitariamente</v>
      </c>
      <c r="HBK469" s="265" t="str">
        <f t="shared" ref="HBK469:HBK471" si="5485">IF(HBI469&lt;5,"Sin Riesgo",IF(HBI469 &lt;=14,"Bajo",IF(HBI469&lt;=35,"Medio",IF(HBI469&lt;=80,"Alto","Inviable Sanitariamente"))))</f>
        <v>Inviable Sanitariamente</v>
      </c>
      <c r="HBL469" s="265" t="str">
        <f t="shared" ref="HBL469:HBL471" si="5486">IF(HBJ469&lt;5,"Sin Riesgo",IF(HBJ469 &lt;=14,"Bajo",IF(HBJ469&lt;=35,"Medio",IF(HBJ469&lt;=80,"Alto","Inviable Sanitariamente"))))</f>
        <v>Inviable Sanitariamente</v>
      </c>
      <c r="HBM469" s="265" t="str">
        <f t="shared" ref="HBM469:HBM471" si="5487">IF(HBK469&lt;5,"Sin Riesgo",IF(HBK469 &lt;=14,"Bajo",IF(HBK469&lt;=35,"Medio",IF(HBK469&lt;=80,"Alto","Inviable Sanitariamente"))))</f>
        <v>Inviable Sanitariamente</v>
      </c>
      <c r="HBN469" s="265" t="str">
        <f t="shared" ref="HBN469:HBN471" si="5488">IF(HBL469&lt;5,"Sin Riesgo",IF(HBL469 &lt;=14,"Bajo",IF(HBL469&lt;=35,"Medio",IF(HBL469&lt;=80,"Alto","Inviable Sanitariamente"))))</f>
        <v>Inviable Sanitariamente</v>
      </c>
      <c r="HBO469" s="265" t="str">
        <f t="shared" ref="HBO469:HBO471" si="5489">IF(HBM469&lt;5,"Sin Riesgo",IF(HBM469 &lt;=14,"Bajo",IF(HBM469&lt;=35,"Medio",IF(HBM469&lt;=80,"Alto","Inviable Sanitariamente"))))</f>
        <v>Inviable Sanitariamente</v>
      </c>
      <c r="HBP469" s="265" t="str">
        <f t="shared" ref="HBP469:HBP471" si="5490">IF(HBN469&lt;5,"Sin Riesgo",IF(HBN469 &lt;=14,"Bajo",IF(HBN469&lt;=35,"Medio",IF(HBN469&lt;=80,"Alto","Inviable Sanitariamente"))))</f>
        <v>Inviable Sanitariamente</v>
      </c>
      <c r="HBQ469" s="265" t="str">
        <f t="shared" ref="HBQ469:HBQ471" si="5491">IF(HBO469&lt;5,"Sin Riesgo",IF(HBO469 &lt;=14,"Bajo",IF(HBO469&lt;=35,"Medio",IF(HBO469&lt;=80,"Alto","Inviable Sanitariamente"))))</f>
        <v>Inviable Sanitariamente</v>
      </c>
      <c r="HBR469" s="265" t="str">
        <f t="shared" ref="HBR469:HBR471" si="5492">IF(HBP469&lt;5,"Sin Riesgo",IF(HBP469 &lt;=14,"Bajo",IF(HBP469&lt;=35,"Medio",IF(HBP469&lt;=80,"Alto","Inviable Sanitariamente"))))</f>
        <v>Inviable Sanitariamente</v>
      </c>
      <c r="HBS469" s="265" t="str">
        <f t="shared" ref="HBS469:HBS471" si="5493">IF(HBQ469&lt;5,"Sin Riesgo",IF(HBQ469 &lt;=14,"Bajo",IF(HBQ469&lt;=35,"Medio",IF(HBQ469&lt;=80,"Alto","Inviable Sanitariamente"))))</f>
        <v>Inviable Sanitariamente</v>
      </c>
      <c r="HBT469" s="265" t="str">
        <f t="shared" ref="HBT469:HBT471" si="5494">IF(HBR469&lt;5,"Sin Riesgo",IF(HBR469 &lt;=14,"Bajo",IF(HBR469&lt;=35,"Medio",IF(HBR469&lt;=80,"Alto","Inviable Sanitariamente"))))</f>
        <v>Inviable Sanitariamente</v>
      </c>
      <c r="HBU469" s="265" t="str">
        <f t="shared" ref="HBU469:HBU471" si="5495">IF(HBS469&lt;5,"Sin Riesgo",IF(HBS469 &lt;=14,"Bajo",IF(HBS469&lt;=35,"Medio",IF(HBS469&lt;=80,"Alto","Inviable Sanitariamente"))))</f>
        <v>Inviable Sanitariamente</v>
      </c>
      <c r="HBV469" s="265" t="str">
        <f t="shared" ref="HBV469:HBV471" si="5496">IF(HBT469&lt;5,"Sin Riesgo",IF(HBT469 &lt;=14,"Bajo",IF(HBT469&lt;=35,"Medio",IF(HBT469&lt;=80,"Alto","Inviable Sanitariamente"))))</f>
        <v>Inviable Sanitariamente</v>
      </c>
      <c r="HBW469" s="265" t="str">
        <f t="shared" ref="HBW469:HBW471" si="5497">IF(HBU469&lt;5,"Sin Riesgo",IF(HBU469 &lt;=14,"Bajo",IF(HBU469&lt;=35,"Medio",IF(HBU469&lt;=80,"Alto","Inviable Sanitariamente"))))</f>
        <v>Inviable Sanitariamente</v>
      </c>
      <c r="HBX469" s="265" t="str">
        <f t="shared" ref="HBX469:HBX471" si="5498">IF(HBV469&lt;5,"Sin Riesgo",IF(HBV469 &lt;=14,"Bajo",IF(HBV469&lt;=35,"Medio",IF(HBV469&lt;=80,"Alto","Inviable Sanitariamente"))))</f>
        <v>Inviable Sanitariamente</v>
      </c>
      <c r="HBY469" s="265" t="str">
        <f t="shared" ref="HBY469:HBY471" si="5499">IF(HBW469&lt;5,"Sin Riesgo",IF(HBW469 &lt;=14,"Bajo",IF(HBW469&lt;=35,"Medio",IF(HBW469&lt;=80,"Alto","Inviable Sanitariamente"))))</f>
        <v>Inviable Sanitariamente</v>
      </c>
      <c r="HBZ469" s="265" t="str">
        <f t="shared" ref="HBZ469:HBZ471" si="5500">IF(HBX469&lt;5,"Sin Riesgo",IF(HBX469 &lt;=14,"Bajo",IF(HBX469&lt;=35,"Medio",IF(HBX469&lt;=80,"Alto","Inviable Sanitariamente"))))</f>
        <v>Inviable Sanitariamente</v>
      </c>
      <c r="HCA469" s="265" t="str">
        <f t="shared" ref="HCA469:HCA471" si="5501">IF(HBY469&lt;5,"Sin Riesgo",IF(HBY469 &lt;=14,"Bajo",IF(HBY469&lt;=35,"Medio",IF(HBY469&lt;=80,"Alto","Inviable Sanitariamente"))))</f>
        <v>Inviable Sanitariamente</v>
      </c>
      <c r="HCB469" s="265" t="str">
        <f t="shared" ref="HCB469:HCB471" si="5502">IF(HBZ469&lt;5,"Sin Riesgo",IF(HBZ469 &lt;=14,"Bajo",IF(HBZ469&lt;=35,"Medio",IF(HBZ469&lt;=80,"Alto","Inviable Sanitariamente"))))</f>
        <v>Inviable Sanitariamente</v>
      </c>
      <c r="HCC469" s="265" t="str">
        <f t="shared" ref="HCC469:HCC471" si="5503">IF(HCA469&lt;5,"Sin Riesgo",IF(HCA469 &lt;=14,"Bajo",IF(HCA469&lt;=35,"Medio",IF(HCA469&lt;=80,"Alto","Inviable Sanitariamente"))))</f>
        <v>Inviable Sanitariamente</v>
      </c>
      <c r="HCD469" s="265" t="str">
        <f t="shared" ref="HCD469:HCD471" si="5504">IF(HCB469&lt;5,"Sin Riesgo",IF(HCB469 &lt;=14,"Bajo",IF(HCB469&lt;=35,"Medio",IF(HCB469&lt;=80,"Alto","Inviable Sanitariamente"))))</f>
        <v>Inviable Sanitariamente</v>
      </c>
      <c r="HCE469" s="265" t="str">
        <f t="shared" ref="HCE469:HCE471" si="5505">IF(HCC469&lt;5,"Sin Riesgo",IF(HCC469 &lt;=14,"Bajo",IF(HCC469&lt;=35,"Medio",IF(HCC469&lt;=80,"Alto","Inviable Sanitariamente"))))</f>
        <v>Inviable Sanitariamente</v>
      </c>
      <c r="HCF469" s="265" t="str">
        <f t="shared" ref="HCF469:HCF471" si="5506">IF(HCD469&lt;5,"Sin Riesgo",IF(HCD469 &lt;=14,"Bajo",IF(HCD469&lt;=35,"Medio",IF(HCD469&lt;=80,"Alto","Inviable Sanitariamente"))))</f>
        <v>Inviable Sanitariamente</v>
      </c>
      <c r="HCG469" s="265" t="str">
        <f t="shared" ref="HCG469:HCG471" si="5507">IF(HCE469&lt;5,"Sin Riesgo",IF(HCE469 &lt;=14,"Bajo",IF(HCE469&lt;=35,"Medio",IF(HCE469&lt;=80,"Alto","Inviable Sanitariamente"))))</f>
        <v>Inviable Sanitariamente</v>
      </c>
      <c r="HCH469" s="265" t="str">
        <f t="shared" ref="HCH469:HCH471" si="5508">IF(HCF469&lt;5,"Sin Riesgo",IF(HCF469 &lt;=14,"Bajo",IF(HCF469&lt;=35,"Medio",IF(HCF469&lt;=80,"Alto","Inviable Sanitariamente"))))</f>
        <v>Inviable Sanitariamente</v>
      </c>
      <c r="HCI469" s="265" t="str">
        <f t="shared" ref="HCI469:HCI471" si="5509">IF(HCG469&lt;5,"Sin Riesgo",IF(HCG469 &lt;=14,"Bajo",IF(HCG469&lt;=35,"Medio",IF(HCG469&lt;=80,"Alto","Inviable Sanitariamente"))))</f>
        <v>Inviable Sanitariamente</v>
      </c>
      <c r="HCJ469" s="265" t="str">
        <f t="shared" ref="HCJ469:HCJ471" si="5510">IF(HCH469&lt;5,"Sin Riesgo",IF(HCH469 &lt;=14,"Bajo",IF(HCH469&lt;=35,"Medio",IF(HCH469&lt;=80,"Alto","Inviable Sanitariamente"))))</f>
        <v>Inviable Sanitariamente</v>
      </c>
      <c r="HCK469" s="265" t="str">
        <f t="shared" ref="HCK469:HCK471" si="5511">IF(HCI469&lt;5,"Sin Riesgo",IF(HCI469 &lt;=14,"Bajo",IF(HCI469&lt;=35,"Medio",IF(HCI469&lt;=80,"Alto","Inviable Sanitariamente"))))</f>
        <v>Inviable Sanitariamente</v>
      </c>
      <c r="HCL469" s="265" t="str">
        <f t="shared" ref="HCL469:HCL471" si="5512">IF(HCJ469&lt;5,"Sin Riesgo",IF(HCJ469 &lt;=14,"Bajo",IF(HCJ469&lt;=35,"Medio",IF(HCJ469&lt;=80,"Alto","Inviable Sanitariamente"))))</f>
        <v>Inviable Sanitariamente</v>
      </c>
      <c r="HCM469" s="265" t="str">
        <f t="shared" ref="HCM469:HCM471" si="5513">IF(HCK469&lt;5,"Sin Riesgo",IF(HCK469 &lt;=14,"Bajo",IF(HCK469&lt;=35,"Medio",IF(HCK469&lt;=80,"Alto","Inviable Sanitariamente"))))</f>
        <v>Inviable Sanitariamente</v>
      </c>
      <c r="HCN469" s="265" t="str">
        <f t="shared" ref="HCN469:HCN471" si="5514">IF(HCL469&lt;5,"Sin Riesgo",IF(HCL469 &lt;=14,"Bajo",IF(HCL469&lt;=35,"Medio",IF(HCL469&lt;=80,"Alto","Inviable Sanitariamente"))))</f>
        <v>Inviable Sanitariamente</v>
      </c>
      <c r="HCO469" s="265" t="str">
        <f t="shared" ref="HCO469:HCO471" si="5515">IF(HCM469&lt;5,"Sin Riesgo",IF(HCM469 &lt;=14,"Bajo",IF(HCM469&lt;=35,"Medio",IF(HCM469&lt;=80,"Alto","Inviable Sanitariamente"))))</f>
        <v>Inviable Sanitariamente</v>
      </c>
      <c r="HCP469" s="265" t="str">
        <f t="shared" ref="HCP469:HCP471" si="5516">IF(HCN469&lt;5,"Sin Riesgo",IF(HCN469 &lt;=14,"Bajo",IF(HCN469&lt;=35,"Medio",IF(HCN469&lt;=80,"Alto","Inviable Sanitariamente"))))</f>
        <v>Inviable Sanitariamente</v>
      </c>
      <c r="HCQ469" s="265" t="str">
        <f t="shared" ref="HCQ469:HCQ471" si="5517">IF(HCO469&lt;5,"Sin Riesgo",IF(HCO469 &lt;=14,"Bajo",IF(HCO469&lt;=35,"Medio",IF(HCO469&lt;=80,"Alto","Inviable Sanitariamente"))))</f>
        <v>Inviable Sanitariamente</v>
      </c>
      <c r="HCR469" s="265" t="str">
        <f t="shared" ref="HCR469:HCR471" si="5518">IF(HCP469&lt;5,"Sin Riesgo",IF(HCP469 &lt;=14,"Bajo",IF(HCP469&lt;=35,"Medio",IF(HCP469&lt;=80,"Alto","Inviable Sanitariamente"))))</f>
        <v>Inviable Sanitariamente</v>
      </c>
      <c r="HCS469" s="265" t="str">
        <f t="shared" ref="HCS469:HCS471" si="5519">IF(HCQ469&lt;5,"Sin Riesgo",IF(HCQ469 &lt;=14,"Bajo",IF(HCQ469&lt;=35,"Medio",IF(HCQ469&lt;=80,"Alto","Inviable Sanitariamente"))))</f>
        <v>Inviable Sanitariamente</v>
      </c>
      <c r="HCT469" s="265" t="str">
        <f t="shared" ref="HCT469:HCT471" si="5520">IF(HCR469&lt;5,"Sin Riesgo",IF(HCR469 &lt;=14,"Bajo",IF(HCR469&lt;=35,"Medio",IF(HCR469&lt;=80,"Alto","Inviable Sanitariamente"))))</f>
        <v>Inviable Sanitariamente</v>
      </c>
      <c r="HCU469" s="265" t="str">
        <f t="shared" ref="HCU469:HCU471" si="5521">IF(HCS469&lt;5,"Sin Riesgo",IF(HCS469 &lt;=14,"Bajo",IF(HCS469&lt;=35,"Medio",IF(HCS469&lt;=80,"Alto","Inviable Sanitariamente"))))</f>
        <v>Inviable Sanitariamente</v>
      </c>
      <c r="HCV469" s="265" t="str">
        <f t="shared" ref="HCV469:HCV471" si="5522">IF(HCT469&lt;5,"Sin Riesgo",IF(HCT469 &lt;=14,"Bajo",IF(HCT469&lt;=35,"Medio",IF(HCT469&lt;=80,"Alto","Inviable Sanitariamente"))))</f>
        <v>Inviable Sanitariamente</v>
      </c>
      <c r="HCW469" s="265" t="str">
        <f t="shared" ref="HCW469:HCW471" si="5523">IF(HCU469&lt;5,"Sin Riesgo",IF(HCU469 &lt;=14,"Bajo",IF(HCU469&lt;=35,"Medio",IF(HCU469&lt;=80,"Alto","Inviable Sanitariamente"))))</f>
        <v>Inviable Sanitariamente</v>
      </c>
      <c r="HCX469" s="265" t="str">
        <f t="shared" ref="HCX469:HCX471" si="5524">IF(HCV469&lt;5,"Sin Riesgo",IF(HCV469 &lt;=14,"Bajo",IF(HCV469&lt;=35,"Medio",IF(HCV469&lt;=80,"Alto","Inviable Sanitariamente"))))</f>
        <v>Inviable Sanitariamente</v>
      </c>
      <c r="HCY469" s="265" t="str">
        <f t="shared" ref="HCY469:HCY471" si="5525">IF(HCW469&lt;5,"Sin Riesgo",IF(HCW469 &lt;=14,"Bajo",IF(HCW469&lt;=35,"Medio",IF(HCW469&lt;=80,"Alto","Inviable Sanitariamente"))))</f>
        <v>Inviable Sanitariamente</v>
      </c>
      <c r="HCZ469" s="265" t="str">
        <f t="shared" ref="HCZ469:HCZ471" si="5526">IF(HCX469&lt;5,"Sin Riesgo",IF(HCX469 &lt;=14,"Bajo",IF(HCX469&lt;=35,"Medio",IF(HCX469&lt;=80,"Alto","Inviable Sanitariamente"))))</f>
        <v>Inviable Sanitariamente</v>
      </c>
      <c r="HDA469" s="265" t="str">
        <f t="shared" ref="HDA469:HDA471" si="5527">IF(HCY469&lt;5,"Sin Riesgo",IF(HCY469 &lt;=14,"Bajo",IF(HCY469&lt;=35,"Medio",IF(HCY469&lt;=80,"Alto","Inviable Sanitariamente"))))</f>
        <v>Inviable Sanitariamente</v>
      </c>
      <c r="HDB469" s="265" t="str">
        <f t="shared" ref="HDB469:HDB471" si="5528">IF(HCZ469&lt;5,"Sin Riesgo",IF(HCZ469 &lt;=14,"Bajo",IF(HCZ469&lt;=35,"Medio",IF(HCZ469&lt;=80,"Alto","Inviable Sanitariamente"))))</f>
        <v>Inviable Sanitariamente</v>
      </c>
      <c r="HDC469" s="265" t="str">
        <f t="shared" ref="HDC469:HDC471" si="5529">IF(HDA469&lt;5,"Sin Riesgo",IF(HDA469 &lt;=14,"Bajo",IF(HDA469&lt;=35,"Medio",IF(HDA469&lt;=80,"Alto","Inviable Sanitariamente"))))</f>
        <v>Inviable Sanitariamente</v>
      </c>
      <c r="HDD469" s="265" t="str">
        <f t="shared" ref="HDD469:HDD471" si="5530">IF(HDB469&lt;5,"Sin Riesgo",IF(HDB469 &lt;=14,"Bajo",IF(HDB469&lt;=35,"Medio",IF(HDB469&lt;=80,"Alto","Inviable Sanitariamente"))))</f>
        <v>Inviable Sanitariamente</v>
      </c>
      <c r="HDE469" s="265" t="str">
        <f t="shared" ref="HDE469:HDE471" si="5531">IF(HDC469&lt;5,"Sin Riesgo",IF(HDC469 &lt;=14,"Bajo",IF(HDC469&lt;=35,"Medio",IF(HDC469&lt;=80,"Alto","Inviable Sanitariamente"))))</f>
        <v>Inviable Sanitariamente</v>
      </c>
      <c r="HDF469" s="265" t="str">
        <f t="shared" ref="HDF469:HDF471" si="5532">IF(HDD469&lt;5,"Sin Riesgo",IF(HDD469 &lt;=14,"Bajo",IF(HDD469&lt;=35,"Medio",IF(HDD469&lt;=80,"Alto","Inviable Sanitariamente"))))</f>
        <v>Inviable Sanitariamente</v>
      </c>
      <c r="HDG469" s="265" t="str">
        <f t="shared" ref="HDG469:HDG471" si="5533">IF(HDE469&lt;5,"Sin Riesgo",IF(HDE469 &lt;=14,"Bajo",IF(HDE469&lt;=35,"Medio",IF(HDE469&lt;=80,"Alto","Inviable Sanitariamente"))))</f>
        <v>Inviable Sanitariamente</v>
      </c>
      <c r="HDH469" s="265" t="str">
        <f t="shared" ref="HDH469:HDH471" si="5534">IF(HDF469&lt;5,"Sin Riesgo",IF(HDF469 &lt;=14,"Bajo",IF(HDF469&lt;=35,"Medio",IF(HDF469&lt;=80,"Alto","Inviable Sanitariamente"))))</f>
        <v>Inviable Sanitariamente</v>
      </c>
      <c r="HDI469" s="265" t="str">
        <f t="shared" ref="HDI469:HDI471" si="5535">IF(HDG469&lt;5,"Sin Riesgo",IF(HDG469 &lt;=14,"Bajo",IF(HDG469&lt;=35,"Medio",IF(HDG469&lt;=80,"Alto","Inviable Sanitariamente"))))</f>
        <v>Inviable Sanitariamente</v>
      </c>
      <c r="HDJ469" s="265" t="str">
        <f t="shared" ref="HDJ469:HDJ471" si="5536">IF(HDH469&lt;5,"Sin Riesgo",IF(HDH469 &lt;=14,"Bajo",IF(HDH469&lt;=35,"Medio",IF(HDH469&lt;=80,"Alto","Inviable Sanitariamente"))))</f>
        <v>Inviable Sanitariamente</v>
      </c>
      <c r="HDK469" s="265" t="str">
        <f t="shared" ref="HDK469:HDK471" si="5537">IF(HDI469&lt;5,"Sin Riesgo",IF(HDI469 &lt;=14,"Bajo",IF(HDI469&lt;=35,"Medio",IF(HDI469&lt;=80,"Alto","Inviable Sanitariamente"))))</f>
        <v>Inviable Sanitariamente</v>
      </c>
      <c r="HDL469" s="265" t="str">
        <f t="shared" ref="HDL469:HDL471" si="5538">IF(HDJ469&lt;5,"Sin Riesgo",IF(HDJ469 &lt;=14,"Bajo",IF(HDJ469&lt;=35,"Medio",IF(HDJ469&lt;=80,"Alto","Inviable Sanitariamente"))))</f>
        <v>Inviable Sanitariamente</v>
      </c>
      <c r="HDM469" s="265" t="str">
        <f t="shared" ref="HDM469:HDM471" si="5539">IF(HDK469&lt;5,"Sin Riesgo",IF(HDK469 &lt;=14,"Bajo",IF(HDK469&lt;=35,"Medio",IF(HDK469&lt;=80,"Alto","Inviable Sanitariamente"))))</f>
        <v>Inviable Sanitariamente</v>
      </c>
      <c r="HDN469" s="265" t="str">
        <f t="shared" ref="HDN469:HDN471" si="5540">IF(HDL469&lt;5,"Sin Riesgo",IF(HDL469 &lt;=14,"Bajo",IF(HDL469&lt;=35,"Medio",IF(HDL469&lt;=80,"Alto","Inviable Sanitariamente"))))</f>
        <v>Inviable Sanitariamente</v>
      </c>
      <c r="HDO469" s="265" t="str">
        <f t="shared" ref="HDO469:HDO471" si="5541">IF(HDM469&lt;5,"Sin Riesgo",IF(HDM469 &lt;=14,"Bajo",IF(HDM469&lt;=35,"Medio",IF(HDM469&lt;=80,"Alto","Inviable Sanitariamente"))))</f>
        <v>Inviable Sanitariamente</v>
      </c>
      <c r="HDP469" s="265" t="str">
        <f t="shared" ref="HDP469:HDP471" si="5542">IF(HDN469&lt;5,"Sin Riesgo",IF(HDN469 &lt;=14,"Bajo",IF(HDN469&lt;=35,"Medio",IF(HDN469&lt;=80,"Alto","Inviable Sanitariamente"))))</f>
        <v>Inviable Sanitariamente</v>
      </c>
      <c r="HDQ469" s="265" t="str">
        <f t="shared" ref="HDQ469:HDQ471" si="5543">IF(HDO469&lt;5,"Sin Riesgo",IF(HDO469 &lt;=14,"Bajo",IF(HDO469&lt;=35,"Medio",IF(HDO469&lt;=80,"Alto","Inviable Sanitariamente"))))</f>
        <v>Inviable Sanitariamente</v>
      </c>
      <c r="HDR469" s="265" t="str">
        <f t="shared" ref="HDR469:HDR471" si="5544">IF(HDP469&lt;5,"Sin Riesgo",IF(HDP469 &lt;=14,"Bajo",IF(HDP469&lt;=35,"Medio",IF(HDP469&lt;=80,"Alto","Inviable Sanitariamente"))))</f>
        <v>Inviable Sanitariamente</v>
      </c>
      <c r="HDS469" s="265" t="str">
        <f t="shared" ref="HDS469:HDS471" si="5545">IF(HDQ469&lt;5,"Sin Riesgo",IF(HDQ469 &lt;=14,"Bajo",IF(HDQ469&lt;=35,"Medio",IF(HDQ469&lt;=80,"Alto","Inviable Sanitariamente"))))</f>
        <v>Inviable Sanitariamente</v>
      </c>
      <c r="HDT469" s="265" t="str">
        <f t="shared" ref="HDT469:HDT471" si="5546">IF(HDR469&lt;5,"Sin Riesgo",IF(HDR469 &lt;=14,"Bajo",IF(HDR469&lt;=35,"Medio",IF(HDR469&lt;=80,"Alto","Inviable Sanitariamente"))))</f>
        <v>Inviable Sanitariamente</v>
      </c>
      <c r="HDU469" s="265" t="str">
        <f t="shared" ref="HDU469:HDU471" si="5547">IF(HDS469&lt;5,"Sin Riesgo",IF(HDS469 &lt;=14,"Bajo",IF(HDS469&lt;=35,"Medio",IF(HDS469&lt;=80,"Alto","Inviable Sanitariamente"))))</f>
        <v>Inviable Sanitariamente</v>
      </c>
      <c r="HDV469" s="265" t="str">
        <f t="shared" ref="HDV469:HDV471" si="5548">IF(HDT469&lt;5,"Sin Riesgo",IF(HDT469 &lt;=14,"Bajo",IF(HDT469&lt;=35,"Medio",IF(HDT469&lt;=80,"Alto","Inviable Sanitariamente"))))</f>
        <v>Inviable Sanitariamente</v>
      </c>
      <c r="HDW469" s="265" t="str">
        <f t="shared" ref="HDW469:HDW471" si="5549">IF(HDU469&lt;5,"Sin Riesgo",IF(HDU469 &lt;=14,"Bajo",IF(HDU469&lt;=35,"Medio",IF(HDU469&lt;=80,"Alto","Inviable Sanitariamente"))))</f>
        <v>Inviable Sanitariamente</v>
      </c>
      <c r="HDX469" s="265" t="str">
        <f t="shared" ref="HDX469:HDX471" si="5550">IF(HDV469&lt;5,"Sin Riesgo",IF(HDV469 &lt;=14,"Bajo",IF(HDV469&lt;=35,"Medio",IF(HDV469&lt;=80,"Alto","Inviable Sanitariamente"))))</f>
        <v>Inviable Sanitariamente</v>
      </c>
      <c r="HDY469" s="265" t="str">
        <f t="shared" ref="HDY469:HDY471" si="5551">IF(HDW469&lt;5,"Sin Riesgo",IF(HDW469 &lt;=14,"Bajo",IF(HDW469&lt;=35,"Medio",IF(HDW469&lt;=80,"Alto","Inviable Sanitariamente"))))</f>
        <v>Inviable Sanitariamente</v>
      </c>
      <c r="HDZ469" s="265" t="str">
        <f t="shared" ref="HDZ469:HDZ471" si="5552">IF(HDX469&lt;5,"Sin Riesgo",IF(HDX469 &lt;=14,"Bajo",IF(HDX469&lt;=35,"Medio",IF(HDX469&lt;=80,"Alto","Inviable Sanitariamente"))))</f>
        <v>Inviable Sanitariamente</v>
      </c>
      <c r="HEA469" s="265" t="str">
        <f t="shared" ref="HEA469:HEA471" si="5553">IF(HDY469&lt;5,"Sin Riesgo",IF(HDY469 &lt;=14,"Bajo",IF(HDY469&lt;=35,"Medio",IF(HDY469&lt;=80,"Alto","Inviable Sanitariamente"))))</f>
        <v>Inviable Sanitariamente</v>
      </c>
      <c r="HEB469" s="265" t="str">
        <f t="shared" ref="HEB469:HEB471" si="5554">IF(HDZ469&lt;5,"Sin Riesgo",IF(HDZ469 &lt;=14,"Bajo",IF(HDZ469&lt;=35,"Medio",IF(HDZ469&lt;=80,"Alto","Inviable Sanitariamente"))))</f>
        <v>Inviable Sanitariamente</v>
      </c>
      <c r="HEC469" s="265" t="str">
        <f t="shared" ref="HEC469:HEC471" si="5555">IF(HEA469&lt;5,"Sin Riesgo",IF(HEA469 &lt;=14,"Bajo",IF(HEA469&lt;=35,"Medio",IF(HEA469&lt;=80,"Alto","Inviable Sanitariamente"))))</f>
        <v>Inviable Sanitariamente</v>
      </c>
      <c r="HED469" s="265" t="str">
        <f t="shared" ref="HED469:HED471" si="5556">IF(HEB469&lt;5,"Sin Riesgo",IF(HEB469 &lt;=14,"Bajo",IF(HEB469&lt;=35,"Medio",IF(HEB469&lt;=80,"Alto","Inviable Sanitariamente"))))</f>
        <v>Inviable Sanitariamente</v>
      </c>
      <c r="HEE469" s="265" t="str">
        <f t="shared" ref="HEE469:HEE471" si="5557">IF(HEC469&lt;5,"Sin Riesgo",IF(HEC469 &lt;=14,"Bajo",IF(HEC469&lt;=35,"Medio",IF(HEC469&lt;=80,"Alto","Inviable Sanitariamente"))))</f>
        <v>Inviable Sanitariamente</v>
      </c>
      <c r="HEF469" s="265" t="str">
        <f t="shared" ref="HEF469:HEF471" si="5558">IF(HED469&lt;5,"Sin Riesgo",IF(HED469 &lt;=14,"Bajo",IF(HED469&lt;=35,"Medio",IF(HED469&lt;=80,"Alto","Inviable Sanitariamente"))))</f>
        <v>Inviable Sanitariamente</v>
      </c>
      <c r="HEG469" s="265" t="str">
        <f t="shared" ref="HEG469:HEG471" si="5559">IF(HEE469&lt;5,"Sin Riesgo",IF(HEE469 &lt;=14,"Bajo",IF(HEE469&lt;=35,"Medio",IF(HEE469&lt;=80,"Alto","Inviable Sanitariamente"))))</f>
        <v>Inviable Sanitariamente</v>
      </c>
      <c r="HEH469" s="265" t="str">
        <f t="shared" ref="HEH469:HEH471" si="5560">IF(HEF469&lt;5,"Sin Riesgo",IF(HEF469 &lt;=14,"Bajo",IF(HEF469&lt;=35,"Medio",IF(HEF469&lt;=80,"Alto","Inviable Sanitariamente"))))</f>
        <v>Inviable Sanitariamente</v>
      </c>
      <c r="HEI469" s="265" t="str">
        <f t="shared" ref="HEI469:HEI471" si="5561">IF(HEG469&lt;5,"Sin Riesgo",IF(HEG469 &lt;=14,"Bajo",IF(HEG469&lt;=35,"Medio",IF(HEG469&lt;=80,"Alto","Inviable Sanitariamente"))))</f>
        <v>Inviable Sanitariamente</v>
      </c>
      <c r="HEJ469" s="265" t="str">
        <f t="shared" ref="HEJ469:HEJ471" si="5562">IF(HEH469&lt;5,"Sin Riesgo",IF(HEH469 &lt;=14,"Bajo",IF(HEH469&lt;=35,"Medio",IF(HEH469&lt;=80,"Alto","Inviable Sanitariamente"))))</f>
        <v>Inviable Sanitariamente</v>
      </c>
      <c r="HEK469" s="265" t="str">
        <f t="shared" ref="HEK469:HEK471" si="5563">IF(HEI469&lt;5,"Sin Riesgo",IF(HEI469 &lt;=14,"Bajo",IF(HEI469&lt;=35,"Medio",IF(HEI469&lt;=80,"Alto","Inviable Sanitariamente"))))</f>
        <v>Inviable Sanitariamente</v>
      </c>
      <c r="HEL469" s="265" t="str">
        <f t="shared" ref="HEL469:HEL471" si="5564">IF(HEJ469&lt;5,"Sin Riesgo",IF(HEJ469 &lt;=14,"Bajo",IF(HEJ469&lt;=35,"Medio",IF(HEJ469&lt;=80,"Alto","Inviable Sanitariamente"))))</f>
        <v>Inviable Sanitariamente</v>
      </c>
      <c r="HEM469" s="265" t="str">
        <f t="shared" ref="HEM469:HEM471" si="5565">IF(HEK469&lt;5,"Sin Riesgo",IF(HEK469 &lt;=14,"Bajo",IF(HEK469&lt;=35,"Medio",IF(HEK469&lt;=80,"Alto","Inviable Sanitariamente"))))</f>
        <v>Inviable Sanitariamente</v>
      </c>
      <c r="HEN469" s="265" t="str">
        <f t="shared" ref="HEN469:HEN471" si="5566">IF(HEL469&lt;5,"Sin Riesgo",IF(HEL469 &lt;=14,"Bajo",IF(HEL469&lt;=35,"Medio",IF(HEL469&lt;=80,"Alto","Inviable Sanitariamente"))))</f>
        <v>Inviable Sanitariamente</v>
      </c>
      <c r="HEO469" s="265" t="str">
        <f t="shared" ref="HEO469:HEO471" si="5567">IF(HEM469&lt;5,"Sin Riesgo",IF(HEM469 &lt;=14,"Bajo",IF(HEM469&lt;=35,"Medio",IF(HEM469&lt;=80,"Alto","Inviable Sanitariamente"))))</f>
        <v>Inviable Sanitariamente</v>
      </c>
      <c r="HEP469" s="265" t="str">
        <f t="shared" ref="HEP469:HEP471" si="5568">IF(HEN469&lt;5,"Sin Riesgo",IF(HEN469 &lt;=14,"Bajo",IF(HEN469&lt;=35,"Medio",IF(HEN469&lt;=80,"Alto","Inviable Sanitariamente"))))</f>
        <v>Inviable Sanitariamente</v>
      </c>
      <c r="HEQ469" s="265" t="str">
        <f t="shared" ref="HEQ469:HEQ471" si="5569">IF(HEO469&lt;5,"Sin Riesgo",IF(HEO469 &lt;=14,"Bajo",IF(HEO469&lt;=35,"Medio",IF(HEO469&lt;=80,"Alto","Inviable Sanitariamente"))))</f>
        <v>Inviable Sanitariamente</v>
      </c>
      <c r="HER469" s="265" t="str">
        <f t="shared" ref="HER469:HER471" si="5570">IF(HEP469&lt;5,"Sin Riesgo",IF(HEP469 &lt;=14,"Bajo",IF(HEP469&lt;=35,"Medio",IF(HEP469&lt;=80,"Alto","Inviable Sanitariamente"))))</f>
        <v>Inviable Sanitariamente</v>
      </c>
      <c r="HES469" s="265" t="str">
        <f t="shared" ref="HES469:HES471" si="5571">IF(HEQ469&lt;5,"Sin Riesgo",IF(HEQ469 &lt;=14,"Bajo",IF(HEQ469&lt;=35,"Medio",IF(HEQ469&lt;=80,"Alto","Inviable Sanitariamente"))))</f>
        <v>Inviable Sanitariamente</v>
      </c>
      <c r="HET469" s="265" t="str">
        <f t="shared" ref="HET469:HET471" si="5572">IF(HER469&lt;5,"Sin Riesgo",IF(HER469 &lt;=14,"Bajo",IF(HER469&lt;=35,"Medio",IF(HER469&lt;=80,"Alto","Inviable Sanitariamente"))))</f>
        <v>Inviable Sanitariamente</v>
      </c>
      <c r="HEU469" s="265" t="str">
        <f t="shared" ref="HEU469:HEU471" si="5573">IF(HES469&lt;5,"Sin Riesgo",IF(HES469 &lt;=14,"Bajo",IF(HES469&lt;=35,"Medio",IF(HES469&lt;=80,"Alto","Inviable Sanitariamente"))))</f>
        <v>Inviable Sanitariamente</v>
      </c>
      <c r="HEV469" s="265" t="str">
        <f t="shared" ref="HEV469:HEV471" si="5574">IF(HET469&lt;5,"Sin Riesgo",IF(HET469 &lt;=14,"Bajo",IF(HET469&lt;=35,"Medio",IF(HET469&lt;=80,"Alto","Inviable Sanitariamente"))))</f>
        <v>Inviable Sanitariamente</v>
      </c>
      <c r="HEW469" s="265" t="str">
        <f t="shared" ref="HEW469:HEW471" si="5575">IF(HEU469&lt;5,"Sin Riesgo",IF(HEU469 &lt;=14,"Bajo",IF(HEU469&lt;=35,"Medio",IF(HEU469&lt;=80,"Alto","Inviable Sanitariamente"))))</f>
        <v>Inviable Sanitariamente</v>
      </c>
      <c r="HEX469" s="265" t="str">
        <f t="shared" ref="HEX469:HEX471" si="5576">IF(HEV469&lt;5,"Sin Riesgo",IF(HEV469 &lt;=14,"Bajo",IF(HEV469&lt;=35,"Medio",IF(HEV469&lt;=80,"Alto","Inviable Sanitariamente"))))</f>
        <v>Inviable Sanitariamente</v>
      </c>
      <c r="HEY469" s="265" t="str">
        <f t="shared" ref="HEY469:HEY471" si="5577">IF(HEW469&lt;5,"Sin Riesgo",IF(HEW469 &lt;=14,"Bajo",IF(HEW469&lt;=35,"Medio",IF(HEW469&lt;=80,"Alto","Inviable Sanitariamente"))))</f>
        <v>Inviable Sanitariamente</v>
      </c>
      <c r="HEZ469" s="265" t="str">
        <f t="shared" ref="HEZ469:HEZ471" si="5578">IF(HEX469&lt;5,"Sin Riesgo",IF(HEX469 &lt;=14,"Bajo",IF(HEX469&lt;=35,"Medio",IF(HEX469&lt;=80,"Alto","Inviable Sanitariamente"))))</f>
        <v>Inviable Sanitariamente</v>
      </c>
      <c r="HFA469" s="265" t="str">
        <f t="shared" ref="HFA469:HFA471" si="5579">IF(HEY469&lt;5,"Sin Riesgo",IF(HEY469 &lt;=14,"Bajo",IF(HEY469&lt;=35,"Medio",IF(HEY469&lt;=80,"Alto","Inviable Sanitariamente"))))</f>
        <v>Inviable Sanitariamente</v>
      </c>
      <c r="HFB469" s="265" t="str">
        <f t="shared" ref="HFB469:HFB471" si="5580">IF(HEZ469&lt;5,"Sin Riesgo",IF(HEZ469 &lt;=14,"Bajo",IF(HEZ469&lt;=35,"Medio",IF(HEZ469&lt;=80,"Alto","Inviable Sanitariamente"))))</f>
        <v>Inviable Sanitariamente</v>
      </c>
      <c r="HFC469" s="265" t="str">
        <f t="shared" ref="HFC469:HFC471" si="5581">IF(HFA469&lt;5,"Sin Riesgo",IF(HFA469 &lt;=14,"Bajo",IF(HFA469&lt;=35,"Medio",IF(HFA469&lt;=80,"Alto","Inviable Sanitariamente"))))</f>
        <v>Inviable Sanitariamente</v>
      </c>
      <c r="HFD469" s="265" t="str">
        <f t="shared" ref="HFD469:HFD471" si="5582">IF(HFB469&lt;5,"Sin Riesgo",IF(HFB469 &lt;=14,"Bajo",IF(HFB469&lt;=35,"Medio",IF(HFB469&lt;=80,"Alto","Inviable Sanitariamente"))))</f>
        <v>Inviable Sanitariamente</v>
      </c>
      <c r="HFE469" s="265" t="str">
        <f t="shared" ref="HFE469:HFE471" si="5583">IF(HFC469&lt;5,"Sin Riesgo",IF(HFC469 &lt;=14,"Bajo",IF(HFC469&lt;=35,"Medio",IF(HFC469&lt;=80,"Alto","Inviable Sanitariamente"))))</f>
        <v>Inviable Sanitariamente</v>
      </c>
      <c r="HFF469" s="265" t="str">
        <f t="shared" ref="HFF469:HFF471" si="5584">IF(HFD469&lt;5,"Sin Riesgo",IF(HFD469 &lt;=14,"Bajo",IF(HFD469&lt;=35,"Medio",IF(HFD469&lt;=80,"Alto","Inviable Sanitariamente"))))</f>
        <v>Inviable Sanitariamente</v>
      </c>
      <c r="HFG469" s="265" t="str">
        <f t="shared" ref="HFG469:HFG471" si="5585">IF(HFE469&lt;5,"Sin Riesgo",IF(HFE469 &lt;=14,"Bajo",IF(HFE469&lt;=35,"Medio",IF(HFE469&lt;=80,"Alto","Inviable Sanitariamente"))))</f>
        <v>Inviable Sanitariamente</v>
      </c>
      <c r="HFH469" s="265" t="str">
        <f t="shared" ref="HFH469:HFH471" si="5586">IF(HFF469&lt;5,"Sin Riesgo",IF(HFF469 &lt;=14,"Bajo",IF(HFF469&lt;=35,"Medio",IF(HFF469&lt;=80,"Alto","Inviable Sanitariamente"))))</f>
        <v>Inviable Sanitariamente</v>
      </c>
      <c r="HFI469" s="265" t="str">
        <f t="shared" ref="HFI469:HFI471" si="5587">IF(HFG469&lt;5,"Sin Riesgo",IF(HFG469 &lt;=14,"Bajo",IF(HFG469&lt;=35,"Medio",IF(HFG469&lt;=80,"Alto","Inviable Sanitariamente"))))</f>
        <v>Inviable Sanitariamente</v>
      </c>
      <c r="HFJ469" s="265" t="str">
        <f t="shared" ref="HFJ469:HFJ471" si="5588">IF(HFH469&lt;5,"Sin Riesgo",IF(HFH469 &lt;=14,"Bajo",IF(HFH469&lt;=35,"Medio",IF(HFH469&lt;=80,"Alto","Inviable Sanitariamente"))))</f>
        <v>Inviable Sanitariamente</v>
      </c>
      <c r="HFK469" s="265" t="str">
        <f t="shared" ref="HFK469:HFK471" si="5589">IF(HFI469&lt;5,"Sin Riesgo",IF(HFI469 &lt;=14,"Bajo",IF(HFI469&lt;=35,"Medio",IF(HFI469&lt;=80,"Alto","Inviable Sanitariamente"))))</f>
        <v>Inviable Sanitariamente</v>
      </c>
      <c r="HFL469" s="265" t="str">
        <f t="shared" ref="HFL469:HFL471" si="5590">IF(HFJ469&lt;5,"Sin Riesgo",IF(HFJ469 &lt;=14,"Bajo",IF(HFJ469&lt;=35,"Medio",IF(HFJ469&lt;=80,"Alto","Inviable Sanitariamente"))))</f>
        <v>Inviable Sanitariamente</v>
      </c>
      <c r="HFM469" s="265" t="str">
        <f t="shared" ref="HFM469:HFM471" si="5591">IF(HFK469&lt;5,"Sin Riesgo",IF(HFK469 &lt;=14,"Bajo",IF(HFK469&lt;=35,"Medio",IF(HFK469&lt;=80,"Alto","Inviable Sanitariamente"))))</f>
        <v>Inviable Sanitariamente</v>
      </c>
      <c r="HFN469" s="265" t="str">
        <f t="shared" ref="HFN469:HFN471" si="5592">IF(HFL469&lt;5,"Sin Riesgo",IF(HFL469 &lt;=14,"Bajo",IF(HFL469&lt;=35,"Medio",IF(HFL469&lt;=80,"Alto","Inviable Sanitariamente"))))</f>
        <v>Inviable Sanitariamente</v>
      </c>
      <c r="HFO469" s="265" t="str">
        <f t="shared" ref="HFO469:HFO471" si="5593">IF(HFM469&lt;5,"Sin Riesgo",IF(HFM469 &lt;=14,"Bajo",IF(HFM469&lt;=35,"Medio",IF(HFM469&lt;=80,"Alto","Inviable Sanitariamente"))))</f>
        <v>Inviable Sanitariamente</v>
      </c>
      <c r="HFP469" s="265" t="str">
        <f t="shared" ref="HFP469:HFP471" si="5594">IF(HFN469&lt;5,"Sin Riesgo",IF(HFN469 &lt;=14,"Bajo",IF(HFN469&lt;=35,"Medio",IF(HFN469&lt;=80,"Alto","Inviable Sanitariamente"))))</f>
        <v>Inviable Sanitariamente</v>
      </c>
      <c r="HFQ469" s="265" t="str">
        <f t="shared" ref="HFQ469:HFQ471" si="5595">IF(HFO469&lt;5,"Sin Riesgo",IF(HFO469 &lt;=14,"Bajo",IF(HFO469&lt;=35,"Medio",IF(HFO469&lt;=80,"Alto","Inviable Sanitariamente"))))</f>
        <v>Inviable Sanitariamente</v>
      </c>
      <c r="HFR469" s="265" t="str">
        <f t="shared" ref="HFR469:HFR471" si="5596">IF(HFP469&lt;5,"Sin Riesgo",IF(HFP469 &lt;=14,"Bajo",IF(HFP469&lt;=35,"Medio",IF(HFP469&lt;=80,"Alto","Inviable Sanitariamente"))))</f>
        <v>Inviable Sanitariamente</v>
      </c>
      <c r="HFS469" s="265" t="str">
        <f t="shared" ref="HFS469:HFS471" si="5597">IF(HFQ469&lt;5,"Sin Riesgo",IF(HFQ469 &lt;=14,"Bajo",IF(HFQ469&lt;=35,"Medio",IF(HFQ469&lt;=80,"Alto","Inviable Sanitariamente"))))</f>
        <v>Inviable Sanitariamente</v>
      </c>
      <c r="HFT469" s="265" t="str">
        <f t="shared" ref="HFT469:HFT471" si="5598">IF(HFR469&lt;5,"Sin Riesgo",IF(HFR469 &lt;=14,"Bajo",IF(HFR469&lt;=35,"Medio",IF(HFR469&lt;=80,"Alto","Inviable Sanitariamente"))))</f>
        <v>Inviable Sanitariamente</v>
      </c>
      <c r="HFU469" s="265" t="str">
        <f t="shared" ref="HFU469:HFU471" si="5599">IF(HFS469&lt;5,"Sin Riesgo",IF(HFS469 &lt;=14,"Bajo",IF(HFS469&lt;=35,"Medio",IF(HFS469&lt;=80,"Alto","Inviable Sanitariamente"))))</f>
        <v>Inviable Sanitariamente</v>
      </c>
      <c r="HFV469" s="265" t="str">
        <f t="shared" ref="HFV469:HFV471" si="5600">IF(HFT469&lt;5,"Sin Riesgo",IF(HFT469 &lt;=14,"Bajo",IF(HFT469&lt;=35,"Medio",IF(HFT469&lt;=80,"Alto","Inviable Sanitariamente"))))</f>
        <v>Inviable Sanitariamente</v>
      </c>
      <c r="HFW469" s="265" t="str">
        <f t="shared" ref="HFW469:HFW471" si="5601">IF(HFU469&lt;5,"Sin Riesgo",IF(HFU469 &lt;=14,"Bajo",IF(HFU469&lt;=35,"Medio",IF(HFU469&lt;=80,"Alto","Inviable Sanitariamente"))))</f>
        <v>Inviable Sanitariamente</v>
      </c>
      <c r="HFX469" s="265" t="str">
        <f t="shared" ref="HFX469:HFX471" si="5602">IF(HFV469&lt;5,"Sin Riesgo",IF(HFV469 &lt;=14,"Bajo",IF(HFV469&lt;=35,"Medio",IF(HFV469&lt;=80,"Alto","Inviable Sanitariamente"))))</f>
        <v>Inviable Sanitariamente</v>
      </c>
      <c r="HFY469" s="265" t="str">
        <f t="shared" ref="HFY469:HFY471" si="5603">IF(HFW469&lt;5,"Sin Riesgo",IF(HFW469 &lt;=14,"Bajo",IF(HFW469&lt;=35,"Medio",IF(HFW469&lt;=80,"Alto","Inviable Sanitariamente"))))</f>
        <v>Inviable Sanitariamente</v>
      </c>
      <c r="HFZ469" s="265" t="str">
        <f t="shared" ref="HFZ469:HFZ471" si="5604">IF(HFX469&lt;5,"Sin Riesgo",IF(HFX469 &lt;=14,"Bajo",IF(HFX469&lt;=35,"Medio",IF(HFX469&lt;=80,"Alto","Inviable Sanitariamente"))))</f>
        <v>Inviable Sanitariamente</v>
      </c>
      <c r="HGA469" s="265" t="str">
        <f t="shared" ref="HGA469:HGA471" si="5605">IF(HFY469&lt;5,"Sin Riesgo",IF(HFY469 &lt;=14,"Bajo",IF(HFY469&lt;=35,"Medio",IF(HFY469&lt;=80,"Alto","Inviable Sanitariamente"))))</f>
        <v>Inviable Sanitariamente</v>
      </c>
      <c r="HGB469" s="265" t="str">
        <f t="shared" ref="HGB469:HGB471" si="5606">IF(HFZ469&lt;5,"Sin Riesgo",IF(HFZ469 &lt;=14,"Bajo",IF(HFZ469&lt;=35,"Medio",IF(HFZ469&lt;=80,"Alto","Inviable Sanitariamente"))))</f>
        <v>Inviable Sanitariamente</v>
      </c>
      <c r="HGC469" s="265" t="str">
        <f t="shared" ref="HGC469:HGC471" si="5607">IF(HGA469&lt;5,"Sin Riesgo",IF(HGA469 &lt;=14,"Bajo",IF(HGA469&lt;=35,"Medio",IF(HGA469&lt;=80,"Alto","Inviable Sanitariamente"))))</f>
        <v>Inviable Sanitariamente</v>
      </c>
      <c r="HGD469" s="265" t="str">
        <f t="shared" ref="HGD469:HGD471" si="5608">IF(HGB469&lt;5,"Sin Riesgo",IF(HGB469 &lt;=14,"Bajo",IF(HGB469&lt;=35,"Medio",IF(HGB469&lt;=80,"Alto","Inviable Sanitariamente"))))</f>
        <v>Inviable Sanitariamente</v>
      </c>
      <c r="HGE469" s="265" t="str">
        <f t="shared" ref="HGE469:HGE471" si="5609">IF(HGC469&lt;5,"Sin Riesgo",IF(HGC469 &lt;=14,"Bajo",IF(HGC469&lt;=35,"Medio",IF(HGC469&lt;=80,"Alto","Inviable Sanitariamente"))))</f>
        <v>Inviable Sanitariamente</v>
      </c>
      <c r="HGF469" s="265" t="str">
        <f t="shared" ref="HGF469:HGF471" si="5610">IF(HGD469&lt;5,"Sin Riesgo",IF(HGD469 &lt;=14,"Bajo",IF(HGD469&lt;=35,"Medio",IF(HGD469&lt;=80,"Alto","Inviable Sanitariamente"))))</f>
        <v>Inviable Sanitariamente</v>
      </c>
      <c r="HGG469" s="265" t="str">
        <f t="shared" ref="HGG469:HGG471" si="5611">IF(HGE469&lt;5,"Sin Riesgo",IF(HGE469 &lt;=14,"Bajo",IF(HGE469&lt;=35,"Medio",IF(HGE469&lt;=80,"Alto","Inviable Sanitariamente"))))</f>
        <v>Inviable Sanitariamente</v>
      </c>
      <c r="HGH469" s="265" t="str">
        <f t="shared" ref="HGH469:HGH471" si="5612">IF(HGF469&lt;5,"Sin Riesgo",IF(HGF469 &lt;=14,"Bajo",IF(HGF469&lt;=35,"Medio",IF(HGF469&lt;=80,"Alto","Inviable Sanitariamente"))))</f>
        <v>Inviable Sanitariamente</v>
      </c>
      <c r="HGI469" s="265" t="str">
        <f t="shared" ref="HGI469:HGI471" si="5613">IF(HGG469&lt;5,"Sin Riesgo",IF(HGG469 &lt;=14,"Bajo",IF(HGG469&lt;=35,"Medio",IF(HGG469&lt;=80,"Alto","Inviable Sanitariamente"))))</f>
        <v>Inviable Sanitariamente</v>
      </c>
      <c r="HGJ469" s="265" t="str">
        <f t="shared" ref="HGJ469:HGJ471" si="5614">IF(HGH469&lt;5,"Sin Riesgo",IF(HGH469 &lt;=14,"Bajo",IF(HGH469&lt;=35,"Medio",IF(HGH469&lt;=80,"Alto","Inviable Sanitariamente"))))</f>
        <v>Inviable Sanitariamente</v>
      </c>
      <c r="HGK469" s="265" t="str">
        <f t="shared" ref="HGK469:HGK471" si="5615">IF(HGI469&lt;5,"Sin Riesgo",IF(HGI469 &lt;=14,"Bajo",IF(HGI469&lt;=35,"Medio",IF(HGI469&lt;=80,"Alto","Inviable Sanitariamente"))))</f>
        <v>Inviable Sanitariamente</v>
      </c>
      <c r="HGL469" s="265" t="str">
        <f t="shared" ref="HGL469:HGL471" si="5616">IF(HGJ469&lt;5,"Sin Riesgo",IF(HGJ469 &lt;=14,"Bajo",IF(HGJ469&lt;=35,"Medio",IF(HGJ469&lt;=80,"Alto","Inviable Sanitariamente"))))</f>
        <v>Inviable Sanitariamente</v>
      </c>
      <c r="HGM469" s="265" t="str">
        <f t="shared" ref="HGM469:HGM471" si="5617">IF(HGK469&lt;5,"Sin Riesgo",IF(HGK469 &lt;=14,"Bajo",IF(HGK469&lt;=35,"Medio",IF(HGK469&lt;=80,"Alto","Inviable Sanitariamente"))))</f>
        <v>Inviable Sanitariamente</v>
      </c>
      <c r="HGN469" s="265" t="str">
        <f t="shared" ref="HGN469:HGN471" si="5618">IF(HGL469&lt;5,"Sin Riesgo",IF(HGL469 &lt;=14,"Bajo",IF(HGL469&lt;=35,"Medio",IF(HGL469&lt;=80,"Alto","Inviable Sanitariamente"))))</f>
        <v>Inviable Sanitariamente</v>
      </c>
      <c r="HGO469" s="265" t="str">
        <f t="shared" ref="HGO469:HGO471" si="5619">IF(HGM469&lt;5,"Sin Riesgo",IF(HGM469 &lt;=14,"Bajo",IF(HGM469&lt;=35,"Medio",IF(HGM469&lt;=80,"Alto","Inviable Sanitariamente"))))</f>
        <v>Inviable Sanitariamente</v>
      </c>
      <c r="HGP469" s="265" t="str">
        <f t="shared" ref="HGP469:HGP471" si="5620">IF(HGN469&lt;5,"Sin Riesgo",IF(HGN469 &lt;=14,"Bajo",IF(HGN469&lt;=35,"Medio",IF(HGN469&lt;=80,"Alto","Inviable Sanitariamente"))))</f>
        <v>Inviable Sanitariamente</v>
      </c>
      <c r="HGQ469" s="265" t="str">
        <f t="shared" ref="HGQ469:HGQ471" si="5621">IF(HGO469&lt;5,"Sin Riesgo",IF(HGO469 &lt;=14,"Bajo",IF(HGO469&lt;=35,"Medio",IF(HGO469&lt;=80,"Alto","Inviable Sanitariamente"))))</f>
        <v>Inviable Sanitariamente</v>
      </c>
      <c r="HGR469" s="265" t="str">
        <f t="shared" ref="HGR469:HGR471" si="5622">IF(HGP469&lt;5,"Sin Riesgo",IF(HGP469 &lt;=14,"Bajo",IF(HGP469&lt;=35,"Medio",IF(HGP469&lt;=80,"Alto","Inviable Sanitariamente"))))</f>
        <v>Inviable Sanitariamente</v>
      </c>
      <c r="HGS469" s="265" t="str">
        <f t="shared" ref="HGS469:HGS471" si="5623">IF(HGQ469&lt;5,"Sin Riesgo",IF(HGQ469 &lt;=14,"Bajo",IF(HGQ469&lt;=35,"Medio",IF(HGQ469&lt;=80,"Alto","Inviable Sanitariamente"))))</f>
        <v>Inviable Sanitariamente</v>
      </c>
      <c r="HGT469" s="265" t="str">
        <f t="shared" ref="HGT469:HGT471" si="5624">IF(HGR469&lt;5,"Sin Riesgo",IF(HGR469 &lt;=14,"Bajo",IF(HGR469&lt;=35,"Medio",IF(HGR469&lt;=80,"Alto","Inviable Sanitariamente"))))</f>
        <v>Inviable Sanitariamente</v>
      </c>
      <c r="HGU469" s="265" t="str">
        <f t="shared" ref="HGU469:HGU471" si="5625">IF(HGS469&lt;5,"Sin Riesgo",IF(HGS469 &lt;=14,"Bajo",IF(HGS469&lt;=35,"Medio",IF(HGS469&lt;=80,"Alto","Inviable Sanitariamente"))))</f>
        <v>Inviable Sanitariamente</v>
      </c>
      <c r="HGV469" s="265" t="str">
        <f t="shared" ref="HGV469:HGV471" si="5626">IF(HGT469&lt;5,"Sin Riesgo",IF(HGT469 &lt;=14,"Bajo",IF(HGT469&lt;=35,"Medio",IF(HGT469&lt;=80,"Alto","Inviable Sanitariamente"))))</f>
        <v>Inviable Sanitariamente</v>
      </c>
      <c r="HGW469" s="265" t="str">
        <f t="shared" ref="HGW469:HGW471" si="5627">IF(HGU469&lt;5,"Sin Riesgo",IF(HGU469 &lt;=14,"Bajo",IF(HGU469&lt;=35,"Medio",IF(HGU469&lt;=80,"Alto","Inviable Sanitariamente"))))</f>
        <v>Inviable Sanitariamente</v>
      </c>
      <c r="HGX469" s="265" t="str">
        <f t="shared" ref="HGX469:HGX471" si="5628">IF(HGV469&lt;5,"Sin Riesgo",IF(HGV469 &lt;=14,"Bajo",IF(HGV469&lt;=35,"Medio",IF(HGV469&lt;=80,"Alto","Inviable Sanitariamente"))))</f>
        <v>Inviable Sanitariamente</v>
      </c>
      <c r="HGY469" s="265" t="str">
        <f t="shared" ref="HGY469:HGY471" si="5629">IF(HGW469&lt;5,"Sin Riesgo",IF(HGW469 &lt;=14,"Bajo",IF(HGW469&lt;=35,"Medio",IF(HGW469&lt;=80,"Alto","Inviable Sanitariamente"))))</f>
        <v>Inviable Sanitariamente</v>
      </c>
      <c r="HGZ469" s="265" t="str">
        <f t="shared" ref="HGZ469:HGZ471" si="5630">IF(HGX469&lt;5,"Sin Riesgo",IF(HGX469 &lt;=14,"Bajo",IF(HGX469&lt;=35,"Medio",IF(HGX469&lt;=80,"Alto","Inviable Sanitariamente"))))</f>
        <v>Inviable Sanitariamente</v>
      </c>
      <c r="HHA469" s="265" t="str">
        <f t="shared" ref="HHA469:HHA471" si="5631">IF(HGY469&lt;5,"Sin Riesgo",IF(HGY469 &lt;=14,"Bajo",IF(HGY469&lt;=35,"Medio",IF(HGY469&lt;=80,"Alto","Inviable Sanitariamente"))))</f>
        <v>Inviable Sanitariamente</v>
      </c>
      <c r="HHB469" s="265" t="str">
        <f t="shared" ref="HHB469:HHB471" si="5632">IF(HGZ469&lt;5,"Sin Riesgo",IF(HGZ469 &lt;=14,"Bajo",IF(HGZ469&lt;=35,"Medio",IF(HGZ469&lt;=80,"Alto","Inviable Sanitariamente"))))</f>
        <v>Inviable Sanitariamente</v>
      </c>
      <c r="HHC469" s="265" t="str">
        <f t="shared" ref="HHC469:HHC471" si="5633">IF(HHA469&lt;5,"Sin Riesgo",IF(HHA469 &lt;=14,"Bajo",IF(HHA469&lt;=35,"Medio",IF(HHA469&lt;=80,"Alto","Inviable Sanitariamente"))))</f>
        <v>Inviable Sanitariamente</v>
      </c>
      <c r="HHD469" s="265" t="str">
        <f t="shared" ref="HHD469:HHD471" si="5634">IF(HHB469&lt;5,"Sin Riesgo",IF(HHB469 &lt;=14,"Bajo",IF(HHB469&lt;=35,"Medio",IF(HHB469&lt;=80,"Alto","Inviable Sanitariamente"))))</f>
        <v>Inviable Sanitariamente</v>
      </c>
      <c r="HHE469" s="265" t="str">
        <f t="shared" ref="HHE469:HHE471" si="5635">IF(HHC469&lt;5,"Sin Riesgo",IF(HHC469 &lt;=14,"Bajo",IF(HHC469&lt;=35,"Medio",IF(HHC469&lt;=80,"Alto","Inviable Sanitariamente"))))</f>
        <v>Inviable Sanitariamente</v>
      </c>
      <c r="HHF469" s="265" t="str">
        <f t="shared" ref="HHF469:HHF471" si="5636">IF(HHD469&lt;5,"Sin Riesgo",IF(HHD469 &lt;=14,"Bajo",IF(HHD469&lt;=35,"Medio",IF(HHD469&lt;=80,"Alto","Inviable Sanitariamente"))))</f>
        <v>Inviable Sanitariamente</v>
      </c>
      <c r="HHG469" s="265" t="str">
        <f t="shared" ref="HHG469:HHG471" si="5637">IF(HHE469&lt;5,"Sin Riesgo",IF(HHE469 &lt;=14,"Bajo",IF(HHE469&lt;=35,"Medio",IF(HHE469&lt;=80,"Alto","Inviable Sanitariamente"))))</f>
        <v>Inviable Sanitariamente</v>
      </c>
      <c r="HHH469" s="265" t="str">
        <f t="shared" ref="HHH469:HHH471" si="5638">IF(HHF469&lt;5,"Sin Riesgo",IF(HHF469 &lt;=14,"Bajo",IF(HHF469&lt;=35,"Medio",IF(HHF469&lt;=80,"Alto","Inviable Sanitariamente"))))</f>
        <v>Inviable Sanitariamente</v>
      </c>
      <c r="HHI469" s="265" t="str">
        <f t="shared" ref="HHI469:HHI471" si="5639">IF(HHG469&lt;5,"Sin Riesgo",IF(HHG469 &lt;=14,"Bajo",IF(HHG469&lt;=35,"Medio",IF(HHG469&lt;=80,"Alto","Inviable Sanitariamente"))))</f>
        <v>Inviable Sanitariamente</v>
      </c>
      <c r="HHJ469" s="265" t="str">
        <f t="shared" ref="HHJ469:HHJ471" si="5640">IF(HHH469&lt;5,"Sin Riesgo",IF(HHH469 &lt;=14,"Bajo",IF(HHH469&lt;=35,"Medio",IF(HHH469&lt;=80,"Alto","Inviable Sanitariamente"))))</f>
        <v>Inviable Sanitariamente</v>
      </c>
      <c r="HHK469" s="265" t="str">
        <f t="shared" ref="HHK469:HHK471" si="5641">IF(HHI469&lt;5,"Sin Riesgo",IF(HHI469 &lt;=14,"Bajo",IF(HHI469&lt;=35,"Medio",IF(HHI469&lt;=80,"Alto","Inviable Sanitariamente"))))</f>
        <v>Inviable Sanitariamente</v>
      </c>
      <c r="HHL469" s="265" t="str">
        <f t="shared" ref="HHL469:HHL471" si="5642">IF(HHJ469&lt;5,"Sin Riesgo",IF(HHJ469 &lt;=14,"Bajo",IF(HHJ469&lt;=35,"Medio",IF(HHJ469&lt;=80,"Alto","Inviable Sanitariamente"))))</f>
        <v>Inviable Sanitariamente</v>
      </c>
      <c r="HHM469" s="265" t="str">
        <f t="shared" ref="HHM469:HHM471" si="5643">IF(HHK469&lt;5,"Sin Riesgo",IF(HHK469 &lt;=14,"Bajo",IF(HHK469&lt;=35,"Medio",IF(HHK469&lt;=80,"Alto","Inviable Sanitariamente"))))</f>
        <v>Inviable Sanitariamente</v>
      </c>
      <c r="HHN469" s="265" t="str">
        <f t="shared" ref="HHN469:HHN471" si="5644">IF(HHL469&lt;5,"Sin Riesgo",IF(HHL469 &lt;=14,"Bajo",IF(HHL469&lt;=35,"Medio",IF(HHL469&lt;=80,"Alto","Inviable Sanitariamente"))))</f>
        <v>Inviable Sanitariamente</v>
      </c>
      <c r="HHO469" s="265" t="str">
        <f t="shared" ref="HHO469:HHO471" si="5645">IF(HHM469&lt;5,"Sin Riesgo",IF(HHM469 &lt;=14,"Bajo",IF(HHM469&lt;=35,"Medio",IF(HHM469&lt;=80,"Alto","Inviable Sanitariamente"))))</f>
        <v>Inviable Sanitariamente</v>
      </c>
      <c r="HHP469" s="265" t="str">
        <f t="shared" ref="HHP469:HHP471" si="5646">IF(HHN469&lt;5,"Sin Riesgo",IF(HHN469 &lt;=14,"Bajo",IF(HHN469&lt;=35,"Medio",IF(HHN469&lt;=80,"Alto","Inviable Sanitariamente"))))</f>
        <v>Inviable Sanitariamente</v>
      </c>
      <c r="HHQ469" s="265" t="str">
        <f t="shared" ref="HHQ469:HHQ471" si="5647">IF(HHO469&lt;5,"Sin Riesgo",IF(HHO469 &lt;=14,"Bajo",IF(HHO469&lt;=35,"Medio",IF(HHO469&lt;=80,"Alto","Inviable Sanitariamente"))))</f>
        <v>Inviable Sanitariamente</v>
      </c>
      <c r="HHR469" s="265" t="str">
        <f t="shared" ref="HHR469:HHR471" si="5648">IF(HHP469&lt;5,"Sin Riesgo",IF(HHP469 &lt;=14,"Bajo",IF(HHP469&lt;=35,"Medio",IF(HHP469&lt;=80,"Alto","Inviable Sanitariamente"))))</f>
        <v>Inviable Sanitariamente</v>
      </c>
      <c r="HHS469" s="265" t="str">
        <f t="shared" ref="HHS469:HHS471" si="5649">IF(HHQ469&lt;5,"Sin Riesgo",IF(HHQ469 &lt;=14,"Bajo",IF(HHQ469&lt;=35,"Medio",IF(HHQ469&lt;=80,"Alto","Inviable Sanitariamente"))))</f>
        <v>Inviable Sanitariamente</v>
      </c>
      <c r="HHT469" s="265" t="str">
        <f t="shared" ref="HHT469:HHT471" si="5650">IF(HHR469&lt;5,"Sin Riesgo",IF(HHR469 &lt;=14,"Bajo",IF(HHR469&lt;=35,"Medio",IF(HHR469&lt;=80,"Alto","Inviable Sanitariamente"))))</f>
        <v>Inviable Sanitariamente</v>
      </c>
      <c r="HHU469" s="265" t="str">
        <f t="shared" ref="HHU469:HHU471" si="5651">IF(HHS469&lt;5,"Sin Riesgo",IF(HHS469 &lt;=14,"Bajo",IF(HHS469&lt;=35,"Medio",IF(HHS469&lt;=80,"Alto","Inviable Sanitariamente"))))</f>
        <v>Inviable Sanitariamente</v>
      </c>
      <c r="HHV469" s="265" t="str">
        <f t="shared" ref="HHV469:HHV471" si="5652">IF(HHT469&lt;5,"Sin Riesgo",IF(HHT469 &lt;=14,"Bajo",IF(HHT469&lt;=35,"Medio",IF(HHT469&lt;=80,"Alto","Inviable Sanitariamente"))))</f>
        <v>Inviable Sanitariamente</v>
      </c>
      <c r="HHW469" s="265" t="str">
        <f t="shared" ref="HHW469:HHW471" si="5653">IF(HHU469&lt;5,"Sin Riesgo",IF(HHU469 &lt;=14,"Bajo",IF(HHU469&lt;=35,"Medio",IF(HHU469&lt;=80,"Alto","Inviable Sanitariamente"))))</f>
        <v>Inviable Sanitariamente</v>
      </c>
      <c r="HHX469" s="265" t="str">
        <f t="shared" ref="HHX469:HHX471" si="5654">IF(HHV469&lt;5,"Sin Riesgo",IF(HHV469 &lt;=14,"Bajo",IF(HHV469&lt;=35,"Medio",IF(HHV469&lt;=80,"Alto","Inviable Sanitariamente"))))</f>
        <v>Inviable Sanitariamente</v>
      </c>
      <c r="HHY469" s="265" t="str">
        <f t="shared" ref="HHY469:HHY471" si="5655">IF(HHW469&lt;5,"Sin Riesgo",IF(HHW469 &lt;=14,"Bajo",IF(HHW469&lt;=35,"Medio",IF(HHW469&lt;=80,"Alto","Inviable Sanitariamente"))))</f>
        <v>Inviable Sanitariamente</v>
      </c>
      <c r="HHZ469" s="265" t="str">
        <f t="shared" ref="HHZ469:HHZ471" si="5656">IF(HHX469&lt;5,"Sin Riesgo",IF(HHX469 &lt;=14,"Bajo",IF(HHX469&lt;=35,"Medio",IF(HHX469&lt;=80,"Alto","Inviable Sanitariamente"))))</f>
        <v>Inviable Sanitariamente</v>
      </c>
      <c r="HIA469" s="265" t="str">
        <f t="shared" ref="HIA469:HIA471" si="5657">IF(HHY469&lt;5,"Sin Riesgo",IF(HHY469 &lt;=14,"Bajo",IF(HHY469&lt;=35,"Medio",IF(HHY469&lt;=80,"Alto","Inviable Sanitariamente"))))</f>
        <v>Inviable Sanitariamente</v>
      </c>
      <c r="HIB469" s="265" t="str">
        <f t="shared" ref="HIB469:HIB471" si="5658">IF(HHZ469&lt;5,"Sin Riesgo",IF(HHZ469 &lt;=14,"Bajo",IF(HHZ469&lt;=35,"Medio",IF(HHZ469&lt;=80,"Alto","Inviable Sanitariamente"))))</f>
        <v>Inviable Sanitariamente</v>
      </c>
      <c r="HIC469" s="265" t="str">
        <f t="shared" ref="HIC469:HIC471" si="5659">IF(HIA469&lt;5,"Sin Riesgo",IF(HIA469 &lt;=14,"Bajo",IF(HIA469&lt;=35,"Medio",IF(HIA469&lt;=80,"Alto","Inviable Sanitariamente"))))</f>
        <v>Inviable Sanitariamente</v>
      </c>
      <c r="HID469" s="265" t="str">
        <f t="shared" ref="HID469:HID471" si="5660">IF(HIB469&lt;5,"Sin Riesgo",IF(HIB469 &lt;=14,"Bajo",IF(HIB469&lt;=35,"Medio",IF(HIB469&lt;=80,"Alto","Inviable Sanitariamente"))))</f>
        <v>Inviable Sanitariamente</v>
      </c>
      <c r="HIE469" s="265" t="str">
        <f t="shared" ref="HIE469:HIE471" si="5661">IF(HIC469&lt;5,"Sin Riesgo",IF(HIC469 &lt;=14,"Bajo",IF(HIC469&lt;=35,"Medio",IF(HIC469&lt;=80,"Alto","Inviable Sanitariamente"))))</f>
        <v>Inviable Sanitariamente</v>
      </c>
      <c r="HIF469" s="265" t="str">
        <f t="shared" ref="HIF469:HIF471" si="5662">IF(HID469&lt;5,"Sin Riesgo",IF(HID469 &lt;=14,"Bajo",IF(HID469&lt;=35,"Medio",IF(HID469&lt;=80,"Alto","Inviable Sanitariamente"))))</f>
        <v>Inviable Sanitariamente</v>
      </c>
      <c r="HIG469" s="265" t="str">
        <f t="shared" ref="HIG469:HIG471" si="5663">IF(HIE469&lt;5,"Sin Riesgo",IF(HIE469 &lt;=14,"Bajo",IF(HIE469&lt;=35,"Medio",IF(HIE469&lt;=80,"Alto","Inviable Sanitariamente"))))</f>
        <v>Inviable Sanitariamente</v>
      </c>
      <c r="HIH469" s="265" t="str">
        <f t="shared" ref="HIH469:HIH471" si="5664">IF(HIF469&lt;5,"Sin Riesgo",IF(HIF469 &lt;=14,"Bajo",IF(HIF469&lt;=35,"Medio",IF(HIF469&lt;=80,"Alto","Inviable Sanitariamente"))))</f>
        <v>Inviable Sanitariamente</v>
      </c>
      <c r="HII469" s="265" t="str">
        <f t="shared" ref="HII469:HII471" si="5665">IF(HIG469&lt;5,"Sin Riesgo",IF(HIG469 &lt;=14,"Bajo",IF(HIG469&lt;=35,"Medio",IF(HIG469&lt;=80,"Alto","Inviable Sanitariamente"))))</f>
        <v>Inviable Sanitariamente</v>
      </c>
      <c r="HIJ469" s="265" t="str">
        <f t="shared" ref="HIJ469:HIJ471" si="5666">IF(HIH469&lt;5,"Sin Riesgo",IF(HIH469 &lt;=14,"Bajo",IF(HIH469&lt;=35,"Medio",IF(HIH469&lt;=80,"Alto","Inviable Sanitariamente"))))</f>
        <v>Inviable Sanitariamente</v>
      </c>
      <c r="HIK469" s="265" t="str">
        <f t="shared" ref="HIK469:HIK471" si="5667">IF(HII469&lt;5,"Sin Riesgo",IF(HII469 &lt;=14,"Bajo",IF(HII469&lt;=35,"Medio",IF(HII469&lt;=80,"Alto","Inviable Sanitariamente"))))</f>
        <v>Inviable Sanitariamente</v>
      </c>
      <c r="HIL469" s="265" t="str">
        <f t="shared" ref="HIL469:HIL471" si="5668">IF(HIJ469&lt;5,"Sin Riesgo",IF(HIJ469 &lt;=14,"Bajo",IF(HIJ469&lt;=35,"Medio",IF(HIJ469&lt;=80,"Alto","Inviable Sanitariamente"))))</f>
        <v>Inviable Sanitariamente</v>
      </c>
      <c r="HIM469" s="265" t="str">
        <f t="shared" ref="HIM469:HIM471" si="5669">IF(HIK469&lt;5,"Sin Riesgo",IF(HIK469 &lt;=14,"Bajo",IF(HIK469&lt;=35,"Medio",IF(HIK469&lt;=80,"Alto","Inviable Sanitariamente"))))</f>
        <v>Inviable Sanitariamente</v>
      </c>
      <c r="HIN469" s="265" t="str">
        <f t="shared" ref="HIN469:HIN471" si="5670">IF(HIL469&lt;5,"Sin Riesgo",IF(HIL469 &lt;=14,"Bajo",IF(HIL469&lt;=35,"Medio",IF(HIL469&lt;=80,"Alto","Inviable Sanitariamente"))))</f>
        <v>Inviable Sanitariamente</v>
      </c>
      <c r="HIO469" s="265" t="str">
        <f t="shared" ref="HIO469:HIO471" si="5671">IF(HIM469&lt;5,"Sin Riesgo",IF(HIM469 &lt;=14,"Bajo",IF(HIM469&lt;=35,"Medio",IF(HIM469&lt;=80,"Alto","Inviable Sanitariamente"))))</f>
        <v>Inviable Sanitariamente</v>
      </c>
      <c r="HIP469" s="265" t="str">
        <f t="shared" ref="HIP469:HIP471" si="5672">IF(HIN469&lt;5,"Sin Riesgo",IF(HIN469 &lt;=14,"Bajo",IF(HIN469&lt;=35,"Medio",IF(HIN469&lt;=80,"Alto","Inviable Sanitariamente"))))</f>
        <v>Inviable Sanitariamente</v>
      </c>
      <c r="HIQ469" s="265" t="str">
        <f t="shared" ref="HIQ469:HIQ471" si="5673">IF(HIO469&lt;5,"Sin Riesgo",IF(HIO469 &lt;=14,"Bajo",IF(HIO469&lt;=35,"Medio",IF(HIO469&lt;=80,"Alto","Inviable Sanitariamente"))))</f>
        <v>Inviable Sanitariamente</v>
      </c>
      <c r="HIR469" s="265" t="str">
        <f t="shared" ref="HIR469:HIR471" si="5674">IF(HIP469&lt;5,"Sin Riesgo",IF(HIP469 &lt;=14,"Bajo",IF(HIP469&lt;=35,"Medio",IF(HIP469&lt;=80,"Alto","Inviable Sanitariamente"))))</f>
        <v>Inviable Sanitariamente</v>
      </c>
      <c r="HIS469" s="265" t="str">
        <f t="shared" ref="HIS469:HIS471" si="5675">IF(HIQ469&lt;5,"Sin Riesgo",IF(HIQ469 &lt;=14,"Bajo",IF(HIQ469&lt;=35,"Medio",IF(HIQ469&lt;=80,"Alto","Inviable Sanitariamente"))))</f>
        <v>Inviable Sanitariamente</v>
      </c>
      <c r="HIT469" s="265" t="str">
        <f t="shared" ref="HIT469:HIT471" si="5676">IF(HIR469&lt;5,"Sin Riesgo",IF(HIR469 &lt;=14,"Bajo",IF(HIR469&lt;=35,"Medio",IF(HIR469&lt;=80,"Alto","Inviable Sanitariamente"))))</f>
        <v>Inviable Sanitariamente</v>
      </c>
      <c r="HIU469" s="265" t="str">
        <f t="shared" ref="HIU469:HIU471" si="5677">IF(HIS469&lt;5,"Sin Riesgo",IF(HIS469 &lt;=14,"Bajo",IF(HIS469&lt;=35,"Medio",IF(HIS469&lt;=80,"Alto","Inviable Sanitariamente"))))</f>
        <v>Inviable Sanitariamente</v>
      </c>
      <c r="HIV469" s="265" t="str">
        <f t="shared" ref="HIV469:HIV471" si="5678">IF(HIT469&lt;5,"Sin Riesgo",IF(HIT469 &lt;=14,"Bajo",IF(HIT469&lt;=35,"Medio",IF(HIT469&lt;=80,"Alto","Inviable Sanitariamente"))))</f>
        <v>Inviable Sanitariamente</v>
      </c>
      <c r="HIW469" s="265" t="str">
        <f t="shared" ref="HIW469:HIW471" si="5679">IF(HIU469&lt;5,"Sin Riesgo",IF(HIU469 &lt;=14,"Bajo",IF(HIU469&lt;=35,"Medio",IF(HIU469&lt;=80,"Alto","Inviable Sanitariamente"))))</f>
        <v>Inviable Sanitariamente</v>
      </c>
      <c r="HIX469" s="265" t="str">
        <f t="shared" ref="HIX469:HIX471" si="5680">IF(HIV469&lt;5,"Sin Riesgo",IF(HIV469 &lt;=14,"Bajo",IF(HIV469&lt;=35,"Medio",IF(HIV469&lt;=80,"Alto","Inviable Sanitariamente"))))</f>
        <v>Inviable Sanitariamente</v>
      </c>
      <c r="HIY469" s="265" t="str">
        <f t="shared" ref="HIY469:HIY471" si="5681">IF(HIW469&lt;5,"Sin Riesgo",IF(HIW469 &lt;=14,"Bajo",IF(HIW469&lt;=35,"Medio",IF(HIW469&lt;=80,"Alto","Inviable Sanitariamente"))))</f>
        <v>Inviable Sanitariamente</v>
      </c>
      <c r="HIZ469" s="265" t="str">
        <f t="shared" ref="HIZ469:HIZ471" si="5682">IF(HIX469&lt;5,"Sin Riesgo",IF(HIX469 &lt;=14,"Bajo",IF(HIX469&lt;=35,"Medio",IF(HIX469&lt;=80,"Alto","Inviable Sanitariamente"))))</f>
        <v>Inviable Sanitariamente</v>
      </c>
      <c r="HJA469" s="265" t="str">
        <f t="shared" ref="HJA469:HJA471" si="5683">IF(HIY469&lt;5,"Sin Riesgo",IF(HIY469 &lt;=14,"Bajo",IF(HIY469&lt;=35,"Medio",IF(HIY469&lt;=80,"Alto","Inviable Sanitariamente"))))</f>
        <v>Inviable Sanitariamente</v>
      </c>
      <c r="HJB469" s="265" t="str">
        <f t="shared" ref="HJB469:HJB471" si="5684">IF(HIZ469&lt;5,"Sin Riesgo",IF(HIZ469 &lt;=14,"Bajo",IF(HIZ469&lt;=35,"Medio",IF(HIZ469&lt;=80,"Alto","Inviable Sanitariamente"))))</f>
        <v>Inviable Sanitariamente</v>
      </c>
      <c r="HJC469" s="265" t="str">
        <f t="shared" ref="HJC469:HJC471" si="5685">IF(HJA469&lt;5,"Sin Riesgo",IF(HJA469 &lt;=14,"Bajo",IF(HJA469&lt;=35,"Medio",IF(HJA469&lt;=80,"Alto","Inviable Sanitariamente"))))</f>
        <v>Inviable Sanitariamente</v>
      </c>
      <c r="HJD469" s="265" t="str">
        <f t="shared" ref="HJD469:HJD471" si="5686">IF(HJB469&lt;5,"Sin Riesgo",IF(HJB469 &lt;=14,"Bajo",IF(HJB469&lt;=35,"Medio",IF(HJB469&lt;=80,"Alto","Inviable Sanitariamente"))))</f>
        <v>Inviable Sanitariamente</v>
      </c>
      <c r="HJE469" s="265" t="str">
        <f t="shared" ref="HJE469:HJE471" si="5687">IF(HJC469&lt;5,"Sin Riesgo",IF(HJC469 &lt;=14,"Bajo",IF(HJC469&lt;=35,"Medio",IF(HJC469&lt;=80,"Alto","Inviable Sanitariamente"))))</f>
        <v>Inviable Sanitariamente</v>
      </c>
      <c r="HJF469" s="265" t="str">
        <f t="shared" ref="HJF469:HJF471" si="5688">IF(HJD469&lt;5,"Sin Riesgo",IF(HJD469 &lt;=14,"Bajo",IF(HJD469&lt;=35,"Medio",IF(HJD469&lt;=80,"Alto","Inviable Sanitariamente"))))</f>
        <v>Inviable Sanitariamente</v>
      </c>
      <c r="HJG469" s="265" t="str">
        <f t="shared" ref="HJG469:HJG471" si="5689">IF(HJE469&lt;5,"Sin Riesgo",IF(HJE469 &lt;=14,"Bajo",IF(HJE469&lt;=35,"Medio",IF(HJE469&lt;=80,"Alto","Inviable Sanitariamente"))))</f>
        <v>Inviable Sanitariamente</v>
      </c>
      <c r="HJH469" s="265" t="str">
        <f t="shared" ref="HJH469:HJH471" si="5690">IF(HJF469&lt;5,"Sin Riesgo",IF(HJF469 &lt;=14,"Bajo",IF(HJF469&lt;=35,"Medio",IF(HJF469&lt;=80,"Alto","Inviable Sanitariamente"))))</f>
        <v>Inviable Sanitariamente</v>
      </c>
      <c r="HJI469" s="265" t="str">
        <f t="shared" ref="HJI469:HJI471" si="5691">IF(HJG469&lt;5,"Sin Riesgo",IF(HJG469 &lt;=14,"Bajo",IF(HJG469&lt;=35,"Medio",IF(HJG469&lt;=80,"Alto","Inviable Sanitariamente"))))</f>
        <v>Inviable Sanitariamente</v>
      </c>
      <c r="HJJ469" s="265" t="str">
        <f t="shared" ref="HJJ469:HJJ471" si="5692">IF(HJH469&lt;5,"Sin Riesgo",IF(HJH469 &lt;=14,"Bajo",IF(HJH469&lt;=35,"Medio",IF(HJH469&lt;=80,"Alto","Inviable Sanitariamente"))))</f>
        <v>Inviable Sanitariamente</v>
      </c>
      <c r="HJK469" s="265" t="str">
        <f t="shared" ref="HJK469:HJK471" si="5693">IF(HJI469&lt;5,"Sin Riesgo",IF(HJI469 &lt;=14,"Bajo",IF(HJI469&lt;=35,"Medio",IF(HJI469&lt;=80,"Alto","Inviable Sanitariamente"))))</f>
        <v>Inviable Sanitariamente</v>
      </c>
      <c r="HJL469" s="265" t="str">
        <f t="shared" ref="HJL469:HJL471" si="5694">IF(HJJ469&lt;5,"Sin Riesgo",IF(HJJ469 &lt;=14,"Bajo",IF(HJJ469&lt;=35,"Medio",IF(HJJ469&lt;=80,"Alto","Inviable Sanitariamente"))))</f>
        <v>Inviable Sanitariamente</v>
      </c>
      <c r="HJM469" s="265" t="str">
        <f t="shared" ref="HJM469:HJM471" si="5695">IF(HJK469&lt;5,"Sin Riesgo",IF(HJK469 &lt;=14,"Bajo",IF(HJK469&lt;=35,"Medio",IF(HJK469&lt;=80,"Alto","Inviable Sanitariamente"))))</f>
        <v>Inviable Sanitariamente</v>
      </c>
      <c r="HJN469" s="265" t="str">
        <f t="shared" ref="HJN469:HJN471" si="5696">IF(HJL469&lt;5,"Sin Riesgo",IF(HJL469 &lt;=14,"Bajo",IF(HJL469&lt;=35,"Medio",IF(HJL469&lt;=80,"Alto","Inviable Sanitariamente"))))</f>
        <v>Inviable Sanitariamente</v>
      </c>
      <c r="HJO469" s="265" t="str">
        <f t="shared" ref="HJO469:HJO471" si="5697">IF(HJM469&lt;5,"Sin Riesgo",IF(HJM469 &lt;=14,"Bajo",IF(HJM469&lt;=35,"Medio",IF(HJM469&lt;=80,"Alto","Inviable Sanitariamente"))))</f>
        <v>Inviable Sanitariamente</v>
      </c>
      <c r="HJP469" s="265" t="str">
        <f t="shared" ref="HJP469:HJP471" si="5698">IF(HJN469&lt;5,"Sin Riesgo",IF(HJN469 &lt;=14,"Bajo",IF(HJN469&lt;=35,"Medio",IF(HJN469&lt;=80,"Alto","Inviable Sanitariamente"))))</f>
        <v>Inviable Sanitariamente</v>
      </c>
      <c r="HJQ469" s="265" t="str">
        <f t="shared" ref="HJQ469:HJQ471" si="5699">IF(HJO469&lt;5,"Sin Riesgo",IF(HJO469 &lt;=14,"Bajo",IF(HJO469&lt;=35,"Medio",IF(HJO469&lt;=80,"Alto","Inviable Sanitariamente"))))</f>
        <v>Inviable Sanitariamente</v>
      </c>
      <c r="HJR469" s="265" t="str">
        <f t="shared" ref="HJR469:HJR471" si="5700">IF(HJP469&lt;5,"Sin Riesgo",IF(HJP469 &lt;=14,"Bajo",IF(HJP469&lt;=35,"Medio",IF(HJP469&lt;=80,"Alto","Inviable Sanitariamente"))))</f>
        <v>Inviable Sanitariamente</v>
      </c>
      <c r="HJS469" s="265" t="str">
        <f t="shared" ref="HJS469:HJS471" si="5701">IF(HJQ469&lt;5,"Sin Riesgo",IF(HJQ469 &lt;=14,"Bajo",IF(HJQ469&lt;=35,"Medio",IF(HJQ469&lt;=80,"Alto","Inviable Sanitariamente"))))</f>
        <v>Inviable Sanitariamente</v>
      </c>
      <c r="HJT469" s="265" t="str">
        <f t="shared" ref="HJT469:HJT471" si="5702">IF(HJR469&lt;5,"Sin Riesgo",IF(HJR469 &lt;=14,"Bajo",IF(HJR469&lt;=35,"Medio",IF(HJR469&lt;=80,"Alto","Inviable Sanitariamente"))))</f>
        <v>Inviable Sanitariamente</v>
      </c>
      <c r="HJU469" s="265" t="str">
        <f t="shared" ref="HJU469:HJU471" si="5703">IF(HJS469&lt;5,"Sin Riesgo",IF(HJS469 &lt;=14,"Bajo",IF(HJS469&lt;=35,"Medio",IF(HJS469&lt;=80,"Alto","Inviable Sanitariamente"))))</f>
        <v>Inviable Sanitariamente</v>
      </c>
      <c r="HJV469" s="265" t="str">
        <f t="shared" ref="HJV469:HJV471" si="5704">IF(HJT469&lt;5,"Sin Riesgo",IF(HJT469 &lt;=14,"Bajo",IF(HJT469&lt;=35,"Medio",IF(HJT469&lt;=80,"Alto","Inviable Sanitariamente"))))</f>
        <v>Inviable Sanitariamente</v>
      </c>
      <c r="HJW469" s="265" t="str">
        <f t="shared" ref="HJW469:HJW471" si="5705">IF(HJU469&lt;5,"Sin Riesgo",IF(HJU469 &lt;=14,"Bajo",IF(HJU469&lt;=35,"Medio",IF(HJU469&lt;=80,"Alto","Inviable Sanitariamente"))))</f>
        <v>Inviable Sanitariamente</v>
      </c>
      <c r="HJX469" s="265" t="str">
        <f t="shared" ref="HJX469:HJX471" si="5706">IF(HJV469&lt;5,"Sin Riesgo",IF(HJV469 &lt;=14,"Bajo",IF(HJV469&lt;=35,"Medio",IF(HJV469&lt;=80,"Alto","Inviable Sanitariamente"))))</f>
        <v>Inviable Sanitariamente</v>
      </c>
      <c r="HJY469" s="265" t="str">
        <f t="shared" ref="HJY469:HJY471" si="5707">IF(HJW469&lt;5,"Sin Riesgo",IF(HJW469 &lt;=14,"Bajo",IF(HJW469&lt;=35,"Medio",IF(HJW469&lt;=80,"Alto","Inviable Sanitariamente"))))</f>
        <v>Inviable Sanitariamente</v>
      </c>
      <c r="HJZ469" s="265" t="str">
        <f t="shared" ref="HJZ469:HJZ471" si="5708">IF(HJX469&lt;5,"Sin Riesgo",IF(HJX469 &lt;=14,"Bajo",IF(HJX469&lt;=35,"Medio",IF(HJX469&lt;=80,"Alto","Inviable Sanitariamente"))))</f>
        <v>Inviable Sanitariamente</v>
      </c>
      <c r="HKA469" s="265" t="str">
        <f t="shared" ref="HKA469:HKA471" si="5709">IF(HJY469&lt;5,"Sin Riesgo",IF(HJY469 &lt;=14,"Bajo",IF(HJY469&lt;=35,"Medio",IF(HJY469&lt;=80,"Alto","Inviable Sanitariamente"))))</f>
        <v>Inviable Sanitariamente</v>
      </c>
      <c r="HKB469" s="265" t="str">
        <f t="shared" ref="HKB469:HKB471" si="5710">IF(HJZ469&lt;5,"Sin Riesgo",IF(HJZ469 &lt;=14,"Bajo",IF(HJZ469&lt;=35,"Medio",IF(HJZ469&lt;=80,"Alto","Inviable Sanitariamente"))))</f>
        <v>Inviable Sanitariamente</v>
      </c>
      <c r="HKC469" s="265" t="str">
        <f t="shared" ref="HKC469:HKC471" si="5711">IF(HKA469&lt;5,"Sin Riesgo",IF(HKA469 &lt;=14,"Bajo",IF(HKA469&lt;=35,"Medio",IF(HKA469&lt;=80,"Alto","Inviable Sanitariamente"))))</f>
        <v>Inviable Sanitariamente</v>
      </c>
      <c r="HKD469" s="265" t="str">
        <f t="shared" ref="HKD469:HKD471" si="5712">IF(HKB469&lt;5,"Sin Riesgo",IF(HKB469 &lt;=14,"Bajo",IF(HKB469&lt;=35,"Medio",IF(HKB469&lt;=80,"Alto","Inviable Sanitariamente"))))</f>
        <v>Inviable Sanitariamente</v>
      </c>
      <c r="HKE469" s="265" t="str">
        <f t="shared" ref="HKE469:HKE471" si="5713">IF(HKC469&lt;5,"Sin Riesgo",IF(HKC469 &lt;=14,"Bajo",IF(HKC469&lt;=35,"Medio",IF(HKC469&lt;=80,"Alto","Inviable Sanitariamente"))))</f>
        <v>Inviable Sanitariamente</v>
      </c>
      <c r="HKF469" s="265" t="str">
        <f t="shared" ref="HKF469:HKF471" si="5714">IF(HKD469&lt;5,"Sin Riesgo",IF(HKD469 &lt;=14,"Bajo",IF(HKD469&lt;=35,"Medio",IF(HKD469&lt;=80,"Alto","Inviable Sanitariamente"))))</f>
        <v>Inviable Sanitariamente</v>
      </c>
      <c r="HKG469" s="265" t="str">
        <f t="shared" ref="HKG469:HKG471" si="5715">IF(HKE469&lt;5,"Sin Riesgo",IF(HKE469 &lt;=14,"Bajo",IF(HKE469&lt;=35,"Medio",IF(HKE469&lt;=80,"Alto","Inviable Sanitariamente"))))</f>
        <v>Inviable Sanitariamente</v>
      </c>
      <c r="HKH469" s="265" t="str">
        <f t="shared" ref="HKH469:HKH471" si="5716">IF(HKF469&lt;5,"Sin Riesgo",IF(HKF469 &lt;=14,"Bajo",IF(HKF469&lt;=35,"Medio",IF(HKF469&lt;=80,"Alto","Inviable Sanitariamente"))))</f>
        <v>Inviable Sanitariamente</v>
      </c>
      <c r="HKI469" s="265" t="str">
        <f t="shared" ref="HKI469:HKI471" si="5717">IF(HKG469&lt;5,"Sin Riesgo",IF(HKG469 &lt;=14,"Bajo",IF(HKG469&lt;=35,"Medio",IF(HKG469&lt;=80,"Alto","Inviable Sanitariamente"))))</f>
        <v>Inviable Sanitariamente</v>
      </c>
      <c r="HKJ469" s="265" t="str">
        <f t="shared" ref="HKJ469:HKJ471" si="5718">IF(HKH469&lt;5,"Sin Riesgo",IF(HKH469 &lt;=14,"Bajo",IF(HKH469&lt;=35,"Medio",IF(HKH469&lt;=80,"Alto","Inviable Sanitariamente"))))</f>
        <v>Inviable Sanitariamente</v>
      </c>
      <c r="HKK469" s="265" t="str">
        <f t="shared" ref="HKK469:HKK471" si="5719">IF(HKI469&lt;5,"Sin Riesgo",IF(HKI469 &lt;=14,"Bajo",IF(HKI469&lt;=35,"Medio",IF(HKI469&lt;=80,"Alto","Inviable Sanitariamente"))))</f>
        <v>Inviable Sanitariamente</v>
      </c>
      <c r="HKL469" s="265" t="str">
        <f t="shared" ref="HKL469:HKL471" si="5720">IF(HKJ469&lt;5,"Sin Riesgo",IF(HKJ469 &lt;=14,"Bajo",IF(HKJ469&lt;=35,"Medio",IF(HKJ469&lt;=80,"Alto","Inviable Sanitariamente"))))</f>
        <v>Inviable Sanitariamente</v>
      </c>
      <c r="HKM469" s="265" t="str">
        <f t="shared" ref="HKM469:HKM471" si="5721">IF(HKK469&lt;5,"Sin Riesgo",IF(HKK469 &lt;=14,"Bajo",IF(HKK469&lt;=35,"Medio",IF(HKK469&lt;=80,"Alto","Inviable Sanitariamente"))))</f>
        <v>Inviable Sanitariamente</v>
      </c>
      <c r="HKN469" s="265" t="str">
        <f t="shared" ref="HKN469:HKN471" si="5722">IF(HKL469&lt;5,"Sin Riesgo",IF(HKL469 &lt;=14,"Bajo",IF(HKL469&lt;=35,"Medio",IF(HKL469&lt;=80,"Alto","Inviable Sanitariamente"))))</f>
        <v>Inviable Sanitariamente</v>
      </c>
      <c r="HKO469" s="265" t="str">
        <f t="shared" ref="HKO469:HKO471" si="5723">IF(HKM469&lt;5,"Sin Riesgo",IF(HKM469 &lt;=14,"Bajo",IF(HKM469&lt;=35,"Medio",IF(HKM469&lt;=80,"Alto","Inviable Sanitariamente"))))</f>
        <v>Inviable Sanitariamente</v>
      </c>
      <c r="HKP469" s="265" t="str">
        <f t="shared" ref="HKP469:HKP471" si="5724">IF(HKN469&lt;5,"Sin Riesgo",IF(HKN469 &lt;=14,"Bajo",IF(HKN469&lt;=35,"Medio",IF(HKN469&lt;=80,"Alto","Inviable Sanitariamente"))))</f>
        <v>Inviable Sanitariamente</v>
      </c>
      <c r="HKQ469" s="265" t="str">
        <f t="shared" ref="HKQ469:HKQ471" si="5725">IF(HKO469&lt;5,"Sin Riesgo",IF(HKO469 &lt;=14,"Bajo",IF(HKO469&lt;=35,"Medio",IF(HKO469&lt;=80,"Alto","Inviable Sanitariamente"))))</f>
        <v>Inviable Sanitariamente</v>
      </c>
      <c r="HKR469" s="265" t="str">
        <f t="shared" ref="HKR469:HKR471" si="5726">IF(HKP469&lt;5,"Sin Riesgo",IF(HKP469 &lt;=14,"Bajo",IF(HKP469&lt;=35,"Medio",IF(HKP469&lt;=80,"Alto","Inviable Sanitariamente"))))</f>
        <v>Inviable Sanitariamente</v>
      </c>
      <c r="HKS469" s="265" t="str">
        <f t="shared" ref="HKS469:HKS471" si="5727">IF(HKQ469&lt;5,"Sin Riesgo",IF(HKQ469 &lt;=14,"Bajo",IF(HKQ469&lt;=35,"Medio",IF(HKQ469&lt;=80,"Alto","Inviable Sanitariamente"))))</f>
        <v>Inviable Sanitariamente</v>
      </c>
      <c r="HKT469" s="265" t="str">
        <f t="shared" ref="HKT469:HKT471" si="5728">IF(HKR469&lt;5,"Sin Riesgo",IF(HKR469 &lt;=14,"Bajo",IF(HKR469&lt;=35,"Medio",IF(HKR469&lt;=80,"Alto","Inviable Sanitariamente"))))</f>
        <v>Inviable Sanitariamente</v>
      </c>
      <c r="HKU469" s="265" t="str">
        <f t="shared" ref="HKU469:HKU471" si="5729">IF(HKS469&lt;5,"Sin Riesgo",IF(HKS469 &lt;=14,"Bajo",IF(HKS469&lt;=35,"Medio",IF(HKS469&lt;=80,"Alto","Inviable Sanitariamente"))))</f>
        <v>Inviable Sanitariamente</v>
      </c>
      <c r="HKV469" s="265" t="str">
        <f t="shared" ref="HKV469:HKV471" si="5730">IF(HKT469&lt;5,"Sin Riesgo",IF(HKT469 &lt;=14,"Bajo",IF(HKT469&lt;=35,"Medio",IF(HKT469&lt;=80,"Alto","Inviable Sanitariamente"))))</f>
        <v>Inviable Sanitariamente</v>
      </c>
      <c r="HKW469" s="265" t="str">
        <f t="shared" ref="HKW469:HKW471" si="5731">IF(HKU469&lt;5,"Sin Riesgo",IF(HKU469 &lt;=14,"Bajo",IF(HKU469&lt;=35,"Medio",IF(HKU469&lt;=80,"Alto","Inviable Sanitariamente"))))</f>
        <v>Inviable Sanitariamente</v>
      </c>
      <c r="HKX469" s="265" t="str">
        <f t="shared" ref="HKX469:HKX471" si="5732">IF(HKV469&lt;5,"Sin Riesgo",IF(HKV469 &lt;=14,"Bajo",IF(HKV469&lt;=35,"Medio",IF(HKV469&lt;=80,"Alto","Inviable Sanitariamente"))))</f>
        <v>Inviable Sanitariamente</v>
      </c>
      <c r="HKY469" s="265" t="str">
        <f t="shared" ref="HKY469:HKY471" si="5733">IF(HKW469&lt;5,"Sin Riesgo",IF(HKW469 &lt;=14,"Bajo",IF(HKW469&lt;=35,"Medio",IF(HKW469&lt;=80,"Alto","Inviable Sanitariamente"))))</f>
        <v>Inviable Sanitariamente</v>
      </c>
      <c r="HKZ469" s="265" t="str">
        <f t="shared" ref="HKZ469:HKZ471" si="5734">IF(HKX469&lt;5,"Sin Riesgo",IF(HKX469 &lt;=14,"Bajo",IF(HKX469&lt;=35,"Medio",IF(HKX469&lt;=80,"Alto","Inviable Sanitariamente"))))</f>
        <v>Inviable Sanitariamente</v>
      </c>
      <c r="HLA469" s="265" t="str">
        <f t="shared" ref="HLA469:HLA471" si="5735">IF(HKY469&lt;5,"Sin Riesgo",IF(HKY469 &lt;=14,"Bajo",IF(HKY469&lt;=35,"Medio",IF(HKY469&lt;=80,"Alto","Inviable Sanitariamente"))))</f>
        <v>Inviable Sanitariamente</v>
      </c>
      <c r="HLB469" s="265" t="str">
        <f t="shared" ref="HLB469:HLB471" si="5736">IF(HKZ469&lt;5,"Sin Riesgo",IF(HKZ469 &lt;=14,"Bajo",IF(HKZ469&lt;=35,"Medio",IF(HKZ469&lt;=80,"Alto","Inviable Sanitariamente"))))</f>
        <v>Inviable Sanitariamente</v>
      </c>
      <c r="HLC469" s="265" t="str">
        <f t="shared" ref="HLC469:HLC471" si="5737">IF(HLA469&lt;5,"Sin Riesgo",IF(HLA469 &lt;=14,"Bajo",IF(HLA469&lt;=35,"Medio",IF(HLA469&lt;=80,"Alto","Inviable Sanitariamente"))))</f>
        <v>Inviable Sanitariamente</v>
      </c>
      <c r="HLD469" s="265" t="str">
        <f t="shared" ref="HLD469:HLD471" si="5738">IF(HLB469&lt;5,"Sin Riesgo",IF(HLB469 &lt;=14,"Bajo",IF(HLB469&lt;=35,"Medio",IF(HLB469&lt;=80,"Alto","Inviable Sanitariamente"))))</f>
        <v>Inviable Sanitariamente</v>
      </c>
      <c r="HLE469" s="265" t="str">
        <f t="shared" ref="HLE469:HLE471" si="5739">IF(HLC469&lt;5,"Sin Riesgo",IF(HLC469 &lt;=14,"Bajo",IF(HLC469&lt;=35,"Medio",IF(HLC469&lt;=80,"Alto","Inviable Sanitariamente"))))</f>
        <v>Inviable Sanitariamente</v>
      </c>
      <c r="HLF469" s="265" t="str">
        <f t="shared" ref="HLF469:HLF471" si="5740">IF(HLD469&lt;5,"Sin Riesgo",IF(HLD469 &lt;=14,"Bajo",IF(HLD469&lt;=35,"Medio",IF(HLD469&lt;=80,"Alto","Inviable Sanitariamente"))))</f>
        <v>Inviable Sanitariamente</v>
      </c>
      <c r="HLG469" s="265" t="str">
        <f t="shared" ref="HLG469:HLG471" si="5741">IF(HLE469&lt;5,"Sin Riesgo",IF(HLE469 &lt;=14,"Bajo",IF(HLE469&lt;=35,"Medio",IF(HLE469&lt;=80,"Alto","Inviable Sanitariamente"))))</f>
        <v>Inviable Sanitariamente</v>
      </c>
      <c r="HLH469" s="265" t="str">
        <f t="shared" ref="HLH469:HLH471" si="5742">IF(HLF469&lt;5,"Sin Riesgo",IF(HLF469 &lt;=14,"Bajo",IF(HLF469&lt;=35,"Medio",IF(HLF469&lt;=80,"Alto","Inviable Sanitariamente"))))</f>
        <v>Inviable Sanitariamente</v>
      </c>
      <c r="HLI469" s="265" t="str">
        <f t="shared" ref="HLI469:HLI471" si="5743">IF(HLG469&lt;5,"Sin Riesgo",IF(HLG469 &lt;=14,"Bajo",IF(HLG469&lt;=35,"Medio",IF(HLG469&lt;=80,"Alto","Inviable Sanitariamente"))))</f>
        <v>Inviable Sanitariamente</v>
      </c>
      <c r="HLJ469" s="265" t="str">
        <f t="shared" ref="HLJ469:HLJ471" si="5744">IF(HLH469&lt;5,"Sin Riesgo",IF(HLH469 &lt;=14,"Bajo",IF(HLH469&lt;=35,"Medio",IF(HLH469&lt;=80,"Alto","Inviable Sanitariamente"))))</f>
        <v>Inviable Sanitariamente</v>
      </c>
      <c r="HLK469" s="265" t="str">
        <f t="shared" ref="HLK469:HLK471" si="5745">IF(HLI469&lt;5,"Sin Riesgo",IF(HLI469 &lt;=14,"Bajo",IF(HLI469&lt;=35,"Medio",IF(HLI469&lt;=80,"Alto","Inviable Sanitariamente"))))</f>
        <v>Inviable Sanitariamente</v>
      </c>
      <c r="HLL469" s="265" t="str">
        <f t="shared" ref="HLL469:HLL471" si="5746">IF(HLJ469&lt;5,"Sin Riesgo",IF(HLJ469 &lt;=14,"Bajo",IF(HLJ469&lt;=35,"Medio",IF(HLJ469&lt;=80,"Alto","Inviable Sanitariamente"))))</f>
        <v>Inviable Sanitariamente</v>
      </c>
      <c r="HLM469" s="265" t="str">
        <f t="shared" ref="HLM469:HLM471" si="5747">IF(HLK469&lt;5,"Sin Riesgo",IF(HLK469 &lt;=14,"Bajo",IF(HLK469&lt;=35,"Medio",IF(HLK469&lt;=80,"Alto","Inviable Sanitariamente"))))</f>
        <v>Inviable Sanitariamente</v>
      </c>
      <c r="HLN469" s="265" t="str">
        <f t="shared" ref="HLN469:HLN471" si="5748">IF(HLL469&lt;5,"Sin Riesgo",IF(HLL469 &lt;=14,"Bajo",IF(HLL469&lt;=35,"Medio",IF(HLL469&lt;=80,"Alto","Inviable Sanitariamente"))))</f>
        <v>Inviable Sanitariamente</v>
      </c>
      <c r="HLO469" s="265" t="str">
        <f t="shared" ref="HLO469:HLO471" si="5749">IF(HLM469&lt;5,"Sin Riesgo",IF(HLM469 &lt;=14,"Bajo",IF(HLM469&lt;=35,"Medio",IF(HLM469&lt;=80,"Alto","Inviable Sanitariamente"))))</f>
        <v>Inviable Sanitariamente</v>
      </c>
      <c r="HLP469" s="265" t="str">
        <f t="shared" ref="HLP469:HLP471" si="5750">IF(HLN469&lt;5,"Sin Riesgo",IF(HLN469 &lt;=14,"Bajo",IF(HLN469&lt;=35,"Medio",IF(HLN469&lt;=80,"Alto","Inviable Sanitariamente"))))</f>
        <v>Inviable Sanitariamente</v>
      </c>
      <c r="HLQ469" s="265" t="str">
        <f t="shared" ref="HLQ469:HLQ471" si="5751">IF(HLO469&lt;5,"Sin Riesgo",IF(HLO469 &lt;=14,"Bajo",IF(HLO469&lt;=35,"Medio",IF(HLO469&lt;=80,"Alto","Inviable Sanitariamente"))))</f>
        <v>Inviable Sanitariamente</v>
      </c>
      <c r="HLR469" s="265" t="str">
        <f t="shared" ref="HLR469:HLR471" si="5752">IF(HLP469&lt;5,"Sin Riesgo",IF(HLP469 &lt;=14,"Bajo",IF(HLP469&lt;=35,"Medio",IF(HLP469&lt;=80,"Alto","Inviable Sanitariamente"))))</f>
        <v>Inviable Sanitariamente</v>
      </c>
      <c r="HLS469" s="265" t="str">
        <f t="shared" ref="HLS469:HLS471" si="5753">IF(HLQ469&lt;5,"Sin Riesgo",IF(HLQ469 &lt;=14,"Bajo",IF(HLQ469&lt;=35,"Medio",IF(HLQ469&lt;=80,"Alto","Inviable Sanitariamente"))))</f>
        <v>Inviable Sanitariamente</v>
      </c>
      <c r="HLT469" s="265" t="str">
        <f t="shared" ref="HLT469:HLT471" si="5754">IF(HLR469&lt;5,"Sin Riesgo",IF(HLR469 &lt;=14,"Bajo",IF(HLR469&lt;=35,"Medio",IF(HLR469&lt;=80,"Alto","Inviable Sanitariamente"))))</f>
        <v>Inviable Sanitariamente</v>
      </c>
      <c r="HLU469" s="265" t="str">
        <f t="shared" ref="HLU469:HLU471" si="5755">IF(HLS469&lt;5,"Sin Riesgo",IF(HLS469 &lt;=14,"Bajo",IF(HLS469&lt;=35,"Medio",IF(HLS469&lt;=80,"Alto","Inviable Sanitariamente"))))</f>
        <v>Inviable Sanitariamente</v>
      </c>
      <c r="HLV469" s="265" t="str">
        <f t="shared" ref="HLV469:HLV471" si="5756">IF(HLT469&lt;5,"Sin Riesgo",IF(HLT469 &lt;=14,"Bajo",IF(HLT469&lt;=35,"Medio",IF(HLT469&lt;=80,"Alto","Inviable Sanitariamente"))))</f>
        <v>Inviable Sanitariamente</v>
      </c>
      <c r="HLW469" s="265" t="str">
        <f t="shared" ref="HLW469:HLW471" si="5757">IF(HLU469&lt;5,"Sin Riesgo",IF(HLU469 &lt;=14,"Bajo",IF(HLU469&lt;=35,"Medio",IF(HLU469&lt;=80,"Alto","Inviable Sanitariamente"))))</f>
        <v>Inviable Sanitariamente</v>
      </c>
      <c r="HLX469" s="265" t="str">
        <f t="shared" ref="HLX469:HLX471" si="5758">IF(HLV469&lt;5,"Sin Riesgo",IF(HLV469 &lt;=14,"Bajo",IF(HLV469&lt;=35,"Medio",IF(HLV469&lt;=80,"Alto","Inviable Sanitariamente"))))</f>
        <v>Inviable Sanitariamente</v>
      </c>
      <c r="HLY469" s="265" t="str">
        <f t="shared" ref="HLY469:HLY471" si="5759">IF(HLW469&lt;5,"Sin Riesgo",IF(HLW469 &lt;=14,"Bajo",IF(HLW469&lt;=35,"Medio",IF(HLW469&lt;=80,"Alto","Inviable Sanitariamente"))))</f>
        <v>Inviable Sanitariamente</v>
      </c>
      <c r="HLZ469" s="265" t="str">
        <f t="shared" ref="HLZ469:HLZ471" si="5760">IF(HLX469&lt;5,"Sin Riesgo",IF(HLX469 &lt;=14,"Bajo",IF(HLX469&lt;=35,"Medio",IF(HLX469&lt;=80,"Alto","Inviable Sanitariamente"))))</f>
        <v>Inviable Sanitariamente</v>
      </c>
      <c r="HMA469" s="265" t="str">
        <f t="shared" ref="HMA469:HMA471" si="5761">IF(HLY469&lt;5,"Sin Riesgo",IF(HLY469 &lt;=14,"Bajo",IF(HLY469&lt;=35,"Medio",IF(HLY469&lt;=80,"Alto","Inviable Sanitariamente"))))</f>
        <v>Inviable Sanitariamente</v>
      </c>
      <c r="HMB469" s="265" t="str">
        <f t="shared" ref="HMB469:HMB471" si="5762">IF(HLZ469&lt;5,"Sin Riesgo",IF(HLZ469 &lt;=14,"Bajo",IF(HLZ469&lt;=35,"Medio",IF(HLZ469&lt;=80,"Alto","Inviable Sanitariamente"))))</f>
        <v>Inviable Sanitariamente</v>
      </c>
      <c r="HMC469" s="265" t="str">
        <f t="shared" ref="HMC469:HMC471" si="5763">IF(HMA469&lt;5,"Sin Riesgo",IF(HMA469 &lt;=14,"Bajo",IF(HMA469&lt;=35,"Medio",IF(HMA469&lt;=80,"Alto","Inviable Sanitariamente"))))</f>
        <v>Inviable Sanitariamente</v>
      </c>
      <c r="HMD469" s="265" t="str">
        <f t="shared" ref="HMD469:HMD471" si="5764">IF(HMB469&lt;5,"Sin Riesgo",IF(HMB469 &lt;=14,"Bajo",IF(HMB469&lt;=35,"Medio",IF(HMB469&lt;=80,"Alto","Inviable Sanitariamente"))))</f>
        <v>Inviable Sanitariamente</v>
      </c>
      <c r="HME469" s="265" t="str">
        <f t="shared" ref="HME469:HME471" si="5765">IF(HMC469&lt;5,"Sin Riesgo",IF(HMC469 &lt;=14,"Bajo",IF(HMC469&lt;=35,"Medio",IF(HMC469&lt;=80,"Alto","Inviable Sanitariamente"))))</f>
        <v>Inviable Sanitariamente</v>
      </c>
      <c r="HMF469" s="265" t="str">
        <f t="shared" ref="HMF469:HMF471" si="5766">IF(HMD469&lt;5,"Sin Riesgo",IF(HMD469 &lt;=14,"Bajo",IF(HMD469&lt;=35,"Medio",IF(HMD469&lt;=80,"Alto","Inviable Sanitariamente"))))</f>
        <v>Inviable Sanitariamente</v>
      </c>
      <c r="HMG469" s="265" t="str">
        <f t="shared" ref="HMG469:HMG471" si="5767">IF(HME469&lt;5,"Sin Riesgo",IF(HME469 &lt;=14,"Bajo",IF(HME469&lt;=35,"Medio",IF(HME469&lt;=80,"Alto","Inviable Sanitariamente"))))</f>
        <v>Inviable Sanitariamente</v>
      </c>
      <c r="HMH469" s="265" t="str">
        <f t="shared" ref="HMH469:HMH471" si="5768">IF(HMF469&lt;5,"Sin Riesgo",IF(HMF469 &lt;=14,"Bajo",IF(HMF469&lt;=35,"Medio",IF(HMF469&lt;=80,"Alto","Inviable Sanitariamente"))))</f>
        <v>Inviable Sanitariamente</v>
      </c>
      <c r="HMI469" s="265" t="str">
        <f t="shared" ref="HMI469:HMI471" si="5769">IF(HMG469&lt;5,"Sin Riesgo",IF(HMG469 &lt;=14,"Bajo",IF(HMG469&lt;=35,"Medio",IF(HMG469&lt;=80,"Alto","Inviable Sanitariamente"))))</f>
        <v>Inviable Sanitariamente</v>
      </c>
      <c r="HMJ469" s="265" t="str">
        <f t="shared" ref="HMJ469:HMJ471" si="5770">IF(HMH469&lt;5,"Sin Riesgo",IF(HMH469 &lt;=14,"Bajo",IF(HMH469&lt;=35,"Medio",IF(HMH469&lt;=80,"Alto","Inviable Sanitariamente"))))</f>
        <v>Inviable Sanitariamente</v>
      </c>
      <c r="HMK469" s="265" t="str">
        <f t="shared" ref="HMK469:HMK471" si="5771">IF(HMI469&lt;5,"Sin Riesgo",IF(HMI469 &lt;=14,"Bajo",IF(HMI469&lt;=35,"Medio",IF(HMI469&lt;=80,"Alto","Inviable Sanitariamente"))))</f>
        <v>Inviable Sanitariamente</v>
      </c>
      <c r="HML469" s="265" t="str">
        <f t="shared" ref="HML469:HML471" si="5772">IF(HMJ469&lt;5,"Sin Riesgo",IF(HMJ469 &lt;=14,"Bajo",IF(HMJ469&lt;=35,"Medio",IF(HMJ469&lt;=80,"Alto","Inviable Sanitariamente"))))</f>
        <v>Inviable Sanitariamente</v>
      </c>
      <c r="HMM469" s="265" t="str">
        <f t="shared" ref="HMM469:HMM471" si="5773">IF(HMK469&lt;5,"Sin Riesgo",IF(HMK469 &lt;=14,"Bajo",IF(HMK469&lt;=35,"Medio",IF(HMK469&lt;=80,"Alto","Inviable Sanitariamente"))))</f>
        <v>Inviable Sanitariamente</v>
      </c>
      <c r="HMN469" s="265" t="str">
        <f t="shared" ref="HMN469:HMN471" si="5774">IF(HML469&lt;5,"Sin Riesgo",IF(HML469 &lt;=14,"Bajo",IF(HML469&lt;=35,"Medio",IF(HML469&lt;=80,"Alto","Inviable Sanitariamente"))))</f>
        <v>Inviable Sanitariamente</v>
      </c>
      <c r="HMO469" s="265" t="str">
        <f t="shared" ref="HMO469:HMO471" si="5775">IF(HMM469&lt;5,"Sin Riesgo",IF(HMM469 &lt;=14,"Bajo",IF(HMM469&lt;=35,"Medio",IF(HMM469&lt;=80,"Alto","Inviable Sanitariamente"))))</f>
        <v>Inviable Sanitariamente</v>
      </c>
      <c r="HMP469" s="265" t="str">
        <f t="shared" ref="HMP469:HMP471" si="5776">IF(HMN469&lt;5,"Sin Riesgo",IF(HMN469 &lt;=14,"Bajo",IF(HMN469&lt;=35,"Medio",IF(HMN469&lt;=80,"Alto","Inviable Sanitariamente"))))</f>
        <v>Inviable Sanitariamente</v>
      </c>
      <c r="HMQ469" s="265" t="str">
        <f t="shared" ref="HMQ469:HMQ471" si="5777">IF(HMO469&lt;5,"Sin Riesgo",IF(HMO469 &lt;=14,"Bajo",IF(HMO469&lt;=35,"Medio",IF(HMO469&lt;=80,"Alto","Inviable Sanitariamente"))))</f>
        <v>Inviable Sanitariamente</v>
      </c>
      <c r="HMR469" s="265" t="str">
        <f t="shared" ref="HMR469:HMR471" si="5778">IF(HMP469&lt;5,"Sin Riesgo",IF(HMP469 &lt;=14,"Bajo",IF(HMP469&lt;=35,"Medio",IF(HMP469&lt;=80,"Alto","Inviable Sanitariamente"))))</f>
        <v>Inviable Sanitariamente</v>
      </c>
      <c r="HMS469" s="265" t="str">
        <f t="shared" ref="HMS469:HMS471" si="5779">IF(HMQ469&lt;5,"Sin Riesgo",IF(HMQ469 &lt;=14,"Bajo",IF(HMQ469&lt;=35,"Medio",IF(HMQ469&lt;=80,"Alto","Inviable Sanitariamente"))))</f>
        <v>Inviable Sanitariamente</v>
      </c>
      <c r="HMT469" s="265" t="str">
        <f t="shared" ref="HMT469:HMT471" si="5780">IF(HMR469&lt;5,"Sin Riesgo",IF(HMR469 &lt;=14,"Bajo",IF(HMR469&lt;=35,"Medio",IF(HMR469&lt;=80,"Alto","Inviable Sanitariamente"))))</f>
        <v>Inviable Sanitariamente</v>
      </c>
      <c r="HMU469" s="265" t="str">
        <f t="shared" ref="HMU469:HMU471" si="5781">IF(HMS469&lt;5,"Sin Riesgo",IF(HMS469 &lt;=14,"Bajo",IF(HMS469&lt;=35,"Medio",IF(HMS469&lt;=80,"Alto","Inviable Sanitariamente"))))</f>
        <v>Inviable Sanitariamente</v>
      </c>
      <c r="HMV469" s="265" t="str">
        <f t="shared" ref="HMV469:HMV471" si="5782">IF(HMT469&lt;5,"Sin Riesgo",IF(HMT469 &lt;=14,"Bajo",IF(HMT469&lt;=35,"Medio",IF(HMT469&lt;=80,"Alto","Inviable Sanitariamente"))))</f>
        <v>Inviable Sanitariamente</v>
      </c>
      <c r="HMW469" s="265" t="str">
        <f t="shared" ref="HMW469:HMW471" si="5783">IF(HMU469&lt;5,"Sin Riesgo",IF(HMU469 &lt;=14,"Bajo",IF(HMU469&lt;=35,"Medio",IF(HMU469&lt;=80,"Alto","Inviable Sanitariamente"))))</f>
        <v>Inviable Sanitariamente</v>
      </c>
      <c r="HMX469" s="265" t="str">
        <f t="shared" ref="HMX469:HMX471" si="5784">IF(HMV469&lt;5,"Sin Riesgo",IF(HMV469 &lt;=14,"Bajo",IF(HMV469&lt;=35,"Medio",IF(HMV469&lt;=80,"Alto","Inviable Sanitariamente"))))</f>
        <v>Inviable Sanitariamente</v>
      </c>
      <c r="HMY469" s="265" t="str">
        <f t="shared" ref="HMY469:HMY471" si="5785">IF(HMW469&lt;5,"Sin Riesgo",IF(HMW469 &lt;=14,"Bajo",IF(HMW469&lt;=35,"Medio",IF(HMW469&lt;=80,"Alto","Inviable Sanitariamente"))))</f>
        <v>Inviable Sanitariamente</v>
      </c>
      <c r="HMZ469" s="265" t="str">
        <f t="shared" ref="HMZ469:HMZ471" si="5786">IF(HMX469&lt;5,"Sin Riesgo",IF(HMX469 &lt;=14,"Bajo",IF(HMX469&lt;=35,"Medio",IF(HMX469&lt;=80,"Alto","Inviable Sanitariamente"))))</f>
        <v>Inviable Sanitariamente</v>
      </c>
      <c r="HNA469" s="265" t="str">
        <f t="shared" ref="HNA469:HNA471" si="5787">IF(HMY469&lt;5,"Sin Riesgo",IF(HMY469 &lt;=14,"Bajo",IF(HMY469&lt;=35,"Medio",IF(HMY469&lt;=80,"Alto","Inviable Sanitariamente"))))</f>
        <v>Inviable Sanitariamente</v>
      </c>
      <c r="HNB469" s="265" t="str">
        <f t="shared" ref="HNB469:HNB471" si="5788">IF(HMZ469&lt;5,"Sin Riesgo",IF(HMZ469 &lt;=14,"Bajo",IF(HMZ469&lt;=35,"Medio",IF(HMZ469&lt;=80,"Alto","Inviable Sanitariamente"))))</f>
        <v>Inviable Sanitariamente</v>
      </c>
      <c r="HNC469" s="265" t="str">
        <f t="shared" ref="HNC469:HNC471" si="5789">IF(HNA469&lt;5,"Sin Riesgo",IF(HNA469 &lt;=14,"Bajo",IF(HNA469&lt;=35,"Medio",IF(HNA469&lt;=80,"Alto","Inviable Sanitariamente"))))</f>
        <v>Inviable Sanitariamente</v>
      </c>
      <c r="HND469" s="265" t="str">
        <f t="shared" ref="HND469:HND471" si="5790">IF(HNB469&lt;5,"Sin Riesgo",IF(HNB469 &lt;=14,"Bajo",IF(HNB469&lt;=35,"Medio",IF(HNB469&lt;=80,"Alto","Inviable Sanitariamente"))))</f>
        <v>Inviable Sanitariamente</v>
      </c>
      <c r="HNE469" s="265" t="str">
        <f t="shared" ref="HNE469:HNE471" si="5791">IF(HNC469&lt;5,"Sin Riesgo",IF(HNC469 &lt;=14,"Bajo",IF(HNC469&lt;=35,"Medio",IF(HNC469&lt;=80,"Alto","Inviable Sanitariamente"))))</f>
        <v>Inviable Sanitariamente</v>
      </c>
      <c r="HNF469" s="265" t="str">
        <f t="shared" ref="HNF469:HNF471" si="5792">IF(HND469&lt;5,"Sin Riesgo",IF(HND469 &lt;=14,"Bajo",IF(HND469&lt;=35,"Medio",IF(HND469&lt;=80,"Alto","Inviable Sanitariamente"))))</f>
        <v>Inviable Sanitariamente</v>
      </c>
      <c r="HNG469" s="265" t="str">
        <f t="shared" ref="HNG469:HNG471" si="5793">IF(HNE469&lt;5,"Sin Riesgo",IF(HNE469 &lt;=14,"Bajo",IF(HNE469&lt;=35,"Medio",IF(HNE469&lt;=80,"Alto","Inviable Sanitariamente"))))</f>
        <v>Inviable Sanitariamente</v>
      </c>
      <c r="HNH469" s="265" t="str">
        <f t="shared" ref="HNH469:HNH471" si="5794">IF(HNF469&lt;5,"Sin Riesgo",IF(HNF469 &lt;=14,"Bajo",IF(HNF469&lt;=35,"Medio",IF(HNF469&lt;=80,"Alto","Inviable Sanitariamente"))))</f>
        <v>Inviable Sanitariamente</v>
      </c>
      <c r="HNI469" s="265" t="str">
        <f t="shared" ref="HNI469:HNI471" si="5795">IF(HNG469&lt;5,"Sin Riesgo",IF(HNG469 &lt;=14,"Bajo",IF(HNG469&lt;=35,"Medio",IF(HNG469&lt;=80,"Alto","Inviable Sanitariamente"))))</f>
        <v>Inviable Sanitariamente</v>
      </c>
      <c r="HNJ469" s="265" t="str">
        <f t="shared" ref="HNJ469:HNJ471" si="5796">IF(HNH469&lt;5,"Sin Riesgo",IF(HNH469 &lt;=14,"Bajo",IF(HNH469&lt;=35,"Medio",IF(HNH469&lt;=80,"Alto","Inviable Sanitariamente"))))</f>
        <v>Inviable Sanitariamente</v>
      </c>
      <c r="HNK469" s="265" t="str">
        <f t="shared" ref="HNK469:HNK471" si="5797">IF(HNI469&lt;5,"Sin Riesgo",IF(HNI469 &lt;=14,"Bajo",IF(HNI469&lt;=35,"Medio",IF(HNI469&lt;=80,"Alto","Inviable Sanitariamente"))))</f>
        <v>Inviable Sanitariamente</v>
      </c>
      <c r="HNL469" s="265" t="str">
        <f t="shared" ref="HNL469:HNL471" si="5798">IF(HNJ469&lt;5,"Sin Riesgo",IF(HNJ469 &lt;=14,"Bajo",IF(HNJ469&lt;=35,"Medio",IF(HNJ469&lt;=80,"Alto","Inviable Sanitariamente"))))</f>
        <v>Inviable Sanitariamente</v>
      </c>
      <c r="HNM469" s="265" t="str">
        <f t="shared" ref="HNM469:HNM471" si="5799">IF(HNK469&lt;5,"Sin Riesgo",IF(HNK469 &lt;=14,"Bajo",IF(HNK469&lt;=35,"Medio",IF(HNK469&lt;=80,"Alto","Inviable Sanitariamente"))))</f>
        <v>Inviable Sanitariamente</v>
      </c>
      <c r="HNN469" s="265" t="str">
        <f t="shared" ref="HNN469:HNN471" si="5800">IF(HNL469&lt;5,"Sin Riesgo",IF(HNL469 &lt;=14,"Bajo",IF(HNL469&lt;=35,"Medio",IF(HNL469&lt;=80,"Alto","Inviable Sanitariamente"))))</f>
        <v>Inviable Sanitariamente</v>
      </c>
      <c r="HNO469" s="265" t="str">
        <f t="shared" ref="HNO469:HNO471" si="5801">IF(HNM469&lt;5,"Sin Riesgo",IF(HNM469 &lt;=14,"Bajo",IF(HNM469&lt;=35,"Medio",IF(HNM469&lt;=80,"Alto","Inviable Sanitariamente"))))</f>
        <v>Inviable Sanitariamente</v>
      </c>
      <c r="HNP469" s="265" t="str">
        <f t="shared" ref="HNP469:HNP471" si="5802">IF(HNN469&lt;5,"Sin Riesgo",IF(HNN469 &lt;=14,"Bajo",IF(HNN469&lt;=35,"Medio",IF(HNN469&lt;=80,"Alto","Inviable Sanitariamente"))))</f>
        <v>Inviable Sanitariamente</v>
      </c>
      <c r="HNQ469" s="265" t="str">
        <f t="shared" ref="HNQ469:HNQ471" si="5803">IF(HNO469&lt;5,"Sin Riesgo",IF(HNO469 &lt;=14,"Bajo",IF(HNO469&lt;=35,"Medio",IF(HNO469&lt;=80,"Alto","Inviable Sanitariamente"))))</f>
        <v>Inviable Sanitariamente</v>
      </c>
      <c r="HNR469" s="265" t="str">
        <f t="shared" ref="HNR469:HNR471" si="5804">IF(HNP469&lt;5,"Sin Riesgo",IF(HNP469 &lt;=14,"Bajo",IF(HNP469&lt;=35,"Medio",IF(HNP469&lt;=80,"Alto","Inviable Sanitariamente"))))</f>
        <v>Inviable Sanitariamente</v>
      </c>
      <c r="HNS469" s="265" t="str">
        <f t="shared" ref="HNS469:HNS471" si="5805">IF(HNQ469&lt;5,"Sin Riesgo",IF(HNQ469 &lt;=14,"Bajo",IF(HNQ469&lt;=35,"Medio",IF(HNQ469&lt;=80,"Alto","Inviable Sanitariamente"))))</f>
        <v>Inviable Sanitariamente</v>
      </c>
      <c r="HNT469" s="265" t="str">
        <f t="shared" ref="HNT469:HNT471" si="5806">IF(HNR469&lt;5,"Sin Riesgo",IF(HNR469 &lt;=14,"Bajo",IF(HNR469&lt;=35,"Medio",IF(HNR469&lt;=80,"Alto","Inviable Sanitariamente"))))</f>
        <v>Inviable Sanitariamente</v>
      </c>
      <c r="HNU469" s="265" t="str">
        <f t="shared" ref="HNU469:HNU471" si="5807">IF(HNS469&lt;5,"Sin Riesgo",IF(HNS469 &lt;=14,"Bajo",IF(HNS469&lt;=35,"Medio",IF(HNS469&lt;=80,"Alto","Inviable Sanitariamente"))))</f>
        <v>Inviable Sanitariamente</v>
      </c>
      <c r="HNV469" s="265" t="str">
        <f t="shared" ref="HNV469:HNV471" si="5808">IF(HNT469&lt;5,"Sin Riesgo",IF(HNT469 &lt;=14,"Bajo",IF(HNT469&lt;=35,"Medio",IF(HNT469&lt;=80,"Alto","Inviable Sanitariamente"))))</f>
        <v>Inviable Sanitariamente</v>
      </c>
      <c r="HNW469" s="265" t="str">
        <f t="shared" ref="HNW469:HNW471" si="5809">IF(HNU469&lt;5,"Sin Riesgo",IF(HNU469 &lt;=14,"Bajo",IF(HNU469&lt;=35,"Medio",IF(HNU469&lt;=80,"Alto","Inviable Sanitariamente"))))</f>
        <v>Inviable Sanitariamente</v>
      </c>
      <c r="HNX469" s="265" t="str">
        <f t="shared" ref="HNX469:HNX471" si="5810">IF(HNV469&lt;5,"Sin Riesgo",IF(HNV469 &lt;=14,"Bajo",IF(HNV469&lt;=35,"Medio",IF(HNV469&lt;=80,"Alto","Inviable Sanitariamente"))))</f>
        <v>Inviable Sanitariamente</v>
      </c>
      <c r="HNY469" s="265" t="str">
        <f t="shared" ref="HNY469:HNY471" si="5811">IF(HNW469&lt;5,"Sin Riesgo",IF(HNW469 &lt;=14,"Bajo",IF(HNW469&lt;=35,"Medio",IF(HNW469&lt;=80,"Alto","Inviable Sanitariamente"))))</f>
        <v>Inviable Sanitariamente</v>
      </c>
      <c r="HNZ469" s="265" t="str">
        <f t="shared" ref="HNZ469:HNZ471" si="5812">IF(HNX469&lt;5,"Sin Riesgo",IF(HNX469 &lt;=14,"Bajo",IF(HNX469&lt;=35,"Medio",IF(HNX469&lt;=80,"Alto","Inviable Sanitariamente"))))</f>
        <v>Inviable Sanitariamente</v>
      </c>
      <c r="HOA469" s="265" t="str">
        <f t="shared" ref="HOA469:HOA471" si="5813">IF(HNY469&lt;5,"Sin Riesgo",IF(HNY469 &lt;=14,"Bajo",IF(HNY469&lt;=35,"Medio",IF(HNY469&lt;=80,"Alto","Inviable Sanitariamente"))))</f>
        <v>Inviable Sanitariamente</v>
      </c>
      <c r="HOB469" s="265" t="str">
        <f t="shared" ref="HOB469:HOB471" si="5814">IF(HNZ469&lt;5,"Sin Riesgo",IF(HNZ469 &lt;=14,"Bajo",IF(HNZ469&lt;=35,"Medio",IF(HNZ469&lt;=80,"Alto","Inviable Sanitariamente"))))</f>
        <v>Inviable Sanitariamente</v>
      </c>
      <c r="HOC469" s="265" t="str">
        <f t="shared" ref="HOC469:HOC471" si="5815">IF(HOA469&lt;5,"Sin Riesgo",IF(HOA469 &lt;=14,"Bajo",IF(HOA469&lt;=35,"Medio",IF(HOA469&lt;=80,"Alto","Inviable Sanitariamente"))))</f>
        <v>Inviable Sanitariamente</v>
      </c>
      <c r="HOD469" s="265" t="str">
        <f t="shared" ref="HOD469:HOD471" si="5816">IF(HOB469&lt;5,"Sin Riesgo",IF(HOB469 &lt;=14,"Bajo",IF(HOB469&lt;=35,"Medio",IF(HOB469&lt;=80,"Alto","Inviable Sanitariamente"))))</f>
        <v>Inviable Sanitariamente</v>
      </c>
      <c r="HOE469" s="265" t="str">
        <f t="shared" ref="HOE469:HOE471" si="5817">IF(HOC469&lt;5,"Sin Riesgo",IF(HOC469 &lt;=14,"Bajo",IF(HOC469&lt;=35,"Medio",IF(HOC469&lt;=80,"Alto","Inviable Sanitariamente"))))</f>
        <v>Inviable Sanitariamente</v>
      </c>
      <c r="HOF469" s="265" t="str">
        <f t="shared" ref="HOF469:HOF471" si="5818">IF(HOD469&lt;5,"Sin Riesgo",IF(HOD469 &lt;=14,"Bajo",IF(HOD469&lt;=35,"Medio",IF(HOD469&lt;=80,"Alto","Inviable Sanitariamente"))))</f>
        <v>Inviable Sanitariamente</v>
      </c>
      <c r="HOG469" s="265" t="str">
        <f t="shared" ref="HOG469:HOG471" si="5819">IF(HOE469&lt;5,"Sin Riesgo",IF(HOE469 &lt;=14,"Bajo",IF(HOE469&lt;=35,"Medio",IF(HOE469&lt;=80,"Alto","Inviable Sanitariamente"))))</f>
        <v>Inviable Sanitariamente</v>
      </c>
      <c r="HOH469" s="265" t="str">
        <f t="shared" ref="HOH469:HOH471" si="5820">IF(HOF469&lt;5,"Sin Riesgo",IF(HOF469 &lt;=14,"Bajo",IF(HOF469&lt;=35,"Medio",IF(HOF469&lt;=80,"Alto","Inviable Sanitariamente"))))</f>
        <v>Inviable Sanitariamente</v>
      </c>
      <c r="HOI469" s="265" t="str">
        <f t="shared" ref="HOI469:HOI471" si="5821">IF(HOG469&lt;5,"Sin Riesgo",IF(HOG469 &lt;=14,"Bajo",IF(HOG469&lt;=35,"Medio",IF(HOG469&lt;=80,"Alto","Inviable Sanitariamente"))))</f>
        <v>Inviable Sanitariamente</v>
      </c>
      <c r="HOJ469" s="265" t="str">
        <f t="shared" ref="HOJ469:HOJ471" si="5822">IF(HOH469&lt;5,"Sin Riesgo",IF(HOH469 &lt;=14,"Bajo",IF(HOH469&lt;=35,"Medio",IF(HOH469&lt;=80,"Alto","Inviable Sanitariamente"))))</f>
        <v>Inviable Sanitariamente</v>
      </c>
      <c r="HOK469" s="265" t="str">
        <f t="shared" ref="HOK469:HOK471" si="5823">IF(HOI469&lt;5,"Sin Riesgo",IF(HOI469 &lt;=14,"Bajo",IF(HOI469&lt;=35,"Medio",IF(HOI469&lt;=80,"Alto","Inviable Sanitariamente"))))</f>
        <v>Inviable Sanitariamente</v>
      </c>
      <c r="HOL469" s="265" t="str">
        <f t="shared" ref="HOL469:HOL471" si="5824">IF(HOJ469&lt;5,"Sin Riesgo",IF(HOJ469 &lt;=14,"Bajo",IF(HOJ469&lt;=35,"Medio",IF(HOJ469&lt;=80,"Alto","Inviable Sanitariamente"))))</f>
        <v>Inviable Sanitariamente</v>
      </c>
      <c r="HOM469" s="265" t="str">
        <f t="shared" ref="HOM469:HOM471" si="5825">IF(HOK469&lt;5,"Sin Riesgo",IF(HOK469 &lt;=14,"Bajo",IF(HOK469&lt;=35,"Medio",IF(HOK469&lt;=80,"Alto","Inviable Sanitariamente"))))</f>
        <v>Inviable Sanitariamente</v>
      </c>
      <c r="HON469" s="265" t="str">
        <f t="shared" ref="HON469:HON471" si="5826">IF(HOL469&lt;5,"Sin Riesgo",IF(HOL469 &lt;=14,"Bajo",IF(HOL469&lt;=35,"Medio",IF(HOL469&lt;=80,"Alto","Inviable Sanitariamente"))))</f>
        <v>Inviable Sanitariamente</v>
      </c>
      <c r="HOO469" s="265" t="str">
        <f t="shared" ref="HOO469:HOO471" si="5827">IF(HOM469&lt;5,"Sin Riesgo",IF(HOM469 &lt;=14,"Bajo",IF(HOM469&lt;=35,"Medio",IF(HOM469&lt;=80,"Alto","Inviable Sanitariamente"))))</f>
        <v>Inviable Sanitariamente</v>
      </c>
      <c r="HOP469" s="265" t="str">
        <f t="shared" ref="HOP469:HOP471" si="5828">IF(HON469&lt;5,"Sin Riesgo",IF(HON469 &lt;=14,"Bajo",IF(HON469&lt;=35,"Medio",IF(HON469&lt;=80,"Alto","Inviable Sanitariamente"))))</f>
        <v>Inviable Sanitariamente</v>
      </c>
      <c r="HOQ469" s="265" t="str">
        <f t="shared" ref="HOQ469:HOQ471" si="5829">IF(HOO469&lt;5,"Sin Riesgo",IF(HOO469 &lt;=14,"Bajo",IF(HOO469&lt;=35,"Medio",IF(HOO469&lt;=80,"Alto","Inviable Sanitariamente"))))</f>
        <v>Inviable Sanitariamente</v>
      </c>
      <c r="HOR469" s="265" t="str">
        <f t="shared" ref="HOR469:HOR471" si="5830">IF(HOP469&lt;5,"Sin Riesgo",IF(HOP469 &lt;=14,"Bajo",IF(HOP469&lt;=35,"Medio",IF(HOP469&lt;=80,"Alto","Inviable Sanitariamente"))))</f>
        <v>Inviable Sanitariamente</v>
      </c>
      <c r="HOS469" s="265" t="str">
        <f t="shared" ref="HOS469:HOS471" si="5831">IF(HOQ469&lt;5,"Sin Riesgo",IF(HOQ469 &lt;=14,"Bajo",IF(HOQ469&lt;=35,"Medio",IF(HOQ469&lt;=80,"Alto","Inviable Sanitariamente"))))</f>
        <v>Inviable Sanitariamente</v>
      </c>
      <c r="HOT469" s="265" t="str">
        <f t="shared" ref="HOT469:HOT471" si="5832">IF(HOR469&lt;5,"Sin Riesgo",IF(HOR469 &lt;=14,"Bajo",IF(HOR469&lt;=35,"Medio",IF(HOR469&lt;=80,"Alto","Inviable Sanitariamente"))))</f>
        <v>Inviable Sanitariamente</v>
      </c>
      <c r="HOU469" s="265" t="str">
        <f t="shared" ref="HOU469:HOU471" si="5833">IF(HOS469&lt;5,"Sin Riesgo",IF(HOS469 &lt;=14,"Bajo",IF(HOS469&lt;=35,"Medio",IF(HOS469&lt;=80,"Alto","Inviable Sanitariamente"))))</f>
        <v>Inviable Sanitariamente</v>
      </c>
      <c r="HOV469" s="265" t="str">
        <f t="shared" ref="HOV469:HOV471" si="5834">IF(HOT469&lt;5,"Sin Riesgo",IF(HOT469 &lt;=14,"Bajo",IF(HOT469&lt;=35,"Medio",IF(HOT469&lt;=80,"Alto","Inviable Sanitariamente"))))</f>
        <v>Inviable Sanitariamente</v>
      </c>
      <c r="HOW469" s="265" t="str">
        <f t="shared" ref="HOW469:HOW471" si="5835">IF(HOU469&lt;5,"Sin Riesgo",IF(HOU469 &lt;=14,"Bajo",IF(HOU469&lt;=35,"Medio",IF(HOU469&lt;=80,"Alto","Inviable Sanitariamente"))))</f>
        <v>Inviable Sanitariamente</v>
      </c>
      <c r="HOX469" s="265" t="str">
        <f t="shared" ref="HOX469:HOX471" si="5836">IF(HOV469&lt;5,"Sin Riesgo",IF(HOV469 &lt;=14,"Bajo",IF(HOV469&lt;=35,"Medio",IF(HOV469&lt;=80,"Alto","Inviable Sanitariamente"))))</f>
        <v>Inviable Sanitariamente</v>
      </c>
      <c r="HOY469" s="265" t="str">
        <f t="shared" ref="HOY469:HOY471" si="5837">IF(HOW469&lt;5,"Sin Riesgo",IF(HOW469 &lt;=14,"Bajo",IF(HOW469&lt;=35,"Medio",IF(HOW469&lt;=80,"Alto","Inviable Sanitariamente"))))</f>
        <v>Inviable Sanitariamente</v>
      </c>
      <c r="HOZ469" s="265" t="str">
        <f t="shared" ref="HOZ469:HOZ471" si="5838">IF(HOX469&lt;5,"Sin Riesgo",IF(HOX469 &lt;=14,"Bajo",IF(HOX469&lt;=35,"Medio",IF(HOX469&lt;=80,"Alto","Inviable Sanitariamente"))))</f>
        <v>Inviable Sanitariamente</v>
      </c>
      <c r="HPA469" s="265" t="str">
        <f t="shared" ref="HPA469:HPA471" si="5839">IF(HOY469&lt;5,"Sin Riesgo",IF(HOY469 &lt;=14,"Bajo",IF(HOY469&lt;=35,"Medio",IF(HOY469&lt;=80,"Alto","Inviable Sanitariamente"))))</f>
        <v>Inviable Sanitariamente</v>
      </c>
      <c r="HPB469" s="265" t="str">
        <f t="shared" ref="HPB469:HPB471" si="5840">IF(HOZ469&lt;5,"Sin Riesgo",IF(HOZ469 &lt;=14,"Bajo",IF(HOZ469&lt;=35,"Medio",IF(HOZ469&lt;=80,"Alto","Inviable Sanitariamente"))))</f>
        <v>Inviable Sanitariamente</v>
      </c>
      <c r="HPC469" s="265" t="str">
        <f t="shared" ref="HPC469:HPC471" si="5841">IF(HPA469&lt;5,"Sin Riesgo",IF(HPA469 &lt;=14,"Bajo",IF(HPA469&lt;=35,"Medio",IF(HPA469&lt;=80,"Alto","Inviable Sanitariamente"))))</f>
        <v>Inviable Sanitariamente</v>
      </c>
      <c r="HPD469" s="265" t="str">
        <f t="shared" ref="HPD469:HPD471" si="5842">IF(HPB469&lt;5,"Sin Riesgo",IF(HPB469 &lt;=14,"Bajo",IF(HPB469&lt;=35,"Medio",IF(HPB469&lt;=80,"Alto","Inviable Sanitariamente"))))</f>
        <v>Inviable Sanitariamente</v>
      </c>
      <c r="HPE469" s="265" t="str">
        <f t="shared" ref="HPE469:HPE471" si="5843">IF(HPC469&lt;5,"Sin Riesgo",IF(HPC469 &lt;=14,"Bajo",IF(HPC469&lt;=35,"Medio",IF(HPC469&lt;=80,"Alto","Inviable Sanitariamente"))))</f>
        <v>Inviable Sanitariamente</v>
      </c>
      <c r="HPF469" s="265" t="str">
        <f t="shared" ref="HPF469:HPF471" si="5844">IF(HPD469&lt;5,"Sin Riesgo",IF(HPD469 &lt;=14,"Bajo",IF(HPD469&lt;=35,"Medio",IF(HPD469&lt;=80,"Alto","Inviable Sanitariamente"))))</f>
        <v>Inviable Sanitariamente</v>
      </c>
      <c r="HPG469" s="265" t="str">
        <f t="shared" ref="HPG469:HPG471" si="5845">IF(HPE469&lt;5,"Sin Riesgo",IF(HPE469 &lt;=14,"Bajo",IF(HPE469&lt;=35,"Medio",IF(HPE469&lt;=80,"Alto","Inviable Sanitariamente"))))</f>
        <v>Inviable Sanitariamente</v>
      </c>
      <c r="HPH469" s="265" t="str">
        <f t="shared" ref="HPH469:HPH471" si="5846">IF(HPF469&lt;5,"Sin Riesgo",IF(HPF469 &lt;=14,"Bajo",IF(HPF469&lt;=35,"Medio",IF(HPF469&lt;=80,"Alto","Inviable Sanitariamente"))))</f>
        <v>Inviable Sanitariamente</v>
      </c>
      <c r="HPI469" s="265" t="str">
        <f t="shared" ref="HPI469:HPI471" si="5847">IF(HPG469&lt;5,"Sin Riesgo",IF(HPG469 &lt;=14,"Bajo",IF(HPG469&lt;=35,"Medio",IF(HPG469&lt;=80,"Alto","Inviable Sanitariamente"))))</f>
        <v>Inviable Sanitariamente</v>
      </c>
      <c r="HPJ469" s="265" t="str">
        <f t="shared" ref="HPJ469:HPJ471" si="5848">IF(HPH469&lt;5,"Sin Riesgo",IF(HPH469 &lt;=14,"Bajo",IF(HPH469&lt;=35,"Medio",IF(HPH469&lt;=80,"Alto","Inviable Sanitariamente"))))</f>
        <v>Inviable Sanitariamente</v>
      </c>
      <c r="HPK469" s="265" t="str">
        <f t="shared" ref="HPK469:HPK471" si="5849">IF(HPI469&lt;5,"Sin Riesgo",IF(HPI469 &lt;=14,"Bajo",IF(HPI469&lt;=35,"Medio",IF(HPI469&lt;=80,"Alto","Inviable Sanitariamente"))))</f>
        <v>Inviable Sanitariamente</v>
      </c>
      <c r="HPL469" s="265" t="str">
        <f t="shared" ref="HPL469:HPL471" si="5850">IF(HPJ469&lt;5,"Sin Riesgo",IF(HPJ469 &lt;=14,"Bajo",IF(HPJ469&lt;=35,"Medio",IF(HPJ469&lt;=80,"Alto","Inviable Sanitariamente"))))</f>
        <v>Inviable Sanitariamente</v>
      </c>
      <c r="HPM469" s="265" t="str">
        <f t="shared" ref="HPM469:HPM471" si="5851">IF(HPK469&lt;5,"Sin Riesgo",IF(HPK469 &lt;=14,"Bajo",IF(HPK469&lt;=35,"Medio",IF(HPK469&lt;=80,"Alto","Inviable Sanitariamente"))))</f>
        <v>Inviable Sanitariamente</v>
      </c>
      <c r="HPN469" s="265" t="str">
        <f t="shared" ref="HPN469:HPN471" si="5852">IF(HPL469&lt;5,"Sin Riesgo",IF(HPL469 &lt;=14,"Bajo",IF(HPL469&lt;=35,"Medio",IF(HPL469&lt;=80,"Alto","Inviable Sanitariamente"))))</f>
        <v>Inviable Sanitariamente</v>
      </c>
      <c r="HPO469" s="265" t="str">
        <f t="shared" ref="HPO469:HPO471" si="5853">IF(HPM469&lt;5,"Sin Riesgo",IF(HPM469 &lt;=14,"Bajo",IF(HPM469&lt;=35,"Medio",IF(HPM469&lt;=80,"Alto","Inviable Sanitariamente"))))</f>
        <v>Inviable Sanitariamente</v>
      </c>
      <c r="HPP469" s="265" t="str">
        <f t="shared" ref="HPP469:HPP471" si="5854">IF(HPN469&lt;5,"Sin Riesgo",IF(HPN469 &lt;=14,"Bajo",IF(HPN469&lt;=35,"Medio",IF(HPN469&lt;=80,"Alto","Inviable Sanitariamente"))))</f>
        <v>Inviable Sanitariamente</v>
      </c>
      <c r="HPQ469" s="265" t="str">
        <f t="shared" ref="HPQ469:HPQ471" si="5855">IF(HPO469&lt;5,"Sin Riesgo",IF(HPO469 &lt;=14,"Bajo",IF(HPO469&lt;=35,"Medio",IF(HPO469&lt;=80,"Alto","Inviable Sanitariamente"))))</f>
        <v>Inviable Sanitariamente</v>
      </c>
      <c r="HPR469" s="265" t="str">
        <f t="shared" ref="HPR469:HPR471" si="5856">IF(HPP469&lt;5,"Sin Riesgo",IF(HPP469 &lt;=14,"Bajo",IF(HPP469&lt;=35,"Medio",IF(HPP469&lt;=80,"Alto","Inviable Sanitariamente"))))</f>
        <v>Inviable Sanitariamente</v>
      </c>
      <c r="HPS469" s="265" t="str">
        <f t="shared" ref="HPS469:HPS471" si="5857">IF(HPQ469&lt;5,"Sin Riesgo",IF(HPQ469 &lt;=14,"Bajo",IF(HPQ469&lt;=35,"Medio",IF(HPQ469&lt;=80,"Alto","Inviable Sanitariamente"))))</f>
        <v>Inviable Sanitariamente</v>
      </c>
      <c r="HPT469" s="265" t="str">
        <f t="shared" ref="HPT469:HPT471" si="5858">IF(HPR469&lt;5,"Sin Riesgo",IF(HPR469 &lt;=14,"Bajo",IF(HPR469&lt;=35,"Medio",IF(HPR469&lt;=80,"Alto","Inviable Sanitariamente"))))</f>
        <v>Inviable Sanitariamente</v>
      </c>
      <c r="HPU469" s="265" t="str">
        <f t="shared" ref="HPU469:HPU471" si="5859">IF(HPS469&lt;5,"Sin Riesgo",IF(HPS469 &lt;=14,"Bajo",IF(HPS469&lt;=35,"Medio",IF(HPS469&lt;=80,"Alto","Inviable Sanitariamente"))))</f>
        <v>Inviable Sanitariamente</v>
      </c>
      <c r="HPV469" s="265" t="str">
        <f t="shared" ref="HPV469:HPV471" si="5860">IF(HPT469&lt;5,"Sin Riesgo",IF(HPT469 &lt;=14,"Bajo",IF(HPT469&lt;=35,"Medio",IF(HPT469&lt;=80,"Alto","Inviable Sanitariamente"))))</f>
        <v>Inviable Sanitariamente</v>
      </c>
      <c r="HPW469" s="265" t="str">
        <f t="shared" ref="HPW469:HPW471" si="5861">IF(HPU469&lt;5,"Sin Riesgo",IF(HPU469 &lt;=14,"Bajo",IF(HPU469&lt;=35,"Medio",IF(HPU469&lt;=80,"Alto","Inviable Sanitariamente"))))</f>
        <v>Inviable Sanitariamente</v>
      </c>
      <c r="HPX469" s="265" t="str">
        <f t="shared" ref="HPX469:HPX471" si="5862">IF(HPV469&lt;5,"Sin Riesgo",IF(HPV469 &lt;=14,"Bajo",IF(HPV469&lt;=35,"Medio",IF(HPV469&lt;=80,"Alto","Inviable Sanitariamente"))))</f>
        <v>Inviable Sanitariamente</v>
      </c>
      <c r="HPY469" s="265" t="str">
        <f t="shared" ref="HPY469:HPY471" si="5863">IF(HPW469&lt;5,"Sin Riesgo",IF(HPW469 &lt;=14,"Bajo",IF(HPW469&lt;=35,"Medio",IF(HPW469&lt;=80,"Alto","Inviable Sanitariamente"))))</f>
        <v>Inviable Sanitariamente</v>
      </c>
      <c r="HPZ469" s="265" t="str">
        <f t="shared" ref="HPZ469:HPZ471" si="5864">IF(HPX469&lt;5,"Sin Riesgo",IF(HPX469 &lt;=14,"Bajo",IF(HPX469&lt;=35,"Medio",IF(HPX469&lt;=80,"Alto","Inviable Sanitariamente"))))</f>
        <v>Inviable Sanitariamente</v>
      </c>
      <c r="HQA469" s="265" t="str">
        <f t="shared" ref="HQA469:HQA471" si="5865">IF(HPY469&lt;5,"Sin Riesgo",IF(HPY469 &lt;=14,"Bajo",IF(HPY469&lt;=35,"Medio",IF(HPY469&lt;=80,"Alto","Inviable Sanitariamente"))))</f>
        <v>Inviable Sanitariamente</v>
      </c>
      <c r="HQB469" s="265" t="str">
        <f t="shared" ref="HQB469:HQB471" si="5866">IF(HPZ469&lt;5,"Sin Riesgo",IF(HPZ469 &lt;=14,"Bajo",IF(HPZ469&lt;=35,"Medio",IF(HPZ469&lt;=80,"Alto","Inviable Sanitariamente"))))</f>
        <v>Inviable Sanitariamente</v>
      </c>
      <c r="HQC469" s="265" t="str">
        <f t="shared" ref="HQC469:HQC471" si="5867">IF(HQA469&lt;5,"Sin Riesgo",IF(HQA469 &lt;=14,"Bajo",IF(HQA469&lt;=35,"Medio",IF(HQA469&lt;=80,"Alto","Inviable Sanitariamente"))))</f>
        <v>Inviable Sanitariamente</v>
      </c>
      <c r="HQD469" s="265" t="str">
        <f t="shared" ref="HQD469:HQD471" si="5868">IF(HQB469&lt;5,"Sin Riesgo",IF(HQB469 &lt;=14,"Bajo",IF(HQB469&lt;=35,"Medio",IF(HQB469&lt;=80,"Alto","Inviable Sanitariamente"))))</f>
        <v>Inviable Sanitariamente</v>
      </c>
      <c r="HQE469" s="265" t="str">
        <f t="shared" ref="HQE469:HQE471" si="5869">IF(HQC469&lt;5,"Sin Riesgo",IF(HQC469 &lt;=14,"Bajo",IF(HQC469&lt;=35,"Medio",IF(HQC469&lt;=80,"Alto","Inviable Sanitariamente"))))</f>
        <v>Inviable Sanitariamente</v>
      </c>
      <c r="HQF469" s="265" t="str">
        <f t="shared" ref="HQF469:HQF471" si="5870">IF(HQD469&lt;5,"Sin Riesgo",IF(HQD469 &lt;=14,"Bajo",IF(HQD469&lt;=35,"Medio",IF(HQD469&lt;=80,"Alto","Inviable Sanitariamente"))))</f>
        <v>Inviable Sanitariamente</v>
      </c>
      <c r="HQG469" s="265" t="str">
        <f t="shared" ref="HQG469:HQG471" si="5871">IF(HQE469&lt;5,"Sin Riesgo",IF(HQE469 &lt;=14,"Bajo",IF(HQE469&lt;=35,"Medio",IF(HQE469&lt;=80,"Alto","Inviable Sanitariamente"))))</f>
        <v>Inviable Sanitariamente</v>
      </c>
      <c r="HQH469" s="265" t="str">
        <f t="shared" ref="HQH469:HQH471" si="5872">IF(HQF469&lt;5,"Sin Riesgo",IF(HQF469 &lt;=14,"Bajo",IF(HQF469&lt;=35,"Medio",IF(HQF469&lt;=80,"Alto","Inviable Sanitariamente"))))</f>
        <v>Inviable Sanitariamente</v>
      </c>
      <c r="HQI469" s="265" t="str">
        <f t="shared" ref="HQI469:HQI471" si="5873">IF(HQG469&lt;5,"Sin Riesgo",IF(HQG469 &lt;=14,"Bajo",IF(HQG469&lt;=35,"Medio",IF(HQG469&lt;=80,"Alto","Inviable Sanitariamente"))))</f>
        <v>Inviable Sanitariamente</v>
      </c>
      <c r="HQJ469" s="265" t="str">
        <f t="shared" ref="HQJ469:HQJ471" si="5874">IF(HQH469&lt;5,"Sin Riesgo",IF(HQH469 &lt;=14,"Bajo",IF(HQH469&lt;=35,"Medio",IF(HQH469&lt;=80,"Alto","Inviable Sanitariamente"))))</f>
        <v>Inviable Sanitariamente</v>
      </c>
      <c r="HQK469" s="265" t="str">
        <f t="shared" ref="HQK469:HQK471" si="5875">IF(HQI469&lt;5,"Sin Riesgo",IF(HQI469 &lt;=14,"Bajo",IF(HQI469&lt;=35,"Medio",IF(HQI469&lt;=80,"Alto","Inviable Sanitariamente"))))</f>
        <v>Inviable Sanitariamente</v>
      </c>
      <c r="HQL469" s="265" t="str">
        <f t="shared" ref="HQL469:HQL471" si="5876">IF(HQJ469&lt;5,"Sin Riesgo",IF(HQJ469 &lt;=14,"Bajo",IF(HQJ469&lt;=35,"Medio",IF(HQJ469&lt;=80,"Alto","Inviable Sanitariamente"))))</f>
        <v>Inviable Sanitariamente</v>
      </c>
      <c r="HQM469" s="265" t="str">
        <f t="shared" ref="HQM469:HQM471" si="5877">IF(HQK469&lt;5,"Sin Riesgo",IF(HQK469 &lt;=14,"Bajo",IF(HQK469&lt;=35,"Medio",IF(HQK469&lt;=80,"Alto","Inviable Sanitariamente"))))</f>
        <v>Inviable Sanitariamente</v>
      </c>
      <c r="HQN469" s="265" t="str">
        <f t="shared" ref="HQN469:HQN471" si="5878">IF(HQL469&lt;5,"Sin Riesgo",IF(HQL469 &lt;=14,"Bajo",IF(HQL469&lt;=35,"Medio",IF(HQL469&lt;=80,"Alto","Inviable Sanitariamente"))))</f>
        <v>Inviable Sanitariamente</v>
      </c>
      <c r="HQO469" s="265" t="str">
        <f t="shared" ref="HQO469:HQO471" si="5879">IF(HQM469&lt;5,"Sin Riesgo",IF(HQM469 &lt;=14,"Bajo",IF(HQM469&lt;=35,"Medio",IF(HQM469&lt;=80,"Alto","Inviable Sanitariamente"))))</f>
        <v>Inviable Sanitariamente</v>
      </c>
      <c r="HQP469" s="265" t="str">
        <f t="shared" ref="HQP469:HQP471" si="5880">IF(HQN469&lt;5,"Sin Riesgo",IF(HQN469 &lt;=14,"Bajo",IF(HQN469&lt;=35,"Medio",IF(HQN469&lt;=80,"Alto","Inviable Sanitariamente"))))</f>
        <v>Inviable Sanitariamente</v>
      </c>
      <c r="HQQ469" s="265" t="str">
        <f t="shared" ref="HQQ469:HQQ471" si="5881">IF(HQO469&lt;5,"Sin Riesgo",IF(HQO469 &lt;=14,"Bajo",IF(HQO469&lt;=35,"Medio",IF(HQO469&lt;=80,"Alto","Inviable Sanitariamente"))))</f>
        <v>Inviable Sanitariamente</v>
      </c>
      <c r="HQR469" s="265" t="str">
        <f t="shared" ref="HQR469:HQR471" si="5882">IF(HQP469&lt;5,"Sin Riesgo",IF(HQP469 &lt;=14,"Bajo",IF(HQP469&lt;=35,"Medio",IF(HQP469&lt;=80,"Alto","Inviable Sanitariamente"))))</f>
        <v>Inviable Sanitariamente</v>
      </c>
      <c r="HQS469" s="265" t="str">
        <f t="shared" ref="HQS469:HQS471" si="5883">IF(HQQ469&lt;5,"Sin Riesgo",IF(HQQ469 &lt;=14,"Bajo",IF(HQQ469&lt;=35,"Medio",IF(HQQ469&lt;=80,"Alto","Inviable Sanitariamente"))))</f>
        <v>Inviable Sanitariamente</v>
      </c>
      <c r="HQT469" s="265" t="str">
        <f t="shared" ref="HQT469:HQT471" si="5884">IF(HQR469&lt;5,"Sin Riesgo",IF(HQR469 &lt;=14,"Bajo",IF(HQR469&lt;=35,"Medio",IF(HQR469&lt;=80,"Alto","Inviable Sanitariamente"))))</f>
        <v>Inviable Sanitariamente</v>
      </c>
      <c r="HQU469" s="265" t="str">
        <f t="shared" ref="HQU469:HQU471" si="5885">IF(HQS469&lt;5,"Sin Riesgo",IF(HQS469 &lt;=14,"Bajo",IF(HQS469&lt;=35,"Medio",IF(HQS469&lt;=80,"Alto","Inviable Sanitariamente"))))</f>
        <v>Inviable Sanitariamente</v>
      </c>
      <c r="HQV469" s="265" t="str">
        <f t="shared" ref="HQV469:HQV471" si="5886">IF(HQT469&lt;5,"Sin Riesgo",IF(HQT469 &lt;=14,"Bajo",IF(HQT469&lt;=35,"Medio",IF(HQT469&lt;=80,"Alto","Inviable Sanitariamente"))))</f>
        <v>Inviable Sanitariamente</v>
      </c>
      <c r="HQW469" s="265" t="str">
        <f t="shared" ref="HQW469:HQW471" si="5887">IF(HQU469&lt;5,"Sin Riesgo",IF(HQU469 &lt;=14,"Bajo",IF(HQU469&lt;=35,"Medio",IF(HQU469&lt;=80,"Alto","Inviable Sanitariamente"))))</f>
        <v>Inviable Sanitariamente</v>
      </c>
      <c r="HQX469" s="265" t="str">
        <f t="shared" ref="HQX469:HQX471" si="5888">IF(HQV469&lt;5,"Sin Riesgo",IF(HQV469 &lt;=14,"Bajo",IF(HQV469&lt;=35,"Medio",IF(HQV469&lt;=80,"Alto","Inviable Sanitariamente"))))</f>
        <v>Inviable Sanitariamente</v>
      </c>
      <c r="HQY469" s="265" t="str">
        <f t="shared" ref="HQY469:HQY471" si="5889">IF(HQW469&lt;5,"Sin Riesgo",IF(HQW469 &lt;=14,"Bajo",IF(HQW469&lt;=35,"Medio",IF(HQW469&lt;=80,"Alto","Inviable Sanitariamente"))))</f>
        <v>Inviable Sanitariamente</v>
      </c>
      <c r="HQZ469" s="265" t="str">
        <f t="shared" ref="HQZ469:HQZ471" si="5890">IF(HQX469&lt;5,"Sin Riesgo",IF(HQX469 &lt;=14,"Bajo",IF(HQX469&lt;=35,"Medio",IF(HQX469&lt;=80,"Alto","Inviable Sanitariamente"))))</f>
        <v>Inviable Sanitariamente</v>
      </c>
      <c r="HRA469" s="265" t="str">
        <f t="shared" ref="HRA469:HRA471" si="5891">IF(HQY469&lt;5,"Sin Riesgo",IF(HQY469 &lt;=14,"Bajo",IF(HQY469&lt;=35,"Medio",IF(HQY469&lt;=80,"Alto","Inviable Sanitariamente"))))</f>
        <v>Inviable Sanitariamente</v>
      </c>
      <c r="HRB469" s="265" t="str">
        <f t="shared" ref="HRB469:HRB471" si="5892">IF(HQZ469&lt;5,"Sin Riesgo",IF(HQZ469 &lt;=14,"Bajo",IF(HQZ469&lt;=35,"Medio",IF(HQZ469&lt;=80,"Alto","Inviable Sanitariamente"))))</f>
        <v>Inviable Sanitariamente</v>
      </c>
      <c r="HRC469" s="265" t="str">
        <f t="shared" ref="HRC469:HRC471" si="5893">IF(HRA469&lt;5,"Sin Riesgo",IF(HRA469 &lt;=14,"Bajo",IF(HRA469&lt;=35,"Medio",IF(HRA469&lt;=80,"Alto","Inviable Sanitariamente"))))</f>
        <v>Inviable Sanitariamente</v>
      </c>
      <c r="HRD469" s="265" t="str">
        <f t="shared" ref="HRD469:HRD471" si="5894">IF(HRB469&lt;5,"Sin Riesgo",IF(HRB469 &lt;=14,"Bajo",IF(HRB469&lt;=35,"Medio",IF(HRB469&lt;=80,"Alto","Inviable Sanitariamente"))))</f>
        <v>Inviable Sanitariamente</v>
      </c>
      <c r="HRE469" s="265" t="str">
        <f t="shared" ref="HRE469:HRE471" si="5895">IF(HRC469&lt;5,"Sin Riesgo",IF(HRC469 &lt;=14,"Bajo",IF(HRC469&lt;=35,"Medio",IF(HRC469&lt;=80,"Alto","Inviable Sanitariamente"))))</f>
        <v>Inviable Sanitariamente</v>
      </c>
      <c r="HRF469" s="265" t="str">
        <f t="shared" ref="HRF469:HRF471" si="5896">IF(HRD469&lt;5,"Sin Riesgo",IF(HRD469 &lt;=14,"Bajo",IF(HRD469&lt;=35,"Medio",IF(HRD469&lt;=80,"Alto","Inviable Sanitariamente"))))</f>
        <v>Inviable Sanitariamente</v>
      </c>
      <c r="HRG469" s="265" t="str">
        <f t="shared" ref="HRG469:HRG471" si="5897">IF(HRE469&lt;5,"Sin Riesgo",IF(HRE469 &lt;=14,"Bajo",IF(HRE469&lt;=35,"Medio",IF(HRE469&lt;=80,"Alto","Inviable Sanitariamente"))))</f>
        <v>Inviable Sanitariamente</v>
      </c>
      <c r="HRH469" s="265" t="str">
        <f t="shared" ref="HRH469:HRH471" si="5898">IF(HRF469&lt;5,"Sin Riesgo",IF(HRF469 &lt;=14,"Bajo",IF(HRF469&lt;=35,"Medio",IF(HRF469&lt;=80,"Alto","Inviable Sanitariamente"))))</f>
        <v>Inviable Sanitariamente</v>
      </c>
      <c r="HRI469" s="265" t="str">
        <f t="shared" ref="HRI469:HRI471" si="5899">IF(HRG469&lt;5,"Sin Riesgo",IF(HRG469 &lt;=14,"Bajo",IF(HRG469&lt;=35,"Medio",IF(HRG469&lt;=80,"Alto","Inviable Sanitariamente"))))</f>
        <v>Inviable Sanitariamente</v>
      </c>
      <c r="HRJ469" s="265" t="str">
        <f t="shared" ref="HRJ469:HRJ471" si="5900">IF(HRH469&lt;5,"Sin Riesgo",IF(HRH469 &lt;=14,"Bajo",IF(HRH469&lt;=35,"Medio",IF(HRH469&lt;=80,"Alto","Inviable Sanitariamente"))))</f>
        <v>Inviable Sanitariamente</v>
      </c>
      <c r="HRK469" s="265" t="str">
        <f t="shared" ref="HRK469:HRK471" si="5901">IF(HRI469&lt;5,"Sin Riesgo",IF(HRI469 &lt;=14,"Bajo",IF(HRI469&lt;=35,"Medio",IF(HRI469&lt;=80,"Alto","Inviable Sanitariamente"))))</f>
        <v>Inviable Sanitariamente</v>
      </c>
      <c r="HRL469" s="265" t="str">
        <f t="shared" ref="HRL469:HRL471" si="5902">IF(HRJ469&lt;5,"Sin Riesgo",IF(HRJ469 &lt;=14,"Bajo",IF(HRJ469&lt;=35,"Medio",IF(HRJ469&lt;=80,"Alto","Inviable Sanitariamente"))))</f>
        <v>Inviable Sanitariamente</v>
      </c>
      <c r="HRM469" s="265" t="str">
        <f t="shared" ref="HRM469:HRM471" si="5903">IF(HRK469&lt;5,"Sin Riesgo",IF(HRK469 &lt;=14,"Bajo",IF(HRK469&lt;=35,"Medio",IF(HRK469&lt;=80,"Alto","Inviable Sanitariamente"))))</f>
        <v>Inviable Sanitariamente</v>
      </c>
      <c r="HRN469" s="265" t="str">
        <f t="shared" ref="HRN469:HRN471" si="5904">IF(HRL469&lt;5,"Sin Riesgo",IF(HRL469 &lt;=14,"Bajo",IF(HRL469&lt;=35,"Medio",IF(HRL469&lt;=80,"Alto","Inviable Sanitariamente"))))</f>
        <v>Inviable Sanitariamente</v>
      </c>
      <c r="HRO469" s="265" t="str">
        <f t="shared" ref="HRO469:HRO471" si="5905">IF(HRM469&lt;5,"Sin Riesgo",IF(HRM469 &lt;=14,"Bajo",IF(HRM469&lt;=35,"Medio",IF(HRM469&lt;=80,"Alto","Inviable Sanitariamente"))))</f>
        <v>Inviable Sanitariamente</v>
      </c>
      <c r="HRP469" s="265" t="str">
        <f t="shared" ref="HRP469:HRP471" si="5906">IF(HRN469&lt;5,"Sin Riesgo",IF(HRN469 &lt;=14,"Bajo",IF(HRN469&lt;=35,"Medio",IF(HRN469&lt;=80,"Alto","Inviable Sanitariamente"))))</f>
        <v>Inviable Sanitariamente</v>
      </c>
      <c r="HRQ469" s="265" t="str">
        <f t="shared" ref="HRQ469:HRQ471" si="5907">IF(HRO469&lt;5,"Sin Riesgo",IF(HRO469 &lt;=14,"Bajo",IF(HRO469&lt;=35,"Medio",IF(HRO469&lt;=80,"Alto","Inviable Sanitariamente"))))</f>
        <v>Inviable Sanitariamente</v>
      </c>
      <c r="HRR469" s="265" t="str">
        <f t="shared" ref="HRR469:HRR471" si="5908">IF(HRP469&lt;5,"Sin Riesgo",IF(HRP469 &lt;=14,"Bajo",IF(HRP469&lt;=35,"Medio",IF(HRP469&lt;=80,"Alto","Inviable Sanitariamente"))))</f>
        <v>Inviable Sanitariamente</v>
      </c>
      <c r="HRS469" s="265" t="str">
        <f t="shared" ref="HRS469:HRS471" si="5909">IF(HRQ469&lt;5,"Sin Riesgo",IF(HRQ469 &lt;=14,"Bajo",IF(HRQ469&lt;=35,"Medio",IF(HRQ469&lt;=80,"Alto","Inviable Sanitariamente"))))</f>
        <v>Inviable Sanitariamente</v>
      </c>
      <c r="HRT469" s="265" t="str">
        <f t="shared" ref="HRT469:HRT471" si="5910">IF(HRR469&lt;5,"Sin Riesgo",IF(HRR469 &lt;=14,"Bajo",IF(HRR469&lt;=35,"Medio",IF(HRR469&lt;=80,"Alto","Inviable Sanitariamente"))))</f>
        <v>Inviable Sanitariamente</v>
      </c>
      <c r="HRU469" s="265" t="str">
        <f t="shared" ref="HRU469:HRU471" si="5911">IF(HRS469&lt;5,"Sin Riesgo",IF(HRS469 &lt;=14,"Bajo",IF(HRS469&lt;=35,"Medio",IF(HRS469&lt;=80,"Alto","Inviable Sanitariamente"))))</f>
        <v>Inviable Sanitariamente</v>
      </c>
      <c r="HRV469" s="265" t="str">
        <f t="shared" ref="HRV469:HRV471" si="5912">IF(HRT469&lt;5,"Sin Riesgo",IF(HRT469 &lt;=14,"Bajo",IF(HRT469&lt;=35,"Medio",IF(HRT469&lt;=80,"Alto","Inviable Sanitariamente"))))</f>
        <v>Inviable Sanitariamente</v>
      </c>
      <c r="HRW469" s="265" t="str">
        <f t="shared" ref="HRW469:HRW471" si="5913">IF(HRU469&lt;5,"Sin Riesgo",IF(HRU469 &lt;=14,"Bajo",IF(HRU469&lt;=35,"Medio",IF(HRU469&lt;=80,"Alto","Inviable Sanitariamente"))))</f>
        <v>Inviable Sanitariamente</v>
      </c>
      <c r="HRX469" s="265" t="str">
        <f t="shared" ref="HRX469:HRX471" si="5914">IF(HRV469&lt;5,"Sin Riesgo",IF(HRV469 &lt;=14,"Bajo",IF(HRV469&lt;=35,"Medio",IF(HRV469&lt;=80,"Alto","Inviable Sanitariamente"))))</f>
        <v>Inviable Sanitariamente</v>
      </c>
      <c r="HRY469" s="265" t="str">
        <f t="shared" ref="HRY469:HRY471" si="5915">IF(HRW469&lt;5,"Sin Riesgo",IF(HRW469 &lt;=14,"Bajo",IF(HRW469&lt;=35,"Medio",IF(HRW469&lt;=80,"Alto","Inviable Sanitariamente"))))</f>
        <v>Inviable Sanitariamente</v>
      </c>
      <c r="HRZ469" s="265" t="str">
        <f t="shared" ref="HRZ469:HRZ471" si="5916">IF(HRX469&lt;5,"Sin Riesgo",IF(HRX469 &lt;=14,"Bajo",IF(HRX469&lt;=35,"Medio",IF(HRX469&lt;=80,"Alto","Inviable Sanitariamente"))))</f>
        <v>Inviable Sanitariamente</v>
      </c>
      <c r="HSA469" s="265" t="str">
        <f t="shared" ref="HSA469:HSA471" si="5917">IF(HRY469&lt;5,"Sin Riesgo",IF(HRY469 &lt;=14,"Bajo",IF(HRY469&lt;=35,"Medio",IF(HRY469&lt;=80,"Alto","Inviable Sanitariamente"))))</f>
        <v>Inviable Sanitariamente</v>
      </c>
      <c r="HSB469" s="265" t="str">
        <f t="shared" ref="HSB469:HSB471" si="5918">IF(HRZ469&lt;5,"Sin Riesgo",IF(HRZ469 &lt;=14,"Bajo",IF(HRZ469&lt;=35,"Medio",IF(HRZ469&lt;=80,"Alto","Inviable Sanitariamente"))))</f>
        <v>Inviable Sanitariamente</v>
      </c>
      <c r="HSC469" s="265" t="str">
        <f t="shared" ref="HSC469:HSC471" si="5919">IF(HSA469&lt;5,"Sin Riesgo",IF(HSA469 &lt;=14,"Bajo",IF(HSA469&lt;=35,"Medio",IF(HSA469&lt;=80,"Alto","Inviable Sanitariamente"))))</f>
        <v>Inviable Sanitariamente</v>
      </c>
      <c r="HSD469" s="265" t="str">
        <f t="shared" ref="HSD469:HSD471" si="5920">IF(HSB469&lt;5,"Sin Riesgo",IF(HSB469 &lt;=14,"Bajo",IF(HSB469&lt;=35,"Medio",IF(HSB469&lt;=80,"Alto","Inviable Sanitariamente"))))</f>
        <v>Inviable Sanitariamente</v>
      </c>
      <c r="HSE469" s="265" t="str">
        <f t="shared" ref="HSE469:HSE471" si="5921">IF(HSC469&lt;5,"Sin Riesgo",IF(HSC469 &lt;=14,"Bajo",IF(HSC469&lt;=35,"Medio",IF(HSC469&lt;=80,"Alto","Inviable Sanitariamente"))))</f>
        <v>Inviable Sanitariamente</v>
      </c>
      <c r="HSF469" s="265" t="str">
        <f t="shared" ref="HSF469:HSF471" si="5922">IF(HSD469&lt;5,"Sin Riesgo",IF(HSD469 &lt;=14,"Bajo",IF(HSD469&lt;=35,"Medio",IF(HSD469&lt;=80,"Alto","Inviable Sanitariamente"))))</f>
        <v>Inviable Sanitariamente</v>
      </c>
      <c r="HSG469" s="265" t="str">
        <f t="shared" ref="HSG469:HSG471" si="5923">IF(HSE469&lt;5,"Sin Riesgo",IF(HSE469 &lt;=14,"Bajo",IF(HSE469&lt;=35,"Medio",IF(HSE469&lt;=80,"Alto","Inviable Sanitariamente"))))</f>
        <v>Inviable Sanitariamente</v>
      </c>
      <c r="HSH469" s="265" t="str">
        <f t="shared" ref="HSH469:HSH471" si="5924">IF(HSF469&lt;5,"Sin Riesgo",IF(HSF469 &lt;=14,"Bajo",IF(HSF469&lt;=35,"Medio",IF(HSF469&lt;=80,"Alto","Inviable Sanitariamente"))))</f>
        <v>Inviable Sanitariamente</v>
      </c>
      <c r="HSI469" s="265" t="str">
        <f t="shared" ref="HSI469:HSI471" si="5925">IF(HSG469&lt;5,"Sin Riesgo",IF(HSG469 &lt;=14,"Bajo",IF(HSG469&lt;=35,"Medio",IF(HSG469&lt;=80,"Alto","Inviable Sanitariamente"))))</f>
        <v>Inviable Sanitariamente</v>
      </c>
      <c r="HSJ469" s="265" t="str">
        <f t="shared" ref="HSJ469:HSJ471" si="5926">IF(HSH469&lt;5,"Sin Riesgo",IF(HSH469 &lt;=14,"Bajo",IF(HSH469&lt;=35,"Medio",IF(HSH469&lt;=80,"Alto","Inviable Sanitariamente"))))</f>
        <v>Inviable Sanitariamente</v>
      </c>
      <c r="HSK469" s="265" t="str">
        <f t="shared" ref="HSK469:HSK471" si="5927">IF(HSI469&lt;5,"Sin Riesgo",IF(HSI469 &lt;=14,"Bajo",IF(HSI469&lt;=35,"Medio",IF(HSI469&lt;=80,"Alto","Inviable Sanitariamente"))))</f>
        <v>Inviable Sanitariamente</v>
      </c>
      <c r="HSL469" s="265" t="str">
        <f t="shared" ref="HSL469:HSL471" si="5928">IF(HSJ469&lt;5,"Sin Riesgo",IF(HSJ469 &lt;=14,"Bajo",IF(HSJ469&lt;=35,"Medio",IF(HSJ469&lt;=80,"Alto","Inviable Sanitariamente"))))</f>
        <v>Inviable Sanitariamente</v>
      </c>
      <c r="HSM469" s="265" t="str">
        <f t="shared" ref="HSM469:HSM471" si="5929">IF(HSK469&lt;5,"Sin Riesgo",IF(HSK469 &lt;=14,"Bajo",IF(HSK469&lt;=35,"Medio",IF(HSK469&lt;=80,"Alto","Inviable Sanitariamente"))))</f>
        <v>Inviable Sanitariamente</v>
      </c>
      <c r="HSN469" s="265" t="str">
        <f t="shared" ref="HSN469:HSN471" si="5930">IF(HSL469&lt;5,"Sin Riesgo",IF(HSL469 &lt;=14,"Bajo",IF(HSL469&lt;=35,"Medio",IF(HSL469&lt;=80,"Alto","Inviable Sanitariamente"))))</f>
        <v>Inviable Sanitariamente</v>
      </c>
      <c r="HSO469" s="265" t="str">
        <f t="shared" ref="HSO469:HSO471" si="5931">IF(HSM469&lt;5,"Sin Riesgo",IF(HSM469 &lt;=14,"Bajo",IF(HSM469&lt;=35,"Medio",IF(HSM469&lt;=80,"Alto","Inviable Sanitariamente"))))</f>
        <v>Inviable Sanitariamente</v>
      </c>
      <c r="HSP469" s="265" t="str">
        <f t="shared" ref="HSP469:HSP471" si="5932">IF(HSN469&lt;5,"Sin Riesgo",IF(HSN469 &lt;=14,"Bajo",IF(HSN469&lt;=35,"Medio",IF(HSN469&lt;=80,"Alto","Inviable Sanitariamente"))))</f>
        <v>Inviable Sanitariamente</v>
      </c>
      <c r="HSQ469" s="265" t="str">
        <f t="shared" ref="HSQ469:HSQ471" si="5933">IF(HSO469&lt;5,"Sin Riesgo",IF(HSO469 &lt;=14,"Bajo",IF(HSO469&lt;=35,"Medio",IF(HSO469&lt;=80,"Alto","Inviable Sanitariamente"))))</f>
        <v>Inviable Sanitariamente</v>
      </c>
      <c r="HSR469" s="265" t="str">
        <f t="shared" ref="HSR469:HSR471" si="5934">IF(HSP469&lt;5,"Sin Riesgo",IF(HSP469 &lt;=14,"Bajo",IF(HSP469&lt;=35,"Medio",IF(HSP469&lt;=80,"Alto","Inviable Sanitariamente"))))</f>
        <v>Inviable Sanitariamente</v>
      </c>
      <c r="HSS469" s="265" t="str">
        <f t="shared" ref="HSS469:HSS471" si="5935">IF(HSQ469&lt;5,"Sin Riesgo",IF(HSQ469 &lt;=14,"Bajo",IF(HSQ469&lt;=35,"Medio",IF(HSQ469&lt;=80,"Alto","Inviable Sanitariamente"))))</f>
        <v>Inviable Sanitariamente</v>
      </c>
      <c r="HST469" s="265" t="str">
        <f t="shared" ref="HST469:HST471" si="5936">IF(HSR469&lt;5,"Sin Riesgo",IF(HSR469 &lt;=14,"Bajo",IF(HSR469&lt;=35,"Medio",IF(HSR469&lt;=80,"Alto","Inviable Sanitariamente"))))</f>
        <v>Inviable Sanitariamente</v>
      </c>
      <c r="HSU469" s="265" t="str">
        <f t="shared" ref="HSU469:HSU471" si="5937">IF(HSS469&lt;5,"Sin Riesgo",IF(HSS469 &lt;=14,"Bajo",IF(HSS469&lt;=35,"Medio",IF(HSS469&lt;=80,"Alto","Inviable Sanitariamente"))))</f>
        <v>Inviable Sanitariamente</v>
      </c>
      <c r="HSV469" s="265" t="str">
        <f t="shared" ref="HSV469:HSV471" si="5938">IF(HST469&lt;5,"Sin Riesgo",IF(HST469 &lt;=14,"Bajo",IF(HST469&lt;=35,"Medio",IF(HST469&lt;=80,"Alto","Inviable Sanitariamente"))))</f>
        <v>Inviable Sanitariamente</v>
      </c>
      <c r="HSW469" s="265" t="str">
        <f t="shared" ref="HSW469:HSW471" si="5939">IF(HSU469&lt;5,"Sin Riesgo",IF(HSU469 &lt;=14,"Bajo",IF(HSU469&lt;=35,"Medio",IF(HSU469&lt;=80,"Alto","Inviable Sanitariamente"))))</f>
        <v>Inviable Sanitariamente</v>
      </c>
      <c r="HSX469" s="265" t="str">
        <f t="shared" ref="HSX469:HSX471" si="5940">IF(HSV469&lt;5,"Sin Riesgo",IF(HSV469 &lt;=14,"Bajo",IF(HSV469&lt;=35,"Medio",IF(HSV469&lt;=80,"Alto","Inviable Sanitariamente"))))</f>
        <v>Inviable Sanitariamente</v>
      </c>
      <c r="HSY469" s="265" t="str">
        <f t="shared" ref="HSY469:HSY471" si="5941">IF(HSW469&lt;5,"Sin Riesgo",IF(HSW469 &lt;=14,"Bajo",IF(HSW469&lt;=35,"Medio",IF(HSW469&lt;=80,"Alto","Inviable Sanitariamente"))))</f>
        <v>Inviable Sanitariamente</v>
      </c>
      <c r="HSZ469" s="265" t="str">
        <f t="shared" ref="HSZ469:HSZ471" si="5942">IF(HSX469&lt;5,"Sin Riesgo",IF(HSX469 &lt;=14,"Bajo",IF(HSX469&lt;=35,"Medio",IF(HSX469&lt;=80,"Alto","Inviable Sanitariamente"))))</f>
        <v>Inviable Sanitariamente</v>
      </c>
      <c r="HTA469" s="265" t="str">
        <f t="shared" ref="HTA469:HTA471" si="5943">IF(HSY469&lt;5,"Sin Riesgo",IF(HSY469 &lt;=14,"Bajo",IF(HSY469&lt;=35,"Medio",IF(HSY469&lt;=80,"Alto","Inviable Sanitariamente"))))</f>
        <v>Inviable Sanitariamente</v>
      </c>
      <c r="HTB469" s="265" t="str">
        <f t="shared" ref="HTB469:HTB471" si="5944">IF(HSZ469&lt;5,"Sin Riesgo",IF(HSZ469 &lt;=14,"Bajo",IF(HSZ469&lt;=35,"Medio",IF(HSZ469&lt;=80,"Alto","Inviable Sanitariamente"))))</f>
        <v>Inviable Sanitariamente</v>
      </c>
      <c r="HTC469" s="265" t="str">
        <f t="shared" ref="HTC469:HTC471" si="5945">IF(HTA469&lt;5,"Sin Riesgo",IF(HTA469 &lt;=14,"Bajo",IF(HTA469&lt;=35,"Medio",IF(HTA469&lt;=80,"Alto","Inviable Sanitariamente"))))</f>
        <v>Inviable Sanitariamente</v>
      </c>
      <c r="HTD469" s="265" t="str">
        <f t="shared" ref="HTD469:HTD471" si="5946">IF(HTB469&lt;5,"Sin Riesgo",IF(HTB469 &lt;=14,"Bajo",IF(HTB469&lt;=35,"Medio",IF(HTB469&lt;=80,"Alto","Inviable Sanitariamente"))))</f>
        <v>Inviable Sanitariamente</v>
      </c>
      <c r="HTE469" s="265" t="str">
        <f t="shared" ref="HTE469:HTE471" si="5947">IF(HTC469&lt;5,"Sin Riesgo",IF(HTC469 &lt;=14,"Bajo",IF(HTC469&lt;=35,"Medio",IF(HTC469&lt;=80,"Alto","Inviable Sanitariamente"))))</f>
        <v>Inviable Sanitariamente</v>
      </c>
      <c r="HTF469" s="265" t="str">
        <f t="shared" ref="HTF469:HTF471" si="5948">IF(HTD469&lt;5,"Sin Riesgo",IF(HTD469 &lt;=14,"Bajo",IF(HTD469&lt;=35,"Medio",IF(HTD469&lt;=80,"Alto","Inviable Sanitariamente"))))</f>
        <v>Inviable Sanitariamente</v>
      </c>
      <c r="HTG469" s="265" t="str">
        <f t="shared" ref="HTG469:HTG471" si="5949">IF(HTE469&lt;5,"Sin Riesgo",IF(HTE469 &lt;=14,"Bajo",IF(HTE469&lt;=35,"Medio",IF(HTE469&lt;=80,"Alto","Inviable Sanitariamente"))))</f>
        <v>Inviable Sanitariamente</v>
      </c>
      <c r="HTH469" s="265" t="str">
        <f t="shared" ref="HTH469:HTH471" si="5950">IF(HTF469&lt;5,"Sin Riesgo",IF(HTF469 &lt;=14,"Bajo",IF(HTF469&lt;=35,"Medio",IF(HTF469&lt;=80,"Alto","Inviable Sanitariamente"))))</f>
        <v>Inviable Sanitariamente</v>
      </c>
      <c r="HTI469" s="265" t="str">
        <f t="shared" ref="HTI469:HTI471" si="5951">IF(HTG469&lt;5,"Sin Riesgo",IF(HTG469 &lt;=14,"Bajo",IF(HTG469&lt;=35,"Medio",IF(HTG469&lt;=80,"Alto","Inviable Sanitariamente"))))</f>
        <v>Inviable Sanitariamente</v>
      </c>
      <c r="HTJ469" s="265" t="str">
        <f t="shared" ref="HTJ469:HTJ471" si="5952">IF(HTH469&lt;5,"Sin Riesgo",IF(HTH469 &lt;=14,"Bajo",IF(HTH469&lt;=35,"Medio",IF(HTH469&lt;=80,"Alto","Inviable Sanitariamente"))))</f>
        <v>Inviable Sanitariamente</v>
      </c>
      <c r="HTK469" s="265" t="str">
        <f t="shared" ref="HTK469:HTK471" si="5953">IF(HTI469&lt;5,"Sin Riesgo",IF(HTI469 &lt;=14,"Bajo",IF(HTI469&lt;=35,"Medio",IF(HTI469&lt;=80,"Alto","Inviable Sanitariamente"))))</f>
        <v>Inviable Sanitariamente</v>
      </c>
      <c r="HTL469" s="265" t="str">
        <f t="shared" ref="HTL469:HTL471" si="5954">IF(HTJ469&lt;5,"Sin Riesgo",IF(HTJ469 &lt;=14,"Bajo",IF(HTJ469&lt;=35,"Medio",IF(HTJ469&lt;=80,"Alto","Inviable Sanitariamente"))))</f>
        <v>Inviable Sanitariamente</v>
      </c>
      <c r="HTM469" s="265" t="str">
        <f t="shared" ref="HTM469:HTM471" si="5955">IF(HTK469&lt;5,"Sin Riesgo",IF(HTK469 &lt;=14,"Bajo",IF(HTK469&lt;=35,"Medio",IF(HTK469&lt;=80,"Alto","Inviable Sanitariamente"))))</f>
        <v>Inviable Sanitariamente</v>
      </c>
      <c r="HTN469" s="265" t="str">
        <f t="shared" ref="HTN469:HTN471" si="5956">IF(HTL469&lt;5,"Sin Riesgo",IF(HTL469 &lt;=14,"Bajo",IF(HTL469&lt;=35,"Medio",IF(HTL469&lt;=80,"Alto","Inviable Sanitariamente"))))</f>
        <v>Inviable Sanitariamente</v>
      </c>
      <c r="HTO469" s="265" t="str">
        <f t="shared" ref="HTO469:HTO471" si="5957">IF(HTM469&lt;5,"Sin Riesgo",IF(HTM469 &lt;=14,"Bajo",IF(HTM469&lt;=35,"Medio",IF(HTM469&lt;=80,"Alto","Inviable Sanitariamente"))))</f>
        <v>Inviable Sanitariamente</v>
      </c>
      <c r="HTP469" s="265" t="str">
        <f t="shared" ref="HTP469:HTP471" si="5958">IF(HTN469&lt;5,"Sin Riesgo",IF(HTN469 &lt;=14,"Bajo",IF(HTN469&lt;=35,"Medio",IF(HTN469&lt;=80,"Alto","Inviable Sanitariamente"))))</f>
        <v>Inviable Sanitariamente</v>
      </c>
      <c r="HTQ469" s="265" t="str">
        <f t="shared" ref="HTQ469:HTQ471" si="5959">IF(HTO469&lt;5,"Sin Riesgo",IF(HTO469 &lt;=14,"Bajo",IF(HTO469&lt;=35,"Medio",IF(HTO469&lt;=80,"Alto","Inviable Sanitariamente"))))</f>
        <v>Inviable Sanitariamente</v>
      </c>
      <c r="HTR469" s="265" t="str">
        <f t="shared" ref="HTR469:HTR471" si="5960">IF(HTP469&lt;5,"Sin Riesgo",IF(HTP469 &lt;=14,"Bajo",IF(HTP469&lt;=35,"Medio",IF(HTP469&lt;=80,"Alto","Inviable Sanitariamente"))))</f>
        <v>Inviable Sanitariamente</v>
      </c>
      <c r="HTS469" s="265" t="str">
        <f t="shared" ref="HTS469:HTS471" si="5961">IF(HTQ469&lt;5,"Sin Riesgo",IF(HTQ469 &lt;=14,"Bajo",IF(HTQ469&lt;=35,"Medio",IF(HTQ469&lt;=80,"Alto","Inviable Sanitariamente"))))</f>
        <v>Inviable Sanitariamente</v>
      </c>
      <c r="HTT469" s="265" t="str">
        <f t="shared" ref="HTT469:HTT471" si="5962">IF(HTR469&lt;5,"Sin Riesgo",IF(HTR469 &lt;=14,"Bajo",IF(HTR469&lt;=35,"Medio",IF(HTR469&lt;=80,"Alto","Inviable Sanitariamente"))))</f>
        <v>Inviable Sanitariamente</v>
      </c>
      <c r="HTU469" s="265" t="str">
        <f t="shared" ref="HTU469:HTU471" si="5963">IF(HTS469&lt;5,"Sin Riesgo",IF(HTS469 &lt;=14,"Bajo",IF(HTS469&lt;=35,"Medio",IF(HTS469&lt;=80,"Alto","Inviable Sanitariamente"))))</f>
        <v>Inviable Sanitariamente</v>
      </c>
      <c r="HTV469" s="265" t="str">
        <f t="shared" ref="HTV469:HTV471" si="5964">IF(HTT469&lt;5,"Sin Riesgo",IF(HTT469 &lt;=14,"Bajo",IF(HTT469&lt;=35,"Medio",IF(HTT469&lt;=80,"Alto","Inviable Sanitariamente"))))</f>
        <v>Inviable Sanitariamente</v>
      </c>
      <c r="HTW469" s="265" t="str">
        <f t="shared" ref="HTW469:HTW471" si="5965">IF(HTU469&lt;5,"Sin Riesgo",IF(HTU469 &lt;=14,"Bajo",IF(HTU469&lt;=35,"Medio",IF(HTU469&lt;=80,"Alto","Inviable Sanitariamente"))))</f>
        <v>Inviable Sanitariamente</v>
      </c>
      <c r="HTX469" s="265" t="str">
        <f t="shared" ref="HTX469:HTX471" si="5966">IF(HTV469&lt;5,"Sin Riesgo",IF(HTV469 &lt;=14,"Bajo",IF(HTV469&lt;=35,"Medio",IF(HTV469&lt;=80,"Alto","Inviable Sanitariamente"))))</f>
        <v>Inviable Sanitariamente</v>
      </c>
      <c r="HTY469" s="265" t="str">
        <f t="shared" ref="HTY469:HTY471" si="5967">IF(HTW469&lt;5,"Sin Riesgo",IF(HTW469 &lt;=14,"Bajo",IF(HTW469&lt;=35,"Medio",IF(HTW469&lt;=80,"Alto","Inviable Sanitariamente"))))</f>
        <v>Inviable Sanitariamente</v>
      </c>
      <c r="HTZ469" s="265" t="str">
        <f t="shared" ref="HTZ469:HTZ471" si="5968">IF(HTX469&lt;5,"Sin Riesgo",IF(HTX469 &lt;=14,"Bajo",IF(HTX469&lt;=35,"Medio",IF(HTX469&lt;=80,"Alto","Inviable Sanitariamente"))))</f>
        <v>Inviable Sanitariamente</v>
      </c>
      <c r="HUA469" s="265" t="str">
        <f t="shared" ref="HUA469:HUA471" si="5969">IF(HTY469&lt;5,"Sin Riesgo",IF(HTY469 &lt;=14,"Bajo",IF(HTY469&lt;=35,"Medio",IF(HTY469&lt;=80,"Alto","Inviable Sanitariamente"))))</f>
        <v>Inviable Sanitariamente</v>
      </c>
      <c r="HUB469" s="265" t="str">
        <f t="shared" ref="HUB469:HUB471" si="5970">IF(HTZ469&lt;5,"Sin Riesgo",IF(HTZ469 &lt;=14,"Bajo",IF(HTZ469&lt;=35,"Medio",IF(HTZ469&lt;=80,"Alto","Inviable Sanitariamente"))))</f>
        <v>Inviable Sanitariamente</v>
      </c>
      <c r="HUC469" s="265" t="str">
        <f t="shared" ref="HUC469:HUC471" si="5971">IF(HUA469&lt;5,"Sin Riesgo",IF(HUA469 &lt;=14,"Bajo",IF(HUA469&lt;=35,"Medio",IF(HUA469&lt;=80,"Alto","Inviable Sanitariamente"))))</f>
        <v>Inviable Sanitariamente</v>
      </c>
      <c r="HUD469" s="265" t="str">
        <f t="shared" ref="HUD469:HUD471" si="5972">IF(HUB469&lt;5,"Sin Riesgo",IF(HUB469 &lt;=14,"Bajo",IF(HUB469&lt;=35,"Medio",IF(HUB469&lt;=80,"Alto","Inviable Sanitariamente"))))</f>
        <v>Inviable Sanitariamente</v>
      </c>
      <c r="HUE469" s="265" t="str">
        <f t="shared" ref="HUE469:HUE471" si="5973">IF(HUC469&lt;5,"Sin Riesgo",IF(HUC469 &lt;=14,"Bajo",IF(HUC469&lt;=35,"Medio",IF(HUC469&lt;=80,"Alto","Inviable Sanitariamente"))))</f>
        <v>Inviable Sanitariamente</v>
      </c>
      <c r="HUF469" s="265" t="str">
        <f t="shared" ref="HUF469:HUF471" si="5974">IF(HUD469&lt;5,"Sin Riesgo",IF(HUD469 &lt;=14,"Bajo",IF(HUD469&lt;=35,"Medio",IF(HUD469&lt;=80,"Alto","Inviable Sanitariamente"))))</f>
        <v>Inviable Sanitariamente</v>
      </c>
      <c r="HUG469" s="265" t="str">
        <f t="shared" ref="HUG469:HUG471" si="5975">IF(HUE469&lt;5,"Sin Riesgo",IF(HUE469 &lt;=14,"Bajo",IF(HUE469&lt;=35,"Medio",IF(HUE469&lt;=80,"Alto","Inviable Sanitariamente"))))</f>
        <v>Inviable Sanitariamente</v>
      </c>
      <c r="HUH469" s="265" t="str">
        <f t="shared" ref="HUH469:HUH471" si="5976">IF(HUF469&lt;5,"Sin Riesgo",IF(HUF469 &lt;=14,"Bajo",IF(HUF469&lt;=35,"Medio",IF(HUF469&lt;=80,"Alto","Inviable Sanitariamente"))))</f>
        <v>Inviable Sanitariamente</v>
      </c>
      <c r="HUI469" s="265" t="str">
        <f t="shared" ref="HUI469:HUI471" si="5977">IF(HUG469&lt;5,"Sin Riesgo",IF(HUG469 &lt;=14,"Bajo",IF(HUG469&lt;=35,"Medio",IF(HUG469&lt;=80,"Alto","Inviable Sanitariamente"))))</f>
        <v>Inviable Sanitariamente</v>
      </c>
      <c r="HUJ469" s="265" t="str">
        <f t="shared" ref="HUJ469:HUJ471" si="5978">IF(HUH469&lt;5,"Sin Riesgo",IF(HUH469 &lt;=14,"Bajo",IF(HUH469&lt;=35,"Medio",IF(HUH469&lt;=80,"Alto","Inviable Sanitariamente"))))</f>
        <v>Inviable Sanitariamente</v>
      </c>
      <c r="HUK469" s="265" t="str">
        <f t="shared" ref="HUK469:HUK471" si="5979">IF(HUI469&lt;5,"Sin Riesgo",IF(HUI469 &lt;=14,"Bajo",IF(HUI469&lt;=35,"Medio",IF(HUI469&lt;=80,"Alto","Inviable Sanitariamente"))))</f>
        <v>Inviable Sanitariamente</v>
      </c>
      <c r="HUL469" s="265" t="str">
        <f t="shared" ref="HUL469:HUL471" si="5980">IF(HUJ469&lt;5,"Sin Riesgo",IF(HUJ469 &lt;=14,"Bajo",IF(HUJ469&lt;=35,"Medio",IF(HUJ469&lt;=80,"Alto","Inviable Sanitariamente"))))</f>
        <v>Inviable Sanitariamente</v>
      </c>
      <c r="HUM469" s="265" t="str">
        <f t="shared" ref="HUM469:HUM471" si="5981">IF(HUK469&lt;5,"Sin Riesgo",IF(HUK469 &lt;=14,"Bajo",IF(HUK469&lt;=35,"Medio",IF(HUK469&lt;=80,"Alto","Inviable Sanitariamente"))))</f>
        <v>Inviable Sanitariamente</v>
      </c>
      <c r="HUN469" s="265" t="str">
        <f t="shared" ref="HUN469:HUN471" si="5982">IF(HUL469&lt;5,"Sin Riesgo",IF(HUL469 &lt;=14,"Bajo",IF(HUL469&lt;=35,"Medio",IF(HUL469&lt;=80,"Alto","Inviable Sanitariamente"))))</f>
        <v>Inviable Sanitariamente</v>
      </c>
      <c r="HUO469" s="265" t="str">
        <f t="shared" ref="HUO469:HUO471" si="5983">IF(HUM469&lt;5,"Sin Riesgo",IF(HUM469 &lt;=14,"Bajo",IF(HUM469&lt;=35,"Medio",IF(HUM469&lt;=80,"Alto","Inviable Sanitariamente"))))</f>
        <v>Inviable Sanitariamente</v>
      </c>
      <c r="HUP469" s="265" t="str">
        <f t="shared" ref="HUP469:HUP471" si="5984">IF(HUN469&lt;5,"Sin Riesgo",IF(HUN469 &lt;=14,"Bajo",IF(HUN469&lt;=35,"Medio",IF(HUN469&lt;=80,"Alto","Inviable Sanitariamente"))))</f>
        <v>Inviable Sanitariamente</v>
      </c>
      <c r="HUQ469" s="265" t="str">
        <f t="shared" ref="HUQ469:HUQ471" si="5985">IF(HUO469&lt;5,"Sin Riesgo",IF(HUO469 &lt;=14,"Bajo",IF(HUO469&lt;=35,"Medio",IF(HUO469&lt;=80,"Alto","Inviable Sanitariamente"))))</f>
        <v>Inviable Sanitariamente</v>
      </c>
      <c r="HUR469" s="265" t="str">
        <f t="shared" ref="HUR469:HUR471" si="5986">IF(HUP469&lt;5,"Sin Riesgo",IF(HUP469 &lt;=14,"Bajo",IF(HUP469&lt;=35,"Medio",IF(HUP469&lt;=80,"Alto","Inviable Sanitariamente"))))</f>
        <v>Inviable Sanitariamente</v>
      </c>
      <c r="HUS469" s="265" t="str">
        <f t="shared" ref="HUS469:HUS471" si="5987">IF(HUQ469&lt;5,"Sin Riesgo",IF(HUQ469 &lt;=14,"Bajo",IF(HUQ469&lt;=35,"Medio",IF(HUQ469&lt;=80,"Alto","Inviable Sanitariamente"))))</f>
        <v>Inviable Sanitariamente</v>
      </c>
      <c r="HUT469" s="265" t="str">
        <f t="shared" ref="HUT469:HUT471" si="5988">IF(HUR469&lt;5,"Sin Riesgo",IF(HUR469 &lt;=14,"Bajo",IF(HUR469&lt;=35,"Medio",IF(HUR469&lt;=80,"Alto","Inviable Sanitariamente"))))</f>
        <v>Inviable Sanitariamente</v>
      </c>
      <c r="HUU469" s="265" t="str">
        <f t="shared" ref="HUU469:HUU471" si="5989">IF(HUS469&lt;5,"Sin Riesgo",IF(HUS469 &lt;=14,"Bajo",IF(HUS469&lt;=35,"Medio",IF(HUS469&lt;=80,"Alto","Inviable Sanitariamente"))))</f>
        <v>Inviable Sanitariamente</v>
      </c>
      <c r="HUV469" s="265" t="str">
        <f t="shared" ref="HUV469:HUV471" si="5990">IF(HUT469&lt;5,"Sin Riesgo",IF(HUT469 &lt;=14,"Bajo",IF(HUT469&lt;=35,"Medio",IF(HUT469&lt;=80,"Alto","Inviable Sanitariamente"))))</f>
        <v>Inviable Sanitariamente</v>
      </c>
      <c r="HUW469" s="265" t="str">
        <f t="shared" ref="HUW469:HUW471" si="5991">IF(HUU469&lt;5,"Sin Riesgo",IF(HUU469 &lt;=14,"Bajo",IF(HUU469&lt;=35,"Medio",IF(HUU469&lt;=80,"Alto","Inviable Sanitariamente"))))</f>
        <v>Inviable Sanitariamente</v>
      </c>
      <c r="HUX469" s="265" t="str">
        <f t="shared" ref="HUX469:HUX471" si="5992">IF(HUV469&lt;5,"Sin Riesgo",IF(HUV469 &lt;=14,"Bajo",IF(HUV469&lt;=35,"Medio",IF(HUV469&lt;=80,"Alto","Inviable Sanitariamente"))))</f>
        <v>Inviable Sanitariamente</v>
      </c>
      <c r="HUY469" s="265" t="str">
        <f t="shared" ref="HUY469:HUY471" si="5993">IF(HUW469&lt;5,"Sin Riesgo",IF(HUW469 &lt;=14,"Bajo",IF(HUW469&lt;=35,"Medio",IF(HUW469&lt;=80,"Alto","Inviable Sanitariamente"))))</f>
        <v>Inviable Sanitariamente</v>
      </c>
      <c r="HUZ469" s="265" t="str">
        <f t="shared" ref="HUZ469:HUZ471" si="5994">IF(HUX469&lt;5,"Sin Riesgo",IF(HUX469 &lt;=14,"Bajo",IF(HUX469&lt;=35,"Medio",IF(HUX469&lt;=80,"Alto","Inviable Sanitariamente"))))</f>
        <v>Inviable Sanitariamente</v>
      </c>
      <c r="HVA469" s="265" t="str">
        <f t="shared" ref="HVA469:HVA471" si="5995">IF(HUY469&lt;5,"Sin Riesgo",IF(HUY469 &lt;=14,"Bajo",IF(HUY469&lt;=35,"Medio",IF(HUY469&lt;=80,"Alto","Inviable Sanitariamente"))))</f>
        <v>Inviable Sanitariamente</v>
      </c>
      <c r="HVB469" s="265" t="str">
        <f t="shared" ref="HVB469:HVB471" si="5996">IF(HUZ469&lt;5,"Sin Riesgo",IF(HUZ469 &lt;=14,"Bajo",IF(HUZ469&lt;=35,"Medio",IF(HUZ469&lt;=80,"Alto","Inviable Sanitariamente"))))</f>
        <v>Inviable Sanitariamente</v>
      </c>
      <c r="HVC469" s="265" t="str">
        <f t="shared" ref="HVC469:HVC471" si="5997">IF(HVA469&lt;5,"Sin Riesgo",IF(HVA469 &lt;=14,"Bajo",IF(HVA469&lt;=35,"Medio",IF(HVA469&lt;=80,"Alto","Inviable Sanitariamente"))))</f>
        <v>Inviable Sanitariamente</v>
      </c>
      <c r="HVD469" s="265" t="str">
        <f t="shared" ref="HVD469:HVD471" si="5998">IF(HVB469&lt;5,"Sin Riesgo",IF(HVB469 &lt;=14,"Bajo",IF(HVB469&lt;=35,"Medio",IF(HVB469&lt;=80,"Alto","Inviable Sanitariamente"))))</f>
        <v>Inviable Sanitariamente</v>
      </c>
      <c r="HVE469" s="265" t="str">
        <f t="shared" ref="HVE469:HVE471" si="5999">IF(HVC469&lt;5,"Sin Riesgo",IF(HVC469 &lt;=14,"Bajo",IF(HVC469&lt;=35,"Medio",IF(HVC469&lt;=80,"Alto","Inviable Sanitariamente"))))</f>
        <v>Inviable Sanitariamente</v>
      </c>
      <c r="HVF469" s="265" t="str">
        <f t="shared" ref="HVF469:HVF471" si="6000">IF(HVD469&lt;5,"Sin Riesgo",IF(HVD469 &lt;=14,"Bajo",IF(HVD469&lt;=35,"Medio",IF(HVD469&lt;=80,"Alto","Inviable Sanitariamente"))))</f>
        <v>Inviable Sanitariamente</v>
      </c>
      <c r="HVG469" s="265" t="str">
        <f t="shared" ref="HVG469:HVG471" si="6001">IF(HVE469&lt;5,"Sin Riesgo",IF(HVE469 &lt;=14,"Bajo",IF(HVE469&lt;=35,"Medio",IF(HVE469&lt;=80,"Alto","Inviable Sanitariamente"))))</f>
        <v>Inviable Sanitariamente</v>
      </c>
      <c r="HVH469" s="265" t="str">
        <f t="shared" ref="HVH469:HVH471" si="6002">IF(HVF469&lt;5,"Sin Riesgo",IF(HVF469 &lt;=14,"Bajo",IF(HVF469&lt;=35,"Medio",IF(HVF469&lt;=80,"Alto","Inviable Sanitariamente"))))</f>
        <v>Inviable Sanitariamente</v>
      </c>
      <c r="HVI469" s="265" t="str">
        <f t="shared" ref="HVI469:HVI471" si="6003">IF(HVG469&lt;5,"Sin Riesgo",IF(HVG469 &lt;=14,"Bajo",IF(HVG469&lt;=35,"Medio",IF(HVG469&lt;=80,"Alto","Inviable Sanitariamente"))))</f>
        <v>Inviable Sanitariamente</v>
      </c>
      <c r="HVJ469" s="265" t="str">
        <f t="shared" ref="HVJ469:HVJ471" si="6004">IF(HVH469&lt;5,"Sin Riesgo",IF(HVH469 &lt;=14,"Bajo",IF(HVH469&lt;=35,"Medio",IF(HVH469&lt;=80,"Alto","Inviable Sanitariamente"))))</f>
        <v>Inviable Sanitariamente</v>
      </c>
      <c r="HVK469" s="265" t="str">
        <f t="shared" ref="HVK469:HVK471" si="6005">IF(HVI469&lt;5,"Sin Riesgo",IF(HVI469 &lt;=14,"Bajo",IF(HVI469&lt;=35,"Medio",IF(HVI469&lt;=80,"Alto","Inviable Sanitariamente"))))</f>
        <v>Inviable Sanitariamente</v>
      </c>
      <c r="HVL469" s="265" t="str">
        <f t="shared" ref="HVL469:HVL471" si="6006">IF(HVJ469&lt;5,"Sin Riesgo",IF(HVJ469 &lt;=14,"Bajo",IF(HVJ469&lt;=35,"Medio",IF(HVJ469&lt;=80,"Alto","Inviable Sanitariamente"))))</f>
        <v>Inviable Sanitariamente</v>
      </c>
      <c r="HVM469" s="265" t="str">
        <f t="shared" ref="HVM469:HVM471" si="6007">IF(HVK469&lt;5,"Sin Riesgo",IF(HVK469 &lt;=14,"Bajo",IF(HVK469&lt;=35,"Medio",IF(HVK469&lt;=80,"Alto","Inviable Sanitariamente"))))</f>
        <v>Inviable Sanitariamente</v>
      </c>
      <c r="HVN469" s="265" t="str">
        <f t="shared" ref="HVN469:HVN471" si="6008">IF(HVL469&lt;5,"Sin Riesgo",IF(HVL469 &lt;=14,"Bajo",IF(HVL469&lt;=35,"Medio",IF(HVL469&lt;=80,"Alto","Inviable Sanitariamente"))))</f>
        <v>Inviable Sanitariamente</v>
      </c>
      <c r="HVO469" s="265" t="str">
        <f t="shared" ref="HVO469:HVO471" si="6009">IF(HVM469&lt;5,"Sin Riesgo",IF(HVM469 &lt;=14,"Bajo",IF(HVM469&lt;=35,"Medio",IF(HVM469&lt;=80,"Alto","Inviable Sanitariamente"))))</f>
        <v>Inviable Sanitariamente</v>
      </c>
      <c r="HVP469" s="265" t="str">
        <f t="shared" ref="HVP469:HVP471" si="6010">IF(HVN469&lt;5,"Sin Riesgo",IF(HVN469 &lt;=14,"Bajo",IF(HVN469&lt;=35,"Medio",IF(HVN469&lt;=80,"Alto","Inviable Sanitariamente"))))</f>
        <v>Inviable Sanitariamente</v>
      </c>
      <c r="HVQ469" s="265" t="str">
        <f t="shared" ref="HVQ469:HVQ471" si="6011">IF(HVO469&lt;5,"Sin Riesgo",IF(HVO469 &lt;=14,"Bajo",IF(HVO469&lt;=35,"Medio",IF(HVO469&lt;=80,"Alto","Inviable Sanitariamente"))))</f>
        <v>Inviable Sanitariamente</v>
      </c>
      <c r="HVR469" s="265" t="str">
        <f t="shared" ref="HVR469:HVR471" si="6012">IF(HVP469&lt;5,"Sin Riesgo",IF(HVP469 &lt;=14,"Bajo",IF(HVP469&lt;=35,"Medio",IF(HVP469&lt;=80,"Alto","Inviable Sanitariamente"))))</f>
        <v>Inviable Sanitariamente</v>
      </c>
      <c r="HVS469" s="265" t="str">
        <f t="shared" ref="HVS469:HVS471" si="6013">IF(HVQ469&lt;5,"Sin Riesgo",IF(HVQ469 &lt;=14,"Bajo",IF(HVQ469&lt;=35,"Medio",IF(HVQ469&lt;=80,"Alto","Inviable Sanitariamente"))))</f>
        <v>Inviable Sanitariamente</v>
      </c>
      <c r="HVT469" s="265" t="str">
        <f t="shared" ref="HVT469:HVT471" si="6014">IF(HVR469&lt;5,"Sin Riesgo",IF(HVR469 &lt;=14,"Bajo",IF(HVR469&lt;=35,"Medio",IF(HVR469&lt;=80,"Alto","Inviable Sanitariamente"))))</f>
        <v>Inviable Sanitariamente</v>
      </c>
      <c r="HVU469" s="265" t="str">
        <f t="shared" ref="HVU469:HVU471" si="6015">IF(HVS469&lt;5,"Sin Riesgo",IF(HVS469 &lt;=14,"Bajo",IF(HVS469&lt;=35,"Medio",IF(HVS469&lt;=80,"Alto","Inviable Sanitariamente"))))</f>
        <v>Inviable Sanitariamente</v>
      </c>
      <c r="HVV469" s="265" t="str">
        <f t="shared" ref="HVV469:HVV471" si="6016">IF(HVT469&lt;5,"Sin Riesgo",IF(HVT469 &lt;=14,"Bajo",IF(HVT469&lt;=35,"Medio",IF(HVT469&lt;=80,"Alto","Inviable Sanitariamente"))))</f>
        <v>Inviable Sanitariamente</v>
      </c>
      <c r="HVW469" s="265" t="str">
        <f t="shared" ref="HVW469:HVW471" si="6017">IF(HVU469&lt;5,"Sin Riesgo",IF(HVU469 &lt;=14,"Bajo",IF(HVU469&lt;=35,"Medio",IF(HVU469&lt;=80,"Alto","Inviable Sanitariamente"))))</f>
        <v>Inviable Sanitariamente</v>
      </c>
      <c r="HVX469" s="265" t="str">
        <f t="shared" ref="HVX469:HVX471" si="6018">IF(HVV469&lt;5,"Sin Riesgo",IF(HVV469 &lt;=14,"Bajo",IF(HVV469&lt;=35,"Medio",IF(HVV469&lt;=80,"Alto","Inviable Sanitariamente"))))</f>
        <v>Inviable Sanitariamente</v>
      </c>
      <c r="HVY469" s="265" t="str">
        <f t="shared" ref="HVY469:HVY471" si="6019">IF(HVW469&lt;5,"Sin Riesgo",IF(HVW469 &lt;=14,"Bajo",IF(HVW469&lt;=35,"Medio",IF(HVW469&lt;=80,"Alto","Inviable Sanitariamente"))))</f>
        <v>Inviable Sanitariamente</v>
      </c>
      <c r="HVZ469" s="265" t="str">
        <f t="shared" ref="HVZ469:HVZ471" si="6020">IF(HVX469&lt;5,"Sin Riesgo",IF(HVX469 &lt;=14,"Bajo",IF(HVX469&lt;=35,"Medio",IF(HVX469&lt;=80,"Alto","Inviable Sanitariamente"))))</f>
        <v>Inviable Sanitariamente</v>
      </c>
      <c r="HWA469" s="265" t="str">
        <f t="shared" ref="HWA469:HWA471" si="6021">IF(HVY469&lt;5,"Sin Riesgo",IF(HVY469 &lt;=14,"Bajo",IF(HVY469&lt;=35,"Medio",IF(HVY469&lt;=80,"Alto","Inviable Sanitariamente"))))</f>
        <v>Inviable Sanitariamente</v>
      </c>
      <c r="HWB469" s="265" t="str">
        <f t="shared" ref="HWB469:HWB471" si="6022">IF(HVZ469&lt;5,"Sin Riesgo",IF(HVZ469 &lt;=14,"Bajo",IF(HVZ469&lt;=35,"Medio",IF(HVZ469&lt;=80,"Alto","Inviable Sanitariamente"))))</f>
        <v>Inviable Sanitariamente</v>
      </c>
      <c r="HWC469" s="265" t="str">
        <f t="shared" ref="HWC469:HWC471" si="6023">IF(HWA469&lt;5,"Sin Riesgo",IF(HWA469 &lt;=14,"Bajo",IF(HWA469&lt;=35,"Medio",IF(HWA469&lt;=80,"Alto","Inviable Sanitariamente"))))</f>
        <v>Inviable Sanitariamente</v>
      </c>
      <c r="HWD469" s="265" t="str">
        <f t="shared" ref="HWD469:HWD471" si="6024">IF(HWB469&lt;5,"Sin Riesgo",IF(HWB469 &lt;=14,"Bajo",IF(HWB469&lt;=35,"Medio",IF(HWB469&lt;=80,"Alto","Inviable Sanitariamente"))))</f>
        <v>Inviable Sanitariamente</v>
      </c>
      <c r="HWE469" s="265" t="str">
        <f t="shared" ref="HWE469:HWE471" si="6025">IF(HWC469&lt;5,"Sin Riesgo",IF(HWC469 &lt;=14,"Bajo",IF(HWC469&lt;=35,"Medio",IF(HWC469&lt;=80,"Alto","Inviable Sanitariamente"))))</f>
        <v>Inviable Sanitariamente</v>
      </c>
      <c r="HWF469" s="265" t="str">
        <f t="shared" ref="HWF469:HWF471" si="6026">IF(HWD469&lt;5,"Sin Riesgo",IF(HWD469 &lt;=14,"Bajo",IF(HWD469&lt;=35,"Medio",IF(HWD469&lt;=80,"Alto","Inviable Sanitariamente"))))</f>
        <v>Inviable Sanitariamente</v>
      </c>
      <c r="HWG469" s="265" t="str">
        <f t="shared" ref="HWG469:HWG471" si="6027">IF(HWE469&lt;5,"Sin Riesgo",IF(HWE469 &lt;=14,"Bajo",IF(HWE469&lt;=35,"Medio",IF(HWE469&lt;=80,"Alto","Inviable Sanitariamente"))))</f>
        <v>Inviable Sanitariamente</v>
      </c>
      <c r="HWH469" s="265" t="str">
        <f t="shared" ref="HWH469:HWH471" si="6028">IF(HWF469&lt;5,"Sin Riesgo",IF(HWF469 &lt;=14,"Bajo",IF(HWF469&lt;=35,"Medio",IF(HWF469&lt;=80,"Alto","Inviable Sanitariamente"))))</f>
        <v>Inviable Sanitariamente</v>
      </c>
      <c r="HWI469" s="265" t="str">
        <f t="shared" ref="HWI469:HWI471" si="6029">IF(HWG469&lt;5,"Sin Riesgo",IF(HWG469 &lt;=14,"Bajo",IF(HWG469&lt;=35,"Medio",IF(HWG469&lt;=80,"Alto","Inviable Sanitariamente"))))</f>
        <v>Inviable Sanitariamente</v>
      </c>
      <c r="HWJ469" s="265" t="str">
        <f t="shared" ref="HWJ469:HWJ471" si="6030">IF(HWH469&lt;5,"Sin Riesgo",IF(HWH469 &lt;=14,"Bajo",IF(HWH469&lt;=35,"Medio",IF(HWH469&lt;=80,"Alto","Inviable Sanitariamente"))))</f>
        <v>Inviable Sanitariamente</v>
      </c>
      <c r="HWK469" s="265" t="str">
        <f t="shared" ref="HWK469:HWK471" si="6031">IF(HWI469&lt;5,"Sin Riesgo",IF(HWI469 &lt;=14,"Bajo",IF(HWI469&lt;=35,"Medio",IF(HWI469&lt;=80,"Alto","Inviable Sanitariamente"))))</f>
        <v>Inviable Sanitariamente</v>
      </c>
      <c r="HWL469" s="265" t="str">
        <f t="shared" ref="HWL469:HWL471" si="6032">IF(HWJ469&lt;5,"Sin Riesgo",IF(HWJ469 &lt;=14,"Bajo",IF(HWJ469&lt;=35,"Medio",IF(HWJ469&lt;=80,"Alto","Inviable Sanitariamente"))))</f>
        <v>Inviable Sanitariamente</v>
      </c>
      <c r="HWM469" s="265" t="str">
        <f t="shared" ref="HWM469:HWM471" si="6033">IF(HWK469&lt;5,"Sin Riesgo",IF(HWK469 &lt;=14,"Bajo",IF(HWK469&lt;=35,"Medio",IF(HWK469&lt;=80,"Alto","Inviable Sanitariamente"))))</f>
        <v>Inviable Sanitariamente</v>
      </c>
      <c r="HWN469" s="265" t="str">
        <f t="shared" ref="HWN469:HWN471" si="6034">IF(HWL469&lt;5,"Sin Riesgo",IF(HWL469 &lt;=14,"Bajo",IF(HWL469&lt;=35,"Medio",IF(HWL469&lt;=80,"Alto","Inviable Sanitariamente"))))</f>
        <v>Inviable Sanitariamente</v>
      </c>
      <c r="HWO469" s="265" t="str">
        <f t="shared" ref="HWO469:HWO471" si="6035">IF(HWM469&lt;5,"Sin Riesgo",IF(HWM469 &lt;=14,"Bajo",IF(HWM469&lt;=35,"Medio",IF(HWM469&lt;=80,"Alto","Inviable Sanitariamente"))))</f>
        <v>Inviable Sanitariamente</v>
      </c>
      <c r="HWP469" s="265" t="str">
        <f t="shared" ref="HWP469:HWP471" si="6036">IF(HWN469&lt;5,"Sin Riesgo",IF(HWN469 &lt;=14,"Bajo",IF(HWN469&lt;=35,"Medio",IF(HWN469&lt;=80,"Alto","Inviable Sanitariamente"))))</f>
        <v>Inviable Sanitariamente</v>
      </c>
      <c r="HWQ469" s="265" t="str">
        <f t="shared" ref="HWQ469:HWQ471" si="6037">IF(HWO469&lt;5,"Sin Riesgo",IF(HWO469 &lt;=14,"Bajo",IF(HWO469&lt;=35,"Medio",IF(HWO469&lt;=80,"Alto","Inviable Sanitariamente"))))</f>
        <v>Inviable Sanitariamente</v>
      </c>
      <c r="HWR469" s="265" t="str">
        <f t="shared" ref="HWR469:HWR471" si="6038">IF(HWP469&lt;5,"Sin Riesgo",IF(HWP469 &lt;=14,"Bajo",IF(HWP469&lt;=35,"Medio",IF(HWP469&lt;=80,"Alto","Inviable Sanitariamente"))))</f>
        <v>Inviable Sanitariamente</v>
      </c>
      <c r="HWS469" s="265" t="str">
        <f t="shared" ref="HWS469:HWS471" si="6039">IF(HWQ469&lt;5,"Sin Riesgo",IF(HWQ469 &lt;=14,"Bajo",IF(HWQ469&lt;=35,"Medio",IF(HWQ469&lt;=80,"Alto","Inviable Sanitariamente"))))</f>
        <v>Inviable Sanitariamente</v>
      </c>
      <c r="HWT469" s="265" t="str">
        <f t="shared" ref="HWT469:HWT471" si="6040">IF(HWR469&lt;5,"Sin Riesgo",IF(HWR469 &lt;=14,"Bajo",IF(HWR469&lt;=35,"Medio",IF(HWR469&lt;=80,"Alto","Inviable Sanitariamente"))))</f>
        <v>Inviable Sanitariamente</v>
      </c>
      <c r="HWU469" s="265" t="str">
        <f t="shared" ref="HWU469:HWU471" si="6041">IF(HWS469&lt;5,"Sin Riesgo",IF(HWS469 &lt;=14,"Bajo",IF(HWS469&lt;=35,"Medio",IF(HWS469&lt;=80,"Alto","Inviable Sanitariamente"))))</f>
        <v>Inviable Sanitariamente</v>
      </c>
      <c r="HWV469" s="265" t="str">
        <f t="shared" ref="HWV469:HWV471" si="6042">IF(HWT469&lt;5,"Sin Riesgo",IF(HWT469 &lt;=14,"Bajo",IF(HWT469&lt;=35,"Medio",IF(HWT469&lt;=80,"Alto","Inviable Sanitariamente"))))</f>
        <v>Inviable Sanitariamente</v>
      </c>
      <c r="HWW469" s="265" t="str">
        <f t="shared" ref="HWW469:HWW471" si="6043">IF(HWU469&lt;5,"Sin Riesgo",IF(HWU469 &lt;=14,"Bajo",IF(HWU469&lt;=35,"Medio",IF(HWU469&lt;=80,"Alto","Inviable Sanitariamente"))))</f>
        <v>Inviable Sanitariamente</v>
      </c>
      <c r="HWX469" s="265" t="str">
        <f t="shared" ref="HWX469:HWX471" si="6044">IF(HWV469&lt;5,"Sin Riesgo",IF(HWV469 &lt;=14,"Bajo",IF(HWV469&lt;=35,"Medio",IF(HWV469&lt;=80,"Alto","Inviable Sanitariamente"))))</f>
        <v>Inviable Sanitariamente</v>
      </c>
      <c r="HWY469" s="265" t="str">
        <f t="shared" ref="HWY469:HWY471" si="6045">IF(HWW469&lt;5,"Sin Riesgo",IF(HWW469 &lt;=14,"Bajo",IF(HWW469&lt;=35,"Medio",IF(HWW469&lt;=80,"Alto","Inviable Sanitariamente"))))</f>
        <v>Inviable Sanitariamente</v>
      </c>
      <c r="HWZ469" s="265" t="str">
        <f t="shared" ref="HWZ469:HWZ471" si="6046">IF(HWX469&lt;5,"Sin Riesgo",IF(HWX469 &lt;=14,"Bajo",IF(HWX469&lt;=35,"Medio",IF(HWX469&lt;=80,"Alto","Inviable Sanitariamente"))))</f>
        <v>Inviable Sanitariamente</v>
      </c>
      <c r="HXA469" s="265" t="str">
        <f t="shared" ref="HXA469:HXA471" si="6047">IF(HWY469&lt;5,"Sin Riesgo",IF(HWY469 &lt;=14,"Bajo",IF(HWY469&lt;=35,"Medio",IF(HWY469&lt;=80,"Alto","Inviable Sanitariamente"))))</f>
        <v>Inviable Sanitariamente</v>
      </c>
      <c r="HXB469" s="265" t="str">
        <f t="shared" ref="HXB469:HXB471" si="6048">IF(HWZ469&lt;5,"Sin Riesgo",IF(HWZ469 &lt;=14,"Bajo",IF(HWZ469&lt;=35,"Medio",IF(HWZ469&lt;=80,"Alto","Inviable Sanitariamente"))))</f>
        <v>Inviable Sanitariamente</v>
      </c>
      <c r="HXC469" s="265" t="str">
        <f t="shared" ref="HXC469:HXC471" si="6049">IF(HXA469&lt;5,"Sin Riesgo",IF(HXA469 &lt;=14,"Bajo",IF(HXA469&lt;=35,"Medio",IF(HXA469&lt;=80,"Alto","Inviable Sanitariamente"))))</f>
        <v>Inviable Sanitariamente</v>
      </c>
      <c r="HXD469" s="265" t="str">
        <f t="shared" ref="HXD469:HXD471" si="6050">IF(HXB469&lt;5,"Sin Riesgo",IF(HXB469 &lt;=14,"Bajo",IF(HXB469&lt;=35,"Medio",IF(HXB469&lt;=80,"Alto","Inviable Sanitariamente"))))</f>
        <v>Inviable Sanitariamente</v>
      </c>
      <c r="HXE469" s="265" t="str">
        <f t="shared" ref="HXE469:HXE471" si="6051">IF(HXC469&lt;5,"Sin Riesgo",IF(HXC469 &lt;=14,"Bajo",IF(HXC469&lt;=35,"Medio",IF(HXC469&lt;=80,"Alto","Inviable Sanitariamente"))))</f>
        <v>Inviable Sanitariamente</v>
      </c>
      <c r="HXF469" s="265" t="str">
        <f t="shared" ref="HXF469:HXF471" si="6052">IF(HXD469&lt;5,"Sin Riesgo",IF(HXD469 &lt;=14,"Bajo",IF(HXD469&lt;=35,"Medio",IF(HXD469&lt;=80,"Alto","Inviable Sanitariamente"))))</f>
        <v>Inviable Sanitariamente</v>
      </c>
      <c r="HXG469" s="265" t="str">
        <f t="shared" ref="HXG469:HXG471" si="6053">IF(HXE469&lt;5,"Sin Riesgo",IF(HXE469 &lt;=14,"Bajo",IF(HXE469&lt;=35,"Medio",IF(HXE469&lt;=80,"Alto","Inviable Sanitariamente"))))</f>
        <v>Inviable Sanitariamente</v>
      </c>
      <c r="HXH469" s="265" t="str">
        <f t="shared" ref="HXH469:HXH471" si="6054">IF(HXF469&lt;5,"Sin Riesgo",IF(HXF469 &lt;=14,"Bajo",IF(HXF469&lt;=35,"Medio",IF(HXF469&lt;=80,"Alto","Inviable Sanitariamente"))))</f>
        <v>Inviable Sanitariamente</v>
      </c>
      <c r="HXI469" s="265" t="str">
        <f t="shared" ref="HXI469:HXI471" si="6055">IF(HXG469&lt;5,"Sin Riesgo",IF(HXG469 &lt;=14,"Bajo",IF(HXG469&lt;=35,"Medio",IF(HXG469&lt;=80,"Alto","Inviable Sanitariamente"))))</f>
        <v>Inviable Sanitariamente</v>
      </c>
      <c r="HXJ469" s="265" t="str">
        <f t="shared" ref="HXJ469:HXJ471" si="6056">IF(HXH469&lt;5,"Sin Riesgo",IF(HXH469 &lt;=14,"Bajo",IF(HXH469&lt;=35,"Medio",IF(HXH469&lt;=80,"Alto","Inviable Sanitariamente"))))</f>
        <v>Inviable Sanitariamente</v>
      </c>
      <c r="HXK469" s="265" t="str">
        <f t="shared" ref="HXK469:HXK471" si="6057">IF(HXI469&lt;5,"Sin Riesgo",IF(HXI469 &lt;=14,"Bajo",IF(HXI469&lt;=35,"Medio",IF(HXI469&lt;=80,"Alto","Inviable Sanitariamente"))))</f>
        <v>Inviable Sanitariamente</v>
      </c>
      <c r="HXL469" s="265" t="str">
        <f t="shared" ref="HXL469:HXL471" si="6058">IF(HXJ469&lt;5,"Sin Riesgo",IF(HXJ469 &lt;=14,"Bajo",IF(HXJ469&lt;=35,"Medio",IF(HXJ469&lt;=80,"Alto","Inviable Sanitariamente"))))</f>
        <v>Inviable Sanitariamente</v>
      </c>
      <c r="HXM469" s="265" t="str">
        <f t="shared" ref="HXM469:HXM471" si="6059">IF(HXK469&lt;5,"Sin Riesgo",IF(HXK469 &lt;=14,"Bajo",IF(HXK469&lt;=35,"Medio",IF(HXK469&lt;=80,"Alto","Inviable Sanitariamente"))))</f>
        <v>Inviable Sanitariamente</v>
      </c>
      <c r="HXN469" s="265" t="str">
        <f t="shared" ref="HXN469:HXN471" si="6060">IF(HXL469&lt;5,"Sin Riesgo",IF(HXL469 &lt;=14,"Bajo",IF(HXL469&lt;=35,"Medio",IF(HXL469&lt;=80,"Alto","Inviable Sanitariamente"))))</f>
        <v>Inviable Sanitariamente</v>
      </c>
      <c r="HXO469" s="265" t="str">
        <f t="shared" ref="HXO469:HXO471" si="6061">IF(HXM469&lt;5,"Sin Riesgo",IF(HXM469 &lt;=14,"Bajo",IF(HXM469&lt;=35,"Medio",IF(HXM469&lt;=80,"Alto","Inviable Sanitariamente"))))</f>
        <v>Inviable Sanitariamente</v>
      </c>
      <c r="HXP469" s="265" t="str">
        <f t="shared" ref="HXP469:HXP471" si="6062">IF(HXN469&lt;5,"Sin Riesgo",IF(HXN469 &lt;=14,"Bajo",IF(HXN469&lt;=35,"Medio",IF(HXN469&lt;=80,"Alto","Inviable Sanitariamente"))))</f>
        <v>Inviable Sanitariamente</v>
      </c>
      <c r="HXQ469" s="265" t="str">
        <f t="shared" ref="HXQ469:HXQ471" si="6063">IF(HXO469&lt;5,"Sin Riesgo",IF(HXO469 &lt;=14,"Bajo",IF(HXO469&lt;=35,"Medio",IF(HXO469&lt;=80,"Alto","Inviable Sanitariamente"))))</f>
        <v>Inviable Sanitariamente</v>
      </c>
      <c r="HXR469" s="265" t="str">
        <f t="shared" ref="HXR469:HXR471" si="6064">IF(HXP469&lt;5,"Sin Riesgo",IF(HXP469 &lt;=14,"Bajo",IF(HXP469&lt;=35,"Medio",IF(HXP469&lt;=80,"Alto","Inviable Sanitariamente"))))</f>
        <v>Inviable Sanitariamente</v>
      </c>
      <c r="HXS469" s="265" t="str">
        <f t="shared" ref="HXS469:HXS471" si="6065">IF(HXQ469&lt;5,"Sin Riesgo",IF(HXQ469 &lt;=14,"Bajo",IF(HXQ469&lt;=35,"Medio",IF(HXQ469&lt;=80,"Alto","Inviable Sanitariamente"))))</f>
        <v>Inviable Sanitariamente</v>
      </c>
      <c r="HXT469" s="265" t="str">
        <f t="shared" ref="HXT469:HXT471" si="6066">IF(HXR469&lt;5,"Sin Riesgo",IF(HXR469 &lt;=14,"Bajo",IF(HXR469&lt;=35,"Medio",IF(HXR469&lt;=80,"Alto","Inviable Sanitariamente"))))</f>
        <v>Inviable Sanitariamente</v>
      </c>
      <c r="HXU469" s="265" t="str">
        <f t="shared" ref="HXU469:HXU471" si="6067">IF(HXS469&lt;5,"Sin Riesgo",IF(HXS469 &lt;=14,"Bajo",IF(HXS469&lt;=35,"Medio",IF(HXS469&lt;=80,"Alto","Inviable Sanitariamente"))))</f>
        <v>Inviable Sanitariamente</v>
      </c>
      <c r="HXV469" s="265" t="str">
        <f t="shared" ref="HXV469:HXV471" si="6068">IF(HXT469&lt;5,"Sin Riesgo",IF(HXT469 &lt;=14,"Bajo",IF(HXT469&lt;=35,"Medio",IF(HXT469&lt;=80,"Alto","Inviable Sanitariamente"))))</f>
        <v>Inviable Sanitariamente</v>
      </c>
      <c r="HXW469" s="265" t="str">
        <f t="shared" ref="HXW469:HXW471" si="6069">IF(HXU469&lt;5,"Sin Riesgo",IF(HXU469 &lt;=14,"Bajo",IF(HXU469&lt;=35,"Medio",IF(HXU469&lt;=80,"Alto","Inviable Sanitariamente"))))</f>
        <v>Inviable Sanitariamente</v>
      </c>
      <c r="HXX469" s="265" t="str">
        <f t="shared" ref="HXX469:HXX471" si="6070">IF(HXV469&lt;5,"Sin Riesgo",IF(HXV469 &lt;=14,"Bajo",IF(HXV469&lt;=35,"Medio",IF(HXV469&lt;=80,"Alto","Inviable Sanitariamente"))))</f>
        <v>Inviable Sanitariamente</v>
      </c>
      <c r="HXY469" s="265" t="str">
        <f t="shared" ref="HXY469:HXY471" si="6071">IF(HXW469&lt;5,"Sin Riesgo",IF(HXW469 &lt;=14,"Bajo",IF(HXW469&lt;=35,"Medio",IF(HXW469&lt;=80,"Alto","Inviable Sanitariamente"))))</f>
        <v>Inviable Sanitariamente</v>
      </c>
      <c r="HXZ469" s="265" t="str">
        <f t="shared" ref="HXZ469:HXZ471" si="6072">IF(HXX469&lt;5,"Sin Riesgo",IF(HXX469 &lt;=14,"Bajo",IF(HXX469&lt;=35,"Medio",IF(HXX469&lt;=80,"Alto","Inviable Sanitariamente"))))</f>
        <v>Inviable Sanitariamente</v>
      </c>
      <c r="HYA469" s="265" t="str">
        <f t="shared" ref="HYA469:HYA471" si="6073">IF(HXY469&lt;5,"Sin Riesgo",IF(HXY469 &lt;=14,"Bajo",IF(HXY469&lt;=35,"Medio",IF(HXY469&lt;=80,"Alto","Inviable Sanitariamente"))))</f>
        <v>Inviable Sanitariamente</v>
      </c>
      <c r="HYB469" s="265" t="str">
        <f t="shared" ref="HYB469:HYB471" si="6074">IF(HXZ469&lt;5,"Sin Riesgo",IF(HXZ469 &lt;=14,"Bajo",IF(HXZ469&lt;=35,"Medio",IF(HXZ469&lt;=80,"Alto","Inviable Sanitariamente"))))</f>
        <v>Inviable Sanitariamente</v>
      </c>
      <c r="HYC469" s="265" t="str">
        <f t="shared" ref="HYC469:HYC471" si="6075">IF(HYA469&lt;5,"Sin Riesgo",IF(HYA469 &lt;=14,"Bajo",IF(HYA469&lt;=35,"Medio",IF(HYA469&lt;=80,"Alto","Inviable Sanitariamente"))))</f>
        <v>Inviable Sanitariamente</v>
      </c>
      <c r="HYD469" s="265" t="str">
        <f t="shared" ref="HYD469:HYD471" si="6076">IF(HYB469&lt;5,"Sin Riesgo",IF(HYB469 &lt;=14,"Bajo",IF(HYB469&lt;=35,"Medio",IF(HYB469&lt;=80,"Alto","Inviable Sanitariamente"))))</f>
        <v>Inviable Sanitariamente</v>
      </c>
      <c r="HYE469" s="265" t="str">
        <f t="shared" ref="HYE469:HYE471" si="6077">IF(HYC469&lt;5,"Sin Riesgo",IF(HYC469 &lt;=14,"Bajo",IF(HYC469&lt;=35,"Medio",IF(HYC469&lt;=80,"Alto","Inviable Sanitariamente"))))</f>
        <v>Inviable Sanitariamente</v>
      </c>
      <c r="HYF469" s="265" t="str">
        <f t="shared" ref="HYF469:HYF471" si="6078">IF(HYD469&lt;5,"Sin Riesgo",IF(HYD469 &lt;=14,"Bajo",IF(HYD469&lt;=35,"Medio",IF(HYD469&lt;=80,"Alto","Inviable Sanitariamente"))))</f>
        <v>Inviable Sanitariamente</v>
      </c>
      <c r="HYG469" s="265" t="str">
        <f t="shared" ref="HYG469:HYG471" si="6079">IF(HYE469&lt;5,"Sin Riesgo",IF(HYE469 &lt;=14,"Bajo",IF(HYE469&lt;=35,"Medio",IF(HYE469&lt;=80,"Alto","Inviable Sanitariamente"))))</f>
        <v>Inviable Sanitariamente</v>
      </c>
      <c r="HYH469" s="265" t="str">
        <f t="shared" ref="HYH469:HYH471" si="6080">IF(HYF469&lt;5,"Sin Riesgo",IF(HYF469 &lt;=14,"Bajo",IF(HYF469&lt;=35,"Medio",IF(HYF469&lt;=80,"Alto","Inviable Sanitariamente"))))</f>
        <v>Inviable Sanitariamente</v>
      </c>
      <c r="HYI469" s="265" t="str">
        <f t="shared" ref="HYI469:HYI471" si="6081">IF(HYG469&lt;5,"Sin Riesgo",IF(HYG469 &lt;=14,"Bajo",IF(HYG469&lt;=35,"Medio",IF(HYG469&lt;=80,"Alto","Inviable Sanitariamente"))))</f>
        <v>Inviable Sanitariamente</v>
      </c>
      <c r="HYJ469" s="265" t="str">
        <f t="shared" ref="HYJ469:HYJ471" si="6082">IF(HYH469&lt;5,"Sin Riesgo",IF(HYH469 &lt;=14,"Bajo",IF(HYH469&lt;=35,"Medio",IF(HYH469&lt;=80,"Alto","Inviable Sanitariamente"))))</f>
        <v>Inviable Sanitariamente</v>
      </c>
      <c r="HYK469" s="265" t="str">
        <f t="shared" ref="HYK469:HYK471" si="6083">IF(HYI469&lt;5,"Sin Riesgo",IF(HYI469 &lt;=14,"Bajo",IF(HYI469&lt;=35,"Medio",IF(HYI469&lt;=80,"Alto","Inviable Sanitariamente"))))</f>
        <v>Inviable Sanitariamente</v>
      </c>
      <c r="HYL469" s="265" t="str">
        <f t="shared" ref="HYL469:HYL471" si="6084">IF(HYJ469&lt;5,"Sin Riesgo",IF(HYJ469 &lt;=14,"Bajo",IF(HYJ469&lt;=35,"Medio",IF(HYJ469&lt;=80,"Alto","Inviable Sanitariamente"))))</f>
        <v>Inviable Sanitariamente</v>
      </c>
      <c r="HYM469" s="265" t="str">
        <f t="shared" ref="HYM469:HYM471" si="6085">IF(HYK469&lt;5,"Sin Riesgo",IF(HYK469 &lt;=14,"Bajo",IF(HYK469&lt;=35,"Medio",IF(HYK469&lt;=80,"Alto","Inviable Sanitariamente"))))</f>
        <v>Inviable Sanitariamente</v>
      </c>
      <c r="HYN469" s="265" t="str">
        <f t="shared" ref="HYN469:HYN471" si="6086">IF(HYL469&lt;5,"Sin Riesgo",IF(HYL469 &lt;=14,"Bajo",IF(HYL469&lt;=35,"Medio",IF(HYL469&lt;=80,"Alto","Inviable Sanitariamente"))))</f>
        <v>Inviable Sanitariamente</v>
      </c>
      <c r="HYO469" s="265" t="str">
        <f t="shared" ref="HYO469:HYO471" si="6087">IF(HYM469&lt;5,"Sin Riesgo",IF(HYM469 &lt;=14,"Bajo",IF(HYM469&lt;=35,"Medio",IF(HYM469&lt;=80,"Alto","Inviable Sanitariamente"))))</f>
        <v>Inviable Sanitariamente</v>
      </c>
      <c r="HYP469" s="265" t="str">
        <f t="shared" ref="HYP469:HYP471" si="6088">IF(HYN469&lt;5,"Sin Riesgo",IF(HYN469 &lt;=14,"Bajo",IF(HYN469&lt;=35,"Medio",IF(HYN469&lt;=80,"Alto","Inviable Sanitariamente"))))</f>
        <v>Inviable Sanitariamente</v>
      </c>
      <c r="HYQ469" s="265" t="str">
        <f t="shared" ref="HYQ469:HYQ471" si="6089">IF(HYO469&lt;5,"Sin Riesgo",IF(HYO469 &lt;=14,"Bajo",IF(HYO469&lt;=35,"Medio",IF(HYO469&lt;=80,"Alto","Inviable Sanitariamente"))))</f>
        <v>Inviable Sanitariamente</v>
      </c>
      <c r="HYR469" s="265" t="str">
        <f t="shared" ref="HYR469:HYR471" si="6090">IF(HYP469&lt;5,"Sin Riesgo",IF(HYP469 &lt;=14,"Bajo",IF(HYP469&lt;=35,"Medio",IF(HYP469&lt;=80,"Alto","Inviable Sanitariamente"))))</f>
        <v>Inviable Sanitariamente</v>
      </c>
      <c r="HYS469" s="265" t="str">
        <f t="shared" ref="HYS469:HYS471" si="6091">IF(HYQ469&lt;5,"Sin Riesgo",IF(HYQ469 &lt;=14,"Bajo",IF(HYQ469&lt;=35,"Medio",IF(HYQ469&lt;=80,"Alto","Inviable Sanitariamente"))))</f>
        <v>Inviable Sanitariamente</v>
      </c>
      <c r="HYT469" s="265" t="str">
        <f t="shared" ref="HYT469:HYT471" si="6092">IF(HYR469&lt;5,"Sin Riesgo",IF(HYR469 &lt;=14,"Bajo",IF(HYR469&lt;=35,"Medio",IF(HYR469&lt;=80,"Alto","Inviable Sanitariamente"))))</f>
        <v>Inviable Sanitariamente</v>
      </c>
      <c r="HYU469" s="265" t="str">
        <f t="shared" ref="HYU469:HYU471" si="6093">IF(HYS469&lt;5,"Sin Riesgo",IF(HYS469 &lt;=14,"Bajo",IF(HYS469&lt;=35,"Medio",IF(HYS469&lt;=80,"Alto","Inviable Sanitariamente"))))</f>
        <v>Inviable Sanitariamente</v>
      </c>
      <c r="HYV469" s="265" t="str">
        <f t="shared" ref="HYV469:HYV471" si="6094">IF(HYT469&lt;5,"Sin Riesgo",IF(HYT469 &lt;=14,"Bajo",IF(HYT469&lt;=35,"Medio",IF(HYT469&lt;=80,"Alto","Inviable Sanitariamente"))))</f>
        <v>Inviable Sanitariamente</v>
      </c>
      <c r="HYW469" s="265" t="str">
        <f t="shared" ref="HYW469:HYW471" si="6095">IF(HYU469&lt;5,"Sin Riesgo",IF(HYU469 &lt;=14,"Bajo",IF(HYU469&lt;=35,"Medio",IF(HYU469&lt;=80,"Alto","Inviable Sanitariamente"))))</f>
        <v>Inviable Sanitariamente</v>
      </c>
      <c r="HYX469" s="265" t="str">
        <f t="shared" ref="HYX469:HYX471" si="6096">IF(HYV469&lt;5,"Sin Riesgo",IF(HYV469 &lt;=14,"Bajo",IF(HYV469&lt;=35,"Medio",IF(HYV469&lt;=80,"Alto","Inviable Sanitariamente"))))</f>
        <v>Inviable Sanitariamente</v>
      </c>
      <c r="HYY469" s="265" t="str">
        <f t="shared" ref="HYY469:HYY471" si="6097">IF(HYW469&lt;5,"Sin Riesgo",IF(HYW469 &lt;=14,"Bajo",IF(HYW469&lt;=35,"Medio",IF(HYW469&lt;=80,"Alto","Inviable Sanitariamente"))))</f>
        <v>Inviable Sanitariamente</v>
      </c>
      <c r="HYZ469" s="265" t="str">
        <f t="shared" ref="HYZ469:HYZ471" si="6098">IF(HYX469&lt;5,"Sin Riesgo",IF(HYX469 &lt;=14,"Bajo",IF(HYX469&lt;=35,"Medio",IF(HYX469&lt;=80,"Alto","Inviable Sanitariamente"))))</f>
        <v>Inviable Sanitariamente</v>
      </c>
      <c r="HZA469" s="265" t="str">
        <f t="shared" ref="HZA469:HZA471" si="6099">IF(HYY469&lt;5,"Sin Riesgo",IF(HYY469 &lt;=14,"Bajo",IF(HYY469&lt;=35,"Medio",IF(HYY469&lt;=80,"Alto","Inviable Sanitariamente"))))</f>
        <v>Inviable Sanitariamente</v>
      </c>
      <c r="HZB469" s="265" t="str">
        <f t="shared" ref="HZB469:HZB471" si="6100">IF(HYZ469&lt;5,"Sin Riesgo",IF(HYZ469 &lt;=14,"Bajo",IF(HYZ469&lt;=35,"Medio",IF(HYZ469&lt;=80,"Alto","Inviable Sanitariamente"))))</f>
        <v>Inviable Sanitariamente</v>
      </c>
      <c r="HZC469" s="265" t="str">
        <f t="shared" ref="HZC469:HZC471" si="6101">IF(HZA469&lt;5,"Sin Riesgo",IF(HZA469 &lt;=14,"Bajo",IF(HZA469&lt;=35,"Medio",IF(HZA469&lt;=80,"Alto","Inviable Sanitariamente"))))</f>
        <v>Inviable Sanitariamente</v>
      </c>
      <c r="HZD469" s="265" t="str">
        <f t="shared" ref="HZD469:HZD471" si="6102">IF(HZB469&lt;5,"Sin Riesgo",IF(HZB469 &lt;=14,"Bajo",IF(HZB469&lt;=35,"Medio",IF(HZB469&lt;=80,"Alto","Inviable Sanitariamente"))))</f>
        <v>Inviable Sanitariamente</v>
      </c>
      <c r="HZE469" s="265" t="str">
        <f t="shared" ref="HZE469:HZE471" si="6103">IF(HZC469&lt;5,"Sin Riesgo",IF(HZC469 &lt;=14,"Bajo",IF(HZC469&lt;=35,"Medio",IF(HZC469&lt;=80,"Alto","Inviable Sanitariamente"))))</f>
        <v>Inviable Sanitariamente</v>
      </c>
      <c r="HZF469" s="265" t="str">
        <f t="shared" ref="HZF469:HZF471" si="6104">IF(HZD469&lt;5,"Sin Riesgo",IF(HZD469 &lt;=14,"Bajo",IF(HZD469&lt;=35,"Medio",IF(HZD469&lt;=80,"Alto","Inviable Sanitariamente"))))</f>
        <v>Inviable Sanitariamente</v>
      </c>
      <c r="HZG469" s="265" t="str">
        <f t="shared" ref="HZG469:HZG471" si="6105">IF(HZE469&lt;5,"Sin Riesgo",IF(HZE469 &lt;=14,"Bajo",IF(HZE469&lt;=35,"Medio",IF(HZE469&lt;=80,"Alto","Inviable Sanitariamente"))))</f>
        <v>Inviable Sanitariamente</v>
      </c>
      <c r="HZH469" s="265" t="str">
        <f t="shared" ref="HZH469:HZH471" si="6106">IF(HZF469&lt;5,"Sin Riesgo",IF(HZF469 &lt;=14,"Bajo",IF(HZF469&lt;=35,"Medio",IF(HZF469&lt;=80,"Alto","Inviable Sanitariamente"))))</f>
        <v>Inviable Sanitariamente</v>
      </c>
      <c r="HZI469" s="265" t="str">
        <f t="shared" ref="HZI469:HZI471" si="6107">IF(HZG469&lt;5,"Sin Riesgo",IF(HZG469 &lt;=14,"Bajo",IF(HZG469&lt;=35,"Medio",IF(HZG469&lt;=80,"Alto","Inviable Sanitariamente"))))</f>
        <v>Inviable Sanitariamente</v>
      </c>
      <c r="HZJ469" s="265" t="str">
        <f t="shared" ref="HZJ469:HZJ471" si="6108">IF(HZH469&lt;5,"Sin Riesgo",IF(HZH469 &lt;=14,"Bajo",IF(HZH469&lt;=35,"Medio",IF(HZH469&lt;=80,"Alto","Inviable Sanitariamente"))))</f>
        <v>Inviable Sanitariamente</v>
      </c>
      <c r="HZK469" s="265" t="str">
        <f t="shared" ref="HZK469:HZK471" si="6109">IF(HZI469&lt;5,"Sin Riesgo",IF(HZI469 &lt;=14,"Bajo",IF(HZI469&lt;=35,"Medio",IF(HZI469&lt;=80,"Alto","Inviable Sanitariamente"))))</f>
        <v>Inviable Sanitariamente</v>
      </c>
      <c r="HZL469" s="265" t="str">
        <f t="shared" ref="HZL469:HZL471" si="6110">IF(HZJ469&lt;5,"Sin Riesgo",IF(HZJ469 &lt;=14,"Bajo",IF(HZJ469&lt;=35,"Medio",IF(HZJ469&lt;=80,"Alto","Inviable Sanitariamente"))))</f>
        <v>Inviable Sanitariamente</v>
      </c>
      <c r="HZM469" s="265" t="str">
        <f t="shared" ref="HZM469:HZM471" si="6111">IF(HZK469&lt;5,"Sin Riesgo",IF(HZK469 &lt;=14,"Bajo",IF(HZK469&lt;=35,"Medio",IF(HZK469&lt;=80,"Alto","Inviable Sanitariamente"))))</f>
        <v>Inviable Sanitariamente</v>
      </c>
      <c r="HZN469" s="265" t="str">
        <f t="shared" ref="HZN469:HZN471" si="6112">IF(HZL469&lt;5,"Sin Riesgo",IF(HZL469 &lt;=14,"Bajo",IF(HZL469&lt;=35,"Medio",IF(HZL469&lt;=80,"Alto","Inviable Sanitariamente"))))</f>
        <v>Inviable Sanitariamente</v>
      </c>
      <c r="HZO469" s="265" t="str">
        <f t="shared" ref="HZO469:HZO471" si="6113">IF(HZM469&lt;5,"Sin Riesgo",IF(HZM469 &lt;=14,"Bajo",IF(HZM469&lt;=35,"Medio",IF(HZM469&lt;=80,"Alto","Inviable Sanitariamente"))))</f>
        <v>Inviable Sanitariamente</v>
      </c>
      <c r="HZP469" s="265" t="str">
        <f t="shared" ref="HZP469:HZP471" si="6114">IF(HZN469&lt;5,"Sin Riesgo",IF(HZN469 &lt;=14,"Bajo",IF(HZN469&lt;=35,"Medio",IF(HZN469&lt;=80,"Alto","Inviable Sanitariamente"))))</f>
        <v>Inviable Sanitariamente</v>
      </c>
      <c r="HZQ469" s="265" t="str">
        <f t="shared" ref="HZQ469:HZQ471" si="6115">IF(HZO469&lt;5,"Sin Riesgo",IF(HZO469 &lt;=14,"Bajo",IF(HZO469&lt;=35,"Medio",IF(HZO469&lt;=80,"Alto","Inviable Sanitariamente"))))</f>
        <v>Inviable Sanitariamente</v>
      </c>
      <c r="HZR469" s="265" t="str">
        <f t="shared" ref="HZR469:HZR471" si="6116">IF(HZP469&lt;5,"Sin Riesgo",IF(HZP469 &lt;=14,"Bajo",IF(HZP469&lt;=35,"Medio",IF(HZP469&lt;=80,"Alto","Inviable Sanitariamente"))))</f>
        <v>Inviable Sanitariamente</v>
      </c>
      <c r="HZS469" s="265" t="str">
        <f t="shared" ref="HZS469:HZS471" si="6117">IF(HZQ469&lt;5,"Sin Riesgo",IF(HZQ469 &lt;=14,"Bajo",IF(HZQ469&lt;=35,"Medio",IF(HZQ469&lt;=80,"Alto","Inviable Sanitariamente"))))</f>
        <v>Inviable Sanitariamente</v>
      </c>
      <c r="HZT469" s="265" t="str">
        <f t="shared" ref="HZT469:HZT471" si="6118">IF(HZR469&lt;5,"Sin Riesgo",IF(HZR469 &lt;=14,"Bajo",IF(HZR469&lt;=35,"Medio",IF(HZR469&lt;=80,"Alto","Inviable Sanitariamente"))))</f>
        <v>Inviable Sanitariamente</v>
      </c>
      <c r="HZU469" s="265" t="str">
        <f t="shared" ref="HZU469:HZU471" si="6119">IF(HZS469&lt;5,"Sin Riesgo",IF(HZS469 &lt;=14,"Bajo",IF(HZS469&lt;=35,"Medio",IF(HZS469&lt;=80,"Alto","Inviable Sanitariamente"))))</f>
        <v>Inviable Sanitariamente</v>
      </c>
      <c r="HZV469" s="265" t="str">
        <f t="shared" ref="HZV469:HZV471" si="6120">IF(HZT469&lt;5,"Sin Riesgo",IF(HZT469 &lt;=14,"Bajo",IF(HZT469&lt;=35,"Medio",IF(HZT469&lt;=80,"Alto","Inviable Sanitariamente"))))</f>
        <v>Inviable Sanitariamente</v>
      </c>
      <c r="HZW469" s="265" t="str">
        <f t="shared" ref="HZW469:HZW471" si="6121">IF(HZU469&lt;5,"Sin Riesgo",IF(HZU469 &lt;=14,"Bajo",IF(HZU469&lt;=35,"Medio",IF(HZU469&lt;=80,"Alto","Inviable Sanitariamente"))))</f>
        <v>Inviable Sanitariamente</v>
      </c>
      <c r="HZX469" s="265" t="str">
        <f t="shared" ref="HZX469:HZX471" si="6122">IF(HZV469&lt;5,"Sin Riesgo",IF(HZV469 &lt;=14,"Bajo",IF(HZV469&lt;=35,"Medio",IF(HZV469&lt;=80,"Alto","Inviable Sanitariamente"))))</f>
        <v>Inviable Sanitariamente</v>
      </c>
      <c r="HZY469" s="265" t="str">
        <f t="shared" ref="HZY469:HZY471" si="6123">IF(HZW469&lt;5,"Sin Riesgo",IF(HZW469 &lt;=14,"Bajo",IF(HZW469&lt;=35,"Medio",IF(HZW469&lt;=80,"Alto","Inviable Sanitariamente"))))</f>
        <v>Inviable Sanitariamente</v>
      </c>
      <c r="HZZ469" s="265" t="str">
        <f t="shared" ref="HZZ469:HZZ471" si="6124">IF(HZX469&lt;5,"Sin Riesgo",IF(HZX469 &lt;=14,"Bajo",IF(HZX469&lt;=35,"Medio",IF(HZX469&lt;=80,"Alto","Inviable Sanitariamente"))))</f>
        <v>Inviable Sanitariamente</v>
      </c>
      <c r="IAA469" s="265" t="str">
        <f t="shared" ref="IAA469:IAA471" si="6125">IF(HZY469&lt;5,"Sin Riesgo",IF(HZY469 &lt;=14,"Bajo",IF(HZY469&lt;=35,"Medio",IF(HZY469&lt;=80,"Alto","Inviable Sanitariamente"))))</f>
        <v>Inviable Sanitariamente</v>
      </c>
      <c r="IAB469" s="265" t="str">
        <f t="shared" ref="IAB469:IAB471" si="6126">IF(HZZ469&lt;5,"Sin Riesgo",IF(HZZ469 &lt;=14,"Bajo",IF(HZZ469&lt;=35,"Medio",IF(HZZ469&lt;=80,"Alto","Inviable Sanitariamente"))))</f>
        <v>Inviable Sanitariamente</v>
      </c>
      <c r="IAC469" s="265" t="str">
        <f t="shared" ref="IAC469:IAC471" si="6127">IF(IAA469&lt;5,"Sin Riesgo",IF(IAA469 &lt;=14,"Bajo",IF(IAA469&lt;=35,"Medio",IF(IAA469&lt;=80,"Alto","Inviable Sanitariamente"))))</f>
        <v>Inviable Sanitariamente</v>
      </c>
      <c r="IAD469" s="265" t="str">
        <f t="shared" ref="IAD469:IAD471" si="6128">IF(IAB469&lt;5,"Sin Riesgo",IF(IAB469 &lt;=14,"Bajo",IF(IAB469&lt;=35,"Medio",IF(IAB469&lt;=80,"Alto","Inviable Sanitariamente"))))</f>
        <v>Inviable Sanitariamente</v>
      </c>
      <c r="IAE469" s="265" t="str">
        <f t="shared" ref="IAE469:IAE471" si="6129">IF(IAC469&lt;5,"Sin Riesgo",IF(IAC469 &lt;=14,"Bajo",IF(IAC469&lt;=35,"Medio",IF(IAC469&lt;=80,"Alto","Inviable Sanitariamente"))))</f>
        <v>Inviable Sanitariamente</v>
      </c>
      <c r="IAF469" s="265" t="str">
        <f t="shared" ref="IAF469:IAF471" si="6130">IF(IAD469&lt;5,"Sin Riesgo",IF(IAD469 &lt;=14,"Bajo",IF(IAD469&lt;=35,"Medio",IF(IAD469&lt;=80,"Alto","Inviable Sanitariamente"))))</f>
        <v>Inviable Sanitariamente</v>
      </c>
      <c r="IAG469" s="265" t="str">
        <f t="shared" ref="IAG469:IAG471" si="6131">IF(IAE469&lt;5,"Sin Riesgo",IF(IAE469 &lt;=14,"Bajo",IF(IAE469&lt;=35,"Medio",IF(IAE469&lt;=80,"Alto","Inviable Sanitariamente"))))</f>
        <v>Inviable Sanitariamente</v>
      </c>
      <c r="IAH469" s="265" t="str">
        <f t="shared" ref="IAH469:IAH471" si="6132">IF(IAF469&lt;5,"Sin Riesgo",IF(IAF469 &lt;=14,"Bajo",IF(IAF469&lt;=35,"Medio",IF(IAF469&lt;=80,"Alto","Inviable Sanitariamente"))))</f>
        <v>Inviable Sanitariamente</v>
      </c>
      <c r="IAI469" s="265" t="str">
        <f t="shared" ref="IAI469:IAI471" si="6133">IF(IAG469&lt;5,"Sin Riesgo",IF(IAG469 &lt;=14,"Bajo",IF(IAG469&lt;=35,"Medio",IF(IAG469&lt;=80,"Alto","Inviable Sanitariamente"))))</f>
        <v>Inviable Sanitariamente</v>
      </c>
      <c r="IAJ469" s="265" t="str">
        <f t="shared" ref="IAJ469:IAJ471" si="6134">IF(IAH469&lt;5,"Sin Riesgo",IF(IAH469 &lt;=14,"Bajo",IF(IAH469&lt;=35,"Medio",IF(IAH469&lt;=80,"Alto","Inviable Sanitariamente"))))</f>
        <v>Inviable Sanitariamente</v>
      </c>
      <c r="IAK469" s="265" t="str">
        <f t="shared" ref="IAK469:IAK471" si="6135">IF(IAI469&lt;5,"Sin Riesgo",IF(IAI469 &lt;=14,"Bajo",IF(IAI469&lt;=35,"Medio",IF(IAI469&lt;=80,"Alto","Inviable Sanitariamente"))))</f>
        <v>Inviable Sanitariamente</v>
      </c>
      <c r="IAL469" s="265" t="str">
        <f t="shared" ref="IAL469:IAL471" si="6136">IF(IAJ469&lt;5,"Sin Riesgo",IF(IAJ469 &lt;=14,"Bajo",IF(IAJ469&lt;=35,"Medio",IF(IAJ469&lt;=80,"Alto","Inviable Sanitariamente"))))</f>
        <v>Inviable Sanitariamente</v>
      </c>
      <c r="IAM469" s="265" t="str">
        <f t="shared" ref="IAM469:IAM471" si="6137">IF(IAK469&lt;5,"Sin Riesgo",IF(IAK469 &lt;=14,"Bajo",IF(IAK469&lt;=35,"Medio",IF(IAK469&lt;=80,"Alto","Inviable Sanitariamente"))))</f>
        <v>Inviable Sanitariamente</v>
      </c>
      <c r="IAN469" s="265" t="str">
        <f t="shared" ref="IAN469:IAN471" si="6138">IF(IAL469&lt;5,"Sin Riesgo",IF(IAL469 &lt;=14,"Bajo",IF(IAL469&lt;=35,"Medio",IF(IAL469&lt;=80,"Alto","Inviable Sanitariamente"))))</f>
        <v>Inviable Sanitariamente</v>
      </c>
      <c r="IAO469" s="265" t="str">
        <f t="shared" ref="IAO469:IAO471" si="6139">IF(IAM469&lt;5,"Sin Riesgo",IF(IAM469 &lt;=14,"Bajo",IF(IAM469&lt;=35,"Medio",IF(IAM469&lt;=80,"Alto","Inviable Sanitariamente"))))</f>
        <v>Inviable Sanitariamente</v>
      </c>
      <c r="IAP469" s="265" t="str">
        <f t="shared" ref="IAP469:IAP471" si="6140">IF(IAN469&lt;5,"Sin Riesgo",IF(IAN469 &lt;=14,"Bajo",IF(IAN469&lt;=35,"Medio",IF(IAN469&lt;=80,"Alto","Inviable Sanitariamente"))))</f>
        <v>Inviable Sanitariamente</v>
      </c>
      <c r="IAQ469" s="265" t="str">
        <f t="shared" ref="IAQ469:IAQ471" si="6141">IF(IAO469&lt;5,"Sin Riesgo",IF(IAO469 &lt;=14,"Bajo",IF(IAO469&lt;=35,"Medio",IF(IAO469&lt;=80,"Alto","Inviable Sanitariamente"))))</f>
        <v>Inviable Sanitariamente</v>
      </c>
      <c r="IAR469" s="265" t="str">
        <f t="shared" ref="IAR469:IAR471" si="6142">IF(IAP469&lt;5,"Sin Riesgo",IF(IAP469 &lt;=14,"Bajo",IF(IAP469&lt;=35,"Medio",IF(IAP469&lt;=80,"Alto","Inviable Sanitariamente"))))</f>
        <v>Inviable Sanitariamente</v>
      </c>
      <c r="IAS469" s="265" t="str">
        <f t="shared" ref="IAS469:IAS471" si="6143">IF(IAQ469&lt;5,"Sin Riesgo",IF(IAQ469 &lt;=14,"Bajo",IF(IAQ469&lt;=35,"Medio",IF(IAQ469&lt;=80,"Alto","Inviable Sanitariamente"))))</f>
        <v>Inviable Sanitariamente</v>
      </c>
      <c r="IAT469" s="265" t="str">
        <f t="shared" ref="IAT469:IAT471" si="6144">IF(IAR469&lt;5,"Sin Riesgo",IF(IAR469 &lt;=14,"Bajo",IF(IAR469&lt;=35,"Medio",IF(IAR469&lt;=80,"Alto","Inviable Sanitariamente"))))</f>
        <v>Inviable Sanitariamente</v>
      </c>
      <c r="IAU469" s="265" t="str">
        <f t="shared" ref="IAU469:IAU471" si="6145">IF(IAS469&lt;5,"Sin Riesgo",IF(IAS469 &lt;=14,"Bajo",IF(IAS469&lt;=35,"Medio",IF(IAS469&lt;=80,"Alto","Inviable Sanitariamente"))))</f>
        <v>Inviable Sanitariamente</v>
      </c>
      <c r="IAV469" s="265" t="str">
        <f t="shared" ref="IAV469:IAV471" si="6146">IF(IAT469&lt;5,"Sin Riesgo",IF(IAT469 &lt;=14,"Bajo",IF(IAT469&lt;=35,"Medio",IF(IAT469&lt;=80,"Alto","Inviable Sanitariamente"))))</f>
        <v>Inviable Sanitariamente</v>
      </c>
      <c r="IAW469" s="265" t="str">
        <f t="shared" ref="IAW469:IAW471" si="6147">IF(IAU469&lt;5,"Sin Riesgo",IF(IAU469 &lt;=14,"Bajo",IF(IAU469&lt;=35,"Medio",IF(IAU469&lt;=80,"Alto","Inviable Sanitariamente"))))</f>
        <v>Inviable Sanitariamente</v>
      </c>
      <c r="IAX469" s="265" t="str">
        <f t="shared" ref="IAX469:IAX471" si="6148">IF(IAV469&lt;5,"Sin Riesgo",IF(IAV469 &lt;=14,"Bajo",IF(IAV469&lt;=35,"Medio",IF(IAV469&lt;=80,"Alto","Inviable Sanitariamente"))))</f>
        <v>Inviable Sanitariamente</v>
      </c>
      <c r="IAY469" s="265" t="str">
        <f t="shared" ref="IAY469:IAY471" si="6149">IF(IAW469&lt;5,"Sin Riesgo",IF(IAW469 &lt;=14,"Bajo",IF(IAW469&lt;=35,"Medio",IF(IAW469&lt;=80,"Alto","Inviable Sanitariamente"))))</f>
        <v>Inviable Sanitariamente</v>
      </c>
      <c r="IAZ469" s="265" t="str">
        <f t="shared" ref="IAZ469:IAZ471" si="6150">IF(IAX469&lt;5,"Sin Riesgo",IF(IAX469 &lt;=14,"Bajo",IF(IAX469&lt;=35,"Medio",IF(IAX469&lt;=80,"Alto","Inviable Sanitariamente"))))</f>
        <v>Inviable Sanitariamente</v>
      </c>
      <c r="IBA469" s="265" t="str">
        <f t="shared" ref="IBA469:IBA471" si="6151">IF(IAY469&lt;5,"Sin Riesgo",IF(IAY469 &lt;=14,"Bajo",IF(IAY469&lt;=35,"Medio",IF(IAY469&lt;=80,"Alto","Inviable Sanitariamente"))))</f>
        <v>Inviable Sanitariamente</v>
      </c>
      <c r="IBB469" s="265" t="str">
        <f t="shared" ref="IBB469:IBB471" si="6152">IF(IAZ469&lt;5,"Sin Riesgo",IF(IAZ469 &lt;=14,"Bajo",IF(IAZ469&lt;=35,"Medio",IF(IAZ469&lt;=80,"Alto","Inviable Sanitariamente"))))</f>
        <v>Inviable Sanitariamente</v>
      </c>
      <c r="IBC469" s="265" t="str">
        <f t="shared" ref="IBC469:IBC471" si="6153">IF(IBA469&lt;5,"Sin Riesgo",IF(IBA469 &lt;=14,"Bajo",IF(IBA469&lt;=35,"Medio",IF(IBA469&lt;=80,"Alto","Inviable Sanitariamente"))))</f>
        <v>Inviable Sanitariamente</v>
      </c>
      <c r="IBD469" s="265" t="str">
        <f t="shared" ref="IBD469:IBD471" si="6154">IF(IBB469&lt;5,"Sin Riesgo",IF(IBB469 &lt;=14,"Bajo",IF(IBB469&lt;=35,"Medio",IF(IBB469&lt;=80,"Alto","Inviable Sanitariamente"))))</f>
        <v>Inviable Sanitariamente</v>
      </c>
      <c r="IBE469" s="265" t="str">
        <f t="shared" ref="IBE469:IBE471" si="6155">IF(IBC469&lt;5,"Sin Riesgo",IF(IBC469 &lt;=14,"Bajo",IF(IBC469&lt;=35,"Medio",IF(IBC469&lt;=80,"Alto","Inviable Sanitariamente"))))</f>
        <v>Inviable Sanitariamente</v>
      </c>
      <c r="IBF469" s="265" t="str">
        <f t="shared" ref="IBF469:IBF471" si="6156">IF(IBD469&lt;5,"Sin Riesgo",IF(IBD469 &lt;=14,"Bajo",IF(IBD469&lt;=35,"Medio",IF(IBD469&lt;=80,"Alto","Inviable Sanitariamente"))))</f>
        <v>Inviable Sanitariamente</v>
      </c>
      <c r="IBG469" s="265" t="str">
        <f t="shared" ref="IBG469:IBG471" si="6157">IF(IBE469&lt;5,"Sin Riesgo",IF(IBE469 &lt;=14,"Bajo",IF(IBE469&lt;=35,"Medio",IF(IBE469&lt;=80,"Alto","Inviable Sanitariamente"))))</f>
        <v>Inviable Sanitariamente</v>
      </c>
      <c r="IBH469" s="265" t="str">
        <f t="shared" ref="IBH469:IBH471" si="6158">IF(IBF469&lt;5,"Sin Riesgo",IF(IBF469 &lt;=14,"Bajo",IF(IBF469&lt;=35,"Medio",IF(IBF469&lt;=80,"Alto","Inviable Sanitariamente"))))</f>
        <v>Inviable Sanitariamente</v>
      </c>
      <c r="IBI469" s="265" t="str">
        <f t="shared" ref="IBI469:IBI471" si="6159">IF(IBG469&lt;5,"Sin Riesgo",IF(IBG469 &lt;=14,"Bajo",IF(IBG469&lt;=35,"Medio",IF(IBG469&lt;=80,"Alto","Inviable Sanitariamente"))))</f>
        <v>Inviable Sanitariamente</v>
      </c>
      <c r="IBJ469" s="265" t="str">
        <f t="shared" ref="IBJ469:IBJ471" si="6160">IF(IBH469&lt;5,"Sin Riesgo",IF(IBH469 &lt;=14,"Bajo",IF(IBH469&lt;=35,"Medio",IF(IBH469&lt;=80,"Alto","Inviable Sanitariamente"))))</f>
        <v>Inviable Sanitariamente</v>
      </c>
      <c r="IBK469" s="265" t="str">
        <f t="shared" ref="IBK469:IBK471" si="6161">IF(IBI469&lt;5,"Sin Riesgo",IF(IBI469 &lt;=14,"Bajo",IF(IBI469&lt;=35,"Medio",IF(IBI469&lt;=80,"Alto","Inviable Sanitariamente"))))</f>
        <v>Inviable Sanitariamente</v>
      </c>
      <c r="IBL469" s="265" t="str">
        <f t="shared" ref="IBL469:IBL471" si="6162">IF(IBJ469&lt;5,"Sin Riesgo",IF(IBJ469 &lt;=14,"Bajo",IF(IBJ469&lt;=35,"Medio",IF(IBJ469&lt;=80,"Alto","Inviable Sanitariamente"))))</f>
        <v>Inviable Sanitariamente</v>
      </c>
      <c r="IBM469" s="265" t="str">
        <f t="shared" ref="IBM469:IBM471" si="6163">IF(IBK469&lt;5,"Sin Riesgo",IF(IBK469 &lt;=14,"Bajo",IF(IBK469&lt;=35,"Medio",IF(IBK469&lt;=80,"Alto","Inviable Sanitariamente"))))</f>
        <v>Inviable Sanitariamente</v>
      </c>
      <c r="IBN469" s="265" t="str">
        <f t="shared" ref="IBN469:IBN471" si="6164">IF(IBL469&lt;5,"Sin Riesgo",IF(IBL469 &lt;=14,"Bajo",IF(IBL469&lt;=35,"Medio",IF(IBL469&lt;=80,"Alto","Inviable Sanitariamente"))))</f>
        <v>Inviable Sanitariamente</v>
      </c>
      <c r="IBO469" s="265" t="str">
        <f t="shared" ref="IBO469:IBO471" si="6165">IF(IBM469&lt;5,"Sin Riesgo",IF(IBM469 &lt;=14,"Bajo",IF(IBM469&lt;=35,"Medio",IF(IBM469&lt;=80,"Alto","Inviable Sanitariamente"))))</f>
        <v>Inviable Sanitariamente</v>
      </c>
      <c r="IBP469" s="265" t="str">
        <f t="shared" ref="IBP469:IBP471" si="6166">IF(IBN469&lt;5,"Sin Riesgo",IF(IBN469 &lt;=14,"Bajo",IF(IBN469&lt;=35,"Medio",IF(IBN469&lt;=80,"Alto","Inviable Sanitariamente"))))</f>
        <v>Inviable Sanitariamente</v>
      </c>
      <c r="IBQ469" s="265" t="str">
        <f t="shared" ref="IBQ469:IBQ471" si="6167">IF(IBO469&lt;5,"Sin Riesgo",IF(IBO469 &lt;=14,"Bajo",IF(IBO469&lt;=35,"Medio",IF(IBO469&lt;=80,"Alto","Inviable Sanitariamente"))))</f>
        <v>Inviable Sanitariamente</v>
      </c>
      <c r="IBR469" s="265" t="str">
        <f t="shared" ref="IBR469:IBR471" si="6168">IF(IBP469&lt;5,"Sin Riesgo",IF(IBP469 &lt;=14,"Bajo",IF(IBP469&lt;=35,"Medio",IF(IBP469&lt;=80,"Alto","Inviable Sanitariamente"))))</f>
        <v>Inviable Sanitariamente</v>
      </c>
      <c r="IBS469" s="265" t="str">
        <f t="shared" ref="IBS469:IBS471" si="6169">IF(IBQ469&lt;5,"Sin Riesgo",IF(IBQ469 &lt;=14,"Bajo",IF(IBQ469&lt;=35,"Medio",IF(IBQ469&lt;=80,"Alto","Inviable Sanitariamente"))))</f>
        <v>Inviable Sanitariamente</v>
      </c>
      <c r="IBT469" s="265" t="str">
        <f t="shared" ref="IBT469:IBT471" si="6170">IF(IBR469&lt;5,"Sin Riesgo",IF(IBR469 &lt;=14,"Bajo",IF(IBR469&lt;=35,"Medio",IF(IBR469&lt;=80,"Alto","Inviable Sanitariamente"))))</f>
        <v>Inviable Sanitariamente</v>
      </c>
      <c r="IBU469" s="265" t="str">
        <f t="shared" ref="IBU469:IBU471" si="6171">IF(IBS469&lt;5,"Sin Riesgo",IF(IBS469 &lt;=14,"Bajo",IF(IBS469&lt;=35,"Medio",IF(IBS469&lt;=80,"Alto","Inviable Sanitariamente"))))</f>
        <v>Inviable Sanitariamente</v>
      </c>
      <c r="IBV469" s="265" t="str">
        <f t="shared" ref="IBV469:IBV471" si="6172">IF(IBT469&lt;5,"Sin Riesgo",IF(IBT469 &lt;=14,"Bajo",IF(IBT469&lt;=35,"Medio",IF(IBT469&lt;=80,"Alto","Inviable Sanitariamente"))))</f>
        <v>Inviable Sanitariamente</v>
      </c>
      <c r="IBW469" s="265" t="str">
        <f t="shared" ref="IBW469:IBW471" si="6173">IF(IBU469&lt;5,"Sin Riesgo",IF(IBU469 &lt;=14,"Bajo",IF(IBU469&lt;=35,"Medio",IF(IBU469&lt;=80,"Alto","Inviable Sanitariamente"))))</f>
        <v>Inviable Sanitariamente</v>
      </c>
      <c r="IBX469" s="265" t="str">
        <f t="shared" ref="IBX469:IBX471" si="6174">IF(IBV469&lt;5,"Sin Riesgo",IF(IBV469 &lt;=14,"Bajo",IF(IBV469&lt;=35,"Medio",IF(IBV469&lt;=80,"Alto","Inviable Sanitariamente"))))</f>
        <v>Inviable Sanitariamente</v>
      </c>
      <c r="IBY469" s="265" t="str">
        <f t="shared" ref="IBY469:IBY471" si="6175">IF(IBW469&lt;5,"Sin Riesgo",IF(IBW469 &lt;=14,"Bajo",IF(IBW469&lt;=35,"Medio",IF(IBW469&lt;=80,"Alto","Inviable Sanitariamente"))))</f>
        <v>Inviable Sanitariamente</v>
      </c>
      <c r="IBZ469" s="265" t="str">
        <f t="shared" ref="IBZ469:IBZ471" si="6176">IF(IBX469&lt;5,"Sin Riesgo",IF(IBX469 &lt;=14,"Bajo",IF(IBX469&lt;=35,"Medio",IF(IBX469&lt;=80,"Alto","Inviable Sanitariamente"))))</f>
        <v>Inviable Sanitariamente</v>
      </c>
      <c r="ICA469" s="265" t="str">
        <f t="shared" ref="ICA469:ICA471" si="6177">IF(IBY469&lt;5,"Sin Riesgo",IF(IBY469 &lt;=14,"Bajo",IF(IBY469&lt;=35,"Medio",IF(IBY469&lt;=80,"Alto","Inviable Sanitariamente"))))</f>
        <v>Inviable Sanitariamente</v>
      </c>
      <c r="ICB469" s="265" t="str">
        <f t="shared" ref="ICB469:ICB471" si="6178">IF(IBZ469&lt;5,"Sin Riesgo",IF(IBZ469 &lt;=14,"Bajo",IF(IBZ469&lt;=35,"Medio",IF(IBZ469&lt;=80,"Alto","Inviable Sanitariamente"))))</f>
        <v>Inviable Sanitariamente</v>
      </c>
      <c r="ICC469" s="265" t="str">
        <f t="shared" ref="ICC469:ICC471" si="6179">IF(ICA469&lt;5,"Sin Riesgo",IF(ICA469 &lt;=14,"Bajo",IF(ICA469&lt;=35,"Medio",IF(ICA469&lt;=80,"Alto","Inviable Sanitariamente"))))</f>
        <v>Inviable Sanitariamente</v>
      </c>
      <c r="ICD469" s="265" t="str">
        <f t="shared" ref="ICD469:ICD471" si="6180">IF(ICB469&lt;5,"Sin Riesgo",IF(ICB469 &lt;=14,"Bajo",IF(ICB469&lt;=35,"Medio",IF(ICB469&lt;=80,"Alto","Inviable Sanitariamente"))))</f>
        <v>Inviable Sanitariamente</v>
      </c>
      <c r="ICE469" s="265" t="str">
        <f t="shared" ref="ICE469:ICE471" si="6181">IF(ICC469&lt;5,"Sin Riesgo",IF(ICC469 &lt;=14,"Bajo",IF(ICC469&lt;=35,"Medio",IF(ICC469&lt;=80,"Alto","Inviable Sanitariamente"))))</f>
        <v>Inviable Sanitariamente</v>
      </c>
      <c r="ICF469" s="265" t="str">
        <f t="shared" ref="ICF469:ICF471" si="6182">IF(ICD469&lt;5,"Sin Riesgo",IF(ICD469 &lt;=14,"Bajo",IF(ICD469&lt;=35,"Medio",IF(ICD469&lt;=80,"Alto","Inviable Sanitariamente"))))</f>
        <v>Inviable Sanitariamente</v>
      </c>
      <c r="ICG469" s="265" t="str">
        <f t="shared" ref="ICG469:ICG471" si="6183">IF(ICE469&lt;5,"Sin Riesgo",IF(ICE469 &lt;=14,"Bajo",IF(ICE469&lt;=35,"Medio",IF(ICE469&lt;=80,"Alto","Inviable Sanitariamente"))))</f>
        <v>Inviable Sanitariamente</v>
      </c>
      <c r="ICH469" s="265" t="str">
        <f t="shared" ref="ICH469:ICH471" si="6184">IF(ICF469&lt;5,"Sin Riesgo",IF(ICF469 &lt;=14,"Bajo",IF(ICF469&lt;=35,"Medio",IF(ICF469&lt;=80,"Alto","Inviable Sanitariamente"))))</f>
        <v>Inviable Sanitariamente</v>
      </c>
      <c r="ICI469" s="265" t="str">
        <f t="shared" ref="ICI469:ICI471" si="6185">IF(ICG469&lt;5,"Sin Riesgo",IF(ICG469 &lt;=14,"Bajo",IF(ICG469&lt;=35,"Medio",IF(ICG469&lt;=80,"Alto","Inviable Sanitariamente"))))</f>
        <v>Inviable Sanitariamente</v>
      </c>
      <c r="ICJ469" s="265" t="str">
        <f t="shared" ref="ICJ469:ICJ471" si="6186">IF(ICH469&lt;5,"Sin Riesgo",IF(ICH469 &lt;=14,"Bajo",IF(ICH469&lt;=35,"Medio",IF(ICH469&lt;=80,"Alto","Inviable Sanitariamente"))))</f>
        <v>Inviable Sanitariamente</v>
      </c>
      <c r="ICK469" s="265" t="str">
        <f t="shared" ref="ICK469:ICK471" si="6187">IF(ICI469&lt;5,"Sin Riesgo",IF(ICI469 &lt;=14,"Bajo",IF(ICI469&lt;=35,"Medio",IF(ICI469&lt;=80,"Alto","Inviable Sanitariamente"))))</f>
        <v>Inviable Sanitariamente</v>
      </c>
      <c r="ICL469" s="265" t="str">
        <f t="shared" ref="ICL469:ICL471" si="6188">IF(ICJ469&lt;5,"Sin Riesgo",IF(ICJ469 &lt;=14,"Bajo",IF(ICJ469&lt;=35,"Medio",IF(ICJ469&lt;=80,"Alto","Inviable Sanitariamente"))))</f>
        <v>Inviable Sanitariamente</v>
      </c>
      <c r="ICM469" s="265" t="str">
        <f t="shared" ref="ICM469:ICM471" si="6189">IF(ICK469&lt;5,"Sin Riesgo",IF(ICK469 &lt;=14,"Bajo",IF(ICK469&lt;=35,"Medio",IF(ICK469&lt;=80,"Alto","Inviable Sanitariamente"))))</f>
        <v>Inviable Sanitariamente</v>
      </c>
      <c r="ICN469" s="265" t="str">
        <f t="shared" ref="ICN469:ICN471" si="6190">IF(ICL469&lt;5,"Sin Riesgo",IF(ICL469 &lt;=14,"Bajo",IF(ICL469&lt;=35,"Medio",IF(ICL469&lt;=80,"Alto","Inviable Sanitariamente"))))</f>
        <v>Inviable Sanitariamente</v>
      </c>
      <c r="ICO469" s="265" t="str">
        <f t="shared" ref="ICO469:ICO471" si="6191">IF(ICM469&lt;5,"Sin Riesgo",IF(ICM469 &lt;=14,"Bajo",IF(ICM469&lt;=35,"Medio",IF(ICM469&lt;=80,"Alto","Inviable Sanitariamente"))))</f>
        <v>Inviable Sanitariamente</v>
      </c>
      <c r="ICP469" s="265" t="str">
        <f t="shared" ref="ICP469:ICP471" si="6192">IF(ICN469&lt;5,"Sin Riesgo",IF(ICN469 &lt;=14,"Bajo",IF(ICN469&lt;=35,"Medio",IF(ICN469&lt;=80,"Alto","Inviable Sanitariamente"))))</f>
        <v>Inviable Sanitariamente</v>
      </c>
      <c r="ICQ469" s="265" t="str">
        <f t="shared" ref="ICQ469:ICQ471" si="6193">IF(ICO469&lt;5,"Sin Riesgo",IF(ICO469 &lt;=14,"Bajo",IF(ICO469&lt;=35,"Medio",IF(ICO469&lt;=80,"Alto","Inviable Sanitariamente"))))</f>
        <v>Inviable Sanitariamente</v>
      </c>
      <c r="ICR469" s="265" t="str">
        <f t="shared" ref="ICR469:ICR471" si="6194">IF(ICP469&lt;5,"Sin Riesgo",IF(ICP469 &lt;=14,"Bajo",IF(ICP469&lt;=35,"Medio",IF(ICP469&lt;=80,"Alto","Inviable Sanitariamente"))))</f>
        <v>Inviable Sanitariamente</v>
      </c>
      <c r="ICS469" s="265" t="str">
        <f t="shared" ref="ICS469:ICS471" si="6195">IF(ICQ469&lt;5,"Sin Riesgo",IF(ICQ469 &lt;=14,"Bajo",IF(ICQ469&lt;=35,"Medio",IF(ICQ469&lt;=80,"Alto","Inviable Sanitariamente"))))</f>
        <v>Inviable Sanitariamente</v>
      </c>
      <c r="ICT469" s="265" t="str">
        <f t="shared" ref="ICT469:ICT471" si="6196">IF(ICR469&lt;5,"Sin Riesgo",IF(ICR469 &lt;=14,"Bajo",IF(ICR469&lt;=35,"Medio",IF(ICR469&lt;=80,"Alto","Inviable Sanitariamente"))))</f>
        <v>Inviable Sanitariamente</v>
      </c>
      <c r="ICU469" s="265" t="str">
        <f t="shared" ref="ICU469:ICU471" si="6197">IF(ICS469&lt;5,"Sin Riesgo",IF(ICS469 &lt;=14,"Bajo",IF(ICS469&lt;=35,"Medio",IF(ICS469&lt;=80,"Alto","Inviable Sanitariamente"))))</f>
        <v>Inviable Sanitariamente</v>
      </c>
      <c r="ICV469" s="265" t="str">
        <f t="shared" ref="ICV469:ICV471" si="6198">IF(ICT469&lt;5,"Sin Riesgo",IF(ICT469 &lt;=14,"Bajo",IF(ICT469&lt;=35,"Medio",IF(ICT469&lt;=80,"Alto","Inviable Sanitariamente"))))</f>
        <v>Inviable Sanitariamente</v>
      </c>
      <c r="ICW469" s="265" t="str">
        <f t="shared" ref="ICW469:ICW471" si="6199">IF(ICU469&lt;5,"Sin Riesgo",IF(ICU469 &lt;=14,"Bajo",IF(ICU469&lt;=35,"Medio",IF(ICU469&lt;=80,"Alto","Inviable Sanitariamente"))))</f>
        <v>Inviable Sanitariamente</v>
      </c>
      <c r="ICX469" s="265" t="str">
        <f t="shared" ref="ICX469:ICX471" si="6200">IF(ICV469&lt;5,"Sin Riesgo",IF(ICV469 &lt;=14,"Bajo",IF(ICV469&lt;=35,"Medio",IF(ICV469&lt;=80,"Alto","Inviable Sanitariamente"))))</f>
        <v>Inviable Sanitariamente</v>
      </c>
      <c r="ICY469" s="265" t="str">
        <f t="shared" ref="ICY469:ICY471" si="6201">IF(ICW469&lt;5,"Sin Riesgo",IF(ICW469 &lt;=14,"Bajo",IF(ICW469&lt;=35,"Medio",IF(ICW469&lt;=80,"Alto","Inviable Sanitariamente"))))</f>
        <v>Inviable Sanitariamente</v>
      </c>
      <c r="ICZ469" s="265" t="str">
        <f t="shared" ref="ICZ469:ICZ471" si="6202">IF(ICX469&lt;5,"Sin Riesgo",IF(ICX469 &lt;=14,"Bajo",IF(ICX469&lt;=35,"Medio",IF(ICX469&lt;=80,"Alto","Inviable Sanitariamente"))))</f>
        <v>Inviable Sanitariamente</v>
      </c>
      <c r="IDA469" s="265" t="str">
        <f t="shared" ref="IDA469:IDA471" si="6203">IF(ICY469&lt;5,"Sin Riesgo",IF(ICY469 &lt;=14,"Bajo",IF(ICY469&lt;=35,"Medio",IF(ICY469&lt;=80,"Alto","Inviable Sanitariamente"))))</f>
        <v>Inviable Sanitariamente</v>
      </c>
      <c r="IDB469" s="265" t="str">
        <f t="shared" ref="IDB469:IDB471" si="6204">IF(ICZ469&lt;5,"Sin Riesgo",IF(ICZ469 &lt;=14,"Bajo",IF(ICZ469&lt;=35,"Medio",IF(ICZ469&lt;=80,"Alto","Inviable Sanitariamente"))))</f>
        <v>Inviable Sanitariamente</v>
      </c>
      <c r="IDC469" s="265" t="str">
        <f t="shared" ref="IDC469:IDC471" si="6205">IF(IDA469&lt;5,"Sin Riesgo",IF(IDA469 &lt;=14,"Bajo",IF(IDA469&lt;=35,"Medio",IF(IDA469&lt;=80,"Alto","Inviable Sanitariamente"))))</f>
        <v>Inviable Sanitariamente</v>
      </c>
      <c r="IDD469" s="265" t="str">
        <f t="shared" ref="IDD469:IDD471" si="6206">IF(IDB469&lt;5,"Sin Riesgo",IF(IDB469 &lt;=14,"Bajo",IF(IDB469&lt;=35,"Medio",IF(IDB469&lt;=80,"Alto","Inviable Sanitariamente"))))</f>
        <v>Inviable Sanitariamente</v>
      </c>
      <c r="IDE469" s="265" t="str">
        <f t="shared" ref="IDE469:IDE471" si="6207">IF(IDC469&lt;5,"Sin Riesgo",IF(IDC469 &lt;=14,"Bajo",IF(IDC469&lt;=35,"Medio",IF(IDC469&lt;=80,"Alto","Inviable Sanitariamente"))))</f>
        <v>Inviable Sanitariamente</v>
      </c>
      <c r="IDF469" s="265" t="str">
        <f t="shared" ref="IDF469:IDF471" si="6208">IF(IDD469&lt;5,"Sin Riesgo",IF(IDD469 &lt;=14,"Bajo",IF(IDD469&lt;=35,"Medio",IF(IDD469&lt;=80,"Alto","Inviable Sanitariamente"))))</f>
        <v>Inviable Sanitariamente</v>
      </c>
      <c r="IDG469" s="265" t="str">
        <f t="shared" ref="IDG469:IDG471" si="6209">IF(IDE469&lt;5,"Sin Riesgo",IF(IDE469 &lt;=14,"Bajo",IF(IDE469&lt;=35,"Medio",IF(IDE469&lt;=80,"Alto","Inviable Sanitariamente"))))</f>
        <v>Inviable Sanitariamente</v>
      </c>
      <c r="IDH469" s="265" t="str">
        <f t="shared" ref="IDH469:IDH471" si="6210">IF(IDF469&lt;5,"Sin Riesgo",IF(IDF469 &lt;=14,"Bajo",IF(IDF469&lt;=35,"Medio",IF(IDF469&lt;=80,"Alto","Inviable Sanitariamente"))))</f>
        <v>Inviable Sanitariamente</v>
      </c>
      <c r="IDI469" s="265" t="str">
        <f t="shared" ref="IDI469:IDI471" si="6211">IF(IDG469&lt;5,"Sin Riesgo",IF(IDG469 &lt;=14,"Bajo",IF(IDG469&lt;=35,"Medio",IF(IDG469&lt;=80,"Alto","Inviable Sanitariamente"))))</f>
        <v>Inviable Sanitariamente</v>
      </c>
      <c r="IDJ469" s="265" t="str">
        <f t="shared" ref="IDJ469:IDJ471" si="6212">IF(IDH469&lt;5,"Sin Riesgo",IF(IDH469 &lt;=14,"Bajo",IF(IDH469&lt;=35,"Medio",IF(IDH469&lt;=80,"Alto","Inviable Sanitariamente"))))</f>
        <v>Inviable Sanitariamente</v>
      </c>
      <c r="IDK469" s="265" t="str">
        <f t="shared" ref="IDK469:IDK471" si="6213">IF(IDI469&lt;5,"Sin Riesgo",IF(IDI469 &lt;=14,"Bajo",IF(IDI469&lt;=35,"Medio",IF(IDI469&lt;=80,"Alto","Inviable Sanitariamente"))))</f>
        <v>Inviable Sanitariamente</v>
      </c>
      <c r="IDL469" s="265" t="str">
        <f t="shared" ref="IDL469:IDL471" si="6214">IF(IDJ469&lt;5,"Sin Riesgo",IF(IDJ469 &lt;=14,"Bajo",IF(IDJ469&lt;=35,"Medio",IF(IDJ469&lt;=80,"Alto","Inviable Sanitariamente"))))</f>
        <v>Inviable Sanitariamente</v>
      </c>
      <c r="IDM469" s="265" t="str">
        <f t="shared" ref="IDM469:IDM471" si="6215">IF(IDK469&lt;5,"Sin Riesgo",IF(IDK469 &lt;=14,"Bajo",IF(IDK469&lt;=35,"Medio",IF(IDK469&lt;=80,"Alto","Inviable Sanitariamente"))))</f>
        <v>Inviable Sanitariamente</v>
      </c>
      <c r="IDN469" s="265" t="str">
        <f t="shared" ref="IDN469:IDN471" si="6216">IF(IDL469&lt;5,"Sin Riesgo",IF(IDL469 &lt;=14,"Bajo",IF(IDL469&lt;=35,"Medio",IF(IDL469&lt;=80,"Alto","Inviable Sanitariamente"))))</f>
        <v>Inviable Sanitariamente</v>
      </c>
      <c r="IDO469" s="265" t="str">
        <f t="shared" ref="IDO469:IDO471" si="6217">IF(IDM469&lt;5,"Sin Riesgo",IF(IDM469 &lt;=14,"Bajo",IF(IDM469&lt;=35,"Medio",IF(IDM469&lt;=80,"Alto","Inviable Sanitariamente"))))</f>
        <v>Inviable Sanitariamente</v>
      </c>
      <c r="IDP469" s="265" t="str">
        <f t="shared" ref="IDP469:IDP471" si="6218">IF(IDN469&lt;5,"Sin Riesgo",IF(IDN469 &lt;=14,"Bajo",IF(IDN469&lt;=35,"Medio",IF(IDN469&lt;=80,"Alto","Inviable Sanitariamente"))))</f>
        <v>Inviable Sanitariamente</v>
      </c>
      <c r="IDQ469" s="265" t="str">
        <f t="shared" ref="IDQ469:IDQ471" si="6219">IF(IDO469&lt;5,"Sin Riesgo",IF(IDO469 &lt;=14,"Bajo",IF(IDO469&lt;=35,"Medio",IF(IDO469&lt;=80,"Alto","Inviable Sanitariamente"))))</f>
        <v>Inviable Sanitariamente</v>
      </c>
      <c r="IDR469" s="265" t="str">
        <f t="shared" ref="IDR469:IDR471" si="6220">IF(IDP469&lt;5,"Sin Riesgo",IF(IDP469 &lt;=14,"Bajo",IF(IDP469&lt;=35,"Medio",IF(IDP469&lt;=80,"Alto","Inviable Sanitariamente"))))</f>
        <v>Inviable Sanitariamente</v>
      </c>
      <c r="IDS469" s="265" t="str">
        <f t="shared" ref="IDS469:IDS471" si="6221">IF(IDQ469&lt;5,"Sin Riesgo",IF(IDQ469 &lt;=14,"Bajo",IF(IDQ469&lt;=35,"Medio",IF(IDQ469&lt;=80,"Alto","Inviable Sanitariamente"))))</f>
        <v>Inviable Sanitariamente</v>
      </c>
      <c r="IDT469" s="265" t="str">
        <f t="shared" ref="IDT469:IDT471" si="6222">IF(IDR469&lt;5,"Sin Riesgo",IF(IDR469 &lt;=14,"Bajo",IF(IDR469&lt;=35,"Medio",IF(IDR469&lt;=80,"Alto","Inviable Sanitariamente"))))</f>
        <v>Inviable Sanitariamente</v>
      </c>
      <c r="IDU469" s="265" t="str">
        <f t="shared" ref="IDU469:IDU471" si="6223">IF(IDS469&lt;5,"Sin Riesgo",IF(IDS469 &lt;=14,"Bajo",IF(IDS469&lt;=35,"Medio",IF(IDS469&lt;=80,"Alto","Inviable Sanitariamente"))))</f>
        <v>Inviable Sanitariamente</v>
      </c>
      <c r="IDV469" s="265" t="str">
        <f t="shared" ref="IDV469:IDV471" si="6224">IF(IDT469&lt;5,"Sin Riesgo",IF(IDT469 &lt;=14,"Bajo",IF(IDT469&lt;=35,"Medio",IF(IDT469&lt;=80,"Alto","Inviable Sanitariamente"))))</f>
        <v>Inviable Sanitariamente</v>
      </c>
      <c r="IDW469" s="265" t="str">
        <f t="shared" ref="IDW469:IDW471" si="6225">IF(IDU469&lt;5,"Sin Riesgo",IF(IDU469 &lt;=14,"Bajo",IF(IDU469&lt;=35,"Medio",IF(IDU469&lt;=80,"Alto","Inviable Sanitariamente"))))</f>
        <v>Inviable Sanitariamente</v>
      </c>
      <c r="IDX469" s="265" t="str">
        <f t="shared" ref="IDX469:IDX471" si="6226">IF(IDV469&lt;5,"Sin Riesgo",IF(IDV469 &lt;=14,"Bajo",IF(IDV469&lt;=35,"Medio",IF(IDV469&lt;=80,"Alto","Inviable Sanitariamente"))))</f>
        <v>Inviable Sanitariamente</v>
      </c>
      <c r="IDY469" s="265" t="str">
        <f t="shared" ref="IDY469:IDY471" si="6227">IF(IDW469&lt;5,"Sin Riesgo",IF(IDW469 &lt;=14,"Bajo",IF(IDW469&lt;=35,"Medio",IF(IDW469&lt;=80,"Alto","Inviable Sanitariamente"))))</f>
        <v>Inviable Sanitariamente</v>
      </c>
      <c r="IDZ469" s="265" t="str">
        <f t="shared" ref="IDZ469:IDZ471" si="6228">IF(IDX469&lt;5,"Sin Riesgo",IF(IDX469 &lt;=14,"Bajo",IF(IDX469&lt;=35,"Medio",IF(IDX469&lt;=80,"Alto","Inviable Sanitariamente"))))</f>
        <v>Inviable Sanitariamente</v>
      </c>
      <c r="IEA469" s="265" t="str">
        <f t="shared" ref="IEA469:IEA471" si="6229">IF(IDY469&lt;5,"Sin Riesgo",IF(IDY469 &lt;=14,"Bajo",IF(IDY469&lt;=35,"Medio",IF(IDY469&lt;=80,"Alto","Inviable Sanitariamente"))))</f>
        <v>Inviable Sanitariamente</v>
      </c>
      <c r="IEB469" s="265" t="str">
        <f t="shared" ref="IEB469:IEB471" si="6230">IF(IDZ469&lt;5,"Sin Riesgo",IF(IDZ469 &lt;=14,"Bajo",IF(IDZ469&lt;=35,"Medio",IF(IDZ469&lt;=80,"Alto","Inviable Sanitariamente"))))</f>
        <v>Inviable Sanitariamente</v>
      </c>
      <c r="IEC469" s="265" t="str">
        <f t="shared" ref="IEC469:IEC471" si="6231">IF(IEA469&lt;5,"Sin Riesgo",IF(IEA469 &lt;=14,"Bajo",IF(IEA469&lt;=35,"Medio",IF(IEA469&lt;=80,"Alto","Inviable Sanitariamente"))))</f>
        <v>Inviable Sanitariamente</v>
      </c>
      <c r="IED469" s="265" t="str">
        <f t="shared" ref="IED469:IED471" si="6232">IF(IEB469&lt;5,"Sin Riesgo",IF(IEB469 &lt;=14,"Bajo",IF(IEB469&lt;=35,"Medio",IF(IEB469&lt;=80,"Alto","Inviable Sanitariamente"))))</f>
        <v>Inviable Sanitariamente</v>
      </c>
      <c r="IEE469" s="265" t="str">
        <f t="shared" ref="IEE469:IEE471" si="6233">IF(IEC469&lt;5,"Sin Riesgo",IF(IEC469 &lt;=14,"Bajo",IF(IEC469&lt;=35,"Medio",IF(IEC469&lt;=80,"Alto","Inviable Sanitariamente"))))</f>
        <v>Inviable Sanitariamente</v>
      </c>
      <c r="IEF469" s="265" t="str">
        <f t="shared" ref="IEF469:IEF471" si="6234">IF(IED469&lt;5,"Sin Riesgo",IF(IED469 &lt;=14,"Bajo",IF(IED469&lt;=35,"Medio",IF(IED469&lt;=80,"Alto","Inviable Sanitariamente"))))</f>
        <v>Inviable Sanitariamente</v>
      </c>
      <c r="IEG469" s="265" t="str">
        <f t="shared" ref="IEG469:IEG471" si="6235">IF(IEE469&lt;5,"Sin Riesgo",IF(IEE469 &lt;=14,"Bajo",IF(IEE469&lt;=35,"Medio",IF(IEE469&lt;=80,"Alto","Inviable Sanitariamente"))))</f>
        <v>Inviable Sanitariamente</v>
      </c>
      <c r="IEH469" s="265" t="str">
        <f t="shared" ref="IEH469:IEH471" si="6236">IF(IEF469&lt;5,"Sin Riesgo",IF(IEF469 &lt;=14,"Bajo",IF(IEF469&lt;=35,"Medio",IF(IEF469&lt;=80,"Alto","Inviable Sanitariamente"))))</f>
        <v>Inviable Sanitariamente</v>
      </c>
      <c r="IEI469" s="265" t="str">
        <f t="shared" ref="IEI469:IEI471" si="6237">IF(IEG469&lt;5,"Sin Riesgo",IF(IEG469 &lt;=14,"Bajo",IF(IEG469&lt;=35,"Medio",IF(IEG469&lt;=80,"Alto","Inviable Sanitariamente"))))</f>
        <v>Inviable Sanitariamente</v>
      </c>
      <c r="IEJ469" s="265" t="str">
        <f t="shared" ref="IEJ469:IEJ471" si="6238">IF(IEH469&lt;5,"Sin Riesgo",IF(IEH469 &lt;=14,"Bajo",IF(IEH469&lt;=35,"Medio",IF(IEH469&lt;=80,"Alto","Inviable Sanitariamente"))))</f>
        <v>Inviable Sanitariamente</v>
      </c>
      <c r="IEK469" s="265" t="str">
        <f t="shared" ref="IEK469:IEK471" si="6239">IF(IEI469&lt;5,"Sin Riesgo",IF(IEI469 &lt;=14,"Bajo",IF(IEI469&lt;=35,"Medio",IF(IEI469&lt;=80,"Alto","Inviable Sanitariamente"))))</f>
        <v>Inviable Sanitariamente</v>
      </c>
      <c r="IEL469" s="265" t="str">
        <f t="shared" ref="IEL469:IEL471" si="6240">IF(IEJ469&lt;5,"Sin Riesgo",IF(IEJ469 &lt;=14,"Bajo",IF(IEJ469&lt;=35,"Medio",IF(IEJ469&lt;=80,"Alto","Inviable Sanitariamente"))))</f>
        <v>Inviable Sanitariamente</v>
      </c>
      <c r="IEM469" s="265" t="str">
        <f t="shared" ref="IEM469:IEM471" si="6241">IF(IEK469&lt;5,"Sin Riesgo",IF(IEK469 &lt;=14,"Bajo",IF(IEK469&lt;=35,"Medio",IF(IEK469&lt;=80,"Alto","Inviable Sanitariamente"))))</f>
        <v>Inviable Sanitariamente</v>
      </c>
      <c r="IEN469" s="265" t="str">
        <f t="shared" ref="IEN469:IEN471" si="6242">IF(IEL469&lt;5,"Sin Riesgo",IF(IEL469 &lt;=14,"Bajo",IF(IEL469&lt;=35,"Medio",IF(IEL469&lt;=80,"Alto","Inviable Sanitariamente"))))</f>
        <v>Inviable Sanitariamente</v>
      </c>
      <c r="IEO469" s="265" t="str">
        <f t="shared" ref="IEO469:IEO471" si="6243">IF(IEM469&lt;5,"Sin Riesgo",IF(IEM469 &lt;=14,"Bajo",IF(IEM469&lt;=35,"Medio",IF(IEM469&lt;=80,"Alto","Inviable Sanitariamente"))))</f>
        <v>Inviable Sanitariamente</v>
      </c>
      <c r="IEP469" s="265" t="str">
        <f t="shared" ref="IEP469:IEP471" si="6244">IF(IEN469&lt;5,"Sin Riesgo",IF(IEN469 &lt;=14,"Bajo",IF(IEN469&lt;=35,"Medio",IF(IEN469&lt;=80,"Alto","Inviable Sanitariamente"))))</f>
        <v>Inviable Sanitariamente</v>
      </c>
      <c r="IEQ469" s="265" t="str">
        <f t="shared" ref="IEQ469:IEQ471" si="6245">IF(IEO469&lt;5,"Sin Riesgo",IF(IEO469 &lt;=14,"Bajo",IF(IEO469&lt;=35,"Medio",IF(IEO469&lt;=80,"Alto","Inviable Sanitariamente"))))</f>
        <v>Inviable Sanitariamente</v>
      </c>
      <c r="IER469" s="265" t="str">
        <f t="shared" ref="IER469:IER471" si="6246">IF(IEP469&lt;5,"Sin Riesgo",IF(IEP469 &lt;=14,"Bajo",IF(IEP469&lt;=35,"Medio",IF(IEP469&lt;=80,"Alto","Inviable Sanitariamente"))))</f>
        <v>Inviable Sanitariamente</v>
      </c>
      <c r="IES469" s="265" t="str">
        <f t="shared" ref="IES469:IES471" si="6247">IF(IEQ469&lt;5,"Sin Riesgo",IF(IEQ469 &lt;=14,"Bajo",IF(IEQ469&lt;=35,"Medio",IF(IEQ469&lt;=80,"Alto","Inviable Sanitariamente"))))</f>
        <v>Inviable Sanitariamente</v>
      </c>
      <c r="IET469" s="265" t="str">
        <f t="shared" ref="IET469:IET471" si="6248">IF(IER469&lt;5,"Sin Riesgo",IF(IER469 &lt;=14,"Bajo",IF(IER469&lt;=35,"Medio",IF(IER469&lt;=80,"Alto","Inviable Sanitariamente"))))</f>
        <v>Inviable Sanitariamente</v>
      </c>
      <c r="IEU469" s="265" t="str">
        <f t="shared" ref="IEU469:IEU471" si="6249">IF(IES469&lt;5,"Sin Riesgo",IF(IES469 &lt;=14,"Bajo",IF(IES469&lt;=35,"Medio",IF(IES469&lt;=80,"Alto","Inviable Sanitariamente"))))</f>
        <v>Inviable Sanitariamente</v>
      </c>
      <c r="IEV469" s="265" t="str">
        <f t="shared" ref="IEV469:IEV471" si="6250">IF(IET469&lt;5,"Sin Riesgo",IF(IET469 &lt;=14,"Bajo",IF(IET469&lt;=35,"Medio",IF(IET469&lt;=80,"Alto","Inviable Sanitariamente"))))</f>
        <v>Inviable Sanitariamente</v>
      </c>
      <c r="IEW469" s="265" t="str">
        <f t="shared" ref="IEW469:IEW471" si="6251">IF(IEU469&lt;5,"Sin Riesgo",IF(IEU469 &lt;=14,"Bajo",IF(IEU469&lt;=35,"Medio",IF(IEU469&lt;=80,"Alto","Inviable Sanitariamente"))))</f>
        <v>Inviable Sanitariamente</v>
      </c>
      <c r="IEX469" s="265" t="str">
        <f t="shared" ref="IEX469:IEX471" si="6252">IF(IEV469&lt;5,"Sin Riesgo",IF(IEV469 &lt;=14,"Bajo",IF(IEV469&lt;=35,"Medio",IF(IEV469&lt;=80,"Alto","Inviable Sanitariamente"))))</f>
        <v>Inviable Sanitariamente</v>
      </c>
      <c r="IEY469" s="265" t="str">
        <f t="shared" ref="IEY469:IEY471" si="6253">IF(IEW469&lt;5,"Sin Riesgo",IF(IEW469 &lt;=14,"Bajo",IF(IEW469&lt;=35,"Medio",IF(IEW469&lt;=80,"Alto","Inviable Sanitariamente"))))</f>
        <v>Inviable Sanitariamente</v>
      </c>
      <c r="IEZ469" s="265" t="str">
        <f t="shared" ref="IEZ469:IEZ471" si="6254">IF(IEX469&lt;5,"Sin Riesgo",IF(IEX469 &lt;=14,"Bajo",IF(IEX469&lt;=35,"Medio",IF(IEX469&lt;=80,"Alto","Inviable Sanitariamente"))))</f>
        <v>Inviable Sanitariamente</v>
      </c>
      <c r="IFA469" s="265" t="str">
        <f t="shared" ref="IFA469:IFA471" si="6255">IF(IEY469&lt;5,"Sin Riesgo",IF(IEY469 &lt;=14,"Bajo",IF(IEY469&lt;=35,"Medio",IF(IEY469&lt;=80,"Alto","Inviable Sanitariamente"))))</f>
        <v>Inviable Sanitariamente</v>
      </c>
      <c r="IFB469" s="265" t="str">
        <f t="shared" ref="IFB469:IFB471" si="6256">IF(IEZ469&lt;5,"Sin Riesgo",IF(IEZ469 &lt;=14,"Bajo",IF(IEZ469&lt;=35,"Medio",IF(IEZ469&lt;=80,"Alto","Inviable Sanitariamente"))))</f>
        <v>Inviable Sanitariamente</v>
      </c>
      <c r="IFC469" s="265" t="str">
        <f t="shared" ref="IFC469:IFC471" si="6257">IF(IFA469&lt;5,"Sin Riesgo",IF(IFA469 &lt;=14,"Bajo",IF(IFA469&lt;=35,"Medio",IF(IFA469&lt;=80,"Alto","Inviable Sanitariamente"))))</f>
        <v>Inviable Sanitariamente</v>
      </c>
      <c r="IFD469" s="265" t="str">
        <f t="shared" ref="IFD469:IFD471" si="6258">IF(IFB469&lt;5,"Sin Riesgo",IF(IFB469 &lt;=14,"Bajo",IF(IFB469&lt;=35,"Medio",IF(IFB469&lt;=80,"Alto","Inviable Sanitariamente"))))</f>
        <v>Inviable Sanitariamente</v>
      </c>
      <c r="IFE469" s="265" t="str">
        <f t="shared" ref="IFE469:IFE471" si="6259">IF(IFC469&lt;5,"Sin Riesgo",IF(IFC469 &lt;=14,"Bajo",IF(IFC469&lt;=35,"Medio",IF(IFC469&lt;=80,"Alto","Inviable Sanitariamente"))))</f>
        <v>Inviable Sanitariamente</v>
      </c>
      <c r="IFF469" s="265" t="str">
        <f t="shared" ref="IFF469:IFF471" si="6260">IF(IFD469&lt;5,"Sin Riesgo",IF(IFD469 &lt;=14,"Bajo",IF(IFD469&lt;=35,"Medio",IF(IFD469&lt;=80,"Alto","Inviable Sanitariamente"))))</f>
        <v>Inviable Sanitariamente</v>
      </c>
      <c r="IFG469" s="265" t="str">
        <f t="shared" ref="IFG469:IFG471" si="6261">IF(IFE469&lt;5,"Sin Riesgo",IF(IFE469 &lt;=14,"Bajo",IF(IFE469&lt;=35,"Medio",IF(IFE469&lt;=80,"Alto","Inviable Sanitariamente"))))</f>
        <v>Inviable Sanitariamente</v>
      </c>
      <c r="IFH469" s="265" t="str">
        <f t="shared" ref="IFH469:IFH471" si="6262">IF(IFF469&lt;5,"Sin Riesgo",IF(IFF469 &lt;=14,"Bajo",IF(IFF469&lt;=35,"Medio",IF(IFF469&lt;=80,"Alto","Inviable Sanitariamente"))))</f>
        <v>Inviable Sanitariamente</v>
      </c>
      <c r="IFI469" s="265" t="str">
        <f t="shared" ref="IFI469:IFI471" si="6263">IF(IFG469&lt;5,"Sin Riesgo",IF(IFG469 &lt;=14,"Bajo",IF(IFG469&lt;=35,"Medio",IF(IFG469&lt;=80,"Alto","Inviable Sanitariamente"))))</f>
        <v>Inviable Sanitariamente</v>
      </c>
      <c r="IFJ469" s="265" t="str">
        <f t="shared" ref="IFJ469:IFJ471" si="6264">IF(IFH469&lt;5,"Sin Riesgo",IF(IFH469 &lt;=14,"Bajo",IF(IFH469&lt;=35,"Medio",IF(IFH469&lt;=80,"Alto","Inviable Sanitariamente"))))</f>
        <v>Inviable Sanitariamente</v>
      </c>
      <c r="IFK469" s="265" t="str">
        <f t="shared" ref="IFK469:IFK471" si="6265">IF(IFI469&lt;5,"Sin Riesgo",IF(IFI469 &lt;=14,"Bajo",IF(IFI469&lt;=35,"Medio",IF(IFI469&lt;=80,"Alto","Inviable Sanitariamente"))))</f>
        <v>Inviable Sanitariamente</v>
      </c>
      <c r="IFL469" s="265" t="str">
        <f t="shared" ref="IFL469:IFL471" si="6266">IF(IFJ469&lt;5,"Sin Riesgo",IF(IFJ469 &lt;=14,"Bajo",IF(IFJ469&lt;=35,"Medio",IF(IFJ469&lt;=80,"Alto","Inviable Sanitariamente"))))</f>
        <v>Inviable Sanitariamente</v>
      </c>
      <c r="IFM469" s="265" t="str">
        <f t="shared" ref="IFM469:IFM471" si="6267">IF(IFK469&lt;5,"Sin Riesgo",IF(IFK469 &lt;=14,"Bajo",IF(IFK469&lt;=35,"Medio",IF(IFK469&lt;=80,"Alto","Inviable Sanitariamente"))))</f>
        <v>Inviable Sanitariamente</v>
      </c>
      <c r="IFN469" s="265" t="str">
        <f t="shared" ref="IFN469:IFN471" si="6268">IF(IFL469&lt;5,"Sin Riesgo",IF(IFL469 &lt;=14,"Bajo",IF(IFL469&lt;=35,"Medio",IF(IFL469&lt;=80,"Alto","Inviable Sanitariamente"))))</f>
        <v>Inviable Sanitariamente</v>
      </c>
      <c r="IFO469" s="265" t="str">
        <f t="shared" ref="IFO469:IFO471" si="6269">IF(IFM469&lt;5,"Sin Riesgo",IF(IFM469 &lt;=14,"Bajo",IF(IFM469&lt;=35,"Medio",IF(IFM469&lt;=80,"Alto","Inviable Sanitariamente"))))</f>
        <v>Inviable Sanitariamente</v>
      </c>
      <c r="IFP469" s="265" t="str">
        <f t="shared" ref="IFP469:IFP471" si="6270">IF(IFN469&lt;5,"Sin Riesgo",IF(IFN469 &lt;=14,"Bajo",IF(IFN469&lt;=35,"Medio",IF(IFN469&lt;=80,"Alto","Inviable Sanitariamente"))))</f>
        <v>Inviable Sanitariamente</v>
      </c>
      <c r="IFQ469" s="265" t="str">
        <f t="shared" ref="IFQ469:IFQ471" si="6271">IF(IFO469&lt;5,"Sin Riesgo",IF(IFO469 &lt;=14,"Bajo",IF(IFO469&lt;=35,"Medio",IF(IFO469&lt;=80,"Alto","Inviable Sanitariamente"))))</f>
        <v>Inviable Sanitariamente</v>
      </c>
      <c r="IFR469" s="265" t="str">
        <f t="shared" ref="IFR469:IFR471" si="6272">IF(IFP469&lt;5,"Sin Riesgo",IF(IFP469 &lt;=14,"Bajo",IF(IFP469&lt;=35,"Medio",IF(IFP469&lt;=80,"Alto","Inviable Sanitariamente"))))</f>
        <v>Inviable Sanitariamente</v>
      </c>
      <c r="IFS469" s="265" t="str">
        <f t="shared" ref="IFS469:IFS471" si="6273">IF(IFQ469&lt;5,"Sin Riesgo",IF(IFQ469 &lt;=14,"Bajo",IF(IFQ469&lt;=35,"Medio",IF(IFQ469&lt;=80,"Alto","Inviable Sanitariamente"))))</f>
        <v>Inviable Sanitariamente</v>
      </c>
      <c r="IFT469" s="265" t="str">
        <f t="shared" ref="IFT469:IFT471" si="6274">IF(IFR469&lt;5,"Sin Riesgo",IF(IFR469 &lt;=14,"Bajo",IF(IFR469&lt;=35,"Medio",IF(IFR469&lt;=80,"Alto","Inviable Sanitariamente"))))</f>
        <v>Inviable Sanitariamente</v>
      </c>
      <c r="IFU469" s="265" t="str">
        <f t="shared" ref="IFU469:IFU471" si="6275">IF(IFS469&lt;5,"Sin Riesgo",IF(IFS469 &lt;=14,"Bajo",IF(IFS469&lt;=35,"Medio",IF(IFS469&lt;=80,"Alto","Inviable Sanitariamente"))))</f>
        <v>Inviable Sanitariamente</v>
      </c>
      <c r="IFV469" s="265" t="str">
        <f t="shared" ref="IFV469:IFV471" si="6276">IF(IFT469&lt;5,"Sin Riesgo",IF(IFT469 &lt;=14,"Bajo",IF(IFT469&lt;=35,"Medio",IF(IFT469&lt;=80,"Alto","Inviable Sanitariamente"))))</f>
        <v>Inviable Sanitariamente</v>
      </c>
      <c r="IFW469" s="265" t="str">
        <f t="shared" ref="IFW469:IFW471" si="6277">IF(IFU469&lt;5,"Sin Riesgo",IF(IFU469 &lt;=14,"Bajo",IF(IFU469&lt;=35,"Medio",IF(IFU469&lt;=80,"Alto","Inviable Sanitariamente"))))</f>
        <v>Inviable Sanitariamente</v>
      </c>
      <c r="IFX469" s="265" t="str">
        <f t="shared" ref="IFX469:IFX471" si="6278">IF(IFV469&lt;5,"Sin Riesgo",IF(IFV469 &lt;=14,"Bajo",IF(IFV469&lt;=35,"Medio",IF(IFV469&lt;=80,"Alto","Inviable Sanitariamente"))))</f>
        <v>Inviable Sanitariamente</v>
      </c>
      <c r="IFY469" s="265" t="str">
        <f t="shared" ref="IFY469:IFY471" si="6279">IF(IFW469&lt;5,"Sin Riesgo",IF(IFW469 &lt;=14,"Bajo",IF(IFW469&lt;=35,"Medio",IF(IFW469&lt;=80,"Alto","Inviable Sanitariamente"))))</f>
        <v>Inviable Sanitariamente</v>
      </c>
      <c r="IFZ469" s="265" t="str">
        <f t="shared" ref="IFZ469:IFZ471" si="6280">IF(IFX469&lt;5,"Sin Riesgo",IF(IFX469 &lt;=14,"Bajo",IF(IFX469&lt;=35,"Medio",IF(IFX469&lt;=80,"Alto","Inviable Sanitariamente"))))</f>
        <v>Inviable Sanitariamente</v>
      </c>
      <c r="IGA469" s="265" t="str">
        <f t="shared" ref="IGA469:IGA471" si="6281">IF(IFY469&lt;5,"Sin Riesgo",IF(IFY469 &lt;=14,"Bajo",IF(IFY469&lt;=35,"Medio",IF(IFY469&lt;=80,"Alto","Inviable Sanitariamente"))))</f>
        <v>Inviable Sanitariamente</v>
      </c>
      <c r="IGB469" s="265" t="str">
        <f t="shared" ref="IGB469:IGB471" si="6282">IF(IFZ469&lt;5,"Sin Riesgo",IF(IFZ469 &lt;=14,"Bajo",IF(IFZ469&lt;=35,"Medio",IF(IFZ469&lt;=80,"Alto","Inviable Sanitariamente"))))</f>
        <v>Inviable Sanitariamente</v>
      </c>
      <c r="IGC469" s="265" t="str">
        <f t="shared" ref="IGC469:IGC471" si="6283">IF(IGA469&lt;5,"Sin Riesgo",IF(IGA469 &lt;=14,"Bajo",IF(IGA469&lt;=35,"Medio",IF(IGA469&lt;=80,"Alto","Inviable Sanitariamente"))))</f>
        <v>Inviable Sanitariamente</v>
      </c>
      <c r="IGD469" s="265" t="str">
        <f t="shared" ref="IGD469:IGD471" si="6284">IF(IGB469&lt;5,"Sin Riesgo",IF(IGB469 &lt;=14,"Bajo",IF(IGB469&lt;=35,"Medio",IF(IGB469&lt;=80,"Alto","Inviable Sanitariamente"))))</f>
        <v>Inviable Sanitariamente</v>
      </c>
      <c r="IGE469" s="265" t="str">
        <f t="shared" ref="IGE469:IGE471" si="6285">IF(IGC469&lt;5,"Sin Riesgo",IF(IGC469 &lt;=14,"Bajo",IF(IGC469&lt;=35,"Medio",IF(IGC469&lt;=80,"Alto","Inviable Sanitariamente"))))</f>
        <v>Inviable Sanitariamente</v>
      </c>
      <c r="IGF469" s="265" t="str">
        <f t="shared" ref="IGF469:IGF471" si="6286">IF(IGD469&lt;5,"Sin Riesgo",IF(IGD469 &lt;=14,"Bajo",IF(IGD469&lt;=35,"Medio",IF(IGD469&lt;=80,"Alto","Inviable Sanitariamente"))))</f>
        <v>Inviable Sanitariamente</v>
      </c>
      <c r="IGG469" s="265" t="str">
        <f t="shared" ref="IGG469:IGG471" si="6287">IF(IGE469&lt;5,"Sin Riesgo",IF(IGE469 &lt;=14,"Bajo",IF(IGE469&lt;=35,"Medio",IF(IGE469&lt;=80,"Alto","Inviable Sanitariamente"))))</f>
        <v>Inviable Sanitariamente</v>
      </c>
      <c r="IGH469" s="265" t="str">
        <f t="shared" ref="IGH469:IGH471" si="6288">IF(IGF469&lt;5,"Sin Riesgo",IF(IGF469 &lt;=14,"Bajo",IF(IGF469&lt;=35,"Medio",IF(IGF469&lt;=80,"Alto","Inviable Sanitariamente"))))</f>
        <v>Inviable Sanitariamente</v>
      </c>
      <c r="IGI469" s="265" t="str">
        <f t="shared" ref="IGI469:IGI471" si="6289">IF(IGG469&lt;5,"Sin Riesgo",IF(IGG469 &lt;=14,"Bajo",IF(IGG469&lt;=35,"Medio",IF(IGG469&lt;=80,"Alto","Inviable Sanitariamente"))))</f>
        <v>Inviable Sanitariamente</v>
      </c>
      <c r="IGJ469" s="265" t="str">
        <f t="shared" ref="IGJ469:IGJ471" si="6290">IF(IGH469&lt;5,"Sin Riesgo",IF(IGH469 &lt;=14,"Bajo",IF(IGH469&lt;=35,"Medio",IF(IGH469&lt;=80,"Alto","Inviable Sanitariamente"))))</f>
        <v>Inviable Sanitariamente</v>
      </c>
      <c r="IGK469" s="265" t="str">
        <f t="shared" ref="IGK469:IGK471" si="6291">IF(IGI469&lt;5,"Sin Riesgo",IF(IGI469 &lt;=14,"Bajo",IF(IGI469&lt;=35,"Medio",IF(IGI469&lt;=80,"Alto","Inviable Sanitariamente"))))</f>
        <v>Inviable Sanitariamente</v>
      </c>
      <c r="IGL469" s="265" t="str">
        <f t="shared" ref="IGL469:IGL471" si="6292">IF(IGJ469&lt;5,"Sin Riesgo",IF(IGJ469 &lt;=14,"Bajo",IF(IGJ469&lt;=35,"Medio",IF(IGJ469&lt;=80,"Alto","Inviable Sanitariamente"))))</f>
        <v>Inviable Sanitariamente</v>
      </c>
      <c r="IGM469" s="265" t="str">
        <f t="shared" ref="IGM469:IGM471" si="6293">IF(IGK469&lt;5,"Sin Riesgo",IF(IGK469 &lt;=14,"Bajo",IF(IGK469&lt;=35,"Medio",IF(IGK469&lt;=80,"Alto","Inviable Sanitariamente"))))</f>
        <v>Inviable Sanitariamente</v>
      </c>
      <c r="IGN469" s="265" t="str">
        <f t="shared" ref="IGN469:IGN471" si="6294">IF(IGL469&lt;5,"Sin Riesgo",IF(IGL469 &lt;=14,"Bajo",IF(IGL469&lt;=35,"Medio",IF(IGL469&lt;=80,"Alto","Inviable Sanitariamente"))))</f>
        <v>Inviable Sanitariamente</v>
      </c>
      <c r="IGO469" s="265" t="str">
        <f t="shared" ref="IGO469:IGO471" si="6295">IF(IGM469&lt;5,"Sin Riesgo",IF(IGM469 &lt;=14,"Bajo",IF(IGM469&lt;=35,"Medio",IF(IGM469&lt;=80,"Alto","Inviable Sanitariamente"))))</f>
        <v>Inviable Sanitariamente</v>
      </c>
      <c r="IGP469" s="265" t="str">
        <f t="shared" ref="IGP469:IGP471" si="6296">IF(IGN469&lt;5,"Sin Riesgo",IF(IGN469 &lt;=14,"Bajo",IF(IGN469&lt;=35,"Medio",IF(IGN469&lt;=80,"Alto","Inviable Sanitariamente"))))</f>
        <v>Inviable Sanitariamente</v>
      </c>
      <c r="IGQ469" s="265" t="str">
        <f t="shared" ref="IGQ469:IGQ471" si="6297">IF(IGO469&lt;5,"Sin Riesgo",IF(IGO469 &lt;=14,"Bajo",IF(IGO469&lt;=35,"Medio",IF(IGO469&lt;=80,"Alto","Inviable Sanitariamente"))))</f>
        <v>Inviable Sanitariamente</v>
      </c>
      <c r="IGR469" s="265" t="str">
        <f t="shared" ref="IGR469:IGR471" si="6298">IF(IGP469&lt;5,"Sin Riesgo",IF(IGP469 &lt;=14,"Bajo",IF(IGP469&lt;=35,"Medio",IF(IGP469&lt;=80,"Alto","Inviable Sanitariamente"))))</f>
        <v>Inviable Sanitariamente</v>
      </c>
      <c r="IGS469" s="265" t="str">
        <f t="shared" ref="IGS469:IGS471" si="6299">IF(IGQ469&lt;5,"Sin Riesgo",IF(IGQ469 &lt;=14,"Bajo",IF(IGQ469&lt;=35,"Medio",IF(IGQ469&lt;=80,"Alto","Inviable Sanitariamente"))))</f>
        <v>Inviable Sanitariamente</v>
      </c>
      <c r="IGT469" s="265" t="str">
        <f t="shared" ref="IGT469:IGT471" si="6300">IF(IGR469&lt;5,"Sin Riesgo",IF(IGR469 &lt;=14,"Bajo",IF(IGR469&lt;=35,"Medio",IF(IGR469&lt;=80,"Alto","Inviable Sanitariamente"))))</f>
        <v>Inviable Sanitariamente</v>
      </c>
      <c r="IGU469" s="265" t="str">
        <f t="shared" ref="IGU469:IGU471" si="6301">IF(IGS469&lt;5,"Sin Riesgo",IF(IGS469 &lt;=14,"Bajo",IF(IGS469&lt;=35,"Medio",IF(IGS469&lt;=80,"Alto","Inviable Sanitariamente"))))</f>
        <v>Inviable Sanitariamente</v>
      </c>
      <c r="IGV469" s="265" t="str">
        <f t="shared" ref="IGV469:IGV471" si="6302">IF(IGT469&lt;5,"Sin Riesgo",IF(IGT469 &lt;=14,"Bajo",IF(IGT469&lt;=35,"Medio",IF(IGT469&lt;=80,"Alto","Inviable Sanitariamente"))))</f>
        <v>Inviable Sanitariamente</v>
      </c>
      <c r="IGW469" s="265" t="str">
        <f t="shared" ref="IGW469:IGW471" si="6303">IF(IGU469&lt;5,"Sin Riesgo",IF(IGU469 &lt;=14,"Bajo",IF(IGU469&lt;=35,"Medio",IF(IGU469&lt;=80,"Alto","Inviable Sanitariamente"))))</f>
        <v>Inviable Sanitariamente</v>
      </c>
      <c r="IGX469" s="265" t="str">
        <f t="shared" ref="IGX469:IGX471" si="6304">IF(IGV469&lt;5,"Sin Riesgo",IF(IGV469 &lt;=14,"Bajo",IF(IGV469&lt;=35,"Medio",IF(IGV469&lt;=80,"Alto","Inviable Sanitariamente"))))</f>
        <v>Inviable Sanitariamente</v>
      </c>
      <c r="IGY469" s="265" t="str">
        <f t="shared" ref="IGY469:IGY471" si="6305">IF(IGW469&lt;5,"Sin Riesgo",IF(IGW469 &lt;=14,"Bajo",IF(IGW469&lt;=35,"Medio",IF(IGW469&lt;=80,"Alto","Inviable Sanitariamente"))))</f>
        <v>Inviable Sanitariamente</v>
      </c>
      <c r="IGZ469" s="265" t="str">
        <f t="shared" ref="IGZ469:IGZ471" si="6306">IF(IGX469&lt;5,"Sin Riesgo",IF(IGX469 &lt;=14,"Bajo",IF(IGX469&lt;=35,"Medio",IF(IGX469&lt;=80,"Alto","Inviable Sanitariamente"))))</f>
        <v>Inviable Sanitariamente</v>
      </c>
      <c r="IHA469" s="265" t="str">
        <f t="shared" ref="IHA469:IHA471" si="6307">IF(IGY469&lt;5,"Sin Riesgo",IF(IGY469 &lt;=14,"Bajo",IF(IGY469&lt;=35,"Medio",IF(IGY469&lt;=80,"Alto","Inviable Sanitariamente"))))</f>
        <v>Inviable Sanitariamente</v>
      </c>
      <c r="IHB469" s="265" t="str">
        <f t="shared" ref="IHB469:IHB471" si="6308">IF(IGZ469&lt;5,"Sin Riesgo",IF(IGZ469 &lt;=14,"Bajo",IF(IGZ469&lt;=35,"Medio",IF(IGZ469&lt;=80,"Alto","Inviable Sanitariamente"))))</f>
        <v>Inviable Sanitariamente</v>
      </c>
      <c r="IHC469" s="265" t="str">
        <f t="shared" ref="IHC469:IHC471" si="6309">IF(IHA469&lt;5,"Sin Riesgo",IF(IHA469 &lt;=14,"Bajo",IF(IHA469&lt;=35,"Medio",IF(IHA469&lt;=80,"Alto","Inviable Sanitariamente"))))</f>
        <v>Inviable Sanitariamente</v>
      </c>
      <c r="IHD469" s="265" t="str">
        <f t="shared" ref="IHD469:IHD471" si="6310">IF(IHB469&lt;5,"Sin Riesgo",IF(IHB469 &lt;=14,"Bajo",IF(IHB469&lt;=35,"Medio",IF(IHB469&lt;=80,"Alto","Inviable Sanitariamente"))))</f>
        <v>Inviable Sanitariamente</v>
      </c>
      <c r="IHE469" s="265" t="str">
        <f t="shared" ref="IHE469:IHE471" si="6311">IF(IHC469&lt;5,"Sin Riesgo",IF(IHC469 &lt;=14,"Bajo",IF(IHC469&lt;=35,"Medio",IF(IHC469&lt;=80,"Alto","Inviable Sanitariamente"))))</f>
        <v>Inviable Sanitariamente</v>
      </c>
      <c r="IHF469" s="265" t="str">
        <f t="shared" ref="IHF469:IHF471" si="6312">IF(IHD469&lt;5,"Sin Riesgo",IF(IHD469 &lt;=14,"Bajo",IF(IHD469&lt;=35,"Medio",IF(IHD469&lt;=80,"Alto","Inviable Sanitariamente"))))</f>
        <v>Inviable Sanitariamente</v>
      </c>
      <c r="IHG469" s="265" t="str">
        <f t="shared" ref="IHG469:IHG471" si="6313">IF(IHE469&lt;5,"Sin Riesgo",IF(IHE469 &lt;=14,"Bajo",IF(IHE469&lt;=35,"Medio",IF(IHE469&lt;=80,"Alto","Inviable Sanitariamente"))))</f>
        <v>Inviable Sanitariamente</v>
      </c>
      <c r="IHH469" s="265" t="str">
        <f t="shared" ref="IHH469:IHH471" si="6314">IF(IHF469&lt;5,"Sin Riesgo",IF(IHF469 &lt;=14,"Bajo",IF(IHF469&lt;=35,"Medio",IF(IHF469&lt;=80,"Alto","Inviable Sanitariamente"))))</f>
        <v>Inviable Sanitariamente</v>
      </c>
      <c r="IHI469" s="265" t="str">
        <f t="shared" ref="IHI469:IHI471" si="6315">IF(IHG469&lt;5,"Sin Riesgo",IF(IHG469 &lt;=14,"Bajo",IF(IHG469&lt;=35,"Medio",IF(IHG469&lt;=80,"Alto","Inviable Sanitariamente"))))</f>
        <v>Inviable Sanitariamente</v>
      </c>
      <c r="IHJ469" s="265" t="str">
        <f t="shared" ref="IHJ469:IHJ471" si="6316">IF(IHH469&lt;5,"Sin Riesgo",IF(IHH469 &lt;=14,"Bajo",IF(IHH469&lt;=35,"Medio",IF(IHH469&lt;=80,"Alto","Inviable Sanitariamente"))))</f>
        <v>Inviable Sanitariamente</v>
      </c>
      <c r="IHK469" s="265" t="str">
        <f t="shared" ref="IHK469:IHK471" si="6317">IF(IHI469&lt;5,"Sin Riesgo",IF(IHI469 &lt;=14,"Bajo",IF(IHI469&lt;=35,"Medio",IF(IHI469&lt;=80,"Alto","Inviable Sanitariamente"))))</f>
        <v>Inviable Sanitariamente</v>
      </c>
      <c r="IHL469" s="265" t="str">
        <f t="shared" ref="IHL469:IHL471" si="6318">IF(IHJ469&lt;5,"Sin Riesgo",IF(IHJ469 &lt;=14,"Bajo",IF(IHJ469&lt;=35,"Medio",IF(IHJ469&lt;=80,"Alto","Inviable Sanitariamente"))))</f>
        <v>Inviable Sanitariamente</v>
      </c>
      <c r="IHM469" s="265" t="str">
        <f t="shared" ref="IHM469:IHM471" si="6319">IF(IHK469&lt;5,"Sin Riesgo",IF(IHK469 &lt;=14,"Bajo",IF(IHK469&lt;=35,"Medio",IF(IHK469&lt;=80,"Alto","Inviable Sanitariamente"))))</f>
        <v>Inviable Sanitariamente</v>
      </c>
      <c r="IHN469" s="265" t="str">
        <f t="shared" ref="IHN469:IHN471" si="6320">IF(IHL469&lt;5,"Sin Riesgo",IF(IHL469 &lt;=14,"Bajo",IF(IHL469&lt;=35,"Medio",IF(IHL469&lt;=80,"Alto","Inviable Sanitariamente"))))</f>
        <v>Inviable Sanitariamente</v>
      </c>
      <c r="IHO469" s="265" t="str">
        <f t="shared" ref="IHO469:IHO471" si="6321">IF(IHM469&lt;5,"Sin Riesgo",IF(IHM469 &lt;=14,"Bajo",IF(IHM469&lt;=35,"Medio",IF(IHM469&lt;=80,"Alto","Inviable Sanitariamente"))))</f>
        <v>Inviable Sanitariamente</v>
      </c>
      <c r="IHP469" s="265" t="str">
        <f t="shared" ref="IHP469:IHP471" si="6322">IF(IHN469&lt;5,"Sin Riesgo",IF(IHN469 &lt;=14,"Bajo",IF(IHN469&lt;=35,"Medio",IF(IHN469&lt;=80,"Alto","Inviable Sanitariamente"))))</f>
        <v>Inviable Sanitariamente</v>
      </c>
      <c r="IHQ469" s="265" t="str">
        <f t="shared" ref="IHQ469:IHQ471" si="6323">IF(IHO469&lt;5,"Sin Riesgo",IF(IHO469 &lt;=14,"Bajo",IF(IHO469&lt;=35,"Medio",IF(IHO469&lt;=80,"Alto","Inviable Sanitariamente"))))</f>
        <v>Inviable Sanitariamente</v>
      </c>
      <c r="IHR469" s="265" t="str">
        <f t="shared" ref="IHR469:IHR471" si="6324">IF(IHP469&lt;5,"Sin Riesgo",IF(IHP469 &lt;=14,"Bajo",IF(IHP469&lt;=35,"Medio",IF(IHP469&lt;=80,"Alto","Inviable Sanitariamente"))))</f>
        <v>Inviable Sanitariamente</v>
      </c>
      <c r="IHS469" s="265" t="str">
        <f t="shared" ref="IHS469:IHS471" si="6325">IF(IHQ469&lt;5,"Sin Riesgo",IF(IHQ469 &lt;=14,"Bajo",IF(IHQ469&lt;=35,"Medio",IF(IHQ469&lt;=80,"Alto","Inviable Sanitariamente"))))</f>
        <v>Inviable Sanitariamente</v>
      </c>
      <c r="IHT469" s="265" t="str">
        <f t="shared" ref="IHT469:IHT471" si="6326">IF(IHR469&lt;5,"Sin Riesgo",IF(IHR469 &lt;=14,"Bajo",IF(IHR469&lt;=35,"Medio",IF(IHR469&lt;=80,"Alto","Inviable Sanitariamente"))))</f>
        <v>Inviable Sanitariamente</v>
      </c>
      <c r="IHU469" s="265" t="str">
        <f t="shared" ref="IHU469:IHU471" si="6327">IF(IHS469&lt;5,"Sin Riesgo",IF(IHS469 &lt;=14,"Bajo",IF(IHS469&lt;=35,"Medio",IF(IHS469&lt;=80,"Alto","Inviable Sanitariamente"))))</f>
        <v>Inviable Sanitariamente</v>
      </c>
      <c r="IHV469" s="265" t="str">
        <f t="shared" ref="IHV469:IHV471" si="6328">IF(IHT469&lt;5,"Sin Riesgo",IF(IHT469 &lt;=14,"Bajo",IF(IHT469&lt;=35,"Medio",IF(IHT469&lt;=80,"Alto","Inviable Sanitariamente"))))</f>
        <v>Inviable Sanitariamente</v>
      </c>
      <c r="IHW469" s="265" t="str">
        <f t="shared" ref="IHW469:IHW471" si="6329">IF(IHU469&lt;5,"Sin Riesgo",IF(IHU469 &lt;=14,"Bajo",IF(IHU469&lt;=35,"Medio",IF(IHU469&lt;=80,"Alto","Inviable Sanitariamente"))))</f>
        <v>Inviable Sanitariamente</v>
      </c>
      <c r="IHX469" s="265" t="str">
        <f t="shared" ref="IHX469:IHX471" si="6330">IF(IHV469&lt;5,"Sin Riesgo",IF(IHV469 &lt;=14,"Bajo",IF(IHV469&lt;=35,"Medio",IF(IHV469&lt;=80,"Alto","Inviable Sanitariamente"))))</f>
        <v>Inviable Sanitariamente</v>
      </c>
      <c r="IHY469" s="265" t="str">
        <f t="shared" ref="IHY469:IHY471" si="6331">IF(IHW469&lt;5,"Sin Riesgo",IF(IHW469 &lt;=14,"Bajo",IF(IHW469&lt;=35,"Medio",IF(IHW469&lt;=80,"Alto","Inviable Sanitariamente"))))</f>
        <v>Inviable Sanitariamente</v>
      </c>
      <c r="IHZ469" s="265" t="str">
        <f t="shared" ref="IHZ469:IHZ471" si="6332">IF(IHX469&lt;5,"Sin Riesgo",IF(IHX469 &lt;=14,"Bajo",IF(IHX469&lt;=35,"Medio",IF(IHX469&lt;=80,"Alto","Inviable Sanitariamente"))))</f>
        <v>Inviable Sanitariamente</v>
      </c>
      <c r="IIA469" s="265" t="str">
        <f t="shared" ref="IIA469:IIA471" si="6333">IF(IHY469&lt;5,"Sin Riesgo",IF(IHY469 &lt;=14,"Bajo",IF(IHY469&lt;=35,"Medio",IF(IHY469&lt;=80,"Alto","Inviable Sanitariamente"))))</f>
        <v>Inviable Sanitariamente</v>
      </c>
      <c r="IIB469" s="265" t="str">
        <f t="shared" ref="IIB469:IIB471" si="6334">IF(IHZ469&lt;5,"Sin Riesgo",IF(IHZ469 &lt;=14,"Bajo",IF(IHZ469&lt;=35,"Medio",IF(IHZ469&lt;=80,"Alto","Inviable Sanitariamente"))))</f>
        <v>Inviable Sanitariamente</v>
      </c>
      <c r="IIC469" s="265" t="str">
        <f t="shared" ref="IIC469:IIC471" si="6335">IF(IIA469&lt;5,"Sin Riesgo",IF(IIA469 &lt;=14,"Bajo",IF(IIA469&lt;=35,"Medio",IF(IIA469&lt;=80,"Alto","Inviable Sanitariamente"))))</f>
        <v>Inviable Sanitariamente</v>
      </c>
      <c r="IID469" s="265" t="str">
        <f t="shared" ref="IID469:IID471" si="6336">IF(IIB469&lt;5,"Sin Riesgo",IF(IIB469 &lt;=14,"Bajo",IF(IIB469&lt;=35,"Medio",IF(IIB469&lt;=80,"Alto","Inviable Sanitariamente"))))</f>
        <v>Inviable Sanitariamente</v>
      </c>
      <c r="IIE469" s="265" t="str">
        <f t="shared" ref="IIE469:IIE471" si="6337">IF(IIC469&lt;5,"Sin Riesgo",IF(IIC469 &lt;=14,"Bajo",IF(IIC469&lt;=35,"Medio",IF(IIC469&lt;=80,"Alto","Inviable Sanitariamente"))))</f>
        <v>Inviable Sanitariamente</v>
      </c>
      <c r="IIF469" s="265" t="str">
        <f t="shared" ref="IIF469:IIF471" si="6338">IF(IID469&lt;5,"Sin Riesgo",IF(IID469 &lt;=14,"Bajo",IF(IID469&lt;=35,"Medio",IF(IID469&lt;=80,"Alto","Inviable Sanitariamente"))))</f>
        <v>Inviable Sanitariamente</v>
      </c>
      <c r="IIG469" s="265" t="str">
        <f t="shared" ref="IIG469:IIG471" si="6339">IF(IIE469&lt;5,"Sin Riesgo",IF(IIE469 &lt;=14,"Bajo",IF(IIE469&lt;=35,"Medio",IF(IIE469&lt;=80,"Alto","Inviable Sanitariamente"))))</f>
        <v>Inviable Sanitariamente</v>
      </c>
      <c r="IIH469" s="265" t="str">
        <f t="shared" ref="IIH469:IIH471" si="6340">IF(IIF469&lt;5,"Sin Riesgo",IF(IIF469 &lt;=14,"Bajo",IF(IIF469&lt;=35,"Medio",IF(IIF469&lt;=80,"Alto","Inviable Sanitariamente"))))</f>
        <v>Inviable Sanitariamente</v>
      </c>
      <c r="III469" s="265" t="str">
        <f t="shared" ref="III469:III471" si="6341">IF(IIG469&lt;5,"Sin Riesgo",IF(IIG469 &lt;=14,"Bajo",IF(IIG469&lt;=35,"Medio",IF(IIG469&lt;=80,"Alto","Inviable Sanitariamente"))))</f>
        <v>Inviable Sanitariamente</v>
      </c>
      <c r="IIJ469" s="265" t="str">
        <f t="shared" ref="IIJ469:IIJ471" si="6342">IF(IIH469&lt;5,"Sin Riesgo",IF(IIH469 &lt;=14,"Bajo",IF(IIH469&lt;=35,"Medio",IF(IIH469&lt;=80,"Alto","Inviable Sanitariamente"))))</f>
        <v>Inviable Sanitariamente</v>
      </c>
      <c r="IIK469" s="265" t="str">
        <f t="shared" ref="IIK469:IIK471" si="6343">IF(III469&lt;5,"Sin Riesgo",IF(III469 &lt;=14,"Bajo",IF(III469&lt;=35,"Medio",IF(III469&lt;=80,"Alto","Inviable Sanitariamente"))))</f>
        <v>Inviable Sanitariamente</v>
      </c>
      <c r="IIL469" s="265" t="str">
        <f t="shared" ref="IIL469:IIL471" si="6344">IF(IIJ469&lt;5,"Sin Riesgo",IF(IIJ469 &lt;=14,"Bajo",IF(IIJ469&lt;=35,"Medio",IF(IIJ469&lt;=80,"Alto","Inviable Sanitariamente"))))</f>
        <v>Inviable Sanitariamente</v>
      </c>
      <c r="IIM469" s="265" t="str">
        <f t="shared" ref="IIM469:IIM471" si="6345">IF(IIK469&lt;5,"Sin Riesgo",IF(IIK469 &lt;=14,"Bajo",IF(IIK469&lt;=35,"Medio",IF(IIK469&lt;=80,"Alto","Inviable Sanitariamente"))))</f>
        <v>Inviable Sanitariamente</v>
      </c>
      <c r="IIN469" s="265" t="str">
        <f t="shared" ref="IIN469:IIN471" si="6346">IF(IIL469&lt;5,"Sin Riesgo",IF(IIL469 &lt;=14,"Bajo",IF(IIL469&lt;=35,"Medio",IF(IIL469&lt;=80,"Alto","Inviable Sanitariamente"))))</f>
        <v>Inviable Sanitariamente</v>
      </c>
      <c r="IIO469" s="265" t="str">
        <f t="shared" ref="IIO469:IIO471" si="6347">IF(IIM469&lt;5,"Sin Riesgo",IF(IIM469 &lt;=14,"Bajo",IF(IIM469&lt;=35,"Medio",IF(IIM469&lt;=80,"Alto","Inviable Sanitariamente"))))</f>
        <v>Inviable Sanitariamente</v>
      </c>
      <c r="IIP469" s="265" t="str">
        <f t="shared" ref="IIP469:IIP471" si="6348">IF(IIN469&lt;5,"Sin Riesgo",IF(IIN469 &lt;=14,"Bajo",IF(IIN469&lt;=35,"Medio",IF(IIN469&lt;=80,"Alto","Inviable Sanitariamente"))))</f>
        <v>Inviable Sanitariamente</v>
      </c>
      <c r="IIQ469" s="265" t="str">
        <f t="shared" ref="IIQ469:IIQ471" si="6349">IF(IIO469&lt;5,"Sin Riesgo",IF(IIO469 &lt;=14,"Bajo",IF(IIO469&lt;=35,"Medio",IF(IIO469&lt;=80,"Alto","Inviable Sanitariamente"))))</f>
        <v>Inviable Sanitariamente</v>
      </c>
      <c r="IIR469" s="265" t="str">
        <f t="shared" ref="IIR469:IIR471" si="6350">IF(IIP469&lt;5,"Sin Riesgo",IF(IIP469 &lt;=14,"Bajo",IF(IIP469&lt;=35,"Medio",IF(IIP469&lt;=80,"Alto","Inviable Sanitariamente"))))</f>
        <v>Inviable Sanitariamente</v>
      </c>
      <c r="IIS469" s="265" t="str">
        <f t="shared" ref="IIS469:IIS471" si="6351">IF(IIQ469&lt;5,"Sin Riesgo",IF(IIQ469 &lt;=14,"Bajo",IF(IIQ469&lt;=35,"Medio",IF(IIQ469&lt;=80,"Alto","Inviable Sanitariamente"))))</f>
        <v>Inviable Sanitariamente</v>
      </c>
      <c r="IIT469" s="265" t="str">
        <f t="shared" ref="IIT469:IIT471" si="6352">IF(IIR469&lt;5,"Sin Riesgo",IF(IIR469 &lt;=14,"Bajo",IF(IIR469&lt;=35,"Medio",IF(IIR469&lt;=80,"Alto","Inviable Sanitariamente"))))</f>
        <v>Inviable Sanitariamente</v>
      </c>
      <c r="IIU469" s="265" t="str">
        <f t="shared" ref="IIU469:IIU471" si="6353">IF(IIS469&lt;5,"Sin Riesgo",IF(IIS469 &lt;=14,"Bajo",IF(IIS469&lt;=35,"Medio",IF(IIS469&lt;=80,"Alto","Inviable Sanitariamente"))))</f>
        <v>Inviable Sanitariamente</v>
      </c>
      <c r="IIV469" s="265" t="str">
        <f t="shared" ref="IIV469:IIV471" si="6354">IF(IIT469&lt;5,"Sin Riesgo",IF(IIT469 &lt;=14,"Bajo",IF(IIT469&lt;=35,"Medio",IF(IIT469&lt;=80,"Alto","Inviable Sanitariamente"))))</f>
        <v>Inviable Sanitariamente</v>
      </c>
      <c r="IIW469" s="265" t="str">
        <f t="shared" ref="IIW469:IIW471" si="6355">IF(IIU469&lt;5,"Sin Riesgo",IF(IIU469 &lt;=14,"Bajo",IF(IIU469&lt;=35,"Medio",IF(IIU469&lt;=80,"Alto","Inviable Sanitariamente"))))</f>
        <v>Inviable Sanitariamente</v>
      </c>
      <c r="IIX469" s="265" t="str">
        <f t="shared" ref="IIX469:IIX471" si="6356">IF(IIV469&lt;5,"Sin Riesgo",IF(IIV469 &lt;=14,"Bajo",IF(IIV469&lt;=35,"Medio",IF(IIV469&lt;=80,"Alto","Inviable Sanitariamente"))))</f>
        <v>Inviable Sanitariamente</v>
      </c>
      <c r="IIY469" s="265" t="str">
        <f t="shared" ref="IIY469:IIY471" si="6357">IF(IIW469&lt;5,"Sin Riesgo",IF(IIW469 &lt;=14,"Bajo",IF(IIW469&lt;=35,"Medio",IF(IIW469&lt;=80,"Alto","Inviable Sanitariamente"))))</f>
        <v>Inviable Sanitariamente</v>
      </c>
      <c r="IIZ469" s="265" t="str">
        <f t="shared" ref="IIZ469:IIZ471" si="6358">IF(IIX469&lt;5,"Sin Riesgo",IF(IIX469 &lt;=14,"Bajo",IF(IIX469&lt;=35,"Medio",IF(IIX469&lt;=80,"Alto","Inviable Sanitariamente"))))</f>
        <v>Inviable Sanitariamente</v>
      </c>
      <c r="IJA469" s="265" t="str">
        <f t="shared" ref="IJA469:IJA471" si="6359">IF(IIY469&lt;5,"Sin Riesgo",IF(IIY469 &lt;=14,"Bajo",IF(IIY469&lt;=35,"Medio",IF(IIY469&lt;=80,"Alto","Inviable Sanitariamente"))))</f>
        <v>Inviable Sanitariamente</v>
      </c>
      <c r="IJB469" s="265" t="str">
        <f t="shared" ref="IJB469:IJB471" si="6360">IF(IIZ469&lt;5,"Sin Riesgo",IF(IIZ469 &lt;=14,"Bajo",IF(IIZ469&lt;=35,"Medio",IF(IIZ469&lt;=80,"Alto","Inviable Sanitariamente"))))</f>
        <v>Inviable Sanitariamente</v>
      </c>
      <c r="IJC469" s="265" t="str">
        <f t="shared" ref="IJC469:IJC471" si="6361">IF(IJA469&lt;5,"Sin Riesgo",IF(IJA469 &lt;=14,"Bajo",IF(IJA469&lt;=35,"Medio",IF(IJA469&lt;=80,"Alto","Inviable Sanitariamente"))))</f>
        <v>Inviable Sanitariamente</v>
      </c>
      <c r="IJD469" s="265" t="str">
        <f t="shared" ref="IJD469:IJD471" si="6362">IF(IJB469&lt;5,"Sin Riesgo",IF(IJB469 &lt;=14,"Bajo",IF(IJB469&lt;=35,"Medio",IF(IJB469&lt;=80,"Alto","Inviable Sanitariamente"))))</f>
        <v>Inviable Sanitariamente</v>
      </c>
      <c r="IJE469" s="265" t="str">
        <f t="shared" ref="IJE469:IJE471" si="6363">IF(IJC469&lt;5,"Sin Riesgo",IF(IJC469 &lt;=14,"Bajo",IF(IJC469&lt;=35,"Medio",IF(IJC469&lt;=80,"Alto","Inviable Sanitariamente"))))</f>
        <v>Inviable Sanitariamente</v>
      </c>
      <c r="IJF469" s="265" t="str">
        <f t="shared" ref="IJF469:IJF471" si="6364">IF(IJD469&lt;5,"Sin Riesgo",IF(IJD469 &lt;=14,"Bajo",IF(IJD469&lt;=35,"Medio",IF(IJD469&lt;=80,"Alto","Inviable Sanitariamente"))))</f>
        <v>Inviable Sanitariamente</v>
      </c>
      <c r="IJG469" s="265" t="str">
        <f t="shared" ref="IJG469:IJG471" si="6365">IF(IJE469&lt;5,"Sin Riesgo",IF(IJE469 &lt;=14,"Bajo",IF(IJE469&lt;=35,"Medio",IF(IJE469&lt;=80,"Alto","Inviable Sanitariamente"))))</f>
        <v>Inviable Sanitariamente</v>
      </c>
      <c r="IJH469" s="265" t="str">
        <f t="shared" ref="IJH469:IJH471" si="6366">IF(IJF469&lt;5,"Sin Riesgo",IF(IJF469 &lt;=14,"Bajo",IF(IJF469&lt;=35,"Medio",IF(IJF469&lt;=80,"Alto","Inviable Sanitariamente"))))</f>
        <v>Inviable Sanitariamente</v>
      </c>
      <c r="IJI469" s="265" t="str">
        <f t="shared" ref="IJI469:IJI471" si="6367">IF(IJG469&lt;5,"Sin Riesgo",IF(IJG469 &lt;=14,"Bajo",IF(IJG469&lt;=35,"Medio",IF(IJG469&lt;=80,"Alto","Inviable Sanitariamente"))))</f>
        <v>Inviable Sanitariamente</v>
      </c>
      <c r="IJJ469" s="265" t="str">
        <f t="shared" ref="IJJ469:IJJ471" si="6368">IF(IJH469&lt;5,"Sin Riesgo",IF(IJH469 &lt;=14,"Bajo",IF(IJH469&lt;=35,"Medio",IF(IJH469&lt;=80,"Alto","Inviable Sanitariamente"))))</f>
        <v>Inviable Sanitariamente</v>
      </c>
      <c r="IJK469" s="265" t="str">
        <f t="shared" ref="IJK469:IJK471" si="6369">IF(IJI469&lt;5,"Sin Riesgo",IF(IJI469 &lt;=14,"Bajo",IF(IJI469&lt;=35,"Medio",IF(IJI469&lt;=80,"Alto","Inviable Sanitariamente"))))</f>
        <v>Inviable Sanitariamente</v>
      </c>
      <c r="IJL469" s="265" t="str">
        <f t="shared" ref="IJL469:IJL471" si="6370">IF(IJJ469&lt;5,"Sin Riesgo",IF(IJJ469 &lt;=14,"Bajo",IF(IJJ469&lt;=35,"Medio",IF(IJJ469&lt;=80,"Alto","Inviable Sanitariamente"))))</f>
        <v>Inviable Sanitariamente</v>
      </c>
      <c r="IJM469" s="265" t="str">
        <f t="shared" ref="IJM469:IJM471" si="6371">IF(IJK469&lt;5,"Sin Riesgo",IF(IJK469 &lt;=14,"Bajo",IF(IJK469&lt;=35,"Medio",IF(IJK469&lt;=80,"Alto","Inviable Sanitariamente"))))</f>
        <v>Inviable Sanitariamente</v>
      </c>
      <c r="IJN469" s="265" t="str">
        <f t="shared" ref="IJN469:IJN471" si="6372">IF(IJL469&lt;5,"Sin Riesgo",IF(IJL469 &lt;=14,"Bajo",IF(IJL469&lt;=35,"Medio",IF(IJL469&lt;=80,"Alto","Inviable Sanitariamente"))))</f>
        <v>Inviable Sanitariamente</v>
      </c>
      <c r="IJO469" s="265" t="str">
        <f t="shared" ref="IJO469:IJO471" si="6373">IF(IJM469&lt;5,"Sin Riesgo",IF(IJM469 &lt;=14,"Bajo",IF(IJM469&lt;=35,"Medio",IF(IJM469&lt;=80,"Alto","Inviable Sanitariamente"))))</f>
        <v>Inviable Sanitariamente</v>
      </c>
      <c r="IJP469" s="265" t="str">
        <f t="shared" ref="IJP469:IJP471" si="6374">IF(IJN469&lt;5,"Sin Riesgo",IF(IJN469 &lt;=14,"Bajo",IF(IJN469&lt;=35,"Medio",IF(IJN469&lt;=80,"Alto","Inviable Sanitariamente"))))</f>
        <v>Inviable Sanitariamente</v>
      </c>
      <c r="IJQ469" s="265" t="str">
        <f t="shared" ref="IJQ469:IJQ471" si="6375">IF(IJO469&lt;5,"Sin Riesgo",IF(IJO469 &lt;=14,"Bajo",IF(IJO469&lt;=35,"Medio",IF(IJO469&lt;=80,"Alto","Inviable Sanitariamente"))))</f>
        <v>Inviable Sanitariamente</v>
      </c>
      <c r="IJR469" s="265" t="str">
        <f t="shared" ref="IJR469:IJR471" si="6376">IF(IJP469&lt;5,"Sin Riesgo",IF(IJP469 &lt;=14,"Bajo",IF(IJP469&lt;=35,"Medio",IF(IJP469&lt;=80,"Alto","Inviable Sanitariamente"))))</f>
        <v>Inviable Sanitariamente</v>
      </c>
      <c r="IJS469" s="265" t="str">
        <f t="shared" ref="IJS469:IJS471" si="6377">IF(IJQ469&lt;5,"Sin Riesgo",IF(IJQ469 &lt;=14,"Bajo",IF(IJQ469&lt;=35,"Medio",IF(IJQ469&lt;=80,"Alto","Inviable Sanitariamente"))))</f>
        <v>Inviable Sanitariamente</v>
      </c>
      <c r="IJT469" s="265" t="str">
        <f t="shared" ref="IJT469:IJT471" si="6378">IF(IJR469&lt;5,"Sin Riesgo",IF(IJR469 &lt;=14,"Bajo",IF(IJR469&lt;=35,"Medio",IF(IJR469&lt;=80,"Alto","Inviable Sanitariamente"))))</f>
        <v>Inviable Sanitariamente</v>
      </c>
      <c r="IJU469" s="265" t="str">
        <f t="shared" ref="IJU469:IJU471" si="6379">IF(IJS469&lt;5,"Sin Riesgo",IF(IJS469 &lt;=14,"Bajo",IF(IJS469&lt;=35,"Medio",IF(IJS469&lt;=80,"Alto","Inviable Sanitariamente"))))</f>
        <v>Inviable Sanitariamente</v>
      </c>
      <c r="IJV469" s="265" t="str">
        <f t="shared" ref="IJV469:IJV471" si="6380">IF(IJT469&lt;5,"Sin Riesgo",IF(IJT469 &lt;=14,"Bajo",IF(IJT469&lt;=35,"Medio",IF(IJT469&lt;=80,"Alto","Inviable Sanitariamente"))))</f>
        <v>Inviable Sanitariamente</v>
      </c>
      <c r="IJW469" s="265" t="str">
        <f t="shared" ref="IJW469:IJW471" si="6381">IF(IJU469&lt;5,"Sin Riesgo",IF(IJU469 &lt;=14,"Bajo",IF(IJU469&lt;=35,"Medio",IF(IJU469&lt;=80,"Alto","Inviable Sanitariamente"))))</f>
        <v>Inviable Sanitariamente</v>
      </c>
      <c r="IJX469" s="265" t="str">
        <f t="shared" ref="IJX469:IJX471" si="6382">IF(IJV469&lt;5,"Sin Riesgo",IF(IJV469 &lt;=14,"Bajo",IF(IJV469&lt;=35,"Medio",IF(IJV469&lt;=80,"Alto","Inviable Sanitariamente"))))</f>
        <v>Inviable Sanitariamente</v>
      </c>
      <c r="IJY469" s="265" t="str">
        <f t="shared" ref="IJY469:IJY471" si="6383">IF(IJW469&lt;5,"Sin Riesgo",IF(IJW469 &lt;=14,"Bajo",IF(IJW469&lt;=35,"Medio",IF(IJW469&lt;=80,"Alto","Inviable Sanitariamente"))))</f>
        <v>Inviable Sanitariamente</v>
      </c>
      <c r="IJZ469" s="265" t="str">
        <f t="shared" ref="IJZ469:IJZ471" si="6384">IF(IJX469&lt;5,"Sin Riesgo",IF(IJX469 &lt;=14,"Bajo",IF(IJX469&lt;=35,"Medio",IF(IJX469&lt;=80,"Alto","Inviable Sanitariamente"))))</f>
        <v>Inviable Sanitariamente</v>
      </c>
      <c r="IKA469" s="265" t="str">
        <f t="shared" ref="IKA469:IKA471" si="6385">IF(IJY469&lt;5,"Sin Riesgo",IF(IJY469 &lt;=14,"Bajo",IF(IJY469&lt;=35,"Medio",IF(IJY469&lt;=80,"Alto","Inviable Sanitariamente"))))</f>
        <v>Inviable Sanitariamente</v>
      </c>
      <c r="IKB469" s="265" t="str">
        <f t="shared" ref="IKB469:IKB471" si="6386">IF(IJZ469&lt;5,"Sin Riesgo",IF(IJZ469 &lt;=14,"Bajo",IF(IJZ469&lt;=35,"Medio",IF(IJZ469&lt;=80,"Alto","Inviable Sanitariamente"))))</f>
        <v>Inviable Sanitariamente</v>
      </c>
      <c r="IKC469" s="265" t="str">
        <f t="shared" ref="IKC469:IKC471" si="6387">IF(IKA469&lt;5,"Sin Riesgo",IF(IKA469 &lt;=14,"Bajo",IF(IKA469&lt;=35,"Medio",IF(IKA469&lt;=80,"Alto","Inviable Sanitariamente"))))</f>
        <v>Inviable Sanitariamente</v>
      </c>
      <c r="IKD469" s="265" t="str">
        <f t="shared" ref="IKD469:IKD471" si="6388">IF(IKB469&lt;5,"Sin Riesgo",IF(IKB469 &lt;=14,"Bajo",IF(IKB469&lt;=35,"Medio",IF(IKB469&lt;=80,"Alto","Inviable Sanitariamente"))))</f>
        <v>Inviable Sanitariamente</v>
      </c>
      <c r="IKE469" s="265" t="str">
        <f t="shared" ref="IKE469:IKE471" si="6389">IF(IKC469&lt;5,"Sin Riesgo",IF(IKC469 &lt;=14,"Bajo",IF(IKC469&lt;=35,"Medio",IF(IKC469&lt;=80,"Alto","Inviable Sanitariamente"))))</f>
        <v>Inviable Sanitariamente</v>
      </c>
      <c r="IKF469" s="265" t="str">
        <f t="shared" ref="IKF469:IKF471" si="6390">IF(IKD469&lt;5,"Sin Riesgo",IF(IKD469 &lt;=14,"Bajo",IF(IKD469&lt;=35,"Medio",IF(IKD469&lt;=80,"Alto","Inviable Sanitariamente"))))</f>
        <v>Inviable Sanitariamente</v>
      </c>
      <c r="IKG469" s="265" t="str">
        <f t="shared" ref="IKG469:IKG471" si="6391">IF(IKE469&lt;5,"Sin Riesgo",IF(IKE469 &lt;=14,"Bajo",IF(IKE469&lt;=35,"Medio",IF(IKE469&lt;=80,"Alto","Inviable Sanitariamente"))))</f>
        <v>Inviable Sanitariamente</v>
      </c>
      <c r="IKH469" s="265" t="str">
        <f t="shared" ref="IKH469:IKH471" si="6392">IF(IKF469&lt;5,"Sin Riesgo",IF(IKF469 &lt;=14,"Bajo",IF(IKF469&lt;=35,"Medio",IF(IKF469&lt;=80,"Alto","Inviable Sanitariamente"))))</f>
        <v>Inviable Sanitariamente</v>
      </c>
      <c r="IKI469" s="265" t="str">
        <f t="shared" ref="IKI469:IKI471" si="6393">IF(IKG469&lt;5,"Sin Riesgo",IF(IKG469 &lt;=14,"Bajo",IF(IKG469&lt;=35,"Medio",IF(IKG469&lt;=80,"Alto","Inviable Sanitariamente"))))</f>
        <v>Inviable Sanitariamente</v>
      </c>
      <c r="IKJ469" s="265" t="str">
        <f t="shared" ref="IKJ469:IKJ471" si="6394">IF(IKH469&lt;5,"Sin Riesgo",IF(IKH469 &lt;=14,"Bajo",IF(IKH469&lt;=35,"Medio",IF(IKH469&lt;=80,"Alto","Inviable Sanitariamente"))))</f>
        <v>Inviable Sanitariamente</v>
      </c>
      <c r="IKK469" s="265" t="str">
        <f t="shared" ref="IKK469:IKK471" si="6395">IF(IKI469&lt;5,"Sin Riesgo",IF(IKI469 &lt;=14,"Bajo",IF(IKI469&lt;=35,"Medio",IF(IKI469&lt;=80,"Alto","Inviable Sanitariamente"))))</f>
        <v>Inviable Sanitariamente</v>
      </c>
      <c r="IKL469" s="265" t="str">
        <f t="shared" ref="IKL469:IKL471" si="6396">IF(IKJ469&lt;5,"Sin Riesgo",IF(IKJ469 &lt;=14,"Bajo",IF(IKJ469&lt;=35,"Medio",IF(IKJ469&lt;=80,"Alto","Inviable Sanitariamente"))))</f>
        <v>Inviable Sanitariamente</v>
      </c>
      <c r="IKM469" s="265" t="str">
        <f t="shared" ref="IKM469:IKM471" si="6397">IF(IKK469&lt;5,"Sin Riesgo",IF(IKK469 &lt;=14,"Bajo",IF(IKK469&lt;=35,"Medio",IF(IKK469&lt;=80,"Alto","Inviable Sanitariamente"))))</f>
        <v>Inviable Sanitariamente</v>
      </c>
      <c r="IKN469" s="265" t="str">
        <f t="shared" ref="IKN469:IKN471" si="6398">IF(IKL469&lt;5,"Sin Riesgo",IF(IKL469 &lt;=14,"Bajo",IF(IKL469&lt;=35,"Medio",IF(IKL469&lt;=80,"Alto","Inviable Sanitariamente"))))</f>
        <v>Inviable Sanitariamente</v>
      </c>
      <c r="IKO469" s="265" t="str">
        <f t="shared" ref="IKO469:IKO471" si="6399">IF(IKM469&lt;5,"Sin Riesgo",IF(IKM469 &lt;=14,"Bajo",IF(IKM469&lt;=35,"Medio",IF(IKM469&lt;=80,"Alto","Inviable Sanitariamente"))))</f>
        <v>Inviable Sanitariamente</v>
      </c>
      <c r="IKP469" s="265" t="str">
        <f t="shared" ref="IKP469:IKP471" si="6400">IF(IKN469&lt;5,"Sin Riesgo",IF(IKN469 &lt;=14,"Bajo",IF(IKN469&lt;=35,"Medio",IF(IKN469&lt;=80,"Alto","Inviable Sanitariamente"))))</f>
        <v>Inviable Sanitariamente</v>
      </c>
      <c r="IKQ469" s="265" t="str">
        <f t="shared" ref="IKQ469:IKQ471" si="6401">IF(IKO469&lt;5,"Sin Riesgo",IF(IKO469 &lt;=14,"Bajo",IF(IKO469&lt;=35,"Medio",IF(IKO469&lt;=80,"Alto","Inviable Sanitariamente"))))</f>
        <v>Inviable Sanitariamente</v>
      </c>
      <c r="IKR469" s="265" t="str">
        <f t="shared" ref="IKR469:IKR471" si="6402">IF(IKP469&lt;5,"Sin Riesgo",IF(IKP469 &lt;=14,"Bajo",IF(IKP469&lt;=35,"Medio",IF(IKP469&lt;=80,"Alto","Inviable Sanitariamente"))))</f>
        <v>Inviable Sanitariamente</v>
      </c>
      <c r="IKS469" s="265" t="str">
        <f t="shared" ref="IKS469:IKS471" si="6403">IF(IKQ469&lt;5,"Sin Riesgo",IF(IKQ469 &lt;=14,"Bajo",IF(IKQ469&lt;=35,"Medio",IF(IKQ469&lt;=80,"Alto","Inviable Sanitariamente"))))</f>
        <v>Inviable Sanitariamente</v>
      </c>
      <c r="IKT469" s="265" t="str">
        <f t="shared" ref="IKT469:IKT471" si="6404">IF(IKR469&lt;5,"Sin Riesgo",IF(IKR469 &lt;=14,"Bajo",IF(IKR469&lt;=35,"Medio",IF(IKR469&lt;=80,"Alto","Inviable Sanitariamente"))))</f>
        <v>Inviable Sanitariamente</v>
      </c>
      <c r="IKU469" s="265" t="str">
        <f t="shared" ref="IKU469:IKU471" si="6405">IF(IKS469&lt;5,"Sin Riesgo",IF(IKS469 &lt;=14,"Bajo",IF(IKS469&lt;=35,"Medio",IF(IKS469&lt;=80,"Alto","Inviable Sanitariamente"))))</f>
        <v>Inviable Sanitariamente</v>
      </c>
      <c r="IKV469" s="265" t="str">
        <f t="shared" ref="IKV469:IKV471" si="6406">IF(IKT469&lt;5,"Sin Riesgo",IF(IKT469 &lt;=14,"Bajo",IF(IKT469&lt;=35,"Medio",IF(IKT469&lt;=80,"Alto","Inviable Sanitariamente"))))</f>
        <v>Inviable Sanitariamente</v>
      </c>
      <c r="IKW469" s="265" t="str">
        <f t="shared" ref="IKW469:IKW471" si="6407">IF(IKU469&lt;5,"Sin Riesgo",IF(IKU469 &lt;=14,"Bajo",IF(IKU469&lt;=35,"Medio",IF(IKU469&lt;=80,"Alto","Inviable Sanitariamente"))))</f>
        <v>Inviable Sanitariamente</v>
      </c>
      <c r="IKX469" s="265" t="str">
        <f t="shared" ref="IKX469:IKX471" si="6408">IF(IKV469&lt;5,"Sin Riesgo",IF(IKV469 &lt;=14,"Bajo",IF(IKV469&lt;=35,"Medio",IF(IKV469&lt;=80,"Alto","Inviable Sanitariamente"))))</f>
        <v>Inviable Sanitariamente</v>
      </c>
      <c r="IKY469" s="265" t="str">
        <f t="shared" ref="IKY469:IKY471" si="6409">IF(IKW469&lt;5,"Sin Riesgo",IF(IKW469 &lt;=14,"Bajo",IF(IKW469&lt;=35,"Medio",IF(IKW469&lt;=80,"Alto","Inviable Sanitariamente"))))</f>
        <v>Inviable Sanitariamente</v>
      </c>
      <c r="IKZ469" s="265" t="str">
        <f t="shared" ref="IKZ469:IKZ471" si="6410">IF(IKX469&lt;5,"Sin Riesgo",IF(IKX469 &lt;=14,"Bajo",IF(IKX469&lt;=35,"Medio",IF(IKX469&lt;=80,"Alto","Inviable Sanitariamente"))))</f>
        <v>Inviable Sanitariamente</v>
      </c>
      <c r="ILA469" s="265" t="str">
        <f t="shared" ref="ILA469:ILA471" si="6411">IF(IKY469&lt;5,"Sin Riesgo",IF(IKY469 &lt;=14,"Bajo",IF(IKY469&lt;=35,"Medio",IF(IKY469&lt;=80,"Alto","Inviable Sanitariamente"))))</f>
        <v>Inviable Sanitariamente</v>
      </c>
      <c r="ILB469" s="265" t="str">
        <f t="shared" ref="ILB469:ILB471" si="6412">IF(IKZ469&lt;5,"Sin Riesgo",IF(IKZ469 &lt;=14,"Bajo",IF(IKZ469&lt;=35,"Medio",IF(IKZ469&lt;=80,"Alto","Inviable Sanitariamente"))))</f>
        <v>Inviable Sanitariamente</v>
      </c>
      <c r="ILC469" s="265" t="str">
        <f t="shared" ref="ILC469:ILC471" si="6413">IF(ILA469&lt;5,"Sin Riesgo",IF(ILA469 &lt;=14,"Bajo",IF(ILA469&lt;=35,"Medio",IF(ILA469&lt;=80,"Alto","Inviable Sanitariamente"))))</f>
        <v>Inviable Sanitariamente</v>
      </c>
      <c r="ILD469" s="265" t="str">
        <f t="shared" ref="ILD469:ILD471" si="6414">IF(ILB469&lt;5,"Sin Riesgo",IF(ILB469 &lt;=14,"Bajo",IF(ILB469&lt;=35,"Medio",IF(ILB469&lt;=80,"Alto","Inviable Sanitariamente"))))</f>
        <v>Inviable Sanitariamente</v>
      </c>
      <c r="ILE469" s="265" t="str">
        <f t="shared" ref="ILE469:ILE471" si="6415">IF(ILC469&lt;5,"Sin Riesgo",IF(ILC469 &lt;=14,"Bajo",IF(ILC469&lt;=35,"Medio",IF(ILC469&lt;=80,"Alto","Inviable Sanitariamente"))))</f>
        <v>Inviable Sanitariamente</v>
      </c>
      <c r="ILF469" s="265" t="str">
        <f t="shared" ref="ILF469:ILF471" si="6416">IF(ILD469&lt;5,"Sin Riesgo",IF(ILD469 &lt;=14,"Bajo",IF(ILD469&lt;=35,"Medio",IF(ILD469&lt;=80,"Alto","Inviable Sanitariamente"))))</f>
        <v>Inviable Sanitariamente</v>
      </c>
      <c r="ILG469" s="265" t="str">
        <f t="shared" ref="ILG469:ILG471" si="6417">IF(ILE469&lt;5,"Sin Riesgo",IF(ILE469 &lt;=14,"Bajo",IF(ILE469&lt;=35,"Medio",IF(ILE469&lt;=80,"Alto","Inviable Sanitariamente"))))</f>
        <v>Inviable Sanitariamente</v>
      </c>
      <c r="ILH469" s="265" t="str">
        <f t="shared" ref="ILH469:ILH471" si="6418">IF(ILF469&lt;5,"Sin Riesgo",IF(ILF469 &lt;=14,"Bajo",IF(ILF469&lt;=35,"Medio",IF(ILF469&lt;=80,"Alto","Inviable Sanitariamente"))))</f>
        <v>Inviable Sanitariamente</v>
      </c>
      <c r="ILI469" s="265" t="str">
        <f t="shared" ref="ILI469:ILI471" si="6419">IF(ILG469&lt;5,"Sin Riesgo",IF(ILG469 &lt;=14,"Bajo",IF(ILG469&lt;=35,"Medio",IF(ILG469&lt;=80,"Alto","Inviable Sanitariamente"))))</f>
        <v>Inviable Sanitariamente</v>
      </c>
      <c r="ILJ469" s="265" t="str">
        <f t="shared" ref="ILJ469:ILJ471" si="6420">IF(ILH469&lt;5,"Sin Riesgo",IF(ILH469 &lt;=14,"Bajo",IF(ILH469&lt;=35,"Medio",IF(ILH469&lt;=80,"Alto","Inviable Sanitariamente"))))</f>
        <v>Inviable Sanitariamente</v>
      </c>
      <c r="ILK469" s="265" t="str">
        <f t="shared" ref="ILK469:ILK471" si="6421">IF(ILI469&lt;5,"Sin Riesgo",IF(ILI469 &lt;=14,"Bajo",IF(ILI469&lt;=35,"Medio",IF(ILI469&lt;=80,"Alto","Inviable Sanitariamente"))))</f>
        <v>Inviable Sanitariamente</v>
      </c>
      <c r="ILL469" s="265" t="str">
        <f t="shared" ref="ILL469:ILL471" si="6422">IF(ILJ469&lt;5,"Sin Riesgo",IF(ILJ469 &lt;=14,"Bajo",IF(ILJ469&lt;=35,"Medio",IF(ILJ469&lt;=80,"Alto","Inviable Sanitariamente"))))</f>
        <v>Inviable Sanitariamente</v>
      </c>
      <c r="ILM469" s="265" t="str">
        <f t="shared" ref="ILM469:ILM471" si="6423">IF(ILK469&lt;5,"Sin Riesgo",IF(ILK469 &lt;=14,"Bajo",IF(ILK469&lt;=35,"Medio",IF(ILK469&lt;=80,"Alto","Inviable Sanitariamente"))))</f>
        <v>Inviable Sanitariamente</v>
      </c>
      <c r="ILN469" s="265" t="str">
        <f t="shared" ref="ILN469:ILN471" si="6424">IF(ILL469&lt;5,"Sin Riesgo",IF(ILL469 &lt;=14,"Bajo",IF(ILL469&lt;=35,"Medio",IF(ILL469&lt;=80,"Alto","Inviable Sanitariamente"))))</f>
        <v>Inviable Sanitariamente</v>
      </c>
      <c r="ILO469" s="265" t="str">
        <f t="shared" ref="ILO469:ILO471" si="6425">IF(ILM469&lt;5,"Sin Riesgo",IF(ILM469 &lt;=14,"Bajo",IF(ILM469&lt;=35,"Medio",IF(ILM469&lt;=80,"Alto","Inviable Sanitariamente"))))</f>
        <v>Inviable Sanitariamente</v>
      </c>
      <c r="ILP469" s="265" t="str">
        <f t="shared" ref="ILP469:ILP471" si="6426">IF(ILN469&lt;5,"Sin Riesgo",IF(ILN469 &lt;=14,"Bajo",IF(ILN469&lt;=35,"Medio",IF(ILN469&lt;=80,"Alto","Inviable Sanitariamente"))))</f>
        <v>Inviable Sanitariamente</v>
      </c>
      <c r="ILQ469" s="265" t="str">
        <f t="shared" ref="ILQ469:ILQ471" si="6427">IF(ILO469&lt;5,"Sin Riesgo",IF(ILO469 &lt;=14,"Bajo",IF(ILO469&lt;=35,"Medio",IF(ILO469&lt;=80,"Alto","Inviable Sanitariamente"))))</f>
        <v>Inviable Sanitariamente</v>
      </c>
      <c r="ILR469" s="265" t="str">
        <f t="shared" ref="ILR469:ILR471" si="6428">IF(ILP469&lt;5,"Sin Riesgo",IF(ILP469 &lt;=14,"Bajo",IF(ILP469&lt;=35,"Medio",IF(ILP469&lt;=80,"Alto","Inviable Sanitariamente"))))</f>
        <v>Inviable Sanitariamente</v>
      </c>
      <c r="ILS469" s="265" t="str">
        <f t="shared" ref="ILS469:ILS471" si="6429">IF(ILQ469&lt;5,"Sin Riesgo",IF(ILQ469 &lt;=14,"Bajo",IF(ILQ469&lt;=35,"Medio",IF(ILQ469&lt;=80,"Alto","Inviable Sanitariamente"))))</f>
        <v>Inviable Sanitariamente</v>
      </c>
      <c r="ILT469" s="265" t="str">
        <f t="shared" ref="ILT469:ILT471" si="6430">IF(ILR469&lt;5,"Sin Riesgo",IF(ILR469 &lt;=14,"Bajo",IF(ILR469&lt;=35,"Medio",IF(ILR469&lt;=80,"Alto","Inviable Sanitariamente"))))</f>
        <v>Inviable Sanitariamente</v>
      </c>
      <c r="ILU469" s="265" t="str">
        <f t="shared" ref="ILU469:ILU471" si="6431">IF(ILS469&lt;5,"Sin Riesgo",IF(ILS469 &lt;=14,"Bajo",IF(ILS469&lt;=35,"Medio",IF(ILS469&lt;=80,"Alto","Inviable Sanitariamente"))))</f>
        <v>Inviable Sanitariamente</v>
      </c>
      <c r="ILV469" s="265" t="str">
        <f t="shared" ref="ILV469:ILV471" si="6432">IF(ILT469&lt;5,"Sin Riesgo",IF(ILT469 &lt;=14,"Bajo",IF(ILT469&lt;=35,"Medio",IF(ILT469&lt;=80,"Alto","Inviable Sanitariamente"))))</f>
        <v>Inviable Sanitariamente</v>
      </c>
      <c r="ILW469" s="265" t="str">
        <f t="shared" ref="ILW469:ILW471" si="6433">IF(ILU469&lt;5,"Sin Riesgo",IF(ILU469 &lt;=14,"Bajo",IF(ILU469&lt;=35,"Medio",IF(ILU469&lt;=80,"Alto","Inviable Sanitariamente"))))</f>
        <v>Inviable Sanitariamente</v>
      </c>
      <c r="ILX469" s="265" t="str">
        <f t="shared" ref="ILX469:ILX471" si="6434">IF(ILV469&lt;5,"Sin Riesgo",IF(ILV469 &lt;=14,"Bajo",IF(ILV469&lt;=35,"Medio",IF(ILV469&lt;=80,"Alto","Inviable Sanitariamente"))))</f>
        <v>Inviable Sanitariamente</v>
      </c>
      <c r="ILY469" s="265" t="str">
        <f t="shared" ref="ILY469:ILY471" si="6435">IF(ILW469&lt;5,"Sin Riesgo",IF(ILW469 &lt;=14,"Bajo",IF(ILW469&lt;=35,"Medio",IF(ILW469&lt;=80,"Alto","Inviable Sanitariamente"))))</f>
        <v>Inviable Sanitariamente</v>
      </c>
      <c r="ILZ469" s="265" t="str">
        <f t="shared" ref="ILZ469:ILZ471" si="6436">IF(ILX469&lt;5,"Sin Riesgo",IF(ILX469 &lt;=14,"Bajo",IF(ILX469&lt;=35,"Medio",IF(ILX469&lt;=80,"Alto","Inviable Sanitariamente"))))</f>
        <v>Inviable Sanitariamente</v>
      </c>
      <c r="IMA469" s="265" t="str">
        <f t="shared" ref="IMA469:IMA471" si="6437">IF(ILY469&lt;5,"Sin Riesgo",IF(ILY469 &lt;=14,"Bajo",IF(ILY469&lt;=35,"Medio",IF(ILY469&lt;=80,"Alto","Inviable Sanitariamente"))))</f>
        <v>Inviable Sanitariamente</v>
      </c>
      <c r="IMB469" s="265" t="str">
        <f t="shared" ref="IMB469:IMB471" si="6438">IF(ILZ469&lt;5,"Sin Riesgo",IF(ILZ469 &lt;=14,"Bajo",IF(ILZ469&lt;=35,"Medio",IF(ILZ469&lt;=80,"Alto","Inviable Sanitariamente"))))</f>
        <v>Inviable Sanitariamente</v>
      </c>
      <c r="IMC469" s="265" t="str">
        <f t="shared" ref="IMC469:IMC471" si="6439">IF(IMA469&lt;5,"Sin Riesgo",IF(IMA469 &lt;=14,"Bajo",IF(IMA469&lt;=35,"Medio",IF(IMA469&lt;=80,"Alto","Inviable Sanitariamente"))))</f>
        <v>Inviable Sanitariamente</v>
      </c>
      <c r="IMD469" s="265" t="str">
        <f t="shared" ref="IMD469:IMD471" si="6440">IF(IMB469&lt;5,"Sin Riesgo",IF(IMB469 &lt;=14,"Bajo",IF(IMB469&lt;=35,"Medio",IF(IMB469&lt;=80,"Alto","Inviable Sanitariamente"))))</f>
        <v>Inviable Sanitariamente</v>
      </c>
      <c r="IME469" s="265" t="str">
        <f t="shared" ref="IME469:IME471" si="6441">IF(IMC469&lt;5,"Sin Riesgo",IF(IMC469 &lt;=14,"Bajo",IF(IMC469&lt;=35,"Medio",IF(IMC469&lt;=80,"Alto","Inviable Sanitariamente"))))</f>
        <v>Inviable Sanitariamente</v>
      </c>
      <c r="IMF469" s="265" t="str">
        <f t="shared" ref="IMF469:IMF471" si="6442">IF(IMD469&lt;5,"Sin Riesgo",IF(IMD469 &lt;=14,"Bajo",IF(IMD469&lt;=35,"Medio",IF(IMD469&lt;=80,"Alto","Inviable Sanitariamente"))))</f>
        <v>Inviable Sanitariamente</v>
      </c>
      <c r="IMG469" s="265" t="str">
        <f t="shared" ref="IMG469:IMG471" si="6443">IF(IME469&lt;5,"Sin Riesgo",IF(IME469 &lt;=14,"Bajo",IF(IME469&lt;=35,"Medio",IF(IME469&lt;=80,"Alto","Inviable Sanitariamente"))))</f>
        <v>Inviable Sanitariamente</v>
      </c>
      <c r="IMH469" s="265" t="str">
        <f t="shared" ref="IMH469:IMH471" si="6444">IF(IMF469&lt;5,"Sin Riesgo",IF(IMF469 &lt;=14,"Bajo",IF(IMF469&lt;=35,"Medio",IF(IMF469&lt;=80,"Alto","Inviable Sanitariamente"))))</f>
        <v>Inviable Sanitariamente</v>
      </c>
      <c r="IMI469" s="265" t="str">
        <f t="shared" ref="IMI469:IMI471" si="6445">IF(IMG469&lt;5,"Sin Riesgo",IF(IMG469 &lt;=14,"Bajo",IF(IMG469&lt;=35,"Medio",IF(IMG469&lt;=80,"Alto","Inviable Sanitariamente"))))</f>
        <v>Inviable Sanitariamente</v>
      </c>
      <c r="IMJ469" s="265" t="str">
        <f t="shared" ref="IMJ469:IMJ471" si="6446">IF(IMH469&lt;5,"Sin Riesgo",IF(IMH469 &lt;=14,"Bajo",IF(IMH469&lt;=35,"Medio",IF(IMH469&lt;=80,"Alto","Inviable Sanitariamente"))))</f>
        <v>Inviable Sanitariamente</v>
      </c>
      <c r="IMK469" s="265" t="str">
        <f t="shared" ref="IMK469:IMK471" si="6447">IF(IMI469&lt;5,"Sin Riesgo",IF(IMI469 &lt;=14,"Bajo",IF(IMI469&lt;=35,"Medio",IF(IMI469&lt;=80,"Alto","Inviable Sanitariamente"))))</f>
        <v>Inviable Sanitariamente</v>
      </c>
      <c r="IML469" s="265" t="str">
        <f t="shared" ref="IML469:IML471" si="6448">IF(IMJ469&lt;5,"Sin Riesgo",IF(IMJ469 &lt;=14,"Bajo",IF(IMJ469&lt;=35,"Medio",IF(IMJ469&lt;=80,"Alto","Inviable Sanitariamente"))))</f>
        <v>Inviable Sanitariamente</v>
      </c>
      <c r="IMM469" s="265" t="str">
        <f t="shared" ref="IMM469:IMM471" si="6449">IF(IMK469&lt;5,"Sin Riesgo",IF(IMK469 &lt;=14,"Bajo",IF(IMK469&lt;=35,"Medio",IF(IMK469&lt;=80,"Alto","Inviable Sanitariamente"))))</f>
        <v>Inviable Sanitariamente</v>
      </c>
      <c r="IMN469" s="265" t="str">
        <f t="shared" ref="IMN469:IMN471" si="6450">IF(IML469&lt;5,"Sin Riesgo",IF(IML469 &lt;=14,"Bajo",IF(IML469&lt;=35,"Medio",IF(IML469&lt;=80,"Alto","Inviable Sanitariamente"))))</f>
        <v>Inviable Sanitariamente</v>
      </c>
      <c r="IMO469" s="265" t="str">
        <f t="shared" ref="IMO469:IMO471" si="6451">IF(IMM469&lt;5,"Sin Riesgo",IF(IMM469 &lt;=14,"Bajo",IF(IMM469&lt;=35,"Medio",IF(IMM469&lt;=80,"Alto","Inviable Sanitariamente"))))</f>
        <v>Inviable Sanitariamente</v>
      </c>
      <c r="IMP469" s="265" t="str">
        <f t="shared" ref="IMP469:IMP471" si="6452">IF(IMN469&lt;5,"Sin Riesgo",IF(IMN469 &lt;=14,"Bajo",IF(IMN469&lt;=35,"Medio",IF(IMN469&lt;=80,"Alto","Inviable Sanitariamente"))))</f>
        <v>Inviable Sanitariamente</v>
      </c>
      <c r="IMQ469" s="265" t="str">
        <f t="shared" ref="IMQ469:IMQ471" si="6453">IF(IMO469&lt;5,"Sin Riesgo",IF(IMO469 &lt;=14,"Bajo",IF(IMO469&lt;=35,"Medio",IF(IMO469&lt;=80,"Alto","Inviable Sanitariamente"))))</f>
        <v>Inviable Sanitariamente</v>
      </c>
      <c r="IMR469" s="265" t="str">
        <f t="shared" ref="IMR469:IMR471" si="6454">IF(IMP469&lt;5,"Sin Riesgo",IF(IMP469 &lt;=14,"Bajo",IF(IMP469&lt;=35,"Medio",IF(IMP469&lt;=80,"Alto","Inviable Sanitariamente"))))</f>
        <v>Inviable Sanitariamente</v>
      </c>
      <c r="IMS469" s="265" t="str">
        <f t="shared" ref="IMS469:IMS471" si="6455">IF(IMQ469&lt;5,"Sin Riesgo",IF(IMQ469 &lt;=14,"Bajo",IF(IMQ469&lt;=35,"Medio",IF(IMQ469&lt;=80,"Alto","Inviable Sanitariamente"))))</f>
        <v>Inviable Sanitariamente</v>
      </c>
      <c r="IMT469" s="265" t="str">
        <f t="shared" ref="IMT469:IMT471" si="6456">IF(IMR469&lt;5,"Sin Riesgo",IF(IMR469 &lt;=14,"Bajo",IF(IMR469&lt;=35,"Medio",IF(IMR469&lt;=80,"Alto","Inviable Sanitariamente"))))</f>
        <v>Inviable Sanitariamente</v>
      </c>
      <c r="IMU469" s="265" t="str">
        <f t="shared" ref="IMU469:IMU471" si="6457">IF(IMS469&lt;5,"Sin Riesgo",IF(IMS469 &lt;=14,"Bajo",IF(IMS469&lt;=35,"Medio",IF(IMS469&lt;=80,"Alto","Inviable Sanitariamente"))))</f>
        <v>Inviable Sanitariamente</v>
      </c>
      <c r="IMV469" s="265" t="str">
        <f t="shared" ref="IMV469:IMV471" si="6458">IF(IMT469&lt;5,"Sin Riesgo",IF(IMT469 &lt;=14,"Bajo",IF(IMT469&lt;=35,"Medio",IF(IMT469&lt;=80,"Alto","Inviable Sanitariamente"))))</f>
        <v>Inviable Sanitariamente</v>
      </c>
      <c r="IMW469" s="265" t="str">
        <f t="shared" ref="IMW469:IMW471" si="6459">IF(IMU469&lt;5,"Sin Riesgo",IF(IMU469 &lt;=14,"Bajo",IF(IMU469&lt;=35,"Medio",IF(IMU469&lt;=80,"Alto","Inviable Sanitariamente"))))</f>
        <v>Inviable Sanitariamente</v>
      </c>
      <c r="IMX469" s="265" t="str">
        <f t="shared" ref="IMX469:IMX471" si="6460">IF(IMV469&lt;5,"Sin Riesgo",IF(IMV469 &lt;=14,"Bajo",IF(IMV469&lt;=35,"Medio",IF(IMV469&lt;=80,"Alto","Inviable Sanitariamente"))))</f>
        <v>Inviable Sanitariamente</v>
      </c>
      <c r="IMY469" s="265" t="str">
        <f t="shared" ref="IMY469:IMY471" si="6461">IF(IMW469&lt;5,"Sin Riesgo",IF(IMW469 &lt;=14,"Bajo",IF(IMW469&lt;=35,"Medio",IF(IMW469&lt;=80,"Alto","Inviable Sanitariamente"))))</f>
        <v>Inviable Sanitariamente</v>
      </c>
      <c r="IMZ469" s="265" t="str">
        <f t="shared" ref="IMZ469:IMZ471" si="6462">IF(IMX469&lt;5,"Sin Riesgo",IF(IMX469 &lt;=14,"Bajo",IF(IMX469&lt;=35,"Medio",IF(IMX469&lt;=80,"Alto","Inviable Sanitariamente"))))</f>
        <v>Inviable Sanitariamente</v>
      </c>
      <c r="INA469" s="265" t="str">
        <f t="shared" ref="INA469:INA471" si="6463">IF(IMY469&lt;5,"Sin Riesgo",IF(IMY469 &lt;=14,"Bajo",IF(IMY469&lt;=35,"Medio",IF(IMY469&lt;=80,"Alto","Inviable Sanitariamente"))))</f>
        <v>Inviable Sanitariamente</v>
      </c>
      <c r="INB469" s="265" t="str">
        <f t="shared" ref="INB469:INB471" si="6464">IF(IMZ469&lt;5,"Sin Riesgo",IF(IMZ469 &lt;=14,"Bajo",IF(IMZ469&lt;=35,"Medio",IF(IMZ469&lt;=80,"Alto","Inviable Sanitariamente"))))</f>
        <v>Inviable Sanitariamente</v>
      </c>
      <c r="INC469" s="265" t="str">
        <f t="shared" ref="INC469:INC471" si="6465">IF(INA469&lt;5,"Sin Riesgo",IF(INA469 &lt;=14,"Bajo",IF(INA469&lt;=35,"Medio",IF(INA469&lt;=80,"Alto","Inviable Sanitariamente"))))</f>
        <v>Inviable Sanitariamente</v>
      </c>
      <c r="IND469" s="265" t="str">
        <f t="shared" ref="IND469:IND471" si="6466">IF(INB469&lt;5,"Sin Riesgo",IF(INB469 &lt;=14,"Bajo",IF(INB469&lt;=35,"Medio",IF(INB469&lt;=80,"Alto","Inviable Sanitariamente"))))</f>
        <v>Inviable Sanitariamente</v>
      </c>
      <c r="INE469" s="265" t="str">
        <f t="shared" ref="INE469:INE471" si="6467">IF(INC469&lt;5,"Sin Riesgo",IF(INC469 &lt;=14,"Bajo",IF(INC469&lt;=35,"Medio",IF(INC469&lt;=80,"Alto","Inviable Sanitariamente"))))</f>
        <v>Inviable Sanitariamente</v>
      </c>
      <c r="INF469" s="265" t="str">
        <f t="shared" ref="INF469:INF471" si="6468">IF(IND469&lt;5,"Sin Riesgo",IF(IND469 &lt;=14,"Bajo",IF(IND469&lt;=35,"Medio",IF(IND469&lt;=80,"Alto","Inviable Sanitariamente"))))</f>
        <v>Inviable Sanitariamente</v>
      </c>
      <c r="ING469" s="265" t="str">
        <f t="shared" ref="ING469:ING471" si="6469">IF(INE469&lt;5,"Sin Riesgo",IF(INE469 &lt;=14,"Bajo",IF(INE469&lt;=35,"Medio",IF(INE469&lt;=80,"Alto","Inviable Sanitariamente"))))</f>
        <v>Inviable Sanitariamente</v>
      </c>
      <c r="INH469" s="265" t="str">
        <f t="shared" ref="INH469:INH471" si="6470">IF(INF469&lt;5,"Sin Riesgo",IF(INF469 &lt;=14,"Bajo",IF(INF469&lt;=35,"Medio",IF(INF469&lt;=80,"Alto","Inviable Sanitariamente"))))</f>
        <v>Inviable Sanitariamente</v>
      </c>
      <c r="INI469" s="265" t="str">
        <f t="shared" ref="INI469:INI471" si="6471">IF(ING469&lt;5,"Sin Riesgo",IF(ING469 &lt;=14,"Bajo",IF(ING469&lt;=35,"Medio",IF(ING469&lt;=80,"Alto","Inviable Sanitariamente"))))</f>
        <v>Inviable Sanitariamente</v>
      </c>
      <c r="INJ469" s="265" t="str">
        <f t="shared" ref="INJ469:INJ471" si="6472">IF(INH469&lt;5,"Sin Riesgo",IF(INH469 &lt;=14,"Bajo",IF(INH469&lt;=35,"Medio",IF(INH469&lt;=80,"Alto","Inviable Sanitariamente"))))</f>
        <v>Inviable Sanitariamente</v>
      </c>
      <c r="INK469" s="265" t="str">
        <f t="shared" ref="INK469:INK471" si="6473">IF(INI469&lt;5,"Sin Riesgo",IF(INI469 &lt;=14,"Bajo",IF(INI469&lt;=35,"Medio",IF(INI469&lt;=80,"Alto","Inviable Sanitariamente"))))</f>
        <v>Inviable Sanitariamente</v>
      </c>
      <c r="INL469" s="265" t="str">
        <f t="shared" ref="INL469:INL471" si="6474">IF(INJ469&lt;5,"Sin Riesgo",IF(INJ469 &lt;=14,"Bajo",IF(INJ469&lt;=35,"Medio",IF(INJ469&lt;=80,"Alto","Inviable Sanitariamente"))))</f>
        <v>Inviable Sanitariamente</v>
      </c>
      <c r="INM469" s="265" t="str">
        <f t="shared" ref="INM469:INM471" si="6475">IF(INK469&lt;5,"Sin Riesgo",IF(INK469 &lt;=14,"Bajo",IF(INK469&lt;=35,"Medio",IF(INK469&lt;=80,"Alto","Inviable Sanitariamente"))))</f>
        <v>Inviable Sanitariamente</v>
      </c>
      <c r="INN469" s="265" t="str">
        <f t="shared" ref="INN469:INN471" si="6476">IF(INL469&lt;5,"Sin Riesgo",IF(INL469 &lt;=14,"Bajo",IF(INL469&lt;=35,"Medio",IF(INL469&lt;=80,"Alto","Inviable Sanitariamente"))))</f>
        <v>Inviable Sanitariamente</v>
      </c>
      <c r="INO469" s="265" t="str">
        <f t="shared" ref="INO469:INO471" si="6477">IF(INM469&lt;5,"Sin Riesgo",IF(INM469 &lt;=14,"Bajo",IF(INM469&lt;=35,"Medio",IF(INM469&lt;=80,"Alto","Inviable Sanitariamente"))))</f>
        <v>Inviable Sanitariamente</v>
      </c>
      <c r="INP469" s="265" t="str">
        <f t="shared" ref="INP469:INP471" si="6478">IF(INN469&lt;5,"Sin Riesgo",IF(INN469 &lt;=14,"Bajo",IF(INN469&lt;=35,"Medio",IF(INN469&lt;=80,"Alto","Inviable Sanitariamente"))))</f>
        <v>Inviable Sanitariamente</v>
      </c>
      <c r="INQ469" s="265" t="str">
        <f t="shared" ref="INQ469:INQ471" si="6479">IF(INO469&lt;5,"Sin Riesgo",IF(INO469 &lt;=14,"Bajo",IF(INO469&lt;=35,"Medio",IF(INO469&lt;=80,"Alto","Inviable Sanitariamente"))))</f>
        <v>Inviable Sanitariamente</v>
      </c>
      <c r="INR469" s="265" t="str">
        <f t="shared" ref="INR469:INR471" si="6480">IF(INP469&lt;5,"Sin Riesgo",IF(INP469 &lt;=14,"Bajo",IF(INP469&lt;=35,"Medio",IF(INP469&lt;=80,"Alto","Inviable Sanitariamente"))))</f>
        <v>Inviable Sanitariamente</v>
      </c>
      <c r="INS469" s="265" t="str">
        <f t="shared" ref="INS469:INS471" si="6481">IF(INQ469&lt;5,"Sin Riesgo",IF(INQ469 &lt;=14,"Bajo",IF(INQ469&lt;=35,"Medio",IF(INQ469&lt;=80,"Alto","Inviable Sanitariamente"))))</f>
        <v>Inviable Sanitariamente</v>
      </c>
      <c r="INT469" s="265" t="str">
        <f t="shared" ref="INT469:INT471" si="6482">IF(INR469&lt;5,"Sin Riesgo",IF(INR469 &lt;=14,"Bajo",IF(INR469&lt;=35,"Medio",IF(INR469&lt;=80,"Alto","Inviable Sanitariamente"))))</f>
        <v>Inviable Sanitariamente</v>
      </c>
      <c r="INU469" s="265" t="str">
        <f t="shared" ref="INU469:INU471" si="6483">IF(INS469&lt;5,"Sin Riesgo",IF(INS469 &lt;=14,"Bajo",IF(INS469&lt;=35,"Medio",IF(INS469&lt;=80,"Alto","Inviable Sanitariamente"))))</f>
        <v>Inviable Sanitariamente</v>
      </c>
      <c r="INV469" s="265" t="str">
        <f t="shared" ref="INV469:INV471" si="6484">IF(INT469&lt;5,"Sin Riesgo",IF(INT469 &lt;=14,"Bajo",IF(INT469&lt;=35,"Medio",IF(INT469&lt;=80,"Alto","Inviable Sanitariamente"))))</f>
        <v>Inviable Sanitariamente</v>
      </c>
      <c r="INW469" s="265" t="str">
        <f t="shared" ref="INW469:INW471" si="6485">IF(INU469&lt;5,"Sin Riesgo",IF(INU469 &lt;=14,"Bajo",IF(INU469&lt;=35,"Medio",IF(INU469&lt;=80,"Alto","Inviable Sanitariamente"))))</f>
        <v>Inviable Sanitariamente</v>
      </c>
      <c r="INX469" s="265" t="str">
        <f t="shared" ref="INX469:INX471" si="6486">IF(INV469&lt;5,"Sin Riesgo",IF(INV469 &lt;=14,"Bajo",IF(INV469&lt;=35,"Medio",IF(INV469&lt;=80,"Alto","Inviable Sanitariamente"))))</f>
        <v>Inviable Sanitariamente</v>
      </c>
      <c r="INY469" s="265" t="str">
        <f t="shared" ref="INY469:INY471" si="6487">IF(INW469&lt;5,"Sin Riesgo",IF(INW469 &lt;=14,"Bajo",IF(INW469&lt;=35,"Medio",IF(INW469&lt;=80,"Alto","Inviable Sanitariamente"))))</f>
        <v>Inviable Sanitariamente</v>
      </c>
      <c r="INZ469" s="265" t="str">
        <f t="shared" ref="INZ469:INZ471" si="6488">IF(INX469&lt;5,"Sin Riesgo",IF(INX469 &lt;=14,"Bajo",IF(INX469&lt;=35,"Medio",IF(INX469&lt;=80,"Alto","Inviable Sanitariamente"))))</f>
        <v>Inviable Sanitariamente</v>
      </c>
      <c r="IOA469" s="265" t="str">
        <f t="shared" ref="IOA469:IOA471" si="6489">IF(INY469&lt;5,"Sin Riesgo",IF(INY469 &lt;=14,"Bajo",IF(INY469&lt;=35,"Medio",IF(INY469&lt;=80,"Alto","Inviable Sanitariamente"))))</f>
        <v>Inviable Sanitariamente</v>
      </c>
      <c r="IOB469" s="265" t="str">
        <f t="shared" ref="IOB469:IOB471" si="6490">IF(INZ469&lt;5,"Sin Riesgo",IF(INZ469 &lt;=14,"Bajo",IF(INZ469&lt;=35,"Medio",IF(INZ469&lt;=80,"Alto","Inviable Sanitariamente"))))</f>
        <v>Inviable Sanitariamente</v>
      </c>
      <c r="IOC469" s="265" t="str">
        <f t="shared" ref="IOC469:IOC471" si="6491">IF(IOA469&lt;5,"Sin Riesgo",IF(IOA469 &lt;=14,"Bajo",IF(IOA469&lt;=35,"Medio",IF(IOA469&lt;=80,"Alto","Inviable Sanitariamente"))))</f>
        <v>Inviable Sanitariamente</v>
      </c>
      <c r="IOD469" s="265" t="str">
        <f t="shared" ref="IOD469:IOD471" si="6492">IF(IOB469&lt;5,"Sin Riesgo",IF(IOB469 &lt;=14,"Bajo",IF(IOB469&lt;=35,"Medio",IF(IOB469&lt;=80,"Alto","Inviable Sanitariamente"))))</f>
        <v>Inviable Sanitariamente</v>
      </c>
      <c r="IOE469" s="265" t="str">
        <f t="shared" ref="IOE469:IOE471" si="6493">IF(IOC469&lt;5,"Sin Riesgo",IF(IOC469 &lt;=14,"Bajo",IF(IOC469&lt;=35,"Medio",IF(IOC469&lt;=80,"Alto","Inviable Sanitariamente"))))</f>
        <v>Inviable Sanitariamente</v>
      </c>
      <c r="IOF469" s="265" t="str">
        <f t="shared" ref="IOF469:IOF471" si="6494">IF(IOD469&lt;5,"Sin Riesgo",IF(IOD469 &lt;=14,"Bajo",IF(IOD469&lt;=35,"Medio",IF(IOD469&lt;=80,"Alto","Inviable Sanitariamente"))))</f>
        <v>Inviable Sanitariamente</v>
      </c>
      <c r="IOG469" s="265" t="str">
        <f t="shared" ref="IOG469:IOG471" si="6495">IF(IOE469&lt;5,"Sin Riesgo",IF(IOE469 &lt;=14,"Bajo",IF(IOE469&lt;=35,"Medio",IF(IOE469&lt;=80,"Alto","Inviable Sanitariamente"))))</f>
        <v>Inviable Sanitariamente</v>
      </c>
      <c r="IOH469" s="265" t="str">
        <f t="shared" ref="IOH469:IOH471" si="6496">IF(IOF469&lt;5,"Sin Riesgo",IF(IOF469 &lt;=14,"Bajo",IF(IOF469&lt;=35,"Medio",IF(IOF469&lt;=80,"Alto","Inviable Sanitariamente"))))</f>
        <v>Inviable Sanitariamente</v>
      </c>
      <c r="IOI469" s="265" t="str">
        <f t="shared" ref="IOI469:IOI471" si="6497">IF(IOG469&lt;5,"Sin Riesgo",IF(IOG469 &lt;=14,"Bajo",IF(IOG469&lt;=35,"Medio",IF(IOG469&lt;=80,"Alto","Inviable Sanitariamente"))))</f>
        <v>Inviable Sanitariamente</v>
      </c>
      <c r="IOJ469" s="265" t="str">
        <f t="shared" ref="IOJ469:IOJ471" si="6498">IF(IOH469&lt;5,"Sin Riesgo",IF(IOH469 &lt;=14,"Bajo",IF(IOH469&lt;=35,"Medio",IF(IOH469&lt;=80,"Alto","Inviable Sanitariamente"))))</f>
        <v>Inviable Sanitariamente</v>
      </c>
      <c r="IOK469" s="265" t="str">
        <f t="shared" ref="IOK469:IOK471" si="6499">IF(IOI469&lt;5,"Sin Riesgo",IF(IOI469 &lt;=14,"Bajo",IF(IOI469&lt;=35,"Medio",IF(IOI469&lt;=80,"Alto","Inviable Sanitariamente"))))</f>
        <v>Inviable Sanitariamente</v>
      </c>
      <c r="IOL469" s="265" t="str">
        <f t="shared" ref="IOL469:IOL471" si="6500">IF(IOJ469&lt;5,"Sin Riesgo",IF(IOJ469 &lt;=14,"Bajo",IF(IOJ469&lt;=35,"Medio",IF(IOJ469&lt;=80,"Alto","Inviable Sanitariamente"))))</f>
        <v>Inviable Sanitariamente</v>
      </c>
      <c r="IOM469" s="265" t="str">
        <f t="shared" ref="IOM469:IOM471" si="6501">IF(IOK469&lt;5,"Sin Riesgo",IF(IOK469 &lt;=14,"Bajo",IF(IOK469&lt;=35,"Medio",IF(IOK469&lt;=80,"Alto","Inviable Sanitariamente"))))</f>
        <v>Inviable Sanitariamente</v>
      </c>
      <c r="ION469" s="265" t="str">
        <f t="shared" ref="ION469:ION471" si="6502">IF(IOL469&lt;5,"Sin Riesgo",IF(IOL469 &lt;=14,"Bajo",IF(IOL469&lt;=35,"Medio",IF(IOL469&lt;=80,"Alto","Inviable Sanitariamente"))))</f>
        <v>Inviable Sanitariamente</v>
      </c>
      <c r="IOO469" s="265" t="str">
        <f t="shared" ref="IOO469:IOO471" si="6503">IF(IOM469&lt;5,"Sin Riesgo",IF(IOM469 &lt;=14,"Bajo",IF(IOM469&lt;=35,"Medio",IF(IOM469&lt;=80,"Alto","Inviable Sanitariamente"))))</f>
        <v>Inviable Sanitariamente</v>
      </c>
      <c r="IOP469" s="265" t="str">
        <f t="shared" ref="IOP469:IOP471" si="6504">IF(ION469&lt;5,"Sin Riesgo",IF(ION469 &lt;=14,"Bajo",IF(ION469&lt;=35,"Medio",IF(ION469&lt;=80,"Alto","Inviable Sanitariamente"))))</f>
        <v>Inviable Sanitariamente</v>
      </c>
      <c r="IOQ469" s="265" t="str">
        <f t="shared" ref="IOQ469:IOQ471" si="6505">IF(IOO469&lt;5,"Sin Riesgo",IF(IOO469 &lt;=14,"Bajo",IF(IOO469&lt;=35,"Medio",IF(IOO469&lt;=80,"Alto","Inviable Sanitariamente"))))</f>
        <v>Inviable Sanitariamente</v>
      </c>
      <c r="IOR469" s="265" t="str">
        <f t="shared" ref="IOR469:IOR471" si="6506">IF(IOP469&lt;5,"Sin Riesgo",IF(IOP469 &lt;=14,"Bajo",IF(IOP469&lt;=35,"Medio",IF(IOP469&lt;=80,"Alto","Inviable Sanitariamente"))))</f>
        <v>Inviable Sanitariamente</v>
      </c>
      <c r="IOS469" s="265" t="str">
        <f t="shared" ref="IOS469:IOS471" si="6507">IF(IOQ469&lt;5,"Sin Riesgo",IF(IOQ469 &lt;=14,"Bajo",IF(IOQ469&lt;=35,"Medio",IF(IOQ469&lt;=80,"Alto","Inviable Sanitariamente"))))</f>
        <v>Inviable Sanitariamente</v>
      </c>
      <c r="IOT469" s="265" t="str">
        <f t="shared" ref="IOT469:IOT471" si="6508">IF(IOR469&lt;5,"Sin Riesgo",IF(IOR469 &lt;=14,"Bajo",IF(IOR469&lt;=35,"Medio",IF(IOR469&lt;=80,"Alto","Inviable Sanitariamente"))))</f>
        <v>Inviable Sanitariamente</v>
      </c>
      <c r="IOU469" s="265" t="str">
        <f t="shared" ref="IOU469:IOU471" si="6509">IF(IOS469&lt;5,"Sin Riesgo",IF(IOS469 &lt;=14,"Bajo",IF(IOS469&lt;=35,"Medio",IF(IOS469&lt;=80,"Alto","Inviable Sanitariamente"))))</f>
        <v>Inviable Sanitariamente</v>
      </c>
      <c r="IOV469" s="265" t="str">
        <f t="shared" ref="IOV469:IOV471" si="6510">IF(IOT469&lt;5,"Sin Riesgo",IF(IOT469 &lt;=14,"Bajo",IF(IOT469&lt;=35,"Medio",IF(IOT469&lt;=80,"Alto","Inviable Sanitariamente"))))</f>
        <v>Inviable Sanitariamente</v>
      </c>
      <c r="IOW469" s="265" t="str">
        <f t="shared" ref="IOW469:IOW471" si="6511">IF(IOU469&lt;5,"Sin Riesgo",IF(IOU469 &lt;=14,"Bajo",IF(IOU469&lt;=35,"Medio",IF(IOU469&lt;=80,"Alto","Inviable Sanitariamente"))))</f>
        <v>Inviable Sanitariamente</v>
      </c>
      <c r="IOX469" s="265" t="str">
        <f t="shared" ref="IOX469:IOX471" si="6512">IF(IOV469&lt;5,"Sin Riesgo",IF(IOV469 &lt;=14,"Bajo",IF(IOV469&lt;=35,"Medio",IF(IOV469&lt;=80,"Alto","Inviable Sanitariamente"))))</f>
        <v>Inviable Sanitariamente</v>
      </c>
      <c r="IOY469" s="265" t="str">
        <f t="shared" ref="IOY469:IOY471" si="6513">IF(IOW469&lt;5,"Sin Riesgo",IF(IOW469 &lt;=14,"Bajo",IF(IOW469&lt;=35,"Medio",IF(IOW469&lt;=80,"Alto","Inviable Sanitariamente"))))</f>
        <v>Inviable Sanitariamente</v>
      </c>
      <c r="IOZ469" s="265" t="str">
        <f t="shared" ref="IOZ469:IOZ471" si="6514">IF(IOX469&lt;5,"Sin Riesgo",IF(IOX469 &lt;=14,"Bajo",IF(IOX469&lt;=35,"Medio",IF(IOX469&lt;=80,"Alto","Inviable Sanitariamente"))))</f>
        <v>Inviable Sanitariamente</v>
      </c>
      <c r="IPA469" s="265" t="str">
        <f t="shared" ref="IPA469:IPA471" si="6515">IF(IOY469&lt;5,"Sin Riesgo",IF(IOY469 &lt;=14,"Bajo",IF(IOY469&lt;=35,"Medio",IF(IOY469&lt;=80,"Alto","Inviable Sanitariamente"))))</f>
        <v>Inviable Sanitariamente</v>
      </c>
      <c r="IPB469" s="265" t="str">
        <f t="shared" ref="IPB469:IPB471" si="6516">IF(IOZ469&lt;5,"Sin Riesgo",IF(IOZ469 &lt;=14,"Bajo",IF(IOZ469&lt;=35,"Medio",IF(IOZ469&lt;=80,"Alto","Inviable Sanitariamente"))))</f>
        <v>Inviable Sanitariamente</v>
      </c>
      <c r="IPC469" s="265" t="str">
        <f t="shared" ref="IPC469:IPC471" si="6517">IF(IPA469&lt;5,"Sin Riesgo",IF(IPA469 &lt;=14,"Bajo",IF(IPA469&lt;=35,"Medio",IF(IPA469&lt;=80,"Alto","Inviable Sanitariamente"))))</f>
        <v>Inviable Sanitariamente</v>
      </c>
      <c r="IPD469" s="265" t="str">
        <f t="shared" ref="IPD469:IPD471" si="6518">IF(IPB469&lt;5,"Sin Riesgo",IF(IPB469 &lt;=14,"Bajo",IF(IPB469&lt;=35,"Medio",IF(IPB469&lt;=80,"Alto","Inviable Sanitariamente"))))</f>
        <v>Inviable Sanitariamente</v>
      </c>
      <c r="IPE469" s="265" t="str">
        <f t="shared" ref="IPE469:IPE471" si="6519">IF(IPC469&lt;5,"Sin Riesgo",IF(IPC469 &lt;=14,"Bajo",IF(IPC469&lt;=35,"Medio",IF(IPC469&lt;=80,"Alto","Inviable Sanitariamente"))))</f>
        <v>Inviable Sanitariamente</v>
      </c>
      <c r="IPF469" s="265" t="str">
        <f t="shared" ref="IPF469:IPF471" si="6520">IF(IPD469&lt;5,"Sin Riesgo",IF(IPD469 &lt;=14,"Bajo",IF(IPD469&lt;=35,"Medio",IF(IPD469&lt;=80,"Alto","Inviable Sanitariamente"))))</f>
        <v>Inviable Sanitariamente</v>
      </c>
      <c r="IPG469" s="265" t="str">
        <f t="shared" ref="IPG469:IPG471" si="6521">IF(IPE469&lt;5,"Sin Riesgo",IF(IPE469 &lt;=14,"Bajo",IF(IPE469&lt;=35,"Medio",IF(IPE469&lt;=80,"Alto","Inviable Sanitariamente"))))</f>
        <v>Inviable Sanitariamente</v>
      </c>
      <c r="IPH469" s="265" t="str">
        <f t="shared" ref="IPH469:IPH471" si="6522">IF(IPF469&lt;5,"Sin Riesgo",IF(IPF469 &lt;=14,"Bajo",IF(IPF469&lt;=35,"Medio",IF(IPF469&lt;=80,"Alto","Inviable Sanitariamente"))))</f>
        <v>Inviable Sanitariamente</v>
      </c>
      <c r="IPI469" s="265" t="str">
        <f t="shared" ref="IPI469:IPI471" si="6523">IF(IPG469&lt;5,"Sin Riesgo",IF(IPG469 &lt;=14,"Bajo",IF(IPG469&lt;=35,"Medio",IF(IPG469&lt;=80,"Alto","Inviable Sanitariamente"))))</f>
        <v>Inviable Sanitariamente</v>
      </c>
      <c r="IPJ469" s="265" t="str">
        <f t="shared" ref="IPJ469:IPJ471" si="6524">IF(IPH469&lt;5,"Sin Riesgo",IF(IPH469 &lt;=14,"Bajo",IF(IPH469&lt;=35,"Medio",IF(IPH469&lt;=80,"Alto","Inviable Sanitariamente"))))</f>
        <v>Inviable Sanitariamente</v>
      </c>
      <c r="IPK469" s="265" t="str">
        <f t="shared" ref="IPK469:IPK471" si="6525">IF(IPI469&lt;5,"Sin Riesgo",IF(IPI469 &lt;=14,"Bajo",IF(IPI469&lt;=35,"Medio",IF(IPI469&lt;=80,"Alto","Inviable Sanitariamente"))))</f>
        <v>Inviable Sanitariamente</v>
      </c>
      <c r="IPL469" s="265" t="str">
        <f t="shared" ref="IPL469:IPL471" si="6526">IF(IPJ469&lt;5,"Sin Riesgo",IF(IPJ469 &lt;=14,"Bajo",IF(IPJ469&lt;=35,"Medio",IF(IPJ469&lt;=80,"Alto","Inviable Sanitariamente"))))</f>
        <v>Inviable Sanitariamente</v>
      </c>
      <c r="IPM469" s="265" t="str">
        <f t="shared" ref="IPM469:IPM471" si="6527">IF(IPK469&lt;5,"Sin Riesgo",IF(IPK469 &lt;=14,"Bajo",IF(IPK469&lt;=35,"Medio",IF(IPK469&lt;=80,"Alto","Inviable Sanitariamente"))))</f>
        <v>Inviable Sanitariamente</v>
      </c>
      <c r="IPN469" s="265" t="str">
        <f t="shared" ref="IPN469:IPN471" si="6528">IF(IPL469&lt;5,"Sin Riesgo",IF(IPL469 &lt;=14,"Bajo",IF(IPL469&lt;=35,"Medio",IF(IPL469&lt;=80,"Alto","Inviable Sanitariamente"))))</f>
        <v>Inviable Sanitariamente</v>
      </c>
      <c r="IPO469" s="265" t="str">
        <f t="shared" ref="IPO469:IPO471" si="6529">IF(IPM469&lt;5,"Sin Riesgo",IF(IPM469 &lt;=14,"Bajo",IF(IPM469&lt;=35,"Medio",IF(IPM469&lt;=80,"Alto","Inviable Sanitariamente"))))</f>
        <v>Inviable Sanitariamente</v>
      </c>
      <c r="IPP469" s="265" t="str">
        <f t="shared" ref="IPP469:IPP471" si="6530">IF(IPN469&lt;5,"Sin Riesgo",IF(IPN469 &lt;=14,"Bajo",IF(IPN469&lt;=35,"Medio",IF(IPN469&lt;=80,"Alto","Inviable Sanitariamente"))))</f>
        <v>Inviable Sanitariamente</v>
      </c>
      <c r="IPQ469" s="265" t="str">
        <f t="shared" ref="IPQ469:IPQ471" si="6531">IF(IPO469&lt;5,"Sin Riesgo",IF(IPO469 &lt;=14,"Bajo",IF(IPO469&lt;=35,"Medio",IF(IPO469&lt;=80,"Alto","Inviable Sanitariamente"))))</f>
        <v>Inviable Sanitariamente</v>
      </c>
      <c r="IPR469" s="265" t="str">
        <f t="shared" ref="IPR469:IPR471" si="6532">IF(IPP469&lt;5,"Sin Riesgo",IF(IPP469 &lt;=14,"Bajo",IF(IPP469&lt;=35,"Medio",IF(IPP469&lt;=80,"Alto","Inviable Sanitariamente"))))</f>
        <v>Inviable Sanitariamente</v>
      </c>
      <c r="IPS469" s="265" t="str">
        <f t="shared" ref="IPS469:IPS471" si="6533">IF(IPQ469&lt;5,"Sin Riesgo",IF(IPQ469 &lt;=14,"Bajo",IF(IPQ469&lt;=35,"Medio",IF(IPQ469&lt;=80,"Alto","Inviable Sanitariamente"))))</f>
        <v>Inviable Sanitariamente</v>
      </c>
      <c r="IPT469" s="265" t="str">
        <f t="shared" ref="IPT469:IPT471" si="6534">IF(IPR469&lt;5,"Sin Riesgo",IF(IPR469 &lt;=14,"Bajo",IF(IPR469&lt;=35,"Medio",IF(IPR469&lt;=80,"Alto","Inviable Sanitariamente"))))</f>
        <v>Inviable Sanitariamente</v>
      </c>
      <c r="IPU469" s="265" t="str">
        <f t="shared" ref="IPU469:IPU471" si="6535">IF(IPS469&lt;5,"Sin Riesgo",IF(IPS469 &lt;=14,"Bajo",IF(IPS469&lt;=35,"Medio",IF(IPS469&lt;=80,"Alto","Inviable Sanitariamente"))))</f>
        <v>Inviable Sanitariamente</v>
      </c>
      <c r="IPV469" s="265" t="str">
        <f t="shared" ref="IPV469:IPV471" si="6536">IF(IPT469&lt;5,"Sin Riesgo",IF(IPT469 &lt;=14,"Bajo",IF(IPT469&lt;=35,"Medio",IF(IPT469&lt;=80,"Alto","Inviable Sanitariamente"))))</f>
        <v>Inviable Sanitariamente</v>
      </c>
      <c r="IPW469" s="265" t="str">
        <f t="shared" ref="IPW469:IPW471" si="6537">IF(IPU469&lt;5,"Sin Riesgo",IF(IPU469 &lt;=14,"Bajo",IF(IPU469&lt;=35,"Medio",IF(IPU469&lt;=80,"Alto","Inviable Sanitariamente"))))</f>
        <v>Inviable Sanitariamente</v>
      </c>
      <c r="IPX469" s="265" t="str">
        <f t="shared" ref="IPX469:IPX471" si="6538">IF(IPV469&lt;5,"Sin Riesgo",IF(IPV469 &lt;=14,"Bajo",IF(IPV469&lt;=35,"Medio",IF(IPV469&lt;=80,"Alto","Inviable Sanitariamente"))))</f>
        <v>Inviable Sanitariamente</v>
      </c>
      <c r="IPY469" s="265" t="str">
        <f t="shared" ref="IPY469:IPY471" si="6539">IF(IPW469&lt;5,"Sin Riesgo",IF(IPW469 &lt;=14,"Bajo",IF(IPW469&lt;=35,"Medio",IF(IPW469&lt;=80,"Alto","Inviable Sanitariamente"))))</f>
        <v>Inviable Sanitariamente</v>
      </c>
      <c r="IPZ469" s="265" t="str">
        <f t="shared" ref="IPZ469:IPZ471" si="6540">IF(IPX469&lt;5,"Sin Riesgo",IF(IPX469 &lt;=14,"Bajo",IF(IPX469&lt;=35,"Medio",IF(IPX469&lt;=80,"Alto","Inviable Sanitariamente"))))</f>
        <v>Inviable Sanitariamente</v>
      </c>
      <c r="IQA469" s="265" t="str">
        <f t="shared" ref="IQA469:IQA471" si="6541">IF(IPY469&lt;5,"Sin Riesgo",IF(IPY469 &lt;=14,"Bajo",IF(IPY469&lt;=35,"Medio",IF(IPY469&lt;=80,"Alto","Inviable Sanitariamente"))))</f>
        <v>Inviable Sanitariamente</v>
      </c>
      <c r="IQB469" s="265" t="str">
        <f t="shared" ref="IQB469:IQB471" si="6542">IF(IPZ469&lt;5,"Sin Riesgo",IF(IPZ469 &lt;=14,"Bajo",IF(IPZ469&lt;=35,"Medio",IF(IPZ469&lt;=80,"Alto","Inviable Sanitariamente"))))</f>
        <v>Inviable Sanitariamente</v>
      </c>
      <c r="IQC469" s="265" t="str">
        <f t="shared" ref="IQC469:IQC471" si="6543">IF(IQA469&lt;5,"Sin Riesgo",IF(IQA469 &lt;=14,"Bajo",IF(IQA469&lt;=35,"Medio",IF(IQA469&lt;=80,"Alto","Inviable Sanitariamente"))))</f>
        <v>Inviable Sanitariamente</v>
      </c>
      <c r="IQD469" s="265" t="str">
        <f t="shared" ref="IQD469:IQD471" si="6544">IF(IQB469&lt;5,"Sin Riesgo",IF(IQB469 &lt;=14,"Bajo",IF(IQB469&lt;=35,"Medio",IF(IQB469&lt;=80,"Alto","Inviable Sanitariamente"))))</f>
        <v>Inviable Sanitariamente</v>
      </c>
      <c r="IQE469" s="265" t="str">
        <f t="shared" ref="IQE469:IQE471" si="6545">IF(IQC469&lt;5,"Sin Riesgo",IF(IQC469 &lt;=14,"Bajo",IF(IQC469&lt;=35,"Medio",IF(IQC469&lt;=80,"Alto","Inviable Sanitariamente"))))</f>
        <v>Inviable Sanitariamente</v>
      </c>
      <c r="IQF469" s="265" t="str">
        <f t="shared" ref="IQF469:IQF471" si="6546">IF(IQD469&lt;5,"Sin Riesgo",IF(IQD469 &lt;=14,"Bajo",IF(IQD469&lt;=35,"Medio",IF(IQD469&lt;=80,"Alto","Inviable Sanitariamente"))))</f>
        <v>Inviable Sanitariamente</v>
      </c>
      <c r="IQG469" s="265" t="str">
        <f t="shared" ref="IQG469:IQG471" si="6547">IF(IQE469&lt;5,"Sin Riesgo",IF(IQE469 &lt;=14,"Bajo",IF(IQE469&lt;=35,"Medio",IF(IQE469&lt;=80,"Alto","Inviable Sanitariamente"))))</f>
        <v>Inviable Sanitariamente</v>
      </c>
      <c r="IQH469" s="265" t="str">
        <f t="shared" ref="IQH469:IQH471" si="6548">IF(IQF469&lt;5,"Sin Riesgo",IF(IQF469 &lt;=14,"Bajo",IF(IQF469&lt;=35,"Medio",IF(IQF469&lt;=80,"Alto","Inviable Sanitariamente"))))</f>
        <v>Inviable Sanitariamente</v>
      </c>
      <c r="IQI469" s="265" t="str">
        <f t="shared" ref="IQI469:IQI471" si="6549">IF(IQG469&lt;5,"Sin Riesgo",IF(IQG469 &lt;=14,"Bajo",IF(IQG469&lt;=35,"Medio",IF(IQG469&lt;=80,"Alto","Inviable Sanitariamente"))))</f>
        <v>Inviable Sanitariamente</v>
      </c>
      <c r="IQJ469" s="265" t="str">
        <f t="shared" ref="IQJ469:IQJ471" si="6550">IF(IQH469&lt;5,"Sin Riesgo",IF(IQH469 &lt;=14,"Bajo",IF(IQH469&lt;=35,"Medio",IF(IQH469&lt;=80,"Alto","Inviable Sanitariamente"))))</f>
        <v>Inviable Sanitariamente</v>
      </c>
      <c r="IQK469" s="265" t="str">
        <f t="shared" ref="IQK469:IQK471" si="6551">IF(IQI469&lt;5,"Sin Riesgo",IF(IQI469 &lt;=14,"Bajo",IF(IQI469&lt;=35,"Medio",IF(IQI469&lt;=80,"Alto","Inviable Sanitariamente"))))</f>
        <v>Inviable Sanitariamente</v>
      </c>
      <c r="IQL469" s="265" t="str">
        <f t="shared" ref="IQL469:IQL471" si="6552">IF(IQJ469&lt;5,"Sin Riesgo",IF(IQJ469 &lt;=14,"Bajo",IF(IQJ469&lt;=35,"Medio",IF(IQJ469&lt;=80,"Alto","Inviable Sanitariamente"))))</f>
        <v>Inviable Sanitariamente</v>
      </c>
      <c r="IQM469" s="265" t="str">
        <f t="shared" ref="IQM469:IQM471" si="6553">IF(IQK469&lt;5,"Sin Riesgo",IF(IQK469 &lt;=14,"Bajo",IF(IQK469&lt;=35,"Medio",IF(IQK469&lt;=80,"Alto","Inviable Sanitariamente"))))</f>
        <v>Inviable Sanitariamente</v>
      </c>
      <c r="IQN469" s="265" t="str">
        <f t="shared" ref="IQN469:IQN471" si="6554">IF(IQL469&lt;5,"Sin Riesgo",IF(IQL469 &lt;=14,"Bajo",IF(IQL469&lt;=35,"Medio",IF(IQL469&lt;=80,"Alto","Inviable Sanitariamente"))))</f>
        <v>Inviable Sanitariamente</v>
      </c>
      <c r="IQO469" s="265" t="str">
        <f t="shared" ref="IQO469:IQO471" si="6555">IF(IQM469&lt;5,"Sin Riesgo",IF(IQM469 &lt;=14,"Bajo",IF(IQM469&lt;=35,"Medio",IF(IQM469&lt;=80,"Alto","Inviable Sanitariamente"))))</f>
        <v>Inviable Sanitariamente</v>
      </c>
      <c r="IQP469" s="265" t="str">
        <f t="shared" ref="IQP469:IQP471" si="6556">IF(IQN469&lt;5,"Sin Riesgo",IF(IQN469 &lt;=14,"Bajo",IF(IQN469&lt;=35,"Medio",IF(IQN469&lt;=80,"Alto","Inviable Sanitariamente"))))</f>
        <v>Inviable Sanitariamente</v>
      </c>
      <c r="IQQ469" s="265" t="str">
        <f t="shared" ref="IQQ469:IQQ471" si="6557">IF(IQO469&lt;5,"Sin Riesgo",IF(IQO469 &lt;=14,"Bajo",IF(IQO469&lt;=35,"Medio",IF(IQO469&lt;=80,"Alto","Inviable Sanitariamente"))))</f>
        <v>Inviable Sanitariamente</v>
      </c>
      <c r="IQR469" s="265" t="str">
        <f t="shared" ref="IQR469:IQR471" si="6558">IF(IQP469&lt;5,"Sin Riesgo",IF(IQP469 &lt;=14,"Bajo",IF(IQP469&lt;=35,"Medio",IF(IQP469&lt;=80,"Alto","Inviable Sanitariamente"))))</f>
        <v>Inviable Sanitariamente</v>
      </c>
      <c r="IQS469" s="265" t="str">
        <f t="shared" ref="IQS469:IQS471" si="6559">IF(IQQ469&lt;5,"Sin Riesgo",IF(IQQ469 &lt;=14,"Bajo",IF(IQQ469&lt;=35,"Medio",IF(IQQ469&lt;=80,"Alto","Inviable Sanitariamente"))))</f>
        <v>Inviable Sanitariamente</v>
      </c>
      <c r="IQT469" s="265" t="str">
        <f t="shared" ref="IQT469:IQT471" si="6560">IF(IQR469&lt;5,"Sin Riesgo",IF(IQR469 &lt;=14,"Bajo",IF(IQR469&lt;=35,"Medio",IF(IQR469&lt;=80,"Alto","Inviable Sanitariamente"))))</f>
        <v>Inviable Sanitariamente</v>
      </c>
      <c r="IQU469" s="265" t="str">
        <f t="shared" ref="IQU469:IQU471" si="6561">IF(IQS469&lt;5,"Sin Riesgo",IF(IQS469 &lt;=14,"Bajo",IF(IQS469&lt;=35,"Medio",IF(IQS469&lt;=80,"Alto","Inviable Sanitariamente"))))</f>
        <v>Inviable Sanitariamente</v>
      </c>
      <c r="IQV469" s="265" t="str">
        <f t="shared" ref="IQV469:IQV471" si="6562">IF(IQT469&lt;5,"Sin Riesgo",IF(IQT469 &lt;=14,"Bajo",IF(IQT469&lt;=35,"Medio",IF(IQT469&lt;=80,"Alto","Inviable Sanitariamente"))))</f>
        <v>Inviable Sanitariamente</v>
      </c>
      <c r="IQW469" s="265" t="str">
        <f t="shared" ref="IQW469:IQW471" si="6563">IF(IQU469&lt;5,"Sin Riesgo",IF(IQU469 &lt;=14,"Bajo",IF(IQU469&lt;=35,"Medio",IF(IQU469&lt;=80,"Alto","Inviable Sanitariamente"))))</f>
        <v>Inviable Sanitariamente</v>
      </c>
      <c r="IQX469" s="265" t="str">
        <f t="shared" ref="IQX469:IQX471" si="6564">IF(IQV469&lt;5,"Sin Riesgo",IF(IQV469 &lt;=14,"Bajo",IF(IQV469&lt;=35,"Medio",IF(IQV469&lt;=80,"Alto","Inviable Sanitariamente"))))</f>
        <v>Inviable Sanitariamente</v>
      </c>
      <c r="IQY469" s="265" t="str">
        <f t="shared" ref="IQY469:IQY471" si="6565">IF(IQW469&lt;5,"Sin Riesgo",IF(IQW469 &lt;=14,"Bajo",IF(IQW469&lt;=35,"Medio",IF(IQW469&lt;=80,"Alto","Inviable Sanitariamente"))))</f>
        <v>Inviable Sanitariamente</v>
      </c>
      <c r="IQZ469" s="265" t="str">
        <f t="shared" ref="IQZ469:IQZ471" si="6566">IF(IQX469&lt;5,"Sin Riesgo",IF(IQX469 &lt;=14,"Bajo",IF(IQX469&lt;=35,"Medio",IF(IQX469&lt;=80,"Alto","Inviable Sanitariamente"))))</f>
        <v>Inviable Sanitariamente</v>
      </c>
      <c r="IRA469" s="265" t="str">
        <f t="shared" ref="IRA469:IRA471" si="6567">IF(IQY469&lt;5,"Sin Riesgo",IF(IQY469 &lt;=14,"Bajo",IF(IQY469&lt;=35,"Medio",IF(IQY469&lt;=80,"Alto","Inviable Sanitariamente"))))</f>
        <v>Inviable Sanitariamente</v>
      </c>
      <c r="IRB469" s="265" t="str">
        <f t="shared" ref="IRB469:IRB471" si="6568">IF(IQZ469&lt;5,"Sin Riesgo",IF(IQZ469 &lt;=14,"Bajo",IF(IQZ469&lt;=35,"Medio",IF(IQZ469&lt;=80,"Alto","Inviable Sanitariamente"))))</f>
        <v>Inviable Sanitariamente</v>
      </c>
      <c r="IRC469" s="265" t="str">
        <f t="shared" ref="IRC469:IRC471" si="6569">IF(IRA469&lt;5,"Sin Riesgo",IF(IRA469 &lt;=14,"Bajo",IF(IRA469&lt;=35,"Medio",IF(IRA469&lt;=80,"Alto","Inviable Sanitariamente"))))</f>
        <v>Inviable Sanitariamente</v>
      </c>
      <c r="IRD469" s="265" t="str">
        <f t="shared" ref="IRD469:IRD471" si="6570">IF(IRB469&lt;5,"Sin Riesgo",IF(IRB469 &lt;=14,"Bajo",IF(IRB469&lt;=35,"Medio",IF(IRB469&lt;=80,"Alto","Inviable Sanitariamente"))))</f>
        <v>Inviable Sanitariamente</v>
      </c>
      <c r="IRE469" s="265" t="str">
        <f t="shared" ref="IRE469:IRE471" si="6571">IF(IRC469&lt;5,"Sin Riesgo",IF(IRC469 &lt;=14,"Bajo",IF(IRC469&lt;=35,"Medio",IF(IRC469&lt;=80,"Alto","Inviable Sanitariamente"))))</f>
        <v>Inviable Sanitariamente</v>
      </c>
      <c r="IRF469" s="265" t="str">
        <f t="shared" ref="IRF469:IRF471" si="6572">IF(IRD469&lt;5,"Sin Riesgo",IF(IRD469 &lt;=14,"Bajo",IF(IRD469&lt;=35,"Medio",IF(IRD469&lt;=80,"Alto","Inviable Sanitariamente"))))</f>
        <v>Inviable Sanitariamente</v>
      </c>
      <c r="IRG469" s="265" t="str">
        <f t="shared" ref="IRG469:IRG471" si="6573">IF(IRE469&lt;5,"Sin Riesgo",IF(IRE469 &lt;=14,"Bajo",IF(IRE469&lt;=35,"Medio",IF(IRE469&lt;=80,"Alto","Inviable Sanitariamente"))))</f>
        <v>Inviable Sanitariamente</v>
      </c>
      <c r="IRH469" s="265" t="str">
        <f t="shared" ref="IRH469:IRH471" si="6574">IF(IRF469&lt;5,"Sin Riesgo",IF(IRF469 &lt;=14,"Bajo",IF(IRF469&lt;=35,"Medio",IF(IRF469&lt;=80,"Alto","Inviable Sanitariamente"))))</f>
        <v>Inviable Sanitariamente</v>
      </c>
      <c r="IRI469" s="265" t="str">
        <f t="shared" ref="IRI469:IRI471" si="6575">IF(IRG469&lt;5,"Sin Riesgo",IF(IRG469 &lt;=14,"Bajo",IF(IRG469&lt;=35,"Medio",IF(IRG469&lt;=80,"Alto","Inviable Sanitariamente"))))</f>
        <v>Inviable Sanitariamente</v>
      </c>
      <c r="IRJ469" s="265" t="str">
        <f t="shared" ref="IRJ469:IRJ471" si="6576">IF(IRH469&lt;5,"Sin Riesgo",IF(IRH469 &lt;=14,"Bajo",IF(IRH469&lt;=35,"Medio",IF(IRH469&lt;=80,"Alto","Inviable Sanitariamente"))))</f>
        <v>Inviable Sanitariamente</v>
      </c>
      <c r="IRK469" s="265" t="str">
        <f t="shared" ref="IRK469:IRK471" si="6577">IF(IRI469&lt;5,"Sin Riesgo",IF(IRI469 &lt;=14,"Bajo",IF(IRI469&lt;=35,"Medio",IF(IRI469&lt;=80,"Alto","Inviable Sanitariamente"))))</f>
        <v>Inviable Sanitariamente</v>
      </c>
      <c r="IRL469" s="265" t="str">
        <f t="shared" ref="IRL469:IRL471" si="6578">IF(IRJ469&lt;5,"Sin Riesgo",IF(IRJ469 &lt;=14,"Bajo",IF(IRJ469&lt;=35,"Medio",IF(IRJ469&lt;=80,"Alto","Inviable Sanitariamente"))))</f>
        <v>Inviable Sanitariamente</v>
      </c>
      <c r="IRM469" s="265" t="str">
        <f t="shared" ref="IRM469:IRM471" si="6579">IF(IRK469&lt;5,"Sin Riesgo",IF(IRK469 &lt;=14,"Bajo",IF(IRK469&lt;=35,"Medio",IF(IRK469&lt;=80,"Alto","Inviable Sanitariamente"))))</f>
        <v>Inviable Sanitariamente</v>
      </c>
      <c r="IRN469" s="265" t="str">
        <f t="shared" ref="IRN469:IRN471" si="6580">IF(IRL469&lt;5,"Sin Riesgo",IF(IRL469 &lt;=14,"Bajo",IF(IRL469&lt;=35,"Medio",IF(IRL469&lt;=80,"Alto","Inviable Sanitariamente"))))</f>
        <v>Inviable Sanitariamente</v>
      </c>
      <c r="IRO469" s="265" t="str">
        <f t="shared" ref="IRO469:IRO471" si="6581">IF(IRM469&lt;5,"Sin Riesgo",IF(IRM469 &lt;=14,"Bajo",IF(IRM469&lt;=35,"Medio",IF(IRM469&lt;=80,"Alto","Inviable Sanitariamente"))))</f>
        <v>Inviable Sanitariamente</v>
      </c>
      <c r="IRP469" s="265" t="str">
        <f t="shared" ref="IRP469:IRP471" si="6582">IF(IRN469&lt;5,"Sin Riesgo",IF(IRN469 &lt;=14,"Bajo",IF(IRN469&lt;=35,"Medio",IF(IRN469&lt;=80,"Alto","Inviable Sanitariamente"))))</f>
        <v>Inviable Sanitariamente</v>
      </c>
      <c r="IRQ469" s="265" t="str">
        <f t="shared" ref="IRQ469:IRQ471" si="6583">IF(IRO469&lt;5,"Sin Riesgo",IF(IRO469 &lt;=14,"Bajo",IF(IRO469&lt;=35,"Medio",IF(IRO469&lt;=80,"Alto","Inviable Sanitariamente"))))</f>
        <v>Inviable Sanitariamente</v>
      </c>
      <c r="IRR469" s="265" t="str">
        <f t="shared" ref="IRR469:IRR471" si="6584">IF(IRP469&lt;5,"Sin Riesgo",IF(IRP469 &lt;=14,"Bajo",IF(IRP469&lt;=35,"Medio",IF(IRP469&lt;=80,"Alto","Inviable Sanitariamente"))))</f>
        <v>Inviable Sanitariamente</v>
      </c>
      <c r="IRS469" s="265" t="str">
        <f t="shared" ref="IRS469:IRS471" si="6585">IF(IRQ469&lt;5,"Sin Riesgo",IF(IRQ469 &lt;=14,"Bajo",IF(IRQ469&lt;=35,"Medio",IF(IRQ469&lt;=80,"Alto","Inviable Sanitariamente"))))</f>
        <v>Inviable Sanitariamente</v>
      </c>
      <c r="IRT469" s="265" t="str">
        <f t="shared" ref="IRT469:IRT471" si="6586">IF(IRR469&lt;5,"Sin Riesgo",IF(IRR469 &lt;=14,"Bajo",IF(IRR469&lt;=35,"Medio",IF(IRR469&lt;=80,"Alto","Inviable Sanitariamente"))))</f>
        <v>Inviable Sanitariamente</v>
      </c>
      <c r="IRU469" s="265" t="str">
        <f t="shared" ref="IRU469:IRU471" si="6587">IF(IRS469&lt;5,"Sin Riesgo",IF(IRS469 &lt;=14,"Bajo",IF(IRS469&lt;=35,"Medio",IF(IRS469&lt;=80,"Alto","Inviable Sanitariamente"))))</f>
        <v>Inviable Sanitariamente</v>
      </c>
      <c r="IRV469" s="265" t="str">
        <f t="shared" ref="IRV469:IRV471" si="6588">IF(IRT469&lt;5,"Sin Riesgo",IF(IRT469 &lt;=14,"Bajo",IF(IRT469&lt;=35,"Medio",IF(IRT469&lt;=80,"Alto","Inviable Sanitariamente"))))</f>
        <v>Inviable Sanitariamente</v>
      </c>
      <c r="IRW469" s="265" t="str">
        <f t="shared" ref="IRW469:IRW471" si="6589">IF(IRU469&lt;5,"Sin Riesgo",IF(IRU469 &lt;=14,"Bajo",IF(IRU469&lt;=35,"Medio",IF(IRU469&lt;=80,"Alto","Inviable Sanitariamente"))))</f>
        <v>Inviable Sanitariamente</v>
      </c>
      <c r="IRX469" s="265" t="str">
        <f t="shared" ref="IRX469:IRX471" si="6590">IF(IRV469&lt;5,"Sin Riesgo",IF(IRV469 &lt;=14,"Bajo",IF(IRV469&lt;=35,"Medio",IF(IRV469&lt;=80,"Alto","Inviable Sanitariamente"))))</f>
        <v>Inviable Sanitariamente</v>
      </c>
      <c r="IRY469" s="265" t="str">
        <f t="shared" ref="IRY469:IRY471" si="6591">IF(IRW469&lt;5,"Sin Riesgo",IF(IRW469 &lt;=14,"Bajo",IF(IRW469&lt;=35,"Medio",IF(IRW469&lt;=80,"Alto","Inviable Sanitariamente"))))</f>
        <v>Inviable Sanitariamente</v>
      </c>
      <c r="IRZ469" s="265" t="str">
        <f t="shared" ref="IRZ469:IRZ471" si="6592">IF(IRX469&lt;5,"Sin Riesgo",IF(IRX469 &lt;=14,"Bajo",IF(IRX469&lt;=35,"Medio",IF(IRX469&lt;=80,"Alto","Inviable Sanitariamente"))))</f>
        <v>Inviable Sanitariamente</v>
      </c>
      <c r="ISA469" s="265" t="str">
        <f t="shared" ref="ISA469:ISA471" si="6593">IF(IRY469&lt;5,"Sin Riesgo",IF(IRY469 &lt;=14,"Bajo",IF(IRY469&lt;=35,"Medio",IF(IRY469&lt;=80,"Alto","Inviable Sanitariamente"))))</f>
        <v>Inviable Sanitariamente</v>
      </c>
      <c r="ISB469" s="265" t="str">
        <f t="shared" ref="ISB469:ISB471" si="6594">IF(IRZ469&lt;5,"Sin Riesgo",IF(IRZ469 &lt;=14,"Bajo",IF(IRZ469&lt;=35,"Medio",IF(IRZ469&lt;=80,"Alto","Inviable Sanitariamente"))))</f>
        <v>Inviable Sanitariamente</v>
      </c>
      <c r="ISC469" s="265" t="str">
        <f t="shared" ref="ISC469:ISC471" si="6595">IF(ISA469&lt;5,"Sin Riesgo",IF(ISA469 &lt;=14,"Bajo",IF(ISA469&lt;=35,"Medio",IF(ISA469&lt;=80,"Alto","Inviable Sanitariamente"))))</f>
        <v>Inviable Sanitariamente</v>
      </c>
      <c r="ISD469" s="265" t="str">
        <f t="shared" ref="ISD469:ISD471" si="6596">IF(ISB469&lt;5,"Sin Riesgo",IF(ISB469 &lt;=14,"Bajo",IF(ISB469&lt;=35,"Medio",IF(ISB469&lt;=80,"Alto","Inviable Sanitariamente"))))</f>
        <v>Inviable Sanitariamente</v>
      </c>
      <c r="ISE469" s="265" t="str">
        <f t="shared" ref="ISE469:ISE471" si="6597">IF(ISC469&lt;5,"Sin Riesgo",IF(ISC469 &lt;=14,"Bajo",IF(ISC469&lt;=35,"Medio",IF(ISC469&lt;=80,"Alto","Inviable Sanitariamente"))))</f>
        <v>Inviable Sanitariamente</v>
      </c>
      <c r="ISF469" s="265" t="str">
        <f t="shared" ref="ISF469:ISF471" si="6598">IF(ISD469&lt;5,"Sin Riesgo",IF(ISD469 &lt;=14,"Bajo",IF(ISD469&lt;=35,"Medio",IF(ISD469&lt;=80,"Alto","Inviable Sanitariamente"))))</f>
        <v>Inviable Sanitariamente</v>
      </c>
      <c r="ISG469" s="265" t="str">
        <f t="shared" ref="ISG469:ISG471" si="6599">IF(ISE469&lt;5,"Sin Riesgo",IF(ISE469 &lt;=14,"Bajo",IF(ISE469&lt;=35,"Medio",IF(ISE469&lt;=80,"Alto","Inviable Sanitariamente"))))</f>
        <v>Inviable Sanitariamente</v>
      </c>
      <c r="ISH469" s="265" t="str">
        <f t="shared" ref="ISH469:ISH471" si="6600">IF(ISF469&lt;5,"Sin Riesgo",IF(ISF469 &lt;=14,"Bajo",IF(ISF469&lt;=35,"Medio",IF(ISF469&lt;=80,"Alto","Inviable Sanitariamente"))))</f>
        <v>Inviable Sanitariamente</v>
      </c>
      <c r="ISI469" s="265" t="str">
        <f t="shared" ref="ISI469:ISI471" si="6601">IF(ISG469&lt;5,"Sin Riesgo",IF(ISG469 &lt;=14,"Bajo",IF(ISG469&lt;=35,"Medio",IF(ISG469&lt;=80,"Alto","Inviable Sanitariamente"))))</f>
        <v>Inviable Sanitariamente</v>
      </c>
      <c r="ISJ469" s="265" t="str">
        <f t="shared" ref="ISJ469:ISJ471" si="6602">IF(ISH469&lt;5,"Sin Riesgo",IF(ISH469 &lt;=14,"Bajo",IF(ISH469&lt;=35,"Medio",IF(ISH469&lt;=80,"Alto","Inviable Sanitariamente"))))</f>
        <v>Inviable Sanitariamente</v>
      </c>
      <c r="ISK469" s="265" t="str">
        <f t="shared" ref="ISK469:ISK471" si="6603">IF(ISI469&lt;5,"Sin Riesgo",IF(ISI469 &lt;=14,"Bajo",IF(ISI469&lt;=35,"Medio",IF(ISI469&lt;=80,"Alto","Inviable Sanitariamente"))))</f>
        <v>Inviable Sanitariamente</v>
      </c>
      <c r="ISL469" s="265" t="str">
        <f t="shared" ref="ISL469:ISL471" si="6604">IF(ISJ469&lt;5,"Sin Riesgo",IF(ISJ469 &lt;=14,"Bajo",IF(ISJ469&lt;=35,"Medio",IF(ISJ469&lt;=80,"Alto","Inviable Sanitariamente"))))</f>
        <v>Inviable Sanitariamente</v>
      </c>
      <c r="ISM469" s="265" t="str">
        <f t="shared" ref="ISM469:ISM471" si="6605">IF(ISK469&lt;5,"Sin Riesgo",IF(ISK469 &lt;=14,"Bajo",IF(ISK469&lt;=35,"Medio",IF(ISK469&lt;=80,"Alto","Inviable Sanitariamente"))))</f>
        <v>Inviable Sanitariamente</v>
      </c>
      <c r="ISN469" s="265" t="str">
        <f t="shared" ref="ISN469:ISN471" si="6606">IF(ISL469&lt;5,"Sin Riesgo",IF(ISL469 &lt;=14,"Bajo",IF(ISL469&lt;=35,"Medio",IF(ISL469&lt;=80,"Alto","Inviable Sanitariamente"))))</f>
        <v>Inviable Sanitariamente</v>
      </c>
      <c r="ISO469" s="265" t="str">
        <f t="shared" ref="ISO469:ISO471" si="6607">IF(ISM469&lt;5,"Sin Riesgo",IF(ISM469 &lt;=14,"Bajo",IF(ISM469&lt;=35,"Medio",IF(ISM469&lt;=80,"Alto","Inviable Sanitariamente"))))</f>
        <v>Inviable Sanitariamente</v>
      </c>
      <c r="ISP469" s="265" t="str">
        <f t="shared" ref="ISP469:ISP471" si="6608">IF(ISN469&lt;5,"Sin Riesgo",IF(ISN469 &lt;=14,"Bajo",IF(ISN469&lt;=35,"Medio",IF(ISN469&lt;=80,"Alto","Inviable Sanitariamente"))))</f>
        <v>Inviable Sanitariamente</v>
      </c>
      <c r="ISQ469" s="265" t="str">
        <f t="shared" ref="ISQ469:ISQ471" si="6609">IF(ISO469&lt;5,"Sin Riesgo",IF(ISO469 &lt;=14,"Bajo",IF(ISO469&lt;=35,"Medio",IF(ISO469&lt;=80,"Alto","Inviable Sanitariamente"))))</f>
        <v>Inviable Sanitariamente</v>
      </c>
      <c r="ISR469" s="265" t="str">
        <f t="shared" ref="ISR469:ISR471" si="6610">IF(ISP469&lt;5,"Sin Riesgo",IF(ISP469 &lt;=14,"Bajo",IF(ISP469&lt;=35,"Medio",IF(ISP469&lt;=80,"Alto","Inviable Sanitariamente"))))</f>
        <v>Inviable Sanitariamente</v>
      </c>
      <c r="ISS469" s="265" t="str">
        <f t="shared" ref="ISS469:ISS471" si="6611">IF(ISQ469&lt;5,"Sin Riesgo",IF(ISQ469 &lt;=14,"Bajo",IF(ISQ469&lt;=35,"Medio",IF(ISQ469&lt;=80,"Alto","Inviable Sanitariamente"))))</f>
        <v>Inviable Sanitariamente</v>
      </c>
      <c r="IST469" s="265" t="str">
        <f t="shared" ref="IST469:IST471" si="6612">IF(ISR469&lt;5,"Sin Riesgo",IF(ISR469 &lt;=14,"Bajo",IF(ISR469&lt;=35,"Medio",IF(ISR469&lt;=80,"Alto","Inviable Sanitariamente"))))</f>
        <v>Inviable Sanitariamente</v>
      </c>
      <c r="ISU469" s="265" t="str">
        <f t="shared" ref="ISU469:ISU471" si="6613">IF(ISS469&lt;5,"Sin Riesgo",IF(ISS469 &lt;=14,"Bajo",IF(ISS469&lt;=35,"Medio",IF(ISS469&lt;=80,"Alto","Inviable Sanitariamente"))))</f>
        <v>Inviable Sanitariamente</v>
      </c>
      <c r="ISV469" s="265" t="str">
        <f t="shared" ref="ISV469:ISV471" si="6614">IF(IST469&lt;5,"Sin Riesgo",IF(IST469 &lt;=14,"Bajo",IF(IST469&lt;=35,"Medio",IF(IST469&lt;=80,"Alto","Inviable Sanitariamente"))))</f>
        <v>Inviable Sanitariamente</v>
      </c>
      <c r="ISW469" s="265" t="str">
        <f t="shared" ref="ISW469:ISW471" si="6615">IF(ISU469&lt;5,"Sin Riesgo",IF(ISU469 &lt;=14,"Bajo",IF(ISU469&lt;=35,"Medio",IF(ISU469&lt;=80,"Alto","Inviable Sanitariamente"))))</f>
        <v>Inviable Sanitariamente</v>
      </c>
      <c r="ISX469" s="265" t="str">
        <f t="shared" ref="ISX469:ISX471" si="6616">IF(ISV469&lt;5,"Sin Riesgo",IF(ISV469 &lt;=14,"Bajo",IF(ISV469&lt;=35,"Medio",IF(ISV469&lt;=80,"Alto","Inviable Sanitariamente"))))</f>
        <v>Inviable Sanitariamente</v>
      </c>
      <c r="ISY469" s="265" t="str">
        <f t="shared" ref="ISY469:ISY471" si="6617">IF(ISW469&lt;5,"Sin Riesgo",IF(ISW469 &lt;=14,"Bajo",IF(ISW469&lt;=35,"Medio",IF(ISW469&lt;=80,"Alto","Inviable Sanitariamente"))))</f>
        <v>Inviable Sanitariamente</v>
      </c>
      <c r="ISZ469" s="265" t="str">
        <f t="shared" ref="ISZ469:ISZ471" si="6618">IF(ISX469&lt;5,"Sin Riesgo",IF(ISX469 &lt;=14,"Bajo",IF(ISX469&lt;=35,"Medio",IF(ISX469&lt;=80,"Alto","Inviable Sanitariamente"))))</f>
        <v>Inviable Sanitariamente</v>
      </c>
      <c r="ITA469" s="265" t="str">
        <f t="shared" ref="ITA469:ITA471" si="6619">IF(ISY469&lt;5,"Sin Riesgo",IF(ISY469 &lt;=14,"Bajo",IF(ISY469&lt;=35,"Medio",IF(ISY469&lt;=80,"Alto","Inviable Sanitariamente"))))</f>
        <v>Inviable Sanitariamente</v>
      </c>
      <c r="ITB469" s="265" t="str">
        <f t="shared" ref="ITB469:ITB471" si="6620">IF(ISZ469&lt;5,"Sin Riesgo",IF(ISZ469 &lt;=14,"Bajo",IF(ISZ469&lt;=35,"Medio",IF(ISZ469&lt;=80,"Alto","Inviable Sanitariamente"))))</f>
        <v>Inviable Sanitariamente</v>
      </c>
      <c r="ITC469" s="265" t="str">
        <f t="shared" ref="ITC469:ITC471" si="6621">IF(ITA469&lt;5,"Sin Riesgo",IF(ITA469 &lt;=14,"Bajo",IF(ITA469&lt;=35,"Medio",IF(ITA469&lt;=80,"Alto","Inviable Sanitariamente"))))</f>
        <v>Inviable Sanitariamente</v>
      </c>
      <c r="ITD469" s="265" t="str">
        <f t="shared" ref="ITD469:ITD471" si="6622">IF(ITB469&lt;5,"Sin Riesgo",IF(ITB469 &lt;=14,"Bajo",IF(ITB469&lt;=35,"Medio",IF(ITB469&lt;=80,"Alto","Inviable Sanitariamente"))))</f>
        <v>Inviable Sanitariamente</v>
      </c>
      <c r="ITE469" s="265" t="str">
        <f t="shared" ref="ITE469:ITE471" si="6623">IF(ITC469&lt;5,"Sin Riesgo",IF(ITC469 &lt;=14,"Bajo",IF(ITC469&lt;=35,"Medio",IF(ITC469&lt;=80,"Alto","Inviable Sanitariamente"))))</f>
        <v>Inviable Sanitariamente</v>
      </c>
      <c r="ITF469" s="265" t="str">
        <f t="shared" ref="ITF469:ITF471" si="6624">IF(ITD469&lt;5,"Sin Riesgo",IF(ITD469 &lt;=14,"Bajo",IF(ITD469&lt;=35,"Medio",IF(ITD469&lt;=80,"Alto","Inviable Sanitariamente"))))</f>
        <v>Inviable Sanitariamente</v>
      </c>
      <c r="ITG469" s="265" t="str">
        <f t="shared" ref="ITG469:ITG471" si="6625">IF(ITE469&lt;5,"Sin Riesgo",IF(ITE469 &lt;=14,"Bajo",IF(ITE469&lt;=35,"Medio",IF(ITE469&lt;=80,"Alto","Inviable Sanitariamente"))))</f>
        <v>Inviable Sanitariamente</v>
      </c>
      <c r="ITH469" s="265" t="str">
        <f t="shared" ref="ITH469:ITH471" si="6626">IF(ITF469&lt;5,"Sin Riesgo",IF(ITF469 &lt;=14,"Bajo",IF(ITF469&lt;=35,"Medio",IF(ITF469&lt;=80,"Alto","Inviable Sanitariamente"))))</f>
        <v>Inviable Sanitariamente</v>
      </c>
      <c r="ITI469" s="265" t="str">
        <f t="shared" ref="ITI469:ITI471" si="6627">IF(ITG469&lt;5,"Sin Riesgo",IF(ITG469 &lt;=14,"Bajo",IF(ITG469&lt;=35,"Medio",IF(ITG469&lt;=80,"Alto","Inviable Sanitariamente"))))</f>
        <v>Inviable Sanitariamente</v>
      </c>
      <c r="ITJ469" s="265" t="str">
        <f t="shared" ref="ITJ469:ITJ471" si="6628">IF(ITH469&lt;5,"Sin Riesgo",IF(ITH469 &lt;=14,"Bajo",IF(ITH469&lt;=35,"Medio",IF(ITH469&lt;=80,"Alto","Inviable Sanitariamente"))))</f>
        <v>Inviable Sanitariamente</v>
      </c>
      <c r="ITK469" s="265" t="str">
        <f t="shared" ref="ITK469:ITK471" si="6629">IF(ITI469&lt;5,"Sin Riesgo",IF(ITI469 &lt;=14,"Bajo",IF(ITI469&lt;=35,"Medio",IF(ITI469&lt;=80,"Alto","Inviable Sanitariamente"))))</f>
        <v>Inviable Sanitariamente</v>
      </c>
      <c r="ITL469" s="265" t="str">
        <f t="shared" ref="ITL469:ITL471" si="6630">IF(ITJ469&lt;5,"Sin Riesgo",IF(ITJ469 &lt;=14,"Bajo",IF(ITJ469&lt;=35,"Medio",IF(ITJ469&lt;=80,"Alto","Inviable Sanitariamente"))))</f>
        <v>Inviable Sanitariamente</v>
      </c>
      <c r="ITM469" s="265" t="str">
        <f t="shared" ref="ITM469:ITM471" si="6631">IF(ITK469&lt;5,"Sin Riesgo",IF(ITK469 &lt;=14,"Bajo",IF(ITK469&lt;=35,"Medio",IF(ITK469&lt;=80,"Alto","Inviable Sanitariamente"))))</f>
        <v>Inviable Sanitariamente</v>
      </c>
      <c r="ITN469" s="265" t="str">
        <f t="shared" ref="ITN469:ITN471" si="6632">IF(ITL469&lt;5,"Sin Riesgo",IF(ITL469 &lt;=14,"Bajo",IF(ITL469&lt;=35,"Medio",IF(ITL469&lt;=80,"Alto","Inviable Sanitariamente"))))</f>
        <v>Inviable Sanitariamente</v>
      </c>
      <c r="ITO469" s="265" t="str">
        <f t="shared" ref="ITO469:ITO471" si="6633">IF(ITM469&lt;5,"Sin Riesgo",IF(ITM469 &lt;=14,"Bajo",IF(ITM469&lt;=35,"Medio",IF(ITM469&lt;=80,"Alto","Inviable Sanitariamente"))))</f>
        <v>Inviable Sanitariamente</v>
      </c>
      <c r="ITP469" s="265" t="str">
        <f t="shared" ref="ITP469:ITP471" si="6634">IF(ITN469&lt;5,"Sin Riesgo",IF(ITN469 &lt;=14,"Bajo",IF(ITN469&lt;=35,"Medio",IF(ITN469&lt;=80,"Alto","Inviable Sanitariamente"))))</f>
        <v>Inviable Sanitariamente</v>
      </c>
      <c r="ITQ469" s="265" t="str">
        <f t="shared" ref="ITQ469:ITQ471" si="6635">IF(ITO469&lt;5,"Sin Riesgo",IF(ITO469 &lt;=14,"Bajo",IF(ITO469&lt;=35,"Medio",IF(ITO469&lt;=80,"Alto","Inviable Sanitariamente"))))</f>
        <v>Inviable Sanitariamente</v>
      </c>
      <c r="ITR469" s="265" t="str">
        <f t="shared" ref="ITR469:ITR471" si="6636">IF(ITP469&lt;5,"Sin Riesgo",IF(ITP469 &lt;=14,"Bajo",IF(ITP469&lt;=35,"Medio",IF(ITP469&lt;=80,"Alto","Inviable Sanitariamente"))))</f>
        <v>Inviable Sanitariamente</v>
      </c>
      <c r="ITS469" s="265" t="str">
        <f t="shared" ref="ITS469:ITS471" si="6637">IF(ITQ469&lt;5,"Sin Riesgo",IF(ITQ469 &lt;=14,"Bajo",IF(ITQ469&lt;=35,"Medio",IF(ITQ469&lt;=80,"Alto","Inviable Sanitariamente"))))</f>
        <v>Inviable Sanitariamente</v>
      </c>
      <c r="ITT469" s="265" t="str">
        <f t="shared" ref="ITT469:ITT471" si="6638">IF(ITR469&lt;5,"Sin Riesgo",IF(ITR469 &lt;=14,"Bajo",IF(ITR469&lt;=35,"Medio",IF(ITR469&lt;=80,"Alto","Inviable Sanitariamente"))))</f>
        <v>Inviable Sanitariamente</v>
      </c>
      <c r="ITU469" s="265" t="str">
        <f t="shared" ref="ITU469:ITU471" si="6639">IF(ITS469&lt;5,"Sin Riesgo",IF(ITS469 &lt;=14,"Bajo",IF(ITS469&lt;=35,"Medio",IF(ITS469&lt;=80,"Alto","Inviable Sanitariamente"))))</f>
        <v>Inviable Sanitariamente</v>
      </c>
      <c r="ITV469" s="265" t="str">
        <f t="shared" ref="ITV469:ITV471" si="6640">IF(ITT469&lt;5,"Sin Riesgo",IF(ITT469 &lt;=14,"Bajo",IF(ITT469&lt;=35,"Medio",IF(ITT469&lt;=80,"Alto","Inviable Sanitariamente"))))</f>
        <v>Inviable Sanitariamente</v>
      </c>
      <c r="ITW469" s="265" t="str">
        <f t="shared" ref="ITW469:ITW471" si="6641">IF(ITU469&lt;5,"Sin Riesgo",IF(ITU469 &lt;=14,"Bajo",IF(ITU469&lt;=35,"Medio",IF(ITU469&lt;=80,"Alto","Inviable Sanitariamente"))))</f>
        <v>Inviable Sanitariamente</v>
      </c>
      <c r="ITX469" s="265" t="str">
        <f t="shared" ref="ITX469:ITX471" si="6642">IF(ITV469&lt;5,"Sin Riesgo",IF(ITV469 &lt;=14,"Bajo",IF(ITV469&lt;=35,"Medio",IF(ITV469&lt;=80,"Alto","Inviable Sanitariamente"))))</f>
        <v>Inviable Sanitariamente</v>
      </c>
      <c r="ITY469" s="265" t="str">
        <f t="shared" ref="ITY469:ITY471" si="6643">IF(ITW469&lt;5,"Sin Riesgo",IF(ITW469 &lt;=14,"Bajo",IF(ITW469&lt;=35,"Medio",IF(ITW469&lt;=80,"Alto","Inviable Sanitariamente"))))</f>
        <v>Inviable Sanitariamente</v>
      </c>
      <c r="ITZ469" s="265" t="str">
        <f t="shared" ref="ITZ469:ITZ471" si="6644">IF(ITX469&lt;5,"Sin Riesgo",IF(ITX469 &lt;=14,"Bajo",IF(ITX469&lt;=35,"Medio",IF(ITX469&lt;=80,"Alto","Inviable Sanitariamente"))))</f>
        <v>Inviable Sanitariamente</v>
      </c>
      <c r="IUA469" s="265" t="str">
        <f t="shared" ref="IUA469:IUA471" si="6645">IF(ITY469&lt;5,"Sin Riesgo",IF(ITY469 &lt;=14,"Bajo",IF(ITY469&lt;=35,"Medio",IF(ITY469&lt;=80,"Alto","Inviable Sanitariamente"))))</f>
        <v>Inviable Sanitariamente</v>
      </c>
      <c r="IUB469" s="265" t="str">
        <f t="shared" ref="IUB469:IUB471" si="6646">IF(ITZ469&lt;5,"Sin Riesgo",IF(ITZ469 &lt;=14,"Bajo",IF(ITZ469&lt;=35,"Medio",IF(ITZ469&lt;=80,"Alto","Inviable Sanitariamente"))))</f>
        <v>Inviable Sanitariamente</v>
      </c>
      <c r="IUC469" s="265" t="str">
        <f t="shared" ref="IUC469:IUC471" si="6647">IF(IUA469&lt;5,"Sin Riesgo",IF(IUA469 &lt;=14,"Bajo",IF(IUA469&lt;=35,"Medio",IF(IUA469&lt;=80,"Alto","Inviable Sanitariamente"))))</f>
        <v>Inviable Sanitariamente</v>
      </c>
      <c r="IUD469" s="265" t="str">
        <f t="shared" ref="IUD469:IUD471" si="6648">IF(IUB469&lt;5,"Sin Riesgo",IF(IUB469 &lt;=14,"Bajo",IF(IUB469&lt;=35,"Medio",IF(IUB469&lt;=80,"Alto","Inviable Sanitariamente"))))</f>
        <v>Inviable Sanitariamente</v>
      </c>
      <c r="IUE469" s="265" t="str">
        <f t="shared" ref="IUE469:IUE471" si="6649">IF(IUC469&lt;5,"Sin Riesgo",IF(IUC469 &lt;=14,"Bajo",IF(IUC469&lt;=35,"Medio",IF(IUC469&lt;=80,"Alto","Inviable Sanitariamente"))))</f>
        <v>Inviable Sanitariamente</v>
      </c>
      <c r="IUF469" s="265" t="str">
        <f t="shared" ref="IUF469:IUF471" si="6650">IF(IUD469&lt;5,"Sin Riesgo",IF(IUD469 &lt;=14,"Bajo",IF(IUD469&lt;=35,"Medio",IF(IUD469&lt;=80,"Alto","Inviable Sanitariamente"))))</f>
        <v>Inviable Sanitariamente</v>
      </c>
      <c r="IUG469" s="265" t="str">
        <f t="shared" ref="IUG469:IUG471" si="6651">IF(IUE469&lt;5,"Sin Riesgo",IF(IUE469 &lt;=14,"Bajo",IF(IUE469&lt;=35,"Medio",IF(IUE469&lt;=80,"Alto","Inviable Sanitariamente"))))</f>
        <v>Inviable Sanitariamente</v>
      </c>
      <c r="IUH469" s="265" t="str">
        <f t="shared" ref="IUH469:IUH471" si="6652">IF(IUF469&lt;5,"Sin Riesgo",IF(IUF469 &lt;=14,"Bajo",IF(IUF469&lt;=35,"Medio",IF(IUF469&lt;=80,"Alto","Inviable Sanitariamente"))))</f>
        <v>Inviable Sanitariamente</v>
      </c>
      <c r="IUI469" s="265" t="str">
        <f t="shared" ref="IUI469:IUI471" si="6653">IF(IUG469&lt;5,"Sin Riesgo",IF(IUG469 &lt;=14,"Bajo",IF(IUG469&lt;=35,"Medio",IF(IUG469&lt;=80,"Alto","Inviable Sanitariamente"))))</f>
        <v>Inviable Sanitariamente</v>
      </c>
      <c r="IUJ469" s="265" t="str">
        <f t="shared" ref="IUJ469:IUJ471" si="6654">IF(IUH469&lt;5,"Sin Riesgo",IF(IUH469 &lt;=14,"Bajo",IF(IUH469&lt;=35,"Medio",IF(IUH469&lt;=80,"Alto","Inviable Sanitariamente"))))</f>
        <v>Inviable Sanitariamente</v>
      </c>
      <c r="IUK469" s="265" t="str">
        <f t="shared" ref="IUK469:IUK471" si="6655">IF(IUI469&lt;5,"Sin Riesgo",IF(IUI469 &lt;=14,"Bajo",IF(IUI469&lt;=35,"Medio",IF(IUI469&lt;=80,"Alto","Inviable Sanitariamente"))))</f>
        <v>Inviable Sanitariamente</v>
      </c>
      <c r="IUL469" s="265" t="str">
        <f t="shared" ref="IUL469:IUL471" si="6656">IF(IUJ469&lt;5,"Sin Riesgo",IF(IUJ469 &lt;=14,"Bajo",IF(IUJ469&lt;=35,"Medio",IF(IUJ469&lt;=80,"Alto","Inviable Sanitariamente"))))</f>
        <v>Inviable Sanitariamente</v>
      </c>
      <c r="IUM469" s="265" t="str">
        <f t="shared" ref="IUM469:IUM471" si="6657">IF(IUK469&lt;5,"Sin Riesgo",IF(IUK469 &lt;=14,"Bajo",IF(IUK469&lt;=35,"Medio",IF(IUK469&lt;=80,"Alto","Inviable Sanitariamente"))))</f>
        <v>Inviable Sanitariamente</v>
      </c>
      <c r="IUN469" s="265" t="str">
        <f t="shared" ref="IUN469:IUN471" si="6658">IF(IUL469&lt;5,"Sin Riesgo",IF(IUL469 &lt;=14,"Bajo",IF(IUL469&lt;=35,"Medio",IF(IUL469&lt;=80,"Alto","Inviable Sanitariamente"))))</f>
        <v>Inviable Sanitariamente</v>
      </c>
      <c r="IUO469" s="265" t="str">
        <f t="shared" ref="IUO469:IUO471" si="6659">IF(IUM469&lt;5,"Sin Riesgo",IF(IUM469 &lt;=14,"Bajo",IF(IUM469&lt;=35,"Medio",IF(IUM469&lt;=80,"Alto","Inviable Sanitariamente"))))</f>
        <v>Inviable Sanitariamente</v>
      </c>
      <c r="IUP469" s="265" t="str">
        <f t="shared" ref="IUP469:IUP471" si="6660">IF(IUN469&lt;5,"Sin Riesgo",IF(IUN469 &lt;=14,"Bajo",IF(IUN469&lt;=35,"Medio",IF(IUN469&lt;=80,"Alto","Inviable Sanitariamente"))))</f>
        <v>Inviable Sanitariamente</v>
      </c>
      <c r="IUQ469" s="265" t="str">
        <f t="shared" ref="IUQ469:IUQ471" si="6661">IF(IUO469&lt;5,"Sin Riesgo",IF(IUO469 &lt;=14,"Bajo",IF(IUO469&lt;=35,"Medio",IF(IUO469&lt;=80,"Alto","Inviable Sanitariamente"))))</f>
        <v>Inviable Sanitariamente</v>
      </c>
      <c r="IUR469" s="265" t="str">
        <f t="shared" ref="IUR469:IUR471" si="6662">IF(IUP469&lt;5,"Sin Riesgo",IF(IUP469 &lt;=14,"Bajo",IF(IUP469&lt;=35,"Medio",IF(IUP469&lt;=80,"Alto","Inviable Sanitariamente"))))</f>
        <v>Inviable Sanitariamente</v>
      </c>
      <c r="IUS469" s="265" t="str">
        <f t="shared" ref="IUS469:IUS471" si="6663">IF(IUQ469&lt;5,"Sin Riesgo",IF(IUQ469 &lt;=14,"Bajo",IF(IUQ469&lt;=35,"Medio",IF(IUQ469&lt;=80,"Alto","Inviable Sanitariamente"))))</f>
        <v>Inviable Sanitariamente</v>
      </c>
      <c r="IUT469" s="265" t="str">
        <f t="shared" ref="IUT469:IUT471" si="6664">IF(IUR469&lt;5,"Sin Riesgo",IF(IUR469 &lt;=14,"Bajo",IF(IUR469&lt;=35,"Medio",IF(IUR469&lt;=80,"Alto","Inviable Sanitariamente"))))</f>
        <v>Inviable Sanitariamente</v>
      </c>
      <c r="IUU469" s="265" t="str">
        <f t="shared" ref="IUU469:IUU471" si="6665">IF(IUS469&lt;5,"Sin Riesgo",IF(IUS469 &lt;=14,"Bajo",IF(IUS469&lt;=35,"Medio",IF(IUS469&lt;=80,"Alto","Inviable Sanitariamente"))))</f>
        <v>Inviable Sanitariamente</v>
      </c>
      <c r="IUV469" s="265" t="str">
        <f t="shared" ref="IUV469:IUV471" si="6666">IF(IUT469&lt;5,"Sin Riesgo",IF(IUT469 &lt;=14,"Bajo",IF(IUT469&lt;=35,"Medio",IF(IUT469&lt;=80,"Alto","Inviable Sanitariamente"))))</f>
        <v>Inviable Sanitariamente</v>
      </c>
      <c r="IUW469" s="265" t="str">
        <f t="shared" ref="IUW469:IUW471" si="6667">IF(IUU469&lt;5,"Sin Riesgo",IF(IUU469 &lt;=14,"Bajo",IF(IUU469&lt;=35,"Medio",IF(IUU469&lt;=80,"Alto","Inviable Sanitariamente"))))</f>
        <v>Inviable Sanitariamente</v>
      </c>
      <c r="IUX469" s="265" t="str">
        <f t="shared" ref="IUX469:IUX471" si="6668">IF(IUV469&lt;5,"Sin Riesgo",IF(IUV469 &lt;=14,"Bajo",IF(IUV469&lt;=35,"Medio",IF(IUV469&lt;=80,"Alto","Inviable Sanitariamente"))))</f>
        <v>Inviable Sanitariamente</v>
      </c>
      <c r="IUY469" s="265" t="str">
        <f t="shared" ref="IUY469:IUY471" si="6669">IF(IUW469&lt;5,"Sin Riesgo",IF(IUW469 &lt;=14,"Bajo",IF(IUW469&lt;=35,"Medio",IF(IUW469&lt;=80,"Alto","Inviable Sanitariamente"))))</f>
        <v>Inviable Sanitariamente</v>
      </c>
      <c r="IUZ469" s="265" t="str">
        <f t="shared" ref="IUZ469:IUZ471" si="6670">IF(IUX469&lt;5,"Sin Riesgo",IF(IUX469 &lt;=14,"Bajo",IF(IUX469&lt;=35,"Medio",IF(IUX469&lt;=80,"Alto","Inviable Sanitariamente"))))</f>
        <v>Inviable Sanitariamente</v>
      </c>
      <c r="IVA469" s="265" t="str">
        <f t="shared" ref="IVA469:IVA471" si="6671">IF(IUY469&lt;5,"Sin Riesgo",IF(IUY469 &lt;=14,"Bajo",IF(IUY469&lt;=35,"Medio",IF(IUY469&lt;=80,"Alto","Inviable Sanitariamente"))))</f>
        <v>Inviable Sanitariamente</v>
      </c>
      <c r="IVB469" s="265" t="str">
        <f t="shared" ref="IVB469:IVB471" si="6672">IF(IUZ469&lt;5,"Sin Riesgo",IF(IUZ469 &lt;=14,"Bajo",IF(IUZ469&lt;=35,"Medio",IF(IUZ469&lt;=80,"Alto","Inviable Sanitariamente"))))</f>
        <v>Inviable Sanitariamente</v>
      </c>
      <c r="IVC469" s="265" t="str">
        <f t="shared" ref="IVC469:IVC471" si="6673">IF(IVA469&lt;5,"Sin Riesgo",IF(IVA469 &lt;=14,"Bajo",IF(IVA469&lt;=35,"Medio",IF(IVA469&lt;=80,"Alto","Inviable Sanitariamente"))))</f>
        <v>Inviable Sanitariamente</v>
      </c>
      <c r="IVD469" s="265" t="str">
        <f t="shared" ref="IVD469:IVD471" si="6674">IF(IVB469&lt;5,"Sin Riesgo",IF(IVB469 &lt;=14,"Bajo",IF(IVB469&lt;=35,"Medio",IF(IVB469&lt;=80,"Alto","Inviable Sanitariamente"))))</f>
        <v>Inviable Sanitariamente</v>
      </c>
      <c r="IVE469" s="265" t="str">
        <f t="shared" ref="IVE469:IVE471" si="6675">IF(IVC469&lt;5,"Sin Riesgo",IF(IVC469 &lt;=14,"Bajo",IF(IVC469&lt;=35,"Medio",IF(IVC469&lt;=80,"Alto","Inviable Sanitariamente"))))</f>
        <v>Inviable Sanitariamente</v>
      </c>
      <c r="IVF469" s="265" t="str">
        <f t="shared" ref="IVF469:IVF471" si="6676">IF(IVD469&lt;5,"Sin Riesgo",IF(IVD469 &lt;=14,"Bajo",IF(IVD469&lt;=35,"Medio",IF(IVD469&lt;=80,"Alto","Inviable Sanitariamente"))))</f>
        <v>Inviable Sanitariamente</v>
      </c>
      <c r="IVG469" s="265" t="str">
        <f t="shared" ref="IVG469:IVG471" si="6677">IF(IVE469&lt;5,"Sin Riesgo",IF(IVE469 &lt;=14,"Bajo",IF(IVE469&lt;=35,"Medio",IF(IVE469&lt;=80,"Alto","Inviable Sanitariamente"))))</f>
        <v>Inviable Sanitariamente</v>
      </c>
      <c r="IVH469" s="265" t="str">
        <f t="shared" ref="IVH469:IVH471" si="6678">IF(IVF469&lt;5,"Sin Riesgo",IF(IVF469 &lt;=14,"Bajo",IF(IVF469&lt;=35,"Medio",IF(IVF469&lt;=80,"Alto","Inviable Sanitariamente"))))</f>
        <v>Inviable Sanitariamente</v>
      </c>
      <c r="IVI469" s="265" t="str">
        <f t="shared" ref="IVI469:IVI471" si="6679">IF(IVG469&lt;5,"Sin Riesgo",IF(IVG469 &lt;=14,"Bajo",IF(IVG469&lt;=35,"Medio",IF(IVG469&lt;=80,"Alto","Inviable Sanitariamente"))))</f>
        <v>Inviable Sanitariamente</v>
      </c>
      <c r="IVJ469" s="265" t="str">
        <f t="shared" ref="IVJ469:IVJ471" si="6680">IF(IVH469&lt;5,"Sin Riesgo",IF(IVH469 &lt;=14,"Bajo",IF(IVH469&lt;=35,"Medio",IF(IVH469&lt;=80,"Alto","Inviable Sanitariamente"))))</f>
        <v>Inviable Sanitariamente</v>
      </c>
      <c r="IVK469" s="265" t="str">
        <f t="shared" ref="IVK469:IVK471" si="6681">IF(IVI469&lt;5,"Sin Riesgo",IF(IVI469 &lt;=14,"Bajo",IF(IVI469&lt;=35,"Medio",IF(IVI469&lt;=80,"Alto","Inviable Sanitariamente"))))</f>
        <v>Inviable Sanitariamente</v>
      </c>
      <c r="IVL469" s="265" t="str">
        <f t="shared" ref="IVL469:IVL471" si="6682">IF(IVJ469&lt;5,"Sin Riesgo",IF(IVJ469 &lt;=14,"Bajo",IF(IVJ469&lt;=35,"Medio",IF(IVJ469&lt;=80,"Alto","Inviable Sanitariamente"))))</f>
        <v>Inviable Sanitariamente</v>
      </c>
      <c r="IVM469" s="265" t="str">
        <f t="shared" ref="IVM469:IVM471" si="6683">IF(IVK469&lt;5,"Sin Riesgo",IF(IVK469 &lt;=14,"Bajo",IF(IVK469&lt;=35,"Medio",IF(IVK469&lt;=80,"Alto","Inviable Sanitariamente"))))</f>
        <v>Inviable Sanitariamente</v>
      </c>
      <c r="IVN469" s="265" t="str">
        <f t="shared" ref="IVN469:IVN471" si="6684">IF(IVL469&lt;5,"Sin Riesgo",IF(IVL469 &lt;=14,"Bajo",IF(IVL469&lt;=35,"Medio",IF(IVL469&lt;=80,"Alto","Inviable Sanitariamente"))))</f>
        <v>Inviable Sanitariamente</v>
      </c>
      <c r="IVO469" s="265" t="str">
        <f t="shared" ref="IVO469:IVO471" si="6685">IF(IVM469&lt;5,"Sin Riesgo",IF(IVM469 &lt;=14,"Bajo",IF(IVM469&lt;=35,"Medio",IF(IVM469&lt;=80,"Alto","Inviable Sanitariamente"))))</f>
        <v>Inviable Sanitariamente</v>
      </c>
      <c r="IVP469" s="265" t="str">
        <f t="shared" ref="IVP469:IVP471" si="6686">IF(IVN469&lt;5,"Sin Riesgo",IF(IVN469 &lt;=14,"Bajo",IF(IVN469&lt;=35,"Medio",IF(IVN469&lt;=80,"Alto","Inviable Sanitariamente"))))</f>
        <v>Inviable Sanitariamente</v>
      </c>
      <c r="IVQ469" s="265" t="str">
        <f t="shared" ref="IVQ469:IVQ471" si="6687">IF(IVO469&lt;5,"Sin Riesgo",IF(IVO469 &lt;=14,"Bajo",IF(IVO469&lt;=35,"Medio",IF(IVO469&lt;=80,"Alto","Inviable Sanitariamente"))))</f>
        <v>Inviable Sanitariamente</v>
      </c>
      <c r="IVR469" s="265" t="str">
        <f t="shared" ref="IVR469:IVR471" si="6688">IF(IVP469&lt;5,"Sin Riesgo",IF(IVP469 &lt;=14,"Bajo",IF(IVP469&lt;=35,"Medio",IF(IVP469&lt;=80,"Alto","Inviable Sanitariamente"))))</f>
        <v>Inviable Sanitariamente</v>
      </c>
      <c r="IVS469" s="265" t="str">
        <f t="shared" ref="IVS469:IVS471" si="6689">IF(IVQ469&lt;5,"Sin Riesgo",IF(IVQ469 &lt;=14,"Bajo",IF(IVQ469&lt;=35,"Medio",IF(IVQ469&lt;=80,"Alto","Inviable Sanitariamente"))))</f>
        <v>Inviable Sanitariamente</v>
      </c>
      <c r="IVT469" s="265" t="str">
        <f t="shared" ref="IVT469:IVT471" si="6690">IF(IVR469&lt;5,"Sin Riesgo",IF(IVR469 &lt;=14,"Bajo",IF(IVR469&lt;=35,"Medio",IF(IVR469&lt;=80,"Alto","Inviable Sanitariamente"))))</f>
        <v>Inviable Sanitariamente</v>
      </c>
      <c r="IVU469" s="265" t="str">
        <f t="shared" ref="IVU469:IVU471" si="6691">IF(IVS469&lt;5,"Sin Riesgo",IF(IVS469 &lt;=14,"Bajo",IF(IVS469&lt;=35,"Medio",IF(IVS469&lt;=80,"Alto","Inviable Sanitariamente"))))</f>
        <v>Inviable Sanitariamente</v>
      </c>
      <c r="IVV469" s="265" t="str">
        <f t="shared" ref="IVV469:IVV471" si="6692">IF(IVT469&lt;5,"Sin Riesgo",IF(IVT469 &lt;=14,"Bajo",IF(IVT469&lt;=35,"Medio",IF(IVT469&lt;=80,"Alto","Inviable Sanitariamente"))))</f>
        <v>Inviable Sanitariamente</v>
      </c>
      <c r="IVW469" s="265" t="str">
        <f t="shared" ref="IVW469:IVW471" si="6693">IF(IVU469&lt;5,"Sin Riesgo",IF(IVU469 &lt;=14,"Bajo",IF(IVU469&lt;=35,"Medio",IF(IVU469&lt;=80,"Alto","Inviable Sanitariamente"))))</f>
        <v>Inviable Sanitariamente</v>
      </c>
      <c r="IVX469" s="265" t="str">
        <f t="shared" ref="IVX469:IVX471" si="6694">IF(IVV469&lt;5,"Sin Riesgo",IF(IVV469 &lt;=14,"Bajo",IF(IVV469&lt;=35,"Medio",IF(IVV469&lt;=80,"Alto","Inviable Sanitariamente"))))</f>
        <v>Inviable Sanitariamente</v>
      </c>
      <c r="IVY469" s="265" t="str">
        <f t="shared" ref="IVY469:IVY471" si="6695">IF(IVW469&lt;5,"Sin Riesgo",IF(IVW469 &lt;=14,"Bajo",IF(IVW469&lt;=35,"Medio",IF(IVW469&lt;=80,"Alto","Inviable Sanitariamente"))))</f>
        <v>Inviable Sanitariamente</v>
      </c>
      <c r="IVZ469" s="265" t="str">
        <f t="shared" ref="IVZ469:IVZ471" si="6696">IF(IVX469&lt;5,"Sin Riesgo",IF(IVX469 &lt;=14,"Bajo",IF(IVX469&lt;=35,"Medio",IF(IVX469&lt;=80,"Alto","Inviable Sanitariamente"))))</f>
        <v>Inviable Sanitariamente</v>
      </c>
      <c r="IWA469" s="265" t="str">
        <f t="shared" ref="IWA469:IWA471" si="6697">IF(IVY469&lt;5,"Sin Riesgo",IF(IVY469 &lt;=14,"Bajo",IF(IVY469&lt;=35,"Medio",IF(IVY469&lt;=80,"Alto","Inviable Sanitariamente"))))</f>
        <v>Inviable Sanitariamente</v>
      </c>
      <c r="IWB469" s="265" t="str">
        <f t="shared" ref="IWB469:IWB471" si="6698">IF(IVZ469&lt;5,"Sin Riesgo",IF(IVZ469 &lt;=14,"Bajo",IF(IVZ469&lt;=35,"Medio",IF(IVZ469&lt;=80,"Alto","Inviable Sanitariamente"))))</f>
        <v>Inviable Sanitariamente</v>
      </c>
      <c r="IWC469" s="265" t="str">
        <f t="shared" ref="IWC469:IWC471" si="6699">IF(IWA469&lt;5,"Sin Riesgo",IF(IWA469 &lt;=14,"Bajo",IF(IWA469&lt;=35,"Medio",IF(IWA469&lt;=80,"Alto","Inviable Sanitariamente"))))</f>
        <v>Inviable Sanitariamente</v>
      </c>
      <c r="IWD469" s="265" t="str">
        <f t="shared" ref="IWD469:IWD471" si="6700">IF(IWB469&lt;5,"Sin Riesgo",IF(IWB469 &lt;=14,"Bajo",IF(IWB469&lt;=35,"Medio",IF(IWB469&lt;=80,"Alto","Inviable Sanitariamente"))))</f>
        <v>Inviable Sanitariamente</v>
      </c>
      <c r="IWE469" s="265" t="str">
        <f t="shared" ref="IWE469:IWE471" si="6701">IF(IWC469&lt;5,"Sin Riesgo",IF(IWC469 &lt;=14,"Bajo",IF(IWC469&lt;=35,"Medio",IF(IWC469&lt;=80,"Alto","Inviable Sanitariamente"))))</f>
        <v>Inviable Sanitariamente</v>
      </c>
      <c r="IWF469" s="265" t="str">
        <f t="shared" ref="IWF469:IWF471" si="6702">IF(IWD469&lt;5,"Sin Riesgo",IF(IWD469 &lt;=14,"Bajo",IF(IWD469&lt;=35,"Medio",IF(IWD469&lt;=80,"Alto","Inviable Sanitariamente"))))</f>
        <v>Inviable Sanitariamente</v>
      </c>
      <c r="IWG469" s="265" t="str">
        <f t="shared" ref="IWG469:IWG471" si="6703">IF(IWE469&lt;5,"Sin Riesgo",IF(IWE469 &lt;=14,"Bajo",IF(IWE469&lt;=35,"Medio",IF(IWE469&lt;=80,"Alto","Inviable Sanitariamente"))))</f>
        <v>Inviable Sanitariamente</v>
      </c>
      <c r="IWH469" s="265" t="str">
        <f t="shared" ref="IWH469:IWH471" si="6704">IF(IWF469&lt;5,"Sin Riesgo",IF(IWF469 &lt;=14,"Bajo",IF(IWF469&lt;=35,"Medio",IF(IWF469&lt;=80,"Alto","Inviable Sanitariamente"))))</f>
        <v>Inviable Sanitariamente</v>
      </c>
      <c r="IWI469" s="265" t="str">
        <f t="shared" ref="IWI469:IWI471" si="6705">IF(IWG469&lt;5,"Sin Riesgo",IF(IWG469 &lt;=14,"Bajo",IF(IWG469&lt;=35,"Medio",IF(IWG469&lt;=80,"Alto","Inviable Sanitariamente"))))</f>
        <v>Inviable Sanitariamente</v>
      </c>
      <c r="IWJ469" s="265" t="str">
        <f t="shared" ref="IWJ469:IWJ471" si="6706">IF(IWH469&lt;5,"Sin Riesgo",IF(IWH469 &lt;=14,"Bajo",IF(IWH469&lt;=35,"Medio",IF(IWH469&lt;=80,"Alto","Inviable Sanitariamente"))))</f>
        <v>Inviable Sanitariamente</v>
      </c>
      <c r="IWK469" s="265" t="str">
        <f t="shared" ref="IWK469:IWK471" si="6707">IF(IWI469&lt;5,"Sin Riesgo",IF(IWI469 &lt;=14,"Bajo",IF(IWI469&lt;=35,"Medio",IF(IWI469&lt;=80,"Alto","Inviable Sanitariamente"))))</f>
        <v>Inviable Sanitariamente</v>
      </c>
      <c r="IWL469" s="265" t="str">
        <f t="shared" ref="IWL469:IWL471" si="6708">IF(IWJ469&lt;5,"Sin Riesgo",IF(IWJ469 &lt;=14,"Bajo",IF(IWJ469&lt;=35,"Medio",IF(IWJ469&lt;=80,"Alto","Inviable Sanitariamente"))))</f>
        <v>Inviable Sanitariamente</v>
      </c>
      <c r="IWM469" s="265" t="str">
        <f t="shared" ref="IWM469:IWM471" si="6709">IF(IWK469&lt;5,"Sin Riesgo",IF(IWK469 &lt;=14,"Bajo",IF(IWK469&lt;=35,"Medio",IF(IWK469&lt;=80,"Alto","Inviable Sanitariamente"))))</f>
        <v>Inviable Sanitariamente</v>
      </c>
      <c r="IWN469" s="265" t="str">
        <f t="shared" ref="IWN469:IWN471" si="6710">IF(IWL469&lt;5,"Sin Riesgo",IF(IWL469 &lt;=14,"Bajo",IF(IWL469&lt;=35,"Medio",IF(IWL469&lt;=80,"Alto","Inviable Sanitariamente"))))</f>
        <v>Inviable Sanitariamente</v>
      </c>
      <c r="IWO469" s="265" t="str">
        <f t="shared" ref="IWO469:IWO471" si="6711">IF(IWM469&lt;5,"Sin Riesgo",IF(IWM469 &lt;=14,"Bajo",IF(IWM469&lt;=35,"Medio",IF(IWM469&lt;=80,"Alto","Inviable Sanitariamente"))))</f>
        <v>Inviable Sanitariamente</v>
      </c>
      <c r="IWP469" s="265" t="str">
        <f t="shared" ref="IWP469:IWP471" si="6712">IF(IWN469&lt;5,"Sin Riesgo",IF(IWN469 &lt;=14,"Bajo",IF(IWN469&lt;=35,"Medio",IF(IWN469&lt;=80,"Alto","Inviable Sanitariamente"))))</f>
        <v>Inviable Sanitariamente</v>
      </c>
      <c r="IWQ469" s="265" t="str">
        <f t="shared" ref="IWQ469:IWQ471" si="6713">IF(IWO469&lt;5,"Sin Riesgo",IF(IWO469 &lt;=14,"Bajo",IF(IWO469&lt;=35,"Medio",IF(IWO469&lt;=80,"Alto","Inviable Sanitariamente"))))</f>
        <v>Inviable Sanitariamente</v>
      </c>
      <c r="IWR469" s="265" t="str">
        <f t="shared" ref="IWR469:IWR471" si="6714">IF(IWP469&lt;5,"Sin Riesgo",IF(IWP469 &lt;=14,"Bajo",IF(IWP469&lt;=35,"Medio",IF(IWP469&lt;=80,"Alto","Inviable Sanitariamente"))))</f>
        <v>Inviable Sanitariamente</v>
      </c>
      <c r="IWS469" s="265" t="str">
        <f t="shared" ref="IWS469:IWS471" si="6715">IF(IWQ469&lt;5,"Sin Riesgo",IF(IWQ469 &lt;=14,"Bajo",IF(IWQ469&lt;=35,"Medio",IF(IWQ469&lt;=80,"Alto","Inviable Sanitariamente"))))</f>
        <v>Inviable Sanitariamente</v>
      </c>
      <c r="IWT469" s="265" t="str">
        <f t="shared" ref="IWT469:IWT471" si="6716">IF(IWR469&lt;5,"Sin Riesgo",IF(IWR469 &lt;=14,"Bajo",IF(IWR469&lt;=35,"Medio",IF(IWR469&lt;=80,"Alto","Inviable Sanitariamente"))))</f>
        <v>Inviable Sanitariamente</v>
      </c>
      <c r="IWU469" s="265" t="str">
        <f t="shared" ref="IWU469:IWU471" si="6717">IF(IWS469&lt;5,"Sin Riesgo",IF(IWS469 &lt;=14,"Bajo",IF(IWS469&lt;=35,"Medio",IF(IWS469&lt;=80,"Alto","Inviable Sanitariamente"))))</f>
        <v>Inviable Sanitariamente</v>
      </c>
      <c r="IWV469" s="265" t="str">
        <f t="shared" ref="IWV469:IWV471" si="6718">IF(IWT469&lt;5,"Sin Riesgo",IF(IWT469 &lt;=14,"Bajo",IF(IWT469&lt;=35,"Medio",IF(IWT469&lt;=80,"Alto","Inviable Sanitariamente"))))</f>
        <v>Inviable Sanitariamente</v>
      </c>
      <c r="IWW469" s="265" t="str">
        <f t="shared" ref="IWW469:IWW471" si="6719">IF(IWU469&lt;5,"Sin Riesgo",IF(IWU469 &lt;=14,"Bajo",IF(IWU469&lt;=35,"Medio",IF(IWU469&lt;=80,"Alto","Inviable Sanitariamente"))))</f>
        <v>Inviable Sanitariamente</v>
      </c>
      <c r="IWX469" s="265" t="str">
        <f t="shared" ref="IWX469:IWX471" si="6720">IF(IWV469&lt;5,"Sin Riesgo",IF(IWV469 &lt;=14,"Bajo",IF(IWV469&lt;=35,"Medio",IF(IWV469&lt;=80,"Alto","Inviable Sanitariamente"))))</f>
        <v>Inviable Sanitariamente</v>
      </c>
      <c r="IWY469" s="265" t="str">
        <f t="shared" ref="IWY469:IWY471" si="6721">IF(IWW469&lt;5,"Sin Riesgo",IF(IWW469 &lt;=14,"Bajo",IF(IWW469&lt;=35,"Medio",IF(IWW469&lt;=80,"Alto","Inviable Sanitariamente"))))</f>
        <v>Inviable Sanitariamente</v>
      </c>
      <c r="IWZ469" s="265" t="str">
        <f t="shared" ref="IWZ469:IWZ471" si="6722">IF(IWX469&lt;5,"Sin Riesgo",IF(IWX469 &lt;=14,"Bajo",IF(IWX469&lt;=35,"Medio",IF(IWX469&lt;=80,"Alto","Inviable Sanitariamente"))))</f>
        <v>Inviable Sanitariamente</v>
      </c>
      <c r="IXA469" s="265" t="str">
        <f t="shared" ref="IXA469:IXA471" si="6723">IF(IWY469&lt;5,"Sin Riesgo",IF(IWY469 &lt;=14,"Bajo",IF(IWY469&lt;=35,"Medio",IF(IWY469&lt;=80,"Alto","Inviable Sanitariamente"))))</f>
        <v>Inviable Sanitariamente</v>
      </c>
      <c r="IXB469" s="265" t="str">
        <f t="shared" ref="IXB469:IXB471" si="6724">IF(IWZ469&lt;5,"Sin Riesgo",IF(IWZ469 &lt;=14,"Bajo",IF(IWZ469&lt;=35,"Medio",IF(IWZ469&lt;=80,"Alto","Inviable Sanitariamente"))))</f>
        <v>Inviable Sanitariamente</v>
      </c>
      <c r="IXC469" s="265" t="str">
        <f t="shared" ref="IXC469:IXC471" si="6725">IF(IXA469&lt;5,"Sin Riesgo",IF(IXA469 &lt;=14,"Bajo",IF(IXA469&lt;=35,"Medio",IF(IXA469&lt;=80,"Alto","Inviable Sanitariamente"))))</f>
        <v>Inviable Sanitariamente</v>
      </c>
      <c r="IXD469" s="265" t="str">
        <f t="shared" ref="IXD469:IXD471" si="6726">IF(IXB469&lt;5,"Sin Riesgo",IF(IXB469 &lt;=14,"Bajo",IF(IXB469&lt;=35,"Medio",IF(IXB469&lt;=80,"Alto","Inviable Sanitariamente"))))</f>
        <v>Inviable Sanitariamente</v>
      </c>
      <c r="IXE469" s="265" t="str">
        <f t="shared" ref="IXE469:IXE471" si="6727">IF(IXC469&lt;5,"Sin Riesgo",IF(IXC469 &lt;=14,"Bajo",IF(IXC469&lt;=35,"Medio",IF(IXC469&lt;=80,"Alto","Inviable Sanitariamente"))))</f>
        <v>Inviable Sanitariamente</v>
      </c>
      <c r="IXF469" s="265" t="str">
        <f t="shared" ref="IXF469:IXF471" si="6728">IF(IXD469&lt;5,"Sin Riesgo",IF(IXD469 &lt;=14,"Bajo",IF(IXD469&lt;=35,"Medio",IF(IXD469&lt;=80,"Alto","Inviable Sanitariamente"))))</f>
        <v>Inviable Sanitariamente</v>
      </c>
      <c r="IXG469" s="265" t="str">
        <f t="shared" ref="IXG469:IXG471" si="6729">IF(IXE469&lt;5,"Sin Riesgo",IF(IXE469 &lt;=14,"Bajo",IF(IXE469&lt;=35,"Medio",IF(IXE469&lt;=80,"Alto","Inviable Sanitariamente"))))</f>
        <v>Inviable Sanitariamente</v>
      </c>
      <c r="IXH469" s="265" t="str">
        <f t="shared" ref="IXH469:IXH471" si="6730">IF(IXF469&lt;5,"Sin Riesgo",IF(IXF469 &lt;=14,"Bajo",IF(IXF469&lt;=35,"Medio",IF(IXF469&lt;=80,"Alto","Inviable Sanitariamente"))))</f>
        <v>Inviable Sanitariamente</v>
      </c>
      <c r="IXI469" s="265" t="str">
        <f t="shared" ref="IXI469:IXI471" si="6731">IF(IXG469&lt;5,"Sin Riesgo",IF(IXG469 &lt;=14,"Bajo",IF(IXG469&lt;=35,"Medio",IF(IXG469&lt;=80,"Alto","Inviable Sanitariamente"))))</f>
        <v>Inviable Sanitariamente</v>
      </c>
      <c r="IXJ469" s="265" t="str">
        <f t="shared" ref="IXJ469:IXJ471" si="6732">IF(IXH469&lt;5,"Sin Riesgo",IF(IXH469 &lt;=14,"Bajo",IF(IXH469&lt;=35,"Medio",IF(IXH469&lt;=80,"Alto","Inviable Sanitariamente"))))</f>
        <v>Inviable Sanitariamente</v>
      </c>
      <c r="IXK469" s="265" t="str">
        <f t="shared" ref="IXK469:IXK471" si="6733">IF(IXI469&lt;5,"Sin Riesgo",IF(IXI469 &lt;=14,"Bajo",IF(IXI469&lt;=35,"Medio",IF(IXI469&lt;=80,"Alto","Inviable Sanitariamente"))))</f>
        <v>Inviable Sanitariamente</v>
      </c>
      <c r="IXL469" s="265" t="str">
        <f t="shared" ref="IXL469:IXL471" si="6734">IF(IXJ469&lt;5,"Sin Riesgo",IF(IXJ469 &lt;=14,"Bajo",IF(IXJ469&lt;=35,"Medio",IF(IXJ469&lt;=80,"Alto","Inviable Sanitariamente"))))</f>
        <v>Inviable Sanitariamente</v>
      </c>
      <c r="IXM469" s="265" t="str">
        <f t="shared" ref="IXM469:IXM471" si="6735">IF(IXK469&lt;5,"Sin Riesgo",IF(IXK469 &lt;=14,"Bajo",IF(IXK469&lt;=35,"Medio",IF(IXK469&lt;=80,"Alto","Inviable Sanitariamente"))))</f>
        <v>Inviable Sanitariamente</v>
      </c>
      <c r="IXN469" s="265" t="str">
        <f t="shared" ref="IXN469:IXN471" si="6736">IF(IXL469&lt;5,"Sin Riesgo",IF(IXL469 &lt;=14,"Bajo",IF(IXL469&lt;=35,"Medio",IF(IXL469&lt;=80,"Alto","Inviable Sanitariamente"))))</f>
        <v>Inviable Sanitariamente</v>
      </c>
      <c r="IXO469" s="265" t="str">
        <f t="shared" ref="IXO469:IXO471" si="6737">IF(IXM469&lt;5,"Sin Riesgo",IF(IXM469 &lt;=14,"Bajo",IF(IXM469&lt;=35,"Medio",IF(IXM469&lt;=80,"Alto","Inviable Sanitariamente"))))</f>
        <v>Inviable Sanitariamente</v>
      </c>
      <c r="IXP469" s="265" t="str">
        <f t="shared" ref="IXP469:IXP471" si="6738">IF(IXN469&lt;5,"Sin Riesgo",IF(IXN469 &lt;=14,"Bajo",IF(IXN469&lt;=35,"Medio",IF(IXN469&lt;=80,"Alto","Inviable Sanitariamente"))))</f>
        <v>Inviable Sanitariamente</v>
      </c>
      <c r="IXQ469" s="265" t="str">
        <f t="shared" ref="IXQ469:IXQ471" si="6739">IF(IXO469&lt;5,"Sin Riesgo",IF(IXO469 &lt;=14,"Bajo",IF(IXO469&lt;=35,"Medio",IF(IXO469&lt;=80,"Alto","Inviable Sanitariamente"))))</f>
        <v>Inviable Sanitariamente</v>
      </c>
      <c r="IXR469" s="265" t="str">
        <f t="shared" ref="IXR469:IXR471" si="6740">IF(IXP469&lt;5,"Sin Riesgo",IF(IXP469 &lt;=14,"Bajo",IF(IXP469&lt;=35,"Medio",IF(IXP469&lt;=80,"Alto","Inviable Sanitariamente"))))</f>
        <v>Inviable Sanitariamente</v>
      </c>
      <c r="IXS469" s="265" t="str">
        <f t="shared" ref="IXS469:IXS471" si="6741">IF(IXQ469&lt;5,"Sin Riesgo",IF(IXQ469 &lt;=14,"Bajo",IF(IXQ469&lt;=35,"Medio",IF(IXQ469&lt;=80,"Alto","Inviable Sanitariamente"))))</f>
        <v>Inviable Sanitariamente</v>
      </c>
      <c r="IXT469" s="265" t="str">
        <f t="shared" ref="IXT469:IXT471" si="6742">IF(IXR469&lt;5,"Sin Riesgo",IF(IXR469 &lt;=14,"Bajo",IF(IXR469&lt;=35,"Medio",IF(IXR469&lt;=80,"Alto","Inviable Sanitariamente"))))</f>
        <v>Inviable Sanitariamente</v>
      </c>
      <c r="IXU469" s="265" t="str">
        <f t="shared" ref="IXU469:IXU471" si="6743">IF(IXS469&lt;5,"Sin Riesgo",IF(IXS469 &lt;=14,"Bajo",IF(IXS469&lt;=35,"Medio",IF(IXS469&lt;=80,"Alto","Inviable Sanitariamente"))))</f>
        <v>Inviable Sanitariamente</v>
      </c>
      <c r="IXV469" s="265" t="str">
        <f t="shared" ref="IXV469:IXV471" si="6744">IF(IXT469&lt;5,"Sin Riesgo",IF(IXT469 &lt;=14,"Bajo",IF(IXT469&lt;=35,"Medio",IF(IXT469&lt;=80,"Alto","Inviable Sanitariamente"))))</f>
        <v>Inviable Sanitariamente</v>
      </c>
      <c r="IXW469" s="265" t="str">
        <f t="shared" ref="IXW469:IXW471" si="6745">IF(IXU469&lt;5,"Sin Riesgo",IF(IXU469 &lt;=14,"Bajo",IF(IXU469&lt;=35,"Medio",IF(IXU469&lt;=80,"Alto","Inviable Sanitariamente"))))</f>
        <v>Inviable Sanitariamente</v>
      </c>
      <c r="IXX469" s="265" t="str">
        <f t="shared" ref="IXX469:IXX471" si="6746">IF(IXV469&lt;5,"Sin Riesgo",IF(IXV469 &lt;=14,"Bajo",IF(IXV469&lt;=35,"Medio",IF(IXV469&lt;=80,"Alto","Inviable Sanitariamente"))))</f>
        <v>Inviable Sanitariamente</v>
      </c>
      <c r="IXY469" s="265" t="str">
        <f t="shared" ref="IXY469:IXY471" si="6747">IF(IXW469&lt;5,"Sin Riesgo",IF(IXW469 &lt;=14,"Bajo",IF(IXW469&lt;=35,"Medio",IF(IXW469&lt;=80,"Alto","Inviable Sanitariamente"))))</f>
        <v>Inviable Sanitariamente</v>
      </c>
      <c r="IXZ469" s="265" t="str">
        <f t="shared" ref="IXZ469:IXZ471" si="6748">IF(IXX469&lt;5,"Sin Riesgo",IF(IXX469 &lt;=14,"Bajo",IF(IXX469&lt;=35,"Medio",IF(IXX469&lt;=80,"Alto","Inviable Sanitariamente"))))</f>
        <v>Inviable Sanitariamente</v>
      </c>
      <c r="IYA469" s="265" t="str">
        <f t="shared" ref="IYA469:IYA471" si="6749">IF(IXY469&lt;5,"Sin Riesgo",IF(IXY469 &lt;=14,"Bajo",IF(IXY469&lt;=35,"Medio",IF(IXY469&lt;=80,"Alto","Inviable Sanitariamente"))))</f>
        <v>Inviable Sanitariamente</v>
      </c>
      <c r="IYB469" s="265" t="str">
        <f t="shared" ref="IYB469:IYB471" si="6750">IF(IXZ469&lt;5,"Sin Riesgo",IF(IXZ469 &lt;=14,"Bajo",IF(IXZ469&lt;=35,"Medio",IF(IXZ469&lt;=80,"Alto","Inviable Sanitariamente"))))</f>
        <v>Inviable Sanitariamente</v>
      </c>
      <c r="IYC469" s="265" t="str">
        <f t="shared" ref="IYC469:IYC471" si="6751">IF(IYA469&lt;5,"Sin Riesgo",IF(IYA469 &lt;=14,"Bajo",IF(IYA469&lt;=35,"Medio",IF(IYA469&lt;=80,"Alto","Inviable Sanitariamente"))))</f>
        <v>Inviable Sanitariamente</v>
      </c>
      <c r="IYD469" s="265" t="str">
        <f t="shared" ref="IYD469:IYD471" si="6752">IF(IYB469&lt;5,"Sin Riesgo",IF(IYB469 &lt;=14,"Bajo",IF(IYB469&lt;=35,"Medio",IF(IYB469&lt;=80,"Alto","Inviable Sanitariamente"))))</f>
        <v>Inviable Sanitariamente</v>
      </c>
      <c r="IYE469" s="265" t="str">
        <f t="shared" ref="IYE469:IYE471" si="6753">IF(IYC469&lt;5,"Sin Riesgo",IF(IYC469 &lt;=14,"Bajo",IF(IYC469&lt;=35,"Medio",IF(IYC469&lt;=80,"Alto","Inviable Sanitariamente"))))</f>
        <v>Inviable Sanitariamente</v>
      </c>
      <c r="IYF469" s="265" t="str">
        <f t="shared" ref="IYF469:IYF471" si="6754">IF(IYD469&lt;5,"Sin Riesgo",IF(IYD469 &lt;=14,"Bajo",IF(IYD469&lt;=35,"Medio",IF(IYD469&lt;=80,"Alto","Inviable Sanitariamente"))))</f>
        <v>Inviable Sanitariamente</v>
      </c>
      <c r="IYG469" s="265" t="str">
        <f t="shared" ref="IYG469:IYG471" si="6755">IF(IYE469&lt;5,"Sin Riesgo",IF(IYE469 &lt;=14,"Bajo",IF(IYE469&lt;=35,"Medio",IF(IYE469&lt;=80,"Alto","Inviable Sanitariamente"))))</f>
        <v>Inviable Sanitariamente</v>
      </c>
      <c r="IYH469" s="265" t="str">
        <f t="shared" ref="IYH469:IYH471" si="6756">IF(IYF469&lt;5,"Sin Riesgo",IF(IYF469 &lt;=14,"Bajo",IF(IYF469&lt;=35,"Medio",IF(IYF469&lt;=80,"Alto","Inviable Sanitariamente"))))</f>
        <v>Inviable Sanitariamente</v>
      </c>
      <c r="IYI469" s="265" t="str">
        <f t="shared" ref="IYI469:IYI471" si="6757">IF(IYG469&lt;5,"Sin Riesgo",IF(IYG469 &lt;=14,"Bajo",IF(IYG469&lt;=35,"Medio",IF(IYG469&lt;=80,"Alto","Inviable Sanitariamente"))))</f>
        <v>Inviable Sanitariamente</v>
      </c>
      <c r="IYJ469" s="265" t="str">
        <f t="shared" ref="IYJ469:IYJ471" si="6758">IF(IYH469&lt;5,"Sin Riesgo",IF(IYH469 &lt;=14,"Bajo",IF(IYH469&lt;=35,"Medio",IF(IYH469&lt;=80,"Alto","Inviable Sanitariamente"))))</f>
        <v>Inviable Sanitariamente</v>
      </c>
      <c r="IYK469" s="265" t="str">
        <f t="shared" ref="IYK469:IYK471" si="6759">IF(IYI469&lt;5,"Sin Riesgo",IF(IYI469 &lt;=14,"Bajo",IF(IYI469&lt;=35,"Medio",IF(IYI469&lt;=80,"Alto","Inviable Sanitariamente"))))</f>
        <v>Inviable Sanitariamente</v>
      </c>
      <c r="IYL469" s="265" t="str">
        <f t="shared" ref="IYL469:IYL471" si="6760">IF(IYJ469&lt;5,"Sin Riesgo",IF(IYJ469 &lt;=14,"Bajo",IF(IYJ469&lt;=35,"Medio",IF(IYJ469&lt;=80,"Alto","Inviable Sanitariamente"))))</f>
        <v>Inviable Sanitariamente</v>
      </c>
      <c r="IYM469" s="265" t="str">
        <f t="shared" ref="IYM469:IYM471" si="6761">IF(IYK469&lt;5,"Sin Riesgo",IF(IYK469 &lt;=14,"Bajo",IF(IYK469&lt;=35,"Medio",IF(IYK469&lt;=80,"Alto","Inviable Sanitariamente"))))</f>
        <v>Inviable Sanitariamente</v>
      </c>
      <c r="IYN469" s="265" t="str">
        <f t="shared" ref="IYN469:IYN471" si="6762">IF(IYL469&lt;5,"Sin Riesgo",IF(IYL469 &lt;=14,"Bajo",IF(IYL469&lt;=35,"Medio",IF(IYL469&lt;=80,"Alto","Inviable Sanitariamente"))))</f>
        <v>Inviable Sanitariamente</v>
      </c>
      <c r="IYO469" s="265" t="str">
        <f t="shared" ref="IYO469:IYO471" si="6763">IF(IYM469&lt;5,"Sin Riesgo",IF(IYM469 &lt;=14,"Bajo",IF(IYM469&lt;=35,"Medio",IF(IYM469&lt;=80,"Alto","Inviable Sanitariamente"))))</f>
        <v>Inviable Sanitariamente</v>
      </c>
      <c r="IYP469" s="265" t="str">
        <f t="shared" ref="IYP469:IYP471" si="6764">IF(IYN469&lt;5,"Sin Riesgo",IF(IYN469 &lt;=14,"Bajo",IF(IYN469&lt;=35,"Medio",IF(IYN469&lt;=80,"Alto","Inviable Sanitariamente"))))</f>
        <v>Inviable Sanitariamente</v>
      </c>
      <c r="IYQ469" s="265" t="str">
        <f t="shared" ref="IYQ469:IYQ471" si="6765">IF(IYO469&lt;5,"Sin Riesgo",IF(IYO469 &lt;=14,"Bajo",IF(IYO469&lt;=35,"Medio",IF(IYO469&lt;=80,"Alto","Inviable Sanitariamente"))))</f>
        <v>Inviable Sanitariamente</v>
      </c>
      <c r="IYR469" s="265" t="str">
        <f t="shared" ref="IYR469:IYR471" si="6766">IF(IYP469&lt;5,"Sin Riesgo",IF(IYP469 &lt;=14,"Bajo",IF(IYP469&lt;=35,"Medio",IF(IYP469&lt;=80,"Alto","Inviable Sanitariamente"))))</f>
        <v>Inviable Sanitariamente</v>
      </c>
      <c r="IYS469" s="265" t="str">
        <f t="shared" ref="IYS469:IYS471" si="6767">IF(IYQ469&lt;5,"Sin Riesgo",IF(IYQ469 &lt;=14,"Bajo",IF(IYQ469&lt;=35,"Medio",IF(IYQ469&lt;=80,"Alto","Inviable Sanitariamente"))))</f>
        <v>Inviable Sanitariamente</v>
      </c>
      <c r="IYT469" s="265" t="str">
        <f t="shared" ref="IYT469:IYT471" si="6768">IF(IYR469&lt;5,"Sin Riesgo",IF(IYR469 &lt;=14,"Bajo",IF(IYR469&lt;=35,"Medio",IF(IYR469&lt;=80,"Alto","Inviable Sanitariamente"))))</f>
        <v>Inviable Sanitariamente</v>
      </c>
      <c r="IYU469" s="265" t="str">
        <f t="shared" ref="IYU469:IYU471" si="6769">IF(IYS469&lt;5,"Sin Riesgo",IF(IYS469 &lt;=14,"Bajo",IF(IYS469&lt;=35,"Medio",IF(IYS469&lt;=80,"Alto","Inviable Sanitariamente"))))</f>
        <v>Inviable Sanitariamente</v>
      </c>
      <c r="IYV469" s="265" t="str">
        <f t="shared" ref="IYV469:IYV471" si="6770">IF(IYT469&lt;5,"Sin Riesgo",IF(IYT469 &lt;=14,"Bajo",IF(IYT469&lt;=35,"Medio",IF(IYT469&lt;=80,"Alto","Inviable Sanitariamente"))))</f>
        <v>Inviable Sanitariamente</v>
      </c>
      <c r="IYW469" s="265" t="str">
        <f t="shared" ref="IYW469:IYW471" si="6771">IF(IYU469&lt;5,"Sin Riesgo",IF(IYU469 &lt;=14,"Bajo",IF(IYU469&lt;=35,"Medio",IF(IYU469&lt;=80,"Alto","Inviable Sanitariamente"))))</f>
        <v>Inviable Sanitariamente</v>
      </c>
      <c r="IYX469" s="265" t="str">
        <f t="shared" ref="IYX469:IYX471" si="6772">IF(IYV469&lt;5,"Sin Riesgo",IF(IYV469 &lt;=14,"Bajo",IF(IYV469&lt;=35,"Medio",IF(IYV469&lt;=80,"Alto","Inviable Sanitariamente"))))</f>
        <v>Inviable Sanitariamente</v>
      </c>
      <c r="IYY469" s="265" t="str">
        <f t="shared" ref="IYY469:IYY471" si="6773">IF(IYW469&lt;5,"Sin Riesgo",IF(IYW469 &lt;=14,"Bajo",IF(IYW469&lt;=35,"Medio",IF(IYW469&lt;=80,"Alto","Inviable Sanitariamente"))))</f>
        <v>Inviable Sanitariamente</v>
      </c>
      <c r="IYZ469" s="265" t="str">
        <f t="shared" ref="IYZ469:IYZ471" si="6774">IF(IYX469&lt;5,"Sin Riesgo",IF(IYX469 &lt;=14,"Bajo",IF(IYX469&lt;=35,"Medio",IF(IYX469&lt;=80,"Alto","Inviable Sanitariamente"))))</f>
        <v>Inviable Sanitariamente</v>
      </c>
      <c r="IZA469" s="265" t="str">
        <f t="shared" ref="IZA469:IZA471" si="6775">IF(IYY469&lt;5,"Sin Riesgo",IF(IYY469 &lt;=14,"Bajo",IF(IYY469&lt;=35,"Medio",IF(IYY469&lt;=80,"Alto","Inviable Sanitariamente"))))</f>
        <v>Inviable Sanitariamente</v>
      </c>
      <c r="IZB469" s="265" t="str">
        <f t="shared" ref="IZB469:IZB471" si="6776">IF(IYZ469&lt;5,"Sin Riesgo",IF(IYZ469 &lt;=14,"Bajo",IF(IYZ469&lt;=35,"Medio",IF(IYZ469&lt;=80,"Alto","Inviable Sanitariamente"))))</f>
        <v>Inviable Sanitariamente</v>
      </c>
      <c r="IZC469" s="265" t="str">
        <f t="shared" ref="IZC469:IZC471" si="6777">IF(IZA469&lt;5,"Sin Riesgo",IF(IZA469 &lt;=14,"Bajo",IF(IZA469&lt;=35,"Medio",IF(IZA469&lt;=80,"Alto","Inviable Sanitariamente"))))</f>
        <v>Inviable Sanitariamente</v>
      </c>
      <c r="IZD469" s="265" t="str">
        <f t="shared" ref="IZD469:IZD471" si="6778">IF(IZB469&lt;5,"Sin Riesgo",IF(IZB469 &lt;=14,"Bajo",IF(IZB469&lt;=35,"Medio",IF(IZB469&lt;=80,"Alto","Inviable Sanitariamente"))))</f>
        <v>Inviable Sanitariamente</v>
      </c>
      <c r="IZE469" s="265" t="str">
        <f t="shared" ref="IZE469:IZE471" si="6779">IF(IZC469&lt;5,"Sin Riesgo",IF(IZC469 &lt;=14,"Bajo",IF(IZC469&lt;=35,"Medio",IF(IZC469&lt;=80,"Alto","Inviable Sanitariamente"))))</f>
        <v>Inviable Sanitariamente</v>
      </c>
      <c r="IZF469" s="265" t="str">
        <f t="shared" ref="IZF469:IZF471" si="6780">IF(IZD469&lt;5,"Sin Riesgo",IF(IZD469 &lt;=14,"Bajo",IF(IZD469&lt;=35,"Medio",IF(IZD469&lt;=80,"Alto","Inviable Sanitariamente"))))</f>
        <v>Inviable Sanitariamente</v>
      </c>
      <c r="IZG469" s="265" t="str">
        <f t="shared" ref="IZG469:IZG471" si="6781">IF(IZE469&lt;5,"Sin Riesgo",IF(IZE469 &lt;=14,"Bajo",IF(IZE469&lt;=35,"Medio",IF(IZE469&lt;=80,"Alto","Inviable Sanitariamente"))))</f>
        <v>Inviable Sanitariamente</v>
      </c>
      <c r="IZH469" s="265" t="str">
        <f t="shared" ref="IZH469:IZH471" si="6782">IF(IZF469&lt;5,"Sin Riesgo",IF(IZF469 &lt;=14,"Bajo",IF(IZF469&lt;=35,"Medio",IF(IZF469&lt;=80,"Alto","Inviable Sanitariamente"))))</f>
        <v>Inviable Sanitariamente</v>
      </c>
      <c r="IZI469" s="265" t="str">
        <f t="shared" ref="IZI469:IZI471" si="6783">IF(IZG469&lt;5,"Sin Riesgo",IF(IZG469 &lt;=14,"Bajo",IF(IZG469&lt;=35,"Medio",IF(IZG469&lt;=80,"Alto","Inviable Sanitariamente"))))</f>
        <v>Inviable Sanitariamente</v>
      </c>
      <c r="IZJ469" s="265" t="str">
        <f t="shared" ref="IZJ469:IZJ471" si="6784">IF(IZH469&lt;5,"Sin Riesgo",IF(IZH469 &lt;=14,"Bajo",IF(IZH469&lt;=35,"Medio",IF(IZH469&lt;=80,"Alto","Inviable Sanitariamente"))))</f>
        <v>Inviable Sanitariamente</v>
      </c>
      <c r="IZK469" s="265" t="str">
        <f t="shared" ref="IZK469:IZK471" si="6785">IF(IZI469&lt;5,"Sin Riesgo",IF(IZI469 &lt;=14,"Bajo",IF(IZI469&lt;=35,"Medio",IF(IZI469&lt;=80,"Alto","Inviable Sanitariamente"))))</f>
        <v>Inviable Sanitariamente</v>
      </c>
      <c r="IZL469" s="265" t="str">
        <f t="shared" ref="IZL469:IZL471" si="6786">IF(IZJ469&lt;5,"Sin Riesgo",IF(IZJ469 &lt;=14,"Bajo",IF(IZJ469&lt;=35,"Medio",IF(IZJ469&lt;=80,"Alto","Inviable Sanitariamente"))))</f>
        <v>Inviable Sanitariamente</v>
      </c>
      <c r="IZM469" s="265" t="str">
        <f t="shared" ref="IZM469:IZM471" si="6787">IF(IZK469&lt;5,"Sin Riesgo",IF(IZK469 &lt;=14,"Bajo",IF(IZK469&lt;=35,"Medio",IF(IZK469&lt;=80,"Alto","Inviable Sanitariamente"))))</f>
        <v>Inviable Sanitariamente</v>
      </c>
      <c r="IZN469" s="265" t="str">
        <f t="shared" ref="IZN469:IZN471" si="6788">IF(IZL469&lt;5,"Sin Riesgo",IF(IZL469 &lt;=14,"Bajo",IF(IZL469&lt;=35,"Medio",IF(IZL469&lt;=80,"Alto","Inviable Sanitariamente"))))</f>
        <v>Inviable Sanitariamente</v>
      </c>
      <c r="IZO469" s="265" t="str">
        <f t="shared" ref="IZO469:IZO471" si="6789">IF(IZM469&lt;5,"Sin Riesgo",IF(IZM469 &lt;=14,"Bajo",IF(IZM469&lt;=35,"Medio",IF(IZM469&lt;=80,"Alto","Inviable Sanitariamente"))))</f>
        <v>Inviable Sanitariamente</v>
      </c>
      <c r="IZP469" s="265" t="str">
        <f t="shared" ref="IZP469:IZP471" si="6790">IF(IZN469&lt;5,"Sin Riesgo",IF(IZN469 &lt;=14,"Bajo",IF(IZN469&lt;=35,"Medio",IF(IZN469&lt;=80,"Alto","Inviable Sanitariamente"))))</f>
        <v>Inviable Sanitariamente</v>
      </c>
      <c r="IZQ469" s="265" t="str">
        <f t="shared" ref="IZQ469:IZQ471" si="6791">IF(IZO469&lt;5,"Sin Riesgo",IF(IZO469 &lt;=14,"Bajo",IF(IZO469&lt;=35,"Medio",IF(IZO469&lt;=80,"Alto","Inviable Sanitariamente"))))</f>
        <v>Inviable Sanitariamente</v>
      </c>
      <c r="IZR469" s="265" t="str">
        <f t="shared" ref="IZR469:IZR471" si="6792">IF(IZP469&lt;5,"Sin Riesgo",IF(IZP469 &lt;=14,"Bajo",IF(IZP469&lt;=35,"Medio",IF(IZP469&lt;=80,"Alto","Inviable Sanitariamente"))))</f>
        <v>Inviable Sanitariamente</v>
      </c>
      <c r="IZS469" s="265" t="str">
        <f t="shared" ref="IZS469:IZS471" si="6793">IF(IZQ469&lt;5,"Sin Riesgo",IF(IZQ469 &lt;=14,"Bajo",IF(IZQ469&lt;=35,"Medio",IF(IZQ469&lt;=80,"Alto","Inviable Sanitariamente"))))</f>
        <v>Inviable Sanitariamente</v>
      </c>
      <c r="IZT469" s="265" t="str">
        <f t="shared" ref="IZT469:IZT471" si="6794">IF(IZR469&lt;5,"Sin Riesgo",IF(IZR469 &lt;=14,"Bajo",IF(IZR469&lt;=35,"Medio",IF(IZR469&lt;=80,"Alto","Inviable Sanitariamente"))))</f>
        <v>Inviable Sanitariamente</v>
      </c>
      <c r="IZU469" s="265" t="str">
        <f t="shared" ref="IZU469:IZU471" si="6795">IF(IZS469&lt;5,"Sin Riesgo",IF(IZS469 &lt;=14,"Bajo",IF(IZS469&lt;=35,"Medio",IF(IZS469&lt;=80,"Alto","Inviable Sanitariamente"))))</f>
        <v>Inviable Sanitariamente</v>
      </c>
      <c r="IZV469" s="265" t="str">
        <f t="shared" ref="IZV469:IZV471" si="6796">IF(IZT469&lt;5,"Sin Riesgo",IF(IZT469 &lt;=14,"Bajo",IF(IZT469&lt;=35,"Medio",IF(IZT469&lt;=80,"Alto","Inviable Sanitariamente"))))</f>
        <v>Inviable Sanitariamente</v>
      </c>
      <c r="IZW469" s="265" t="str">
        <f t="shared" ref="IZW469:IZW471" si="6797">IF(IZU469&lt;5,"Sin Riesgo",IF(IZU469 &lt;=14,"Bajo",IF(IZU469&lt;=35,"Medio",IF(IZU469&lt;=80,"Alto","Inviable Sanitariamente"))))</f>
        <v>Inviable Sanitariamente</v>
      </c>
      <c r="IZX469" s="265" t="str">
        <f t="shared" ref="IZX469:IZX471" si="6798">IF(IZV469&lt;5,"Sin Riesgo",IF(IZV469 &lt;=14,"Bajo",IF(IZV469&lt;=35,"Medio",IF(IZV469&lt;=80,"Alto","Inviable Sanitariamente"))))</f>
        <v>Inviable Sanitariamente</v>
      </c>
      <c r="IZY469" s="265" t="str">
        <f t="shared" ref="IZY469:IZY471" si="6799">IF(IZW469&lt;5,"Sin Riesgo",IF(IZW469 &lt;=14,"Bajo",IF(IZW469&lt;=35,"Medio",IF(IZW469&lt;=80,"Alto","Inviable Sanitariamente"))))</f>
        <v>Inviable Sanitariamente</v>
      </c>
      <c r="IZZ469" s="265" t="str">
        <f t="shared" ref="IZZ469:IZZ471" si="6800">IF(IZX469&lt;5,"Sin Riesgo",IF(IZX469 &lt;=14,"Bajo",IF(IZX469&lt;=35,"Medio",IF(IZX469&lt;=80,"Alto","Inviable Sanitariamente"))))</f>
        <v>Inviable Sanitariamente</v>
      </c>
      <c r="JAA469" s="265" t="str">
        <f t="shared" ref="JAA469:JAA471" si="6801">IF(IZY469&lt;5,"Sin Riesgo",IF(IZY469 &lt;=14,"Bajo",IF(IZY469&lt;=35,"Medio",IF(IZY469&lt;=80,"Alto","Inviable Sanitariamente"))))</f>
        <v>Inviable Sanitariamente</v>
      </c>
      <c r="JAB469" s="265" t="str">
        <f t="shared" ref="JAB469:JAB471" si="6802">IF(IZZ469&lt;5,"Sin Riesgo",IF(IZZ469 &lt;=14,"Bajo",IF(IZZ469&lt;=35,"Medio",IF(IZZ469&lt;=80,"Alto","Inviable Sanitariamente"))))</f>
        <v>Inviable Sanitariamente</v>
      </c>
      <c r="JAC469" s="265" t="str">
        <f t="shared" ref="JAC469:JAC471" si="6803">IF(JAA469&lt;5,"Sin Riesgo",IF(JAA469 &lt;=14,"Bajo",IF(JAA469&lt;=35,"Medio",IF(JAA469&lt;=80,"Alto","Inviable Sanitariamente"))))</f>
        <v>Inviable Sanitariamente</v>
      </c>
      <c r="JAD469" s="265" t="str">
        <f t="shared" ref="JAD469:JAD471" si="6804">IF(JAB469&lt;5,"Sin Riesgo",IF(JAB469 &lt;=14,"Bajo",IF(JAB469&lt;=35,"Medio",IF(JAB469&lt;=80,"Alto","Inviable Sanitariamente"))))</f>
        <v>Inviable Sanitariamente</v>
      </c>
      <c r="JAE469" s="265" t="str">
        <f t="shared" ref="JAE469:JAE471" si="6805">IF(JAC469&lt;5,"Sin Riesgo",IF(JAC469 &lt;=14,"Bajo",IF(JAC469&lt;=35,"Medio",IF(JAC469&lt;=80,"Alto","Inviable Sanitariamente"))))</f>
        <v>Inviable Sanitariamente</v>
      </c>
      <c r="JAF469" s="265" t="str">
        <f t="shared" ref="JAF469:JAF471" si="6806">IF(JAD469&lt;5,"Sin Riesgo",IF(JAD469 &lt;=14,"Bajo",IF(JAD469&lt;=35,"Medio",IF(JAD469&lt;=80,"Alto","Inviable Sanitariamente"))))</f>
        <v>Inviable Sanitariamente</v>
      </c>
      <c r="JAG469" s="265" t="str">
        <f t="shared" ref="JAG469:JAG471" si="6807">IF(JAE469&lt;5,"Sin Riesgo",IF(JAE469 &lt;=14,"Bajo",IF(JAE469&lt;=35,"Medio",IF(JAE469&lt;=80,"Alto","Inviable Sanitariamente"))))</f>
        <v>Inviable Sanitariamente</v>
      </c>
      <c r="JAH469" s="265" t="str">
        <f t="shared" ref="JAH469:JAH471" si="6808">IF(JAF469&lt;5,"Sin Riesgo",IF(JAF469 &lt;=14,"Bajo",IF(JAF469&lt;=35,"Medio",IF(JAF469&lt;=80,"Alto","Inviable Sanitariamente"))))</f>
        <v>Inviable Sanitariamente</v>
      </c>
      <c r="JAI469" s="265" t="str">
        <f t="shared" ref="JAI469:JAI471" si="6809">IF(JAG469&lt;5,"Sin Riesgo",IF(JAG469 &lt;=14,"Bajo",IF(JAG469&lt;=35,"Medio",IF(JAG469&lt;=80,"Alto","Inviable Sanitariamente"))))</f>
        <v>Inviable Sanitariamente</v>
      </c>
      <c r="JAJ469" s="265" t="str">
        <f t="shared" ref="JAJ469:JAJ471" si="6810">IF(JAH469&lt;5,"Sin Riesgo",IF(JAH469 &lt;=14,"Bajo",IF(JAH469&lt;=35,"Medio",IF(JAH469&lt;=80,"Alto","Inviable Sanitariamente"))))</f>
        <v>Inviable Sanitariamente</v>
      </c>
      <c r="JAK469" s="265" t="str">
        <f t="shared" ref="JAK469:JAK471" si="6811">IF(JAI469&lt;5,"Sin Riesgo",IF(JAI469 &lt;=14,"Bajo",IF(JAI469&lt;=35,"Medio",IF(JAI469&lt;=80,"Alto","Inviable Sanitariamente"))))</f>
        <v>Inviable Sanitariamente</v>
      </c>
      <c r="JAL469" s="265" t="str">
        <f t="shared" ref="JAL469:JAL471" si="6812">IF(JAJ469&lt;5,"Sin Riesgo",IF(JAJ469 &lt;=14,"Bajo",IF(JAJ469&lt;=35,"Medio",IF(JAJ469&lt;=80,"Alto","Inviable Sanitariamente"))))</f>
        <v>Inviable Sanitariamente</v>
      </c>
      <c r="JAM469" s="265" t="str">
        <f t="shared" ref="JAM469:JAM471" si="6813">IF(JAK469&lt;5,"Sin Riesgo",IF(JAK469 &lt;=14,"Bajo",IF(JAK469&lt;=35,"Medio",IF(JAK469&lt;=80,"Alto","Inviable Sanitariamente"))))</f>
        <v>Inviable Sanitariamente</v>
      </c>
      <c r="JAN469" s="265" t="str">
        <f t="shared" ref="JAN469:JAN471" si="6814">IF(JAL469&lt;5,"Sin Riesgo",IF(JAL469 &lt;=14,"Bajo",IF(JAL469&lt;=35,"Medio",IF(JAL469&lt;=80,"Alto","Inviable Sanitariamente"))))</f>
        <v>Inviable Sanitariamente</v>
      </c>
      <c r="JAO469" s="265" t="str">
        <f t="shared" ref="JAO469:JAO471" si="6815">IF(JAM469&lt;5,"Sin Riesgo",IF(JAM469 &lt;=14,"Bajo",IF(JAM469&lt;=35,"Medio",IF(JAM469&lt;=80,"Alto","Inviable Sanitariamente"))))</f>
        <v>Inviable Sanitariamente</v>
      </c>
      <c r="JAP469" s="265" t="str">
        <f t="shared" ref="JAP469:JAP471" si="6816">IF(JAN469&lt;5,"Sin Riesgo",IF(JAN469 &lt;=14,"Bajo",IF(JAN469&lt;=35,"Medio",IF(JAN469&lt;=80,"Alto","Inviable Sanitariamente"))))</f>
        <v>Inviable Sanitariamente</v>
      </c>
      <c r="JAQ469" s="265" t="str">
        <f t="shared" ref="JAQ469:JAQ471" si="6817">IF(JAO469&lt;5,"Sin Riesgo",IF(JAO469 &lt;=14,"Bajo",IF(JAO469&lt;=35,"Medio",IF(JAO469&lt;=80,"Alto","Inviable Sanitariamente"))))</f>
        <v>Inviable Sanitariamente</v>
      </c>
      <c r="JAR469" s="265" t="str">
        <f t="shared" ref="JAR469:JAR471" si="6818">IF(JAP469&lt;5,"Sin Riesgo",IF(JAP469 &lt;=14,"Bajo",IF(JAP469&lt;=35,"Medio",IF(JAP469&lt;=80,"Alto","Inviable Sanitariamente"))))</f>
        <v>Inviable Sanitariamente</v>
      </c>
      <c r="JAS469" s="265" t="str">
        <f t="shared" ref="JAS469:JAS471" si="6819">IF(JAQ469&lt;5,"Sin Riesgo",IF(JAQ469 &lt;=14,"Bajo",IF(JAQ469&lt;=35,"Medio",IF(JAQ469&lt;=80,"Alto","Inviable Sanitariamente"))))</f>
        <v>Inviable Sanitariamente</v>
      </c>
      <c r="JAT469" s="265" t="str">
        <f t="shared" ref="JAT469:JAT471" si="6820">IF(JAR469&lt;5,"Sin Riesgo",IF(JAR469 &lt;=14,"Bajo",IF(JAR469&lt;=35,"Medio",IF(JAR469&lt;=80,"Alto","Inviable Sanitariamente"))))</f>
        <v>Inviable Sanitariamente</v>
      </c>
      <c r="JAU469" s="265" t="str">
        <f t="shared" ref="JAU469:JAU471" si="6821">IF(JAS469&lt;5,"Sin Riesgo",IF(JAS469 &lt;=14,"Bajo",IF(JAS469&lt;=35,"Medio",IF(JAS469&lt;=80,"Alto","Inviable Sanitariamente"))))</f>
        <v>Inviable Sanitariamente</v>
      </c>
      <c r="JAV469" s="265" t="str">
        <f t="shared" ref="JAV469:JAV471" si="6822">IF(JAT469&lt;5,"Sin Riesgo",IF(JAT469 &lt;=14,"Bajo",IF(JAT469&lt;=35,"Medio",IF(JAT469&lt;=80,"Alto","Inviable Sanitariamente"))))</f>
        <v>Inviable Sanitariamente</v>
      </c>
      <c r="JAW469" s="265" t="str">
        <f t="shared" ref="JAW469:JAW471" si="6823">IF(JAU469&lt;5,"Sin Riesgo",IF(JAU469 &lt;=14,"Bajo",IF(JAU469&lt;=35,"Medio",IF(JAU469&lt;=80,"Alto","Inviable Sanitariamente"))))</f>
        <v>Inviable Sanitariamente</v>
      </c>
      <c r="JAX469" s="265" t="str">
        <f t="shared" ref="JAX469:JAX471" si="6824">IF(JAV469&lt;5,"Sin Riesgo",IF(JAV469 &lt;=14,"Bajo",IF(JAV469&lt;=35,"Medio",IF(JAV469&lt;=80,"Alto","Inviable Sanitariamente"))))</f>
        <v>Inviable Sanitariamente</v>
      </c>
      <c r="JAY469" s="265" t="str">
        <f t="shared" ref="JAY469:JAY471" si="6825">IF(JAW469&lt;5,"Sin Riesgo",IF(JAW469 &lt;=14,"Bajo",IF(JAW469&lt;=35,"Medio",IF(JAW469&lt;=80,"Alto","Inviable Sanitariamente"))))</f>
        <v>Inviable Sanitariamente</v>
      </c>
      <c r="JAZ469" s="265" t="str">
        <f t="shared" ref="JAZ469:JAZ471" si="6826">IF(JAX469&lt;5,"Sin Riesgo",IF(JAX469 &lt;=14,"Bajo",IF(JAX469&lt;=35,"Medio",IF(JAX469&lt;=80,"Alto","Inviable Sanitariamente"))))</f>
        <v>Inviable Sanitariamente</v>
      </c>
      <c r="JBA469" s="265" t="str">
        <f t="shared" ref="JBA469:JBA471" si="6827">IF(JAY469&lt;5,"Sin Riesgo",IF(JAY469 &lt;=14,"Bajo",IF(JAY469&lt;=35,"Medio",IF(JAY469&lt;=80,"Alto","Inviable Sanitariamente"))))</f>
        <v>Inviable Sanitariamente</v>
      </c>
      <c r="JBB469" s="265" t="str">
        <f t="shared" ref="JBB469:JBB471" si="6828">IF(JAZ469&lt;5,"Sin Riesgo",IF(JAZ469 &lt;=14,"Bajo",IF(JAZ469&lt;=35,"Medio",IF(JAZ469&lt;=80,"Alto","Inviable Sanitariamente"))))</f>
        <v>Inviable Sanitariamente</v>
      </c>
      <c r="JBC469" s="265" t="str">
        <f t="shared" ref="JBC469:JBC471" si="6829">IF(JBA469&lt;5,"Sin Riesgo",IF(JBA469 &lt;=14,"Bajo",IF(JBA469&lt;=35,"Medio",IF(JBA469&lt;=80,"Alto","Inviable Sanitariamente"))))</f>
        <v>Inviable Sanitariamente</v>
      </c>
      <c r="JBD469" s="265" t="str">
        <f t="shared" ref="JBD469:JBD471" si="6830">IF(JBB469&lt;5,"Sin Riesgo",IF(JBB469 &lt;=14,"Bajo",IF(JBB469&lt;=35,"Medio",IF(JBB469&lt;=80,"Alto","Inviable Sanitariamente"))))</f>
        <v>Inviable Sanitariamente</v>
      </c>
      <c r="JBE469" s="265" t="str">
        <f t="shared" ref="JBE469:JBE471" si="6831">IF(JBC469&lt;5,"Sin Riesgo",IF(JBC469 &lt;=14,"Bajo",IF(JBC469&lt;=35,"Medio",IF(JBC469&lt;=80,"Alto","Inviable Sanitariamente"))))</f>
        <v>Inviable Sanitariamente</v>
      </c>
      <c r="JBF469" s="265" t="str">
        <f t="shared" ref="JBF469:JBF471" si="6832">IF(JBD469&lt;5,"Sin Riesgo",IF(JBD469 &lt;=14,"Bajo",IF(JBD469&lt;=35,"Medio",IF(JBD469&lt;=80,"Alto","Inviable Sanitariamente"))))</f>
        <v>Inviable Sanitariamente</v>
      </c>
      <c r="JBG469" s="265" t="str">
        <f t="shared" ref="JBG469:JBG471" si="6833">IF(JBE469&lt;5,"Sin Riesgo",IF(JBE469 &lt;=14,"Bajo",IF(JBE469&lt;=35,"Medio",IF(JBE469&lt;=80,"Alto","Inviable Sanitariamente"))))</f>
        <v>Inviable Sanitariamente</v>
      </c>
      <c r="JBH469" s="265" t="str">
        <f t="shared" ref="JBH469:JBH471" si="6834">IF(JBF469&lt;5,"Sin Riesgo",IF(JBF469 &lt;=14,"Bajo",IF(JBF469&lt;=35,"Medio",IF(JBF469&lt;=80,"Alto","Inviable Sanitariamente"))))</f>
        <v>Inviable Sanitariamente</v>
      </c>
      <c r="JBI469" s="265" t="str">
        <f t="shared" ref="JBI469:JBI471" si="6835">IF(JBG469&lt;5,"Sin Riesgo",IF(JBG469 &lt;=14,"Bajo",IF(JBG469&lt;=35,"Medio",IF(JBG469&lt;=80,"Alto","Inviable Sanitariamente"))))</f>
        <v>Inviable Sanitariamente</v>
      </c>
      <c r="JBJ469" s="265" t="str">
        <f t="shared" ref="JBJ469:JBJ471" si="6836">IF(JBH469&lt;5,"Sin Riesgo",IF(JBH469 &lt;=14,"Bajo",IF(JBH469&lt;=35,"Medio",IF(JBH469&lt;=80,"Alto","Inviable Sanitariamente"))))</f>
        <v>Inviable Sanitariamente</v>
      </c>
      <c r="JBK469" s="265" t="str">
        <f t="shared" ref="JBK469:JBK471" si="6837">IF(JBI469&lt;5,"Sin Riesgo",IF(JBI469 &lt;=14,"Bajo",IF(JBI469&lt;=35,"Medio",IF(JBI469&lt;=80,"Alto","Inviable Sanitariamente"))))</f>
        <v>Inviable Sanitariamente</v>
      </c>
      <c r="JBL469" s="265" t="str">
        <f t="shared" ref="JBL469:JBL471" si="6838">IF(JBJ469&lt;5,"Sin Riesgo",IF(JBJ469 &lt;=14,"Bajo",IF(JBJ469&lt;=35,"Medio",IF(JBJ469&lt;=80,"Alto","Inviable Sanitariamente"))))</f>
        <v>Inviable Sanitariamente</v>
      </c>
      <c r="JBM469" s="265" t="str">
        <f t="shared" ref="JBM469:JBM471" si="6839">IF(JBK469&lt;5,"Sin Riesgo",IF(JBK469 &lt;=14,"Bajo",IF(JBK469&lt;=35,"Medio",IF(JBK469&lt;=80,"Alto","Inviable Sanitariamente"))))</f>
        <v>Inviable Sanitariamente</v>
      </c>
      <c r="JBN469" s="265" t="str">
        <f t="shared" ref="JBN469:JBN471" si="6840">IF(JBL469&lt;5,"Sin Riesgo",IF(JBL469 &lt;=14,"Bajo",IF(JBL469&lt;=35,"Medio",IF(JBL469&lt;=80,"Alto","Inviable Sanitariamente"))))</f>
        <v>Inviable Sanitariamente</v>
      </c>
      <c r="JBO469" s="265" t="str">
        <f t="shared" ref="JBO469:JBO471" si="6841">IF(JBM469&lt;5,"Sin Riesgo",IF(JBM469 &lt;=14,"Bajo",IF(JBM469&lt;=35,"Medio",IF(JBM469&lt;=80,"Alto","Inviable Sanitariamente"))))</f>
        <v>Inviable Sanitariamente</v>
      </c>
      <c r="JBP469" s="265" t="str">
        <f t="shared" ref="JBP469:JBP471" si="6842">IF(JBN469&lt;5,"Sin Riesgo",IF(JBN469 &lt;=14,"Bajo",IF(JBN469&lt;=35,"Medio",IF(JBN469&lt;=80,"Alto","Inviable Sanitariamente"))))</f>
        <v>Inviable Sanitariamente</v>
      </c>
      <c r="JBQ469" s="265" t="str">
        <f t="shared" ref="JBQ469:JBQ471" si="6843">IF(JBO469&lt;5,"Sin Riesgo",IF(JBO469 &lt;=14,"Bajo",IF(JBO469&lt;=35,"Medio",IF(JBO469&lt;=80,"Alto","Inviable Sanitariamente"))))</f>
        <v>Inviable Sanitariamente</v>
      </c>
      <c r="JBR469" s="265" t="str">
        <f t="shared" ref="JBR469:JBR471" si="6844">IF(JBP469&lt;5,"Sin Riesgo",IF(JBP469 &lt;=14,"Bajo",IF(JBP469&lt;=35,"Medio",IF(JBP469&lt;=80,"Alto","Inviable Sanitariamente"))))</f>
        <v>Inviable Sanitariamente</v>
      </c>
      <c r="JBS469" s="265" t="str">
        <f t="shared" ref="JBS469:JBS471" si="6845">IF(JBQ469&lt;5,"Sin Riesgo",IF(JBQ469 &lt;=14,"Bajo",IF(JBQ469&lt;=35,"Medio",IF(JBQ469&lt;=80,"Alto","Inviable Sanitariamente"))))</f>
        <v>Inviable Sanitariamente</v>
      </c>
      <c r="JBT469" s="265" t="str">
        <f t="shared" ref="JBT469:JBT471" si="6846">IF(JBR469&lt;5,"Sin Riesgo",IF(JBR469 &lt;=14,"Bajo",IF(JBR469&lt;=35,"Medio",IF(JBR469&lt;=80,"Alto","Inviable Sanitariamente"))))</f>
        <v>Inviable Sanitariamente</v>
      </c>
      <c r="JBU469" s="265" t="str">
        <f t="shared" ref="JBU469:JBU471" si="6847">IF(JBS469&lt;5,"Sin Riesgo",IF(JBS469 &lt;=14,"Bajo",IF(JBS469&lt;=35,"Medio",IF(JBS469&lt;=80,"Alto","Inviable Sanitariamente"))))</f>
        <v>Inviable Sanitariamente</v>
      </c>
      <c r="JBV469" s="265" t="str">
        <f t="shared" ref="JBV469:JBV471" si="6848">IF(JBT469&lt;5,"Sin Riesgo",IF(JBT469 &lt;=14,"Bajo",IF(JBT469&lt;=35,"Medio",IF(JBT469&lt;=80,"Alto","Inviable Sanitariamente"))))</f>
        <v>Inviable Sanitariamente</v>
      </c>
      <c r="JBW469" s="265" t="str">
        <f t="shared" ref="JBW469:JBW471" si="6849">IF(JBU469&lt;5,"Sin Riesgo",IF(JBU469 &lt;=14,"Bajo",IF(JBU469&lt;=35,"Medio",IF(JBU469&lt;=80,"Alto","Inviable Sanitariamente"))))</f>
        <v>Inviable Sanitariamente</v>
      </c>
      <c r="JBX469" s="265" t="str">
        <f t="shared" ref="JBX469:JBX471" si="6850">IF(JBV469&lt;5,"Sin Riesgo",IF(JBV469 &lt;=14,"Bajo",IF(JBV469&lt;=35,"Medio",IF(JBV469&lt;=80,"Alto","Inviable Sanitariamente"))))</f>
        <v>Inviable Sanitariamente</v>
      </c>
      <c r="JBY469" s="265" t="str">
        <f t="shared" ref="JBY469:JBY471" si="6851">IF(JBW469&lt;5,"Sin Riesgo",IF(JBW469 &lt;=14,"Bajo",IF(JBW469&lt;=35,"Medio",IF(JBW469&lt;=80,"Alto","Inviable Sanitariamente"))))</f>
        <v>Inviable Sanitariamente</v>
      </c>
      <c r="JBZ469" s="265" t="str">
        <f t="shared" ref="JBZ469:JBZ471" si="6852">IF(JBX469&lt;5,"Sin Riesgo",IF(JBX469 &lt;=14,"Bajo",IF(JBX469&lt;=35,"Medio",IF(JBX469&lt;=80,"Alto","Inviable Sanitariamente"))))</f>
        <v>Inviable Sanitariamente</v>
      </c>
      <c r="JCA469" s="265" t="str">
        <f t="shared" ref="JCA469:JCA471" si="6853">IF(JBY469&lt;5,"Sin Riesgo",IF(JBY469 &lt;=14,"Bajo",IF(JBY469&lt;=35,"Medio",IF(JBY469&lt;=80,"Alto","Inviable Sanitariamente"))))</f>
        <v>Inviable Sanitariamente</v>
      </c>
      <c r="JCB469" s="265" t="str">
        <f t="shared" ref="JCB469:JCB471" si="6854">IF(JBZ469&lt;5,"Sin Riesgo",IF(JBZ469 &lt;=14,"Bajo",IF(JBZ469&lt;=35,"Medio",IF(JBZ469&lt;=80,"Alto","Inviable Sanitariamente"))))</f>
        <v>Inviable Sanitariamente</v>
      </c>
      <c r="JCC469" s="265" t="str">
        <f t="shared" ref="JCC469:JCC471" si="6855">IF(JCA469&lt;5,"Sin Riesgo",IF(JCA469 &lt;=14,"Bajo",IF(JCA469&lt;=35,"Medio",IF(JCA469&lt;=80,"Alto","Inviable Sanitariamente"))))</f>
        <v>Inviable Sanitariamente</v>
      </c>
      <c r="JCD469" s="265" t="str">
        <f t="shared" ref="JCD469:JCD471" si="6856">IF(JCB469&lt;5,"Sin Riesgo",IF(JCB469 &lt;=14,"Bajo",IF(JCB469&lt;=35,"Medio",IF(JCB469&lt;=80,"Alto","Inviable Sanitariamente"))))</f>
        <v>Inviable Sanitariamente</v>
      </c>
      <c r="JCE469" s="265" t="str">
        <f t="shared" ref="JCE469:JCE471" si="6857">IF(JCC469&lt;5,"Sin Riesgo",IF(JCC469 &lt;=14,"Bajo",IF(JCC469&lt;=35,"Medio",IF(JCC469&lt;=80,"Alto","Inviable Sanitariamente"))))</f>
        <v>Inviable Sanitariamente</v>
      </c>
      <c r="JCF469" s="265" t="str">
        <f t="shared" ref="JCF469:JCF471" si="6858">IF(JCD469&lt;5,"Sin Riesgo",IF(JCD469 &lt;=14,"Bajo",IF(JCD469&lt;=35,"Medio",IF(JCD469&lt;=80,"Alto","Inviable Sanitariamente"))))</f>
        <v>Inviable Sanitariamente</v>
      </c>
      <c r="JCG469" s="265" t="str">
        <f t="shared" ref="JCG469:JCG471" si="6859">IF(JCE469&lt;5,"Sin Riesgo",IF(JCE469 &lt;=14,"Bajo",IF(JCE469&lt;=35,"Medio",IF(JCE469&lt;=80,"Alto","Inviable Sanitariamente"))))</f>
        <v>Inviable Sanitariamente</v>
      </c>
      <c r="JCH469" s="265" t="str">
        <f t="shared" ref="JCH469:JCH471" si="6860">IF(JCF469&lt;5,"Sin Riesgo",IF(JCF469 &lt;=14,"Bajo",IF(JCF469&lt;=35,"Medio",IF(JCF469&lt;=80,"Alto","Inviable Sanitariamente"))))</f>
        <v>Inviable Sanitariamente</v>
      </c>
      <c r="JCI469" s="265" t="str">
        <f t="shared" ref="JCI469:JCI471" si="6861">IF(JCG469&lt;5,"Sin Riesgo",IF(JCG469 &lt;=14,"Bajo",IF(JCG469&lt;=35,"Medio",IF(JCG469&lt;=80,"Alto","Inviable Sanitariamente"))))</f>
        <v>Inviable Sanitariamente</v>
      </c>
      <c r="JCJ469" s="265" t="str">
        <f t="shared" ref="JCJ469:JCJ471" si="6862">IF(JCH469&lt;5,"Sin Riesgo",IF(JCH469 &lt;=14,"Bajo",IF(JCH469&lt;=35,"Medio",IF(JCH469&lt;=80,"Alto","Inviable Sanitariamente"))))</f>
        <v>Inviable Sanitariamente</v>
      </c>
      <c r="JCK469" s="265" t="str">
        <f t="shared" ref="JCK469:JCK471" si="6863">IF(JCI469&lt;5,"Sin Riesgo",IF(JCI469 &lt;=14,"Bajo",IF(JCI469&lt;=35,"Medio",IF(JCI469&lt;=80,"Alto","Inviable Sanitariamente"))))</f>
        <v>Inviable Sanitariamente</v>
      </c>
      <c r="JCL469" s="265" t="str">
        <f t="shared" ref="JCL469:JCL471" si="6864">IF(JCJ469&lt;5,"Sin Riesgo",IF(JCJ469 &lt;=14,"Bajo",IF(JCJ469&lt;=35,"Medio",IF(JCJ469&lt;=80,"Alto","Inviable Sanitariamente"))))</f>
        <v>Inviable Sanitariamente</v>
      </c>
      <c r="JCM469" s="265" t="str">
        <f t="shared" ref="JCM469:JCM471" si="6865">IF(JCK469&lt;5,"Sin Riesgo",IF(JCK469 &lt;=14,"Bajo",IF(JCK469&lt;=35,"Medio",IF(JCK469&lt;=80,"Alto","Inviable Sanitariamente"))))</f>
        <v>Inviable Sanitariamente</v>
      </c>
      <c r="JCN469" s="265" t="str">
        <f t="shared" ref="JCN469:JCN471" si="6866">IF(JCL469&lt;5,"Sin Riesgo",IF(JCL469 &lt;=14,"Bajo",IF(JCL469&lt;=35,"Medio",IF(JCL469&lt;=80,"Alto","Inviable Sanitariamente"))))</f>
        <v>Inviable Sanitariamente</v>
      </c>
      <c r="JCO469" s="265" t="str">
        <f t="shared" ref="JCO469:JCO471" si="6867">IF(JCM469&lt;5,"Sin Riesgo",IF(JCM469 &lt;=14,"Bajo",IF(JCM469&lt;=35,"Medio",IF(JCM469&lt;=80,"Alto","Inviable Sanitariamente"))))</f>
        <v>Inviable Sanitariamente</v>
      </c>
      <c r="JCP469" s="265" t="str">
        <f t="shared" ref="JCP469:JCP471" si="6868">IF(JCN469&lt;5,"Sin Riesgo",IF(JCN469 &lt;=14,"Bajo",IF(JCN469&lt;=35,"Medio",IF(JCN469&lt;=80,"Alto","Inviable Sanitariamente"))))</f>
        <v>Inviable Sanitariamente</v>
      </c>
      <c r="JCQ469" s="265" t="str">
        <f t="shared" ref="JCQ469:JCQ471" si="6869">IF(JCO469&lt;5,"Sin Riesgo",IF(JCO469 &lt;=14,"Bajo",IF(JCO469&lt;=35,"Medio",IF(JCO469&lt;=80,"Alto","Inviable Sanitariamente"))))</f>
        <v>Inviable Sanitariamente</v>
      </c>
      <c r="JCR469" s="265" t="str">
        <f t="shared" ref="JCR469:JCR471" si="6870">IF(JCP469&lt;5,"Sin Riesgo",IF(JCP469 &lt;=14,"Bajo",IF(JCP469&lt;=35,"Medio",IF(JCP469&lt;=80,"Alto","Inviable Sanitariamente"))))</f>
        <v>Inviable Sanitariamente</v>
      </c>
      <c r="JCS469" s="265" t="str">
        <f t="shared" ref="JCS469:JCS471" si="6871">IF(JCQ469&lt;5,"Sin Riesgo",IF(JCQ469 &lt;=14,"Bajo",IF(JCQ469&lt;=35,"Medio",IF(JCQ469&lt;=80,"Alto","Inviable Sanitariamente"))))</f>
        <v>Inviable Sanitariamente</v>
      </c>
      <c r="JCT469" s="265" t="str">
        <f t="shared" ref="JCT469:JCT471" si="6872">IF(JCR469&lt;5,"Sin Riesgo",IF(JCR469 &lt;=14,"Bajo",IF(JCR469&lt;=35,"Medio",IF(JCR469&lt;=80,"Alto","Inviable Sanitariamente"))))</f>
        <v>Inviable Sanitariamente</v>
      </c>
      <c r="JCU469" s="265" t="str">
        <f t="shared" ref="JCU469:JCU471" si="6873">IF(JCS469&lt;5,"Sin Riesgo",IF(JCS469 &lt;=14,"Bajo",IF(JCS469&lt;=35,"Medio",IF(JCS469&lt;=80,"Alto","Inviable Sanitariamente"))))</f>
        <v>Inviable Sanitariamente</v>
      </c>
      <c r="JCV469" s="265" t="str">
        <f t="shared" ref="JCV469:JCV471" si="6874">IF(JCT469&lt;5,"Sin Riesgo",IF(JCT469 &lt;=14,"Bajo",IF(JCT469&lt;=35,"Medio",IF(JCT469&lt;=80,"Alto","Inviable Sanitariamente"))))</f>
        <v>Inviable Sanitariamente</v>
      </c>
      <c r="JCW469" s="265" t="str">
        <f t="shared" ref="JCW469:JCW471" si="6875">IF(JCU469&lt;5,"Sin Riesgo",IF(JCU469 &lt;=14,"Bajo",IF(JCU469&lt;=35,"Medio",IF(JCU469&lt;=80,"Alto","Inviable Sanitariamente"))))</f>
        <v>Inviable Sanitariamente</v>
      </c>
      <c r="JCX469" s="265" t="str">
        <f t="shared" ref="JCX469:JCX471" si="6876">IF(JCV469&lt;5,"Sin Riesgo",IF(JCV469 &lt;=14,"Bajo",IF(JCV469&lt;=35,"Medio",IF(JCV469&lt;=80,"Alto","Inviable Sanitariamente"))))</f>
        <v>Inviable Sanitariamente</v>
      </c>
      <c r="JCY469" s="265" t="str">
        <f t="shared" ref="JCY469:JCY471" si="6877">IF(JCW469&lt;5,"Sin Riesgo",IF(JCW469 &lt;=14,"Bajo",IF(JCW469&lt;=35,"Medio",IF(JCW469&lt;=80,"Alto","Inviable Sanitariamente"))))</f>
        <v>Inviable Sanitariamente</v>
      </c>
      <c r="JCZ469" s="265" t="str">
        <f t="shared" ref="JCZ469:JCZ471" si="6878">IF(JCX469&lt;5,"Sin Riesgo",IF(JCX469 &lt;=14,"Bajo",IF(JCX469&lt;=35,"Medio",IF(JCX469&lt;=80,"Alto","Inviable Sanitariamente"))))</f>
        <v>Inviable Sanitariamente</v>
      </c>
      <c r="JDA469" s="265" t="str">
        <f t="shared" ref="JDA469:JDA471" si="6879">IF(JCY469&lt;5,"Sin Riesgo",IF(JCY469 &lt;=14,"Bajo",IF(JCY469&lt;=35,"Medio",IF(JCY469&lt;=80,"Alto","Inviable Sanitariamente"))))</f>
        <v>Inviable Sanitariamente</v>
      </c>
      <c r="JDB469" s="265" t="str">
        <f t="shared" ref="JDB469:JDB471" si="6880">IF(JCZ469&lt;5,"Sin Riesgo",IF(JCZ469 &lt;=14,"Bajo",IF(JCZ469&lt;=35,"Medio",IF(JCZ469&lt;=80,"Alto","Inviable Sanitariamente"))))</f>
        <v>Inviable Sanitariamente</v>
      </c>
      <c r="JDC469" s="265" t="str">
        <f t="shared" ref="JDC469:JDC471" si="6881">IF(JDA469&lt;5,"Sin Riesgo",IF(JDA469 &lt;=14,"Bajo",IF(JDA469&lt;=35,"Medio",IF(JDA469&lt;=80,"Alto","Inviable Sanitariamente"))))</f>
        <v>Inviable Sanitariamente</v>
      </c>
      <c r="JDD469" s="265" t="str">
        <f t="shared" ref="JDD469:JDD471" si="6882">IF(JDB469&lt;5,"Sin Riesgo",IF(JDB469 &lt;=14,"Bajo",IF(JDB469&lt;=35,"Medio",IF(JDB469&lt;=80,"Alto","Inviable Sanitariamente"))))</f>
        <v>Inviable Sanitariamente</v>
      </c>
      <c r="JDE469" s="265" t="str">
        <f t="shared" ref="JDE469:JDE471" si="6883">IF(JDC469&lt;5,"Sin Riesgo",IF(JDC469 &lt;=14,"Bajo",IF(JDC469&lt;=35,"Medio",IF(JDC469&lt;=80,"Alto","Inviable Sanitariamente"))))</f>
        <v>Inviable Sanitariamente</v>
      </c>
      <c r="JDF469" s="265" t="str">
        <f t="shared" ref="JDF469:JDF471" si="6884">IF(JDD469&lt;5,"Sin Riesgo",IF(JDD469 &lt;=14,"Bajo",IF(JDD469&lt;=35,"Medio",IF(JDD469&lt;=80,"Alto","Inviable Sanitariamente"))))</f>
        <v>Inviable Sanitariamente</v>
      </c>
      <c r="JDG469" s="265" t="str">
        <f t="shared" ref="JDG469:JDG471" si="6885">IF(JDE469&lt;5,"Sin Riesgo",IF(JDE469 &lt;=14,"Bajo",IF(JDE469&lt;=35,"Medio",IF(JDE469&lt;=80,"Alto","Inviable Sanitariamente"))))</f>
        <v>Inviable Sanitariamente</v>
      </c>
      <c r="JDH469" s="265" t="str">
        <f t="shared" ref="JDH469:JDH471" si="6886">IF(JDF469&lt;5,"Sin Riesgo",IF(JDF469 &lt;=14,"Bajo",IF(JDF469&lt;=35,"Medio",IF(JDF469&lt;=80,"Alto","Inviable Sanitariamente"))))</f>
        <v>Inviable Sanitariamente</v>
      </c>
      <c r="JDI469" s="265" t="str">
        <f t="shared" ref="JDI469:JDI471" si="6887">IF(JDG469&lt;5,"Sin Riesgo",IF(JDG469 &lt;=14,"Bajo",IF(JDG469&lt;=35,"Medio",IF(JDG469&lt;=80,"Alto","Inviable Sanitariamente"))))</f>
        <v>Inviable Sanitariamente</v>
      </c>
      <c r="JDJ469" s="265" t="str">
        <f t="shared" ref="JDJ469:JDJ471" si="6888">IF(JDH469&lt;5,"Sin Riesgo",IF(JDH469 &lt;=14,"Bajo",IF(JDH469&lt;=35,"Medio",IF(JDH469&lt;=80,"Alto","Inviable Sanitariamente"))))</f>
        <v>Inviable Sanitariamente</v>
      </c>
      <c r="JDK469" s="265" t="str">
        <f t="shared" ref="JDK469:JDK471" si="6889">IF(JDI469&lt;5,"Sin Riesgo",IF(JDI469 &lt;=14,"Bajo",IF(JDI469&lt;=35,"Medio",IF(JDI469&lt;=80,"Alto","Inviable Sanitariamente"))))</f>
        <v>Inviable Sanitariamente</v>
      </c>
      <c r="JDL469" s="265" t="str">
        <f t="shared" ref="JDL469:JDL471" si="6890">IF(JDJ469&lt;5,"Sin Riesgo",IF(JDJ469 &lt;=14,"Bajo",IF(JDJ469&lt;=35,"Medio",IF(JDJ469&lt;=80,"Alto","Inviable Sanitariamente"))))</f>
        <v>Inviable Sanitariamente</v>
      </c>
      <c r="JDM469" s="265" t="str">
        <f t="shared" ref="JDM469:JDM471" si="6891">IF(JDK469&lt;5,"Sin Riesgo",IF(JDK469 &lt;=14,"Bajo",IF(JDK469&lt;=35,"Medio",IF(JDK469&lt;=80,"Alto","Inviable Sanitariamente"))))</f>
        <v>Inviable Sanitariamente</v>
      </c>
      <c r="JDN469" s="265" t="str">
        <f t="shared" ref="JDN469:JDN471" si="6892">IF(JDL469&lt;5,"Sin Riesgo",IF(JDL469 &lt;=14,"Bajo",IF(JDL469&lt;=35,"Medio",IF(JDL469&lt;=80,"Alto","Inviable Sanitariamente"))))</f>
        <v>Inviable Sanitariamente</v>
      </c>
      <c r="JDO469" s="265" t="str">
        <f t="shared" ref="JDO469:JDO471" si="6893">IF(JDM469&lt;5,"Sin Riesgo",IF(JDM469 &lt;=14,"Bajo",IF(JDM469&lt;=35,"Medio",IF(JDM469&lt;=80,"Alto","Inviable Sanitariamente"))))</f>
        <v>Inviable Sanitariamente</v>
      </c>
      <c r="JDP469" s="265" t="str">
        <f t="shared" ref="JDP469:JDP471" si="6894">IF(JDN469&lt;5,"Sin Riesgo",IF(JDN469 &lt;=14,"Bajo",IF(JDN469&lt;=35,"Medio",IF(JDN469&lt;=80,"Alto","Inviable Sanitariamente"))))</f>
        <v>Inviable Sanitariamente</v>
      </c>
      <c r="JDQ469" s="265" t="str">
        <f t="shared" ref="JDQ469:JDQ471" si="6895">IF(JDO469&lt;5,"Sin Riesgo",IF(JDO469 &lt;=14,"Bajo",IF(JDO469&lt;=35,"Medio",IF(JDO469&lt;=80,"Alto","Inviable Sanitariamente"))))</f>
        <v>Inviable Sanitariamente</v>
      </c>
      <c r="JDR469" s="265" t="str">
        <f t="shared" ref="JDR469:JDR471" si="6896">IF(JDP469&lt;5,"Sin Riesgo",IF(JDP469 &lt;=14,"Bajo",IF(JDP469&lt;=35,"Medio",IF(JDP469&lt;=80,"Alto","Inviable Sanitariamente"))))</f>
        <v>Inviable Sanitariamente</v>
      </c>
      <c r="JDS469" s="265" t="str">
        <f t="shared" ref="JDS469:JDS471" si="6897">IF(JDQ469&lt;5,"Sin Riesgo",IF(JDQ469 &lt;=14,"Bajo",IF(JDQ469&lt;=35,"Medio",IF(JDQ469&lt;=80,"Alto","Inviable Sanitariamente"))))</f>
        <v>Inviable Sanitariamente</v>
      </c>
      <c r="JDT469" s="265" t="str">
        <f t="shared" ref="JDT469:JDT471" si="6898">IF(JDR469&lt;5,"Sin Riesgo",IF(JDR469 &lt;=14,"Bajo",IF(JDR469&lt;=35,"Medio",IF(JDR469&lt;=80,"Alto","Inviable Sanitariamente"))))</f>
        <v>Inviable Sanitariamente</v>
      </c>
      <c r="JDU469" s="265" t="str">
        <f t="shared" ref="JDU469:JDU471" si="6899">IF(JDS469&lt;5,"Sin Riesgo",IF(JDS469 &lt;=14,"Bajo",IF(JDS469&lt;=35,"Medio",IF(JDS469&lt;=80,"Alto","Inviable Sanitariamente"))))</f>
        <v>Inviable Sanitariamente</v>
      </c>
      <c r="JDV469" s="265" t="str">
        <f t="shared" ref="JDV469:JDV471" si="6900">IF(JDT469&lt;5,"Sin Riesgo",IF(JDT469 &lt;=14,"Bajo",IF(JDT469&lt;=35,"Medio",IF(JDT469&lt;=80,"Alto","Inviable Sanitariamente"))))</f>
        <v>Inviable Sanitariamente</v>
      </c>
      <c r="JDW469" s="265" t="str">
        <f t="shared" ref="JDW469:JDW471" si="6901">IF(JDU469&lt;5,"Sin Riesgo",IF(JDU469 &lt;=14,"Bajo",IF(JDU469&lt;=35,"Medio",IF(JDU469&lt;=80,"Alto","Inviable Sanitariamente"))))</f>
        <v>Inviable Sanitariamente</v>
      </c>
      <c r="JDX469" s="265" t="str">
        <f t="shared" ref="JDX469:JDX471" si="6902">IF(JDV469&lt;5,"Sin Riesgo",IF(JDV469 &lt;=14,"Bajo",IF(JDV469&lt;=35,"Medio",IF(JDV469&lt;=80,"Alto","Inviable Sanitariamente"))))</f>
        <v>Inviable Sanitariamente</v>
      </c>
      <c r="JDY469" s="265" t="str">
        <f t="shared" ref="JDY469:JDY471" si="6903">IF(JDW469&lt;5,"Sin Riesgo",IF(JDW469 &lt;=14,"Bajo",IF(JDW469&lt;=35,"Medio",IF(JDW469&lt;=80,"Alto","Inviable Sanitariamente"))))</f>
        <v>Inviable Sanitariamente</v>
      </c>
      <c r="JDZ469" s="265" t="str">
        <f t="shared" ref="JDZ469:JDZ471" si="6904">IF(JDX469&lt;5,"Sin Riesgo",IF(JDX469 &lt;=14,"Bajo",IF(JDX469&lt;=35,"Medio",IF(JDX469&lt;=80,"Alto","Inviable Sanitariamente"))))</f>
        <v>Inviable Sanitariamente</v>
      </c>
      <c r="JEA469" s="265" t="str">
        <f t="shared" ref="JEA469:JEA471" si="6905">IF(JDY469&lt;5,"Sin Riesgo",IF(JDY469 &lt;=14,"Bajo",IF(JDY469&lt;=35,"Medio",IF(JDY469&lt;=80,"Alto","Inviable Sanitariamente"))))</f>
        <v>Inviable Sanitariamente</v>
      </c>
      <c r="JEB469" s="265" t="str">
        <f t="shared" ref="JEB469:JEB471" si="6906">IF(JDZ469&lt;5,"Sin Riesgo",IF(JDZ469 &lt;=14,"Bajo",IF(JDZ469&lt;=35,"Medio",IF(JDZ469&lt;=80,"Alto","Inviable Sanitariamente"))))</f>
        <v>Inviable Sanitariamente</v>
      </c>
      <c r="JEC469" s="265" t="str">
        <f t="shared" ref="JEC469:JEC471" si="6907">IF(JEA469&lt;5,"Sin Riesgo",IF(JEA469 &lt;=14,"Bajo",IF(JEA469&lt;=35,"Medio",IF(JEA469&lt;=80,"Alto","Inviable Sanitariamente"))))</f>
        <v>Inviable Sanitariamente</v>
      </c>
      <c r="JED469" s="265" t="str">
        <f t="shared" ref="JED469:JED471" si="6908">IF(JEB469&lt;5,"Sin Riesgo",IF(JEB469 &lt;=14,"Bajo",IF(JEB469&lt;=35,"Medio",IF(JEB469&lt;=80,"Alto","Inviable Sanitariamente"))))</f>
        <v>Inviable Sanitariamente</v>
      </c>
      <c r="JEE469" s="265" t="str">
        <f t="shared" ref="JEE469:JEE471" si="6909">IF(JEC469&lt;5,"Sin Riesgo",IF(JEC469 &lt;=14,"Bajo",IF(JEC469&lt;=35,"Medio",IF(JEC469&lt;=80,"Alto","Inviable Sanitariamente"))))</f>
        <v>Inviable Sanitariamente</v>
      </c>
      <c r="JEF469" s="265" t="str">
        <f t="shared" ref="JEF469:JEF471" si="6910">IF(JED469&lt;5,"Sin Riesgo",IF(JED469 &lt;=14,"Bajo",IF(JED469&lt;=35,"Medio",IF(JED469&lt;=80,"Alto","Inviable Sanitariamente"))))</f>
        <v>Inviable Sanitariamente</v>
      </c>
      <c r="JEG469" s="265" t="str">
        <f t="shared" ref="JEG469:JEG471" si="6911">IF(JEE469&lt;5,"Sin Riesgo",IF(JEE469 &lt;=14,"Bajo",IF(JEE469&lt;=35,"Medio",IF(JEE469&lt;=80,"Alto","Inviable Sanitariamente"))))</f>
        <v>Inviable Sanitariamente</v>
      </c>
      <c r="JEH469" s="265" t="str">
        <f t="shared" ref="JEH469:JEH471" si="6912">IF(JEF469&lt;5,"Sin Riesgo",IF(JEF469 &lt;=14,"Bajo",IF(JEF469&lt;=35,"Medio",IF(JEF469&lt;=80,"Alto","Inviable Sanitariamente"))))</f>
        <v>Inviable Sanitariamente</v>
      </c>
      <c r="JEI469" s="265" t="str">
        <f t="shared" ref="JEI469:JEI471" si="6913">IF(JEG469&lt;5,"Sin Riesgo",IF(JEG469 &lt;=14,"Bajo",IF(JEG469&lt;=35,"Medio",IF(JEG469&lt;=80,"Alto","Inviable Sanitariamente"))))</f>
        <v>Inviable Sanitariamente</v>
      </c>
      <c r="JEJ469" s="265" t="str">
        <f t="shared" ref="JEJ469:JEJ471" si="6914">IF(JEH469&lt;5,"Sin Riesgo",IF(JEH469 &lt;=14,"Bajo",IF(JEH469&lt;=35,"Medio",IF(JEH469&lt;=80,"Alto","Inviable Sanitariamente"))))</f>
        <v>Inviable Sanitariamente</v>
      </c>
      <c r="JEK469" s="265" t="str">
        <f t="shared" ref="JEK469:JEK471" si="6915">IF(JEI469&lt;5,"Sin Riesgo",IF(JEI469 &lt;=14,"Bajo",IF(JEI469&lt;=35,"Medio",IF(JEI469&lt;=80,"Alto","Inviable Sanitariamente"))))</f>
        <v>Inviable Sanitariamente</v>
      </c>
      <c r="JEL469" s="265" t="str">
        <f t="shared" ref="JEL469:JEL471" si="6916">IF(JEJ469&lt;5,"Sin Riesgo",IF(JEJ469 &lt;=14,"Bajo",IF(JEJ469&lt;=35,"Medio",IF(JEJ469&lt;=80,"Alto","Inviable Sanitariamente"))))</f>
        <v>Inviable Sanitariamente</v>
      </c>
      <c r="JEM469" s="265" t="str">
        <f t="shared" ref="JEM469:JEM471" si="6917">IF(JEK469&lt;5,"Sin Riesgo",IF(JEK469 &lt;=14,"Bajo",IF(JEK469&lt;=35,"Medio",IF(JEK469&lt;=80,"Alto","Inviable Sanitariamente"))))</f>
        <v>Inviable Sanitariamente</v>
      </c>
      <c r="JEN469" s="265" t="str">
        <f t="shared" ref="JEN469:JEN471" si="6918">IF(JEL469&lt;5,"Sin Riesgo",IF(JEL469 &lt;=14,"Bajo",IF(JEL469&lt;=35,"Medio",IF(JEL469&lt;=80,"Alto","Inviable Sanitariamente"))))</f>
        <v>Inviable Sanitariamente</v>
      </c>
      <c r="JEO469" s="265" t="str">
        <f t="shared" ref="JEO469:JEO471" si="6919">IF(JEM469&lt;5,"Sin Riesgo",IF(JEM469 &lt;=14,"Bajo",IF(JEM469&lt;=35,"Medio",IF(JEM469&lt;=80,"Alto","Inviable Sanitariamente"))))</f>
        <v>Inviable Sanitariamente</v>
      </c>
      <c r="JEP469" s="265" t="str">
        <f t="shared" ref="JEP469:JEP471" si="6920">IF(JEN469&lt;5,"Sin Riesgo",IF(JEN469 &lt;=14,"Bajo",IF(JEN469&lt;=35,"Medio",IF(JEN469&lt;=80,"Alto","Inviable Sanitariamente"))))</f>
        <v>Inviable Sanitariamente</v>
      </c>
      <c r="JEQ469" s="265" t="str">
        <f t="shared" ref="JEQ469:JEQ471" si="6921">IF(JEO469&lt;5,"Sin Riesgo",IF(JEO469 &lt;=14,"Bajo",IF(JEO469&lt;=35,"Medio",IF(JEO469&lt;=80,"Alto","Inviable Sanitariamente"))))</f>
        <v>Inviable Sanitariamente</v>
      </c>
      <c r="JER469" s="265" t="str">
        <f t="shared" ref="JER469:JER471" si="6922">IF(JEP469&lt;5,"Sin Riesgo",IF(JEP469 &lt;=14,"Bajo",IF(JEP469&lt;=35,"Medio",IF(JEP469&lt;=80,"Alto","Inviable Sanitariamente"))))</f>
        <v>Inviable Sanitariamente</v>
      </c>
      <c r="JES469" s="265" t="str">
        <f t="shared" ref="JES469:JES471" si="6923">IF(JEQ469&lt;5,"Sin Riesgo",IF(JEQ469 &lt;=14,"Bajo",IF(JEQ469&lt;=35,"Medio",IF(JEQ469&lt;=80,"Alto","Inviable Sanitariamente"))))</f>
        <v>Inviable Sanitariamente</v>
      </c>
      <c r="JET469" s="265" t="str">
        <f t="shared" ref="JET469:JET471" si="6924">IF(JER469&lt;5,"Sin Riesgo",IF(JER469 &lt;=14,"Bajo",IF(JER469&lt;=35,"Medio",IF(JER469&lt;=80,"Alto","Inviable Sanitariamente"))))</f>
        <v>Inviable Sanitariamente</v>
      </c>
      <c r="JEU469" s="265" t="str">
        <f t="shared" ref="JEU469:JEU471" si="6925">IF(JES469&lt;5,"Sin Riesgo",IF(JES469 &lt;=14,"Bajo",IF(JES469&lt;=35,"Medio",IF(JES469&lt;=80,"Alto","Inviable Sanitariamente"))))</f>
        <v>Inviable Sanitariamente</v>
      </c>
      <c r="JEV469" s="265" t="str">
        <f t="shared" ref="JEV469:JEV471" si="6926">IF(JET469&lt;5,"Sin Riesgo",IF(JET469 &lt;=14,"Bajo",IF(JET469&lt;=35,"Medio",IF(JET469&lt;=80,"Alto","Inviable Sanitariamente"))))</f>
        <v>Inviable Sanitariamente</v>
      </c>
      <c r="JEW469" s="265" t="str">
        <f t="shared" ref="JEW469:JEW471" si="6927">IF(JEU469&lt;5,"Sin Riesgo",IF(JEU469 &lt;=14,"Bajo",IF(JEU469&lt;=35,"Medio",IF(JEU469&lt;=80,"Alto","Inviable Sanitariamente"))))</f>
        <v>Inviable Sanitariamente</v>
      </c>
      <c r="JEX469" s="265" t="str">
        <f t="shared" ref="JEX469:JEX471" si="6928">IF(JEV469&lt;5,"Sin Riesgo",IF(JEV469 &lt;=14,"Bajo",IF(JEV469&lt;=35,"Medio",IF(JEV469&lt;=80,"Alto","Inviable Sanitariamente"))))</f>
        <v>Inviable Sanitariamente</v>
      </c>
      <c r="JEY469" s="265" t="str">
        <f t="shared" ref="JEY469:JEY471" si="6929">IF(JEW469&lt;5,"Sin Riesgo",IF(JEW469 &lt;=14,"Bajo",IF(JEW469&lt;=35,"Medio",IF(JEW469&lt;=80,"Alto","Inviable Sanitariamente"))))</f>
        <v>Inviable Sanitariamente</v>
      </c>
      <c r="JEZ469" s="265" t="str">
        <f t="shared" ref="JEZ469:JEZ471" si="6930">IF(JEX469&lt;5,"Sin Riesgo",IF(JEX469 &lt;=14,"Bajo",IF(JEX469&lt;=35,"Medio",IF(JEX469&lt;=80,"Alto","Inviable Sanitariamente"))))</f>
        <v>Inviable Sanitariamente</v>
      </c>
      <c r="JFA469" s="265" t="str">
        <f t="shared" ref="JFA469:JFA471" si="6931">IF(JEY469&lt;5,"Sin Riesgo",IF(JEY469 &lt;=14,"Bajo",IF(JEY469&lt;=35,"Medio",IF(JEY469&lt;=80,"Alto","Inviable Sanitariamente"))))</f>
        <v>Inviable Sanitariamente</v>
      </c>
      <c r="JFB469" s="265" t="str">
        <f t="shared" ref="JFB469:JFB471" si="6932">IF(JEZ469&lt;5,"Sin Riesgo",IF(JEZ469 &lt;=14,"Bajo",IF(JEZ469&lt;=35,"Medio",IF(JEZ469&lt;=80,"Alto","Inviable Sanitariamente"))))</f>
        <v>Inviable Sanitariamente</v>
      </c>
      <c r="JFC469" s="265" t="str">
        <f t="shared" ref="JFC469:JFC471" si="6933">IF(JFA469&lt;5,"Sin Riesgo",IF(JFA469 &lt;=14,"Bajo",IF(JFA469&lt;=35,"Medio",IF(JFA469&lt;=80,"Alto","Inviable Sanitariamente"))))</f>
        <v>Inviable Sanitariamente</v>
      </c>
      <c r="JFD469" s="265" t="str">
        <f t="shared" ref="JFD469:JFD471" si="6934">IF(JFB469&lt;5,"Sin Riesgo",IF(JFB469 &lt;=14,"Bajo",IF(JFB469&lt;=35,"Medio",IF(JFB469&lt;=80,"Alto","Inviable Sanitariamente"))))</f>
        <v>Inviable Sanitariamente</v>
      </c>
      <c r="JFE469" s="265" t="str">
        <f t="shared" ref="JFE469:JFE471" si="6935">IF(JFC469&lt;5,"Sin Riesgo",IF(JFC469 &lt;=14,"Bajo",IF(JFC469&lt;=35,"Medio",IF(JFC469&lt;=80,"Alto","Inviable Sanitariamente"))))</f>
        <v>Inviable Sanitariamente</v>
      </c>
      <c r="JFF469" s="265" t="str">
        <f t="shared" ref="JFF469:JFF471" si="6936">IF(JFD469&lt;5,"Sin Riesgo",IF(JFD469 &lt;=14,"Bajo",IF(JFD469&lt;=35,"Medio",IF(JFD469&lt;=80,"Alto","Inviable Sanitariamente"))))</f>
        <v>Inviable Sanitariamente</v>
      </c>
      <c r="JFG469" s="265" t="str">
        <f t="shared" ref="JFG469:JFG471" si="6937">IF(JFE469&lt;5,"Sin Riesgo",IF(JFE469 &lt;=14,"Bajo",IF(JFE469&lt;=35,"Medio",IF(JFE469&lt;=80,"Alto","Inviable Sanitariamente"))))</f>
        <v>Inviable Sanitariamente</v>
      </c>
      <c r="JFH469" s="265" t="str">
        <f t="shared" ref="JFH469:JFH471" si="6938">IF(JFF469&lt;5,"Sin Riesgo",IF(JFF469 &lt;=14,"Bajo",IF(JFF469&lt;=35,"Medio",IF(JFF469&lt;=80,"Alto","Inviable Sanitariamente"))))</f>
        <v>Inviable Sanitariamente</v>
      </c>
      <c r="JFI469" s="265" t="str">
        <f t="shared" ref="JFI469:JFI471" si="6939">IF(JFG469&lt;5,"Sin Riesgo",IF(JFG469 &lt;=14,"Bajo",IF(JFG469&lt;=35,"Medio",IF(JFG469&lt;=80,"Alto","Inviable Sanitariamente"))))</f>
        <v>Inviable Sanitariamente</v>
      </c>
      <c r="JFJ469" s="265" t="str">
        <f t="shared" ref="JFJ469:JFJ471" si="6940">IF(JFH469&lt;5,"Sin Riesgo",IF(JFH469 &lt;=14,"Bajo",IF(JFH469&lt;=35,"Medio",IF(JFH469&lt;=80,"Alto","Inviable Sanitariamente"))))</f>
        <v>Inviable Sanitariamente</v>
      </c>
      <c r="JFK469" s="265" t="str">
        <f t="shared" ref="JFK469:JFK471" si="6941">IF(JFI469&lt;5,"Sin Riesgo",IF(JFI469 &lt;=14,"Bajo",IF(JFI469&lt;=35,"Medio",IF(JFI469&lt;=80,"Alto","Inviable Sanitariamente"))))</f>
        <v>Inviable Sanitariamente</v>
      </c>
      <c r="JFL469" s="265" t="str">
        <f t="shared" ref="JFL469:JFL471" si="6942">IF(JFJ469&lt;5,"Sin Riesgo",IF(JFJ469 &lt;=14,"Bajo",IF(JFJ469&lt;=35,"Medio",IF(JFJ469&lt;=80,"Alto","Inviable Sanitariamente"))))</f>
        <v>Inviable Sanitariamente</v>
      </c>
      <c r="JFM469" s="265" t="str">
        <f t="shared" ref="JFM469:JFM471" si="6943">IF(JFK469&lt;5,"Sin Riesgo",IF(JFK469 &lt;=14,"Bajo",IF(JFK469&lt;=35,"Medio",IF(JFK469&lt;=80,"Alto","Inviable Sanitariamente"))))</f>
        <v>Inviable Sanitariamente</v>
      </c>
      <c r="JFN469" s="265" t="str">
        <f t="shared" ref="JFN469:JFN471" si="6944">IF(JFL469&lt;5,"Sin Riesgo",IF(JFL469 &lt;=14,"Bajo",IF(JFL469&lt;=35,"Medio",IF(JFL469&lt;=80,"Alto","Inviable Sanitariamente"))))</f>
        <v>Inviable Sanitariamente</v>
      </c>
      <c r="JFO469" s="265" t="str">
        <f t="shared" ref="JFO469:JFO471" si="6945">IF(JFM469&lt;5,"Sin Riesgo",IF(JFM469 &lt;=14,"Bajo",IF(JFM469&lt;=35,"Medio",IF(JFM469&lt;=80,"Alto","Inviable Sanitariamente"))))</f>
        <v>Inviable Sanitariamente</v>
      </c>
      <c r="JFP469" s="265" t="str">
        <f t="shared" ref="JFP469:JFP471" si="6946">IF(JFN469&lt;5,"Sin Riesgo",IF(JFN469 &lt;=14,"Bajo",IF(JFN469&lt;=35,"Medio",IF(JFN469&lt;=80,"Alto","Inviable Sanitariamente"))))</f>
        <v>Inviable Sanitariamente</v>
      </c>
      <c r="JFQ469" s="265" t="str">
        <f t="shared" ref="JFQ469:JFQ471" si="6947">IF(JFO469&lt;5,"Sin Riesgo",IF(JFO469 &lt;=14,"Bajo",IF(JFO469&lt;=35,"Medio",IF(JFO469&lt;=80,"Alto","Inviable Sanitariamente"))))</f>
        <v>Inviable Sanitariamente</v>
      </c>
      <c r="JFR469" s="265" t="str">
        <f t="shared" ref="JFR469:JFR471" si="6948">IF(JFP469&lt;5,"Sin Riesgo",IF(JFP469 &lt;=14,"Bajo",IF(JFP469&lt;=35,"Medio",IF(JFP469&lt;=80,"Alto","Inviable Sanitariamente"))))</f>
        <v>Inviable Sanitariamente</v>
      </c>
      <c r="JFS469" s="265" t="str">
        <f t="shared" ref="JFS469:JFS471" si="6949">IF(JFQ469&lt;5,"Sin Riesgo",IF(JFQ469 &lt;=14,"Bajo",IF(JFQ469&lt;=35,"Medio",IF(JFQ469&lt;=80,"Alto","Inviable Sanitariamente"))))</f>
        <v>Inviable Sanitariamente</v>
      </c>
      <c r="JFT469" s="265" t="str">
        <f t="shared" ref="JFT469:JFT471" si="6950">IF(JFR469&lt;5,"Sin Riesgo",IF(JFR469 &lt;=14,"Bajo",IF(JFR469&lt;=35,"Medio",IF(JFR469&lt;=80,"Alto","Inviable Sanitariamente"))))</f>
        <v>Inviable Sanitariamente</v>
      </c>
      <c r="JFU469" s="265" t="str">
        <f t="shared" ref="JFU469:JFU471" si="6951">IF(JFS469&lt;5,"Sin Riesgo",IF(JFS469 &lt;=14,"Bajo",IF(JFS469&lt;=35,"Medio",IF(JFS469&lt;=80,"Alto","Inviable Sanitariamente"))))</f>
        <v>Inviable Sanitariamente</v>
      </c>
      <c r="JFV469" s="265" t="str">
        <f t="shared" ref="JFV469:JFV471" si="6952">IF(JFT469&lt;5,"Sin Riesgo",IF(JFT469 &lt;=14,"Bajo",IF(JFT469&lt;=35,"Medio",IF(JFT469&lt;=80,"Alto","Inviable Sanitariamente"))))</f>
        <v>Inviable Sanitariamente</v>
      </c>
      <c r="JFW469" s="265" t="str">
        <f t="shared" ref="JFW469:JFW471" si="6953">IF(JFU469&lt;5,"Sin Riesgo",IF(JFU469 &lt;=14,"Bajo",IF(JFU469&lt;=35,"Medio",IF(JFU469&lt;=80,"Alto","Inviable Sanitariamente"))))</f>
        <v>Inviable Sanitariamente</v>
      </c>
      <c r="JFX469" s="265" t="str">
        <f t="shared" ref="JFX469:JFX471" si="6954">IF(JFV469&lt;5,"Sin Riesgo",IF(JFV469 &lt;=14,"Bajo",IF(JFV469&lt;=35,"Medio",IF(JFV469&lt;=80,"Alto","Inviable Sanitariamente"))))</f>
        <v>Inviable Sanitariamente</v>
      </c>
      <c r="JFY469" s="265" t="str">
        <f t="shared" ref="JFY469:JFY471" si="6955">IF(JFW469&lt;5,"Sin Riesgo",IF(JFW469 &lt;=14,"Bajo",IF(JFW469&lt;=35,"Medio",IF(JFW469&lt;=80,"Alto","Inviable Sanitariamente"))))</f>
        <v>Inviable Sanitariamente</v>
      </c>
      <c r="JFZ469" s="265" t="str">
        <f t="shared" ref="JFZ469:JFZ471" si="6956">IF(JFX469&lt;5,"Sin Riesgo",IF(JFX469 &lt;=14,"Bajo",IF(JFX469&lt;=35,"Medio",IF(JFX469&lt;=80,"Alto","Inviable Sanitariamente"))))</f>
        <v>Inviable Sanitariamente</v>
      </c>
      <c r="JGA469" s="265" t="str">
        <f t="shared" ref="JGA469:JGA471" si="6957">IF(JFY469&lt;5,"Sin Riesgo",IF(JFY469 &lt;=14,"Bajo",IF(JFY469&lt;=35,"Medio",IF(JFY469&lt;=80,"Alto","Inviable Sanitariamente"))))</f>
        <v>Inviable Sanitariamente</v>
      </c>
      <c r="JGB469" s="265" t="str">
        <f t="shared" ref="JGB469:JGB471" si="6958">IF(JFZ469&lt;5,"Sin Riesgo",IF(JFZ469 &lt;=14,"Bajo",IF(JFZ469&lt;=35,"Medio",IF(JFZ469&lt;=80,"Alto","Inviable Sanitariamente"))))</f>
        <v>Inviable Sanitariamente</v>
      </c>
      <c r="JGC469" s="265" t="str">
        <f t="shared" ref="JGC469:JGC471" si="6959">IF(JGA469&lt;5,"Sin Riesgo",IF(JGA469 &lt;=14,"Bajo",IF(JGA469&lt;=35,"Medio",IF(JGA469&lt;=80,"Alto","Inviable Sanitariamente"))))</f>
        <v>Inviable Sanitariamente</v>
      </c>
      <c r="JGD469" s="265" t="str">
        <f t="shared" ref="JGD469:JGD471" si="6960">IF(JGB469&lt;5,"Sin Riesgo",IF(JGB469 &lt;=14,"Bajo",IF(JGB469&lt;=35,"Medio",IF(JGB469&lt;=80,"Alto","Inviable Sanitariamente"))))</f>
        <v>Inviable Sanitariamente</v>
      </c>
      <c r="JGE469" s="265" t="str">
        <f t="shared" ref="JGE469:JGE471" si="6961">IF(JGC469&lt;5,"Sin Riesgo",IF(JGC469 &lt;=14,"Bajo",IF(JGC469&lt;=35,"Medio",IF(JGC469&lt;=80,"Alto","Inviable Sanitariamente"))))</f>
        <v>Inviable Sanitariamente</v>
      </c>
      <c r="JGF469" s="265" t="str">
        <f t="shared" ref="JGF469:JGF471" si="6962">IF(JGD469&lt;5,"Sin Riesgo",IF(JGD469 &lt;=14,"Bajo",IF(JGD469&lt;=35,"Medio",IF(JGD469&lt;=80,"Alto","Inviable Sanitariamente"))))</f>
        <v>Inviable Sanitariamente</v>
      </c>
      <c r="JGG469" s="265" t="str">
        <f t="shared" ref="JGG469:JGG471" si="6963">IF(JGE469&lt;5,"Sin Riesgo",IF(JGE469 &lt;=14,"Bajo",IF(JGE469&lt;=35,"Medio",IF(JGE469&lt;=80,"Alto","Inviable Sanitariamente"))))</f>
        <v>Inviable Sanitariamente</v>
      </c>
      <c r="JGH469" s="265" t="str">
        <f t="shared" ref="JGH469:JGH471" si="6964">IF(JGF469&lt;5,"Sin Riesgo",IF(JGF469 &lt;=14,"Bajo",IF(JGF469&lt;=35,"Medio",IF(JGF469&lt;=80,"Alto","Inviable Sanitariamente"))))</f>
        <v>Inviable Sanitariamente</v>
      </c>
      <c r="JGI469" s="265" t="str">
        <f t="shared" ref="JGI469:JGI471" si="6965">IF(JGG469&lt;5,"Sin Riesgo",IF(JGG469 &lt;=14,"Bajo",IF(JGG469&lt;=35,"Medio",IF(JGG469&lt;=80,"Alto","Inviable Sanitariamente"))))</f>
        <v>Inviable Sanitariamente</v>
      </c>
      <c r="JGJ469" s="265" t="str">
        <f t="shared" ref="JGJ469:JGJ471" si="6966">IF(JGH469&lt;5,"Sin Riesgo",IF(JGH469 &lt;=14,"Bajo",IF(JGH469&lt;=35,"Medio",IF(JGH469&lt;=80,"Alto","Inviable Sanitariamente"))))</f>
        <v>Inviable Sanitariamente</v>
      </c>
      <c r="JGK469" s="265" t="str">
        <f t="shared" ref="JGK469:JGK471" si="6967">IF(JGI469&lt;5,"Sin Riesgo",IF(JGI469 &lt;=14,"Bajo",IF(JGI469&lt;=35,"Medio",IF(JGI469&lt;=80,"Alto","Inviable Sanitariamente"))))</f>
        <v>Inviable Sanitariamente</v>
      </c>
      <c r="JGL469" s="265" t="str">
        <f t="shared" ref="JGL469:JGL471" si="6968">IF(JGJ469&lt;5,"Sin Riesgo",IF(JGJ469 &lt;=14,"Bajo",IF(JGJ469&lt;=35,"Medio",IF(JGJ469&lt;=80,"Alto","Inviable Sanitariamente"))))</f>
        <v>Inviable Sanitariamente</v>
      </c>
      <c r="JGM469" s="265" t="str">
        <f t="shared" ref="JGM469:JGM471" si="6969">IF(JGK469&lt;5,"Sin Riesgo",IF(JGK469 &lt;=14,"Bajo",IF(JGK469&lt;=35,"Medio",IF(JGK469&lt;=80,"Alto","Inviable Sanitariamente"))))</f>
        <v>Inviable Sanitariamente</v>
      </c>
      <c r="JGN469" s="265" t="str">
        <f t="shared" ref="JGN469:JGN471" si="6970">IF(JGL469&lt;5,"Sin Riesgo",IF(JGL469 &lt;=14,"Bajo",IF(JGL469&lt;=35,"Medio",IF(JGL469&lt;=80,"Alto","Inviable Sanitariamente"))))</f>
        <v>Inviable Sanitariamente</v>
      </c>
      <c r="JGO469" s="265" t="str">
        <f t="shared" ref="JGO469:JGO471" si="6971">IF(JGM469&lt;5,"Sin Riesgo",IF(JGM469 &lt;=14,"Bajo",IF(JGM469&lt;=35,"Medio",IF(JGM469&lt;=80,"Alto","Inviable Sanitariamente"))))</f>
        <v>Inviable Sanitariamente</v>
      </c>
      <c r="JGP469" s="265" t="str">
        <f t="shared" ref="JGP469:JGP471" si="6972">IF(JGN469&lt;5,"Sin Riesgo",IF(JGN469 &lt;=14,"Bajo",IF(JGN469&lt;=35,"Medio",IF(JGN469&lt;=80,"Alto","Inviable Sanitariamente"))))</f>
        <v>Inviable Sanitariamente</v>
      </c>
      <c r="JGQ469" s="265" t="str">
        <f t="shared" ref="JGQ469:JGQ471" si="6973">IF(JGO469&lt;5,"Sin Riesgo",IF(JGO469 &lt;=14,"Bajo",IF(JGO469&lt;=35,"Medio",IF(JGO469&lt;=80,"Alto","Inviable Sanitariamente"))))</f>
        <v>Inviable Sanitariamente</v>
      </c>
      <c r="JGR469" s="265" t="str">
        <f t="shared" ref="JGR469:JGR471" si="6974">IF(JGP469&lt;5,"Sin Riesgo",IF(JGP469 &lt;=14,"Bajo",IF(JGP469&lt;=35,"Medio",IF(JGP469&lt;=80,"Alto","Inviable Sanitariamente"))))</f>
        <v>Inviable Sanitariamente</v>
      </c>
      <c r="JGS469" s="265" t="str">
        <f t="shared" ref="JGS469:JGS471" si="6975">IF(JGQ469&lt;5,"Sin Riesgo",IF(JGQ469 &lt;=14,"Bajo",IF(JGQ469&lt;=35,"Medio",IF(JGQ469&lt;=80,"Alto","Inviable Sanitariamente"))))</f>
        <v>Inviable Sanitariamente</v>
      </c>
      <c r="JGT469" s="265" t="str">
        <f t="shared" ref="JGT469:JGT471" si="6976">IF(JGR469&lt;5,"Sin Riesgo",IF(JGR469 &lt;=14,"Bajo",IF(JGR469&lt;=35,"Medio",IF(JGR469&lt;=80,"Alto","Inviable Sanitariamente"))))</f>
        <v>Inviable Sanitariamente</v>
      </c>
      <c r="JGU469" s="265" t="str">
        <f t="shared" ref="JGU469:JGU471" si="6977">IF(JGS469&lt;5,"Sin Riesgo",IF(JGS469 &lt;=14,"Bajo",IF(JGS469&lt;=35,"Medio",IF(JGS469&lt;=80,"Alto","Inviable Sanitariamente"))))</f>
        <v>Inviable Sanitariamente</v>
      </c>
      <c r="JGV469" s="265" t="str">
        <f t="shared" ref="JGV469:JGV471" si="6978">IF(JGT469&lt;5,"Sin Riesgo",IF(JGT469 &lt;=14,"Bajo",IF(JGT469&lt;=35,"Medio",IF(JGT469&lt;=80,"Alto","Inviable Sanitariamente"))))</f>
        <v>Inviable Sanitariamente</v>
      </c>
      <c r="JGW469" s="265" t="str">
        <f t="shared" ref="JGW469:JGW471" si="6979">IF(JGU469&lt;5,"Sin Riesgo",IF(JGU469 &lt;=14,"Bajo",IF(JGU469&lt;=35,"Medio",IF(JGU469&lt;=80,"Alto","Inviable Sanitariamente"))))</f>
        <v>Inviable Sanitariamente</v>
      </c>
      <c r="JGX469" s="265" t="str">
        <f t="shared" ref="JGX469:JGX471" si="6980">IF(JGV469&lt;5,"Sin Riesgo",IF(JGV469 &lt;=14,"Bajo",IF(JGV469&lt;=35,"Medio",IF(JGV469&lt;=80,"Alto","Inviable Sanitariamente"))))</f>
        <v>Inviable Sanitariamente</v>
      </c>
      <c r="JGY469" s="265" t="str">
        <f t="shared" ref="JGY469:JGY471" si="6981">IF(JGW469&lt;5,"Sin Riesgo",IF(JGW469 &lt;=14,"Bajo",IF(JGW469&lt;=35,"Medio",IF(JGW469&lt;=80,"Alto","Inviable Sanitariamente"))))</f>
        <v>Inviable Sanitariamente</v>
      </c>
      <c r="JGZ469" s="265" t="str">
        <f t="shared" ref="JGZ469:JGZ471" si="6982">IF(JGX469&lt;5,"Sin Riesgo",IF(JGX469 &lt;=14,"Bajo",IF(JGX469&lt;=35,"Medio",IF(JGX469&lt;=80,"Alto","Inviable Sanitariamente"))))</f>
        <v>Inviable Sanitariamente</v>
      </c>
      <c r="JHA469" s="265" t="str">
        <f t="shared" ref="JHA469:JHA471" si="6983">IF(JGY469&lt;5,"Sin Riesgo",IF(JGY469 &lt;=14,"Bajo",IF(JGY469&lt;=35,"Medio",IF(JGY469&lt;=80,"Alto","Inviable Sanitariamente"))))</f>
        <v>Inviable Sanitariamente</v>
      </c>
      <c r="JHB469" s="265" t="str">
        <f t="shared" ref="JHB469:JHB471" si="6984">IF(JGZ469&lt;5,"Sin Riesgo",IF(JGZ469 &lt;=14,"Bajo",IF(JGZ469&lt;=35,"Medio",IF(JGZ469&lt;=80,"Alto","Inviable Sanitariamente"))))</f>
        <v>Inviable Sanitariamente</v>
      </c>
      <c r="JHC469" s="265" t="str">
        <f t="shared" ref="JHC469:JHC471" si="6985">IF(JHA469&lt;5,"Sin Riesgo",IF(JHA469 &lt;=14,"Bajo",IF(JHA469&lt;=35,"Medio",IF(JHA469&lt;=80,"Alto","Inviable Sanitariamente"))))</f>
        <v>Inviable Sanitariamente</v>
      </c>
      <c r="JHD469" s="265" t="str">
        <f t="shared" ref="JHD469:JHD471" si="6986">IF(JHB469&lt;5,"Sin Riesgo",IF(JHB469 &lt;=14,"Bajo",IF(JHB469&lt;=35,"Medio",IF(JHB469&lt;=80,"Alto","Inviable Sanitariamente"))))</f>
        <v>Inviable Sanitariamente</v>
      </c>
      <c r="JHE469" s="265" t="str">
        <f t="shared" ref="JHE469:JHE471" si="6987">IF(JHC469&lt;5,"Sin Riesgo",IF(JHC469 &lt;=14,"Bajo",IF(JHC469&lt;=35,"Medio",IF(JHC469&lt;=80,"Alto","Inviable Sanitariamente"))))</f>
        <v>Inviable Sanitariamente</v>
      </c>
      <c r="JHF469" s="265" t="str">
        <f t="shared" ref="JHF469:JHF471" si="6988">IF(JHD469&lt;5,"Sin Riesgo",IF(JHD469 &lt;=14,"Bajo",IF(JHD469&lt;=35,"Medio",IF(JHD469&lt;=80,"Alto","Inviable Sanitariamente"))))</f>
        <v>Inviable Sanitariamente</v>
      </c>
      <c r="JHG469" s="265" t="str">
        <f t="shared" ref="JHG469:JHG471" si="6989">IF(JHE469&lt;5,"Sin Riesgo",IF(JHE469 &lt;=14,"Bajo",IF(JHE469&lt;=35,"Medio",IF(JHE469&lt;=80,"Alto","Inviable Sanitariamente"))))</f>
        <v>Inviable Sanitariamente</v>
      </c>
      <c r="JHH469" s="265" t="str">
        <f t="shared" ref="JHH469:JHH471" si="6990">IF(JHF469&lt;5,"Sin Riesgo",IF(JHF469 &lt;=14,"Bajo",IF(JHF469&lt;=35,"Medio",IF(JHF469&lt;=80,"Alto","Inviable Sanitariamente"))))</f>
        <v>Inviable Sanitariamente</v>
      </c>
      <c r="JHI469" s="265" t="str">
        <f t="shared" ref="JHI469:JHI471" si="6991">IF(JHG469&lt;5,"Sin Riesgo",IF(JHG469 &lt;=14,"Bajo",IF(JHG469&lt;=35,"Medio",IF(JHG469&lt;=80,"Alto","Inviable Sanitariamente"))))</f>
        <v>Inviable Sanitariamente</v>
      </c>
      <c r="JHJ469" s="265" t="str">
        <f t="shared" ref="JHJ469:JHJ471" si="6992">IF(JHH469&lt;5,"Sin Riesgo",IF(JHH469 &lt;=14,"Bajo",IF(JHH469&lt;=35,"Medio",IF(JHH469&lt;=80,"Alto","Inviable Sanitariamente"))))</f>
        <v>Inviable Sanitariamente</v>
      </c>
      <c r="JHK469" s="265" t="str">
        <f t="shared" ref="JHK469:JHK471" si="6993">IF(JHI469&lt;5,"Sin Riesgo",IF(JHI469 &lt;=14,"Bajo",IF(JHI469&lt;=35,"Medio",IF(JHI469&lt;=80,"Alto","Inviable Sanitariamente"))))</f>
        <v>Inviable Sanitariamente</v>
      </c>
      <c r="JHL469" s="265" t="str">
        <f t="shared" ref="JHL469:JHL471" si="6994">IF(JHJ469&lt;5,"Sin Riesgo",IF(JHJ469 &lt;=14,"Bajo",IF(JHJ469&lt;=35,"Medio",IF(JHJ469&lt;=80,"Alto","Inviable Sanitariamente"))))</f>
        <v>Inviable Sanitariamente</v>
      </c>
      <c r="JHM469" s="265" t="str">
        <f t="shared" ref="JHM469:JHM471" si="6995">IF(JHK469&lt;5,"Sin Riesgo",IF(JHK469 &lt;=14,"Bajo",IF(JHK469&lt;=35,"Medio",IF(JHK469&lt;=80,"Alto","Inviable Sanitariamente"))))</f>
        <v>Inviable Sanitariamente</v>
      </c>
      <c r="JHN469" s="265" t="str">
        <f t="shared" ref="JHN469:JHN471" si="6996">IF(JHL469&lt;5,"Sin Riesgo",IF(JHL469 &lt;=14,"Bajo",IF(JHL469&lt;=35,"Medio",IF(JHL469&lt;=80,"Alto","Inviable Sanitariamente"))))</f>
        <v>Inviable Sanitariamente</v>
      </c>
      <c r="JHO469" s="265" t="str">
        <f t="shared" ref="JHO469:JHO471" si="6997">IF(JHM469&lt;5,"Sin Riesgo",IF(JHM469 &lt;=14,"Bajo",IF(JHM469&lt;=35,"Medio",IF(JHM469&lt;=80,"Alto","Inviable Sanitariamente"))))</f>
        <v>Inviable Sanitariamente</v>
      </c>
      <c r="JHP469" s="265" t="str">
        <f t="shared" ref="JHP469:JHP471" si="6998">IF(JHN469&lt;5,"Sin Riesgo",IF(JHN469 &lt;=14,"Bajo",IF(JHN469&lt;=35,"Medio",IF(JHN469&lt;=80,"Alto","Inviable Sanitariamente"))))</f>
        <v>Inviable Sanitariamente</v>
      </c>
      <c r="JHQ469" s="265" t="str">
        <f t="shared" ref="JHQ469:JHQ471" si="6999">IF(JHO469&lt;5,"Sin Riesgo",IF(JHO469 &lt;=14,"Bajo",IF(JHO469&lt;=35,"Medio",IF(JHO469&lt;=80,"Alto","Inviable Sanitariamente"))))</f>
        <v>Inviable Sanitariamente</v>
      </c>
      <c r="JHR469" s="265" t="str">
        <f t="shared" ref="JHR469:JHR471" si="7000">IF(JHP469&lt;5,"Sin Riesgo",IF(JHP469 &lt;=14,"Bajo",IF(JHP469&lt;=35,"Medio",IF(JHP469&lt;=80,"Alto","Inviable Sanitariamente"))))</f>
        <v>Inviable Sanitariamente</v>
      </c>
      <c r="JHS469" s="265" t="str">
        <f t="shared" ref="JHS469:JHS471" si="7001">IF(JHQ469&lt;5,"Sin Riesgo",IF(JHQ469 &lt;=14,"Bajo",IF(JHQ469&lt;=35,"Medio",IF(JHQ469&lt;=80,"Alto","Inviable Sanitariamente"))))</f>
        <v>Inviable Sanitariamente</v>
      </c>
      <c r="JHT469" s="265" t="str">
        <f t="shared" ref="JHT469:JHT471" si="7002">IF(JHR469&lt;5,"Sin Riesgo",IF(JHR469 &lt;=14,"Bajo",IF(JHR469&lt;=35,"Medio",IF(JHR469&lt;=80,"Alto","Inviable Sanitariamente"))))</f>
        <v>Inviable Sanitariamente</v>
      </c>
      <c r="JHU469" s="265" t="str">
        <f t="shared" ref="JHU469:JHU471" si="7003">IF(JHS469&lt;5,"Sin Riesgo",IF(JHS469 &lt;=14,"Bajo",IF(JHS469&lt;=35,"Medio",IF(JHS469&lt;=80,"Alto","Inviable Sanitariamente"))))</f>
        <v>Inviable Sanitariamente</v>
      </c>
      <c r="JHV469" s="265" t="str">
        <f t="shared" ref="JHV469:JHV471" si="7004">IF(JHT469&lt;5,"Sin Riesgo",IF(JHT469 &lt;=14,"Bajo",IF(JHT469&lt;=35,"Medio",IF(JHT469&lt;=80,"Alto","Inviable Sanitariamente"))))</f>
        <v>Inviable Sanitariamente</v>
      </c>
      <c r="JHW469" s="265" t="str">
        <f t="shared" ref="JHW469:JHW471" si="7005">IF(JHU469&lt;5,"Sin Riesgo",IF(JHU469 &lt;=14,"Bajo",IF(JHU469&lt;=35,"Medio",IF(JHU469&lt;=80,"Alto","Inviable Sanitariamente"))))</f>
        <v>Inviable Sanitariamente</v>
      </c>
      <c r="JHX469" s="265" t="str">
        <f t="shared" ref="JHX469:JHX471" si="7006">IF(JHV469&lt;5,"Sin Riesgo",IF(JHV469 &lt;=14,"Bajo",IF(JHV469&lt;=35,"Medio",IF(JHV469&lt;=80,"Alto","Inviable Sanitariamente"))))</f>
        <v>Inviable Sanitariamente</v>
      </c>
      <c r="JHY469" s="265" t="str">
        <f t="shared" ref="JHY469:JHY471" si="7007">IF(JHW469&lt;5,"Sin Riesgo",IF(JHW469 &lt;=14,"Bajo",IF(JHW469&lt;=35,"Medio",IF(JHW469&lt;=80,"Alto","Inviable Sanitariamente"))))</f>
        <v>Inviable Sanitariamente</v>
      </c>
      <c r="JHZ469" s="265" t="str">
        <f t="shared" ref="JHZ469:JHZ471" si="7008">IF(JHX469&lt;5,"Sin Riesgo",IF(JHX469 &lt;=14,"Bajo",IF(JHX469&lt;=35,"Medio",IF(JHX469&lt;=80,"Alto","Inviable Sanitariamente"))))</f>
        <v>Inviable Sanitariamente</v>
      </c>
      <c r="JIA469" s="265" t="str">
        <f t="shared" ref="JIA469:JIA471" si="7009">IF(JHY469&lt;5,"Sin Riesgo",IF(JHY469 &lt;=14,"Bajo",IF(JHY469&lt;=35,"Medio",IF(JHY469&lt;=80,"Alto","Inviable Sanitariamente"))))</f>
        <v>Inviable Sanitariamente</v>
      </c>
      <c r="JIB469" s="265" t="str">
        <f t="shared" ref="JIB469:JIB471" si="7010">IF(JHZ469&lt;5,"Sin Riesgo",IF(JHZ469 &lt;=14,"Bajo",IF(JHZ469&lt;=35,"Medio",IF(JHZ469&lt;=80,"Alto","Inviable Sanitariamente"))))</f>
        <v>Inviable Sanitariamente</v>
      </c>
      <c r="JIC469" s="265" t="str">
        <f t="shared" ref="JIC469:JIC471" si="7011">IF(JIA469&lt;5,"Sin Riesgo",IF(JIA469 &lt;=14,"Bajo",IF(JIA469&lt;=35,"Medio",IF(JIA469&lt;=80,"Alto","Inviable Sanitariamente"))))</f>
        <v>Inviable Sanitariamente</v>
      </c>
      <c r="JID469" s="265" t="str">
        <f t="shared" ref="JID469:JID471" si="7012">IF(JIB469&lt;5,"Sin Riesgo",IF(JIB469 &lt;=14,"Bajo",IF(JIB469&lt;=35,"Medio",IF(JIB469&lt;=80,"Alto","Inviable Sanitariamente"))))</f>
        <v>Inviable Sanitariamente</v>
      </c>
      <c r="JIE469" s="265" t="str">
        <f t="shared" ref="JIE469:JIE471" si="7013">IF(JIC469&lt;5,"Sin Riesgo",IF(JIC469 &lt;=14,"Bajo",IF(JIC469&lt;=35,"Medio",IF(JIC469&lt;=80,"Alto","Inviable Sanitariamente"))))</f>
        <v>Inviable Sanitariamente</v>
      </c>
      <c r="JIF469" s="265" t="str">
        <f t="shared" ref="JIF469:JIF471" si="7014">IF(JID469&lt;5,"Sin Riesgo",IF(JID469 &lt;=14,"Bajo",IF(JID469&lt;=35,"Medio",IF(JID469&lt;=80,"Alto","Inviable Sanitariamente"))))</f>
        <v>Inviable Sanitariamente</v>
      </c>
      <c r="JIG469" s="265" t="str">
        <f t="shared" ref="JIG469:JIG471" si="7015">IF(JIE469&lt;5,"Sin Riesgo",IF(JIE469 &lt;=14,"Bajo",IF(JIE469&lt;=35,"Medio",IF(JIE469&lt;=80,"Alto","Inviable Sanitariamente"))))</f>
        <v>Inviable Sanitariamente</v>
      </c>
      <c r="JIH469" s="265" t="str">
        <f t="shared" ref="JIH469:JIH471" si="7016">IF(JIF469&lt;5,"Sin Riesgo",IF(JIF469 &lt;=14,"Bajo",IF(JIF469&lt;=35,"Medio",IF(JIF469&lt;=80,"Alto","Inviable Sanitariamente"))))</f>
        <v>Inviable Sanitariamente</v>
      </c>
      <c r="JII469" s="265" t="str">
        <f t="shared" ref="JII469:JII471" si="7017">IF(JIG469&lt;5,"Sin Riesgo",IF(JIG469 &lt;=14,"Bajo",IF(JIG469&lt;=35,"Medio",IF(JIG469&lt;=80,"Alto","Inviable Sanitariamente"))))</f>
        <v>Inviable Sanitariamente</v>
      </c>
      <c r="JIJ469" s="265" t="str">
        <f t="shared" ref="JIJ469:JIJ471" si="7018">IF(JIH469&lt;5,"Sin Riesgo",IF(JIH469 &lt;=14,"Bajo",IF(JIH469&lt;=35,"Medio",IF(JIH469&lt;=80,"Alto","Inviable Sanitariamente"))))</f>
        <v>Inviable Sanitariamente</v>
      </c>
      <c r="JIK469" s="265" t="str">
        <f t="shared" ref="JIK469:JIK471" si="7019">IF(JII469&lt;5,"Sin Riesgo",IF(JII469 &lt;=14,"Bajo",IF(JII469&lt;=35,"Medio",IF(JII469&lt;=80,"Alto","Inviable Sanitariamente"))))</f>
        <v>Inviable Sanitariamente</v>
      </c>
      <c r="JIL469" s="265" t="str">
        <f t="shared" ref="JIL469:JIL471" si="7020">IF(JIJ469&lt;5,"Sin Riesgo",IF(JIJ469 &lt;=14,"Bajo",IF(JIJ469&lt;=35,"Medio",IF(JIJ469&lt;=80,"Alto","Inviable Sanitariamente"))))</f>
        <v>Inviable Sanitariamente</v>
      </c>
      <c r="JIM469" s="265" t="str">
        <f t="shared" ref="JIM469:JIM471" si="7021">IF(JIK469&lt;5,"Sin Riesgo",IF(JIK469 &lt;=14,"Bajo",IF(JIK469&lt;=35,"Medio",IF(JIK469&lt;=80,"Alto","Inviable Sanitariamente"))))</f>
        <v>Inviable Sanitariamente</v>
      </c>
      <c r="JIN469" s="265" t="str">
        <f t="shared" ref="JIN469:JIN471" si="7022">IF(JIL469&lt;5,"Sin Riesgo",IF(JIL469 &lt;=14,"Bajo",IF(JIL469&lt;=35,"Medio",IF(JIL469&lt;=80,"Alto","Inviable Sanitariamente"))))</f>
        <v>Inviable Sanitariamente</v>
      </c>
      <c r="JIO469" s="265" t="str">
        <f t="shared" ref="JIO469:JIO471" si="7023">IF(JIM469&lt;5,"Sin Riesgo",IF(JIM469 &lt;=14,"Bajo",IF(JIM469&lt;=35,"Medio",IF(JIM469&lt;=80,"Alto","Inviable Sanitariamente"))))</f>
        <v>Inviable Sanitariamente</v>
      </c>
      <c r="JIP469" s="265" t="str">
        <f t="shared" ref="JIP469:JIP471" si="7024">IF(JIN469&lt;5,"Sin Riesgo",IF(JIN469 &lt;=14,"Bajo",IF(JIN469&lt;=35,"Medio",IF(JIN469&lt;=80,"Alto","Inviable Sanitariamente"))))</f>
        <v>Inviable Sanitariamente</v>
      </c>
      <c r="JIQ469" s="265" t="str">
        <f t="shared" ref="JIQ469:JIQ471" si="7025">IF(JIO469&lt;5,"Sin Riesgo",IF(JIO469 &lt;=14,"Bajo",IF(JIO469&lt;=35,"Medio",IF(JIO469&lt;=80,"Alto","Inviable Sanitariamente"))))</f>
        <v>Inviable Sanitariamente</v>
      </c>
      <c r="JIR469" s="265" t="str">
        <f t="shared" ref="JIR469:JIR471" si="7026">IF(JIP469&lt;5,"Sin Riesgo",IF(JIP469 &lt;=14,"Bajo",IF(JIP469&lt;=35,"Medio",IF(JIP469&lt;=80,"Alto","Inviable Sanitariamente"))))</f>
        <v>Inviable Sanitariamente</v>
      </c>
      <c r="JIS469" s="265" t="str">
        <f t="shared" ref="JIS469:JIS471" si="7027">IF(JIQ469&lt;5,"Sin Riesgo",IF(JIQ469 &lt;=14,"Bajo",IF(JIQ469&lt;=35,"Medio",IF(JIQ469&lt;=80,"Alto","Inviable Sanitariamente"))))</f>
        <v>Inviable Sanitariamente</v>
      </c>
      <c r="JIT469" s="265" t="str">
        <f t="shared" ref="JIT469:JIT471" si="7028">IF(JIR469&lt;5,"Sin Riesgo",IF(JIR469 &lt;=14,"Bajo",IF(JIR469&lt;=35,"Medio",IF(JIR469&lt;=80,"Alto","Inviable Sanitariamente"))))</f>
        <v>Inviable Sanitariamente</v>
      </c>
      <c r="JIU469" s="265" t="str">
        <f t="shared" ref="JIU469:JIU471" si="7029">IF(JIS469&lt;5,"Sin Riesgo",IF(JIS469 &lt;=14,"Bajo",IF(JIS469&lt;=35,"Medio",IF(JIS469&lt;=80,"Alto","Inviable Sanitariamente"))))</f>
        <v>Inviable Sanitariamente</v>
      </c>
      <c r="JIV469" s="265" t="str">
        <f t="shared" ref="JIV469:JIV471" si="7030">IF(JIT469&lt;5,"Sin Riesgo",IF(JIT469 &lt;=14,"Bajo",IF(JIT469&lt;=35,"Medio",IF(JIT469&lt;=80,"Alto","Inviable Sanitariamente"))))</f>
        <v>Inviable Sanitariamente</v>
      </c>
      <c r="JIW469" s="265" t="str">
        <f t="shared" ref="JIW469:JIW471" si="7031">IF(JIU469&lt;5,"Sin Riesgo",IF(JIU469 &lt;=14,"Bajo",IF(JIU469&lt;=35,"Medio",IF(JIU469&lt;=80,"Alto","Inviable Sanitariamente"))))</f>
        <v>Inviable Sanitariamente</v>
      </c>
      <c r="JIX469" s="265" t="str">
        <f t="shared" ref="JIX469:JIX471" si="7032">IF(JIV469&lt;5,"Sin Riesgo",IF(JIV469 &lt;=14,"Bajo",IF(JIV469&lt;=35,"Medio",IF(JIV469&lt;=80,"Alto","Inviable Sanitariamente"))))</f>
        <v>Inviable Sanitariamente</v>
      </c>
      <c r="JIY469" s="265" t="str">
        <f t="shared" ref="JIY469:JIY471" si="7033">IF(JIW469&lt;5,"Sin Riesgo",IF(JIW469 &lt;=14,"Bajo",IF(JIW469&lt;=35,"Medio",IF(JIW469&lt;=80,"Alto","Inviable Sanitariamente"))))</f>
        <v>Inviable Sanitariamente</v>
      </c>
      <c r="JIZ469" s="265" t="str">
        <f t="shared" ref="JIZ469:JIZ471" si="7034">IF(JIX469&lt;5,"Sin Riesgo",IF(JIX469 &lt;=14,"Bajo",IF(JIX469&lt;=35,"Medio",IF(JIX469&lt;=80,"Alto","Inviable Sanitariamente"))))</f>
        <v>Inviable Sanitariamente</v>
      </c>
      <c r="JJA469" s="265" t="str">
        <f t="shared" ref="JJA469:JJA471" si="7035">IF(JIY469&lt;5,"Sin Riesgo",IF(JIY469 &lt;=14,"Bajo",IF(JIY469&lt;=35,"Medio",IF(JIY469&lt;=80,"Alto","Inviable Sanitariamente"))))</f>
        <v>Inviable Sanitariamente</v>
      </c>
      <c r="JJB469" s="265" t="str">
        <f t="shared" ref="JJB469:JJB471" si="7036">IF(JIZ469&lt;5,"Sin Riesgo",IF(JIZ469 &lt;=14,"Bajo",IF(JIZ469&lt;=35,"Medio",IF(JIZ469&lt;=80,"Alto","Inviable Sanitariamente"))))</f>
        <v>Inviable Sanitariamente</v>
      </c>
      <c r="JJC469" s="265" t="str">
        <f t="shared" ref="JJC469:JJC471" si="7037">IF(JJA469&lt;5,"Sin Riesgo",IF(JJA469 &lt;=14,"Bajo",IF(JJA469&lt;=35,"Medio",IF(JJA469&lt;=80,"Alto","Inviable Sanitariamente"))))</f>
        <v>Inviable Sanitariamente</v>
      </c>
      <c r="JJD469" s="265" t="str">
        <f t="shared" ref="JJD469:JJD471" si="7038">IF(JJB469&lt;5,"Sin Riesgo",IF(JJB469 &lt;=14,"Bajo",IF(JJB469&lt;=35,"Medio",IF(JJB469&lt;=80,"Alto","Inviable Sanitariamente"))))</f>
        <v>Inviable Sanitariamente</v>
      </c>
      <c r="JJE469" s="265" t="str">
        <f t="shared" ref="JJE469:JJE471" si="7039">IF(JJC469&lt;5,"Sin Riesgo",IF(JJC469 &lt;=14,"Bajo",IF(JJC469&lt;=35,"Medio",IF(JJC469&lt;=80,"Alto","Inviable Sanitariamente"))))</f>
        <v>Inviable Sanitariamente</v>
      </c>
      <c r="JJF469" s="265" t="str">
        <f t="shared" ref="JJF469:JJF471" si="7040">IF(JJD469&lt;5,"Sin Riesgo",IF(JJD469 &lt;=14,"Bajo",IF(JJD469&lt;=35,"Medio",IF(JJD469&lt;=80,"Alto","Inviable Sanitariamente"))))</f>
        <v>Inviable Sanitariamente</v>
      </c>
      <c r="JJG469" s="265" t="str">
        <f t="shared" ref="JJG469:JJG471" si="7041">IF(JJE469&lt;5,"Sin Riesgo",IF(JJE469 &lt;=14,"Bajo",IF(JJE469&lt;=35,"Medio",IF(JJE469&lt;=80,"Alto","Inviable Sanitariamente"))))</f>
        <v>Inviable Sanitariamente</v>
      </c>
      <c r="JJH469" s="265" t="str">
        <f t="shared" ref="JJH469:JJH471" si="7042">IF(JJF469&lt;5,"Sin Riesgo",IF(JJF469 &lt;=14,"Bajo",IF(JJF469&lt;=35,"Medio",IF(JJF469&lt;=80,"Alto","Inviable Sanitariamente"))))</f>
        <v>Inviable Sanitariamente</v>
      </c>
      <c r="JJI469" s="265" t="str">
        <f t="shared" ref="JJI469:JJI471" si="7043">IF(JJG469&lt;5,"Sin Riesgo",IF(JJG469 &lt;=14,"Bajo",IF(JJG469&lt;=35,"Medio",IF(JJG469&lt;=80,"Alto","Inviable Sanitariamente"))))</f>
        <v>Inviable Sanitariamente</v>
      </c>
      <c r="JJJ469" s="265" t="str">
        <f t="shared" ref="JJJ469:JJJ471" si="7044">IF(JJH469&lt;5,"Sin Riesgo",IF(JJH469 &lt;=14,"Bajo",IF(JJH469&lt;=35,"Medio",IF(JJH469&lt;=80,"Alto","Inviable Sanitariamente"))))</f>
        <v>Inviable Sanitariamente</v>
      </c>
      <c r="JJK469" s="265" t="str">
        <f t="shared" ref="JJK469:JJK471" si="7045">IF(JJI469&lt;5,"Sin Riesgo",IF(JJI469 &lt;=14,"Bajo",IF(JJI469&lt;=35,"Medio",IF(JJI469&lt;=80,"Alto","Inviable Sanitariamente"))))</f>
        <v>Inviable Sanitariamente</v>
      </c>
      <c r="JJL469" s="265" t="str">
        <f t="shared" ref="JJL469:JJL471" si="7046">IF(JJJ469&lt;5,"Sin Riesgo",IF(JJJ469 &lt;=14,"Bajo",IF(JJJ469&lt;=35,"Medio",IF(JJJ469&lt;=80,"Alto","Inviable Sanitariamente"))))</f>
        <v>Inviable Sanitariamente</v>
      </c>
      <c r="JJM469" s="265" t="str">
        <f t="shared" ref="JJM469:JJM471" si="7047">IF(JJK469&lt;5,"Sin Riesgo",IF(JJK469 &lt;=14,"Bajo",IF(JJK469&lt;=35,"Medio",IF(JJK469&lt;=80,"Alto","Inviable Sanitariamente"))))</f>
        <v>Inviable Sanitariamente</v>
      </c>
      <c r="JJN469" s="265" t="str">
        <f t="shared" ref="JJN469:JJN471" si="7048">IF(JJL469&lt;5,"Sin Riesgo",IF(JJL469 &lt;=14,"Bajo",IF(JJL469&lt;=35,"Medio",IF(JJL469&lt;=80,"Alto","Inviable Sanitariamente"))))</f>
        <v>Inviable Sanitariamente</v>
      </c>
      <c r="JJO469" s="265" t="str">
        <f t="shared" ref="JJO469:JJO471" si="7049">IF(JJM469&lt;5,"Sin Riesgo",IF(JJM469 &lt;=14,"Bajo",IF(JJM469&lt;=35,"Medio",IF(JJM469&lt;=80,"Alto","Inviable Sanitariamente"))))</f>
        <v>Inviable Sanitariamente</v>
      </c>
      <c r="JJP469" s="265" t="str">
        <f t="shared" ref="JJP469:JJP471" si="7050">IF(JJN469&lt;5,"Sin Riesgo",IF(JJN469 &lt;=14,"Bajo",IF(JJN469&lt;=35,"Medio",IF(JJN469&lt;=80,"Alto","Inviable Sanitariamente"))))</f>
        <v>Inviable Sanitariamente</v>
      </c>
      <c r="JJQ469" s="265" t="str">
        <f t="shared" ref="JJQ469:JJQ471" si="7051">IF(JJO469&lt;5,"Sin Riesgo",IF(JJO469 &lt;=14,"Bajo",IF(JJO469&lt;=35,"Medio",IF(JJO469&lt;=80,"Alto","Inviable Sanitariamente"))))</f>
        <v>Inviable Sanitariamente</v>
      </c>
      <c r="JJR469" s="265" t="str">
        <f t="shared" ref="JJR469:JJR471" si="7052">IF(JJP469&lt;5,"Sin Riesgo",IF(JJP469 &lt;=14,"Bajo",IF(JJP469&lt;=35,"Medio",IF(JJP469&lt;=80,"Alto","Inviable Sanitariamente"))))</f>
        <v>Inviable Sanitariamente</v>
      </c>
      <c r="JJS469" s="265" t="str">
        <f t="shared" ref="JJS469:JJS471" si="7053">IF(JJQ469&lt;5,"Sin Riesgo",IF(JJQ469 &lt;=14,"Bajo",IF(JJQ469&lt;=35,"Medio",IF(JJQ469&lt;=80,"Alto","Inviable Sanitariamente"))))</f>
        <v>Inviable Sanitariamente</v>
      </c>
      <c r="JJT469" s="265" t="str">
        <f t="shared" ref="JJT469:JJT471" si="7054">IF(JJR469&lt;5,"Sin Riesgo",IF(JJR469 &lt;=14,"Bajo",IF(JJR469&lt;=35,"Medio",IF(JJR469&lt;=80,"Alto","Inviable Sanitariamente"))))</f>
        <v>Inviable Sanitariamente</v>
      </c>
      <c r="JJU469" s="265" t="str">
        <f t="shared" ref="JJU469:JJU471" si="7055">IF(JJS469&lt;5,"Sin Riesgo",IF(JJS469 &lt;=14,"Bajo",IF(JJS469&lt;=35,"Medio",IF(JJS469&lt;=80,"Alto","Inviable Sanitariamente"))))</f>
        <v>Inviable Sanitariamente</v>
      </c>
      <c r="JJV469" s="265" t="str">
        <f t="shared" ref="JJV469:JJV471" si="7056">IF(JJT469&lt;5,"Sin Riesgo",IF(JJT469 &lt;=14,"Bajo",IF(JJT469&lt;=35,"Medio",IF(JJT469&lt;=80,"Alto","Inviable Sanitariamente"))))</f>
        <v>Inviable Sanitariamente</v>
      </c>
      <c r="JJW469" s="265" t="str">
        <f t="shared" ref="JJW469:JJW471" si="7057">IF(JJU469&lt;5,"Sin Riesgo",IF(JJU469 &lt;=14,"Bajo",IF(JJU469&lt;=35,"Medio",IF(JJU469&lt;=80,"Alto","Inviable Sanitariamente"))))</f>
        <v>Inviable Sanitariamente</v>
      </c>
      <c r="JJX469" s="265" t="str">
        <f t="shared" ref="JJX469:JJX471" si="7058">IF(JJV469&lt;5,"Sin Riesgo",IF(JJV469 &lt;=14,"Bajo",IF(JJV469&lt;=35,"Medio",IF(JJV469&lt;=80,"Alto","Inviable Sanitariamente"))))</f>
        <v>Inviable Sanitariamente</v>
      </c>
      <c r="JJY469" s="265" t="str">
        <f t="shared" ref="JJY469:JJY471" si="7059">IF(JJW469&lt;5,"Sin Riesgo",IF(JJW469 &lt;=14,"Bajo",IF(JJW469&lt;=35,"Medio",IF(JJW469&lt;=80,"Alto","Inviable Sanitariamente"))))</f>
        <v>Inviable Sanitariamente</v>
      </c>
      <c r="JJZ469" s="265" t="str">
        <f t="shared" ref="JJZ469:JJZ471" si="7060">IF(JJX469&lt;5,"Sin Riesgo",IF(JJX469 &lt;=14,"Bajo",IF(JJX469&lt;=35,"Medio",IF(JJX469&lt;=80,"Alto","Inviable Sanitariamente"))))</f>
        <v>Inviable Sanitariamente</v>
      </c>
      <c r="JKA469" s="265" t="str">
        <f t="shared" ref="JKA469:JKA471" si="7061">IF(JJY469&lt;5,"Sin Riesgo",IF(JJY469 &lt;=14,"Bajo",IF(JJY469&lt;=35,"Medio",IF(JJY469&lt;=80,"Alto","Inviable Sanitariamente"))))</f>
        <v>Inviable Sanitariamente</v>
      </c>
      <c r="JKB469" s="265" t="str">
        <f t="shared" ref="JKB469:JKB471" si="7062">IF(JJZ469&lt;5,"Sin Riesgo",IF(JJZ469 &lt;=14,"Bajo",IF(JJZ469&lt;=35,"Medio",IF(JJZ469&lt;=80,"Alto","Inviable Sanitariamente"))))</f>
        <v>Inviable Sanitariamente</v>
      </c>
      <c r="JKC469" s="265" t="str">
        <f t="shared" ref="JKC469:JKC471" si="7063">IF(JKA469&lt;5,"Sin Riesgo",IF(JKA469 &lt;=14,"Bajo",IF(JKA469&lt;=35,"Medio",IF(JKA469&lt;=80,"Alto","Inviable Sanitariamente"))))</f>
        <v>Inviable Sanitariamente</v>
      </c>
      <c r="JKD469" s="265" t="str">
        <f t="shared" ref="JKD469:JKD471" si="7064">IF(JKB469&lt;5,"Sin Riesgo",IF(JKB469 &lt;=14,"Bajo",IF(JKB469&lt;=35,"Medio",IF(JKB469&lt;=80,"Alto","Inviable Sanitariamente"))))</f>
        <v>Inviable Sanitariamente</v>
      </c>
      <c r="JKE469" s="265" t="str">
        <f t="shared" ref="JKE469:JKE471" si="7065">IF(JKC469&lt;5,"Sin Riesgo",IF(JKC469 &lt;=14,"Bajo",IF(JKC469&lt;=35,"Medio",IF(JKC469&lt;=80,"Alto","Inviable Sanitariamente"))))</f>
        <v>Inviable Sanitariamente</v>
      </c>
      <c r="JKF469" s="265" t="str">
        <f t="shared" ref="JKF469:JKF471" si="7066">IF(JKD469&lt;5,"Sin Riesgo",IF(JKD469 &lt;=14,"Bajo",IF(JKD469&lt;=35,"Medio",IF(JKD469&lt;=80,"Alto","Inviable Sanitariamente"))))</f>
        <v>Inviable Sanitariamente</v>
      </c>
      <c r="JKG469" s="265" t="str">
        <f t="shared" ref="JKG469:JKG471" si="7067">IF(JKE469&lt;5,"Sin Riesgo",IF(JKE469 &lt;=14,"Bajo",IF(JKE469&lt;=35,"Medio",IF(JKE469&lt;=80,"Alto","Inviable Sanitariamente"))))</f>
        <v>Inviable Sanitariamente</v>
      </c>
      <c r="JKH469" s="265" t="str">
        <f t="shared" ref="JKH469:JKH471" si="7068">IF(JKF469&lt;5,"Sin Riesgo",IF(JKF469 &lt;=14,"Bajo",IF(JKF469&lt;=35,"Medio",IF(JKF469&lt;=80,"Alto","Inviable Sanitariamente"))))</f>
        <v>Inviable Sanitariamente</v>
      </c>
      <c r="JKI469" s="265" t="str">
        <f t="shared" ref="JKI469:JKI471" si="7069">IF(JKG469&lt;5,"Sin Riesgo",IF(JKG469 &lt;=14,"Bajo",IF(JKG469&lt;=35,"Medio",IF(JKG469&lt;=80,"Alto","Inviable Sanitariamente"))))</f>
        <v>Inviable Sanitariamente</v>
      </c>
      <c r="JKJ469" s="265" t="str">
        <f t="shared" ref="JKJ469:JKJ471" si="7070">IF(JKH469&lt;5,"Sin Riesgo",IF(JKH469 &lt;=14,"Bajo",IF(JKH469&lt;=35,"Medio",IF(JKH469&lt;=80,"Alto","Inviable Sanitariamente"))))</f>
        <v>Inviable Sanitariamente</v>
      </c>
      <c r="JKK469" s="265" t="str">
        <f t="shared" ref="JKK469:JKK471" si="7071">IF(JKI469&lt;5,"Sin Riesgo",IF(JKI469 &lt;=14,"Bajo",IF(JKI469&lt;=35,"Medio",IF(JKI469&lt;=80,"Alto","Inviable Sanitariamente"))))</f>
        <v>Inviable Sanitariamente</v>
      </c>
      <c r="JKL469" s="265" t="str">
        <f t="shared" ref="JKL469:JKL471" si="7072">IF(JKJ469&lt;5,"Sin Riesgo",IF(JKJ469 &lt;=14,"Bajo",IF(JKJ469&lt;=35,"Medio",IF(JKJ469&lt;=80,"Alto","Inviable Sanitariamente"))))</f>
        <v>Inviable Sanitariamente</v>
      </c>
      <c r="JKM469" s="265" t="str">
        <f t="shared" ref="JKM469:JKM471" si="7073">IF(JKK469&lt;5,"Sin Riesgo",IF(JKK469 &lt;=14,"Bajo",IF(JKK469&lt;=35,"Medio",IF(JKK469&lt;=80,"Alto","Inviable Sanitariamente"))))</f>
        <v>Inviable Sanitariamente</v>
      </c>
      <c r="JKN469" s="265" t="str">
        <f t="shared" ref="JKN469:JKN471" si="7074">IF(JKL469&lt;5,"Sin Riesgo",IF(JKL469 &lt;=14,"Bajo",IF(JKL469&lt;=35,"Medio",IF(JKL469&lt;=80,"Alto","Inviable Sanitariamente"))))</f>
        <v>Inviable Sanitariamente</v>
      </c>
      <c r="JKO469" s="265" t="str">
        <f t="shared" ref="JKO469:JKO471" si="7075">IF(JKM469&lt;5,"Sin Riesgo",IF(JKM469 &lt;=14,"Bajo",IF(JKM469&lt;=35,"Medio",IF(JKM469&lt;=80,"Alto","Inviable Sanitariamente"))))</f>
        <v>Inviable Sanitariamente</v>
      </c>
      <c r="JKP469" s="265" t="str">
        <f t="shared" ref="JKP469:JKP471" si="7076">IF(JKN469&lt;5,"Sin Riesgo",IF(JKN469 &lt;=14,"Bajo",IF(JKN469&lt;=35,"Medio",IF(JKN469&lt;=80,"Alto","Inviable Sanitariamente"))))</f>
        <v>Inviable Sanitariamente</v>
      </c>
      <c r="JKQ469" s="265" t="str">
        <f t="shared" ref="JKQ469:JKQ471" si="7077">IF(JKO469&lt;5,"Sin Riesgo",IF(JKO469 &lt;=14,"Bajo",IF(JKO469&lt;=35,"Medio",IF(JKO469&lt;=80,"Alto","Inviable Sanitariamente"))))</f>
        <v>Inviable Sanitariamente</v>
      </c>
      <c r="JKR469" s="265" t="str">
        <f t="shared" ref="JKR469:JKR471" si="7078">IF(JKP469&lt;5,"Sin Riesgo",IF(JKP469 &lt;=14,"Bajo",IF(JKP469&lt;=35,"Medio",IF(JKP469&lt;=80,"Alto","Inviable Sanitariamente"))))</f>
        <v>Inviable Sanitariamente</v>
      </c>
      <c r="JKS469" s="265" t="str">
        <f t="shared" ref="JKS469:JKS471" si="7079">IF(JKQ469&lt;5,"Sin Riesgo",IF(JKQ469 &lt;=14,"Bajo",IF(JKQ469&lt;=35,"Medio",IF(JKQ469&lt;=80,"Alto","Inviable Sanitariamente"))))</f>
        <v>Inviable Sanitariamente</v>
      </c>
      <c r="JKT469" s="265" t="str">
        <f t="shared" ref="JKT469:JKT471" si="7080">IF(JKR469&lt;5,"Sin Riesgo",IF(JKR469 &lt;=14,"Bajo",IF(JKR469&lt;=35,"Medio",IF(JKR469&lt;=80,"Alto","Inviable Sanitariamente"))))</f>
        <v>Inviable Sanitariamente</v>
      </c>
      <c r="JKU469" s="265" t="str">
        <f t="shared" ref="JKU469:JKU471" si="7081">IF(JKS469&lt;5,"Sin Riesgo",IF(JKS469 &lt;=14,"Bajo",IF(JKS469&lt;=35,"Medio",IF(JKS469&lt;=80,"Alto","Inviable Sanitariamente"))))</f>
        <v>Inviable Sanitariamente</v>
      </c>
      <c r="JKV469" s="265" t="str">
        <f t="shared" ref="JKV469:JKV471" si="7082">IF(JKT469&lt;5,"Sin Riesgo",IF(JKT469 &lt;=14,"Bajo",IF(JKT469&lt;=35,"Medio",IF(JKT469&lt;=80,"Alto","Inviable Sanitariamente"))))</f>
        <v>Inviable Sanitariamente</v>
      </c>
      <c r="JKW469" s="265" t="str">
        <f t="shared" ref="JKW469:JKW471" si="7083">IF(JKU469&lt;5,"Sin Riesgo",IF(JKU469 &lt;=14,"Bajo",IF(JKU469&lt;=35,"Medio",IF(JKU469&lt;=80,"Alto","Inviable Sanitariamente"))))</f>
        <v>Inviable Sanitariamente</v>
      </c>
      <c r="JKX469" s="265" t="str">
        <f t="shared" ref="JKX469:JKX471" si="7084">IF(JKV469&lt;5,"Sin Riesgo",IF(JKV469 &lt;=14,"Bajo",IF(JKV469&lt;=35,"Medio",IF(JKV469&lt;=80,"Alto","Inviable Sanitariamente"))))</f>
        <v>Inviable Sanitariamente</v>
      </c>
      <c r="JKY469" s="265" t="str">
        <f t="shared" ref="JKY469:JKY471" si="7085">IF(JKW469&lt;5,"Sin Riesgo",IF(JKW469 &lt;=14,"Bajo",IF(JKW469&lt;=35,"Medio",IF(JKW469&lt;=80,"Alto","Inviable Sanitariamente"))))</f>
        <v>Inviable Sanitariamente</v>
      </c>
      <c r="JKZ469" s="265" t="str">
        <f t="shared" ref="JKZ469:JKZ471" si="7086">IF(JKX469&lt;5,"Sin Riesgo",IF(JKX469 &lt;=14,"Bajo",IF(JKX469&lt;=35,"Medio",IF(JKX469&lt;=80,"Alto","Inviable Sanitariamente"))))</f>
        <v>Inviable Sanitariamente</v>
      </c>
      <c r="JLA469" s="265" t="str">
        <f t="shared" ref="JLA469:JLA471" si="7087">IF(JKY469&lt;5,"Sin Riesgo",IF(JKY469 &lt;=14,"Bajo",IF(JKY469&lt;=35,"Medio",IF(JKY469&lt;=80,"Alto","Inviable Sanitariamente"))))</f>
        <v>Inviable Sanitariamente</v>
      </c>
      <c r="JLB469" s="265" t="str">
        <f t="shared" ref="JLB469:JLB471" si="7088">IF(JKZ469&lt;5,"Sin Riesgo",IF(JKZ469 &lt;=14,"Bajo",IF(JKZ469&lt;=35,"Medio",IF(JKZ469&lt;=80,"Alto","Inviable Sanitariamente"))))</f>
        <v>Inviable Sanitariamente</v>
      </c>
      <c r="JLC469" s="265" t="str">
        <f t="shared" ref="JLC469:JLC471" si="7089">IF(JLA469&lt;5,"Sin Riesgo",IF(JLA469 &lt;=14,"Bajo",IF(JLA469&lt;=35,"Medio",IF(JLA469&lt;=80,"Alto","Inviable Sanitariamente"))))</f>
        <v>Inviable Sanitariamente</v>
      </c>
      <c r="JLD469" s="265" t="str">
        <f t="shared" ref="JLD469:JLD471" si="7090">IF(JLB469&lt;5,"Sin Riesgo",IF(JLB469 &lt;=14,"Bajo",IF(JLB469&lt;=35,"Medio",IF(JLB469&lt;=80,"Alto","Inviable Sanitariamente"))))</f>
        <v>Inviable Sanitariamente</v>
      </c>
      <c r="JLE469" s="265" t="str">
        <f t="shared" ref="JLE469:JLE471" si="7091">IF(JLC469&lt;5,"Sin Riesgo",IF(JLC469 &lt;=14,"Bajo",IF(JLC469&lt;=35,"Medio",IF(JLC469&lt;=80,"Alto","Inviable Sanitariamente"))))</f>
        <v>Inviable Sanitariamente</v>
      </c>
      <c r="JLF469" s="265" t="str">
        <f t="shared" ref="JLF469:JLF471" si="7092">IF(JLD469&lt;5,"Sin Riesgo",IF(JLD469 &lt;=14,"Bajo",IF(JLD469&lt;=35,"Medio",IF(JLD469&lt;=80,"Alto","Inviable Sanitariamente"))))</f>
        <v>Inviable Sanitariamente</v>
      </c>
      <c r="JLG469" s="265" t="str">
        <f t="shared" ref="JLG469:JLG471" si="7093">IF(JLE469&lt;5,"Sin Riesgo",IF(JLE469 &lt;=14,"Bajo",IF(JLE469&lt;=35,"Medio",IF(JLE469&lt;=80,"Alto","Inviable Sanitariamente"))))</f>
        <v>Inviable Sanitariamente</v>
      </c>
      <c r="JLH469" s="265" t="str">
        <f t="shared" ref="JLH469:JLH471" si="7094">IF(JLF469&lt;5,"Sin Riesgo",IF(JLF469 &lt;=14,"Bajo",IF(JLF469&lt;=35,"Medio",IF(JLF469&lt;=80,"Alto","Inviable Sanitariamente"))))</f>
        <v>Inviable Sanitariamente</v>
      </c>
      <c r="JLI469" s="265" t="str">
        <f t="shared" ref="JLI469:JLI471" si="7095">IF(JLG469&lt;5,"Sin Riesgo",IF(JLG469 &lt;=14,"Bajo",IF(JLG469&lt;=35,"Medio",IF(JLG469&lt;=80,"Alto","Inviable Sanitariamente"))))</f>
        <v>Inviable Sanitariamente</v>
      </c>
      <c r="JLJ469" s="265" t="str">
        <f t="shared" ref="JLJ469:JLJ471" si="7096">IF(JLH469&lt;5,"Sin Riesgo",IF(JLH469 &lt;=14,"Bajo",IF(JLH469&lt;=35,"Medio",IF(JLH469&lt;=80,"Alto","Inviable Sanitariamente"))))</f>
        <v>Inviable Sanitariamente</v>
      </c>
      <c r="JLK469" s="265" t="str">
        <f t="shared" ref="JLK469:JLK471" si="7097">IF(JLI469&lt;5,"Sin Riesgo",IF(JLI469 &lt;=14,"Bajo",IF(JLI469&lt;=35,"Medio",IF(JLI469&lt;=80,"Alto","Inviable Sanitariamente"))))</f>
        <v>Inviable Sanitariamente</v>
      </c>
      <c r="JLL469" s="265" t="str">
        <f t="shared" ref="JLL469:JLL471" si="7098">IF(JLJ469&lt;5,"Sin Riesgo",IF(JLJ469 &lt;=14,"Bajo",IF(JLJ469&lt;=35,"Medio",IF(JLJ469&lt;=80,"Alto","Inviable Sanitariamente"))))</f>
        <v>Inviable Sanitariamente</v>
      </c>
      <c r="JLM469" s="265" t="str">
        <f t="shared" ref="JLM469:JLM471" si="7099">IF(JLK469&lt;5,"Sin Riesgo",IF(JLK469 &lt;=14,"Bajo",IF(JLK469&lt;=35,"Medio",IF(JLK469&lt;=80,"Alto","Inviable Sanitariamente"))))</f>
        <v>Inviable Sanitariamente</v>
      </c>
      <c r="JLN469" s="265" t="str">
        <f t="shared" ref="JLN469:JLN471" si="7100">IF(JLL469&lt;5,"Sin Riesgo",IF(JLL469 &lt;=14,"Bajo",IF(JLL469&lt;=35,"Medio",IF(JLL469&lt;=80,"Alto","Inviable Sanitariamente"))))</f>
        <v>Inviable Sanitariamente</v>
      </c>
      <c r="JLO469" s="265" t="str">
        <f t="shared" ref="JLO469:JLO471" si="7101">IF(JLM469&lt;5,"Sin Riesgo",IF(JLM469 &lt;=14,"Bajo",IF(JLM469&lt;=35,"Medio",IF(JLM469&lt;=80,"Alto","Inviable Sanitariamente"))))</f>
        <v>Inviable Sanitariamente</v>
      </c>
      <c r="JLP469" s="265" t="str">
        <f t="shared" ref="JLP469:JLP471" si="7102">IF(JLN469&lt;5,"Sin Riesgo",IF(JLN469 &lt;=14,"Bajo",IF(JLN469&lt;=35,"Medio",IF(JLN469&lt;=80,"Alto","Inviable Sanitariamente"))))</f>
        <v>Inviable Sanitariamente</v>
      </c>
      <c r="JLQ469" s="265" t="str">
        <f t="shared" ref="JLQ469:JLQ471" si="7103">IF(JLO469&lt;5,"Sin Riesgo",IF(JLO469 &lt;=14,"Bajo",IF(JLO469&lt;=35,"Medio",IF(JLO469&lt;=80,"Alto","Inviable Sanitariamente"))))</f>
        <v>Inviable Sanitariamente</v>
      </c>
      <c r="JLR469" s="265" t="str">
        <f t="shared" ref="JLR469:JLR471" si="7104">IF(JLP469&lt;5,"Sin Riesgo",IF(JLP469 &lt;=14,"Bajo",IF(JLP469&lt;=35,"Medio",IF(JLP469&lt;=80,"Alto","Inviable Sanitariamente"))))</f>
        <v>Inviable Sanitariamente</v>
      </c>
      <c r="JLS469" s="265" t="str">
        <f t="shared" ref="JLS469:JLS471" si="7105">IF(JLQ469&lt;5,"Sin Riesgo",IF(JLQ469 &lt;=14,"Bajo",IF(JLQ469&lt;=35,"Medio",IF(JLQ469&lt;=80,"Alto","Inviable Sanitariamente"))))</f>
        <v>Inviable Sanitariamente</v>
      </c>
      <c r="JLT469" s="265" t="str">
        <f t="shared" ref="JLT469:JLT471" si="7106">IF(JLR469&lt;5,"Sin Riesgo",IF(JLR469 &lt;=14,"Bajo",IF(JLR469&lt;=35,"Medio",IF(JLR469&lt;=80,"Alto","Inviable Sanitariamente"))))</f>
        <v>Inviable Sanitariamente</v>
      </c>
      <c r="JLU469" s="265" t="str">
        <f t="shared" ref="JLU469:JLU471" si="7107">IF(JLS469&lt;5,"Sin Riesgo",IF(JLS469 &lt;=14,"Bajo",IF(JLS469&lt;=35,"Medio",IF(JLS469&lt;=80,"Alto","Inviable Sanitariamente"))))</f>
        <v>Inviable Sanitariamente</v>
      </c>
      <c r="JLV469" s="265" t="str">
        <f t="shared" ref="JLV469:JLV471" si="7108">IF(JLT469&lt;5,"Sin Riesgo",IF(JLT469 &lt;=14,"Bajo",IF(JLT469&lt;=35,"Medio",IF(JLT469&lt;=80,"Alto","Inviable Sanitariamente"))))</f>
        <v>Inviable Sanitariamente</v>
      </c>
      <c r="JLW469" s="265" t="str">
        <f t="shared" ref="JLW469:JLW471" si="7109">IF(JLU469&lt;5,"Sin Riesgo",IF(JLU469 &lt;=14,"Bajo",IF(JLU469&lt;=35,"Medio",IF(JLU469&lt;=80,"Alto","Inviable Sanitariamente"))))</f>
        <v>Inviable Sanitariamente</v>
      </c>
      <c r="JLX469" s="265" t="str">
        <f t="shared" ref="JLX469:JLX471" si="7110">IF(JLV469&lt;5,"Sin Riesgo",IF(JLV469 &lt;=14,"Bajo",IF(JLV469&lt;=35,"Medio",IF(JLV469&lt;=80,"Alto","Inviable Sanitariamente"))))</f>
        <v>Inviable Sanitariamente</v>
      </c>
      <c r="JLY469" s="265" t="str">
        <f t="shared" ref="JLY469:JLY471" si="7111">IF(JLW469&lt;5,"Sin Riesgo",IF(JLW469 &lt;=14,"Bajo",IF(JLW469&lt;=35,"Medio",IF(JLW469&lt;=80,"Alto","Inviable Sanitariamente"))))</f>
        <v>Inviable Sanitariamente</v>
      </c>
      <c r="JLZ469" s="265" t="str">
        <f t="shared" ref="JLZ469:JLZ471" si="7112">IF(JLX469&lt;5,"Sin Riesgo",IF(JLX469 &lt;=14,"Bajo",IF(JLX469&lt;=35,"Medio",IF(JLX469&lt;=80,"Alto","Inviable Sanitariamente"))))</f>
        <v>Inviable Sanitariamente</v>
      </c>
      <c r="JMA469" s="265" t="str">
        <f t="shared" ref="JMA469:JMA471" si="7113">IF(JLY469&lt;5,"Sin Riesgo",IF(JLY469 &lt;=14,"Bajo",IF(JLY469&lt;=35,"Medio",IF(JLY469&lt;=80,"Alto","Inviable Sanitariamente"))))</f>
        <v>Inviable Sanitariamente</v>
      </c>
      <c r="JMB469" s="265" t="str">
        <f t="shared" ref="JMB469:JMB471" si="7114">IF(JLZ469&lt;5,"Sin Riesgo",IF(JLZ469 &lt;=14,"Bajo",IF(JLZ469&lt;=35,"Medio",IF(JLZ469&lt;=80,"Alto","Inviable Sanitariamente"))))</f>
        <v>Inviable Sanitariamente</v>
      </c>
      <c r="JMC469" s="265" t="str">
        <f t="shared" ref="JMC469:JMC471" si="7115">IF(JMA469&lt;5,"Sin Riesgo",IF(JMA469 &lt;=14,"Bajo",IF(JMA469&lt;=35,"Medio",IF(JMA469&lt;=80,"Alto","Inviable Sanitariamente"))))</f>
        <v>Inviable Sanitariamente</v>
      </c>
      <c r="JMD469" s="265" t="str">
        <f t="shared" ref="JMD469:JMD471" si="7116">IF(JMB469&lt;5,"Sin Riesgo",IF(JMB469 &lt;=14,"Bajo",IF(JMB469&lt;=35,"Medio",IF(JMB469&lt;=80,"Alto","Inviable Sanitariamente"))))</f>
        <v>Inviable Sanitariamente</v>
      </c>
      <c r="JME469" s="265" t="str">
        <f t="shared" ref="JME469:JME471" si="7117">IF(JMC469&lt;5,"Sin Riesgo",IF(JMC469 &lt;=14,"Bajo",IF(JMC469&lt;=35,"Medio",IF(JMC469&lt;=80,"Alto","Inviable Sanitariamente"))))</f>
        <v>Inviable Sanitariamente</v>
      </c>
      <c r="JMF469" s="265" t="str">
        <f t="shared" ref="JMF469:JMF471" si="7118">IF(JMD469&lt;5,"Sin Riesgo",IF(JMD469 &lt;=14,"Bajo",IF(JMD469&lt;=35,"Medio",IF(JMD469&lt;=80,"Alto","Inviable Sanitariamente"))))</f>
        <v>Inviable Sanitariamente</v>
      </c>
      <c r="JMG469" s="265" t="str">
        <f t="shared" ref="JMG469:JMG471" si="7119">IF(JME469&lt;5,"Sin Riesgo",IF(JME469 &lt;=14,"Bajo",IF(JME469&lt;=35,"Medio",IF(JME469&lt;=80,"Alto","Inviable Sanitariamente"))))</f>
        <v>Inviable Sanitariamente</v>
      </c>
      <c r="JMH469" s="265" t="str">
        <f t="shared" ref="JMH469:JMH471" si="7120">IF(JMF469&lt;5,"Sin Riesgo",IF(JMF469 &lt;=14,"Bajo",IF(JMF469&lt;=35,"Medio",IF(JMF469&lt;=80,"Alto","Inviable Sanitariamente"))))</f>
        <v>Inviable Sanitariamente</v>
      </c>
      <c r="JMI469" s="265" t="str">
        <f t="shared" ref="JMI469:JMI471" si="7121">IF(JMG469&lt;5,"Sin Riesgo",IF(JMG469 &lt;=14,"Bajo",IF(JMG469&lt;=35,"Medio",IF(JMG469&lt;=80,"Alto","Inviable Sanitariamente"))))</f>
        <v>Inviable Sanitariamente</v>
      </c>
      <c r="JMJ469" s="265" t="str">
        <f t="shared" ref="JMJ469:JMJ471" si="7122">IF(JMH469&lt;5,"Sin Riesgo",IF(JMH469 &lt;=14,"Bajo",IF(JMH469&lt;=35,"Medio",IF(JMH469&lt;=80,"Alto","Inviable Sanitariamente"))))</f>
        <v>Inviable Sanitariamente</v>
      </c>
      <c r="JMK469" s="265" t="str">
        <f t="shared" ref="JMK469:JMK471" si="7123">IF(JMI469&lt;5,"Sin Riesgo",IF(JMI469 &lt;=14,"Bajo",IF(JMI469&lt;=35,"Medio",IF(JMI469&lt;=80,"Alto","Inviable Sanitariamente"))))</f>
        <v>Inviable Sanitariamente</v>
      </c>
      <c r="JML469" s="265" t="str">
        <f t="shared" ref="JML469:JML471" si="7124">IF(JMJ469&lt;5,"Sin Riesgo",IF(JMJ469 &lt;=14,"Bajo",IF(JMJ469&lt;=35,"Medio",IF(JMJ469&lt;=80,"Alto","Inviable Sanitariamente"))))</f>
        <v>Inviable Sanitariamente</v>
      </c>
      <c r="JMM469" s="265" t="str">
        <f t="shared" ref="JMM469:JMM471" si="7125">IF(JMK469&lt;5,"Sin Riesgo",IF(JMK469 &lt;=14,"Bajo",IF(JMK469&lt;=35,"Medio",IF(JMK469&lt;=80,"Alto","Inviable Sanitariamente"))))</f>
        <v>Inviable Sanitariamente</v>
      </c>
      <c r="JMN469" s="265" t="str">
        <f t="shared" ref="JMN469:JMN471" si="7126">IF(JML469&lt;5,"Sin Riesgo",IF(JML469 &lt;=14,"Bajo",IF(JML469&lt;=35,"Medio",IF(JML469&lt;=80,"Alto","Inviable Sanitariamente"))))</f>
        <v>Inviable Sanitariamente</v>
      </c>
      <c r="JMO469" s="265" t="str">
        <f t="shared" ref="JMO469:JMO471" si="7127">IF(JMM469&lt;5,"Sin Riesgo",IF(JMM469 &lt;=14,"Bajo",IF(JMM469&lt;=35,"Medio",IF(JMM469&lt;=80,"Alto","Inviable Sanitariamente"))))</f>
        <v>Inviable Sanitariamente</v>
      </c>
      <c r="JMP469" s="265" t="str">
        <f t="shared" ref="JMP469:JMP471" si="7128">IF(JMN469&lt;5,"Sin Riesgo",IF(JMN469 &lt;=14,"Bajo",IF(JMN469&lt;=35,"Medio",IF(JMN469&lt;=80,"Alto","Inviable Sanitariamente"))))</f>
        <v>Inviable Sanitariamente</v>
      </c>
      <c r="JMQ469" s="265" t="str">
        <f t="shared" ref="JMQ469:JMQ471" si="7129">IF(JMO469&lt;5,"Sin Riesgo",IF(JMO469 &lt;=14,"Bajo",IF(JMO469&lt;=35,"Medio",IF(JMO469&lt;=80,"Alto","Inviable Sanitariamente"))))</f>
        <v>Inviable Sanitariamente</v>
      </c>
      <c r="JMR469" s="265" t="str">
        <f t="shared" ref="JMR469:JMR471" si="7130">IF(JMP469&lt;5,"Sin Riesgo",IF(JMP469 &lt;=14,"Bajo",IF(JMP469&lt;=35,"Medio",IF(JMP469&lt;=80,"Alto","Inviable Sanitariamente"))))</f>
        <v>Inviable Sanitariamente</v>
      </c>
      <c r="JMS469" s="265" t="str">
        <f t="shared" ref="JMS469:JMS471" si="7131">IF(JMQ469&lt;5,"Sin Riesgo",IF(JMQ469 &lt;=14,"Bajo",IF(JMQ469&lt;=35,"Medio",IF(JMQ469&lt;=80,"Alto","Inviable Sanitariamente"))))</f>
        <v>Inviable Sanitariamente</v>
      </c>
      <c r="JMT469" s="265" t="str">
        <f t="shared" ref="JMT469:JMT471" si="7132">IF(JMR469&lt;5,"Sin Riesgo",IF(JMR469 &lt;=14,"Bajo",IF(JMR469&lt;=35,"Medio",IF(JMR469&lt;=80,"Alto","Inviable Sanitariamente"))))</f>
        <v>Inviable Sanitariamente</v>
      </c>
      <c r="JMU469" s="265" t="str">
        <f t="shared" ref="JMU469:JMU471" si="7133">IF(JMS469&lt;5,"Sin Riesgo",IF(JMS469 &lt;=14,"Bajo",IF(JMS469&lt;=35,"Medio",IF(JMS469&lt;=80,"Alto","Inviable Sanitariamente"))))</f>
        <v>Inviable Sanitariamente</v>
      </c>
      <c r="JMV469" s="265" t="str">
        <f t="shared" ref="JMV469:JMV471" si="7134">IF(JMT469&lt;5,"Sin Riesgo",IF(JMT469 &lt;=14,"Bajo",IF(JMT469&lt;=35,"Medio",IF(JMT469&lt;=80,"Alto","Inviable Sanitariamente"))))</f>
        <v>Inviable Sanitariamente</v>
      </c>
      <c r="JMW469" s="265" t="str">
        <f t="shared" ref="JMW469:JMW471" si="7135">IF(JMU469&lt;5,"Sin Riesgo",IF(JMU469 &lt;=14,"Bajo",IF(JMU469&lt;=35,"Medio",IF(JMU469&lt;=80,"Alto","Inviable Sanitariamente"))))</f>
        <v>Inviable Sanitariamente</v>
      </c>
      <c r="JMX469" s="265" t="str">
        <f t="shared" ref="JMX469:JMX471" si="7136">IF(JMV469&lt;5,"Sin Riesgo",IF(JMV469 &lt;=14,"Bajo",IF(JMV469&lt;=35,"Medio",IF(JMV469&lt;=80,"Alto","Inviable Sanitariamente"))))</f>
        <v>Inviable Sanitariamente</v>
      </c>
      <c r="JMY469" s="265" t="str">
        <f t="shared" ref="JMY469:JMY471" si="7137">IF(JMW469&lt;5,"Sin Riesgo",IF(JMW469 &lt;=14,"Bajo",IF(JMW469&lt;=35,"Medio",IF(JMW469&lt;=80,"Alto","Inviable Sanitariamente"))))</f>
        <v>Inviable Sanitariamente</v>
      </c>
      <c r="JMZ469" s="265" t="str">
        <f t="shared" ref="JMZ469:JMZ471" si="7138">IF(JMX469&lt;5,"Sin Riesgo",IF(JMX469 &lt;=14,"Bajo",IF(JMX469&lt;=35,"Medio",IF(JMX469&lt;=80,"Alto","Inviable Sanitariamente"))))</f>
        <v>Inviable Sanitariamente</v>
      </c>
      <c r="JNA469" s="265" t="str">
        <f t="shared" ref="JNA469:JNA471" si="7139">IF(JMY469&lt;5,"Sin Riesgo",IF(JMY469 &lt;=14,"Bajo",IF(JMY469&lt;=35,"Medio",IF(JMY469&lt;=80,"Alto","Inviable Sanitariamente"))))</f>
        <v>Inviable Sanitariamente</v>
      </c>
      <c r="JNB469" s="265" t="str">
        <f t="shared" ref="JNB469:JNB471" si="7140">IF(JMZ469&lt;5,"Sin Riesgo",IF(JMZ469 &lt;=14,"Bajo",IF(JMZ469&lt;=35,"Medio",IF(JMZ469&lt;=80,"Alto","Inviable Sanitariamente"))))</f>
        <v>Inviable Sanitariamente</v>
      </c>
      <c r="JNC469" s="265" t="str">
        <f t="shared" ref="JNC469:JNC471" si="7141">IF(JNA469&lt;5,"Sin Riesgo",IF(JNA469 &lt;=14,"Bajo",IF(JNA469&lt;=35,"Medio",IF(JNA469&lt;=80,"Alto","Inviable Sanitariamente"))))</f>
        <v>Inviable Sanitariamente</v>
      </c>
      <c r="JND469" s="265" t="str">
        <f t="shared" ref="JND469:JND471" si="7142">IF(JNB469&lt;5,"Sin Riesgo",IF(JNB469 &lt;=14,"Bajo",IF(JNB469&lt;=35,"Medio",IF(JNB469&lt;=80,"Alto","Inviable Sanitariamente"))))</f>
        <v>Inviable Sanitariamente</v>
      </c>
      <c r="JNE469" s="265" t="str">
        <f t="shared" ref="JNE469:JNE471" si="7143">IF(JNC469&lt;5,"Sin Riesgo",IF(JNC469 &lt;=14,"Bajo",IF(JNC469&lt;=35,"Medio",IF(JNC469&lt;=80,"Alto","Inviable Sanitariamente"))))</f>
        <v>Inviable Sanitariamente</v>
      </c>
      <c r="JNF469" s="265" t="str">
        <f t="shared" ref="JNF469:JNF471" si="7144">IF(JND469&lt;5,"Sin Riesgo",IF(JND469 &lt;=14,"Bajo",IF(JND469&lt;=35,"Medio",IF(JND469&lt;=80,"Alto","Inviable Sanitariamente"))))</f>
        <v>Inviable Sanitariamente</v>
      </c>
      <c r="JNG469" s="265" t="str">
        <f t="shared" ref="JNG469:JNG471" si="7145">IF(JNE469&lt;5,"Sin Riesgo",IF(JNE469 &lt;=14,"Bajo",IF(JNE469&lt;=35,"Medio",IF(JNE469&lt;=80,"Alto","Inviable Sanitariamente"))))</f>
        <v>Inviable Sanitariamente</v>
      </c>
      <c r="JNH469" s="265" t="str">
        <f t="shared" ref="JNH469:JNH471" si="7146">IF(JNF469&lt;5,"Sin Riesgo",IF(JNF469 &lt;=14,"Bajo",IF(JNF469&lt;=35,"Medio",IF(JNF469&lt;=80,"Alto","Inviable Sanitariamente"))))</f>
        <v>Inviable Sanitariamente</v>
      </c>
      <c r="JNI469" s="265" t="str">
        <f t="shared" ref="JNI469:JNI471" si="7147">IF(JNG469&lt;5,"Sin Riesgo",IF(JNG469 &lt;=14,"Bajo",IF(JNG469&lt;=35,"Medio",IF(JNG469&lt;=80,"Alto","Inviable Sanitariamente"))))</f>
        <v>Inviable Sanitariamente</v>
      </c>
      <c r="JNJ469" s="265" t="str">
        <f t="shared" ref="JNJ469:JNJ471" si="7148">IF(JNH469&lt;5,"Sin Riesgo",IF(JNH469 &lt;=14,"Bajo",IF(JNH469&lt;=35,"Medio",IF(JNH469&lt;=80,"Alto","Inviable Sanitariamente"))))</f>
        <v>Inviable Sanitariamente</v>
      </c>
      <c r="JNK469" s="265" t="str">
        <f t="shared" ref="JNK469:JNK471" si="7149">IF(JNI469&lt;5,"Sin Riesgo",IF(JNI469 &lt;=14,"Bajo",IF(JNI469&lt;=35,"Medio",IF(JNI469&lt;=80,"Alto","Inviable Sanitariamente"))))</f>
        <v>Inviable Sanitariamente</v>
      </c>
      <c r="JNL469" s="265" t="str">
        <f t="shared" ref="JNL469:JNL471" si="7150">IF(JNJ469&lt;5,"Sin Riesgo",IF(JNJ469 &lt;=14,"Bajo",IF(JNJ469&lt;=35,"Medio",IF(JNJ469&lt;=80,"Alto","Inviable Sanitariamente"))))</f>
        <v>Inviable Sanitariamente</v>
      </c>
      <c r="JNM469" s="265" t="str">
        <f t="shared" ref="JNM469:JNM471" si="7151">IF(JNK469&lt;5,"Sin Riesgo",IF(JNK469 &lt;=14,"Bajo",IF(JNK469&lt;=35,"Medio",IF(JNK469&lt;=80,"Alto","Inviable Sanitariamente"))))</f>
        <v>Inviable Sanitariamente</v>
      </c>
      <c r="JNN469" s="265" t="str">
        <f t="shared" ref="JNN469:JNN471" si="7152">IF(JNL469&lt;5,"Sin Riesgo",IF(JNL469 &lt;=14,"Bajo",IF(JNL469&lt;=35,"Medio",IF(JNL469&lt;=80,"Alto","Inviable Sanitariamente"))))</f>
        <v>Inviable Sanitariamente</v>
      </c>
      <c r="JNO469" s="265" t="str">
        <f t="shared" ref="JNO469:JNO471" si="7153">IF(JNM469&lt;5,"Sin Riesgo",IF(JNM469 &lt;=14,"Bajo",IF(JNM469&lt;=35,"Medio",IF(JNM469&lt;=80,"Alto","Inviable Sanitariamente"))))</f>
        <v>Inviable Sanitariamente</v>
      </c>
      <c r="JNP469" s="265" t="str">
        <f t="shared" ref="JNP469:JNP471" si="7154">IF(JNN469&lt;5,"Sin Riesgo",IF(JNN469 &lt;=14,"Bajo",IF(JNN469&lt;=35,"Medio",IF(JNN469&lt;=80,"Alto","Inviable Sanitariamente"))))</f>
        <v>Inviable Sanitariamente</v>
      </c>
      <c r="JNQ469" s="265" t="str">
        <f t="shared" ref="JNQ469:JNQ471" si="7155">IF(JNO469&lt;5,"Sin Riesgo",IF(JNO469 &lt;=14,"Bajo",IF(JNO469&lt;=35,"Medio",IF(JNO469&lt;=80,"Alto","Inviable Sanitariamente"))))</f>
        <v>Inviable Sanitariamente</v>
      </c>
      <c r="JNR469" s="265" t="str">
        <f t="shared" ref="JNR469:JNR471" si="7156">IF(JNP469&lt;5,"Sin Riesgo",IF(JNP469 &lt;=14,"Bajo",IF(JNP469&lt;=35,"Medio",IF(JNP469&lt;=80,"Alto","Inviable Sanitariamente"))))</f>
        <v>Inviable Sanitariamente</v>
      </c>
      <c r="JNS469" s="265" t="str">
        <f t="shared" ref="JNS469:JNS471" si="7157">IF(JNQ469&lt;5,"Sin Riesgo",IF(JNQ469 &lt;=14,"Bajo",IF(JNQ469&lt;=35,"Medio",IF(JNQ469&lt;=80,"Alto","Inviable Sanitariamente"))))</f>
        <v>Inviable Sanitariamente</v>
      </c>
      <c r="JNT469" s="265" t="str">
        <f t="shared" ref="JNT469:JNT471" si="7158">IF(JNR469&lt;5,"Sin Riesgo",IF(JNR469 &lt;=14,"Bajo",IF(JNR469&lt;=35,"Medio",IF(JNR469&lt;=80,"Alto","Inviable Sanitariamente"))))</f>
        <v>Inviable Sanitariamente</v>
      </c>
      <c r="JNU469" s="265" t="str">
        <f t="shared" ref="JNU469:JNU471" si="7159">IF(JNS469&lt;5,"Sin Riesgo",IF(JNS469 &lt;=14,"Bajo",IF(JNS469&lt;=35,"Medio",IF(JNS469&lt;=80,"Alto","Inviable Sanitariamente"))))</f>
        <v>Inviable Sanitariamente</v>
      </c>
      <c r="JNV469" s="265" t="str">
        <f t="shared" ref="JNV469:JNV471" si="7160">IF(JNT469&lt;5,"Sin Riesgo",IF(JNT469 &lt;=14,"Bajo",IF(JNT469&lt;=35,"Medio",IF(JNT469&lt;=80,"Alto","Inviable Sanitariamente"))))</f>
        <v>Inviable Sanitariamente</v>
      </c>
      <c r="JNW469" s="265" t="str">
        <f t="shared" ref="JNW469:JNW471" si="7161">IF(JNU469&lt;5,"Sin Riesgo",IF(JNU469 &lt;=14,"Bajo",IF(JNU469&lt;=35,"Medio",IF(JNU469&lt;=80,"Alto","Inviable Sanitariamente"))))</f>
        <v>Inviable Sanitariamente</v>
      </c>
      <c r="JNX469" s="265" t="str">
        <f t="shared" ref="JNX469:JNX471" si="7162">IF(JNV469&lt;5,"Sin Riesgo",IF(JNV469 &lt;=14,"Bajo",IF(JNV469&lt;=35,"Medio",IF(JNV469&lt;=80,"Alto","Inviable Sanitariamente"))))</f>
        <v>Inviable Sanitariamente</v>
      </c>
      <c r="JNY469" s="265" t="str">
        <f t="shared" ref="JNY469:JNY471" si="7163">IF(JNW469&lt;5,"Sin Riesgo",IF(JNW469 &lt;=14,"Bajo",IF(JNW469&lt;=35,"Medio",IF(JNW469&lt;=80,"Alto","Inviable Sanitariamente"))))</f>
        <v>Inviable Sanitariamente</v>
      </c>
      <c r="JNZ469" s="265" t="str">
        <f t="shared" ref="JNZ469:JNZ471" si="7164">IF(JNX469&lt;5,"Sin Riesgo",IF(JNX469 &lt;=14,"Bajo",IF(JNX469&lt;=35,"Medio",IF(JNX469&lt;=80,"Alto","Inviable Sanitariamente"))))</f>
        <v>Inviable Sanitariamente</v>
      </c>
      <c r="JOA469" s="265" t="str">
        <f t="shared" ref="JOA469:JOA471" si="7165">IF(JNY469&lt;5,"Sin Riesgo",IF(JNY469 &lt;=14,"Bajo",IF(JNY469&lt;=35,"Medio",IF(JNY469&lt;=80,"Alto","Inviable Sanitariamente"))))</f>
        <v>Inviable Sanitariamente</v>
      </c>
      <c r="JOB469" s="265" t="str">
        <f t="shared" ref="JOB469:JOB471" si="7166">IF(JNZ469&lt;5,"Sin Riesgo",IF(JNZ469 &lt;=14,"Bajo",IF(JNZ469&lt;=35,"Medio",IF(JNZ469&lt;=80,"Alto","Inviable Sanitariamente"))))</f>
        <v>Inviable Sanitariamente</v>
      </c>
      <c r="JOC469" s="265" t="str">
        <f t="shared" ref="JOC469:JOC471" si="7167">IF(JOA469&lt;5,"Sin Riesgo",IF(JOA469 &lt;=14,"Bajo",IF(JOA469&lt;=35,"Medio",IF(JOA469&lt;=80,"Alto","Inviable Sanitariamente"))))</f>
        <v>Inviable Sanitariamente</v>
      </c>
      <c r="JOD469" s="265" t="str">
        <f t="shared" ref="JOD469:JOD471" si="7168">IF(JOB469&lt;5,"Sin Riesgo",IF(JOB469 &lt;=14,"Bajo",IF(JOB469&lt;=35,"Medio",IF(JOB469&lt;=80,"Alto","Inviable Sanitariamente"))))</f>
        <v>Inviable Sanitariamente</v>
      </c>
      <c r="JOE469" s="265" t="str">
        <f t="shared" ref="JOE469:JOE471" si="7169">IF(JOC469&lt;5,"Sin Riesgo",IF(JOC469 &lt;=14,"Bajo",IF(JOC469&lt;=35,"Medio",IF(JOC469&lt;=80,"Alto","Inviable Sanitariamente"))))</f>
        <v>Inviable Sanitariamente</v>
      </c>
      <c r="JOF469" s="265" t="str">
        <f t="shared" ref="JOF469:JOF471" si="7170">IF(JOD469&lt;5,"Sin Riesgo",IF(JOD469 &lt;=14,"Bajo",IF(JOD469&lt;=35,"Medio",IF(JOD469&lt;=80,"Alto","Inviable Sanitariamente"))))</f>
        <v>Inviable Sanitariamente</v>
      </c>
      <c r="JOG469" s="265" t="str">
        <f t="shared" ref="JOG469:JOG471" si="7171">IF(JOE469&lt;5,"Sin Riesgo",IF(JOE469 &lt;=14,"Bajo",IF(JOE469&lt;=35,"Medio",IF(JOE469&lt;=80,"Alto","Inviable Sanitariamente"))))</f>
        <v>Inviable Sanitariamente</v>
      </c>
      <c r="JOH469" s="265" t="str">
        <f t="shared" ref="JOH469:JOH471" si="7172">IF(JOF469&lt;5,"Sin Riesgo",IF(JOF469 &lt;=14,"Bajo",IF(JOF469&lt;=35,"Medio",IF(JOF469&lt;=80,"Alto","Inviable Sanitariamente"))))</f>
        <v>Inviable Sanitariamente</v>
      </c>
      <c r="JOI469" s="265" t="str">
        <f t="shared" ref="JOI469:JOI471" si="7173">IF(JOG469&lt;5,"Sin Riesgo",IF(JOG469 &lt;=14,"Bajo",IF(JOG469&lt;=35,"Medio",IF(JOG469&lt;=80,"Alto","Inviable Sanitariamente"))))</f>
        <v>Inviable Sanitariamente</v>
      </c>
      <c r="JOJ469" s="265" t="str">
        <f t="shared" ref="JOJ469:JOJ471" si="7174">IF(JOH469&lt;5,"Sin Riesgo",IF(JOH469 &lt;=14,"Bajo",IF(JOH469&lt;=35,"Medio",IF(JOH469&lt;=80,"Alto","Inviable Sanitariamente"))))</f>
        <v>Inviable Sanitariamente</v>
      </c>
      <c r="JOK469" s="265" t="str">
        <f t="shared" ref="JOK469:JOK471" si="7175">IF(JOI469&lt;5,"Sin Riesgo",IF(JOI469 &lt;=14,"Bajo",IF(JOI469&lt;=35,"Medio",IF(JOI469&lt;=80,"Alto","Inviable Sanitariamente"))))</f>
        <v>Inviable Sanitariamente</v>
      </c>
      <c r="JOL469" s="265" t="str">
        <f t="shared" ref="JOL469:JOL471" si="7176">IF(JOJ469&lt;5,"Sin Riesgo",IF(JOJ469 &lt;=14,"Bajo",IF(JOJ469&lt;=35,"Medio",IF(JOJ469&lt;=80,"Alto","Inviable Sanitariamente"))))</f>
        <v>Inviable Sanitariamente</v>
      </c>
      <c r="JOM469" s="265" t="str">
        <f t="shared" ref="JOM469:JOM471" si="7177">IF(JOK469&lt;5,"Sin Riesgo",IF(JOK469 &lt;=14,"Bajo",IF(JOK469&lt;=35,"Medio",IF(JOK469&lt;=80,"Alto","Inviable Sanitariamente"))))</f>
        <v>Inviable Sanitariamente</v>
      </c>
      <c r="JON469" s="265" t="str">
        <f t="shared" ref="JON469:JON471" si="7178">IF(JOL469&lt;5,"Sin Riesgo",IF(JOL469 &lt;=14,"Bajo",IF(JOL469&lt;=35,"Medio",IF(JOL469&lt;=80,"Alto","Inviable Sanitariamente"))))</f>
        <v>Inviable Sanitariamente</v>
      </c>
      <c r="JOO469" s="265" t="str">
        <f t="shared" ref="JOO469:JOO471" si="7179">IF(JOM469&lt;5,"Sin Riesgo",IF(JOM469 &lt;=14,"Bajo",IF(JOM469&lt;=35,"Medio",IF(JOM469&lt;=80,"Alto","Inviable Sanitariamente"))))</f>
        <v>Inviable Sanitariamente</v>
      </c>
      <c r="JOP469" s="265" t="str">
        <f t="shared" ref="JOP469:JOP471" si="7180">IF(JON469&lt;5,"Sin Riesgo",IF(JON469 &lt;=14,"Bajo",IF(JON469&lt;=35,"Medio",IF(JON469&lt;=80,"Alto","Inviable Sanitariamente"))))</f>
        <v>Inviable Sanitariamente</v>
      </c>
      <c r="JOQ469" s="265" t="str">
        <f t="shared" ref="JOQ469:JOQ471" si="7181">IF(JOO469&lt;5,"Sin Riesgo",IF(JOO469 &lt;=14,"Bajo",IF(JOO469&lt;=35,"Medio",IF(JOO469&lt;=80,"Alto","Inviable Sanitariamente"))))</f>
        <v>Inviable Sanitariamente</v>
      </c>
      <c r="JOR469" s="265" t="str">
        <f t="shared" ref="JOR469:JOR471" si="7182">IF(JOP469&lt;5,"Sin Riesgo",IF(JOP469 &lt;=14,"Bajo",IF(JOP469&lt;=35,"Medio",IF(JOP469&lt;=80,"Alto","Inviable Sanitariamente"))))</f>
        <v>Inviable Sanitariamente</v>
      </c>
      <c r="JOS469" s="265" t="str">
        <f t="shared" ref="JOS469:JOS471" si="7183">IF(JOQ469&lt;5,"Sin Riesgo",IF(JOQ469 &lt;=14,"Bajo",IF(JOQ469&lt;=35,"Medio",IF(JOQ469&lt;=80,"Alto","Inviable Sanitariamente"))))</f>
        <v>Inviable Sanitariamente</v>
      </c>
      <c r="JOT469" s="265" t="str">
        <f t="shared" ref="JOT469:JOT471" si="7184">IF(JOR469&lt;5,"Sin Riesgo",IF(JOR469 &lt;=14,"Bajo",IF(JOR469&lt;=35,"Medio",IF(JOR469&lt;=80,"Alto","Inviable Sanitariamente"))))</f>
        <v>Inviable Sanitariamente</v>
      </c>
      <c r="JOU469" s="265" t="str">
        <f t="shared" ref="JOU469:JOU471" si="7185">IF(JOS469&lt;5,"Sin Riesgo",IF(JOS469 &lt;=14,"Bajo",IF(JOS469&lt;=35,"Medio",IF(JOS469&lt;=80,"Alto","Inviable Sanitariamente"))))</f>
        <v>Inviable Sanitariamente</v>
      </c>
      <c r="JOV469" s="265" t="str">
        <f t="shared" ref="JOV469:JOV471" si="7186">IF(JOT469&lt;5,"Sin Riesgo",IF(JOT469 &lt;=14,"Bajo",IF(JOT469&lt;=35,"Medio",IF(JOT469&lt;=80,"Alto","Inviable Sanitariamente"))))</f>
        <v>Inviable Sanitariamente</v>
      </c>
      <c r="JOW469" s="265" t="str">
        <f t="shared" ref="JOW469:JOW471" si="7187">IF(JOU469&lt;5,"Sin Riesgo",IF(JOU469 &lt;=14,"Bajo",IF(JOU469&lt;=35,"Medio",IF(JOU469&lt;=80,"Alto","Inviable Sanitariamente"))))</f>
        <v>Inviable Sanitariamente</v>
      </c>
      <c r="JOX469" s="265" t="str">
        <f t="shared" ref="JOX469:JOX471" si="7188">IF(JOV469&lt;5,"Sin Riesgo",IF(JOV469 &lt;=14,"Bajo",IF(JOV469&lt;=35,"Medio",IF(JOV469&lt;=80,"Alto","Inviable Sanitariamente"))))</f>
        <v>Inviable Sanitariamente</v>
      </c>
      <c r="JOY469" s="265" t="str">
        <f t="shared" ref="JOY469:JOY471" si="7189">IF(JOW469&lt;5,"Sin Riesgo",IF(JOW469 &lt;=14,"Bajo",IF(JOW469&lt;=35,"Medio",IF(JOW469&lt;=80,"Alto","Inviable Sanitariamente"))))</f>
        <v>Inviable Sanitariamente</v>
      </c>
      <c r="JOZ469" s="265" t="str">
        <f t="shared" ref="JOZ469:JOZ471" si="7190">IF(JOX469&lt;5,"Sin Riesgo",IF(JOX469 &lt;=14,"Bajo",IF(JOX469&lt;=35,"Medio",IF(JOX469&lt;=80,"Alto","Inviable Sanitariamente"))))</f>
        <v>Inviable Sanitariamente</v>
      </c>
      <c r="JPA469" s="265" t="str">
        <f t="shared" ref="JPA469:JPA471" si="7191">IF(JOY469&lt;5,"Sin Riesgo",IF(JOY469 &lt;=14,"Bajo",IF(JOY469&lt;=35,"Medio",IF(JOY469&lt;=80,"Alto","Inviable Sanitariamente"))))</f>
        <v>Inviable Sanitariamente</v>
      </c>
      <c r="JPB469" s="265" t="str">
        <f t="shared" ref="JPB469:JPB471" si="7192">IF(JOZ469&lt;5,"Sin Riesgo",IF(JOZ469 &lt;=14,"Bajo",IF(JOZ469&lt;=35,"Medio",IF(JOZ469&lt;=80,"Alto","Inviable Sanitariamente"))))</f>
        <v>Inviable Sanitariamente</v>
      </c>
      <c r="JPC469" s="265" t="str">
        <f t="shared" ref="JPC469:JPC471" si="7193">IF(JPA469&lt;5,"Sin Riesgo",IF(JPA469 &lt;=14,"Bajo",IF(JPA469&lt;=35,"Medio",IF(JPA469&lt;=80,"Alto","Inviable Sanitariamente"))))</f>
        <v>Inviable Sanitariamente</v>
      </c>
      <c r="JPD469" s="265" t="str">
        <f t="shared" ref="JPD469:JPD471" si="7194">IF(JPB469&lt;5,"Sin Riesgo",IF(JPB469 &lt;=14,"Bajo",IF(JPB469&lt;=35,"Medio",IF(JPB469&lt;=80,"Alto","Inviable Sanitariamente"))))</f>
        <v>Inviable Sanitariamente</v>
      </c>
      <c r="JPE469" s="265" t="str">
        <f t="shared" ref="JPE469:JPE471" si="7195">IF(JPC469&lt;5,"Sin Riesgo",IF(JPC469 &lt;=14,"Bajo",IF(JPC469&lt;=35,"Medio",IF(JPC469&lt;=80,"Alto","Inviable Sanitariamente"))))</f>
        <v>Inviable Sanitariamente</v>
      </c>
      <c r="JPF469" s="265" t="str">
        <f t="shared" ref="JPF469:JPF471" si="7196">IF(JPD469&lt;5,"Sin Riesgo",IF(JPD469 &lt;=14,"Bajo",IF(JPD469&lt;=35,"Medio",IF(JPD469&lt;=80,"Alto","Inviable Sanitariamente"))))</f>
        <v>Inviable Sanitariamente</v>
      </c>
      <c r="JPG469" s="265" t="str">
        <f t="shared" ref="JPG469:JPG471" si="7197">IF(JPE469&lt;5,"Sin Riesgo",IF(JPE469 &lt;=14,"Bajo",IF(JPE469&lt;=35,"Medio",IF(JPE469&lt;=80,"Alto","Inviable Sanitariamente"))))</f>
        <v>Inviable Sanitariamente</v>
      </c>
      <c r="JPH469" s="265" t="str">
        <f t="shared" ref="JPH469:JPH471" si="7198">IF(JPF469&lt;5,"Sin Riesgo",IF(JPF469 &lt;=14,"Bajo",IF(JPF469&lt;=35,"Medio",IF(JPF469&lt;=80,"Alto","Inviable Sanitariamente"))))</f>
        <v>Inviable Sanitariamente</v>
      </c>
      <c r="JPI469" s="265" t="str">
        <f t="shared" ref="JPI469:JPI471" si="7199">IF(JPG469&lt;5,"Sin Riesgo",IF(JPG469 &lt;=14,"Bajo",IF(JPG469&lt;=35,"Medio",IF(JPG469&lt;=80,"Alto","Inviable Sanitariamente"))))</f>
        <v>Inviable Sanitariamente</v>
      </c>
      <c r="JPJ469" s="265" t="str">
        <f t="shared" ref="JPJ469:JPJ471" si="7200">IF(JPH469&lt;5,"Sin Riesgo",IF(JPH469 &lt;=14,"Bajo",IF(JPH469&lt;=35,"Medio",IF(JPH469&lt;=80,"Alto","Inviable Sanitariamente"))))</f>
        <v>Inviable Sanitariamente</v>
      </c>
      <c r="JPK469" s="265" t="str">
        <f t="shared" ref="JPK469:JPK471" si="7201">IF(JPI469&lt;5,"Sin Riesgo",IF(JPI469 &lt;=14,"Bajo",IF(JPI469&lt;=35,"Medio",IF(JPI469&lt;=80,"Alto","Inviable Sanitariamente"))))</f>
        <v>Inviable Sanitariamente</v>
      </c>
      <c r="JPL469" s="265" t="str">
        <f t="shared" ref="JPL469:JPL471" si="7202">IF(JPJ469&lt;5,"Sin Riesgo",IF(JPJ469 &lt;=14,"Bajo",IF(JPJ469&lt;=35,"Medio",IF(JPJ469&lt;=80,"Alto","Inviable Sanitariamente"))))</f>
        <v>Inviable Sanitariamente</v>
      </c>
      <c r="JPM469" s="265" t="str">
        <f t="shared" ref="JPM469:JPM471" si="7203">IF(JPK469&lt;5,"Sin Riesgo",IF(JPK469 &lt;=14,"Bajo",IF(JPK469&lt;=35,"Medio",IF(JPK469&lt;=80,"Alto","Inviable Sanitariamente"))))</f>
        <v>Inviable Sanitariamente</v>
      </c>
      <c r="JPN469" s="265" t="str">
        <f t="shared" ref="JPN469:JPN471" si="7204">IF(JPL469&lt;5,"Sin Riesgo",IF(JPL469 &lt;=14,"Bajo",IF(JPL469&lt;=35,"Medio",IF(JPL469&lt;=80,"Alto","Inviable Sanitariamente"))))</f>
        <v>Inviable Sanitariamente</v>
      </c>
      <c r="JPO469" s="265" t="str">
        <f t="shared" ref="JPO469:JPO471" si="7205">IF(JPM469&lt;5,"Sin Riesgo",IF(JPM469 &lt;=14,"Bajo",IF(JPM469&lt;=35,"Medio",IF(JPM469&lt;=80,"Alto","Inviable Sanitariamente"))))</f>
        <v>Inviable Sanitariamente</v>
      </c>
      <c r="JPP469" s="265" t="str">
        <f t="shared" ref="JPP469:JPP471" si="7206">IF(JPN469&lt;5,"Sin Riesgo",IF(JPN469 &lt;=14,"Bajo",IF(JPN469&lt;=35,"Medio",IF(JPN469&lt;=80,"Alto","Inviable Sanitariamente"))))</f>
        <v>Inviable Sanitariamente</v>
      </c>
      <c r="JPQ469" s="265" t="str">
        <f t="shared" ref="JPQ469:JPQ471" si="7207">IF(JPO469&lt;5,"Sin Riesgo",IF(JPO469 &lt;=14,"Bajo",IF(JPO469&lt;=35,"Medio",IF(JPO469&lt;=80,"Alto","Inviable Sanitariamente"))))</f>
        <v>Inviable Sanitariamente</v>
      </c>
      <c r="JPR469" s="265" t="str">
        <f t="shared" ref="JPR469:JPR471" si="7208">IF(JPP469&lt;5,"Sin Riesgo",IF(JPP469 &lt;=14,"Bajo",IF(JPP469&lt;=35,"Medio",IF(JPP469&lt;=80,"Alto","Inviable Sanitariamente"))))</f>
        <v>Inviable Sanitariamente</v>
      </c>
      <c r="JPS469" s="265" t="str">
        <f t="shared" ref="JPS469:JPS471" si="7209">IF(JPQ469&lt;5,"Sin Riesgo",IF(JPQ469 &lt;=14,"Bajo",IF(JPQ469&lt;=35,"Medio",IF(JPQ469&lt;=80,"Alto","Inviable Sanitariamente"))))</f>
        <v>Inviable Sanitariamente</v>
      </c>
      <c r="JPT469" s="265" t="str">
        <f t="shared" ref="JPT469:JPT471" si="7210">IF(JPR469&lt;5,"Sin Riesgo",IF(JPR469 &lt;=14,"Bajo",IF(JPR469&lt;=35,"Medio",IF(JPR469&lt;=80,"Alto","Inviable Sanitariamente"))))</f>
        <v>Inviable Sanitariamente</v>
      </c>
      <c r="JPU469" s="265" t="str">
        <f t="shared" ref="JPU469:JPU471" si="7211">IF(JPS469&lt;5,"Sin Riesgo",IF(JPS469 &lt;=14,"Bajo",IF(JPS469&lt;=35,"Medio",IF(JPS469&lt;=80,"Alto","Inviable Sanitariamente"))))</f>
        <v>Inviable Sanitariamente</v>
      </c>
      <c r="JPV469" s="265" t="str">
        <f t="shared" ref="JPV469:JPV471" si="7212">IF(JPT469&lt;5,"Sin Riesgo",IF(JPT469 &lt;=14,"Bajo",IF(JPT469&lt;=35,"Medio",IF(JPT469&lt;=80,"Alto","Inviable Sanitariamente"))))</f>
        <v>Inviable Sanitariamente</v>
      </c>
      <c r="JPW469" s="265" t="str">
        <f t="shared" ref="JPW469:JPW471" si="7213">IF(JPU469&lt;5,"Sin Riesgo",IF(JPU469 &lt;=14,"Bajo",IF(JPU469&lt;=35,"Medio",IF(JPU469&lt;=80,"Alto","Inviable Sanitariamente"))))</f>
        <v>Inviable Sanitariamente</v>
      </c>
      <c r="JPX469" s="265" t="str">
        <f t="shared" ref="JPX469:JPX471" si="7214">IF(JPV469&lt;5,"Sin Riesgo",IF(JPV469 &lt;=14,"Bajo",IF(JPV469&lt;=35,"Medio",IF(JPV469&lt;=80,"Alto","Inviable Sanitariamente"))))</f>
        <v>Inviable Sanitariamente</v>
      </c>
      <c r="JPY469" s="265" t="str">
        <f t="shared" ref="JPY469:JPY471" si="7215">IF(JPW469&lt;5,"Sin Riesgo",IF(JPW469 &lt;=14,"Bajo",IF(JPW469&lt;=35,"Medio",IF(JPW469&lt;=80,"Alto","Inviable Sanitariamente"))))</f>
        <v>Inviable Sanitariamente</v>
      </c>
      <c r="JPZ469" s="265" t="str">
        <f t="shared" ref="JPZ469:JPZ471" si="7216">IF(JPX469&lt;5,"Sin Riesgo",IF(JPX469 &lt;=14,"Bajo",IF(JPX469&lt;=35,"Medio",IF(JPX469&lt;=80,"Alto","Inviable Sanitariamente"))))</f>
        <v>Inviable Sanitariamente</v>
      </c>
      <c r="JQA469" s="265" t="str">
        <f t="shared" ref="JQA469:JQA471" si="7217">IF(JPY469&lt;5,"Sin Riesgo",IF(JPY469 &lt;=14,"Bajo",IF(JPY469&lt;=35,"Medio",IF(JPY469&lt;=80,"Alto","Inviable Sanitariamente"))))</f>
        <v>Inviable Sanitariamente</v>
      </c>
      <c r="JQB469" s="265" t="str">
        <f t="shared" ref="JQB469:JQB471" si="7218">IF(JPZ469&lt;5,"Sin Riesgo",IF(JPZ469 &lt;=14,"Bajo",IF(JPZ469&lt;=35,"Medio",IF(JPZ469&lt;=80,"Alto","Inviable Sanitariamente"))))</f>
        <v>Inviable Sanitariamente</v>
      </c>
      <c r="JQC469" s="265" t="str">
        <f t="shared" ref="JQC469:JQC471" si="7219">IF(JQA469&lt;5,"Sin Riesgo",IF(JQA469 &lt;=14,"Bajo",IF(JQA469&lt;=35,"Medio",IF(JQA469&lt;=80,"Alto","Inviable Sanitariamente"))))</f>
        <v>Inviable Sanitariamente</v>
      </c>
      <c r="JQD469" s="265" t="str">
        <f t="shared" ref="JQD469:JQD471" si="7220">IF(JQB469&lt;5,"Sin Riesgo",IF(JQB469 &lt;=14,"Bajo",IF(JQB469&lt;=35,"Medio",IF(JQB469&lt;=80,"Alto","Inviable Sanitariamente"))))</f>
        <v>Inviable Sanitariamente</v>
      </c>
      <c r="JQE469" s="265" t="str">
        <f t="shared" ref="JQE469:JQE471" si="7221">IF(JQC469&lt;5,"Sin Riesgo",IF(JQC469 &lt;=14,"Bajo",IF(JQC469&lt;=35,"Medio",IF(JQC469&lt;=80,"Alto","Inviable Sanitariamente"))))</f>
        <v>Inviable Sanitariamente</v>
      </c>
      <c r="JQF469" s="265" t="str">
        <f t="shared" ref="JQF469:JQF471" si="7222">IF(JQD469&lt;5,"Sin Riesgo",IF(JQD469 &lt;=14,"Bajo",IF(JQD469&lt;=35,"Medio",IF(JQD469&lt;=80,"Alto","Inviable Sanitariamente"))))</f>
        <v>Inviable Sanitariamente</v>
      </c>
      <c r="JQG469" s="265" t="str">
        <f t="shared" ref="JQG469:JQG471" si="7223">IF(JQE469&lt;5,"Sin Riesgo",IF(JQE469 &lt;=14,"Bajo",IF(JQE469&lt;=35,"Medio",IF(JQE469&lt;=80,"Alto","Inviable Sanitariamente"))))</f>
        <v>Inviable Sanitariamente</v>
      </c>
      <c r="JQH469" s="265" t="str">
        <f t="shared" ref="JQH469:JQH471" si="7224">IF(JQF469&lt;5,"Sin Riesgo",IF(JQF469 &lt;=14,"Bajo",IF(JQF469&lt;=35,"Medio",IF(JQF469&lt;=80,"Alto","Inviable Sanitariamente"))))</f>
        <v>Inviable Sanitariamente</v>
      </c>
      <c r="JQI469" s="265" t="str">
        <f t="shared" ref="JQI469:JQI471" si="7225">IF(JQG469&lt;5,"Sin Riesgo",IF(JQG469 &lt;=14,"Bajo",IF(JQG469&lt;=35,"Medio",IF(JQG469&lt;=80,"Alto","Inviable Sanitariamente"))))</f>
        <v>Inviable Sanitariamente</v>
      </c>
      <c r="JQJ469" s="265" t="str">
        <f t="shared" ref="JQJ469:JQJ471" si="7226">IF(JQH469&lt;5,"Sin Riesgo",IF(JQH469 &lt;=14,"Bajo",IF(JQH469&lt;=35,"Medio",IF(JQH469&lt;=80,"Alto","Inviable Sanitariamente"))))</f>
        <v>Inviable Sanitariamente</v>
      </c>
      <c r="JQK469" s="265" t="str">
        <f t="shared" ref="JQK469:JQK471" si="7227">IF(JQI469&lt;5,"Sin Riesgo",IF(JQI469 &lt;=14,"Bajo",IF(JQI469&lt;=35,"Medio",IF(JQI469&lt;=80,"Alto","Inviable Sanitariamente"))))</f>
        <v>Inviable Sanitariamente</v>
      </c>
      <c r="JQL469" s="265" t="str">
        <f t="shared" ref="JQL469:JQL471" si="7228">IF(JQJ469&lt;5,"Sin Riesgo",IF(JQJ469 &lt;=14,"Bajo",IF(JQJ469&lt;=35,"Medio",IF(JQJ469&lt;=80,"Alto","Inviable Sanitariamente"))))</f>
        <v>Inviable Sanitariamente</v>
      </c>
      <c r="JQM469" s="265" t="str">
        <f t="shared" ref="JQM469:JQM471" si="7229">IF(JQK469&lt;5,"Sin Riesgo",IF(JQK469 &lt;=14,"Bajo",IF(JQK469&lt;=35,"Medio",IF(JQK469&lt;=80,"Alto","Inviable Sanitariamente"))))</f>
        <v>Inviable Sanitariamente</v>
      </c>
      <c r="JQN469" s="265" t="str">
        <f t="shared" ref="JQN469:JQN471" si="7230">IF(JQL469&lt;5,"Sin Riesgo",IF(JQL469 &lt;=14,"Bajo",IF(JQL469&lt;=35,"Medio",IF(JQL469&lt;=80,"Alto","Inviable Sanitariamente"))))</f>
        <v>Inviable Sanitariamente</v>
      </c>
      <c r="JQO469" s="265" t="str">
        <f t="shared" ref="JQO469:JQO471" si="7231">IF(JQM469&lt;5,"Sin Riesgo",IF(JQM469 &lt;=14,"Bajo",IF(JQM469&lt;=35,"Medio",IF(JQM469&lt;=80,"Alto","Inviable Sanitariamente"))))</f>
        <v>Inviable Sanitariamente</v>
      </c>
      <c r="JQP469" s="265" t="str">
        <f t="shared" ref="JQP469:JQP471" si="7232">IF(JQN469&lt;5,"Sin Riesgo",IF(JQN469 &lt;=14,"Bajo",IF(JQN469&lt;=35,"Medio",IF(JQN469&lt;=80,"Alto","Inviable Sanitariamente"))))</f>
        <v>Inviable Sanitariamente</v>
      </c>
      <c r="JQQ469" s="265" t="str">
        <f t="shared" ref="JQQ469:JQQ471" si="7233">IF(JQO469&lt;5,"Sin Riesgo",IF(JQO469 &lt;=14,"Bajo",IF(JQO469&lt;=35,"Medio",IF(JQO469&lt;=80,"Alto","Inviable Sanitariamente"))))</f>
        <v>Inviable Sanitariamente</v>
      </c>
      <c r="JQR469" s="265" t="str">
        <f t="shared" ref="JQR469:JQR471" si="7234">IF(JQP469&lt;5,"Sin Riesgo",IF(JQP469 &lt;=14,"Bajo",IF(JQP469&lt;=35,"Medio",IF(JQP469&lt;=80,"Alto","Inviable Sanitariamente"))))</f>
        <v>Inviable Sanitariamente</v>
      </c>
      <c r="JQS469" s="265" t="str">
        <f t="shared" ref="JQS469:JQS471" si="7235">IF(JQQ469&lt;5,"Sin Riesgo",IF(JQQ469 &lt;=14,"Bajo",IF(JQQ469&lt;=35,"Medio",IF(JQQ469&lt;=80,"Alto","Inviable Sanitariamente"))))</f>
        <v>Inviable Sanitariamente</v>
      </c>
      <c r="JQT469" s="265" t="str">
        <f t="shared" ref="JQT469:JQT471" si="7236">IF(JQR469&lt;5,"Sin Riesgo",IF(JQR469 &lt;=14,"Bajo",IF(JQR469&lt;=35,"Medio",IF(JQR469&lt;=80,"Alto","Inviable Sanitariamente"))))</f>
        <v>Inviable Sanitariamente</v>
      </c>
      <c r="JQU469" s="265" t="str">
        <f t="shared" ref="JQU469:JQU471" si="7237">IF(JQS469&lt;5,"Sin Riesgo",IF(JQS469 &lt;=14,"Bajo",IF(JQS469&lt;=35,"Medio",IF(JQS469&lt;=80,"Alto","Inviable Sanitariamente"))))</f>
        <v>Inviable Sanitariamente</v>
      </c>
      <c r="JQV469" s="265" t="str">
        <f t="shared" ref="JQV469:JQV471" si="7238">IF(JQT469&lt;5,"Sin Riesgo",IF(JQT469 &lt;=14,"Bajo",IF(JQT469&lt;=35,"Medio",IF(JQT469&lt;=80,"Alto","Inviable Sanitariamente"))))</f>
        <v>Inviable Sanitariamente</v>
      </c>
      <c r="JQW469" s="265" t="str">
        <f t="shared" ref="JQW469:JQW471" si="7239">IF(JQU469&lt;5,"Sin Riesgo",IF(JQU469 &lt;=14,"Bajo",IF(JQU469&lt;=35,"Medio",IF(JQU469&lt;=80,"Alto","Inviable Sanitariamente"))))</f>
        <v>Inviable Sanitariamente</v>
      </c>
      <c r="JQX469" s="265" t="str">
        <f t="shared" ref="JQX469:JQX471" si="7240">IF(JQV469&lt;5,"Sin Riesgo",IF(JQV469 &lt;=14,"Bajo",IF(JQV469&lt;=35,"Medio",IF(JQV469&lt;=80,"Alto","Inviable Sanitariamente"))))</f>
        <v>Inviable Sanitariamente</v>
      </c>
      <c r="JQY469" s="265" t="str">
        <f t="shared" ref="JQY469:JQY471" si="7241">IF(JQW469&lt;5,"Sin Riesgo",IF(JQW469 &lt;=14,"Bajo",IF(JQW469&lt;=35,"Medio",IF(JQW469&lt;=80,"Alto","Inviable Sanitariamente"))))</f>
        <v>Inviable Sanitariamente</v>
      </c>
      <c r="JQZ469" s="265" t="str">
        <f t="shared" ref="JQZ469:JQZ471" si="7242">IF(JQX469&lt;5,"Sin Riesgo",IF(JQX469 &lt;=14,"Bajo",IF(JQX469&lt;=35,"Medio",IF(JQX469&lt;=80,"Alto","Inviable Sanitariamente"))))</f>
        <v>Inviable Sanitariamente</v>
      </c>
      <c r="JRA469" s="265" t="str">
        <f t="shared" ref="JRA469:JRA471" si="7243">IF(JQY469&lt;5,"Sin Riesgo",IF(JQY469 &lt;=14,"Bajo",IF(JQY469&lt;=35,"Medio",IF(JQY469&lt;=80,"Alto","Inviable Sanitariamente"))))</f>
        <v>Inviable Sanitariamente</v>
      </c>
      <c r="JRB469" s="265" t="str">
        <f t="shared" ref="JRB469:JRB471" si="7244">IF(JQZ469&lt;5,"Sin Riesgo",IF(JQZ469 &lt;=14,"Bajo",IF(JQZ469&lt;=35,"Medio",IF(JQZ469&lt;=80,"Alto","Inviable Sanitariamente"))))</f>
        <v>Inviable Sanitariamente</v>
      </c>
      <c r="JRC469" s="265" t="str">
        <f t="shared" ref="JRC469:JRC471" si="7245">IF(JRA469&lt;5,"Sin Riesgo",IF(JRA469 &lt;=14,"Bajo",IF(JRA469&lt;=35,"Medio",IF(JRA469&lt;=80,"Alto","Inviable Sanitariamente"))))</f>
        <v>Inviable Sanitariamente</v>
      </c>
      <c r="JRD469" s="265" t="str">
        <f t="shared" ref="JRD469:JRD471" si="7246">IF(JRB469&lt;5,"Sin Riesgo",IF(JRB469 &lt;=14,"Bajo",IF(JRB469&lt;=35,"Medio",IF(JRB469&lt;=80,"Alto","Inviable Sanitariamente"))))</f>
        <v>Inviable Sanitariamente</v>
      </c>
      <c r="JRE469" s="265" t="str">
        <f t="shared" ref="JRE469:JRE471" si="7247">IF(JRC469&lt;5,"Sin Riesgo",IF(JRC469 &lt;=14,"Bajo",IF(JRC469&lt;=35,"Medio",IF(JRC469&lt;=80,"Alto","Inviable Sanitariamente"))))</f>
        <v>Inviable Sanitariamente</v>
      </c>
      <c r="JRF469" s="265" t="str">
        <f t="shared" ref="JRF469:JRF471" si="7248">IF(JRD469&lt;5,"Sin Riesgo",IF(JRD469 &lt;=14,"Bajo",IF(JRD469&lt;=35,"Medio",IF(JRD469&lt;=80,"Alto","Inviable Sanitariamente"))))</f>
        <v>Inviable Sanitariamente</v>
      </c>
      <c r="JRG469" s="265" t="str">
        <f t="shared" ref="JRG469:JRG471" si="7249">IF(JRE469&lt;5,"Sin Riesgo",IF(JRE469 &lt;=14,"Bajo",IF(JRE469&lt;=35,"Medio",IF(JRE469&lt;=80,"Alto","Inviable Sanitariamente"))))</f>
        <v>Inviable Sanitariamente</v>
      </c>
      <c r="JRH469" s="265" t="str">
        <f t="shared" ref="JRH469:JRH471" si="7250">IF(JRF469&lt;5,"Sin Riesgo",IF(JRF469 &lt;=14,"Bajo",IF(JRF469&lt;=35,"Medio",IF(JRF469&lt;=80,"Alto","Inviable Sanitariamente"))))</f>
        <v>Inviable Sanitariamente</v>
      </c>
      <c r="JRI469" s="265" t="str">
        <f t="shared" ref="JRI469:JRI471" si="7251">IF(JRG469&lt;5,"Sin Riesgo",IF(JRG469 &lt;=14,"Bajo",IF(JRG469&lt;=35,"Medio",IF(JRG469&lt;=80,"Alto","Inviable Sanitariamente"))))</f>
        <v>Inviable Sanitariamente</v>
      </c>
      <c r="JRJ469" s="265" t="str">
        <f t="shared" ref="JRJ469:JRJ471" si="7252">IF(JRH469&lt;5,"Sin Riesgo",IF(JRH469 &lt;=14,"Bajo",IF(JRH469&lt;=35,"Medio",IF(JRH469&lt;=80,"Alto","Inviable Sanitariamente"))))</f>
        <v>Inviable Sanitariamente</v>
      </c>
      <c r="JRK469" s="265" t="str">
        <f t="shared" ref="JRK469:JRK471" si="7253">IF(JRI469&lt;5,"Sin Riesgo",IF(JRI469 &lt;=14,"Bajo",IF(JRI469&lt;=35,"Medio",IF(JRI469&lt;=80,"Alto","Inviable Sanitariamente"))))</f>
        <v>Inviable Sanitariamente</v>
      </c>
      <c r="JRL469" s="265" t="str">
        <f t="shared" ref="JRL469:JRL471" si="7254">IF(JRJ469&lt;5,"Sin Riesgo",IF(JRJ469 &lt;=14,"Bajo",IF(JRJ469&lt;=35,"Medio",IF(JRJ469&lt;=80,"Alto","Inviable Sanitariamente"))))</f>
        <v>Inviable Sanitariamente</v>
      </c>
      <c r="JRM469" s="265" t="str">
        <f t="shared" ref="JRM469:JRM471" si="7255">IF(JRK469&lt;5,"Sin Riesgo",IF(JRK469 &lt;=14,"Bajo",IF(JRK469&lt;=35,"Medio",IF(JRK469&lt;=80,"Alto","Inviable Sanitariamente"))))</f>
        <v>Inviable Sanitariamente</v>
      </c>
      <c r="JRN469" s="265" t="str">
        <f t="shared" ref="JRN469:JRN471" si="7256">IF(JRL469&lt;5,"Sin Riesgo",IF(JRL469 &lt;=14,"Bajo",IF(JRL469&lt;=35,"Medio",IF(JRL469&lt;=80,"Alto","Inviable Sanitariamente"))))</f>
        <v>Inviable Sanitariamente</v>
      </c>
      <c r="JRO469" s="265" t="str">
        <f t="shared" ref="JRO469:JRO471" si="7257">IF(JRM469&lt;5,"Sin Riesgo",IF(JRM469 &lt;=14,"Bajo",IF(JRM469&lt;=35,"Medio",IF(JRM469&lt;=80,"Alto","Inviable Sanitariamente"))))</f>
        <v>Inviable Sanitariamente</v>
      </c>
      <c r="JRP469" s="265" t="str">
        <f t="shared" ref="JRP469:JRP471" si="7258">IF(JRN469&lt;5,"Sin Riesgo",IF(JRN469 &lt;=14,"Bajo",IF(JRN469&lt;=35,"Medio",IF(JRN469&lt;=80,"Alto","Inviable Sanitariamente"))))</f>
        <v>Inviable Sanitariamente</v>
      </c>
      <c r="JRQ469" s="265" t="str">
        <f t="shared" ref="JRQ469:JRQ471" si="7259">IF(JRO469&lt;5,"Sin Riesgo",IF(JRO469 &lt;=14,"Bajo",IF(JRO469&lt;=35,"Medio",IF(JRO469&lt;=80,"Alto","Inviable Sanitariamente"))))</f>
        <v>Inviable Sanitariamente</v>
      </c>
      <c r="JRR469" s="265" t="str">
        <f t="shared" ref="JRR469:JRR471" si="7260">IF(JRP469&lt;5,"Sin Riesgo",IF(JRP469 &lt;=14,"Bajo",IF(JRP469&lt;=35,"Medio",IF(JRP469&lt;=80,"Alto","Inviable Sanitariamente"))))</f>
        <v>Inviable Sanitariamente</v>
      </c>
      <c r="JRS469" s="265" t="str">
        <f t="shared" ref="JRS469:JRS471" si="7261">IF(JRQ469&lt;5,"Sin Riesgo",IF(JRQ469 &lt;=14,"Bajo",IF(JRQ469&lt;=35,"Medio",IF(JRQ469&lt;=80,"Alto","Inviable Sanitariamente"))))</f>
        <v>Inviable Sanitariamente</v>
      </c>
      <c r="JRT469" s="265" t="str">
        <f t="shared" ref="JRT469:JRT471" si="7262">IF(JRR469&lt;5,"Sin Riesgo",IF(JRR469 &lt;=14,"Bajo",IF(JRR469&lt;=35,"Medio",IF(JRR469&lt;=80,"Alto","Inviable Sanitariamente"))))</f>
        <v>Inviable Sanitariamente</v>
      </c>
      <c r="JRU469" s="265" t="str">
        <f t="shared" ref="JRU469:JRU471" si="7263">IF(JRS469&lt;5,"Sin Riesgo",IF(JRS469 &lt;=14,"Bajo",IF(JRS469&lt;=35,"Medio",IF(JRS469&lt;=80,"Alto","Inviable Sanitariamente"))))</f>
        <v>Inviable Sanitariamente</v>
      </c>
      <c r="JRV469" s="265" t="str">
        <f t="shared" ref="JRV469:JRV471" si="7264">IF(JRT469&lt;5,"Sin Riesgo",IF(JRT469 &lt;=14,"Bajo",IF(JRT469&lt;=35,"Medio",IF(JRT469&lt;=80,"Alto","Inviable Sanitariamente"))))</f>
        <v>Inviable Sanitariamente</v>
      </c>
      <c r="JRW469" s="265" t="str">
        <f t="shared" ref="JRW469:JRW471" si="7265">IF(JRU469&lt;5,"Sin Riesgo",IF(JRU469 &lt;=14,"Bajo",IF(JRU469&lt;=35,"Medio",IF(JRU469&lt;=80,"Alto","Inviable Sanitariamente"))))</f>
        <v>Inviable Sanitariamente</v>
      </c>
      <c r="JRX469" s="265" t="str">
        <f t="shared" ref="JRX469:JRX471" si="7266">IF(JRV469&lt;5,"Sin Riesgo",IF(JRV469 &lt;=14,"Bajo",IF(JRV469&lt;=35,"Medio",IF(JRV469&lt;=80,"Alto","Inviable Sanitariamente"))))</f>
        <v>Inviable Sanitariamente</v>
      </c>
      <c r="JRY469" s="265" t="str">
        <f t="shared" ref="JRY469:JRY471" si="7267">IF(JRW469&lt;5,"Sin Riesgo",IF(JRW469 &lt;=14,"Bajo",IF(JRW469&lt;=35,"Medio",IF(JRW469&lt;=80,"Alto","Inviable Sanitariamente"))))</f>
        <v>Inviable Sanitariamente</v>
      </c>
      <c r="JRZ469" s="265" t="str">
        <f t="shared" ref="JRZ469:JRZ471" si="7268">IF(JRX469&lt;5,"Sin Riesgo",IF(JRX469 &lt;=14,"Bajo",IF(JRX469&lt;=35,"Medio",IF(JRX469&lt;=80,"Alto","Inviable Sanitariamente"))))</f>
        <v>Inviable Sanitariamente</v>
      </c>
      <c r="JSA469" s="265" t="str">
        <f t="shared" ref="JSA469:JSA471" si="7269">IF(JRY469&lt;5,"Sin Riesgo",IF(JRY469 &lt;=14,"Bajo",IF(JRY469&lt;=35,"Medio",IF(JRY469&lt;=80,"Alto","Inviable Sanitariamente"))))</f>
        <v>Inviable Sanitariamente</v>
      </c>
      <c r="JSB469" s="265" t="str">
        <f t="shared" ref="JSB469:JSB471" si="7270">IF(JRZ469&lt;5,"Sin Riesgo",IF(JRZ469 &lt;=14,"Bajo",IF(JRZ469&lt;=35,"Medio",IF(JRZ469&lt;=80,"Alto","Inviable Sanitariamente"))))</f>
        <v>Inviable Sanitariamente</v>
      </c>
      <c r="JSC469" s="265" t="str">
        <f t="shared" ref="JSC469:JSC471" si="7271">IF(JSA469&lt;5,"Sin Riesgo",IF(JSA469 &lt;=14,"Bajo",IF(JSA469&lt;=35,"Medio",IF(JSA469&lt;=80,"Alto","Inviable Sanitariamente"))))</f>
        <v>Inviable Sanitariamente</v>
      </c>
      <c r="JSD469" s="265" t="str">
        <f t="shared" ref="JSD469:JSD471" si="7272">IF(JSB469&lt;5,"Sin Riesgo",IF(JSB469 &lt;=14,"Bajo",IF(JSB469&lt;=35,"Medio",IF(JSB469&lt;=80,"Alto","Inviable Sanitariamente"))))</f>
        <v>Inviable Sanitariamente</v>
      </c>
      <c r="JSE469" s="265" t="str">
        <f t="shared" ref="JSE469:JSE471" si="7273">IF(JSC469&lt;5,"Sin Riesgo",IF(JSC469 &lt;=14,"Bajo",IF(JSC469&lt;=35,"Medio",IF(JSC469&lt;=80,"Alto","Inviable Sanitariamente"))))</f>
        <v>Inviable Sanitariamente</v>
      </c>
      <c r="JSF469" s="265" t="str">
        <f t="shared" ref="JSF469:JSF471" si="7274">IF(JSD469&lt;5,"Sin Riesgo",IF(JSD469 &lt;=14,"Bajo",IF(JSD469&lt;=35,"Medio",IF(JSD469&lt;=80,"Alto","Inviable Sanitariamente"))))</f>
        <v>Inviable Sanitariamente</v>
      </c>
      <c r="JSG469" s="265" t="str">
        <f t="shared" ref="JSG469:JSG471" si="7275">IF(JSE469&lt;5,"Sin Riesgo",IF(JSE469 &lt;=14,"Bajo",IF(JSE469&lt;=35,"Medio",IF(JSE469&lt;=80,"Alto","Inviable Sanitariamente"))))</f>
        <v>Inviable Sanitariamente</v>
      </c>
      <c r="JSH469" s="265" t="str">
        <f t="shared" ref="JSH469:JSH471" si="7276">IF(JSF469&lt;5,"Sin Riesgo",IF(JSF469 &lt;=14,"Bajo",IF(JSF469&lt;=35,"Medio",IF(JSF469&lt;=80,"Alto","Inviable Sanitariamente"))))</f>
        <v>Inviable Sanitariamente</v>
      </c>
      <c r="JSI469" s="265" t="str">
        <f t="shared" ref="JSI469:JSI471" si="7277">IF(JSG469&lt;5,"Sin Riesgo",IF(JSG469 &lt;=14,"Bajo",IF(JSG469&lt;=35,"Medio",IF(JSG469&lt;=80,"Alto","Inviable Sanitariamente"))))</f>
        <v>Inviable Sanitariamente</v>
      </c>
      <c r="JSJ469" s="265" t="str">
        <f t="shared" ref="JSJ469:JSJ471" si="7278">IF(JSH469&lt;5,"Sin Riesgo",IF(JSH469 &lt;=14,"Bajo",IF(JSH469&lt;=35,"Medio",IF(JSH469&lt;=80,"Alto","Inviable Sanitariamente"))))</f>
        <v>Inviable Sanitariamente</v>
      </c>
      <c r="JSK469" s="265" t="str">
        <f t="shared" ref="JSK469:JSK471" si="7279">IF(JSI469&lt;5,"Sin Riesgo",IF(JSI469 &lt;=14,"Bajo",IF(JSI469&lt;=35,"Medio",IF(JSI469&lt;=80,"Alto","Inviable Sanitariamente"))))</f>
        <v>Inviable Sanitariamente</v>
      </c>
      <c r="JSL469" s="265" t="str">
        <f t="shared" ref="JSL469:JSL471" si="7280">IF(JSJ469&lt;5,"Sin Riesgo",IF(JSJ469 &lt;=14,"Bajo",IF(JSJ469&lt;=35,"Medio",IF(JSJ469&lt;=80,"Alto","Inviable Sanitariamente"))))</f>
        <v>Inviable Sanitariamente</v>
      </c>
      <c r="JSM469" s="265" t="str">
        <f t="shared" ref="JSM469:JSM471" si="7281">IF(JSK469&lt;5,"Sin Riesgo",IF(JSK469 &lt;=14,"Bajo",IF(JSK469&lt;=35,"Medio",IF(JSK469&lt;=80,"Alto","Inviable Sanitariamente"))))</f>
        <v>Inviable Sanitariamente</v>
      </c>
      <c r="JSN469" s="265" t="str">
        <f t="shared" ref="JSN469:JSN471" si="7282">IF(JSL469&lt;5,"Sin Riesgo",IF(JSL469 &lt;=14,"Bajo",IF(JSL469&lt;=35,"Medio",IF(JSL469&lt;=80,"Alto","Inviable Sanitariamente"))))</f>
        <v>Inviable Sanitariamente</v>
      </c>
      <c r="JSO469" s="265" t="str">
        <f t="shared" ref="JSO469:JSO471" si="7283">IF(JSM469&lt;5,"Sin Riesgo",IF(JSM469 &lt;=14,"Bajo",IF(JSM469&lt;=35,"Medio",IF(JSM469&lt;=80,"Alto","Inviable Sanitariamente"))))</f>
        <v>Inviable Sanitariamente</v>
      </c>
      <c r="JSP469" s="265" t="str">
        <f t="shared" ref="JSP469:JSP471" si="7284">IF(JSN469&lt;5,"Sin Riesgo",IF(JSN469 &lt;=14,"Bajo",IF(JSN469&lt;=35,"Medio",IF(JSN469&lt;=80,"Alto","Inviable Sanitariamente"))))</f>
        <v>Inviable Sanitariamente</v>
      </c>
      <c r="JSQ469" s="265" t="str">
        <f t="shared" ref="JSQ469:JSQ471" si="7285">IF(JSO469&lt;5,"Sin Riesgo",IF(JSO469 &lt;=14,"Bajo",IF(JSO469&lt;=35,"Medio",IF(JSO469&lt;=80,"Alto","Inviable Sanitariamente"))))</f>
        <v>Inviable Sanitariamente</v>
      </c>
      <c r="JSR469" s="265" t="str">
        <f t="shared" ref="JSR469:JSR471" si="7286">IF(JSP469&lt;5,"Sin Riesgo",IF(JSP469 &lt;=14,"Bajo",IF(JSP469&lt;=35,"Medio",IF(JSP469&lt;=80,"Alto","Inviable Sanitariamente"))))</f>
        <v>Inviable Sanitariamente</v>
      </c>
      <c r="JSS469" s="265" t="str">
        <f t="shared" ref="JSS469:JSS471" si="7287">IF(JSQ469&lt;5,"Sin Riesgo",IF(JSQ469 &lt;=14,"Bajo",IF(JSQ469&lt;=35,"Medio",IF(JSQ469&lt;=80,"Alto","Inviable Sanitariamente"))))</f>
        <v>Inviable Sanitariamente</v>
      </c>
      <c r="JST469" s="265" t="str">
        <f t="shared" ref="JST469:JST471" si="7288">IF(JSR469&lt;5,"Sin Riesgo",IF(JSR469 &lt;=14,"Bajo",IF(JSR469&lt;=35,"Medio",IF(JSR469&lt;=80,"Alto","Inviable Sanitariamente"))))</f>
        <v>Inviable Sanitariamente</v>
      </c>
      <c r="JSU469" s="265" t="str">
        <f t="shared" ref="JSU469:JSU471" si="7289">IF(JSS469&lt;5,"Sin Riesgo",IF(JSS469 &lt;=14,"Bajo",IF(JSS469&lt;=35,"Medio",IF(JSS469&lt;=80,"Alto","Inviable Sanitariamente"))))</f>
        <v>Inviable Sanitariamente</v>
      </c>
      <c r="JSV469" s="265" t="str">
        <f t="shared" ref="JSV469:JSV471" si="7290">IF(JST469&lt;5,"Sin Riesgo",IF(JST469 &lt;=14,"Bajo",IF(JST469&lt;=35,"Medio",IF(JST469&lt;=80,"Alto","Inviable Sanitariamente"))))</f>
        <v>Inviable Sanitariamente</v>
      </c>
      <c r="JSW469" s="265" t="str">
        <f t="shared" ref="JSW469:JSW471" si="7291">IF(JSU469&lt;5,"Sin Riesgo",IF(JSU469 &lt;=14,"Bajo",IF(JSU469&lt;=35,"Medio",IF(JSU469&lt;=80,"Alto","Inviable Sanitariamente"))))</f>
        <v>Inviable Sanitariamente</v>
      </c>
      <c r="JSX469" s="265" t="str">
        <f t="shared" ref="JSX469:JSX471" si="7292">IF(JSV469&lt;5,"Sin Riesgo",IF(JSV469 &lt;=14,"Bajo",IF(JSV469&lt;=35,"Medio",IF(JSV469&lt;=80,"Alto","Inviable Sanitariamente"))))</f>
        <v>Inviable Sanitariamente</v>
      </c>
      <c r="JSY469" s="265" t="str">
        <f t="shared" ref="JSY469:JSY471" si="7293">IF(JSW469&lt;5,"Sin Riesgo",IF(JSW469 &lt;=14,"Bajo",IF(JSW469&lt;=35,"Medio",IF(JSW469&lt;=80,"Alto","Inviable Sanitariamente"))))</f>
        <v>Inviable Sanitariamente</v>
      </c>
      <c r="JSZ469" s="265" t="str">
        <f t="shared" ref="JSZ469:JSZ471" si="7294">IF(JSX469&lt;5,"Sin Riesgo",IF(JSX469 &lt;=14,"Bajo",IF(JSX469&lt;=35,"Medio",IF(JSX469&lt;=80,"Alto","Inviable Sanitariamente"))))</f>
        <v>Inviable Sanitariamente</v>
      </c>
      <c r="JTA469" s="265" t="str">
        <f t="shared" ref="JTA469:JTA471" si="7295">IF(JSY469&lt;5,"Sin Riesgo",IF(JSY469 &lt;=14,"Bajo",IF(JSY469&lt;=35,"Medio",IF(JSY469&lt;=80,"Alto","Inviable Sanitariamente"))))</f>
        <v>Inviable Sanitariamente</v>
      </c>
      <c r="JTB469" s="265" t="str">
        <f t="shared" ref="JTB469:JTB471" si="7296">IF(JSZ469&lt;5,"Sin Riesgo",IF(JSZ469 &lt;=14,"Bajo",IF(JSZ469&lt;=35,"Medio",IF(JSZ469&lt;=80,"Alto","Inviable Sanitariamente"))))</f>
        <v>Inviable Sanitariamente</v>
      </c>
      <c r="JTC469" s="265" t="str">
        <f t="shared" ref="JTC469:JTC471" si="7297">IF(JTA469&lt;5,"Sin Riesgo",IF(JTA469 &lt;=14,"Bajo",IF(JTA469&lt;=35,"Medio",IF(JTA469&lt;=80,"Alto","Inviable Sanitariamente"))))</f>
        <v>Inviable Sanitariamente</v>
      </c>
      <c r="JTD469" s="265" t="str">
        <f t="shared" ref="JTD469:JTD471" si="7298">IF(JTB469&lt;5,"Sin Riesgo",IF(JTB469 &lt;=14,"Bajo",IF(JTB469&lt;=35,"Medio",IF(JTB469&lt;=80,"Alto","Inviable Sanitariamente"))))</f>
        <v>Inviable Sanitariamente</v>
      </c>
      <c r="JTE469" s="265" t="str">
        <f t="shared" ref="JTE469:JTE471" si="7299">IF(JTC469&lt;5,"Sin Riesgo",IF(JTC469 &lt;=14,"Bajo",IF(JTC469&lt;=35,"Medio",IF(JTC469&lt;=80,"Alto","Inviable Sanitariamente"))))</f>
        <v>Inviable Sanitariamente</v>
      </c>
      <c r="JTF469" s="265" t="str">
        <f t="shared" ref="JTF469:JTF471" si="7300">IF(JTD469&lt;5,"Sin Riesgo",IF(JTD469 &lt;=14,"Bajo",IF(JTD469&lt;=35,"Medio",IF(JTD469&lt;=80,"Alto","Inviable Sanitariamente"))))</f>
        <v>Inviable Sanitariamente</v>
      </c>
      <c r="JTG469" s="265" t="str">
        <f t="shared" ref="JTG469:JTG471" si="7301">IF(JTE469&lt;5,"Sin Riesgo",IF(JTE469 &lt;=14,"Bajo",IF(JTE469&lt;=35,"Medio",IF(JTE469&lt;=80,"Alto","Inviable Sanitariamente"))))</f>
        <v>Inviable Sanitariamente</v>
      </c>
      <c r="JTH469" s="265" t="str">
        <f t="shared" ref="JTH469:JTH471" si="7302">IF(JTF469&lt;5,"Sin Riesgo",IF(JTF469 &lt;=14,"Bajo",IF(JTF469&lt;=35,"Medio",IF(JTF469&lt;=80,"Alto","Inviable Sanitariamente"))))</f>
        <v>Inviable Sanitariamente</v>
      </c>
      <c r="JTI469" s="265" t="str">
        <f t="shared" ref="JTI469:JTI471" si="7303">IF(JTG469&lt;5,"Sin Riesgo",IF(JTG469 &lt;=14,"Bajo",IF(JTG469&lt;=35,"Medio",IF(JTG469&lt;=80,"Alto","Inviable Sanitariamente"))))</f>
        <v>Inviable Sanitariamente</v>
      </c>
      <c r="JTJ469" s="265" t="str">
        <f t="shared" ref="JTJ469:JTJ471" si="7304">IF(JTH469&lt;5,"Sin Riesgo",IF(JTH469 &lt;=14,"Bajo",IF(JTH469&lt;=35,"Medio",IF(JTH469&lt;=80,"Alto","Inviable Sanitariamente"))))</f>
        <v>Inviable Sanitariamente</v>
      </c>
      <c r="JTK469" s="265" t="str">
        <f t="shared" ref="JTK469:JTK471" si="7305">IF(JTI469&lt;5,"Sin Riesgo",IF(JTI469 &lt;=14,"Bajo",IF(JTI469&lt;=35,"Medio",IF(JTI469&lt;=80,"Alto","Inviable Sanitariamente"))))</f>
        <v>Inviable Sanitariamente</v>
      </c>
      <c r="JTL469" s="265" t="str">
        <f t="shared" ref="JTL469:JTL471" si="7306">IF(JTJ469&lt;5,"Sin Riesgo",IF(JTJ469 &lt;=14,"Bajo",IF(JTJ469&lt;=35,"Medio",IF(JTJ469&lt;=80,"Alto","Inviable Sanitariamente"))))</f>
        <v>Inviable Sanitariamente</v>
      </c>
      <c r="JTM469" s="265" t="str">
        <f t="shared" ref="JTM469:JTM471" si="7307">IF(JTK469&lt;5,"Sin Riesgo",IF(JTK469 &lt;=14,"Bajo",IF(JTK469&lt;=35,"Medio",IF(JTK469&lt;=80,"Alto","Inviable Sanitariamente"))))</f>
        <v>Inviable Sanitariamente</v>
      </c>
      <c r="JTN469" s="265" t="str">
        <f t="shared" ref="JTN469:JTN471" si="7308">IF(JTL469&lt;5,"Sin Riesgo",IF(JTL469 &lt;=14,"Bajo",IF(JTL469&lt;=35,"Medio",IF(JTL469&lt;=80,"Alto","Inviable Sanitariamente"))))</f>
        <v>Inviable Sanitariamente</v>
      </c>
      <c r="JTO469" s="265" t="str">
        <f t="shared" ref="JTO469:JTO471" si="7309">IF(JTM469&lt;5,"Sin Riesgo",IF(JTM469 &lt;=14,"Bajo",IF(JTM469&lt;=35,"Medio",IF(JTM469&lt;=80,"Alto","Inviable Sanitariamente"))))</f>
        <v>Inviable Sanitariamente</v>
      </c>
      <c r="JTP469" s="265" t="str">
        <f t="shared" ref="JTP469:JTP471" si="7310">IF(JTN469&lt;5,"Sin Riesgo",IF(JTN469 &lt;=14,"Bajo",IF(JTN469&lt;=35,"Medio",IF(JTN469&lt;=80,"Alto","Inviable Sanitariamente"))))</f>
        <v>Inviable Sanitariamente</v>
      </c>
      <c r="JTQ469" s="265" t="str">
        <f t="shared" ref="JTQ469:JTQ471" si="7311">IF(JTO469&lt;5,"Sin Riesgo",IF(JTO469 &lt;=14,"Bajo",IF(JTO469&lt;=35,"Medio",IF(JTO469&lt;=80,"Alto","Inviable Sanitariamente"))))</f>
        <v>Inviable Sanitariamente</v>
      </c>
      <c r="JTR469" s="265" t="str">
        <f t="shared" ref="JTR469:JTR471" si="7312">IF(JTP469&lt;5,"Sin Riesgo",IF(JTP469 &lt;=14,"Bajo",IF(JTP469&lt;=35,"Medio",IF(JTP469&lt;=80,"Alto","Inviable Sanitariamente"))))</f>
        <v>Inviable Sanitariamente</v>
      </c>
      <c r="JTS469" s="265" t="str">
        <f t="shared" ref="JTS469:JTS471" si="7313">IF(JTQ469&lt;5,"Sin Riesgo",IF(JTQ469 &lt;=14,"Bajo",IF(JTQ469&lt;=35,"Medio",IF(JTQ469&lt;=80,"Alto","Inviable Sanitariamente"))))</f>
        <v>Inviable Sanitariamente</v>
      </c>
      <c r="JTT469" s="265" t="str">
        <f t="shared" ref="JTT469:JTT471" si="7314">IF(JTR469&lt;5,"Sin Riesgo",IF(JTR469 &lt;=14,"Bajo",IF(JTR469&lt;=35,"Medio",IF(JTR469&lt;=80,"Alto","Inviable Sanitariamente"))))</f>
        <v>Inviable Sanitariamente</v>
      </c>
      <c r="JTU469" s="265" t="str">
        <f t="shared" ref="JTU469:JTU471" si="7315">IF(JTS469&lt;5,"Sin Riesgo",IF(JTS469 &lt;=14,"Bajo",IF(JTS469&lt;=35,"Medio",IF(JTS469&lt;=80,"Alto","Inviable Sanitariamente"))))</f>
        <v>Inviable Sanitariamente</v>
      </c>
      <c r="JTV469" s="265" t="str">
        <f t="shared" ref="JTV469:JTV471" si="7316">IF(JTT469&lt;5,"Sin Riesgo",IF(JTT469 &lt;=14,"Bajo",IF(JTT469&lt;=35,"Medio",IF(JTT469&lt;=80,"Alto","Inviable Sanitariamente"))))</f>
        <v>Inviable Sanitariamente</v>
      </c>
      <c r="JTW469" s="265" t="str">
        <f t="shared" ref="JTW469:JTW471" si="7317">IF(JTU469&lt;5,"Sin Riesgo",IF(JTU469 &lt;=14,"Bajo",IF(JTU469&lt;=35,"Medio",IF(JTU469&lt;=80,"Alto","Inviable Sanitariamente"))))</f>
        <v>Inviable Sanitariamente</v>
      </c>
      <c r="JTX469" s="265" t="str">
        <f t="shared" ref="JTX469:JTX471" si="7318">IF(JTV469&lt;5,"Sin Riesgo",IF(JTV469 &lt;=14,"Bajo",IF(JTV469&lt;=35,"Medio",IF(JTV469&lt;=80,"Alto","Inviable Sanitariamente"))))</f>
        <v>Inviable Sanitariamente</v>
      </c>
      <c r="JTY469" s="265" t="str">
        <f t="shared" ref="JTY469:JTY471" si="7319">IF(JTW469&lt;5,"Sin Riesgo",IF(JTW469 &lt;=14,"Bajo",IF(JTW469&lt;=35,"Medio",IF(JTW469&lt;=80,"Alto","Inviable Sanitariamente"))))</f>
        <v>Inviable Sanitariamente</v>
      </c>
      <c r="JTZ469" s="265" t="str">
        <f t="shared" ref="JTZ469:JTZ471" si="7320">IF(JTX469&lt;5,"Sin Riesgo",IF(JTX469 &lt;=14,"Bajo",IF(JTX469&lt;=35,"Medio",IF(JTX469&lt;=80,"Alto","Inviable Sanitariamente"))))</f>
        <v>Inviable Sanitariamente</v>
      </c>
      <c r="JUA469" s="265" t="str">
        <f t="shared" ref="JUA469:JUA471" si="7321">IF(JTY469&lt;5,"Sin Riesgo",IF(JTY469 &lt;=14,"Bajo",IF(JTY469&lt;=35,"Medio",IF(JTY469&lt;=80,"Alto","Inviable Sanitariamente"))))</f>
        <v>Inviable Sanitariamente</v>
      </c>
      <c r="JUB469" s="265" t="str">
        <f t="shared" ref="JUB469:JUB471" si="7322">IF(JTZ469&lt;5,"Sin Riesgo",IF(JTZ469 &lt;=14,"Bajo",IF(JTZ469&lt;=35,"Medio",IF(JTZ469&lt;=80,"Alto","Inviable Sanitariamente"))))</f>
        <v>Inviable Sanitariamente</v>
      </c>
      <c r="JUC469" s="265" t="str">
        <f t="shared" ref="JUC469:JUC471" si="7323">IF(JUA469&lt;5,"Sin Riesgo",IF(JUA469 &lt;=14,"Bajo",IF(JUA469&lt;=35,"Medio",IF(JUA469&lt;=80,"Alto","Inviable Sanitariamente"))))</f>
        <v>Inviable Sanitariamente</v>
      </c>
      <c r="JUD469" s="265" t="str">
        <f t="shared" ref="JUD469:JUD471" si="7324">IF(JUB469&lt;5,"Sin Riesgo",IF(JUB469 &lt;=14,"Bajo",IF(JUB469&lt;=35,"Medio",IF(JUB469&lt;=80,"Alto","Inviable Sanitariamente"))))</f>
        <v>Inviable Sanitariamente</v>
      </c>
      <c r="JUE469" s="265" t="str">
        <f t="shared" ref="JUE469:JUE471" si="7325">IF(JUC469&lt;5,"Sin Riesgo",IF(JUC469 &lt;=14,"Bajo",IF(JUC469&lt;=35,"Medio",IF(JUC469&lt;=80,"Alto","Inviable Sanitariamente"))))</f>
        <v>Inviable Sanitariamente</v>
      </c>
      <c r="JUF469" s="265" t="str">
        <f t="shared" ref="JUF469:JUF471" si="7326">IF(JUD469&lt;5,"Sin Riesgo",IF(JUD469 &lt;=14,"Bajo",IF(JUD469&lt;=35,"Medio",IF(JUD469&lt;=80,"Alto","Inviable Sanitariamente"))))</f>
        <v>Inviable Sanitariamente</v>
      </c>
      <c r="JUG469" s="265" t="str">
        <f t="shared" ref="JUG469:JUG471" si="7327">IF(JUE469&lt;5,"Sin Riesgo",IF(JUE469 &lt;=14,"Bajo",IF(JUE469&lt;=35,"Medio",IF(JUE469&lt;=80,"Alto","Inviable Sanitariamente"))))</f>
        <v>Inviable Sanitariamente</v>
      </c>
      <c r="JUH469" s="265" t="str">
        <f t="shared" ref="JUH469:JUH471" si="7328">IF(JUF469&lt;5,"Sin Riesgo",IF(JUF469 &lt;=14,"Bajo",IF(JUF469&lt;=35,"Medio",IF(JUF469&lt;=80,"Alto","Inviable Sanitariamente"))))</f>
        <v>Inviable Sanitariamente</v>
      </c>
      <c r="JUI469" s="265" t="str">
        <f t="shared" ref="JUI469:JUI471" si="7329">IF(JUG469&lt;5,"Sin Riesgo",IF(JUG469 &lt;=14,"Bajo",IF(JUG469&lt;=35,"Medio",IF(JUG469&lt;=80,"Alto","Inviable Sanitariamente"))))</f>
        <v>Inviable Sanitariamente</v>
      </c>
      <c r="JUJ469" s="265" t="str">
        <f t="shared" ref="JUJ469:JUJ471" si="7330">IF(JUH469&lt;5,"Sin Riesgo",IF(JUH469 &lt;=14,"Bajo",IF(JUH469&lt;=35,"Medio",IF(JUH469&lt;=80,"Alto","Inviable Sanitariamente"))))</f>
        <v>Inviable Sanitariamente</v>
      </c>
      <c r="JUK469" s="265" t="str">
        <f t="shared" ref="JUK469:JUK471" si="7331">IF(JUI469&lt;5,"Sin Riesgo",IF(JUI469 &lt;=14,"Bajo",IF(JUI469&lt;=35,"Medio",IF(JUI469&lt;=80,"Alto","Inviable Sanitariamente"))))</f>
        <v>Inviable Sanitariamente</v>
      </c>
      <c r="JUL469" s="265" t="str">
        <f t="shared" ref="JUL469:JUL471" si="7332">IF(JUJ469&lt;5,"Sin Riesgo",IF(JUJ469 &lt;=14,"Bajo",IF(JUJ469&lt;=35,"Medio",IF(JUJ469&lt;=80,"Alto","Inviable Sanitariamente"))))</f>
        <v>Inviable Sanitariamente</v>
      </c>
      <c r="JUM469" s="265" t="str">
        <f t="shared" ref="JUM469:JUM471" si="7333">IF(JUK469&lt;5,"Sin Riesgo",IF(JUK469 &lt;=14,"Bajo",IF(JUK469&lt;=35,"Medio",IF(JUK469&lt;=80,"Alto","Inviable Sanitariamente"))))</f>
        <v>Inviable Sanitariamente</v>
      </c>
      <c r="JUN469" s="265" t="str">
        <f t="shared" ref="JUN469:JUN471" si="7334">IF(JUL469&lt;5,"Sin Riesgo",IF(JUL469 &lt;=14,"Bajo",IF(JUL469&lt;=35,"Medio",IF(JUL469&lt;=80,"Alto","Inviable Sanitariamente"))))</f>
        <v>Inviable Sanitariamente</v>
      </c>
      <c r="JUO469" s="265" t="str">
        <f t="shared" ref="JUO469:JUO471" si="7335">IF(JUM469&lt;5,"Sin Riesgo",IF(JUM469 &lt;=14,"Bajo",IF(JUM469&lt;=35,"Medio",IF(JUM469&lt;=80,"Alto","Inviable Sanitariamente"))))</f>
        <v>Inviable Sanitariamente</v>
      </c>
      <c r="JUP469" s="265" t="str">
        <f t="shared" ref="JUP469:JUP471" si="7336">IF(JUN469&lt;5,"Sin Riesgo",IF(JUN469 &lt;=14,"Bajo",IF(JUN469&lt;=35,"Medio",IF(JUN469&lt;=80,"Alto","Inviable Sanitariamente"))))</f>
        <v>Inviable Sanitariamente</v>
      </c>
      <c r="JUQ469" s="265" t="str">
        <f t="shared" ref="JUQ469:JUQ471" si="7337">IF(JUO469&lt;5,"Sin Riesgo",IF(JUO469 &lt;=14,"Bajo",IF(JUO469&lt;=35,"Medio",IF(JUO469&lt;=80,"Alto","Inviable Sanitariamente"))))</f>
        <v>Inviable Sanitariamente</v>
      </c>
      <c r="JUR469" s="265" t="str">
        <f t="shared" ref="JUR469:JUR471" si="7338">IF(JUP469&lt;5,"Sin Riesgo",IF(JUP469 &lt;=14,"Bajo",IF(JUP469&lt;=35,"Medio",IF(JUP469&lt;=80,"Alto","Inviable Sanitariamente"))))</f>
        <v>Inviable Sanitariamente</v>
      </c>
      <c r="JUS469" s="265" t="str">
        <f t="shared" ref="JUS469:JUS471" si="7339">IF(JUQ469&lt;5,"Sin Riesgo",IF(JUQ469 &lt;=14,"Bajo",IF(JUQ469&lt;=35,"Medio",IF(JUQ469&lt;=80,"Alto","Inviable Sanitariamente"))))</f>
        <v>Inviable Sanitariamente</v>
      </c>
      <c r="JUT469" s="265" t="str">
        <f t="shared" ref="JUT469:JUT471" si="7340">IF(JUR469&lt;5,"Sin Riesgo",IF(JUR469 &lt;=14,"Bajo",IF(JUR469&lt;=35,"Medio",IF(JUR469&lt;=80,"Alto","Inviable Sanitariamente"))))</f>
        <v>Inviable Sanitariamente</v>
      </c>
      <c r="JUU469" s="265" t="str">
        <f t="shared" ref="JUU469:JUU471" si="7341">IF(JUS469&lt;5,"Sin Riesgo",IF(JUS469 &lt;=14,"Bajo",IF(JUS469&lt;=35,"Medio",IF(JUS469&lt;=80,"Alto","Inviable Sanitariamente"))))</f>
        <v>Inviable Sanitariamente</v>
      </c>
      <c r="JUV469" s="265" t="str">
        <f t="shared" ref="JUV469:JUV471" si="7342">IF(JUT469&lt;5,"Sin Riesgo",IF(JUT469 &lt;=14,"Bajo",IF(JUT469&lt;=35,"Medio",IF(JUT469&lt;=80,"Alto","Inviable Sanitariamente"))))</f>
        <v>Inviable Sanitariamente</v>
      </c>
      <c r="JUW469" s="265" t="str">
        <f t="shared" ref="JUW469:JUW471" si="7343">IF(JUU469&lt;5,"Sin Riesgo",IF(JUU469 &lt;=14,"Bajo",IF(JUU469&lt;=35,"Medio",IF(JUU469&lt;=80,"Alto","Inviable Sanitariamente"))))</f>
        <v>Inviable Sanitariamente</v>
      </c>
      <c r="JUX469" s="265" t="str">
        <f t="shared" ref="JUX469:JUX471" si="7344">IF(JUV469&lt;5,"Sin Riesgo",IF(JUV469 &lt;=14,"Bajo",IF(JUV469&lt;=35,"Medio",IF(JUV469&lt;=80,"Alto","Inviable Sanitariamente"))))</f>
        <v>Inviable Sanitariamente</v>
      </c>
      <c r="JUY469" s="265" t="str">
        <f t="shared" ref="JUY469:JUY471" si="7345">IF(JUW469&lt;5,"Sin Riesgo",IF(JUW469 &lt;=14,"Bajo",IF(JUW469&lt;=35,"Medio",IF(JUW469&lt;=80,"Alto","Inviable Sanitariamente"))))</f>
        <v>Inviable Sanitariamente</v>
      </c>
      <c r="JUZ469" s="265" t="str">
        <f t="shared" ref="JUZ469:JUZ471" si="7346">IF(JUX469&lt;5,"Sin Riesgo",IF(JUX469 &lt;=14,"Bajo",IF(JUX469&lt;=35,"Medio",IF(JUX469&lt;=80,"Alto","Inviable Sanitariamente"))))</f>
        <v>Inviable Sanitariamente</v>
      </c>
      <c r="JVA469" s="265" t="str">
        <f t="shared" ref="JVA469:JVA471" si="7347">IF(JUY469&lt;5,"Sin Riesgo",IF(JUY469 &lt;=14,"Bajo",IF(JUY469&lt;=35,"Medio",IF(JUY469&lt;=80,"Alto","Inviable Sanitariamente"))))</f>
        <v>Inviable Sanitariamente</v>
      </c>
      <c r="JVB469" s="265" t="str">
        <f t="shared" ref="JVB469:JVB471" si="7348">IF(JUZ469&lt;5,"Sin Riesgo",IF(JUZ469 &lt;=14,"Bajo",IF(JUZ469&lt;=35,"Medio",IF(JUZ469&lt;=80,"Alto","Inviable Sanitariamente"))))</f>
        <v>Inviable Sanitariamente</v>
      </c>
      <c r="JVC469" s="265" t="str">
        <f t="shared" ref="JVC469:JVC471" si="7349">IF(JVA469&lt;5,"Sin Riesgo",IF(JVA469 &lt;=14,"Bajo",IF(JVA469&lt;=35,"Medio",IF(JVA469&lt;=80,"Alto","Inviable Sanitariamente"))))</f>
        <v>Inviable Sanitariamente</v>
      </c>
      <c r="JVD469" s="265" t="str">
        <f t="shared" ref="JVD469:JVD471" si="7350">IF(JVB469&lt;5,"Sin Riesgo",IF(JVB469 &lt;=14,"Bajo",IF(JVB469&lt;=35,"Medio",IF(JVB469&lt;=80,"Alto","Inviable Sanitariamente"))))</f>
        <v>Inviable Sanitariamente</v>
      </c>
      <c r="JVE469" s="265" t="str">
        <f t="shared" ref="JVE469:JVE471" si="7351">IF(JVC469&lt;5,"Sin Riesgo",IF(JVC469 &lt;=14,"Bajo",IF(JVC469&lt;=35,"Medio",IF(JVC469&lt;=80,"Alto","Inviable Sanitariamente"))))</f>
        <v>Inviable Sanitariamente</v>
      </c>
      <c r="JVF469" s="265" t="str">
        <f t="shared" ref="JVF469:JVF471" si="7352">IF(JVD469&lt;5,"Sin Riesgo",IF(JVD469 &lt;=14,"Bajo",IF(JVD469&lt;=35,"Medio",IF(JVD469&lt;=80,"Alto","Inviable Sanitariamente"))))</f>
        <v>Inviable Sanitariamente</v>
      </c>
      <c r="JVG469" s="265" t="str">
        <f t="shared" ref="JVG469:JVG471" si="7353">IF(JVE469&lt;5,"Sin Riesgo",IF(JVE469 &lt;=14,"Bajo",IF(JVE469&lt;=35,"Medio",IF(JVE469&lt;=80,"Alto","Inviable Sanitariamente"))))</f>
        <v>Inviable Sanitariamente</v>
      </c>
      <c r="JVH469" s="265" t="str">
        <f t="shared" ref="JVH469:JVH471" si="7354">IF(JVF469&lt;5,"Sin Riesgo",IF(JVF469 &lt;=14,"Bajo",IF(JVF469&lt;=35,"Medio",IF(JVF469&lt;=80,"Alto","Inviable Sanitariamente"))))</f>
        <v>Inviable Sanitariamente</v>
      </c>
      <c r="JVI469" s="265" t="str">
        <f t="shared" ref="JVI469:JVI471" si="7355">IF(JVG469&lt;5,"Sin Riesgo",IF(JVG469 &lt;=14,"Bajo",IF(JVG469&lt;=35,"Medio",IF(JVG469&lt;=80,"Alto","Inviable Sanitariamente"))))</f>
        <v>Inviable Sanitariamente</v>
      </c>
      <c r="JVJ469" s="265" t="str">
        <f t="shared" ref="JVJ469:JVJ471" si="7356">IF(JVH469&lt;5,"Sin Riesgo",IF(JVH469 &lt;=14,"Bajo",IF(JVH469&lt;=35,"Medio",IF(JVH469&lt;=80,"Alto","Inviable Sanitariamente"))))</f>
        <v>Inviable Sanitariamente</v>
      </c>
      <c r="JVK469" s="265" t="str">
        <f t="shared" ref="JVK469:JVK471" si="7357">IF(JVI469&lt;5,"Sin Riesgo",IF(JVI469 &lt;=14,"Bajo",IF(JVI469&lt;=35,"Medio",IF(JVI469&lt;=80,"Alto","Inviable Sanitariamente"))))</f>
        <v>Inviable Sanitariamente</v>
      </c>
      <c r="JVL469" s="265" t="str">
        <f t="shared" ref="JVL469:JVL471" si="7358">IF(JVJ469&lt;5,"Sin Riesgo",IF(JVJ469 &lt;=14,"Bajo",IF(JVJ469&lt;=35,"Medio",IF(JVJ469&lt;=80,"Alto","Inviable Sanitariamente"))))</f>
        <v>Inviable Sanitariamente</v>
      </c>
      <c r="JVM469" s="265" t="str">
        <f t="shared" ref="JVM469:JVM471" si="7359">IF(JVK469&lt;5,"Sin Riesgo",IF(JVK469 &lt;=14,"Bajo",IF(JVK469&lt;=35,"Medio",IF(JVK469&lt;=80,"Alto","Inviable Sanitariamente"))))</f>
        <v>Inviable Sanitariamente</v>
      </c>
      <c r="JVN469" s="265" t="str">
        <f t="shared" ref="JVN469:JVN471" si="7360">IF(JVL469&lt;5,"Sin Riesgo",IF(JVL469 &lt;=14,"Bajo",IF(JVL469&lt;=35,"Medio",IF(JVL469&lt;=80,"Alto","Inviable Sanitariamente"))))</f>
        <v>Inviable Sanitariamente</v>
      </c>
      <c r="JVO469" s="265" t="str">
        <f t="shared" ref="JVO469:JVO471" si="7361">IF(JVM469&lt;5,"Sin Riesgo",IF(JVM469 &lt;=14,"Bajo",IF(JVM469&lt;=35,"Medio",IF(JVM469&lt;=80,"Alto","Inviable Sanitariamente"))))</f>
        <v>Inviable Sanitariamente</v>
      </c>
      <c r="JVP469" s="265" t="str">
        <f t="shared" ref="JVP469:JVP471" si="7362">IF(JVN469&lt;5,"Sin Riesgo",IF(JVN469 &lt;=14,"Bajo",IF(JVN469&lt;=35,"Medio",IF(JVN469&lt;=80,"Alto","Inviable Sanitariamente"))))</f>
        <v>Inviable Sanitariamente</v>
      </c>
      <c r="JVQ469" s="265" t="str">
        <f t="shared" ref="JVQ469:JVQ471" si="7363">IF(JVO469&lt;5,"Sin Riesgo",IF(JVO469 &lt;=14,"Bajo",IF(JVO469&lt;=35,"Medio",IF(JVO469&lt;=80,"Alto","Inviable Sanitariamente"))))</f>
        <v>Inviable Sanitariamente</v>
      </c>
      <c r="JVR469" s="265" t="str">
        <f t="shared" ref="JVR469:JVR471" si="7364">IF(JVP469&lt;5,"Sin Riesgo",IF(JVP469 &lt;=14,"Bajo",IF(JVP469&lt;=35,"Medio",IF(JVP469&lt;=80,"Alto","Inviable Sanitariamente"))))</f>
        <v>Inviable Sanitariamente</v>
      </c>
      <c r="JVS469" s="265" t="str">
        <f t="shared" ref="JVS469:JVS471" si="7365">IF(JVQ469&lt;5,"Sin Riesgo",IF(JVQ469 &lt;=14,"Bajo",IF(JVQ469&lt;=35,"Medio",IF(JVQ469&lt;=80,"Alto","Inviable Sanitariamente"))))</f>
        <v>Inviable Sanitariamente</v>
      </c>
      <c r="JVT469" s="265" t="str">
        <f t="shared" ref="JVT469:JVT471" si="7366">IF(JVR469&lt;5,"Sin Riesgo",IF(JVR469 &lt;=14,"Bajo",IF(JVR469&lt;=35,"Medio",IF(JVR469&lt;=80,"Alto","Inviable Sanitariamente"))))</f>
        <v>Inviable Sanitariamente</v>
      </c>
      <c r="JVU469" s="265" t="str">
        <f t="shared" ref="JVU469:JVU471" si="7367">IF(JVS469&lt;5,"Sin Riesgo",IF(JVS469 &lt;=14,"Bajo",IF(JVS469&lt;=35,"Medio",IF(JVS469&lt;=80,"Alto","Inviable Sanitariamente"))))</f>
        <v>Inviable Sanitariamente</v>
      </c>
      <c r="JVV469" s="265" t="str">
        <f t="shared" ref="JVV469:JVV471" si="7368">IF(JVT469&lt;5,"Sin Riesgo",IF(JVT469 &lt;=14,"Bajo",IF(JVT469&lt;=35,"Medio",IF(JVT469&lt;=80,"Alto","Inviable Sanitariamente"))))</f>
        <v>Inviable Sanitariamente</v>
      </c>
      <c r="JVW469" s="265" t="str">
        <f t="shared" ref="JVW469:JVW471" si="7369">IF(JVU469&lt;5,"Sin Riesgo",IF(JVU469 &lt;=14,"Bajo",IF(JVU469&lt;=35,"Medio",IF(JVU469&lt;=80,"Alto","Inviable Sanitariamente"))))</f>
        <v>Inviable Sanitariamente</v>
      </c>
      <c r="JVX469" s="265" t="str">
        <f t="shared" ref="JVX469:JVX471" si="7370">IF(JVV469&lt;5,"Sin Riesgo",IF(JVV469 &lt;=14,"Bajo",IF(JVV469&lt;=35,"Medio",IF(JVV469&lt;=80,"Alto","Inviable Sanitariamente"))))</f>
        <v>Inviable Sanitariamente</v>
      </c>
      <c r="JVY469" s="265" t="str">
        <f t="shared" ref="JVY469:JVY471" si="7371">IF(JVW469&lt;5,"Sin Riesgo",IF(JVW469 &lt;=14,"Bajo",IF(JVW469&lt;=35,"Medio",IF(JVW469&lt;=80,"Alto","Inviable Sanitariamente"))))</f>
        <v>Inviable Sanitariamente</v>
      </c>
      <c r="JVZ469" s="265" t="str">
        <f t="shared" ref="JVZ469:JVZ471" si="7372">IF(JVX469&lt;5,"Sin Riesgo",IF(JVX469 &lt;=14,"Bajo",IF(JVX469&lt;=35,"Medio",IF(JVX469&lt;=80,"Alto","Inviable Sanitariamente"))))</f>
        <v>Inviable Sanitariamente</v>
      </c>
      <c r="JWA469" s="265" t="str">
        <f t="shared" ref="JWA469:JWA471" si="7373">IF(JVY469&lt;5,"Sin Riesgo",IF(JVY469 &lt;=14,"Bajo",IF(JVY469&lt;=35,"Medio",IF(JVY469&lt;=80,"Alto","Inviable Sanitariamente"))))</f>
        <v>Inviable Sanitariamente</v>
      </c>
      <c r="JWB469" s="265" t="str">
        <f t="shared" ref="JWB469:JWB471" si="7374">IF(JVZ469&lt;5,"Sin Riesgo",IF(JVZ469 &lt;=14,"Bajo",IF(JVZ469&lt;=35,"Medio",IF(JVZ469&lt;=80,"Alto","Inviable Sanitariamente"))))</f>
        <v>Inviable Sanitariamente</v>
      </c>
      <c r="JWC469" s="265" t="str">
        <f t="shared" ref="JWC469:JWC471" si="7375">IF(JWA469&lt;5,"Sin Riesgo",IF(JWA469 &lt;=14,"Bajo",IF(JWA469&lt;=35,"Medio",IF(JWA469&lt;=80,"Alto","Inviable Sanitariamente"))))</f>
        <v>Inviable Sanitariamente</v>
      </c>
      <c r="JWD469" s="265" t="str">
        <f t="shared" ref="JWD469:JWD471" si="7376">IF(JWB469&lt;5,"Sin Riesgo",IF(JWB469 &lt;=14,"Bajo",IF(JWB469&lt;=35,"Medio",IF(JWB469&lt;=80,"Alto","Inviable Sanitariamente"))))</f>
        <v>Inviable Sanitariamente</v>
      </c>
      <c r="JWE469" s="265" t="str">
        <f t="shared" ref="JWE469:JWE471" si="7377">IF(JWC469&lt;5,"Sin Riesgo",IF(JWC469 &lt;=14,"Bajo",IF(JWC469&lt;=35,"Medio",IF(JWC469&lt;=80,"Alto","Inviable Sanitariamente"))))</f>
        <v>Inviable Sanitariamente</v>
      </c>
      <c r="JWF469" s="265" t="str">
        <f t="shared" ref="JWF469:JWF471" si="7378">IF(JWD469&lt;5,"Sin Riesgo",IF(JWD469 &lt;=14,"Bajo",IF(JWD469&lt;=35,"Medio",IF(JWD469&lt;=80,"Alto","Inviable Sanitariamente"))))</f>
        <v>Inviable Sanitariamente</v>
      </c>
      <c r="JWG469" s="265" t="str">
        <f t="shared" ref="JWG469:JWG471" si="7379">IF(JWE469&lt;5,"Sin Riesgo",IF(JWE469 &lt;=14,"Bajo",IF(JWE469&lt;=35,"Medio",IF(JWE469&lt;=80,"Alto","Inviable Sanitariamente"))))</f>
        <v>Inviable Sanitariamente</v>
      </c>
      <c r="JWH469" s="265" t="str">
        <f t="shared" ref="JWH469:JWH471" si="7380">IF(JWF469&lt;5,"Sin Riesgo",IF(JWF469 &lt;=14,"Bajo",IF(JWF469&lt;=35,"Medio",IF(JWF469&lt;=80,"Alto","Inviable Sanitariamente"))))</f>
        <v>Inviable Sanitariamente</v>
      </c>
      <c r="JWI469" s="265" t="str">
        <f t="shared" ref="JWI469:JWI471" si="7381">IF(JWG469&lt;5,"Sin Riesgo",IF(JWG469 &lt;=14,"Bajo",IF(JWG469&lt;=35,"Medio",IF(JWG469&lt;=80,"Alto","Inviable Sanitariamente"))))</f>
        <v>Inviable Sanitariamente</v>
      </c>
      <c r="JWJ469" s="265" t="str">
        <f t="shared" ref="JWJ469:JWJ471" si="7382">IF(JWH469&lt;5,"Sin Riesgo",IF(JWH469 &lt;=14,"Bajo",IF(JWH469&lt;=35,"Medio",IF(JWH469&lt;=80,"Alto","Inviable Sanitariamente"))))</f>
        <v>Inviable Sanitariamente</v>
      </c>
      <c r="JWK469" s="265" t="str">
        <f t="shared" ref="JWK469:JWK471" si="7383">IF(JWI469&lt;5,"Sin Riesgo",IF(JWI469 &lt;=14,"Bajo",IF(JWI469&lt;=35,"Medio",IF(JWI469&lt;=80,"Alto","Inviable Sanitariamente"))))</f>
        <v>Inviable Sanitariamente</v>
      </c>
      <c r="JWL469" s="265" t="str">
        <f t="shared" ref="JWL469:JWL471" si="7384">IF(JWJ469&lt;5,"Sin Riesgo",IF(JWJ469 &lt;=14,"Bajo",IF(JWJ469&lt;=35,"Medio",IF(JWJ469&lt;=80,"Alto","Inviable Sanitariamente"))))</f>
        <v>Inviable Sanitariamente</v>
      </c>
      <c r="JWM469" s="265" t="str">
        <f t="shared" ref="JWM469:JWM471" si="7385">IF(JWK469&lt;5,"Sin Riesgo",IF(JWK469 &lt;=14,"Bajo",IF(JWK469&lt;=35,"Medio",IF(JWK469&lt;=80,"Alto","Inviable Sanitariamente"))))</f>
        <v>Inviable Sanitariamente</v>
      </c>
      <c r="JWN469" s="265" t="str">
        <f t="shared" ref="JWN469:JWN471" si="7386">IF(JWL469&lt;5,"Sin Riesgo",IF(JWL469 &lt;=14,"Bajo",IF(JWL469&lt;=35,"Medio",IF(JWL469&lt;=80,"Alto","Inviable Sanitariamente"))))</f>
        <v>Inviable Sanitariamente</v>
      </c>
      <c r="JWO469" s="265" t="str">
        <f t="shared" ref="JWO469:JWO471" si="7387">IF(JWM469&lt;5,"Sin Riesgo",IF(JWM469 &lt;=14,"Bajo",IF(JWM469&lt;=35,"Medio",IF(JWM469&lt;=80,"Alto","Inviable Sanitariamente"))))</f>
        <v>Inviable Sanitariamente</v>
      </c>
      <c r="JWP469" s="265" t="str">
        <f t="shared" ref="JWP469:JWP471" si="7388">IF(JWN469&lt;5,"Sin Riesgo",IF(JWN469 &lt;=14,"Bajo",IF(JWN469&lt;=35,"Medio",IF(JWN469&lt;=80,"Alto","Inviable Sanitariamente"))))</f>
        <v>Inviable Sanitariamente</v>
      </c>
      <c r="JWQ469" s="265" t="str">
        <f t="shared" ref="JWQ469:JWQ471" si="7389">IF(JWO469&lt;5,"Sin Riesgo",IF(JWO469 &lt;=14,"Bajo",IF(JWO469&lt;=35,"Medio",IF(JWO469&lt;=80,"Alto","Inviable Sanitariamente"))))</f>
        <v>Inviable Sanitariamente</v>
      </c>
      <c r="JWR469" s="265" t="str">
        <f t="shared" ref="JWR469:JWR471" si="7390">IF(JWP469&lt;5,"Sin Riesgo",IF(JWP469 &lt;=14,"Bajo",IF(JWP469&lt;=35,"Medio",IF(JWP469&lt;=80,"Alto","Inviable Sanitariamente"))))</f>
        <v>Inviable Sanitariamente</v>
      </c>
      <c r="JWS469" s="265" t="str">
        <f t="shared" ref="JWS469:JWS471" si="7391">IF(JWQ469&lt;5,"Sin Riesgo",IF(JWQ469 &lt;=14,"Bajo",IF(JWQ469&lt;=35,"Medio",IF(JWQ469&lt;=80,"Alto","Inviable Sanitariamente"))))</f>
        <v>Inviable Sanitariamente</v>
      </c>
      <c r="JWT469" s="265" t="str">
        <f t="shared" ref="JWT469:JWT471" si="7392">IF(JWR469&lt;5,"Sin Riesgo",IF(JWR469 &lt;=14,"Bajo",IF(JWR469&lt;=35,"Medio",IF(JWR469&lt;=80,"Alto","Inviable Sanitariamente"))))</f>
        <v>Inviable Sanitariamente</v>
      </c>
      <c r="JWU469" s="265" t="str">
        <f t="shared" ref="JWU469:JWU471" si="7393">IF(JWS469&lt;5,"Sin Riesgo",IF(JWS469 &lt;=14,"Bajo",IF(JWS469&lt;=35,"Medio",IF(JWS469&lt;=80,"Alto","Inviable Sanitariamente"))))</f>
        <v>Inviable Sanitariamente</v>
      </c>
      <c r="JWV469" s="265" t="str">
        <f t="shared" ref="JWV469:JWV471" si="7394">IF(JWT469&lt;5,"Sin Riesgo",IF(JWT469 &lt;=14,"Bajo",IF(JWT469&lt;=35,"Medio",IF(JWT469&lt;=80,"Alto","Inviable Sanitariamente"))))</f>
        <v>Inviable Sanitariamente</v>
      </c>
      <c r="JWW469" s="265" t="str">
        <f t="shared" ref="JWW469:JWW471" si="7395">IF(JWU469&lt;5,"Sin Riesgo",IF(JWU469 &lt;=14,"Bajo",IF(JWU469&lt;=35,"Medio",IF(JWU469&lt;=80,"Alto","Inviable Sanitariamente"))))</f>
        <v>Inviable Sanitariamente</v>
      </c>
      <c r="JWX469" s="265" t="str">
        <f t="shared" ref="JWX469:JWX471" si="7396">IF(JWV469&lt;5,"Sin Riesgo",IF(JWV469 &lt;=14,"Bajo",IF(JWV469&lt;=35,"Medio",IF(JWV469&lt;=80,"Alto","Inviable Sanitariamente"))))</f>
        <v>Inviable Sanitariamente</v>
      </c>
      <c r="JWY469" s="265" t="str">
        <f t="shared" ref="JWY469:JWY471" si="7397">IF(JWW469&lt;5,"Sin Riesgo",IF(JWW469 &lt;=14,"Bajo",IF(JWW469&lt;=35,"Medio",IF(JWW469&lt;=80,"Alto","Inviable Sanitariamente"))))</f>
        <v>Inviable Sanitariamente</v>
      </c>
      <c r="JWZ469" s="265" t="str">
        <f t="shared" ref="JWZ469:JWZ471" si="7398">IF(JWX469&lt;5,"Sin Riesgo",IF(JWX469 &lt;=14,"Bajo",IF(JWX469&lt;=35,"Medio",IF(JWX469&lt;=80,"Alto","Inviable Sanitariamente"))))</f>
        <v>Inviable Sanitariamente</v>
      </c>
      <c r="JXA469" s="265" t="str">
        <f t="shared" ref="JXA469:JXA471" si="7399">IF(JWY469&lt;5,"Sin Riesgo",IF(JWY469 &lt;=14,"Bajo",IF(JWY469&lt;=35,"Medio",IF(JWY469&lt;=80,"Alto","Inviable Sanitariamente"))))</f>
        <v>Inviable Sanitariamente</v>
      </c>
      <c r="JXB469" s="265" t="str">
        <f t="shared" ref="JXB469:JXB471" si="7400">IF(JWZ469&lt;5,"Sin Riesgo",IF(JWZ469 &lt;=14,"Bajo",IF(JWZ469&lt;=35,"Medio",IF(JWZ469&lt;=80,"Alto","Inviable Sanitariamente"))))</f>
        <v>Inviable Sanitariamente</v>
      </c>
      <c r="JXC469" s="265" t="str">
        <f t="shared" ref="JXC469:JXC471" si="7401">IF(JXA469&lt;5,"Sin Riesgo",IF(JXA469 &lt;=14,"Bajo",IF(JXA469&lt;=35,"Medio",IF(JXA469&lt;=80,"Alto","Inviable Sanitariamente"))))</f>
        <v>Inviable Sanitariamente</v>
      </c>
      <c r="JXD469" s="265" t="str">
        <f t="shared" ref="JXD469:JXD471" si="7402">IF(JXB469&lt;5,"Sin Riesgo",IF(JXB469 &lt;=14,"Bajo",IF(JXB469&lt;=35,"Medio",IF(JXB469&lt;=80,"Alto","Inviable Sanitariamente"))))</f>
        <v>Inviable Sanitariamente</v>
      </c>
      <c r="JXE469" s="265" t="str">
        <f t="shared" ref="JXE469:JXE471" si="7403">IF(JXC469&lt;5,"Sin Riesgo",IF(JXC469 &lt;=14,"Bajo",IF(JXC469&lt;=35,"Medio",IF(JXC469&lt;=80,"Alto","Inviable Sanitariamente"))))</f>
        <v>Inviable Sanitariamente</v>
      </c>
      <c r="JXF469" s="265" t="str">
        <f t="shared" ref="JXF469:JXF471" si="7404">IF(JXD469&lt;5,"Sin Riesgo",IF(JXD469 &lt;=14,"Bajo",IF(JXD469&lt;=35,"Medio",IF(JXD469&lt;=80,"Alto","Inviable Sanitariamente"))))</f>
        <v>Inviable Sanitariamente</v>
      </c>
      <c r="JXG469" s="265" t="str">
        <f t="shared" ref="JXG469:JXG471" si="7405">IF(JXE469&lt;5,"Sin Riesgo",IF(JXE469 &lt;=14,"Bajo",IF(JXE469&lt;=35,"Medio",IF(JXE469&lt;=80,"Alto","Inviable Sanitariamente"))))</f>
        <v>Inviable Sanitariamente</v>
      </c>
      <c r="JXH469" s="265" t="str">
        <f t="shared" ref="JXH469:JXH471" si="7406">IF(JXF469&lt;5,"Sin Riesgo",IF(JXF469 &lt;=14,"Bajo",IF(JXF469&lt;=35,"Medio",IF(JXF469&lt;=80,"Alto","Inviable Sanitariamente"))))</f>
        <v>Inviable Sanitariamente</v>
      </c>
      <c r="JXI469" s="265" t="str">
        <f t="shared" ref="JXI469:JXI471" si="7407">IF(JXG469&lt;5,"Sin Riesgo",IF(JXG469 &lt;=14,"Bajo",IF(JXG469&lt;=35,"Medio",IF(JXG469&lt;=80,"Alto","Inviable Sanitariamente"))))</f>
        <v>Inviable Sanitariamente</v>
      </c>
      <c r="JXJ469" s="265" t="str">
        <f t="shared" ref="JXJ469:JXJ471" si="7408">IF(JXH469&lt;5,"Sin Riesgo",IF(JXH469 &lt;=14,"Bajo",IF(JXH469&lt;=35,"Medio",IF(JXH469&lt;=80,"Alto","Inviable Sanitariamente"))))</f>
        <v>Inviable Sanitariamente</v>
      </c>
      <c r="JXK469" s="265" t="str">
        <f t="shared" ref="JXK469:JXK471" si="7409">IF(JXI469&lt;5,"Sin Riesgo",IF(JXI469 &lt;=14,"Bajo",IF(JXI469&lt;=35,"Medio",IF(JXI469&lt;=80,"Alto","Inviable Sanitariamente"))))</f>
        <v>Inviable Sanitariamente</v>
      </c>
      <c r="JXL469" s="265" t="str">
        <f t="shared" ref="JXL469:JXL471" si="7410">IF(JXJ469&lt;5,"Sin Riesgo",IF(JXJ469 &lt;=14,"Bajo",IF(JXJ469&lt;=35,"Medio",IF(JXJ469&lt;=80,"Alto","Inviable Sanitariamente"))))</f>
        <v>Inviable Sanitariamente</v>
      </c>
      <c r="JXM469" s="265" t="str">
        <f t="shared" ref="JXM469:JXM471" si="7411">IF(JXK469&lt;5,"Sin Riesgo",IF(JXK469 &lt;=14,"Bajo",IF(JXK469&lt;=35,"Medio",IF(JXK469&lt;=80,"Alto","Inviable Sanitariamente"))))</f>
        <v>Inviable Sanitariamente</v>
      </c>
      <c r="JXN469" s="265" t="str">
        <f t="shared" ref="JXN469:JXN471" si="7412">IF(JXL469&lt;5,"Sin Riesgo",IF(JXL469 &lt;=14,"Bajo",IF(JXL469&lt;=35,"Medio",IF(JXL469&lt;=80,"Alto","Inviable Sanitariamente"))))</f>
        <v>Inviable Sanitariamente</v>
      </c>
      <c r="JXO469" s="265" t="str">
        <f t="shared" ref="JXO469:JXO471" si="7413">IF(JXM469&lt;5,"Sin Riesgo",IF(JXM469 &lt;=14,"Bajo",IF(JXM469&lt;=35,"Medio",IF(JXM469&lt;=80,"Alto","Inviable Sanitariamente"))))</f>
        <v>Inviable Sanitariamente</v>
      </c>
      <c r="JXP469" s="265" t="str">
        <f t="shared" ref="JXP469:JXP471" si="7414">IF(JXN469&lt;5,"Sin Riesgo",IF(JXN469 &lt;=14,"Bajo",IF(JXN469&lt;=35,"Medio",IF(JXN469&lt;=80,"Alto","Inviable Sanitariamente"))))</f>
        <v>Inviable Sanitariamente</v>
      </c>
      <c r="JXQ469" s="265" t="str">
        <f t="shared" ref="JXQ469:JXQ471" si="7415">IF(JXO469&lt;5,"Sin Riesgo",IF(JXO469 &lt;=14,"Bajo",IF(JXO469&lt;=35,"Medio",IF(JXO469&lt;=80,"Alto","Inviable Sanitariamente"))))</f>
        <v>Inviable Sanitariamente</v>
      </c>
      <c r="JXR469" s="265" t="str">
        <f t="shared" ref="JXR469:JXR471" si="7416">IF(JXP469&lt;5,"Sin Riesgo",IF(JXP469 &lt;=14,"Bajo",IF(JXP469&lt;=35,"Medio",IF(JXP469&lt;=80,"Alto","Inviable Sanitariamente"))))</f>
        <v>Inviable Sanitariamente</v>
      </c>
      <c r="JXS469" s="265" t="str">
        <f t="shared" ref="JXS469:JXS471" si="7417">IF(JXQ469&lt;5,"Sin Riesgo",IF(JXQ469 &lt;=14,"Bajo",IF(JXQ469&lt;=35,"Medio",IF(JXQ469&lt;=80,"Alto","Inviable Sanitariamente"))))</f>
        <v>Inviable Sanitariamente</v>
      </c>
      <c r="JXT469" s="265" t="str">
        <f t="shared" ref="JXT469:JXT471" si="7418">IF(JXR469&lt;5,"Sin Riesgo",IF(JXR469 &lt;=14,"Bajo",IF(JXR469&lt;=35,"Medio",IF(JXR469&lt;=80,"Alto","Inviable Sanitariamente"))))</f>
        <v>Inviable Sanitariamente</v>
      </c>
      <c r="JXU469" s="265" t="str">
        <f t="shared" ref="JXU469:JXU471" si="7419">IF(JXS469&lt;5,"Sin Riesgo",IF(JXS469 &lt;=14,"Bajo",IF(JXS469&lt;=35,"Medio",IF(JXS469&lt;=80,"Alto","Inviable Sanitariamente"))))</f>
        <v>Inviable Sanitariamente</v>
      </c>
      <c r="JXV469" s="265" t="str">
        <f t="shared" ref="JXV469:JXV471" si="7420">IF(JXT469&lt;5,"Sin Riesgo",IF(JXT469 &lt;=14,"Bajo",IF(JXT469&lt;=35,"Medio",IF(JXT469&lt;=80,"Alto","Inviable Sanitariamente"))))</f>
        <v>Inviable Sanitariamente</v>
      </c>
      <c r="JXW469" s="265" t="str">
        <f t="shared" ref="JXW469:JXW471" si="7421">IF(JXU469&lt;5,"Sin Riesgo",IF(JXU469 &lt;=14,"Bajo",IF(JXU469&lt;=35,"Medio",IF(JXU469&lt;=80,"Alto","Inviable Sanitariamente"))))</f>
        <v>Inviable Sanitariamente</v>
      </c>
      <c r="JXX469" s="265" t="str">
        <f t="shared" ref="JXX469:JXX471" si="7422">IF(JXV469&lt;5,"Sin Riesgo",IF(JXV469 &lt;=14,"Bajo",IF(JXV469&lt;=35,"Medio",IF(JXV469&lt;=80,"Alto","Inviable Sanitariamente"))))</f>
        <v>Inviable Sanitariamente</v>
      </c>
      <c r="JXY469" s="265" t="str">
        <f t="shared" ref="JXY469:JXY471" si="7423">IF(JXW469&lt;5,"Sin Riesgo",IF(JXW469 &lt;=14,"Bajo",IF(JXW469&lt;=35,"Medio",IF(JXW469&lt;=80,"Alto","Inviable Sanitariamente"))))</f>
        <v>Inviable Sanitariamente</v>
      </c>
      <c r="JXZ469" s="265" t="str">
        <f t="shared" ref="JXZ469:JXZ471" si="7424">IF(JXX469&lt;5,"Sin Riesgo",IF(JXX469 &lt;=14,"Bajo",IF(JXX469&lt;=35,"Medio",IF(JXX469&lt;=80,"Alto","Inviable Sanitariamente"))))</f>
        <v>Inviable Sanitariamente</v>
      </c>
      <c r="JYA469" s="265" t="str">
        <f t="shared" ref="JYA469:JYA471" si="7425">IF(JXY469&lt;5,"Sin Riesgo",IF(JXY469 &lt;=14,"Bajo",IF(JXY469&lt;=35,"Medio",IF(JXY469&lt;=80,"Alto","Inviable Sanitariamente"))))</f>
        <v>Inviable Sanitariamente</v>
      </c>
      <c r="JYB469" s="265" t="str">
        <f t="shared" ref="JYB469:JYB471" si="7426">IF(JXZ469&lt;5,"Sin Riesgo",IF(JXZ469 &lt;=14,"Bajo",IF(JXZ469&lt;=35,"Medio",IF(JXZ469&lt;=80,"Alto","Inviable Sanitariamente"))))</f>
        <v>Inviable Sanitariamente</v>
      </c>
      <c r="JYC469" s="265" t="str">
        <f t="shared" ref="JYC469:JYC471" si="7427">IF(JYA469&lt;5,"Sin Riesgo",IF(JYA469 &lt;=14,"Bajo",IF(JYA469&lt;=35,"Medio",IF(JYA469&lt;=80,"Alto","Inviable Sanitariamente"))))</f>
        <v>Inviable Sanitariamente</v>
      </c>
      <c r="JYD469" s="265" t="str">
        <f t="shared" ref="JYD469:JYD471" si="7428">IF(JYB469&lt;5,"Sin Riesgo",IF(JYB469 &lt;=14,"Bajo",IF(JYB469&lt;=35,"Medio",IF(JYB469&lt;=80,"Alto","Inviable Sanitariamente"))))</f>
        <v>Inviable Sanitariamente</v>
      </c>
      <c r="JYE469" s="265" t="str">
        <f t="shared" ref="JYE469:JYE471" si="7429">IF(JYC469&lt;5,"Sin Riesgo",IF(JYC469 &lt;=14,"Bajo",IF(JYC469&lt;=35,"Medio",IF(JYC469&lt;=80,"Alto","Inviable Sanitariamente"))))</f>
        <v>Inviable Sanitariamente</v>
      </c>
      <c r="JYF469" s="265" t="str">
        <f t="shared" ref="JYF469:JYF471" si="7430">IF(JYD469&lt;5,"Sin Riesgo",IF(JYD469 &lt;=14,"Bajo",IF(JYD469&lt;=35,"Medio",IF(JYD469&lt;=80,"Alto","Inviable Sanitariamente"))))</f>
        <v>Inviable Sanitariamente</v>
      </c>
      <c r="JYG469" s="265" t="str">
        <f t="shared" ref="JYG469:JYG471" si="7431">IF(JYE469&lt;5,"Sin Riesgo",IF(JYE469 &lt;=14,"Bajo",IF(JYE469&lt;=35,"Medio",IF(JYE469&lt;=80,"Alto","Inviable Sanitariamente"))))</f>
        <v>Inviable Sanitariamente</v>
      </c>
      <c r="JYH469" s="265" t="str">
        <f t="shared" ref="JYH469:JYH471" si="7432">IF(JYF469&lt;5,"Sin Riesgo",IF(JYF469 &lt;=14,"Bajo",IF(JYF469&lt;=35,"Medio",IF(JYF469&lt;=80,"Alto","Inviable Sanitariamente"))))</f>
        <v>Inviable Sanitariamente</v>
      </c>
      <c r="JYI469" s="265" t="str">
        <f t="shared" ref="JYI469:JYI471" si="7433">IF(JYG469&lt;5,"Sin Riesgo",IF(JYG469 &lt;=14,"Bajo",IF(JYG469&lt;=35,"Medio",IF(JYG469&lt;=80,"Alto","Inviable Sanitariamente"))))</f>
        <v>Inviable Sanitariamente</v>
      </c>
      <c r="JYJ469" s="265" t="str">
        <f t="shared" ref="JYJ469:JYJ471" si="7434">IF(JYH469&lt;5,"Sin Riesgo",IF(JYH469 &lt;=14,"Bajo",IF(JYH469&lt;=35,"Medio",IF(JYH469&lt;=80,"Alto","Inviable Sanitariamente"))))</f>
        <v>Inviable Sanitariamente</v>
      </c>
      <c r="JYK469" s="265" t="str">
        <f t="shared" ref="JYK469:JYK471" si="7435">IF(JYI469&lt;5,"Sin Riesgo",IF(JYI469 &lt;=14,"Bajo",IF(JYI469&lt;=35,"Medio",IF(JYI469&lt;=80,"Alto","Inviable Sanitariamente"))))</f>
        <v>Inviable Sanitariamente</v>
      </c>
      <c r="JYL469" s="265" t="str">
        <f t="shared" ref="JYL469:JYL471" si="7436">IF(JYJ469&lt;5,"Sin Riesgo",IF(JYJ469 &lt;=14,"Bajo",IF(JYJ469&lt;=35,"Medio",IF(JYJ469&lt;=80,"Alto","Inviable Sanitariamente"))))</f>
        <v>Inviable Sanitariamente</v>
      </c>
      <c r="JYM469" s="265" t="str">
        <f t="shared" ref="JYM469:JYM471" si="7437">IF(JYK469&lt;5,"Sin Riesgo",IF(JYK469 &lt;=14,"Bajo",IF(JYK469&lt;=35,"Medio",IF(JYK469&lt;=80,"Alto","Inviable Sanitariamente"))))</f>
        <v>Inviable Sanitariamente</v>
      </c>
      <c r="JYN469" s="265" t="str">
        <f t="shared" ref="JYN469:JYN471" si="7438">IF(JYL469&lt;5,"Sin Riesgo",IF(JYL469 &lt;=14,"Bajo",IF(JYL469&lt;=35,"Medio",IF(JYL469&lt;=80,"Alto","Inviable Sanitariamente"))))</f>
        <v>Inviable Sanitariamente</v>
      </c>
      <c r="JYO469" s="265" t="str">
        <f t="shared" ref="JYO469:JYO471" si="7439">IF(JYM469&lt;5,"Sin Riesgo",IF(JYM469 &lt;=14,"Bajo",IF(JYM469&lt;=35,"Medio",IF(JYM469&lt;=80,"Alto","Inviable Sanitariamente"))))</f>
        <v>Inviable Sanitariamente</v>
      </c>
      <c r="JYP469" s="265" t="str">
        <f t="shared" ref="JYP469:JYP471" si="7440">IF(JYN469&lt;5,"Sin Riesgo",IF(JYN469 &lt;=14,"Bajo",IF(JYN469&lt;=35,"Medio",IF(JYN469&lt;=80,"Alto","Inviable Sanitariamente"))))</f>
        <v>Inviable Sanitariamente</v>
      </c>
      <c r="JYQ469" s="265" t="str">
        <f t="shared" ref="JYQ469:JYQ471" si="7441">IF(JYO469&lt;5,"Sin Riesgo",IF(JYO469 &lt;=14,"Bajo",IF(JYO469&lt;=35,"Medio",IF(JYO469&lt;=80,"Alto","Inviable Sanitariamente"))))</f>
        <v>Inviable Sanitariamente</v>
      </c>
      <c r="JYR469" s="265" t="str">
        <f t="shared" ref="JYR469:JYR471" si="7442">IF(JYP469&lt;5,"Sin Riesgo",IF(JYP469 &lt;=14,"Bajo",IF(JYP469&lt;=35,"Medio",IF(JYP469&lt;=80,"Alto","Inviable Sanitariamente"))))</f>
        <v>Inviable Sanitariamente</v>
      </c>
      <c r="JYS469" s="265" t="str">
        <f t="shared" ref="JYS469:JYS471" si="7443">IF(JYQ469&lt;5,"Sin Riesgo",IF(JYQ469 &lt;=14,"Bajo",IF(JYQ469&lt;=35,"Medio",IF(JYQ469&lt;=80,"Alto","Inviable Sanitariamente"))))</f>
        <v>Inviable Sanitariamente</v>
      </c>
      <c r="JYT469" s="265" t="str">
        <f t="shared" ref="JYT469:JYT471" si="7444">IF(JYR469&lt;5,"Sin Riesgo",IF(JYR469 &lt;=14,"Bajo",IF(JYR469&lt;=35,"Medio",IF(JYR469&lt;=80,"Alto","Inviable Sanitariamente"))))</f>
        <v>Inviable Sanitariamente</v>
      </c>
      <c r="JYU469" s="265" t="str">
        <f t="shared" ref="JYU469:JYU471" si="7445">IF(JYS469&lt;5,"Sin Riesgo",IF(JYS469 &lt;=14,"Bajo",IF(JYS469&lt;=35,"Medio",IF(JYS469&lt;=80,"Alto","Inviable Sanitariamente"))))</f>
        <v>Inviable Sanitariamente</v>
      </c>
      <c r="JYV469" s="265" t="str">
        <f t="shared" ref="JYV469:JYV471" si="7446">IF(JYT469&lt;5,"Sin Riesgo",IF(JYT469 &lt;=14,"Bajo",IF(JYT469&lt;=35,"Medio",IF(JYT469&lt;=80,"Alto","Inviable Sanitariamente"))))</f>
        <v>Inviable Sanitariamente</v>
      </c>
      <c r="JYW469" s="265" t="str">
        <f t="shared" ref="JYW469:JYW471" si="7447">IF(JYU469&lt;5,"Sin Riesgo",IF(JYU469 &lt;=14,"Bajo",IF(JYU469&lt;=35,"Medio",IF(JYU469&lt;=80,"Alto","Inviable Sanitariamente"))))</f>
        <v>Inviable Sanitariamente</v>
      </c>
      <c r="JYX469" s="265" t="str">
        <f t="shared" ref="JYX469:JYX471" si="7448">IF(JYV469&lt;5,"Sin Riesgo",IF(JYV469 &lt;=14,"Bajo",IF(JYV469&lt;=35,"Medio",IF(JYV469&lt;=80,"Alto","Inviable Sanitariamente"))))</f>
        <v>Inviable Sanitariamente</v>
      </c>
      <c r="JYY469" s="265" t="str">
        <f t="shared" ref="JYY469:JYY471" si="7449">IF(JYW469&lt;5,"Sin Riesgo",IF(JYW469 &lt;=14,"Bajo",IF(JYW469&lt;=35,"Medio",IF(JYW469&lt;=80,"Alto","Inviable Sanitariamente"))))</f>
        <v>Inviable Sanitariamente</v>
      </c>
      <c r="JYZ469" s="265" t="str">
        <f t="shared" ref="JYZ469:JYZ471" si="7450">IF(JYX469&lt;5,"Sin Riesgo",IF(JYX469 &lt;=14,"Bajo",IF(JYX469&lt;=35,"Medio",IF(JYX469&lt;=80,"Alto","Inviable Sanitariamente"))))</f>
        <v>Inviable Sanitariamente</v>
      </c>
      <c r="JZA469" s="265" t="str">
        <f t="shared" ref="JZA469:JZA471" si="7451">IF(JYY469&lt;5,"Sin Riesgo",IF(JYY469 &lt;=14,"Bajo",IF(JYY469&lt;=35,"Medio",IF(JYY469&lt;=80,"Alto","Inviable Sanitariamente"))))</f>
        <v>Inviable Sanitariamente</v>
      </c>
      <c r="JZB469" s="265" t="str">
        <f t="shared" ref="JZB469:JZB471" si="7452">IF(JYZ469&lt;5,"Sin Riesgo",IF(JYZ469 &lt;=14,"Bajo",IF(JYZ469&lt;=35,"Medio",IF(JYZ469&lt;=80,"Alto","Inviable Sanitariamente"))))</f>
        <v>Inviable Sanitariamente</v>
      </c>
      <c r="JZC469" s="265" t="str">
        <f t="shared" ref="JZC469:JZC471" si="7453">IF(JZA469&lt;5,"Sin Riesgo",IF(JZA469 &lt;=14,"Bajo",IF(JZA469&lt;=35,"Medio",IF(JZA469&lt;=80,"Alto","Inviable Sanitariamente"))))</f>
        <v>Inviable Sanitariamente</v>
      </c>
      <c r="JZD469" s="265" t="str">
        <f t="shared" ref="JZD469:JZD471" si="7454">IF(JZB469&lt;5,"Sin Riesgo",IF(JZB469 &lt;=14,"Bajo",IF(JZB469&lt;=35,"Medio",IF(JZB469&lt;=80,"Alto","Inviable Sanitariamente"))))</f>
        <v>Inviable Sanitariamente</v>
      </c>
      <c r="JZE469" s="265" t="str">
        <f t="shared" ref="JZE469:JZE471" si="7455">IF(JZC469&lt;5,"Sin Riesgo",IF(JZC469 &lt;=14,"Bajo",IF(JZC469&lt;=35,"Medio",IF(JZC469&lt;=80,"Alto","Inviable Sanitariamente"))))</f>
        <v>Inviable Sanitariamente</v>
      </c>
      <c r="JZF469" s="265" t="str">
        <f t="shared" ref="JZF469:JZF471" si="7456">IF(JZD469&lt;5,"Sin Riesgo",IF(JZD469 &lt;=14,"Bajo",IF(JZD469&lt;=35,"Medio",IF(JZD469&lt;=80,"Alto","Inviable Sanitariamente"))))</f>
        <v>Inviable Sanitariamente</v>
      </c>
      <c r="JZG469" s="265" t="str">
        <f t="shared" ref="JZG469:JZG471" si="7457">IF(JZE469&lt;5,"Sin Riesgo",IF(JZE469 &lt;=14,"Bajo",IF(JZE469&lt;=35,"Medio",IF(JZE469&lt;=80,"Alto","Inviable Sanitariamente"))))</f>
        <v>Inviable Sanitariamente</v>
      </c>
      <c r="JZH469" s="265" t="str">
        <f t="shared" ref="JZH469:JZH471" si="7458">IF(JZF469&lt;5,"Sin Riesgo",IF(JZF469 &lt;=14,"Bajo",IF(JZF469&lt;=35,"Medio",IF(JZF469&lt;=80,"Alto","Inviable Sanitariamente"))))</f>
        <v>Inviable Sanitariamente</v>
      </c>
      <c r="JZI469" s="265" t="str">
        <f t="shared" ref="JZI469:JZI471" si="7459">IF(JZG469&lt;5,"Sin Riesgo",IF(JZG469 &lt;=14,"Bajo",IF(JZG469&lt;=35,"Medio",IF(JZG469&lt;=80,"Alto","Inviable Sanitariamente"))))</f>
        <v>Inviable Sanitariamente</v>
      </c>
      <c r="JZJ469" s="265" t="str">
        <f t="shared" ref="JZJ469:JZJ471" si="7460">IF(JZH469&lt;5,"Sin Riesgo",IF(JZH469 &lt;=14,"Bajo",IF(JZH469&lt;=35,"Medio",IF(JZH469&lt;=80,"Alto","Inviable Sanitariamente"))))</f>
        <v>Inviable Sanitariamente</v>
      </c>
      <c r="JZK469" s="265" t="str">
        <f t="shared" ref="JZK469:JZK471" si="7461">IF(JZI469&lt;5,"Sin Riesgo",IF(JZI469 &lt;=14,"Bajo",IF(JZI469&lt;=35,"Medio",IF(JZI469&lt;=80,"Alto","Inviable Sanitariamente"))))</f>
        <v>Inviable Sanitariamente</v>
      </c>
      <c r="JZL469" s="265" t="str">
        <f t="shared" ref="JZL469:JZL471" si="7462">IF(JZJ469&lt;5,"Sin Riesgo",IF(JZJ469 &lt;=14,"Bajo",IF(JZJ469&lt;=35,"Medio",IF(JZJ469&lt;=80,"Alto","Inviable Sanitariamente"))))</f>
        <v>Inviable Sanitariamente</v>
      </c>
      <c r="JZM469" s="265" t="str">
        <f t="shared" ref="JZM469:JZM471" si="7463">IF(JZK469&lt;5,"Sin Riesgo",IF(JZK469 &lt;=14,"Bajo",IF(JZK469&lt;=35,"Medio",IF(JZK469&lt;=80,"Alto","Inviable Sanitariamente"))))</f>
        <v>Inviable Sanitariamente</v>
      </c>
      <c r="JZN469" s="265" t="str">
        <f t="shared" ref="JZN469:JZN471" si="7464">IF(JZL469&lt;5,"Sin Riesgo",IF(JZL469 &lt;=14,"Bajo",IF(JZL469&lt;=35,"Medio",IF(JZL469&lt;=80,"Alto","Inviable Sanitariamente"))))</f>
        <v>Inviable Sanitariamente</v>
      </c>
      <c r="JZO469" s="265" t="str">
        <f t="shared" ref="JZO469:JZO471" si="7465">IF(JZM469&lt;5,"Sin Riesgo",IF(JZM469 &lt;=14,"Bajo",IF(JZM469&lt;=35,"Medio",IF(JZM469&lt;=80,"Alto","Inviable Sanitariamente"))))</f>
        <v>Inviable Sanitariamente</v>
      </c>
      <c r="JZP469" s="265" t="str">
        <f t="shared" ref="JZP469:JZP471" si="7466">IF(JZN469&lt;5,"Sin Riesgo",IF(JZN469 &lt;=14,"Bajo",IF(JZN469&lt;=35,"Medio",IF(JZN469&lt;=80,"Alto","Inviable Sanitariamente"))))</f>
        <v>Inviable Sanitariamente</v>
      </c>
      <c r="JZQ469" s="265" t="str">
        <f t="shared" ref="JZQ469:JZQ471" si="7467">IF(JZO469&lt;5,"Sin Riesgo",IF(JZO469 &lt;=14,"Bajo",IF(JZO469&lt;=35,"Medio",IF(JZO469&lt;=80,"Alto","Inviable Sanitariamente"))))</f>
        <v>Inviable Sanitariamente</v>
      </c>
      <c r="JZR469" s="265" t="str">
        <f t="shared" ref="JZR469:JZR471" si="7468">IF(JZP469&lt;5,"Sin Riesgo",IF(JZP469 &lt;=14,"Bajo",IF(JZP469&lt;=35,"Medio",IF(JZP469&lt;=80,"Alto","Inviable Sanitariamente"))))</f>
        <v>Inviable Sanitariamente</v>
      </c>
      <c r="JZS469" s="265" t="str">
        <f t="shared" ref="JZS469:JZS471" si="7469">IF(JZQ469&lt;5,"Sin Riesgo",IF(JZQ469 &lt;=14,"Bajo",IF(JZQ469&lt;=35,"Medio",IF(JZQ469&lt;=80,"Alto","Inviable Sanitariamente"))))</f>
        <v>Inviable Sanitariamente</v>
      </c>
      <c r="JZT469" s="265" t="str">
        <f t="shared" ref="JZT469:JZT471" si="7470">IF(JZR469&lt;5,"Sin Riesgo",IF(JZR469 &lt;=14,"Bajo",IF(JZR469&lt;=35,"Medio",IF(JZR469&lt;=80,"Alto","Inviable Sanitariamente"))))</f>
        <v>Inviable Sanitariamente</v>
      </c>
      <c r="JZU469" s="265" t="str">
        <f t="shared" ref="JZU469:JZU471" si="7471">IF(JZS469&lt;5,"Sin Riesgo",IF(JZS469 &lt;=14,"Bajo",IF(JZS469&lt;=35,"Medio",IF(JZS469&lt;=80,"Alto","Inviable Sanitariamente"))))</f>
        <v>Inviable Sanitariamente</v>
      </c>
      <c r="JZV469" s="265" t="str">
        <f t="shared" ref="JZV469:JZV471" si="7472">IF(JZT469&lt;5,"Sin Riesgo",IF(JZT469 &lt;=14,"Bajo",IF(JZT469&lt;=35,"Medio",IF(JZT469&lt;=80,"Alto","Inviable Sanitariamente"))))</f>
        <v>Inviable Sanitariamente</v>
      </c>
      <c r="JZW469" s="265" t="str">
        <f t="shared" ref="JZW469:JZW471" si="7473">IF(JZU469&lt;5,"Sin Riesgo",IF(JZU469 &lt;=14,"Bajo",IF(JZU469&lt;=35,"Medio",IF(JZU469&lt;=80,"Alto","Inviable Sanitariamente"))))</f>
        <v>Inviable Sanitariamente</v>
      </c>
      <c r="JZX469" s="265" t="str">
        <f t="shared" ref="JZX469:JZX471" si="7474">IF(JZV469&lt;5,"Sin Riesgo",IF(JZV469 &lt;=14,"Bajo",IF(JZV469&lt;=35,"Medio",IF(JZV469&lt;=80,"Alto","Inviable Sanitariamente"))))</f>
        <v>Inviable Sanitariamente</v>
      </c>
      <c r="JZY469" s="265" t="str">
        <f t="shared" ref="JZY469:JZY471" si="7475">IF(JZW469&lt;5,"Sin Riesgo",IF(JZW469 &lt;=14,"Bajo",IF(JZW469&lt;=35,"Medio",IF(JZW469&lt;=80,"Alto","Inviable Sanitariamente"))))</f>
        <v>Inviable Sanitariamente</v>
      </c>
      <c r="JZZ469" s="265" t="str">
        <f t="shared" ref="JZZ469:JZZ471" si="7476">IF(JZX469&lt;5,"Sin Riesgo",IF(JZX469 &lt;=14,"Bajo",IF(JZX469&lt;=35,"Medio",IF(JZX469&lt;=80,"Alto","Inviable Sanitariamente"))))</f>
        <v>Inviable Sanitariamente</v>
      </c>
      <c r="KAA469" s="265" t="str">
        <f t="shared" ref="KAA469:KAA471" si="7477">IF(JZY469&lt;5,"Sin Riesgo",IF(JZY469 &lt;=14,"Bajo",IF(JZY469&lt;=35,"Medio",IF(JZY469&lt;=80,"Alto","Inviable Sanitariamente"))))</f>
        <v>Inviable Sanitariamente</v>
      </c>
      <c r="KAB469" s="265" t="str">
        <f t="shared" ref="KAB469:KAB471" si="7478">IF(JZZ469&lt;5,"Sin Riesgo",IF(JZZ469 &lt;=14,"Bajo",IF(JZZ469&lt;=35,"Medio",IF(JZZ469&lt;=80,"Alto","Inviable Sanitariamente"))))</f>
        <v>Inviable Sanitariamente</v>
      </c>
      <c r="KAC469" s="265" t="str">
        <f t="shared" ref="KAC469:KAC471" si="7479">IF(KAA469&lt;5,"Sin Riesgo",IF(KAA469 &lt;=14,"Bajo",IF(KAA469&lt;=35,"Medio",IF(KAA469&lt;=80,"Alto","Inviable Sanitariamente"))))</f>
        <v>Inviable Sanitariamente</v>
      </c>
      <c r="KAD469" s="265" t="str">
        <f t="shared" ref="KAD469:KAD471" si="7480">IF(KAB469&lt;5,"Sin Riesgo",IF(KAB469 &lt;=14,"Bajo",IF(KAB469&lt;=35,"Medio",IF(KAB469&lt;=80,"Alto","Inviable Sanitariamente"))))</f>
        <v>Inviable Sanitariamente</v>
      </c>
      <c r="KAE469" s="265" t="str">
        <f t="shared" ref="KAE469:KAE471" si="7481">IF(KAC469&lt;5,"Sin Riesgo",IF(KAC469 &lt;=14,"Bajo",IF(KAC469&lt;=35,"Medio",IF(KAC469&lt;=80,"Alto","Inviable Sanitariamente"))))</f>
        <v>Inviable Sanitariamente</v>
      </c>
      <c r="KAF469" s="265" t="str">
        <f t="shared" ref="KAF469:KAF471" si="7482">IF(KAD469&lt;5,"Sin Riesgo",IF(KAD469 &lt;=14,"Bajo",IF(KAD469&lt;=35,"Medio",IF(KAD469&lt;=80,"Alto","Inviable Sanitariamente"))))</f>
        <v>Inviable Sanitariamente</v>
      </c>
      <c r="KAG469" s="265" t="str">
        <f t="shared" ref="KAG469:KAG471" si="7483">IF(KAE469&lt;5,"Sin Riesgo",IF(KAE469 &lt;=14,"Bajo",IF(KAE469&lt;=35,"Medio",IF(KAE469&lt;=80,"Alto","Inviable Sanitariamente"))))</f>
        <v>Inviable Sanitariamente</v>
      </c>
      <c r="KAH469" s="265" t="str">
        <f t="shared" ref="KAH469:KAH471" si="7484">IF(KAF469&lt;5,"Sin Riesgo",IF(KAF469 &lt;=14,"Bajo",IF(KAF469&lt;=35,"Medio",IF(KAF469&lt;=80,"Alto","Inviable Sanitariamente"))))</f>
        <v>Inviable Sanitariamente</v>
      </c>
      <c r="KAI469" s="265" t="str">
        <f t="shared" ref="KAI469:KAI471" si="7485">IF(KAG469&lt;5,"Sin Riesgo",IF(KAG469 &lt;=14,"Bajo",IF(KAG469&lt;=35,"Medio",IF(KAG469&lt;=80,"Alto","Inviable Sanitariamente"))))</f>
        <v>Inviable Sanitariamente</v>
      </c>
      <c r="KAJ469" s="265" t="str">
        <f t="shared" ref="KAJ469:KAJ471" si="7486">IF(KAH469&lt;5,"Sin Riesgo",IF(KAH469 &lt;=14,"Bajo",IF(KAH469&lt;=35,"Medio",IF(KAH469&lt;=80,"Alto","Inviable Sanitariamente"))))</f>
        <v>Inviable Sanitariamente</v>
      </c>
      <c r="KAK469" s="265" t="str">
        <f t="shared" ref="KAK469:KAK471" si="7487">IF(KAI469&lt;5,"Sin Riesgo",IF(KAI469 &lt;=14,"Bajo",IF(KAI469&lt;=35,"Medio",IF(KAI469&lt;=80,"Alto","Inviable Sanitariamente"))))</f>
        <v>Inviable Sanitariamente</v>
      </c>
      <c r="KAL469" s="265" t="str">
        <f t="shared" ref="KAL469:KAL471" si="7488">IF(KAJ469&lt;5,"Sin Riesgo",IF(KAJ469 &lt;=14,"Bajo",IF(KAJ469&lt;=35,"Medio",IF(KAJ469&lt;=80,"Alto","Inviable Sanitariamente"))))</f>
        <v>Inviable Sanitariamente</v>
      </c>
      <c r="KAM469" s="265" t="str">
        <f t="shared" ref="KAM469:KAM471" si="7489">IF(KAK469&lt;5,"Sin Riesgo",IF(KAK469 &lt;=14,"Bajo",IF(KAK469&lt;=35,"Medio",IF(KAK469&lt;=80,"Alto","Inviable Sanitariamente"))))</f>
        <v>Inviable Sanitariamente</v>
      </c>
      <c r="KAN469" s="265" t="str">
        <f t="shared" ref="KAN469:KAN471" si="7490">IF(KAL469&lt;5,"Sin Riesgo",IF(KAL469 &lt;=14,"Bajo",IF(KAL469&lt;=35,"Medio",IF(KAL469&lt;=80,"Alto","Inviable Sanitariamente"))))</f>
        <v>Inviable Sanitariamente</v>
      </c>
      <c r="KAO469" s="265" t="str">
        <f t="shared" ref="KAO469:KAO471" si="7491">IF(KAM469&lt;5,"Sin Riesgo",IF(KAM469 &lt;=14,"Bajo",IF(KAM469&lt;=35,"Medio",IF(KAM469&lt;=80,"Alto","Inviable Sanitariamente"))))</f>
        <v>Inviable Sanitariamente</v>
      </c>
      <c r="KAP469" s="265" t="str">
        <f t="shared" ref="KAP469:KAP471" si="7492">IF(KAN469&lt;5,"Sin Riesgo",IF(KAN469 &lt;=14,"Bajo",IF(KAN469&lt;=35,"Medio",IF(KAN469&lt;=80,"Alto","Inviable Sanitariamente"))))</f>
        <v>Inviable Sanitariamente</v>
      </c>
      <c r="KAQ469" s="265" t="str">
        <f t="shared" ref="KAQ469:KAQ471" si="7493">IF(KAO469&lt;5,"Sin Riesgo",IF(KAO469 &lt;=14,"Bajo",IF(KAO469&lt;=35,"Medio",IF(KAO469&lt;=80,"Alto","Inviable Sanitariamente"))))</f>
        <v>Inviable Sanitariamente</v>
      </c>
      <c r="KAR469" s="265" t="str">
        <f t="shared" ref="KAR469:KAR471" si="7494">IF(KAP469&lt;5,"Sin Riesgo",IF(KAP469 &lt;=14,"Bajo",IF(KAP469&lt;=35,"Medio",IF(KAP469&lt;=80,"Alto","Inviable Sanitariamente"))))</f>
        <v>Inviable Sanitariamente</v>
      </c>
      <c r="KAS469" s="265" t="str">
        <f t="shared" ref="KAS469:KAS471" si="7495">IF(KAQ469&lt;5,"Sin Riesgo",IF(KAQ469 &lt;=14,"Bajo",IF(KAQ469&lt;=35,"Medio",IF(KAQ469&lt;=80,"Alto","Inviable Sanitariamente"))))</f>
        <v>Inviable Sanitariamente</v>
      </c>
      <c r="KAT469" s="265" t="str">
        <f t="shared" ref="KAT469:KAT471" si="7496">IF(KAR469&lt;5,"Sin Riesgo",IF(KAR469 &lt;=14,"Bajo",IF(KAR469&lt;=35,"Medio",IF(KAR469&lt;=80,"Alto","Inviable Sanitariamente"))))</f>
        <v>Inviable Sanitariamente</v>
      </c>
      <c r="KAU469" s="265" t="str">
        <f t="shared" ref="KAU469:KAU471" si="7497">IF(KAS469&lt;5,"Sin Riesgo",IF(KAS469 &lt;=14,"Bajo",IF(KAS469&lt;=35,"Medio",IF(KAS469&lt;=80,"Alto","Inviable Sanitariamente"))))</f>
        <v>Inviable Sanitariamente</v>
      </c>
      <c r="KAV469" s="265" t="str">
        <f t="shared" ref="KAV469:KAV471" si="7498">IF(KAT469&lt;5,"Sin Riesgo",IF(KAT469 &lt;=14,"Bajo",IF(KAT469&lt;=35,"Medio",IF(KAT469&lt;=80,"Alto","Inviable Sanitariamente"))))</f>
        <v>Inviable Sanitariamente</v>
      </c>
      <c r="KAW469" s="265" t="str">
        <f t="shared" ref="KAW469:KAW471" si="7499">IF(KAU469&lt;5,"Sin Riesgo",IF(KAU469 &lt;=14,"Bajo",IF(KAU469&lt;=35,"Medio",IF(KAU469&lt;=80,"Alto","Inviable Sanitariamente"))))</f>
        <v>Inviable Sanitariamente</v>
      </c>
      <c r="KAX469" s="265" t="str">
        <f t="shared" ref="KAX469:KAX471" si="7500">IF(KAV469&lt;5,"Sin Riesgo",IF(KAV469 &lt;=14,"Bajo",IF(KAV469&lt;=35,"Medio",IF(KAV469&lt;=80,"Alto","Inviable Sanitariamente"))))</f>
        <v>Inviable Sanitariamente</v>
      </c>
      <c r="KAY469" s="265" t="str">
        <f t="shared" ref="KAY469:KAY471" si="7501">IF(KAW469&lt;5,"Sin Riesgo",IF(KAW469 &lt;=14,"Bajo",IF(KAW469&lt;=35,"Medio",IF(KAW469&lt;=80,"Alto","Inviable Sanitariamente"))))</f>
        <v>Inviable Sanitariamente</v>
      </c>
      <c r="KAZ469" s="265" t="str">
        <f t="shared" ref="KAZ469:KAZ471" si="7502">IF(KAX469&lt;5,"Sin Riesgo",IF(KAX469 &lt;=14,"Bajo",IF(KAX469&lt;=35,"Medio",IF(KAX469&lt;=80,"Alto","Inviable Sanitariamente"))))</f>
        <v>Inviable Sanitariamente</v>
      </c>
      <c r="KBA469" s="265" t="str">
        <f t="shared" ref="KBA469:KBA471" si="7503">IF(KAY469&lt;5,"Sin Riesgo",IF(KAY469 &lt;=14,"Bajo",IF(KAY469&lt;=35,"Medio",IF(KAY469&lt;=80,"Alto","Inviable Sanitariamente"))))</f>
        <v>Inviable Sanitariamente</v>
      </c>
      <c r="KBB469" s="265" t="str">
        <f t="shared" ref="KBB469:KBB471" si="7504">IF(KAZ469&lt;5,"Sin Riesgo",IF(KAZ469 &lt;=14,"Bajo",IF(KAZ469&lt;=35,"Medio",IF(KAZ469&lt;=80,"Alto","Inviable Sanitariamente"))))</f>
        <v>Inviable Sanitariamente</v>
      </c>
      <c r="KBC469" s="265" t="str">
        <f t="shared" ref="KBC469:KBC471" si="7505">IF(KBA469&lt;5,"Sin Riesgo",IF(KBA469 &lt;=14,"Bajo",IF(KBA469&lt;=35,"Medio",IF(KBA469&lt;=80,"Alto","Inviable Sanitariamente"))))</f>
        <v>Inviable Sanitariamente</v>
      </c>
      <c r="KBD469" s="265" t="str">
        <f t="shared" ref="KBD469:KBD471" si="7506">IF(KBB469&lt;5,"Sin Riesgo",IF(KBB469 &lt;=14,"Bajo",IF(KBB469&lt;=35,"Medio",IF(KBB469&lt;=80,"Alto","Inviable Sanitariamente"))))</f>
        <v>Inviable Sanitariamente</v>
      </c>
      <c r="KBE469" s="265" t="str">
        <f t="shared" ref="KBE469:KBE471" si="7507">IF(KBC469&lt;5,"Sin Riesgo",IF(KBC469 &lt;=14,"Bajo",IF(KBC469&lt;=35,"Medio",IF(KBC469&lt;=80,"Alto","Inviable Sanitariamente"))))</f>
        <v>Inviable Sanitariamente</v>
      </c>
      <c r="KBF469" s="265" t="str">
        <f t="shared" ref="KBF469:KBF471" si="7508">IF(KBD469&lt;5,"Sin Riesgo",IF(KBD469 &lt;=14,"Bajo",IF(KBD469&lt;=35,"Medio",IF(KBD469&lt;=80,"Alto","Inviable Sanitariamente"))))</f>
        <v>Inviable Sanitariamente</v>
      </c>
      <c r="KBG469" s="265" t="str">
        <f t="shared" ref="KBG469:KBG471" si="7509">IF(KBE469&lt;5,"Sin Riesgo",IF(KBE469 &lt;=14,"Bajo",IF(KBE469&lt;=35,"Medio",IF(KBE469&lt;=80,"Alto","Inviable Sanitariamente"))))</f>
        <v>Inviable Sanitariamente</v>
      </c>
      <c r="KBH469" s="265" t="str">
        <f t="shared" ref="KBH469:KBH471" si="7510">IF(KBF469&lt;5,"Sin Riesgo",IF(KBF469 &lt;=14,"Bajo",IF(KBF469&lt;=35,"Medio",IF(KBF469&lt;=80,"Alto","Inviable Sanitariamente"))))</f>
        <v>Inviable Sanitariamente</v>
      </c>
      <c r="KBI469" s="265" t="str">
        <f t="shared" ref="KBI469:KBI471" si="7511">IF(KBG469&lt;5,"Sin Riesgo",IF(KBG469 &lt;=14,"Bajo",IF(KBG469&lt;=35,"Medio",IF(KBG469&lt;=80,"Alto","Inviable Sanitariamente"))))</f>
        <v>Inviable Sanitariamente</v>
      </c>
      <c r="KBJ469" s="265" t="str">
        <f t="shared" ref="KBJ469:KBJ471" si="7512">IF(KBH469&lt;5,"Sin Riesgo",IF(KBH469 &lt;=14,"Bajo",IF(KBH469&lt;=35,"Medio",IF(KBH469&lt;=80,"Alto","Inviable Sanitariamente"))))</f>
        <v>Inviable Sanitariamente</v>
      </c>
      <c r="KBK469" s="265" t="str">
        <f t="shared" ref="KBK469:KBK471" si="7513">IF(KBI469&lt;5,"Sin Riesgo",IF(KBI469 &lt;=14,"Bajo",IF(KBI469&lt;=35,"Medio",IF(KBI469&lt;=80,"Alto","Inviable Sanitariamente"))))</f>
        <v>Inviable Sanitariamente</v>
      </c>
      <c r="KBL469" s="265" t="str">
        <f t="shared" ref="KBL469:KBL471" si="7514">IF(KBJ469&lt;5,"Sin Riesgo",IF(KBJ469 &lt;=14,"Bajo",IF(KBJ469&lt;=35,"Medio",IF(KBJ469&lt;=80,"Alto","Inviable Sanitariamente"))))</f>
        <v>Inviable Sanitariamente</v>
      </c>
      <c r="KBM469" s="265" t="str">
        <f t="shared" ref="KBM469:KBM471" si="7515">IF(KBK469&lt;5,"Sin Riesgo",IF(KBK469 &lt;=14,"Bajo",IF(KBK469&lt;=35,"Medio",IF(KBK469&lt;=80,"Alto","Inviable Sanitariamente"))))</f>
        <v>Inviable Sanitariamente</v>
      </c>
      <c r="KBN469" s="265" t="str">
        <f t="shared" ref="KBN469:KBN471" si="7516">IF(KBL469&lt;5,"Sin Riesgo",IF(KBL469 &lt;=14,"Bajo",IF(KBL469&lt;=35,"Medio",IF(KBL469&lt;=80,"Alto","Inviable Sanitariamente"))))</f>
        <v>Inviable Sanitariamente</v>
      </c>
      <c r="KBO469" s="265" t="str">
        <f t="shared" ref="KBO469:KBO471" si="7517">IF(KBM469&lt;5,"Sin Riesgo",IF(KBM469 &lt;=14,"Bajo",IF(KBM469&lt;=35,"Medio",IF(KBM469&lt;=80,"Alto","Inviable Sanitariamente"))))</f>
        <v>Inviable Sanitariamente</v>
      </c>
      <c r="KBP469" s="265" t="str">
        <f t="shared" ref="KBP469:KBP471" si="7518">IF(KBN469&lt;5,"Sin Riesgo",IF(KBN469 &lt;=14,"Bajo",IF(KBN469&lt;=35,"Medio",IF(KBN469&lt;=80,"Alto","Inviable Sanitariamente"))))</f>
        <v>Inviable Sanitariamente</v>
      </c>
      <c r="KBQ469" s="265" t="str">
        <f t="shared" ref="KBQ469:KBQ471" si="7519">IF(KBO469&lt;5,"Sin Riesgo",IF(KBO469 &lt;=14,"Bajo",IF(KBO469&lt;=35,"Medio",IF(KBO469&lt;=80,"Alto","Inviable Sanitariamente"))))</f>
        <v>Inviable Sanitariamente</v>
      </c>
      <c r="KBR469" s="265" t="str">
        <f t="shared" ref="KBR469:KBR471" si="7520">IF(KBP469&lt;5,"Sin Riesgo",IF(KBP469 &lt;=14,"Bajo",IF(KBP469&lt;=35,"Medio",IF(KBP469&lt;=80,"Alto","Inviable Sanitariamente"))))</f>
        <v>Inviable Sanitariamente</v>
      </c>
      <c r="KBS469" s="265" t="str">
        <f t="shared" ref="KBS469:KBS471" si="7521">IF(KBQ469&lt;5,"Sin Riesgo",IF(KBQ469 &lt;=14,"Bajo",IF(KBQ469&lt;=35,"Medio",IF(KBQ469&lt;=80,"Alto","Inviable Sanitariamente"))))</f>
        <v>Inviable Sanitariamente</v>
      </c>
      <c r="KBT469" s="265" t="str">
        <f t="shared" ref="KBT469:KBT471" si="7522">IF(KBR469&lt;5,"Sin Riesgo",IF(KBR469 &lt;=14,"Bajo",IF(KBR469&lt;=35,"Medio",IF(KBR469&lt;=80,"Alto","Inviable Sanitariamente"))))</f>
        <v>Inviable Sanitariamente</v>
      </c>
      <c r="KBU469" s="265" t="str">
        <f t="shared" ref="KBU469:KBU471" si="7523">IF(KBS469&lt;5,"Sin Riesgo",IF(KBS469 &lt;=14,"Bajo",IF(KBS469&lt;=35,"Medio",IF(KBS469&lt;=80,"Alto","Inviable Sanitariamente"))))</f>
        <v>Inviable Sanitariamente</v>
      </c>
      <c r="KBV469" s="265" t="str">
        <f t="shared" ref="KBV469:KBV471" si="7524">IF(KBT469&lt;5,"Sin Riesgo",IF(KBT469 &lt;=14,"Bajo",IF(KBT469&lt;=35,"Medio",IF(KBT469&lt;=80,"Alto","Inviable Sanitariamente"))))</f>
        <v>Inviable Sanitariamente</v>
      </c>
      <c r="KBW469" s="265" t="str">
        <f t="shared" ref="KBW469:KBW471" si="7525">IF(KBU469&lt;5,"Sin Riesgo",IF(KBU469 &lt;=14,"Bajo",IF(KBU469&lt;=35,"Medio",IF(KBU469&lt;=80,"Alto","Inviable Sanitariamente"))))</f>
        <v>Inviable Sanitariamente</v>
      </c>
      <c r="KBX469" s="265" t="str">
        <f t="shared" ref="KBX469:KBX471" si="7526">IF(KBV469&lt;5,"Sin Riesgo",IF(KBV469 &lt;=14,"Bajo",IF(KBV469&lt;=35,"Medio",IF(KBV469&lt;=80,"Alto","Inviable Sanitariamente"))))</f>
        <v>Inviable Sanitariamente</v>
      </c>
      <c r="KBY469" s="265" t="str">
        <f t="shared" ref="KBY469:KBY471" si="7527">IF(KBW469&lt;5,"Sin Riesgo",IF(KBW469 &lt;=14,"Bajo",IF(KBW469&lt;=35,"Medio",IF(KBW469&lt;=80,"Alto","Inviable Sanitariamente"))))</f>
        <v>Inviable Sanitariamente</v>
      </c>
      <c r="KBZ469" s="265" t="str">
        <f t="shared" ref="KBZ469:KBZ471" si="7528">IF(KBX469&lt;5,"Sin Riesgo",IF(KBX469 &lt;=14,"Bajo",IF(KBX469&lt;=35,"Medio",IF(KBX469&lt;=80,"Alto","Inviable Sanitariamente"))))</f>
        <v>Inviable Sanitariamente</v>
      </c>
      <c r="KCA469" s="265" t="str">
        <f t="shared" ref="KCA469:KCA471" si="7529">IF(KBY469&lt;5,"Sin Riesgo",IF(KBY469 &lt;=14,"Bajo",IF(KBY469&lt;=35,"Medio",IF(KBY469&lt;=80,"Alto","Inviable Sanitariamente"))))</f>
        <v>Inviable Sanitariamente</v>
      </c>
      <c r="KCB469" s="265" t="str">
        <f t="shared" ref="KCB469:KCB471" si="7530">IF(KBZ469&lt;5,"Sin Riesgo",IF(KBZ469 &lt;=14,"Bajo",IF(KBZ469&lt;=35,"Medio",IF(KBZ469&lt;=80,"Alto","Inviable Sanitariamente"))))</f>
        <v>Inviable Sanitariamente</v>
      </c>
      <c r="KCC469" s="265" t="str">
        <f t="shared" ref="KCC469:KCC471" si="7531">IF(KCA469&lt;5,"Sin Riesgo",IF(KCA469 &lt;=14,"Bajo",IF(KCA469&lt;=35,"Medio",IF(KCA469&lt;=80,"Alto","Inviable Sanitariamente"))))</f>
        <v>Inviable Sanitariamente</v>
      </c>
      <c r="KCD469" s="265" t="str">
        <f t="shared" ref="KCD469:KCD471" si="7532">IF(KCB469&lt;5,"Sin Riesgo",IF(KCB469 &lt;=14,"Bajo",IF(KCB469&lt;=35,"Medio",IF(KCB469&lt;=80,"Alto","Inviable Sanitariamente"))))</f>
        <v>Inviable Sanitariamente</v>
      </c>
      <c r="KCE469" s="265" t="str">
        <f t="shared" ref="KCE469:KCE471" si="7533">IF(KCC469&lt;5,"Sin Riesgo",IF(KCC469 &lt;=14,"Bajo",IF(KCC469&lt;=35,"Medio",IF(KCC469&lt;=80,"Alto","Inviable Sanitariamente"))))</f>
        <v>Inviable Sanitariamente</v>
      </c>
      <c r="KCF469" s="265" t="str">
        <f t="shared" ref="KCF469:KCF471" si="7534">IF(KCD469&lt;5,"Sin Riesgo",IF(KCD469 &lt;=14,"Bajo",IF(KCD469&lt;=35,"Medio",IF(KCD469&lt;=80,"Alto","Inviable Sanitariamente"))))</f>
        <v>Inviable Sanitariamente</v>
      </c>
      <c r="KCG469" s="265" t="str">
        <f t="shared" ref="KCG469:KCG471" si="7535">IF(KCE469&lt;5,"Sin Riesgo",IF(KCE469 &lt;=14,"Bajo",IF(KCE469&lt;=35,"Medio",IF(KCE469&lt;=80,"Alto","Inviable Sanitariamente"))))</f>
        <v>Inviable Sanitariamente</v>
      </c>
      <c r="KCH469" s="265" t="str">
        <f t="shared" ref="KCH469:KCH471" si="7536">IF(KCF469&lt;5,"Sin Riesgo",IF(KCF469 &lt;=14,"Bajo",IF(KCF469&lt;=35,"Medio",IF(KCF469&lt;=80,"Alto","Inviable Sanitariamente"))))</f>
        <v>Inviable Sanitariamente</v>
      </c>
      <c r="KCI469" s="265" t="str">
        <f t="shared" ref="KCI469:KCI471" si="7537">IF(KCG469&lt;5,"Sin Riesgo",IF(KCG469 &lt;=14,"Bajo",IF(KCG469&lt;=35,"Medio",IF(KCG469&lt;=80,"Alto","Inviable Sanitariamente"))))</f>
        <v>Inviable Sanitariamente</v>
      </c>
      <c r="KCJ469" s="265" t="str">
        <f t="shared" ref="KCJ469:KCJ471" si="7538">IF(KCH469&lt;5,"Sin Riesgo",IF(KCH469 &lt;=14,"Bajo",IF(KCH469&lt;=35,"Medio",IF(KCH469&lt;=80,"Alto","Inviable Sanitariamente"))))</f>
        <v>Inviable Sanitariamente</v>
      </c>
      <c r="KCK469" s="265" t="str">
        <f t="shared" ref="KCK469:KCK471" si="7539">IF(KCI469&lt;5,"Sin Riesgo",IF(KCI469 &lt;=14,"Bajo",IF(KCI469&lt;=35,"Medio",IF(KCI469&lt;=80,"Alto","Inviable Sanitariamente"))))</f>
        <v>Inviable Sanitariamente</v>
      </c>
      <c r="KCL469" s="265" t="str">
        <f t="shared" ref="KCL469:KCL471" si="7540">IF(KCJ469&lt;5,"Sin Riesgo",IF(KCJ469 &lt;=14,"Bajo",IF(KCJ469&lt;=35,"Medio",IF(KCJ469&lt;=80,"Alto","Inviable Sanitariamente"))))</f>
        <v>Inviable Sanitariamente</v>
      </c>
      <c r="KCM469" s="265" t="str">
        <f t="shared" ref="KCM469:KCM471" si="7541">IF(KCK469&lt;5,"Sin Riesgo",IF(KCK469 &lt;=14,"Bajo",IF(KCK469&lt;=35,"Medio",IF(KCK469&lt;=80,"Alto","Inviable Sanitariamente"))))</f>
        <v>Inviable Sanitariamente</v>
      </c>
      <c r="KCN469" s="265" t="str">
        <f t="shared" ref="KCN469:KCN471" si="7542">IF(KCL469&lt;5,"Sin Riesgo",IF(KCL469 &lt;=14,"Bajo",IF(KCL469&lt;=35,"Medio",IF(KCL469&lt;=80,"Alto","Inviable Sanitariamente"))))</f>
        <v>Inviable Sanitariamente</v>
      </c>
      <c r="KCO469" s="265" t="str">
        <f t="shared" ref="KCO469:KCO471" si="7543">IF(KCM469&lt;5,"Sin Riesgo",IF(KCM469 &lt;=14,"Bajo",IF(KCM469&lt;=35,"Medio",IF(KCM469&lt;=80,"Alto","Inviable Sanitariamente"))))</f>
        <v>Inviable Sanitariamente</v>
      </c>
      <c r="KCP469" s="265" t="str">
        <f t="shared" ref="KCP469:KCP471" si="7544">IF(KCN469&lt;5,"Sin Riesgo",IF(KCN469 &lt;=14,"Bajo",IF(KCN469&lt;=35,"Medio",IF(KCN469&lt;=80,"Alto","Inviable Sanitariamente"))))</f>
        <v>Inviable Sanitariamente</v>
      </c>
      <c r="KCQ469" s="265" t="str">
        <f t="shared" ref="KCQ469:KCQ471" si="7545">IF(KCO469&lt;5,"Sin Riesgo",IF(KCO469 &lt;=14,"Bajo",IF(KCO469&lt;=35,"Medio",IF(KCO469&lt;=80,"Alto","Inviable Sanitariamente"))))</f>
        <v>Inviable Sanitariamente</v>
      </c>
      <c r="KCR469" s="265" t="str">
        <f t="shared" ref="KCR469:KCR471" si="7546">IF(KCP469&lt;5,"Sin Riesgo",IF(KCP469 &lt;=14,"Bajo",IF(KCP469&lt;=35,"Medio",IF(KCP469&lt;=80,"Alto","Inviable Sanitariamente"))))</f>
        <v>Inviable Sanitariamente</v>
      </c>
      <c r="KCS469" s="265" t="str">
        <f t="shared" ref="KCS469:KCS471" si="7547">IF(KCQ469&lt;5,"Sin Riesgo",IF(KCQ469 &lt;=14,"Bajo",IF(KCQ469&lt;=35,"Medio",IF(KCQ469&lt;=80,"Alto","Inviable Sanitariamente"))))</f>
        <v>Inviable Sanitariamente</v>
      </c>
      <c r="KCT469" s="265" t="str">
        <f t="shared" ref="KCT469:KCT471" si="7548">IF(KCR469&lt;5,"Sin Riesgo",IF(KCR469 &lt;=14,"Bajo",IF(KCR469&lt;=35,"Medio",IF(KCR469&lt;=80,"Alto","Inviable Sanitariamente"))))</f>
        <v>Inviable Sanitariamente</v>
      </c>
      <c r="KCU469" s="265" t="str">
        <f t="shared" ref="KCU469:KCU471" si="7549">IF(KCS469&lt;5,"Sin Riesgo",IF(KCS469 &lt;=14,"Bajo",IF(KCS469&lt;=35,"Medio",IF(KCS469&lt;=80,"Alto","Inviable Sanitariamente"))))</f>
        <v>Inviable Sanitariamente</v>
      </c>
      <c r="KCV469" s="265" t="str">
        <f t="shared" ref="KCV469:KCV471" si="7550">IF(KCT469&lt;5,"Sin Riesgo",IF(KCT469 &lt;=14,"Bajo",IF(KCT469&lt;=35,"Medio",IF(KCT469&lt;=80,"Alto","Inviable Sanitariamente"))))</f>
        <v>Inviable Sanitariamente</v>
      </c>
      <c r="KCW469" s="265" t="str">
        <f t="shared" ref="KCW469:KCW471" si="7551">IF(KCU469&lt;5,"Sin Riesgo",IF(KCU469 &lt;=14,"Bajo",IF(KCU469&lt;=35,"Medio",IF(KCU469&lt;=80,"Alto","Inviable Sanitariamente"))))</f>
        <v>Inviable Sanitariamente</v>
      </c>
      <c r="KCX469" s="265" t="str">
        <f t="shared" ref="KCX469:KCX471" si="7552">IF(KCV469&lt;5,"Sin Riesgo",IF(KCV469 &lt;=14,"Bajo",IF(KCV469&lt;=35,"Medio",IF(KCV469&lt;=80,"Alto","Inviable Sanitariamente"))))</f>
        <v>Inviable Sanitariamente</v>
      </c>
      <c r="KCY469" s="265" t="str">
        <f t="shared" ref="KCY469:KCY471" si="7553">IF(KCW469&lt;5,"Sin Riesgo",IF(KCW469 &lt;=14,"Bajo",IF(KCW469&lt;=35,"Medio",IF(KCW469&lt;=80,"Alto","Inviable Sanitariamente"))))</f>
        <v>Inviable Sanitariamente</v>
      </c>
      <c r="KCZ469" s="265" t="str">
        <f t="shared" ref="KCZ469:KCZ471" si="7554">IF(KCX469&lt;5,"Sin Riesgo",IF(KCX469 &lt;=14,"Bajo",IF(KCX469&lt;=35,"Medio",IF(KCX469&lt;=80,"Alto","Inviable Sanitariamente"))))</f>
        <v>Inviable Sanitariamente</v>
      </c>
      <c r="KDA469" s="265" t="str">
        <f t="shared" ref="KDA469:KDA471" si="7555">IF(KCY469&lt;5,"Sin Riesgo",IF(KCY469 &lt;=14,"Bajo",IF(KCY469&lt;=35,"Medio",IF(KCY469&lt;=80,"Alto","Inviable Sanitariamente"))))</f>
        <v>Inviable Sanitariamente</v>
      </c>
      <c r="KDB469" s="265" t="str">
        <f t="shared" ref="KDB469:KDB471" si="7556">IF(KCZ469&lt;5,"Sin Riesgo",IF(KCZ469 &lt;=14,"Bajo",IF(KCZ469&lt;=35,"Medio",IF(KCZ469&lt;=80,"Alto","Inviable Sanitariamente"))))</f>
        <v>Inviable Sanitariamente</v>
      </c>
      <c r="KDC469" s="265" t="str">
        <f t="shared" ref="KDC469:KDC471" si="7557">IF(KDA469&lt;5,"Sin Riesgo",IF(KDA469 &lt;=14,"Bajo",IF(KDA469&lt;=35,"Medio",IF(KDA469&lt;=80,"Alto","Inviable Sanitariamente"))))</f>
        <v>Inviable Sanitariamente</v>
      </c>
      <c r="KDD469" s="265" t="str">
        <f t="shared" ref="KDD469:KDD471" si="7558">IF(KDB469&lt;5,"Sin Riesgo",IF(KDB469 &lt;=14,"Bajo",IF(KDB469&lt;=35,"Medio",IF(KDB469&lt;=80,"Alto","Inviable Sanitariamente"))))</f>
        <v>Inviable Sanitariamente</v>
      </c>
      <c r="KDE469" s="265" t="str">
        <f t="shared" ref="KDE469:KDE471" si="7559">IF(KDC469&lt;5,"Sin Riesgo",IF(KDC469 &lt;=14,"Bajo",IF(KDC469&lt;=35,"Medio",IF(KDC469&lt;=80,"Alto","Inviable Sanitariamente"))))</f>
        <v>Inviable Sanitariamente</v>
      </c>
      <c r="KDF469" s="265" t="str">
        <f t="shared" ref="KDF469:KDF471" si="7560">IF(KDD469&lt;5,"Sin Riesgo",IF(KDD469 &lt;=14,"Bajo",IF(KDD469&lt;=35,"Medio",IF(KDD469&lt;=80,"Alto","Inviable Sanitariamente"))))</f>
        <v>Inviable Sanitariamente</v>
      </c>
      <c r="KDG469" s="265" t="str">
        <f t="shared" ref="KDG469:KDG471" si="7561">IF(KDE469&lt;5,"Sin Riesgo",IF(KDE469 &lt;=14,"Bajo",IF(KDE469&lt;=35,"Medio",IF(KDE469&lt;=80,"Alto","Inviable Sanitariamente"))))</f>
        <v>Inviable Sanitariamente</v>
      </c>
      <c r="KDH469" s="265" t="str">
        <f t="shared" ref="KDH469:KDH471" si="7562">IF(KDF469&lt;5,"Sin Riesgo",IF(KDF469 &lt;=14,"Bajo",IF(KDF469&lt;=35,"Medio",IF(KDF469&lt;=80,"Alto","Inviable Sanitariamente"))))</f>
        <v>Inviable Sanitariamente</v>
      </c>
      <c r="KDI469" s="265" t="str">
        <f t="shared" ref="KDI469:KDI471" si="7563">IF(KDG469&lt;5,"Sin Riesgo",IF(KDG469 &lt;=14,"Bajo",IF(KDG469&lt;=35,"Medio",IF(KDG469&lt;=80,"Alto","Inviable Sanitariamente"))))</f>
        <v>Inviable Sanitariamente</v>
      </c>
      <c r="KDJ469" s="265" t="str">
        <f t="shared" ref="KDJ469:KDJ471" si="7564">IF(KDH469&lt;5,"Sin Riesgo",IF(KDH469 &lt;=14,"Bajo",IF(KDH469&lt;=35,"Medio",IF(KDH469&lt;=80,"Alto","Inviable Sanitariamente"))))</f>
        <v>Inviable Sanitariamente</v>
      </c>
      <c r="KDK469" s="265" t="str">
        <f t="shared" ref="KDK469:KDK471" si="7565">IF(KDI469&lt;5,"Sin Riesgo",IF(KDI469 &lt;=14,"Bajo",IF(KDI469&lt;=35,"Medio",IF(KDI469&lt;=80,"Alto","Inviable Sanitariamente"))))</f>
        <v>Inviable Sanitariamente</v>
      </c>
      <c r="KDL469" s="265" t="str">
        <f t="shared" ref="KDL469:KDL471" si="7566">IF(KDJ469&lt;5,"Sin Riesgo",IF(KDJ469 &lt;=14,"Bajo",IF(KDJ469&lt;=35,"Medio",IF(KDJ469&lt;=80,"Alto","Inviable Sanitariamente"))))</f>
        <v>Inviable Sanitariamente</v>
      </c>
      <c r="KDM469" s="265" t="str">
        <f t="shared" ref="KDM469:KDM471" si="7567">IF(KDK469&lt;5,"Sin Riesgo",IF(KDK469 &lt;=14,"Bajo",IF(KDK469&lt;=35,"Medio",IF(KDK469&lt;=80,"Alto","Inviable Sanitariamente"))))</f>
        <v>Inviable Sanitariamente</v>
      </c>
      <c r="KDN469" s="265" t="str">
        <f t="shared" ref="KDN469:KDN471" si="7568">IF(KDL469&lt;5,"Sin Riesgo",IF(KDL469 &lt;=14,"Bajo",IF(KDL469&lt;=35,"Medio",IF(KDL469&lt;=80,"Alto","Inviable Sanitariamente"))))</f>
        <v>Inviable Sanitariamente</v>
      </c>
      <c r="KDO469" s="265" t="str">
        <f t="shared" ref="KDO469:KDO471" si="7569">IF(KDM469&lt;5,"Sin Riesgo",IF(KDM469 &lt;=14,"Bajo",IF(KDM469&lt;=35,"Medio",IF(KDM469&lt;=80,"Alto","Inviable Sanitariamente"))))</f>
        <v>Inviable Sanitariamente</v>
      </c>
      <c r="KDP469" s="265" t="str">
        <f t="shared" ref="KDP469:KDP471" si="7570">IF(KDN469&lt;5,"Sin Riesgo",IF(KDN469 &lt;=14,"Bajo",IF(KDN469&lt;=35,"Medio",IF(KDN469&lt;=80,"Alto","Inviable Sanitariamente"))))</f>
        <v>Inviable Sanitariamente</v>
      </c>
      <c r="KDQ469" s="265" t="str">
        <f t="shared" ref="KDQ469:KDQ471" si="7571">IF(KDO469&lt;5,"Sin Riesgo",IF(KDO469 &lt;=14,"Bajo",IF(KDO469&lt;=35,"Medio",IF(KDO469&lt;=80,"Alto","Inviable Sanitariamente"))))</f>
        <v>Inviable Sanitariamente</v>
      </c>
      <c r="KDR469" s="265" t="str">
        <f t="shared" ref="KDR469:KDR471" si="7572">IF(KDP469&lt;5,"Sin Riesgo",IF(KDP469 &lt;=14,"Bajo",IF(KDP469&lt;=35,"Medio",IF(KDP469&lt;=80,"Alto","Inviable Sanitariamente"))))</f>
        <v>Inviable Sanitariamente</v>
      </c>
      <c r="KDS469" s="265" t="str">
        <f t="shared" ref="KDS469:KDS471" si="7573">IF(KDQ469&lt;5,"Sin Riesgo",IF(KDQ469 &lt;=14,"Bajo",IF(KDQ469&lt;=35,"Medio",IF(KDQ469&lt;=80,"Alto","Inviable Sanitariamente"))))</f>
        <v>Inviable Sanitariamente</v>
      </c>
      <c r="KDT469" s="265" t="str">
        <f t="shared" ref="KDT469:KDT471" si="7574">IF(KDR469&lt;5,"Sin Riesgo",IF(KDR469 &lt;=14,"Bajo",IF(KDR469&lt;=35,"Medio",IF(KDR469&lt;=80,"Alto","Inviable Sanitariamente"))))</f>
        <v>Inviable Sanitariamente</v>
      </c>
      <c r="KDU469" s="265" t="str">
        <f t="shared" ref="KDU469:KDU471" si="7575">IF(KDS469&lt;5,"Sin Riesgo",IF(KDS469 &lt;=14,"Bajo",IF(KDS469&lt;=35,"Medio",IF(KDS469&lt;=80,"Alto","Inviable Sanitariamente"))))</f>
        <v>Inviable Sanitariamente</v>
      </c>
      <c r="KDV469" s="265" t="str">
        <f t="shared" ref="KDV469:KDV471" si="7576">IF(KDT469&lt;5,"Sin Riesgo",IF(KDT469 &lt;=14,"Bajo",IF(KDT469&lt;=35,"Medio",IF(KDT469&lt;=80,"Alto","Inviable Sanitariamente"))))</f>
        <v>Inviable Sanitariamente</v>
      </c>
      <c r="KDW469" s="265" t="str">
        <f t="shared" ref="KDW469:KDW471" si="7577">IF(KDU469&lt;5,"Sin Riesgo",IF(KDU469 &lt;=14,"Bajo",IF(KDU469&lt;=35,"Medio",IF(KDU469&lt;=80,"Alto","Inviable Sanitariamente"))))</f>
        <v>Inviable Sanitariamente</v>
      </c>
      <c r="KDX469" s="265" t="str">
        <f t="shared" ref="KDX469:KDX471" si="7578">IF(KDV469&lt;5,"Sin Riesgo",IF(KDV469 &lt;=14,"Bajo",IF(KDV469&lt;=35,"Medio",IF(KDV469&lt;=80,"Alto","Inviable Sanitariamente"))))</f>
        <v>Inviable Sanitariamente</v>
      </c>
      <c r="KDY469" s="265" t="str">
        <f t="shared" ref="KDY469:KDY471" si="7579">IF(KDW469&lt;5,"Sin Riesgo",IF(KDW469 &lt;=14,"Bajo",IF(KDW469&lt;=35,"Medio",IF(KDW469&lt;=80,"Alto","Inviable Sanitariamente"))))</f>
        <v>Inviable Sanitariamente</v>
      </c>
      <c r="KDZ469" s="265" t="str">
        <f t="shared" ref="KDZ469:KDZ471" si="7580">IF(KDX469&lt;5,"Sin Riesgo",IF(KDX469 &lt;=14,"Bajo",IF(KDX469&lt;=35,"Medio",IF(KDX469&lt;=80,"Alto","Inviable Sanitariamente"))))</f>
        <v>Inviable Sanitariamente</v>
      </c>
      <c r="KEA469" s="265" t="str">
        <f t="shared" ref="KEA469:KEA471" si="7581">IF(KDY469&lt;5,"Sin Riesgo",IF(KDY469 &lt;=14,"Bajo",IF(KDY469&lt;=35,"Medio",IF(KDY469&lt;=80,"Alto","Inviable Sanitariamente"))))</f>
        <v>Inviable Sanitariamente</v>
      </c>
      <c r="KEB469" s="265" t="str">
        <f t="shared" ref="KEB469:KEB471" si="7582">IF(KDZ469&lt;5,"Sin Riesgo",IF(KDZ469 &lt;=14,"Bajo",IF(KDZ469&lt;=35,"Medio",IF(KDZ469&lt;=80,"Alto","Inviable Sanitariamente"))))</f>
        <v>Inviable Sanitariamente</v>
      </c>
      <c r="KEC469" s="265" t="str">
        <f t="shared" ref="KEC469:KEC471" si="7583">IF(KEA469&lt;5,"Sin Riesgo",IF(KEA469 &lt;=14,"Bajo",IF(KEA469&lt;=35,"Medio",IF(KEA469&lt;=80,"Alto","Inviable Sanitariamente"))))</f>
        <v>Inviable Sanitariamente</v>
      </c>
      <c r="KED469" s="265" t="str">
        <f t="shared" ref="KED469:KED471" si="7584">IF(KEB469&lt;5,"Sin Riesgo",IF(KEB469 &lt;=14,"Bajo",IF(KEB469&lt;=35,"Medio",IF(KEB469&lt;=80,"Alto","Inviable Sanitariamente"))))</f>
        <v>Inviable Sanitariamente</v>
      </c>
      <c r="KEE469" s="265" t="str">
        <f t="shared" ref="KEE469:KEE471" si="7585">IF(KEC469&lt;5,"Sin Riesgo",IF(KEC469 &lt;=14,"Bajo",IF(KEC469&lt;=35,"Medio",IF(KEC469&lt;=80,"Alto","Inviable Sanitariamente"))))</f>
        <v>Inviable Sanitariamente</v>
      </c>
      <c r="KEF469" s="265" t="str">
        <f t="shared" ref="KEF469:KEF471" si="7586">IF(KED469&lt;5,"Sin Riesgo",IF(KED469 &lt;=14,"Bajo",IF(KED469&lt;=35,"Medio",IF(KED469&lt;=80,"Alto","Inviable Sanitariamente"))))</f>
        <v>Inviable Sanitariamente</v>
      </c>
      <c r="KEG469" s="265" t="str">
        <f t="shared" ref="KEG469:KEG471" si="7587">IF(KEE469&lt;5,"Sin Riesgo",IF(KEE469 &lt;=14,"Bajo",IF(KEE469&lt;=35,"Medio",IF(KEE469&lt;=80,"Alto","Inviable Sanitariamente"))))</f>
        <v>Inviable Sanitariamente</v>
      </c>
      <c r="KEH469" s="265" t="str">
        <f t="shared" ref="KEH469:KEH471" si="7588">IF(KEF469&lt;5,"Sin Riesgo",IF(KEF469 &lt;=14,"Bajo",IF(KEF469&lt;=35,"Medio",IF(KEF469&lt;=80,"Alto","Inviable Sanitariamente"))))</f>
        <v>Inviable Sanitariamente</v>
      </c>
      <c r="KEI469" s="265" t="str">
        <f t="shared" ref="KEI469:KEI471" si="7589">IF(KEG469&lt;5,"Sin Riesgo",IF(KEG469 &lt;=14,"Bajo",IF(KEG469&lt;=35,"Medio",IF(KEG469&lt;=80,"Alto","Inviable Sanitariamente"))))</f>
        <v>Inviable Sanitariamente</v>
      </c>
      <c r="KEJ469" s="265" t="str">
        <f t="shared" ref="KEJ469:KEJ471" si="7590">IF(KEH469&lt;5,"Sin Riesgo",IF(KEH469 &lt;=14,"Bajo",IF(KEH469&lt;=35,"Medio",IF(KEH469&lt;=80,"Alto","Inviable Sanitariamente"))))</f>
        <v>Inviable Sanitariamente</v>
      </c>
      <c r="KEK469" s="265" t="str">
        <f t="shared" ref="KEK469:KEK471" si="7591">IF(KEI469&lt;5,"Sin Riesgo",IF(KEI469 &lt;=14,"Bajo",IF(KEI469&lt;=35,"Medio",IF(KEI469&lt;=80,"Alto","Inviable Sanitariamente"))))</f>
        <v>Inviable Sanitariamente</v>
      </c>
      <c r="KEL469" s="265" t="str">
        <f t="shared" ref="KEL469:KEL471" si="7592">IF(KEJ469&lt;5,"Sin Riesgo",IF(KEJ469 &lt;=14,"Bajo",IF(KEJ469&lt;=35,"Medio",IF(KEJ469&lt;=80,"Alto","Inviable Sanitariamente"))))</f>
        <v>Inviable Sanitariamente</v>
      </c>
      <c r="KEM469" s="265" t="str">
        <f t="shared" ref="KEM469:KEM471" si="7593">IF(KEK469&lt;5,"Sin Riesgo",IF(KEK469 &lt;=14,"Bajo",IF(KEK469&lt;=35,"Medio",IF(KEK469&lt;=80,"Alto","Inviable Sanitariamente"))))</f>
        <v>Inviable Sanitariamente</v>
      </c>
      <c r="KEN469" s="265" t="str">
        <f t="shared" ref="KEN469:KEN471" si="7594">IF(KEL469&lt;5,"Sin Riesgo",IF(KEL469 &lt;=14,"Bajo",IF(KEL469&lt;=35,"Medio",IF(KEL469&lt;=80,"Alto","Inviable Sanitariamente"))))</f>
        <v>Inviable Sanitariamente</v>
      </c>
      <c r="KEO469" s="265" t="str">
        <f t="shared" ref="KEO469:KEO471" si="7595">IF(KEM469&lt;5,"Sin Riesgo",IF(KEM469 &lt;=14,"Bajo",IF(KEM469&lt;=35,"Medio",IF(KEM469&lt;=80,"Alto","Inviable Sanitariamente"))))</f>
        <v>Inviable Sanitariamente</v>
      </c>
      <c r="KEP469" s="265" t="str">
        <f t="shared" ref="KEP469:KEP471" si="7596">IF(KEN469&lt;5,"Sin Riesgo",IF(KEN469 &lt;=14,"Bajo",IF(KEN469&lt;=35,"Medio",IF(KEN469&lt;=80,"Alto","Inviable Sanitariamente"))))</f>
        <v>Inviable Sanitariamente</v>
      </c>
      <c r="KEQ469" s="265" t="str">
        <f t="shared" ref="KEQ469:KEQ471" si="7597">IF(KEO469&lt;5,"Sin Riesgo",IF(KEO469 &lt;=14,"Bajo",IF(KEO469&lt;=35,"Medio",IF(KEO469&lt;=80,"Alto","Inviable Sanitariamente"))))</f>
        <v>Inviable Sanitariamente</v>
      </c>
      <c r="KER469" s="265" t="str">
        <f t="shared" ref="KER469:KER471" si="7598">IF(KEP469&lt;5,"Sin Riesgo",IF(KEP469 &lt;=14,"Bajo",IF(KEP469&lt;=35,"Medio",IF(KEP469&lt;=80,"Alto","Inviable Sanitariamente"))))</f>
        <v>Inviable Sanitariamente</v>
      </c>
      <c r="KES469" s="265" t="str">
        <f t="shared" ref="KES469:KES471" si="7599">IF(KEQ469&lt;5,"Sin Riesgo",IF(KEQ469 &lt;=14,"Bajo",IF(KEQ469&lt;=35,"Medio",IF(KEQ469&lt;=80,"Alto","Inviable Sanitariamente"))))</f>
        <v>Inviable Sanitariamente</v>
      </c>
      <c r="KET469" s="265" t="str">
        <f t="shared" ref="KET469:KET471" si="7600">IF(KER469&lt;5,"Sin Riesgo",IF(KER469 &lt;=14,"Bajo",IF(KER469&lt;=35,"Medio",IF(KER469&lt;=80,"Alto","Inviable Sanitariamente"))))</f>
        <v>Inviable Sanitariamente</v>
      </c>
      <c r="KEU469" s="265" t="str">
        <f t="shared" ref="KEU469:KEU471" si="7601">IF(KES469&lt;5,"Sin Riesgo",IF(KES469 &lt;=14,"Bajo",IF(KES469&lt;=35,"Medio",IF(KES469&lt;=80,"Alto","Inviable Sanitariamente"))))</f>
        <v>Inviable Sanitariamente</v>
      </c>
      <c r="KEV469" s="265" t="str">
        <f t="shared" ref="KEV469:KEV471" si="7602">IF(KET469&lt;5,"Sin Riesgo",IF(KET469 &lt;=14,"Bajo",IF(KET469&lt;=35,"Medio",IF(KET469&lt;=80,"Alto","Inviable Sanitariamente"))))</f>
        <v>Inviable Sanitariamente</v>
      </c>
      <c r="KEW469" s="265" t="str">
        <f t="shared" ref="KEW469:KEW471" si="7603">IF(KEU469&lt;5,"Sin Riesgo",IF(KEU469 &lt;=14,"Bajo",IF(KEU469&lt;=35,"Medio",IF(KEU469&lt;=80,"Alto","Inviable Sanitariamente"))))</f>
        <v>Inviable Sanitariamente</v>
      </c>
      <c r="KEX469" s="265" t="str">
        <f t="shared" ref="KEX469:KEX471" si="7604">IF(KEV469&lt;5,"Sin Riesgo",IF(KEV469 &lt;=14,"Bajo",IF(KEV469&lt;=35,"Medio",IF(KEV469&lt;=80,"Alto","Inviable Sanitariamente"))))</f>
        <v>Inviable Sanitariamente</v>
      </c>
      <c r="KEY469" s="265" t="str">
        <f t="shared" ref="KEY469:KEY471" si="7605">IF(KEW469&lt;5,"Sin Riesgo",IF(KEW469 &lt;=14,"Bajo",IF(KEW469&lt;=35,"Medio",IF(KEW469&lt;=80,"Alto","Inviable Sanitariamente"))))</f>
        <v>Inviable Sanitariamente</v>
      </c>
      <c r="KEZ469" s="265" t="str">
        <f t="shared" ref="KEZ469:KEZ471" si="7606">IF(KEX469&lt;5,"Sin Riesgo",IF(KEX469 &lt;=14,"Bajo",IF(KEX469&lt;=35,"Medio",IF(KEX469&lt;=80,"Alto","Inviable Sanitariamente"))))</f>
        <v>Inviable Sanitariamente</v>
      </c>
      <c r="KFA469" s="265" t="str">
        <f t="shared" ref="KFA469:KFA471" si="7607">IF(KEY469&lt;5,"Sin Riesgo",IF(KEY469 &lt;=14,"Bajo",IF(KEY469&lt;=35,"Medio",IF(KEY469&lt;=80,"Alto","Inviable Sanitariamente"))))</f>
        <v>Inviable Sanitariamente</v>
      </c>
      <c r="KFB469" s="265" t="str">
        <f t="shared" ref="KFB469:KFB471" si="7608">IF(KEZ469&lt;5,"Sin Riesgo",IF(KEZ469 &lt;=14,"Bajo",IF(KEZ469&lt;=35,"Medio",IF(KEZ469&lt;=80,"Alto","Inviable Sanitariamente"))))</f>
        <v>Inviable Sanitariamente</v>
      </c>
      <c r="KFC469" s="265" t="str">
        <f t="shared" ref="KFC469:KFC471" si="7609">IF(KFA469&lt;5,"Sin Riesgo",IF(KFA469 &lt;=14,"Bajo",IF(KFA469&lt;=35,"Medio",IF(KFA469&lt;=80,"Alto","Inviable Sanitariamente"))))</f>
        <v>Inviable Sanitariamente</v>
      </c>
      <c r="KFD469" s="265" t="str">
        <f t="shared" ref="KFD469:KFD471" si="7610">IF(KFB469&lt;5,"Sin Riesgo",IF(KFB469 &lt;=14,"Bajo",IF(KFB469&lt;=35,"Medio",IF(KFB469&lt;=80,"Alto","Inviable Sanitariamente"))))</f>
        <v>Inviable Sanitariamente</v>
      </c>
      <c r="KFE469" s="265" t="str">
        <f t="shared" ref="KFE469:KFE471" si="7611">IF(KFC469&lt;5,"Sin Riesgo",IF(KFC469 &lt;=14,"Bajo",IF(KFC469&lt;=35,"Medio",IF(KFC469&lt;=80,"Alto","Inviable Sanitariamente"))))</f>
        <v>Inviable Sanitariamente</v>
      </c>
      <c r="KFF469" s="265" t="str">
        <f t="shared" ref="KFF469:KFF471" si="7612">IF(KFD469&lt;5,"Sin Riesgo",IF(KFD469 &lt;=14,"Bajo",IF(KFD469&lt;=35,"Medio",IF(KFD469&lt;=80,"Alto","Inviable Sanitariamente"))))</f>
        <v>Inviable Sanitariamente</v>
      </c>
      <c r="KFG469" s="265" t="str">
        <f t="shared" ref="KFG469:KFG471" si="7613">IF(KFE469&lt;5,"Sin Riesgo",IF(KFE469 &lt;=14,"Bajo",IF(KFE469&lt;=35,"Medio",IF(KFE469&lt;=80,"Alto","Inviable Sanitariamente"))))</f>
        <v>Inviable Sanitariamente</v>
      </c>
      <c r="KFH469" s="265" t="str">
        <f t="shared" ref="KFH469:KFH471" si="7614">IF(KFF469&lt;5,"Sin Riesgo",IF(KFF469 &lt;=14,"Bajo",IF(KFF469&lt;=35,"Medio",IF(KFF469&lt;=80,"Alto","Inviable Sanitariamente"))))</f>
        <v>Inviable Sanitariamente</v>
      </c>
      <c r="KFI469" s="265" t="str">
        <f t="shared" ref="KFI469:KFI471" si="7615">IF(KFG469&lt;5,"Sin Riesgo",IF(KFG469 &lt;=14,"Bajo",IF(KFG469&lt;=35,"Medio",IF(KFG469&lt;=80,"Alto","Inviable Sanitariamente"))))</f>
        <v>Inviable Sanitariamente</v>
      </c>
      <c r="KFJ469" s="265" t="str">
        <f t="shared" ref="KFJ469:KFJ471" si="7616">IF(KFH469&lt;5,"Sin Riesgo",IF(KFH469 &lt;=14,"Bajo",IF(KFH469&lt;=35,"Medio",IF(KFH469&lt;=80,"Alto","Inviable Sanitariamente"))))</f>
        <v>Inviable Sanitariamente</v>
      </c>
      <c r="KFK469" s="265" t="str">
        <f t="shared" ref="KFK469:KFK471" si="7617">IF(KFI469&lt;5,"Sin Riesgo",IF(KFI469 &lt;=14,"Bajo",IF(KFI469&lt;=35,"Medio",IF(KFI469&lt;=80,"Alto","Inviable Sanitariamente"))))</f>
        <v>Inviable Sanitariamente</v>
      </c>
      <c r="KFL469" s="265" t="str">
        <f t="shared" ref="KFL469:KFL471" si="7618">IF(KFJ469&lt;5,"Sin Riesgo",IF(KFJ469 &lt;=14,"Bajo",IF(KFJ469&lt;=35,"Medio",IF(KFJ469&lt;=80,"Alto","Inviable Sanitariamente"))))</f>
        <v>Inviable Sanitariamente</v>
      </c>
      <c r="KFM469" s="265" t="str">
        <f t="shared" ref="KFM469:KFM471" si="7619">IF(KFK469&lt;5,"Sin Riesgo",IF(KFK469 &lt;=14,"Bajo",IF(KFK469&lt;=35,"Medio",IF(KFK469&lt;=80,"Alto","Inviable Sanitariamente"))))</f>
        <v>Inviable Sanitariamente</v>
      </c>
      <c r="KFN469" s="265" t="str">
        <f t="shared" ref="KFN469:KFN471" si="7620">IF(KFL469&lt;5,"Sin Riesgo",IF(KFL469 &lt;=14,"Bajo",IF(KFL469&lt;=35,"Medio",IF(KFL469&lt;=80,"Alto","Inviable Sanitariamente"))))</f>
        <v>Inviable Sanitariamente</v>
      </c>
      <c r="KFO469" s="265" t="str">
        <f t="shared" ref="KFO469:KFO471" si="7621">IF(KFM469&lt;5,"Sin Riesgo",IF(KFM469 &lt;=14,"Bajo",IF(KFM469&lt;=35,"Medio",IF(KFM469&lt;=80,"Alto","Inviable Sanitariamente"))))</f>
        <v>Inviable Sanitariamente</v>
      </c>
      <c r="KFP469" s="265" t="str">
        <f t="shared" ref="KFP469:KFP471" si="7622">IF(KFN469&lt;5,"Sin Riesgo",IF(KFN469 &lt;=14,"Bajo",IF(KFN469&lt;=35,"Medio",IF(KFN469&lt;=80,"Alto","Inviable Sanitariamente"))))</f>
        <v>Inviable Sanitariamente</v>
      </c>
      <c r="KFQ469" s="265" t="str">
        <f t="shared" ref="KFQ469:KFQ471" si="7623">IF(KFO469&lt;5,"Sin Riesgo",IF(KFO469 &lt;=14,"Bajo",IF(KFO469&lt;=35,"Medio",IF(KFO469&lt;=80,"Alto","Inviable Sanitariamente"))))</f>
        <v>Inviable Sanitariamente</v>
      </c>
      <c r="KFR469" s="265" t="str">
        <f t="shared" ref="KFR469:KFR471" si="7624">IF(KFP469&lt;5,"Sin Riesgo",IF(KFP469 &lt;=14,"Bajo",IF(KFP469&lt;=35,"Medio",IF(KFP469&lt;=80,"Alto","Inviable Sanitariamente"))))</f>
        <v>Inviable Sanitariamente</v>
      </c>
      <c r="KFS469" s="265" t="str">
        <f t="shared" ref="KFS469:KFS471" si="7625">IF(KFQ469&lt;5,"Sin Riesgo",IF(KFQ469 &lt;=14,"Bajo",IF(KFQ469&lt;=35,"Medio",IF(KFQ469&lt;=80,"Alto","Inviable Sanitariamente"))))</f>
        <v>Inviable Sanitariamente</v>
      </c>
      <c r="KFT469" s="265" t="str">
        <f t="shared" ref="KFT469:KFT471" si="7626">IF(KFR469&lt;5,"Sin Riesgo",IF(KFR469 &lt;=14,"Bajo",IF(KFR469&lt;=35,"Medio",IF(KFR469&lt;=80,"Alto","Inviable Sanitariamente"))))</f>
        <v>Inviable Sanitariamente</v>
      </c>
      <c r="KFU469" s="265" t="str">
        <f t="shared" ref="KFU469:KFU471" si="7627">IF(KFS469&lt;5,"Sin Riesgo",IF(KFS469 &lt;=14,"Bajo",IF(KFS469&lt;=35,"Medio",IF(KFS469&lt;=80,"Alto","Inviable Sanitariamente"))))</f>
        <v>Inviable Sanitariamente</v>
      </c>
      <c r="KFV469" s="265" t="str">
        <f t="shared" ref="KFV469:KFV471" si="7628">IF(KFT469&lt;5,"Sin Riesgo",IF(KFT469 &lt;=14,"Bajo",IF(KFT469&lt;=35,"Medio",IF(KFT469&lt;=80,"Alto","Inviable Sanitariamente"))))</f>
        <v>Inviable Sanitariamente</v>
      </c>
      <c r="KFW469" s="265" t="str">
        <f t="shared" ref="KFW469:KFW471" si="7629">IF(KFU469&lt;5,"Sin Riesgo",IF(KFU469 &lt;=14,"Bajo",IF(KFU469&lt;=35,"Medio",IF(KFU469&lt;=80,"Alto","Inviable Sanitariamente"))))</f>
        <v>Inviable Sanitariamente</v>
      </c>
      <c r="KFX469" s="265" t="str">
        <f t="shared" ref="KFX469:KFX471" si="7630">IF(KFV469&lt;5,"Sin Riesgo",IF(KFV469 &lt;=14,"Bajo",IF(KFV469&lt;=35,"Medio",IF(KFV469&lt;=80,"Alto","Inviable Sanitariamente"))))</f>
        <v>Inviable Sanitariamente</v>
      </c>
      <c r="KFY469" s="265" t="str">
        <f t="shared" ref="KFY469:KFY471" si="7631">IF(KFW469&lt;5,"Sin Riesgo",IF(KFW469 &lt;=14,"Bajo",IF(KFW469&lt;=35,"Medio",IF(KFW469&lt;=80,"Alto","Inviable Sanitariamente"))))</f>
        <v>Inviable Sanitariamente</v>
      </c>
      <c r="KFZ469" s="265" t="str">
        <f t="shared" ref="KFZ469:KFZ471" si="7632">IF(KFX469&lt;5,"Sin Riesgo",IF(KFX469 &lt;=14,"Bajo",IF(KFX469&lt;=35,"Medio",IF(KFX469&lt;=80,"Alto","Inviable Sanitariamente"))))</f>
        <v>Inviable Sanitariamente</v>
      </c>
      <c r="KGA469" s="265" t="str">
        <f t="shared" ref="KGA469:KGA471" si="7633">IF(KFY469&lt;5,"Sin Riesgo",IF(KFY469 &lt;=14,"Bajo",IF(KFY469&lt;=35,"Medio",IF(KFY469&lt;=80,"Alto","Inviable Sanitariamente"))))</f>
        <v>Inviable Sanitariamente</v>
      </c>
      <c r="KGB469" s="265" t="str">
        <f t="shared" ref="KGB469:KGB471" si="7634">IF(KFZ469&lt;5,"Sin Riesgo",IF(KFZ469 &lt;=14,"Bajo",IF(KFZ469&lt;=35,"Medio",IF(KFZ469&lt;=80,"Alto","Inviable Sanitariamente"))))</f>
        <v>Inviable Sanitariamente</v>
      </c>
      <c r="KGC469" s="265" t="str">
        <f t="shared" ref="KGC469:KGC471" si="7635">IF(KGA469&lt;5,"Sin Riesgo",IF(KGA469 &lt;=14,"Bajo",IF(KGA469&lt;=35,"Medio",IF(KGA469&lt;=80,"Alto","Inviable Sanitariamente"))))</f>
        <v>Inviable Sanitariamente</v>
      </c>
      <c r="KGD469" s="265" t="str">
        <f t="shared" ref="KGD469:KGD471" si="7636">IF(KGB469&lt;5,"Sin Riesgo",IF(KGB469 &lt;=14,"Bajo",IF(KGB469&lt;=35,"Medio",IF(KGB469&lt;=80,"Alto","Inviable Sanitariamente"))))</f>
        <v>Inviable Sanitariamente</v>
      </c>
      <c r="KGE469" s="265" t="str">
        <f t="shared" ref="KGE469:KGE471" si="7637">IF(KGC469&lt;5,"Sin Riesgo",IF(KGC469 &lt;=14,"Bajo",IF(KGC469&lt;=35,"Medio",IF(KGC469&lt;=80,"Alto","Inviable Sanitariamente"))))</f>
        <v>Inviable Sanitariamente</v>
      </c>
      <c r="KGF469" s="265" t="str">
        <f t="shared" ref="KGF469:KGF471" si="7638">IF(KGD469&lt;5,"Sin Riesgo",IF(KGD469 &lt;=14,"Bajo",IF(KGD469&lt;=35,"Medio",IF(KGD469&lt;=80,"Alto","Inviable Sanitariamente"))))</f>
        <v>Inviable Sanitariamente</v>
      </c>
      <c r="KGG469" s="265" t="str">
        <f t="shared" ref="KGG469:KGG471" si="7639">IF(KGE469&lt;5,"Sin Riesgo",IF(KGE469 &lt;=14,"Bajo",IF(KGE469&lt;=35,"Medio",IF(KGE469&lt;=80,"Alto","Inviable Sanitariamente"))))</f>
        <v>Inviable Sanitariamente</v>
      </c>
      <c r="KGH469" s="265" t="str">
        <f t="shared" ref="KGH469:KGH471" si="7640">IF(KGF469&lt;5,"Sin Riesgo",IF(KGF469 &lt;=14,"Bajo",IF(KGF469&lt;=35,"Medio",IF(KGF469&lt;=80,"Alto","Inviable Sanitariamente"))))</f>
        <v>Inviable Sanitariamente</v>
      </c>
      <c r="KGI469" s="265" t="str">
        <f t="shared" ref="KGI469:KGI471" si="7641">IF(KGG469&lt;5,"Sin Riesgo",IF(KGG469 &lt;=14,"Bajo",IF(KGG469&lt;=35,"Medio",IF(KGG469&lt;=80,"Alto","Inviable Sanitariamente"))))</f>
        <v>Inviable Sanitariamente</v>
      </c>
      <c r="KGJ469" s="265" t="str">
        <f t="shared" ref="KGJ469:KGJ471" si="7642">IF(KGH469&lt;5,"Sin Riesgo",IF(KGH469 &lt;=14,"Bajo",IF(KGH469&lt;=35,"Medio",IF(KGH469&lt;=80,"Alto","Inviable Sanitariamente"))))</f>
        <v>Inviable Sanitariamente</v>
      </c>
      <c r="KGK469" s="265" t="str">
        <f t="shared" ref="KGK469:KGK471" si="7643">IF(KGI469&lt;5,"Sin Riesgo",IF(KGI469 &lt;=14,"Bajo",IF(KGI469&lt;=35,"Medio",IF(KGI469&lt;=80,"Alto","Inviable Sanitariamente"))))</f>
        <v>Inviable Sanitariamente</v>
      </c>
      <c r="KGL469" s="265" t="str">
        <f t="shared" ref="KGL469:KGL471" si="7644">IF(KGJ469&lt;5,"Sin Riesgo",IF(KGJ469 &lt;=14,"Bajo",IF(KGJ469&lt;=35,"Medio",IF(KGJ469&lt;=80,"Alto","Inviable Sanitariamente"))))</f>
        <v>Inviable Sanitariamente</v>
      </c>
      <c r="KGM469" s="265" t="str">
        <f t="shared" ref="KGM469:KGM471" si="7645">IF(KGK469&lt;5,"Sin Riesgo",IF(KGK469 &lt;=14,"Bajo",IF(KGK469&lt;=35,"Medio",IF(KGK469&lt;=80,"Alto","Inviable Sanitariamente"))))</f>
        <v>Inviable Sanitariamente</v>
      </c>
      <c r="KGN469" s="265" t="str">
        <f t="shared" ref="KGN469:KGN471" si="7646">IF(KGL469&lt;5,"Sin Riesgo",IF(KGL469 &lt;=14,"Bajo",IF(KGL469&lt;=35,"Medio",IF(KGL469&lt;=80,"Alto","Inviable Sanitariamente"))))</f>
        <v>Inviable Sanitariamente</v>
      </c>
      <c r="KGO469" s="265" t="str">
        <f t="shared" ref="KGO469:KGO471" si="7647">IF(KGM469&lt;5,"Sin Riesgo",IF(KGM469 &lt;=14,"Bajo",IF(KGM469&lt;=35,"Medio",IF(KGM469&lt;=80,"Alto","Inviable Sanitariamente"))))</f>
        <v>Inviable Sanitariamente</v>
      </c>
      <c r="KGP469" s="265" t="str">
        <f t="shared" ref="KGP469:KGP471" si="7648">IF(KGN469&lt;5,"Sin Riesgo",IF(KGN469 &lt;=14,"Bajo",IF(KGN469&lt;=35,"Medio",IF(KGN469&lt;=80,"Alto","Inviable Sanitariamente"))))</f>
        <v>Inviable Sanitariamente</v>
      </c>
      <c r="KGQ469" s="265" t="str">
        <f t="shared" ref="KGQ469:KGQ471" si="7649">IF(KGO469&lt;5,"Sin Riesgo",IF(KGO469 &lt;=14,"Bajo",IF(KGO469&lt;=35,"Medio",IF(KGO469&lt;=80,"Alto","Inviable Sanitariamente"))))</f>
        <v>Inviable Sanitariamente</v>
      </c>
      <c r="KGR469" s="265" t="str">
        <f t="shared" ref="KGR469:KGR471" si="7650">IF(KGP469&lt;5,"Sin Riesgo",IF(KGP469 &lt;=14,"Bajo",IF(KGP469&lt;=35,"Medio",IF(KGP469&lt;=80,"Alto","Inviable Sanitariamente"))))</f>
        <v>Inviable Sanitariamente</v>
      </c>
      <c r="KGS469" s="265" t="str">
        <f t="shared" ref="KGS469:KGS471" si="7651">IF(KGQ469&lt;5,"Sin Riesgo",IF(KGQ469 &lt;=14,"Bajo",IF(KGQ469&lt;=35,"Medio",IF(KGQ469&lt;=80,"Alto","Inviable Sanitariamente"))))</f>
        <v>Inviable Sanitariamente</v>
      </c>
      <c r="KGT469" s="265" t="str">
        <f t="shared" ref="KGT469:KGT471" si="7652">IF(KGR469&lt;5,"Sin Riesgo",IF(KGR469 &lt;=14,"Bajo",IF(KGR469&lt;=35,"Medio",IF(KGR469&lt;=80,"Alto","Inviable Sanitariamente"))))</f>
        <v>Inviable Sanitariamente</v>
      </c>
      <c r="KGU469" s="265" t="str">
        <f t="shared" ref="KGU469:KGU471" si="7653">IF(KGS469&lt;5,"Sin Riesgo",IF(KGS469 &lt;=14,"Bajo",IF(KGS469&lt;=35,"Medio",IF(KGS469&lt;=80,"Alto","Inviable Sanitariamente"))))</f>
        <v>Inviable Sanitariamente</v>
      </c>
      <c r="KGV469" s="265" t="str">
        <f t="shared" ref="KGV469:KGV471" si="7654">IF(KGT469&lt;5,"Sin Riesgo",IF(KGT469 &lt;=14,"Bajo",IF(KGT469&lt;=35,"Medio",IF(KGT469&lt;=80,"Alto","Inviable Sanitariamente"))))</f>
        <v>Inviable Sanitariamente</v>
      </c>
      <c r="KGW469" s="265" t="str">
        <f t="shared" ref="KGW469:KGW471" si="7655">IF(KGU469&lt;5,"Sin Riesgo",IF(KGU469 &lt;=14,"Bajo",IF(KGU469&lt;=35,"Medio",IF(KGU469&lt;=80,"Alto","Inviable Sanitariamente"))))</f>
        <v>Inviable Sanitariamente</v>
      </c>
      <c r="KGX469" s="265" t="str">
        <f t="shared" ref="KGX469:KGX471" si="7656">IF(KGV469&lt;5,"Sin Riesgo",IF(KGV469 &lt;=14,"Bajo",IF(KGV469&lt;=35,"Medio",IF(KGV469&lt;=80,"Alto","Inviable Sanitariamente"))))</f>
        <v>Inviable Sanitariamente</v>
      </c>
      <c r="KGY469" s="265" t="str">
        <f t="shared" ref="KGY469:KGY471" si="7657">IF(KGW469&lt;5,"Sin Riesgo",IF(KGW469 &lt;=14,"Bajo",IF(KGW469&lt;=35,"Medio",IF(KGW469&lt;=80,"Alto","Inviable Sanitariamente"))))</f>
        <v>Inviable Sanitariamente</v>
      </c>
      <c r="KGZ469" s="265" t="str">
        <f t="shared" ref="KGZ469:KGZ471" si="7658">IF(KGX469&lt;5,"Sin Riesgo",IF(KGX469 &lt;=14,"Bajo",IF(KGX469&lt;=35,"Medio",IF(KGX469&lt;=80,"Alto","Inviable Sanitariamente"))))</f>
        <v>Inviable Sanitariamente</v>
      </c>
      <c r="KHA469" s="265" t="str">
        <f t="shared" ref="KHA469:KHA471" si="7659">IF(KGY469&lt;5,"Sin Riesgo",IF(KGY469 &lt;=14,"Bajo",IF(KGY469&lt;=35,"Medio",IF(KGY469&lt;=80,"Alto","Inviable Sanitariamente"))))</f>
        <v>Inviable Sanitariamente</v>
      </c>
      <c r="KHB469" s="265" t="str">
        <f t="shared" ref="KHB469:KHB471" si="7660">IF(KGZ469&lt;5,"Sin Riesgo",IF(KGZ469 &lt;=14,"Bajo",IF(KGZ469&lt;=35,"Medio",IF(KGZ469&lt;=80,"Alto","Inviable Sanitariamente"))))</f>
        <v>Inviable Sanitariamente</v>
      </c>
      <c r="KHC469" s="265" t="str">
        <f t="shared" ref="KHC469:KHC471" si="7661">IF(KHA469&lt;5,"Sin Riesgo",IF(KHA469 &lt;=14,"Bajo",IF(KHA469&lt;=35,"Medio",IF(KHA469&lt;=80,"Alto","Inviable Sanitariamente"))))</f>
        <v>Inviable Sanitariamente</v>
      </c>
      <c r="KHD469" s="265" t="str">
        <f t="shared" ref="KHD469:KHD471" si="7662">IF(KHB469&lt;5,"Sin Riesgo",IF(KHB469 &lt;=14,"Bajo",IF(KHB469&lt;=35,"Medio",IF(KHB469&lt;=80,"Alto","Inviable Sanitariamente"))))</f>
        <v>Inviable Sanitariamente</v>
      </c>
      <c r="KHE469" s="265" t="str">
        <f t="shared" ref="KHE469:KHE471" si="7663">IF(KHC469&lt;5,"Sin Riesgo",IF(KHC469 &lt;=14,"Bajo",IF(KHC469&lt;=35,"Medio",IF(KHC469&lt;=80,"Alto","Inviable Sanitariamente"))))</f>
        <v>Inviable Sanitariamente</v>
      </c>
      <c r="KHF469" s="265" t="str">
        <f t="shared" ref="KHF469:KHF471" si="7664">IF(KHD469&lt;5,"Sin Riesgo",IF(KHD469 &lt;=14,"Bajo",IF(KHD469&lt;=35,"Medio",IF(KHD469&lt;=80,"Alto","Inviable Sanitariamente"))))</f>
        <v>Inviable Sanitariamente</v>
      </c>
      <c r="KHG469" s="265" t="str">
        <f t="shared" ref="KHG469:KHG471" si="7665">IF(KHE469&lt;5,"Sin Riesgo",IF(KHE469 &lt;=14,"Bajo",IF(KHE469&lt;=35,"Medio",IF(KHE469&lt;=80,"Alto","Inviable Sanitariamente"))))</f>
        <v>Inviable Sanitariamente</v>
      </c>
      <c r="KHH469" s="265" t="str">
        <f t="shared" ref="KHH469:KHH471" si="7666">IF(KHF469&lt;5,"Sin Riesgo",IF(KHF469 &lt;=14,"Bajo",IF(KHF469&lt;=35,"Medio",IF(KHF469&lt;=80,"Alto","Inviable Sanitariamente"))))</f>
        <v>Inviable Sanitariamente</v>
      </c>
      <c r="KHI469" s="265" t="str">
        <f t="shared" ref="KHI469:KHI471" si="7667">IF(KHG469&lt;5,"Sin Riesgo",IF(KHG469 &lt;=14,"Bajo",IF(KHG469&lt;=35,"Medio",IF(KHG469&lt;=80,"Alto","Inviable Sanitariamente"))))</f>
        <v>Inviable Sanitariamente</v>
      </c>
      <c r="KHJ469" s="265" t="str">
        <f t="shared" ref="KHJ469:KHJ471" si="7668">IF(KHH469&lt;5,"Sin Riesgo",IF(KHH469 &lt;=14,"Bajo",IF(KHH469&lt;=35,"Medio",IF(KHH469&lt;=80,"Alto","Inviable Sanitariamente"))))</f>
        <v>Inviable Sanitariamente</v>
      </c>
      <c r="KHK469" s="265" t="str">
        <f t="shared" ref="KHK469:KHK471" si="7669">IF(KHI469&lt;5,"Sin Riesgo",IF(KHI469 &lt;=14,"Bajo",IF(KHI469&lt;=35,"Medio",IF(KHI469&lt;=80,"Alto","Inviable Sanitariamente"))))</f>
        <v>Inviable Sanitariamente</v>
      </c>
      <c r="KHL469" s="265" t="str">
        <f t="shared" ref="KHL469:KHL471" si="7670">IF(KHJ469&lt;5,"Sin Riesgo",IF(KHJ469 &lt;=14,"Bajo",IF(KHJ469&lt;=35,"Medio",IF(KHJ469&lt;=80,"Alto","Inviable Sanitariamente"))))</f>
        <v>Inviable Sanitariamente</v>
      </c>
      <c r="KHM469" s="265" t="str">
        <f t="shared" ref="KHM469:KHM471" si="7671">IF(KHK469&lt;5,"Sin Riesgo",IF(KHK469 &lt;=14,"Bajo",IF(KHK469&lt;=35,"Medio",IF(KHK469&lt;=80,"Alto","Inviable Sanitariamente"))))</f>
        <v>Inviable Sanitariamente</v>
      </c>
      <c r="KHN469" s="265" t="str">
        <f t="shared" ref="KHN469:KHN471" si="7672">IF(KHL469&lt;5,"Sin Riesgo",IF(KHL469 &lt;=14,"Bajo",IF(KHL469&lt;=35,"Medio",IF(KHL469&lt;=80,"Alto","Inviable Sanitariamente"))))</f>
        <v>Inviable Sanitariamente</v>
      </c>
      <c r="KHO469" s="265" t="str">
        <f t="shared" ref="KHO469:KHO471" si="7673">IF(KHM469&lt;5,"Sin Riesgo",IF(KHM469 &lt;=14,"Bajo",IF(KHM469&lt;=35,"Medio",IF(KHM469&lt;=80,"Alto","Inviable Sanitariamente"))))</f>
        <v>Inviable Sanitariamente</v>
      </c>
      <c r="KHP469" s="265" t="str">
        <f t="shared" ref="KHP469:KHP471" si="7674">IF(KHN469&lt;5,"Sin Riesgo",IF(KHN469 &lt;=14,"Bajo",IF(KHN469&lt;=35,"Medio",IF(KHN469&lt;=80,"Alto","Inviable Sanitariamente"))))</f>
        <v>Inviable Sanitariamente</v>
      </c>
      <c r="KHQ469" s="265" t="str">
        <f t="shared" ref="KHQ469:KHQ471" si="7675">IF(KHO469&lt;5,"Sin Riesgo",IF(KHO469 &lt;=14,"Bajo",IF(KHO469&lt;=35,"Medio",IF(KHO469&lt;=80,"Alto","Inviable Sanitariamente"))))</f>
        <v>Inviable Sanitariamente</v>
      </c>
      <c r="KHR469" s="265" t="str">
        <f t="shared" ref="KHR469:KHR471" si="7676">IF(KHP469&lt;5,"Sin Riesgo",IF(KHP469 &lt;=14,"Bajo",IF(KHP469&lt;=35,"Medio",IF(KHP469&lt;=80,"Alto","Inviable Sanitariamente"))))</f>
        <v>Inviable Sanitariamente</v>
      </c>
      <c r="KHS469" s="265" t="str">
        <f t="shared" ref="KHS469:KHS471" si="7677">IF(KHQ469&lt;5,"Sin Riesgo",IF(KHQ469 &lt;=14,"Bajo",IF(KHQ469&lt;=35,"Medio",IF(KHQ469&lt;=80,"Alto","Inviable Sanitariamente"))))</f>
        <v>Inviable Sanitariamente</v>
      </c>
      <c r="KHT469" s="265" t="str">
        <f t="shared" ref="KHT469:KHT471" si="7678">IF(KHR469&lt;5,"Sin Riesgo",IF(KHR469 &lt;=14,"Bajo",IF(KHR469&lt;=35,"Medio",IF(KHR469&lt;=80,"Alto","Inviable Sanitariamente"))))</f>
        <v>Inviable Sanitariamente</v>
      </c>
      <c r="KHU469" s="265" t="str">
        <f t="shared" ref="KHU469:KHU471" si="7679">IF(KHS469&lt;5,"Sin Riesgo",IF(KHS469 &lt;=14,"Bajo",IF(KHS469&lt;=35,"Medio",IF(KHS469&lt;=80,"Alto","Inviable Sanitariamente"))))</f>
        <v>Inviable Sanitariamente</v>
      </c>
      <c r="KHV469" s="265" t="str">
        <f t="shared" ref="KHV469:KHV471" si="7680">IF(KHT469&lt;5,"Sin Riesgo",IF(KHT469 &lt;=14,"Bajo",IF(KHT469&lt;=35,"Medio",IF(KHT469&lt;=80,"Alto","Inviable Sanitariamente"))))</f>
        <v>Inviable Sanitariamente</v>
      </c>
      <c r="KHW469" s="265" t="str">
        <f t="shared" ref="KHW469:KHW471" si="7681">IF(KHU469&lt;5,"Sin Riesgo",IF(KHU469 &lt;=14,"Bajo",IF(KHU469&lt;=35,"Medio",IF(KHU469&lt;=80,"Alto","Inviable Sanitariamente"))))</f>
        <v>Inviable Sanitariamente</v>
      </c>
      <c r="KHX469" s="265" t="str">
        <f t="shared" ref="KHX469:KHX471" si="7682">IF(KHV469&lt;5,"Sin Riesgo",IF(KHV469 &lt;=14,"Bajo",IF(KHV469&lt;=35,"Medio",IF(KHV469&lt;=80,"Alto","Inviable Sanitariamente"))))</f>
        <v>Inviable Sanitariamente</v>
      </c>
      <c r="KHY469" s="265" t="str">
        <f t="shared" ref="KHY469:KHY471" si="7683">IF(KHW469&lt;5,"Sin Riesgo",IF(KHW469 &lt;=14,"Bajo",IF(KHW469&lt;=35,"Medio",IF(KHW469&lt;=80,"Alto","Inviable Sanitariamente"))))</f>
        <v>Inviable Sanitariamente</v>
      </c>
      <c r="KHZ469" s="265" t="str">
        <f t="shared" ref="KHZ469:KHZ471" si="7684">IF(KHX469&lt;5,"Sin Riesgo",IF(KHX469 &lt;=14,"Bajo",IF(KHX469&lt;=35,"Medio",IF(KHX469&lt;=80,"Alto","Inviable Sanitariamente"))))</f>
        <v>Inviable Sanitariamente</v>
      </c>
      <c r="KIA469" s="265" t="str">
        <f t="shared" ref="KIA469:KIA471" si="7685">IF(KHY469&lt;5,"Sin Riesgo",IF(KHY469 &lt;=14,"Bajo",IF(KHY469&lt;=35,"Medio",IF(KHY469&lt;=80,"Alto","Inviable Sanitariamente"))))</f>
        <v>Inviable Sanitariamente</v>
      </c>
      <c r="KIB469" s="265" t="str">
        <f t="shared" ref="KIB469:KIB471" si="7686">IF(KHZ469&lt;5,"Sin Riesgo",IF(KHZ469 &lt;=14,"Bajo",IF(KHZ469&lt;=35,"Medio",IF(KHZ469&lt;=80,"Alto","Inviable Sanitariamente"))))</f>
        <v>Inviable Sanitariamente</v>
      </c>
      <c r="KIC469" s="265" t="str">
        <f t="shared" ref="KIC469:KIC471" si="7687">IF(KIA469&lt;5,"Sin Riesgo",IF(KIA469 &lt;=14,"Bajo",IF(KIA469&lt;=35,"Medio",IF(KIA469&lt;=80,"Alto","Inviable Sanitariamente"))))</f>
        <v>Inviable Sanitariamente</v>
      </c>
      <c r="KID469" s="265" t="str">
        <f t="shared" ref="KID469:KID471" si="7688">IF(KIB469&lt;5,"Sin Riesgo",IF(KIB469 &lt;=14,"Bajo",IF(KIB469&lt;=35,"Medio",IF(KIB469&lt;=80,"Alto","Inviable Sanitariamente"))))</f>
        <v>Inviable Sanitariamente</v>
      </c>
      <c r="KIE469" s="265" t="str">
        <f t="shared" ref="KIE469:KIE471" si="7689">IF(KIC469&lt;5,"Sin Riesgo",IF(KIC469 &lt;=14,"Bajo",IF(KIC469&lt;=35,"Medio",IF(KIC469&lt;=80,"Alto","Inviable Sanitariamente"))))</f>
        <v>Inviable Sanitariamente</v>
      </c>
      <c r="KIF469" s="265" t="str">
        <f t="shared" ref="KIF469:KIF471" si="7690">IF(KID469&lt;5,"Sin Riesgo",IF(KID469 &lt;=14,"Bajo",IF(KID469&lt;=35,"Medio",IF(KID469&lt;=80,"Alto","Inviable Sanitariamente"))))</f>
        <v>Inviable Sanitariamente</v>
      </c>
      <c r="KIG469" s="265" t="str">
        <f t="shared" ref="KIG469:KIG471" si="7691">IF(KIE469&lt;5,"Sin Riesgo",IF(KIE469 &lt;=14,"Bajo",IF(KIE469&lt;=35,"Medio",IF(KIE469&lt;=80,"Alto","Inviable Sanitariamente"))))</f>
        <v>Inviable Sanitariamente</v>
      </c>
      <c r="KIH469" s="265" t="str">
        <f t="shared" ref="KIH469:KIH471" si="7692">IF(KIF469&lt;5,"Sin Riesgo",IF(KIF469 &lt;=14,"Bajo",IF(KIF469&lt;=35,"Medio",IF(KIF469&lt;=80,"Alto","Inviable Sanitariamente"))))</f>
        <v>Inviable Sanitariamente</v>
      </c>
      <c r="KII469" s="265" t="str">
        <f t="shared" ref="KII469:KII471" si="7693">IF(KIG469&lt;5,"Sin Riesgo",IF(KIG469 &lt;=14,"Bajo",IF(KIG469&lt;=35,"Medio",IF(KIG469&lt;=80,"Alto","Inviable Sanitariamente"))))</f>
        <v>Inviable Sanitariamente</v>
      </c>
      <c r="KIJ469" s="265" t="str">
        <f t="shared" ref="KIJ469:KIJ471" si="7694">IF(KIH469&lt;5,"Sin Riesgo",IF(KIH469 &lt;=14,"Bajo",IF(KIH469&lt;=35,"Medio",IF(KIH469&lt;=80,"Alto","Inviable Sanitariamente"))))</f>
        <v>Inviable Sanitariamente</v>
      </c>
      <c r="KIK469" s="265" t="str">
        <f t="shared" ref="KIK469:KIK471" si="7695">IF(KII469&lt;5,"Sin Riesgo",IF(KII469 &lt;=14,"Bajo",IF(KII469&lt;=35,"Medio",IF(KII469&lt;=80,"Alto","Inviable Sanitariamente"))))</f>
        <v>Inviable Sanitariamente</v>
      </c>
      <c r="KIL469" s="265" t="str">
        <f t="shared" ref="KIL469:KIL471" si="7696">IF(KIJ469&lt;5,"Sin Riesgo",IF(KIJ469 &lt;=14,"Bajo",IF(KIJ469&lt;=35,"Medio",IF(KIJ469&lt;=80,"Alto","Inviable Sanitariamente"))))</f>
        <v>Inviable Sanitariamente</v>
      </c>
      <c r="KIM469" s="265" t="str">
        <f t="shared" ref="KIM469:KIM471" si="7697">IF(KIK469&lt;5,"Sin Riesgo",IF(KIK469 &lt;=14,"Bajo",IF(KIK469&lt;=35,"Medio",IF(KIK469&lt;=80,"Alto","Inviable Sanitariamente"))))</f>
        <v>Inviable Sanitariamente</v>
      </c>
      <c r="KIN469" s="265" t="str">
        <f t="shared" ref="KIN469:KIN471" si="7698">IF(KIL469&lt;5,"Sin Riesgo",IF(KIL469 &lt;=14,"Bajo",IF(KIL469&lt;=35,"Medio",IF(KIL469&lt;=80,"Alto","Inviable Sanitariamente"))))</f>
        <v>Inviable Sanitariamente</v>
      </c>
      <c r="KIO469" s="265" t="str">
        <f t="shared" ref="KIO469:KIO471" si="7699">IF(KIM469&lt;5,"Sin Riesgo",IF(KIM469 &lt;=14,"Bajo",IF(KIM469&lt;=35,"Medio",IF(KIM469&lt;=80,"Alto","Inviable Sanitariamente"))))</f>
        <v>Inviable Sanitariamente</v>
      </c>
      <c r="KIP469" s="265" t="str">
        <f t="shared" ref="KIP469:KIP471" si="7700">IF(KIN469&lt;5,"Sin Riesgo",IF(KIN469 &lt;=14,"Bajo",IF(KIN469&lt;=35,"Medio",IF(KIN469&lt;=80,"Alto","Inviable Sanitariamente"))))</f>
        <v>Inviable Sanitariamente</v>
      </c>
      <c r="KIQ469" s="265" t="str">
        <f t="shared" ref="KIQ469:KIQ471" si="7701">IF(KIO469&lt;5,"Sin Riesgo",IF(KIO469 &lt;=14,"Bajo",IF(KIO469&lt;=35,"Medio",IF(KIO469&lt;=80,"Alto","Inviable Sanitariamente"))))</f>
        <v>Inviable Sanitariamente</v>
      </c>
      <c r="KIR469" s="265" t="str">
        <f t="shared" ref="KIR469:KIR471" si="7702">IF(KIP469&lt;5,"Sin Riesgo",IF(KIP469 &lt;=14,"Bajo",IF(KIP469&lt;=35,"Medio",IF(KIP469&lt;=80,"Alto","Inviable Sanitariamente"))))</f>
        <v>Inviable Sanitariamente</v>
      </c>
      <c r="KIS469" s="265" t="str">
        <f t="shared" ref="KIS469:KIS471" si="7703">IF(KIQ469&lt;5,"Sin Riesgo",IF(KIQ469 &lt;=14,"Bajo",IF(KIQ469&lt;=35,"Medio",IF(KIQ469&lt;=80,"Alto","Inviable Sanitariamente"))))</f>
        <v>Inviable Sanitariamente</v>
      </c>
      <c r="KIT469" s="265" t="str">
        <f t="shared" ref="KIT469:KIT471" si="7704">IF(KIR469&lt;5,"Sin Riesgo",IF(KIR469 &lt;=14,"Bajo",IF(KIR469&lt;=35,"Medio",IF(KIR469&lt;=80,"Alto","Inviable Sanitariamente"))))</f>
        <v>Inviable Sanitariamente</v>
      </c>
      <c r="KIU469" s="265" t="str">
        <f t="shared" ref="KIU469:KIU471" si="7705">IF(KIS469&lt;5,"Sin Riesgo",IF(KIS469 &lt;=14,"Bajo",IF(KIS469&lt;=35,"Medio",IF(KIS469&lt;=80,"Alto","Inviable Sanitariamente"))))</f>
        <v>Inviable Sanitariamente</v>
      </c>
      <c r="KIV469" s="265" t="str">
        <f t="shared" ref="KIV469:KIV471" si="7706">IF(KIT469&lt;5,"Sin Riesgo",IF(KIT469 &lt;=14,"Bajo",IF(KIT469&lt;=35,"Medio",IF(KIT469&lt;=80,"Alto","Inviable Sanitariamente"))))</f>
        <v>Inviable Sanitariamente</v>
      </c>
      <c r="KIW469" s="265" t="str">
        <f t="shared" ref="KIW469:KIW471" si="7707">IF(KIU469&lt;5,"Sin Riesgo",IF(KIU469 &lt;=14,"Bajo",IF(KIU469&lt;=35,"Medio",IF(KIU469&lt;=80,"Alto","Inviable Sanitariamente"))))</f>
        <v>Inviable Sanitariamente</v>
      </c>
      <c r="KIX469" s="265" t="str">
        <f t="shared" ref="KIX469:KIX471" si="7708">IF(KIV469&lt;5,"Sin Riesgo",IF(KIV469 &lt;=14,"Bajo",IF(KIV469&lt;=35,"Medio",IF(KIV469&lt;=80,"Alto","Inviable Sanitariamente"))))</f>
        <v>Inviable Sanitariamente</v>
      </c>
      <c r="KIY469" s="265" t="str">
        <f t="shared" ref="KIY469:KIY471" si="7709">IF(KIW469&lt;5,"Sin Riesgo",IF(KIW469 &lt;=14,"Bajo",IF(KIW469&lt;=35,"Medio",IF(KIW469&lt;=80,"Alto","Inviable Sanitariamente"))))</f>
        <v>Inviable Sanitariamente</v>
      </c>
      <c r="KIZ469" s="265" t="str">
        <f t="shared" ref="KIZ469:KIZ471" si="7710">IF(KIX469&lt;5,"Sin Riesgo",IF(KIX469 &lt;=14,"Bajo",IF(KIX469&lt;=35,"Medio",IF(KIX469&lt;=80,"Alto","Inviable Sanitariamente"))))</f>
        <v>Inviable Sanitariamente</v>
      </c>
      <c r="KJA469" s="265" t="str">
        <f t="shared" ref="KJA469:KJA471" si="7711">IF(KIY469&lt;5,"Sin Riesgo",IF(KIY469 &lt;=14,"Bajo",IF(KIY469&lt;=35,"Medio",IF(KIY469&lt;=80,"Alto","Inviable Sanitariamente"))))</f>
        <v>Inviable Sanitariamente</v>
      </c>
      <c r="KJB469" s="265" t="str">
        <f t="shared" ref="KJB469:KJB471" si="7712">IF(KIZ469&lt;5,"Sin Riesgo",IF(KIZ469 &lt;=14,"Bajo",IF(KIZ469&lt;=35,"Medio",IF(KIZ469&lt;=80,"Alto","Inviable Sanitariamente"))))</f>
        <v>Inviable Sanitariamente</v>
      </c>
      <c r="KJC469" s="265" t="str">
        <f t="shared" ref="KJC469:KJC471" si="7713">IF(KJA469&lt;5,"Sin Riesgo",IF(KJA469 &lt;=14,"Bajo",IF(KJA469&lt;=35,"Medio",IF(KJA469&lt;=80,"Alto","Inviable Sanitariamente"))))</f>
        <v>Inviable Sanitariamente</v>
      </c>
      <c r="KJD469" s="265" t="str">
        <f t="shared" ref="KJD469:KJD471" si="7714">IF(KJB469&lt;5,"Sin Riesgo",IF(KJB469 &lt;=14,"Bajo",IF(KJB469&lt;=35,"Medio",IF(KJB469&lt;=80,"Alto","Inviable Sanitariamente"))))</f>
        <v>Inviable Sanitariamente</v>
      </c>
      <c r="KJE469" s="265" t="str">
        <f t="shared" ref="KJE469:KJE471" si="7715">IF(KJC469&lt;5,"Sin Riesgo",IF(KJC469 &lt;=14,"Bajo",IF(KJC469&lt;=35,"Medio",IF(KJC469&lt;=80,"Alto","Inviable Sanitariamente"))))</f>
        <v>Inviable Sanitariamente</v>
      </c>
      <c r="KJF469" s="265" t="str">
        <f t="shared" ref="KJF469:KJF471" si="7716">IF(KJD469&lt;5,"Sin Riesgo",IF(KJD469 &lt;=14,"Bajo",IF(KJD469&lt;=35,"Medio",IF(KJD469&lt;=80,"Alto","Inviable Sanitariamente"))))</f>
        <v>Inviable Sanitariamente</v>
      </c>
      <c r="KJG469" s="265" t="str">
        <f t="shared" ref="KJG469:KJG471" si="7717">IF(KJE469&lt;5,"Sin Riesgo",IF(KJE469 &lt;=14,"Bajo",IF(KJE469&lt;=35,"Medio",IF(KJE469&lt;=80,"Alto","Inviable Sanitariamente"))))</f>
        <v>Inviable Sanitariamente</v>
      </c>
      <c r="KJH469" s="265" t="str">
        <f t="shared" ref="KJH469:KJH471" si="7718">IF(KJF469&lt;5,"Sin Riesgo",IF(KJF469 &lt;=14,"Bajo",IF(KJF469&lt;=35,"Medio",IF(KJF469&lt;=80,"Alto","Inviable Sanitariamente"))))</f>
        <v>Inviable Sanitariamente</v>
      </c>
      <c r="KJI469" s="265" t="str">
        <f t="shared" ref="KJI469:KJI471" si="7719">IF(KJG469&lt;5,"Sin Riesgo",IF(KJG469 &lt;=14,"Bajo",IF(KJG469&lt;=35,"Medio",IF(KJG469&lt;=80,"Alto","Inviable Sanitariamente"))))</f>
        <v>Inviable Sanitariamente</v>
      </c>
      <c r="KJJ469" s="265" t="str">
        <f t="shared" ref="KJJ469:KJJ471" si="7720">IF(KJH469&lt;5,"Sin Riesgo",IF(KJH469 &lt;=14,"Bajo",IF(KJH469&lt;=35,"Medio",IF(KJH469&lt;=80,"Alto","Inviable Sanitariamente"))))</f>
        <v>Inviable Sanitariamente</v>
      </c>
      <c r="KJK469" s="265" t="str">
        <f t="shared" ref="KJK469:KJK471" si="7721">IF(KJI469&lt;5,"Sin Riesgo",IF(KJI469 &lt;=14,"Bajo",IF(KJI469&lt;=35,"Medio",IF(KJI469&lt;=80,"Alto","Inviable Sanitariamente"))))</f>
        <v>Inviable Sanitariamente</v>
      </c>
      <c r="KJL469" s="265" t="str">
        <f t="shared" ref="KJL469:KJL471" si="7722">IF(KJJ469&lt;5,"Sin Riesgo",IF(KJJ469 &lt;=14,"Bajo",IF(KJJ469&lt;=35,"Medio",IF(KJJ469&lt;=80,"Alto","Inviable Sanitariamente"))))</f>
        <v>Inviable Sanitariamente</v>
      </c>
      <c r="KJM469" s="265" t="str">
        <f t="shared" ref="KJM469:KJM471" si="7723">IF(KJK469&lt;5,"Sin Riesgo",IF(KJK469 &lt;=14,"Bajo",IF(KJK469&lt;=35,"Medio",IF(KJK469&lt;=80,"Alto","Inviable Sanitariamente"))))</f>
        <v>Inviable Sanitariamente</v>
      </c>
      <c r="KJN469" s="265" t="str">
        <f t="shared" ref="KJN469:KJN471" si="7724">IF(KJL469&lt;5,"Sin Riesgo",IF(KJL469 &lt;=14,"Bajo",IF(KJL469&lt;=35,"Medio",IF(KJL469&lt;=80,"Alto","Inviable Sanitariamente"))))</f>
        <v>Inviable Sanitariamente</v>
      </c>
      <c r="KJO469" s="265" t="str">
        <f t="shared" ref="KJO469:KJO471" si="7725">IF(KJM469&lt;5,"Sin Riesgo",IF(KJM469 &lt;=14,"Bajo",IF(KJM469&lt;=35,"Medio",IF(KJM469&lt;=80,"Alto","Inviable Sanitariamente"))))</f>
        <v>Inviable Sanitariamente</v>
      </c>
      <c r="KJP469" s="265" t="str">
        <f t="shared" ref="KJP469:KJP471" si="7726">IF(KJN469&lt;5,"Sin Riesgo",IF(KJN469 &lt;=14,"Bajo",IF(KJN469&lt;=35,"Medio",IF(KJN469&lt;=80,"Alto","Inviable Sanitariamente"))))</f>
        <v>Inviable Sanitariamente</v>
      </c>
      <c r="KJQ469" s="265" t="str">
        <f t="shared" ref="KJQ469:KJQ471" si="7727">IF(KJO469&lt;5,"Sin Riesgo",IF(KJO469 &lt;=14,"Bajo",IF(KJO469&lt;=35,"Medio",IF(KJO469&lt;=80,"Alto","Inviable Sanitariamente"))))</f>
        <v>Inviable Sanitariamente</v>
      </c>
      <c r="KJR469" s="265" t="str">
        <f t="shared" ref="KJR469:KJR471" si="7728">IF(KJP469&lt;5,"Sin Riesgo",IF(KJP469 &lt;=14,"Bajo",IF(KJP469&lt;=35,"Medio",IF(KJP469&lt;=80,"Alto","Inviable Sanitariamente"))))</f>
        <v>Inviable Sanitariamente</v>
      </c>
      <c r="KJS469" s="265" t="str">
        <f t="shared" ref="KJS469:KJS471" si="7729">IF(KJQ469&lt;5,"Sin Riesgo",IF(KJQ469 &lt;=14,"Bajo",IF(KJQ469&lt;=35,"Medio",IF(KJQ469&lt;=80,"Alto","Inviable Sanitariamente"))))</f>
        <v>Inviable Sanitariamente</v>
      </c>
      <c r="KJT469" s="265" t="str">
        <f t="shared" ref="KJT469:KJT471" si="7730">IF(KJR469&lt;5,"Sin Riesgo",IF(KJR469 &lt;=14,"Bajo",IF(KJR469&lt;=35,"Medio",IF(KJR469&lt;=80,"Alto","Inviable Sanitariamente"))))</f>
        <v>Inviable Sanitariamente</v>
      </c>
      <c r="KJU469" s="265" t="str">
        <f t="shared" ref="KJU469:KJU471" si="7731">IF(KJS469&lt;5,"Sin Riesgo",IF(KJS469 &lt;=14,"Bajo",IF(KJS469&lt;=35,"Medio",IF(KJS469&lt;=80,"Alto","Inviable Sanitariamente"))))</f>
        <v>Inviable Sanitariamente</v>
      </c>
      <c r="KJV469" s="265" t="str">
        <f t="shared" ref="KJV469:KJV471" si="7732">IF(KJT469&lt;5,"Sin Riesgo",IF(KJT469 &lt;=14,"Bajo",IF(KJT469&lt;=35,"Medio",IF(KJT469&lt;=80,"Alto","Inviable Sanitariamente"))))</f>
        <v>Inviable Sanitariamente</v>
      </c>
      <c r="KJW469" s="265" t="str">
        <f t="shared" ref="KJW469:KJW471" si="7733">IF(KJU469&lt;5,"Sin Riesgo",IF(KJU469 &lt;=14,"Bajo",IF(KJU469&lt;=35,"Medio",IF(KJU469&lt;=80,"Alto","Inviable Sanitariamente"))))</f>
        <v>Inviable Sanitariamente</v>
      </c>
      <c r="KJX469" s="265" t="str">
        <f t="shared" ref="KJX469:KJX471" si="7734">IF(KJV469&lt;5,"Sin Riesgo",IF(KJV469 &lt;=14,"Bajo",IF(KJV469&lt;=35,"Medio",IF(KJV469&lt;=80,"Alto","Inviable Sanitariamente"))))</f>
        <v>Inviable Sanitariamente</v>
      </c>
      <c r="KJY469" s="265" t="str">
        <f t="shared" ref="KJY469:KJY471" si="7735">IF(KJW469&lt;5,"Sin Riesgo",IF(KJW469 &lt;=14,"Bajo",IF(KJW469&lt;=35,"Medio",IF(KJW469&lt;=80,"Alto","Inviable Sanitariamente"))))</f>
        <v>Inviable Sanitariamente</v>
      </c>
      <c r="KJZ469" s="265" t="str">
        <f t="shared" ref="KJZ469:KJZ471" si="7736">IF(KJX469&lt;5,"Sin Riesgo",IF(KJX469 &lt;=14,"Bajo",IF(KJX469&lt;=35,"Medio",IF(KJX469&lt;=80,"Alto","Inviable Sanitariamente"))))</f>
        <v>Inviable Sanitariamente</v>
      </c>
      <c r="KKA469" s="265" t="str">
        <f t="shared" ref="KKA469:KKA471" si="7737">IF(KJY469&lt;5,"Sin Riesgo",IF(KJY469 &lt;=14,"Bajo",IF(KJY469&lt;=35,"Medio",IF(KJY469&lt;=80,"Alto","Inviable Sanitariamente"))))</f>
        <v>Inviable Sanitariamente</v>
      </c>
      <c r="KKB469" s="265" t="str">
        <f t="shared" ref="KKB469:KKB471" si="7738">IF(KJZ469&lt;5,"Sin Riesgo",IF(KJZ469 &lt;=14,"Bajo",IF(KJZ469&lt;=35,"Medio",IF(KJZ469&lt;=80,"Alto","Inviable Sanitariamente"))))</f>
        <v>Inviable Sanitariamente</v>
      </c>
      <c r="KKC469" s="265" t="str">
        <f t="shared" ref="KKC469:KKC471" si="7739">IF(KKA469&lt;5,"Sin Riesgo",IF(KKA469 &lt;=14,"Bajo",IF(KKA469&lt;=35,"Medio",IF(KKA469&lt;=80,"Alto","Inviable Sanitariamente"))))</f>
        <v>Inviable Sanitariamente</v>
      </c>
      <c r="KKD469" s="265" t="str">
        <f t="shared" ref="KKD469:KKD471" si="7740">IF(KKB469&lt;5,"Sin Riesgo",IF(KKB469 &lt;=14,"Bajo",IF(KKB469&lt;=35,"Medio",IF(KKB469&lt;=80,"Alto","Inviable Sanitariamente"))))</f>
        <v>Inviable Sanitariamente</v>
      </c>
      <c r="KKE469" s="265" t="str">
        <f t="shared" ref="KKE469:KKE471" si="7741">IF(KKC469&lt;5,"Sin Riesgo",IF(KKC469 &lt;=14,"Bajo",IF(KKC469&lt;=35,"Medio",IF(KKC469&lt;=80,"Alto","Inviable Sanitariamente"))))</f>
        <v>Inviable Sanitariamente</v>
      </c>
      <c r="KKF469" s="265" t="str">
        <f t="shared" ref="KKF469:KKF471" si="7742">IF(KKD469&lt;5,"Sin Riesgo",IF(KKD469 &lt;=14,"Bajo",IF(KKD469&lt;=35,"Medio",IF(KKD469&lt;=80,"Alto","Inviable Sanitariamente"))))</f>
        <v>Inviable Sanitariamente</v>
      </c>
      <c r="KKG469" s="265" t="str">
        <f t="shared" ref="KKG469:KKG471" si="7743">IF(KKE469&lt;5,"Sin Riesgo",IF(KKE469 &lt;=14,"Bajo",IF(KKE469&lt;=35,"Medio",IF(KKE469&lt;=80,"Alto","Inviable Sanitariamente"))))</f>
        <v>Inviable Sanitariamente</v>
      </c>
      <c r="KKH469" s="265" t="str">
        <f t="shared" ref="KKH469:KKH471" si="7744">IF(KKF469&lt;5,"Sin Riesgo",IF(KKF469 &lt;=14,"Bajo",IF(KKF469&lt;=35,"Medio",IF(KKF469&lt;=80,"Alto","Inviable Sanitariamente"))))</f>
        <v>Inviable Sanitariamente</v>
      </c>
      <c r="KKI469" s="265" t="str">
        <f t="shared" ref="KKI469:KKI471" si="7745">IF(KKG469&lt;5,"Sin Riesgo",IF(KKG469 &lt;=14,"Bajo",IF(KKG469&lt;=35,"Medio",IF(KKG469&lt;=80,"Alto","Inviable Sanitariamente"))))</f>
        <v>Inviable Sanitariamente</v>
      </c>
      <c r="KKJ469" s="265" t="str">
        <f t="shared" ref="KKJ469:KKJ471" si="7746">IF(KKH469&lt;5,"Sin Riesgo",IF(KKH469 &lt;=14,"Bajo",IF(KKH469&lt;=35,"Medio",IF(KKH469&lt;=80,"Alto","Inviable Sanitariamente"))))</f>
        <v>Inviable Sanitariamente</v>
      </c>
      <c r="KKK469" s="265" t="str">
        <f t="shared" ref="KKK469:KKK471" si="7747">IF(KKI469&lt;5,"Sin Riesgo",IF(KKI469 &lt;=14,"Bajo",IF(KKI469&lt;=35,"Medio",IF(KKI469&lt;=80,"Alto","Inviable Sanitariamente"))))</f>
        <v>Inviable Sanitariamente</v>
      </c>
      <c r="KKL469" s="265" t="str">
        <f t="shared" ref="KKL469:KKL471" si="7748">IF(KKJ469&lt;5,"Sin Riesgo",IF(KKJ469 &lt;=14,"Bajo",IF(KKJ469&lt;=35,"Medio",IF(KKJ469&lt;=80,"Alto","Inviable Sanitariamente"))))</f>
        <v>Inviable Sanitariamente</v>
      </c>
      <c r="KKM469" s="265" t="str">
        <f t="shared" ref="KKM469:KKM471" si="7749">IF(KKK469&lt;5,"Sin Riesgo",IF(KKK469 &lt;=14,"Bajo",IF(KKK469&lt;=35,"Medio",IF(KKK469&lt;=80,"Alto","Inviable Sanitariamente"))))</f>
        <v>Inviable Sanitariamente</v>
      </c>
      <c r="KKN469" s="265" t="str">
        <f t="shared" ref="KKN469:KKN471" si="7750">IF(KKL469&lt;5,"Sin Riesgo",IF(KKL469 &lt;=14,"Bajo",IF(KKL469&lt;=35,"Medio",IF(KKL469&lt;=80,"Alto","Inviable Sanitariamente"))))</f>
        <v>Inviable Sanitariamente</v>
      </c>
      <c r="KKO469" s="265" t="str">
        <f t="shared" ref="KKO469:KKO471" si="7751">IF(KKM469&lt;5,"Sin Riesgo",IF(KKM469 &lt;=14,"Bajo",IF(KKM469&lt;=35,"Medio",IF(KKM469&lt;=80,"Alto","Inviable Sanitariamente"))))</f>
        <v>Inviable Sanitariamente</v>
      </c>
      <c r="KKP469" s="265" t="str">
        <f t="shared" ref="KKP469:KKP471" si="7752">IF(KKN469&lt;5,"Sin Riesgo",IF(KKN469 &lt;=14,"Bajo",IF(KKN469&lt;=35,"Medio",IF(KKN469&lt;=80,"Alto","Inviable Sanitariamente"))))</f>
        <v>Inviable Sanitariamente</v>
      </c>
      <c r="KKQ469" s="265" t="str">
        <f t="shared" ref="KKQ469:KKQ471" si="7753">IF(KKO469&lt;5,"Sin Riesgo",IF(KKO469 &lt;=14,"Bajo",IF(KKO469&lt;=35,"Medio",IF(KKO469&lt;=80,"Alto","Inviable Sanitariamente"))))</f>
        <v>Inviable Sanitariamente</v>
      </c>
      <c r="KKR469" s="265" t="str">
        <f t="shared" ref="KKR469:KKR471" si="7754">IF(KKP469&lt;5,"Sin Riesgo",IF(KKP469 &lt;=14,"Bajo",IF(KKP469&lt;=35,"Medio",IF(KKP469&lt;=80,"Alto","Inviable Sanitariamente"))))</f>
        <v>Inviable Sanitariamente</v>
      </c>
      <c r="KKS469" s="265" t="str">
        <f t="shared" ref="KKS469:KKS471" si="7755">IF(KKQ469&lt;5,"Sin Riesgo",IF(KKQ469 &lt;=14,"Bajo",IF(KKQ469&lt;=35,"Medio",IF(KKQ469&lt;=80,"Alto","Inviable Sanitariamente"))))</f>
        <v>Inviable Sanitariamente</v>
      </c>
      <c r="KKT469" s="265" t="str">
        <f t="shared" ref="KKT469:KKT471" si="7756">IF(KKR469&lt;5,"Sin Riesgo",IF(KKR469 &lt;=14,"Bajo",IF(KKR469&lt;=35,"Medio",IF(KKR469&lt;=80,"Alto","Inviable Sanitariamente"))))</f>
        <v>Inviable Sanitariamente</v>
      </c>
      <c r="KKU469" s="265" t="str">
        <f t="shared" ref="KKU469:KKU471" si="7757">IF(KKS469&lt;5,"Sin Riesgo",IF(KKS469 &lt;=14,"Bajo",IF(KKS469&lt;=35,"Medio",IF(KKS469&lt;=80,"Alto","Inviable Sanitariamente"))))</f>
        <v>Inviable Sanitariamente</v>
      </c>
      <c r="KKV469" s="265" t="str">
        <f t="shared" ref="KKV469:KKV471" si="7758">IF(KKT469&lt;5,"Sin Riesgo",IF(KKT469 &lt;=14,"Bajo",IF(KKT469&lt;=35,"Medio",IF(KKT469&lt;=80,"Alto","Inviable Sanitariamente"))))</f>
        <v>Inviable Sanitariamente</v>
      </c>
      <c r="KKW469" s="265" t="str">
        <f t="shared" ref="KKW469:KKW471" si="7759">IF(KKU469&lt;5,"Sin Riesgo",IF(KKU469 &lt;=14,"Bajo",IF(KKU469&lt;=35,"Medio",IF(KKU469&lt;=80,"Alto","Inviable Sanitariamente"))))</f>
        <v>Inviable Sanitariamente</v>
      </c>
      <c r="KKX469" s="265" t="str">
        <f t="shared" ref="KKX469:KKX471" si="7760">IF(KKV469&lt;5,"Sin Riesgo",IF(KKV469 &lt;=14,"Bajo",IF(KKV469&lt;=35,"Medio",IF(KKV469&lt;=80,"Alto","Inviable Sanitariamente"))))</f>
        <v>Inviable Sanitariamente</v>
      </c>
      <c r="KKY469" s="265" t="str">
        <f t="shared" ref="KKY469:KKY471" si="7761">IF(KKW469&lt;5,"Sin Riesgo",IF(KKW469 &lt;=14,"Bajo",IF(KKW469&lt;=35,"Medio",IF(KKW469&lt;=80,"Alto","Inviable Sanitariamente"))))</f>
        <v>Inviable Sanitariamente</v>
      </c>
      <c r="KKZ469" s="265" t="str">
        <f t="shared" ref="KKZ469:KKZ471" si="7762">IF(KKX469&lt;5,"Sin Riesgo",IF(KKX469 &lt;=14,"Bajo",IF(KKX469&lt;=35,"Medio",IF(KKX469&lt;=80,"Alto","Inviable Sanitariamente"))))</f>
        <v>Inviable Sanitariamente</v>
      </c>
      <c r="KLA469" s="265" t="str">
        <f t="shared" ref="KLA469:KLA471" si="7763">IF(KKY469&lt;5,"Sin Riesgo",IF(KKY469 &lt;=14,"Bajo",IF(KKY469&lt;=35,"Medio",IF(KKY469&lt;=80,"Alto","Inviable Sanitariamente"))))</f>
        <v>Inviable Sanitariamente</v>
      </c>
      <c r="KLB469" s="265" t="str">
        <f t="shared" ref="KLB469:KLB471" si="7764">IF(KKZ469&lt;5,"Sin Riesgo",IF(KKZ469 &lt;=14,"Bajo",IF(KKZ469&lt;=35,"Medio",IF(KKZ469&lt;=80,"Alto","Inviable Sanitariamente"))))</f>
        <v>Inviable Sanitariamente</v>
      </c>
      <c r="KLC469" s="265" t="str">
        <f t="shared" ref="KLC469:KLC471" si="7765">IF(KLA469&lt;5,"Sin Riesgo",IF(KLA469 &lt;=14,"Bajo",IF(KLA469&lt;=35,"Medio",IF(KLA469&lt;=80,"Alto","Inviable Sanitariamente"))))</f>
        <v>Inviable Sanitariamente</v>
      </c>
      <c r="KLD469" s="265" t="str">
        <f t="shared" ref="KLD469:KLD471" si="7766">IF(KLB469&lt;5,"Sin Riesgo",IF(KLB469 &lt;=14,"Bajo",IF(KLB469&lt;=35,"Medio",IF(KLB469&lt;=80,"Alto","Inviable Sanitariamente"))))</f>
        <v>Inviable Sanitariamente</v>
      </c>
      <c r="KLE469" s="265" t="str">
        <f t="shared" ref="KLE469:KLE471" si="7767">IF(KLC469&lt;5,"Sin Riesgo",IF(KLC469 &lt;=14,"Bajo",IF(KLC469&lt;=35,"Medio",IF(KLC469&lt;=80,"Alto","Inviable Sanitariamente"))))</f>
        <v>Inviable Sanitariamente</v>
      </c>
      <c r="KLF469" s="265" t="str">
        <f t="shared" ref="KLF469:KLF471" si="7768">IF(KLD469&lt;5,"Sin Riesgo",IF(KLD469 &lt;=14,"Bajo",IF(KLD469&lt;=35,"Medio",IF(KLD469&lt;=80,"Alto","Inviable Sanitariamente"))))</f>
        <v>Inviable Sanitariamente</v>
      </c>
      <c r="KLG469" s="265" t="str">
        <f t="shared" ref="KLG469:KLG471" si="7769">IF(KLE469&lt;5,"Sin Riesgo",IF(KLE469 &lt;=14,"Bajo",IF(KLE469&lt;=35,"Medio",IF(KLE469&lt;=80,"Alto","Inviable Sanitariamente"))))</f>
        <v>Inviable Sanitariamente</v>
      </c>
      <c r="KLH469" s="265" t="str">
        <f t="shared" ref="KLH469:KLH471" si="7770">IF(KLF469&lt;5,"Sin Riesgo",IF(KLF469 &lt;=14,"Bajo",IF(KLF469&lt;=35,"Medio",IF(KLF469&lt;=80,"Alto","Inviable Sanitariamente"))))</f>
        <v>Inviable Sanitariamente</v>
      </c>
      <c r="KLI469" s="265" t="str">
        <f t="shared" ref="KLI469:KLI471" si="7771">IF(KLG469&lt;5,"Sin Riesgo",IF(KLG469 &lt;=14,"Bajo",IF(KLG469&lt;=35,"Medio",IF(KLG469&lt;=80,"Alto","Inviable Sanitariamente"))))</f>
        <v>Inviable Sanitariamente</v>
      </c>
      <c r="KLJ469" s="265" t="str">
        <f t="shared" ref="KLJ469:KLJ471" si="7772">IF(KLH469&lt;5,"Sin Riesgo",IF(KLH469 &lt;=14,"Bajo",IF(KLH469&lt;=35,"Medio",IF(KLH469&lt;=80,"Alto","Inviable Sanitariamente"))))</f>
        <v>Inviable Sanitariamente</v>
      </c>
      <c r="KLK469" s="265" t="str">
        <f t="shared" ref="KLK469:KLK471" si="7773">IF(KLI469&lt;5,"Sin Riesgo",IF(KLI469 &lt;=14,"Bajo",IF(KLI469&lt;=35,"Medio",IF(KLI469&lt;=80,"Alto","Inviable Sanitariamente"))))</f>
        <v>Inviable Sanitariamente</v>
      </c>
      <c r="KLL469" s="265" t="str">
        <f t="shared" ref="KLL469:KLL471" si="7774">IF(KLJ469&lt;5,"Sin Riesgo",IF(KLJ469 &lt;=14,"Bajo",IF(KLJ469&lt;=35,"Medio",IF(KLJ469&lt;=80,"Alto","Inviable Sanitariamente"))))</f>
        <v>Inviable Sanitariamente</v>
      </c>
      <c r="KLM469" s="265" t="str">
        <f t="shared" ref="KLM469:KLM471" si="7775">IF(KLK469&lt;5,"Sin Riesgo",IF(KLK469 &lt;=14,"Bajo",IF(KLK469&lt;=35,"Medio",IF(KLK469&lt;=80,"Alto","Inviable Sanitariamente"))))</f>
        <v>Inviable Sanitariamente</v>
      </c>
      <c r="KLN469" s="265" t="str">
        <f t="shared" ref="KLN469:KLN471" si="7776">IF(KLL469&lt;5,"Sin Riesgo",IF(KLL469 &lt;=14,"Bajo",IF(KLL469&lt;=35,"Medio",IF(KLL469&lt;=80,"Alto","Inviable Sanitariamente"))))</f>
        <v>Inviable Sanitariamente</v>
      </c>
      <c r="KLO469" s="265" t="str">
        <f t="shared" ref="KLO469:KLO471" si="7777">IF(KLM469&lt;5,"Sin Riesgo",IF(KLM469 &lt;=14,"Bajo",IF(KLM469&lt;=35,"Medio",IF(KLM469&lt;=80,"Alto","Inviable Sanitariamente"))))</f>
        <v>Inviable Sanitariamente</v>
      </c>
      <c r="KLP469" s="265" t="str">
        <f t="shared" ref="KLP469:KLP471" si="7778">IF(KLN469&lt;5,"Sin Riesgo",IF(KLN469 &lt;=14,"Bajo",IF(KLN469&lt;=35,"Medio",IF(KLN469&lt;=80,"Alto","Inviable Sanitariamente"))))</f>
        <v>Inviable Sanitariamente</v>
      </c>
      <c r="KLQ469" s="265" t="str">
        <f t="shared" ref="KLQ469:KLQ471" si="7779">IF(KLO469&lt;5,"Sin Riesgo",IF(KLO469 &lt;=14,"Bajo",IF(KLO469&lt;=35,"Medio",IF(KLO469&lt;=80,"Alto","Inviable Sanitariamente"))))</f>
        <v>Inviable Sanitariamente</v>
      </c>
      <c r="KLR469" s="265" t="str">
        <f t="shared" ref="KLR469:KLR471" si="7780">IF(KLP469&lt;5,"Sin Riesgo",IF(KLP469 &lt;=14,"Bajo",IF(KLP469&lt;=35,"Medio",IF(KLP469&lt;=80,"Alto","Inviable Sanitariamente"))))</f>
        <v>Inviable Sanitariamente</v>
      </c>
      <c r="KLS469" s="265" t="str">
        <f t="shared" ref="KLS469:KLS471" si="7781">IF(KLQ469&lt;5,"Sin Riesgo",IF(KLQ469 &lt;=14,"Bajo",IF(KLQ469&lt;=35,"Medio",IF(KLQ469&lt;=80,"Alto","Inviable Sanitariamente"))))</f>
        <v>Inviable Sanitariamente</v>
      </c>
      <c r="KLT469" s="265" t="str">
        <f t="shared" ref="KLT469:KLT471" si="7782">IF(KLR469&lt;5,"Sin Riesgo",IF(KLR469 &lt;=14,"Bajo",IF(KLR469&lt;=35,"Medio",IF(KLR469&lt;=80,"Alto","Inviable Sanitariamente"))))</f>
        <v>Inviable Sanitariamente</v>
      </c>
      <c r="KLU469" s="265" t="str">
        <f t="shared" ref="KLU469:KLU471" si="7783">IF(KLS469&lt;5,"Sin Riesgo",IF(KLS469 &lt;=14,"Bajo",IF(KLS469&lt;=35,"Medio",IF(KLS469&lt;=80,"Alto","Inviable Sanitariamente"))))</f>
        <v>Inviable Sanitariamente</v>
      </c>
      <c r="KLV469" s="265" t="str">
        <f t="shared" ref="KLV469:KLV471" si="7784">IF(KLT469&lt;5,"Sin Riesgo",IF(KLT469 &lt;=14,"Bajo",IF(KLT469&lt;=35,"Medio",IF(KLT469&lt;=80,"Alto","Inviable Sanitariamente"))))</f>
        <v>Inviable Sanitariamente</v>
      </c>
      <c r="KLW469" s="265" t="str">
        <f t="shared" ref="KLW469:KLW471" si="7785">IF(KLU469&lt;5,"Sin Riesgo",IF(KLU469 &lt;=14,"Bajo",IF(KLU469&lt;=35,"Medio",IF(KLU469&lt;=80,"Alto","Inviable Sanitariamente"))))</f>
        <v>Inviable Sanitariamente</v>
      </c>
      <c r="KLX469" s="265" t="str">
        <f t="shared" ref="KLX469:KLX471" si="7786">IF(KLV469&lt;5,"Sin Riesgo",IF(KLV469 &lt;=14,"Bajo",IF(KLV469&lt;=35,"Medio",IF(KLV469&lt;=80,"Alto","Inviable Sanitariamente"))))</f>
        <v>Inviable Sanitariamente</v>
      </c>
      <c r="KLY469" s="265" t="str">
        <f t="shared" ref="KLY469:KLY471" si="7787">IF(KLW469&lt;5,"Sin Riesgo",IF(KLW469 &lt;=14,"Bajo",IF(KLW469&lt;=35,"Medio",IF(KLW469&lt;=80,"Alto","Inviable Sanitariamente"))))</f>
        <v>Inviable Sanitariamente</v>
      </c>
      <c r="KLZ469" s="265" t="str">
        <f t="shared" ref="KLZ469:KLZ471" si="7788">IF(KLX469&lt;5,"Sin Riesgo",IF(KLX469 &lt;=14,"Bajo",IF(KLX469&lt;=35,"Medio",IF(KLX469&lt;=80,"Alto","Inviable Sanitariamente"))))</f>
        <v>Inviable Sanitariamente</v>
      </c>
      <c r="KMA469" s="265" t="str">
        <f t="shared" ref="KMA469:KMA471" si="7789">IF(KLY469&lt;5,"Sin Riesgo",IF(KLY469 &lt;=14,"Bajo",IF(KLY469&lt;=35,"Medio",IF(KLY469&lt;=80,"Alto","Inviable Sanitariamente"))))</f>
        <v>Inviable Sanitariamente</v>
      </c>
      <c r="KMB469" s="265" t="str">
        <f t="shared" ref="KMB469:KMB471" si="7790">IF(KLZ469&lt;5,"Sin Riesgo",IF(KLZ469 &lt;=14,"Bajo",IF(KLZ469&lt;=35,"Medio",IF(KLZ469&lt;=80,"Alto","Inviable Sanitariamente"))))</f>
        <v>Inviable Sanitariamente</v>
      </c>
      <c r="KMC469" s="265" t="str">
        <f t="shared" ref="KMC469:KMC471" si="7791">IF(KMA469&lt;5,"Sin Riesgo",IF(KMA469 &lt;=14,"Bajo",IF(KMA469&lt;=35,"Medio",IF(KMA469&lt;=80,"Alto","Inviable Sanitariamente"))))</f>
        <v>Inviable Sanitariamente</v>
      </c>
      <c r="KMD469" s="265" t="str">
        <f t="shared" ref="KMD469:KMD471" si="7792">IF(KMB469&lt;5,"Sin Riesgo",IF(KMB469 &lt;=14,"Bajo",IF(KMB469&lt;=35,"Medio",IF(KMB469&lt;=80,"Alto","Inviable Sanitariamente"))))</f>
        <v>Inviable Sanitariamente</v>
      </c>
      <c r="KME469" s="265" t="str">
        <f t="shared" ref="KME469:KME471" si="7793">IF(KMC469&lt;5,"Sin Riesgo",IF(KMC469 &lt;=14,"Bajo",IF(KMC469&lt;=35,"Medio",IF(KMC469&lt;=80,"Alto","Inviable Sanitariamente"))))</f>
        <v>Inviable Sanitariamente</v>
      </c>
      <c r="KMF469" s="265" t="str">
        <f t="shared" ref="KMF469:KMF471" si="7794">IF(KMD469&lt;5,"Sin Riesgo",IF(KMD469 &lt;=14,"Bajo",IF(KMD469&lt;=35,"Medio",IF(KMD469&lt;=80,"Alto","Inviable Sanitariamente"))))</f>
        <v>Inviable Sanitariamente</v>
      </c>
      <c r="KMG469" s="265" t="str">
        <f t="shared" ref="KMG469:KMG471" si="7795">IF(KME469&lt;5,"Sin Riesgo",IF(KME469 &lt;=14,"Bajo",IF(KME469&lt;=35,"Medio",IF(KME469&lt;=80,"Alto","Inviable Sanitariamente"))))</f>
        <v>Inviable Sanitariamente</v>
      </c>
      <c r="KMH469" s="265" t="str">
        <f t="shared" ref="KMH469:KMH471" si="7796">IF(KMF469&lt;5,"Sin Riesgo",IF(KMF469 &lt;=14,"Bajo",IF(KMF469&lt;=35,"Medio",IF(KMF469&lt;=80,"Alto","Inviable Sanitariamente"))))</f>
        <v>Inviable Sanitariamente</v>
      </c>
      <c r="KMI469" s="265" t="str">
        <f t="shared" ref="KMI469:KMI471" si="7797">IF(KMG469&lt;5,"Sin Riesgo",IF(KMG469 &lt;=14,"Bajo",IF(KMG469&lt;=35,"Medio",IF(KMG469&lt;=80,"Alto","Inviable Sanitariamente"))))</f>
        <v>Inviable Sanitariamente</v>
      </c>
      <c r="KMJ469" s="265" t="str">
        <f t="shared" ref="KMJ469:KMJ471" si="7798">IF(KMH469&lt;5,"Sin Riesgo",IF(KMH469 &lt;=14,"Bajo",IF(KMH469&lt;=35,"Medio",IF(KMH469&lt;=80,"Alto","Inviable Sanitariamente"))))</f>
        <v>Inviable Sanitariamente</v>
      </c>
      <c r="KMK469" s="265" t="str">
        <f t="shared" ref="KMK469:KMK471" si="7799">IF(KMI469&lt;5,"Sin Riesgo",IF(KMI469 &lt;=14,"Bajo",IF(KMI469&lt;=35,"Medio",IF(KMI469&lt;=80,"Alto","Inviable Sanitariamente"))))</f>
        <v>Inviable Sanitariamente</v>
      </c>
      <c r="KML469" s="265" t="str">
        <f t="shared" ref="KML469:KML471" si="7800">IF(KMJ469&lt;5,"Sin Riesgo",IF(KMJ469 &lt;=14,"Bajo",IF(KMJ469&lt;=35,"Medio",IF(KMJ469&lt;=80,"Alto","Inviable Sanitariamente"))))</f>
        <v>Inviable Sanitariamente</v>
      </c>
      <c r="KMM469" s="265" t="str">
        <f t="shared" ref="KMM469:KMM471" si="7801">IF(KMK469&lt;5,"Sin Riesgo",IF(KMK469 &lt;=14,"Bajo",IF(KMK469&lt;=35,"Medio",IF(KMK469&lt;=80,"Alto","Inviable Sanitariamente"))))</f>
        <v>Inviable Sanitariamente</v>
      </c>
      <c r="KMN469" s="265" t="str">
        <f t="shared" ref="KMN469:KMN471" si="7802">IF(KML469&lt;5,"Sin Riesgo",IF(KML469 &lt;=14,"Bajo",IF(KML469&lt;=35,"Medio",IF(KML469&lt;=80,"Alto","Inviable Sanitariamente"))))</f>
        <v>Inviable Sanitariamente</v>
      </c>
      <c r="KMO469" s="265" t="str">
        <f t="shared" ref="KMO469:KMO471" si="7803">IF(KMM469&lt;5,"Sin Riesgo",IF(KMM469 &lt;=14,"Bajo",IF(KMM469&lt;=35,"Medio",IF(KMM469&lt;=80,"Alto","Inviable Sanitariamente"))))</f>
        <v>Inviable Sanitariamente</v>
      </c>
      <c r="KMP469" s="265" t="str">
        <f t="shared" ref="KMP469:KMP471" si="7804">IF(KMN469&lt;5,"Sin Riesgo",IF(KMN469 &lt;=14,"Bajo",IF(KMN469&lt;=35,"Medio",IF(KMN469&lt;=80,"Alto","Inviable Sanitariamente"))))</f>
        <v>Inviable Sanitariamente</v>
      </c>
      <c r="KMQ469" s="265" t="str">
        <f t="shared" ref="KMQ469:KMQ471" si="7805">IF(KMO469&lt;5,"Sin Riesgo",IF(KMO469 &lt;=14,"Bajo",IF(KMO469&lt;=35,"Medio",IF(KMO469&lt;=80,"Alto","Inviable Sanitariamente"))))</f>
        <v>Inviable Sanitariamente</v>
      </c>
      <c r="KMR469" s="265" t="str">
        <f t="shared" ref="KMR469:KMR471" si="7806">IF(KMP469&lt;5,"Sin Riesgo",IF(KMP469 &lt;=14,"Bajo",IF(KMP469&lt;=35,"Medio",IF(KMP469&lt;=80,"Alto","Inviable Sanitariamente"))))</f>
        <v>Inviable Sanitariamente</v>
      </c>
      <c r="KMS469" s="265" t="str">
        <f t="shared" ref="KMS469:KMS471" si="7807">IF(KMQ469&lt;5,"Sin Riesgo",IF(KMQ469 &lt;=14,"Bajo",IF(KMQ469&lt;=35,"Medio",IF(KMQ469&lt;=80,"Alto","Inviable Sanitariamente"))))</f>
        <v>Inviable Sanitariamente</v>
      </c>
      <c r="KMT469" s="265" t="str">
        <f t="shared" ref="KMT469:KMT471" si="7808">IF(KMR469&lt;5,"Sin Riesgo",IF(KMR469 &lt;=14,"Bajo",IF(KMR469&lt;=35,"Medio",IF(KMR469&lt;=80,"Alto","Inviable Sanitariamente"))))</f>
        <v>Inviable Sanitariamente</v>
      </c>
      <c r="KMU469" s="265" t="str">
        <f t="shared" ref="KMU469:KMU471" si="7809">IF(KMS469&lt;5,"Sin Riesgo",IF(KMS469 &lt;=14,"Bajo",IF(KMS469&lt;=35,"Medio",IF(KMS469&lt;=80,"Alto","Inviable Sanitariamente"))))</f>
        <v>Inviable Sanitariamente</v>
      </c>
      <c r="KMV469" s="265" t="str">
        <f t="shared" ref="KMV469:KMV471" si="7810">IF(KMT469&lt;5,"Sin Riesgo",IF(KMT469 &lt;=14,"Bajo",IF(KMT469&lt;=35,"Medio",IF(KMT469&lt;=80,"Alto","Inviable Sanitariamente"))))</f>
        <v>Inviable Sanitariamente</v>
      </c>
      <c r="KMW469" s="265" t="str">
        <f t="shared" ref="KMW469:KMW471" si="7811">IF(KMU469&lt;5,"Sin Riesgo",IF(KMU469 &lt;=14,"Bajo",IF(KMU469&lt;=35,"Medio",IF(KMU469&lt;=80,"Alto","Inviable Sanitariamente"))))</f>
        <v>Inviable Sanitariamente</v>
      </c>
      <c r="KMX469" s="265" t="str">
        <f t="shared" ref="KMX469:KMX471" si="7812">IF(KMV469&lt;5,"Sin Riesgo",IF(KMV469 &lt;=14,"Bajo",IF(KMV469&lt;=35,"Medio",IF(KMV469&lt;=80,"Alto","Inviable Sanitariamente"))))</f>
        <v>Inviable Sanitariamente</v>
      </c>
      <c r="KMY469" s="265" t="str">
        <f t="shared" ref="KMY469:KMY471" si="7813">IF(KMW469&lt;5,"Sin Riesgo",IF(KMW469 &lt;=14,"Bajo",IF(KMW469&lt;=35,"Medio",IF(KMW469&lt;=80,"Alto","Inviable Sanitariamente"))))</f>
        <v>Inviable Sanitariamente</v>
      </c>
      <c r="KMZ469" s="265" t="str">
        <f t="shared" ref="KMZ469:KMZ471" si="7814">IF(KMX469&lt;5,"Sin Riesgo",IF(KMX469 &lt;=14,"Bajo",IF(KMX469&lt;=35,"Medio",IF(KMX469&lt;=80,"Alto","Inviable Sanitariamente"))))</f>
        <v>Inviable Sanitariamente</v>
      </c>
      <c r="KNA469" s="265" t="str">
        <f t="shared" ref="KNA469:KNA471" si="7815">IF(KMY469&lt;5,"Sin Riesgo",IF(KMY469 &lt;=14,"Bajo",IF(KMY469&lt;=35,"Medio",IF(KMY469&lt;=80,"Alto","Inviable Sanitariamente"))))</f>
        <v>Inviable Sanitariamente</v>
      </c>
      <c r="KNB469" s="265" t="str">
        <f t="shared" ref="KNB469:KNB471" si="7816">IF(KMZ469&lt;5,"Sin Riesgo",IF(KMZ469 &lt;=14,"Bajo",IF(KMZ469&lt;=35,"Medio",IF(KMZ469&lt;=80,"Alto","Inviable Sanitariamente"))))</f>
        <v>Inviable Sanitariamente</v>
      </c>
      <c r="KNC469" s="265" t="str">
        <f t="shared" ref="KNC469:KNC471" si="7817">IF(KNA469&lt;5,"Sin Riesgo",IF(KNA469 &lt;=14,"Bajo",IF(KNA469&lt;=35,"Medio",IF(KNA469&lt;=80,"Alto","Inviable Sanitariamente"))))</f>
        <v>Inviable Sanitariamente</v>
      </c>
      <c r="KND469" s="265" t="str">
        <f t="shared" ref="KND469:KND471" si="7818">IF(KNB469&lt;5,"Sin Riesgo",IF(KNB469 &lt;=14,"Bajo",IF(KNB469&lt;=35,"Medio",IF(KNB469&lt;=80,"Alto","Inviable Sanitariamente"))))</f>
        <v>Inviable Sanitariamente</v>
      </c>
      <c r="KNE469" s="265" t="str">
        <f t="shared" ref="KNE469:KNE471" si="7819">IF(KNC469&lt;5,"Sin Riesgo",IF(KNC469 &lt;=14,"Bajo",IF(KNC469&lt;=35,"Medio",IF(KNC469&lt;=80,"Alto","Inviable Sanitariamente"))))</f>
        <v>Inviable Sanitariamente</v>
      </c>
      <c r="KNF469" s="265" t="str">
        <f t="shared" ref="KNF469:KNF471" si="7820">IF(KND469&lt;5,"Sin Riesgo",IF(KND469 &lt;=14,"Bajo",IF(KND469&lt;=35,"Medio",IF(KND469&lt;=80,"Alto","Inviable Sanitariamente"))))</f>
        <v>Inviable Sanitariamente</v>
      </c>
      <c r="KNG469" s="265" t="str">
        <f t="shared" ref="KNG469:KNG471" si="7821">IF(KNE469&lt;5,"Sin Riesgo",IF(KNE469 &lt;=14,"Bajo",IF(KNE469&lt;=35,"Medio",IF(KNE469&lt;=80,"Alto","Inviable Sanitariamente"))))</f>
        <v>Inviable Sanitariamente</v>
      </c>
      <c r="KNH469" s="265" t="str">
        <f t="shared" ref="KNH469:KNH471" si="7822">IF(KNF469&lt;5,"Sin Riesgo",IF(KNF469 &lt;=14,"Bajo",IF(KNF469&lt;=35,"Medio",IF(KNF469&lt;=80,"Alto","Inviable Sanitariamente"))))</f>
        <v>Inviable Sanitariamente</v>
      </c>
      <c r="KNI469" s="265" t="str">
        <f t="shared" ref="KNI469:KNI471" si="7823">IF(KNG469&lt;5,"Sin Riesgo",IF(KNG469 &lt;=14,"Bajo",IF(KNG469&lt;=35,"Medio",IF(KNG469&lt;=80,"Alto","Inviable Sanitariamente"))))</f>
        <v>Inviable Sanitariamente</v>
      </c>
      <c r="KNJ469" s="265" t="str">
        <f t="shared" ref="KNJ469:KNJ471" si="7824">IF(KNH469&lt;5,"Sin Riesgo",IF(KNH469 &lt;=14,"Bajo",IF(KNH469&lt;=35,"Medio",IF(KNH469&lt;=80,"Alto","Inviable Sanitariamente"))))</f>
        <v>Inviable Sanitariamente</v>
      </c>
      <c r="KNK469" s="265" t="str">
        <f t="shared" ref="KNK469:KNK471" si="7825">IF(KNI469&lt;5,"Sin Riesgo",IF(KNI469 &lt;=14,"Bajo",IF(KNI469&lt;=35,"Medio",IF(KNI469&lt;=80,"Alto","Inviable Sanitariamente"))))</f>
        <v>Inviable Sanitariamente</v>
      </c>
      <c r="KNL469" s="265" t="str">
        <f t="shared" ref="KNL469:KNL471" si="7826">IF(KNJ469&lt;5,"Sin Riesgo",IF(KNJ469 &lt;=14,"Bajo",IF(KNJ469&lt;=35,"Medio",IF(KNJ469&lt;=80,"Alto","Inviable Sanitariamente"))))</f>
        <v>Inviable Sanitariamente</v>
      </c>
      <c r="KNM469" s="265" t="str">
        <f t="shared" ref="KNM469:KNM471" si="7827">IF(KNK469&lt;5,"Sin Riesgo",IF(KNK469 &lt;=14,"Bajo",IF(KNK469&lt;=35,"Medio",IF(KNK469&lt;=80,"Alto","Inviable Sanitariamente"))))</f>
        <v>Inviable Sanitariamente</v>
      </c>
      <c r="KNN469" s="265" t="str">
        <f t="shared" ref="KNN469:KNN471" si="7828">IF(KNL469&lt;5,"Sin Riesgo",IF(KNL469 &lt;=14,"Bajo",IF(KNL469&lt;=35,"Medio",IF(KNL469&lt;=80,"Alto","Inviable Sanitariamente"))))</f>
        <v>Inviable Sanitariamente</v>
      </c>
      <c r="KNO469" s="265" t="str">
        <f t="shared" ref="KNO469:KNO471" si="7829">IF(KNM469&lt;5,"Sin Riesgo",IF(KNM469 &lt;=14,"Bajo",IF(KNM469&lt;=35,"Medio",IF(KNM469&lt;=80,"Alto","Inviable Sanitariamente"))))</f>
        <v>Inviable Sanitariamente</v>
      </c>
      <c r="KNP469" s="265" t="str">
        <f t="shared" ref="KNP469:KNP471" si="7830">IF(KNN469&lt;5,"Sin Riesgo",IF(KNN469 &lt;=14,"Bajo",IF(KNN469&lt;=35,"Medio",IF(KNN469&lt;=80,"Alto","Inviable Sanitariamente"))))</f>
        <v>Inviable Sanitariamente</v>
      </c>
      <c r="KNQ469" s="265" t="str">
        <f t="shared" ref="KNQ469:KNQ471" si="7831">IF(KNO469&lt;5,"Sin Riesgo",IF(KNO469 &lt;=14,"Bajo",IF(KNO469&lt;=35,"Medio",IF(KNO469&lt;=80,"Alto","Inviable Sanitariamente"))))</f>
        <v>Inviable Sanitariamente</v>
      </c>
      <c r="KNR469" s="265" t="str">
        <f t="shared" ref="KNR469:KNR471" si="7832">IF(KNP469&lt;5,"Sin Riesgo",IF(KNP469 &lt;=14,"Bajo",IF(KNP469&lt;=35,"Medio",IF(KNP469&lt;=80,"Alto","Inviable Sanitariamente"))))</f>
        <v>Inviable Sanitariamente</v>
      </c>
      <c r="KNS469" s="265" t="str">
        <f t="shared" ref="KNS469:KNS471" si="7833">IF(KNQ469&lt;5,"Sin Riesgo",IF(KNQ469 &lt;=14,"Bajo",IF(KNQ469&lt;=35,"Medio",IF(KNQ469&lt;=80,"Alto","Inviable Sanitariamente"))))</f>
        <v>Inviable Sanitariamente</v>
      </c>
      <c r="KNT469" s="265" t="str">
        <f t="shared" ref="KNT469:KNT471" si="7834">IF(KNR469&lt;5,"Sin Riesgo",IF(KNR469 &lt;=14,"Bajo",IF(KNR469&lt;=35,"Medio",IF(KNR469&lt;=80,"Alto","Inviable Sanitariamente"))))</f>
        <v>Inviable Sanitariamente</v>
      </c>
      <c r="KNU469" s="265" t="str">
        <f t="shared" ref="KNU469:KNU471" si="7835">IF(KNS469&lt;5,"Sin Riesgo",IF(KNS469 &lt;=14,"Bajo",IF(KNS469&lt;=35,"Medio",IF(KNS469&lt;=80,"Alto","Inviable Sanitariamente"))))</f>
        <v>Inviable Sanitariamente</v>
      </c>
      <c r="KNV469" s="265" t="str">
        <f t="shared" ref="KNV469:KNV471" si="7836">IF(KNT469&lt;5,"Sin Riesgo",IF(KNT469 &lt;=14,"Bajo",IF(KNT469&lt;=35,"Medio",IF(KNT469&lt;=80,"Alto","Inviable Sanitariamente"))))</f>
        <v>Inviable Sanitariamente</v>
      </c>
      <c r="KNW469" s="265" t="str">
        <f t="shared" ref="KNW469:KNW471" si="7837">IF(KNU469&lt;5,"Sin Riesgo",IF(KNU469 &lt;=14,"Bajo",IF(KNU469&lt;=35,"Medio",IF(KNU469&lt;=80,"Alto","Inviable Sanitariamente"))))</f>
        <v>Inviable Sanitariamente</v>
      </c>
      <c r="KNX469" s="265" t="str">
        <f t="shared" ref="KNX469:KNX471" si="7838">IF(KNV469&lt;5,"Sin Riesgo",IF(KNV469 &lt;=14,"Bajo",IF(KNV469&lt;=35,"Medio",IF(KNV469&lt;=80,"Alto","Inviable Sanitariamente"))))</f>
        <v>Inviable Sanitariamente</v>
      </c>
      <c r="KNY469" s="265" t="str">
        <f t="shared" ref="KNY469:KNY471" si="7839">IF(KNW469&lt;5,"Sin Riesgo",IF(KNW469 &lt;=14,"Bajo",IF(KNW469&lt;=35,"Medio",IF(KNW469&lt;=80,"Alto","Inviable Sanitariamente"))))</f>
        <v>Inviable Sanitariamente</v>
      </c>
      <c r="KNZ469" s="265" t="str">
        <f t="shared" ref="KNZ469:KNZ471" si="7840">IF(KNX469&lt;5,"Sin Riesgo",IF(KNX469 &lt;=14,"Bajo",IF(KNX469&lt;=35,"Medio",IF(KNX469&lt;=80,"Alto","Inviable Sanitariamente"))))</f>
        <v>Inviable Sanitariamente</v>
      </c>
      <c r="KOA469" s="265" t="str">
        <f t="shared" ref="KOA469:KOA471" si="7841">IF(KNY469&lt;5,"Sin Riesgo",IF(KNY469 &lt;=14,"Bajo",IF(KNY469&lt;=35,"Medio",IF(KNY469&lt;=80,"Alto","Inviable Sanitariamente"))))</f>
        <v>Inviable Sanitariamente</v>
      </c>
      <c r="KOB469" s="265" t="str">
        <f t="shared" ref="KOB469:KOB471" si="7842">IF(KNZ469&lt;5,"Sin Riesgo",IF(KNZ469 &lt;=14,"Bajo",IF(KNZ469&lt;=35,"Medio",IF(KNZ469&lt;=80,"Alto","Inviable Sanitariamente"))))</f>
        <v>Inviable Sanitariamente</v>
      </c>
      <c r="KOC469" s="265" t="str">
        <f t="shared" ref="KOC469:KOC471" si="7843">IF(KOA469&lt;5,"Sin Riesgo",IF(KOA469 &lt;=14,"Bajo",IF(KOA469&lt;=35,"Medio",IF(KOA469&lt;=80,"Alto","Inviable Sanitariamente"))))</f>
        <v>Inviable Sanitariamente</v>
      </c>
      <c r="KOD469" s="265" t="str">
        <f t="shared" ref="KOD469:KOD471" si="7844">IF(KOB469&lt;5,"Sin Riesgo",IF(KOB469 &lt;=14,"Bajo",IF(KOB469&lt;=35,"Medio",IF(KOB469&lt;=80,"Alto","Inviable Sanitariamente"))))</f>
        <v>Inviable Sanitariamente</v>
      </c>
      <c r="KOE469" s="265" t="str">
        <f t="shared" ref="KOE469:KOE471" si="7845">IF(KOC469&lt;5,"Sin Riesgo",IF(KOC469 &lt;=14,"Bajo",IF(KOC469&lt;=35,"Medio",IF(KOC469&lt;=80,"Alto","Inviable Sanitariamente"))))</f>
        <v>Inviable Sanitariamente</v>
      </c>
      <c r="KOF469" s="265" t="str">
        <f t="shared" ref="KOF469:KOF471" si="7846">IF(KOD469&lt;5,"Sin Riesgo",IF(KOD469 &lt;=14,"Bajo",IF(KOD469&lt;=35,"Medio",IF(KOD469&lt;=80,"Alto","Inviable Sanitariamente"))))</f>
        <v>Inviable Sanitariamente</v>
      </c>
      <c r="KOG469" s="265" t="str">
        <f t="shared" ref="KOG469:KOG471" si="7847">IF(KOE469&lt;5,"Sin Riesgo",IF(KOE469 &lt;=14,"Bajo",IF(KOE469&lt;=35,"Medio",IF(KOE469&lt;=80,"Alto","Inviable Sanitariamente"))))</f>
        <v>Inviable Sanitariamente</v>
      </c>
      <c r="KOH469" s="265" t="str">
        <f t="shared" ref="KOH469:KOH471" si="7848">IF(KOF469&lt;5,"Sin Riesgo",IF(KOF469 &lt;=14,"Bajo",IF(KOF469&lt;=35,"Medio",IF(KOF469&lt;=80,"Alto","Inviable Sanitariamente"))))</f>
        <v>Inviable Sanitariamente</v>
      </c>
      <c r="KOI469" s="265" t="str">
        <f t="shared" ref="KOI469:KOI471" si="7849">IF(KOG469&lt;5,"Sin Riesgo",IF(KOG469 &lt;=14,"Bajo",IF(KOG469&lt;=35,"Medio",IF(KOG469&lt;=80,"Alto","Inviable Sanitariamente"))))</f>
        <v>Inviable Sanitariamente</v>
      </c>
      <c r="KOJ469" s="265" t="str">
        <f t="shared" ref="KOJ469:KOJ471" si="7850">IF(KOH469&lt;5,"Sin Riesgo",IF(KOH469 &lt;=14,"Bajo",IF(KOH469&lt;=35,"Medio",IF(KOH469&lt;=80,"Alto","Inviable Sanitariamente"))))</f>
        <v>Inviable Sanitariamente</v>
      </c>
      <c r="KOK469" s="265" t="str">
        <f t="shared" ref="KOK469:KOK471" si="7851">IF(KOI469&lt;5,"Sin Riesgo",IF(KOI469 &lt;=14,"Bajo",IF(KOI469&lt;=35,"Medio",IF(KOI469&lt;=80,"Alto","Inviable Sanitariamente"))))</f>
        <v>Inviable Sanitariamente</v>
      </c>
      <c r="KOL469" s="265" t="str">
        <f t="shared" ref="KOL469:KOL471" si="7852">IF(KOJ469&lt;5,"Sin Riesgo",IF(KOJ469 &lt;=14,"Bajo",IF(KOJ469&lt;=35,"Medio",IF(KOJ469&lt;=80,"Alto","Inviable Sanitariamente"))))</f>
        <v>Inviable Sanitariamente</v>
      </c>
      <c r="KOM469" s="265" t="str">
        <f t="shared" ref="KOM469:KOM471" si="7853">IF(KOK469&lt;5,"Sin Riesgo",IF(KOK469 &lt;=14,"Bajo",IF(KOK469&lt;=35,"Medio",IF(KOK469&lt;=80,"Alto","Inviable Sanitariamente"))))</f>
        <v>Inviable Sanitariamente</v>
      </c>
      <c r="KON469" s="265" t="str">
        <f t="shared" ref="KON469:KON471" si="7854">IF(KOL469&lt;5,"Sin Riesgo",IF(KOL469 &lt;=14,"Bajo",IF(KOL469&lt;=35,"Medio",IF(KOL469&lt;=80,"Alto","Inviable Sanitariamente"))))</f>
        <v>Inviable Sanitariamente</v>
      </c>
      <c r="KOO469" s="265" t="str">
        <f t="shared" ref="KOO469:KOO471" si="7855">IF(KOM469&lt;5,"Sin Riesgo",IF(KOM469 &lt;=14,"Bajo",IF(KOM469&lt;=35,"Medio",IF(KOM469&lt;=80,"Alto","Inviable Sanitariamente"))))</f>
        <v>Inviable Sanitariamente</v>
      </c>
      <c r="KOP469" s="265" t="str">
        <f t="shared" ref="KOP469:KOP471" si="7856">IF(KON469&lt;5,"Sin Riesgo",IF(KON469 &lt;=14,"Bajo",IF(KON469&lt;=35,"Medio",IF(KON469&lt;=80,"Alto","Inviable Sanitariamente"))))</f>
        <v>Inviable Sanitariamente</v>
      </c>
      <c r="KOQ469" s="265" t="str">
        <f t="shared" ref="KOQ469:KOQ471" si="7857">IF(KOO469&lt;5,"Sin Riesgo",IF(KOO469 &lt;=14,"Bajo",IF(KOO469&lt;=35,"Medio",IF(KOO469&lt;=80,"Alto","Inviable Sanitariamente"))))</f>
        <v>Inviable Sanitariamente</v>
      </c>
      <c r="KOR469" s="265" t="str">
        <f t="shared" ref="KOR469:KOR471" si="7858">IF(KOP469&lt;5,"Sin Riesgo",IF(KOP469 &lt;=14,"Bajo",IF(KOP469&lt;=35,"Medio",IF(KOP469&lt;=80,"Alto","Inviable Sanitariamente"))))</f>
        <v>Inviable Sanitariamente</v>
      </c>
      <c r="KOS469" s="265" t="str">
        <f t="shared" ref="KOS469:KOS471" si="7859">IF(KOQ469&lt;5,"Sin Riesgo",IF(KOQ469 &lt;=14,"Bajo",IF(KOQ469&lt;=35,"Medio",IF(KOQ469&lt;=80,"Alto","Inviable Sanitariamente"))))</f>
        <v>Inviable Sanitariamente</v>
      </c>
      <c r="KOT469" s="265" t="str">
        <f t="shared" ref="KOT469:KOT471" si="7860">IF(KOR469&lt;5,"Sin Riesgo",IF(KOR469 &lt;=14,"Bajo",IF(KOR469&lt;=35,"Medio",IF(KOR469&lt;=80,"Alto","Inviable Sanitariamente"))))</f>
        <v>Inviable Sanitariamente</v>
      </c>
      <c r="KOU469" s="265" t="str">
        <f t="shared" ref="KOU469:KOU471" si="7861">IF(KOS469&lt;5,"Sin Riesgo",IF(KOS469 &lt;=14,"Bajo",IF(KOS469&lt;=35,"Medio",IF(KOS469&lt;=80,"Alto","Inviable Sanitariamente"))))</f>
        <v>Inviable Sanitariamente</v>
      </c>
      <c r="KOV469" s="265" t="str">
        <f t="shared" ref="KOV469:KOV471" si="7862">IF(KOT469&lt;5,"Sin Riesgo",IF(KOT469 &lt;=14,"Bajo",IF(KOT469&lt;=35,"Medio",IF(KOT469&lt;=80,"Alto","Inviable Sanitariamente"))))</f>
        <v>Inviable Sanitariamente</v>
      </c>
      <c r="KOW469" s="265" t="str">
        <f t="shared" ref="KOW469:KOW471" si="7863">IF(KOU469&lt;5,"Sin Riesgo",IF(KOU469 &lt;=14,"Bajo",IF(KOU469&lt;=35,"Medio",IF(KOU469&lt;=80,"Alto","Inviable Sanitariamente"))))</f>
        <v>Inviable Sanitariamente</v>
      </c>
      <c r="KOX469" s="265" t="str">
        <f t="shared" ref="KOX469:KOX471" si="7864">IF(KOV469&lt;5,"Sin Riesgo",IF(KOV469 &lt;=14,"Bajo",IF(KOV469&lt;=35,"Medio",IF(KOV469&lt;=80,"Alto","Inviable Sanitariamente"))))</f>
        <v>Inviable Sanitariamente</v>
      </c>
      <c r="KOY469" s="265" t="str">
        <f t="shared" ref="KOY469:KOY471" si="7865">IF(KOW469&lt;5,"Sin Riesgo",IF(KOW469 &lt;=14,"Bajo",IF(KOW469&lt;=35,"Medio",IF(KOW469&lt;=80,"Alto","Inviable Sanitariamente"))))</f>
        <v>Inviable Sanitariamente</v>
      </c>
      <c r="KOZ469" s="265" t="str">
        <f t="shared" ref="KOZ469:KOZ471" si="7866">IF(KOX469&lt;5,"Sin Riesgo",IF(KOX469 &lt;=14,"Bajo",IF(KOX469&lt;=35,"Medio",IF(KOX469&lt;=80,"Alto","Inviable Sanitariamente"))))</f>
        <v>Inviable Sanitariamente</v>
      </c>
      <c r="KPA469" s="265" t="str">
        <f t="shared" ref="KPA469:KPA471" si="7867">IF(KOY469&lt;5,"Sin Riesgo",IF(KOY469 &lt;=14,"Bajo",IF(KOY469&lt;=35,"Medio",IF(KOY469&lt;=80,"Alto","Inviable Sanitariamente"))))</f>
        <v>Inviable Sanitariamente</v>
      </c>
      <c r="KPB469" s="265" t="str">
        <f t="shared" ref="KPB469:KPB471" si="7868">IF(KOZ469&lt;5,"Sin Riesgo",IF(KOZ469 &lt;=14,"Bajo",IF(KOZ469&lt;=35,"Medio",IF(KOZ469&lt;=80,"Alto","Inviable Sanitariamente"))))</f>
        <v>Inviable Sanitariamente</v>
      </c>
      <c r="KPC469" s="265" t="str">
        <f t="shared" ref="KPC469:KPC471" si="7869">IF(KPA469&lt;5,"Sin Riesgo",IF(KPA469 &lt;=14,"Bajo",IF(KPA469&lt;=35,"Medio",IF(KPA469&lt;=80,"Alto","Inviable Sanitariamente"))))</f>
        <v>Inviable Sanitariamente</v>
      </c>
      <c r="KPD469" s="265" t="str">
        <f t="shared" ref="KPD469:KPD471" si="7870">IF(KPB469&lt;5,"Sin Riesgo",IF(KPB469 &lt;=14,"Bajo",IF(KPB469&lt;=35,"Medio",IF(KPB469&lt;=80,"Alto","Inviable Sanitariamente"))))</f>
        <v>Inviable Sanitariamente</v>
      </c>
      <c r="KPE469" s="265" t="str">
        <f t="shared" ref="KPE469:KPE471" si="7871">IF(KPC469&lt;5,"Sin Riesgo",IF(KPC469 &lt;=14,"Bajo",IF(KPC469&lt;=35,"Medio",IF(KPC469&lt;=80,"Alto","Inviable Sanitariamente"))))</f>
        <v>Inviable Sanitariamente</v>
      </c>
      <c r="KPF469" s="265" t="str">
        <f t="shared" ref="KPF469:KPF471" si="7872">IF(KPD469&lt;5,"Sin Riesgo",IF(KPD469 &lt;=14,"Bajo",IF(KPD469&lt;=35,"Medio",IF(KPD469&lt;=80,"Alto","Inviable Sanitariamente"))))</f>
        <v>Inviable Sanitariamente</v>
      </c>
      <c r="KPG469" s="265" t="str">
        <f t="shared" ref="KPG469:KPG471" si="7873">IF(KPE469&lt;5,"Sin Riesgo",IF(KPE469 &lt;=14,"Bajo",IF(KPE469&lt;=35,"Medio",IF(KPE469&lt;=80,"Alto","Inviable Sanitariamente"))))</f>
        <v>Inviable Sanitariamente</v>
      </c>
      <c r="KPH469" s="265" t="str">
        <f t="shared" ref="KPH469:KPH471" si="7874">IF(KPF469&lt;5,"Sin Riesgo",IF(KPF469 &lt;=14,"Bajo",IF(KPF469&lt;=35,"Medio",IF(KPF469&lt;=80,"Alto","Inviable Sanitariamente"))))</f>
        <v>Inviable Sanitariamente</v>
      </c>
      <c r="KPI469" s="265" t="str">
        <f t="shared" ref="KPI469:KPI471" si="7875">IF(KPG469&lt;5,"Sin Riesgo",IF(KPG469 &lt;=14,"Bajo",IF(KPG469&lt;=35,"Medio",IF(KPG469&lt;=80,"Alto","Inviable Sanitariamente"))))</f>
        <v>Inviable Sanitariamente</v>
      </c>
      <c r="KPJ469" s="265" t="str">
        <f t="shared" ref="KPJ469:KPJ471" si="7876">IF(KPH469&lt;5,"Sin Riesgo",IF(KPH469 &lt;=14,"Bajo",IF(KPH469&lt;=35,"Medio",IF(KPH469&lt;=80,"Alto","Inviable Sanitariamente"))))</f>
        <v>Inviable Sanitariamente</v>
      </c>
      <c r="KPK469" s="265" t="str">
        <f t="shared" ref="KPK469:KPK471" si="7877">IF(KPI469&lt;5,"Sin Riesgo",IF(KPI469 &lt;=14,"Bajo",IF(KPI469&lt;=35,"Medio",IF(KPI469&lt;=80,"Alto","Inviable Sanitariamente"))))</f>
        <v>Inviable Sanitariamente</v>
      </c>
      <c r="KPL469" s="265" t="str">
        <f t="shared" ref="KPL469:KPL471" si="7878">IF(KPJ469&lt;5,"Sin Riesgo",IF(KPJ469 &lt;=14,"Bajo",IF(KPJ469&lt;=35,"Medio",IF(KPJ469&lt;=80,"Alto","Inviable Sanitariamente"))))</f>
        <v>Inviable Sanitariamente</v>
      </c>
      <c r="KPM469" s="265" t="str">
        <f t="shared" ref="KPM469:KPM471" si="7879">IF(KPK469&lt;5,"Sin Riesgo",IF(KPK469 &lt;=14,"Bajo",IF(KPK469&lt;=35,"Medio",IF(KPK469&lt;=80,"Alto","Inviable Sanitariamente"))))</f>
        <v>Inviable Sanitariamente</v>
      </c>
      <c r="KPN469" s="265" t="str">
        <f t="shared" ref="KPN469:KPN471" si="7880">IF(KPL469&lt;5,"Sin Riesgo",IF(KPL469 &lt;=14,"Bajo",IF(KPL469&lt;=35,"Medio",IF(KPL469&lt;=80,"Alto","Inviable Sanitariamente"))))</f>
        <v>Inviable Sanitariamente</v>
      </c>
      <c r="KPO469" s="265" t="str">
        <f t="shared" ref="KPO469:KPO471" si="7881">IF(KPM469&lt;5,"Sin Riesgo",IF(KPM469 &lt;=14,"Bajo",IF(KPM469&lt;=35,"Medio",IF(KPM469&lt;=80,"Alto","Inviable Sanitariamente"))))</f>
        <v>Inviable Sanitariamente</v>
      </c>
      <c r="KPP469" s="265" t="str">
        <f t="shared" ref="KPP469:KPP471" si="7882">IF(KPN469&lt;5,"Sin Riesgo",IF(KPN469 &lt;=14,"Bajo",IF(KPN469&lt;=35,"Medio",IF(KPN469&lt;=80,"Alto","Inviable Sanitariamente"))))</f>
        <v>Inviable Sanitariamente</v>
      </c>
      <c r="KPQ469" s="265" t="str">
        <f t="shared" ref="KPQ469:KPQ471" si="7883">IF(KPO469&lt;5,"Sin Riesgo",IF(KPO469 &lt;=14,"Bajo",IF(KPO469&lt;=35,"Medio",IF(KPO469&lt;=80,"Alto","Inviable Sanitariamente"))))</f>
        <v>Inviable Sanitariamente</v>
      </c>
      <c r="KPR469" s="265" t="str">
        <f t="shared" ref="KPR469:KPR471" si="7884">IF(KPP469&lt;5,"Sin Riesgo",IF(KPP469 &lt;=14,"Bajo",IF(KPP469&lt;=35,"Medio",IF(KPP469&lt;=80,"Alto","Inviable Sanitariamente"))))</f>
        <v>Inviable Sanitariamente</v>
      </c>
      <c r="KPS469" s="265" t="str">
        <f t="shared" ref="KPS469:KPS471" si="7885">IF(KPQ469&lt;5,"Sin Riesgo",IF(KPQ469 &lt;=14,"Bajo",IF(KPQ469&lt;=35,"Medio",IF(KPQ469&lt;=80,"Alto","Inviable Sanitariamente"))))</f>
        <v>Inviable Sanitariamente</v>
      </c>
      <c r="KPT469" s="265" t="str">
        <f t="shared" ref="KPT469:KPT471" si="7886">IF(KPR469&lt;5,"Sin Riesgo",IF(KPR469 &lt;=14,"Bajo",IF(KPR469&lt;=35,"Medio",IF(KPR469&lt;=80,"Alto","Inviable Sanitariamente"))))</f>
        <v>Inviable Sanitariamente</v>
      </c>
      <c r="KPU469" s="265" t="str">
        <f t="shared" ref="KPU469:KPU471" si="7887">IF(KPS469&lt;5,"Sin Riesgo",IF(KPS469 &lt;=14,"Bajo",IF(KPS469&lt;=35,"Medio",IF(KPS469&lt;=80,"Alto","Inviable Sanitariamente"))))</f>
        <v>Inviable Sanitariamente</v>
      </c>
      <c r="KPV469" s="265" t="str">
        <f t="shared" ref="KPV469:KPV471" si="7888">IF(KPT469&lt;5,"Sin Riesgo",IF(KPT469 &lt;=14,"Bajo",IF(KPT469&lt;=35,"Medio",IF(KPT469&lt;=80,"Alto","Inviable Sanitariamente"))))</f>
        <v>Inviable Sanitariamente</v>
      </c>
      <c r="KPW469" s="265" t="str">
        <f t="shared" ref="KPW469:KPW471" si="7889">IF(KPU469&lt;5,"Sin Riesgo",IF(KPU469 &lt;=14,"Bajo",IF(KPU469&lt;=35,"Medio",IF(KPU469&lt;=80,"Alto","Inviable Sanitariamente"))))</f>
        <v>Inviable Sanitariamente</v>
      </c>
      <c r="KPX469" s="265" t="str">
        <f t="shared" ref="KPX469:KPX471" si="7890">IF(KPV469&lt;5,"Sin Riesgo",IF(KPV469 &lt;=14,"Bajo",IF(KPV469&lt;=35,"Medio",IF(KPV469&lt;=80,"Alto","Inviable Sanitariamente"))))</f>
        <v>Inviable Sanitariamente</v>
      </c>
      <c r="KPY469" s="265" t="str">
        <f t="shared" ref="KPY469:KPY471" si="7891">IF(KPW469&lt;5,"Sin Riesgo",IF(KPW469 &lt;=14,"Bajo",IF(KPW469&lt;=35,"Medio",IF(KPW469&lt;=80,"Alto","Inviable Sanitariamente"))))</f>
        <v>Inviable Sanitariamente</v>
      </c>
      <c r="KPZ469" s="265" t="str">
        <f t="shared" ref="KPZ469:KPZ471" si="7892">IF(KPX469&lt;5,"Sin Riesgo",IF(KPX469 &lt;=14,"Bajo",IF(KPX469&lt;=35,"Medio",IF(KPX469&lt;=80,"Alto","Inviable Sanitariamente"))))</f>
        <v>Inviable Sanitariamente</v>
      </c>
      <c r="KQA469" s="265" t="str">
        <f t="shared" ref="KQA469:KQA471" si="7893">IF(KPY469&lt;5,"Sin Riesgo",IF(KPY469 &lt;=14,"Bajo",IF(KPY469&lt;=35,"Medio",IF(KPY469&lt;=80,"Alto","Inviable Sanitariamente"))))</f>
        <v>Inviable Sanitariamente</v>
      </c>
      <c r="KQB469" s="265" t="str">
        <f t="shared" ref="KQB469:KQB471" si="7894">IF(KPZ469&lt;5,"Sin Riesgo",IF(KPZ469 &lt;=14,"Bajo",IF(KPZ469&lt;=35,"Medio",IF(KPZ469&lt;=80,"Alto","Inviable Sanitariamente"))))</f>
        <v>Inviable Sanitariamente</v>
      </c>
      <c r="KQC469" s="265" t="str">
        <f t="shared" ref="KQC469:KQC471" si="7895">IF(KQA469&lt;5,"Sin Riesgo",IF(KQA469 &lt;=14,"Bajo",IF(KQA469&lt;=35,"Medio",IF(KQA469&lt;=80,"Alto","Inviable Sanitariamente"))))</f>
        <v>Inviable Sanitariamente</v>
      </c>
      <c r="KQD469" s="265" t="str">
        <f t="shared" ref="KQD469:KQD471" si="7896">IF(KQB469&lt;5,"Sin Riesgo",IF(KQB469 &lt;=14,"Bajo",IF(KQB469&lt;=35,"Medio",IF(KQB469&lt;=80,"Alto","Inviable Sanitariamente"))))</f>
        <v>Inviable Sanitariamente</v>
      </c>
      <c r="KQE469" s="265" t="str">
        <f t="shared" ref="KQE469:KQE471" si="7897">IF(KQC469&lt;5,"Sin Riesgo",IF(KQC469 &lt;=14,"Bajo",IF(KQC469&lt;=35,"Medio",IF(KQC469&lt;=80,"Alto","Inviable Sanitariamente"))))</f>
        <v>Inviable Sanitariamente</v>
      </c>
      <c r="KQF469" s="265" t="str">
        <f t="shared" ref="KQF469:KQF471" si="7898">IF(KQD469&lt;5,"Sin Riesgo",IF(KQD469 &lt;=14,"Bajo",IF(KQD469&lt;=35,"Medio",IF(KQD469&lt;=80,"Alto","Inviable Sanitariamente"))))</f>
        <v>Inviable Sanitariamente</v>
      </c>
      <c r="KQG469" s="265" t="str">
        <f t="shared" ref="KQG469:KQG471" si="7899">IF(KQE469&lt;5,"Sin Riesgo",IF(KQE469 &lt;=14,"Bajo",IF(KQE469&lt;=35,"Medio",IF(KQE469&lt;=80,"Alto","Inviable Sanitariamente"))))</f>
        <v>Inviable Sanitariamente</v>
      </c>
      <c r="KQH469" s="265" t="str">
        <f t="shared" ref="KQH469:KQH471" si="7900">IF(KQF469&lt;5,"Sin Riesgo",IF(KQF469 &lt;=14,"Bajo",IF(KQF469&lt;=35,"Medio",IF(KQF469&lt;=80,"Alto","Inviable Sanitariamente"))))</f>
        <v>Inviable Sanitariamente</v>
      </c>
      <c r="KQI469" s="265" t="str">
        <f t="shared" ref="KQI469:KQI471" si="7901">IF(KQG469&lt;5,"Sin Riesgo",IF(KQG469 &lt;=14,"Bajo",IF(KQG469&lt;=35,"Medio",IF(KQG469&lt;=80,"Alto","Inviable Sanitariamente"))))</f>
        <v>Inviable Sanitariamente</v>
      </c>
      <c r="KQJ469" s="265" t="str">
        <f t="shared" ref="KQJ469:KQJ471" si="7902">IF(KQH469&lt;5,"Sin Riesgo",IF(KQH469 &lt;=14,"Bajo",IF(KQH469&lt;=35,"Medio",IF(KQH469&lt;=80,"Alto","Inviable Sanitariamente"))))</f>
        <v>Inviable Sanitariamente</v>
      </c>
      <c r="KQK469" s="265" t="str">
        <f t="shared" ref="KQK469:KQK471" si="7903">IF(KQI469&lt;5,"Sin Riesgo",IF(KQI469 &lt;=14,"Bajo",IF(KQI469&lt;=35,"Medio",IF(KQI469&lt;=80,"Alto","Inviable Sanitariamente"))))</f>
        <v>Inviable Sanitariamente</v>
      </c>
      <c r="KQL469" s="265" t="str">
        <f t="shared" ref="KQL469:KQL471" si="7904">IF(KQJ469&lt;5,"Sin Riesgo",IF(KQJ469 &lt;=14,"Bajo",IF(KQJ469&lt;=35,"Medio",IF(KQJ469&lt;=80,"Alto","Inviable Sanitariamente"))))</f>
        <v>Inviable Sanitariamente</v>
      </c>
      <c r="KQM469" s="265" t="str">
        <f t="shared" ref="KQM469:KQM471" si="7905">IF(KQK469&lt;5,"Sin Riesgo",IF(KQK469 &lt;=14,"Bajo",IF(KQK469&lt;=35,"Medio",IF(KQK469&lt;=80,"Alto","Inviable Sanitariamente"))))</f>
        <v>Inviable Sanitariamente</v>
      </c>
      <c r="KQN469" s="265" t="str">
        <f t="shared" ref="KQN469:KQN471" si="7906">IF(KQL469&lt;5,"Sin Riesgo",IF(KQL469 &lt;=14,"Bajo",IF(KQL469&lt;=35,"Medio",IF(KQL469&lt;=80,"Alto","Inviable Sanitariamente"))))</f>
        <v>Inviable Sanitariamente</v>
      </c>
      <c r="KQO469" s="265" t="str">
        <f t="shared" ref="KQO469:KQO471" si="7907">IF(KQM469&lt;5,"Sin Riesgo",IF(KQM469 &lt;=14,"Bajo",IF(KQM469&lt;=35,"Medio",IF(KQM469&lt;=80,"Alto","Inviable Sanitariamente"))))</f>
        <v>Inviable Sanitariamente</v>
      </c>
      <c r="KQP469" s="265" t="str">
        <f t="shared" ref="KQP469:KQP471" si="7908">IF(KQN469&lt;5,"Sin Riesgo",IF(KQN469 &lt;=14,"Bajo",IF(KQN469&lt;=35,"Medio",IF(KQN469&lt;=80,"Alto","Inviable Sanitariamente"))))</f>
        <v>Inviable Sanitariamente</v>
      </c>
      <c r="KQQ469" s="265" t="str">
        <f t="shared" ref="KQQ469:KQQ471" si="7909">IF(KQO469&lt;5,"Sin Riesgo",IF(KQO469 &lt;=14,"Bajo",IF(KQO469&lt;=35,"Medio",IF(KQO469&lt;=80,"Alto","Inviable Sanitariamente"))))</f>
        <v>Inviable Sanitariamente</v>
      </c>
      <c r="KQR469" s="265" t="str">
        <f t="shared" ref="KQR469:KQR471" si="7910">IF(KQP469&lt;5,"Sin Riesgo",IF(KQP469 &lt;=14,"Bajo",IF(KQP469&lt;=35,"Medio",IF(KQP469&lt;=80,"Alto","Inviable Sanitariamente"))))</f>
        <v>Inviable Sanitariamente</v>
      </c>
      <c r="KQS469" s="265" t="str">
        <f t="shared" ref="KQS469:KQS471" si="7911">IF(KQQ469&lt;5,"Sin Riesgo",IF(KQQ469 &lt;=14,"Bajo",IF(KQQ469&lt;=35,"Medio",IF(KQQ469&lt;=80,"Alto","Inviable Sanitariamente"))))</f>
        <v>Inviable Sanitariamente</v>
      </c>
      <c r="KQT469" s="265" t="str">
        <f t="shared" ref="KQT469:KQT471" si="7912">IF(KQR469&lt;5,"Sin Riesgo",IF(KQR469 &lt;=14,"Bajo",IF(KQR469&lt;=35,"Medio",IF(KQR469&lt;=80,"Alto","Inviable Sanitariamente"))))</f>
        <v>Inviable Sanitariamente</v>
      </c>
      <c r="KQU469" s="265" t="str">
        <f t="shared" ref="KQU469:KQU471" si="7913">IF(KQS469&lt;5,"Sin Riesgo",IF(KQS469 &lt;=14,"Bajo",IF(KQS469&lt;=35,"Medio",IF(KQS469&lt;=80,"Alto","Inviable Sanitariamente"))))</f>
        <v>Inviable Sanitariamente</v>
      </c>
      <c r="KQV469" s="265" t="str">
        <f t="shared" ref="KQV469:KQV471" si="7914">IF(KQT469&lt;5,"Sin Riesgo",IF(KQT469 &lt;=14,"Bajo",IF(KQT469&lt;=35,"Medio",IF(KQT469&lt;=80,"Alto","Inviable Sanitariamente"))))</f>
        <v>Inviable Sanitariamente</v>
      </c>
      <c r="KQW469" s="265" t="str">
        <f t="shared" ref="KQW469:KQW471" si="7915">IF(KQU469&lt;5,"Sin Riesgo",IF(KQU469 &lt;=14,"Bajo",IF(KQU469&lt;=35,"Medio",IF(KQU469&lt;=80,"Alto","Inviable Sanitariamente"))))</f>
        <v>Inviable Sanitariamente</v>
      </c>
      <c r="KQX469" s="265" t="str">
        <f t="shared" ref="KQX469:KQX471" si="7916">IF(KQV469&lt;5,"Sin Riesgo",IF(KQV469 &lt;=14,"Bajo",IF(KQV469&lt;=35,"Medio",IF(KQV469&lt;=80,"Alto","Inviable Sanitariamente"))))</f>
        <v>Inviable Sanitariamente</v>
      </c>
      <c r="KQY469" s="265" t="str">
        <f t="shared" ref="KQY469:KQY471" si="7917">IF(KQW469&lt;5,"Sin Riesgo",IF(KQW469 &lt;=14,"Bajo",IF(KQW469&lt;=35,"Medio",IF(KQW469&lt;=80,"Alto","Inviable Sanitariamente"))))</f>
        <v>Inviable Sanitariamente</v>
      </c>
      <c r="KQZ469" s="265" t="str">
        <f t="shared" ref="KQZ469:KQZ471" si="7918">IF(KQX469&lt;5,"Sin Riesgo",IF(KQX469 &lt;=14,"Bajo",IF(KQX469&lt;=35,"Medio",IF(KQX469&lt;=80,"Alto","Inviable Sanitariamente"))))</f>
        <v>Inviable Sanitariamente</v>
      </c>
      <c r="KRA469" s="265" t="str">
        <f t="shared" ref="KRA469:KRA471" si="7919">IF(KQY469&lt;5,"Sin Riesgo",IF(KQY469 &lt;=14,"Bajo",IF(KQY469&lt;=35,"Medio",IF(KQY469&lt;=80,"Alto","Inviable Sanitariamente"))))</f>
        <v>Inviable Sanitariamente</v>
      </c>
      <c r="KRB469" s="265" t="str">
        <f t="shared" ref="KRB469:KRB471" si="7920">IF(KQZ469&lt;5,"Sin Riesgo",IF(KQZ469 &lt;=14,"Bajo",IF(KQZ469&lt;=35,"Medio",IF(KQZ469&lt;=80,"Alto","Inviable Sanitariamente"))))</f>
        <v>Inviable Sanitariamente</v>
      </c>
      <c r="KRC469" s="265" t="str">
        <f t="shared" ref="KRC469:KRC471" si="7921">IF(KRA469&lt;5,"Sin Riesgo",IF(KRA469 &lt;=14,"Bajo",IF(KRA469&lt;=35,"Medio",IF(KRA469&lt;=80,"Alto","Inviable Sanitariamente"))))</f>
        <v>Inviable Sanitariamente</v>
      </c>
      <c r="KRD469" s="265" t="str">
        <f t="shared" ref="KRD469:KRD471" si="7922">IF(KRB469&lt;5,"Sin Riesgo",IF(KRB469 &lt;=14,"Bajo",IF(KRB469&lt;=35,"Medio",IF(KRB469&lt;=80,"Alto","Inviable Sanitariamente"))))</f>
        <v>Inviable Sanitariamente</v>
      </c>
      <c r="KRE469" s="265" t="str">
        <f t="shared" ref="KRE469:KRE471" si="7923">IF(KRC469&lt;5,"Sin Riesgo",IF(KRC469 &lt;=14,"Bajo",IF(KRC469&lt;=35,"Medio",IF(KRC469&lt;=80,"Alto","Inviable Sanitariamente"))))</f>
        <v>Inviable Sanitariamente</v>
      </c>
      <c r="KRF469" s="265" t="str">
        <f t="shared" ref="KRF469:KRF471" si="7924">IF(KRD469&lt;5,"Sin Riesgo",IF(KRD469 &lt;=14,"Bajo",IF(KRD469&lt;=35,"Medio",IF(KRD469&lt;=80,"Alto","Inviable Sanitariamente"))))</f>
        <v>Inviable Sanitariamente</v>
      </c>
      <c r="KRG469" s="265" t="str">
        <f t="shared" ref="KRG469:KRG471" si="7925">IF(KRE469&lt;5,"Sin Riesgo",IF(KRE469 &lt;=14,"Bajo",IF(KRE469&lt;=35,"Medio",IF(KRE469&lt;=80,"Alto","Inviable Sanitariamente"))))</f>
        <v>Inviable Sanitariamente</v>
      </c>
      <c r="KRH469" s="265" t="str">
        <f t="shared" ref="KRH469:KRH471" si="7926">IF(KRF469&lt;5,"Sin Riesgo",IF(KRF469 &lt;=14,"Bajo",IF(KRF469&lt;=35,"Medio",IF(KRF469&lt;=80,"Alto","Inviable Sanitariamente"))))</f>
        <v>Inviable Sanitariamente</v>
      </c>
      <c r="KRI469" s="265" t="str">
        <f t="shared" ref="KRI469:KRI471" si="7927">IF(KRG469&lt;5,"Sin Riesgo",IF(KRG469 &lt;=14,"Bajo",IF(KRG469&lt;=35,"Medio",IF(KRG469&lt;=80,"Alto","Inviable Sanitariamente"))))</f>
        <v>Inviable Sanitariamente</v>
      </c>
      <c r="KRJ469" s="265" t="str">
        <f t="shared" ref="KRJ469:KRJ471" si="7928">IF(KRH469&lt;5,"Sin Riesgo",IF(KRH469 &lt;=14,"Bajo",IF(KRH469&lt;=35,"Medio",IF(KRH469&lt;=80,"Alto","Inviable Sanitariamente"))))</f>
        <v>Inviable Sanitariamente</v>
      </c>
      <c r="KRK469" s="265" t="str">
        <f t="shared" ref="KRK469:KRK471" si="7929">IF(KRI469&lt;5,"Sin Riesgo",IF(KRI469 &lt;=14,"Bajo",IF(KRI469&lt;=35,"Medio",IF(KRI469&lt;=80,"Alto","Inviable Sanitariamente"))))</f>
        <v>Inviable Sanitariamente</v>
      </c>
      <c r="KRL469" s="265" t="str">
        <f t="shared" ref="KRL469:KRL471" si="7930">IF(KRJ469&lt;5,"Sin Riesgo",IF(KRJ469 &lt;=14,"Bajo",IF(KRJ469&lt;=35,"Medio",IF(KRJ469&lt;=80,"Alto","Inviable Sanitariamente"))))</f>
        <v>Inviable Sanitariamente</v>
      </c>
      <c r="KRM469" s="265" t="str">
        <f t="shared" ref="KRM469:KRM471" si="7931">IF(KRK469&lt;5,"Sin Riesgo",IF(KRK469 &lt;=14,"Bajo",IF(KRK469&lt;=35,"Medio",IF(KRK469&lt;=80,"Alto","Inviable Sanitariamente"))))</f>
        <v>Inviable Sanitariamente</v>
      </c>
      <c r="KRN469" s="265" t="str">
        <f t="shared" ref="KRN469:KRN471" si="7932">IF(KRL469&lt;5,"Sin Riesgo",IF(KRL469 &lt;=14,"Bajo",IF(KRL469&lt;=35,"Medio",IF(KRL469&lt;=80,"Alto","Inviable Sanitariamente"))))</f>
        <v>Inviable Sanitariamente</v>
      </c>
      <c r="KRO469" s="265" t="str">
        <f t="shared" ref="KRO469:KRO471" si="7933">IF(KRM469&lt;5,"Sin Riesgo",IF(KRM469 &lt;=14,"Bajo",IF(KRM469&lt;=35,"Medio",IF(KRM469&lt;=80,"Alto","Inviable Sanitariamente"))))</f>
        <v>Inviable Sanitariamente</v>
      </c>
      <c r="KRP469" s="265" t="str">
        <f t="shared" ref="KRP469:KRP471" si="7934">IF(KRN469&lt;5,"Sin Riesgo",IF(KRN469 &lt;=14,"Bajo",IF(KRN469&lt;=35,"Medio",IF(KRN469&lt;=80,"Alto","Inviable Sanitariamente"))))</f>
        <v>Inviable Sanitariamente</v>
      </c>
      <c r="KRQ469" s="265" t="str">
        <f t="shared" ref="KRQ469:KRQ471" si="7935">IF(KRO469&lt;5,"Sin Riesgo",IF(KRO469 &lt;=14,"Bajo",IF(KRO469&lt;=35,"Medio",IF(KRO469&lt;=80,"Alto","Inviable Sanitariamente"))))</f>
        <v>Inviable Sanitariamente</v>
      </c>
      <c r="KRR469" s="265" t="str">
        <f t="shared" ref="KRR469:KRR471" si="7936">IF(KRP469&lt;5,"Sin Riesgo",IF(KRP469 &lt;=14,"Bajo",IF(KRP469&lt;=35,"Medio",IF(KRP469&lt;=80,"Alto","Inviable Sanitariamente"))))</f>
        <v>Inviable Sanitariamente</v>
      </c>
      <c r="KRS469" s="265" t="str">
        <f t="shared" ref="KRS469:KRS471" si="7937">IF(KRQ469&lt;5,"Sin Riesgo",IF(KRQ469 &lt;=14,"Bajo",IF(KRQ469&lt;=35,"Medio",IF(KRQ469&lt;=80,"Alto","Inviable Sanitariamente"))))</f>
        <v>Inviable Sanitariamente</v>
      </c>
      <c r="KRT469" s="265" t="str">
        <f t="shared" ref="KRT469:KRT471" si="7938">IF(KRR469&lt;5,"Sin Riesgo",IF(KRR469 &lt;=14,"Bajo",IF(KRR469&lt;=35,"Medio",IF(KRR469&lt;=80,"Alto","Inviable Sanitariamente"))))</f>
        <v>Inviable Sanitariamente</v>
      </c>
      <c r="KRU469" s="265" t="str">
        <f t="shared" ref="KRU469:KRU471" si="7939">IF(KRS469&lt;5,"Sin Riesgo",IF(KRS469 &lt;=14,"Bajo",IF(KRS469&lt;=35,"Medio",IF(KRS469&lt;=80,"Alto","Inviable Sanitariamente"))))</f>
        <v>Inviable Sanitariamente</v>
      </c>
      <c r="KRV469" s="265" t="str">
        <f t="shared" ref="KRV469:KRV471" si="7940">IF(KRT469&lt;5,"Sin Riesgo",IF(KRT469 &lt;=14,"Bajo",IF(KRT469&lt;=35,"Medio",IF(KRT469&lt;=80,"Alto","Inviable Sanitariamente"))))</f>
        <v>Inviable Sanitariamente</v>
      </c>
      <c r="KRW469" s="265" t="str">
        <f t="shared" ref="KRW469:KRW471" si="7941">IF(KRU469&lt;5,"Sin Riesgo",IF(KRU469 &lt;=14,"Bajo",IF(KRU469&lt;=35,"Medio",IF(KRU469&lt;=80,"Alto","Inviable Sanitariamente"))))</f>
        <v>Inviable Sanitariamente</v>
      </c>
      <c r="KRX469" s="265" t="str">
        <f t="shared" ref="KRX469:KRX471" si="7942">IF(KRV469&lt;5,"Sin Riesgo",IF(KRV469 &lt;=14,"Bajo",IF(KRV469&lt;=35,"Medio",IF(KRV469&lt;=80,"Alto","Inviable Sanitariamente"))))</f>
        <v>Inviable Sanitariamente</v>
      </c>
      <c r="KRY469" s="265" t="str">
        <f t="shared" ref="KRY469:KRY471" si="7943">IF(KRW469&lt;5,"Sin Riesgo",IF(KRW469 &lt;=14,"Bajo",IF(KRW469&lt;=35,"Medio",IF(KRW469&lt;=80,"Alto","Inviable Sanitariamente"))))</f>
        <v>Inviable Sanitariamente</v>
      </c>
      <c r="KRZ469" s="265" t="str">
        <f t="shared" ref="KRZ469:KRZ471" si="7944">IF(KRX469&lt;5,"Sin Riesgo",IF(KRX469 &lt;=14,"Bajo",IF(KRX469&lt;=35,"Medio",IF(KRX469&lt;=80,"Alto","Inviable Sanitariamente"))))</f>
        <v>Inviable Sanitariamente</v>
      </c>
      <c r="KSA469" s="265" t="str">
        <f t="shared" ref="KSA469:KSA471" si="7945">IF(KRY469&lt;5,"Sin Riesgo",IF(KRY469 &lt;=14,"Bajo",IF(KRY469&lt;=35,"Medio",IF(KRY469&lt;=80,"Alto","Inviable Sanitariamente"))))</f>
        <v>Inviable Sanitariamente</v>
      </c>
      <c r="KSB469" s="265" t="str">
        <f t="shared" ref="KSB469:KSB471" si="7946">IF(KRZ469&lt;5,"Sin Riesgo",IF(KRZ469 &lt;=14,"Bajo",IF(KRZ469&lt;=35,"Medio",IF(KRZ469&lt;=80,"Alto","Inviable Sanitariamente"))))</f>
        <v>Inviable Sanitariamente</v>
      </c>
      <c r="KSC469" s="265" t="str">
        <f t="shared" ref="KSC469:KSC471" si="7947">IF(KSA469&lt;5,"Sin Riesgo",IF(KSA469 &lt;=14,"Bajo",IF(KSA469&lt;=35,"Medio",IF(KSA469&lt;=80,"Alto","Inviable Sanitariamente"))))</f>
        <v>Inviable Sanitariamente</v>
      </c>
      <c r="KSD469" s="265" t="str">
        <f t="shared" ref="KSD469:KSD471" si="7948">IF(KSB469&lt;5,"Sin Riesgo",IF(KSB469 &lt;=14,"Bajo",IF(KSB469&lt;=35,"Medio",IF(KSB469&lt;=80,"Alto","Inviable Sanitariamente"))))</f>
        <v>Inviable Sanitariamente</v>
      </c>
      <c r="KSE469" s="265" t="str">
        <f t="shared" ref="KSE469:KSE471" si="7949">IF(KSC469&lt;5,"Sin Riesgo",IF(KSC469 &lt;=14,"Bajo",IF(KSC469&lt;=35,"Medio",IF(KSC469&lt;=80,"Alto","Inviable Sanitariamente"))))</f>
        <v>Inviable Sanitariamente</v>
      </c>
      <c r="KSF469" s="265" t="str">
        <f t="shared" ref="KSF469:KSF471" si="7950">IF(KSD469&lt;5,"Sin Riesgo",IF(KSD469 &lt;=14,"Bajo",IF(KSD469&lt;=35,"Medio",IF(KSD469&lt;=80,"Alto","Inviable Sanitariamente"))))</f>
        <v>Inviable Sanitariamente</v>
      </c>
      <c r="KSG469" s="265" t="str">
        <f t="shared" ref="KSG469:KSG471" si="7951">IF(KSE469&lt;5,"Sin Riesgo",IF(KSE469 &lt;=14,"Bajo",IF(KSE469&lt;=35,"Medio",IF(KSE469&lt;=80,"Alto","Inviable Sanitariamente"))))</f>
        <v>Inviable Sanitariamente</v>
      </c>
      <c r="KSH469" s="265" t="str">
        <f t="shared" ref="KSH469:KSH471" si="7952">IF(KSF469&lt;5,"Sin Riesgo",IF(KSF469 &lt;=14,"Bajo",IF(KSF469&lt;=35,"Medio",IF(KSF469&lt;=80,"Alto","Inviable Sanitariamente"))))</f>
        <v>Inviable Sanitariamente</v>
      </c>
      <c r="KSI469" s="265" t="str">
        <f t="shared" ref="KSI469:KSI471" si="7953">IF(KSG469&lt;5,"Sin Riesgo",IF(KSG469 &lt;=14,"Bajo",IF(KSG469&lt;=35,"Medio",IF(KSG469&lt;=80,"Alto","Inviable Sanitariamente"))))</f>
        <v>Inviable Sanitariamente</v>
      </c>
      <c r="KSJ469" s="265" t="str">
        <f t="shared" ref="KSJ469:KSJ471" si="7954">IF(KSH469&lt;5,"Sin Riesgo",IF(KSH469 &lt;=14,"Bajo",IF(KSH469&lt;=35,"Medio",IF(KSH469&lt;=80,"Alto","Inviable Sanitariamente"))))</f>
        <v>Inviable Sanitariamente</v>
      </c>
      <c r="KSK469" s="265" t="str">
        <f t="shared" ref="KSK469:KSK471" si="7955">IF(KSI469&lt;5,"Sin Riesgo",IF(KSI469 &lt;=14,"Bajo",IF(KSI469&lt;=35,"Medio",IF(KSI469&lt;=80,"Alto","Inviable Sanitariamente"))))</f>
        <v>Inviable Sanitariamente</v>
      </c>
      <c r="KSL469" s="265" t="str">
        <f t="shared" ref="KSL469:KSL471" si="7956">IF(KSJ469&lt;5,"Sin Riesgo",IF(KSJ469 &lt;=14,"Bajo",IF(KSJ469&lt;=35,"Medio",IF(KSJ469&lt;=80,"Alto","Inviable Sanitariamente"))))</f>
        <v>Inviable Sanitariamente</v>
      </c>
      <c r="KSM469" s="265" t="str">
        <f t="shared" ref="KSM469:KSM471" si="7957">IF(KSK469&lt;5,"Sin Riesgo",IF(KSK469 &lt;=14,"Bajo",IF(KSK469&lt;=35,"Medio",IF(KSK469&lt;=80,"Alto","Inviable Sanitariamente"))))</f>
        <v>Inviable Sanitariamente</v>
      </c>
      <c r="KSN469" s="265" t="str">
        <f t="shared" ref="KSN469:KSN471" si="7958">IF(KSL469&lt;5,"Sin Riesgo",IF(KSL469 &lt;=14,"Bajo",IF(KSL469&lt;=35,"Medio",IF(KSL469&lt;=80,"Alto","Inviable Sanitariamente"))))</f>
        <v>Inviable Sanitariamente</v>
      </c>
      <c r="KSO469" s="265" t="str">
        <f t="shared" ref="KSO469:KSO471" si="7959">IF(KSM469&lt;5,"Sin Riesgo",IF(KSM469 &lt;=14,"Bajo",IF(KSM469&lt;=35,"Medio",IF(KSM469&lt;=80,"Alto","Inviable Sanitariamente"))))</f>
        <v>Inviable Sanitariamente</v>
      </c>
      <c r="KSP469" s="265" t="str">
        <f t="shared" ref="KSP469:KSP471" si="7960">IF(KSN469&lt;5,"Sin Riesgo",IF(KSN469 &lt;=14,"Bajo",IF(KSN469&lt;=35,"Medio",IF(KSN469&lt;=80,"Alto","Inviable Sanitariamente"))))</f>
        <v>Inviable Sanitariamente</v>
      </c>
      <c r="KSQ469" s="265" t="str">
        <f t="shared" ref="KSQ469:KSQ471" si="7961">IF(KSO469&lt;5,"Sin Riesgo",IF(KSO469 &lt;=14,"Bajo",IF(KSO469&lt;=35,"Medio",IF(KSO469&lt;=80,"Alto","Inviable Sanitariamente"))))</f>
        <v>Inviable Sanitariamente</v>
      </c>
      <c r="KSR469" s="265" t="str">
        <f t="shared" ref="KSR469:KSR471" si="7962">IF(KSP469&lt;5,"Sin Riesgo",IF(KSP469 &lt;=14,"Bajo",IF(KSP469&lt;=35,"Medio",IF(KSP469&lt;=80,"Alto","Inviable Sanitariamente"))))</f>
        <v>Inviable Sanitariamente</v>
      </c>
      <c r="KSS469" s="265" t="str">
        <f t="shared" ref="KSS469:KSS471" si="7963">IF(KSQ469&lt;5,"Sin Riesgo",IF(KSQ469 &lt;=14,"Bajo",IF(KSQ469&lt;=35,"Medio",IF(KSQ469&lt;=80,"Alto","Inviable Sanitariamente"))))</f>
        <v>Inviable Sanitariamente</v>
      </c>
      <c r="KST469" s="265" t="str">
        <f t="shared" ref="KST469:KST471" si="7964">IF(KSR469&lt;5,"Sin Riesgo",IF(KSR469 &lt;=14,"Bajo",IF(KSR469&lt;=35,"Medio",IF(KSR469&lt;=80,"Alto","Inviable Sanitariamente"))))</f>
        <v>Inviable Sanitariamente</v>
      </c>
      <c r="KSU469" s="265" t="str">
        <f t="shared" ref="KSU469:KSU471" si="7965">IF(KSS469&lt;5,"Sin Riesgo",IF(KSS469 &lt;=14,"Bajo",IF(KSS469&lt;=35,"Medio",IF(KSS469&lt;=80,"Alto","Inviable Sanitariamente"))))</f>
        <v>Inviable Sanitariamente</v>
      </c>
      <c r="KSV469" s="265" t="str">
        <f t="shared" ref="KSV469:KSV471" si="7966">IF(KST469&lt;5,"Sin Riesgo",IF(KST469 &lt;=14,"Bajo",IF(KST469&lt;=35,"Medio",IF(KST469&lt;=80,"Alto","Inviable Sanitariamente"))))</f>
        <v>Inviable Sanitariamente</v>
      </c>
      <c r="KSW469" s="265" t="str">
        <f t="shared" ref="KSW469:KSW471" si="7967">IF(KSU469&lt;5,"Sin Riesgo",IF(KSU469 &lt;=14,"Bajo",IF(KSU469&lt;=35,"Medio",IF(KSU469&lt;=80,"Alto","Inviable Sanitariamente"))))</f>
        <v>Inviable Sanitariamente</v>
      </c>
      <c r="KSX469" s="265" t="str">
        <f t="shared" ref="KSX469:KSX471" si="7968">IF(KSV469&lt;5,"Sin Riesgo",IF(KSV469 &lt;=14,"Bajo",IF(KSV469&lt;=35,"Medio",IF(KSV469&lt;=80,"Alto","Inviable Sanitariamente"))))</f>
        <v>Inviable Sanitariamente</v>
      </c>
      <c r="KSY469" s="265" t="str">
        <f t="shared" ref="KSY469:KSY471" si="7969">IF(KSW469&lt;5,"Sin Riesgo",IF(KSW469 &lt;=14,"Bajo",IF(KSW469&lt;=35,"Medio",IF(KSW469&lt;=80,"Alto","Inviable Sanitariamente"))))</f>
        <v>Inviable Sanitariamente</v>
      </c>
      <c r="KSZ469" s="265" t="str">
        <f t="shared" ref="KSZ469:KSZ471" si="7970">IF(KSX469&lt;5,"Sin Riesgo",IF(KSX469 &lt;=14,"Bajo",IF(KSX469&lt;=35,"Medio",IF(KSX469&lt;=80,"Alto","Inviable Sanitariamente"))))</f>
        <v>Inviable Sanitariamente</v>
      </c>
      <c r="KTA469" s="265" t="str">
        <f t="shared" ref="KTA469:KTA471" si="7971">IF(KSY469&lt;5,"Sin Riesgo",IF(KSY469 &lt;=14,"Bajo",IF(KSY469&lt;=35,"Medio",IF(KSY469&lt;=80,"Alto","Inviable Sanitariamente"))))</f>
        <v>Inviable Sanitariamente</v>
      </c>
      <c r="KTB469" s="265" t="str">
        <f t="shared" ref="KTB469:KTB471" si="7972">IF(KSZ469&lt;5,"Sin Riesgo",IF(KSZ469 &lt;=14,"Bajo",IF(KSZ469&lt;=35,"Medio",IF(KSZ469&lt;=80,"Alto","Inviable Sanitariamente"))))</f>
        <v>Inviable Sanitariamente</v>
      </c>
      <c r="KTC469" s="265" t="str">
        <f t="shared" ref="KTC469:KTC471" si="7973">IF(KTA469&lt;5,"Sin Riesgo",IF(KTA469 &lt;=14,"Bajo",IF(KTA469&lt;=35,"Medio",IF(KTA469&lt;=80,"Alto","Inviable Sanitariamente"))))</f>
        <v>Inviable Sanitariamente</v>
      </c>
      <c r="KTD469" s="265" t="str">
        <f t="shared" ref="KTD469:KTD471" si="7974">IF(KTB469&lt;5,"Sin Riesgo",IF(KTB469 &lt;=14,"Bajo",IF(KTB469&lt;=35,"Medio",IF(KTB469&lt;=80,"Alto","Inviable Sanitariamente"))))</f>
        <v>Inviable Sanitariamente</v>
      </c>
      <c r="KTE469" s="265" t="str">
        <f t="shared" ref="KTE469:KTE471" si="7975">IF(KTC469&lt;5,"Sin Riesgo",IF(KTC469 &lt;=14,"Bajo",IF(KTC469&lt;=35,"Medio",IF(KTC469&lt;=80,"Alto","Inviable Sanitariamente"))))</f>
        <v>Inviable Sanitariamente</v>
      </c>
      <c r="KTF469" s="265" t="str">
        <f t="shared" ref="KTF469:KTF471" si="7976">IF(KTD469&lt;5,"Sin Riesgo",IF(KTD469 &lt;=14,"Bajo",IF(KTD469&lt;=35,"Medio",IF(KTD469&lt;=80,"Alto","Inviable Sanitariamente"))))</f>
        <v>Inviable Sanitariamente</v>
      </c>
      <c r="KTG469" s="265" t="str">
        <f t="shared" ref="KTG469:KTG471" si="7977">IF(KTE469&lt;5,"Sin Riesgo",IF(KTE469 &lt;=14,"Bajo",IF(KTE469&lt;=35,"Medio",IF(KTE469&lt;=80,"Alto","Inviable Sanitariamente"))))</f>
        <v>Inviable Sanitariamente</v>
      </c>
      <c r="KTH469" s="265" t="str">
        <f t="shared" ref="KTH469:KTH471" si="7978">IF(KTF469&lt;5,"Sin Riesgo",IF(KTF469 &lt;=14,"Bajo",IF(KTF469&lt;=35,"Medio",IF(KTF469&lt;=80,"Alto","Inviable Sanitariamente"))))</f>
        <v>Inviable Sanitariamente</v>
      </c>
      <c r="KTI469" s="265" t="str">
        <f t="shared" ref="KTI469:KTI471" si="7979">IF(KTG469&lt;5,"Sin Riesgo",IF(KTG469 &lt;=14,"Bajo",IF(KTG469&lt;=35,"Medio",IF(KTG469&lt;=80,"Alto","Inviable Sanitariamente"))))</f>
        <v>Inviable Sanitariamente</v>
      </c>
      <c r="KTJ469" s="265" t="str">
        <f t="shared" ref="KTJ469:KTJ471" si="7980">IF(KTH469&lt;5,"Sin Riesgo",IF(KTH469 &lt;=14,"Bajo",IF(KTH469&lt;=35,"Medio",IF(KTH469&lt;=80,"Alto","Inviable Sanitariamente"))))</f>
        <v>Inviable Sanitariamente</v>
      </c>
      <c r="KTK469" s="265" t="str">
        <f t="shared" ref="KTK469:KTK471" si="7981">IF(KTI469&lt;5,"Sin Riesgo",IF(KTI469 &lt;=14,"Bajo",IF(KTI469&lt;=35,"Medio",IF(KTI469&lt;=80,"Alto","Inviable Sanitariamente"))))</f>
        <v>Inviable Sanitariamente</v>
      </c>
      <c r="KTL469" s="265" t="str">
        <f t="shared" ref="KTL469:KTL471" si="7982">IF(KTJ469&lt;5,"Sin Riesgo",IF(KTJ469 &lt;=14,"Bajo",IF(KTJ469&lt;=35,"Medio",IF(KTJ469&lt;=80,"Alto","Inviable Sanitariamente"))))</f>
        <v>Inviable Sanitariamente</v>
      </c>
      <c r="KTM469" s="265" t="str">
        <f t="shared" ref="KTM469:KTM471" si="7983">IF(KTK469&lt;5,"Sin Riesgo",IF(KTK469 &lt;=14,"Bajo",IF(KTK469&lt;=35,"Medio",IF(KTK469&lt;=80,"Alto","Inviable Sanitariamente"))))</f>
        <v>Inviable Sanitariamente</v>
      </c>
      <c r="KTN469" s="265" t="str">
        <f t="shared" ref="KTN469:KTN471" si="7984">IF(KTL469&lt;5,"Sin Riesgo",IF(KTL469 &lt;=14,"Bajo",IF(KTL469&lt;=35,"Medio",IF(KTL469&lt;=80,"Alto","Inviable Sanitariamente"))))</f>
        <v>Inviable Sanitariamente</v>
      </c>
      <c r="KTO469" s="265" t="str">
        <f t="shared" ref="KTO469:KTO471" si="7985">IF(KTM469&lt;5,"Sin Riesgo",IF(KTM469 &lt;=14,"Bajo",IF(KTM469&lt;=35,"Medio",IF(KTM469&lt;=80,"Alto","Inviable Sanitariamente"))))</f>
        <v>Inviable Sanitariamente</v>
      </c>
      <c r="KTP469" s="265" t="str">
        <f t="shared" ref="KTP469:KTP471" si="7986">IF(KTN469&lt;5,"Sin Riesgo",IF(KTN469 &lt;=14,"Bajo",IF(KTN469&lt;=35,"Medio",IF(KTN469&lt;=80,"Alto","Inviable Sanitariamente"))))</f>
        <v>Inviable Sanitariamente</v>
      </c>
      <c r="KTQ469" s="265" t="str">
        <f t="shared" ref="KTQ469:KTQ471" si="7987">IF(KTO469&lt;5,"Sin Riesgo",IF(KTO469 &lt;=14,"Bajo",IF(KTO469&lt;=35,"Medio",IF(KTO469&lt;=80,"Alto","Inviable Sanitariamente"))))</f>
        <v>Inviable Sanitariamente</v>
      </c>
      <c r="KTR469" s="265" t="str">
        <f t="shared" ref="KTR469:KTR471" si="7988">IF(KTP469&lt;5,"Sin Riesgo",IF(KTP469 &lt;=14,"Bajo",IF(KTP469&lt;=35,"Medio",IF(KTP469&lt;=80,"Alto","Inviable Sanitariamente"))))</f>
        <v>Inviable Sanitariamente</v>
      </c>
      <c r="KTS469" s="265" t="str">
        <f t="shared" ref="KTS469:KTS471" si="7989">IF(KTQ469&lt;5,"Sin Riesgo",IF(KTQ469 &lt;=14,"Bajo",IF(KTQ469&lt;=35,"Medio",IF(KTQ469&lt;=80,"Alto","Inviable Sanitariamente"))))</f>
        <v>Inviable Sanitariamente</v>
      </c>
      <c r="KTT469" s="265" t="str">
        <f t="shared" ref="KTT469:KTT471" si="7990">IF(KTR469&lt;5,"Sin Riesgo",IF(KTR469 &lt;=14,"Bajo",IF(KTR469&lt;=35,"Medio",IF(KTR469&lt;=80,"Alto","Inviable Sanitariamente"))))</f>
        <v>Inviable Sanitariamente</v>
      </c>
      <c r="KTU469" s="265" t="str">
        <f t="shared" ref="KTU469:KTU471" si="7991">IF(KTS469&lt;5,"Sin Riesgo",IF(KTS469 &lt;=14,"Bajo",IF(KTS469&lt;=35,"Medio",IF(KTS469&lt;=80,"Alto","Inviable Sanitariamente"))))</f>
        <v>Inviable Sanitariamente</v>
      </c>
      <c r="KTV469" s="265" t="str">
        <f t="shared" ref="KTV469:KTV471" si="7992">IF(KTT469&lt;5,"Sin Riesgo",IF(KTT469 &lt;=14,"Bajo",IF(KTT469&lt;=35,"Medio",IF(KTT469&lt;=80,"Alto","Inviable Sanitariamente"))))</f>
        <v>Inviable Sanitariamente</v>
      </c>
      <c r="KTW469" s="265" t="str">
        <f t="shared" ref="KTW469:KTW471" si="7993">IF(KTU469&lt;5,"Sin Riesgo",IF(KTU469 &lt;=14,"Bajo",IF(KTU469&lt;=35,"Medio",IF(KTU469&lt;=80,"Alto","Inviable Sanitariamente"))))</f>
        <v>Inviable Sanitariamente</v>
      </c>
      <c r="KTX469" s="265" t="str">
        <f t="shared" ref="KTX469:KTX471" si="7994">IF(KTV469&lt;5,"Sin Riesgo",IF(KTV469 &lt;=14,"Bajo",IF(KTV469&lt;=35,"Medio",IF(KTV469&lt;=80,"Alto","Inviable Sanitariamente"))))</f>
        <v>Inviable Sanitariamente</v>
      </c>
      <c r="KTY469" s="265" t="str">
        <f t="shared" ref="KTY469:KTY471" si="7995">IF(KTW469&lt;5,"Sin Riesgo",IF(KTW469 &lt;=14,"Bajo",IF(KTW469&lt;=35,"Medio",IF(KTW469&lt;=80,"Alto","Inviable Sanitariamente"))))</f>
        <v>Inviable Sanitariamente</v>
      </c>
      <c r="KTZ469" s="265" t="str">
        <f t="shared" ref="KTZ469:KTZ471" si="7996">IF(KTX469&lt;5,"Sin Riesgo",IF(KTX469 &lt;=14,"Bajo",IF(KTX469&lt;=35,"Medio",IF(KTX469&lt;=80,"Alto","Inviable Sanitariamente"))))</f>
        <v>Inviable Sanitariamente</v>
      </c>
      <c r="KUA469" s="265" t="str">
        <f t="shared" ref="KUA469:KUA471" si="7997">IF(KTY469&lt;5,"Sin Riesgo",IF(KTY469 &lt;=14,"Bajo",IF(KTY469&lt;=35,"Medio",IF(KTY469&lt;=80,"Alto","Inviable Sanitariamente"))))</f>
        <v>Inviable Sanitariamente</v>
      </c>
      <c r="KUB469" s="265" t="str">
        <f t="shared" ref="KUB469:KUB471" si="7998">IF(KTZ469&lt;5,"Sin Riesgo",IF(KTZ469 &lt;=14,"Bajo",IF(KTZ469&lt;=35,"Medio",IF(KTZ469&lt;=80,"Alto","Inviable Sanitariamente"))))</f>
        <v>Inviable Sanitariamente</v>
      </c>
      <c r="KUC469" s="265" t="str">
        <f t="shared" ref="KUC469:KUC471" si="7999">IF(KUA469&lt;5,"Sin Riesgo",IF(KUA469 &lt;=14,"Bajo",IF(KUA469&lt;=35,"Medio",IF(KUA469&lt;=80,"Alto","Inviable Sanitariamente"))))</f>
        <v>Inviable Sanitariamente</v>
      </c>
      <c r="KUD469" s="265" t="str">
        <f t="shared" ref="KUD469:KUD471" si="8000">IF(KUB469&lt;5,"Sin Riesgo",IF(KUB469 &lt;=14,"Bajo",IF(KUB469&lt;=35,"Medio",IF(KUB469&lt;=80,"Alto","Inviable Sanitariamente"))))</f>
        <v>Inviable Sanitariamente</v>
      </c>
      <c r="KUE469" s="265" t="str">
        <f t="shared" ref="KUE469:KUE471" si="8001">IF(KUC469&lt;5,"Sin Riesgo",IF(KUC469 &lt;=14,"Bajo",IF(KUC469&lt;=35,"Medio",IF(KUC469&lt;=80,"Alto","Inviable Sanitariamente"))))</f>
        <v>Inviable Sanitariamente</v>
      </c>
      <c r="KUF469" s="265" t="str">
        <f t="shared" ref="KUF469:KUF471" si="8002">IF(KUD469&lt;5,"Sin Riesgo",IF(KUD469 &lt;=14,"Bajo",IF(KUD469&lt;=35,"Medio",IF(KUD469&lt;=80,"Alto","Inviable Sanitariamente"))))</f>
        <v>Inviable Sanitariamente</v>
      </c>
      <c r="KUG469" s="265" t="str">
        <f t="shared" ref="KUG469:KUG471" si="8003">IF(KUE469&lt;5,"Sin Riesgo",IF(KUE469 &lt;=14,"Bajo",IF(KUE469&lt;=35,"Medio",IF(KUE469&lt;=80,"Alto","Inviable Sanitariamente"))))</f>
        <v>Inviable Sanitariamente</v>
      </c>
      <c r="KUH469" s="265" t="str">
        <f t="shared" ref="KUH469:KUH471" si="8004">IF(KUF469&lt;5,"Sin Riesgo",IF(KUF469 &lt;=14,"Bajo",IF(KUF469&lt;=35,"Medio",IF(KUF469&lt;=80,"Alto","Inviable Sanitariamente"))))</f>
        <v>Inviable Sanitariamente</v>
      </c>
      <c r="KUI469" s="265" t="str">
        <f t="shared" ref="KUI469:KUI471" si="8005">IF(KUG469&lt;5,"Sin Riesgo",IF(KUG469 &lt;=14,"Bajo",IF(KUG469&lt;=35,"Medio",IF(KUG469&lt;=80,"Alto","Inviable Sanitariamente"))))</f>
        <v>Inviable Sanitariamente</v>
      </c>
      <c r="KUJ469" s="265" t="str">
        <f t="shared" ref="KUJ469:KUJ471" si="8006">IF(KUH469&lt;5,"Sin Riesgo",IF(KUH469 &lt;=14,"Bajo",IF(KUH469&lt;=35,"Medio",IF(KUH469&lt;=80,"Alto","Inviable Sanitariamente"))))</f>
        <v>Inviable Sanitariamente</v>
      </c>
      <c r="KUK469" s="265" t="str">
        <f t="shared" ref="KUK469:KUK471" si="8007">IF(KUI469&lt;5,"Sin Riesgo",IF(KUI469 &lt;=14,"Bajo",IF(KUI469&lt;=35,"Medio",IF(KUI469&lt;=80,"Alto","Inviable Sanitariamente"))))</f>
        <v>Inviable Sanitariamente</v>
      </c>
      <c r="KUL469" s="265" t="str">
        <f t="shared" ref="KUL469:KUL471" si="8008">IF(KUJ469&lt;5,"Sin Riesgo",IF(KUJ469 &lt;=14,"Bajo",IF(KUJ469&lt;=35,"Medio",IF(KUJ469&lt;=80,"Alto","Inviable Sanitariamente"))))</f>
        <v>Inviable Sanitariamente</v>
      </c>
      <c r="KUM469" s="265" t="str">
        <f t="shared" ref="KUM469:KUM471" si="8009">IF(KUK469&lt;5,"Sin Riesgo",IF(KUK469 &lt;=14,"Bajo",IF(KUK469&lt;=35,"Medio",IF(KUK469&lt;=80,"Alto","Inviable Sanitariamente"))))</f>
        <v>Inviable Sanitariamente</v>
      </c>
      <c r="KUN469" s="265" t="str">
        <f t="shared" ref="KUN469:KUN471" si="8010">IF(KUL469&lt;5,"Sin Riesgo",IF(KUL469 &lt;=14,"Bajo",IF(KUL469&lt;=35,"Medio",IF(KUL469&lt;=80,"Alto","Inviable Sanitariamente"))))</f>
        <v>Inviable Sanitariamente</v>
      </c>
      <c r="KUO469" s="265" t="str">
        <f t="shared" ref="KUO469:KUO471" si="8011">IF(KUM469&lt;5,"Sin Riesgo",IF(KUM469 &lt;=14,"Bajo",IF(KUM469&lt;=35,"Medio",IF(KUM469&lt;=80,"Alto","Inviable Sanitariamente"))))</f>
        <v>Inviable Sanitariamente</v>
      </c>
      <c r="KUP469" s="265" t="str">
        <f t="shared" ref="KUP469:KUP471" si="8012">IF(KUN469&lt;5,"Sin Riesgo",IF(KUN469 &lt;=14,"Bajo",IF(KUN469&lt;=35,"Medio",IF(KUN469&lt;=80,"Alto","Inviable Sanitariamente"))))</f>
        <v>Inviable Sanitariamente</v>
      </c>
      <c r="KUQ469" s="265" t="str">
        <f t="shared" ref="KUQ469:KUQ471" si="8013">IF(KUO469&lt;5,"Sin Riesgo",IF(KUO469 &lt;=14,"Bajo",IF(KUO469&lt;=35,"Medio",IF(KUO469&lt;=80,"Alto","Inviable Sanitariamente"))))</f>
        <v>Inviable Sanitariamente</v>
      </c>
      <c r="KUR469" s="265" t="str">
        <f t="shared" ref="KUR469:KUR471" si="8014">IF(KUP469&lt;5,"Sin Riesgo",IF(KUP469 &lt;=14,"Bajo",IF(KUP469&lt;=35,"Medio",IF(KUP469&lt;=80,"Alto","Inviable Sanitariamente"))))</f>
        <v>Inviable Sanitariamente</v>
      </c>
      <c r="KUS469" s="265" t="str">
        <f t="shared" ref="KUS469:KUS471" si="8015">IF(KUQ469&lt;5,"Sin Riesgo",IF(KUQ469 &lt;=14,"Bajo",IF(KUQ469&lt;=35,"Medio",IF(KUQ469&lt;=80,"Alto","Inviable Sanitariamente"))))</f>
        <v>Inviable Sanitariamente</v>
      </c>
      <c r="KUT469" s="265" t="str">
        <f t="shared" ref="KUT469:KUT471" si="8016">IF(KUR469&lt;5,"Sin Riesgo",IF(KUR469 &lt;=14,"Bajo",IF(KUR469&lt;=35,"Medio",IF(KUR469&lt;=80,"Alto","Inviable Sanitariamente"))))</f>
        <v>Inviable Sanitariamente</v>
      </c>
      <c r="KUU469" s="265" t="str">
        <f t="shared" ref="KUU469:KUU471" si="8017">IF(KUS469&lt;5,"Sin Riesgo",IF(KUS469 &lt;=14,"Bajo",IF(KUS469&lt;=35,"Medio",IF(KUS469&lt;=80,"Alto","Inviable Sanitariamente"))))</f>
        <v>Inviable Sanitariamente</v>
      </c>
      <c r="KUV469" s="265" t="str">
        <f t="shared" ref="KUV469:KUV471" si="8018">IF(KUT469&lt;5,"Sin Riesgo",IF(KUT469 &lt;=14,"Bajo",IF(KUT469&lt;=35,"Medio",IF(KUT469&lt;=80,"Alto","Inviable Sanitariamente"))))</f>
        <v>Inviable Sanitariamente</v>
      </c>
      <c r="KUW469" s="265" t="str">
        <f t="shared" ref="KUW469:KUW471" si="8019">IF(KUU469&lt;5,"Sin Riesgo",IF(KUU469 &lt;=14,"Bajo",IF(KUU469&lt;=35,"Medio",IF(KUU469&lt;=80,"Alto","Inviable Sanitariamente"))))</f>
        <v>Inviable Sanitariamente</v>
      </c>
      <c r="KUX469" s="265" t="str">
        <f t="shared" ref="KUX469:KUX471" si="8020">IF(KUV469&lt;5,"Sin Riesgo",IF(KUV469 &lt;=14,"Bajo",IF(KUV469&lt;=35,"Medio",IF(KUV469&lt;=80,"Alto","Inviable Sanitariamente"))))</f>
        <v>Inviable Sanitariamente</v>
      </c>
      <c r="KUY469" s="265" t="str">
        <f t="shared" ref="KUY469:KUY471" si="8021">IF(KUW469&lt;5,"Sin Riesgo",IF(KUW469 &lt;=14,"Bajo",IF(KUW469&lt;=35,"Medio",IF(KUW469&lt;=80,"Alto","Inviable Sanitariamente"))))</f>
        <v>Inviable Sanitariamente</v>
      </c>
      <c r="KUZ469" s="265" t="str">
        <f t="shared" ref="KUZ469:KUZ471" si="8022">IF(KUX469&lt;5,"Sin Riesgo",IF(KUX469 &lt;=14,"Bajo",IF(KUX469&lt;=35,"Medio",IF(KUX469&lt;=80,"Alto","Inviable Sanitariamente"))))</f>
        <v>Inviable Sanitariamente</v>
      </c>
      <c r="KVA469" s="265" t="str">
        <f t="shared" ref="KVA469:KVA471" si="8023">IF(KUY469&lt;5,"Sin Riesgo",IF(KUY469 &lt;=14,"Bajo",IF(KUY469&lt;=35,"Medio",IF(KUY469&lt;=80,"Alto","Inviable Sanitariamente"))))</f>
        <v>Inviable Sanitariamente</v>
      </c>
      <c r="KVB469" s="265" t="str">
        <f t="shared" ref="KVB469:KVB471" si="8024">IF(KUZ469&lt;5,"Sin Riesgo",IF(KUZ469 &lt;=14,"Bajo",IF(KUZ469&lt;=35,"Medio",IF(KUZ469&lt;=80,"Alto","Inviable Sanitariamente"))))</f>
        <v>Inviable Sanitariamente</v>
      </c>
      <c r="KVC469" s="265" t="str">
        <f t="shared" ref="KVC469:KVC471" si="8025">IF(KVA469&lt;5,"Sin Riesgo",IF(KVA469 &lt;=14,"Bajo",IF(KVA469&lt;=35,"Medio",IF(KVA469&lt;=80,"Alto","Inviable Sanitariamente"))))</f>
        <v>Inviable Sanitariamente</v>
      </c>
      <c r="KVD469" s="265" t="str">
        <f t="shared" ref="KVD469:KVD471" si="8026">IF(KVB469&lt;5,"Sin Riesgo",IF(KVB469 &lt;=14,"Bajo",IF(KVB469&lt;=35,"Medio",IF(KVB469&lt;=80,"Alto","Inviable Sanitariamente"))))</f>
        <v>Inviable Sanitariamente</v>
      </c>
      <c r="KVE469" s="265" t="str">
        <f t="shared" ref="KVE469:KVE471" si="8027">IF(KVC469&lt;5,"Sin Riesgo",IF(KVC469 &lt;=14,"Bajo",IF(KVC469&lt;=35,"Medio",IF(KVC469&lt;=80,"Alto","Inviable Sanitariamente"))))</f>
        <v>Inviable Sanitariamente</v>
      </c>
      <c r="KVF469" s="265" t="str">
        <f t="shared" ref="KVF469:KVF471" si="8028">IF(KVD469&lt;5,"Sin Riesgo",IF(KVD469 &lt;=14,"Bajo",IF(KVD469&lt;=35,"Medio",IF(KVD469&lt;=80,"Alto","Inviable Sanitariamente"))))</f>
        <v>Inviable Sanitariamente</v>
      </c>
      <c r="KVG469" s="265" t="str">
        <f t="shared" ref="KVG469:KVG471" si="8029">IF(KVE469&lt;5,"Sin Riesgo",IF(KVE469 &lt;=14,"Bajo",IF(KVE469&lt;=35,"Medio",IF(KVE469&lt;=80,"Alto","Inviable Sanitariamente"))))</f>
        <v>Inviable Sanitariamente</v>
      </c>
      <c r="KVH469" s="265" t="str">
        <f t="shared" ref="KVH469:KVH471" si="8030">IF(KVF469&lt;5,"Sin Riesgo",IF(KVF469 &lt;=14,"Bajo",IF(KVF469&lt;=35,"Medio",IF(KVF469&lt;=80,"Alto","Inviable Sanitariamente"))))</f>
        <v>Inviable Sanitariamente</v>
      </c>
      <c r="KVI469" s="265" t="str">
        <f t="shared" ref="KVI469:KVI471" si="8031">IF(KVG469&lt;5,"Sin Riesgo",IF(KVG469 &lt;=14,"Bajo",IF(KVG469&lt;=35,"Medio",IF(KVG469&lt;=80,"Alto","Inviable Sanitariamente"))))</f>
        <v>Inviable Sanitariamente</v>
      </c>
      <c r="KVJ469" s="265" t="str">
        <f t="shared" ref="KVJ469:KVJ471" si="8032">IF(KVH469&lt;5,"Sin Riesgo",IF(KVH469 &lt;=14,"Bajo",IF(KVH469&lt;=35,"Medio",IF(KVH469&lt;=80,"Alto","Inviable Sanitariamente"))))</f>
        <v>Inviable Sanitariamente</v>
      </c>
      <c r="KVK469" s="265" t="str">
        <f t="shared" ref="KVK469:KVK471" si="8033">IF(KVI469&lt;5,"Sin Riesgo",IF(KVI469 &lt;=14,"Bajo",IF(KVI469&lt;=35,"Medio",IF(KVI469&lt;=80,"Alto","Inviable Sanitariamente"))))</f>
        <v>Inviable Sanitariamente</v>
      </c>
      <c r="KVL469" s="265" t="str">
        <f t="shared" ref="KVL469:KVL471" si="8034">IF(KVJ469&lt;5,"Sin Riesgo",IF(KVJ469 &lt;=14,"Bajo",IF(KVJ469&lt;=35,"Medio",IF(KVJ469&lt;=80,"Alto","Inviable Sanitariamente"))))</f>
        <v>Inviable Sanitariamente</v>
      </c>
      <c r="KVM469" s="265" t="str">
        <f t="shared" ref="KVM469:KVM471" si="8035">IF(KVK469&lt;5,"Sin Riesgo",IF(KVK469 &lt;=14,"Bajo",IF(KVK469&lt;=35,"Medio",IF(KVK469&lt;=80,"Alto","Inviable Sanitariamente"))))</f>
        <v>Inviable Sanitariamente</v>
      </c>
      <c r="KVN469" s="265" t="str">
        <f t="shared" ref="KVN469:KVN471" si="8036">IF(KVL469&lt;5,"Sin Riesgo",IF(KVL469 &lt;=14,"Bajo",IF(KVL469&lt;=35,"Medio",IF(KVL469&lt;=80,"Alto","Inviable Sanitariamente"))))</f>
        <v>Inviable Sanitariamente</v>
      </c>
      <c r="KVO469" s="265" t="str">
        <f t="shared" ref="KVO469:KVO471" si="8037">IF(KVM469&lt;5,"Sin Riesgo",IF(KVM469 &lt;=14,"Bajo",IF(KVM469&lt;=35,"Medio",IF(KVM469&lt;=80,"Alto","Inviable Sanitariamente"))))</f>
        <v>Inviable Sanitariamente</v>
      </c>
      <c r="KVP469" s="265" t="str">
        <f t="shared" ref="KVP469:KVP471" si="8038">IF(KVN469&lt;5,"Sin Riesgo",IF(KVN469 &lt;=14,"Bajo",IF(KVN469&lt;=35,"Medio",IF(KVN469&lt;=80,"Alto","Inviable Sanitariamente"))))</f>
        <v>Inviable Sanitariamente</v>
      </c>
      <c r="KVQ469" s="265" t="str">
        <f t="shared" ref="KVQ469:KVQ471" si="8039">IF(KVO469&lt;5,"Sin Riesgo",IF(KVO469 &lt;=14,"Bajo",IF(KVO469&lt;=35,"Medio",IF(KVO469&lt;=80,"Alto","Inviable Sanitariamente"))))</f>
        <v>Inviable Sanitariamente</v>
      </c>
      <c r="KVR469" s="265" t="str">
        <f t="shared" ref="KVR469:KVR471" si="8040">IF(KVP469&lt;5,"Sin Riesgo",IF(KVP469 &lt;=14,"Bajo",IF(KVP469&lt;=35,"Medio",IF(KVP469&lt;=80,"Alto","Inviable Sanitariamente"))))</f>
        <v>Inviable Sanitariamente</v>
      </c>
      <c r="KVS469" s="265" t="str">
        <f t="shared" ref="KVS469:KVS471" si="8041">IF(KVQ469&lt;5,"Sin Riesgo",IF(KVQ469 &lt;=14,"Bajo",IF(KVQ469&lt;=35,"Medio",IF(KVQ469&lt;=80,"Alto","Inviable Sanitariamente"))))</f>
        <v>Inviable Sanitariamente</v>
      </c>
      <c r="KVT469" s="265" t="str">
        <f t="shared" ref="KVT469:KVT471" si="8042">IF(KVR469&lt;5,"Sin Riesgo",IF(KVR469 &lt;=14,"Bajo",IF(KVR469&lt;=35,"Medio",IF(KVR469&lt;=80,"Alto","Inviable Sanitariamente"))))</f>
        <v>Inviable Sanitariamente</v>
      </c>
      <c r="KVU469" s="265" t="str">
        <f t="shared" ref="KVU469:KVU471" si="8043">IF(KVS469&lt;5,"Sin Riesgo",IF(KVS469 &lt;=14,"Bajo",IF(KVS469&lt;=35,"Medio",IF(KVS469&lt;=80,"Alto","Inviable Sanitariamente"))))</f>
        <v>Inviable Sanitariamente</v>
      </c>
      <c r="KVV469" s="265" t="str">
        <f t="shared" ref="KVV469:KVV471" si="8044">IF(KVT469&lt;5,"Sin Riesgo",IF(KVT469 &lt;=14,"Bajo",IF(KVT469&lt;=35,"Medio",IF(KVT469&lt;=80,"Alto","Inviable Sanitariamente"))))</f>
        <v>Inviable Sanitariamente</v>
      </c>
      <c r="KVW469" s="265" t="str">
        <f t="shared" ref="KVW469:KVW471" si="8045">IF(KVU469&lt;5,"Sin Riesgo",IF(KVU469 &lt;=14,"Bajo",IF(KVU469&lt;=35,"Medio",IF(KVU469&lt;=80,"Alto","Inviable Sanitariamente"))))</f>
        <v>Inviable Sanitariamente</v>
      </c>
      <c r="KVX469" s="265" t="str">
        <f t="shared" ref="KVX469:KVX471" si="8046">IF(KVV469&lt;5,"Sin Riesgo",IF(KVV469 &lt;=14,"Bajo",IF(KVV469&lt;=35,"Medio",IF(KVV469&lt;=80,"Alto","Inviable Sanitariamente"))))</f>
        <v>Inviable Sanitariamente</v>
      </c>
      <c r="KVY469" s="265" t="str">
        <f t="shared" ref="KVY469:KVY471" si="8047">IF(KVW469&lt;5,"Sin Riesgo",IF(KVW469 &lt;=14,"Bajo",IF(KVW469&lt;=35,"Medio",IF(KVW469&lt;=80,"Alto","Inviable Sanitariamente"))))</f>
        <v>Inviable Sanitariamente</v>
      </c>
      <c r="KVZ469" s="265" t="str">
        <f t="shared" ref="KVZ469:KVZ471" si="8048">IF(KVX469&lt;5,"Sin Riesgo",IF(KVX469 &lt;=14,"Bajo",IF(KVX469&lt;=35,"Medio",IF(KVX469&lt;=80,"Alto","Inviable Sanitariamente"))))</f>
        <v>Inviable Sanitariamente</v>
      </c>
      <c r="KWA469" s="265" t="str">
        <f t="shared" ref="KWA469:KWA471" si="8049">IF(KVY469&lt;5,"Sin Riesgo",IF(KVY469 &lt;=14,"Bajo",IF(KVY469&lt;=35,"Medio",IF(KVY469&lt;=80,"Alto","Inviable Sanitariamente"))))</f>
        <v>Inviable Sanitariamente</v>
      </c>
      <c r="KWB469" s="265" t="str">
        <f t="shared" ref="KWB469:KWB471" si="8050">IF(KVZ469&lt;5,"Sin Riesgo",IF(KVZ469 &lt;=14,"Bajo",IF(KVZ469&lt;=35,"Medio",IF(KVZ469&lt;=80,"Alto","Inviable Sanitariamente"))))</f>
        <v>Inviable Sanitariamente</v>
      </c>
      <c r="KWC469" s="265" t="str">
        <f t="shared" ref="KWC469:KWC471" si="8051">IF(KWA469&lt;5,"Sin Riesgo",IF(KWA469 &lt;=14,"Bajo",IF(KWA469&lt;=35,"Medio",IF(KWA469&lt;=80,"Alto","Inviable Sanitariamente"))))</f>
        <v>Inviable Sanitariamente</v>
      </c>
      <c r="KWD469" s="265" t="str">
        <f t="shared" ref="KWD469:KWD471" si="8052">IF(KWB469&lt;5,"Sin Riesgo",IF(KWB469 &lt;=14,"Bajo",IF(KWB469&lt;=35,"Medio",IF(KWB469&lt;=80,"Alto","Inviable Sanitariamente"))))</f>
        <v>Inviable Sanitariamente</v>
      </c>
      <c r="KWE469" s="265" t="str">
        <f t="shared" ref="KWE469:KWE471" si="8053">IF(KWC469&lt;5,"Sin Riesgo",IF(KWC469 &lt;=14,"Bajo",IF(KWC469&lt;=35,"Medio",IF(KWC469&lt;=80,"Alto","Inviable Sanitariamente"))))</f>
        <v>Inviable Sanitariamente</v>
      </c>
      <c r="KWF469" s="265" t="str">
        <f t="shared" ref="KWF469:KWF471" si="8054">IF(KWD469&lt;5,"Sin Riesgo",IF(KWD469 &lt;=14,"Bajo",IF(KWD469&lt;=35,"Medio",IF(KWD469&lt;=80,"Alto","Inviable Sanitariamente"))))</f>
        <v>Inviable Sanitariamente</v>
      </c>
      <c r="KWG469" s="265" t="str">
        <f t="shared" ref="KWG469:KWG471" si="8055">IF(KWE469&lt;5,"Sin Riesgo",IF(KWE469 &lt;=14,"Bajo",IF(KWE469&lt;=35,"Medio",IF(KWE469&lt;=80,"Alto","Inviable Sanitariamente"))))</f>
        <v>Inviable Sanitariamente</v>
      </c>
      <c r="KWH469" s="265" t="str">
        <f t="shared" ref="KWH469:KWH471" si="8056">IF(KWF469&lt;5,"Sin Riesgo",IF(KWF469 &lt;=14,"Bajo",IF(KWF469&lt;=35,"Medio",IF(KWF469&lt;=80,"Alto","Inviable Sanitariamente"))))</f>
        <v>Inviable Sanitariamente</v>
      </c>
      <c r="KWI469" s="265" t="str">
        <f t="shared" ref="KWI469:KWI471" si="8057">IF(KWG469&lt;5,"Sin Riesgo",IF(KWG469 &lt;=14,"Bajo",IF(KWG469&lt;=35,"Medio",IF(KWG469&lt;=80,"Alto","Inviable Sanitariamente"))))</f>
        <v>Inviable Sanitariamente</v>
      </c>
      <c r="KWJ469" s="265" t="str">
        <f t="shared" ref="KWJ469:KWJ471" si="8058">IF(KWH469&lt;5,"Sin Riesgo",IF(KWH469 &lt;=14,"Bajo",IF(KWH469&lt;=35,"Medio",IF(KWH469&lt;=80,"Alto","Inviable Sanitariamente"))))</f>
        <v>Inviable Sanitariamente</v>
      </c>
      <c r="KWK469" s="265" t="str">
        <f t="shared" ref="KWK469:KWK471" si="8059">IF(KWI469&lt;5,"Sin Riesgo",IF(KWI469 &lt;=14,"Bajo",IF(KWI469&lt;=35,"Medio",IF(KWI469&lt;=80,"Alto","Inviable Sanitariamente"))))</f>
        <v>Inviable Sanitariamente</v>
      </c>
      <c r="KWL469" s="265" t="str">
        <f t="shared" ref="KWL469:KWL471" si="8060">IF(KWJ469&lt;5,"Sin Riesgo",IF(KWJ469 &lt;=14,"Bajo",IF(KWJ469&lt;=35,"Medio",IF(KWJ469&lt;=80,"Alto","Inviable Sanitariamente"))))</f>
        <v>Inviable Sanitariamente</v>
      </c>
      <c r="KWM469" s="265" t="str">
        <f t="shared" ref="KWM469:KWM471" si="8061">IF(KWK469&lt;5,"Sin Riesgo",IF(KWK469 &lt;=14,"Bajo",IF(KWK469&lt;=35,"Medio",IF(KWK469&lt;=80,"Alto","Inviable Sanitariamente"))))</f>
        <v>Inviable Sanitariamente</v>
      </c>
      <c r="KWN469" s="265" t="str">
        <f t="shared" ref="KWN469:KWN471" si="8062">IF(KWL469&lt;5,"Sin Riesgo",IF(KWL469 &lt;=14,"Bajo",IF(KWL469&lt;=35,"Medio",IF(KWL469&lt;=80,"Alto","Inviable Sanitariamente"))))</f>
        <v>Inviable Sanitariamente</v>
      </c>
      <c r="KWO469" s="265" t="str">
        <f t="shared" ref="KWO469:KWO471" si="8063">IF(KWM469&lt;5,"Sin Riesgo",IF(KWM469 &lt;=14,"Bajo",IF(KWM469&lt;=35,"Medio",IF(KWM469&lt;=80,"Alto","Inviable Sanitariamente"))))</f>
        <v>Inviable Sanitariamente</v>
      </c>
      <c r="KWP469" s="265" t="str">
        <f t="shared" ref="KWP469:KWP471" si="8064">IF(KWN469&lt;5,"Sin Riesgo",IF(KWN469 &lt;=14,"Bajo",IF(KWN469&lt;=35,"Medio",IF(KWN469&lt;=80,"Alto","Inviable Sanitariamente"))))</f>
        <v>Inviable Sanitariamente</v>
      </c>
      <c r="KWQ469" s="265" t="str">
        <f t="shared" ref="KWQ469:KWQ471" si="8065">IF(KWO469&lt;5,"Sin Riesgo",IF(KWO469 &lt;=14,"Bajo",IF(KWO469&lt;=35,"Medio",IF(KWO469&lt;=80,"Alto","Inviable Sanitariamente"))))</f>
        <v>Inviable Sanitariamente</v>
      </c>
      <c r="KWR469" s="265" t="str">
        <f t="shared" ref="KWR469:KWR471" si="8066">IF(KWP469&lt;5,"Sin Riesgo",IF(KWP469 &lt;=14,"Bajo",IF(KWP469&lt;=35,"Medio",IF(KWP469&lt;=80,"Alto","Inviable Sanitariamente"))))</f>
        <v>Inviable Sanitariamente</v>
      </c>
      <c r="KWS469" s="265" t="str">
        <f t="shared" ref="KWS469:KWS471" si="8067">IF(KWQ469&lt;5,"Sin Riesgo",IF(KWQ469 &lt;=14,"Bajo",IF(KWQ469&lt;=35,"Medio",IF(KWQ469&lt;=80,"Alto","Inviable Sanitariamente"))))</f>
        <v>Inviable Sanitariamente</v>
      </c>
      <c r="KWT469" s="265" t="str">
        <f t="shared" ref="KWT469:KWT471" si="8068">IF(KWR469&lt;5,"Sin Riesgo",IF(KWR469 &lt;=14,"Bajo",IF(KWR469&lt;=35,"Medio",IF(KWR469&lt;=80,"Alto","Inviable Sanitariamente"))))</f>
        <v>Inviable Sanitariamente</v>
      </c>
      <c r="KWU469" s="265" t="str">
        <f t="shared" ref="KWU469:KWU471" si="8069">IF(KWS469&lt;5,"Sin Riesgo",IF(KWS469 &lt;=14,"Bajo",IF(KWS469&lt;=35,"Medio",IF(KWS469&lt;=80,"Alto","Inviable Sanitariamente"))))</f>
        <v>Inviable Sanitariamente</v>
      </c>
      <c r="KWV469" s="265" t="str">
        <f t="shared" ref="KWV469:KWV471" si="8070">IF(KWT469&lt;5,"Sin Riesgo",IF(KWT469 &lt;=14,"Bajo",IF(KWT469&lt;=35,"Medio",IF(KWT469&lt;=80,"Alto","Inviable Sanitariamente"))))</f>
        <v>Inviable Sanitariamente</v>
      </c>
      <c r="KWW469" s="265" t="str">
        <f t="shared" ref="KWW469:KWW471" si="8071">IF(KWU469&lt;5,"Sin Riesgo",IF(KWU469 &lt;=14,"Bajo",IF(KWU469&lt;=35,"Medio",IF(KWU469&lt;=80,"Alto","Inviable Sanitariamente"))))</f>
        <v>Inviable Sanitariamente</v>
      </c>
      <c r="KWX469" s="265" t="str">
        <f t="shared" ref="KWX469:KWX471" si="8072">IF(KWV469&lt;5,"Sin Riesgo",IF(KWV469 &lt;=14,"Bajo",IF(KWV469&lt;=35,"Medio",IF(KWV469&lt;=80,"Alto","Inviable Sanitariamente"))))</f>
        <v>Inviable Sanitariamente</v>
      </c>
      <c r="KWY469" s="265" t="str">
        <f t="shared" ref="KWY469:KWY471" si="8073">IF(KWW469&lt;5,"Sin Riesgo",IF(KWW469 &lt;=14,"Bajo",IF(KWW469&lt;=35,"Medio",IF(KWW469&lt;=80,"Alto","Inviable Sanitariamente"))))</f>
        <v>Inviable Sanitariamente</v>
      </c>
      <c r="KWZ469" s="265" t="str">
        <f t="shared" ref="KWZ469:KWZ471" si="8074">IF(KWX469&lt;5,"Sin Riesgo",IF(KWX469 &lt;=14,"Bajo",IF(KWX469&lt;=35,"Medio",IF(KWX469&lt;=80,"Alto","Inviable Sanitariamente"))))</f>
        <v>Inviable Sanitariamente</v>
      </c>
      <c r="KXA469" s="265" t="str">
        <f t="shared" ref="KXA469:KXA471" si="8075">IF(KWY469&lt;5,"Sin Riesgo",IF(KWY469 &lt;=14,"Bajo",IF(KWY469&lt;=35,"Medio",IF(KWY469&lt;=80,"Alto","Inviable Sanitariamente"))))</f>
        <v>Inviable Sanitariamente</v>
      </c>
      <c r="KXB469" s="265" t="str">
        <f t="shared" ref="KXB469:KXB471" si="8076">IF(KWZ469&lt;5,"Sin Riesgo",IF(KWZ469 &lt;=14,"Bajo",IF(KWZ469&lt;=35,"Medio",IF(KWZ469&lt;=80,"Alto","Inviable Sanitariamente"))))</f>
        <v>Inviable Sanitariamente</v>
      </c>
      <c r="KXC469" s="265" t="str">
        <f t="shared" ref="KXC469:KXC471" si="8077">IF(KXA469&lt;5,"Sin Riesgo",IF(KXA469 &lt;=14,"Bajo",IF(KXA469&lt;=35,"Medio",IF(KXA469&lt;=80,"Alto","Inviable Sanitariamente"))))</f>
        <v>Inviable Sanitariamente</v>
      </c>
      <c r="KXD469" s="265" t="str">
        <f t="shared" ref="KXD469:KXD471" si="8078">IF(KXB469&lt;5,"Sin Riesgo",IF(KXB469 &lt;=14,"Bajo",IF(KXB469&lt;=35,"Medio",IF(KXB469&lt;=80,"Alto","Inviable Sanitariamente"))))</f>
        <v>Inviable Sanitariamente</v>
      </c>
      <c r="KXE469" s="265" t="str">
        <f t="shared" ref="KXE469:KXE471" si="8079">IF(KXC469&lt;5,"Sin Riesgo",IF(KXC469 &lt;=14,"Bajo",IF(KXC469&lt;=35,"Medio",IF(KXC469&lt;=80,"Alto","Inviable Sanitariamente"))))</f>
        <v>Inviable Sanitariamente</v>
      </c>
      <c r="KXF469" s="265" t="str">
        <f t="shared" ref="KXF469:KXF471" si="8080">IF(KXD469&lt;5,"Sin Riesgo",IF(KXD469 &lt;=14,"Bajo",IF(KXD469&lt;=35,"Medio",IF(KXD469&lt;=80,"Alto","Inviable Sanitariamente"))))</f>
        <v>Inviable Sanitariamente</v>
      </c>
      <c r="KXG469" s="265" t="str">
        <f t="shared" ref="KXG469:KXG471" si="8081">IF(KXE469&lt;5,"Sin Riesgo",IF(KXE469 &lt;=14,"Bajo",IF(KXE469&lt;=35,"Medio",IF(KXE469&lt;=80,"Alto","Inviable Sanitariamente"))))</f>
        <v>Inviable Sanitariamente</v>
      </c>
      <c r="KXH469" s="265" t="str">
        <f t="shared" ref="KXH469:KXH471" si="8082">IF(KXF469&lt;5,"Sin Riesgo",IF(KXF469 &lt;=14,"Bajo",IF(KXF469&lt;=35,"Medio",IF(KXF469&lt;=80,"Alto","Inviable Sanitariamente"))))</f>
        <v>Inviable Sanitariamente</v>
      </c>
      <c r="KXI469" s="265" t="str">
        <f t="shared" ref="KXI469:KXI471" si="8083">IF(KXG469&lt;5,"Sin Riesgo",IF(KXG469 &lt;=14,"Bajo",IF(KXG469&lt;=35,"Medio",IF(KXG469&lt;=80,"Alto","Inviable Sanitariamente"))))</f>
        <v>Inviable Sanitariamente</v>
      </c>
      <c r="KXJ469" s="265" t="str">
        <f t="shared" ref="KXJ469:KXJ471" si="8084">IF(KXH469&lt;5,"Sin Riesgo",IF(KXH469 &lt;=14,"Bajo",IF(KXH469&lt;=35,"Medio",IF(KXH469&lt;=80,"Alto","Inviable Sanitariamente"))))</f>
        <v>Inviable Sanitariamente</v>
      </c>
      <c r="KXK469" s="265" t="str">
        <f t="shared" ref="KXK469:KXK471" si="8085">IF(KXI469&lt;5,"Sin Riesgo",IF(KXI469 &lt;=14,"Bajo",IF(KXI469&lt;=35,"Medio",IF(KXI469&lt;=80,"Alto","Inviable Sanitariamente"))))</f>
        <v>Inviable Sanitariamente</v>
      </c>
      <c r="KXL469" s="265" t="str">
        <f t="shared" ref="KXL469:KXL471" si="8086">IF(KXJ469&lt;5,"Sin Riesgo",IF(KXJ469 &lt;=14,"Bajo",IF(KXJ469&lt;=35,"Medio",IF(KXJ469&lt;=80,"Alto","Inviable Sanitariamente"))))</f>
        <v>Inviable Sanitariamente</v>
      </c>
      <c r="KXM469" s="265" t="str">
        <f t="shared" ref="KXM469:KXM471" si="8087">IF(KXK469&lt;5,"Sin Riesgo",IF(KXK469 &lt;=14,"Bajo",IF(KXK469&lt;=35,"Medio",IF(KXK469&lt;=80,"Alto","Inviable Sanitariamente"))))</f>
        <v>Inviable Sanitariamente</v>
      </c>
      <c r="KXN469" s="265" t="str">
        <f t="shared" ref="KXN469:KXN471" si="8088">IF(KXL469&lt;5,"Sin Riesgo",IF(KXL469 &lt;=14,"Bajo",IF(KXL469&lt;=35,"Medio",IF(KXL469&lt;=80,"Alto","Inviable Sanitariamente"))))</f>
        <v>Inviable Sanitariamente</v>
      </c>
      <c r="KXO469" s="265" t="str">
        <f t="shared" ref="KXO469:KXO471" si="8089">IF(KXM469&lt;5,"Sin Riesgo",IF(KXM469 &lt;=14,"Bajo",IF(KXM469&lt;=35,"Medio",IF(KXM469&lt;=80,"Alto","Inviable Sanitariamente"))))</f>
        <v>Inviable Sanitariamente</v>
      </c>
      <c r="KXP469" s="265" t="str">
        <f t="shared" ref="KXP469:KXP471" si="8090">IF(KXN469&lt;5,"Sin Riesgo",IF(KXN469 &lt;=14,"Bajo",IF(KXN469&lt;=35,"Medio",IF(KXN469&lt;=80,"Alto","Inviable Sanitariamente"))))</f>
        <v>Inviable Sanitariamente</v>
      </c>
      <c r="KXQ469" s="265" t="str">
        <f t="shared" ref="KXQ469:KXQ471" si="8091">IF(KXO469&lt;5,"Sin Riesgo",IF(KXO469 &lt;=14,"Bajo",IF(KXO469&lt;=35,"Medio",IF(KXO469&lt;=80,"Alto","Inviable Sanitariamente"))))</f>
        <v>Inviable Sanitariamente</v>
      </c>
      <c r="KXR469" s="265" t="str">
        <f t="shared" ref="KXR469:KXR471" si="8092">IF(KXP469&lt;5,"Sin Riesgo",IF(KXP469 &lt;=14,"Bajo",IF(KXP469&lt;=35,"Medio",IF(KXP469&lt;=80,"Alto","Inviable Sanitariamente"))))</f>
        <v>Inviable Sanitariamente</v>
      </c>
      <c r="KXS469" s="265" t="str">
        <f t="shared" ref="KXS469:KXS471" si="8093">IF(KXQ469&lt;5,"Sin Riesgo",IF(KXQ469 &lt;=14,"Bajo",IF(KXQ469&lt;=35,"Medio",IF(KXQ469&lt;=80,"Alto","Inviable Sanitariamente"))))</f>
        <v>Inviable Sanitariamente</v>
      </c>
      <c r="KXT469" s="265" t="str">
        <f t="shared" ref="KXT469:KXT471" si="8094">IF(KXR469&lt;5,"Sin Riesgo",IF(KXR469 &lt;=14,"Bajo",IF(KXR469&lt;=35,"Medio",IF(KXR469&lt;=80,"Alto","Inviable Sanitariamente"))))</f>
        <v>Inviable Sanitariamente</v>
      </c>
      <c r="KXU469" s="265" t="str">
        <f t="shared" ref="KXU469:KXU471" si="8095">IF(KXS469&lt;5,"Sin Riesgo",IF(KXS469 &lt;=14,"Bajo",IF(KXS469&lt;=35,"Medio",IF(KXS469&lt;=80,"Alto","Inviable Sanitariamente"))))</f>
        <v>Inviable Sanitariamente</v>
      </c>
      <c r="KXV469" s="265" t="str">
        <f t="shared" ref="KXV469:KXV471" si="8096">IF(KXT469&lt;5,"Sin Riesgo",IF(KXT469 &lt;=14,"Bajo",IF(KXT469&lt;=35,"Medio",IF(KXT469&lt;=80,"Alto","Inviable Sanitariamente"))))</f>
        <v>Inviable Sanitariamente</v>
      </c>
      <c r="KXW469" s="265" t="str">
        <f t="shared" ref="KXW469:KXW471" si="8097">IF(KXU469&lt;5,"Sin Riesgo",IF(KXU469 &lt;=14,"Bajo",IF(KXU469&lt;=35,"Medio",IF(KXU469&lt;=80,"Alto","Inviable Sanitariamente"))))</f>
        <v>Inviable Sanitariamente</v>
      </c>
      <c r="KXX469" s="265" t="str">
        <f t="shared" ref="KXX469:KXX471" si="8098">IF(KXV469&lt;5,"Sin Riesgo",IF(KXV469 &lt;=14,"Bajo",IF(KXV469&lt;=35,"Medio",IF(KXV469&lt;=80,"Alto","Inviable Sanitariamente"))))</f>
        <v>Inviable Sanitariamente</v>
      </c>
      <c r="KXY469" s="265" t="str">
        <f t="shared" ref="KXY469:KXY471" si="8099">IF(KXW469&lt;5,"Sin Riesgo",IF(KXW469 &lt;=14,"Bajo",IF(KXW469&lt;=35,"Medio",IF(KXW469&lt;=80,"Alto","Inviable Sanitariamente"))))</f>
        <v>Inviable Sanitariamente</v>
      </c>
      <c r="KXZ469" s="265" t="str">
        <f t="shared" ref="KXZ469:KXZ471" si="8100">IF(KXX469&lt;5,"Sin Riesgo",IF(KXX469 &lt;=14,"Bajo",IF(KXX469&lt;=35,"Medio",IF(KXX469&lt;=80,"Alto","Inviable Sanitariamente"))))</f>
        <v>Inviable Sanitariamente</v>
      </c>
      <c r="KYA469" s="265" t="str">
        <f t="shared" ref="KYA469:KYA471" si="8101">IF(KXY469&lt;5,"Sin Riesgo",IF(KXY469 &lt;=14,"Bajo",IF(KXY469&lt;=35,"Medio",IF(KXY469&lt;=80,"Alto","Inviable Sanitariamente"))))</f>
        <v>Inviable Sanitariamente</v>
      </c>
      <c r="KYB469" s="265" t="str">
        <f t="shared" ref="KYB469:KYB471" si="8102">IF(KXZ469&lt;5,"Sin Riesgo",IF(KXZ469 &lt;=14,"Bajo",IF(KXZ469&lt;=35,"Medio",IF(KXZ469&lt;=80,"Alto","Inviable Sanitariamente"))))</f>
        <v>Inviable Sanitariamente</v>
      </c>
      <c r="KYC469" s="265" t="str">
        <f t="shared" ref="KYC469:KYC471" si="8103">IF(KYA469&lt;5,"Sin Riesgo",IF(KYA469 &lt;=14,"Bajo",IF(KYA469&lt;=35,"Medio",IF(KYA469&lt;=80,"Alto","Inviable Sanitariamente"))))</f>
        <v>Inviable Sanitariamente</v>
      </c>
      <c r="KYD469" s="265" t="str">
        <f t="shared" ref="KYD469:KYD471" si="8104">IF(KYB469&lt;5,"Sin Riesgo",IF(KYB469 &lt;=14,"Bajo",IF(KYB469&lt;=35,"Medio",IF(KYB469&lt;=80,"Alto","Inviable Sanitariamente"))))</f>
        <v>Inviable Sanitariamente</v>
      </c>
      <c r="KYE469" s="265" t="str">
        <f t="shared" ref="KYE469:KYE471" si="8105">IF(KYC469&lt;5,"Sin Riesgo",IF(KYC469 &lt;=14,"Bajo",IF(KYC469&lt;=35,"Medio",IF(KYC469&lt;=80,"Alto","Inviable Sanitariamente"))))</f>
        <v>Inviable Sanitariamente</v>
      </c>
      <c r="KYF469" s="265" t="str">
        <f t="shared" ref="KYF469:KYF471" si="8106">IF(KYD469&lt;5,"Sin Riesgo",IF(KYD469 &lt;=14,"Bajo",IF(KYD469&lt;=35,"Medio",IF(KYD469&lt;=80,"Alto","Inviable Sanitariamente"))))</f>
        <v>Inviable Sanitariamente</v>
      </c>
      <c r="KYG469" s="265" t="str">
        <f t="shared" ref="KYG469:KYG471" si="8107">IF(KYE469&lt;5,"Sin Riesgo",IF(KYE469 &lt;=14,"Bajo",IF(KYE469&lt;=35,"Medio",IF(KYE469&lt;=80,"Alto","Inviable Sanitariamente"))))</f>
        <v>Inviable Sanitariamente</v>
      </c>
      <c r="KYH469" s="265" t="str">
        <f t="shared" ref="KYH469:KYH471" si="8108">IF(KYF469&lt;5,"Sin Riesgo",IF(KYF469 &lt;=14,"Bajo",IF(KYF469&lt;=35,"Medio",IF(KYF469&lt;=80,"Alto","Inviable Sanitariamente"))))</f>
        <v>Inviable Sanitariamente</v>
      </c>
      <c r="KYI469" s="265" t="str">
        <f t="shared" ref="KYI469:KYI471" si="8109">IF(KYG469&lt;5,"Sin Riesgo",IF(KYG469 &lt;=14,"Bajo",IF(KYG469&lt;=35,"Medio",IF(KYG469&lt;=80,"Alto","Inviable Sanitariamente"))))</f>
        <v>Inviable Sanitariamente</v>
      </c>
      <c r="KYJ469" s="265" t="str">
        <f t="shared" ref="KYJ469:KYJ471" si="8110">IF(KYH469&lt;5,"Sin Riesgo",IF(KYH469 &lt;=14,"Bajo",IF(KYH469&lt;=35,"Medio",IF(KYH469&lt;=80,"Alto","Inviable Sanitariamente"))))</f>
        <v>Inviable Sanitariamente</v>
      </c>
      <c r="KYK469" s="265" t="str">
        <f t="shared" ref="KYK469:KYK471" si="8111">IF(KYI469&lt;5,"Sin Riesgo",IF(KYI469 &lt;=14,"Bajo",IF(KYI469&lt;=35,"Medio",IF(KYI469&lt;=80,"Alto","Inviable Sanitariamente"))))</f>
        <v>Inviable Sanitariamente</v>
      </c>
      <c r="KYL469" s="265" t="str">
        <f t="shared" ref="KYL469:KYL471" si="8112">IF(KYJ469&lt;5,"Sin Riesgo",IF(KYJ469 &lt;=14,"Bajo",IF(KYJ469&lt;=35,"Medio",IF(KYJ469&lt;=80,"Alto","Inviable Sanitariamente"))))</f>
        <v>Inviable Sanitariamente</v>
      </c>
      <c r="KYM469" s="265" t="str">
        <f t="shared" ref="KYM469:KYM471" si="8113">IF(KYK469&lt;5,"Sin Riesgo",IF(KYK469 &lt;=14,"Bajo",IF(KYK469&lt;=35,"Medio",IF(KYK469&lt;=80,"Alto","Inviable Sanitariamente"))))</f>
        <v>Inviable Sanitariamente</v>
      </c>
      <c r="KYN469" s="265" t="str">
        <f t="shared" ref="KYN469:KYN471" si="8114">IF(KYL469&lt;5,"Sin Riesgo",IF(KYL469 &lt;=14,"Bajo",IF(KYL469&lt;=35,"Medio",IF(KYL469&lt;=80,"Alto","Inviable Sanitariamente"))))</f>
        <v>Inviable Sanitariamente</v>
      </c>
      <c r="KYO469" s="265" t="str">
        <f t="shared" ref="KYO469:KYO471" si="8115">IF(KYM469&lt;5,"Sin Riesgo",IF(KYM469 &lt;=14,"Bajo",IF(KYM469&lt;=35,"Medio",IF(KYM469&lt;=80,"Alto","Inviable Sanitariamente"))))</f>
        <v>Inviable Sanitariamente</v>
      </c>
      <c r="KYP469" s="265" t="str">
        <f t="shared" ref="KYP469:KYP471" si="8116">IF(KYN469&lt;5,"Sin Riesgo",IF(KYN469 &lt;=14,"Bajo",IF(KYN469&lt;=35,"Medio",IF(KYN469&lt;=80,"Alto","Inviable Sanitariamente"))))</f>
        <v>Inviable Sanitariamente</v>
      </c>
      <c r="KYQ469" s="265" t="str">
        <f t="shared" ref="KYQ469:KYQ471" si="8117">IF(KYO469&lt;5,"Sin Riesgo",IF(KYO469 &lt;=14,"Bajo",IF(KYO469&lt;=35,"Medio",IF(KYO469&lt;=80,"Alto","Inviable Sanitariamente"))))</f>
        <v>Inviable Sanitariamente</v>
      </c>
      <c r="KYR469" s="265" t="str">
        <f t="shared" ref="KYR469:KYR471" si="8118">IF(KYP469&lt;5,"Sin Riesgo",IF(KYP469 &lt;=14,"Bajo",IF(KYP469&lt;=35,"Medio",IF(KYP469&lt;=80,"Alto","Inviable Sanitariamente"))))</f>
        <v>Inviable Sanitariamente</v>
      </c>
      <c r="KYS469" s="265" t="str">
        <f t="shared" ref="KYS469:KYS471" si="8119">IF(KYQ469&lt;5,"Sin Riesgo",IF(KYQ469 &lt;=14,"Bajo",IF(KYQ469&lt;=35,"Medio",IF(KYQ469&lt;=80,"Alto","Inviable Sanitariamente"))))</f>
        <v>Inviable Sanitariamente</v>
      </c>
      <c r="KYT469" s="265" t="str">
        <f t="shared" ref="KYT469:KYT471" si="8120">IF(KYR469&lt;5,"Sin Riesgo",IF(KYR469 &lt;=14,"Bajo",IF(KYR469&lt;=35,"Medio",IF(KYR469&lt;=80,"Alto","Inviable Sanitariamente"))))</f>
        <v>Inviable Sanitariamente</v>
      </c>
      <c r="KYU469" s="265" t="str">
        <f t="shared" ref="KYU469:KYU471" si="8121">IF(KYS469&lt;5,"Sin Riesgo",IF(KYS469 &lt;=14,"Bajo",IF(KYS469&lt;=35,"Medio",IF(KYS469&lt;=80,"Alto","Inviable Sanitariamente"))))</f>
        <v>Inviable Sanitariamente</v>
      </c>
      <c r="KYV469" s="265" t="str">
        <f t="shared" ref="KYV469:KYV471" si="8122">IF(KYT469&lt;5,"Sin Riesgo",IF(KYT469 &lt;=14,"Bajo",IF(KYT469&lt;=35,"Medio",IF(KYT469&lt;=80,"Alto","Inviable Sanitariamente"))))</f>
        <v>Inviable Sanitariamente</v>
      </c>
      <c r="KYW469" s="265" t="str">
        <f t="shared" ref="KYW469:KYW471" si="8123">IF(KYU469&lt;5,"Sin Riesgo",IF(KYU469 &lt;=14,"Bajo",IF(KYU469&lt;=35,"Medio",IF(KYU469&lt;=80,"Alto","Inviable Sanitariamente"))))</f>
        <v>Inviable Sanitariamente</v>
      </c>
      <c r="KYX469" s="265" t="str">
        <f t="shared" ref="KYX469:KYX471" si="8124">IF(KYV469&lt;5,"Sin Riesgo",IF(KYV469 &lt;=14,"Bajo",IF(KYV469&lt;=35,"Medio",IF(KYV469&lt;=80,"Alto","Inviable Sanitariamente"))))</f>
        <v>Inviable Sanitariamente</v>
      </c>
      <c r="KYY469" s="265" t="str">
        <f t="shared" ref="KYY469:KYY471" si="8125">IF(KYW469&lt;5,"Sin Riesgo",IF(KYW469 &lt;=14,"Bajo",IF(KYW469&lt;=35,"Medio",IF(KYW469&lt;=80,"Alto","Inviable Sanitariamente"))))</f>
        <v>Inviable Sanitariamente</v>
      </c>
      <c r="KYZ469" s="265" t="str">
        <f t="shared" ref="KYZ469:KYZ471" si="8126">IF(KYX469&lt;5,"Sin Riesgo",IF(KYX469 &lt;=14,"Bajo",IF(KYX469&lt;=35,"Medio",IF(KYX469&lt;=80,"Alto","Inviable Sanitariamente"))))</f>
        <v>Inviable Sanitariamente</v>
      </c>
      <c r="KZA469" s="265" t="str">
        <f t="shared" ref="KZA469:KZA471" si="8127">IF(KYY469&lt;5,"Sin Riesgo",IF(KYY469 &lt;=14,"Bajo",IF(KYY469&lt;=35,"Medio",IF(KYY469&lt;=80,"Alto","Inviable Sanitariamente"))))</f>
        <v>Inviable Sanitariamente</v>
      </c>
      <c r="KZB469" s="265" t="str">
        <f t="shared" ref="KZB469:KZB471" si="8128">IF(KYZ469&lt;5,"Sin Riesgo",IF(KYZ469 &lt;=14,"Bajo",IF(KYZ469&lt;=35,"Medio",IF(KYZ469&lt;=80,"Alto","Inviable Sanitariamente"))))</f>
        <v>Inviable Sanitariamente</v>
      </c>
      <c r="KZC469" s="265" t="str">
        <f t="shared" ref="KZC469:KZC471" si="8129">IF(KZA469&lt;5,"Sin Riesgo",IF(KZA469 &lt;=14,"Bajo",IF(KZA469&lt;=35,"Medio",IF(KZA469&lt;=80,"Alto","Inviable Sanitariamente"))))</f>
        <v>Inviable Sanitariamente</v>
      </c>
      <c r="KZD469" s="265" t="str">
        <f t="shared" ref="KZD469:KZD471" si="8130">IF(KZB469&lt;5,"Sin Riesgo",IF(KZB469 &lt;=14,"Bajo",IF(KZB469&lt;=35,"Medio",IF(KZB469&lt;=80,"Alto","Inviable Sanitariamente"))))</f>
        <v>Inviable Sanitariamente</v>
      </c>
      <c r="KZE469" s="265" t="str">
        <f t="shared" ref="KZE469:KZE471" si="8131">IF(KZC469&lt;5,"Sin Riesgo",IF(KZC469 &lt;=14,"Bajo",IF(KZC469&lt;=35,"Medio",IF(KZC469&lt;=80,"Alto","Inviable Sanitariamente"))))</f>
        <v>Inviable Sanitariamente</v>
      </c>
      <c r="KZF469" s="265" t="str">
        <f t="shared" ref="KZF469:KZF471" si="8132">IF(KZD469&lt;5,"Sin Riesgo",IF(KZD469 &lt;=14,"Bajo",IF(KZD469&lt;=35,"Medio",IF(KZD469&lt;=80,"Alto","Inviable Sanitariamente"))))</f>
        <v>Inviable Sanitariamente</v>
      </c>
      <c r="KZG469" s="265" t="str">
        <f t="shared" ref="KZG469:KZG471" si="8133">IF(KZE469&lt;5,"Sin Riesgo",IF(KZE469 &lt;=14,"Bajo",IF(KZE469&lt;=35,"Medio",IF(KZE469&lt;=80,"Alto","Inviable Sanitariamente"))))</f>
        <v>Inviable Sanitariamente</v>
      </c>
      <c r="KZH469" s="265" t="str">
        <f t="shared" ref="KZH469:KZH471" si="8134">IF(KZF469&lt;5,"Sin Riesgo",IF(KZF469 &lt;=14,"Bajo",IF(KZF469&lt;=35,"Medio",IF(KZF469&lt;=80,"Alto","Inviable Sanitariamente"))))</f>
        <v>Inviable Sanitariamente</v>
      </c>
      <c r="KZI469" s="265" t="str">
        <f t="shared" ref="KZI469:KZI471" si="8135">IF(KZG469&lt;5,"Sin Riesgo",IF(KZG469 &lt;=14,"Bajo",IF(KZG469&lt;=35,"Medio",IF(KZG469&lt;=80,"Alto","Inviable Sanitariamente"))))</f>
        <v>Inviable Sanitariamente</v>
      </c>
      <c r="KZJ469" s="265" t="str">
        <f t="shared" ref="KZJ469:KZJ471" si="8136">IF(KZH469&lt;5,"Sin Riesgo",IF(KZH469 &lt;=14,"Bajo",IF(KZH469&lt;=35,"Medio",IF(KZH469&lt;=80,"Alto","Inviable Sanitariamente"))))</f>
        <v>Inviable Sanitariamente</v>
      </c>
      <c r="KZK469" s="265" t="str">
        <f t="shared" ref="KZK469:KZK471" si="8137">IF(KZI469&lt;5,"Sin Riesgo",IF(KZI469 &lt;=14,"Bajo",IF(KZI469&lt;=35,"Medio",IF(KZI469&lt;=80,"Alto","Inviable Sanitariamente"))))</f>
        <v>Inviable Sanitariamente</v>
      </c>
      <c r="KZL469" s="265" t="str">
        <f t="shared" ref="KZL469:KZL471" si="8138">IF(KZJ469&lt;5,"Sin Riesgo",IF(KZJ469 &lt;=14,"Bajo",IF(KZJ469&lt;=35,"Medio",IF(KZJ469&lt;=80,"Alto","Inviable Sanitariamente"))))</f>
        <v>Inviable Sanitariamente</v>
      </c>
      <c r="KZM469" s="265" t="str">
        <f t="shared" ref="KZM469:KZM471" si="8139">IF(KZK469&lt;5,"Sin Riesgo",IF(KZK469 &lt;=14,"Bajo",IF(KZK469&lt;=35,"Medio",IF(KZK469&lt;=80,"Alto","Inviable Sanitariamente"))))</f>
        <v>Inviable Sanitariamente</v>
      </c>
      <c r="KZN469" s="265" t="str">
        <f t="shared" ref="KZN469:KZN471" si="8140">IF(KZL469&lt;5,"Sin Riesgo",IF(KZL469 &lt;=14,"Bajo",IF(KZL469&lt;=35,"Medio",IF(KZL469&lt;=80,"Alto","Inviable Sanitariamente"))))</f>
        <v>Inviable Sanitariamente</v>
      </c>
      <c r="KZO469" s="265" t="str">
        <f t="shared" ref="KZO469:KZO471" si="8141">IF(KZM469&lt;5,"Sin Riesgo",IF(KZM469 &lt;=14,"Bajo",IF(KZM469&lt;=35,"Medio",IF(KZM469&lt;=80,"Alto","Inviable Sanitariamente"))))</f>
        <v>Inviable Sanitariamente</v>
      </c>
      <c r="KZP469" s="265" t="str">
        <f t="shared" ref="KZP469:KZP471" si="8142">IF(KZN469&lt;5,"Sin Riesgo",IF(KZN469 &lt;=14,"Bajo",IF(KZN469&lt;=35,"Medio",IF(KZN469&lt;=80,"Alto","Inviable Sanitariamente"))))</f>
        <v>Inviable Sanitariamente</v>
      </c>
      <c r="KZQ469" s="265" t="str">
        <f t="shared" ref="KZQ469:KZQ471" si="8143">IF(KZO469&lt;5,"Sin Riesgo",IF(KZO469 &lt;=14,"Bajo",IF(KZO469&lt;=35,"Medio",IF(KZO469&lt;=80,"Alto","Inviable Sanitariamente"))))</f>
        <v>Inviable Sanitariamente</v>
      </c>
      <c r="KZR469" s="265" t="str">
        <f t="shared" ref="KZR469:KZR471" si="8144">IF(KZP469&lt;5,"Sin Riesgo",IF(KZP469 &lt;=14,"Bajo",IF(KZP469&lt;=35,"Medio",IF(KZP469&lt;=80,"Alto","Inviable Sanitariamente"))))</f>
        <v>Inviable Sanitariamente</v>
      </c>
      <c r="KZS469" s="265" t="str">
        <f t="shared" ref="KZS469:KZS471" si="8145">IF(KZQ469&lt;5,"Sin Riesgo",IF(KZQ469 &lt;=14,"Bajo",IF(KZQ469&lt;=35,"Medio",IF(KZQ469&lt;=80,"Alto","Inviable Sanitariamente"))))</f>
        <v>Inviable Sanitariamente</v>
      </c>
      <c r="KZT469" s="265" t="str">
        <f t="shared" ref="KZT469:KZT471" si="8146">IF(KZR469&lt;5,"Sin Riesgo",IF(KZR469 &lt;=14,"Bajo",IF(KZR469&lt;=35,"Medio",IF(KZR469&lt;=80,"Alto","Inviable Sanitariamente"))))</f>
        <v>Inviable Sanitariamente</v>
      </c>
      <c r="KZU469" s="265" t="str">
        <f t="shared" ref="KZU469:KZU471" si="8147">IF(KZS469&lt;5,"Sin Riesgo",IF(KZS469 &lt;=14,"Bajo",IF(KZS469&lt;=35,"Medio",IF(KZS469&lt;=80,"Alto","Inviable Sanitariamente"))))</f>
        <v>Inviable Sanitariamente</v>
      </c>
      <c r="KZV469" s="265" t="str">
        <f t="shared" ref="KZV469:KZV471" si="8148">IF(KZT469&lt;5,"Sin Riesgo",IF(KZT469 &lt;=14,"Bajo",IF(KZT469&lt;=35,"Medio",IF(KZT469&lt;=80,"Alto","Inviable Sanitariamente"))))</f>
        <v>Inviable Sanitariamente</v>
      </c>
      <c r="KZW469" s="265" t="str">
        <f t="shared" ref="KZW469:KZW471" si="8149">IF(KZU469&lt;5,"Sin Riesgo",IF(KZU469 &lt;=14,"Bajo",IF(KZU469&lt;=35,"Medio",IF(KZU469&lt;=80,"Alto","Inviable Sanitariamente"))))</f>
        <v>Inviable Sanitariamente</v>
      </c>
      <c r="KZX469" s="265" t="str">
        <f t="shared" ref="KZX469:KZX471" si="8150">IF(KZV469&lt;5,"Sin Riesgo",IF(KZV469 &lt;=14,"Bajo",IF(KZV469&lt;=35,"Medio",IF(KZV469&lt;=80,"Alto","Inviable Sanitariamente"))))</f>
        <v>Inviable Sanitariamente</v>
      </c>
      <c r="KZY469" s="265" t="str">
        <f t="shared" ref="KZY469:KZY471" si="8151">IF(KZW469&lt;5,"Sin Riesgo",IF(KZW469 &lt;=14,"Bajo",IF(KZW469&lt;=35,"Medio",IF(KZW469&lt;=80,"Alto","Inviable Sanitariamente"))))</f>
        <v>Inviable Sanitariamente</v>
      </c>
      <c r="KZZ469" s="265" t="str">
        <f t="shared" ref="KZZ469:KZZ471" si="8152">IF(KZX469&lt;5,"Sin Riesgo",IF(KZX469 &lt;=14,"Bajo",IF(KZX469&lt;=35,"Medio",IF(KZX469&lt;=80,"Alto","Inviable Sanitariamente"))))</f>
        <v>Inviable Sanitariamente</v>
      </c>
      <c r="LAA469" s="265" t="str">
        <f t="shared" ref="LAA469:LAA471" si="8153">IF(KZY469&lt;5,"Sin Riesgo",IF(KZY469 &lt;=14,"Bajo",IF(KZY469&lt;=35,"Medio",IF(KZY469&lt;=80,"Alto","Inviable Sanitariamente"))))</f>
        <v>Inviable Sanitariamente</v>
      </c>
      <c r="LAB469" s="265" t="str">
        <f t="shared" ref="LAB469:LAB471" si="8154">IF(KZZ469&lt;5,"Sin Riesgo",IF(KZZ469 &lt;=14,"Bajo",IF(KZZ469&lt;=35,"Medio",IF(KZZ469&lt;=80,"Alto","Inviable Sanitariamente"))))</f>
        <v>Inviable Sanitariamente</v>
      </c>
      <c r="LAC469" s="265" t="str">
        <f t="shared" ref="LAC469:LAC471" si="8155">IF(LAA469&lt;5,"Sin Riesgo",IF(LAA469 &lt;=14,"Bajo",IF(LAA469&lt;=35,"Medio",IF(LAA469&lt;=80,"Alto","Inviable Sanitariamente"))))</f>
        <v>Inviable Sanitariamente</v>
      </c>
      <c r="LAD469" s="265" t="str">
        <f t="shared" ref="LAD469:LAD471" si="8156">IF(LAB469&lt;5,"Sin Riesgo",IF(LAB469 &lt;=14,"Bajo",IF(LAB469&lt;=35,"Medio",IF(LAB469&lt;=80,"Alto","Inviable Sanitariamente"))))</f>
        <v>Inviable Sanitariamente</v>
      </c>
      <c r="LAE469" s="265" t="str">
        <f t="shared" ref="LAE469:LAE471" si="8157">IF(LAC469&lt;5,"Sin Riesgo",IF(LAC469 &lt;=14,"Bajo",IF(LAC469&lt;=35,"Medio",IF(LAC469&lt;=80,"Alto","Inviable Sanitariamente"))))</f>
        <v>Inviable Sanitariamente</v>
      </c>
      <c r="LAF469" s="265" t="str">
        <f t="shared" ref="LAF469:LAF471" si="8158">IF(LAD469&lt;5,"Sin Riesgo",IF(LAD469 &lt;=14,"Bajo",IF(LAD469&lt;=35,"Medio",IF(LAD469&lt;=80,"Alto","Inviable Sanitariamente"))))</f>
        <v>Inviable Sanitariamente</v>
      </c>
      <c r="LAG469" s="265" t="str">
        <f t="shared" ref="LAG469:LAG471" si="8159">IF(LAE469&lt;5,"Sin Riesgo",IF(LAE469 &lt;=14,"Bajo",IF(LAE469&lt;=35,"Medio",IF(LAE469&lt;=80,"Alto","Inviable Sanitariamente"))))</f>
        <v>Inviable Sanitariamente</v>
      </c>
      <c r="LAH469" s="265" t="str">
        <f t="shared" ref="LAH469:LAH471" si="8160">IF(LAF469&lt;5,"Sin Riesgo",IF(LAF469 &lt;=14,"Bajo",IF(LAF469&lt;=35,"Medio",IF(LAF469&lt;=80,"Alto","Inviable Sanitariamente"))))</f>
        <v>Inviable Sanitariamente</v>
      </c>
      <c r="LAI469" s="265" t="str">
        <f t="shared" ref="LAI469:LAI471" si="8161">IF(LAG469&lt;5,"Sin Riesgo",IF(LAG469 &lt;=14,"Bajo",IF(LAG469&lt;=35,"Medio",IF(LAG469&lt;=80,"Alto","Inviable Sanitariamente"))))</f>
        <v>Inviable Sanitariamente</v>
      </c>
      <c r="LAJ469" s="265" t="str">
        <f t="shared" ref="LAJ469:LAJ471" si="8162">IF(LAH469&lt;5,"Sin Riesgo",IF(LAH469 &lt;=14,"Bajo",IF(LAH469&lt;=35,"Medio",IF(LAH469&lt;=80,"Alto","Inviable Sanitariamente"))))</f>
        <v>Inviable Sanitariamente</v>
      </c>
      <c r="LAK469" s="265" t="str">
        <f t="shared" ref="LAK469:LAK471" si="8163">IF(LAI469&lt;5,"Sin Riesgo",IF(LAI469 &lt;=14,"Bajo",IF(LAI469&lt;=35,"Medio",IF(LAI469&lt;=80,"Alto","Inviable Sanitariamente"))))</f>
        <v>Inviable Sanitariamente</v>
      </c>
      <c r="LAL469" s="265" t="str">
        <f t="shared" ref="LAL469:LAL471" si="8164">IF(LAJ469&lt;5,"Sin Riesgo",IF(LAJ469 &lt;=14,"Bajo",IF(LAJ469&lt;=35,"Medio",IF(LAJ469&lt;=80,"Alto","Inviable Sanitariamente"))))</f>
        <v>Inviable Sanitariamente</v>
      </c>
      <c r="LAM469" s="265" t="str">
        <f t="shared" ref="LAM469:LAM471" si="8165">IF(LAK469&lt;5,"Sin Riesgo",IF(LAK469 &lt;=14,"Bajo",IF(LAK469&lt;=35,"Medio",IF(LAK469&lt;=80,"Alto","Inviable Sanitariamente"))))</f>
        <v>Inviable Sanitariamente</v>
      </c>
      <c r="LAN469" s="265" t="str">
        <f t="shared" ref="LAN469:LAN471" si="8166">IF(LAL469&lt;5,"Sin Riesgo",IF(LAL469 &lt;=14,"Bajo",IF(LAL469&lt;=35,"Medio",IF(LAL469&lt;=80,"Alto","Inviable Sanitariamente"))))</f>
        <v>Inviable Sanitariamente</v>
      </c>
      <c r="LAO469" s="265" t="str">
        <f t="shared" ref="LAO469:LAO471" si="8167">IF(LAM469&lt;5,"Sin Riesgo",IF(LAM469 &lt;=14,"Bajo",IF(LAM469&lt;=35,"Medio",IF(LAM469&lt;=80,"Alto","Inviable Sanitariamente"))))</f>
        <v>Inviable Sanitariamente</v>
      </c>
      <c r="LAP469" s="265" t="str">
        <f t="shared" ref="LAP469:LAP471" si="8168">IF(LAN469&lt;5,"Sin Riesgo",IF(LAN469 &lt;=14,"Bajo",IF(LAN469&lt;=35,"Medio",IF(LAN469&lt;=80,"Alto","Inviable Sanitariamente"))))</f>
        <v>Inviable Sanitariamente</v>
      </c>
      <c r="LAQ469" s="265" t="str">
        <f t="shared" ref="LAQ469:LAQ471" si="8169">IF(LAO469&lt;5,"Sin Riesgo",IF(LAO469 &lt;=14,"Bajo",IF(LAO469&lt;=35,"Medio",IF(LAO469&lt;=80,"Alto","Inviable Sanitariamente"))))</f>
        <v>Inviable Sanitariamente</v>
      </c>
      <c r="LAR469" s="265" t="str">
        <f t="shared" ref="LAR469:LAR471" si="8170">IF(LAP469&lt;5,"Sin Riesgo",IF(LAP469 &lt;=14,"Bajo",IF(LAP469&lt;=35,"Medio",IF(LAP469&lt;=80,"Alto","Inviable Sanitariamente"))))</f>
        <v>Inviable Sanitariamente</v>
      </c>
      <c r="LAS469" s="265" t="str">
        <f t="shared" ref="LAS469:LAS471" si="8171">IF(LAQ469&lt;5,"Sin Riesgo",IF(LAQ469 &lt;=14,"Bajo",IF(LAQ469&lt;=35,"Medio",IF(LAQ469&lt;=80,"Alto","Inviable Sanitariamente"))))</f>
        <v>Inviable Sanitariamente</v>
      </c>
      <c r="LAT469" s="265" t="str">
        <f t="shared" ref="LAT469:LAT471" si="8172">IF(LAR469&lt;5,"Sin Riesgo",IF(LAR469 &lt;=14,"Bajo",IF(LAR469&lt;=35,"Medio",IF(LAR469&lt;=80,"Alto","Inviable Sanitariamente"))))</f>
        <v>Inviable Sanitariamente</v>
      </c>
      <c r="LAU469" s="265" t="str">
        <f t="shared" ref="LAU469:LAU471" si="8173">IF(LAS469&lt;5,"Sin Riesgo",IF(LAS469 &lt;=14,"Bajo",IF(LAS469&lt;=35,"Medio",IF(LAS469&lt;=80,"Alto","Inviable Sanitariamente"))))</f>
        <v>Inviable Sanitariamente</v>
      </c>
      <c r="LAV469" s="265" t="str">
        <f t="shared" ref="LAV469:LAV471" si="8174">IF(LAT469&lt;5,"Sin Riesgo",IF(LAT469 &lt;=14,"Bajo",IF(LAT469&lt;=35,"Medio",IF(LAT469&lt;=80,"Alto","Inviable Sanitariamente"))))</f>
        <v>Inviable Sanitariamente</v>
      </c>
      <c r="LAW469" s="265" t="str">
        <f t="shared" ref="LAW469:LAW471" si="8175">IF(LAU469&lt;5,"Sin Riesgo",IF(LAU469 &lt;=14,"Bajo",IF(LAU469&lt;=35,"Medio",IF(LAU469&lt;=80,"Alto","Inviable Sanitariamente"))))</f>
        <v>Inviable Sanitariamente</v>
      </c>
      <c r="LAX469" s="265" t="str">
        <f t="shared" ref="LAX469:LAX471" si="8176">IF(LAV469&lt;5,"Sin Riesgo",IF(LAV469 &lt;=14,"Bajo",IF(LAV469&lt;=35,"Medio",IF(LAV469&lt;=80,"Alto","Inviable Sanitariamente"))))</f>
        <v>Inviable Sanitariamente</v>
      </c>
      <c r="LAY469" s="265" t="str">
        <f t="shared" ref="LAY469:LAY471" si="8177">IF(LAW469&lt;5,"Sin Riesgo",IF(LAW469 &lt;=14,"Bajo",IF(LAW469&lt;=35,"Medio",IF(LAW469&lt;=80,"Alto","Inviable Sanitariamente"))))</f>
        <v>Inviable Sanitariamente</v>
      </c>
      <c r="LAZ469" s="265" t="str">
        <f t="shared" ref="LAZ469:LAZ471" si="8178">IF(LAX469&lt;5,"Sin Riesgo",IF(LAX469 &lt;=14,"Bajo",IF(LAX469&lt;=35,"Medio",IF(LAX469&lt;=80,"Alto","Inviable Sanitariamente"))))</f>
        <v>Inviable Sanitariamente</v>
      </c>
      <c r="LBA469" s="265" t="str">
        <f t="shared" ref="LBA469:LBA471" si="8179">IF(LAY469&lt;5,"Sin Riesgo",IF(LAY469 &lt;=14,"Bajo",IF(LAY469&lt;=35,"Medio",IF(LAY469&lt;=80,"Alto","Inviable Sanitariamente"))))</f>
        <v>Inviable Sanitariamente</v>
      </c>
      <c r="LBB469" s="265" t="str">
        <f t="shared" ref="LBB469:LBB471" si="8180">IF(LAZ469&lt;5,"Sin Riesgo",IF(LAZ469 &lt;=14,"Bajo",IF(LAZ469&lt;=35,"Medio",IF(LAZ469&lt;=80,"Alto","Inviable Sanitariamente"))))</f>
        <v>Inviable Sanitariamente</v>
      </c>
      <c r="LBC469" s="265" t="str">
        <f t="shared" ref="LBC469:LBC471" si="8181">IF(LBA469&lt;5,"Sin Riesgo",IF(LBA469 &lt;=14,"Bajo",IF(LBA469&lt;=35,"Medio",IF(LBA469&lt;=80,"Alto","Inviable Sanitariamente"))))</f>
        <v>Inviable Sanitariamente</v>
      </c>
      <c r="LBD469" s="265" t="str">
        <f t="shared" ref="LBD469:LBD471" si="8182">IF(LBB469&lt;5,"Sin Riesgo",IF(LBB469 &lt;=14,"Bajo",IF(LBB469&lt;=35,"Medio",IF(LBB469&lt;=80,"Alto","Inviable Sanitariamente"))))</f>
        <v>Inviable Sanitariamente</v>
      </c>
      <c r="LBE469" s="265" t="str">
        <f t="shared" ref="LBE469:LBE471" si="8183">IF(LBC469&lt;5,"Sin Riesgo",IF(LBC469 &lt;=14,"Bajo",IF(LBC469&lt;=35,"Medio",IF(LBC469&lt;=80,"Alto","Inviable Sanitariamente"))))</f>
        <v>Inviable Sanitariamente</v>
      </c>
      <c r="LBF469" s="265" t="str">
        <f t="shared" ref="LBF469:LBF471" si="8184">IF(LBD469&lt;5,"Sin Riesgo",IF(LBD469 &lt;=14,"Bajo",IF(LBD469&lt;=35,"Medio",IF(LBD469&lt;=80,"Alto","Inviable Sanitariamente"))))</f>
        <v>Inviable Sanitariamente</v>
      </c>
      <c r="LBG469" s="265" t="str">
        <f t="shared" ref="LBG469:LBG471" si="8185">IF(LBE469&lt;5,"Sin Riesgo",IF(LBE469 &lt;=14,"Bajo",IF(LBE469&lt;=35,"Medio",IF(LBE469&lt;=80,"Alto","Inviable Sanitariamente"))))</f>
        <v>Inviable Sanitariamente</v>
      </c>
      <c r="LBH469" s="265" t="str">
        <f t="shared" ref="LBH469:LBH471" si="8186">IF(LBF469&lt;5,"Sin Riesgo",IF(LBF469 &lt;=14,"Bajo",IF(LBF469&lt;=35,"Medio",IF(LBF469&lt;=80,"Alto","Inviable Sanitariamente"))))</f>
        <v>Inviable Sanitariamente</v>
      </c>
      <c r="LBI469" s="265" t="str">
        <f t="shared" ref="LBI469:LBI471" si="8187">IF(LBG469&lt;5,"Sin Riesgo",IF(LBG469 &lt;=14,"Bajo",IF(LBG469&lt;=35,"Medio",IF(LBG469&lt;=80,"Alto","Inviable Sanitariamente"))))</f>
        <v>Inviable Sanitariamente</v>
      </c>
      <c r="LBJ469" s="265" t="str">
        <f t="shared" ref="LBJ469:LBJ471" si="8188">IF(LBH469&lt;5,"Sin Riesgo",IF(LBH469 &lt;=14,"Bajo",IF(LBH469&lt;=35,"Medio",IF(LBH469&lt;=80,"Alto","Inviable Sanitariamente"))))</f>
        <v>Inviable Sanitariamente</v>
      </c>
      <c r="LBK469" s="265" t="str">
        <f t="shared" ref="LBK469:LBK471" si="8189">IF(LBI469&lt;5,"Sin Riesgo",IF(LBI469 &lt;=14,"Bajo",IF(LBI469&lt;=35,"Medio",IF(LBI469&lt;=80,"Alto","Inviable Sanitariamente"))))</f>
        <v>Inviable Sanitariamente</v>
      </c>
      <c r="LBL469" s="265" t="str">
        <f t="shared" ref="LBL469:LBL471" si="8190">IF(LBJ469&lt;5,"Sin Riesgo",IF(LBJ469 &lt;=14,"Bajo",IF(LBJ469&lt;=35,"Medio",IF(LBJ469&lt;=80,"Alto","Inviable Sanitariamente"))))</f>
        <v>Inviable Sanitariamente</v>
      </c>
      <c r="LBM469" s="265" t="str">
        <f t="shared" ref="LBM469:LBM471" si="8191">IF(LBK469&lt;5,"Sin Riesgo",IF(LBK469 &lt;=14,"Bajo",IF(LBK469&lt;=35,"Medio",IF(LBK469&lt;=80,"Alto","Inviable Sanitariamente"))))</f>
        <v>Inviable Sanitariamente</v>
      </c>
      <c r="LBN469" s="265" t="str">
        <f t="shared" ref="LBN469:LBN471" si="8192">IF(LBL469&lt;5,"Sin Riesgo",IF(LBL469 &lt;=14,"Bajo",IF(LBL469&lt;=35,"Medio",IF(LBL469&lt;=80,"Alto","Inviable Sanitariamente"))))</f>
        <v>Inviable Sanitariamente</v>
      </c>
      <c r="LBO469" s="265" t="str">
        <f t="shared" ref="LBO469:LBO471" si="8193">IF(LBM469&lt;5,"Sin Riesgo",IF(LBM469 &lt;=14,"Bajo",IF(LBM469&lt;=35,"Medio",IF(LBM469&lt;=80,"Alto","Inviable Sanitariamente"))))</f>
        <v>Inviable Sanitariamente</v>
      </c>
      <c r="LBP469" s="265" t="str">
        <f t="shared" ref="LBP469:LBP471" si="8194">IF(LBN469&lt;5,"Sin Riesgo",IF(LBN469 &lt;=14,"Bajo",IF(LBN469&lt;=35,"Medio",IF(LBN469&lt;=80,"Alto","Inviable Sanitariamente"))))</f>
        <v>Inviable Sanitariamente</v>
      </c>
      <c r="LBQ469" s="265" t="str">
        <f t="shared" ref="LBQ469:LBQ471" si="8195">IF(LBO469&lt;5,"Sin Riesgo",IF(LBO469 &lt;=14,"Bajo",IF(LBO469&lt;=35,"Medio",IF(LBO469&lt;=80,"Alto","Inviable Sanitariamente"))))</f>
        <v>Inviable Sanitariamente</v>
      </c>
      <c r="LBR469" s="265" t="str">
        <f t="shared" ref="LBR469:LBR471" si="8196">IF(LBP469&lt;5,"Sin Riesgo",IF(LBP469 &lt;=14,"Bajo",IF(LBP469&lt;=35,"Medio",IF(LBP469&lt;=80,"Alto","Inviable Sanitariamente"))))</f>
        <v>Inviable Sanitariamente</v>
      </c>
      <c r="LBS469" s="265" t="str">
        <f t="shared" ref="LBS469:LBS471" si="8197">IF(LBQ469&lt;5,"Sin Riesgo",IF(LBQ469 &lt;=14,"Bajo",IF(LBQ469&lt;=35,"Medio",IF(LBQ469&lt;=80,"Alto","Inviable Sanitariamente"))))</f>
        <v>Inviable Sanitariamente</v>
      </c>
      <c r="LBT469" s="265" t="str">
        <f t="shared" ref="LBT469:LBT471" si="8198">IF(LBR469&lt;5,"Sin Riesgo",IF(LBR469 &lt;=14,"Bajo",IF(LBR469&lt;=35,"Medio",IF(LBR469&lt;=80,"Alto","Inviable Sanitariamente"))))</f>
        <v>Inviable Sanitariamente</v>
      </c>
      <c r="LBU469" s="265" t="str">
        <f t="shared" ref="LBU469:LBU471" si="8199">IF(LBS469&lt;5,"Sin Riesgo",IF(LBS469 &lt;=14,"Bajo",IF(LBS469&lt;=35,"Medio",IF(LBS469&lt;=80,"Alto","Inviable Sanitariamente"))))</f>
        <v>Inviable Sanitariamente</v>
      </c>
      <c r="LBV469" s="265" t="str">
        <f t="shared" ref="LBV469:LBV471" si="8200">IF(LBT469&lt;5,"Sin Riesgo",IF(LBT469 &lt;=14,"Bajo",IF(LBT469&lt;=35,"Medio",IF(LBT469&lt;=80,"Alto","Inviable Sanitariamente"))))</f>
        <v>Inviable Sanitariamente</v>
      </c>
      <c r="LBW469" s="265" t="str">
        <f t="shared" ref="LBW469:LBW471" si="8201">IF(LBU469&lt;5,"Sin Riesgo",IF(LBU469 &lt;=14,"Bajo",IF(LBU469&lt;=35,"Medio",IF(LBU469&lt;=80,"Alto","Inviable Sanitariamente"))))</f>
        <v>Inviable Sanitariamente</v>
      </c>
      <c r="LBX469" s="265" t="str">
        <f t="shared" ref="LBX469:LBX471" si="8202">IF(LBV469&lt;5,"Sin Riesgo",IF(LBV469 &lt;=14,"Bajo",IF(LBV469&lt;=35,"Medio",IF(LBV469&lt;=80,"Alto","Inviable Sanitariamente"))))</f>
        <v>Inviable Sanitariamente</v>
      </c>
      <c r="LBY469" s="265" t="str">
        <f t="shared" ref="LBY469:LBY471" si="8203">IF(LBW469&lt;5,"Sin Riesgo",IF(LBW469 &lt;=14,"Bajo",IF(LBW469&lt;=35,"Medio",IF(LBW469&lt;=80,"Alto","Inviable Sanitariamente"))))</f>
        <v>Inviable Sanitariamente</v>
      </c>
      <c r="LBZ469" s="265" t="str">
        <f t="shared" ref="LBZ469:LBZ471" si="8204">IF(LBX469&lt;5,"Sin Riesgo",IF(LBX469 &lt;=14,"Bajo",IF(LBX469&lt;=35,"Medio",IF(LBX469&lt;=80,"Alto","Inviable Sanitariamente"))))</f>
        <v>Inviable Sanitariamente</v>
      </c>
      <c r="LCA469" s="265" t="str">
        <f t="shared" ref="LCA469:LCA471" si="8205">IF(LBY469&lt;5,"Sin Riesgo",IF(LBY469 &lt;=14,"Bajo",IF(LBY469&lt;=35,"Medio",IF(LBY469&lt;=80,"Alto","Inviable Sanitariamente"))))</f>
        <v>Inviable Sanitariamente</v>
      </c>
      <c r="LCB469" s="265" t="str">
        <f t="shared" ref="LCB469:LCB471" si="8206">IF(LBZ469&lt;5,"Sin Riesgo",IF(LBZ469 &lt;=14,"Bajo",IF(LBZ469&lt;=35,"Medio",IF(LBZ469&lt;=80,"Alto","Inviable Sanitariamente"))))</f>
        <v>Inviable Sanitariamente</v>
      </c>
      <c r="LCC469" s="265" t="str">
        <f t="shared" ref="LCC469:LCC471" si="8207">IF(LCA469&lt;5,"Sin Riesgo",IF(LCA469 &lt;=14,"Bajo",IF(LCA469&lt;=35,"Medio",IF(LCA469&lt;=80,"Alto","Inviable Sanitariamente"))))</f>
        <v>Inviable Sanitariamente</v>
      </c>
      <c r="LCD469" s="265" t="str">
        <f t="shared" ref="LCD469:LCD471" si="8208">IF(LCB469&lt;5,"Sin Riesgo",IF(LCB469 &lt;=14,"Bajo",IF(LCB469&lt;=35,"Medio",IF(LCB469&lt;=80,"Alto","Inviable Sanitariamente"))))</f>
        <v>Inviable Sanitariamente</v>
      </c>
      <c r="LCE469" s="265" t="str">
        <f t="shared" ref="LCE469:LCE471" si="8209">IF(LCC469&lt;5,"Sin Riesgo",IF(LCC469 &lt;=14,"Bajo",IF(LCC469&lt;=35,"Medio",IF(LCC469&lt;=80,"Alto","Inviable Sanitariamente"))))</f>
        <v>Inviable Sanitariamente</v>
      </c>
      <c r="LCF469" s="265" t="str">
        <f t="shared" ref="LCF469:LCF471" si="8210">IF(LCD469&lt;5,"Sin Riesgo",IF(LCD469 &lt;=14,"Bajo",IF(LCD469&lt;=35,"Medio",IF(LCD469&lt;=80,"Alto","Inviable Sanitariamente"))))</f>
        <v>Inviable Sanitariamente</v>
      </c>
      <c r="LCG469" s="265" t="str">
        <f t="shared" ref="LCG469:LCG471" si="8211">IF(LCE469&lt;5,"Sin Riesgo",IF(LCE469 &lt;=14,"Bajo",IF(LCE469&lt;=35,"Medio",IF(LCE469&lt;=80,"Alto","Inviable Sanitariamente"))))</f>
        <v>Inviable Sanitariamente</v>
      </c>
      <c r="LCH469" s="265" t="str">
        <f t="shared" ref="LCH469:LCH471" si="8212">IF(LCF469&lt;5,"Sin Riesgo",IF(LCF469 &lt;=14,"Bajo",IF(LCF469&lt;=35,"Medio",IF(LCF469&lt;=80,"Alto","Inviable Sanitariamente"))))</f>
        <v>Inviable Sanitariamente</v>
      </c>
      <c r="LCI469" s="265" t="str">
        <f t="shared" ref="LCI469:LCI471" si="8213">IF(LCG469&lt;5,"Sin Riesgo",IF(LCG469 &lt;=14,"Bajo",IF(LCG469&lt;=35,"Medio",IF(LCG469&lt;=80,"Alto","Inviable Sanitariamente"))))</f>
        <v>Inviable Sanitariamente</v>
      </c>
      <c r="LCJ469" s="265" t="str">
        <f t="shared" ref="LCJ469:LCJ471" si="8214">IF(LCH469&lt;5,"Sin Riesgo",IF(LCH469 &lt;=14,"Bajo",IF(LCH469&lt;=35,"Medio",IF(LCH469&lt;=80,"Alto","Inviable Sanitariamente"))))</f>
        <v>Inviable Sanitariamente</v>
      </c>
      <c r="LCK469" s="265" t="str">
        <f t="shared" ref="LCK469:LCK471" si="8215">IF(LCI469&lt;5,"Sin Riesgo",IF(LCI469 &lt;=14,"Bajo",IF(LCI469&lt;=35,"Medio",IF(LCI469&lt;=80,"Alto","Inviable Sanitariamente"))))</f>
        <v>Inviable Sanitariamente</v>
      </c>
      <c r="LCL469" s="265" t="str">
        <f t="shared" ref="LCL469:LCL471" si="8216">IF(LCJ469&lt;5,"Sin Riesgo",IF(LCJ469 &lt;=14,"Bajo",IF(LCJ469&lt;=35,"Medio",IF(LCJ469&lt;=80,"Alto","Inviable Sanitariamente"))))</f>
        <v>Inviable Sanitariamente</v>
      </c>
      <c r="LCM469" s="265" t="str">
        <f t="shared" ref="LCM469:LCM471" si="8217">IF(LCK469&lt;5,"Sin Riesgo",IF(LCK469 &lt;=14,"Bajo",IF(LCK469&lt;=35,"Medio",IF(LCK469&lt;=80,"Alto","Inviable Sanitariamente"))))</f>
        <v>Inviable Sanitariamente</v>
      </c>
      <c r="LCN469" s="265" t="str">
        <f t="shared" ref="LCN469:LCN471" si="8218">IF(LCL469&lt;5,"Sin Riesgo",IF(LCL469 &lt;=14,"Bajo",IF(LCL469&lt;=35,"Medio",IF(LCL469&lt;=80,"Alto","Inviable Sanitariamente"))))</f>
        <v>Inviable Sanitariamente</v>
      </c>
      <c r="LCO469" s="265" t="str">
        <f t="shared" ref="LCO469:LCO471" si="8219">IF(LCM469&lt;5,"Sin Riesgo",IF(LCM469 &lt;=14,"Bajo",IF(LCM469&lt;=35,"Medio",IF(LCM469&lt;=80,"Alto","Inviable Sanitariamente"))))</f>
        <v>Inviable Sanitariamente</v>
      </c>
      <c r="LCP469" s="265" t="str">
        <f t="shared" ref="LCP469:LCP471" si="8220">IF(LCN469&lt;5,"Sin Riesgo",IF(LCN469 &lt;=14,"Bajo",IF(LCN469&lt;=35,"Medio",IF(LCN469&lt;=80,"Alto","Inviable Sanitariamente"))))</f>
        <v>Inviable Sanitariamente</v>
      </c>
      <c r="LCQ469" s="265" t="str">
        <f t="shared" ref="LCQ469:LCQ471" si="8221">IF(LCO469&lt;5,"Sin Riesgo",IF(LCO469 &lt;=14,"Bajo",IF(LCO469&lt;=35,"Medio",IF(LCO469&lt;=80,"Alto","Inviable Sanitariamente"))))</f>
        <v>Inviable Sanitariamente</v>
      </c>
      <c r="LCR469" s="265" t="str">
        <f t="shared" ref="LCR469:LCR471" si="8222">IF(LCP469&lt;5,"Sin Riesgo",IF(LCP469 &lt;=14,"Bajo",IF(LCP469&lt;=35,"Medio",IF(LCP469&lt;=80,"Alto","Inviable Sanitariamente"))))</f>
        <v>Inviable Sanitariamente</v>
      </c>
      <c r="LCS469" s="265" t="str">
        <f t="shared" ref="LCS469:LCS471" si="8223">IF(LCQ469&lt;5,"Sin Riesgo",IF(LCQ469 &lt;=14,"Bajo",IF(LCQ469&lt;=35,"Medio",IF(LCQ469&lt;=80,"Alto","Inviable Sanitariamente"))))</f>
        <v>Inviable Sanitariamente</v>
      </c>
      <c r="LCT469" s="265" t="str">
        <f t="shared" ref="LCT469:LCT471" si="8224">IF(LCR469&lt;5,"Sin Riesgo",IF(LCR469 &lt;=14,"Bajo",IF(LCR469&lt;=35,"Medio",IF(LCR469&lt;=80,"Alto","Inviable Sanitariamente"))))</f>
        <v>Inviable Sanitariamente</v>
      </c>
      <c r="LCU469" s="265" t="str">
        <f t="shared" ref="LCU469:LCU471" si="8225">IF(LCS469&lt;5,"Sin Riesgo",IF(LCS469 &lt;=14,"Bajo",IF(LCS469&lt;=35,"Medio",IF(LCS469&lt;=80,"Alto","Inviable Sanitariamente"))))</f>
        <v>Inviable Sanitariamente</v>
      </c>
      <c r="LCV469" s="265" t="str">
        <f t="shared" ref="LCV469:LCV471" si="8226">IF(LCT469&lt;5,"Sin Riesgo",IF(LCT469 &lt;=14,"Bajo",IF(LCT469&lt;=35,"Medio",IF(LCT469&lt;=80,"Alto","Inviable Sanitariamente"))))</f>
        <v>Inviable Sanitariamente</v>
      </c>
      <c r="LCW469" s="265" t="str">
        <f t="shared" ref="LCW469:LCW471" si="8227">IF(LCU469&lt;5,"Sin Riesgo",IF(LCU469 &lt;=14,"Bajo",IF(LCU469&lt;=35,"Medio",IF(LCU469&lt;=80,"Alto","Inviable Sanitariamente"))))</f>
        <v>Inviable Sanitariamente</v>
      </c>
      <c r="LCX469" s="265" t="str">
        <f t="shared" ref="LCX469:LCX471" si="8228">IF(LCV469&lt;5,"Sin Riesgo",IF(LCV469 &lt;=14,"Bajo",IF(LCV469&lt;=35,"Medio",IF(LCV469&lt;=80,"Alto","Inviable Sanitariamente"))))</f>
        <v>Inviable Sanitariamente</v>
      </c>
      <c r="LCY469" s="265" t="str">
        <f t="shared" ref="LCY469:LCY471" si="8229">IF(LCW469&lt;5,"Sin Riesgo",IF(LCW469 &lt;=14,"Bajo",IF(LCW469&lt;=35,"Medio",IF(LCW469&lt;=80,"Alto","Inviable Sanitariamente"))))</f>
        <v>Inviable Sanitariamente</v>
      </c>
      <c r="LCZ469" s="265" t="str">
        <f t="shared" ref="LCZ469:LCZ471" si="8230">IF(LCX469&lt;5,"Sin Riesgo",IF(LCX469 &lt;=14,"Bajo",IF(LCX469&lt;=35,"Medio",IF(LCX469&lt;=80,"Alto","Inviable Sanitariamente"))))</f>
        <v>Inviable Sanitariamente</v>
      </c>
      <c r="LDA469" s="265" t="str">
        <f t="shared" ref="LDA469:LDA471" si="8231">IF(LCY469&lt;5,"Sin Riesgo",IF(LCY469 &lt;=14,"Bajo",IF(LCY469&lt;=35,"Medio",IF(LCY469&lt;=80,"Alto","Inviable Sanitariamente"))))</f>
        <v>Inviable Sanitariamente</v>
      </c>
      <c r="LDB469" s="265" t="str">
        <f t="shared" ref="LDB469:LDB471" si="8232">IF(LCZ469&lt;5,"Sin Riesgo",IF(LCZ469 &lt;=14,"Bajo",IF(LCZ469&lt;=35,"Medio",IF(LCZ469&lt;=80,"Alto","Inviable Sanitariamente"))))</f>
        <v>Inviable Sanitariamente</v>
      </c>
      <c r="LDC469" s="265" t="str">
        <f t="shared" ref="LDC469:LDC471" si="8233">IF(LDA469&lt;5,"Sin Riesgo",IF(LDA469 &lt;=14,"Bajo",IF(LDA469&lt;=35,"Medio",IF(LDA469&lt;=80,"Alto","Inviable Sanitariamente"))))</f>
        <v>Inviable Sanitariamente</v>
      </c>
      <c r="LDD469" s="265" t="str">
        <f t="shared" ref="LDD469:LDD471" si="8234">IF(LDB469&lt;5,"Sin Riesgo",IF(LDB469 &lt;=14,"Bajo",IF(LDB469&lt;=35,"Medio",IF(LDB469&lt;=80,"Alto","Inviable Sanitariamente"))))</f>
        <v>Inviable Sanitariamente</v>
      </c>
      <c r="LDE469" s="265" t="str">
        <f t="shared" ref="LDE469:LDE471" si="8235">IF(LDC469&lt;5,"Sin Riesgo",IF(LDC469 &lt;=14,"Bajo",IF(LDC469&lt;=35,"Medio",IF(LDC469&lt;=80,"Alto","Inviable Sanitariamente"))))</f>
        <v>Inviable Sanitariamente</v>
      </c>
      <c r="LDF469" s="265" t="str">
        <f t="shared" ref="LDF469:LDF471" si="8236">IF(LDD469&lt;5,"Sin Riesgo",IF(LDD469 &lt;=14,"Bajo",IF(LDD469&lt;=35,"Medio",IF(LDD469&lt;=80,"Alto","Inviable Sanitariamente"))))</f>
        <v>Inviable Sanitariamente</v>
      </c>
      <c r="LDG469" s="265" t="str">
        <f t="shared" ref="LDG469:LDG471" si="8237">IF(LDE469&lt;5,"Sin Riesgo",IF(LDE469 &lt;=14,"Bajo",IF(LDE469&lt;=35,"Medio",IF(LDE469&lt;=80,"Alto","Inviable Sanitariamente"))))</f>
        <v>Inviable Sanitariamente</v>
      </c>
      <c r="LDH469" s="265" t="str">
        <f t="shared" ref="LDH469:LDH471" si="8238">IF(LDF469&lt;5,"Sin Riesgo",IF(LDF469 &lt;=14,"Bajo",IF(LDF469&lt;=35,"Medio",IF(LDF469&lt;=80,"Alto","Inviable Sanitariamente"))))</f>
        <v>Inviable Sanitariamente</v>
      </c>
      <c r="LDI469" s="265" t="str">
        <f t="shared" ref="LDI469:LDI471" si="8239">IF(LDG469&lt;5,"Sin Riesgo",IF(LDG469 &lt;=14,"Bajo",IF(LDG469&lt;=35,"Medio",IF(LDG469&lt;=80,"Alto","Inviable Sanitariamente"))))</f>
        <v>Inviable Sanitariamente</v>
      </c>
      <c r="LDJ469" s="265" t="str">
        <f t="shared" ref="LDJ469:LDJ471" si="8240">IF(LDH469&lt;5,"Sin Riesgo",IF(LDH469 &lt;=14,"Bajo",IF(LDH469&lt;=35,"Medio",IF(LDH469&lt;=80,"Alto","Inviable Sanitariamente"))))</f>
        <v>Inviable Sanitariamente</v>
      </c>
      <c r="LDK469" s="265" t="str">
        <f t="shared" ref="LDK469:LDK471" si="8241">IF(LDI469&lt;5,"Sin Riesgo",IF(LDI469 &lt;=14,"Bajo",IF(LDI469&lt;=35,"Medio",IF(LDI469&lt;=80,"Alto","Inviable Sanitariamente"))))</f>
        <v>Inviable Sanitariamente</v>
      </c>
      <c r="LDL469" s="265" t="str">
        <f t="shared" ref="LDL469:LDL471" si="8242">IF(LDJ469&lt;5,"Sin Riesgo",IF(LDJ469 &lt;=14,"Bajo",IF(LDJ469&lt;=35,"Medio",IF(LDJ469&lt;=80,"Alto","Inviable Sanitariamente"))))</f>
        <v>Inviable Sanitariamente</v>
      </c>
      <c r="LDM469" s="265" t="str">
        <f t="shared" ref="LDM469:LDM471" si="8243">IF(LDK469&lt;5,"Sin Riesgo",IF(LDK469 &lt;=14,"Bajo",IF(LDK469&lt;=35,"Medio",IF(LDK469&lt;=80,"Alto","Inviable Sanitariamente"))))</f>
        <v>Inviable Sanitariamente</v>
      </c>
      <c r="LDN469" s="265" t="str">
        <f t="shared" ref="LDN469:LDN471" si="8244">IF(LDL469&lt;5,"Sin Riesgo",IF(LDL469 &lt;=14,"Bajo",IF(LDL469&lt;=35,"Medio",IF(LDL469&lt;=80,"Alto","Inviable Sanitariamente"))))</f>
        <v>Inviable Sanitariamente</v>
      </c>
      <c r="LDO469" s="265" t="str">
        <f t="shared" ref="LDO469:LDO471" si="8245">IF(LDM469&lt;5,"Sin Riesgo",IF(LDM469 &lt;=14,"Bajo",IF(LDM469&lt;=35,"Medio",IF(LDM469&lt;=80,"Alto","Inviable Sanitariamente"))))</f>
        <v>Inviable Sanitariamente</v>
      </c>
      <c r="LDP469" s="265" t="str">
        <f t="shared" ref="LDP469:LDP471" si="8246">IF(LDN469&lt;5,"Sin Riesgo",IF(LDN469 &lt;=14,"Bajo",IF(LDN469&lt;=35,"Medio",IF(LDN469&lt;=80,"Alto","Inviable Sanitariamente"))))</f>
        <v>Inviable Sanitariamente</v>
      </c>
      <c r="LDQ469" s="265" t="str">
        <f t="shared" ref="LDQ469:LDQ471" si="8247">IF(LDO469&lt;5,"Sin Riesgo",IF(LDO469 &lt;=14,"Bajo",IF(LDO469&lt;=35,"Medio",IF(LDO469&lt;=80,"Alto","Inviable Sanitariamente"))))</f>
        <v>Inviable Sanitariamente</v>
      </c>
      <c r="LDR469" s="265" t="str">
        <f t="shared" ref="LDR469:LDR471" si="8248">IF(LDP469&lt;5,"Sin Riesgo",IF(LDP469 &lt;=14,"Bajo",IF(LDP469&lt;=35,"Medio",IF(LDP469&lt;=80,"Alto","Inviable Sanitariamente"))))</f>
        <v>Inviable Sanitariamente</v>
      </c>
      <c r="LDS469" s="265" t="str">
        <f t="shared" ref="LDS469:LDS471" si="8249">IF(LDQ469&lt;5,"Sin Riesgo",IF(LDQ469 &lt;=14,"Bajo",IF(LDQ469&lt;=35,"Medio",IF(LDQ469&lt;=80,"Alto","Inviable Sanitariamente"))))</f>
        <v>Inviable Sanitariamente</v>
      </c>
      <c r="LDT469" s="265" t="str">
        <f t="shared" ref="LDT469:LDT471" si="8250">IF(LDR469&lt;5,"Sin Riesgo",IF(LDR469 &lt;=14,"Bajo",IF(LDR469&lt;=35,"Medio",IF(LDR469&lt;=80,"Alto","Inviable Sanitariamente"))))</f>
        <v>Inviable Sanitariamente</v>
      </c>
      <c r="LDU469" s="265" t="str">
        <f t="shared" ref="LDU469:LDU471" si="8251">IF(LDS469&lt;5,"Sin Riesgo",IF(LDS469 &lt;=14,"Bajo",IF(LDS469&lt;=35,"Medio",IF(LDS469&lt;=80,"Alto","Inviable Sanitariamente"))))</f>
        <v>Inviable Sanitariamente</v>
      </c>
      <c r="LDV469" s="265" t="str">
        <f t="shared" ref="LDV469:LDV471" si="8252">IF(LDT469&lt;5,"Sin Riesgo",IF(LDT469 &lt;=14,"Bajo",IF(LDT469&lt;=35,"Medio",IF(LDT469&lt;=80,"Alto","Inviable Sanitariamente"))))</f>
        <v>Inviable Sanitariamente</v>
      </c>
      <c r="LDW469" s="265" t="str">
        <f t="shared" ref="LDW469:LDW471" si="8253">IF(LDU469&lt;5,"Sin Riesgo",IF(LDU469 &lt;=14,"Bajo",IF(LDU469&lt;=35,"Medio",IF(LDU469&lt;=80,"Alto","Inviable Sanitariamente"))))</f>
        <v>Inviable Sanitariamente</v>
      </c>
      <c r="LDX469" s="265" t="str">
        <f t="shared" ref="LDX469:LDX471" si="8254">IF(LDV469&lt;5,"Sin Riesgo",IF(LDV469 &lt;=14,"Bajo",IF(LDV469&lt;=35,"Medio",IF(LDV469&lt;=80,"Alto","Inviable Sanitariamente"))))</f>
        <v>Inviable Sanitariamente</v>
      </c>
      <c r="LDY469" s="265" t="str">
        <f t="shared" ref="LDY469:LDY471" si="8255">IF(LDW469&lt;5,"Sin Riesgo",IF(LDW469 &lt;=14,"Bajo",IF(LDW469&lt;=35,"Medio",IF(LDW469&lt;=80,"Alto","Inviable Sanitariamente"))))</f>
        <v>Inviable Sanitariamente</v>
      </c>
      <c r="LDZ469" s="265" t="str">
        <f t="shared" ref="LDZ469:LDZ471" si="8256">IF(LDX469&lt;5,"Sin Riesgo",IF(LDX469 &lt;=14,"Bajo",IF(LDX469&lt;=35,"Medio",IF(LDX469&lt;=80,"Alto","Inviable Sanitariamente"))))</f>
        <v>Inviable Sanitariamente</v>
      </c>
      <c r="LEA469" s="265" t="str">
        <f t="shared" ref="LEA469:LEA471" si="8257">IF(LDY469&lt;5,"Sin Riesgo",IF(LDY469 &lt;=14,"Bajo",IF(LDY469&lt;=35,"Medio",IF(LDY469&lt;=80,"Alto","Inviable Sanitariamente"))))</f>
        <v>Inviable Sanitariamente</v>
      </c>
      <c r="LEB469" s="265" t="str">
        <f t="shared" ref="LEB469:LEB471" si="8258">IF(LDZ469&lt;5,"Sin Riesgo",IF(LDZ469 &lt;=14,"Bajo",IF(LDZ469&lt;=35,"Medio",IF(LDZ469&lt;=80,"Alto","Inviable Sanitariamente"))))</f>
        <v>Inviable Sanitariamente</v>
      </c>
      <c r="LEC469" s="265" t="str">
        <f t="shared" ref="LEC469:LEC471" si="8259">IF(LEA469&lt;5,"Sin Riesgo",IF(LEA469 &lt;=14,"Bajo",IF(LEA469&lt;=35,"Medio",IF(LEA469&lt;=80,"Alto","Inviable Sanitariamente"))))</f>
        <v>Inviable Sanitariamente</v>
      </c>
      <c r="LED469" s="265" t="str">
        <f t="shared" ref="LED469:LED471" si="8260">IF(LEB469&lt;5,"Sin Riesgo",IF(LEB469 &lt;=14,"Bajo",IF(LEB469&lt;=35,"Medio",IF(LEB469&lt;=80,"Alto","Inviable Sanitariamente"))))</f>
        <v>Inviable Sanitariamente</v>
      </c>
      <c r="LEE469" s="265" t="str">
        <f t="shared" ref="LEE469:LEE471" si="8261">IF(LEC469&lt;5,"Sin Riesgo",IF(LEC469 &lt;=14,"Bajo",IF(LEC469&lt;=35,"Medio",IF(LEC469&lt;=80,"Alto","Inviable Sanitariamente"))))</f>
        <v>Inviable Sanitariamente</v>
      </c>
      <c r="LEF469" s="265" t="str">
        <f t="shared" ref="LEF469:LEF471" si="8262">IF(LED469&lt;5,"Sin Riesgo",IF(LED469 &lt;=14,"Bajo",IF(LED469&lt;=35,"Medio",IF(LED469&lt;=80,"Alto","Inviable Sanitariamente"))))</f>
        <v>Inviable Sanitariamente</v>
      </c>
      <c r="LEG469" s="265" t="str">
        <f t="shared" ref="LEG469:LEG471" si="8263">IF(LEE469&lt;5,"Sin Riesgo",IF(LEE469 &lt;=14,"Bajo",IF(LEE469&lt;=35,"Medio",IF(LEE469&lt;=80,"Alto","Inviable Sanitariamente"))))</f>
        <v>Inviable Sanitariamente</v>
      </c>
      <c r="LEH469" s="265" t="str">
        <f t="shared" ref="LEH469:LEH471" si="8264">IF(LEF469&lt;5,"Sin Riesgo",IF(LEF469 &lt;=14,"Bajo",IF(LEF469&lt;=35,"Medio",IF(LEF469&lt;=80,"Alto","Inviable Sanitariamente"))))</f>
        <v>Inviable Sanitariamente</v>
      </c>
      <c r="LEI469" s="265" t="str">
        <f t="shared" ref="LEI469:LEI471" si="8265">IF(LEG469&lt;5,"Sin Riesgo",IF(LEG469 &lt;=14,"Bajo",IF(LEG469&lt;=35,"Medio",IF(LEG469&lt;=80,"Alto","Inviable Sanitariamente"))))</f>
        <v>Inviable Sanitariamente</v>
      </c>
      <c r="LEJ469" s="265" t="str">
        <f t="shared" ref="LEJ469:LEJ471" si="8266">IF(LEH469&lt;5,"Sin Riesgo",IF(LEH469 &lt;=14,"Bajo",IF(LEH469&lt;=35,"Medio",IF(LEH469&lt;=80,"Alto","Inviable Sanitariamente"))))</f>
        <v>Inviable Sanitariamente</v>
      </c>
      <c r="LEK469" s="265" t="str">
        <f t="shared" ref="LEK469:LEK471" si="8267">IF(LEI469&lt;5,"Sin Riesgo",IF(LEI469 &lt;=14,"Bajo",IF(LEI469&lt;=35,"Medio",IF(LEI469&lt;=80,"Alto","Inviable Sanitariamente"))))</f>
        <v>Inviable Sanitariamente</v>
      </c>
      <c r="LEL469" s="265" t="str">
        <f t="shared" ref="LEL469:LEL471" si="8268">IF(LEJ469&lt;5,"Sin Riesgo",IF(LEJ469 &lt;=14,"Bajo",IF(LEJ469&lt;=35,"Medio",IF(LEJ469&lt;=80,"Alto","Inviable Sanitariamente"))))</f>
        <v>Inviable Sanitariamente</v>
      </c>
      <c r="LEM469" s="265" t="str">
        <f t="shared" ref="LEM469:LEM471" si="8269">IF(LEK469&lt;5,"Sin Riesgo",IF(LEK469 &lt;=14,"Bajo",IF(LEK469&lt;=35,"Medio",IF(LEK469&lt;=80,"Alto","Inviable Sanitariamente"))))</f>
        <v>Inviable Sanitariamente</v>
      </c>
      <c r="LEN469" s="265" t="str">
        <f t="shared" ref="LEN469:LEN471" si="8270">IF(LEL469&lt;5,"Sin Riesgo",IF(LEL469 &lt;=14,"Bajo",IF(LEL469&lt;=35,"Medio",IF(LEL469&lt;=80,"Alto","Inviable Sanitariamente"))))</f>
        <v>Inviable Sanitariamente</v>
      </c>
      <c r="LEO469" s="265" t="str">
        <f t="shared" ref="LEO469:LEO471" si="8271">IF(LEM469&lt;5,"Sin Riesgo",IF(LEM469 &lt;=14,"Bajo",IF(LEM469&lt;=35,"Medio",IF(LEM469&lt;=80,"Alto","Inviable Sanitariamente"))))</f>
        <v>Inviable Sanitariamente</v>
      </c>
      <c r="LEP469" s="265" t="str">
        <f t="shared" ref="LEP469:LEP471" si="8272">IF(LEN469&lt;5,"Sin Riesgo",IF(LEN469 &lt;=14,"Bajo",IF(LEN469&lt;=35,"Medio",IF(LEN469&lt;=80,"Alto","Inviable Sanitariamente"))))</f>
        <v>Inviable Sanitariamente</v>
      </c>
      <c r="LEQ469" s="265" t="str">
        <f t="shared" ref="LEQ469:LEQ471" si="8273">IF(LEO469&lt;5,"Sin Riesgo",IF(LEO469 &lt;=14,"Bajo",IF(LEO469&lt;=35,"Medio",IF(LEO469&lt;=80,"Alto","Inviable Sanitariamente"))))</f>
        <v>Inviable Sanitariamente</v>
      </c>
      <c r="LER469" s="265" t="str">
        <f t="shared" ref="LER469:LER471" si="8274">IF(LEP469&lt;5,"Sin Riesgo",IF(LEP469 &lt;=14,"Bajo",IF(LEP469&lt;=35,"Medio",IF(LEP469&lt;=80,"Alto","Inviable Sanitariamente"))))</f>
        <v>Inviable Sanitariamente</v>
      </c>
      <c r="LES469" s="265" t="str">
        <f t="shared" ref="LES469:LES471" si="8275">IF(LEQ469&lt;5,"Sin Riesgo",IF(LEQ469 &lt;=14,"Bajo",IF(LEQ469&lt;=35,"Medio",IF(LEQ469&lt;=80,"Alto","Inviable Sanitariamente"))))</f>
        <v>Inviable Sanitariamente</v>
      </c>
      <c r="LET469" s="265" t="str">
        <f t="shared" ref="LET469:LET471" si="8276">IF(LER469&lt;5,"Sin Riesgo",IF(LER469 &lt;=14,"Bajo",IF(LER469&lt;=35,"Medio",IF(LER469&lt;=80,"Alto","Inviable Sanitariamente"))))</f>
        <v>Inviable Sanitariamente</v>
      </c>
      <c r="LEU469" s="265" t="str">
        <f t="shared" ref="LEU469:LEU471" si="8277">IF(LES469&lt;5,"Sin Riesgo",IF(LES469 &lt;=14,"Bajo",IF(LES469&lt;=35,"Medio",IF(LES469&lt;=80,"Alto","Inviable Sanitariamente"))))</f>
        <v>Inviable Sanitariamente</v>
      </c>
      <c r="LEV469" s="265" t="str">
        <f t="shared" ref="LEV469:LEV471" si="8278">IF(LET469&lt;5,"Sin Riesgo",IF(LET469 &lt;=14,"Bajo",IF(LET469&lt;=35,"Medio",IF(LET469&lt;=80,"Alto","Inviable Sanitariamente"))))</f>
        <v>Inviable Sanitariamente</v>
      </c>
      <c r="LEW469" s="265" t="str">
        <f t="shared" ref="LEW469:LEW471" si="8279">IF(LEU469&lt;5,"Sin Riesgo",IF(LEU469 &lt;=14,"Bajo",IF(LEU469&lt;=35,"Medio",IF(LEU469&lt;=80,"Alto","Inviable Sanitariamente"))))</f>
        <v>Inviable Sanitariamente</v>
      </c>
      <c r="LEX469" s="265" t="str">
        <f t="shared" ref="LEX469:LEX471" si="8280">IF(LEV469&lt;5,"Sin Riesgo",IF(LEV469 &lt;=14,"Bajo",IF(LEV469&lt;=35,"Medio",IF(LEV469&lt;=80,"Alto","Inviable Sanitariamente"))))</f>
        <v>Inviable Sanitariamente</v>
      </c>
      <c r="LEY469" s="265" t="str">
        <f t="shared" ref="LEY469:LEY471" si="8281">IF(LEW469&lt;5,"Sin Riesgo",IF(LEW469 &lt;=14,"Bajo",IF(LEW469&lt;=35,"Medio",IF(LEW469&lt;=80,"Alto","Inviable Sanitariamente"))))</f>
        <v>Inviable Sanitariamente</v>
      </c>
      <c r="LEZ469" s="265" t="str">
        <f t="shared" ref="LEZ469:LEZ471" si="8282">IF(LEX469&lt;5,"Sin Riesgo",IF(LEX469 &lt;=14,"Bajo",IF(LEX469&lt;=35,"Medio",IF(LEX469&lt;=80,"Alto","Inviable Sanitariamente"))))</f>
        <v>Inviable Sanitariamente</v>
      </c>
      <c r="LFA469" s="265" t="str">
        <f t="shared" ref="LFA469:LFA471" si="8283">IF(LEY469&lt;5,"Sin Riesgo",IF(LEY469 &lt;=14,"Bajo",IF(LEY469&lt;=35,"Medio",IF(LEY469&lt;=80,"Alto","Inviable Sanitariamente"))))</f>
        <v>Inviable Sanitariamente</v>
      </c>
      <c r="LFB469" s="265" t="str">
        <f t="shared" ref="LFB469:LFB471" si="8284">IF(LEZ469&lt;5,"Sin Riesgo",IF(LEZ469 &lt;=14,"Bajo",IF(LEZ469&lt;=35,"Medio",IF(LEZ469&lt;=80,"Alto","Inviable Sanitariamente"))))</f>
        <v>Inviable Sanitariamente</v>
      </c>
      <c r="LFC469" s="265" t="str">
        <f t="shared" ref="LFC469:LFC471" si="8285">IF(LFA469&lt;5,"Sin Riesgo",IF(LFA469 &lt;=14,"Bajo",IF(LFA469&lt;=35,"Medio",IF(LFA469&lt;=80,"Alto","Inviable Sanitariamente"))))</f>
        <v>Inviable Sanitariamente</v>
      </c>
      <c r="LFD469" s="265" t="str">
        <f t="shared" ref="LFD469:LFD471" si="8286">IF(LFB469&lt;5,"Sin Riesgo",IF(LFB469 &lt;=14,"Bajo",IF(LFB469&lt;=35,"Medio",IF(LFB469&lt;=80,"Alto","Inviable Sanitariamente"))))</f>
        <v>Inviable Sanitariamente</v>
      </c>
      <c r="LFE469" s="265" t="str">
        <f t="shared" ref="LFE469:LFE471" si="8287">IF(LFC469&lt;5,"Sin Riesgo",IF(LFC469 &lt;=14,"Bajo",IF(LFC469&lt;=35,"Medio",IF(LFC469&lt;=80,"Alto","Inviable Sanitariamente"))))</f>
        <v>Inviable Sanitariamente</v>
      </c>
      <c r="LFF469" s="265" t="str">
        <f t="shared" ref="LFF469:LFF471" si="8288">IF(LFD469&lt;5,"Sin Riesgo",IF(LFD469 &lt;=14,"Bajo",IF(LFD469&lt;=35,"Medio",IF(LFD469&lt;=80,"Alto","Inviable Sanitariamente"))))</f>
        <v>Inviable Sanitariamente</v>
      </c>
      <c r="LFG469" s="265" t="str">
        <f t="shared" ref="LFG469:LFG471" si="8289">IF(LFE469&lt;5,"Sin Riesgo",IF(LFE469 &lt;=14,"Bajo",IF(LFE469&lt;=35,"Medio",IF(LFE469&lt;=80,"Alto","Inviable Sanitariamente"))))</f>
        <v>Inviable Sanitariamente</v>
      </c>
      <c r="LFH469" s="265" t="str">
        <f t="shared" ref="LFH469:LFH471" si="8290">IF(LFF469&lt;5,"Sin Riesgo",IF(LFF469 &lt;=14,"Bajo",IF(LFF469&lt;=35,"Medio",IF(LFF469&lt;=80,"Alto","Inviable Sanitariamente"))))</f>
        <v>Inviable Sanitariamente</v>
      </c>
      <c r="LFI469" s="265" t="str">
        <f t="shared" ref="LFI469:LFI471" si="8291">IF(LFG469&lt;5,"Sin Riesgo",IF(LFG469 &lt;=14,"Bajo",IF(LFG469&lt;=35,"Medio",IF(LFG469&lt;=80,"Alto","Inviable Sanitariamente"))))</f>
        <v>Inviable Sanitariamente</v>
      </c>
      <c r="LFJ469" s="265" t="str">
        <f t="shared" ref="LFJ469:LFJ471" si="8292">IF(LFH469&lt;5,"Sin Riesgo",IF(LFH469 &lt;=14,"Bajo",IF(LFH469&lt;=35,"Medio",IF(LFH469&lt;=80,"Alto","Inviable Sanitariamente"))))</f>
        <v>Inviable Sanitariamente</v>
      </c>
      <c r="LFK469" s="265" t="str">
        <f t="shared" ref="LFK469:LFK471" si="8293">IF(LFI469&lt;5,"Sin Riesgo",IF(LFI469 &lt;=14,"Bajo",IF(LFI469&lt;=35,"Medio",IF(LFI469&lt;=80,"Alto","Inviable Sanitariamente"))))</f>
        <v>Inviable Sanitariamente</v>
      </c>
      <c r="LFL469" s="265" t="str">
        <f t="shared" ref="LFL469:LFL471" si="8294">IF(LFJ469&lt;5,"Sin Riesgo",IF(LFJ469 &lt;=14,"Bajo",IF(LFJ469&lt;=35,"Medio",IF(LFJ469&lt;=80,"Alto","Inviable Sanitariamente"))))</f>
        <v>Inviable Sanitariamente</v>
      </c>
      <c r="LFM469" s="265" t="str">
        <f t="shared" ref="LFM469:LFM471" si="8295">IF(LFK469&lt;5,"Sin Riesgo",IF(LFK469 &lt;=14,"Bajo",IF(LFK469&lt;=35,"Medio",IF(LFK469&lt;=80,"Alto","Inviable Sanitariamente"))))</f>
        <v>Inviable Sanitariamente</v>
      </c>
      <c r="LFN469" s="265" t="str">
        <f t="shared" ref="LFN469:LFN471" si="8296">IF(LFL469&lt;5,"Sin Riesgo",IF(LFL469 &lt;=14,"Bajo",IF(LFL469&lt;=35,"Medio",IF(LFL469&lt;=80,"Alto","Inviable Sanitariamente"))))</f>
        <v>Inviable Sanitariamente</v>
      </c>
      <c r="LFO469" s="265" t="str">
        <f t="shared" ref="LFO469:LFO471" si="8297">IF(LFM469&lt;5,"Sin Riesgo",IF(LFM469 &lt;=14,"Bajo",IF(LFM469&lt;=35,"Medio",IF(LFM469&lt;=80,"Alto","Inviable Sanitariamente"))))</f>
        <v>Inviable Sanitariamente</v>
      </c>
      <c r="LFP469" s="265" t="str">
        <f t="shared" ref="LFP469:LFP471" si="8298">IF(LFN469&lt;5,"Sin Riesgo",IF(LFN469 &lt;=14,"Bajo",IF(LFN469&lt;=35,"Medio",IF(LFN469&lt;=80,"Alto","Inviable Sanitariamente"))))</f>
        <v>Inviable Sanitariamente</v>
      </c>
      <c r="LFQ469" s="265" t="str">
        <f t="shared" ref="LFQ469:LFQ471" si="8299">IF(LFO469&lt;5,"Sin Riesgo",IF(LFO469 &lt;=14,"Bajo",IF(LFO469&lt;=35,"Medio",IF(LFO469&lt;=80,"Alto","Inviable Sanitariamente"))))</f>
        <v>Inviable Sanitariamente</v>
      </c>
      <c r="LFR469" s="265" t="str">
        <f t="shared" ref="LFR469:LFR471" si="8300">IF(LFP469&lt;5,"Sin Riesgo",IF(LFP469 &lt;=14,"Bajo",IF(LFP469&lt;=35,"Medio",IF(LFP469&lt;=80,"Alto","Inviable Sanitariamente"))))</f>
        <v>Inviable Sanitariamente</v>
      </c>
      <c r="LFS469" s="265" t="str">
        <f t="shared" ref="LFS469:LFS471" si="8301">IF(LFQ469&lt;5,"Sin Riesgo",IF(LFQ469 &lt;=14,"Bajo",IF(LFQ469&lt;=35,"Medio",IF(LFQ469&lt;=80,"Alto","Inviable Sanitariamente"))))</f>
        <v>Inviable Sanitariamente</v>
      </c>
      <c r="LFT469" s="265" t="str">
        <f t="shared" ref="LFT469:LFT471" si="8302">IF(LFR469&lt;5,"Sin Riesgo",IF(LFR469 &lt;=14,"Bajo",IF(LFR469&lt;=35,"Medio",IF(LFR469&lt;=80,"Alto","Inviable Sanitariamente"))))</f>
        <v>Inviable Sanitariamente</v>
      </c>
      <c r="LFU469" s="265" t="str">
        <f t="shared" ref="LFU469:LFU471" si="8303">IF(LFS469&lt;5,"Sin Riesgo",IF(LFS469 &lt;=14,"Bajo",IF(LFS469&lt;=35,"Medio",IF(LFS469&lt;=80,"Alto","Inviable Sanitariamente"))))</f>
        <v>Inviable Sanitariamente</v>
      </c>
      <c r="LFV469" s="265" t="str">
        <f t="shared" ref="LFV469:LFV471" si="8304">IF(LFT469&lt;5,"Sin Riesgo",IF(LFT469 &lt;=14,"Bajo",IF(LFT469&lt;=35,"Medio",IF(LFT469&lt;=80,"Alto","Inviable Sanitariamente"))))</f>
        <v>Inviable Sanitariamente</v>
      </c>
      <c r="LFW469" s="265" t="str">
        <f t="shared" ref="LFW469:LFW471" si="8305">IF(LFU469&lt;5,"Sin Riesgo",IF(LFU469 &lt;=14,"Bajo",IF(LFU469&lt;=35,"Medio",IF(LFU469&lt;=80,"Alto","Inviable Sanitariamente"))))</f>
        <v>Inviable Sanitariamente</v>
      </c>
      <c r="LFX469" s="265" t="str">
        <f t="shared" ref="LFX469:LFX471" si="8306">IF(LFV469&lt;5,"Sin Riesgo",IF(LFV469 &lt;=14,"Bajo",IF(LFV469&lt;=35,"Medio",IF(LFV469&lt;=80,"Alto","Inviable Sanitariamente"))))</f>
        <v>Inviable Sanitariamente</v>
      </c>
      <c r="LFY469" s="265" t="str">
        <f t="shared" ref="LFY469:LFY471" si="8307">IF(LFW469&lt;5,"Sin Riesgo",IF(LFW469 &lt;=14,"Bajo",IF(LFW469&lt;=35,"Medio",IF(LFW469&lt;=80,"Alto","Inviable Sanitariamente"))))</f>
        <v>Inviable Sanitariamente</v>
      </c>
      <c r="LFZ469" s="265" t="str">
        <f t="shared" ref="LFZ469:LFZ471" si="8308">IF(LFX469&lt;5,"Sin Riesgo",IF(LFX469 &lt;=14,"Bajo",IF(LFX469&lt;=35,"Medio",IF(LFX469&lt;=80,"Alto","Inviable Sanitariamente"))))</f>
        <v>Inviable Sanitariamente</v>
      </c>
      <c r="LGA469" s="265" t="str">
        <f t="shared" ref="LGA469:LGA471" si="8309">IF(LFY469&lt;5,"Sin Riesgo",IF(LFY469 &lt;=14,"Bajo",IF(LFY469&lt;=35,"Medio",IF(LFY469&lt;=80,"Alto","Inviable Sanitariamente"))))</f>
        <v>Inviable Sanitariamente</v>
      </c>
      <c r="LGB469" s="265" t="str">
        <f t="shared" ref="LGB469:LGB471" si="8310">IF(LFZ469&lt;5,"Sin Riesgo",IF(LFZ469 &lt;=14,"Bajo",IF(LFZ469&lt;=35,"Medio",IF(LFZ469&lt;=80,"Alto","Inviable Sanitariamente"))))</f>
        <v>Inviable Sanitariamente</v>
      </c>
      <c r="LGC469" s="265" t="str">
        <f t="shared" ref="LGC469:LGC471" si="8311">IF(LGA469&lt;5,"Sin Riesgo",IF(LGA469 &lt;=14,"Bajo",IF(LGA469&lt;=35,"Medio",IF(LGA469&lt;=80,"Alto","Inviable Sanitariamente"))))</f>
        <v>Inviable Sanitariamente</v>
      </c>
      <c r="LGD469" s="265" t="str">
        <f t="shared" ref="LGD469:LGD471" si="8312">IF(LGB469&lt;5,"Sin Riesgo",IF(LGB469 &lt;=14,"Bajo",IF(LGB469&lt;=35,"Medio",IF(LGB469&lt;=80,"Alto","Inviable Sanitariamente"))))</f>
        <v>Inviable Sanitariamente</v>
      </c>
      <c r="LGE469" s="265" t="str">
        <f t="shared" ref="LGE469:LGE471" si="8313">IF(LGC469&lt;5,"Sin Riesgo",IF(LGC469 &lt;=14,"Bajo",IF(LGC469&lt;=35,"Medio",IF(LGC469&lt;=80,"Alto","Inviable Sanitariamente"))))</f>
        <v>Inviable Sanitariamente</v>
      </c>
      <c r="LGF469" s="265" t="str">
        <f t="shared" ref="LGF469:LGF471" si="8314">IF(LGD469&lt;5,"Sin Riesgo",IF(LGD469 &lt;=14,"Bajo",IF(LGD469&lt;=35,"Medio",IF(LGD469&lt;=80,"Alto","Inviable Sanitariamente"))))</f>
        <v>Inviable Sanitariamente</v>
      </c>
      <c r="LGG469" s="265" t="str">
        <f t="shared" ref="LGG469:LGG471" si="8315">IF(LGE469&lt;5,"Sin Riesgo",IF(LGE469 &lt;=14,"Bajo",IF(LGE469&lt;=35,"Medio",IF(LGE469&lt;=80,"Alto","Inviable Sanitariamente"))))</f>
        <v>Inviable Sanitariamente</v>
      </c>
      <c r="LGH469" s="265" t="str">
        <f t="shared" ref="LGH469:LGH471" si="8316">IF(LGF469&lt;5,"Sin Riesgo",IF(LGF469 &lt;=14,"Bajo",IF(LGF469&lt;=35,"Medio",IF(LGF469&lt;=80,"Alto","Inviable Sanitariamente"))))</f>
        <v>Inviable Sanitariamente</v>
      </c>
      <c r="LGI469" s="265" t="str">
        <f t="shared" ref="LGI469:LGI471" si="8317">IF(LGG469&lt;5,"Sin Riesgo",IF(LGG469 &lt;=14,"Bajo",IF(LGG469&lt;=35,"Medio",IF(LGG469&lt;=80,"Alto","Inviable Sanitariamente"))))</f>
        <v>Inviable Sanitariamente</v>
      </c>
      <c r="LGJ469" s="265" t="str">
        <f t="shared" ref="LGJ469:LGJ471" si="8318">IF(LGH469&lt;5,"Sin Riesgo",IF(LGH469 &lt;=14,"Bajo",IF(LGH469&lt;=35,"Medio",IF(LGH469&lt;=80,"Alto","Inviable Sanitariamente"))))</f>
        <v>Inviable Sanitariamente</v>
      </c>
      <c r="LGK469" s="265" t="str">
        <f t="shared" ref="LGK469:LGK471" si="8319">IF(LGI469&lt;5,"Sin Riesgo",IF(LGI469 &lt;=14,"Bajo",IF(LGI469&lt;=35,"Medio",IF(LGI469&lt;=80,"Alto","Inviable Sanitariamente"))))</f>
        <v>Inviable Sanitariamente</v>
      </c>
      <c r="LGL469" s="265" t="str">
        <f t="shared" ref="LGL469:LGL471" si="8320">IF(LGJ469&lt;5,"Sin Riesgo",IF(LGJ469 &lt;=14,"Bajo",IF(LGJ469&lt;=35,"Medio",IF(LGJ469&lt;=80,"Alto","Inviable Sanitariamente"))))</f>
        <v>Inviable Sanitariamente</v>
      </c>
      <c r="LGM469" s="265" t="str">
        <f t="shared" ref="LGM469:LGM471" si="8321">IF(LGK469&lt;5,"Sin Riesgo",IF(LGK469 &lt;=14,"Bajo",IF(LGK469&lt;=35,"Medio",IF(LGK469&lt;=80,"Alto","Inviable Sanitariamente"))))</f>
        <v>Inviable Sanitariamente</v>
      </c>
      <c r="LGN469" s="265" t="str">
        <f t="shared" ref="LGN469:LGN471" si="8322">IF(LGL469&lt;5,"Sin Riesgo",IF(LGL469 &lt;=14,"Bajo",IF(LGL469&lt;=35,"Medio",IF(LGL469&lt;=80,"Alto","Inviable Sanitariamente"))))</f>
        <v>Inviable Sanitariamente</v>
      </c>
      <c r="LGO469" s="265" t="str">
        <f t="shared" ref="LGO469:LGO471" si="8323">IF(LGM469&lt;5,"Sin Riesgo",IF(LGM469 &lt;=14,"Bajo",IF(LGM469&lt;=35,"Medio",IF(LGM469&lt;=80,"Alto","Inviable Sanitariamente"))))</f>
        <v>Inviable Sanitariamente</v>
      </c>
      <c r="LGP469" s="265" t="str">
        <f t="shared" ref="LGP469:LGP471" si="8324">IF(LGN469&lt;5,"Sin Riesgo",IF(LGN469 &lt;=14,"Bajo",IF(LGN469&lt;=35,"Medio",IF(LGN469&lt;=80,"Alto","Inviable Sanitariamente"))))</f>
        <v>Inviable Sanitariamente</v>
      </c>
      <c r="LGQ469" s="265" t="str">
        <f t="shared" ref="LGQ469:LGQ471" si="8325">IF(LGO469&lt;5,"Sin Riesgo",IF(LGO469 &lt;=14,"Bajo",IF(LGO469&lt;=35,"Medio",IF(LGO469&lt;=80,"Alto","Inviable Sanitariamente"))))</f>
        <v>Inviable Sanitariamente</v>
      </c>
      <c r="LGR469" s="265" t="str">
        <f t="shared" ref="LGR469:LGR471" si="8326">IF(LGP469&lt;5,"Sin Riesgo",IF(LGP469 &lt;=14,"Bajo",IF(LGP469&lt;=35,"Medio",IF(LGP469&lt;=80,"Alto","Inviable Sanitariamente"))))</f>
        <v>Inviable Sanitariamente</v>
      </c>
      <c r="LGS469" s="265" t="str">
        <f t="shared" ref="LGS469:LGS471" si="8327">IF(LGQ469&lt;5,"Sin Riesgo",IF(LGQ469 &lt;=14,"Bajo",IF(LGQ469&lt;=35,"Medio",IF(LGQ469&lt;=80,"Alto","Inviable Sanitariamente"))))</f>
        <v>Inviable Sanitariamente</v>
      </c>
      <c r="LGT469" s="265" t="str">
        <f t="shared" ref="LGT469:LGT471" si="8328">IF(LGR469&lt;5,"Sin Riesgo",IF(LGR469 &lt;=14,"Bajo",IF(LGR469&lt;=35,"Medio",IF(LGR469&lt;=80,"Alto","Inviable Sanitariamente"))))</f>
        <v>Inviable Sanitariamente</v>
      </c>
      <c r="LGU469" s="265" t="str">
        <f t="shared" ref="LGU469:LGU471" si="8329">IF(LGS469&lt;5,"Sin Riesgo",IF(LGS469 &lt;=14,"Bajo",IF(LGS469&lt;=35,"Medio",IF(LGS469&lt;=80,"Alto","Inviable Sanitariamente"))))</f>
        <v>Inviable Sanitariamente</v>
      </c>
      <c r="LGV469" s="265" t="str">
        <f t="shared" ref="LGV469:LGV471" si="8330">IF(LGT469&lt;5,"Sin Riesgo",IF(LGT469 &lt;=14,"Bajo",IF(LGT469&lt;=35,"Medio",IF(LGT469&lt;=80,"Alto","Inviable Sanitariamente"))))</f>
        <v>Inviable Sanitariamente</v>
      </c>
      <c r="LGW469" s="265" t="str">
        <f t="shared" ref="LGW469:LGW471" si="8331">IF(LGU469&lt;5,"Sin Riesgo",IF(LGU469 &lt;=14,"Bajo",IF(LGU469&lt;=35,"Medio",IF(LGU469&lt;=80,"Alto","Inviable Sanitariamente"))))</f>
        <v>Inviable Sanitariamente</v>
      </c>
      <c r="LGX469" s="265" t="str">
        <f t="shared" ref="LGX469:LGX471" si="8332">IF(LGV469&lt;5,"Sin Riesgo",IF(LGV469 &lt;=14,"Bajo",IF(LGV469&lt;=35,"Medio",IF(LGV469&lt;=80,"Alto","Inviable Sanitariamente"))))</f>
        <v>Inviable Sanitariamente</v>
      </c>
      <c r="LGY469" s="265" t="str">
        <f t="shared" ref="LGY469:LGY471" si="8333">IF(LGW469&lt;5,"Sin Riesgo",IF(LGW469 &lt;=14,"Bajo",IF(LGW469&lt;=35,"Medio",IF(LGW469&lt;=80,"Alto","Inviable Sanitariamente"))))</f>
        <v>Inviable Sanitariamente</v>
      </c>
      <c r="LGZ469" s="265" t="str">
        <f t="shared" ref="LGZ469:LGZ471" si="8334">IF(LGX469&lt;5,"Sin Riesgo",IF(LGX469 &lt;=14,"Bajo",IF(LGX469&lt;=35,"Medio",IF(LGX469&lt;=80,"Alto","Inviable Sanitariamente"))))</f>
        <v>Inviable Sanitariamente</v>
      </c>
      <c r="LHA469" s="265" t="str">
        <f t="shared" ref="LHA469:LHA471" si="8335">IF(LGY469&lt;5,"Sin Riesgo",IF(LGY469 &lt;=14,"Bajo",IF(LGY469&lt;=35,"Medio",IF(LGY469&lt;=80,"Alto","Inviable Sanitariamente"))))</f>
        <v>Inviable Sanitariamente</v>
      </c>
      <c r="LHB469" s="265" t="str">
        <f t="shared" ref="LHB469:LHB471" si="8336">IF(LGZ469&lt;5,"Sin Riesgo",IF(LGZ469 &lt;=14,"Bajo",IF(LGZ469&lt;=35,"Medio",IF(LGZ469&lt;=80,"Alto","Inviable Sanitariamente"))))</f>
        <v>Inviable Sanitariamente</v>
      </c>
      <c r="LHC469" s="265" t="str">
        <f t="shared" ref="LHC469:LHC471" si="8337">IF(LHA469&lt;5,"Sin Riesgo",IF(LHA469 &lt;=14,"Bajo",IF(LHA469&lt;=35,"Medio",IF(LHA469&lt;=80,"Alto","Inviable Sanitariamente"))))</f>
        <v>Inviable Sanitariamente</v>
      </c>
      <c r="LHD469" s="265" t="str">
        <f t="shared" ref="LHD469:LHD471" si="8338">IF(LHB469&lt;5,"Sin Riesgo",IF(LHB469 &lt;=14,"Bajo",IF(LHB469&lt;=35,"Medio",IF(LHB469&lt;=80,"Alto","Inviable Sanitariamente"))))</f>
        <v>Inviable Sanitariamente</v>
      </c>
      <c r="LHE469" s="265" t="str">
        <f t="shared" ref="LHE469:LHE471" si="8339">IF(LHC469&lt;5,"Sin Riesgo",IF(LHC469 &lt;=14,"Bajo",IF(LHC469&lt;=35,"Medio",IF(LHC469&lt;=80,"Alto","Inviable Sanitariamente"))))</f>
        <v>Inviable Sanitariamente</v>
      </c>
      <c r="LHF469" s="265" t="str">
        <f t="shared" ref="LHF469:LHF471" si="8340">IF(LHD469&lt;5,"Sin Riesgo",IF(LHD469 &lt;=14,"Bajo",IF(LHD469&lt;=35,"Medio",IF(LHD469&lt;=80,"Alto","Inviable Sanitariamente"))))</f>
        <v>Inviable Sanitariamente</v>
      </c>
      <c r="LHG469" s="265" t="str">
        <f t="shared" ref="LHG469:LHG471" si="8341">IF(LHE469&lt;5,"Sin Riesgo",IF(LHE469 &lt;=14,"Bajo",IF(LHE469&lt;=35,"Medio",IF(LHE469&lt;=80,"Alto","Inviable Sanitariamente"))))</f>
        <v>Inviable Sanitariamente</v>
      </c>
      <c r="LHH469" s="265" t="str">
        <f t="shared" ref="LHH469:LHH471" si="8342">IF(LHF469&lt;5,"Sin Riesgo",IF(LHF469 &lt;=14,"Bajo",IF(LHF469&lt;=35,"Medio",IF(LHF469&lt;=80,"Alto","Inviable Sanitariamente"))))</f>
        <v>Inviable Sanitariamente</v>
      </c>
      <c r="LHI469" s="265" t="str">
        <f t="shared" ref="LHI469:LHI471" si="8343">IF(LHG469&lt;5,"Sin Riesgo",IF(LHG469 &lt;=14,"Bajo",IF(LHG469&lt;=35,"Medio",IF(LHG469&lt;=80,"Alto","Inviable Sanitariamente"))))</f>
        <v>Inviable Sanitariamente</v>
      </c>
      <c r="LHJ469" s="265" t="str">
        <f t="shared" ref="LHJ469:LHJ471" si="8344">IF(LHH469&lt;5,"Sin Riesgo",IF(LHH469 &lt;=14,"Bajo",IF(LHH469&lt;=35,"Medio",IF(LHH469&lt;=80,"Alto","Inviable Sanitariamente"))))</f>
        <v>Inviable Sanitariamente</v>
      </c>
      <c r="LHK469" s="265" t="str">
        <f t="shared" ref="LHK469:LHK471" si="8345">IF(LHI469&lt;5,"Sin Riesgo",IF(LHI469 &lt;=14,"Bajo",IF(LHI469&lt;=35,"Medio",IF(LHI469&lt;=80,"Alto","Inviable Sanitariamente"))))</f>
        <v>Inviable Sanitariamente</v>
      </c>
      <c r="LHL469" s="265" t="str">
        <f t="shared" ref="LHL469:LHL471" si="8346">IF(LHJ469&lt;5,"Sin Riesgo",IF(LHJ469 &lt;=14,"Bajo",IF(LHJ469&lt;=35,"Medio",IF(LHJ469&lt;=80,"Alto","Inviable Sanitariamente"))))</f>
        <v>Inviable Sanitariamente</v>
      </c>
      <c r="LHM469" s="265" t="str">
        <f t="shared" ref="LHM469:LHM471" si="8347">IF(LHK469&lt;5,"Sin Riesgo",IF(LHK469 &lt;=14,"Bajo",IF(LHK469&lt;=35,"Medio",IF(LHK469&lt;=80,"Alto","Inviable Sanitariamente"))))</f>
        <v>Inviable Sanitariamente</v>
      </c>
      <c r="LHN469" s="265" t="str">
        <f t="shared" ref="LHN469:LHN471" si="8348">IF(LHL469&lt;5,"Sin Riesgo",IF(LHL469 &lt;=14,"Bajo",IF(LHL469&lt;=35,"Medio",IF(LHL469&lt;=80,"Alto","Inviable Sanitariamente"))))</f>
        <v>Inviable Sanitariamente</v>
      </c>
      <c r="LHO469" s="265" t="str">
        <f t="shared" ref="LHO469:LHO471" si="8349">IF(LHM469&lt;5,"Sin Riesgo",IF(LHM469 &lt;=14,"Bajo",IF(LHM469&lt;=35,"Medio",IF(LHM469&lt;=80,"Alto","Inviable Sanitariamente"))))</f>
        <v>Inviable Sanitariamente</v>
      </c>
      <c r="LHP469" s="265" t="str">
        <f t="shared" ref="LHP469:LHP471" si="8350">IF(LHN469&lt;5,"Sin Riesgo",IF(LHN469 &lt;=14,"Bajo",IF(LHN469&lt;=35,"Medio",IF(LHN469&lt;=80,"Alto","Inviable Sanitariamente"))))</f>
        <v>Inviable Sanitariamente</v>
      </c>
      <c r="LHQ469" s="265" t="str">
        <f t="shared" ref="LHQ469:LHQ471" si="8351">IF(LHO469&lt;5,"Sin Riesgo",IF(LHO469 &lt;=14,"Bajo",IF(LHO469&lt;=35,"Medio",IF(LHO469&lt;=80,"Alto","Inviable Sanitariamente"))))</f>
        <v>Inviable Sanitariamente</v>
      </c>
      <c r="LHR469" s="265" t="str">
        <f t="shared" ref="LHR469:LHR471" si="8352">IF(LHP469&lt;5,"Sin Riesgo",IF(LHP469 &lt;=14,"Bajo",IF(LHP469&lt;=35,"Medio",IF(LHP469&lt;=80,"Alto","Inviable Sanitariamente"))))</f>
        <v>Inviable Sanitariamente</v>
      </c>
      <c r="LHS469" s="265" t="str">
        <f t="shared" ref="LHS469:LHS471" si="8353">IF(LHQ469&lt;5,"Sin Riesgo",IF(LHQ469 &lt;=14,"Bajo",IF(LHQ469&lt;=35,"Medio",IF(LHQ469&lt;=80,"Alto","Inviable Sanitariamente"))))</f>
        <v>Inviable Sanitariamente</v>
      </c>
      <c r="LHT469" s="265" t="str">
        <f t="shared" ref="LHT469:LHT471" si="8354">IF(LHR469&lt;5,"Sin Riesgo",IF(LHR469 &lt;=14,"Bajo",IF(LHR469&lt;=35,"Medio",IF(LHR469&lt;=80,"Alto","Inviable Sanitariamente"))))</f>
        <v>Inviable Sanitariamente</v>
      </c>
      <c r="LHU469" s="265" t="str">
        <f t="shared" ref="LHU469:LHU471" si="8355">IF(LHS469&lt;5,"Sin Riesgo",IF(LHS469 &lt;=14,"Bajo",IF(LHS469&lt;=35,"Medio",IF(LHS469&lt;=80,"Alto","Inviable Sanitariamente"))))</f>
        <v>Inviable Sanitariamente</v>
      </c>
      <c r="LHV469" s="265" t="str">
        <f t="shared" ref="LHV469:LHV471" si="8356">IF(LHT469&lt;5,"Sin Riesgo",IF(LHT469 &lt;=14,"Bajo",IF(LHT469&lt;=35,"Medio",IF(LHT469&lt;=80,"Alto","Inviable Sanitariamente"))))</f>
        <v>Inviable Sanitariamente</v>
      </c>
      <c r="LHW469" s="265" t="str">
        <f t="shared" ref="LHW469:LHW471" si="8357">IF(LHU469&lt;5,"Sin Riesgo",IF(LHU469 &lt;=14,"Bajo",IF(LHU469&lt;=35,"Medio",IF(LHU469&lt;=80,"Alto","Inviable Sanitariamente"))))</f>
        <v>Inviable Sanitariamente</v>
      </c>
      <c r="LHX469" s="265" t="str">
        <f t="shared" ref="LHX469:LHX471" si="8358">IF(LHV469&lt;5,"Sin Riesgo",IF(LHV469 &lt;=14,"Bajo",IF(LHV469&lt;=35,"Medio",IF(LHV469&lt;=80,"Alto","Inviable Sanitariamente"))))</f>
        <v>Inviable Sanitariamente</v>
      </c>
      <c r="LHY469" s="265" t="str">
        <f t="shared" ref="LHY469:LHY471" si="8359">IF(LHW469&lt;5,"Sin Riesgo",IF(LHW469 &lt;=14,"Bajo",IF(LHW469&lt;=35,"Medio",IF(LHW469&lt;=80,"Alto","Inviable Sanitariamente"))))</f>
        <v>Inviable Sanitariamente</v>
      </c>
      <c r="LHZ469" s="265" t="str">
        <f t="shared" ref="LHZ469:LHZ471" si="8360">IF(LHX469&lt;5,"Sin Riesgo",IF(LHX469 &lt;=14,"Bajo",IF(LHX469&lt;=35,"Medio",IF(LHX469&lt;=80,"Alto","Inviable Sanitariamente"))))</f>
        <v>Inviable Sanitariamente</v>
      </c>
      <c r="LIA469" s="265" t="str">
        <f t="shared" ref="LIA469:LIA471" si="8361">IF(LHY469&lt;5,"Sin Riesgo",IF(LHY469 &lt;=14,"Bajo",IF(LHY469&lt;=35,"Medio",IF(LHY469&lt;=80,"Alto","Inviable Sanitariamente"))))</f>
        <v>Inviable Sanitariamente</v>
      </c>
      <c r="LIB469" s="265" t="str">
        <f t="shared" ref="LIB469:LIB471" si="8362">IF(LHZ469&lt;5,"Sin Riesgo",IF(LHZ469 &lt;=14,"Bajo",IF(LHZ469&lt;=35,"Medio",IF(LHZ469&lt;=80,"Alto","Inviable Sanitariamente"))))</f>
        <v>Inviable Sanitariamente</v>
      </c>
      <c r="LIC469" s="265" t="str">
        <f t="shared" ref="LIC469:LIC471" si="8363">IF(LIA469&lt;5,"Sin Riesgo",IF(LIA469 &lt;=14,"Bajo",IF(LIA469&lt;=35,"Medio",IF(LIA469&lt;=80,"Alto","Inviable Sanitariamente"))))</f>
        <v>Inviable Sanitariamente</v>
      </c>
      <c r="LID469" s="265" t="str">
        <f t="shared" ref="LID469:LID471" si="8364">IF(LIB469&lt;5,"Sin Riesgo",IF(LIB469 &lt;=14,"Bajo",IF(LIB469&lt;=35,"Medio",IF(LIB469&lt;=80,"Alto","Inviable Sanitariamente"))))</f>
        <v>Inviable Sanitariamente</v>
      </c>
      <c r="LIE469" s="265" t="str">
        <f t="shared" ref="LIE469:LIE471" si="8365">IF(LIC469&lt;5,"Sin Riesgo",IF(LIC469 &lt;=14,"Bajo",IF(LIC469&lt;=35,"Medio",IF(LIC469&lt;=80,"Alto","Inviable Sanitariamente"))))</f>
        <v>Inviable Sanitariamente</v>
      </c>
      <c r="LIF469" s="265" t="str">
        <f t="shared" ref="LIF469:LIF471" si="8366">IF(LID469&lt;5,"Sin Riesgo",IF(LID469 &lt;=14,"Bajo",IF(LID469&lt;=35,"Medio",IF(LID469&lt;=80,"Alto","Inviable Sanitariamente"))))</f>
        <v>Inviable Sanitariamente</v>
      </c>
      <c r="LIG469" s="265" t="str">
        <f t="shared" ref="LIG469:LIG471" si="8367">IF(LIE469&lt;5,"Sin Riesgo",IF(LIE469 &lt;=14,"Bajo",IF(LIE469&lt;=35,"Medio",IF(LIE469&lt;=80,"Alto","Inviable Sanitariamente"))))</f>
        <v>Inviable Sanitariamente</v>
      </c>
      <c r="LIH469" s="265" t="str">
        <f t="shared" ref="LIH469:LIH471" si="8368">IF(LIF469&lt;5,"Sin Riesgo",IF(LIF469 &lt;=14,"Bajo",IF(LIF469&lt;=35,"Medio",IF(LIF469&lt;=80,"Alto","Inviable Sanitariamente"))))</f>
        <v>Inviable Sanitariamente</v>
      </c>
      <c r="LII469" s="265" t="str">
        <f t="shared" ref="LII469:LII471" si="8369">IF(LIG469&lt;5,"Sin Riesgo",IF(LIG469 &lt;=14,"Bajo",IF(LIG469&lt;=35,"Medio",IF(LIG469&lt;=80,"Alto","Inviable Sanitariamente"))))</f>
        <v>Inviable Sanitariamente</v>
      </c>
      <c r="LIJ469" s="265" t="str">
        <f t="shared" ref="LIJ469:LIJ471" si="8370">IF(LIH469&lt;5,"Sin Riesgo",IF(LIH469 &lt;=14,"Bajo",IF(LIH469&lt;=35,"Medio",IF(LIH469&lt;=80,"Alto","Inviable Sanitariamente"))))</f>
        <v>Inviable Sanitariamente</v>
      </c>
      <c r="LIK469" s="265" t="str">
        <f t="shared" ref="LIK469:LIK471" si="8371">IF(LII469&lt;5,"Sin Riesgo",IF(LII469 &lt;=14,"Bajo",IF(LII469&lt;=35,"Medio",IF(LII469&lt;=80,"Alto","Inviable Sanitariamente"))))</f>
        <v>Inviable Sanitariamente</v>
      </c>
      <c r="LIL469" s="265" t="str">
        <f t="shared" ref="LIL469:LIL471" si="8372">IF(LIJ469&lt;5,"Sin Riesgo",IF(LIJ469 &lt;=14,"Bajo",IF(LIJ469&lt;=35,"Medio",IF(LIJ469&lt;=80,"Alto","Inviable Sanitariamente"))))</f>
        <v>Inviable Sanitariamente</v>
      </c>
      <c r="LIM469" s="265" t="str">
        <f t="shared" ref="LIM469:LIM471" si="8373">IF(LIK469&lt;5,"Sin Riesgo",IF(LIK469 &lt;=14,"Bajo",IF(LIK469&lt;=35,"Medio",IF(LIK469&lt;=80,"Alto","Inviable Sanitariamente"))))</f>
        <v>Inviable Sanitariamente</v>
      </c>
      <c r="LIN469" s="265" t="str">
        <f t="shared" ref="LIN469:LIN471" si="8374">IF(LIL469&lt;5,"Sin Riesgo",IF(LIL469 &lt;=14,"Bajo",IF(LIL469&lt;=35,"Medio",IF(LIL469&lt;=80,"Alto","Inviable Sanitariamente"))))</f>
        <v>Inviable Sanitariamente</v>
      </c>
      <c r="LIO469" s="265" t="str">
        <f t="shared" ref="LIO469:LIO471" si="8375">IF(LIM469&lt;5,"Sin Riesgo",IF(LIM469 &lt;=14,"Bajo",IF(LIM469&lt;=35,"Medio",IF(LIM469&lt;=80,"Alto","Inviable Sanitariamente"))))</f>
        <v>Inviable Sanitariamente</v>
      </c>
      <c r="LIP469" s="265" t="str">
        <f t="shared" ref="LIP469:LIP471" si="8376">IF(LIN469&lt;5,"Sin Riesgo",IF(LIN469 &lt;=14,"Bajo",IF(LIN469&lt;=35,"Medio",IF(LIN469&lt;=80,"Alto","Inviable Sanitariamente"))))</f>
        <v>Inviable Sanitariamente</v>
      </c>
      <c r="LIQ469" s="265" t="str">
        <f t="shared" ref="LIQ469:LIQ471" si="8377">IF(LIO469&lt;5,"Sin Riesgo",IF(LIO469 &lt;=14,"Bajo",IF(LIO469&lt;=35,"Medio",IF(LIO469&lt;=80,"Alto","Inviable Sanitariamente"))))</f>
        <v>Inviable Sanitariamente</v>
      </c>
      <c r="LIR469" s="265" t="str">
        <f t="shared" ref="LIR469:LIR471" si="8378">IF(LIP469&lt;5,"Sin Riesgo",IF(LIP469 &lt;=14,"Bajo",IF(LIP469&lt;=35,"Medio",IF(LIP469&lt;=80,"Alto","Inviable Sanitariamente"))))</f>
        <v>Inviable Sanitariamente</v>
      </c>
      <c r="LIS469" s="265" t="str">
        <f t="shared" ref="LIS469:LIS471" si="8379">IF(LIQ469&lt;5,"Sin Riesgo",IF(LIQ469 &lt;=14,"Bajo",IF(LIQ469&lt;=35,"Medio",IF(LIQ469&lt;=80,"Alto","Inviable Sanitariamente"))))</f>
        <v>Inviable Sanitariamente</v>
      </c>
      <c r="LIT469" s="265" t="str">
        <f t="shared" ref="LIT469:LIT471" si="8380">IF(LIR469&lt;5,"Sin Riesgo",IF(LIR469 &lt;=14,"Bajo",IF(LIR469&lt;=35,"Medio",IF(LIR469&lt;=80,"Alto","Inviable Sanitariamente"))))</f>
        <v>Inviable Sanitariamente</v>
      </c>
      <c r="LIU469" s="265" t="str">
        <f t="shared" ref="LIU469:LIU471" si="8381">IF(LIS469&lt;5,"Sin Riesgo",IF(LIS469 &lt;=14,"Bajo",IF(LIS469&lt;=35,"Medio",IF(LIS469&lt;=80,"Alto","Inviable Sanitariamente"))))</f>
        <v>Inviable Sanitariamente</v>
      </c>
      <c r="LIV469" s="265" t="str">
        <f t="shared" ref="LIV469:LIV471" si="8382">IF(LIT469&lt;5,"Sin Riesgo",IF(LIT469 &lt;=14,"Bajo",IF(LIT469&lt;=35,"Medio",IF(LIT469&lt;=80,"Alto","Inviable Sanitariamente"))))</f>
        <v>Inviable Sanitariamente</v>
      </c>
      <c r="LIW469" s="265" t="str">
        <f t="shared" ref="LIW469:LIW471" si="8383">IF(LIU469&lt;5,"Sin Riesgo",IF(LIU469 &lt;=14,"Bajo",IF(LIU469&lt;=35,"Medio",IF(LIU469&lt;=80,"Alto","Inviable Sanitariamente"))))</f>
        <v>Inviable Sanitariamente</v>
      </c>
      <c r="LIX469" s="265" t="str">
        <f t="shared" ref="LIX469:LIX471" si="8384">IF(LIV469&lt;5,"Sin Riesgo",IF(LIV469 &lt;=14,"Bajo",IF(LIV469&lt;=35,"Medio",IF(LIV469&lt;=80,"Alto","Inviable Sanitariamente"))))</f>
        <v>Inviable Sanitariamente</v>
      </c>
      <c r="LIY469" s="265" t="str">
        <f t="shared" ref="LIY469:LIY471" si="8385">IF(LIW469&lt;5,"Sin Riesgo",IF(LIW469 &lt;=14,"Bajo",IF(LIW469&lt;=35,"Medio",IF(LIW469&lt;=80,"Alto","Inviable Sanitariamente"))))</f>
        <v>Inviable Sanitariamente</v>
      </c>
      <c r="LIZ469" s="265" t="str">
        <f t="shared" ref="LIZ469:LIZ471" si="8386">IF(LIX469&lt;5,"Sin Riesgo",IF(LIX469 &lt;=14,"Bajo",IF(LIX469&lt;=35,"Medio",IF(LIX469&lt;=80,"Alto","Inviable Sanitariamente"))))</f>
        <v>Inviable Sanitariamente</v>
      </c>
      <c r="LJA469" s="265" t="str">
        <f t="shared" ref="LJA469:LJA471" si="8387">IF(LIY469&lt;5,"Sin Riesgo",IF(LIY469 &lt;=14,"Bajo",IF(LIY469&lt;=35,"Medio",IF(LIY469&lt;=80,"Alto","Inviable Sanitariamente"))))</f>
        <v>Inviable Sanitariamente</v>
      </c>
      <c r="LJB469" s="265" t="str">
        <f t="shared" ref="LJB469:LJB471" si="8388">IF(LIZ469&lt;5,"Sin Riesgo",IF(LIZ469 &lt;=14,"Bajo",IF(LIZ469&lt;=35,"Medio",IF(LIZ469&lt;=80,"Alto","Inviable Sanitariamente"))))</f>
        <v>Inviable Sanitariamente</v>
      </c>
      <c r="LJC469" s="265" t="str">
        <f t="shared" ref="LJC469:LJC471" si="8389">IF(LJA469&lt;5,"Sin Riesgo",IF(LJA469 &lt;=14,"Bajo",IF(LJA469&lt;=35,"Medio",IF(LJA469&lt;=80,"Alto","Inviable Sanitariamente"))))</f>
        <v>Inviable Sanitariamente</v>
      </c>
      <c r="LJD469" s="265" t="str">
        <f t="shared" ref="LJD469:LJD471" si="8390">IF(LJB469&lt;5,"Sin Riesgo",IF(LJB469 &lt;=14,"Bajo",IF(LJB469&lt;=35,"Medio",IF(LJB469&lt;=80,"Alto","Inviable Sanitariamente"))))</f>
        <v>Inviable Sanitariamente</v>
      </c>
      <c r="LJE469" s="265" t="str">
        <f t="shared" ref="LJE469:LJE471" si="8391">IF(LJC469&lt;5,"Sin Riesgo",IF(LJC469 &lt;=14,"Bajo",IF(LJC469&lt;=35,"Medio",IF(LJC469&lt;=80,"Alto","Inviable Sanitariamente"))))</f>
        <v>Inviable Sanitariamente</v>
      </c>
      <c r="LJF469" s="265" t="str">
        <f t="shared" ref="LJF469:LJF471" si="8392">IF(LJD469&lt;5,"Sin Riesgo",IF(LJD469 &lt;=14,"Bajo",IF(LJD469&lt;=35,"Medio",IF(LJD469&lt;=80,"Alto","Inviable Sanitariamente"))))</f>
        <v>Inviable Sanitariamente</v>
      </c>
      <c r="LJG469" s="265" t="str">
        <f t="shared" ref="LJG469:LJG471" si="8393">IF(LJE469&lt;5,"Sin Riesgo",IF(LJE469 &lt;=14,"Bajo",IF(LJE469&lt;=35,"Medio",IF(LJE469&lt;=80,"Alto","Inviable Sanitariamente"))))</f>
        <v>Inviable Sanitariamente</v>
      </c>
      <c r="LJH469" s="265" t="str">
        <f t="shared" ref="LJH469:LJH471" si="8394">IF(LJF469&lt;5,"Sin Riesgo",IF(LJF469 &lt;=14,"Bajo",IF(LJF469&lt;=35,"Medio",IF(LJF469&lt;=80,"Alto","Inviable Sanitariamente"))))</f>
        <v>Inviable Sanitariamente</v>
      </c>
      <c r="LJI469" s="265" t="str">
        <f t="shared" ref="LJI469:LJI471" si="8395">IF(LJG469&lt;5,"Sin Riesgo",IF(LJG469 &lt;=14,"Bajo",IF(LJG469&lt;=35,"Medio",IF(LJG469&lt;=80,"Alto","Inviable Sanitariamente"))))</f>
        <v>Inviable Sanitariamente</v>
      </c>
      <c r="LJJ469" s="265" t="str">
        <f t="shared" ref="LJJ469:LJJ471" si="8396">IF(LJH469&lt;5,"Sin Riesgo",IF(LJH469 &lt;=14,"Bajo",IF(LJH469&lt;=35,"Medio",IF(LJH469&lt;=80,"Alto","Inviable Sanitariamente"))))</f>
        <v>Inviable Sanitariamente</v>
      </c>
      <c r="LJK469" s="265" t="str">
        <f t="shared" ref="LJK469:LJK471" si="8397">IF(LJI469&lt;5,"Sin Riesgo",IF(LJI469 &lt;=14,"Bajo",IF(LJI469&lt;=35,"Medio",IF(LJI469&lt;=80,"Alto","Inviable Sanitariamente"))))</f>
        <v>Inviable Sanitariamente</v>
      </c>
      <c r="LJL469" s="265" t="str">
        <f t="shared" ref="LJL469:LJL471" si="8398">IF(LJJ469&lt;5,"Sin Riesgo",IF(LJJ469 &lt;=14,"Bajo",IF(LJJ469&lt;=35,"Medio",IF(LJJ469&lt;=80,"Alto","Inviable Sanitariamente"))))</f>
        <v>Inviable Sanitariamente</v>
      </c>
      <c r="LJM469" s="265" t="str">
        <f t="shared" ref="LJM469:LJM471" si="8399">IF(LJK469&lt;5,"Sin Riesgo",IF(LJK469 &lt;=14,"Bajo",IF(LJK469&lt;=35,"Medio",IF(LJK469&lt;=80,"Alto","Inviable Sanitariamente"))))</f>
        <v>Inviable Sanitariamente</v>
      </c>
      <c r="LJN469" s="265" t="str">
        <f t="shared" ref="LJN469:LJN471" si="8400">IF(LJL469&lt;5,"Sin Riesgo",IF(LJL469 &lt;=14,"Bajo",IF(LJL469&lt;=35,"Medio",IF(LJL469&lt;=80,"Alto","Inviable Sanitariamente"))))</f>
        <v>Inviable Sanitariamente</v>
      </c>
      <c r="LJO469" s="265" t="str">
        <f t="shared" ref="LJO469:LJO471" si="8401">IF(LJM469&lt;5,"Sin Riesgo",IF(LJM469 &lt;=14,"Bajo",IF(LJM469&lt;=35,"Medio",IF(LJM469&lt;=80,"Alto","Inviable Sanitariamente"))))</f>
        <v>Inviable Sanitariamente</v>
      </c>
      <c r="LJP469" s="265" t="str">
        <f t="shared" ref="LJP469:LJP471" si="8402">IF(LJN469&lt;5,"Sin Riesgo",IF(LJN469 &lt;=14,"Bajo",IF(LJN469&lt;=35,"Medio",IF(LJN469&lt;=80,"Alto","Inviable Sanitariamente"))))</f>
        <v>Inviable Sanitariamente</v>
      </c>
      <c r="LJQ469" s="265" t="str">
        <f t="shared" ref="LJQ469:LJQ471" si="8403">IF(LJO469&lt;5,"Sin Riesgo",IF(LJO469 &lt;=14,"Bajo",IF(LJO469&lt;=35,"Medio",IF(LJO469&lt;=80,"Alto","Inviable Sanitariamente"))))</f>
        <v>Inviable Sanitariamente</v>
      </c>
      <c r="LJR469" s="265" t="str">
        <f t="shared" ref="LJR469:LJR471" si="8404">IF(LJP469&lt;5,"Sin Riesgo",IF(LJP469 &lt;=14,"Bajo",IF(LJP469&lt;=35,"Medio",IF(LJP469&lt;=80,"Alto","Inviable Sanitariamente"))))</f>
        <v>Inviable Sanitariamente</v>
      </c>
      <c r="LJS469" s="265" t="str">
        <f t="shared" ref="LJS469:LJS471" si="8405">IF(LJQ469&lt;5,"Sin Riesgo",IF(LJQ469 &lt;=14,"Bajo",IF(LJQ469&lt;=35,"Medio",IF(LJQ469&lt;=80,"Alto","Inviable Sanitariamente"))))</f>
        <v>Inviable Sanitariamente</v>
      </c>
      <c r="LJT469" s="265" t="str">
        <f t="shared" ref="LJT469:LJT471" si="8406">IF(LJR469&lt;5,"Sin Riesgo",IF(LJR469 &lt;=14,"Bajo",IF(LJR469&lt;=35,"Medio",IF(LJR469&lt;=80,"Alto","Inviable Sanitariamente"))))</f>
        <v>Inviable Sanitariamente</v>
      </c>
      <c r="LJU469" s="265" t="str">
        <f t="shared" ref="LJU469:LJU471" si="8407">IF(LJS469&lt;5,"Sin Riesgo",IF(LJS469 &lt;=14,"Bajo",IF(LJS469&lt;=35,"Medio",IF(LJS469&lt;=80,"Alto","Inviable Sanitariamente"))))</f>
        <v>Inviable Sanitariamente</v>
      </c>
      <c r="LJV469" s="265" t="str">
        <f t="shared" ref="LJV469:LJV471" si="8408">IF(LJT469&lt;5,"Sin Riesgo",IF(LJT469 &lt;=14,"Bajo",IF(LJT469&lt;=35,"Medio",IF(LJT469&lt;=80,"Alto","Inviable Sanitariamente"))))</f>
        <v>Inviable Sanitariamente</v>
      </c>
      <c r="LJW469" s="265" t="str">
        <f t="shared" ref="LJW469:LJW471" si="8409">IF(LJU469&lt;5,"Sin Riesgo",IF(LJU469 &lt;=14,"Bajo",IF(LJU469&lt;=35,"Medio",IF(LJU469&lt;=80,"Alto","Inviable Sanitariamente"))))</f>
        <v>Inviable Sanitariamente</v>
      </c>
      <c r="LJX469" s="265" t="str">
        <f t="shared" ref="LJX469:LJX471" si="8410">IF(LJV469&lt;5,"Sin Riesgo",IF(LJV469 &lt;=14,"Bajo",IF(LJV469&lt;=35,"Medio",IF(LJV469&lt;=80,"Alto","Inviable Sanitariamente"))))</f>
        <v>Inviable Sanitariamente</v>
      </c>
      <c r="LJY469" s="265" t="str">
        <f t="shared" ref="LJY469:LJY471" si="8411">IF(LJW469&lt;5,"Sin Riesgo",IF(LJW469 &lt;=14,"Bajo",IF(LJW469&lt;=35,"Medio",IF(LJW469&lt;=80,"Alto","Inviable Sanitariamente"))))</f>
        <v>Inviable Sanitariamente</v>
      </c>
      <c r="LJZ469" s="265" t="str">
        <f t="shared" ref="LJZ469:LJZ471" si="8412">IF(LJX469&lt;5,"Sin Riesgo",IF(LJX469 &lt;=14,"Bajo",IF(LJX469&lt;=35,"Medio",IF(LJX469&lt;=80,"Alto","Inviable Sanitariamente"))))</f>
        <v>Inviable Sanitariamente</v>
      </c>
      <c r="LKA469" s="265" t="str">
        <f t="shared" ref="LKA469:LKA471" si="8413">IF(LJY469&lt;5,"Sin Riesgo",IF(LJY469 &lt;=14,"Bajo",IF(LJY469&lt;=35,"Medio",IF(LJY469&lt;=80,"Alto","Inviable Sanitariamente"))))</f>
        <v>Inviable Sanitariamente</v>
      </c>
      <c r="LKB469" s="265" t="str">
        <f t="shared" ref="LKB469:LKB471" si="8414">IF(LJZ469&lt;5,"Sin Riesgo",IF(LJZ469 &lt;=14,"Bajo",IF(LJZ469&lt;=35,"Medio",IF(LJZ469&lt;=80,"Alto","Inviable Sanitariamente"))))</f>
        <v>Inviable Sanitariamente</v>
      </c>
      <c r="LKC469" s="265" t="str">
        <f t="shared" ref="LKC469:LKC471" si="8415">IF(LKA469&lt;5,"Sin Riesgo",IF(LKA469 &lt;=14,"Bajo",IF(LKA469&lt;=35,"Medio",IF(LKA469&lt;=80,"Alto","Inviable Sanitariamente"))))</f>
        <v>Inviable Sanitariamente</v>
      </c>
      <c r="LKD469" s="265" t="str">
        <f t="shared" ref="LKD469:LKD471" si="8416">IF(LKB469&lt;5,"Sin Riesgo",IF(LKB469 &lt;=14,"Bajo",IF(LKB469&lt;=35,"Medio",IF(LKB469&lt;=80,"Alto","Inviable Sanitariamente"))))</f>
        <v>Inviable Sanitariamente</v>
      </c>
      <c r="LKE469" s="265" t="str">
        <f t="shared" ref="LKE469:LKE471" si="8417">IF(LKC469&lt;5,"Sin Riesgo",IF(LKC469 &lt;=14,"Bajo",IF(LKC469&lt;=35,"Medio",IF(LKC469&lt;=80,"Alto","Inviable Sanitariamente"))))</f>
        <v>Inviable Sanitariamente</v>
      </c>
      <c r="LKF469" s="265" t="str">
        <f t="shared" ref="LKF469:LKF471" si="8418">IF(LKD469&lt;5,"Sin Riesgo",IF(LKD469 &lt;=14,"Bajo",IF(LKD469&lt;=35,"Medio",IF(LKD469&lt;=80,"Alto","Inviable Sanitariamente"))))</f>
        <v>Inviable Sanitariamente</v>
      </c>
      <c r="LKG469" s="265" t="str">
        <f t="shared" ref="LKG469:LKG471" si="8419">IF(LKE469&lt;5,"Sin Riesgo",IF(LKE469 &lt;=14,"Bajo",IF(LKE469&lt;=35,"Medio",IF(LKE469&lt;=80,"Alto","Inviable Sanitariamente"))))</f>
        <v>Inviable Sanitariamente</v>
      </c>
      <c r="LKH469" s="265" t="str">
        <f t="shared" ref="LKH469:LKH471" si="8420">IF(LKF469&lt;5,"Sin Riesgo",IF(LKF469 &lt;=14,"Bajo",IF(LKF469&lt;=35,"Medio",IF(LKF469&lt;=80,"Alto","Inviable Sanitariamente"))))</f>
        <v>Inviable Sanitariamente</v>
      </c>
      <c r="LKI469" s="265" t="str">
        <f t="shared" ref="LKI469:LKI471" si="8421">IF(LKG469&lt;5,"Sin Riesgo",IF(LKG469 &lt;=14,"Bajo",IF(LKG469&lt;=35,"Medio",IF(LKG469&lt;=80,"Alto","Inviable Sanitariamente"))))</f>
        <v>Inviable Sanitariamente</v>
      </c>
      <c r="LKJ469" s="265" t="str">
        <f t="shared" ref="LKJ469:LKJ471" si="8422">IF(LKH469&lt;5,"Sin Riesgo",IF(LKH469 &lt;=14,"Bajo",IF(LKH469&lt;=35,"Medio",IF(LKH469&lt;=80,"Alto","Inviable Sanitariamente"))))</f>
        <v>Inviable Sanitariamente</v>
      </c>
      <c r="LKK469" s="265" t="str">
        <f t="shared" ref="LKK469:LKK471" si="8423">IF(LKI469&lt;5,"Sin Riesgo",IF(LKI469 &lt;=14,"Bajo",IF(LKI469&lt;=35,"Medio",IF(LKI469&lt;=80,"Alto","Inviable Sanitariamente"))))</f>
        <v>Inviable Sanitariamente</v>
      </c>
      <c r="LKL469" s="265" t="str">
        <f t="shared" ref="LKL469:LKL471" si="8424">IF(LKJ469&lt;5,"Sin Riesgo",IF(LKJ469 &lt;=14,"Bajo",IF(LKJ469&lt;=35,"Medio",IF(LKJ469&lt;=80,"Alto","Inviable Sanitariamente"))))</f>
        <v>Inviable Sanitariamente</v>
      </c>
      <c r="LKM469" s="265" t="str">
        <f t="shared" ref="LKM469:LKM471" si="8425">IF(LKK469&lt;5,"Sin Riesgo",IF(LKK469 &lt;=14,"Bajo",IF(LKK469&lt;=35,"Medio",IF(LKK469&lt;=80,"Alto","Inviable Sanitariamente"))))</f>
        <v>Inviable Sanitariamente</v>
      </c>
      <c r="LKN469" s="265" t="str">
        <f t="shared" ref="LKN469:LKN471" si="8426">IF(LKL469&lt;5,"Sin Riesgo",IF(LKL469 &lt;=14,"Bajo",IF(LKL469&lt;=35,"Medio",IF(LKL469&lt;=80,"Alto","Inviable Sanitariamente"))))</f>
        <v>Inviable Sanitariamente</v>
      </c>
      <c r="LKO469" s="265" t="str">
        <f t="shared" ref="LKO469:LKO471" si="8427">IF(LKM469&lt;5,"Sin Riesgo",IF(LKM469 &lt;=14,"Bajo",IF(LKM469&lt;=35,"Medio",IF(LKM469&lt;=80,"Alto","Inviable Sanitariamente"))))</f>
        <v>Inviable Sanitariamente</v>
      </c>
      <c r="LKP469" s="265" t="str">
        <f t="shared" ref="LKP469:LKP471" si="8428">IF(LKN469&lt;5,"Sin Riesgo",IF(LKN469 &lt;=14,"Bajo",IF(LKN469&lt;=35,"Medio",IF(LKN469&lt;=80,"Alto","Inviable Sanitariamente"))))</f>
        <v>Inviable Sanitariamente</v>
      </c>
      <c r="LKQ469" s="265" t="str">
        <f t="shared" ref="LKQ469:LKQ471" si="8429">IF(LKO469&lt;5,"Sin Riesgo",IF(LKO469 &lt;=14,"Bajo",IF(LKO469&lt;=35,"Medio",IF(LKO469&lt;=80,"Alto","Inviable Sanitariamente"))))</f>
        <v>Inviable Sanitariamente</v>
      </c>
      <c r="LKR469" s="265" t="str">
        <f t="shared" ref="LKR469:LKR471" si="8430">IF(LKP469&lt;5,"Sin Riesgo",IF(LKP469 &lt;=14,"Bajo",IF(LKP469&lt;=35,"Medio",IF(LKP469&lt;=80,"Alto","Inviable Sanitariamente"))))</f>
        <v>Inviable Sanitariamente</v>
      </c>
      <c r="LKS469" s="265" t="str">
        <f t="shared" ref="LKS469:LKS471" si="8431">IF(LKQ469&lt;5,"Sin Riesgo",IF(LKQ469 &lt;=14,"Bajo",IF(LKQ469&lt;=35,"Medio",IF(LKQ469&lt;=80,"Alto","Inviable Sanitariamente"))))</f>
        <v>Inviable Sanitariamente</v>
      </c>
      <c r="LKT469" s="265" t="str">
        <f t="shared" ref="LKT469:LKT471" si="8432">IF(LKR469&lt;5,"Sin Riesgo",IF(LKR469 &lt;=14,"Bajo",IF(LKR469&lt;=35,"Medio",IF(LKR469&lt;=80,"Alto","Inviable Sanitariamente"))))</f>
        <v>Inviable Sanitariamente</v>
      </c>
      <c r="LKU469" s="265" t="str">
        <f t="shared" ref="LKU469:LKU471" si="8433">IF(LKS469&lt;5,"Sin Riesgo",IF(LKS469 &lt;=14,"Bajo",IF(LKS469&lt;=35,"Medio",IF(LKS469&lt;=80,"Alto","Inviable Sanitariamente"))))</f>
        <v>Inviable Sanitariamente</v>
      </c>
      <c r="LKV469" s="265" t="str">
        <f t="shared" ref="LKV469:LKV471" si="8434">IF(LKT469&lt;5,"Sin Riesgo",IF(LKT469 &lt;=14,"Bajo",IF(LKT469&lt;=35,"Medio",IF(LKT469&lt;=80,"Alto","Inviable Sanitariamente"))))</f>
        <v>Inviable Sanitariamente</v>
      </c>
      <c r="LKW469" s="265" t="str">
        <f t="shared" ref="LKW469:LKW471" si="8435">IF(LKU469&lt;5,"Sin Riesgo",IF(LKU469 &lt;=14,"Bajo",IF(LKU469&lt;=35,"Medio",IF(LKU469&lt;=80,"Alto","Inviable Sanitariamente"))))</f>
        <v>Inviable Sanitariamente</v>
      </c>
      <c r="LKX469" s="265" t="str">
        <f t="shared" ref="LKX469:LKX471" si="8436">IF(LKV469&lt;5,"Sin Riesgo",IF(LKV469 &lt;=14,"Bajo",IF(LKV469&lt;=35,"Medio",IF(LKV469&lt;=80,"Alto","Inviable Sanitariamente"))))</f>
        <v>Inviable Sanitariamente</v>
      </c>
      <c r="LKY469" s="265" t="str">
        <f t="shared" ref="LKY469:LKY471" si="8437">IF(LKW469&lt;5,"Sin Riesgo",IF(LKW469 &lt;=14,"Bajo",IF(LKW469&lt;=35,"Medio",IF(LKW469&lt;=80,"Alto","Inviable Sanitariamente"))))</f>
        <v>Inviable Sanitariamente</v>
      </c>
      <c r="LKZ469" s="265" t="str">
        <f t="shared" ref="LKZ469:LKZ471" si="8438">IF(LKX469&lt;5,"Sin Riesgo",IF(LKX469 &lt;=14,"Bajo",IF(LKX469&lt;=35,"Medio",IF(LKX469&lt;=80,"Alto","Inviable Sanitariamente"))))</f>
        <v>Inviable Sanitariamente</v>
      </c>
      <c r="LLA469" s="265" t="str">
        <f t="shared" ref="LLA469:LLA471" si="8439">IF(LKY469&lt;5,"Sin Riesgo",IF(LKY469 &lt;=14,"Bajo",IF(LKY469&lt;=35,"Medio",IF(LKY469&lt;=80,"Alto","Inviable Sanitariamente"))))</f>
        <v>Inviable Sanitariamente</v>
      </c>
      <c r="LLB469" s="265" t="str">
        <f t="shared" ref="LLB469:LLB471" si="8440">IF(LKZ469&lt;5,"Sin Riesgo",IF(LKZ469 &lt;=14,"Bajo",IF(LKZ469&lt;=35,"Medio",IF(LKZ469&lt;=80,"Alto","Inviable Sanitariamente"))))</f>
        <v>Inviable Sanitariamente</v>
      </c>
      <c r="LLC469" s="265" t="str">
        <f t="shared" ref="LLC469:LLC471" si="8441">IF(LLA469&lt;5,"Sin Riesgo",IF(LLA469 &lt;=14,"Bajo",IF(LLA469&lt;=35,"Medio",IF(LLA469&lt;=80,"Alto","Inviable Sanitariamente"))))</f>
        <v>Inviable Sanitariamente</v>
      </c>
      <c r="LLD469" s="265" t="str">
        <f t="shared" ref="LLD469:LLD471" si="8442">IF(LLB469&lt;5,"Sin Riesgo",IF(LLB469 &lt;=14,"Bajo",IF(LLB469&lt;=35,"Medio",IF(LLB469&lt;=80,"Alto","Inviable Sanitariamente"))))</f>
        <v>Inviable Sanitariamente</v>
      </c>
      <c r="LLE469" s="265" t="str">
        <f t="shared" ref="LLE469:LLE471" si="8443">IF(LLC469&lt;5,"Sin Riesgo",IF(LLC469 &lt;=14,"Bajo",IF(LLC469&lt;=35,"Medio",IF(LLC469&lt;=80,"Alto","Inviable Sanitariamente"))))</f>
        <v>Inviable Sanitariamente</v>
      </c>
      <c r="LLF469" s="265" t="str">
        <f t="shared" ref="LLF469:LLF471" si="8444">IF(LLD469&lt;5,"Sin Riesgo",IF(LLD469 &lt;=14,"Bajo",IF(LLD469&lt;=35,"Medio",IF(LLD469&lt;=80,"Alto","Inviable Sanitariamente"))))</f>
        <v>Inviable Sanitariamente</v>
      </c>
      <c r="LLG469" s="265" t="str">
        <f t="shared" ref="LLG469:LLG471" si="8445">IF(LLE469&lt;5,"Sin Riesgo",IF(LLE469 &lt;=14,"Bajo",IF(LLE469&lt;=35,"Medio",IF(LLE469&lt;=80,"Alto","Inviable Sanitariamente"))))</f>
        <v>Inviable Sanitariamente</v>
      </c>
      <c r="LLH469" s="265" t="str">
        <f t="shared" ref="LLH469:LLH471" si="8446">IF(LLF469&lt;5,"Sin Riesgo",IF(LLF469 &lt;=14,"Bajo",IF(LLF469&lt;=35,"Medio",IF(LLF469&lt;=80,"Alto","Inviable Sanitariamente"))))</f>
        <v>Inviable Sanitariamente</v>
      </c>
      <c r="LLI469" s="265" t="str">
        <f t="shared" ref="LLI469:LLI471" si="8447">IF(LLG469&lt;5,"Sin Riesgo",IF(LLG469 &lt;=14,"Bajo",IF(LLG469&lt;=35,"Medio",IF(LLG469&lt;=80,"Alto","Inviable Sanitariamente"))))</f>
        <v>Inviable Sanitariamente</v>
      </c>
      <c r="LLJ469" s="265" t="str">
        <f t="shared" ref="LLJ469:LLJ471" si="8448">IF(LLH469&lt;5,"Sin Riesgo",IF(LLH469 &lt;=14,"Bajo",IF(LLH469&lt;=35,"Medio",IF(LLH469&lt;=80,"Alto","Inviable Sanitariamente"))))</f>
        <v>Inviable Sanitariamente</v>
      </c>
      <c r="LLK469" s="265" t="str">
        <f t="shared" ref="LLK469:LLK471" si="8449">IF(LLI469&lt;5,"Sin Riesgo",IF(LLI469 &lt;=14,"Bajo",IF(LLI469&lt;=35,"Medio",IF(LLI469&lt;=80,"Alto","Inviable Sanitariamente"))))</f>
        <v>Inviable Sanitariamente</v>
      </c>
      <c r="LLL469" s="265" t="str">
        <f t="shared" ref="LLL469:LLL471" si="8450">IF(LLJ469&lt;5,"Sin Riesgo",IF(LLJ469 &lt;=14,"Bajo",IF(LLJ469&lt;=35,"Medio",IF(LLJ469&lt;=80,"Alto","Inviable Sanitariamente"))))</f>
        <v>Inviable Sanitariamente</v>
      </c>
      <c r="LLM469" s="265" t="str">
        <f t="shared" ref="LLM469:LLM471" si="8451">IF(LLK469&lt;5,"Sin Riesgo",IF(LLK469 &lt;=14,"Bajo",IF(LLK469&lt;=35,"Medio",IF(LLK469&lt;=80,"Alto","Inviable Sanitariamente"))))</f>
        <v>Inviable Sanitariamente</v>
      </c>
      <c r="LLN469" s="265" t="str">
        <f t="shared" ref="LLN469:LLN471" si="8452">IF(LLL469&lt;5,"Sin Riesgo",IF(LLL469 &lt;=14,"Bajo",IF(LLL469&lt;=35,"Medio",IF(LLL469&lt;=80,"Alto","Inviable Sanitariamente"))))</f>
        <v>Inviable Sanitariamente</v>
      </c>
      <c r="LLO469" s="265" t="str">
        <f t="shared" ref="LLO469:LLO471" si="8453">IF(LLM469&lt;5,"Sin Riesgo",IF(LLM469 &lt;=14,"Bajo",IF(LLM469&lt;=35,"Medio",IF(LLM469&lt;=80,"Alto","Inviable Sanitariamente"))))</f>
        <v>Inviable Sanitariamente</v>
      </c>
      <c r="LLP469" s="265" t="str">
        <f t="shared" ref="LLP469:LLP471" si="8454">IF(LLN469&lt;5,"Sin Riesgo",IF(LLN469 &lt;=14,"Bajo",IF(LLN469&lt;=35,"Medio",IF(LLN469&lt;=80,"Alto","Inviable Sanitariamente"))))</f>
        <v>Inviable Sanitariamente</v>
      </c>
      <c r="LLQ469" s="265" t="str">
        <f t="shared" ref="LLQ469:LLQ471" si="8455">IF(LLO469&lt;5,"Sin Riesgo",IF(LLO469 &lt;=14,"Bajo",IF(LLO469&lt;=35,"Medio",IF(LLO469&lt;=80,"Alto","Inviable Sanitariamente"))))</f>
        <v>Inviable Sanitariamente</v>
      </c>
      <c r="LLR469" s="265" t="str">
        <f t="shared" ref="LLR469:LLR471" si="8456">IF(LLP469&lt;5,"Sin Riesgo",IF(LLP469 &lt;=14,"Bajo",IF(LLP469&lt;=35,"Medio",IF(LLP469&lt;=80,"Alto","Inviable Sanitariamente"))))</f>
        <v>Inviable Sanitariamente</v>
      </c>
      <c r="LLS469" s="265" t="str">
        <f t="shared" ref="LLS469:LLS471" si="8457">IF(LLQ469&lt;5,"Sin Riesgo",IF(LLQ469 &lt;=14,"Bajo",IF(LLQ469&lt;=35,"Medio",IF(LLQ469&lt;=80,"Alto","Inviable Sanitariamente"))))</f>
        <v>Inviable Sanitariamente</v>
      </c>
      <c r="LLT469" s="265" t="str">
        <f t="shared" ref="LLT469:LLT471" si="8458">IF(LLR469&lt;5,"Sin Riesgo",IF(LLR469 &lt;=14,"Bajo",IF(LLR469&lt;=35,"Medio",IF(LLR469&lt;=80,"Alto","Inviable Sanitariamente"))))</f>
        <v>Inviable Sanitariamente</v>
      </c>
      <c r="LLU469" s="265" t="str">
        <f t="shared" ref="LLU469:LLU471" si="8459">IF(LLS469&lt;5,"Sin Riesgo",IF(LLS469 &lt;=14,"Bajo",IF(LLS469&lt;=35,"Medio",IF(LLS469&lt;=80,"Alto","Inviable Sanitariamente"))))</f>
        <v>Inviable Sanitariamente</v>
      </c>
      <c r="LLV469" s="265" t="str">
        <f t="shared" ref="LLV469:LLV471" si="8460">IF(LLT469&lt;5,"Sin Riesgo",IF(LLT469 &lt;=14,"Bajo",IF(LLT469&lt;=35,"Medio",IF(LLT469&lt;=80,"Alto","Inviable Sanitariamente"))))</f>
        <v>Inviable Sanitariamente</v>
      </c>
      <c r="LLW469" s="265" t="str">
        <f t="shared" ref="LLW469:LLW471" si="8461">IF(LLU469&lt;5,"Sin Riesgo",IF(LLU469 &lt;=14,"Bajo",IF(LLU469&lt;=35,"Medio",IF(LLU469&lt;=80,"Alto","Inviable Sanitariamente"))))</f>
        <v>Inviable Sanitariamente</v>
      </c>
      <c r="LLX469" s="265" t="str">
        <f t="shared" ref="LLX469:LLX471" si="8462">IF(LLV469&lt;5,"Sin Riesgo",IF(LLV469 &lt;=14,"Bajo",IF(LLV469&lt;=35,"Medio",IF(LLV469&lt;=80,"Alto","Inviable Sanitariamente"))))</f>
        <v>Inviable Sanitariamente</v>
      </c>
      <c r="LLY469" s="265" t="str">
        <f t="shared" ref="LLY469:LLY471" si="8463">IF(LLW469&lt;5,"Sin Riesgo",IF(LLW469 &lt;=14,"Bajo",IF(LLW469&lt;=35,"Medio",IF(LLW469&lt;=80,"Alto","Inviable Sanitariamente"))))</f>
        <v>Inviable Sanitariamente</v>
      </c>
      <c r="LLZ469" s="265" t="str">
        <f t="shared" ref="LLZ469:LLZ471" si="8464">IF(LLX469&lt;5,"Sin Riesgo",IF(LLX469 &lt;=14,"Bajo",IF(LLX469&lt;=35,"Medio",IF(LLX469&lt;=80,"Alto","Inviable Sanitariamente"))))</f>
        <v>Inviable Sanitariamente</v>
      </c>
      <c r="LMA469" s="265" t="str">
        <f t="shared" ref="LMA469:LMA471" si="8465">IF(LLY469&lt;5,"Sin Riesgo",IF(LLY469 &lt;=14,"Bajo",IF(LLY469&lt;=35,"Medio",IF(LLY469&lt;=80,"Alto","Inviable Sanitariamente"))))</f>
        <v>Inviable Sanitariamente</v>
      </c>
      <c r="LMB469" s="265" t="str">
        <f t="shared" ref="LMB469:LMB471" si="8466">IF(LLZ469&lt;5,"Sin Riesgo",IF(LLZ469 &lt;=14,"Bajo",IF(LLZ469&lt;=35,"Medio",IF(LLZ469&lt;=80,"Alto","Inviable Sanitariamente"))))</f>
        <v>Inviable Sanitariamente</v>
      </c>
      <c r="LMC469" s="265" t="str">
        <f t="shared" ref="LMC469:LMC471" si="8467">IF(LMA469&lt;5,"Sin Riesgo",IF(LMA469 &lt;=14,"Bajo",IF(LMA469&lt;=35,"Medio",IF(LMA469&lt;=80,"Alto","Inviable Sanitariamente"))))</f>
        <v>Inviable Sanitariamente</v>
      </c>
      <c r="LMD469" s="265" t="str">
        <f t="shared" ref="LMD469:LMD471" si="8468">IF(LMB469&lt;5,"Sin Riesgo",IF(LMB469 &lt;=14,"Bajo",IF(LMB469&lt;=35,"Medio",IF(LMB469&lt;=80,"Alto","Inviable Sanitariamente"))))</f>
        <v>Inviable Sanitariamente</v>
      </c>
      <c r="LME469" s="265" t="str">
        <f t="shared" ref="LME469:LME471" si="8469">IF(LMC469&lt;5,"Sin Riesgo",IF(LMC469 &lt;=14,"Bajo",IF(LMC469&lt;=35,"Medio",IF(LMC469&lt;=80,"Alto","Inviable Sanitariamente"))))</f>
        <v>Inviable Sanitariamente</v>
      </c>
      <c r="LMF469" s="265" t="str">
        <f t="shared" ref="LMF469:LMF471" si="8470">IF(LMD469&lt;5,"Sin Riesgo",IF(LMD469 &lt;=14,"Bajo",IF(LMD469&lt;=35,"Medio",IF(LMD469&lt;=80,"Alto","Inviable Sanitariamente"))))</f>
        <v>Inviable Sanitariamente</v>
      </c>
      <c r="LMG469" s="265" t="str">
        <f t="shared" ref="LMG469:LMG471" si="8471">IF(LME469&lt;5,"Sin Riesgo",IF(LME469 &lt;=14,"Bajo",IF(LME469&lt;=35,"Medio",IF(LME469&lt;=80,"Alto","Inviable Sanitariamente"))))</f>
        <v>Inviable Sanitariamente</v>
      </c>
      <c r="LMH469" s="265" t="str">
        <f t="shared" ref="LMH469:LMH471" si="8472">IF(LMF469&lt;5,"Sin Riesgo",IF(LMF469 &lt;=14,"Bajo",IF(LMF469&lt;=35,"Medio",IF(LMF469&lt;=80,"Alto","Inviable Sanitariamente"))))</f>
        <v>Inviable Sanitariamente</v>
      </c>
      <c r="LMI469" s="265" t="str">
        <f t="shared" ref="LMI469:LMI471" si="8473">IF(LMG469&lt;5,"Sin Riesgo",IF(LMG469 &lt;=14,"Bajo",IF(LMG469&lt;=35,"Medio",IF(LMG469&lt;=80,"Alto","Inviable Sanitariamente"))))</f>
        <v>Inviable Sanitariamente</v>
      </c>
      <c r="LMJ469" s="265" t="str">
        <f t="shared" ref="LMJ469:LMJ471" si="8474">IF(LMH469&lt;5,"Sin Riesgo",IF(LMH469 &lt;=14,"Bajo",IF(LMH469&lt;=35,"Medio",IF(LMH469&lt;=80,"Alto","Inviable Sanitariamente"))))</f>
        <v>Inviable Sanitariamente</v>
      </c>
      <c r="LMK469" s="265" t="str">
        <f t="shared" ref="LMK469:LMK471" si="8475">IF(LMI469&lt;5,"Sin Riesgo",IF(LMI469 &lt;=14,"Bajo",IF(LMI469&lt;=35,"Medio",IF(LMI469&lt;=80,"Alto","Inviable Sanitariamente"))))</f>
        <v>Inviable Sanitariamente</v>
      </c>
      <c r="LML469" s="265" t="str">
        <f t="shared" ref="LML469:LML471" si="8476">IF(LMJ469&lt;5,"Sin Riesgo",IF(LMJ469 &lt;=14,"Bajo",IF(LMJ469&lt;=35,"Medio",IF(LMJ469&lt;=80,"Alto","Inviable Sanitariamente"))))</f>
        <v>Inviable Sanitariamente</v>
      </c>
      <c r="LMM469" s="265" t="str">
        <f t="shared" ref="LMM469:LMM471" si="8477">IF(LMK469&lt;5,"Sin Riesgo",IF(LMK469 &lt;=14,"Bajo",IF(LMK469&lt;=35,"Medio",IF(LMK469&lt;=80,"Alto","Inviable Sanitariamente"))))</f>
        <v>Inviable Sanitariamente</v>
      </c>
      <c r="LMN469" s="265" t="str">
        <f t="shared" ref="LMN469:LMN471" si="8478">IF(LML469&lt;5,"Sin Riesgo",IF(LML469 &lt;=14,"Bajo",IF(LML469&lt;=35,"Medio",IF(LML469&lt;=80,"Alto","Inviable Sanitariamente"))))</f>
        <v>Inviable Sanitariamente</v>
      </c>
      <c r="LMO469" s="265" t="str">
        <f t="shared" ref="LMO469:LMO471" si="8479">IF(LMM469&lt;5,"Sin Riesgo",IF(LMM469 &lt;=14,"Bajo",IF(LMM469&lt;=35,"Medio",IF(LMM469&lt;=80,"Alto","Inviable Sanitariamente"))))</f>
        <v>Inviable Sanitariamente</v>
      </c>
      <c r="LMP469" s="265" t="str">
        <f t="shared" ref="LMP469:LMP471" si="8480">IF(LMN469&lt;5,"Sin Riesgo",IF(LMN469 &lt;=14,"Bajo",IF(LMN469&lt;=35,"Medio",IF(LMN469&lt;=80,"Alto","Inviable Sanitariamente"))))</f>
        <v>Inviable Sanitariamente</v>
      </c>
      <c r="LMQ469" s="265" t="str">
        <f t="shared" ref="LMQ469:LMQ471" si="8481">IF(LMO469&lt;5,"Sin Riesgo",IF(LMO469 &lt;=14,"Bajo",IF(LMO469&lt;=35,"Medio",IF(LMO469&lt;=80,"Alto","Inviable Sanitariamente"))))</f>
        <v>Inviable Sanitariamente</v>
      </c>
      <c r="LMR469" s="265" t="str">
        <f t="shared" ref="LMR469:LMR471" si="8482">IF(LMP469&lt;5,"Sin Riesgo",IF(LMP469 &lt;=14,"Bajo",IF(LMP469&lt;=35,"Medio",IF(LMP469&lt;=80,"Alto","Inviable Sanitariamente"))))</f>
        <v>Inviable Sanitariamente</v>
      </c>
      <c r="LMS469" s="265" t="str">
        <f t="shared" ref="LMS469:LMS471" si="8483">IF(LMQ469&lt;5,"Sin Riesgo",IF(LMQ469 &lt;=14,"Bajo",IF(LMQ469&lt;=35,"Medio",IF(LMQ469&lt;=80,"Alto","Inviable Sanitariamente"))))</f>
        <v>Inviable Sanitariamente</v>
      </c>
      <c r="LMT469" s="265" t="str">
        <f t="shared" ref="LMT469:LMT471" si="8484">IF(LMR469&lt;5,"Sin Riesgo",IF(LMR469 &lt;=14,"Bajo",IF(LMR469&lt;=35,"Medio",IF(LMR469&lt;=80,"Alto","Inviable Sanitariamente"))))</f>
        <v>Inviable Sanitariamente</v>
      </c>
      <c r="LMU469" s="265" t="str">
        <f t="shared" ref="LMU469:LMU471" si="8485">IF(LMS469&lt;5,"Sin Riesgo",IF(LMS469 &lt;=14,"Bajo",IF(LMS469&lt;=35,"Medio",IF(LMS469&lt;=80,"Alto","Inviable Sanitariamente"))))</f>
        <v>Inviable Sanitariamente</v>
      </c>
      <c r="LMV469" s="265" t="str">
        <f t="shared" ref="LMV469:LMV471" si="8486">IF(LMT469&lt;5,"Sin Riesgo",IF(LMT469 &lt;=14,"Bajo",IF(LMT469&lt;=35,"Medio",IF(LMT469&lt;=80,"Alto","Inviable Sanitariamente"))))</f>
        <v>Inviable Sanitariamente</v>
      </c>
      <c r="LMW469" s="265" t="str">
        <f t="shared" ref="LMW469:LMW471" si="8487">IF(LMU469&lt;5,"Sin Riesgo",IF(LMU469 &lt;=14,"Bajo",IF(LMU469&lt;=35,"Medio",IF(LMU469&lt;=80,"Alto","Inviable Sanitariamente"))))</f>
        <v>Inviable Sanitariamente</v>
      </c>
      <c r="LMX469" s="265" t="str">
        <f t="shared" ref="LMX469:LMX471" si="8488">IF(LMV469&lt;5,"Sin Riesgo",IF(LMV469 &lt;=14,"Bajo",IF(LMV469&lt;=35,"Medio",IF(LMV469&lt;=80,"Alto","Inviable Sanitariamente"))))</f>
        <v>Inviable Sanitariamente</v>
      </c>
      <c r="LMY469" s="265" t="str">
        <f t="shared" ref="LMY469:LMY471" si="8489">IF(LMW469&lt;5,"Sin Riesgo",IF(LMW469 &lt;=14,"Bajo",IF(LMW469&lt;=35,"Medio",IF(LMW469&lt;=80,"Alto","Inviable Sanitariamente"))))</f>
        <v>Inviable Sanitariamente</v>
      </c>
      <c r="LMZ469" s="265" t="str">
        <f t="shared" ref="LMZ469:LMZ471" si="8490">IF(LMX469&lt;5,"Sin Riesgo",IF(LMX469 &lt;=14,"Bajo",IF(LMX469&lt;=35,"Medio",IF(LMX469&lt;=80,"Alto","Inviable Sanitariamente"))))</f>
        <v>Inviable Sanitariamente</v>
      </c>
      <c r="LNA469" s="265" t="str">
        <f t="shared" ref="LNA469:LNA471" si="8491">IF(LMY469&lt;5,"Sin Riesgo",IF(LMY469 &lt;=14,"Bajo",IF(LMY469&lt;=35,"Medio",IF(LMY469&lt;=80,"Alto","Inviable Sanitariamente"))))</f>
        <v>Inviable Sanitariamente</v>
      </c>
      <c r="LNB469" s="265" t="str">
        <f t="shared" ref="LNB469:LNB471" si="8492">IF(LMZ469&lt;5,"Sin Riesgo",IF(LMZ469 &lt;=14,"Bajo",IF(LMZ469&lt;=35,"Medio",IF(LMZ469&lt;=80,"Alto","Inviable Sanitariamente"))))</f>
        <v>Inviable Sanitariamente</v>
      </c>
      <c r="LNC469" s="265" t="str">
        <f t="shared" ref="LNC469:LNC471" si="8493">IF(LNA469&lt;5,"Sin Riesgo",IF(LNA469 &lt;=14,"Bajo",IF(LNA469&lt;=35,"Medio",IF(LNA469&lt;=80,"Alto","Inviable Sanitariamente"))))</f>
        <v>Inviable Sanitariamente</v>
      </c>
      <c r="LND469" s="265" t="str">
        <f t="shared" ref="LND469:LND471" si="8494">IF(LNB469&lt;5,"Sin Riesgo",IF(LNB469 &lt;=14,"Bajo",IF(LNB469&lt;=35,"Medio",IF(LNB469&lt;=80,"Alto","Inviable Sanitariamente"))))</f>
        <v>Inviable Sanitariamente</v>
      </c>
      <c r="LNE469" s="265" t="str">
        <f t="shared" ref="LNE469:LNE471" si="8495">IF(LNC469&lt;5,"Sin Riesgo",IF(LNC469 &lt;=14,"Bajo",IF(LNC469&lt;=35,"Medio",IF(LNC469&lt;=80,"Alto","Inviable Sanitariamente"))))</f>
        <v>Inviable Sanitariamente</v>
      </c>
      <c r="LNF469" s="265" t="str">
        <f t="shared" ref="LNF469:LNF471" si="8496">IF(LND469&lt;5,"Sin Riesgo",IF(LND469 &lt;=14,"Bajo",IF(LND469&lt;=35,"Medio",IF(LND469&lt;=80,"Alto","Inviable Sanitariamente"))))</f>
        <v>Inviable Sanitariamente</v>
      </c>
      <c r="LNG469" s="265" t="str">
        <f t="shared" ref="LNG469:LNG471" si="8497">IF(LNE469&lt;5,"Sin Riesgo",IF(LNE469 &lt;=14,"Bajo",IF(LNE469&lt;=35,"Medio",IF(LNE469&lt;=80,"Alto","Inviable Sanitariamente"))))</f>
        <v>Inviable Sanitariamente</v>
      </c>
      <c r="LNH469" s="265" t="str">
        <f t="shared" ref="LNH469:LNH471" si="8498">IF(LNF469&lt;5,"Sin Riesgo",IF(LNF469 &lt;=14,"Bajo",IF(LNF469&lt;=35,"Medio",IF(LNF469&lt;=80,"Alto","Inviable Sanitariamente"))))</f>
        <v>Inviable Sanitariamente</v>
      </c>
      <c r="LNI469" s="265" t="str">
        <f t="shared" ref="LNI469:LNI471" si="8499">IF(LNG469&lt;5,"Sin Riesgo",IF(LNG469 &lt;=14,"Bajo",IF(LNG469&lt;=35,"Medio",IF(LNG469&lt;=80,"Alto","Inviable Sanitariamente"))))</f>
        <v>Inviable Sanitariamente</v>
      </c>
      <c r="LNJ469" s="265" t="str">
        <f t="shared" ref="LNJ469:LNJ471" si="8500">IF(LNH469&lt;5,"Sin Riesgo",IF(LNH469 &lt;=14,"Bajo",IF(LNH469&lt;=35,"Medio",IF(LNH469&lt;=80,"Alto","Inviable Sanitariamente"))))</f>
        <v>Inviable Sanitariamente</v>
      </c>
      <c r="LNK469" s="265" t="str">
        <f t="shared" ref="LNK469:LNK471" si="8501">IF(LNI469&lt;5,"Sin Riesgo",IF(LNI469 &lt;=14,"Bajo",IF(LNI469&lt;=35,"Medio",IF(LNI469&lt;=80,"Alto","Inviable Sanitariamente"))))</f>
        <v>Inviable Sanitariamente</v>
      </c>
      <c r="LNL469" s="265" t="str">
        <f t="shared" ref="LNL469:LNL471" si="8502">IF(LNJ469&lt;5,"Sin Riesgo",IF(LNJ469 &lt;=14,"Bajo",IF(LNJ469&lt;=35,"Medio",IF(LNJ469&lt;=80,"Alto","Inviable Sanitariamente"))))</f>
        <v>Inviable Sanitariamente</v>
      </c>
      <c r="LNM469" s="265" t="str">
        <f t="shared" ref="LNM469:LNM471" si="8503">IF(LNK469&lt;5,"Sin Riesgo",IF(LNK469 &lt;=14,"Bajo",IF(LNK469&lt;=35,"Medio",IF(LNK469&lt;=80,"Alto","Inviable Sanitariamente"))))</f>
        <v>Inviable Sanitariamente</v>
      </c>
      <c r="LNN469" s="265" t="str">
        <f t="shared" ref="LNN469:LNN471" si="8504">IF(LNL469&lt;5,"Sin Riesgo",IF(LNL469 &lt;=14,"Bajo",IF(LNL469&lt;=35,"Medio",IF(LNL469&lt;=80,"Alto","Inviable Sanitariamente"))))</f>
        <v>Inviable Sanitariamente</v>
      </c>
      <c r="LNO469" s="265" t="str">
        <f t="shared" ref="LNO469:LNO471" si="8505">IF(LNM469&lt;5,"Sin Riesgo",IF(LNM469 &lt;=14,"Bajo",IF(LNM469&lt;=35,"Medio",IF(LNM469&lt;=80,"Alto","Inviable Sanitariamente"))))</f>
        <v>Inviable Sanitariamente</v>
      </c>
      <c r="LNP469" s="265" t="str">
        <f t="shared" ref="LNP469:LNP471" si="8506">IF(LNN469&lt;5,"Sin Riesgo",IF(LNN469 &lt;=14,"Bajo",IF(LNN469&lt;=35,"Medio",IF(LNN469&lt;=80,"Alto","Inviable Sanitariamente"))))</f>
        <v>Inviable Sanitariamente</v>
      </c>
      <c r="LNQ469" s="265" t="str">
        <f t="shared" ref="LNQ469:LNQ471" si="8507">IF(LNO469&lt;5,"Sin Riesgo",IF(LNO469 &lt;=14,"Bajo",IF(LNO469&lt;=35,"Medio",IF(LNO469&lt;=80,"Alto","Inviable Sanitariamente"))))</f>
        <v>Inviable Sanitariamente</v>
      </c>
      <c r="LNR469" s="265" t="str">
        <f t="shared" ref="LNR469:LNR471" si="8508">IF(LNP469&lt;5,"Sin Riesgo",IF(LNP469 &lt;=14,"Bajo",IF(LNP469&lt;=35,"Medio",IF(LNP469&lt;=80,"Alto","Inviable Sanitariamente"))))</f>
        <v>Inviable Sanitariamente</v>
      </c>
      <c r="LNS469" s="265" t="str">
        <f t="shared" ref="LNS469:LNS471" si="8509">IF(LNQ469&lt;5,"Sin Riesgo",IF(LNQ469 &lt;=14,"Bajo",IF(LNQ469&lt;=35,"Medio",IF(LNQ469&lt;=80,"Alto","Inviable Sanitariamente"))))</f>
        <v>Inviable Sanitariamente</v>
      </c>
      <c r="LNT469" s="265" t="str">
        <f t="shared" ref="LNT469:LNT471" si="8510">IF(LNR469&lt;5,"Sin Riesgo",IF(LNR469 &lt;=14,"Bajo",IF(LNR469&lt;=35,"Medio",IF(LNR469&lt;=80,"Alto","Inviable Sanitariamente"))))</f>
        <v>Inviable Sanitariamente</v>
      </c>
      <c r="LNU469" s="265" t="str">
        <f t="shared" ref="LNU469:LNU471" si="8511">IF(LNS469&lt;5,"Sin Riesgo",IF(LNS469 &lt;=14,"Bajo",IF(LNS469&lt;=35,"Medio",IF(LNS469&lt;=80,"Alto","Inviable Sanitariamente"))))</f>
        <v>Inviable Sanitariamente</v>
      </c>
      <c r="LNV469" s="265" t="str">
        <f t="shared" ref="LNV469:LNV471" si="8512">IF(LNT469&lt;5,"Sin Riesgo",IF(LNT469 &lt;=14,"Bajo",IF(LNT469&lt;=35,"Medio",IF(LNT469&lt;=80,"Alto","Inviable Sanitariamente"))))</f>
        <v>Inviable Sanitariamente</v>
      </c>
      <c r="LNW469" s="265" t="str">
        <f t="shared" ref="LNW469:LNW471" si="8513">IF(LNU469&lt;5,"Sin Riesgo",IF(LNU469 &lt;=14,"Bajo",IF(LNU469&lt;=35,"Medio",IF(LNU469&lt;=80,"Alto","Inviable Sanitariamente"))))</f>
        <v>Inviable Sanitariamente</v>
      </c>
      <c r="LNX469" s="265" t="str">
        <f t="shared" ref="LNX469:LNX471" si="8514">IF(LNV469&lt;5,"Sin Riesgo",IF(LNV469 &lt;=14,"Bajo",IF(LNV469&lt;=35,"Medio",IF(LNV469&lt;=80,"Alto","Inviable Sanitariamente"))))</f>
        <v>Inviable Sanitariamente</v>
      </c>
      <c r="LNY469" s="265" t="str">
        <f t="shared" ref="LNY469:LNY471" si="8515">IF(LNW469&lt;5,"Sin Riesgo",IF(LNW469 &lt;=14,"Bajo",IF(LNW469&lt;=35,"Medio",IF(LNW469&lt;=80,"Alto","Inviable Sanitariamente"))))</f>
        <v>Inviable Sanitariamente</v>
      </c>
      <c r="LNZ469" s="265" t="str">
        <f t="shared" ref="LNZ469:LNZ471" si="8516">IF(LNX469&lt;5,"Sin Riesgo",IF(LNX469 &lt;=14,"Bajo",IF(LNX469&lt;=35,"Medio",IF(LNX469&lt;=80,"Alto","Inviable Sanitariamente"))))</f>
        <v>Inviable Sanitariamente</v>
      </c>
      <c r="LOA469" s="265" t="str">
        <f t="shared" ref="LOA469:LOA471" si="8517">IF(LNY469&lt;5,"Sin Riesgo",IF(LNY469 &lt;=14,"Bajo",IF(LNY469&lt;=35,"Medio",IF(LNY469&lt;=80,"Alto","Inviable Sanitariamente"))))</f>
        <v>Inviable Sanitariamente</v>
      </c>
      <c r="LOB469" s="265" t="str">
        <f t="shared" ref="LOB469:LOB471" si="8518">IF(LNZ469&lt;5,"Sin Riesgo",IF(LNZ469 &lt;=14,"Bajo",IF(LNZ469&lt;=35,"Medio",IF(LNZ469&lt;=80,"Alto","Inviable Sanitariamente"))))</f>
        <v>Inviable Sanitariamente</v>
      </c>
      <c r="LOC469" s="265" t="str">
        <f t="shared" ref="LOC469:LOC471" si="8519">IF(LOA469&lt;5,"Sin Riesgo",IF(LOA469 &lt;=14,"Bajo",IF(LOA469&lt;=35,"Medio",IF(LOA469&lt;=80,"Alto","Inviable Sanitariamente"))))</f>
        <v>Inviable Sanitariamente</v>
      </c>
      <c r="LOD469" s="265" t="str">
        <f t="shared" ref="LOD469:LOD471" si="8520">IF(LOB469&lt;5,"Sin Riesgo",IF(LOB469 &lt;=14,"Bajo",IF(LOB469&lt;=35,"Medio",IF(LOB469&lt;=80,"Alto","Inviable Sanitariamente"))))</f>
        <v>Inviable Sanitariamente</v>
      </c>
      <c r="LOE469" s="265" t="str">
        <f t="shared" ref="LOE469:LOE471" si="8521">IF(LOC469&lt;5,"Sin Riesgo",IF(LOC469 &lt;=14,"Bajo",IF(LOC469&lt;=35,"Medio",IF(LOC469&lt;=80,"Alto","Inviable Sanitariamente"))))</f>
        <v>Inviable Sanitariamente</v>
      </c>
      <c r="LOF469" s="265" t="str">
        <f t="shared" ref="LOF469:LOF471" si="8522">IF(LOD469&lt;5,"Sin Riesgo",IF(LOD469 &lt;=14,"Bajo",IF(LOD469&lt;=35,"Medio",IF(LOD469&lt;=80,"Alto","Inviable Sanitariamente"))))</f>
        <v>Inviable Sanitariamente</v>
      </c>
      <c r="LOG469" s="265" t="str">
        <f t="shared" ref="LOG469:LOG471" si="8523">IF(LOE469&lt;5,"Sin Riesgo",IF(LOE469 &lt;=14,"Bajo",IF(LOE469&lt;=35,"Medio",IF(LOE469&lt;=80,"Alto","Inviable Sanitariamente"))))</f>
        <v>Inviable Sanitariamente</v>
      </c>
      <c r="LOH469" s="265" t="str">
        <f t="shared" ref="LOH469:LOH471" si="8524">IF(LOF469&lt;5,"Sin Riesgo",IF(LOF469 &lt;=14,"Bajo",IF(LOF469&lt;=35,"Medio",IF(LOF469&lt;=80,"Alto","Inviable Sanitariamente"))))</f>
        <v>Inviable Sanitariamente</v>
      </c>
      <c r="LOI469" s="265" t="str">
        <f t="shared" ref="LOI469:LOI471" si="8525">IF(LOG469&lt;5,"Sin Riesgo",IF(LOG469 &lt;=14,"Bajo",IF(LOG469&lt;=35,"Medio",IF(LOG469&lt;=80,"Alto","Inviable Sanitariamente"))))</f>
        <v>Inviable Sanitariamente</v>
      </c>
      <c r="LOJ469" s="265" t="str">
        <f t="shared" ref="LOJ469:LOJ471" si="8526">IF(LOH469&lt;5,"Sin Riesgo",IF(LOH469 &lt;=14,"Bajo",IF(LOH469&lt;=35,"Medio",IF(LOH469&lt;=80,"Alto","Inviable Sanitariamente"))))</f>
        <v>Inviable Sanitariamente</v>
      </c>
      <c r="LOK469" s="265" t="str">
        <f t="shared" ref="LOK469:LOK471" si="8527">IF(LOI469&lt;5,"Sin Riesgo",IF(LOI469 &lt;=14,"Bajo",IF(LOI469&lt;=35,"Medio",IF(LOI469&lt;=80,"Alto","Inviable Sanitariamente"))))</f>
        <v>Inviable Sanitariamente</v>
      </c>
      <c r="LOL469" s="265" t="str">
        <f t="shared" ref="LOL469:LOL471" si="8528">IF(LOJ469&lt;5,"Sin Riesgo",IF(LOJ469 &lt;=14,"Bajo",IF(LOJ469&lt;=35,"Medio",IF(LOJ469&lt;=80,"Alto","Inviable Sanitariamente"))))</f>
        <v>Inviable Sanitariamente</v>
      </c>
      <c r="LOM469" s="265" t="str">
        <f t="shared" ref="LOM469:LOM471" si="8529">IF(LOK469&lt;5,"Sin Riesgo",IF(LOK469 &lt;=14,"Bajo",IF(LOK469&lt;=35,"Medio",IF(LOK469&lt;=80,"Alto","Inviable Sanitariamente"))))</f>
        <v>Inviable Sanitariamente</v>
      </c>
      <c r="LON469" s="265" t="str">
        <f t="shared" ref="LON469:LON471" si="8530">IF(LOL469&lt;5,"Sin Riesgo",IF(LOL469 &lt;=14,"Bajo",IF(LOL469&lt;=35,"Medio",IF(LOL469&lt;=80,"Alto","Inviable Sanitariamente"))))</f>
        <v>Inviable Sanitariamente</v>
      </c>
      <c r="LOO469" s="265" t="str">
        <f t="shared" ref="LOO469:LOO471" si="8531">IF(LOM469&lt;5,"Sin Riesgo",IF(LOM469 &lt;=14,"Bajo",IF(LOM469&lt;=35,"Medio",IF(LOM469&lt;=80,"Alto","Inviable Sanitariamente"))))</f>
        <v>Inviable Sanitariamente</v>
      </c>
      <c r="LOP469" s="265" t="str">
        <f t="shared" ref="LOP469:LOP471" si="8532">IF(LON469&lt;5,"Sin Riesgo",IF(LON469 &lt;=14,"Bajo",IF(LON469&lt;=35,"Medio",IF(LON469&lt;=80,"Alto","Inviable Sanitariamente"))))</f>
        <v>Inviable Sanitariamente</v>
      </c>
      <c r="LOQ469" s="265" t="str">
        <f t="shared" ref="LOQ469:LOQ471" si="8533">IF(LOO469&lt;5,"Sin Riesgo",IF(LOO469 &lt;=14,"Bajo",IF(LOO469&lt;=35,"Medio",IF(LOO469&lt;=80,"Alto","Inviable Sanitariamente"))))</f>
        <v>Inviable Sanitariamente</v>
      </c>
      <c r="LOR469" s="265" t="str">
        <f t="shared" ref="LOR469:LOR471" si="8534">IF(LOP469&lt;5,"Sin Riesgo",IF(LOP469 &lt;=14,"Bajo",IF(LOP469&lt;=35,"Medio",IF(LOP469&lt;=80,"Alto","Inviable Sanitariamente"))))</f>
        <v>Inviable Sanitariamente</v>
      </c>
      <c r="LOS469" s="265" t="str">
        <f t="shared" ref="LOS469:LOS471" si="8535">IF(LOQ469&lt;5,"Sin Riesgo",IF(LOQ469 &lt;=14,"Bajo",IF(LOQ469&lt;=35,"Medio",IF(LOQ469&lt;=80,"Alto","Inviable Sanitariamente"))))</f>
        <v>Inviable Sanitariamente</v>
      </c>
      <c r="LOT469" s="265" t="str">
        <f t="shared" ref="LOT469:LOT471" si="8536">IF(LOR469&lt;5,"Sin Riesgo",IF(LOR469 &lt;=14,"Bajo",IF(LOR469&lt;=35,"Medio",IF(LOR469&lt;=80,"Alto","Inviable Sanitariamente"))))</f>
        <v>Inviable Sanitariamente</v>
      </c>
      <c r="LOU469" s="265" t="str">
        <f t="shared" ref="LOU469:LOU471" si="8537">IF(LOS469&lt;5,"Sin Riesgo",IF(LOS469 &lt;=14,"Bajo",IF(LOS469&lt;=35,"Medio",IF(LOS469&lt;=80,"Alto","Inviable Sanitariamente"))))</f>
        <v>Inviable Sanitariamente</v>
      </c>
      <c r="LOV469" s="265" t="str">
        <f t="shared" ref="LOV469:LOV471" si="8538">IF(LOT469&lt;5,"Sin Riesgo",IF(LOT469 &lt;=14,"Bajo",IF(LOT469&lt;=35,"Medio",IF(LOT469&lt;=80,"Alto","Inviable Sanitariamente"))))</f>
        <v>Inviable Sanitariamente</v>
      </c>
      <c r="LOW469" s="265" t="str">
        <f t="shared" ref="LOW469:LOW471" si="8539">IF(LOU469&lt;5,"Sin Riesgo",IF(LOU469 &lt;=14,"Bajo",IF(LOU469&lt;=35,"Medio",IF(LOU469&lt;=80,"Alto","Inviable Sanitariamente"))))</f>
        <v>Inviable Sanitariamente</v>
      </c>
      <c r="LOX469" s="265" t="str">
        <f t="shared" ref="LOX469:LOX471" si="8540">IF(LOV469&lt;5,"Sin Riesgo",IF(LOV469 &lt;=14,"Bajo",IF(LOV469&lt;=35,"Medio",IF(LOV469&lt;=80,"Alto","Inviable Sanitariamente"))))</f>
        <v>Inviable Sanitariamente</v>
      </c>
      <c r="LOY469" s="265" t="str">
        <f t="shared" ref="LOY469:LOY471" si="8541">IF(LOW469&lt;5,"Sin Riesgo",IF(LOW469 &lt;=14,"Bajo",IF(LOW469&lt;=35,"Medio",IF(LOW469&lt;=80,"Alto","Inviable Sanitariamente"))))</f>
        <v>Inviable Sanitariamente</v>
      </c>
      <c r="LOZ469" s="265" t="str">
        <f t="shared" ref="LOZ469:LOZ471" si="8542">IF(LOX469&lt;5,"Sin Riesgo",IF(LOX469 &lt;=14,"Bajo",IF(LOX469&lt;=35,"Medio",IF(LOX469&lt;=80,"Alto","Inviable Sanitariamente"))))</f>
        <v>Inviable Sanitariamente</v>
      </c>
      <c r="LPA469" s="265" t="str">
        <f t="shared" ref="LPA469:LPA471" si="8543">IF(LOY469&lt;5,"Sin Riesgo",IF(LOY469 &lt;=14,"Bajo",IF(LOY469&lt;=35,"Medio",IF(LOY469&lt;=80,"Alto","Inviable Sanitariamente"))))</f>
        <v>Inviable Sanitariamente</v>
      </c>
      <c r="LPB469" s="265" t="str">
        <f t="shared" ref="LPB469:LPB471" si="8544">IF(LOZ469&lt;5,"Sin Riesgo",IF(LOZ469 &lt;=14,"Bajo",IF(LOZ469&lt;=35,"Medio",IF(LOZ469&lt;=80,"Alto","Inviable Sanitariamente"))))</f>
        <v>Inviable Sanitariamente</v>
      </c>
      <c r="LPC469" s="265" t="str">
        <f t="shared" ref="LPC469:LPC471" si="8545">IF(LPA469&lt;5,"Sin Riesgo",IF(LPA469 &lt;=14,"Bajo",IF(LPA469&lt;=35,"Medio",IF(LPA469&lt;=80,"Alto","Inviable Sanitariamente"))))</f>
        <v>Inviable Sanitariamente</v>
      </c>
      <c r="LPD469" s="265" t="str">
        <f t="shared" ref="LPD469:LPD471" si="8546">IF(LPB469&lt;5,"Sin Riesgo",IF(LPB469 &lt;=14,"Bajo",IF(LPB469&lt;=35,"Medio",IF(LPB469&lt;=80,"Alto","Inviable Sanitariamente"))))</f>
        <v>Inviable Sanitariamente</v>
      </c>
      <c r="LPE469" s="265" t="str">
        <f t="shared" ref="LPE469:LPE471" si="8547">IF(LPC469&lt;5,"Sin Riesgo",IF(LPC469 &lt;=14,"Bajo",IF(LPC469&lt;=35,"Medio",IF(LPC469&lt;=80,"Alto","Inviable Sanitariamente"))))</f>
        <v>Inviable Sanitariamente</v>
      </c>
      <c r="LPF469" s="265" t="str">
        <f t="shared" ref="LPF469:LPF471" si="8548">IF(LPD469&lt;5,"Sin Riesgo",IF(LPD469 &lt;=14,"Bajo",IF(LPD469&lt;=35,"Medio",IF(LPD469&lt;=80,"Alto","Inviable Sanitariamente"))))</f>
        <v>Inviable Sanitariamente</v>
      </c>
      <c r="LPG469" s="265" t="str">
        <f t="shared" ref="LPG469:LPG471" si="8549">IF(LPE469&lt;5,"Sin Riesgo",IF(LPE469 &lt;=14,"Bajo",IF(LPE469&lt;=35,"Medio",IF(LPE469&lt;=80,"Alto","Inviable Sanitariamente"))))</f>
        <v>Inviable Sanitariamente</v>
      </c>
      <c r="LPH469" s="265" t="str">
        <f t="shared" ref="LPH469:LPH471" si="8550">IF(LPF469&lt;5,"Sin Riesgo",IF(LPF469 &lt;=14,"Bajo",IF(LPF469&lt;=35,"Medio",IF(LPF469&lt;=80,"Alto","Inviable Sanitariamente"))))</f>
        <v>Inviable Sanitariamente</v>
      </c>
      <c r="LPI469" s="265" t="str">
        <f t="shared" ref="LPI469:LPI471" si="8551">IF(LPG469&lt;5,"Sin Riesgo",IF(LPG469 &lt;=14,"Bajo",IF(LPG469&lt;=35,"Medio",IF(LPG469&lt;=80,"Alto","Inviable Sanitariamente"))))</f>
        <v>Inviable Sanitariamente</v>
      </c>
      <c r="LPJ469" s="265" t="str">
        <f t="shared" ref="LPJ469:LPJ471" si="8552">IF(LPH469&lt;5,"Sin Riesgo",IF(LPH469 &lt;=14,"Bajo",IF(LPH469&lt;=35,"Medio",IF(LPH469&lt;=80,"Alto","Inviable Sanitariamente"))))</f>
        <v>Inviable Sanitariamente</v>
      </c>
      <c r="LPK469" s="265" t="str">
        <f t="shared" ref="LPK469:LPK471" si="8553">IF(LPI469&lt;5,"Sin Riesgo",IF(LPI469 &lt;=14,"Bajo",IF(LPI469&lt;=35,"Medio",IF(LPI469&lt;=80,"Alto","Inviable Sanitariamente"))))</f>
        <v>Inviable Sanitariamente</v>
      </c>
      <c r="LPL469" s="265" t="str">
        <f t="shared" ref="LPL469:LPL471" si="8554">IF(LPJ469&lt;5,"Sin Riesgo",IF(LPJ469 &lt;=14,"Bajo",IF(LPJ469&lt;=35,"Medio",IF(LPJ469&lt;=80,"Alto","Inviable Sanitariamente"))))</f>
        <v>Inviable Sanitariamente</v>
      </c>
      <c r="LPM469" s="265" t="str">
        <f t="shared" ref="LPM469:LPM471" si="8555">IF(LPK469&lt;5,"Sin Riesgo",IF(LPK469 &lt;=14,"Bajo",IF(LPK469&lt;=35,"Medio",IF(LPK469&lt;=80,"Alto","Inviable Sanitariamente"))))</f>
        <v>Inviable Sanitariamente</v>
      </c>
      <c r="LPN469" s="265" t="str">
        <f t="shared" ref="LPN469:LPN471" si="8556">IF(LPL469&lt;5,"Sin Riesgo",IF(LPL469 &lt;=14,"Bajo",IF(LPL469&lt;=35,"Medio",IF(LPL469&lt;=80,"Alto","Inviable Sanitariamente"))))</f>
        <v>Inviable Sanitariamente</v>
      </c>
      <c r="LPO469" s="265" t="str">
        <f t="shared" ref="LPO469:LPO471" si="8557">IF(LPM469&lt;5,"Sin Riesgo",IF(LPM469 &lt;=14,"Bajo",IF(LPM469&lt;=35,"Medio",IF(LPM469&lt;=80,"Alto","Inviable Sanitariamente"))))</f>
        <v>Inviable Sanitariamente</v>
      </c>
      <c r="LPP469" s="265" t="str">
        <f t="shared" ref="LPP469:LPP471" si="8558">IF(LPN469&lt;5,"Sin Riesgo",IF(LPN469 &lt;=14,"Bajo",IF(LPN469&lt;=35,"Medio",IF(LPN469&lt;=80,"Alto","Inviable Sanitariamente"))))</f>
        <v>Inviable Sanitariamente</v>
      </c>
      <c r="LPQ469" s="265" t="str">
        <f t="shared" ref="LPQ469:LPQ471" si="8559">IF(LPO469&lt;5,"Sin Riesgo",IF(LPO469 &lt;=14,"Bajo",IF(LPO469&lt;=35,"Medio",IF(LPO469&lt;=80,"Alto","Inviable Sanitariamente"))))</f>
        <v>Inviable Sanitariamente</v>
      </c>
      <c r="LPR469" s="265" t="str">
        <f t="shared" ref="LPR469:LPR471" si="8560">IF(LPP469&lt;5,"Sin Riesgo",IF(LPP469 &lt;=14,"Bajo",IF(LPP469&lt;=35,"Medio",IF(LPP469&lt;=80,"Alto","Inviable Sanitariamente"))))</f>
        <v>Inviable Sanitariamente</v>
      </c>
      <c r="LPS469" s="265" t="str">
        <f t="shared" ref="LPS469:LPS471" si="8561">IF(LPQ469&lt;5,"Sin Riesgo",IF(LPQ469 &lt;=14,"Bajo",IF(LPQ469&lt;=35,"Medio",IF(LPQ469&lt;=80,"Alto","Inviable Sanitariamente"))))</f>
        <v>Inviable Sanitariamente</v>
      </c>
      <c r="LPT469" s="265" t="str">
        <f t="shared" ref="LPT469:LPT471" si="8562">IF(LPR469&lt;5,"Sin Riesgo",IF(LPR469 &lt;=14,"Bajo",IF(LPR469&lt;=35,"Medio",IF(LPR469&lt;=80,"Alto","Inviable Sanitariamente"))))</f>
        <v>Inviable Sanitariamente</v>
      </c>
      <c r="LPU469" s="265" t="str">
        <f t="shared" ref="LPU469:LPU471" si="8563">IF(LPS469&lt;5,"Sin Riesgo",IF(LPS469 &lt;=14,"Bajo",IF(LPS469&lt;=35,"Medio",IF(LPS469&lt;=80,"Alto","Inviable Sanitariamente"))))</f>
        <v>Inviable Sanitariamente</v>
      </c>
      <c r="LPV469" s="265" t="str">
        <f t="shared" ref="LPV469:LPV471" si="8564">IF(LPT469&lt;5,"Sin Riesgo",IF(LPT469 &lt;=14,"Bajo",IF(LPT469&lt;=35,"Medio",IF(LPT469&lt;=80,"Alto","Inviable Sanitariamente"))))</f>
        <v>Inviable Sanitariamente</v>
      </c>
      <c r="LPW469" s="265" t="str">
        <f t="shared" ref="LPW469:LPW471" si="8565">IF(LPU469&lt;5,"Sin Riesgo",IF(LPU469 &lt;=14,"Bajo",IF(LPU469&lt;=35,"Medio",IF(LPU469&lt;=80,"Alto","Inviable Sanitariamente"))))</f>
        <v>Inviable Sanitariamente</v>
      </c>
      <c r="LPX469" s="265" t="str">
        <f t="shared" ref="LPX469:LPX471" si="8566">IF(LPV469&lt;5,"Sin Riesgo",IF(LPV469 &lt;=14,"Bajo",IF(LPV469&lt;=35,"Medio",IF(LPV469&lt;=80,"Alto","Inviable Sanitariamente"))))</f>
        <v>Inviable Sanitariamente</v>
      </c>
      <c r="LPY469" s="265" t="str">
        <f t="shared" ref="LPY469:LPY471" si="8567">IF(LPW469&lt;5,"Sin Riesgo",IF(LPW469 &lt;=14,"Bajo",IF(LPW469&lt;=35,"Medio",IF(LPW469&lt;=80,"Alto","Inviable Sanitariamente"))))</f>
        <v>Inviable Sanitariamente</v>
      </c>
      <c r="LPZ469" s="265" t="str">
        <f t="shared" ref="LPZ469:LPZ471" si="8568">IF(LPX469&lt;5,"Sin Riesgo",IF(LPX469 &lt;=14,"Bajo",IF(LPX469&lt;=35,"Medio",IF(LPX469&lt;=80,"Alto","Inviable Sanitariamente"))))</f>
        <v>Inviable Sanitariamente</v>
      </c>
      <c r="LQA469" s="265" t="str">
        <f t="shared" ref="LQA469:LQA471" si="8569">IF(LPY469&lt;5,"Sin Riesgo",IF(LPY469 &lt;=14,"Bajo",IF(LPY469&lt;=35,"Medio",IF(LPY469&lt;=80,"Alto","Inviable Sanitariamente"))))</f>
        <v>Inviable Sanitariamente</v>
      </c>
      <c r="LQB469" s="265" t="str">
        <f t="shared" ref="LQB469:LQB471" si="8570">IF(LPZ469&lt;5,"Sin Riesgo",IF(LPZ469 &lt;=14,"Bajo",IF(LPZ469&lt;=35,"Medio",IF(LPZ469&lt;=80,"Alto","Inviable Sanitariamente"))))</f>
        <v>Inviable Sanitariamente</v>
      </c>
      <c r="LQC469" s="265" t="str">
        <f t="shared" ref="LQC469:LQC471" si="8571">IF(LQA469&lt;5,"Sin Riesgo",IF(LQA469 &lt;=14,"Bajo",IF(LQA469&lt;=35,"Medio",IF(LQA469&lt;=80,"Alto","Inviable Sanitariamente"))))</f>
        <v>Inviable Sanitariamente</v>
      </c>
      <c r="LQD469" s="265" t="str">
        <f t="shared" ref="LQD469:LQD471" si="8572">IF(LQB469&lt;5,"Sin Riesgo",IF(LQB469 &lt;=14,"Bajo",IF(LQB469&lt;=35,"Medio",IF(LQB469&lt;=80,"Alto","Inviable Sanitariamente"))))</f>
        <v>Inviable Sanitariamente</v>
      </c>
      <c r="LQE469" s="265" t="str">
        <f t="shared" ref="LQE469:LQE471" si="8573">IF(LQC469&lt;5,"Sin Riesgo",IF(LQC469 &lt;=14,"Bajo",IF(LQC469&lt;=35,"Medio",IF(LQC469&lt;=80,"Alto","Inviable Sanitariamente"))))</f>
        <v>Inviable Sanitariamente</v>
      </c>
      <c r="LQF469" s="265" t="str">
        <f t="shared" ref="LQF469:LQF471" si="8574">IF(LQD469&lt;5,"Sin Riesgo",IF(LQD469 &lt;=14,"Bajo",IF(LQD469&lt;=35,"Medio",IF(LQD469&lt;=80,"Alto","Inviable Sanitariamente"))))</f>
        <v>Inviable Sanitariamente</v>
      </c>
      <c r="LQG469" s="265" t="str">
        <f t="shared" ref="LQG469:LQG471" si="8575">IF(LQE469&lt;5,"Sin Riesgo",IF(LQE469 &lt;=14,"Bajo",IF(LQE469&lt;=35,"Medio",IF(LQE469&lt;=80,"Alto","Inviable Sanitariamente"))))</f>
        <v>Inviable Sanitariamente</v>
      </c>
      <c r="LQH469" s="265" t="str">
        <f t="shared" ref="LQH469:LQH471" si="8576">IF(LQF469&lt;5,"Sin Riesgo",IF(LQF469 &lt;=14,"Bajo",IF(LQF469&lt;=35,"Medio",IF(LQF469&lt;=80,"Alto","Inviable Sanitariamente"))))</f>
        <v>Inviable Sanitariamente</v>
      </c>
      <c r="LQI469" s="265" t="str">
        <f t="shared" ref="LQI469:LQI471" si="8577">IF(LQG469&lt;5,"Sin Riesgo",IF(LQG469 &lt;=14,"Bajo",IF(LQG469&lt;=35,"Medio",IF(LQG469&lt;=80,"Alto","Inviable Sanitariamente"))))</f>
        <v>Inviable Sanitariamente</v>
      </c>
      <c r="LQJ469" s="265" t="str">
        <f t="shared" ref="LQJ469:LQJ471" si="8578">IF(LQH469&lt;5,"Sin Riesgo",IF(LQH469 &lt;=14,"Bajo",IF(LQH469&lt;=35,"Medio",IF(LQH469&lt;=80,"Alto","Inviable Sanitariamente"))))</f>
        <v>Inviable Sanitariamente</v>
      </c>
      <c r="LQK469" s="265" t="str">
        <f t="shared" ref="LQK469:LQK471" si="8579">IF(LQI469&lt;5,"Sin Riesgo",IF(LQI469 &lt;=14,"Bajo",IF(LQI469&lt;=35,"Medio",IF(LQI469&lt;=80,"Alto","Inviable Sanitariamente"))))</f>
        <v>Inviable Sanitariamente</v>
      </c>
      <c r="LQL469" s="265" t="str">
        <f t="shared" ref="LQL469:LQL471" si="8580">IF(LQJ469&lt;5,"Sin Riesgo",IF(LQJ469 &lt;=14,"Bajo",IF(LQJ469&lt;=35,"Medio",IF(LQJ469&lt;=80,"Alto","Inviable Sanitariamente"))))</f>
        <v>Inviable Sanitariamente</v>
      </c>
      <c r="LQM469" s="265" t="str">
        <f t="shared" ref="LQM469:LQM471" si="8581">IF(LQK469&lt;5,"Sin Riesgo",IF(LQK469 &lt;=14,"Bajo",IF(LQK469&lt;=35,"Medio",IF(LQK469&lt;=80,"Alto","Inviable Sanitariamente"))))</f>
        <v>Inviable Sanitariamente</v>
      </c>
      <c r="LQN469" s="265" t="str">
        <f t="shared" ref="LQN469:LQN471" si="8582">IF(LQL469&lt;5,"Sin Riesgo",IF(LQL469 &lt;=14,"Bajo",IF(LQL469&lt;=35,"Medio",IF(LQL469&lt;=80,"Alto","Inviable Sanitariamente"))))</f>
        <v>Inviable Sanitariamente</v>
      </c>
      <c r="LQO469" s="265" t="str">
        <f t="shared" ref="LQO469:LQO471" si="8583">IF(LQM469&lt;5,"Sin Riesgo",IF(LQM469 &lt;=14,"Bajo",IF(LQM469&lt;=35,"Medio",IF(LQM469&lt;=80,"Alto","Inviable Sanitariamente"))))</f>
        <v>Inviable Sanitariamente</v>
      </c>
      <c r="LQP469" s="265" t="str">
        <f t="shared" ref="LQP469:LQP471" si="8584">IF(LQN469&lt;5,"Sin Riesgo",IF(LQN469 &lt;=14,"Bajo",IF(LQN469&lt;=35,"Medio",IF(LQN469&lt;=80,"Alto","Inviable Sanitariamente"))))</f>
        <v>Inviable Sanitariamente</v>
      </c>
      <c r="LQQ469" s="265" t="str">
        <f t="shared" ref="LQQ469:LQQ471" si="8585">IF(LQO469&lt;5,"Sin Riesgo",IF(LQO469 &lt;=14,"Bajo",IF(LQO469&lt;=35,"Medio",IF(LQO469&lt;=80,"Alto","Inviable Sanitariamente"))))</f>
        <v>Inviable Sanitariamente</v>
      </c>
      <c r="LQR469" s="265" t="str">
        <f t="shared" ref="LQR469:LQR471" si="8586">IF(LQP469&lt;5,"Sin Riesgo",IF(LQP469 &lt;=14,"Bajo",IF(LQP469&lt;=35,"Medio",IF(LQP469&lt;=80,"Alto","Inviable Sanitariamente"))))</f>
        <v>Inviable Sanitariamente</v>
      </c>
      <c r="LQS469" s="265" t="str">
        <f t="shared" ref="LQS469:LQS471" si="8587">IF(LQQ469&lt;5,"Sin Riesgo",IF(LQQ469 &lt;=14,"Bajo",IF(LQQ469&lt;=35,"Medio",IF(LQQ469&lt;=80,"Alto","Inviable Sanitariamente"))))</f>
        <v>Inviable Sanitariamente</v>
      </c>
      <c r="LQT469" s="265" t="str">
        <f t="shared" ref="LQT469:LQT471" si="8588">IF(LQR469&lt;5,"Sin Riesgo",IF(LQR469 &lt;=14,"Bajo",IF(LQR469&lt;=35,"Medio",IF(LQR469&lt;=80,"Alto","Inviable Sanitariamente"))))</f>
        <v>Inviable Sanitariamente</v>
      </c>
      <c r="LQU469" s="265" t="str">
        <f t="shared" ref="LQU469:LQU471" si="8589">IF(LQS469&lt;5,"Sin Riesgo",IF(LQS469 &lt;=14,"Bajo",IF(LQS469&lt;=35,"Medio",IF(LQS469&lt;=80,"Alto","Inviable Sanitariamente"))))</f>
        <v>Inviable Sanitariamente</v>
      </c>
      <c r="LQV469" s="265" t="str">
        <f t="shared" ref="LQV469:LQV471" si="8590">IF(LQT469&lt;5,"Sin Riesgo",IF(LQT469 &lt;=14,"Bajo",IF(LQT469&lt;=35,"Medio",IF(LQT469&lt;=80,"Alto","Inviable Sanitariamente"))))</f>
        <v>Inviable Sanitariamente</v>
      </c>
      <c r="LQW469" s="265" t="str">
        <f t="shared" ref="LQW469:LQW471" si="8591">IF(LQU469&lt;5,"Sin Riesgo",IF(LQU469 &lt;=14,"Bajo",IF(LQU469&lt;=35,"Medio",IF(LQU469&lt;=80,"Alto","Inviable Sanitariamente"))))</f>
        <v>Inviable Sanitariamente</v>
      </c>
      <c r="LQX469" s="265" t="str">
        <f t="shared" ref="LQX469:LQX471" si="8592">IF(LQV469&lt;5,"Sin Riesgo",IF(LQV469 &lt;=14,"Bajo",IF(LQV469&lt;=35,"Medio",IF(LQV469&lt;=80,"Alto","Inviable Sanitariamente"))))</f>
        <v>Inviable Sanitariamente</v>
      </c>
      <c r="LQY469" s="265" t="str">
        <f t="shared" ref="LQY469:LQY471" si="8593">IF(LQW469&lt;5,"Sin Riesgo",IF(LQW469 &lt;=14,"Bajo",IF(LQW469&lt;=35,"Medio",IF(LQW469&lt;=80,"Alto","Inviable Sanitariamente"))))</f>
        <v>Inviable Sanitariamente</v>
      </c>
      <c r="LQZ469" s="265" t="str">
        <f t="shared" ref="LQZ469:LQZ471" si="8594">IF(LQX469&lt;5,"Sin Riesgo",IF(LQX469 &lt;=14,"Bajo",IF(LQX469&lt;=35,"Medio",IF(LQX469&lt;=80,"Alto","Inviable Sanitariamente"))))</f>
        <v>Inviable Sanitariamente</v>
      </c>
      <c r="LRA469" s="265" t="str">
        <f t="shared" ref="LRA469:LRA471" si="8595">IF(LQY469&lt;5,"Sin Riesgo",IF(LQY469 &lt;=14,"Bajo",IF(LQY469&lt;=35,"Medio",IF(LQY469&lt;=80,"Alto","Inviable Sanitariamente"))))</f>
        <v>Inviable Sanitariamente</v>
      </c>
      <c r="LRB469" s="265" t="str">
        <f t="shared" ref="LRB469:LRB471" si="8596">IF(LQZ469&lt;5,"Sin Riesgo",IF(LQZ469 &lt;=14,"Bajo",IF(LQZ469&lt;=35,"Medio",IF(LQZ469&lt;=80,"Alto","Inviable Sanitariamente"))))</f>
        <v>Inviable Sanitariamente</v>
      </c>
      <c r="LRC469" s="265" t="str">
        <f t="shared" ref="LRC469:LRC471" si="8597">IF(LRA469&lt;5,"Sin Riesgo",IF(LRA469 &lt;=14,"Bajo",IF(LRA469&lt;=35,"Medio",IF(LRA469&lt;=80,"Alto","Inviable Sanitariamente"))))</f>
        <v>Inviable Sanitariamente</v>
      </c>
      <c r="LRD469" s="265" t="str">
        <f t="shared" ref="LRD469:LRD471" si="8598">IF(LRB469&lt;5,"Sin Riesgo",IF(LRB469 &lt;=14,"Bajo",IF(LRB469&lt;=35,"Medio",IF(LRB469&lt;=80,"Alto","Inviable Sanitariamente"))))</f>
        <v>Inviable Sanitariamente</v>
      </c>
      <c r="LRE469" s="265" t="str">
        <f t="shared" ref="LRE469:LRE471" si="8599">IF(LRC469&lt;5,"Sin Riesgo",IF(LRC469 &lt;=14,"Bajo",IF(LRC469&lt;=35,"Medio",IF(LRC469&lt;=80,"Alto","Inviable Sanitariamente"))))</f>
        <v>Inviable Sanitariamente</v>
      </c>
      <c r="LRF469" s="265" t="str">
        <f t="shared" ref="LRF469:LRF471" si="8600">IF(LRD469&lt;5,"Sin Riesgo",IF(LRD469 &lt;=14,"Bajo",IF(LRD469&lt;=35,"Medio",IF(LRD469&lt;=80,"Alto","Inviable Sanitariamente"))))</f>
        <v>Inviable Sanitariamente</v>
      </c>
      <c r="LRG469" s="265" t="str">
        <f t="shared" ref="LRG469:LRG471" si="8601">IF(LRE469&lt;5,"Sin Riesgo",IF(LRE469 &lt;=14,"Bajo",IF(LRE469&lt;=35,"Medio",IF(LRE469&lt;=80,"Alto","Inviable Sanitariamente"))))</f>
        <v>Inviable Sanitariamente</v>
      </c>
      <c r="LRH469" s="265" t="str">
        <f t="shared" ref="LRH469:LRH471" si="8602">IF(LRF469&lt;5,"Sin Riesgo",IF(LRF469 &lt;=14,"Bajo",IF(LRF469&lt;=35,"Medio",IF(LRF469&lt;=80,"Alto","Inviable Sanitariamente"))))</f>
        <v>Inviable Sanitariamente</v>
      </c>
      <c r="LRI469" s="265" t="str">
        <f t="shared" ref="LRI469:LRI471" si="8603">IF(LRG469&lt;5,"Sin Riesgo",IF(LRG469 &lt;=14,"Bajo",IF(LRG469&lt;=35,"Medio",IF(LRG469&lt;=80,"Alto","Inviable Sanitariamente"))))</f>
        <v>Inviable Sanitariamente</v>
      </c>
      <c r="LRJ469" s="265" t="str">
        <f t="shared" ref="LRJ469:LRJ471" si="8604">IF(LRH469&lt;5,"Sin Riesgo",IF(LRH469 &lt;=14,"Bajo",IF(LRH469&lt;=35,"Medio",IF(LRH469&lt;=80,"Alto","Inviable Sanitariamente"))))</f>
        <v>Inviable Sanitariamente</v>
      </c>
      <c r="LRK469" s="265" t="str">
        <f t="shared" ref="LRK469:LRK471" si="8605">IF(LRI469&lt;5,"Sin Riesgo",IF(LRI469 &lt;=14,"Bajo",IF(LRI469&lt;=35,"Medio",IF(LRI469&lt;=80,"Alto","Inviable Sanitariamente"))))</f>
        <v>Inviable Sanitariamente</v>
      </c>
      <c r="LRL469" s="265" t="str">
        <f t="shared" ref="LRL469:LRL471" si="8606">IF(LRJ469&lt;5,"Sin Riesgo",IF(LRJ469 &lt;=14,"Bajo",IF(LRJ469&lt;=35,"Medio",IF(LRJ469&lt;=80,"Alto","Inviable Sanitariamente"))))</f>
        <v>Inviable Sanitariamente</v>
      </c>
      <c r="LRM469" s="265" t="str">
        <f t="shared" ref="LRM469:LRM471" si="8607">IF(LRK469&lt;5,"Sin Riesgo",IF(LRK469 &lt;=14,"Bajo",IF(LRK469&lt;=35,"Medio",IF(LRK469&lt;=80,"Alto","Inviable Sanitariamente"))))</f>
        <v>Inviable Sanitariamente</v>
      </c>
      <c r="LRN469" s="265" t="str">
        <f t="shared" ref="LRN469:LRN471" si="8608">IF(LRL469&lt;5,"Sin Riesgo",IF(LRL469 &lt;=14,"Bajo",IF(LRL469&lt;=35,"Medio",IF(LRL469&lt;=80,"Alto","Inviable Sanitariamente"))))</f>
        <v>Inviable Sanitariamente</v>
      </c>
      <c r="LRO469" s="265" t="str">
        <f t="shared" ref="LRO469:LRO471" si="8609">IF(LRM469&lt;5,"Sin Riesgo",IF(LRM469 &lt;=14,"Bajo",IF(LRM469&lt;=35,"Medio",IF(LRM469&lt;=80,"Alto","Inviable Sanitariamente"))))</f>
        <v>Inviable Sanitariamente</v>
      </c>
      <c r="LRP469" s="265" t="str">
        <f t="shared" ref="LRP469:LRP471" si="8610">IF(LRN469&lt;5,"Sin Riesgo",IF(LRN469 &lt;=14,"Bajo",IF(LRN469&lt;=35,"Medio",IF(LRN469&lt;=80,"Alto","Inviable Sanitariamente"))))</f>
        <v>Inviable Sanitariamente</v>
      </c>
      <c r="LRQ469" s="265" t="str">
        <f t="shared" ref="LRQ469:LRQ471" si="8611">IF(LRO469&lt;5,"Sin Riesgo",IF(LRO469 &lt;=14,"Bajo",IF(LRO469&lt;=35,"Medio",IF(LRO469&lt;=80,"Alto","Inviable Sanitariamente"))))</f>
        <v>Inviable Sanitariamente</v>
      </c>
      <c r="LRR469" s="265" t="str">
        <f t="shared" ref="LRR469:LRR471" si="8612">IF(LRP469&lt;5,"Sin Riesgo",IF(LRP469 &lt;=14,"Bajo",IF(LRP469&lt;=35,"Medio",IF(LRP469&lt;=80,"Alto","Inviable Sanitariamente"))))</f>
        <v>Inviable Sanitariamente</v>
      </c>
      <c r="LRS469" s="265" t="str">
        <f t="shared" ref="LRS469:LRS471" si="8613">IF(LRQ469&lt;5,"Sin Riesgo",IF(LRQ469 &lt;=14,"Bajo",IF(LRQ469&lt;=35,"Medio",IF(LRQ469&lt;=80,"Alto","Inviable Sanitariamente"))))</f>
        <v>Inviable Sanitariamente</v>
      </c>
      <c r="LRT469" s="265" t="str">
        <f t="shared" ref="LRT469:LRT471" si="8614">IF(LRR469&lt;5,"Sin Riesgo",IF(LRR469 &lt;=14,"Bajo",IF(LRR469&lt;=35,"Medio",IF(LRR469&lt;=80,"Alto","Inviable Sanitariamente"))))</f>
        <v>Inviable Sanitariamente</v>
      </c>
      <c r="LRU469" s="265" t="str">
        <f t="shared" ref="LRU469:LRU471" si="8615">IF(LRS469&lt;5,"Sin Riesgo",IF(LRS469 &lt;=14,"Bajo",IF(LRS469&lt;=35,"Medio",IF(LRS469&lt;=80,"Alto","Inviable Sanitariamente"))))</f>
        <v>Inviable Sanitariamente</v>
      </c>
      <c r="LRV469" s="265" t="str">
        <f t="shared" ref="LRV469:LRV471" si="8616">IF(LRT469&lt;5,"Sin Riesgo",IF(LRT469 &lt;=14,"Bajo",IF(LRT469&lt;=35,"Medio",IF(LRT469&lt;=80,"Alto","Inviable Sanitariamente"))))</f>
        <v>Inviable Sanitariamente</v>
      </c>
      <c r="LRW469" s="265" t="str">
        <f t="shared" ref="LRW469:LRW471" si="8617">IF(LRU469&lt;5,"Sin Riesgo",IF(LRU469 &lt;=14,"Bajo",IF(LRU469&lt;=35,"Medio",IF(LRU469&lt;=80,"Alto","Inviable Sanitariamente"))))</f>
        <v>Inviable Sanitariamente</v>
      </c>
      <c r="LRX469" s="265" t="str">
        <f t="shared" ref="LRX469:LRX471" si="8618">IF(LRV469&lt;5,"Sin Riesgo",IF(LRV469 &lt;=14,"Bajo",IF(LRV469&lt;=35,"Medio",IF(LRV469&lt;=80,"Alto","Inviable Sanitariamente"))))</f>
        <v>Inviable Sanitariamente</v>
      </c>
      <c r="LRY469" s="265" t="str">
        <f t="shared" ref="LRY469:LRY471" si="8619">IF(LRW469&lt;5,"Sin Riesgo",IF(LRW469 &lt;=14,"Bajo",IF(LRW469&lt;=35,"Medio",IF(LRW469&lt;=80,"Alto","Inviable Sanitariamente"))))</f>
        <v>Inviable Sanitariamente</v>
      </c>
      <c r="LRZ469" s="265" t="str">
        <f t="shared" ref="LRZ469:LRZ471" si="8620">IF(LRX469&lt;5,"Sin Riesgo",IF(LRX469 &lt;=14,"Bajo",IF(LRX469&lt;=35,"Medio",IF(LRX469&lt;=80,"Alto","Inviable Sanitariamente"))))</f>
        <v>Inviable Sanitariamente</v>
      </c>
      <c r="LSA469" s="265" t="str">
        <f t="shared" ref="LSA469:LSA471" si="8621">IF(LRY469&lt;5,"Sin Riesgo",IF(LRY469 &lt;=14,"Bajo",IF(LRY469&lt;=35,"Medio",IF(LRY469&lt;=80,"Alto","Inviable Sanitariamente"))))</f>
        <v>Inviable Sanitariamente</v>
      </c>
      <c r="LSB469" s="265" t="str">
        <f t="shared" ref="LSB469:LSB471" si="8622">IF(LRZ469&lt;5,"Sin Riesgo",IF(LRZ469 &lt;=14,"Bajo",IF(LRZ469&lt;=35,"Medio",IF(LRZ469&lt;=80,"Alto","Inviable Sanitariamente"))))</f>
        <v>Inviable Sanitariamente</v>
      </c>
      <c r="LSC469" s="265" t="str">
        <f t="shared" ref="LSC469:LSC471" si="8623">IF(LSA469&lt;5,"Sin Riesgo",IF(LSA469 &lt;=14,"Bajo",IF(LSA469&lt;=35,"Medio",IF(LSA469&lt;=80,"Alto","Inviable Sanitariamente"))))</f>
        <v>Inviable Sanitariamente</v>
      </c>
      <c r="LSD469" s="265" t="str">
        <f t="shared" ref="LSD469:LSD471" si="8624">IF(LSB469&lt;5,"Sin Riesgo",IF(LSB469 &lt;=14,"Bajo",IF(LSB469&lt;=35,"Medio",IF(LSB469&lt;=80,"Alto","Inviable Sanitariamente"))))</f>
        <v>Inviable Sanitariamente</v>
      </c>
      <c r="LSE469" s="265" t="str">
        <f t="shared" ref="LSE469:LSE471" si="8625">IF(LSC469&lt;5,"Sin Riesgo",IF(LSC469 &lt;=14,"Bajo",IF(LSC469&lt;=35,"Medio",IF(LSC469&lt;=80,"Alto","Inviable Sanitariamente"))))</f>
        <v>Inviable Sanitariamente</v>
      </c>
      <c r="LSF469" s="265" t="str">
        <f t="shared" ref="LSF469:LSF471" si="8626">IF(LSD469&lt;5,"Sin Riesgo",IF(LSD469 &lt;=14,"Bajo",IF(LSD469&lt;=35,"Medio",IF(LSD469&lt;=80,"Alto","Inviable Sanitariamente"))))</f>
        <v>Inviable Sanitariamente</v>
      </c>
      <c r="LSG469" s="265" t="str">
        <f t="shared" ref="LSG469:LSG471" si="8627">IF(LSE469&lt;5,"Sin Riesgo",IF(LSE469 &lt;=14,"Bajo",IF(LSE469&lt;=35,"Medio",IF(LSE469&lt;=80,"Alto","Inviable Sanitariamente"))))</f>
        <v>Inviable Sanitariamente</v>
      </c>
      <c r="LSH469" s="265" t="str">
        <f t="shared" ref="LSH469:LSH471" si="8628">IF(LSF469&lt;5,"Sin Riesgo",IF(LSF469 &lt;=14,"Bajo",IF(LSF469&lt;=35,"Medio",IF(LSF469&lt;=80,"Alto","Inviable Sanitariamente"))))</f>
        <v>Inviable Sanitariamente</v>
      </c>
      <c r="LSI469" s="265" t="str">
        <f t="shared" ref="LSI469:LSI471" si="8629">IF(LSG469&lt;5,"Sin Riesgo",IF(LSG469 &lt;=14,"Bajo",IF(LSG469&lt;=35,"Medio",IF(LSG469&lt;=80,"Alto","Inviable Sanitariamente"))))</f>
        <v>Inviable Sanitariamente</v>
      </c>
      <c r="LSJ469" s="265" t="str">
        <f t="shared" ref="LSJ469:LSJ471" si="8630">IF(LSH469&lt;5,"Sin Riesgo",IF(LSH469 &lt;=14,"Bajo",IF(LSH469&lt;=35,"Medio",IF(LSH469&lt;=80,"Alto","Inviable Sanitariamente"))))</f>
        <v>Inviable Sanitariamente</v>
      </c>
      <c r="LSK469" s="265" t="str">
        <f t="shared" ref="LSK469:LSK471" si="8631">IF(LSI469&lt;5,"Sin Riesgo",IF(LSI469 &lt;=14,"Bajo",IF(LSI469&lt;=35,"Medio",IF(LSI469&lt;=80,"Alto","Inviable Sanitariamente"))))</f>
        <v>Inviable Sanitariamente</v>
      </c>
      <c r="LSL469" s="265" t="str">
        <f t="shared" ref="LSL469:LSL471" si="8632">IF(LSJ469&lt;5,"Sin Riesgo",IF(LSJ469 &lt;=14,"Bajo",IF(LSJ469&lt;=35,"Medio",IF(LSJ469&lt;=80,"Alto","Inviable Sanitariamente"))))</f>
        <v>Inviable Sanitariamente</v>
      </c>
      <c r="LSM469" s="265" t="str">
        <f t="shared" ref="LSM469:LSM471" si="8633">IF(LSK469&lt;5,"Sin Riesgo",IF(LSK469 &lt;=14,"Bajo",IF(LSK469&lt;=35,"Medio",IF(LSK469&lt;=80,"Alto","Inviable Sanitariamente"))))</f>
        <v>Inviable Sanitariamente</v>
      </c>
      <c r="LSN469" s="265" t="str">
        <f t="shared" ref="LSN469:LSN471" si="8634">IF(LSL469&lt;5,"Sin Riesgo",IF(LSL469 &lt;=14,"Bajo",IF(LSL469&lt;=35,"Medio",IF(LSL469&lt;=80,"Alto","Inviable Sanitariamente"))))</f>
        <v>Inviable Sanitariamente</v>
      </c>
      <c r="LSO469" s="265" t="str">
        <f t="shared" ref="LSO469:LSO471" si="8635">IF(LSM469&lt;5,"Sin Riesgo",IF(LSM469 &lt;=14,"Bajo",IF(LSM469&lt;=35,"Medio",IF(LSM469&lt;=80,"Alto","Inviable Sanitariamente"))))</f>
        <v>Inviable Sanitariamente</v>
      </c>
      <c r="LSP469" s="265" t="str">
        <f t="shared" ref="LSP469:LSP471" si="8636">IF(LSN469&lt;5,"Sin Riesgo",IF(LSN469 &lt;=14,"Bajo",IF(LSN469&lt;=35,"Medio",IF(LSN469&lt;=80,"Alto","Inviable Sanitariamente"))))</f>
        <v>Inviable Sanitariamente</v>
      </c>
      <c r="LSQ469" s="265" t="str">
        <f t="shared" ref="LSQ469:LSQ471" si="8637">IF(LSO469&lt;5,"Sin Riesgo",IF(LSO469 &lt;=14,"Bajo",IF(LSO469&lt;=35,"Medio",IF(LSO469&lt;=80,"Alto","Inviable Sanitariamente"))))</f>
        <v>Inviable Sanitariamente</v>
      </c>
      <c r="LSR469" s="265" t="str">
        <f t="shared" ref="LSR469:LSR471" si="8638">IF(LSP469&lt;5,"Sin Riesgo",IF(LSP469 &lt;=14,"Bajo",IF(LSP469&lt;=35,"Medio",IF(LSP469&lt;=80,"Alto","Inviable Sanitariamente"))))</f>
        <v>Inviable Sanitariamente</v>
      </c>
      <c r="LSS469" s="265" t="str">
        <f t="shared" ref="LSS469:LSS471" si="8639">IF(LSQ469&lt;5,"Sin Riesgo",IF(LSQ469 &lt;=14,"Bajo",IF(LSQ469&lt;=35,"Medio",IF(LSQ469&lt;=80,"Alto","Inviable Sanitariamente"))))</f>
        <v>Inviable Sanitariamente</v>
      </c>
      <c r="LST469" s="265" t="str">
        <f t="shared" ref="LST469:LST471" si="8640">IF(LSR469&lt;5,"Sin Riesgo",IF(LSR469 &lt;=14,"Bajo",IF(LSR469&lt;=35,"Medio",IF(LSR469&lt;=80,"Alto","Inviable Sanitariamente"))))</f>
        <v>Inviable Sanitariamente</v>
      </c>
      <c r="LSU469" s="265" t="str">
        <f t="shared" ref="LSU469:LSU471" si="8641">IF(LSS469&lt;5,"Sin Riesgo",IF(LSS469 &lt;=14,"Bajo",IF(LSS469&lt;=35,"Medio",IF(LSS469&lt;=80,"Alto","Inviable Sanitariamente"))))</f>
        <v>Inviable Sanitariamente</v>
      </c>
      <c r="LSV469" s="265" t="str">
        <f t="shared" ref="LSV469:LSV471" si="8642">IF(LST469&lt;5,"Sin Riesgo",IF(LST469 &lt;=14,"Bajo",IF(LST469&lt;=35,"Medio",IF(LST469&lt;=80,"Alto","Inviable Sanitariamente"))))</f>
        <v>Inviable Sanitariamente</v>
      </c>
      <c r="LSW469" s="265" t="str">
        <f t="shared" ref="LSW469:LSW471" si="8643">IF(LSU469&lt;5,"Sin Riesgo",IF(LSU469 &lt;=14,"Bajo",IF(LSU469&lt;=35,"Medio",IF(LSU469&lt;=80,"Alto","Inviable Sanitariamente"))))</f>
        <v>Inviable Sanitariamente</v>
      </c>
      <c r="LSX469" s="265" t="str">
        <f t="shared" ref="LSX469:LSX471" si="8644">IF(LSV469&lt;5,"Sin Riesgo",IF(LSV469 &lt;=14,"Bajo",IF(LSV469&lt;=35,"Medio",IF(LSV469&lt;=80,"Alto","Inviable Sanitariamente"))))</f>
        <v>Inviable Sanitariamente</v>
      </c>
      <c r="LSY469" s="265" t="str">
        <f t="shared" ref="LSY469:LSY471" si="8645">IF(LSW469&lt;5,"Sin Riesgo",IF(LSW469 &lt;=14,"Bajo",IF(LSW469&lt;=35,"Medio",IF(LSW469&lt;=80,"Alto","Inviable Sanitariamente"))))</f>
        <v>Inviable Sanitariamente</v>
      </c>
      <c r="LSZ469" s="265" t="str">
        <f t="shared" ref="LSZ469:LSZ471" si="8646">IF(LSX469&lt;5,"Sin Riesgo",IF(LSX469 &lt;=14,"Bajo",IF(LSX469&lt;=35,"Medio",IF(LSX469&lt;=80,"Alto","Inviable Sanitariamente"))))</f>
        <v>Inviable Sanitariamente</v>
      </c>
      <c r="LTA469" s="265" t="str">
        <f t="shared" ref="LTA469:LTA471" si="8647">IF(LSY469&lt;5,"Sin Riesgo",IF(LSY469 &lt;=14,"Bajo",IF(LSY469&lt;=35,"Medio",IF(LSY469&lt;=80,"Alto","Inviable Sanitariamente"))))</f>
        <v>Inviable Sanitariamente</v>
      </c>
      <c r="LTB469" s="265" t="str">
        <f t="shared" ref="LTB469:LTB471" si="8648">IF(LSZ469&lt;5,"Sin Riesgo",IF(LSZ469 &lt;=14,"Bajo",IF(LSZ469&lt;=35,"Medio",IF(LSZ469&lt;=80,"Alto","Inviable Sanitariamente"))))</f>
        <v>Inviable Sanitariamente</v>
      </c>
      <c r="LTC469" s="265" t="str">
        <f t="shared" ref="LTC469:LTC471" si="8649">IF(LTA469&lt;5,"Sin Riesgo",IF(LTA469 &lt;=14,"Bajo",IF(LTA469&lt;=35,"Medio",IF(LTA469&lt;=80,"Alto","Inviable Sanitariamente"))))</f>
        <v>Inviable Sanitariamente</v>
      </c>
      <c r="LTD469" s="265" t="str">
        <f t="shared" ref="LTD469:LTD471" si="8650">IF(LTB469&lt;5,"Sin Riesgo",IF(LTB469 &lt;=14,"Bajo",IF(LTB469&lt;=35,"Medio",IF(LTB469&lt;=80,"Alto","Inviable Sanitariamente"))))</f>
        <v>Inviable Sanitariamente</v>
      </c>
      <c r="LTE469" s="265" t="str">
        <f t="shared" ref="LTE469:LTE471" si="8651">IF(LTC469&lt;5,"Sin Riesgo",IF(LTC469 &lt;=14,"Bajo",IF(LTC469&lt;=35,"Medio",IF(LTC469&lt;=80,"Alto","Inviable Sanitariamente"))))</f>
        <v>Inviable Sanitariamente</v>
      </c>
      <c r="LTF469" s="265" t="str">
        <f t="shared" ref="LTF469:LTF471" si="8652">IF(LTD469&lt;5,"Sin Riesgo",IF(LTD469 &lt;=14,"Bajo",IF(LTD469&lt;=35,"Medio",IF(LTD469&lt;=80,"Alto","Inviable Sanitariamente"))))</f>
        <v>Inviable Sanitariamente</v>
      </c>
      <c r="LTG469" s="265" t="str">
        <f t="shared" ref="LTG469:LTG471" si="8653">IF(LTE469&lt;5,"Sin Riesgo",IF(LTE469 &lt;=14,"Bajo",IF(LTE469&lt;=35,"Medio",IF(LTE469&lt;=80,"Alto","Inviable Sanitariamente"))))</f>
        <v>Inviable Sanitariamente</v>
      </c>
      <c r="LTH469" s="265" t="str">
        <f t="shared" ref="LTH469:LTH471" si="8654">IF(LTF469&lt;5,"Sin Riesgo",IF(LTF469 &lt;=14,"Bajo",IF(LTF469&lt;=35,"Medio",IF(LTF469&lt;=80,"Alto","Inviable Sanitariamente"))))</f>
        <v>Inviable Sanitariamente</v>
      </c>
      <c r="LTI469" s="265" t="str">
        <f t="shared" ref="LTI469:LTI471" si="8655">IF(LTG469&lt;5,"Sin Riesgo",IF(LTG469 &lt;=14,"Bajo",IF(LTG469&lt;=35,"Medio",IF(LTG469&lt;=80,"Alto","Inviable Sanitariamente"))))</f>
        <v>Inviable Sanitariamente</v>
      </c>
      <c r="LTJ469" s="265" t="str">
        <f t="shared" ref="LTJ469:LTJ471" si="8656">IF(LTH469&lt;5,"Sin Riesgo",IF(LTH469 &lt;=14,"Bajo",IF(LTH469&lt;=35,"Medio",IF(LTH469&lt;=80,"Alto","Inviable Sanitariamente"))))</f>
        <v>Inviable Sanitariamente</v>
      </c>
      <c r="LTK469" s="265" t="str">
        <f t="shared" ref="LTK469:LTK471" si="8657">IF(LTI469&lt;5,"Sin Riesgo",IF(LTI469 &lt;=14,"Bajo",IF(LTI469&lt;=35,"Medio",IF(LTI469&lt;=80,"Alto","Inviable Sanitariamente"))))</f>
        <v>Inviable Sanitariamente</v>
      </c>
      <c r="LTL469" s="265" t="str">
        <f t="shared" ref="LTL469:LTL471" si="8658">IF(LTJ469&lt;5,"Sin Riesgo",IF(LTJ469 &lt;=14,"Bajo",IF(LTJ469&lt;=35,"Medio",IF(LTJ469&lt;=80,"Alto","Inviable Sanitariamente"))))</f>
        <v>Inviable Sanitariamente</v>
      </c>
      <c r="LTM469" s="265" t="str">
        <f t="shared" ref="LTM469:LTM471" si="8659">IF(LTK469&lt;5,"Sin Riesgo",IF(LTK469 &lt;=14,"Bajo",IF(LTK469&lt;=35,"Medio",IF(LTK469&lt;=80,"Alto","Inviable Sanitariamente"))))</f>
        <v>Inviable Sanitariamente</v>
      </c>
      <c r="LTN469" s="265" t="str">
        <f t="shared" ref="LTN469:LTN471" si="8660">IF(LTL469&lt;5,"Sin Riesgo",IF(LTL469 &lt;=14,"Bajo",IF(LTL469&lt;=35,"Medio",IF(LTL469&lt;=80,"Alto","Inviable Sanitariamente"))))</f>
        <v>Inviable Sanitariamente</v>
      </c>
      <c r="LTO469" s="265" t="str">
        <f t="shared" ref="LTO469:LTO471" si="8661">IF(LTM469&lt;5,"Sin Riesgo",IF(LTM469 &lt;=14,"Bajo",IF(LTM469&lt;=35,"Medio",IF(LTM469&lt;=80,"Alto","Inviable Sanitariamente"))))</f>
        <v>Inviable Sanitariamente</v>
      </c>
      <c r="LTP469" s="265" t="str">
        <f t="shared" ref="LTP469:LTP471" si="8662">IF(LTN469&lt;5,"Sin Riesgo",IF(LTN469 &lt;=14,"Bajo",IF(LTN469&lt;=35,"Medio",IF(LTN469&lt;=80,"Alto","Inviable Sanitariamente"))))</f>
        <v>Inviable Sanitariamente</v>
      </c>
      <c r="LTQ469" s="265" t="str">
        <f t="shared" ref="LTQ469:LTQ471" si="8663">IF(LTO469&lt;5,"Sin Riesgo",IF(LTO469 &lt;=14,"Bajo",IF(LTO469&lt;=35,"Medio",IF(LTO469&lt;=80,"Alto","Inviable Sanitariamente"))))</f>
        <v>Inviable Sanitariamente</v>
      </c>
      <c r="LTR469" s="265" t="str">
        <f t="shared" ref="LTR469:LTR471" si="8664">IF(LTP469&lt;5,"Sin Riesgo",IF(LTP469 &lt;=14,"Bajo",IF(LTP469&lt;=35,"Medio",IF(LTP469&lt;=80,"Alto","Inviable Sanitariamente"))))</f>
        <v>Inviable Sanitariamente</v>
      </c>
      <c r="LTS469" s="265" t="str">
        <f t="shared" ref="LTS469:LTS471" si="8665">IF(LTQ469&lt;5,"Sin Riesgo",IF(LTQ469 &lt;=14,"Bajo",IF(LTQ469&lt;=35,"Medio",IF(LTQ469&lt;=80,"Alto","Inviable Sanitariamente"))))</f>
        <v>Inviable Sanitariamente</v>
      </c>
      <c r="LTT469" s="265" t="str">
        <f t="shared" ref="LTT469:LTT471" si="8666">IF(LTR469&lt;5,"Sin Riesgo",IF(LTR469 &lt;=14,"Bajo",IF(LTR469&lt;=35,"Medio",IF(LTR469&lt;=80,"Alto","Inviable Sanitariamente"))))</f>
        <v>Inviable Sanitariamente</v>
      </c>
      <c r="LTU469" s="265" t="str">
        <f t="shared" ref="LTU469:LTU471" si="8667">IF(LTS469&lt;5,"Sin Riesgo",IF(LTS469 &lt;=14,"Bajo",IF(LTS469&lt;=35,"Medio",IF(LTS469&lt;=80,"Alto","Inviable Sanitariamente"))))</f>
        <v>Inviable Sanitariamente</v>
      </c>
      <c r="LTV469" s="265" t="str">
        <f t="shared" ref="LTV469:LTV471" si="8668">IF(LTT469&lt;5,"Sin Riesgo",IF(LTT469 &lt;=14,"Bajo",IF(LTT469&lt;=35,"Medio",IF(LTT469&lt;=80,"Alto","Inviable Sanitariamente"))))</f>
        <v>Inviable Sanitariamente</v>
      </c>
      <c r="LTW469" s="265" t="str">
        <f t="shared" ref="LTW469:LTW471" si="8669">IF(LTU469&lt;5,"Sin Riesgo",IF(LTU469 &lt;=14,"Bajo",IF(LTU469&lt;=35,"Medio",IF(LTU469&lt;=80,"Alto","Inviable Sanitariamente"))))</f>
        <v>Inviable Sanitariamente</v>
      </c>
      <c r="LTX469" s="265" t="str">
        <f t="shared" ref="LTX469:LTX471" si="8670">IF(LTV469&lt;5,"Sin Riesgo",IF(LTV469 &lt;=14,"Bajo",IF(LTV469&lt;=35,"Medio",IF(LTV469&lt;=80,"Alto","Inviable Sanitariamente"))))</f>
        <v>Inviable Sanitariamente</v>
      </c>
      <c r="LTY469" s="265" t="str">
        <f t="shared" ref="LTY469:LTY471" si="8671">IF(LTW469&lt;5,"Sin Riesgo",IF(LTW469 &lt;=14,"Bajo",IF(LTW469&lt;=35,"Medio",IF(LTW469&lt;=80,"Alto","Inviable Sanitariamente"))))</f>
        <v>Inviable Sanitariamente</v>
      </c>
      <c r="LTZ469" s="265" t="str">
        <f t="shared" ref="LTZ469:LTZ471" si="8672">IF(LTX469&lt;5,"Sin Riesgo",IF(LTX469 &lt;=14,"Bajo",IF(LTX469&lt;=35,"Medio",IF(LTX469&lt;=80,"Alto","Inviable Sanitariamente"))))</f>
        <v>Inviable Sanitariamente</v>
      </c>
      <c r="LUA469" s="265" t="str">
        <f t="shared" ref="LUA469:LUA471" si="8673">IF(LTY469&lt;5,"Sin Riesgo",IF(LTY469 &lt;=14,"Bajo",IF(LTY469&lt;=35,"Medio",IF(LTY469&lt;=80,"Alto","Inviable Sanitariamente"))))</f>
        <v>Inviable Sanitariamente</v>
      </c>
      <c r="LUB469" s="265" t="str">
        <f t="shared" ref="LUB469:LUB471" si="8674">IF(LTZ469&lt;5,"Sin Riesgo",IF(LTZ469 &lt;=14,"Bajo",IF(LTZ469&lt;=35,"Medio",IF(LTZ469&lt;=80,"Alto","Inviable Sanitariamente"))))</f>
        <v>Inviable Sanitariamente</v>
      </c>
      <c r="LUC469" s="265" t="str">
        <f t="shared" ref="LUC469:LUC471" si="8675">IF(LUA469&lt;5,"Sin Riesgo",IF(LUA469 &lt;=14,"Bajo",IF(LUA469&lt;=35,"Medio",IF(LUA469&lt;=80,"Alto","Inviable Sanitariamente"))))</f>
        <v>Inviable Sanitariamente</v>
      </c>
      <c r="LUD469" s="265" t="str">
        <f t="shared" ref="LUD469:LUD471" si="8676">IF(LUB469&lt;5,"Sin Riesgo",IF(LUB469 &lt;=14,"Bajo",IF(LUB469&lt;=35,"Medio",IF(LUB469&lt;=80,"Alto","Inviable Sanitariamente"))))</f>
        <v>Inviable Sanitariamente</v>
      </c>
      <c r="LUE469" s="265" t="str">
        <f t="shared" ref="LUE469:LUE471" si="8677">IF(LUC469&lt;5,"Sin Riesgo",IF(LUC469 &lt;=14,"Bajo",IF(LUC469&lt;=35,"Medio",IF(LUC469&lt;=80,"Alto","Inviable Sanitariamente"))))</f>
        <v>Inviable Sanitariamente</v>
      </c>
      <c r="LUF469" s="265" t="str">
        <f t="shared" ref="LUF469:LUF471" si="8678">IF(LUD469&lt;5,"Sin Riesgo",IF(LUD469 &lt;=14,"Bajo",IF(LUD469&lt;=35,"Medio",IF(LUD469&lt;=80,"Alto","Inviable Sanitariamente"))))</f>
        <v>Inviable Sanitariamente</v>
      </c>
      <c r="LUG469" s="265" t="str">
        <f t="shared" ref="LUG469:LUG471" si="8679">IF(LUE469&lt;5,"Sin Riesgo",IF(LUE469 &lt;=14,"Bajo",IF(LUE469&lt;=35,"Medio",IF(LUE469&lt;=80,"Alto","Inviable Sanitariamente"))))</f>
        <v>Inviable Sanitariamente</v>
      </c>
      <c r="LUH469" s="265" t="str">
        <f t="shared" ref="LUH469:LUH471" si="8680">IF(LUF469&lt;5,"Sin Riesgo",IF(LUF469 &lt;=14,"Bajo",IF(LUF469&lt;=35,"Medio",IF(LUF469&lt;=80,"Alto","Inviable Sanitariamente"))))</f>
        <v>Inviable Sanitariamente</v>
      </c>
      <c r="LUI469" s="265" t="str">
        <f t="shared" ref="LUI469:LUI471" si="8681">IF(LUG469&lt;5,"Sin Riesgo",IF(LUG469 &lt;=14,"Bajo",IF(LUG469&lt;=35,"Medio",IF(LUG469&lt;=80,"Alto","Inviable Sanitariamente"))))</f>
        <v>Inviable Sanitariamente</v>
      </c>
      <c r="LUJ469" s="265" t="str">
        <f t="shared" ref="LUJ469:LUJ471" si="8682">IF(LUH469&lt;5,"Sin Riesgo",IF(LUH469 &lt;=14,"Bajo",IF(LUH469&lt;=35,"Medio",IF(LUH469&lt;=80,"Alto","Inviable Sanitariamente"))))</f>
        <v>Inviable Sanitariamente</v>
      </c>
      <c r="LUK469" s="265" t="str">
        <f t="shared" ref="LUK469:LUK471" si="8683">IF(LUI469&lt;5,"Sin Riesgo",IF(LUI469 &lt;=14,"Bajo",IF(LUI469&lt;=35,"Medio",IF(LUI469&lt;=80,"Alto","Inviable Sanitariamente"))))</f>
        <v>Inviable Sanitariamente</v>
      </c>
      <c r="LUL469" s="265" t="str">
        <f t="shared" ref="LUL469:LUL471" si="8684">IF(LUJ469&lt;5,"Sin Riesgo",IF(LUJ469 &lt;=14,"Bajo",IF(LUJ469&lt;=35,"Medio",IF(LUJ469&lt;=80,"Alto","Inviable Sanitariamente"))))</f>
        <v>Inviable Sanitariamente</v>
      </c>
      <c r="LUM469" s="265" t="str">
        <f t="shared" ref="LUM469:LUM471" si="8685">IF(LUK469&lt;5,"Sin Riesgo",IF(LUK469 &lt;=14,"Bajo",IF(LUK469&lt;=35,"Medio",IF(LUK469&lt;=80,"Alto","Inviable Sanitariamente"))))</f>
        <v>Inviable Sanitariamente</v>
      </c>
      <c r="LUN469" s="265" t="str">
        <f t="shared" ref="LUN469:LUN471" si="8686">IF(LUL469&lt;5,"Sin Riesgo",IF(LUL469 &lt;=14,"Bajo",IF(LUL469&lt;=35,"Medio",IF(LUL469&lt;=80,"Alto","Inviable Sanitariamente"))))</f>
        <v>Inviable Sanitariamente</v>
      </c>
      <c r="LUO469" s="265" t="str">
        <f t="shared" ref="LUO469:LUO471" si="8687">IF(LUM469&lt;5,"Sin Riesgo",IF(LUM469 &lt;=14,"Bajo",IF(LUM469&lt;=35,"Medio",IF(LUM469&lt;=80,"Alto","Inviable Sanitariamente"))))</f>
        <v>Inviable Sanitariamente</v>
      </c>
      <c r="LUP469" s="265" t="str">
        <f t="shared" ref="LUP469:LUP471" si="8688">IF(LUN469&lt;5,"Sin Riesgo",IF(LUN469 &lt;=14,"Bajo",IF(LUN469&lt;=35,"Medio",IF(LUN469&lt;=80,"Alto","Inviable Sanitariamente"))))</f>
        <v>Inviable Sanitariamente</v>
      </c>
      <c r="LUQ469" s="265" t="str">
        <f t="shared" ref="LUQ469:LUQ471" si="8689">IF(LUO469&lt;5,"Sin Riesgo",IF(LUO469 &lt;=14,"Bajo",IF(LUO469&lt;=35,"Medio",IF(LUO469&lt;=80,"Alto","Inviable Sanitariamente"))))</f>
        <v>Inviable Sanitariamente</v>
      </c>
      <c r="LUR469" s="265" t="str">
        <f t="shared" ref="LUR469:LUR471" si="8690">IF(LUP469&lt;5,"Sin Riesgo",IF(LUP469 &lt;=14,"Bajo",IF(LUP469&lt;=35,"Medio",IF(LUP469&lt;=80,"Alto","Inviable Sanitariamente"))))</f>
        <v>Inviable Sanitariamente</v>
      </c>
      <c r="LUS469" s="265" t="str">
        <f t="shared" ref="LUS469:LUS471" si="8691">IF(LUQ469&lt;5,"Sin Riesgo",IF(LUQ469 &lt;=14,"Bajo",IF(LUQ469&lt;=35,"Medio",IF(LUQ469&lt;=80,"Alto","Inviable Sanitariamente"))))</f>
        <v>Inviable Sanitariamente</v>
      </c>
      <c r="LUT469" s="265" t="str">
        <f t="shared" ref="LUT469:LUT471" si="8692">IF(LUR469&lt;5,"Sin Riesgo",IF(LUR469 &lt;=14,"Bajo",IF(LUR469&lt;=35,"Medio",IF(LUR469&lt;=80,"Alto","Inviable Sanitariamente"))))</f>
        <v>Inviable Sanitariamente</v>
      </c>
      <c r="LUU469" s="265" t="str">
        <f t="shared" ref="LUU469:LUU471" si="8693">IF(LUS469&lt;5,"Sin Riesgo",IF(LUS469 &lt;=14,"Bajo",IF(LUS469&lt;=35,"Medio",IF(LUS469&lt;=80,"Alto","Inviable Sanitariamente"))))</f>
        <v>Inviable Sanitariamente</v>
      </c>
      <c r="LUV469" s="265" t="str">
        <f t="shared" ref="LUV469:LUV471" si="8694">IF(LUT469&lt;5,"Sin Riesgo",IF(LUT469 &lt;=14,"Bajo",IF(LUT469&lt;=35,"Medio",IF(LUT469&lt;=80,"Alto","Inviable Sanitariamente"))))</f>
        <v>Inviable Sanitariamente</v>
      </c>
      <c r="LUW469" s="265" t="str">
        <f t="shared" ref="LUW469:LUW471" si="8695">IF(LUU469&lt;5,"Sin Riesgo",IF(LUU469 &lt;=14,"Bajo",IF(LUU469&lt;=35,"Medio",IF(LUU469&lt;=80,"Alto","Inviable Sanitariamente"))))</f>
        <v>Inviable Sanitariamente</v>
      </c>
      <c r="LUX469" s="265" t="str">
        <f t="shared" ref="LUX469:LUX471" si="8696">IF(LUV469&lt;5,"Sin Riesgo",IF(LUV469 &lt;=14,"Bajo",IF(LUV469&lt;=35,"Medio",IF(LUV469&lt;=80,"Alto","Inviable Sanitariamente"))))</f>
        <v>Inviable Sanitariamente</v>
      </c>
      <c r="LUY469" s="265" t="str">
        <f t="shared" ref="LUY469:LUY471" si="8697">IF(LUW469&lt;5,"Sin Riesgo",IF(LUW469 &lt;=14,"Bajo",IF(LUW469&lt;=35,"Medio",IF(LUW469&lt;=80,"Alto","Inviable Sanitariamente"))))</f>
        <v>Inviable Sanitariamente</v>
      </c>
      <c r="LUZ469" s="265" t="str">
        <f t="shared" ref="LUZ469:LUZ471" si="8698">IF(LUX469&lt;5,"Sin Riesgo",IF(LUX469 &lt;=14,"Bajo",IF(LUX469&lt;=35,"Medio",IF(LUX469&lt;=80,"Alto","Inviable Sanitariamente"))))</f>
        <v>Inviable Sanitariamente</v>
      </c>
      <c r="LVA469" s="265" t="str">
        <f t="shared" ref="LVA469:LVA471" si="8699">IF(LUY469&lt;5,"Sin Riesgo",IF(LUY469 &lt;=14,"Bajo",IF(LUY469&lt;=35,"Medio",IF(LUY469&lt;=80,"Alto","Inviable Sanitariamente"))))</f>
        <v>Inviable Sanitariamente</v>
      </c>
      <c r="LVB469" s="265" t="str">
        <f t="shared" ref="LVB469:LVB471" si="8700">IF(LUZ469&lt;5,"Sin Riesgo",IF(LUZ469 &lt;=14,"Bajo",IF(LUZ469&lt;=35,"Medio",IF(LUZ469&lt;=80,"Alto","Inviable Sanitariamente"))))</f>
        <v>Inviable Sanitariamente</v>
      </c>
      <c r="LVC469" s="265" t="str">
        <f t="shared" ref="LVC469:LVC471" si="8701">IF(LVA469&lt;5,"Sin Riesgo",IF(LVA469 &lt;=14,"Bajo",IF(LVA469&lt;=35,"Medio",IF(LVA469&lt;=80,"Alto","Inviable Sanitariamente"))))</f>
        <v>Inviable Sanitariamente</v>
      </c>
      <c r="LVD469" s="265" t="str">
        <f t="shared" ref="LVD469:LVD471" si="8702">IF(LVB469&lt;5,"Sin Riesgo",IF(LVB469 &lt;=14,"Bajo",IF(LVB469&lt;=35,"Medio",IF(LVB469&lt;=80,"Alto","Inviable Sanitariamente"))))</f>
        <v>Inviable Sanitariamente</v>
      </c>
      <c r="LVE469" s="265" t="str">
        <f t="shared" ref="LVE469:LVE471" si="8703">IF(LVC469&lt;5,"Sin Riesgo",IF(LVC469 &lt;=14,"Bajo",IF(LVC469&lt;=35,"Medio",IF(LVC469&lt;=80,"Alto","Inviable Sanitariamente"))))</f>
        <v>Inviable Sanitariamente</v>
      </c>
      <c r="LVF469" s="265" t="str">
        <f t="shared" ref="LVF469:LVF471" si="8704">IF(LVD469&lt;5,"Sin Riesgo",IF(LVD469 &lt;=14,"Bajo",IF(LVD469&lt;=35,"Medio",IF(LVD469&lt;=80,"Alto","Inviable Sanitariamente"))))</f>
        <v>Inviable Sanitariamente</v>
      </c>
      <c r="LVG469" s="265" t="str">
        <f t="shared" ref="LVG469:LVG471" si="8705">IF(LVE469&lt;5,"Sin Riesgo",IF(LVE469 &lt;=14,"Bajo",IF(LVE469&lt;=35,"Medio",IF(LVE469&lt;=80,"Alto","Inviable Sanitariamente"))))</f>
        <v>Inviable Sanitariamente</v>
      </c>
      <c r="LVH469" s="265" t="str">
        <f t="shared" ref="LVH469:LVH471" si="8706">IF(LVF469&lt;5,"Sin Riesgo",IF(LVF469 &lt;=14,"Bajo",IF(LVF469&lt;=35,"Medio",IF(LVF469&lt;=80,"Alto","Inviable Sanitariamente"))))</f>
        <v>Inviable Sanitariamente</v>
      </c>
      <c r="LVI469" s="265" t="str">
        <f t="shared" ref="LVI469:LVI471" si="8707">IF(LVG469&lt;5,"Sin Riesgo",IF(LVG469 &lt;=14,"Bajo",IF(LVG469&lt;=35,"Medio",IF(LVG469&lt;=80,"Alto","Inviable Sanitariamente"))))</f>
        <v>Inviable Sanitariamente</v>
      </c>
      <c r="LVJ469" s="265" t="str">
        <f t="shared" ref="LVJ469:LVJ471" si="8708">IF(LVH469&lt;5,"Sin Riesgo",IF(LVH469 &lt;=14,"Bajo",IF(LVH469&lt;=35,"Medio",IF(LVH469&lt;=80,"Alto","Inviable Sanitariamente"))))</f>
        <v>Inviable Sanitariamente</v>
      </c>
      <c r="LVK469" s="265" t="str">
        <f t="shared" ref="LVK469:LVK471" si="8709">IF(LVI469&lt;5,"Sin Riesgo",IF(LVI469 &lt;=14,"Bajo",IF(LVI469&lt;=35,"Medio",IF(LVI469&lt;=80,"Alto","Inviable Sanitariamente"))))</f>
        <v>Inviable Sanitariamente</v>
      </c>
      <c r="LVL469" s="265" t="str">
        <f t="shared" ref="LVL469:LVL471" si="8710">IF(LVJ469&lt;5,"Sin Riesgo",IF(LVJ469 &lt;=14,"Bajo",IF(LVJ469&lt;=35,"Medio",IF(LVJ469&lt;=80,"Alto","Inviable Sanitariamente"))))</f>
        <v>Inviable Sanitariamente</v>
      </c>
      <c r="LVM469" s="265" t="str">
        <f t="shared" ref="LVM469:LVM471" si="8711">IF(LVK469&lt;5,"Sin Riesgo",IF(LVK469 &lt;=14,"Bajo",IF(LVK469&lt;=35,"Medio",IF(LVK469&lt;=80,"Alto","Inviable Sanitariamente"))))</f>
        <v>Inviable Sanitariamente</v>
      </c>
      <c r="LVN469" s="265" t="str">
        <f t="shared" ref="LVN469:LVN471" si="8712">IF(LVL469&lt;5,"Sin Riesgo",IF(LVL469 &lt;=14,"Bajo",IF(LVL469&lt;=35,"Medio",IF(LVL469&lt;=80,"Alto","Inviable Sanitariamente"))))</f>
        <v>Inviable Sanitariamente</v>
      </c>
      <c r="LVO469" s="265" t="str">
        <f t="shared" ref="LVO469:LVO471" si="8713">IF(LVM469&lt;5,"Sin Riesgo",IF(LVM469 &lt;=14,"Bajo",IF(LVM469&lt;=35,"Medio",IF(LVM469&lt;=80,"Alto","Inviable Sanitariamente"))))</f>
        <v>Inviable Sanitariamente</v>
      </c>
      <c r="LVP469" s="265" t="str">
        <f t="shared" ref="LVP469:LVP471" si="8714">IF(LVN469&lt;5,"Sin Riesgo",IF(LVN469 &lt;=14,"Bajo",IF(LVN469&lt;=35,"Medio",IF(LVN469&lt;=80,"Alto","Inviable Sanitariamente"))))</f>
        <v>Inviable Sanitariamente</v>
      </c>
      <c r="LVQ469" s="265" t="str">
        <f t="shared" ref="LVQ469:LVQ471" si="8715">IF(LVO469&lt;5,"Sin Riesgo",IF(LVO469 &lt;=14,"Bajo",IF(LVO469&lt;=35,"Medio",IF(LVO469&lt;=80,"Alto","Inviable Sanitariamente"))))</f>
        <v>Inviable Sanitariamente</v>
      </c>
      <c r="LVR469" s="265" t="str">
        <f t="shared" ref="LVR469:LVR471" si="8716">IF(LVP469&lt;5,"Sin Riesgo",IF(LVP469 &lt;=14,"Bajo",IF(LVP469&lt;=35,"Medio",IF(LVP469&lt;=80,"Alto","Inviable Sanitariamente"))))</f>
        <v>Inviable Sanitariamente</v>
      </c>
      <c r="LVS469" s="265" t="str">
        <f t="shared" ref="LVS469:LVS471" si="8717">IF(LVQ469&lt;5,"Sin Riesgo",IF(LVQ469 &lt;=14,"Bajo",IF(LVQ469&lt;=35,"Medio",IF(LVQ469&lt;=80,"Alto","Inviable Sanitariamente"))))</f>
        <v>Inviable Sanitariamente</v>
      </c>
      <c r="LVT469" s="265" t="str">
        <f t="shared" ref="LVT469:LVT471" si="8718">IF(LVR469&lt;5,"Sin Riesgo",IF(LVR469 &lt;=14,"Bajo",IF(LVR469&lt;=35,"Medio",IF(LVR469&lt;=80,"Alto","Inviable Sanitariamente"))))</f>
        <v>Inviable Sanitariamente</v>
      </c>
      <c r="LVU469" s="265" t="str">
        <f t="shared" ref="LVU469:LVU471" si="8719">IF(LVS469&lt;5,"Sin Riesgo",IF(LVS469 &lt;=14,"Bajo",IF(LVS469&lt;=35,"Medio",IF(LVS469&lt;=80,"Alto","Inviable Sanitariamente"))))</f>
        <v>Inviable Sanitariamente</v>
      </c>
      <c r="LVV469" s="265" t="str">
        <f t="shared" ref="LVV469:LVV471" si="8720">IF(LVT469&lt;5,"Sin Riesgo",IF(LVT469 &lt;=14,"Bajo",IF(LVT469&lt;=35,"Medio",IF(LVT469&lt;=80,"Alto","Inviable Sanitariamente"))))</f>
        <v>Inviable Sanitariamente</v>
      </c>
      <c r="LVW469" s="265" t="str">
        <f t="shared" ref="LVW469:LVW471" si="8721">IF(LVU469&lt;5,"Sin Riesgo",IF(LVU469 &lt;=14,"Bajo",IF(LVU469&lt;=35,"Medio",IF(LVU469&lt;=80,"Alto","Inviable Sanitariamente"))))</f>
        <v>Inviable Sanitariamente</v>
      </c>
      <c r="LVX469" s="265" t="str">
        <f t="shared" ref="LVX469:LVX471" si="8722">IF(LVV469&lt;5,"Sin Riesgo",IF(LVV469 &lt;=14,"Bajo",IF(LVV469&lt;=35,"Medio",IF(LVV469&lt;=80,"Alto","Inviable Sanitariamente"))))</f>
        <v>Inviable Sanitariamente</v>
      </c>
      <c r="LVY469" s="265" t="str">
        <f t="shared" ref="LVY469:LVY471" si="8723">IF(LVW469&lt;5,"Sin Riesgo",IF(LVW469 &lt;=14,"Bajo",IF(LVW469&lt;=35,"Medio",IF(LVW469&lt;=80,"Alto","Inviable Sanitariamente"))))</f>
        <v>Inviable Sanitariamente</v>
      </c>
      <c r="LVZ469" s="265" t="str">
        <f t="shared" ref="LVZ469:LVZ471" si="8724">IF(LVX469&lt;5,"Sin Riesgo",IF(LVX469 &lt;=14,"Bajo",IF(LVX469&lt;=35,"Medio",IF(LVX469&lt;=80,"Alto","Inviable Sanitariamente"))))</f>
        <v>Inviable Sanitariamente</v>
      </c>
      <c r="LWA469" s="265" t="str">
        <f t="shared" ref="LWA469:LWA471" si="8725">IF(LVY469&lt;5,"Sin Riesgo",IF(LVY469 &lt;=14,"Bajo",IF(LVY469&lt;=35,"Medio",IF(LVY469&lt;=80,"Alto","Inviable Sanitariamente"))))</f>
        <v>Inviable Sanitariamente</v>
      </c>
      <c r="LWB469" s="265" t="str">
        <f t="shared" ref="LWB469:LWB471" si="8726">IF(LVZ469&lt;5,"Sin Riesgo",IF(LVZ469 &lt;=14,"Bajo",IF(LVZ469&lt;=35,"Medio",IF(LVZ469&lt;=80,"Alto","Inviable Sanitariamente"))))</f>
        <v>Inviable Sanitariamente</v>
      </c>
      <c r="LWC469" s="265" t="str">
        <f t="shared" ref="LWC469:LWC471" si="8727">IF(LWA469&lt;5,"Sin Riesgo",IF(LWA469 &lt;=14,"Bajo",IF(LWA469&lt;=35,"Medio",IF(LWA469&lt;=80,"Alto","Inviable Sanitariamente"))))</f>
        <v>Inviable Sanitariamente</v>
      </c>
      <c r="LWD469" s="265" t="str">
        <f t="shared" ref="LWD469:LWD471" si="8728">IF(LWB469&lt;5,"Sin Riesgo",IF(LWB469 &lt;=14,"Bajo",IF(LWB469&lt;=35,"Medio",IF(LWB469&lt;=80,"Alto","Inviable Sanitariamente"))))</f>
        <v>Inviable Sanitariamente</v>
      </c>
      <c r="LWE469" s="265" t="str">
        <f t="shared" ref="LWE469:LWE471" si="8729">IF(LWC469&lt;5,"Sin Riesgo",IF(LWC469 &lt;=14,"Bajo",IF(LWC469&lt;=35,"Medio",IF(LWC469&lt;=80,"Alto","Inviable Sanitariamente"))))</f>
        <v>Inviable Sanitariamente</v>
      </c>
      <c r="LWF469" s="265" t="str">
        <f t="shared" ref="LWF469:LWF471" si="8730">IF(LWD469&lt;5,"Sin Riesgo",IF(LWD469 &lt;=14,"Bajo",IF(LWD469&lt;=35,"Medio",IF(LWD469&lt;=80,"Alto","Inviable Sanitariamente"))))</f>
        <v>Inviable Sanitariamente</v>
      </c>
      <c r="LWG469" s="265" t="str">
        <f t="shared" ref="LWG469:LWG471" si="8731">IF(LWE469&lt;5,"Sin Riesgo",IF(LWE469 &lt;=14,"Bajo",IF(LWE469&lt;=35,"Medio",IF(LWE469&lt;=80,"Alto","Inviable Sanitariamente"))))</f>
        <v>Inviable Sanitariamente</v>
      </c>
      <c r="LWH469" s="265" t="str">
        <f t="shared" ref="LWH469:LWH471" si="8732">IF(LWF469&lt;5,"Sin Riesgo",IF(LWF469 &lt;=14,"Bajo",IF(LWF469&lt;=35,"Medio",IF(LWF469&lt;=80,"Alto","Inviable Sanitariamente"))))</f>
        <v>Inviable Sanitariamente</v>
      </c>
      <c r="LWI469" s="265" t="str">
        <f t="shared" ref="LWI469:LWI471" si="8733">IF(LWG469&lt;5,"Sin Riesgo",IF(LWG469 &lt;=14,"Bajo",IF(LWG469&lt;=35,"Medio",IF(LWG469&lt;=80,"Alto","Inviable Sanitariamente"))))</f>
        <v>Inviable Sanitariamente</v>
      </c>
      <c r="LWJ469" s="265" t="str">
        <f t="shared" ref="LWJ469:LWJ471" si="8734">IF(LWH469&lt;5,"Sin Riesgo",IF(LWH469 &lt;=14,"Bajo",IF(LWH469&lt;=35,"Medio",IF(LWH469&lt;=80,"Alto","Inviable Sanitariamente"))))</f>
        <v>Inviable Sanitariamente</v>
      </c>
      <c r="LWK469" s="265" t="str">
        <f t="shared" ref="LWK469:LWK471" si="8735">IF(LWI469&lt;5,"Sin Riesgo",IF(LWI469 &lt;=14,"Bajo",IF(LWI469&lt;=35,"Medio",IF(LWI469&lt;=80,"Alto","Inviable Sanitariamente"))))</f>
        <v>Inviable Sanitariamente</v>
      </c>
      <c r="LWL469" s="265" t="str">
        <f t="shared" ref="LWL469:LWL471" si="8736">IF(LWJ469&lt;5,"Sin Riesgo",IF(LWJ469 &lt;=14,"Bajo",IF(LWJ469&lt;=35,"Medio",IF(LWJ469&lt;=80,"Alto","Inviable Sanitariamente"))))</f>
        <v>Inviable Sanitariamente</v>
      </c>
      <c r="LWM469" s="265" t="str">
        <f t="shared" ref="LWM469:LWM471" si="8737">IF(LWK469&lt;5,"Sin Riesgo",IF(LWK469 &lt;=14,"Bajo",IF(LWK469&lt;=35,"Medio",IF(LWK469&lt;=80,"Alto","Inviable Sanitariamente"))))</f>
        <v>Inviable Sanitariamente</v>
      </c>
      <c r="LWN469" s="265" t="str">
        <f t="shared" ref="LWN469:LWN471" si="8738">IF(LWL469&lt;5,"Sin Riesgo",IF(LWL469 &lt;=14,"Bajo",IF(LWL469&lt;=35,"Medio",IF(LWL469&lt;=80,"Alto","Inviable Sanitariamente"))))</f>
        <v>Inviable Sanitariamente</v>
      </c>
      <c r="LWO469" s="265" t="str">
        <f t="shared" ref="LWO469:LWO471" si="8739">IF(LWM469&lt;5,"Sin Riesgo",IF(LWM469 &lt;=14,"Bajo",IF(LWM469&lt;=35,"Medio",IF(LWM469&lt;=80,"Alto","Inviable Sanitariamente"))))</f>
        <v>Inviable Sanitariamente</v>
      </c>
      <c r="LWP469" s="265" t="str">
        <f t="shared" ref="LWP469:LWP471" si="8740">IF(LWN469&lt;5,"Sin Riesgo",IF(LWN469 &lt;=14,"Bajo",IF(LWN469&lt;=35,"Medio",IF(LWN469&lt;=80,"Alto","Inviable Sanitariamente"))))</f>
        <v>Inviable Sanitariamente</v>
      </c>
      <c r="LWQ469" s="265" t="str">
        <f t="shared" ref="LWQ469:LWQ471" si="8741">IF(LWO469&lt;5,"Sin Riesgo",IF(LWO469 &lt;=14,"Bajo",IF(LWO469&lt;=35,"Medio",IF(LWO469&lt;=80,"Alto","Inviable Sanitariamente"))))</f>
        <v>Inviable Sanitariamente</v>
      </c>
      <c r="LWR469" s="265" t="str">
        <f t="shared" ref="LWR469:LWR471" si="8742">IF(LWP469&lt;5,"Sin Riesgo",IF(LWP469 &lt;=14,"Bajo",IF(LWP469&lt;=35,"Medio",IF(LWP469&lt;=80,"Alto","Inviable Sanitariamente"))))</f>
        <v>Inviable Sanitariamente</v>
      </c>
      <c r="LWS469" s="265" t="str">
        <f t="shared" ref="LWS469:LWS471" si="8743">IF(LWQ469&lt;5,"Sin Riesgo",IF(LWQ469 &lt;=14,"Bajo",IF(LWQ469&lt;=35,"Medio",IF(LWQ469&lt;=80,"Alto","Inviable Sanitariamente"))))</f>
        <v>Inviable Sanitariamente</v>
      </c>
      <c r="LWT469" s="265" t="str">
        <f t="shared" ref="LWT469:LWT471" si="8744">IF(LWR469&lt;5,"Sin Riesgo",IF(LWR469 &lt;=14,"Bajo",IF(LWR469&lt;=35,"Medio",IF(LWR469&lt;=80,"Alto","Inviable Sanitariamente"))))</f>
        <v>Inviable Sanitariamente</v>
      </c>
      <c r="LWU469" s="265" t="str">
        <f t="shared" ref="LWU469:LWU471" si="8745">IF(LWS469&lt;5,"Sin Riesgo",IF(LWS469 &lt;=14,"Bajo",IF(LWS469&lt;=35,"Medio",IF(LWS469&lt;=80,"Alto","Inviable Sanitariamente"))))</f>
        <v>Inviable Sanitariamente</v>
      </c>
      <c r="LWV469" s="265" t="str">
        <f t="shared" ref="LWV469:LWV471" si="8746">IF(LWT469&lt;5,"Sin Riesgo",IF(LWT469 &lt;=14,"Bajo",IF(LWT469&lt;=35,"Medio",IF(LWT469&lt;=80,"Alto","Inviable Sanitariamente"))))</f>
        <v>Inviable Sanitariamente</v>
      </c>
      <c r="LWW469" s="265" t="str">
        <f t="shared" ref="LWW469:LWW471" si="8747">IF(LWU469&lt;5,"Sin Riesgo",IF(LWU469 &lt;=14,"Bajo",IF(LWU469&lt;=35,"Medio",IF(LWU469&lt;=80,"Alto","Inviable Sanitariamente"))))</f>
        <v>Inviable Sanitariamente</v>
      </c>
      <c r="LWX469" s="265" t="str">
        <f t="shared" ref="LWX469:LWX471" si="8748">IF(LWV469&lt;5,"Sin Riesgo",IF(LWV469 &lt;=14,"Bajo",IF(LWV469&lt;=35,"Medio",IF(LWV469&lt;=80,"Alto","Inviable Sanitariamente"))))</f>
        <v>Inviable Sanitariamente</v>
      </c>
      <c r="LWY469" s="265" t="str">
        <f t="shared" ref="LWY469:LWY471" si="8749">IF(LWW469&lt;5,"Sin Riesgo",IF(LWW469 &lt;=14,"Bajo",IF(LWW469&lt;=35,"Medio",IF(LWW469&lt;=80,"Alto","Inviable Sanitariamente"))))</f>
        <v>Inviable Sanitariamente</v>
      </c>
      <c r="LWZ469" s="265" t="str">
        <f t="shared" ref="LWZ469:LWZ471" si="8750">IF(LWX469&lt;5,"Sin Riesgo",IF(LWX469 &lt;=14,"Bajo",IF(LWX469&lt;=35,"Medio",IF(LWX469&lt;=80,"Alto","Inviable Sanitariamente"))))</f>
        <v>Inviable Sanitariamente</v>
      </c>
      <c r="LXA469" s="265" t="str">
        <f t="shared" ref="LXA469:LXA471" si="8751">IF(LWY469&lt;5,"Sin Riesgo",IF(LWY469 &lt;=14,"Bajo",IF(LWY469&lt;=35,"Medio",IF(LWY469&lt;=80,"Alto","Inviable Sanitariamente"))))</f>
        <v>Inviable Sanitariamente</v>
      </c>
      <c r="LXB469" s="265" t="str">
        <f t="shared" ref="LXB469:LXB471" si="8752">IF(LWZ469&lt;5,"Sin Riesgo",IF(LWZ469 &lt;=14,"Bajo",IF(LWZ469&lt;=35,"Medio",IF(LWZ469&lt;=80,"Alto","Inviable Sanitariamente"))))</f>
        <v>Inviable Sanitariamente</v>
      </c>
      <c r="LXC469" s="265" t="str">
        <f t="shared" ref="LXC469:LXC471" si="8753">IF(LXA469&lt;5,"Sin Riesgo",IF(LXA469 &lt;=14,"Bajo",IF(LXA469&lt;=35,"Medio",IF(LXA469&lt;=80,"Alto","Inviable Sanitariamente"))))</f>
        <v>Inviable Sanitariamente</v>
      </c>
      <c r="LXD469" s="265" t="str">
        <f t="shared" ref="LXD469:LXD471" si="8754">IF(LXB469&lt;5,"Sin Riesgo",IF(LXB469 &lt;=14,"Bajo",IF(LXB469&lt;=35,"Medio",IF(LXB469&lt;=80,"Alto","Inviable Sanitariamente"))))</f>
        <v>Inviable Sanitariamente</v>
      </c>
      <c r="LXE469" s="265" t="str">
        <f t="shared" ref="LXE469:LXE471" si="8755">IF(LXC469&lt;5,"Sin Riesgo",IF(LXC469 &lt;=14,"Bajo",IF(LXC469&lt;=35,"Medio",IF(LXC469&lt;=80,"Alto","Inviable Sanitariamente"))))</f>
        <v>Inviable Sanitariamente</v>
      </c>
      <c r="LXF469" s="265" t="str">
        <f t="shared" ref="LXF469:LXF471" si="8756">IF(LXD469&lt;5,"Sin Riesgo",IF(LXD469 &lt;=14,"Bajo",IF(LXD469&lt;=35,"Medio",IF(LXD469&lt;=80,"Alto","Inviable Sanitariamente"))))</f>
        <v>Inviable Sanitariamente</v>
      </c>
      <c r="LXG469" s="265" t="str">
        <f t="shared" ref="LXG469:LXG471" si="8757">IF(LXE469&lt;5,"Sin Riesgo",IF(LXE469 &lt;=14,"Bajo",IF(LXE469&lt;=35,"Medio",IF(LXE469&lt;=80,"Alto","Inviable Sanitariamente"))))</f>
        <v>Inviable Sanitariamente</v>
      </c>
      <c r="LXH469" s="265" t="str">
        <f t="shared" ref="LXH469:LXH471" si="8758">IF(LXF469&lt;5,"Sin Riesgo",IF(LXF469 &lt;=14,"Bajo",IF(LXF469&lt;=35,"Medio",IF(LXF469&lt;=80,"Alto","Inviable Sanitariamente"))))</f>
        <v>Inviable Sanitariamente</v>
      </c>
      <c r="LXI469" s="265" t="str">
        <f t="shared" ref="LXI469:LXI471" si="8759">IF(LXG469&lt;5,"Sin Riesgo",IF(LXG469 &lt;=14,"Bajo",IF(LXG469&lt;=35,"Medio",IF(LXG469&lt;=80,"Alto","Inviable Sanitariamente"))))</f>
        <v>Inviable Sanitariamente</v>
      </c>
      <c r="LXJ469" s="265" t="str">
        <f t="shared" ref="LXJ469:LXJ471" si="8760">IF(LXH469&lt;5,"Sin Riesgo",IF(LXH469 &lt;=14,"Bajo",IF(LXH469&lt;=35,"Medio",IF(LXH469&lt;=80,"Alto","Inviable Sanitariamente"))))</f>
        <v>Inviable Sanitariamente</v>
      </c>
      <c r="LXK469" s="265" t="str">
        <f t="shared" ref="LXK469:LXK471" si="8761">IF(LXI469&lt;5,"Sin Riesgo",IF(LXI469 &lt;=14,"Bajo",IF(LXI469&lt;=35,"Medio",IF(LXI469&lt;=80,"Alto","Inviable Sanitariamente"))))</f>
        <v>Inviable Sanitariamente</v>
      </c>
      <c r="LXL469" s="265" t="str">
        <f t="shared" ref="LXL469:LXL471" si="8762">IF(LXJ469&lt;5,"Sin Riesgo",IF(LXJ469 &lt;=14,"Bajo",IF(LXJ469&lt;=35,"Medio",IF(LXJ469&lt;=80,"Alto","Inviable Sanitariamente"))))</f>
        <v>Inviable Sanitariamente</v>
      </c>
      <c r="LXM469" s="265" t="str">
        <f t="shared" ref="LXM469:LXM471" si="8763">IF(LXK469&lt;5,"Sin Riesgo",IF(LXK469 &lt;=14,"Bajo",IF(LXK469&lt;=35,"Medio",IF(LXK469&lt;=80,"Alto","Inviable Sanitariamente"))))</f>
        <v>Inviable Sanitariamente</v>
      </c>
      <c r="LXN469" s="265" t="str">
        <f t="shared" ref="LXN469:LXN471" si="8764">IF(LXL469&lt;5,"Sin Riesgo",IF(LXL469 &lt;=14,"Bajo",IF(LXL469&lt;=35,"Medio",IF(LXL469&lt;=80,"Alto","Inviable Sanitariamente"))))</f>
        <v>Inviable Sanitariamente</v>
      </c>
      <c r="LXO469" s="265" t="str">
        <f t="shared" ref="LXO469:LXO471" si="8765">IF(LXM469&lt;5,"Sin Riesgo",IF(LXM469 &lt;=14,"Bajo",IF(LXM469&lt;=35,"Medio",IF(LXM469&lt;=80,"Alto","Inviable Sanitariamente"))))</f>
        <v>Inviable Sanitariamente</v>
      </c>
      <c r="LXP469" s="265" t="str">
        <f t="shared" ref="LXP469:LXP471" si="8766">IF(LXN469&lt;5,"Sin Riesgo",IF(LXN469 &lt;=14,"Bajo",IF(LXN469&lt;=35,"Medio",IF(LXN469&lt;=80,"Alto","Inviable Sanitariamente"))))</f>
        <v>Inviable Sanitariamente</v>
      </c>
      <c r="LXQ469" s="265" t="str">
        <f t="shared" ref="LXQ469:LXQ471" si="8767">IF(LXO469&lt;5,"Sin Riesgo",IF(LXO469 &lt;=14,"Bajo",IF(LXO469&lt;=35,"Medio",IF(LXO469&lt;=80,"Alto","Inviable Sanitariamente"))))</f>
        <v>Inviable Sanitariamente</v>
      </c>
      <c r="LXR469" s="265" t="str">
        <f t="shared" ref="LXR469:LXR471" si="8768">IF(LXP469&lt;5,"Sin Riesgo",IF(LXP469 &lt;=14,"Bajo",IF(LXP469&lt;=35,"Medio",IF(LXP469&lt;=80,"Alto","Inviable Sanitariamente"))))</f>
        <v>Inviable Sanitariamente</v>
      </c>
      <c r="LXS469" s="265" t="str">
        <f t="shared" ref="LXS469:LXS471" si="8769">IF(LXQ469&lt;5,"Sin Riesgo",IF(LXQ469 &lt;=14,"Bajo",IF(LXQ469&lt;=35,"Medio",IF(LXQ469&lt;=80,"Alto","Inviable Sanitariamente"))))</f>
        <v>Inviable Sanitariamente</v>
      </c>
      <c r="LXT469" s="265" t="str">
        <f t="shared" ref="LXT469:LXT471" si="8770">IF(LXR469&lt;5,"Sin Riesgo",IF(LXR469 &lt;=14,"Bajo",IF(LXR469&lt;=35,"Medio",IF(LXR469&lt;=80,"Alto","Inviable Sanitariamente"))))</f>
        <v>Inviable Sanitariamente</v>
      </c>
      <c r="LXU469" s="265" t="str">
        <f t="shared" ref="LXU469:LXU471" si="8771">IF(LXS469&lt;5,"Sin Riesgo",IF(LXS469 &lt;=14,"Bajo",IF(LXS469&lt;=35,"Medio",IF(LXS469&lt;=80,"Alto","Inviable Sanitariamente"))))</f>
        <v>Inviable Sanitariamente</v>
      </c>
      <c r="LXV469" s="265" t="str">
        <f t="shared" ref="LXV469:LXV471" si="8772">IF(LXT469&lt;5,"Sin Riesgo",IF(LXT469 &lt;=14,"Bajo",IF(LXT469&lt;=35,"Medio",IF(LXT469&lt;=80,"Alto","Inviable Sanitariamente"))))</f>
        <v>Inviable Sanitariamente</v>
      </c>
      <c r="LXW469" s="265" t="str">
        <f t="shared" ref="LXW469:LXW471" si="8773">IF(LXU469&lt;5,"Sin Riesgo",IF(LXU469 &lt;=14,"Bajo",IF(LXU469&lt;=35,"Medio",IF(LXU469&lt;=80,"Alto","Inviable Sanitariamente"))))</f>
        <v>Inviable Sanitariamente</v>
      </c>
      <c r="LXX469" s="265" t="str">
        <f t="shared" ref="LXX469:LXX471" si="8774">IF(LXV469&lt;5,"Sin Riesgo",IF(LXV469 &lt;=14,"Bajo",IF(LXV469&lt;=35,"Medio",IF(LXV469&lt;=80,"Alto","Inviable Sanitariamente"))))</f>
        <v>Inviable Sanitariamente</v>
      </c>
      <c r="LXY469" s="265" t="str">
        <f t="shared" ref="LXY469:LXY471" si="8775">IF(LXW469&lt;5,"Sin Riesgo",IF(LXW469 &lt;=14,"Bajo",IF(LXW469&lt;=35,"Medio",IF(LXW469&lt;=80,"Alto","Inviable Sanitariamente"))))</f>
        <v>Inviable Sanitariamente</v>
      </c>
      <c r="LXZ469" s="265" t="str">
        <f t="shared" ref="LXZ469:LXZ471" si="8776">IF(LXX469&lt;5,"Sin Riesgo",IF(LXX469 &lt;=14,"Bajo",IF(LXX469&lt;=35,"Medio",IF(LXX469&lt;=80,"Alto","Inviable Sanitariamente"))))</f>
        <v>Inviable Sanitariamente</v>
      </c>
      <c r="LYA469" s="265" t="str">
        <f t="shared" ref="LYA469:LYA471" si="8777">IF(LXY469&lt;5,"Sin Riesgo",IF(LXY469 &lt;=14,"Bajo",IF(LXY469&lt;=35,"Medio",IF(LXY469&lt;=80,"Alto","Inviable Sanitariamente"))))</f>
        <v>Inviable Sanitariamente</v>
      </c>
      <c r="LYB469" s="265" t="str">
        <f t="shared" ref="LYB469:LYB471" si="8778">IF(LXZ469&lt;5,"Sin Riesgo",IF(LXZ469 &lt;=14,"Bajo",IF(LXZ469&lt;=35,"Medio",IF(LXZ469&lt;=80,"Alto","Inviable Sanitariamente"))))</f>
        <v>Inviable Sanitariamente</v>
      </c>
      <c r="LYC469" s="265" t="str">
        <f t="shared" ref="LYC469:LYC471" si="8779">IF(LYA469&lt;5,"Sin Riesgo",IF(LYA469 &lt;=14,"Bajo",IF(LYA469&lt;=35,"Medio",IF(LYA469&lt;=80,"Alto","Inviable Sanitariamente"))))</f>
        <v>Inviable Sanitariamente</v>
      </c>
      <c r="LYD469" s="265" t="str">
        <f t="shared" ref="LYD469:LYD471" si="8780">IF(LYB469&lt;5,"Sin Riesgo",IF(LYB469 &lt;=14,"Bajo",IF(LYB469&lt;=35,"Medio",IF(LYB469&lt;=80,"Alto","Inviable Sanitariamente"))))</f>
        <v>Inviable Sanitariamente</v>
      </c>
      <c r="LYE469" s="265" t="str">
        <f t="shared" ref="LYE469:LYE471" si="8781">IF(LYC469&lt;5,"Sin Riesgo",IF(LYC469 &lt;=14,"Bajo",IF(LYC469&lt;=35,"Medio",IF(LYC469&lt;=80,"Alto","Inviable Sanitariamente"))))</f>
        <v>Inviable Sanitariamente</v>
      </c>
      <c r="LYF469" s="265" t="str">
        <f t="shared" ref="LYF469:LYF471" si="8782">IF(LYD469&lt;5,"Sin Riesgo",IF(LYD469 &lt;=14,"Bajo",IF(LYD469&lt;=35,"Medio",IF(LYD469&lt;=80,"Alto","Inviable Sanitariamente"))))</f>
        <v>Inviable Sanitariamente</v>
      </c>
      <c r="LYG469" s="265" t="str">
        <f t="shared" ref="LYG469:LYG471" si="8783">IF(LYE469&lt;5,"Sin Riesgo",IF(LYE469 &lt;=14,"Bajo",IF(LYE469&lt;=35,"Medio",IF(LYE469&lt;=80,"Alto","Inviable Sanitariamente"))))</f>
        <v>Inviable Sanitariamente</v>
      </c>
      <c r="LYH469" s="265" t="str">
        <f t="shared" ref="LYH469:LYH471" si="8784">IF(LYF469&lt;5,"Sin Riesgo",IF(LYF469 &lt;=14,"Bajo",IF(LYF469&lt;=35,"Medio",IF(LYF469&lt;=80,"Alto","Inviable Sanitariamente"))))</f>
        <v>Inviable Sanitariamente</v>
      </c>
      <c r="LYI469" s="265" t="str">
        <f t="shared" ref="LYI469:LYI471" si="8785">IF(LYG469&lt;5,"Sin Riesgo",IF(LYG469 &lt;=14,"Bajo",IF(LYG469&lt;=35,"Medio",IF(LYG469&lt;=80,"Alto","Inviable Sanitariamente"))))</f>
        <v>Inviable Sanitariamente</v>
      </c>
      <c r="LYJ469" s="265" t="str">
        <f t="shared" ref="LYJ469:LYJ471" si="8786">IF(LYH469&lt;5,"Sin Riesgo",IF(LYH469 &lt;=14,"Bajo",IF(LYH469&lt;=35,"Medio",IF(LYH469&lt;=80,"Alto","Inviable Sanitariamente"))))</f>
        <v>Inviable Sanitariamente</v>
      </c>
      <c r="LYK469" s="265" t="str">
        <f t="shared" ref="LYK469:LYK471" si="8787">IF(LYI469&lt;5,"Sin Riesgo",IF(LYI469 &lt;=14,"Bajo",IF(LYI469&lt;=35,"Medio",IF(LYI469&lt;=80,"Alto","Inviable Sanitariamente"))))</f>
        <v>Inviable Sanitariamente</v>
      </c>
      <c r="LYL469" s="265" t="str">
        <f t="shared" ref="LYL469:LYL471" si="8788">IF(LYJ469&lt;5,"Sin Riesgo",IF(LYJ469 &lt;=14,"Bajo",IF(LYJ469&lt;=35,"Medio",IF(LYJ469&lt;=80,"Alto","Inviable Sanitariamente"))))</f>
        <v>Inviable Sanitariamente</v>
      </c>
      <c r="LYM469" s="265" t="str">
        <f t="shared" ref="LYM469:LYM471" si="8789">IF(LYK469&lt;5,"Sin Riesgo",IF(LYK469 &lt;=14,"Bajo",IF(LYK469&lt;=35,"Medio",IF(LYK469&lt;=80,"Alto","Inviable Sanitariamente"))))</f>
        <v>Inviable Sanitariamente</v>
      </c>
      <c r="LYN469" s="265" t="str">
        <f t="shared" ref="LYN469:LYN471" si="8790">IF(LYL469&lt;5,"Sin Riesgo",IF(LYL469 &lt;=14,"Bajo",IF(LYL469&lt;=35,"Medio",IF(LYL469&lt;=80,"Alto","Inviable Sanitariamente"))))</f>
        <v>Inviable Sanitariamente</v>
      </c>
      <c r="LYO469" s="265" t="str">
        <f t="shared" ref="LYO469:LYO471" si="8791">IF(LYM469&lt;5,"Sin Riesgo",IF(LYM469 &lt;=14,"Bajo",IF(LYM469&lt;=35,"Medio",IF(LYM469&lt;=80,"Alto","Inviable Sanitariamente"))))</f>
        <v>Inviable Sanitariamente</v>
      </c>
      <c r="LYP469" s="265" t="str">
        <f t="shared" ref="LYP469:LYP471" si="8792">IF(LYN469&lt;5,"Sin Riesgo",IF(LYN469 &lt;=14,"Bajo",IF(LYN469&lt;=35,"Medio",IF(LYN469&lt;=80,"Alto","Inviable Sanitariamente"))))</f>
        <v>Inviable Sanitariamente</v>
      </c>
      <c r="LYQ469" s="265" t="str">
        <f t="shared" ref="LYQ469:LYQ471" si="8793">IF(LYO469&lt;5,"Sin Riesgo",IF(LYO469 &lt;=14,"Bajo",IF(LYO469&lt;=35,"Medio",IF(LYO469&lt;=80,"Alto","Inviable Sanitariamente"))))</f>
        <v>Inviable Sanitariamente</v>
      </c>
      <c r="LYR469" s="265" t="str">
        <f t="shared" ref="LYR469:LYR471" si="8794">IF(LYP469&lt;5,"Sin Riesgo",IF(LYP469 &lt;=14,"Bajo",IF(LYP469&lt;=35,"Medio",IF(LYP469&lt;=80,"Alto","Inviable Sanitariamente"))))</f>
        <v>Inviable Sanitariamente</v>
      </c>
      <c r="LYS469" s="265" t="str">
        <f t="shared" ref="LYS469:LYS471" si="8795">IF(LYQ469&lt;5,"Sin Riesgo",IF(LYQ469 &lt;=14,"Bajo",IF(LYQ469&lt;=35,"Medio",IF(LYQ469&lt;=80,"Alto","Inviable Sanitariamente"))))</f>
        <v>Inviable Sanitariamente</v>
      </c>
      <c r="LYT469" s="265" t="str">
        <f t="shared" ref="LYT469:LYT471" si="8796">IF(LYR469&lt;5,"Sin Riesgo",IF(LYR469 &lt;=14,"Bajo",IF(LYR469&lt;=35,"Medio",IF(LYR469&lt;=80,"Alto","Inviable Sanitariamente"))))</f>
        <v>Inviable Sanitariamente</v>
      </c>
      <c r="LYU469" s="265" t="str">
        <f t="shared" ref="LYU469:LYU471" si="8797">IF(LYS469&lt;5,"Sin Riesgo",IF(LYS469 &lt;=14,"Bajo",IF(LYS469&lt;=35,"Medio",IF(LYS469&lt;=80,"Alto","Inviable Sanitariamente"))))</f>
        <v>Inviable Sanitariamente</v>
      </c>
      <c r="LYV469" s="265" t="str">
        <f t="shared" ref="LYV469:LYV471" si="8798">IF(LYT469&lt;5,"Sin Riesgo",IF(LYT469 &lt;=14,"Bajo",IF(LYT469&lt;=35,"Medio",IF(LYT469&lt;=80,"Alto","Inviable Sanitariamente"))))</f>
        <v>Inviable Sanitariamente</v>
      </c>
      <c r="LYW469" s="265" t="str">
        <f t="shared" ref="LYW469:LYW471" si="8799">IF(LYU469&lt;5,"Sin Riesgo",IF(LYU469 &lt;=14,"Bajo",IF(LYU469&lt;=35,"Medio",IF(LYU469&lt;=80,"Alto","Inviable Sanitariamente"))))</f>
        <v>Inviable Sanitariamente</v>
      </c>
      <c r="LYX469" s="265" t="str">
        <f t="shared" ref="LYX469:LYX471" si="8800">IF(LYV469&lt;5,"Sin Riesgo",IF(LYV469 &lt;=14,"Bajo",IF(LYV469&lt;=35,"Medio",IF(LYV469&lt;=80,"Alto","Inviable Sanitariamente"))))</f>
        <v>Inviable Sanitariamente</v>
      </c>
      <c r="LYY469" s="265" t="str">
        <f t="shared" ref="LYY469:LYY471" si="8801">IF(LYW469&lt;5,"Sin Riesgo",IF(LYW469 &lt;=14,"Bajo",IF(LYW469&lt;=35,"Medio",IF(LYW469&lt;=80,"Alto","Inviable Sanitariamente"))))</f>
        <v>Inviable Sanitariamente</v>
      </c>
      <c r="LYZ469" s="265" t="str">
        <f t="shared" ref="LYZ469:LYZ471" si="8802">IF(LYX469&lt;5,"Sin Riesgo",IF(LYX469 &lt;=14,"Bajo",IF(LYX469&lt;=35,"Medio",IF(LYX469&lt;=80,"Alto","Inviable Sanitariamente"))))</f>
        <v>Inviable Sanitariamente</v>
      </c>
      <c r="LZA469" s="265" t="str">
        <f t="shared" ref="LZA469:LZA471" si="8803">IF(LYY469&lt;5,"Sin Riesgo",IF(LYY469 &lt;=14,"Bajo",IF(LYY469&lt;=35,"Medio",IF(LYY469&lt;=80,"Alto","Inviable Sanitariamente"))))</f>
        <v>Inviable Sanitariamente</v>
      </c>
      <c r="LZB469" s="265" t="str">
        <f t="shared" ref="LZB469:LZB471" si="8804">IF(LYZ469&lt;5,"Sin Riesgo",IF(LYZ469 &lt;=14,"Bajo",IF(LYZ469&lt;=35,"Medio",IF(LYZ469&lt;=80,"Alto","Inviable Sanitariamente"))))</f>
        <v>Inviable Sanitariamente</v>
      </c>
      <c r="LZC469" s="265" t="str">
        <f t="shared" ref="LZC469:LZC471" si="8805">IF(LZA469&lt;5,"Sin Riesgo",IF(LZA469 &lt;=14,"Bajo",IF(LZA469&lt;=35,"Medio",IF(LZA469&lt;=80,"Alto","Inviable Sanitariamente"))))</f>
        <v>Inviable Sanitariamente</v>
      </c>
      <c r="LZD469" s="265" t="str">
        <f t="shared" ref="LZD469:LZD471" si="8806">IF(LZB469&lt;5,"Sin Riesgo",IF(LZB469 &lt;=14,"Bajo",IF(LZB469&lt;=35,"Medio",IF(LZB469&lt;=80,"Alto","Inviable Sanitariamente"))))</f>
        <v>Inviable Sanitariamente</v>
      </c>
      <c r="LZE469" s="265" t="str">
        <f t="shared" ref="LZE469:LZE471" si="8807">IF(LZC469&lt;5,"Sin Riesgo",IF(LZC469 &lt;=14,"Bajo",IF(LZC469&lt;=35,"Medio",IF(LZC469&lt;=80,"Alto","Inviable Sanitariamente"))))</f>
        <v>Inviable Sanitariamente</v>
      </c>
      <c r="LZF469" s="265" t="str">
        <f t="shared" ref="LZF469:LZF471" si="8808">IF(LZD469&lt;5,"Sin Riesgo",IF(LZD469 &lt;=14,"Bajo",IF(LZD469&lt;=35,"Medio",IF(LZD469&lt;=80,"Alto","Inviable Sanitariamente"))))</f>
        <v>Inviable Sanitariamente</v>
      </c>
      <c r="LZG469" s="265" t="str">
        <f t="shared" ref="LZG469:LZG471" si="8809">IF(LZE469&lt;5,"Sin Riesgo",IF(LZE469 &lt;=14,"Bajo",IF(LZE469&lt;=35,"Medio",IF(LZE469&lt;=80,"Alto","Inviable Sanitariamente"))))</f>
        <v>Inviable Sanitariamente</v>
      </c>
      <c r="LZH469" s="265" t="str">
        <f t="shared" ref="LZH469:LZH471" si="8810">IF(LZF469&lt;5,"Sin Riesgo",IF(LZF469 &lt;=14,"Bajo",IF(LZF469&lt;=35,"Medio",IF(LZF469&lt;=80,"Alto","Inviable Sanitariamente"))))</f>
        <v>Inviable Sanitariamente</v>
      </c>
      <c r="LZI469" s="265" t="str">
        <f t="shared" ref="LZI469:LZI471" si="8811">IF(LZG469&lt;5,"Sin Riesgo",IF(LZG469 &lt;=14,"Bajo",IF(LZG469&lt;=35,"Medio",IF(LZG469&lt;=80,"Alto","Inviable Sanitariamente"))))</f>
        <v>Inviable Sanitariamente</v>
      </c>
      <c r="LZJ469" s="265" t="str">
        <f t="shared" ref="LZJ469:LZJ471" si="8812">IF(LZH469&lt;5,"Sin Riesgo",IF(LZH469 &lt;=14,"Bajo",IF(LZH469&lt;=35,"Medio",IF(LZH469&lt;=80,"Alto","Inviable Sanitariamente"))))</f>
        <v>Inviable Sanitariamente</v>
      </c>
      <c r="LZK469" s="265" t="str">
        <f t="shared" ref="LZK469:LZK471" si="8813">IF(LZI469&lt;5,"Sin Riesgo",IF(LZI469 &lt;=14,"Bajo",IF(LZI469&lt;=35,"Medio",IF(LZI469&lt;=80,"Alto","Inviable Sanitariamente"))))</f>
        <v>Inviable Sanitariamente</v>
      </c>
      <c r="LZL469" s="265" t="str">
        <f t="shared" ref="LZL469:LZL471" si="8814">IF(LZJ469&lt;5,"Sin Riesgo",IF(LZJ469 &lt;=14,"Bajo",IF(LZJ469&lt;=35,"Medio",IF(LZJ469&lt;=80,"Alto","Inviable Sanitariamente"))))</f>
        <v>Inviable Sanitariamente</v>
      </c>
      <c r="LZM469" s="265" t="str">
        <f t="shared" ref="LZM469:LZM471" si="8815">IF(LZK469&lt;5,"Sin Riesgo",IF(LZK469 &lt;=14,"Bajo",IF(LZK469&lt;=35,"Medio",IF(LZK469&lt;=80,"Alto","Inviable Sanitariamente"))))</f>
        <v>Inviable Sanitariamente</v>
      </c>
      <c r="LZN469" s="265" t="str">
        <f t="shared" ref="LZN469:LZN471" si="8816">IF(LZL469&lt;5,"Sin Riesgo",IF(LZL469 &lt;=14,"Bajo",IF(LZL469&lt;=35,"Medio",IF(LZL469&lt;=80,"Alto","Inviable Sanitariamente"))))</f>
        <v>Inviable Sanitariamente</v>
      </c>
      <c r="LZO469" s="265" t="str">
        <f t="shared" ref="LZO469:LZO471" si="8817">IF(LZM469&lt;5,"Sin Riesgo",IF(LZM469 &lt;=14,"Bajo",IF(LZM469&lt;=35,"Medio",IF(LZM469&lt;=80,"Alto","Inviable Sanitariamente"))))</f>
        <v>Inviable Sanitariamente</v>
      </c>
      <c r="LZP469" s="265" t="str">
        <f t="shared" ref="LZP469:LZP471" si="8818">IF(LZN469&lt;5,"Sin Riesgo",IF(LZN469 &lt;=14,"Bajo",IF(LZN469&lt;=35,"Medio",IF(LZN469&lt;=80,"Alto","Inviable Sanitariamente"))))</f>
        <v>Inviable Sanitariamente</v>
      </c>
      <c r="LZQ469" s="265" t="str">
        <f t="shared" ref="LZQ469:LZQ471" si="8819">IF(LZO469&lt;5,"Sin Riesgo",IF(LZO469 &lt;=14,"Bajo",IF(LZO469&lt;=35,"Medio",IF(LZO469&lt;=80,"Alto","Inviable Sanitariamente"))))</f>
        <v>Inviable Sanitariamente</v>
      </c>
      <c r="LZR469" s="265" t="str">
        <f t="shared" ref="LZR469:LZR471" si="8820">IF(LZP469&lt;5,"Sin Riesgo",IF(LZP469 &lt;=14,"Bajo",IF(LZP469&lt;=35,"Medio",IF(LZP469&lt;=80,"Alto","Inviable Sanitariamente"))))</f>
        <v>Inviable Sanitariamente</v>
      </c>
      <c r="LZS469" s="265" t="str">
        <f t="shared" ref="LZS469:LZS471" si="8821">IF(LZQ469&lt;5,"Sin Riesgo",IF(LZQ469 &lt;=14,"Bajo",IF(LZQ469&lt;=35,"Medio",IF(LZQ469&lt;=80,"Alto","Inviable Sanitariamente"))))</f>
        <v>Inviable Sanitariamente</v>
      </c>
      <c r="LZT469" s="265" t="str">
        <f t="shared" ref="LZT469:LZT471" si="8822">IF(LZR469&lt;5,"Sin Riesgo",IF(LZR469 &lt;=14,"Bajo",IF(LZR469&lt;=35,"Medio",IF(LZR469&lt;=80,"Alto","Inviable Sanitariamente"))))</f>
        <v>Inviable Sanitariamente</v>
      </c>
      <c r="LZU469" s="265" t="str">
        <f t="shared" ref="LZU469:LZU471" si="8823">IF(LZS469&lt;5,"Sin Riesgo",IF(LZS469 &lt;=14,"Bajo",IF(LZS469&lt;=35,"Medio",IF(LZS469&lt;=80,"Alto","Inviable Sanitariamente"))))</f>
        <v>Inviable Sanitariamente</v>
      </c>
      <c r="LZV469" s="265" t="str">
        <f t="shared" ref="LZV469:LZV471" si="8824">IF(LZT469&lt;5,"Sin Riesgo",IF(LZT469 &lt;=14,"Bajo",IF(LZT469&lt;=35,"Medio",IF(LZT469&lt;=80,"Alto","Inviable Sanitariamente"))))</f>
        <v>Inviable Sanitariamente</v>
      </c>
      <c r="LZW469" s="265" t="str">
        <f t="shared" ref="LZW469:LZW471" si="8825">IF(LZU469&lt;5,"Sin Riesgo",IF(LZU469 &lt;=14,"Bajo",IF(LZU469&lt;=35,"Medio",IF(LZU469&lt;=80,"Alto","Inviable Sanitariamente"))))</f>
        <v>Inviable Sanitariamente</v>
      </c>
      <c r="LZX469" s="265" t="str">
        <f t="shared" ref="LZX469:LZX471" si="8826">IF(LZV469&lt;5,"Sin Riesgo",IF(LZV469 &lt;=14,"Bajo",IF(LZV469&lt;=35,"Medio",IF(LZV469&lt;=80,"Alto","Inviable Sanitariamente"))))</f>
        <v>Inviable Sanitariamente</v>
      </c>
      <c r="LZY469" s="265" t="str">
        <f t="shared" ref="LZY469:LZY471" si="8827">IF(LZW469&lt;5,"Sin Riesgo",IF(LZW469 &lt;=14,"Bajo",IF(LZW469&lt;=35,"Medio",IF(LZW469&lt;=80,"Alto","Inviable Sanitariamente"))))</f>
        <v>Inviable Sanitariamente</v>
      </c>
      <c r="LZZ469" s="265" t="str">
        <f t="shared" ref="LZZ469:LZZ471" si="8828">IF(LZX469&lt;5,"Sin Riesgo",IF(LZX469 &lt;=14,"Bajo",IF(LZX469&lt;=35,"Medio",IF(LZX469&lt;=80,"Alto","Inviable Sanitariamente"))))</f>
        <v>Inviable Sanitariamente</v>
      </c>
      <c r="MAA469" s="265" t="str">
        <f t="shared" ref="MAA469:MAA471" si="8829">IF(LZY469&lt;5,"Sin Riesgo",IF(LZY469 &lt;=14,"Bajo",IF(LZY469&lt;=35,"Medio",IF(LZY469&lt;=80,"Alto","Inviable Sanitariamente"))))</f>
        <v>Inviable Sanitariamente</v>
      </c>
      <c r="MAB469" s="265" t="str">
        <f t="shared" ref="MAB469:MAB471" si="8830">IF(LZZ469&lt;5,"Sin Riesgo",IF(LZZ469 &lt;=14,"Bajo",IF(LZZ469&lt;=35,"Medio",IF(LZZ469&lt;=80,"Alto","Inviable Sanitariamente"))))</f>
        <v>Inviable Sanitariamente</v>
      </c>
      <c r="MAC469" s="265" t="str">
        <f t="shared" ref="MAC469:MAC471" si="8831">IF(MAA469&lt;5,"Sin Riesgo",IF(MAA469 &lt;=14,"Bajo",IF(MAA469&lt;=35,"Medio",IF(MAA469&lt;=80,"Alto","Inviable Sanitariamente"))))</f>
        <v>Inviable Sanitariamente</v>
      </c>
      <c r="MAD469" s="265" t="str">
        <f t="shared" ref="MAD469:MAD471" si="8832">IF(MAB469&lt;5,"Sin Riesgo",IF(MAB469 &lt;=14,"Bajo",IF(MAB469&lt;=35,"Medio",IF(MAB469&lt;=80,"Alto","Inviable Sanitariamente"))))</f>
        <v>Inviable Sanitariamente</v>
      </c>
      <c r="MAE469" s="265" t="str">
        <f t="shared" ref="MAE469:MAE471" si="8833">IF(MAC469&lt;5,"Sin Riesgo",IF(MAC469 &lt;=14,"Bajo",IF(MAC469&lt;=35,"Medio",IF(MAC469&lt;=80,"Alto","Inviable Sanitariamente"))))</f>
        <v>Inviable Sanitariamente</v>
      </c>
      <c r="MAF469" s="265" t="str">
        <f t="shared" ref="MAF469:MAF471" si="8834">IF(MAD469&lt;5,"Sin Riesgo",IF(MAD469 &lt;=14,"Bajo",IF(MAD469&lt;=35,"Medio",IF(MAD469&lt;=80,"Alto","Inviable Sanitariamente"))))</f>
        <v>Inviable Sanitariamente</v>
      </c>
      <c r="MAG469" s="265" t="str">
        <f t="shared" ref="MAG469:MAG471" si="8835">IF(MAE469&lt;5,"Sin Riesgo",IF(MAE469 &lt;=14,"Bajo",IF(MAE469&lt;=35,"Medio",IF(MAE469&lt;=80,"Alto","Inviable Sanitariamente"))))</f>
        <v>Inviable Sanitariamente</v>
      </c>
      <c r="MAH469" s="265" t="str">
        <f t="shared" ref="MAH469:MAH471" si="8836">IF(MAF469&lt;5,"Sin Riesgo",IF(MAF469 &lt;=14,"Bajo",IF(MAF469&lt;=35,"Medio",IF(MAF469&lt;=80,"Alto","Inviable Sanitariamente"))))</f>
        <v>Inviable Sanitariamente</v>
      </c>
      <c r="MAI469" s="265" t="str">
        <f t="shared" ref="MAI469:MAI471" si="8837">IF(MAG469&lt;5,"Sin Riesgo",IF(MAG469 &lt;=14,"Bajo",IF(MAG469&lt;=35,"Medio",IF(MAG469&lt;=80,"Alto","Inviable Sanitariamente"))))</f>
        <v>Inviable Sanitariamente</v>
      </c>
      <c r="MAJ469" s="265" t="str">
        <f t="shared" ref="MAJ469:MAJ471" si="8838">IF(MAH469&lt;5,"Sin Riesgo",IF(MAH469 &lt;=14,"Bajo",IF(MAH469&lt;=35,"Medio",IF(MAH469&lt;=80,"Alto","Inviable Sanitariamente"))))</f>
        <v>Inviable Sanitariamente</v>
      </c>
      <c r="MAK469" s="265" t="str">
        <f t="shared" ref="MAK469:MAK471" si="8839">IF(MAI469&lt;5,"Sin Riesgo",IF(MAI469 &lt;=14,"Bajo",IF(MAI469&lt;=35,"Medio",IF(MAI469&lt;=80,"Alto","Inviable Sanitariamente"))))</f>
        <v>Inviable Sanitariamente</v>
      </c>
      <c r="MAL469" s="265" t="str">
        <f t="shared" ref="MAL469:MAL471" si="8840">IF(MAJ469&lt;5,"Sin Riesgo",IF(MAJ469 &lt;=14,"Bajo",IF(MAJ469&lt;=35,"Medio",IF(MAJ469&lt;=80,"Alto","Inviable Sanitariamente"))))</f>
        <v>Inviable Sanitariamente</v>
      </c>
      <c r="MAM469" s="265" t="str">
        <f t="shared" ref="MAM469:MAM471" si="8841">IF(MAK469&lt;5,"Sin Riesgo",IF(MAK469 &lt;=14,"Bajo",IF(MAK469&lt;=35,"Medio",IF(MAK469&lt;=80,"Alto","Inviable Sanitariamente"))))</f>
        <v>Inviable Sanitariamente</v>
      </c>
      <c r="MAN469" s="265" t="str">
        <f t="shared" ref="MAN469:MAN471" si="8842">IF(MAL469&lt;5,"Sin Riesgo",IF(MAL469 &lt;=14,"Bajo",IF(MAL469&lt;=35,"Medio",IF(MAL469&lt;=80,"Alto","Inviable Sanitariamente"))))</f>
        <v>Inviable Sanitariamente</v>
      </c>
      <c r="MAO469" s="265" t="str">
        <f t="shared" ref="MAO469:MAO471" si="8843">IF(MAM469&lt;5,"Sin Riesgo",IF(MAM469 &lt;=14,"Bajo",IF(MAM469&lt;=35,"Medio",IF(MAM469&lt;=80,"Alto","Inviable Sanitariamente"))))</f>
        <v>Inviable Sanitariamente</v>
      </c>
      <c r="MAP469" s="265" t="str">
        <f t="shared" ref="MAP469:MAP471" si="8844">IF(MAN469&lt;5,"Sin Riesgo",IF(MAN469 &lt;=14,"Bajo",IF(MAN469&lt;=35,"Medio",IF(MAN469&lt;=80,"Alto","Inviable Sanitariamente"))))</f>
        <v>Inviable Sanitariamente</v>
      </c>
      <c r="MAQ469" s="265" t="str">
        <f t="shared" ref="MAQ469:MAQ471" si="8845">IF(MAO469&lt;5,"Sin Riesgo",IF(MAO469 &lt;=14,"Bajo",IF(MAO469&lt;=35,"Medio",IF(MAO469&lt;=80,"Alto","Inviable Sanitariamente"))))</f>
        <v>Inviable Sanitariamente</v>
      </c>
      <c r="MAR469" s="265" t="str">
        <f t="shared" ref="MAR469:MAR471" si="8846">IF(MAP469&lt;5,"Sin Riesgo",IF(MAP469 &lt;=14,"Bajo",IF(MAP469&lt;=35,"Medio",IF(MAP469&lt;=80,"Alto","Inviable Sanitariamente"))))</f>
        <v>Inviable Sanitariamente</v>
      </c>
      <c r="MAS469" s="265" t="str">
        <f t="shared" ref="MAS469:MAS471" si="8847">IF(MAQ469&lt;5,"Sin Riesgo",IF(MAQ469 &lt;=14,"Bajo",IF(MAQ469&lt;=35,"Medio",IF(MAQ469&lt;=80,"Alto","Inviable Sanitariamente"))))</f>
        <v>Inviable Sanitariamente</v>
      </c>
      <c r="MAT469" s="265" t="str">
        <f t="shared" ref="MAT469:MAT471" si="8848">IF(MAR469&lt;5,"Sin Riesgo",IF(MAR469 &lt;=14,"Bajo",IF(MAR469&lt;=35,"Medio",IF(MAR469&lt;=80,"Alto","Inviable Sanitariamente"))))</f>
        <v>Inviable Sanitariamente</v>
      </c>
      <c r="MAU469" s="265" t="str">
        <f t="shared" ref="MAU469:MAU471" si="8849">IF(MAS469&lt;5,"Sin Riesgo",IF(MAS469 &lt;=14,"Bajo",IF(MAS469&lt;=35,"Medio",IF(MAS469&lt;=80,"Alto","Inviable Sanitariamente"))))</f>
        <v>Inviable Sanitariamente</v>
      </c>
      <c r="MAV469" s="265" t="str">
        <f t="shared" ref="MAV469:MAV471" si="8850">IF(MAT469&lt;5,"Sin Riesgo",IF(MAT469 &lt;=14,"Bajo",IF(MAT469&lt;=35,"Medio",IF(MAT469&lt;=80,"Alto","Inviable Sanitariamente"))))</f>
        <v>Inviable Sanitariamente</v>
      </c>
      <c r="MAW469" s="265" t="str">
        <f t="shared" ref="MAW469:MAW471" si="8851">IF(MAU469&lt;5,"Sin Riesgo",IF(MAU469 &lt;=14,"Bajo",IF(MAU469&lt;=35,"Medio",IF(MAU469&lt;=80,"Alto","Inviable Sanitariamente"))))</f>
        <v>Inviable Sanitariamente</v>
      </c>
      <c r="MAX469" s="265" t="str">
        <f t="shared" ref="MAX469:MAX471" si="8852">IF(MAV469&lt;5,"Sin Riesgo",IF(MAV469 &lt;=14,"Bajo",IF(MAV469&lt;=35,"Medio",IF(MAV469&lt;=80,"Alto","Inviable Sanitariamente"))))</f>
        <v>Inviable Sanitariamente</v>
      </c>
      <c r="MAY469" s="265" t="str">
        <f t="shared" ref="MAY469:MAY471" si="8853">IF(MAW469&lt;5,"Sin Riesgo",IF(MAW469 &lt;=14,"Bajo",IF(MAW469&lt;=35,"Medio",IF(MAW469&lt;=80,"Alto","Inviable Sanitariamente"))))</f>
        <v>Inviable Sanitariamente</v>
      </c>
      <c r="MAZ469" s="265" t="str">
        <f t="shared" ref="MAZ469:MAZ471" si="8854">IF(MAX469&lt;5,"Sin Riesgo",IF(MAX469 &lt;=14,"Bajo",IF(MAX469&lt;=35,"Medio",IF(MAX469&lt;=80,"Alto","Inviable Sanitariamente"))))</f>
        <v>Inviable Sanitariamente</v>
      </c>
      <c r="MBA469" s="265" t="str">
        <f t="shared" ref="MBA469:MBA471" si="8855">IF(MAY469&lt;5,"Sin Riesgo",IF(MAY469 &lt;=14,"Bajo",IF(MAY469&lt;=35,"Medio",IF(MAY469&lt;=80,"Alto","Inviable Sanitariamente"))))</f>
        <v>Inviable Sanitariamente</v>
      </c>
      <c r="MBB469" s="265" t="str">
        <f t="shared" ref="MBB469:MBB471" si="8856">IF(MAZ469&lt;5,"Sin Riesgo",IF(MAZ469 &lt;=14,"Bajo",IF(MAZ469&lt;=35,"Medio",IF(MAZ469&lt;=80,"Alto","Inviable Sanitariamente"))))</f>
        <v>Inviable Sanitariamente</v>
      </c>
      <c r="MBC469" s="265" t="str">
        <f t="shared" ref="MBC469:MBC471" si="8857">IF(MBA469&lt;5,"Sin Riesgo",IF(MBA469 &lt;=14,"Bajo",IF(MBA469&lt;=35,"Medio",IF(MBA469&lt;=80,"Alto","Inviable Sanitariamente"))))</f>
        <v>Inviable Sanitariamente</v>
      </c>
      <c r="MBD469" s="265" t="str">
        <f t="shared" ref="MBD469:MBD471" si="8858">IF(MBB469&lt;5,"Sin Riesgo",IF(MBB469 &lt;=14,"Bajo",IF(MBB469&lt;=35,"Medio",IF(MBB469&lt;=80,"Alto","Inviable Sanitariamente"))))</f>
        <v>Inviable Sanitariamente</v>
      </c>
      <c r="MBE469" s="265" t="str">
        <f t="shared" ref="MBE469:MBE471" si="8859">IF(MBC469&lt;5,"Sin Riesgo",IF(MBC469 &lt;=14,"Bajo",IF(MBC469&lt;=35,"Medio",IF(MBC469&lt;=80,"Alto","Inviable Sanitariamente"))))</f>
        <v>Inviable Sanitariamente</v>
      </c>
      <c r="MBF469" s="265" t="str">
        <f t="shared" ref="MBF469:MBF471" si="8860">IF(MBD469&lt;5,"Sin Riesgo",IF(MBD469 &lt;=14,"Bajo",IF(MBD469&lt;=35,"Medio",IF(MBD469&lt;=80,"Alto","Inviable Sanitariamente"))))</f>
        <v>Inviable Sanitariamente</v>
      </c>
      <c r="MBG469" s="265" t="str">
        <f t="shared" ref="MBG469:MBG471" si="8861">IF(MBE469&lt;5,"Sin Riesgo",IF(MBE469 &lt;=14,"Bajo",IF(MBE469&lt;=35,"Medio",IF(MBE469&lt;=80,"Alto","Inviable Sanitariamente"))))</f>
        <v>Inviable Sanitariamente</v>
      </c>
      <c r="MBH469" s="265" t="str">
        <f t="shared" ref="MBH469:MBH471" si="8862">IF(MBF469&lt;5,"Sin Riesgo",IF(MBF469 &lt;=14,"Bajo",IF(MBF469&lt;=35,"Medio",IF(MBF469&lt;=80,"Alto","Inviable Sanitariamente"))))</f>
        <v>Inviable Sanitariamente</v>
      </c>
      <c r="MBI469" s="265" t="str">
        <f t="shared" ref="MBI469:MBI471" si="8863">IF(MBG469&lt;5,"Sin Riesgo",IF(MBG469 &lt;=14,"Bajo",IF(MBG469&lt;=35,"Medio",IF(MBG469&lt;=80,"Alto","Inviable Sanitariamente"))))</f>
        <v>Inviable Sanitariamente</v>
      </c>
      <c r="MBJ469" s="265" t="str">
        <f t="shared" ref="MBJ469:MBJ471" si="8864">IF(MBH469&lt;5,"Sin Riesgo",IF(MBH469 &lt;=14,"Bajo",IF(MBH469&lt;=35,"Medio",IF(MBH469&lt;=80,"Alto","Inviable Sanitariamente"))))</f>
        <v>Inviable Sanitariamente</v>
      </c>
      <c r="MBK469" s="265" t="str">
        <f t="shared" ref="MBK469:MBK471" si="8865">IF(MBI469&lt;5,"Sin Riesgo",IF(MBI469 &lt;=14,"Bajo",IF(MBI469&lt;=35,"Medio",IF(MBI469&lt;=80,"Alto","Inviable Sanitariamente"))))</f>
        <v>Inviable Sanitariamente</v>
      </c>
      <c r="MBL469" s="265" t="str">
        <f t="shared" ref="MBL469:MBL471" si="8866">IF(MBJ469&lt;5,"Sin Riesgo",IF(MBJ469 &lt;=14,"Bajo",IF(MBJ469&lt;=35,"Medio",IF(MBJ469&lt;=80,"Alto","Inviable Sanitariamente"))))</f>
        <v>Inviable Sanitariamente</v>
      </c>
      <c r="MBM469" s="265" t="str">
        <f t="shared" ref="MBM469:MBM471" si="8867">IF(MBK469&lt;5,"Sin Riesgo",IF(MBK469 &lt;=14,"Bajo",IF(MBK469&lt;=35,"Medio",IF(MBK469&lt;=80,"Alto","Inviable Sanitariamente"))))</f>
        <v>Inviable Sanitariamente</v>
      </c>
      <c r="MBN469" s="265" t="str">
        <f t="shared" ref="MBN469:MBN471" si="8868">IF(MBL469&lt;5,"Sin Riesgo",IF(MBL469 &lt;=14,"Bajo",IF(MBL469&lt;=35,"Medio",IF(MBL469&lt;=80,"Alto","Inviable Sanitariamente"))))</f>
        <v>Inviable Sanitariamente</v>
      </c>
      <c r="MBO469" s="265" t="str">
        <f t="shared" ref="MBO469:MBO471" si="8869">IF(MBM469&lt;5,"Sin Riesgo",IF(MBM469 &lt;=14,"Bajo",IF(MBM469&lt;=35,"Medio",IF(MBM469&lt;=80,"Alto","Inviable Sanitariamente"))))</f>
        <v>Inviable Sanitariamente</v>
      </c>
      <c r="MBP469" s="265" t="str">
        <f t="shared" ref="MBP469:MBP471" si="8870">IF(MBN469&lt;5,"Sin Riesgo",IF(MBN469 &lt;=14,"Bajo",IF(MBN469&lt;=35,"Medio",IF(MBN469&lt;=80,"Alto","Inviable Sanitariamente"))))</f>
        <v>Inviable Sanitariamente</v>
      </c>
      <c r="MBQ469" s="265" t="str">
        <f t="shared" ref="MBQ469:MBQ471" si="8871">IF(MBO469&lt;5,"Sin Riesgo",IF(MBO469 &lt;=14,"Bajo",IF(MBO469&lt;=35,"Medio",IF(MBO469&lt;=80,"Alto","Inviable Sanitariamente"))))</f>
        <v>Inviable Sanitariamente</v>
      </c>
      <c r="MBR469" s="265" t="str">
        <f t="shared" ref="MBR469:MBR471" si="8872">IF(MBP469&lt;5,"Sin Riesgo",IF(MBP469 &lt;=14,"Bajo",IF(MBP469&lt;=35,"Medio",IF(MBP469&lt;=80,"Alto","Inviable Sanitariamente"))))</f>
        <v>Inviable Sanitariamente</v>
      </c>
      <c r="MBS469" s="265" t="str">
        <f t="shared" ref="MBS469:MBS471" si="8873">IF(MBQ469&lt;5,"Sin Riesgo",IF(MBQ469 &lt;=14,"Bajo",IF(MBQ469&lt;=35,"Medio",IF(MBQ469&lt;=80,"Alto","Inviable Sanitariamente"))))</f>
        <v>Inviable Sanitariamente</v>
      </c>
      <c r="MBT469" s="265" t="str">
        <f t="shared" ref="MBT469:MBT471" si="8874">IF(MBR469&lt;5,"Sin Riesgo",IF(MBR469 &lt;=14,"Bajo",IF(MBR469&lt;=35,"Medio",IF(MBR469&lt;=80,"Alto","Inviable Sanitariamente"))))</f>
        <v>Inviable Sanitariamente</v>
      </c>
      <c r="MBU469" s="265" t="str">
        <f t="shared" ref="MBU469:MBU471" si="8875">IF(MBS469&lt;5,"Sin Riesgo",IF(MBS469 &lt;=14,"Bajo",IF(MBS469&lt;=35,"Medio",IF(MBS469&lt;=80,"Alto","Inviable Sanitariamente"))))</f>
        <v>Inviable Sanitariamente</v>
      </c>
      <c r="MBV469" s="265" t="str">
        <f t="shared" ref="MBV469:MBV471" si="8876">IF(MBT469&lt;5,"Sin Riesgo",IF(MBT469 &lt;=14,"Bajo",IF(MBT469&lt;=35,"Medio",IF(MBT469&lt;=80,"Alto","Inviable Sanitariamente"))))</f>
        <v>Inviable Sanitariamente</v>
      </c>
      <c r="MBW469" s="265" t="str">
        <f t="shared" ref="MBW469:MBW471" si="8877">IF(MBU469&lt;5,"Sin Riesgo",IF(MBU469 &lt;=14,"Bajo",IF(MBU469&lt;=35,"Medio",IF(MBU469&lt;=80,"Alto","Inviable Sanitariamente"))))</f>
        <v>Inviable Sanitariamente</v>
      </c>
      <c r="MBX469" s="265" t="str">
        <f t="shared" ref="MBX469:MBX471" si="8878">IF(MBV469&lt;5,"Sin Riesgo",IF(MBV469 &lt;=14,"Bajo",IF(MBV469&lt;=35,"Medio",IF(MBV469&lt;=80,"Alto","Inviable Sanitariamente"))))</f>
        <v>Inviable Sanitariamente</v>
      </c>
      <c r="MBY469" s="265" t="str">
        <f t="shared" ref="MBY469:MBY471" si="8879">IF(MBW469&lt;5,"Sin Riesgo",IF(MBW469 &lt;=14,"Bajo",IF(MBW469&lt;=35,"Medio",IF(MBW469&lt;=80,"Alto","Inviable Sanitariamente"))))</f>
        <v>Inviable Sanitariamente</v>
      </c>
      <c r="MBZ469" s="265" t="str">
        <f t="shared" ref="MBZ469:MBZ471" si="8880">IF(MBX469&lt;5,"Sin Riesgo",IF(MBX469 &lt;=14,"Bajo",IF(MBX469&lt;=35,"Medio",IF(MBX469&lt;=80,"Alto","Inviable Sanitariamente"))))</f>
        <v>Inviable Sanitariamente</v>
      </c>
      <c r="MCA469" s="265" t="str">
        <f t="shared" ref="MCA469:MCA471" si="8881">IF(MBY469&lt;5,"Sin Riesgo",IF(MBY469 &lt;=14,"Bajo",IF(MBY469&lt;=35,"Medio",IF(MBY469&lt;=80,"Alto","Inviable Sanitariamente"))))</f>
        <v>Inviable Sanitariamente</v>
      </c>
      <c r="MCB469" s="265" t="str">
        <f t="shared" ref="MCB469:MCB471" si="8882">IF(MBZ469&lt;5,"Sin Riesgo",IF(MBZ469 &lt;=14,"Bajo",IF(MBZ469&lt;=35,"Medio",IF(MBZ469&lt;=80,"Alto","Inviable Sanitariamente"))))</f>
        <v>Inviable Sanitariamente</v>
      </c>
      <c r="MCC469" s="265" t="str">
        <f t="shared" ref="MCC469:MCC471" si="8883">IF(MCA469&lt;5,"Sin Riesgo",IF(MCA469 &lt;=14,"Bajo",IF(MCA469&lt;=35,"Medio",IF(MCA469&lt;=80,"Alto","Inviable Sanitariamente"))))</f>
        <v>Inviable Sanitariamente</v>
      </c>
      <c r="MCD469" s="265" t="str">
        <f t="shared" ref="MCD469:MCD471" si="8884">IF(MCB469&lt;5,"Sin Riesgo",IF(MCB469 &lt;=14,"Bajo",IF(MCB469&lt;=35,"Medio",IF(MCB469&lt;=80,"Alto","Inviable Sanitariamente"))))</f>
        <v>Inviable Sanitariamente</v>
      </c>
      <c r="MCE469" s="265" t="str">
        <f t="shared" ref="MCE469:MCE471" si="8885">IF(MCC469&lt;5,"Sin Riesgo",IF(MCC469 &lt;=14,"Bajo",IF(MCC469&lt;=35,"Medio",IF(MCC469&lt;=80,"Alto","Inviable Sanitariamente"))))</f>
        <v>Inviable Sanitariamente</v>
      </c>
      <c r="MCF469" s="265" t="str">
        <f t="shared" ref="MCF469:MCF471" si="8886">IF(MCD469&lt;5,"Sin Riesgo",IF(MCD469 &lt;=14,"Bajo",IF(MCD469&lt;=35,"Medio",IF(MCD469&lt;=80,"Alto","Inviable Sanitariamente"))))</f>
        <v>Inviable Sanitariamente</v>
      </c>
      <c r="MCG469" s="265" t="str">
        <f t="shared" ref="MCG469:MCG471" si="8887">IF(MCE469&lt;5,"Sin Riesgo",IF(MCE469 &lt;=14,"Bajo",IF(MCE469&lt;=35,"Medio",IF(MCE469&lt;=80,"Alto","Inviable Sanitariamente"))))</f>
        <v>Inviable Sanitariamente</v>
      </c>
      <c r="MCH469" s="265" t="str">
        <f t="shared" ref="MCH469:MCH471" si="8888">IF(MCF469&lt;5,"Sin Riesgo",IF(MCF469 &lt;=14,"Bajo",IF(MCF469&lt;=35,"Medio",IF(MCF469&lt;=80,"Alto","Inviable Sanitariamente"))))</f>
        <v>Inviable Sanitariamente</v>
      </c>
      <c r="MCI469" s="265" t="str">
        <f t="shared" ref="MCI469:MCI471" si="8889">IF(MCG469&lt;5,"Sin Riesgo",IF(MCG469 &lt;=14,"Bajo",IF(MCG469&lt;=35,"Medio",IF(MCG469&lt;=80,"Alto","Inviable Sanitariamente"))))</f>
        <v>Inviable Sanitariamente</v>
      </c>
      <c r="MCJ469" s="265" t="str">
        <f t="shared" ref="MCJ469:MCJ471" si="8890">IF(MCH469&lt;5,"Sin Riesgo",IF(MCH469 &lt;=14,"Bajo",IF(MCH469&lt;=35,"Medio",IF(MCH469&lt;=80,"Alto","Inviable Sanitariamente"))))</f>
        <v>Inviable Sanitariamente</v>
      </c>
      <c r="MCK469" s="265" t="str">
        <f t="shared" ref="MCK469:MCK471" si="8891">IF(MCI469&lt;5,"Sin Riesgo",IF(MCI469 &lt;=14,"Bajo",IF(MCI469&lt;=35,"Medio",IF(MCI469&lt;=80,"Alto","Inviable Sanitariamente"))))</f>
        <v>Inviable Sanitariamente</v>
      </c>
      <c r="MCL469" s="265" t="str">
        <f t="shared" ref="MCL469:MCL471" si="8892">IF(MCJ469&lt;5,"Sin Riesgo",IF(MCJ469 &lt;=14,"Bajo",IF(MCJ469&lt;=35,"Medio",IF(MCJ469&lt;=80,"Alto","Inviable Sanitariamente"))))</f>
        <v>Inviable Sanitariamente</v>
      </c>
      <c r="MCM469" s="265" t="str">
        <f t="shared" ref="MCM469:MCM471" si="8893">IF(MCK469&lt;5,"Sin Riesgo",IF(MCK469 &lt;=14,"Bajo",IF(MCK469&lt;=35,"Medio",IF(MCK469&lt;=80,"Alto","Inviable Sanitariamente"))))</f>
        <v>Inviable Sanitariamente</v>
      </c>
      <c r="MCN469" s="265" t="str">
        <f t="shared" ref="MCN469:MCN471" si="8894">IF(MCL469&lt;5,"Sin Riesgo",IF(MCL469 &lt;=14,"Bajo",IF(MCL469&lt;=35,"Medio",IF(MCL469&lt;=80,"Alto","Inviable Sanitariamente"))))</f>
        <v>Inviable Sanitariamente</v>
      </c>
      <c r="MCO469" s="265" t="str">
        <f t="shared" ref="MCO469:MCO471" si="8895">IF(MCM469&lt;5,"Sin Riesgo",IF(MCM469 &lt;=14,"Bajo",IF(MCM469&lt;=35,"Medio",IF(MCM469&lt;=80,"Alto","Inviable Sanitariamente"))))</f>
        <v>Inviable Sanitariamente</v>
      </c>
      <c r="MCP469" s="265" t="str">
        <f t="shared" ref="MCP469:MCP471" si="8896">IF(MCN469&lt;5,"Sin Riesgo",IF(MCN469 &lt;=14,"Bajo",IF(MCN469&lt;=35,"Medio",IF(MCN469&lt;=80,"Alto","Inviable Sanitariamente"))))</f>
        <v>Inviable Sanitariamente</v>
      </c>
      <c r="MCQ469" s="265" t="str">
        <f t="shared" ref="MCQ469:MCQ471" si="8897">IF(MCO469&lt;5,"Sin Riesgo",IF(MCO469 &lt;=14,"Bajo",IF(MCO469&lt;=35,"Medio",IF(MCO469&lt;=80,"Alto","Inviable Sanitariamente"))))</f>
        <v>Inviable Sanitariamente</v>
      </c>
      <c r="MCR469" s="265" t="str">
        <f t="shared" ref="MCR469:MCR471" si="8898">IF(MCP469&lt;5,"Sin Riesgo",IF(MCP469 &lt;=14,"Bajo",IF(MCP469&lt;=35,"Medio",IF(MCP469&lt;=80,"Alto","Inviable Sanitariamente"))))</f>
        <v>Inviable Sanitariamente</v>
      </c>
      <c r="MCS469" s="265" t="str">
        <f t="shared" ref="MCS469:MCS471" si="8899">IF(MCQ469&lt;5,"Sin Riesgo",IF(MCQ469 &lt;=14,"Bajo",IF(MCQ469&lt;=35,"Medio",IF(MCQ469&lt;=80,"Alto","Inviable Sanitariamente"))))</f>
        <v>Inviable Sanitariamente</v>
      </c>
      <c r="MCT469" s="265" t="str">
        <f t="shared" ref="MCT469:MCT471" si="8900">IF(MCR469&lt;5,"Sin Riesgo",IF(MCR469 &lt;=14,"Bajo",IF(MCR469&lt;=35,"Medio",IF(MCR469&lt;=80,"Alto","Inviable Sanitariamente"))))</f>
        <v>Inviable Sanitariamente</v>
      </c>
      <c r="MCU469" s="265" t="str">
        <f t="shared" ref="MCU469:MCU471" si="8901">IF(MCS469&lt;5,"Sin Riesgo",IF(MCS469 &lt;=14,"Bajo",IF(MCS469&lt;=35,"Medio",IF(MCS469&lt;=80,"Alto","Inviable Sanitariamente"))))</f>
        <v>Inviable Sanitariamente</v>
      </c>
      <c r="MCV469" s="265" t="str">
        <f t="shared" ref="MCV469:MCV471" si="8902">IF(MCT469&lt;5,"Sin Riesgo",IF(MCT469 &lt;=14,"Bajo",IF(MCT469&lt;=35,"Medio",IF(MCT469&lt;=80,"Alto","Inviable Sanitariamente"))))</f>
        <v>Inviable Sanitariamente</v>
      </c>
      <c r="MCW469" s="265" t="str">
        <f t="shared" ref="MCW469:MCW471" si="8903">IF(MCU469&lt;5,"Sin Riesgo",IF(MCU469 &lt;=14,"Bajo",IF(MCU469&lt;=35,"Medio",IF(MCU469&lt;=80,"Alto","Inviable Sanitariamente"))))</f>
        <v>Inviable Sanitariamente</v>
      </c>
      <c r="MCX469" s="265" t="str">
        <f t="shared" ref="MCX469:MCX471" si="8904">IF(MCV469&lt;5,"Sin Riesgo",IF(MCV469 &lt;=14,"Bajo",IF(MCV469&lt;=35,"Medio",IF(MCV469&lt;=80,"Alto","Inviable Sanitariamente"))))</f>
        <v>Inviable Sanitariamente</v>
      </c>
      <c r="MCY469" s="265" t="str">
        <f t="shared" ref="MCY469:MCY471" si="8905">IF(MCW469&lt;5,"Sin Riesgo",IF(MCW469 &lt;=14,"Bajo",IF(MCW469&lt;=35,"Medio",IF(MCW469&lt;=80,"Alto","Inviable Sanitariamente"))))</f>
        <v>Inviable Sanitariamente</v>
      </c>
      <c r="MCZ469" s="265" t="str">
        <f t="shared" ref="MCZ469:MCZ471" si="8906">IF(MCX469&lt;5,"Sin Riesgo",IF(MCX469 &lt;=14,"Bajo",IF(MCX469&lt;=35,"Medio",IF(MCX469&lt;=80,"Alto","Inviable Sanitariamente"))))</f>
        <v>Inviable Sanitariamente</v>
      </c>
      <c r="MDA469" s="265" t="str">
        <f t="shared" ref="MDA469:MDA471" si="8907">IF(MCY469&lt;5,"Sin Riesgo",IF(MCY469 &lt;=14,"Bajo",IF(MCY469&lt;=35,"Medio",IF(MCY469&lt;=80,"Alto","Inviable Sanitariamente"))))</f>
        <v>Inviable Sanitariamente</v>
      </c>
      <c r="MDB469" s="265" t="str">
        <f t="shared" ref="MDB469:MDB471" si="8908">IF(MCZ469&lt;5,"Sin Riesgo",IF(MCZ469 &lt;=14,"Bajo",IF(MCZ469&lt;=35,"Medio",IF(MCZ469&lt;=80,"Alto","Inviable Sanitariamente"))))</f>
        <v>Inviable Sanitariamente</v>
      </c>
      <c r="MDC469" s="265" t="str">
        <f t="shared" ref="MDC469:MDC471" si="8909">IF(MDA469&lt;5,"Sin Riesgo",IF(MDA469 &lt;=14,"Bajo",IF(MDA469&lt;=35,"Medio",IF(MDA469&lt;=80,"Alto","Inviable Sanitariamente"))))</f>
        <v>Inviable Sanitariamente</v>
      </c>
      <c r="MDD469" s="265" t="str">
        <f t="shared" ref="MDD469:MDD471" si="8910">IF(MDB469&lt;5,"Sin Riesgo",IF(MDB469 &lt;=14,"Bajo",IF(MDB469&lt;=35,"Medio",IF(MDB469&lt;=80,"Alto","Inviable Sanitariamente"))))</f>
        <v>Inviable Sanitariamente</v>
      </c>
      <c r="MDE469" s="265" t="str">
        <f t="shared" ref="MDE469:MDE471" si="8911">IF(MDC469&lt;5,"Sin Riesgo",IF(MDC469 &lt;=14,"Bajo",IF(MDC469&lt;=35,"Medio",IF(MDC469&lt;=80,"Alto","Inviable Sanitariamente"))))</f>
        <v>Inviable Sanitariamente</v>
      </c>
      <c r="MDF469" s="265" t="str">
        <f t="shared" ref="MDF469:MDF471" si="8912">IF(MDD469&lt;5,"Sin Riesgo",IF(MDD469 &lt;=14,"Bajo",IF(MDD469&lt;=35,"Medio",IF(MDD469&lt;=80,"Alto","Inviable Sanitariamente"))))</f>
        <v>Inviable Sanitariamente</v>
      </c>
      <c r="MDG469" s="265" t="str">
        <f t="shared" ref="MDG469:MDG471" si="8913">IF(MDE469&lt;5,"Sin Riesgo",IF(MDE469 &lt;=14,"Bajo",IF(MDE469&lt;=35,"Medio",IF(MDE469&lt;=80,"Alto","Inviable Sanitariamente"))))</f>
        <v>Inviable Sanitariamente</v>
      </c>
      <c r="MDH469" s="265" t="str">
        <f t="shared" ref="MDH469:MDH471" si="8914">IF(MDF469&lt;5,"Sin Riesgo",IF(MDF469 &lt;=14,"Bajo",IF(MDF469&lt;=35,"Medio",IF(MDF469&lt;=80,"Alto","Inviable Sanitariamente"))))</f>
        <v>Inviable Sanitariamente</v>
      </c>
      <c r="MDI469" s="265" t="str">
        <f t="shared" ref="MDI469:MDI471" si="8915">IF(MDG469&lt;5,"Sin Riesgo",IF(MDG469 &lt;=14,"Bajo",IF(MDG469&lt;=35,"Medio",IF(MDG469&lt;=80,"Alto","Inviable Sanitariamente"))))</f>
        <v>Inviable Sanitariamente</v>
      </c>
      <c r="MDJ469" s="265" t="str">
        <f t="shared" ref="MDJ469:MDJ471" si="8916">IF(MDH469&lt;5,"Sin Riesgo",IF(MDH469 &lt;=14,"Bajo",IF(MDH469&lt;=35,"Medio",IF(MDH469&lt;=80,"Alto","Inviable Sanitariamente"))))</f>
        <v>Inviable Sanitariamente</v>
      </c>
      <c r="MDK469" s="265" t="str">
        <f t="shared" ref="MDK469:MDK471" si="8917">IF(MDI469&lt;5,"Sin Riesgo",IF(MDI469 &lt;=14,"Bajo",IF(MDI469&lt;=35,"Medio",IF(MDI469&lt;=80,"Alto","Inviable Sanitariamente"))))</f>
        <v>Inviable Sanitariamente</v>
      </c>
      <c r="MDL469" s="265" t="str">
        <f t="shared" ref="MDL469:MDL471" si="8918">IF(MDJ469&lt;5,"Sin Riesgo",IF(MDJ469 &lt;=14,"Bajo",IF(MDJ469&lt;=35,"Medio",IF(MDJ469&lt;=80,"Alto","Inviable Sanitariamente"))))</f>
        <v>Inviable Sanitariamente</v>
      </c>
      <c r="MDM469" s="265" t="str">
        <f t="shared" ref="MDM469:MDM471" si="8919">IF(MDK469&lt;5,"Sin Riesgo",IF(MDK469 &lt;=14,"Bajo",IF(MDK469&lt;=35,"Medio",IF(MDK469&lt;=80,"Alto","Inviable Sanitariamente"))))</f>
        <v>Inviable Sanitariamente</v>
      </c>
      <c r="MDN469" s="265" t="str">
        <f t="shared" ref="MDN469:MDN471" si="8920">IF(MDL469&lt;5,"Sin Riesgo",IF(MDL469 &lt;=14,"Bajo",IF(MDL469&lt;=35,"Medio",IF(MDL469&lt;=80,"Alto","Inviable Sanitariamente"))))</f>
        <v>Inviable Sanitariamente</v>
      </c>
      <c r="MDO469" s="265" t="str">
        <f t="shared" ref="MDO469:MDO471" si="8921">IF(MDM469&lt;5,"Sin Riesgo",IF(MDM469 &lt;=14,"Bajo",IF(MDM469&lt;=35,"Medio",IF(MDM469&lt;=80,"Alto","Inviable Sanitariamente"))))</f>
        <v>Inviable Sanitariamente</v>
      </c>
      <c r="MDP469" s="265" t="str">
        <f t="shared" ref="MDP469:MDP471" si="8922">IF(MDN469&lt;5,"Sin Riesgo",IF(MDN469 &lt;=14,"Bajo",IF(MDN469&lt;=35,"Medio",IF(MDN469&lt;=80,"Alto","Inviable Sanitariamente"))))</f>
        <v>Inviable Sanitariamente</v>
      </c>
      <c r="MDQ469" s="265" t="str">
        <f t="shared" ref="MDQ469:MDQ471" si="8923">IF(MDO469&lt;5,"Sin Riesgo",IF(MDO469 &lt;=14,"Bajo",IF(MDO469&lt;=35,"Medio",IF(MDO469&lt;=80,"Alto","Inviable Sanitariamente"))))</f>
        <v>Inviable Sanitariamente</v>
      </c>
      <c r="MDR469" s="265" t="str">
        <f t="shared" ref="MDR469:MDR471" si="8924">IF(MDP469&lt;5,"Sin Riesgo",IF(MDP469 &lt;=14,"Bajo",IF(MDP469&lt;=35,"Medio",IF(MDP469&lt;=80,"Alto","Inviable Sanitariamente"))))</f>
        <v>Inviable Sanitariamente</v>
      </c>
      <c r="MDS469" s="265" t="str">
        <f t="shared" ref="MDS469:MDS471" si="8925">IF(MDQ469&lt;5,"Sin Riesgo",IF(MDQ469 &lt;=14,"Bajo",IF(MDQ469&lt;=35,"Medio",IF(MDQ469&lt;=80,"Alto","Inviable Sanitariamente"))))</f>
        <v>Inviable Sanitariamente</v>
      </c>
      <c r="MDT469" s="265" t="str">
        <f t="shared" ref="MDT469:MDT471" si="8926">IF(MDR469&lt;5,"Sin Riesgo",IF(MDR469 &lt;=14,"Bajo",IF(MDR469&lt;=35,"Medio",IF(MDR469&lt;=80,"Alto","Inviable Sanitariamente"))))</f>
        <v>Inviable Sanitariamente</v>
      </c>
      <c r="MDU469" s="265" t="str">
        <f t="shared" ref="MDU469:MDU471" si="8927">IF(MDS469&lt;5,"Sin Riesgo",IF(MDS469 &lt;=14,"Bajo",IF(MDS469&lt;=35,"Medio",IF(MDS469&lt;=80,"Alto","Inviable Sanitariamente"))))</f>
        <v>Inviable Sanitariamente</v>
      </c>
      <c r="MDV469" s="265" t="str">
        <f t="shared" ref="MDV469:MDV471" si="8928">IF(MDT469&lt;5,"Sin Riesgo",IF(MDT469 &lt;=14,"Bajo",IF(MDT469&lt;=35,"Medio",IF(MDT469&lt;=80,"Alto","Inviable Sanitariamente"))))</f>
        <v>Inviable Sanitariamente</v>
      </c>
      <c r="MDW469" s="265" t="str">
        <f t="shared" ref="MDW469:MDW471" si="8929">IF(MDU469&lt;5,"Sin Riesgo",IF(MDU469 &lt;=14,"Bajo",IF(MDU469&lt;=35,"Medio",IF(MDU469&lt;=80,"Alto","Inviable Sanitariamente"))))</f>
        <v>Inviable Sanitariamente</v>
      </c>
      <c r="MDX469" s="265" t="str">
        <f t="shared" ref="MDX469:MDX471" si="8930">IF(MDV469&lt;5,"Sin Riesgo",IF(MDV469 &lt;=14,"Bajo",IF(MDV469&lt;=35,"Medio",IF(MDV469&lt;=80,"Alto","Inviable Sanitariamente"))))</f>
        <v>Inviable Sanitariamente</v>
      </c>
      <c r="MDY469" s="265" t="str">
        <f t="shared" ref="MDY469:MDY471" si="8931">IF(MDW469&lt;5,"Sin Riesgo",IF(MDW469 &lt;=14,"Bajo",IF(MDW469&lt;=35,"Medio",IF(MDW469&lt;=80,"Alto","Inviable Sanitariamente"))))</f>
        <v>Inviable Sanitariamente</v>
      </c>
      <c r="MDZ469" s="265" t="str">
        <f t="shared" ref="MDZ469:MDZ471" si="8932">IF(MDX469&lt;5,"Sin Riesgo",IF(MDX469 &lt;=14,"Bajo",IF(MDX469&lt;=35,"Medio",IF(MDX469&lt;=80,"Alto","Inviable Sanitariamente"))))</f>
        <v>Inviable Sanitariamente</v>
      </c>
      <c r="MEA469" s="265" t="str">
        <f t="shared" ref="MEA469:MEA471" si="8933">IF(MDY469&lt;5,"Sin Riesgo",IF(MDY469 &lt;=14,"Bajo",IF(MDY469&lt;=35,"Medio",IF(MDY469&lt;=80,"Alto","Inviable Sanitariamente"))))</f>
        <v>Inviable Sanitariamente</v>
      </c>
      <c r="MEB469" s="265" t="str">
        <f t="shared" ref="MEB469:MEB471" si="8934">IF(MDZ469&lt;5,"Sin Riesgo",IF(MDZ469 &lt;=14,"Bajo",IF(MDZ469&lt;=35,"Medio",IF(MDZ469&lt;=80,"Alto","Inviable Sanitariamente"))))</f>
        <v>Inviable Sanitariamente</v>
      </c>
      <c r="MEC469" s="265" t="str">
        <f t="shared" ref="MEC469:MEC471" si="8935">IF(MEA469&lt;5,"Sin Riesgo",IF(MEA469 &lt;=14,"Bajo",IF(MEA469&lt;=35,"Medio",IF(MEA469&lt;=80,"Alto","Inviable Sanitariamente"))))</f>
        <v>Inviable Sanitariamente</v>
      </c>
      <c r="MED469" s="265" t="str">
        <f t="shared" ref="MED469:MED471" si="8936">IF(MEB469&lt;5,"Sin Riesgo",IF(MEB469 &lt;=14,"Bajo",IF(MEB469&lt;=35,"Medio",IF(MEB469&lt;=80,"Alto","Inviable Sanitariamente"))))</f>
        <v>Inviable Sanitariamente</v>
      </c>
      <c r="MEE469" s="265" t="str">
        <f t="shared" ref="MEE469:MEE471" si="8937">IF(MEC469&lt;5,"Sin Riesgo",IF(MEC469 &lt;=14,"Bajo",IF(MEC469&lt;=35,"Medio",IF(MEC469&lt;=80,"Alto","Inviable Sanitariamente"))))</f>
        <v>Inviable Sanitariamente</v>
      </c>
      <c r="MEF469" s="265" t="str">
        <f t="shared" ref="MEF469:MEF471" si="8938">IF(MED469&lt;5,"Sin Riesgo",IF(MED469 &lt;=14,"Bajo",IF(MED469&lt;=35,"Medio",IF(MED469&lt;=80,"Alto","Inviable Sanitariamente"))))</f>
        <v>Inviable Sanitariamente</v>
      </c>
      <c r="MEG469" s="265" t="str">
        <f t="shared" ref="MEG469:MEG471" si="8939">IF(MEE469&lt;5,"Sin Riesgo",IF(MEE469 &lt;=14,"Bajo",IF(MEE469&lt;=35,"Medio",IF(MEE469&lt;=80,"Alto","Inviable Sanitariamente"))))</f>
        <v>Inviable Sanitariamente</v>
      </c>
      <c r="MEH469" s="265" t="str">
        <f t="shared" ref="MEH469:MEH471" si="8940">IF(MEF469&lt;5,"Sin Riesgo",IF(MEF469 &lt;=14,"Bajo",IF(MEF469&lt;=35,"Medio",IF(MEF469&lt;=80,"Alto","Inviable Sanitariamente"))))</f>
        <v>Inviable Sanitariamente</v>
      </c>
      <c r="MEI469" s="265" t="str">
        <f t="shared" ref="MEI469:MEI471" si="8941">IF(MEG469&lt;5,"Sin Riesgo",IF(MEG469 &lt;=14,"Bajo",IF(MEG469&lt;=35,"Medio",IF(MEG469&lt;=80,"Alto","Inviable Sanitariamente"))))</f>
        <v>Inviable Sanitariamente</v>
      </c>
      <c r="MEJ469" s="265" t="str">
        <f t="shared" ref="MEJ469:MEJ471" si="8942">IF(MEH469&lt;5,"Sin Riesgo",IF(MEH469 &lt;=14,"Bajo",IF(MEH469&lt;=35,"Medio",IF(MEH469&lt;=80,"Alto","Inviable Sanitariamente"))))</f>
        <v>Inviable Sanitariamente</v>
      </c>
      <c r="MEK469" s="265" t="str">
        <f t="shared" ref="MEK469:MEK471" si="8943">IF(MEI469&lt;5,"Sin Riesgo",IF(MEI469 &lt;=14,"Bajo",IF(MEI469&lt;=35,"Medio",IF(MEI469&lt;=80,"Alto","Inviable Sanitariamente"))))</f>
        <v>Inviable Sanitariamente</v>
      </c>
      <c r="MEL469" s="265" t="str">
        <f t="shared" ref="MEL469:MEL471" si="8944">IF(MEJ469&lt;5,"Sin Riesgo",IF(MEJ469 &lt;=14,"Bajo",IF(MEJ469&lt;=35,"Medio",IF(MEJ469&lt;=80,"Alto","Inviable Sanitariamente"))))</f>
        <v>Inviable Sanitariamente</v>
      </c>
      <c r="MEM469" s="265" t="str">
        <f t="shared" ref="MEM469:MEM471" si="8945">IF(MEK469&lt;5,"Sin Riesgo",IF(MEK469 &lt;=14,"Bajo",IF(MEK469&lt;=35,"Medio",IF(MEK469&lt;=80,"Alto","Inviable Sanitariamente"))))</f>
        <v>Inviable Sanitariamente</v>
      </c>
      <c r="MEN469" s="265" t="str">
        <f t="shared" ref="MEN469:MEN471" si="8946">IF(MEL469&lt;5,"Sin Riesgo",IF(MEL469 &lt;=14,"Bajo",IF(MEL469&lt;=35,"Medio",IF(MEL469&lt;=80,"Alto","Inviable Sanitariamente"))))</f>
        <v>Inviable Sanitariamente</v>
      </c>
      <c r="MEO469" s="265" t="str">
        <f t="shared" ref="MEO469:MEO471" si="8947">IF(MEM469&lt;5,"Sin Riesgo",IF(MEM469 &lt;=14,"Bajo",IF(MEM469&lt;=35,"Medio",IF(MEM469&lt;=80,"Alto","Inviable Sanitariamente"))))</f>
        <v>Inviable Sanitariamente</v>
      </c>
      <c r="MEP469" s="265" t="str">
        <f t="shared" ref="MEP469:MEP471" si="8948">IF(MEN469&lt;5,"Sin Riesgo",IF(MEN469 &lt;=14,"Bajo",IF(MEN469&lt;=35,"Medio",IF(MEN469&lt;=80,"Alto","Inviable Sanitariamente"))))</f>
        <v>Inviable Sanitariamente</v>
      </c>
      <c r="MEQ469" s="265" t="str">
        <f t="shared" ref="MEQ469:MEQ471" si="8949">IF(MEO469&lt;5,"Sin Riesgo",IF(MEO469 &lt;=14,"Bajo",IF(MEO469&lt;=35,"Medio",IF(MEO469&lt;=80,"Alto","Inviable Sanitariamente"))))</f>
        <v>Inviable Sanitariamente</v>
      </c>
      <c r="MER469" s="265" t="str">
        <f t="shared" ref="MER469:MER471" si="8950">IF(MEP469&lt;5,"Sin Riesgo",IF(MEP469 &lt;=14,"Bajo",IF(MEP469&lt;=35,"Medio",IF(MEP469&lt;=80,"Alto","Inviable Sanitariamente"))))</f>
        <v>Inviable Sanitariamente</v>
      </c>
      <c r="MES469" s="265" t="str">
        <f t="shared" ref="MES469:MES471" si="8951">IF(MEQ469&lt;5,"Sin Riesgo",IF(MEQ469 &lt;=14,"Bajo",IF(MEQ469&lt;=35,"Medio",IF(MEQ469&lt;=80,"Alto","Inviable Sanitariamente"))))</f>
        <v>Inviable Sanitariamente</v>
      </c>
      <c r="MET469" s="265" t="str">
        <f t="shared" ref="MET469:MET471" si="8952">IF(MER469&lt;5,"Sin Riesgo",IF(MER469 &lt;=14,"Bajo",IF(MER469&lt;=35,"Medio",IF(MER469&lt;=80,"Alto","Inviable Sanitariamente"))))</f>
        <v>Inviable Sanitariamente</v>
      </c>
      <c r="MEU469" s="265" t="str">
        <f t="shared" ref="MEU469:MEU471" si="8953">IF(MES469&lt;5,"Sin Riesgo",IF(MES469 &lt;=14,"Bajo",IF(MES469&lt;=35,"Medio",IF(MES469&lt;=80,"Alto","Inviable Sanitariamente"))))</f>
        <v>Inviable Sanitariamente</v>
      </c>
      <c r="MEV469" s="265" t="str">
        <f t="shared" ref="MEV469:MEV471" si="8954">IF(MET469&lt;5,"Sin Riesgo",IF(MET469 &lt;=14,"Bajo",IF(MET469&lt;=35,"Medio",IF(MET469&lt;=80,"Alto","Inviable Sanitariamente"))))</f>
        <v>Inviable Sanitariamente</v>
      </c>
      <c r="MEW469" s="265" t="str">
        <f t="shared" ref="MEW469:MEW471" si="8955">IF(MEU469&lt;5,"Sin Riesgo",IF(MEU469 &lt;=14,"Bajo",IF(MEU469&lt;=35,"Medio",IF(MEU469&lt;=80,"Alto","Inviable Sanitariamente"))))</f>
        <v>Inviable Sanitariamente</v>
      </c>
      <c r="MEX469" s="265" t="str">
        <f t="shared" ref="MEX469:MEX471" si="8956">IF(MEV469&lt;5,"Sin Riesgo",IF(MEV469 &lt;=14,"Bajo",IF(MEV469&lt;=35,"Medio",IF(MEV469&lt;=80,"Alto","Inviable Sanitariamente"))))</f>
        <v>Inviable Sanitariamente</v>
      </c>
      <c r="MEY469" s="265" t="str">
        <f t="shared" ref="MEY469:MEY471" si="8957">IF(MEW469&lt;5,"Sin Riesgo",IF(MEW469 &lt;=14,"Bajo",IF(MEW469&lt;=35,"Medio",IF(MEW469&lt;=80,"Alto","Inviable Sanitariamente"))))</f>
        <v>Inviable Sanitariamente</v>
      </c>
      <c r="MEZ469" s="265" t="str">
        <f t="shared" ref="MEZ469:MEZ471" si="8958">IF(MEX469&lt;5,"Sin Riesgo",IF(MEX469 &lt;=14,"Bajo",IF(MEX469&lt;=35,"Medio",IF(MEX469&lt;=80,"Alto","Inviable Sanitariamente"))))</f>
        <v>Inviable Sanitariamente</v>
      </c>
      <c r="MFA469" s="265" t="str">
        <f t="shared" ref="MFA469:MFA471" si="8959">IF(MEY469&lt;5,"Sin Riesgo",IF(MEY469 &lt;=14,"Bajo",IF(MEY469&lt;=35,"Medio",IF(MEY469&lt;=80,"Alto","Inviable Sanitariamente"))))</f>
        <v>Inviable Sanitariamente</v>
      </c>
      <c r="MFB469" s="265" t="str">
        <f t="shared" ref="MFB469:MFB471" si="8960">IF(MEZ469&lt;5,"Sin Riesgo",IF(MEZ469 &lt;=14,"Bajo",IF(MEZ469&lt;=35,"Medio",IF(MEZ469&lt;=80,"Alto","Inviable Sanitariamente"))))</f>
        <v>Inviable Sanitariamente</v>
      </c>
      <c r="MFC469" s="265" t="str">
        <f t="shared" ref="MFC469:MFC471" si="8961">IF(MFA469&lt;5,"Sin Riesgo",IF(MFA469 &lt;=14,"Bajo",IF(MFA469&lt;=35,"Medio",IF(MFA469&lt;=80,"Alto","Inviable Sanitariamente"))))</f>
        <v>Inviable Sanitariamente</v>
      </c>
      <c r="MFD469" s="265" t="str">
        <f t="shared" ref="MFD469:MFD471" si="8962">IF(MFB469&lt;5,"Sin Riesgo",IF(MFB469 &lt;=14,"Bajo",IF(MFB469&lt;=35,"Medio",IF(MFB469&lt;=80,"Alto","Inviable Sanitariamente"))))</f>
        <v>Inviable Sanitariamente</v>
      </c>
      <c r="MFE469" s="265" t="str">
        <f t="shared" ref="MFE469:MFE471" si="8963">IF(MFC469&lt;5,"Sin Riesgo",IF(MFC469 &lt;=14,"Bajo",IF(MFC469&lt;=35,"Medio",IF(MFC469&lt;=80,"Alto","Inviable Sanitariamente"))))</f>
        <v>Inviable Sanitariamente</v>
      </c>
      <c r="MFF469" s="265" t="str">
        <f t="shared" ref="MFF469:MFF471" si="8964">IF(MFD469&lt;5,"Sin Riesgo",IF(MFD469 &lt;=14,"Bajo",IF(MFD469&lt;=35,"Medio",IF(MFD469&lt;=80,"Alto","Inviable Sanitariamente"))))</f>
        <v>Inviable Sanitariamente</v>
      </c>
      <c r="MFG469" s="265" t="str">
        <f t="shared" ref="MFG469:MFG471" si="8965">IF(MFE469&lt;5,"Sin Riesgo",IF(MFE469 &lt;=14,"Bajo",IF(MFE469&lt;=35,"Medio",IF(MFE469&lt;=80,"Alto","Inviable Sanitariamente"))))</f>
        <v>Inviable Sanitariamente</v>
      </c>
      <c r="MFH469" s="265" t="str">
        <f t="shared" ref="MFH469:MFH471" si="8966">IF(MFF469&lt;5,"Sin Riesgo",IF(MFF469 &lt;=14,"Bajo",IF(MFF469&lt;=35,"Medio",IF(MFF469&lt;=80,"Alto","Inviable Sanitariamente"))))</f>
        <v>Inviable Sanitariamente</v>
      </c>
      <c r="MFI469" s="265" t="str">
        <f t="shared" ref="MFI469:MFI471" si="8967">IF(MFG469&lt;5,"Sin Riesgo",IF(MFG469 &lt;=14,"Bajo",IF(MFG469&lt;=35,"Medio",IF(MFG469&lt;=80,"Alto","Inviable Sanitariamente"))))</f>
        <v>Inviable Sanitariamente</v>
      </c>
      <c r="MFJ469" s="265" t="str">
        <f t="shared" ref="MFJ469:MFJ471" si="8968">IF(MFH469&lt;5,"Sin Riesgo",IF(MFH469 &lt;=14,"Bajo",IF(MFH469&lt;=35,"Medio",IF(MFH469&lt;=80,"Alto","Inviable Sanitariamente"))))</f>
        <v>Inviable Sanitariamente</v>
      </c>
      <c r="MFK469" s="265" t="str">
        <f t="shared" ref="MFK469:MFK471" si="8969">IF(MFI469&lt;5,"Sin Riesgo",IF(MFI469 &lt;=14,"Bajo",IF(MFI469&lt;=35,"Medio",IF(MFI469&lt;=80,"Alto","Inviable Sanitariamente"))))</f>
        <v>Inviable Sanitariamente</v>
      </c>
      <c r="MFL469" s="265" t="str">
        <f t="shared" ref="MFL469:MFL471" si="8970">IF(MFJ469&lt;5,"Sin Riesgo",IF(MFJ469 &lt;=14,"Bajo",IF(MFJ469&lt;=35,"Medio",IF(MFJ469&lt;=80,"Alto","Inviable Sanitariamente"))))</f>
        <v>Inviable Sanitariamente</v>
      </c>
      <c r="MFM469" s="265" t="str">
        <f t="shared" ref="MFM469:MFM471" si="8971">IF(MFK469&lt;5,"Sin Riesgo",IF(MFK469 &lt;=14,"Bajo",IF(MFK469&lt;=35,"Medio",IF(MFK469&lt;=80,"Alto","Inviable Sanitariamente"))))</f>
        <v>Inviable Sanitariamente</v>
      </c>
      <c r="MFN469" s="265" t="str">
        <f t="shared" ref="MFN469:MFN471" si="8972">IF(MFL469&lt;5,"Sin Riesgo",IF(MFL469 &lt;=14,"Bajo",IF(MFL469&lt;=35,"Medio",IF(MFL469&lt;=80,"Alto","Inviable Sanitariamente"))))</f>
        <v>Inviable Sanitariamente</v>
      </c>
      <c r="MFO469" s="265" t="str">
        <f t="shared" ref="MFO469:MFO471" si="8973">IF(MFM469&lt;5,"Sin Riesgo",IF(MFM469 &lt;=14,"Bajo",IF(MFM469&lt;=35,"Medio",IF(MFM469&lt;=80,"Alto","Inviable Sanitariamente"))))</f>
        <v>Inviable Sanitariamente</v>
      </c>
      <c r="MFP469" s="265" t="str">
        <f t="shared" ref="MFP469:MFP471" si="8974">IF(MFN469&lt;5,"Sin Riesgo",IF(MFN469 &lt;=14,"Bajo",IF(MFN469&lt;=35,"Medio",IF(MFN469&lt;=80,"Alto","Inviable Sanitariamente"))))</f>
        <v>Inviable Sanitariamente</v>
      </c>
      <c r="MFQ469" s="265" t="str">
        <f t="shared" ref="MFQ469:MFQ471" si="8975">IF(MFO469&lt;5,"Sin Riesgo",IF(MFO469 &lt;=14,"Bajo",IF(MFO469&lt;=35,"Medio",IF(MFO469&lt;=80,"Alto","Inviable Sanitariamente"))))</f>
        <v>Inviable Sanitariamente</v>
      </c>
      <c r="MFR469" s="265" t="str">
        <f t="shared" ref="MFR469:MFR471" si="8976">IF(MFP469&lt;5,"Sin Riesgo",IF(MFP469 &lt;=14,"Bajo",IF(MFP469&lt;=35,"Medio",IF(MFP469&lt;=80,"Alto","Inviable Sanitariamente"))))</f>
        <v>Inviable Sanitariamente</v>
      </c>
      <c r="MFS469" s="265" t="str">
        <f t="shared" ref="MFS469:MFS471" si="8977">IF(MFQ469&lt;5,"Sin Riesgo",IF(MFQ469 &lt;=14,"Bajo",IF(MFQ469&lt;=35,"Medio",IF(MFQ469&lt;=80,"Alto","Inviable Sanitariamente"))))</f>
        <v>Inviable Sanitariamente</v>
      </c>
      <c r="MFT469" s="265" t="str">
        <f t="shared" ref="MFT469:MFT471" si="8978">IF(MFR469&lt;5,"Sin Riesgo",IF(MFR469 &lt;=14,"Bajo",IF(MFR469&lt;=35,"Medio",IF(MFR469&lt;=80,"Alto","Inviable Sanitariamente"))))</f>
        <v>Inviable Sanitariamente</v>
      </c>
      <c r="MFU469" s="265" t="str">
        <f t="shared" ref="MFU469:MFU471" si="8979">IF(MFS469&lt;5,"Sin Riesgo",IF(MFS469 &lt;=14,"Bajo",IF(MFS469&lt;=35,"Medio",IF(MFS469&lt;=80,"Alto","Inviable Sanitariamente"))))</f>
        <v>Inviable Sanitariamente</v>
      </c>
      <c r="MFV469" s="265" t="str">
        <f t="shared" ref="MFV469:MFV471" si="8980">IF(MFT469&lt;5,"Sin Riesgo",IF(MFT469 &lt;=14,"Bajo",IF(MFT469&lt;=35,"Medio",IF(MFT469&lt;=80,"Alto","Inviable Sanitariamente"))))</f>
        <v>Inviable Sanitariamente</v>
      </c>
      <c r="MFW469" s="265" t="str">
        <f t="shared" ref="MFW469:MFW471" si="8981">IF(MFU469&lt;5,"Sin Riesgo",IF(MFU469 &lt;=14,"Bajo",IF(MFU469&lt;=35,"Medio",IF(MFU469&lt;=80,"Alto","Inviable Sanitariamente"))))</f>
        <v>Inviable Sanitariamente</v>
      </c>
      <c r="MFX469" s="265" t="str">
        <f t="shared" ref="MFX469:MFX471" si="8982">IF(MFV469&lt;5,"Sin Riesgo",IF(MFV469 &lt;=14,"Bajo",IF(MFV469&lt;=35,"Medio",IF(MFV469&lt;=80,"Alto","Inviable Sanitariamente"))))</f>
        <v>Inviable Sanitariamente</v>
      </c>
      <c r="MFY469" s="265" t="str">
        <f t="shared" ref="MFY469:MFY471" si="8983">IF(MFW469&lt;5,"Sin Riesgo",IF(MFW469 &lt;=14,"Bajo",IF(MFW469&lt;=35,"Medio",IF(MFW469&lt;=80,"Alto","Inviable Sanitariamente"))))</f>
        <v>Inviable Sanitariamente</v>
      </c>
      <c r="MFZ469" s="265" t="str">
        <f t="shared" ref="MFZ469:MFZ471" si="8984">IF(MFX469&lt;5,"Sin Riesgo",IF(MFX469 &lt;=14,"Bajo",IF(MFX469&lt;=35,"Medio",IF(MFX469&lt;=80,"Alto","Inviable Sanitariamente"))))</f>
        <v>Inviable Sanitariamente</v>
      </c>
      <c r="MGA469" s="265" t="str">
        <f t="shared" ref="MGA469:MGA471" si="8985">IF(MFY469&lt;5,"Sin Riesgo",IF(MFY469 &lt;=14,"Bajo",IF(MFY469&lt;=35,"Medio",IF(MFY469&lt;=80,"Alto","Inviable Sanitariamente"))))</f>
        <v>Inviable Sanitariamente</v>
      </c>
      <c r="MGB469" s="265" t="str">
        <f t="shared" ref="MGB469:MGB471" si="8986">IF(MFZ469&lt;5,"Sin Riesgo",IF(MFZ469 &lt;=14,"Bajo",IF(MFZ469&lt;=35,"Medio",IF(MFZ469&lt;=80,"Alto","Inviable Sanitariamente"))))</f>
        <v>Inviable Sanitariamente</v>
      </c>
      <c r="MGC469" s="265" t="str">
        <f t="shared" ref="MGC469:MGC471" si="8987">IF(MGA469&lt;5,"Sin Riesgo",IF(MGA469 &lt;=14,"Bajo",IF(MGA469&lt;=35,"Medio",IF(MGA469&lt;=80,"Alto","Inviable Sanitariamente"))))</f>
        <v>Inviable Sanitariamente</v>
      </c>
      <c r="MGD469" s="265" t="str">
        <f t="shared" ref="MGD469:MGD471" si="8988">IF(MGB469&lt;5,"Sin Riesgo",IF(MGB469 &lt;=14,"Bajo",IF(MGB469&lt;=35,"Medio",IF(MGB469&lt;=80,"Alto","Inviable Sanitariamente"))))</f>
        <v>Inviable Sanitariamente</v>
      </c>
      <c r="MGE469" s="265" t="str">
        <f t="shared" ref="MGE469:MGE471" si="8989">IF(MGC469&lt;5,"Sin Riesgo",IF(MGC469 &lt;=14,"Bajo",IF(MGC469&lt;=35,"Medio",IF(MGC469&lt;=80,"Alto","Inviable Sanitariamente"))))</f>
        <v>Inviable Sanitariamente</v>
      </c>
      <c r="MGF469" s="265" t="str">
        <f t="shared" ref="MGF469:MGF471" si="8990">IF(MGD469&lt;5,"Sin Riesgo",IF(MGD469 &lt;=14,"Bajo",IF(MGD469&lt;=35,"Medio",IF(MGD469&lt;=80,"Alto","Inviable Sanitariamente"))))</f>
        <v>Inviable Sanitariamente</v>
      </c>
      <c r="MGG469" s="265" t="str">
        <f t="shared" ref="MGG469:MGG471" si="8991">IF(MGE469&lt;5,"Sin Riesgo",IF(MGE469 &lt;=14,"Bajo",IF(MGE469&lt;=35,"Medio",IF(MGE469&lt;=80,"Alto","Inviable Sanitariamente"))))</f>
        <v>Inviable Sanitariamente</v>
      </c>
      <c r="MGH469" s="265" t="str">
        <f t="shared" ref="MGH469:MGH471" si="8992">IF(MGF469&lt;5,"Sin Riesgo",IF(MGF469 &lt;=14,"Bajo",IF(MGF469&lt;=35,"Medio",IF(MGF469&lt;=80,"Alto","Inviable Sanitariamente"))))</f>
        <v>Inviable Sanitariamente</v>
      </c>
      <c r="MGI469" s="265" t="str">
        <f t="shared" ref="MGI469:MGI471" si="8993">IF(MGG469&lt;5,"Sin Riesgo",IF(MGG469 &lt;=14,"Bajo",IF(MGG469&lt;=35,"Medio",IF(MGG469&lt;=80,"Alto","Inviable Sanitariamente"))))</f>
        <v>Inviable Sanitariamente</v>
      </c>
      <c r="MGJ469" s="265" t="str">
        <f t="shared" ref="MGJ469:MGJ471" si="8994">IF(MGH469&lt;5,"Sin Riesgo",IF(MGH469 &lt;=14,"Bajo",IF(MGH469&lt;=35,"Medio",IF(MGH469&lt;=80,"Alto","Inviable Sanitariamente"))))</f>
        <v>Inviable Sanitariamente</v>
      </c>
      <c r="MGK469" s="265" t="str">
        <f t="shared" ref="MGK469:MGK471" si="8995">IF(MGI469&lt;5,"Sin Riesgo",IF(MGI469 &lt;=14,"Bajo",IF(MGI469&lt;=35,"Medio",IF(MGI469&lt;=80,"Alto","Inviable Sanitariamente"))))</f>
        <v>Inviable Sanitariamente</v>
      </c>
      <c r="MGL469" s="265" t="str">
        <f t="shared" ref="MGL469:MGL471" si="8996">IF(MGJ469&lt;5,"Sin Riesgo",IF(MGJ469 &lt;=14,"Bajo",IF(MGJ469&lt;=35,"Medio",IF(MGJ469&lt;=80,"Alto","Inviable Sanitariamente"))))</f>
        <v>Inviable Sanitariamente</v>
      </c>
      <c r="MGM469" s="265" t="str">
        <f t="shared" ref="MGM469:MGM471" si="8997">IF(MGK469&lt;5,"Sin Riesgo",IF(MGK469 &lt;=14,"Bajo",IF(MGK469&lt;=35,"Medio",IF(MGK469&lt;=80,"Alto","Inviable Sanitariamente"))))</f>
        <v>Inviable Sanitariamente</v>
      </c>
      <c r="MGN469" s="265" t="str">
        <f t="shared" ref="MGN469:MGN471" si="8998">IF(MGL469&lt;5,"Sin Riesgo",IF(MGL469 &lt;=14,"Bajo",IF(MGL469&lt;=35,"Medio",IF(MGL469&lt;=80,"Alto","Inviable Sanitariamente"))))</f>
        <v>Inviable Sanitariamente</v>
      </c>
      <c r="MGO469" s="265" t="str">
        <f t="shared" ref="MGO469:MGO471" si="8999">IF(MGM469&lt;5,"Sin Riesgo",IF(MGM469 &lt;=14,"Bajo",IF(MGM469&lt;=35,"Medio",IF(MGM469&lt;=80,"Alto","Inviable Sanitariamente"))))</f>
        <v>Inviable Sanitariamente</v>
      </c>
      <c r="MGP469" s="265" t="str">
        <f t="shared" ref="MGP469:MGP471" si="9000">IF(MGN469&lt;5,"Sin Riesgo",IF(MGN469 &lt;=14,"Bajo",IF(MGN469&lt;=35,"Medio",IF(MGN469&lt;=80,"Alto","Inviable Sanitariamente"))))</f>
        <v>Inviable Sanitariamente</v>
      </c>
      <c r="MGQ469" s="265" t="str">
        <f t="shared" ref="MGQ469:MGQ471" si="9001">IF(MGO469&lt;5,"Sin Riesgo",IF(MGO469 &lt;=14,"Bajo",IF(MGO469&lt;=35,"Medio",IF(MGO469&lt;=80,"Alto","Inviable Sanitariamente"))))</f>
        <v>Inviable Sanitariamente</v>
      </c>
      <c r="MGR469" s="265" t="str">
        <f t="shared" ref="MGR469:MGR471" si="9002">IF(MGP469&lt;5,"Sin Riesgo",IF(MGP469 &lt;=14,"Bajo",IF(MGP469&lt;=35,"Medio",IF(MGP469&lt;=80,"Alto","Inviable Sanitariamente"))))</f>
        <v>Inviable Sanitariamente</v>
      </c>
      <c r="MGS469" s="265" t="str">
        <f t="shared" ref="MGS469:MGS471" si="9003">IF(MGQ469&lt;5,"Sin Riesgo",IF(MGQ469 &lt;=14,"Bajo",IF(MGQ469&lt;=35,"Medio",IF(MGQ469&lt;=80,"Alto","Inviable Sanitariamente"))))</f>
        <v>Inviable Sanitariamente</v>
      </c>
      <c r="MGT469" s="265" t="str">
        <f t="shared" ref="MGT469:MGT471" si="9004">IF(MGR469&lt;5,"Sin Riesgo",IF(MGR469 &lt;=14,"Bajo",IF(MGR469&lt;=35,"Medio",IF(MGR469&lt;=80,"Alto","Inviable Sanitariamente"))))</f>
        <v>Inviable Sanitariamente</v>
      </c>
      <c r="MGU469" s="265" t="str">
        <f t="shared" ref="MGU469:MGU471" si="9005">IF(MGS469&lt;5,"Sin Riesgo",IF(MGS469 &lt;=14,"Bajo",IF(MGS469&lt;=35,"Medio",IF(MGS469&lt;=80,"Alto","Inviable Sanitariamente"))))</f>
        <v>Inviable Sanitariamente</v>
      </c>
      <c r="MGV469" s="265" t="str">
        <f t="shared" ref="MGV469:MGV471" si="9006">IF(MGT469&lt;5,"Sin Riesgo",IF(MGT469 &lt;=14,"Bajo",IF(MGT469&lt;=35,"Medio",IF(MGT469&lt;=80,"Alto","Inviable Sanitariamente"))))</f>
        <v>Inviable Sanitariamente</v>
      </c>
      <c r="MGW469" s="265" t="str">
        <f t="shared" ref="MGW469:MGW471" si="9007">IF(MGU469&lt;5,"Sin Riesgo",IF(MGU469 &lt;=14,"Bajo",IF(MGU469&lt;=35,"Medio",IF(MGU469&lt;=80,"Alto","Inviable Sanitariamente"))))</f>
        <v>Inviable Sanitariamente</v>
      </c>
      <c r="MGX469" s="265" t="str">
        <f t="shared" ref="MGX469:MGX471" si="9008">IF(MGV469&lt;5,"Sin Riesgo",IF(MGV469 &lt;=14,"Bajo",IF(MGV469&lt;=35,"Medio",IF(MGV469&lt;=80,"Alto","Inviable Sanitariamente"))))</f>
        <v>Inviable Sanitariamente</v>
      </c>
      <c r="MGY469" s="265" t="str">
        <f t="shared" ref="MGY469:MGY471" si="9009">IF(MGW469&lt;5,"Sin Riesgo",IF(MGW469 &lt;=14,"Bajo",IF(MGW469&lt;=35,"Medio",IF(MGW469&lt;=80,"Alto","Inviable Sanitariamente"))))</f>
        <v>Inviable Sanitariamente</v>
      </c>
      <c r="MGZ469" s="265" t="str">
        <f t="shared" ref="MGZ469:MGZ471" si="9010">IF(MGX469&lt;5,"Sin Riesgo",IF(MGX469 &lt;=14,"Bajo",IF(MGX469&lt;=35,"Medio",IF(MGX469&lt;=80,"Alto","Inviable Sanitariamente"))))</f>
        <v>Inviable Sanitariamente</v>
      </c>
      <c r="MHA469" s="265" t="str">
        <f t="shared" ref="MHA469:MHA471" si="9011">IF(MGY469&lt;5,"Sin Riesgo",IF(MGY469 &lt;=14,"Bajo",IF(MGY469&lt;=35,"Medio",IF(MGY469&lt;=80,"Alto","Inviable Sanitariamente"))))</f>
        <v>Inviable Sanitariamente</v>
      </c>
      <c r="MHB469" s="265" t="str">
        <f t="shared" ref="MHB469:MHB471" si="9012">IF(MGZ469&lt;5,"Sin Riesgo",IF(MGZ469 &lt;=14,"Bajo",IF(MGZ469&lt;=35,"Medio",IF(MGZ469&lt;=80,"Alto","Inviable Sanitariamente"))))</f>
        <v>Inviable Sanitariamente</v>
      </c>
      <c r="MHC469" s="265" t="str">
        <f t="shared" ref="MHC469:MHC471" si="9013">IF(MHA469&lt;5,"Sin Riesgo",IF(MHA469 &lt;=14,"Bajo",IF(MHA469&lt;=35,"Medio",IF(MHA469&lt;=80,"Alto","Inviable Sanitariamente"))))</f>
        <v>Inviable Sanitariamente</v>
      </c>
      <c r="MHD469" s="265" t="str">
        <f t="shared" ref="MHD469:MHD471" si="9014">IF(MHB469&lt;5,"Sin Riesgo",IF(MHB469 &lt;=14,"Bajo",IF(MHB469&lt;=35,"Medio",IF(MHB469&lt;=80,"Alto","Inviable Sanitariamente"))))</f>
        <v>Inviable Sanitariamente</v>
      </c>
      <c r="MHE469" s="265" t="str">
        <f t="shared" ref="MHE469:MHE471" si="9015">IF(MHC469&lt;5,"Sin Riesgo",IF(MHC469 &lt;=14,"Bajo",IF(MHC469&lt;=35,"Medio",IF(MHC469&lt;=80,"Alto","Inviable Sanitariamente"))))</f>
        <v>Inviable Sanitariamente</v>
      </c>
      <c r="MHF469" s="265" t="str">
        <f t="shared" ref="MHF469:MHF471" si="9016">IF(MHD469&lt;5,"Sin Riesgo",IF(MHD469 &lt;=14,"Bajo",IF(MHD469&lt;=35,"Medio",IF(MHD469&lt;=80,"Alto","Inviable Sanitariamente"))))</f>
        <v>Inviable Sanitariamente</v>
      </c>
      <c r="MHG469" s="265" t="str">
        <f t="shared" ref="MHG469:MHG471" si="9017">IF(MHE469&lt;5,"Sin Riesgo",IF(MHE469 &lt;=14,"Bajo",IF(MHE469&lt;=35,"Medio",IF(MHE469&lt;=80,"Alto","Inviable Sanitariamente"))))</f>
        <v>Inviable Sanitariamente</v>
      </c>
      <c r="MHH469" s="265" t="str">
        <f t="shared" ref="MHH469:MHH471" si="9018">IF(MHF469&lt;5,"Sin Riesgo",IF(MHF469 &lt;=14,"Bajo",IF(MHF469&lt;=35,"Medio",IF(MHF469&lt;=80,"Alto","Inviable Sanitariamente"))))</f>
        <v>Inviable Sanitariamente</v>
      </c>
      <c r="MHI469" s="265" t="str">
        <f t="shared" ref="MHI469:MHI471" si="9019">IF(MHG469&lt;5,"Sin Riesgo",IF(MHG469 &lt;=14,"Bajo",IF(MHG469&lt;=35,"Medio",IF(MHG469&lt;=80,"Alto","Inviable Sanitariamente"))))</f>
        <v>Inviable Sanitariamente</v>
      </c>
      <c r="MHJ469" s="265" t="str">
        <f t="shared" ref="MHJ469:MHJ471" si="9020">IF(MHH469&lt;5,"Sin Riesgo",IF(MHH469 &lt;=14,"Bajo",IF(MHH469&lt;=35,"Medio",IF(MHH469&lt;=80,"Alto","Inviable Sanitariamente"))))</f>
        <v>Inviable Sanitariamente</v>
      </c>
      <c r="MHK469" s="265" t="str">
        <f t="shared" ref="MHK469:MHK471" si="9021">IF(MHI469&lt;5,"Sin Riesgo",IF(MHI469 &lt;=14,"Bajo",IF(MHI469&lt;=35,"Medio",IF(MHI469&lt;=80,"Alto","Inviable Sanitariamente"))))</f>
        <v>Inviable Sanitariamente</v>
      </c>
      <c r="MHL469" s="265" t="str">
        <f t="shared" ref="MHL469:MHL471" si="9022">IF(MHJ469&lt;5,"Sin Riesgo",IF(MHJ469 &lt;=14,"Bajo",IF(MHJ469&lt;=35,"Medio",IF(MHJ469&lt;=80,"Alto","Inviable Sanitariamente"))))</f>
        <v>Inviable Sanitariamente</v>
      </c>
      <c r="MHM469" s="265" t="str">
        <f t="shared" ref="MHM469:MHM471" si="9023">IF(MHK469&lt;5,"Sin Riesgo",IF(MHK469 &lt;=14,"Bajo",IF(MHK469&lt;=35,"Medio",IF(MHK469&lt;=80,"Alto","Inviable Sanitariamente"))))</f>
        <v>Inviable Sanitariamente</v>
      </c>
      <c r="MHN469" s="265" t="str">
        <f t="shared" ref="MHN469:MHN471" si="9024">IF(MHL469&lt;5,"Sin Riesgo",IF(MHL469 &lt;=14,"Bajo",IF(MHL469&lt;=35,"Medio",IF(MHL469&lt;=80,"Alto","Inviable Sanitariamente"))))</f>
        <v>Inviable Sanitariamente</v>
      </c>
      <c r="MHO469" s="265" t="str">
        <f t="shared" ref="MHO469:MHO471" si="9025">IF(MHM469&lt;5,"Sin Riesgo",IF(MHM469 &lt;=14,"Bajo",IF(MHM469&lt;=35,"Medio",IF(MHM469&lt;=80,"Alto","Inviable Sanitariamente"))))</f>
        <v>Inviable Sanitariamente</v>
      </c>
      <c r="MHP469" s="265" t="str">
        <f t="shared" ref="MHP469:MHP471" si="9026">IF(MHN469&lt;5,"Sin Riesgo",IF(MHN469 &lt;=14,"Bajo",IF(MHN469&lt;=35,"Medio",IF(MHN469&lt;=80,"Alto","Inviable Sanitariamente"))))</f>
        <v>Inviable Sanitariamente</v>
      </c>
      <c r="MHQ469" s="265" t="str">
        <f t="shared" ref="MHQ469:MHQ471" si="9027">IF(MHO469&lt;5,"Sin Riesgo",IF(MHO469 &lt;=14,"Bajo",IF(MHO469&lt;=35,"Medio",IF(MHO469&lt;=80,"Alto","Inviable Sanitariamente"))))</f>
        <v>Inviable Sanitariamente</v>
      </c>
      <c r="MHR469" s="265" t="str">
        <f t="shared" ref="MHR469:MHR471" si="9028">IF(MHP469&lt;5,"Sin Riesgo",IF(MHP469 &lt;=14,"Bajo",IF(MHP469&lt;=35,"Medio",IF(MHP469&lt;=80,"Alto","Inviable Sanitariamente"))))</f>
        <v>Inviable Sanitariamente</v>
      </c>
      <c r="MHS469" s="265" t="str">
        <f t="shared" ref="MHS469:MHS471" si="9029">IF(MHQ469&lt;5,"Sin Riesgo",IF(MHQ469 &lt;=14,"Bajo",IF(MHQ469&lt;=35,"Medio",IF(MHQ469&lt;=80,"Alto","Inviable Sanitariamente"))))</f>
        <v>Inviable Sanitariamente</v>
      </c>
      <c r="MHT469" s="265" t="str">
        <f t="shared" ref="MHT469:MHT471" si="9030">IF(MHR469&lt;5,"Sin Riesgo",IF(MHR469 &lt;=14,"Bajo",IF(MHR469&lt;=35,"Medio",IF(MHR469&lt;=80,"Alto","Inviable Sanitariamente"))))</f>
        <v>Inviable Sanitariamente</v>
      </c>
      <c r="MHU469" s="265" t="str">
        <f t="shared" ref="MHU469:MHU471" si="9031">IF(MHS469&lt;5,"Sin Riesgo",IF(MHS469 &lt;=14,"Bajo",IF(MHS469&lt;=35,"Medio",IF(MHS469&lt;=80,"Alto","Inviable Sanitariamente"))))</f>
        <v>Inviable Sanitariamente</v>
      </c>
      <c r="MHV469" s="265" t="str">
        <f t="shared" ref="MHV469:MHV471" si="9032">IF(MHT469&lt;5,"Sin Riesgo",IF(MHT469 &lt;=14,"Bajo",IF(MHT469&lt;=35,"Medio",IF(MHT469&lt;=80,"Alto","Inviable Sanitariamente"))))</f>
        <v>Inviable Sanitariamente</v>
      </c>
      <c r="MHW469" s="265" t="str">
        <f t="shared" ref="MHW469:MHW471" si="9033">IF(MHU469&lt;5,"Sin Riesgo",IF(MHU469 &lt;=14,"Bajo",IF(MHU469&lt;=35,"Medio",IF(MHU469&lt;=80,"Alto","Inviable Sanitariamente"))))</f>
        <v>Inviable Sanitariamente</v>
      </c>
      <c r="MHX469" s="265" t="str">
        <f t="shared" ref="MHX469:MHX471" si="9034">IF(MHV469&lt;5,"Sin Riesgo",IF(MHV469 &lt;=14,"Bajo",IF(MHV469&lt;=35,"Medio",IF(MHV469&lt;=80,"Alto","Inviable Sanitariamente"))))</f>
        <v>Inviable Sanitariamente</v>
      </c>
      <c r="MHY469" s="265" t="str">
        <f t="shared" ref="MHY469:MHY471" si="9035">IF(MHW469&lt;5,"Sin Riesgo",IF(MHW469 &lt;=14,"Bajo",IF(MHW469&lt;=35,"Medio",IF(MHW469&lt;=80,"Alto","Inviable Sanitariamente"))))</f>
        <v>Inviable Sanitariamente</v>
      </c>
      <c r="MHZ469" s="265" t="str">
        <f t="shared" ref="MHZ469:MHZ471" si="9036">IF(MHX469&lt;5,"Sin Riesgo",IF(MHX469 &lt;=14,"Bajo",IF(MHX469&lt;=35,"Medio",IF(MHX469&lt;=80,"Alto","Inviable Sanitariamente"))))</f>
        <v>Inviable Sanitariamente</v>
      </c>
      <c r="MIA469" s="265" t="str">
        <f t="shared" ref="MIA469:MIA471" si="9037">IF(MHY469&lt;5,"Sin Riesgo",IF(MHY469 &lt;=14,"Bajo",IF(MHY469&lt;=35,"Medio",IF(MHY469&lt;=80,"Alto","Inviable Sanitariamente"))))</f>
        <v>Inviable Sanitariamente</v>
      </c>
      <c r="MIB469" s="265" t="str">
        <f t="shared" ref="MIB469:MIB471" si="9038">IF(MHZ469&lt;5,"Sin Riesgo",IF(MHZ469 &lt;=14,"Bajo",IF(MHZ469&lt;=35,"Medio",IF(MHZ469&lt;=80,"Alto","Inviable Sanitariamente"))))</f>
        <v>Inviable Sanitariamente</v>
      </c>
      <c r="MIC469" s="265" t="str">
        <f t="shared" ref="MIC469:MIC471" si="9039">IF(MIA469&lt;5,"Sin Riesgo",IF(MIA469 &lt;=14,"Bajo",IF(MIA469&lt;=35,"Medio",IF(MIA469&lt;=80,"Alto","Inviable Sanitariamente"))))</f>
        <v>Inviable Sanitariamente</v>
      </c>
      <c r="MID469" s="265" t="str">
        <f t="shared" ref="MID469:MID471" si="9040">IF(MIB469&lt;5,"Sin Riesgo",IF(MIB469 &lt;=14,"Bajo",IF(MIB469&lt;=35,"Medio",IF(MIB469&lt;=80,"Alto","Inviable Sanitariamente"))))</f>
        <v>Inviable Sanitariamente</v>
      </c>
      <c r="MIE469" s="265" t="str">
        <f t="shared" ref="MIE469:MIE471" si="9041">IF(MIC469&lt;5,"Sin Riesgo",IF(MIC469 &lt;=14,"Bajo",IF(MIC469&lt;=35,"Medio",IF(MIC469&lt;=80,"Alto","Inviable Sanitariamente"))))</f>
        <v>Inviable Sanitariamente</v>
      </c>
      <c r="MIF469" s="265" t="str">
        <f t="shared" ref="MIF469:MIF471" si="9042">IF(MID469&lt;5,"Sin Riesgo",IF(MID469 &lt;=14,"Bajo",IF(MID469&lt;=35,"Medio",IF(MID469&lt;=80,"Alto","Inviable Sanitariamente"))))</f>
        <v>Inviable Sanitariamente</v>
      </c>
      <c r="MIG469" s="265" t="str">
        <f t="shared" ref="MIG469:MIG471" si="9043">IF(MIE469&lt;5,"Sin Riesgo",IF(MIE469 &lt;=14,"Bajo",IF(MIE469&lt;=35,"Medio",IF(MIE469&lt;=80,"Alto","Inviable Sanitariamente"))))</f>
        <v>Inviable Sanitariamente</v>
      </c>
      <c r="MIH469" s="265" t="str">
        <f t="shared" ref="MIH469:MIH471" si="9044">IF(MIF469&lt;5,"Sin Riesgo",IF(MIF469 &lt;=14,"Bajo",IF(MIF469&lt;=35,"Medio",IF(MIF469&lt;=80,"Alto","Inviable Sanitariamente"))))</f>
        <v>Inviable Sanitariamente</v>
      </c>
      <c r="MII469" s="265" t="str">
        <f t="shared" ref="MII469:MII471" si="9045">IF(MIG469&lt;5,"Sin Riesgo",IF(MIG469 &lt;=14,"Bajo",IF(MIG469&lt;=35,"Medio",IF(MIG469&lt;=80,"Alto","Inviable Sanitariamente"))))</f>
        <v>Inviable Sanitariamente</v>
      </c>
      <c r="MIJ469" s="265" t="str">
        <f t="shared" ref="MIJ469:MIJ471" si="9046">IF(MIH469&lt;5,"Sin Riesgo",IF(MIH469 &lt;=14,"Bajo",IF(MIH469&lt;=35,"Medio",IF(MIH469&lt;=80,"Alto","Inviable Sanitariamente"))))</f>
        <v>Inviable Sanitariamente</v>
      </c>
      <c r="MIK469" s="265" t="str">
        <f t="shared" ref="MIK469:MIK471" si="9047">IF(MII469&lt;5,"Sin Riesgo",IF(MII469 &lt;=14,"Bajo",IF(MII469&lt;=35,"Medio",IF(MII469&lt;=80,"Alto","Inviable Sanitariamente"))))</f>
        <v>Inviable Sanitariamente</v>
      </c>
      <c r="MIL469" s="265" t="str">
        <f t="shared" ref="MIL469:MIL471" si="9048">IF(MIJ469&lt;5,"Sin Riesgo",IF(MIJ469 &lt;=14,"Bajo",IF(MIJ469&lt;=35,"Medio",IF(MIJ469&lt;=80,"Alto","Inviable Sanitariamente"))))</f>
        <v>Inviable Sanitariamente</v>
      </c>
      <c r="MIM469" s="265" t="str">
        <f t="shared" ref="MIM469:MIM471" si="9049">IF(MIK469&lt;5,"Sin Riesgo",IF(MIK469 &lt;=14,"Bajo",IF(MIK469&lt;=35,"Medio",IF(MIK469&lt;=80,"Alto","Inviable Sanitariamente"))))</f>
        <v>Inviable Sanitariamente</v>
      </c>
      <c r="MIN469" s="265" t="str">
        <f t="shared" ref="MIN469:MIN471" si="9050">IF(MIL469&lt;5,"Sin Riesgo",IF(MIL469 &lt;=14,"Bajo",IF(MIL469&lt;=35,"Medio",IF(MIL469&lt;=80,"Alto","Inviable Sanitariamente"))))</f>
        <v>Inviable Sanitariamente</v>
      </c>
      <c r="MIO469" s="265" t="str">
        <f t="shared" ref="MIO469:MIO471" si="9051">IF(MIM469&lt;5,"Sin Riesgo",IF(MIM469 &lt;=14,"Bajo",IF(MIM469&lt;=35,"Medio",IF(MIM469&lt;=80,"Alto","Inviable Sanitariamente"))))</f>
        <v>Inviable Sanitariamente</v>
      </c>
      <c r="MIP469" s="265" t="str">
        <f t="shared" ref="MIP469:MIP471" si="9052">IF(MIN469&lt;5,"Sin Riesgo",IF(MIN469 &lt;=14,"Bajo",IF(MIN469&lt;=35,"Medio",IF(MIN469&lt;=80,"Alto","Inviable Sanitariamente"))))</f>
        <v>Inviable Sanitariamente</v>
      </c>
      <c r="MIQ469" s="265" t="str">
        <f t="shared" ref="MIQ469:MIQ471" si="9053">IF(MIO469&lt;5,"Sin Riesgo",IF(MIO469 &lt;=14,"Bajo",IF(MIO469&lt;=35,"Medio",IF(MIO469&lt;=80,"Alto","Inviable Sanitariamente"))))</f>
        <v>Inviable Sanitariamente</v>
      </c>
      <c r="MIR469" s="265" t="str">
        <f t="shared" ref="MIR469:MIR471" si="9054">IF(MIP469&lt;5,"Sin Riesgo",IF(MIP469 &lt;=14,"Bajo",IF(MIP469&lt;=35,"Medio",IF(MIP469&lt;=80,"Alto","Inviable Sanitariamente"))))</f>
        <v>Inviable Sanitariamente</v>
      </c>
      <c r="MIS469" s="265" t="str">
        <f t="shared" ref="MIS469:MIS471" si="9055">IF(MIQ469&lt;5,"Sin Riesgo",IF(MIQ469 &lt;=14,"Bajo",IF(MIQ469&lt;=35,"Medio",IF(MIQ469&lt;=80,"Alto","Inviable Sanitariamente"))))</f>
        <v>Inviable Sanitariamente</v>
      </c>
      <c r="MIT469" s="265" t="str">
        <f t="shared" ref="MIT469:MIT471" si="9056">IF(MIR469&lt;5,"Sin Riesgo",IF(MIR469 &lt;=14,"Bajo",IF(MIR469&lt;=35,"Medio",IF(MIR469&lt;=80,"Alto","Inviable Sanitariamente"))))</f>
        <v>Inviable Sanitariamente</v>
      </c>
      <c r="MIU469" s="265" t="str">
        <f t="shared" ref="MIU469:MIU471" si="9057">IF(MIS469&lt;5,"Sin Riesgo",IF(MIS469 &lt;=14,"Bajo",IF(MIS469&lt;=35,"Medio",IF(MIS469&lt;=80,"Alto","Inviable Sanitariamente"))))</f>
        <v>Inviable Sanitariamente</v>
      </c>
      <c r="MIV469" s="265" t="str">
        <f t="shared" ref="MIV469:MIV471" si="9058">IF(MIT469&lt;5,"Sin Riesgo",IF(MIT469 &lt;=14,"Bajo",IF(MIT469&lt;=35,"Medio",IF(MIT469&lt;=80,"Alto","Inviable Sanitariamente"))))</f>
        <v>Inviable Sanitariamente</v>
      </c>
      <c r="MIW469" s="265" t="str">
        <f t="shared" ref="MIW469:MIW471" si="9059">IF(MIU469&lt;5,"Sin Riesgo",IF(MIU469 &lt;=14,"Bajo",IF(MIU469&lt;=35,"Medio",IF(MIU469&lt;=80,"Alto","Inviable Sanitariamente"))))</f>
        <v>Inviable Sanitariamente</v>
      </c>
      <c r="MIX469" s="265" t="str">
        <f t="shared" ref="MIX469:MIX471" si="9060">IF(MIV469&lt;5,"Sin Riesgo",IF(MIV469 &lt;=14,"Bajo",IF(MIV469&lt;=35,"Medio",IF(MIV469&lt;=80,"Alto","Inviable Sanitariamente"))))</f>
        <v>Inviable Sanitariamente</v>
      </c>
      <c r="MIY469" s="265" t="str">
        <f t="shared" ref="MIY469:MIY471" si="9061">IF(MIW469&lt;5,"Sin Riesgo",IF(MIW469 &lt;=14,"Bajo",IF(MIW469&lt;=35,"Medio",IF(MIW469&lt;=80,"Alto","Inviable Sanitariamente"))))</f>
        <v>Inviable Sanitariamente</v>
      </c>
      <c r="MIZ469" s="265" t="str">
        <f t="shared" ref="MIZ469:MIZ471" si="9062">IF(MIX469&lt;5,"Sin Riesgo",IF(MIX469 &lt;=14,"Bajo",IF(MIX469&lt;=35,"Medio",IF(MIX469&lt;=80,"Alto","Inviable Sanitariamente"))))</f>
        <v>Inviable Sanitariamente</v>
      </c>
      <c r="MJA469" s="265" t="str">
        <f t="shared" ref="MJA469:MJA471" si="9063">IF(MIY469&lt;5,"Sin Riesgo",IF(MIY469 &lt;=14,"Bajo",IF(MIY469&lt;=35,"Medio",IF(MIY469&lt;=80,"Alto","Inviable Sanitariamente"))))</f>
        <v>Inviable Sanitariamente</v>
      </c>
      <c r="MJB469" s="265" t="str">
        <f t="shared" ref="MJB469:MJB471" si="9064">IF(MIZ469&lt;5,"Sin Riesgo",IF(MIZ469 &lt;=14,"Bajo",IF(MIZ469&lt;=35,"Medio",IF(MIZ469&lt;=80,"Alto","Inviable Sanitariamente"))))</f>
        <v>Inviable Sanitariamente</v>
      </c>
      <c r="MJC469" s="265" t="str">
        <f t="shared" ref="MJC469:MJC471" si="9065">IF(MJA469&lt;5,"Sin Riesgo",IF(MJA469 &lt;=14,"Bajo",IF(MJA469&lt;=35,"Medio",IF(MJA469&lt;=80,"Alto","Inviable Sanitariamente"))))</f>
        <v>Inviable Sanitariamente</v>
      </c>
      <c r="MJD469" s="265" t="str">
        <f t="shared" ref="MJD469:MJD471" si="9066">IF(MJB469&lt;5,"Sin Riesgo",IF(MJB469 &lt;=14,"Bajo",IF(MJB469&lt;=35,"Medio",IF(MJB469&lt;=80,"Alto","Inviable Sanitariamente"))))</f>
        <v>Inviable Sanitariamente</v>
      </c>
      <c r="MJE469" s="265" t="str">
        <f t="shared" ref="MJE469:MJE471" si="9067">IF(MJC469&lt;5,"Sin Riesgo",IF(MJC469 &lt;=14,"Bajo",IF(MJC469&lt;=35,"Medio",IF(MJC469&lt;=80,"Alto","Inviable Sanitariamente"))))</f>
        <v>Inviable Sanitariamente</v>
      </c>
      <c r="MJF469" s="265" t="str">
        <f t="shared" ref="MJF469:MJF471" si="9068">IF(MJD469&lt;5,"Sin Riesgo",IF(MJD469 &lt;=14,"Bajo",IF(MJD469&lt;=35,"Medio",IF(MJD469&lt;=80,"Alto","Inviable Sanitariamente"))))</f>
        <v>Inviable Sanitariamente</v>
      </c>
      <c r="MJG469" s="265" t="str">
        <f t="shared" ref="MJG469:MJG471" si="9069">IF(MJE469&lt;5,"Sin Riesgo",IF(MJE469 &lt;=14,"Bajo",IF(MJE469&lt;=35,"Medio",IF(MJE469&lt;=80,"Alto","Inviable Sanitariamente"))))</f>
        <v>Inviable Sanitariamente</v>
      </c>
      <c r="MJH469" s="265" t="str">
        <f t="shared" ref="MJH469:MJH471" si="9070">IF(MJF469&lt;5,"Sin Riesgo",IF(MJF469 &lt;=14,"Bajo",IF(MJF469&lt;=35,"Medio",IF(MJF469&lt;=80,"Alto","Inviable Sanitariamente"))))</f>
        <v>Inviable Sanitariamente</v>
      </c>
      <c r="MJI469" s="265" t="str">
        <f t="shared" ref="MJI469:MJI471" si="9071">IF(MJG469&lt;5,"Sin Riesgo",IF(MJG469 &lt;=14,"Bajo",IF(MJG469&lt;=35,"Medio",IF(MJG469&lt;=80,"Alto","Inviable Sanitariamente"))))</f>
        <v>Inviable Sanitariamente</v>
      </c>
      <c r="MJJ469" s="265" t="str">
        <f t="shared" ref="MJJ469:MJJ471" si="9072">IF(MJH469&lt;5,"Sin Riesgo",IF(MJH469 &lt;=14,"Bajo",IF(MJH469&lt;=35,"Medio",IF(MJH469&lt;=80,"Alto","Inviable Sanitariamente"))))</f>
        <v>Inviable Sanitariamente</v>
      </c>
      <c r="MJK469" s="265" t="str">
        <f t="shared" ref="MJK469:MJK471" si="9073">IF(MJI469&lt;5,"Sin Riesgo",IF(MJI469 &lt;=14,"Bajo",IF(MJI469&lt;=35,"Medio",IF(MJI469&lt;=80,"Alto","Inviable Sanitariamente"))))</f>
        <v>Inviable Sanitariamente</v>
      </c>
      <c r="MJL469" s="265" t="str">
        <f t="shared" ref="MJL469:MJL471" si="9074">IF(MJJ469&lt;5,"Sin Riesgo",IF(MJJ469 &lt;=14,"Bajo",IF(MJJ469&lt;=35,"Medio",IF(MJJ469&lt;=80,"Alto","Inviable Sanitariamente"))))</f>
        <v>Inviable Sanitariamente</v>
      </c>
      <c r="MJM469" s="265" t="str">
        <f t="shared" ref="MJM469:MJM471" si="9075">IF(MJK469&lt;5,"Sin Riesgo",IF(MJK469 &lt;=14,"Bajo",IF(MJK469&lt;=35,"Medio",IF(MJK469&lt;=80,"Alto","Inviable Sanitariamente"))))</f>
        <v>Inviable Sanitariamente</v>
      </c>
      <c r="MJN469" s="265" t="str">
        <f t="shared" ref="MJN469:MJN471" si="9076">IF(MJL469&lt;5,"Sin Riesgo",IF(MJL469 &lt;=14,"Bajo",IF(MJL469&lt;=35,"Medio",IF(MJL469&lt;=80,"Alto","Inviable Sanitariamente"))))</f>
        <v>Inviable Sanitariamente</v>
      </c>
      <c r="MJO469" s="265" t="str">
        <f t="shared" ref="MJO469:MJO471" si="9077">IF(MJM469&lt;5,"Sin Riesgo",IF(MJM469 &lt;=14,"Bajo",IF(MJM469&lt;=35,"Medio",IF(MJM469&lt;=80,"Alto","Inviable Sanitariamente"))))</f>
        <v>Inviable Sanitariamente</v>
      </c>
      <c r="MJP469" s="265" t="str">
        <f t="shared" ref="MJP469:MJP471" si="9078">IF(MJN469&lt;5,"Sin Riesgo",IF(MJN469 &lt;=14,"Bajo",IF(MJN469&lt;=35,"Medio",IF(MJN469&lt;=80,"Alto","Inviable Sanitariamente"))))</f>
        <v>Inviable Sanitariamente</v>
      </c>
      <c r="MJQ469" s="265" t="str">
        <f t="shared" ref="MJQ469:MJQ471" si="9079">IF(MJO469&lt;5,"Sin Riesgo",IF(MJO469 &lt;=14,"Bajo",IF(MJO469&lt;=35,"Medio",IF(MJO469&lt;=80,"Alto","Inviable Sanitariamente"))))</f>
        <v>Inviable Sanitariamente</v>
      </c>
      <c r="MJR469" s="265" t="str">
        <f t="shared" ref="MJR469:MJR471" si="9080">IF(MJP469&lt;5,"Sin Riesgo",IF(MJP469 &lt;=14,"Bajo",IF(MJP469&lt;=35,"Medio",IF(MJP469&lt;=80,"Alto","Inviable Sanitariamente"))))</f>
        <v>Inviable Sanitariamente</v>
      </c>
      <c r="MJS469" s="265" t="str">
        <f t="shared" ref="MJS469:MJS471" si="9081">IF(MJQ469&lt;5,"Sin Riesgo",IF(MJQ469 &lt;=14,"Bajo",IF(MJQ469&lt;=35,"Medio",IF(MJQ469&lt;=80,"Alto","Inviable Sanitariamente"))))</f>
        <v>Inviable Sanitariamente</v>
      </c>
      <c r="MJT469" s="265" t="str">
        <f t="shared" ref="MJT469:MJT471" si="9082">IF(MJR469&lt;5,"Sin Riesgo",IF(MJR469 &lt;=14,"Bajo",IF(MJR469&lt;=35,"Medio",IF(MJR469&lt;=80,"Alto","Inviable Sanitariamente"))))</f>
        <v>Inviable Sanitariamente</v>
      </c>
      <c r="MJU469" s="265" t="str">
        <f t="shared" ref="MJU469:MJU471" si="9083">IF(MJS469&lt;5,"Sin Riesgo",IF(MJS469 &lt;=14,"Bajo",IF(MJS469&lt;=35,"Medio",IF(MJS469&lt;=80,"Alto","Inviable Sanitariamente"))))</f>
        <v>Inviable Sanitariamente</v>
      </c>
      <c r="MJV469" s="265" t="str">
        <f t="shared" ref="MJV469:MJV471" si="9084">IF(MJT469&lt;5,"Sin Riesgo",IF(MJT469 &lt;=14,"Bajo",IF(MJT469&lt;=35,"Medio",IF(MJT469&lt;=80,"Alto","Inviable Sanitariamente"))))</f>
        <v>Inviable Sanitariamente</v>
      </c>
      <c r="MJW469" s="265" t="str">
        <f t="shared" ref="MJW469:MJW471" si="9085">IF(MJU469&lt;5,"Sin Riesgo",IF(MJU469 &lt;=14,"Bajo",IF(MJU469&lt;=35,"Medio",IF(MJU469&lt;=80,"Alto","Inviable Sanitariamente"))))</f>
        <v>Inviable Sanitariamente</v>
      </c>
      <c r="MJX469" s="265" t="str">
        <f t="shared" ref="MJX469:MJX471" si="9086">IF(MJV469&lt;5,"Sin Riesgo",IF(MJV469 &lt;=14,"Bajo",IF(MJV469&lt;=35,"Medio",IF(MJV469&lt;=80,"Alto","Inviable Sanitariamente"))))</f>
        <v>Inviable Sanitariamente</v>
      </c>
      <c r="MJY469" s="265" t="str">
        <f t="shared" ref="MJY469:MJY471" si="9087">IF(MJW469&lt;5,"Sin Riesgo",IF(MJW469 &lt;=14,"Bajo",IF(MJW469&lt;=35,"Medio",IF(MJW469&lt;=80,"Alto","Inviable Sanitariamente"))))</f>
        <v>Inviable Sanitariamente</v>
      </c>
      <c r="MJZ469" s="265" t="str">
        <f t="shared" ref="MJZ469:MJZ471" si="9088">IF(MJX469&lt;5,"Sin Riesgo",IF(MJX469 &lt;=14,"Bajo",IF(MJX469&lt;=35,"Medio",IF(MJX469&lt;=80,"Alto","Inviable Sanitariamente"))))</f>
        <v>Inviable Sanitariamente</v>
      </c>
      <c r="MKA469" s="265" t="str">
        <f t="shared" ref="MKA469:MKA471" si="9089">IF(MJY469&lt;5,"Sin Riesgo",IF(MJY469 &lt;=14,"Bajo",IF(MJY469&lt;=35,"Medio",IF(MJY469&lt;=80,"Alto","Inviable Sanitariamente"))))</f>
        <v>Inviable Sanitariamente</v>
      </c>
      <c r="MKB469" s="265" t="str">
        <f t="shared" ref="MKB469:MKB471" si="9090">IF(MJZ469&lt;5,"Sin Riesgo",IF(MJZ469 &lt;=14,"Bajo",IF(MJZ469&lt;=35,"Medio",IF(MJZ469&lt;=80,"Alto","Inviable Sanitariamente"))))</f>
        <v>Inviable Sanitariamente</v>
      </c>
      <c r="MKC469" s="265" t="str">
        <f t="shared" ref="MKC469:MKC471" si="9091">IF(MKA469&lt;5,"Sin Riesgo",IF(MKA469 &lt;=14,"Bajo",IF(MKA469&lt;=35,"Medio",IF(MKA469&lt;=80,"Alto","Inviable Sanitariamente"))))</f>
        <v>Inviable Sanitariamente</v>
      </c>
      <c r="MKD469" s="265" t="str">
        <f t="shared" ref="MKD469:MKD471" si="9092">IF(MKB469&lt;5,"Sin Riesgo",IF(MKB469 &lt;=14,"Bajo",IF(MKB469&lt;=35,"Medio",IF(MKB469&lt;=80,"Alto","Inviable Sanitariamente"))))</f>
        <v>Inviable Sanitariamente</v>
      </c>
      <c r="MKE469" s="265" t="str">
        <f t="shared" ref="MKE469:MKE471" si="9093">IF(MKC469&lt;5,"Sin Riesgo",IF(MKC469 &lt;=14,"Bajo",IF(MKC469&lt;=35,"Medio",IF(MKC469&lt;=80,"Alto","Inviable Sanitariamente"))))</f>
        <v>Inviable Sanitariamente</v>
      </c>
      <c r="MKF469" s="265" t="str">
        <f t="shared" ref="MKF469:MKF471" si="9094">IF(MKD469&lt;5,"Sin Riesgo",IF(MKD469 &lt;=14,"Bajo",IF(MKD469&lt;=35,"Medio",IF(MKD469&lt;=80,"Alto","Inviable Sanitariamente"))))</f>
        <v>Inviable Sanitariamente</v>
      </c>
      <c r="MKG469" s="265" t="str">
        <f t="shared" ref="MKG469:MKG471" si="9095">IF(MKE469&lt;5,"Sin Riesgo",IF(MKE469 &lt;=14,"Bajo",IF(MKE469&lt;=35,"Medio",IF(MKE469&lt;=80,"Alto","Inviable Sanitariamente"))))</f>
        <v>Inviable Sanitariamente</v>
      </c>
      <c r="MKH469" s="265" t="str">
        <f t="shared" ref="MKH469:MKH471" si="9096">IF(MKF469&lt;5,"Sin Riesgo",IF(MKF469 &lt;=14,"Bajo",IF(MKF469&lt;=35,"Medio",IF(MKF469&lt;=80,"Alto","Inviable Sanitariamente"))))</f>
        <v>Inviable Sanitariamente</v>
      </c>
      <c r="MKI469" s="265" t="str">
        <f t="shared" ref="MKI469:MKI471" si="9097">IF(MKG469&lt;5,"Sin Riesgo",IF(MKG469 &lt;=14,"Bajo",IF(MKG469&lt;=35,"Medio",IF(MKG469&lt;=80,"Alto","Inviable Sanitariamente"))))</f>
        <v>Inviable Sanitariamente</v>
      </c>
      <c r="MKJ469" s="265" t="str">
        <f t="shared" ref="MKJ469:MKJ471" si="9098">IF(MKH469&lt;5,"Sin Riesgo",IF(MKH469 &lt;=14,"Bajo",IF(MKH469&lt;=35,"Medio",IF(MKH469&lt;=80,"Alto","Inviable Sanitariamente"))))</f>
        <v>Inviable Sanitariamente</v>
      </c>
      <c r="MKK469" s="265" t="str">
        <f t="shared" ref="MKK469:MKK471" si="9099">IF(MKI469&lt;5,"Sin Riesgo",IF(MKI469 &lt;=14,"Bajo",IF(MKI469&lt;=35,"Medio",IF(MKI469&lt;=80,"Alto","Inviable Sanitariamente"))))</f>
        <v>Inviable Sanitariamente</v>
      </c>
      <c r="MKL469" s="265" t="str">
        <f t="shared" ref="MKL469:MKL471" si="9100">IF(MKJ469&lt;5,"Sin Riesgo",IF(MKJ469 &lt;=14,"Bajo",IF(MKJ469&lt;=35,"Medio",IF(MKJ469&lt;=80,"Alto","Inviable Sanitariamente"))))</f>
        <v>Inviable Sanitariamente</v>
      </c>
      <c r="MKM469" s="265" t="str">
        <f t="shared" ref="MKM469:MKM471" si="9101">IF(MKK469&lt;5,"Sin Riesgo",IF(MKK469 &lt;=14,"Bajo",IF(MKK469&lt;=35,"Medio",IF(MKK469&lt;=80,"Alto","Inviable Sanitariamente"))))</f>
        <v>Inviable Sanitariamente</v>
      </c>
      <c r="MKN469" s="265" t="str">
        <f t="shared" ref="MKN469:MKN471" si="9102">IF(MKL469&lt;5,"Sin Riesgo",IF(MKL469 &lt;=14,"Bajo",IF(MKL469&lt;=35,"Medio",IF(MKL469&lt;=80,"Alto","Inviable Sanitariamente"))))</f>
        <v>Inviable Sanitariamente</v>
      </c>
      <c r="MKO469" s="265" t="str">
        <f t="shared" ref="MKO469:MKO471" si="9103">IF(MKM469&lt;5,"Sin Riesgo",IF(MKM469 &lt;=14,"Bajo",IF(MKM469&lt;=35,"Medio",IF(MKM469&lt;=80,"Alto","Inviable Sanitariamente"))))</f>
        <v>Inviable Sanitariamente</v>
      </c>
      <c r="MKP469" s="265" t="str">
        <f t="shared" ref="MKP469:MKP471" si="9104">IF(MKN469&lt;5,"Sin Riesgo",IF(MKN469 &lt;=14,"Bajo",IF(MKN469&lt;=35,"Medio",IF(MKN469&lt;=80,"Alto","Inviable Sanitariamente"))))</f>
        <v>Inviable Sanitariamente</v>
      </c>
      <c r="MKQ469" s="265" t="str">
        <f t="shared" ref="MKQ469:MKQ471" si="9105">IF(MKO469&lt;5,"Sin Riesgo",IF(MKO469 &lt;=14,"Bajo",IF(MKO469&lt;=35,"Medio",IF(MKO469&lt;=80,"Alto","Inviable Sanitariamente"))))</f>
        <v>Inviable Sanitariamente</v>
      </c>
      <c r="MKR469" s="265" t="str">
        <f t="shared" ref="MKR469:MKR471" si="9106">IF(MKP469&lt;5,"Sin Riesgo",IF(MKP469 &lt;=14,"Bajo",IF(MKP469&lt;=35,"Medio",IF(MKP469&lt;=80,"Alto","Inviable Sanitariamente"))))</f>
        <v>Inviable Sanitariamente</v>
      </c>
      <c r="MKS469" s="265" t="str">
        <f t="shared" ref="MKS469:MKS471" si="9107">IF(MKQ469&lt;5,"Sin Riesgo",IF(MKQ469 &lt;=14,"Bajo",IF(MKQ469&lt;=35,"Medio",IF(MKQ469&lt;=80,"Alto","Inviable Sanitariamente"))))</f>
        <v>Inviable Sanitariamente</v>
      </c>
      <c r="MKT469" s="265" t="str">
        <f t="shared" ref="MKT469:MKT471" si="9108">IF(MKR469&lt;5,"Sin Riesgo",IF(MKR469 &lt;=14,"Bajo",IF(MKR469&lt;=35,"Medio",IF(MKR469&lt;=80,"Alto","Inviable Sanitariamente"))))</f>
        <v>Inviable Sanitariamente</v>
      </c>
      <c r="MKU469" s="265" t="str">
        <f t="shared" ref="MKU469:MKU471" si="9109">IF(MKS469&lt;5,"Sin Riesgo",IF(MKS469 &lt;=14,"Bajo",IF(MKS469&lt;=35,"Medio",IF(MKS469&lt;=80,"Alto","Inviable Sanitariamente"))))</f>
        <v>Inviable Sanitariamente</v>
      </c>
      <c r="MKV469" s="265" t="str">
        <f t="shared" ref="MKV469:MKV471" si="9110">IF(MKT469&lt;5,"Sin Riesgo",IF(MKT469 &lt;=14,"Bajo",IF(MKT469&lt;=35,"Medio",IF(MKT469&lt;=80,"Alto","Inviable Sanitariamente"))))</f>
        <v>Inviable Sanitariamente</v>
      </c>
      <c r="MKW469" s="265" t="str">
        <f t="shared" ref="MKW469:MKW471" si="9111">IF(MKU469&lt;5,"Sin Riesgo",IF(MKU469 &lt;=14,"Bajo",IF(MKU469&lt;=35,"Medio",IF(MKU469&lt;=80,"Alto","Inviable Sanitariamente"))))</f>
        <v>Inviable Sanitariamente</v>
      </c>
      <c r="MKX469" s="265" t="str">
        <f t="shared" ref="MKX469:MKX471" si="9112">IF(MKV469&lt;5,"Sin Riesgo",IF(MKV469 &lt;=14,"Bajo",IF(MKV469&lt;=35,"Medio",IF(MKV469&lt;=80,"Alto","Inviable Sanitariamente"))))</f>
        <v>Inviable Sanitariamente</v>
      </c>
      <c r="MKY469" s="265" t="str">
        <f t="shared" ref="MKY469:MKY471" si="9113">IF(MKW469&lt;5,"Sin Riesgo",IF(MKW469 &lt;=14,"Bajo",IF(MKW469&lt;=35,"Medio",IF(MKW469&lt;=80,"Alto","Inviable Sanitariamente"))))</f>
        <v>Inviable Sanitariamente</v>
      </c>
      <c r="MKZ469" s="265" t="str">
        <f t="shared" ref="MKZ469:MKZ471" si="9114">IF(MKX469&lt;5,"Sin Riesgo",IF(MKX469 &lt;=14,"Bajo",IF(MKX469&lt;=35,"Medio",IF(MKX469&lt;=80,"Alto","Inviable Sanitariamente"))))</f>
        <v>Inviable Sanitariamente</v>
      </c>
      <c r="MLA469" s="265" t="str">
        <f t="shared" ref="MLA469:MLA471" si="9115">IF(MKY469&lt;5,"Sin Riesgo",IF(MKY469 &lt;=14,"Bajo",IF(MKY469&lt;=35,"Medio",IF(MKY469&lt;=80,"Alto","Inviable Sanitariamente"))))</f>
        <v>Inviable Sanitariamente</v>
      </c>
      <c r="MLB469" s="265" t="str">
        <f t="shared" ref="MLB469:MLB471" si="9116">IF(MKZ469&lt;5,"Sin Riesgo",IF(MKZ469 &lt;=14,"Bajo",IF(MKZ469&lt;=35,"Medio",IF(MKZ469&lt;=80,"Alto","Inviable Sanitariamente"))))</f>
        <v>Inviable Sanitariamente</v>
      </c>
      <c r="MLC469" s="265" t="str">
        <f t="shared" ref="MLC469:MLC471" si="9117">IF(MLA469&lt;5,"Sin Riesgo",IF(MLA469 &lt;=14,"Bajo",IF(MLA469&lt;=35,"Medio",IF(MLA469&lt;=80,"Alto","Inviable Sanitariamente"))))</f>
        <v>Inviable Sanitariamente</v>
      </c>
      <c r="MLD469" s="265" t="str">
        <f t="shared" ref="MLD469:MLD471" si="9118">IF(MLB469&lt;5,"Sin Riesgo",IF(MLB469 &lt;=14,"Bajo",IF(MLB469&lt;=35,"Medio",IF(MLB469&lt;=80,"Alto","Inviable Sanitariamente"))))</f>
        <v>Inviable Sanitariamente</v>
      </c>
      <c r="MLE469" s="265" t="str">
        <f t="shared" ref="MLE469:MLE471" si="9119">IF(MLC469&lt;5,"Sin Riesgo",IF(MLC469 &lt;=14,"Bajo",IF(MLC469&lt;=35,"Medio",IF(MLC469&lt;=80,"Alto","Inviable Sanitariamente"))))</f>
        <v>Inviable Sanitariamente</v>
      </c>
      <c r="MLF469" s="265" t="str">
        <f t="shared" ref="MLF469:MLF471" si="9120">IF(MLD469&lt;5,"Sin Riesgo",IF(MLD469 &lt;=14,"Bajo",IF(MLD469&lt;=35,"Medio",IF(MLD469&lt;=80,"Alto","Inviable Sanitariamente"))))</f>
        <v>Inviable Sanitariamente</v>
      </c>
      <c r="MLG469" s="265" t="str">
        <f t="shared" ref="MLG469:MLG471" si="9121">IF(MLE469&lt;5,"Sin Riesgo",IF(MLE469 &lt;=14,"Bajo",IF(MLE469&lt;=35,"Medio",IF(MLE469&lt;=80,"Alto","Inviable Sanitariamente"))))</f>
        <v>Inviable Sanitariamente</v>
      </c>
      <c r="MLH469" s="265" t="str">
        <f t="shared" ref="MLH469:MLH471" si="9122">IF(MLF469&lt;5,"Sin Riesgo",IF(MLF469 &lt;=14,"Bajo",IF(MLF469&lt;=35,"Medio",IF(MLF469&lt;=80,"Alto","Inviable Sanitariamente"))))</f>
        <v>Inviable Sanitariamente</v>
      </c>
      <c r="MLI469" s="265" t="str">
        <f t="shared" ref="MLI469:MLI471" si="9123">IF(MLG469&lt;5,"Sin Riesgo",IF(MLG469 &lt;=14,"Bajo",IF(MLG469&lt;=35,"Medio",IF(MLG469&lt;=80,"Alto","Inviable Sanitariamente"))))</f>
        <v>Inviable Sanitariamente</v>
      </c>
      <c r="MLJ469" s="265" t="str">
        <f t="shared" ref="MLJ469:MLJ471" si="9124">IF(MLH469&lt;5,"Sin Riesgo",IF(MLH469 &lt;=14,"Bajo",IF(MLH469&lt;=35,"Medio",IF(MLH469&lt;=80,"Alto","Inviable Sanitariamente"))))</f>
        <v>Inviable Sanitariamente</v>
      </c>
      <c r="MLK469" s="265" t="str">
        <f t="shared" ref="MLK469:MLK471" si="9125">IF(MLI469&lt;5,"Sin Riesgo",IF(MLI469 &lt;=14,"Bajo",IF(MLI469&lt;=35,"Medio",IF(MLI469&lt;=80,"Alto","Inviable Sanitariamente"))))</f>
        <v>Inviable Sanitariamente</v>
      </c>
      <c r="MLL469" s="265" t="str">
        <f t="shared" ref="MLL469:MLL471" si="9126">IF(MLJ469&lt;5,"Sin Riesgo",IF(MLJ469 &lt;=14,"Bajo",IF(MLJ469&lt;=35,"Medio",IF(MLJ469&lt;=80,"Alto","Inviable Sanitariamente"))))</f>
        <v>Inviable Sanitariamente</v>
      </c>
      <c r="MLM469" s="265" t="str">
        <f t="shared" ref="MLM469:MLM471" si="9127">IF(MLK469&lt;5,"Sin Riesgo",IF(MLK469 &lt;=14,"Bajo",IF(MLK469&lt;=35,"Medio",IF(MLK469&lt;=80,"Alto","Inviable Sanitariamente"))))</f>
        <v>Inviable Sanitariamente</v>
      </c>
      <c r="MLN469" s="265" t="str">
        <f t="shared" ref="MLN469:MLN471" si="9128">IF(MLL469&lt;5,"Sin Riesgo",IF(MLL469 &lt;=14,"Bajo",IF(MLL469&lt;=35,"Medio",IF(MLL469&lt;=80,"Alto","Inviable Sanitariamente"))))</f>
        <v>Inviable Sanitariamente</v>
      </c>
      <c r="MLO469" s="265" t="str">
        <f t="shared" ref="MLO469:MLO471" si="9129">IF(MLM469&lt;5,"Sin Riesgo",IF(MLM469 &lt;=14,"Bajo",IF(MLM469&lt;=35,"Medio",IF(MLM469&lt;=80,"Alto","Inviable Sanitariamente"))))</f>
        <v>Inviable Sanitariamente</v>
      </c>
      <c r="MLP469" s="265" t="str">
        <f t="shared" ref="MLP469:MLP471" si="9130">IF(MLN469&lt;5,"Sin Riesgo",IF(MLN469 &lt;=14,"Bajo",IF(MLN469&lt;=35,"Medio",IF(MLN469&lt;=80,"Alto","Inviable Sanitariamente"))))</f>
        <v>Inviable Sanitariamente</v>
      </c>
      <c r="MLQ469" s="265" t="str">
        <f t="shared" ref="MLQ469:MLQ471" si="9131">IF(MLO469&lt;5,"Sin Riesgo",IF(MLO469 &lt;=14,"Bajo",IF(MLO469&lt;=35,"Medio",IF(MLO469&lt;=80,"Alto","Inviable Sanitariamente"))))</f>
        <v>Inviable Sanitariamente</v>
      </c>
      <c r="MLR469" s="265" t="str">
        <f t="shared" ref="MLR469:MLR471" si="9132">IF(MLP469&lt;5,"Sin Riesgo",IF(MLP469 &lt;=14,"Bajo",IF(MLP469&lt;=35,"Medio",IF(MLP469&lt;=80,"Alto","Inviable Sanitariamente"))))</f>
        <v>Inviable Sanitariamente</v>
      </c>
      <c r="MLS469" s="265" t="str">
        <f t="shared" ref="MLS469:MLS471" si="9133">IF(MLQ469&lt;5,"Sin Riesgo",IF(MLQ469 &lt;=14,"Bajo",IF(MLQ469&lt;=35,"Medio",IF(MLQ469&lt;=80,"Alto","Inviable Sanitariamente"))))</f>
        <v>Inviable Sanitariamente</v>
      </c>
      <c r="MLT469" s="265" t="str">
        <f t="shared" ref="MLT469:MLT471" si="9134">IF(MLR469&lt;5,"Sin Riesgo",IF(MLR469 &lt;=14,"Bajo",IF(MLR469&lt;=35,"Medio",IF(MLR469&lt;=80,"Alto","Inviable Sanitariamente"))))</f>
        <v>Inviable Sanitariamente</v>
      </c>
      <c r="MLU469" s="265" t="str">
        <f t="shared" ref="MLU469:MLU471" si="9135">IF(MLS469&lt;5,"Sin Riesgo",IF(MLS469 &lt;=14,"Bajo",IF(MLS469&lt;=35,"Medio",IF(MLS469&lt;=80,"Alto","Inviable Sanitariamente"))))</f>
        <v>Inviable Sanitariamente</v>
      </c>
      <c r="MLV469" s="265" t="str">
        <f t="shared" ref="MLV469:MLV471" si="9136">IF(MLT469&lt;5,"Sin Riesgo",IF(MLT469 &lt;=14,"Bajo",IF(MLT469&lt;=35,"Medio",IF(MLT469&lt;=80,"Alto","Inviable Sanitariamente"))))</f>
        <v>Inviable Sanitariamente</v>
      </c>
      <c r="MLW469" s="265" t="str">
        <f t="shared" ref="MLW469:MLW471" si="9137">IF(MLU469&lt;5,"Sin Riesgo",IF(MLU469 &lt;=14,"Bajo",IF(MLU469&lt;=35,"Medio",IF(MLU469&lt;=80,"Alto","Inviable Sanitariamente"))))</f>
        <v>Inviable Sanitariamente</v>
      </c>
      <c r="MLX469" s="265" t="str">
        <f t="shared" ref="MLX469:MLX471" si="9138">IF(MLV469&lt;5,"Sin Riesgo",IF(MLV469 &lt;=14,"Bajo",IF(MLV469&lt;=35,"Medio",IF(MLV469&lt;=80,"Alto","Inviable Sanitariamente"))))</f>
        <v>Inviable Sanitariamente</v>
      </c>
      <c r="MLY469" s="265" t="str">
        <f t="shared" ref="MLY469:MLY471" si="9139">IF(MLW469&lt;5,"Sin Riesgo",IF(MLW469 &lt;=14,"Bajo",IF(MLW469&lt;=35,"Medio",IF(MLW469&lt;=80,"Alto","Inviable Sanitariamente"))))</f>
        <v>Inviable Sanitariamente</v>
      </c>
      <c r="MLZ469" s="265" t="str">
        <f t="shared" ref="MLZ469:MLZ471" si="9140">IF(MLX469&lt;5,"Sin Riesgo",IF(MLX469 &lt;=14,"Bajo",IF(MLX469&lt;=35,"Medio",IF(MLX469&lt;=80,"Alto","Inviable Sanitariamente"))))</f>
        <v>Inviable Sanitariamente</v>
      </c>
      <c r="MMA469" s="265" t="str">
        <f t="shared" ref="MMA469:MMA471" si="9141">IF(MLY469&lt;5,"Sin Riesgo",IF(MLY469 &lt;=14,"Bajo",IF(MLY469&lt;=35,"Medio",IF(MLY469&lt;=80,"Alto","Inviable Sanitariamente"))))</f>
        <v>Inviable Sanitariamente</v>
      </c>
      <c r="MMB469" s="265" t="str">
        <f t="shared" ref="MMB469:MMB471" si="9142">IF(MLZ469&lt;5,"Sin Riesgo",IF(MLZ469 &lt;=14,"Bajo",IF(MLZ469&lt;=35,"Medio",IF(MLZ469&lt;=80,"Alto","Inviable Sanitariamente"))))</f>
        <v>Inviable Sanitariamente</v>
      </c>
      <c r="MMC469" s="265" t="str">
        <f t="shared" ref="MMC469:MMC471" si="9143">IF(MMA469&lt;5,"Sin Riesgo",IF(MMA469 &lt;=14,"Bajo",IF(MMA469&lt;=35,"Medio",IF(MMA469&lt;=80,"Alto","Inviable Sanitariamente"))))</f>
        <v>Inviable Sanitariamente</v>
      </c>
      <c r="MMD469" s="265" t="str">
        <f t="shared" ref="MMD469:MMD471" si="9144">IF(MMB469&lt;5,"Sin Riesgo",IF(MMB469 &lt;=14,"Bajo",IF(MMB469&lt;=35,"Medio",IF(MMB469&lt;=80,"Alto","Inviable Sanitariamente"))))</f>
        <v>Inviable Sanitariamente</v>
      </c>
      <c r="MME469" s="265" t="str">
        <f t="shared" ref="MME469:MME471" si="9145">IF(MMC469&lt;5,"Sin Riesgo",IF(MMC469 &lt;=14,"Bajo",IF(MMC469&lt;=35,"Medio",IF(MMC469&lt;=80,"Alto","Inviable Sanitariamente"))))</f>
        <v>Inviable Sanitariamente</v>
      </c>
      <c r="MMF469" s="265" t="str">
        <f t="shared" ref="MMF469:MMF471" si="9146">IF(MMD469&lt;5,"Sin Riesgo",IF(MMD469 &lt;=14,"Bajo",IF(MMD469&lt;=35,"Medio",IF(MMD469&lt;=80,"Alto","Inviable Sanitariamente"))))</f>
        <v>Inviable Sanitariamente</v>
      </c>
      <c r="MMG469" s="265" t="str">
        <f t="shared" ref="MMG469:MMG471" si="9147">IF(MME469&lt;5,"Sin Riesgo",IF(MME469 &lt;=14,"Bajo",IF(MME469&lt;=35,"Medio",IF(MME469&lt;=80,"Alto","Inviable Sanitariamente"))))</f>
        <v>Inviable Sanitariamente</v>
      </c>
      <c r="MMH469" s="265" t="str">
        <f t="shared" ref="MMH469:MMH471" si="9148">IF(MMF469&lt;5,"Sin Riesgo",IF(MMF469 &lt;=14,"Bajo",IF(MMF469&lt;=35,"Medio",IF(MMF469&lt;=80,"Alto","Inviable Sanitariamente"))))</f>
        <v>Inviable Sanitariamente</v>
      </c>
      <c r="MMI469" s="265" t="str">
        <f t="shared" ref="MMI469:MMI471" si="9149">IF(MMG469&lt;5,"Sin Riesgo",IF(MMG469 &lt;=14,"Bajo",IF(MMG469&lt;=35,"Medio",IF(MMG469&lt;=80,"Alto","Inviable Sanitariamente"))))</f>
        <v>Inviable Sanitariamente</v>
      </c>
      <c r="MMJ469" s="265" t="str">
        <f t="shared" ref="MMJ469:MMJ471" si="9150">IF(MMH469&lt;5,"Sin Riesgo",IF(MMH469 &lt;=14,"Bajo",IF(MMH469&lt;=35,"Medio",IF(MMH469&lt;=80,"Alto","Inviable Sanitariamente"))))</f>
        <v>Inviable Sanitariamente</v>
      </c>
      <c r="MMK469" s="265" t="str">
        <f t="shared" ref="MMK469:MMK471" si="9151">IF(MMI469&lt;5,"Sin Riesgo",IF(MMI469 &lt;=14,"Bajo",IF(MMI469&lt;=35,"Medio",IF(MMI469&lt;=80,"Alto","Inviable Sanitariamente"))))</f>
        <v>Inviable Sanitariamente</v>
      </c>
      <c r="MML469" s="265" t="str">
        <f t="shared" ref="MML469:MML471" si="9152">IF(MMJ469&lt;5,"Sin Riesgo",IF(MMJ469 &lt;=14,"Bajo",IF(MMJ469&lt;=35,"Medio",IF(MMJ469&lt;=80,"Alto","Inviable Sanitariamente"))))</f>
        <v>Inviable Sanitariamente</v>
      </c>
      <c r="MMM469" s="265" t="str">
        <f t="shared" ref="MMM469:MMM471" si="9153">IF(MMK469&lt;5,"Sin Riesgo",IF(MMK469 &lt;=14,"Bajo",IF(MMK469&lt;=35,"Medio",IF(MMK469&lt;=80,"Alto","Inviable Sanitariamente"))))</f>
        <v>Inviable Sanitariamente</v>
      </c>
      <c r="MMN469" s="265" t="str">
        <f t="shared" ref="MMN469:MMN471" si="9154">IF(MML469&lt;5,"Sin Riesgo",IF(MML469 &lt;=14,"Bajo",IF(MML469&lt;=35,"Medio",IF(MML469&lt;=80,"Alto","Inviable Sanitariamente"))))</f>
        <v>Inviable Sanitariamente</v>
      </c>
      <c r="MMO469" s="265" t="str">
        <f t="shared" ref="MMO469:MMO471" si="9155">IF(MMM469&lt;5,"Sin Riesgo",IF(MMM469 &lt;=14,"Bajo",IF(MMM469&lt;=35,"Medio",IF(MMM469&lt;=80,"Alto","Inviable Sanitariamente"))))</f>
        <v>Inviable Sanitariamente</v>
      </c>
      <c r="MMP469" s="265" t="str">
        <f t="shared" ref="MMP469:MMP471" si="9156">IF(MMN469&lt;5,"Sin Riesgo",IF(MMN469 &lt;=14,"Bajo",IF(MMN469&lt;=35,"Medio",IF(MMN469&lt;=80,"Alto","Inviable Sanitariamente"))))</f>
        <v>Inviable Sanitariamente</v>
      </c>
      <c r="MMQ469" s="265" t="str">
        <f t="shared" ref="MMQ469:MMQ471" si="9157">IF(MMO469&lt;5,"Sin Riesgo",IF(MMO469 &lt;=14,"Bajo",IF(MMO469&lt;=35,"Medio",IF(MMO469&lt;=80,"Alto","Inviable Sanitariamente"))))</f>
        <v>Inviable Sanitariamente</v>
      </c>
      <c r="MMR469" s="265" t="str">
        <f t="shared" ref="MMR469:MMR471" si="9158">IF(MMP469&lt;5,"Sin Riesgo",IF(MMP469 &lt;=14,"Bajo",IF(MMP469&lt;=35,"Medio",IF(MMP469&lt;=80,"Alto","Inviable Sanitariamente"))))</f>
        <v>Inviable Sanitariamente</v>
      </c>
      <c r="MMS469" s="265" t="str">
        <f t="shared" ref="MMS469:MMS471" si="9159">IF(MMQ469&lt;5,"Sin Riesgo",IF(MMQ469 &lt;=14,"Bajo",IF(MMQ469&lt;=35,"Medio",IF(MMQ469&lt;=80,"Alto","Inviable Sanitariamente"))))</f>
        <v>Inviable Sanitariamente</v>
      </c>
      <c r="MMT469" s="265" t="str">
        <f t="shared" ref="MMT469:MMT471" si="9160">IF(MMR469&lt;5,"Sin Riesgo",IF(MMR469 &lt;=14,"Bajo",IF(MMR469&lt;=35,"Medio",IF(MMR469&lt;=80,"Alto","Inviable Sanitariamente"))))</f>
        <v>Inviable Sanitariamente</v>
      </c>
      <c r="MMU469" s="265" t="str">
        <f t="shared" ref="MMU469:MMU471" si="9161">IF(MMS469&lt;5,"Sin Riesgo",IF(MMS469 &lt;=14,"Bajo",IF(MMS469&lt;=35,"Medio",IF(MMS469&lt;=80,"Alto","Inviable Sanitariamente"))))</f>
        <v>Inviable Sanitariamente</v>
      </c>
      <c r="MMV469" s="265" t="str">
        <f t="shared" ref="MMV469:MMV471" si="9162">IF(MMT469&lt;5,"Sin Riesgo",IF(MMT469 &lt;=14,"Bajo",IF(MMT469&lt;=35,"Medio",IF(MMT469&lt;=80,"Alto","Inviable Sanitariamente"))))</f>
        <v>Inviable Sanitariamente</v>
      </c>
      <c r="MMW469" s="265" t="str">
        <f t="shared" ref="MMW469:MMW471" si="9163">IF(MMU469&lt;5,"Sin Riesgo",IF(MMU469 &lt;=14,"Bajo",IF(MMU469&lt;=35,"Medio",IF(MMU469&lt;=80,"Alto","Inviable Sanitariamente"))))</f>
        <v>Inviable Sanitariamente</v>
      </c>
      <c r="MMX469" s="265" t="str">
        <f t="shared" ref="MMX469:MMX471" si="9164">IF(MMV469&lt;5,"Sin Riesgo",IF(MMV469 &lt;=14,"Bajo",IF(MMV469&lt;=35,"Medio",IF(MMV469&lt;=80,"Alto","Inviable Sanitariamente"))))</f>
        <v>Inviable Sanitariamente</v>
      </c>
      <c r="MMY469" s="265" t="str">
        <f t="shared" ref="MMY469:MMY471" si="9165">IF(MMW469&lt;5,"Sin Riesgo",IF(MMW469 &lt;=14,"Bajo",IF(MMW469&lt;=35,"Medio",IF(MMW469&lt;=80,"Alto","Inviable Sanitariamente"))))</f>
        <v>Inviable Sanitariamente</v>
      </c>
      <c r="MMZ469" s="265" t="str">
        <f t="shared" ref="MMZ469:MMZ471" si="9166">IF(MMX469&lt;5,"Sin Riesgo",IF(MMX469 &lt;=14,"Bajo",IF(MMX469&lt;=35,"Medio",IF(MMX469&lt;=80,"Alto","Inviable Sanitariamente"))))</f>
        <v>Inviable Sanitariamente</v>
      </c>
      <c r="MNA469" s="265" t="str">
        <f t="shared" ref="MNA469:MNA471" si="9167">IF(MMY469&lt;5,"Sin Riesgo",IF(MMY469 &lt;=14,"Bajo",IF(MMY469&lt;=35,"Medio",IF(MMY469&lt;=80,"Alto","Inviable Sanitariamente"))))</f>
        <v>Inviable Sanitariamente</v>
      </c>
      <c r="MNB469" s="265" t="str">
        <f t="shared" ref="MNB469:MNB471" si="9168">IF(MMZ469&lt;5,"Sin Riesgo",IF(MMZ469 &lt;=14,"Bajo",IF(MMZ469&lt;=35,"Medio",IF(MMZ469&lt;=80,"Alto","Inviable Sanitariamente"))))</f>
        <v>Inviable Sanitariamente</v>
      </c>
      <c r="MNC469" s="265" t="str">
        <f t="shared" ref="MNC469:MNC471" si="9169">IF(MNA469&lt;5,"Sin Riesgo",IF(MNA469 &lt;=14,"Bajo",IF(MNA469&lt;=35,"Medio",IF(MNA469&lt;=80,"Alto","Inviable Sanitariamente"))))</f>
        <v>Inviable Sanitariamente</v>
      </c>
      <c r="MND469" s="265" t="str">
        <f t="shared" ref="MND469:MND471" si="9170">IF(MNB469&lt;5,"Sin Riesgo",IF(MNB469 &lt;=14,"Bajo",IF(MNB469&lt;=35,"Medio",IF(MNB469&lt;=80,"Alto","Inviable Sanitariamente"))))</f>
        <v>Inviable Sanitariamente</v>
      </c>
      <c r="MNE469" s="265" t="str">
        <f t="shared" ref="MNE469:MNE471" si="9171">IF(MNC469&lt;5,"Sin Riesgo",IF(MNC469 &lt;=14,"Bajo",IF(MNC469&lt;=35,"Medio",IF(MNC469&lt;=80,"Alto","Inviable Sanitariamente"))))</f>
        <v>Inviable Sanitariamente</v>
      </c>
      <c r="MNF469" s="265" t="str">
        <f t="shared" ref="MNF469:MNF471" si="9172">IF(MND469&lt;5,"Sin Riesgo",IF(MND469 &lt;=14,"Bajo",IF(MND469&lt;=35,"Medio",IF(MND469&lt;=80,"Alto","Inviable Sanitariamente"))))</f>
        <v>Inviable Sanitariamente</v>
      </c>
      <c r="MNG469" s="265" t="str">
        <f t="shared" ref="MNG469:MNG471" si="9173">IF(MNE469&lt;5,"Sin Riesgo",IF(MNE469 &lt;=14,"Bajo",IF(MNE469&lt;=35,"Medio",IF(MNE469&lt;=80,"Alto","Inviable Sanitariamente"))))</f>
        <v>Inviable Sanitariamente</v>
      </c>
      <c r="MNH469" s="265" t="str">
        <f t="shared" ref="MNH469:MNH471" si="9174">IF(MNF469&lt;5,"Sin Riesgo",IF(MNF469 &lt;=14,"Bajo",IF(MNF469&lt;=35,"Medio",IF(MNF469&lt;=80,"Alto","Inviable Sanitariamente"))))</f>
        <v>Inviable Sanitariamente</v>
      </c>
      <c r="MNI469" s="265" t="str">
        <f t="shared" ref="MNI469:MNI471" si="9175">IF(MNG469&lt;5,"Sin Riesgo",IF(MNG469 &lt;=14,"Bajo",IF(MNG469&lt;=35,"Medio",IF(MNG469&lt;=80,"Alto","Inviable Sanitariamente"))))</f>
        <v>Inviable Sanitariamente</v>
      </c>
      <c r="MNJ469" s="265" t="str">
        <f t="shared" ref="MNJ469:MNJ471" si="9176">IF(MNH469&lt;5,"Sin Riesgo",IF(MNH469 &lt;=14,"Bajo",IF(MNH469&lt;=35,"Medio",IF(MNH469&lt;=80,"Alto","Inviable Sanitariamente"))))</f>
        <v>Inviable Sanitariamente</v>
      </c>
      <c r="MNK469" s="265" t="str">
        <f t="shared" ref="MNK469:MNK471" si="9177">IF(MNI469&lt;5,"Sin Riesgo",IF(MNI469 &lt;=14,"Bajo",IF(MNI469&lt;=35,"Medio",IF(MNI469&lt;=80,"Alto","Inviable Sanitariamente"))))</f>
        <v>Inviable Sanitariamente</v>
      </c>
      <c r="MNL469" s="265" t="str">
        <f t="shared" ref="MNL469:MNL471" si="9178">IF(MNJ469&lt;5,"Sin Riesgo",IF(MNJ469 &lt;=14,"Bajo",IF(MNJ469&lt;=35,"Medio",IF(MNJ469&lt;=80,"Alto","Inviable Sanitariamente"))))</f>
        <v>Inviable Sanitariamente</v>
      </c>
      <c r="MNM469" s="265" t="str">
        <f t="shared" ref="MNM469:MNM471" si="9179">IF(MNK469&lt;5,"Sin Riesgo",IF(MNK469 &lt;=14,"Bajo",IF(MNK469&lt;=35,"Medio",IF(MNK469&lt;=80,"Alto","Inviable Sanitariamente"))))</f>
        <v>Inviable Sanitariamente</v>
      </c>
      <c r="MNN469" s="265" t="str">
        <f t="shared" ref="MNN469:MNN471" si="9180">IF(MNL469&lt;5,"Sin Riesgo",IF(MNL469 &lt;=14,"Bajo",IF(MNL469&lt;=35,"Medio",IF(MNL469&lt;=80,"Alto","Inviable Sanitariamente"))))</f>
        <v>Inviable Sanitariamente</v>
      </c>
      <c r="MNO469" s="265" t="str">
        <f t="shared" ref="MNO469:MNO471" si="9181">IF(MNM469&lt;5,"Sin Riesgo",IF(MNM469 &lt;=14,"Bajo",IF(MNM469&lt;=35,"Medio",IF(MNM469&lt;=80,"Alto","Inviable Sanitariamente"))))</f>
        <v>Inviable Sanitariamente</v>
      </c>
      <c r="MNP469" s="265" t="str">
        <f t="shared" ref="MNP469:MNP471" si="9182">IF(MNN469&lt;5,"Sin Riesgo",IF(MNN469 &lt;=14,"Bajo",IF(MNN469&lt;=35,"Medio",IF(MNN469&lt;=80,"Alto","Inviable Sanitariamente"))))</f>
        <v>Inviable Sanitariamente</v>
      </c>
      <c r="MNQ469" s="265" t="str">
        <f t="shared" ref="MNQ469:MNQ471" si="9183">IF(MNO469&lt;5,"Sin Riesgo",IF(MNO469 &lt;=14,"Bajo",IF(MNO469&lt;=35,"Medio",IF(MNO469&lt;=80,"Alto","Inviable Sanitariamente"))))</f>
        <v>Inviable Sanitariamente</v>
      </c>
      <c r="MNR469" s="265" t="str">
        <f t="shared" ref="MNR469:MNR471" si="9184">IF(MNP469&lt;5,"Sin Riesgo",IF(MNP469 &lt;=14,"Bajo",IF(MNP469&lt;=35,"Medio",IF(MNP469&lt;=80,"Alto","Inviable Sanitariamente"))))</f>
        <v>Inviable Sanitariamente</v>
      </c>
      <c r="MNS469" s="265" t="str">
        <f t="shared" ref="MNS469:MNS471" si="9185">IF(MNQ469&lt;5,"Sin Riesgo",IF(MNQ469 &lt;=14,"Bajo",IF(MNQ469&lt;=35,"Medio",IF(MNQ469&lt;=80,"Alto","Inviable Sanitariamente"))))</f>
        <v>Inviable Sanitariamente</v>
      </c>
      <c r="MNT469" s="265" t="str">
        <f t="shared" ref="MNT469:MNT471" si="9186">IF(MNR469&lt;5,"Sin Riesgo",IF(MNR469 &lt;=14,"Bajo",IF(MNR469&lt;=35,"Medio",IF(MNR469&lt;=80,"Alto","Inviable Sanitariamente"))))</f>
        <v>Inviable Sanitariamente</v>
      </c>
      <c r="MNU469" s="265" t="str">
        <f t="shared" ref="MNU469:MNU471" si="9187">IF(MNS469&lt;5,"Sin Riesgo",IF(MNS469 &lt;=14,"Bajo",IF(MNS469&lt;=35,"Medio",IF(MNS469&lt;=80,"Alto","Inviable Sanitariamente"))))</f>
        <v>Inviable Sanitariamente</v>
      </c>
      <c r="MNV469" s="265" t="str">
        <f t="shared" ref="MNV469:MNV471" si="9188">IF(MNT469&lt;5,"Sin Riesgo",IF(MNT469 &lt;=14,"Bajo",IF(MNT469&lt;=35,"Medio",IF(MNT469&lt;=80,"Alto","Inviable Sanitariamente"))))</f>
        <v>Inviable Sanitariamente</v>
      </c>
      <c r="MNW469" s="265" t="str">
        <f t="shared" ref="MNW469:MNW471" si="9189">IF(MNU469&lt;5,"Sin Riesgo",IF(MNU469 &lt;=14,"Bajo",IF(MNU469&lt;=35,"Medio",IF(MNU469&lt;=80,"Alto","Inviable Sanitariamente"))))</f>
        <v>Inviable Sanitariamente</v>
      </c>
      <c r="MNX469" s="265" t="str">
        <f t="shared" ref="MNX469:MNX471" si="9190">IF(MNV469&lt;5,"Sin Riesgo",IF(MNV469 &lt;=14,"Bajo",IF(MNV469&lt;=35,"Medio",IF(MNV469&lt;=80,"Alto","Inviable Sanitariamente"))))</f>
        <v>Inviable Sanitariamente</v>
      </c>
      <c r="MNY469" s="265" t="str">
        <f t="shared" ref="MNY469:MNY471" si="9191">IF(MNW469&lt;5,"Sin Riesgo",IF(MNW469 &lt;=14,"Bajo",IF(MNW469&lt;=35,"Medio",IF(MNW469&lt;=80,"Alto","Inviable Sanitariamente"))))</f>
        <v>Inviable Sanitariamente</v>
      </c>
      <c r="MNZ469" s="265" t="str">
        <f t="shared" ref="MNZ469:MNZ471" si="9192">IF(MNX469&lt;5,"Sin Riesgo",IF(MNX469 &lt;=14,"Bajo",IF(MNX469&lt;=35,"Medio",IF(MNX469&lt;=80,"Alto","Inviable Sanitariamente"))))</f>
        <v>Inviable Sanitariamente</v>
      </c>
      <c r="MOA469" s="265" t="str">
        <f t="shared" ref="MOA469:MOA471" si="9193">IF(MNY469&lt;5,"Sin Riesgo",IF(MNY469 &lt;=14,"Bajo",IF(MNY469&lt;=35,"Medio",IF(MNY469&lt;=80,"Alto","Inviable Sanitariamente"))))</f>
        <v>Inviable Sanitariamente</v>
      </c>
      <c r="MOB469" s="265" t="str">
        <f t="shared" ref="MOB469:MOB471" si="9194">IF(MNZ469&lt;5,"Sin Riesgo",IF(MNZ469 &lt;=14,"Bajo",IF(MNZ469&lt;=35,"Medio",IF(MNZ469&lt;=80,"Alto","Inviable Sanitariamente"))))</f>
        <v>Inviable Sanitariamente</v>
      </c>
      <c r="MOC469" s="265" t="str">
        <f t="shared" ref="MOC469:MOC471" si="9195">IF(MOA469&lt;5,"Sin Riesgo",IF(MOA469 &lt;=14,"Bajo",IF(MOA469&lt;=35,"Medio",IF(MOA469&lt;=80,"Alto","Inviable Sanitariamente"))))</f>
        <v>Inviable Sanitariamente</v>
      </c>
      <c r="MOD469" s="265" t="str">
        <f t="shared" ref="MOD469:MOD471" si="9196">IF(MOB469&lt;5,"Sin Riesgo",IF(MOB469 &lt;=14,"Bajo",IF(MOB469&lt;=35,"Medio",IF(MOB469&lt;=80,"Alto","Inviable Sanitariamente"))))</f>
        <v>Inviable Sanitariamente</v>
      </c>
      <c r="MOE469" s="265" t="str">
        <f t="shared" ref="MOE469:MOE471" si="9197">IF(MOC469&lt;5,"Sin Riesgo",IF(MOC469 &lt;=14,"Bajo",IF(MOC469&lt;=35,"Medio",IF(MOC469&lt;=80,"Alto","Inviable Sanitariamente"))))</f>
        <v>Inviable Sanitariamente</v>
      </c>
      <c r="MOF469" s="265" t="str">
        <f t="shared" ref="MOF469:MOF471" si="9198">IF(MOD469&lt;5,"Sin Riesgo",IF(MOD469 &lt;=14,"Bajo",IF(MOD469&lt;=35,"Medio",IF(MOD469&lt;=80,"Alto","Inviable Sanitariamente"))))</f>
        <v>Inviable Sanitariamente</v>
      </c>
      <c r="MOG469" s="265" t="str">
        <f t="shared" ref="MOG469:MOG471" si="9199">IF(MOE469&lt;5,"Sin Riesgo",IF(MOE469 &lt;=14,"Bajo",IF(MOE469&lt;=35,"Medio",IF(MOE469&lt;=80,"Alto","Inviable Sanitariamente"))))</f>
        <v>Inviable Sanitariamente</v>
      </c>
      <c r="MOH469" s="265" t="str">
        <f t="shared" ref="MOH469:MOH471" si="9200">IF(MOF469&lt;5,"Sin Riesgo",IF(MOF469 &lt;=14,"Bajo",IF(MOF469&lt;=35,"Medio",IF(MOF469&lt;=80,"Alto","Inviable Sanitariamente"))))</f>
        <v>Inviable Sanitariamente</v>
      </c>
      <c r="MOI469" s="265" t="str">
        <f t="shared" ref="MOI469:MOI471" si="9201">IF(MOG469&lt;5,"Sin Riesgo",IF(MOG469 &lt;=14,"Bajo",IF(MOG469&lt;=35,"Medio",IF(MOG469&lt;=80,"Alto","Inviable Sanitariamente"))))</f>
        <v>Inviable Sanitariamente</v>
      </c>
      <c r="MOJ469" s="265" t="str">
        <f t="shared" ref="MOJ469:MOJ471" si="9202">IF(MOH469&lt;5,"Sin Riesgo",IF(MOH469 &lt;=14,"Bajo",IF(MOH469&lt;=35,"Medio",IF(MOH469&lt;=80,"Alto","Inviable Sanitariamente"))))</f>
        <v>Inviable Sanitariamente</v>
      </c>
      <c r="MOK469" s="265" t="str">
        <f t="shared" ref="MOK469:MOK471" si="9203">IF(MOI469&lt;5,"Sin Riesgo",IF(MOI469 &lt;=14,"Bajo",IF(MOI469&lt;=35,"Medio",IF(MOI469&lt;=80,"Alto","Inviable Sanitariamente"))))</f>
        <v>Inviable Sanitariamente</v>
      </c>
      <c r="MOL469" s="265" t="str">
        <f t="shared" ref="MOL469:MOL471" si="9204">IF(MOJ469&lt;5,"Sin Riesgo",IF(MOJ469 &lt;=14,"Bajo",IF(MOJ469&lt;=35,"Medio",IF(MOJ469&lt;=80,"Alto","Inviable Sanitariamente"))))</f>
        <v>Inviable Sanitariamente</v>
      </c>
      <c r="MOM469" s="265" t="str">
        <f t="shared" ref="MOM469:MOM471" si="9205">IF(MOK469&lt;5,"Sin Riesgo",IF(MOK469 &lt;=14,"Bajo",IF(MOK469&lt;=35,"Medio",IF(MOK469&lt;=80,"Alto","Inviable Sanitariamente"))))</f>
        <v>Inviable Sanitariamente</v>
      </c>
      <c r="MON469" s="265" t="str">
        <f t="shared" ref="MON469:MON471" si="9206">IF(MOL469&lt;5,"Sin Riesgo",IF(MOL469 &lt;=14,"Bajo",IF(MOL469&lt;=35,"Medio",IF(MOL469&lt;=80,"Alto","Inviable Sanitariamente"))))</f>
        <v>Inviable Sanitariamente</v>
      </c>
      <c r="MOO469" s="265" t="str">
        <f t="shared" ref="MOO469:MOO471" si="9207">IF(MOM469&lt;5,"Sin Riesgo",IF(MOM469 &lt;=14,"Bajo",IF(MOM469&lt;=35,"Medio",IF(MOM469&lt;=80,"Alto","Inviable Sanitariamente"))))</f>
        <v>Inviable Sanitariamente</v>
      </c>
      <c r="MOP469" s="265" t="str">
        <f t="shared" ref="MOP469:MOP471" si="9208">IF(MON469&lt;5,"Sin Riesgo",IF(MON469 &lt;=14,"Bajo",IF(MON469&lt;=35,"Medio",IF(MON469&lt;=80,"Alto","Inviable Sanitariamente"))))</f>
        <v>Inviable Sanitariamente</v>
      </c>
      <c r="MOQ469" s="265" t="str">
        <f t="shared" ref="MOQ469:MOQ471" si="9209">IF(MOO469&lt;5,"Sin Riesgo",IF(MOO469 &lt;=14,"Bajo",IF(MOO469&lt;=35,"Medio",IF(MOO469&lt;=80,"Alto","Inviable Sanitariamente"))))</f>
        <v>Inviable Sanitariamente</v>
      </c>
      <c r="MOR469" s="265" t="str">
        <f t="shared" ref="MOR469:MOR471" si="9210">IF(MOP469&lt;5,"Sin Riesgo",IF(MOP469 &lt;=14,"Bajo",IF(MOP469&lt;=35,"Medio",IF(MOP469&lt;=80,"Alto","Inviable Sanitariamente"))))</f>
        <v>Inviable Sanitariamente</v>
      </c>
      <c r="MOS469" s="265" t="str">
        <f t="shared" ref="MOS469:MOS471" si="9211">IF(MOQ469&lt;5,"Sin Riesgo",IF(MOQ469 &lt;=14,"Bajo",IF(MOQ469&lt;=35,"Medio",IF(MOQ469&lt;=80,"Alto","Inviable Sanitariamente"))))</f>
        <v>Inviable Sanitariamente</v>
      </c>
      <c r="MOT469" s="265" t="str">
        <f t="shared" ref="MOT469:MOT471" si="9212">IF(MOR469&lt;5,"Sin Riesgo",IF(MOR469 &lt;=14,"Bajo",IF(MOR469&lt;=35,"Medio",IF(MOR469&lt;=80,"Alto","Inviable Sanitariamente"))))</f>
        <v>Inviable Sanitariamente</v>
      </c>
      <c r="MOU469" s="265" t="str">
        <f t="shared" ref="MOU469:MOU471" si="9213">IF(MOS469&lt;5,"Sin Riesgo",IF(MOS469 &lt;=14,"Bajo",IF(MOS469&lt;=35,"Medio",IF(MOS469&lt;=80,"Alto","Inviable Sanitariamente"))))</f>
        <v>Inviable Sanitariamente</v>
      </c>
      <c r="MOV469" s="265" t="str">
        <f t="shared" ref="MOV469:MOV471" si="9214">IF(MOT469&lt;5,"Sin Riesgo",IF(MOT469 &lt;=14,"Bajo",IF(MOT469&lt;=35,"Medio",IF(MOT469&lt;=80,"Alto","Inviable Sanitariamente"))))</f>
        <v>Inviable Sanitariamente</v>
      </c>
      <c r="MOW469" s="265" t="str">
        <f t="shared" ref="MOW469:MOW471" si="9215">IF(MOU469&lt;5,"Sin Riesgo",IF(MOU469 &lt;=14,"Bajo",IF(MOU469&lt;=35,"Medio",IF(MOU469&lt;=80,"Alto","Inviable Sanitariamente"))))</f>
        <v>Inviable Sanitariamente</v>
      </c>
      <c r="MOX469" s="265" t="str">
        <f t="shared" ref="MOX469:MOX471" si="9216">IF(MOV469&lt;5,"Sin Riesgo",IF(MOV469 &lt;=14,"Bajo",IF(MOV469&lt;=35,"Medio",IF(MOV469&lt;=80,"Alto","Inviable Sanitariamente"))))</f>
        <v>Inviable Sanitariamente</v>
      </c>
      <c r="MOY469" s="265" t="str">
        <f t="shared" ref="MOY469:MOY471" si="9217">IF(MOW469&lt;5,"Sin Riesgo",IF(MOW469 &lt;=14,"Bajo",IF(MOW469&lt;=35,"Medio",IF(MOW469&lt;=80,"Alto","Inviable Sanitariamente"))))</f>
        <v>Inviable Sanitariamente</v>
      </c>
      <c r="MOZ469" s="265" t="str">
        <f t="shared" ref="MOZ469:MOZ471" si="9218">IF(MOX469&lt;5,"Sin Riesgo",IF(MOX469 &lt;=14,"Bajo",IF(MOX469&lt;=35,"Medio",IF(MOX469&lt;=80,"Alto","Inviable Sanitariamente"))))</f>
        <v>Inviable Sanitariamente</v>
      </c>
      <c r="MPA469" s="265" t="str">
        <f t="shared" ref="MPA469:MPA471" si="9219">IF(MOY469&lt;5,"Sin Riesgo",IF(MOY469 &lt;=14,"Bajo",IF(MOY469&lt;=35,"Medio",IF(MOY469&lt;=80,"Alto","Inviable Sanitariamente"))))</f>
        <v>Inviable Sanitariamente</v>
      </c>
      <c r="MPB469" s="265" t="str">
        <f t="shared" ref="MPB469:MPB471" si="9220">IF(MOZ469&lt;5,"Sin Riesgo",IF(MOZ469 &lt;=14,"Bajo",IF(MOZ469&lt;=35,"Medio",IF(MOZ469&lt;=80,"Alto","Inviable Sanitariamente"))))</f>
        <v>Inviable Sanitariamente</v>
      </c>
      <c r="MPC469" s="265" t="str">
        <f t="shared" ref="MPC469:MPC471" si="9221">IF(MPA469&lt;5,"Sin Riesgo",IF(MPA469 &lt;=14,"Bajo",IF(MPA469&lt;=35,"Medio",IF(MPA469&lt;=80,"Alto","Inviable Sanitariamente"))))</f>
        <v>Inviable Sanitariamente</v>
      </c>
      <c r="MPD469" s="265" t="str">
        <f t="shared" ref="MPD469:MPD471" si="9222">IF(MPB469&lt;5,"Sin Riesgo",IF(MPB469 &lt;=14,"Bajo",IF(MPB469&lt;=35,"Medio",IF(MPB469&lt;=80,"Alto","Inviable Sanitariamente"))))</f>
        <v>Inviable Sanitariamente</v>
      </c>
      <c r="MPE469" s="265" t="str">
        <f t="shared" ref="MPE469:MPE471" si="9223">IF(MPC469&lt;5,"Sin Riesgo",IF(MPC469 &lt;=14,"Bajo",IF(MPC469&lt;=35,"Medio",IF(MPC469&lt;=80,"Alto","Inviable Sanitariamente"))))</f>
        <v>Inviable Sanitariamente</v>
      </c>
      <c r="MPF469" s="265" t="str">
        <f t="shared" ref="MPF469:MPF471" si="9224">IF(MPD469&lt;5,"Sin Riesgo",IF(MPD469 &lt;=14,"Bajo",IF(MPD469&lt;=35,"Medio",IF(MPD469&lt;=80,"Alto","Inviable Sanitariamente"))))</f>
        <v>Inviable Sanitariamente</v>
      </c>
      <c r="MPG469" s="265" t="str">
        <f t="shared" ref="MPG469:MPG471" si="9225">IF(MPE469&lt;5,"Sin Riesgo",IF(MPE469 &lt;=14,"Bajo",IF(MPE469&lt;=35,"Medio",IF(MPE469&lt;=80,"Alto","Inviable Sanitariamente"))))</f>
        <v>Inviable Sanitariamente</v>
      </c>
      <c r="MPH469" s="265" t="str">
        <f t="shared" ref="MPH469:MPH471" si="9226">IF(MPF469&lt;5,"Sin Riesgo",IF(MPF469 &lt;=14,"Bajo",IF(MPF469&lt;=35,"Medio",IF(MPF469&lt;=80,"Alto","Inviable Sanitariamente"))))</f>
        <v>Inviable Sanitariamente</v>
      </c>
      <c r="MPI469" s="265" t="str">
        <f t="shared" ref="MPI469:MPI471" si="9227">IF(MPG469&lt;5,"Sin Riesgo",IF(MPG469 &lt;=14,"Bajo",IF(MPG469&lt;=35,"Medio",IF(MPG469&lt;=80,"Alto","Inviable Sanitariamente"))))</f>
        <v>Inviable Sanitariamente</v>
      </c>
      <c r="MPJ469" s="265" t="str">
        <f t="shared" ref="MPJ469:MPJ471" si="9228">IF(MPH469&lt;5,"Sin Riesgo",IF(MPH469 &lt;=14,"Bajo",IF(MPH469&lt;=35,"Medio",IF(MPH469&lt;=80,"Alto","Inviable Sanitariamente"))))</f>
        <v>Inviable Sanitariamente</v>
      </c>
      <c r="MPK469" s="265" t="str">
        <f t="shared" ref="MPK469:MPK471" si="9229">IF(MPI469&lt;5,"Sin Riesgo",IF(MPI469 &lt;=14,"Bajo",IF(MPI469&lt;=35,"Medio",IF(MPI469&lt;=80,"Alto","Inviable Sanitariamente"))))</f>
        <v>Inviable Sanitariamente</v>
      </c>
      <c r="MPL469" s="265" t="str">
        <f t="shared" ref="MPL469:MPL471" si="9230">IF(MPJ469&lt;5,"Sin Riesgo",IF(MPJ469 &lt;=14,"Bajo",IF(MPJ469&lt;=35,"Medio",IF(MPJ469&lt;=80,"Alto","Inviable Sanitariamente"))))</f>
        <v>Inviable Sanitariamente</v>
      </c>
      <c r="MPM469" s="265" t="str">
        <f t="shared" ref="MPM469:MPM471" si="9231">IF(MPK469&lt;5,"Sin Riesgo",IF(MPK469 &lt;=14,"Bajo",IF(MPK469&lt;=35,"Medio",IF(MPK469&lt;=80,"Alto","Inviable Sanitariamente"))))</f>
        <v>Inviable Sanitariamente</v>
      </c>
      <c r="MPN469" s="265" t="str">
        <f t="shared" ref="MPN469:MPN471" si="9232">IF(MPL469&lt;5,"Sin Riesgo",IF(MPL469 &lt;=14,"Bajo",IF(MPL469&lt;=35,"Medio",IF(MPL469&lt;=80,"Alto","Inviable Sanitariamente"))))</f>
        <v>Inviable Sanitariamente</v>
      </c>
      <c r="MPO469" s="265" t="str">
        <f t="shared" ref="MPO469:MPO471" si="9233">IF(MPM469&lt;5,"Sin Riesgo",IF(MPM469 &lt;=14,"Bajo",IF(MPM469&lt;=35,"Medio",IF(MPM469&lt;=80,"Alto","Inviable Sanitariamente"))))</f>
        <v>Inviable Sanitariamente</v>
      </c>
      <c r="MPP469" s="265" t="str">
        <f t="shared" ref="MPP469:MPP471" si="9234">IF(MPN469&lt;5,"Sin Riesgo",IF(MPN469 &lt;=14,"Bajo",IF(MPN469&lt;=35,"Medio",IF(MPN469&lt;=80,"Alto","Inviable Sanitariamente"))))</f>
        <v>Inviable Sanitariamente</v>
      </c>
      <c r="MPQ469" s="265" t="str">
        <f t="shared" ref="MPQ469:MPQ471" si="9235">IF(MPO469&lt;5,"Sin Riesgo",IF(MPO469 &lt;=14,"Bajo",IF(MPO469&lt;=35,"Medio",IF(MPO469&lt;=80,"Alto","Inviable Sanitariamente"))))</f>
        <v>Inviable Sanitariamente</v>
      </c>
      <c r="MPR469" s="265" t="str">
        <f t="shared" ref="MPR469:MPR471" si="9236">IF(MPP469&lt;5,"Sin Riesgo",IF(MPP469 &lt;=14,"Bajo",IF(MPP469&lt;=35,"Medio",IF(MPP469&lt;=80,"Alto","Inviable Sanitariamente"))))</f>
        <v>Inviable Sanitariamente</v>
      </c>
      <c r="MPS469" s="265" t="str">
        <f t="shared" ref="MPS469:MPS471" si="9237">IF(MPQ469&lt;5,"Sin Riesgo",IF(MPQ469 &lt;=14,"Bajo",IF(MPQ469&lt;=35,"Medio",IF(MPQ469&lt;=80,"Alto","Inviable Sanitariamente"))))</f>
        <v>Inviable Sanitariamente</v>
      </c>
      <c r="MPT469" s="265" t="str">
        <f t="shared" ref="MPT469:MPT471" si="9238">IF(MPR469&lt;5,"Sin Riesgo",IF(MPR469 &lt;=14,"Bajo",IF(MPR469&lt;=35,"Medio",IF(MPR469&lt;=80,"Alto","Inviable Sanitariamente"))))</f>
        <v>Inviable Sanitariamente</v>
      </c>
      <c r="MPU469" s="265" t="str">
        <f t="shared" ref="MPU469:MPU471" si="9239">IF(MPS469&lt;5,"Sin Riesgo",IF(MPS469 &lt;=14,"Bajo",IF(MPS469&lt;=35,"Medio",IF(MPS469&lt;=80,"Alto","Inviable Sanitariamente"))))</f>
        <v>Inviable Sanitariamente</v>
      </c>
      <c r="MPV469" s="265" t="str">
        <f t="shared" ref="MPV469:MPV471" si="9240">IF(MPT469&lt;5,"Sin Riesgo",IF(MPT469 &lt;=14,"Bajo",IF(MPT469&lt;=35,"Medio",IF(MPT469&lt;=80,"Alto","Inviable Sanitariamente"))))</f>
        <v>Inviable Sanitariamente</v>
      </c>
      <c r="MPW469" s="265" t="str">
        <f t="shared" ref="MPW469:MPW471" si="9241">IF(MPU469&lt;5,"Sin Riesgo",IF(MPU469 &lt;=14,"Bajo",IF(MPU469&lt;=35,"Medio",IF(MPU469&lt;=80,"Alto","Inviable Sanitariamente"))))</f>
        <v>Inviable Sanitariamente</v>
      </c>
      <c r="MPX469" s="265" t="str">
        <f t="shared" ref="MPX469:MPX471" si="9242">IF(MPV469&lt;5,"Sin Riesgo",IF(MPV469 &lt;=14,"Bajo",IF(MPV469&lt;=35,"Medio",IF(MPV469&lt;=80,"Alto","Inviable Sanitariamente"))))</f>
        <v>Inviable Sanitariamente</v>
      </c>
      <c r="MPY469" s="265" t="str">
        <f t="shared" ref="MPY469:MPY471" si="9243">IF(MPW469&lt;5,"Sin Riesgo",IF(MPW469 &lt;=14,"Bajo",IF(MPW469&lt;=35,"Medio",IF(MPW469&lt;=80,"Alto","Inviable Sanitariamente"))))</f>
        <v>Inviable Sanitariamente</v>
      </c>
      <c r="MPZ469" s="265" t="str">
        <f t="shared" ref="MPZ469:MPZ471" si="9244">IF(MPX469&lt;5,"Sin Riesgo",IF(MPX469 &lt;=14,"Bajo",IF(MPX469&lt;=35,"Medio",IF(MPX469&lt;=80,"Alto","Inviable Sanitariamente"))))</f>
        <v>Inviable Sanitariamente</v>
      </c>
      <c r="MQA469" s="265" t="str">
        <f t="shared" ref="MQA469:MQA471" si="9245">IF(MPY469&lt;5,"Sin Riesgo",IF(MPY469 &lt;=14,"Bajo",IF(MPY469&lt;=35,"Medio",IF(MPY469&lt;=80,"Alto","Inviable Sanitariamente"))))</f>
        <v>Inviable Sanitariamente</v>
      </c>
      <c r="MQB469" s="265" t="str">
        <f t="shared" ref="MQB469:MQB471" si="9246">IF(MPZ469&lt;5,"Sin Riesgo",IF(MPZ469 &lt;=14,"Bajo",IF(MPZ469&lt;=35,"Medio",IF(MPZ469&lt;=80,"Alto","Inviable Sanitariamente"))))</f>
        <v>Inviable Sanitariamente</v>
      </c>
      <c r="MQC469" s="265" t="str">
        <f t="shared" ref="MQC469:MQC471" si="9247">IF(MQA469&lt;5,"Sin Riesgo",IF(MQA469 &lt;=14,"Bajo",IF(MQA469&lt;=35,"Medio",IF(MQA469&lt;=80,"Alto","Inviable Sanitariamente"))))</f>
        <v>Inviable Sanitariamente</v>
      </c>
      <c r="MQD469" s="265" t="str">
        <f t="shared" ref="MQD469:MQD471" si="9248">IF(MQB469&lt;5,"Sin Riesgo",IF(MQB469 &lt;=14,"Bajo",IF(MQB469&lt;=35,"Medio",IF(MQB469&lt;=80,"Alto","Inviable Sanitariamente"))))</f>
        <v>Inviable Sanitariamente</v>
      </c>
      <c r="MQE469" s="265" t="str">
        <f t="shared" ref="MQE469:MQE471" si="9249">IF(MQC469&lt;5,"Sin Riesgo",IF(MQC469 &lt;=14,"Bajo",IF(MQC469&lt;=35,"Medio",IF(MQC469&lt;=80,"Alto","Inviable Sanitariamente"))))</f>
        <v>Inviable Sanitariamente</v>
      </c>
      <c r="MQF469" s="265" t="str">
        <f t="shared" ref="MQF469:MQF471" si="9250">IF(MQD469&lt;5,"Sin Riesgo",IF(MQD469 &lt;=14,"Bajo",IF(MQD469&lt;=35,"Medio",IF(MQD469&lt;=80,"Alto","Inviable Sanitariamente"))))</f>
        <v>Inviable Sanitariamente</v>
      </c>
      <c r="MQG469" s="265" t="str">
        <f t="shared" ref="MQG469:MQG471" si="9251">IF(MQE469&lt;5,"Sin Riesgo",IF(MQE469 &lt;=14,"Bajo",IF(MQE469&lt;=35,"Medio",IF(MQE469&lt;=80,"Alto","Inviable Sanitariamente"))))</f>
        <v>Inviable Sanitariamente</v>
      </c>
      <c r="MQH469" s="265" t="str">
        <f t="shared" ref="MQH469:MQH471" si="9252">IF(MQF469&lt;5,"Sin Riesgo",IF(MQF469 &lt;=14,"Bajo",IF(MQF469&lt;=35,"Medio",IF(MQF469&lt;=80,"Alto","Inviable Sanitariamente"))))</f>
        <v>Inviable Sanitariamente</v>
      </c>
      <c r="MQI469" s="265" t="str">
        <f t="shared" ref="MQI469:MQI471" si="9253">IF(MQG469&lt;5,"Sin Riesgo",IF(MQG469 &lt;=14,"Bajo",IF(MQG469&lt;=35,"Medio",IF(MQG469&lt;=80,"Alto","Inviable Sanitariamente"))))</f>
        <v>Inviable Sanitariamente</v>
      </c>
      <c r="MQJ469" s="265" t="str">
        <f t="shared" ref="MQJ469:MQJ471" si="9254">IF(MQH469&lt;5,"Sin Riesgo",IF(MQH469 &lt;=14,"Bajo",IF(MQH469&lt;=35,"Medio",IF(MQH469&lt;=80,"Alto","Inviable Sanitariamente"))))</f>
        <v>Inviable Sanitariamente</v>
      </c>
      <c r="MQK469" s="265" t="str">
        <f t="shared" ref="MQK469:MQK471" si="9255">IF(MQI469&lt;5,"Sin Riesgo",IF(MQI469 &lt;=14,"Bajo",IF(MQI469&lt;=35,"Medio",IF(MQI469&lt;=80,"Alto","Inviable Sanitariamente"))))</f>
        <v>Inviable Sanitariamente</v>
      </c>
      <c r="MQL469" s="265" t="str">
        <f t="shared" ref="MQL469:MQL471" si="9256">IF(MQJ469&lt;5,"Sin Riesgo",IF(MQJ469 &lt;=14,"Bajo",IF(MQJ469&lt;=35,"Medio",IF(MQJ469&lt;=80,"Alto","Inviable Sanitariamente"))))</f>
        <v>Inviable Sanitariamente</v>
      </c>
      <c r="MQM469" s="265" t="str">
        <f t="shared" ref="MQM469:MQM471" si="9257">IF(MQK469&lt;5,"Sin Riesgo",IF(MQK469 &lt;=14,"Bajo",IF(MQK469&lt;=35,"Medio",IF(MQK469&lt;=80,"Alto","Inviable Sanitariamente"))))</f>
        <v>Inviable Sanitariamente</v>
      </c>
      <c r="MQN469" s="265" t="str">
        <f t="shared" ref="MQN469:MQN471" si="9258">IF(MQL469&lt;5,"Sin Riesgo",IF(MQL469 &lt;=14,"Bajo",IF(MQL469&lt;=35,"Medio",IF(MQL469&lt;=80,"Alto","Inviable Sanitariamente"))))</f>
        <v>Inviable Sanitariamente</v>
      </c>
      <c r="MQO469" s="265" t="str">
        <f t="shared" ref="MQO469:MQO471" si="9259">IF(MQM469&lt;5,"Sin Riesgo",IF(MQM469 &lt;=14,"Bajo",IF(MQM469&lt;=35,"Medio",IF(MQM469&lt;=80,"Alto","Inviable Sanitariamente"))))</f>
        <v>Inviable Sanitariamente</v>
      </c>
      <c r="MQP469" s="265" t="str">
        <f t="shared" ref="MQP469:MQP471" si="9260">IF(MQN469&lt;5,"Sin Riesgo",IF(MQN469 &lt;=14,"Bajo",IF(MQN469&lt;=35,"Medio",IF(MQN469&lt;=80,"Alto","Inviable Sanitariamente"))))</f>
        <v>Inviable Sanitariamente</v>
      </c>
      <c r="MQQ469" s="265" t="str">
        <f t="shared" ref="MQQ469:MQQ471" si="9261">IF(MQO469&lt;5,"Sin Riesgo",IF(MQO469 &lt;=14,"Bajo",IF(MQO469&lt;=35,"Medio",IF(MQO469&lt;=80,"Alto","Inviable Sanitariamente"))))</f>
        <v>Inviable Sanitariamente</v>
      </c>
      <c r="MQR469" s="265" t="str">
        <f t="shared" ref="MQR469:MQR471" si="9262">IF(MQP469&lt;5,"Sin Riesgo",IF(MQP469 &lt;=14,"Bajo",IF(MQP469&lt;=35,"Medio",IF(MQP469&lt;=80,"Alto","Inviable Sanitariamente"))))</f>
        <v>Inviable Sanitariamente</v>
      </c>
      <c r="MQS469" s="265" t="str">
        <f t="shared" ref="MQS469:MQS471" si="9263">IF(MQQ469&lt;5,"Sin Riesgo",IF(MQQ469 &lt;=14,"Bajo",IF(MQQ469&lt;=35,"Medio",IF(MQQ469&lt;=80,"Alto","Inviable Sanitariamente"))))</f>
        <v>Inviable Sanitariamente</v>
      </c>
      <c r="MQT469" s="265" t="str">
        <f t="shared" ref="MQT469:MQT471" si="9264">IF(MQR469&lt;5,"Sin Riesgo",IF(MQR469 &lt;=14,"Bajo",IF(MQR469&lt;=35,"Medio",IF(MQR469&lt;=80,"Alto","Inviable Sanitariamente"))))</f>
        <v>Inviable Sanitariamente</v>
      </c>
      <c r="MQU469" s="265" t="str">
        <f t="shared" ref="MQU469:MQU471" si="9265">IF(MQS469&lt;5,"Sin Riesgo",IF(MQS469 &lt;=14,"Bajo",IF(MQS469&lt;=35,"Medio",IF(MQS469&lt;=80,"Alto","Inviable Sanitariamente"))))</f>
        <v>Inviable Sanitariamente</v>
      </c>
      <c r="MQV469" s="265" t="str">
        <f t="shared" ref="MQV469:MQV471" si="9266">IF(MQT469&lt;5,"Sin Riesgo",IF(MQT469 &lt;=14,"Bajo",IF(MQT469&lt;=35,"Medio",IF(MQT469&lt;=80,"Alto","Inviable Sanitariamente"))))</f>
        <v>Inviable Sanitariamente</v>
      </c>
      <c r="MQW469" s="265" t="str">
        <f t="shared" ref="MQW469:MQW471" si="9267">IF(MQU469&lt;5,"Sin Riesgo",IF(MQU469 &lt;=14,"Bajo",IF(MQU469&lt;=35,"Medio",IF(MQU469&lt;=80,"Alto","Inviable Sanitariamente"))))</f>
        <v>Inviable Sanitariamente</v>
      </c>
      <c r="MQX469" s="265" t="str">
        <f t="shared" ref="MQX469:MQX471" si="9268">IF(MQV469&lt;5,"Sin Riesgo",IF(MQV469 &lt;=14,"Bajo",IF(MQV469&lt;=35,"Medio",IF(MQV469&lt;=80,"Alto","Inviable Sanitariamente"))))</f>
        <v>Inviable Sanitariamente</v>
      </c>
      <c r="MQY469" s="265" t="str">
        <f t="shared" ref="MQY469:MQY471" si="9269">IF(MQW469&lt;5,"Sin Riesgo",IF(MQW469 &lt;=14,"Bajo",IF(MQW469&lt;=35,"Medio",IF(MQW469&lt;=80,"Alto","Inviable Sanitariamente"))))</f>
        <v>Inviable Sanitariamente</v>
      </c>
      <c r="MQZ469" s="265" t="str">
        <f t="shared" ref="MQZ469:MQZ471" si="9270">IF(MQX469&lt;5,"Sin Riesgo",IF(MQX469 &lt;=14,"Bajo",IF(MQX469&lt;=35,"Medio",IF(MQX469&lt;=80,"Alto","Inviable Sanitariamente"))))</f>
        <v>Inviable Sanitariamente</v>
      </c>
      <c r="MRA469" s="265" t="str">
        <f t="shared" ref="MRA469:MRA471" si="9271">IF(MQY469&lt;5,"Sin Riesgo",IF(MQY469 &lt;=14,"Bajo",IF(MQY469&lt;=35,"Medio",IF(MQY469&lt;=80,"Alto","Inviable Sanitariamente"))))</f>
        <v>Inviable Sanitariamente</v>
      </c>
      <c r="MRB469" s="265" t="str">
        <f t="shared" ref="MRB469:MRB471" si="9272">IF(MQZ469&lt;5,"Sin Riesgo",IF(MQZ469 &lt;=14,"Bajo",IF(MQZ469&lt;=35,"Medio",IF(MQZ469&lt;=80,"Alto","Inviable Sanitariamente"))))</f>
        <v>Inviable Sanitariamente</v>
      </c>
      <c r="MRC469" s="265" t="str">
        <f t="shared" ref="MRC469:MRC471" si="9273">IF(MRA469&lt;5,"Sin Riesgo",IF(MRA469 &lt;=14,"Bajo",IF(MRA469&lt;=35,"Medio",IF(MRA469&lt;=80,"Alto","Inviable Sanitariamente"))))</f>
        <v>Inviable Sanitariamente</v>
      </c>
      <c r="MRD469" s="265" t="str">
        <f t="shared" ref="MRD469:MRD471" si="9274">IF(MRB469&lt;5,"Sin Riesgo",IF(MRB469 &lt;=14,"Bajo",IF(MRB469&lt;=35,"Medio",IF(MRB469&lt;=80,"Alto","Inviable Sanitariamente"))))</f>
        <v>Inviable Sanitariamente</v>
      </c>
      <c r="MRE469" s="265" t="str">
        <f t="shared" ref="MRE469:MRE471" si="9275">IF(MRC469&lt;5,"Sin Riesgo",IF(MRC469 &lt;=14,"Bajo",IF(MRC469&lt;=35,"Medio",IF(MRC469&lt;=80,"Alto","Inviable Sanitariamente"))))</f>
        <v>Inviable Sanitariamente</v>
      </c>
      <c r="MRF469" s="265" t="str">
        <f t="shared" ref="MRF469:MRF471" si="9276">IF(MRD469&lt;5,"Sin Riesgo",IF(MRD469 &lt;=14,"Bajo",IF(MRD469&lt;=35,"Medio",IF(MRD469&lt;=80,"Alto","Inviable Sanitariamente"))))</f>
        <v>Inviable Sanitariamente</v>
      </c>
      <c r="MRG469" s="265" t="str">
        <f t="shared" ref="MRG469:MRG471" si="9277">IF(MRE469&lt;5,"Sin Riesgo",IF(MRE469 &lt;=14,"Bajo",IF(MRE469&lt;=35,"Medio",IF(MRE469&lt;=80,"Alto","Inviable Sanitariamente"))))</f>
        <v>Inviable Sanitariamente</v>
      </c>
      <c r="MRH469" s="265" t="str">
        <f t="shared" ref="MRH469:MRH471" si="9278">IF(MRF469&lt;5,"Sin Riesgo",IF(MRF469 &lt;=14,"Bajo",IF(MRF469&lt;=35,"Medio",IF(MRF469&lt;=80,"Alto","Inviable Sanitariamente"))))</f>
        <v>Inviable Sanitariamente</v>
      </c>
      <c r="MRI469" s="265" t="str">
        <f t="shared" ref="MRI469:MRI471" si="9279">IF(MRG469&lt;5,"Sin Riesgo",IF(MRG469 &lt;=14,"Bajo",IF(MRG469&lt;=35,"Medio",IF(MRG469&lt;=80,"Alto","Inviable Sanitariamente"))))</f>
        <v>Inviable Sanitariamente</v>
      </c>
      <c r="MRJ469" s="265" t="str">
        <f t="shared" ref="MRJ469:MRJ471" si="9280">IF(MRH469&lt;5,"Sin Riesgo",IF(MRH469 &lt;=14,"Bajo",IF(MRH469&lt;=35,"Medio",IF(MRH469&lt;=80,"Alto","Inviable Sanitariamente"))))</f>
        <v>Inviable Sanitariamente</v>
      </c>
      <c r="MRK469" s="265" t="str">
        <f t="shared" ref="MRK469:MRK471" si="9281">IF(MRI469&lt;5,"Sin Riesgo",IF(MRI469 &lt;=14,"Bajo",IF(MRI469&lt;=35,"Medio",IF(MRI469&lt;=80,"Alto","Inviable Sanitariamente"))))</f>
        <v>Inviable Sanitariamente</v>
      </c>
      <c r="MRL469" s="265" t="str">
        <f t="shared" ref="MRL469:MRL471" si="9282">IF(MRJ469&lt;5,"Sin Riesgo",IF(MRJ469 &lt;=14,"Bajo",IF(MRJ469&lt;=35,"Medio",IF(MRJ469&lt;=80,"Alto","Inviable Sanitariamente"))))</f>
        <v>Inviable Sanitariamente</v>
      </c>
      <c r="MRM469" s="265" t="str">
        <f t="shared" ref="MRM469:MRM471" si="9283">IF(MRK469&lt;5,"Sin Riesgo",IF(MRK469 &lt;=14,"Bajo",IF(MRK469&lt;=35,"Medio",IF(MRK469&lt;=80,"Alto","Inviable Sanitariamente"))))</f>
        <v>Inviable Sanitariamente</v>
      </c>
      <c r="MRN469" s="265" t="str">
        <f t="shared" ref="MRN469:MRN471" si="9284">IF(MRL469&lt;5,"Sin Riesgo",IF(MRL469 &lt;=14,"Bajo",IF(MRL469&lt;=35,"Medio",IF(MRL469&lt;=80,"Alto","Inviable Sanitariamente"))))</f>
        <v>Inviable Sanitariamente</v>
      </c>
      <c r="MRO469" s="265" t="str">
        <f t="shared" ref="MRO469:MRO471" si="9285">IF(MRM469&lt;5,"Sin Riesgo",IF(MRM469 &lt;=14,"Bajo",IF(MRM469&lt;=35,"Medio",IF(MRM469&lt;=80,"Alto","Inviable Sanitariamente"))))</f>
        <v>Inviable Sanitariamente</v>
      </c>
      <c r="MRP469" s="265" t="str">
        <f t="shared" ref="MRP469:MRP471" si="9286">IF(MRN469&lt;5,"Sin Riesgo",IF(MRN469 &lt;=14,"Bajo",IF(MRN469&lt;=35,"Medio",IF(MRN469&lt;=80,"Alto","Inviable Sanitariamente"))))</f>
        <v>Inviable Sanitariamente</v>
      </c>
      <c r="MRQ469" s="265" t="str">
        <f t="shared" ref="MRQ469:MRQ471" si="9287">IF(MRO469&lt;5,"Sin Riesgo",IF(MRO469 &lt;=14,"Bajo",IF(MRO469&lt;=35,"Medio",IF(MRO469&lt;=80,"Alto","Inviable Sanitariamente"))))</f>
        <v>Inviable Sanitariamente</v>
      </c>
      <c r="MRR469" s="265" t="str">
        <f t="shared" ref="MRR469:MRR471" si="9288">IF(MRP469&lt;5,"Sin Riesgo",IF(MRP469 &lt;=14,"Bajo",IF(MRP469&lt;=35,"Medio",IF(MRP469&lt;=80,"Alto","Inviable Sanitariamente"))))</f>
        <v>Inviable Sanitariamente</v>
      </c>
      <c r="MRS469" s="265" t="str">
        <f t="shared" ref="MRS469:MRS471" si="9289">IF(MRQ469&lt;5,"Sin Riesgo",IF(MRQ469 &lt;=14,"Bajo",IF(MRQ469&lt;=35,"Medio",IF(MRQ469&lt;=80,"Alto","Inviable Sanitariamente"))))</f>
        <v>Inviable Sanitariamente</v>
      </c>
      <c r="MRT469" s="265" t="str">
        <f t="shared" ref="MRT469:MRT471" si="9290">IF(MRR469&lt;5,"Sin Riesgo",IF(MRR469 &lt;=14,"Bajo",IF(MRR469&lt;=35,"Medio",IF(MRR469&lt;=80,"Alto","Inviable Sanitariamente"))))</f>
        <v>Inviable Sanitariamente</v>
      </c>
      <c r="MRU469" s="265" t="str">
        <f t="shared" ref="MRU469:MRU471" si="9291">IF(MRS469&lt;5,"Sin Riesgo",IF(MRS469 &lt;=14,"Bajo",IF(MRS469&lt;=35,"Medio",IF(MRS469&lt;=80,"Alto","Inviable Sanitariamente"))))</f>
        <v>Inviable Sanitariamente</v>
      </c>
      <c r="MRV469" s="265" t="str">
        <f t="shared" ref="MRV469:MRV471" si="9292">IF(MRT469&lt;5,"Sin Riesgo",IF(MRT469 &lt;=14,"Bajo",IF(MRT469&lt;=35,"Medio",IF(MRT469&lt;=80,"Alto","Inviable Sanitariamente"))))</f>
        <v>Inviable Sanitariamente</v>
      </c>
      <c r="MRW469" s="265" t="str">
        <f t="shared" ref="MRW469:MRW471" si="9293">IF(MRU469&lt;5,"Sin Riesgo",IF(MRU469 &lt;=14,"Bajo",IF(MRU469&lt;=35,"Medio",IF(MRU469&lt;=80,"Alto","Inviable Sanitariamente"))))</f>
        <v>Inviable Sanitariamente</v>
      </c>
      <c r="MRX469" s="265" t="str">
        <f t="shared" ref="MRX469:MRX471" si="9294">IF(MRV469&lt;5,"Sin Riesgo",IF(MRV469 &lt;=14,"Bajo",IF(MRV469&lt;=35,"Medio",IF(MRV469&lt;=80,"Alto","Inviable Sanitariamente"))))</f>
        <v>Inviable Sanitariamente</v>
      </c>
      <c r="MRY469" s="265" t="str">
        <f t="shared" ref="MRY469:MRY471" si="9295">IF(MRW469&lt;5,"Sin Riesgo",IF(MRW469 &lt;=14,"Bajo",IF(MRW469&lt;=35,"Medio",IF(MRW469&lt;=80,"Alto","Inviable Sanitariamente"))))</f>
        <v>Inviable Sanitariamente</v>
      </c>
      <c r="MRZ469" s="265" t="str">
        <f t="shared" ref="MRZ469:MRZ471" si="9296">IF(MRX469&lt;5,"Sin Riesgo",IF(MRX469 &lt;=14,"Bajo",IF(MRX469&lt;=35,"Medio",IF(MRX469&lt;=80,"Alto","Inviable Sanitariamente"))))</f>
        <v>Inviable Sanitariamente</v>
      </c>
      <c r="MSA469" s="265" t="str">
        <f t="shared" ref="MSA469:MSA471" si="9297">IF(MRY469&lt;5,"Sin Riesgo",IF(MRY469 &lt;=14,"Bajo",IF(MRY469&lt;=35,"Medio",IF(MRY469&lt;=80,"Alto","Inviable Sanitariamente"))))</f>
        <v>Inviable Sanitariamente</v>
      </c>
      <c r="MSB469" s="265" t="str">
        <f t="shared" ref="MSB469:MSB471" si="9298">IF(MRZ469&lt;5,"Sin Riesgo",IF(MRZ469 &lt;=14,"Bajo",IF(MRZ469&lt;=35,"Medio",IF(MRZ469&lt;=80,"Alto","Inviable Sanitariamente"))))</f>
        <v>Inviable Sanitariamente</v>
      </c>
      <c r="MSC469" s="265" t="str">
        <f t="shared" ref="MSC469:MSC471" si="9299">IF(MSA469&lt;5,"Sin Riesgo",IF(MSA469 &lt;=14,"Bajo",IF(MSA469&lt;=35,"Medio",IF(MSA469&lt;=80,"Alto","Inviable Sanitariamente"))))</f>
        <v>Inviable Sanitariamente</v>
      </c>
      <c r="MSD469" s="265" t="str">
        <f t="shared" ref="MSD469:MSD471" si="9300">IF(MSB469&lt;5,"Sin Riesgo",IF(MSB469 &lt;=14,"Bajo",IF(MSB469&lt;=35,"Medio",IF(MSB469&lt;=80,"Alto","Inviable Sanitariamente"))))</f>
        <v>Inviable Sanitariamente</v>
      </c>
      <c r="MSE469" s="265" t="str">
        <f t="shared" ref="MSE469:MSE471" si="9301">IF(MSC469&lt;5,"Sin Riesgo",IF(MSC469 &lt;=14,"Bajo",IF(MSC469&lt;=35,"Medio",IF(MSC469&lt;=80,"Alto","Inviable Sanitariamente"))))</f>
        <v>Inviable Sanitariamente</v>
      </c>
      <c r="MSF469" s="265" t="str">
        <f t="shared" ref="MSF469:MSF471" si="9302">IF(MSD469&lt;5,"Sin Riesgo",IF(MSD469 &lt;=14,"Bajo",IF(MSD469&lt;=35,"Medio",IF(MSD469&lt;=80,"Alto","Inviable Sanitariamente"))))</f>
        <v>Inviable Sanitariamente</v>
      </c>
      <c r="MSG469" s="265" t="str">
        <f t="shared" ref="MSG469:MSG471" si="9303">IF(MSE469&lt;5,"Sin Riesgo",IF(MSE469 &lt;=14,"Bajo",IF(MSE469&lt;=35,"Medio",IF(MSE469&lt;=80,"Alto","Inviable Sanitariamente"))))</f>
        <v>Inviable Sanitariamente</v>
      </c>
      <c r="MSH469" s="265" t="str">
        <f t="shared" ref="MSH469:MSH471" si="9304">IF(MSF469&lt;5,"Sin Riesgo",IF(MSF469 &lt;=14,"Bajo",IF(MSF469&lt;=35,"Medio",IF(MSF469&lt;=80,"Alto","Inviable Sanitariamente"))))</f>
        <v>Inviable Sanitariamente</v>
      </c>
      <c r="MSI469" s="265" t="str">
        <f t="shared" ref="MSI469:MSI471" si="9305">IF(MSG469&lt;5,"Sin Riesgo",IF(MSG469 &lt;=14,"Bajo",IF(MSG469&lt;=35,"Medio",IF(MSG469&lt;=80,"Alto","Inviable Sanitariamente"))))</f>
        <v>Inviable Sanitariamente</v>
      </c>
      <c r="MSJ469" s="265" t="str">
        <f t="shared" ref="MSJ469:MSJ471" si="9306">IF(MSH469&lt;5,"Sin Riesgo",IF(MSH469 &lt;=14,"Bajo",IF(MSH469&lt;=35,"Medio",IF(MSH469&lt;=80,"Alto","Inviable Sanitariamente"))))</f>
        <v>Inviable Sanitariamente</v>
      </c>
      <c r="MSK469" s="265" t="str">
        <f t="shared" ref="MSK469:MSK471" si="9307">IF(MSI469&lt;5,"Sin Riesgo",IF(MSI469 &lt;=14,"Bajo",IF(MSI469&lt;=35,"Medio",IF(MSI469&lt;=80,"Alto","Inviable Sanitariamente"))))</f>
        <v>Inviable Sanitariamente</v>
      </c>
      <c r="MSL469" s="265" t="str">
        <f t="shared" ref="MSL469:MSL471" si="9308">IF(MSJ469&lt;5,"Sin Riesgo",IF(MSJ469 &lt;=14,"Bajo",IF(MSJ469&lt;=35,"Medio",IF(MSJ469&lt;=80,"Alto","Inviable Sanitariamente"))))</f>
        <v>Inviable Sanitariamente</v>
      </c>
      <c r="MSM469" s="265" t="str">
        <f t="shared" ref="MSM469:MSM471" si="9309">IF(MSK469&lt;5,"Sin Riesgo",IF(MSK469 &lt;=14,"Bajo",IF(MSK469&lt;=35,"Medio",IF(MSK469&lt;=80,"Alto","Inviable Sanitariamente"))))</f>
        <v>Inviable Sanitariamente</v>
      </c>
      <c r="MSN469" s="265" t="str">
        <f t="shared" ref="MSN469:MSN471" si="9310">IF(MSL469&lt;5,"Sin Riesgo",IF(MSL469 &lt;=14,"Bajo",IF(MSL469&lt;=35,"Medio",IF(MSL469&lt;=80,"Alto","Inviable Sanitariamente"))))</f>
        <v>Inviable Sanitariamente</v>
      </c>
      <c r="MSO469" s="265" t="str">
        <f t="shared" ref="MSO469:MSO471" si="9311">IF(MSM469&lt;5,"Sin Riesgo",IF(MSM469 &lt;=14,"Bajo",IF(MSM469&lt;=35,"Medio",IF(MSM469&lt;=80,"Alto","Inviable Sanitariamente"))))</f>
        <v>Inviable Sanitariamente</v>
      </c>
      <c r="MSP469" s="265" t="str">
        <f t="shared" ref="MSP469:MSP471" si="9312">IF(MSN469&lt;5,"Sin Riesgo",IF(MSN469 &lt;=14,"Bajo",IF(MSN469&lt;=35,"Medio",IF(MSN469&lt;=80,"Alto","Inviable Sanitariamente"))))</f>
        <v>Inviable Sanitariamente</v>
      </c>
      <c r="MSQ469" s="265" t="str">
        <f t="shared" ref="MSQ469:MSQ471" si="9313">IF(MSO469&lt;5,"Sin Riesgo",IF(MSO469 &lt;=14,"Bajo",IF(MSO469&lt;=35,"Medio",IF(MSO469&lt;=80,"Alto","Inviable Sanitariamente"))))</f>
        <v>Inviable Sanitariamente</v>
      </c>
      <c r="MSR469" s="265" t="str">
        <f t="shared" ref="MSR469:MSR471" si="9314">IF(MSP469&lt;5,"Sin Riesgo",IF(MSP469 &lt;=14,"Bajo",IF(MSP469&lt;=35,"Medio",IF(MSP469&lt;=80,"Alto","Inviable Sanitariamente"))))</f>
        <v>Inviable Sanitariamente</v>
      </c>
      <c r="MSS469" s="265" t="str">
        <f t="shared" ref="MSS469:MSS471" si="9315">IF(MSQ469&lt;5,"Sin Riesgo",IF(MSQ469 &lt;=14,"Bajo",IF(MSQ469&lt;=35,"Medio",IF(MSQ469&lt;=80,"Alto","Inviable Sanitariamente"))))</f>
        <v>Inviable Sanitariamente</v>
      </c>
      <c r="MST469" s="265" t="str">
        <f t="shared" ref="MST469:MST471" si="9316">IF(MSR469&lt;5,"Sin Riesgo",IF(MSR469 &lt;=14,"Bajo",IF(MSR469&lt;=35,"Medio",IF(MSR469&lt;=80,"Alto","Inviable Sanitariamente"))))</f>
        <v>Inviable Sanitariamente</v>
      </c>
      <c r="MSU469" s="265" t="str">
        <f t="shared" ref="MSU469:MSU471" si="9317">IF(MSS469&lt;5,"Sin Riesgo",IF(MSS469 &lt;=14,"Bajo",IF(MSS469&lt;=35,"Medio",IF(MSS469&lt;=80,"Alto","Inviable Sanitariamente"))))</f>
        <v>Inviable Sanitariamente</v>
      </c>
      <c r="MSV469" s="265" t="str">
        <f t="shared" ref="MSV469:MSV471" si="9318">IF(MST469&lt;5,"Sin Riesgo",IF(MST469 &lt;=14,"Bajo",IF(MST469&lt;=35,"Medio",IF(MST469&lt;=80,"Alto","Inviable Sanitariamente"))))</f>
        <v>Inviable Sanitariamente</v>
      </c>
      <c r="MSW469" s="265" t="str">
        <f t="shared" ref="MSW469:MSW471" si="9319">IF(MSU469&lt;5,"Sin Riesgo",IF(MSU469 &lt;=14,"Bajo",IF(MSU469&lt;=35,"Medio",IF(MSU469&lt;=80,"Alto","Inviable Sanitariamente"))))</f>
        <v>Inviable Sanitariamente</v>
      </c>
      <c r="MSX469" s="265" t="str">
        <f t="shared" ref="MSX469:MSX471" si="9320">IF(MSV469&lt;5,"Sin Riesgo",IF(MSV469 &lt;=14,"Bajo",IF(MSV469&lt;=35,"Medio",IF(MSV469&lt;=80,"Alto","Inviable Sanitariamente"))))</f>
        <v>Inviable Sanitariamente</v>
      </c>
      <c r="MSY469" s="265" t="str">
        <f t="shared" ref="MSY469:MSY471" si="9321">IF(MSW469&lt;5,"Sin Riesgo",IF(MSW469 &lt;=14,"Bajo",IF(MSW469&lt;=35,"Medio",IF(MSW469&lt;=80,"Alto","Inviable Sanitariamente"))))</f>
        <v>Inviable Sanitariamente</v>
      </c>
      <c r="MSZ469" s="265" t="str">
        <f t="shared" ref="MSZ469:MSZ471" si="9322">IF(MSX469&lt;5,"Sin Riesgo",IF(MSX469 &lt;=14,"Bajo",IF(MSX469&lt;=35,"Medio",IF(MSX469&lt;=80,"Alto","Inviable Sanitariamente"))))</f>
        <v>Inviable Sanitariamente</v>
      </c>
      <c r="MTA469" s="265" t="str">
        <f t="shared" ref="MTA469:MTA471" si="9323">IF(MSY469&lt;5,"Sin Riesgo",IF(MSY469 &lt;=14,"Bajo",IF(MSY469&lt;=35,"Medio",IF(MSY469&lt;=80,"Alto","Inviable Sanitariamente"))))</f>
        <v>Inviable Sanitariamente</v>
      </c>
      <c r="MTB469" s="265" t="str">
        <f t="shared" ref="MTB469:MTB471" si="9324">IF(MSZ469&lt;5,"Sin Riesgo",IF(MSZ469 &lt;=14,"Bajo",IF(MSZ469&lt;=35,"Medio",IF(MSZ469&lt;=80,"Alto","Inviable Sanitariamente"))))</f>
        <v>Inviable Sanitariamente</v>
      </c>
      <c r="MTC469" s="265" t="str">
        <f t="shared" ref="MTC469:MTC471" si="9325">IF(MTA469&lt;5,"Sin Riesgo",IF(MTA469 &lt;=14,"Bajo",IF(MTA469&lt;=35,"Medio",IF(MTA469&lt;=80,"Alto","Inviable Sanitariamente"))))</f>
        <v>Inviable Sanitariamente</v>
      </c>
      <c r="MTD469" s="265" t="str">
        <f t="shared" ref="MTD469:MTD471" si="9326">IF(MTB469&lt;5,"Sin Riesgo",IF(MTB469 &lt;=14,"Bajo",IF(MTB469&lt;=35,"Medio",IF(MTB469&lt;=80,"Alto","Inviable Sanitariamente"))))</f>
        <v>Inviable Sanitariamente</v>
      </c>
      <c r="MTE469" s="265" t="str">
        <f t="shared" ref="MTE469:MTE471" si="9327">IF(MTC469&lt;5,"Sin Riesgo",IF(MTC469 &lt;=14,"Bajo",IF(MTC469&lt;=35,"Medio",IF(MTC469&lt;=80,"Alto","Inviable Sanitariamente"))))</f>
        <v>Inviable Sanitariamente</v>
      </c>
      <c r="MTF469" s="265" t="str">
        <f t="shared" ref="MTF469:MTF471" si="9328">IF(MTD469&lt;5,"Sin Riesgo",IF(MTD469 &lt;=14,"Bajo",IF(MTD469&lt;=35,"Medio",IF(MTD469&lt;=80,"Alto","Inviable Sanitariamente"))))</f>
        <v>Inviable Sanitariamente</v>
      </c>
      <c r="MTG469" s="265" t="str">
        <f t="shared" ref="MTG469:MTG471" si="9329">IF(MTE469&lt;5,"Sin Riesgo",IF(MTE469 &lt;=14,"Bajo",IF(MTE469&lt;=35,"Medio",IF(MTE469&lt;=80,"Alto","Inviable Sanitariamente"))))</f>
        <v>Inviable Sanitariamente</v>
      </c>
      <c r="MTH469" s="265" t="str">
        <f t="shared" ref="MTH469:MTH471" si="9330">IF(MTF469&lt;5,"Sin Riesgo",IF(MTF469 &lt;=14,"Bajo",IF(MTF469&lt;=35,"Medio",IF(MTF469&lt;=80,"Alto","Inviable Sanitariamente"))))</f>
        <v>Inviable Sanitariamente</v>
      </c>
      <c r="MTI469" s="265" t="str">
        <f t="shared" ref="MTI469:MTI471" si="9331">IF(MTG469&lt;5,"Sin Riesgo",IF(MTG469 &lt;=14,"Bajo",IF(MTG469&lt;=35,"Medio",IF(MTG469&lt;=80,"Alto","Inviable Sanitariamente"))))</f>
        <v>Inviable Sanitariamente</v>
      </c>
      <c r="MTJ469" s="265" t="str">
        <f t="shared" ref="MTJ469:MTJ471" si="9332">IF(MTH469&lt;5,"Sin Riesgo",IF(MTH469 &lt;=14,"Bajo",IF(MTH469&lt;=35,"Medio",IF(MTH469&lt;=80,"Alto","Inviable Sanitariamente"))))</f>
        <v>Inviable Sanitariamente</v>
      </c>
      <c r="MTK469" s="265" t="str">
        <f t="shared" ref="MTK469:MTK471" si="9333">IF(MTI469&lt;5,"Sin Riesgo",IF(MTI469 &lt;=14,"Bajo",IF(MTI469&lt;=35,"Medio",IF(MTI469&lt;=80,"Alto","Inviable Sanitariamente"))))</f>
        <v>Inviable Sanitariamente</v>
      </c>
      <c r="MTL469" s="265" t="str">
        <f t="shared" ref="MTL469:MTL471" si="9334">IF(MTJ469&lt;5,"Sin Riesgo",IF(MTJ469 &lt;=14,"Bajo",IF(MTJ469&lt;=35,"Medio",IF(MTJ469&lt;=80,"Alto","Inviable Sanitariamente"))))</f>
        <v>Inviable Sanitariamente</v>
      </c>
      <c r="MTM469" s="265" t="str">
        <f t="shared" ref="MTM469:MTM471" si="9335">IF(MTK469&lt;5,"Sin Riesgo",IF(MTK469 &lt;=14,"Bajo",IF(MTK469&lt;=35,"Medio",IF(MTK469&lt;=80,"Alto","Inviable Sanitariamente"))))</f>
        <v>Inviable Sanitariamente</v>
      </c>
      <c r="MTN469" s="265" t="str">
        <f t="shared" ref="MTN469:MTN471" si="9336">IF(MTL469&lt;5,"Sin Riesgo",IF(MTL469 &lt;=14,"Bajo",IF(MTL469&lt;=35,"Medio",IF(MTL469&lt;=80,"Alto","Inviable Sanitariamente"))))</f>
        <v>Inviable Sanitariamente</v>
      </c>
      <c r="MTO469" s="265" t="str">
        <f t="shared" ref="MTO469:MTO471" si="9337">IF(MTM469&lt;5,"Sin Riesgo",IF(MTM469 &lt;=14,"Bajo",IF(MTM469&lt;=35,"Medio",IF(MTM469&lt;=80,"Alto","Inviable Sanitariamente"))))</f>
        <v>Inviable Sanitariamente</v>
      </c>
      <c r="MTP469" s="265" t="str">
        <f t="shared" ref="MTP469:MTP471" si="9338">IF(MTN469&lt;5,"Sin Riesgo",IF(MTN469 &lt;=14,"Bajo",IF(MTN469&lt;=35,"Medio",IF(MTN469&lt;=80,"Alto","Inviable Sanitariamente"))))</f>
        <v>Inviable Sanitariamente</v>
      </c>
      <c r="MTQ469" s="265" t="str">
        <f t="shared" ref="MTQ469:MTQ471" si="9339">IF(MTO469&lt;5,"Sin Riesgo",IF(MTO469 &lt;=14,"Bajo",IF(MTO469&lt;=35,"Medio",IF(MTO469&lt;=80,"Alto","Inviable Sanitariamente"))))</f>
        <v>Inviable Sanitariamente</v>
      </c>
      <c r="MTR469" s="265" t="str">
        <f t="shared" ref="MTR469:MTR471" si="9340">IF(MTP469&lt;5,"Sin Riesgo",IF(MTP469 &lt;=14,"Bajo",IF(MTP469&lt;=35,"Medio",IF(MTP469&lt;=80,"Alto","Inviable Sanitariamente"))))</f>
        <v>Inviable Sanitariamente</v>
      </c>
      <c r="MTS469" s="265" t="str">
        <f t="shared" ref="MTS469:MTS471" si="9341">IF(MTQ469&lt;5,"Sin Riesgo",IF(MTQ469 &lt;=14,"Bajo",IF(MTQ469&lt;=35,"Medio",IF(MTQ469&lt;=80,"Alto","Inviable Sanitariamente"))))</f>
        <v>Inviable Sanitariamente</v>
      </c>
      <c r="MTT469" s="265" t="str">
        <f t="shared" ref="MTT469:MTT471" si="9342">IF(MTR469&lt;5,"Sin Riesgo",IF(MTR469 &lt;=14,"Bajo",IF(MTR469&lt;=35,"Medio",IF(MTR469&lt;=80,"Alto","Inviable Sanitariamente"))))</f>
        <v>Inviable Sanitariamente</v>
      </c>
      <c r="MTU469" s="265" t="str">
        <f t="shared" ref="MTU469:MTU471" si="9343">IF(MTS469&lt;5,"Sin Riesgo",IF(MTS469 &lt;=14,"Bajo",IF(MTS469&lt;=35,"Medio",IF(MTS469&lt;=80,"Alto","Inviable Sanitariamente"))))</f>
        <v>Inviable Sanitariamente</v>
      </c>
      <c r="MTV469" s="265" t="str">
        <f t="shared" ref="MTV469:MTV471" si="9344">IF(MTT469&lt;5,"Sin Riesgo",IF(MTT469 &lt;=14,"Bajo",IF(MTT469&lt;=35,"Medio",IF(MTT469&lt;=80,"Alto","Inviable Sanitariamente"))))</f>
        <v>Inviable Sanitariamente</v>
      </c>
      <c r="MTW469" s="265" t="str">
        <f t="shared" ref="MTW469:MTW471" si="9345">IF(MTU469&lt;5,"Sin Riesgo",IF(MTU469 &lt;=14,"Bajo",IF(MTU469&lt;=35,"Medio",IF(MTU469&lt;=80,"Alto","Inviable Sanitariamente"))))</f>
        <v>Inviable Sanitariamente</v>
      </c>
      <c r="MTX469" s="265" t="str">
        <f t="shared" ref="MTX469:MTX471" si="9346">IF(MTV469&lt;5,"Sin Riesgo",IF(MTV469 &lt;=14,"Bajo",IF(MTV469&lt;=35,"Medio",IF(MTV469&lt;=80,"Alto","Inviable Sanitariamente"))))</f>
        <v>Inviable Sanitariamente</v>
      </c>
      <c r="MTY469" s="265" t="str">
        <f t="shared" ref="MTY469:MTY471" si="9347">IF(MTW469&lt;5,"Sin Riesgo",IF(MTW469 &lt;=14,"Bajo",IF(MTW469&lt;=35,"Medio",IF(MTW469&lt;=80,"Alto","Inviable Sanitariamente"))))</f>
        <v>Inviable Sanitariamente</v>
      </c>
      <c r="MTZ469" s="265" t="str">
        <f t="shared" ref="MTZ469:MTZ471" si="9348">IF(MTX469&lt;5,"Sin Riesgo",IF(MTX469 &lt;=14,"Bajo",IF(MTX469&lt;=35,"Medio",IF(MTX469&lt;=80,"Alto","Inviable Sanitariamente"))))</f>
        <v>Inviable Sanitariamente</v>
      </c>
      <c r="MUA469" s="265" t="str">
        <f t="shared" ref="MUA469:MUA471" si="9349">IF(MTY469&lt;5,"Sin Riesgo",IF(MTY469 &lt;=14,"Bajo",IF(MTY469&lt;=35,"Medio",IF(MTY469&lt;=80,"Alto","Inviable Sanitariamente"))))</f>
        <v>Inviable Sanitariamente</v>
      </c>
      <c r="MUB469" s="265" t="str">
        <f t="shared" ref="MUB469:MUB471" si="9350">IF(MTZ469&lt;5,"Sin Riesgo",IF(MTZ469 &lt;=14,"Bajo",IF(MTZ469&lt;=35,"Medio",IF(MTZ469&lt;=80,"Alto","Inviable Sanitariamente"))))</f>
        <v>Inviable Sanitariamente</v>
      </c>
      <c r="MUC469" s="265" t="str">
        <f t="shared" ref="MUC469:MUC471" si="9351">IF(MUA469&lt;5,"Sin Riesgo",IF(MUA469 &lt;=14,"Bajo",IF(MUA469&lt;=35,"Medio",IF(MUA469&lt;=80,"Alto","Inviable Sanitariamente"))))</f>
        <v>Inviable Sanitariamente</v>
      </c>
      <c r="MUD469" s="265" t="str">
        <f t="shared" ref="MUD469:MUD471" si="9352">IF(MUB469&lt;5,"Sin Riesgo",IF(MUB469 &lt;=14,"Bajo",IF(MUB469&lt;=35,"Medio",IF(MUB469&lt;=80,"Alto","Inviable Sanitariamente"))))</f>
        <v>Inviable Sanitariamente</v>
      </c>
      <c r="MUE469" s="265" t="str">
        <f t="shared" ref="MUE469:MUE471" si="9353">IF(MUC469&lt;5,"Sin Riesgo",IF(MUC469 &lt;=14,"Bajo",IF(MUC469&lt;=35,"Medio",IF(MUC469&lt;=80,"Alto","Inviable Sanitariamente"))))</f>
        <v>Inviable Sanitariamente</v>
      </c>
      <c r="MUF469" s="265" t="str">
        <f t="shared" ref="MUF469:MUF471" si="9354">IF(MUD469&lt;5,"Sin Riesgo",IF(MUD469 &lt;=14,"Bajo",IF(MUD469&lt;=35,"Medio",IF(MUD469&lt;=80,"Alto","Inviable Sanitariamente"))))</f>
        <v>Inviable Sanitariamente</v>
      </c>
      <c r="MUG469" s="265" t="str">
        <f t="shared" ref="MUG469:MUG471" si="9355">IF(MUE469&lt;5,"Sin Riesgo",IF(MUE469 &lt;=14,"Bajo",IF(MUE469&lt;=35,"Medio",IF(MUE469&lt;=80,"Alto","Inviable Sanitariamente"))))</f>
        <v>Inviable Sanitariamente</v>
      </c>
      <c r="MUH469" s="265" t="str">
        <f t="shared" ref="MUH469:MUH471" si="9356">IF(MUF469&lt;5,"Sin Riesgo",IF(MUF469 &lt;=14,"Bajo",IF(MUF469&lt;=35,"Medio",IF(MUF469&lt;=80,"Alto","Inviable Sanitariamente"))))</f>
        <v>Inviable Sanitariamente</v>
      </c>
      <c r="MUI469" s="265" t="str">
        <f t="shared" ref="MUI469:MUI471" si="9357">IF(MUG469&lt;5,"Sin Riesgo",IF(MUG469 &lt;=14,"Bajo",IF(MUG469&lt;=35,"Medio",IF(MUG469&lt;=80,"Alto","Inviable Sanitariamente"))))</f>
        <v>Inviable Sanitariamente</v>
      </c>
      <c r="MUJ469" s="265" t="str">
        <f t="shared" ref="MUJ469:MUJ471" si="9358">IF(MUH469&lt;5,"Sin Riesgo",IF(MUH469 &lt;=14,"Bajo",IF(MUH469&lt;=35,"Medio",IF(MUH469&lt;=80,"Alto","Inviable Sanitariamente"))))</f>
        <v>Inviable Sanitariamente</v>
      </c>
      <c r="MUK469" s="265" t="str">
        <f t="shared" ref="MUK469:MUK471" si="9359">IF(MUI469&lt;5,"Sin Riesgo",IF(MUI469 &lt;=14,"Bajo",IF(MUI469&lt;=35,"Medio",IF(MUI469&lt;=80,"Alto","Inviable Sanitariamente"))))</f>
        <v>Inviable Sanitariamente</v>
      </c>
      <c r="MUL469" s="265" t="str">
        <f t="shared" ref="MUL469:MUL471" si="9360">IF(MUJ469&lt;5,"Sin Riesgo",IF(MUJ469 &lt;=14,"Bajo",IF(MUJ469&lt;=35,"Medio",IF(MUJ469&lt;=80,"Alto","Inviable Sanitariamente"))))</f>
        <v>Inviable Sanitariamente</v>
      </c>
      <c r="MUM469" s="265" t="str">
        <f t="shared" ref="MUM469:MUM471" si="9361">IF(MUK469&lt;5,"Sin Riesgo",IF(MUK469 &lt;=14,"Bajo",IF(MUK469&lt;=35,"Medio",IF(MUK469&lt;=80,"Alto","Inviable Sanitariamente"))))</f>
        <v>Inviable Sanitariamente</v>
      </c>
      <c r="MUN469" s="265" t="str">
        <f t="shared" ref="MUN469:MUN471" si="9362">IF(MUL469&lt;5,"Sin Riesgo",IF(MUL469 &lt;=14,"Bajo",IF(MUL469&lt;=35,"Medio",IF(MUL469&lt;=80,"Alto","Inviable Sanitariamente"))))</f>
        <v>Inviable Sanitariamente</v>
      </c>
      <c r="MUO469" s="265" t="str">
        <f t="shared" ref="MUO469:MUO471" si="9363">IF(MUM469&lt;5,"Sin Riesgo",IF(MUM469 &lt;=14,"Bajo",IF(MUM469&lt;=35,"Medio",IF(MUM469&lt;=80,"Alto","Inviable Sanitariamente"))))</f>
        <v>Inviable Sanitariamente</v>
      </c>
      <c r="MUP469" s="265" t="str">
        <f t="shared" ref="MUP469:MUP471" si="9364">IF(MUN469&lt;5,"Sin Riesgo",IF(MUN469 &lt;=14,"Bajo",IF(MUN469&lt;=35,"Medio",IF(MUN469&lt;=80,"Alto","Inviable Sanitariamente"))))</f>
        <v>Inviable Sanitariamente</v>
      </c>
      <c r="MUQ469" s="265" t="str">
        <f t="shared" ref="MUQ469:MUQ471" si="9365">IF(MUO469&lt;5,"Sin Riesgo",IF(MUO469 &lt;=14,"Bajo",IF(MUO469&lt;=35,"Medio",IF(MUO469&lt;=80,"Alto","Inviable Sanitariamente"))))</f>
        <v>Inviable Sanitariamente</v>
      </c>
      <c r="MUR469" s="265" t="str">
        <f t="shared" ref="MUR469:MUR471" si="9366">IF(MUP469&lt;5,"Sin Riesgo",IF(MUP469 &lt;=14,"Bajo",IF(MUP469&lt;=35,"Medio",IF(MUP469&lt;=80,"Alto","Inviable Sanitariamente"))))</f>
        <v>Inviable Sanitariamente</v>
      </c>
      <c r="MUS469" s="265" t="str">
        <f t="shared" ref="MUS469:MUS471" si="9367">IF(MUQ469&lt;5,"Sin Riesgo",IF(MUQ469 &lt;=14,"Bajo",IF(MUQ469&lt;=35,"Medio",IF(MUQ469&lt;=80,"Alto","Inviable Sanitariamente"))))</f>
        <v>Inviable Sanitariamente</v>
      </c>
      <c r="MUT469" s="265" t="str">
        <f t="shared" ref="MUT469:MUT471" si="9368">IF(MUR469&lt;5,"Sin Riesgo",IF(MUR469 &lt;=14,"Bajo",IF(MUR469&lt;=35,"Medio",IF(MUR469&lt;=80,"Alto","Inviable Sanitariamente"))))</f>
        <v>Inviable Sanitariamente</v>
      </c>
      <c r="MUU469" s="265" t="str">
        <f t="shared" ref="MUU469:MUU471" si="9369">IF(MUS469&lt;5,"Sin Riesgo",IF(MUS469 &lt;=14,"Bajo",IF(MUS469&lt;=35,"Medio",IF(MUS469&lt;=80,"Alto","Inviable Sanitariamente"))))</f>
        <v>Inviable Sanitariamente</v>
      </c>
      <c r="MUV469" s="265" t="str">
        <f t="shared" ref="MUV469:MUV471" si="9370">IF(MUT469&lt;5,"Sin Riesgo",IF(MUT469 &lt;=14,"Bajo",IF(MUT469&lt;=35,"Medio",IF(MUT469&lt;=80,"Alto","Inviable Sanitariamente"))))</f>
        <v>Inviable Sanitariamente</v>
      </c>
      <c r="MUW469" s="265" t="str">
        <f t="shared" ref="MUW469:MUW471" si="9371">IF(MUU469&lt;5,"Sin Riesgo",IF(MUU469 &lt;=14,"Bajo",IF(MUU469&lt;=35,"Medio",IF(MUU469&lt;=80,"Alto","Inviable Sanitariamente"))))</f>
        <v>Inviable Sanitariamente</v>
      </c>
      <c r="MUX469" s="265" t="str">
        <f t="shared" ref="MUX469:MUX471" si="9372">IF(MUV469&lt;5,"Sin Riesgo",IF(MUV469 &lt;=14,"Bajo",IF(MUV469&lt;=35,"Medio",IF(MUV469&lt;=80,"Alto","Inviable Sanitariamente"))))</f>
        <v>Inviable Sanitariamente</v>
      </c>
      <c r="MUY469" s="265" t="str">
        <f t="shared" ref="MUY469:MUY471" si="9373">IF(MUW469&lt;5,"Sin Riesgo",IF(MUW469 &lt;=14,"Bajo",IF(MUW469&lt;=35,"Medio",IF(MUW469&lt;=80,"Alto","Inviable Sanitariamente"))))</f>
        <v>Inviable Sanitariamente</v>
      </c>
      <c r="MUZ469" s="265" t="str">
        <f t="shared" ref="MUZ469:MUZ471" si="9374">IF(MUX469&lt;5,"Sin Riesgo",IF(MUX469 &lt;=14,"Bajo",IF(MUX469&lt;=35,"Medio",IF(MUX469&lt;=80,"Alto","Inviable Sanitariamente"))))</f>
        <v>Inviable Sanitariamente</v>
      </c>
      <c r="MVA469" s="265" t="str">
        <f t="shared" ref="MVA469:MVA471" si="9375">IF(MUY469&lt;5,"Sin Riesgo",IF(MUY469 &lt;=14,"Bajo",IF(MUY469&lt;=35,"Medio",IF(MUY469&lt;=80,"Alto","Inviable Sanitariamente"))))</f>
        <v>Inviable Sanitariamente</v>
      </c>
      <c r="MVB469" s="265" t="str">
        <f t="shared" ref="MVB469:MVB471" si="9376">IF(MUZ469&lt;5,"Sin Riesgo",IF(MUZ469 &lt;=14,"Bajo",IF(MUZ469&lt;=35,"Medio",IF(MUZ469&lt;=80,"Alto","Inviable Sanitariamente"))))</f>
        <v>Inviable Sanitariamente</v>
      </c>
      <c r="MVC469" s="265" t="str">
        <f t="shared" ref="MVC469:MVC471" si="9377">IF(MVA469&lt;5,"Sin Riesgo",IF(MVA469 &lt;=14,"Bajo",IF(MVA469&lt;=35,"Medio",IF(MVA469&lt;=80,"Alto","Inviable Sanitariamente"))))</f>
        <v>Inviable Sanitariamente</v>
      </c>
      <c r="MVD469" s="265" t="str">
        <f t="shared" ref="MVD469:MVD471" si="9378">IF(MVB469&lt;5,"Sin Riesgo",IF(MVB469 &lt;=14,"Bajo",IF(MVB469&lt;=35,"Medio",IF(MVB469&lt;=80,"Alto","Inviable Sanitariamente"))))</f>
        <v>Inviable Sanitariamente</v>
      </c>
      <c r="MVE469" s="265" t="str">
        <f t="shared" ref="MVE469:MVE471" si="9379">IF(MVC469&lt;5,"Sin Riesgo",IF(MVC469 &lt;=14,"Bajo",IF(MVC469&lt;=35,"Medio",IF(MVC469&lt;=80,"Alto","Inviable Sanitariamente"))))</f>
        <v>Inviable Sanitariamente</v>
      </c>
      <c r="MVF469" s="265" t="str">
        <f t="shared" ref="MVF469:MVF471" si="9380">IF(MVD469&lt;5,"Sin Riesgo",IF(MVD469 &lt;=14,"Bajo",IF(MVD469&lt;=35,"Medio",IF(MVD469&lt;=80,"Alto","Inviable Sanitariamente"))))</f>
        <v>Inviable Sanitariamente</v>
      </c>
      <c r="MVG469" s="265" t="str">
        <f t="shared" ref="MVG469:MVG471" si="9381">IF(MVE469&lt;5,"Sin Riesgo",IF(MVE469 &lt;=14,"Bajo",IF(MVE469&lt;=35,"Medio",IF(MVE469&lt;=80,"Alto","Inviable Sanitariamente"))))</f>
        <v>Inviable Sanitariamente</v>
      </c>
      <c r="MVH469" s="265" t="str">
        <f t="shared" ref="MVH469:MVH471" si="9382">IF(MVF469&lt;5,"Sin Riesgo",IF(MVF469 &lt;=14,"Bajo",IF(MVF469&lt;=35,"Medio",IF(MVF469&lt;=80,"Alto","Inviable Sanitariamente"))))</f>
        <v>Inviable Sanitariamente</v>
      </c>
      <c r="MVI469" s="265" t="str">
        <f t="shared" ref="MVI469:MVI471" si="9383">IF(MVG469&lt;5,"Sin Riesgo",IF(MVG469 &lt;=14,"Bajo",IF(MVG469&lt;=35,"Medio",IF(MVG469&lt;=80,"Alto","Inviable Sanitariamente"))))</f>
        <v>Inviable Sanitariamente</v>
      </c>
      <c r="MVJ469" s="265" t="str">
        <f t="shared" ref="MVJ469:MVJ471" si="9384">IF(MVH469&lt;5,"Sin Riesgo",IF(MVH469 &lt;=14,"Bajo",IF(MVH469&lt;=35,"Medio",IF(MVH469&lt;=80,"Alto","Inviable Sanitariamente"))))</f>
        <v>Inviable Sanitariamente</v>
      </c>
      <c r="MVK469" s="265" t="str">
        <f t="shared" ref="MVK469:MVK471" si="9385">IF(MVI469&lt;5,"Sin Riesgo",IF(MVI469 &lt;=14,"Bajo",IF(MVI469&lt;=35,"Medio",IF(MVI469&lt;=80,"Alto","Inviable Sanitariamente"))))</f>
        <v>Inviable Sanitariamente</v>
      </c>
      <c r="MVL469" s="265" t="str">
        <f t="shared" ref="MVL469:MVL471" si="9386">IF(MVJ469&lt;5,"Sin Riesgo",IF(MVJ469 &lt;=14,"Bajo",IF(MVJ469&lt;=35,"Medio",IF(MVJ469&lt;=80,"Alto","Inviable Sanitariamente"))))</f>
        <v>Inviable Sanitariamente</v>
      </c>
      <c r="MVM469" s="265" t="str">
        <f t="shared" ref="MVM469:MVM471" si="9387">IF(MVK469&lt;5,"Sin Riesgo",IF(MVK469 &lt;=14,"Bajo",IF(MVK469&lt;=35,"Medio",IF(MVK469&lt;=80,"Alto","Inviable Sanitariamente"))))</f>
        <v>Inviable Sanitariamente</v>
      </c>
      <c r="MVN469" s="265" t="str">
        <f t="shared" ref="MVN469:MVN471" si="9388">IF(MVL469&lt;5,"Sin Riesgo",IF(MVL469 &lt;=14,"Bajo",IF(MVL469&lt;=35,"Medio",IF(MVL469&lt;=80,"Alto","Inviable Sanitariamente"))))</f>
        <v>Inviable Sanitariamente</v>
      </c>
      <c r="MVO469" s="265" t="str">
        <f t="shared" ref="MVO469:MVO471" si="9389">IF(MVM469&lt;5,"Sin Riesgo",IF(MVM469 &lt;=14,"Bajo",IF(MVM469&lt;=35,"Medio",IF(MVM469&lt;=80,"Alto","Inviable Sanitariamente"))))</f>
        <v>Inviable Sanitariamente</v>
      </c>
      <c r="MVP469" s="265" t="str">
        <f t="shared" ref="MVP469:MVP471" si="9390">IF(MVN469&lt;5,"Sin Riesgo",IF(MVN469 &lt;=14,"Bajo",IF(MVN469&lt;=35,"Medio",IF(MVN469&lt;=80,"Alto","Inviable Sanitariamente"))))</f>
        <v>Inviable Sanitariamente</v>
      </c>
      <c r="MVQ469" s="265" t="str">
        <f t="shared" ref="MVQ469:MVQ471" si="9391">IF(MVO469&lt;5,"Sin Riesgo",IF(MVO469 &lt;=14,"Bajo",IF(MVO469&lt;=35,"Medio",IF(MVO469&lt;=80,"Alto","Inviable Sanitariamente"))))</f>
        <v>Inviable Sanitariamente</v>
      </c>
      <c r="MVR469" s="265" t="str">
        <f t="shared" ref="MVR469:MVR471" si="9392">IF(MVP469&lt;5,"Sin Riesgo",IF(MVP469 &lt;=14,"Bajo",IF(MVP469&lt;=35,"Medio",IF(MVP469&lt;=80,"Alto","Inviable Sanitariamente"))))</f>
        <v>Inviable Sanitariamente</v>
      </c>
      <c r="MVS469" s="265" t="str">
        <f t="shared" ref="MVS469:MVS471" si="9393">IF(MVQ469&lt;5,"Sin Riesgo",IF(MVQ469 &lt;=14,"Bajo",IF(MVQ469&lt;=35,"Medio",IF(MVQ469&lt;=80,"Alto","Inviable Sanitariamente"))))</f>
        <v>Inviable Sanitariamente</v>
      </c>
      <c r="MVT469" s="265" t="str">
        <f t="shared" ref="MVT469:MVT471" si="9394">IF(MVR469&lt;5,"Sin Riesgo",IF(MVR469 &lt;=14,"Bajo",IF(MVR469&lt;=35,"Medio",IF(MVR469&lt;=80,"Alto","Inviable Sanitariamente"))))</f>
        <v>Inviable Sanitariamente</v>
      </c>
      <c r="MVU469" s="265" t="str">
        <f t="shared" ref="MVU469:MVU471" si="9395">IF(MVS469&lt;5,"Sin Riesgo",IF(MVS469 &lt;=14,"Bajo",IF(MVS469&lt;=35,"Medio",IF(MVS469&lt;=80,"Alto","Inviable Sanitariamente"))))</f>
        <v>Inviable Sanitariamente</v>
      </c>
      <c r="MVV469" s="265" t="str">
        <f t="shared" ref="MVV469:MVV471" si="9396">IF(MVT469&lt;5,"Sin Riesgo",IF(MVT469 &lt;=14,"Bajo",IF(MVT469&lt;=35,"Medio",IF(MVT469&lt;=80,"Alto","Inviable Sanitariamente"))))</f>
        <v>Inviable Sanitariamente</v>
      </c>
      <c r="MVW469" s="265" t="str">
        <f t="shared" ref="MVW469:MVW471" si="9397">IF(MVU469&lt;5,"Sin Riesgo",IF(MVU469 &lt;=14,"Bajo",IF(MVU469&lt;=35,"Medio",IF(MVU469&lt;=80,"Alto","Inviable Sanitariamente"))))</f>
        <v>Inviable Sanitariamente</v>
      </c>
      <c r="MVX469" s="265" t="str">
        <f t="shared" ref="MVX469:MVX471" si="9398">IF(MVV469&lt;5,"Sin Riesgo",IF(MVV469 &lt;=14,"Bajo",IF(MVV469&lt;=35,"Medio",IF(MVV469&lt;=80,"Alto","Inviable Sanitariamente"))))</f>
        <v>Inviable Sanitariamente</v>
      </c>
      <c r="MVY469" s="265" t="str">
        <f t="shared" ref="MVY469:MVY471" si="9399">IF(MVW469&lt;5,"Sin Riesgo",IF(MVW469 &lt;=14,"Bajo",IF(MVW469&lt;=35,"Medio",IF(MVW469&lt;=80,"Alto","Inviable Sanitariamente"))))</f>
        <v>Inviable Sanitariamente</v>
      </c>
      <c r="MVZ469" s="265" t="str">
        <f t="shared" ref="MVZ469:MVZ471" si="9400">IF(MVX469&lt;5,"Sin Riesgo",IF(MVX469 &lt;=14,"Bajo",IF(MVX469&lt;=35,"Medio",IF(MVX469&lt;=80,"Alto","Inviable Sanitariamente"))))</f>
        <v>Inviable Sanitariamente</v>
      </c>
      <c r="MWA469" s="265" t="str">
        <f t="shared" ref="MWA469:MWA471" si="9401">IF(MVY469&lt;5,"Sin Riesgo",IF(MVY469 &lt;=14,"Bajo",IF(MVY469&lt;=35,"Medio",IF(MVY469&lt;=80,"Alto","Inviable Sanitariamente"))))</f>
        <v>Inviable Sanitariamente</v>
      </c>
      <c r="MWB469" s="265" t="str">
        <f t="shared" ref="MWB469:MWB471" si="9402">IF(MVZ469&lt;5,"Sin Riesgo",IF(MVZ469 &lt;=14,"Bajo",IF(MVZ469&lt;=35,"Medio",IF(MVZ469&lt;=80,"Alto","Inviable Sanitariamente"))))</f>
        <v>Inviable Sanitariamente</v>
      </c>
      <c r="MWC469" s="265" t="str">
        <f t="shared" ref="MWC469:MWC471" si="9403">IF(MWA469&lt;5,"Sin Riesgo",IF(MWA469 &lt;=14,"Bajo",IF(MWA469&lt;=35,"Medio",IF(MWA469&lt;=80,"Alto","Inviable Sanitariamente"))))</f>
        <v>Inviable Sanitariamente</v>
      </c>
      <c r="MWD469" s="265" t="str">
        <f t="shared" ref="MWD469:MWD471" si="9404">IF(MWB469&lt;5,"Sin Riesgo",IF(MWB469 &lt;=14,"Bajo",IF(MWB469&lt;=35,"Medio",IF(MWB469&lt;=80,"Alto","Inviable Sanitariamente"))))</f>
        <v>Inviable Sanitariamente</v>
      </c>
      <c r="MWE469" s="265" t="str">
        <f t="shared" ref="MWE469:MWE471" si="9405">IF(MWC469&lt;5,"Sin Riesgo",IF(MWC469 &lt;=14,"Bajo",IF(MWC469&lt;=35,"Medio",IF(MWC469&lt;=80,"Alto","Inviable Sanitariamente"))))</f>
        <v>Inviable Sanitariamente</v>
      </c>
      <c r="MWF469" s="265" t="str">
        <f t="shared" ref="MWF469:MWF471" si="9406">IF(MWD469&lt;5,"Sin Riesgo",IF(MWD469 &lt;=14,"Bajo",IF(MWD469&lt;=35,"Medio",IF(MWD469&lt;=80,"Alto","Inviable Sanitariamente"))))</f>
        <v>Inviable Sanitariamente</v>
      </c>
      <c r="MWG469" s="265" t="str">
        <f t="shared" ref="MWG469:MWG471" si="9407">IF(MWE469&lt;5,"Sin Riesgo",IF(MWE469 &lt;=14,"Bajo",IF(MWE469&lt;=35,"Medio",IF(MWE469&lt;=80,"Alto","Inviable Sanitariamente"))))</f>
        <v>Inviable Sanitariamente</v>
      </c>
      <c r="MWH469" s="265" t="str">
        <f t="shared" ref="MWH469:MWH471" si="9408">IF(MWF469&lt;5,"Sin Riesgo",IF(MWF469 &lt;=14,"Bajo",IF(MWF469&lt;=35,"Medio",IF(MWF469&lt;=80,"Alto","Inviable Sanitariamente"))))</f>
        <v>Inviable Sanitariamente</v>
      </c>
      <c r="MWI469" s="265" t="str">
        <f t="shared" ref="MWI469:MWI471" si="9409">IF(MWG469&lt;5,"Sin Riesgo",IF(MWG469 &lt;=14,"Bajo",IF(MWG469&lt;=35,"Medio",IF(MWG469&lt;=80,"Alto","Inviable Sanitariamente"))))</f>
        <v>Inviable Sanitariamente</v>
      </c>
      <c r="MWJ469" s="265" t="str">
        <f t="shared" ref="MWJ469:MWJ471" si="9410">IF(MWH469&lt;5,"Sin Riesgo",IF(MWH469 &lt;=14,"Bajo",IF(MWH469&lt;=35,"Medio",IF(MWH469&lt;=80,"Alto","Inviable Sanitariamente"))))</f>
        <v>Inviable Sanitariamente</v>
      </c>
      <c r="MWK469" s="265" t="str">
        <f t="shared" ref="MWK469:MWK471" si="9411">IF(MWI469&lt;5,"Sin Riesgo",IF(MWI469 &lt;=14,"Bajo",IF(MWI469&lt;=35,"Medio",IF(MWI469&lt;=80,"Alto","Inviable Sanitariamente"))))</f>
        <v>Inviable Sanitariamente</v>
      </c>
      <c r="MWL469" s="265" t="str">
        <f t="shared" ref="MWL469:MWL471" si="9412">IF(MWJ469&lt;5,"Sin Riesgo",IF(MWJ469 &lt;=14,"Bajo",IF(MWJ469&lt;=35,"Medio",IF(MWJ469&lt;=80,"Alto","Inviable Sanitariamente"))))</f>
        <v>Inviable Sanitariamente</v>
      </c>
      <c r="MWM469" s="265" t="str">
        <f t="shared" ref="MWM469:MWM471" si="9413">IF(MWK469&lt;5,"Sin Riesgo",IF(MWK469 &lt;=14,"Bajo",IF(MWK469&lt;=35,"Medio",IF(MWK469&lt;=80,"Alto","Inviable Sanitariamente"))))</f>
        <v>Inviable Sanitariamente</v>
      </c>
      <c r="MWN469" s="265" t="str">
        <f t="shared" ref="MWN469:MWN471" si="9414">IF(MWL469&lt;5,"Sin Riesgo",IF(MWL469 &lt;=14,"Bajo",IF(MWL469&lt;=35,"Medio",IF(MWL469&lt;=80,"Alto","Inviable Sanitariamente"))))</f>
        <v>Inviable Sanitariamente</v>
      </c>
      <c r="MWO469" s="265" t="str">
        <f t="shared" ref="MWO469:MWO471" si="9415">IF(MWM469&lt;5,"Sin Riesgo",IF(MWM469 &lt;=14,"Bajo",IF(MWM469&lt;=35,"Medio",IF(MWM469&lt;=80,"Alto","Inviable Sanitariamente"))))</f>
        <v>Inviable Sanitariamente</v>
      </c>
      <c r="MWP469" s="265" t="str">
        <f t="shared" ref="MWP469:MWP471" si="9416">IF(MWN469&lt;5,"Sin Riesgo",IF(MWN469 &lt;=14,"Bajo",IF(MWN469&lt;=35,"Medio",IF(MWN469&lt;=80,"Alto","Inviable Sanitariamente"))))</f>
        <v>Inviable Sanitariamente</v>
      </c>
      <c r="MWQ469" s="265" t="str">
        <f t="shared" ref="MWQ469:MWQ471" si="9417">IF(MWO469&lt;5,"Sin Riesgo",IF(MWO469 &lt;=14,"Bajo",IF(MWO469&lt;=35,"Medio",IF(MWO469&lt;=80,"Alto","Inviable Sanitariamente"))))</f>
        <v>Inviable Sanitariamente</v>
      </c>
      <c r="MWR469" s="265" t="str">
        <f t="shared" ref="MWR469:MWR471" si="9418">IF(MWP469&lt;5,"Sin Riesgo",IF(MWP469 &lt;=14,"Bajo",IF(MWP469&lt;=35,"Medio",IF(MWP469&lt;=80,"Alto","Inviable Sanitariamente"))))</f>
        <v>Inviable Sanitariamente</v>
      </c>
      <c r="MWS469" s="265" t="str">
        <f t="shared" ref="MWS469:MWS471" si="9419">IF(MWQ469&lt;5,"Sin Riesgo",IF(MWQ469 &lt;=14,"Bajo",IF(MWQ469&lt;=35,"Medio",IF(MWQ469&lt;=80,"Alto","Inviable Sanitariamente"))))</f>
        <v>Inviable Sanitariamente</v>
      </c>
      <c r="MWT469" s="265" t="str">
        <f t="shared" ref="MWT469:MWT471" si="9420">IF(MWR469&lt;5,"Sin Riesgo",IF(MWR469 &lt;=14,"Bajo",IF(MWR469&lt;=35,"Medio",IF(MWR469&lt;=80,"Alto","Inviable Sanitariamente"))))</f>
        <v>Inviable Sanitariamente</v>
      </c>
      <c r="MWU469" s="265" t="str">
        <f t="shared" ref="MWU469:MWU471" si="9421">IF(MWS469&lt;5,"Sin Riesgo",IF(MWS469 &lt;=14,"Bajo",IF(MWS469&lt;=35,"Medio",IF(MWS469&lt;=80,"Alto","Inviable Sanitariamente"))))</f>
        <v>Inviable Sanitariamente</v>
      </c>
      <c r="MWV469" s="265" t="str">
        <f t="shared" ref="MWV469:MWV471" si="9422">IF(MWT469&lt;5,"Sin Riesgo",IF(MWT469 &lt;=14,"Bajo",IF(MWT469&lt;=35,"Medio",IF(MWT469&lt;=80,"Alto","Inviable Sanitariamente"))))</f>
        <v>Inviable Sanitariamente</v>
      </c>
      <c r="MWW469" s="265" t="str">
        <f t="shared" ref="MWW469:MWW471" si="9423">IF(MWU469&lt;5,"Sin Riesgo",IF(MWU469 &lt;=14,"Bajo",IF(MWU469&lt;=35,"Medio",IF(MWU469&lt;=80,"Alto","Inviable Sanitariamente"))))</f>
        <v>Inviable Sanitariamente</v>
      </c>
      <c r="MWX469" s="265" t="str">
        <f t="shared" ref="MWX469:MWX471" si="9424">IF(MWV469&lt;5,"Sin Riesgo",IF(MWV469 &lt;=14,"Bajo",IF(MWV469&lt;=35,"Medio",IF(MWV469&lt;=80,"Alto","Inviable Sanitariamente"))))</f>
        <v>Inviable Sanitariamente</v>
      </c>
      <c r="MWY469" s="265" t="str">
        <f t="shared" ref="MWY469:MWY471" si="9425">IF(MWW469&lt;5,"Sin Riesgo",IF(MWW469 &lt;=14,"Bajo",IF(MWW469&lt;=35,"Medio",IF(MWW469&lt;=80,"Alto","Inviable Sanitariamente"))))</f>
        <v>Inviable Sanitariamente</v>
      </c>
      <c r="MWZ469" s="265" t="str">
        <f t="shared" ref="MWZ469:MWZ471" si="9426">IF(MWX469&lt;5,"Sin Riesgo",IF(MWX469 &lt;=14,"Bajo",IF(MWX469&lt;=35,"Medio",IF(MWX469&lt;=80,"Alto","Inviable Sanitariamente"))))</f>
        <v>Inviable Sanitariamente</v>
      </c>
      <c r="MXA469" s="265" t="str">
        <f t="shared" ref="MXA469:MXA471" si="9427">IF(MWY469&lt;5,"Sin Riesgo",IF(MWY469 &lt;=14,"Bajo",IF(MWY469&lt;=35,"Medio",IF(MWY469&lt;=80,"Alto","Inviable Sanitariamente"))))</f>
        <v>Inviable Sanitariamente</v>
      </c>
      <c r="MXB469" s="265" t="str">
        <f t="shared" ref="MXB469:MXB471" si="9428">IF(MWZ469&lt;5,"Sin Riesgo",IF(MWZ469 &lt;=14,"Bajo",IF(MWZ469&lt;=35,"Medio",IF(MWZ469&lt;=80,"Alto","Inviable Sanitariamente"))))</f>
        <v>Inviable Sanitariamente</v>
      </c>
      <c r="MXC469" s="265" t="str">
        <f t="shared" ref="MXC469:MXC471" si="9429">IF(MXA469&lt;5,"Sin Riesgo",IF(MXA469 &lt;=14,"Bajo",IF(MXA469&lt;=35,"Medio",IF(MXA469&lt;=80,"Alto","Inviable Sanitariamente"))))</f>
        <v>Inviable Sanitariamente</v>
      </c>
      <c r="MXD469" s="265" t="str">
        <f t="shared" ref="MXD469:MXD471" si="9430">IF(MXB469&lt;5,"Sin Riesgo",IF(MXB469 &lt;=14,"Bajo",IF(MXB469&lt;=35,"Medio",IF(MXB469&lt;=80,"Alto","Inviable Sanitariamente"))))</f>
        <v>Inviable Sanitariamente</v>
      </c>
      <c r="MXE469" s="265" t="str">
        <f t="shared" ref="MXE469:MXE471" si="9431">IF(MXC469&lt;5,"Sin Riesgo",IF(MXC469 &lt;=14,"Bajo",IF(MXC469&lt;=35,"Medio",IF(MXC469&lt;=80,"Alto","Inviable Sanitariamente"))))</f>
        <v>Inviable Sanitariamente</v>
      </c>
      <c r="MXF469" s="265" t="str">
        <f t="shared" ref="MXF469:MXF471" si="9432">IF(MXD469&lt;5,"Sin Riesgo",IF(MXD469 &lt;=14,"Bajo",IF(MXD469&lt;=35,"Medio",IF(MXD469&lt;=80,"Alto","Inviable Sanitariamente"))))</f>
        <v>Inviable Sanitariamente</v>
      </c>
      <c r="MXG469" s="265" t="str">
        <f t="shared" ref="MXG469:MXG471" si="9433">IF(MXE469&lt;5,"Sin Riesgo",IF(MXE469 &lt;=14,"Bajo",IF(MXE469&lt;=35,"Medio",IF(MXE469&lt;=80,"Alto","Inviable Sanitariamente"))))</f>
        <v>Inviable Sanitariamente</v>
      </c>
      <c r="MXH469" s="265" t="str">
        <f t="shared" ref="MXH469:MXH471" si="9434">IF(MXF469&lt;5,"Sin Riesgo",IF(MXF469 &lt;=14,"Bajo",IF(MXF469&lt;=35,"Medio",IF(MXF469&lt;=80,"Alto","Inviable Sanitariamente"))))</f>
        <v>Inviable Sanitariamente</v>
      </c>
      <c r="MXI469" s="265" t="str">
        <f t="shared" ref="MXI469:MXI471" si="9435">IF(MXG469&lt;5,"Sin Riesgo",IF(MXG469 &lt;=14,"Bajo",IF(MXG469&lt;=35,"Medio",IF(MXG469&lt;=80,"Alto","Inviable Sanitariamente"))))</f>
        <v>Inviable Sanitariamente</v>
      </c>
      <c r="MXJ469" s="265" t="str">
        <f t="shared" ref="MXJ469:MXJ471" si="9436">IF(MXH469&lt;5,"Sin Riesgo",IF(MXH469 &lt;=14,"Bajo",IF(MXH469&lt;=35,"Medio",IF(MXH469&lt;=80,"Alto","Inviable Sanitariamente"))))</f>
        <v>Inviable Sanitariamente</v>
      </c>
      <c r="MXK469" s="265" t="str">
        <f t="shared" ref="MXK469:MXK471" si="9437">IF(MXI469&lt;5,"Sin Riesgo",IF(MXI469 &lt;=14,"Bajo",IF(MXI469&lt;=35,"Medio",IF(MXI469&lt;=80,"Alto","Inviable Sanitariamente"))))</f>
        <v>Inviable Sanitariamente</v>
      </c>
      <c r="MXL469" s="265" t="str">
        <f t="shared" ref="MXL469:MXL471" si="9438">IF(MXJ469&lt;5,"Sin Riesgo",IF(MXJ469 &lt;=14,"Bajo",IF(MXJ469&lt;=35,"Medio",IF(MXJ469&lt;=80,"Alto","Inviable Sanitariamente"))))</f>
        <v>Inviable Sanitariamente</v>
      </c>
      <c r="MXM469" s="265" t="str">
        <f t="shared" ref="MXM469:MXM471" si="9439">IF(MXK469&lt;5,"Sin Riesgo",IF(MXK469 &lt;=14,"Bajo",IF(MXK469&lt;=35,"Medio",IF(MXK469&lt;=80,"Alto","Inviable Sanitariamente"))))</f>
        <v>Inviable Sanitariamente</v>
      </c>
      <c r="MXN469" s="265" t="str">
        <f t="shared" ref="MXN469:MXN471" si="9440">IF(MXL469&lt;5,"Sin Riesgo",IF(MXL469 &lt;=14,"Bajo",IF(MXL469&lt;=35,"Medio",IF(MXL469&lt;=80,"Alto","Inviable Sanitariamente"))))</f>
        <v>Inviable Sanitariamente</v>
      </c>
      <c r="MXO469" s="265" t="str">
        <f t="shared" ref="MXO469:MXO471" si="9441">IF(MXM469&lt;5,"Sin Riesgo",IF(MXM469 &lt;=14,"Bajo",IF(MXM469&lt;=35,"Medio",IF(MXM469&lt;=80,"Alto","Inviable Sanitariamente"))))</f>
        <v>Inviable Sanitariamente</v>
      </c>
      <c r="MXP469" s="265" t="str">
        <f t="shared" ref="MXP469:MXP471" si="9442">IF(MXN469&lt;5,"Sin Riesgo",IF(MXN469 &lt;=14,"Bajo",IF(MXN469&lt;=35,"Medio",IF(MXN469&lt;=80,"Alto","Inviable Sanitariamente"))))</f>
        <v>Inviable Sanitariamente</v>
      </c>
      <c r="MXQ469" s="265" t="str">
        <f t="shared" ref="MXQ469:MXQ471" si="9443">IF(MXO469&lt;5,"Sin Riesgo",IF(MXO469 &lt;=14,"Bajo",IF(MXO469&lt;=35,"Medio",IF(MXO469&lt;=80,"Alto","Inviable Sanitariamente"))))</f>
        <v>Inviable Sanitariamente</v>
      </c>
      <c r="MXR469" s="265" t="str">
        <f t="shared" ref="MXR469:MXR471" si="9444">IF(MXP469&lt;5,"Sin Riesgo",IF(MXP469 &lt;=14,"Bajo",IF(MXP469&lt;=35,"Medio",IF(MXP469&lt;=80,"Alto","Inviable Sanitariamente"))))</f>
        <v>Inviable Sanitariamente</v>
      </c>
      <c r="MXS469" s="265" t="str">
        <f t="shared" ref="MXS469:MXS471" si="9445">IF(MXQ469&lt;5,"Sin Riesgo",IF(MXQ469 &lt;=14,"Bajo",IF(MXQ469&lt;=35,"Medio",IF(MXQ469&lt;=80,"Alto","Inviable Sanitariamente"))))</f>
        <v>Inviable Sanitariamente</v>
      </c>
      <c r="MXT469" s="265" t="str">
        <f t="shared" ref="MXT469:MXT471" si="9446">IF(MXR469&lt;5,"Sin Riesgo",IF(MXR469 &lt;=14,"Bajo",IF(MXR469&lt;=35,"Medio",IF(MXR469&lt;=80,"Alto","Inviable Sanitariamente"))))</f>
        <v>Inviable Sanitariamente</v>
      </c>
      <c r="MXU469" s="265" t="str">
        <f t="shared" ref="MXU469:MXU471" si="9447">IF(MXS469&lt;5,"Sin Riesgo",IF(MXS469 &lt;=14,"Bajo",IF(MXS469&lt;=35,"Medio",IF(MXS469&lt;=80,"Alto","Inviable Sanitariamente"))))</f>
        <v>Inviable Sanitariamente</v>
      </c>
      <c r="MXV469" s="265" t="str">
        <f t="shared" ref="MXV469:MXV471" si="9448">IF(MXT469&lt;5,"Sin Riesgo",IF(MXT469 &lt;=14,"Bajo",IF(MXT469&lt;=35,"Medio",IF(MXT469&lt;=80,"Alto","Inviable Sanitariamente"))))</f>
        <v>Inviable Sanitariamente</v>
      </c>
      <c r="MXW469" s="265" t="str">
        <f t="shared" ref="MXW469:MXW471" si="9449">IF(MXU469&lt;5,"Sin Riesgo",IF(MXU469 &lt;=14,"Bajo",IF(MXU469&lt;=35,"Medio",IF(MXU469&lt;=80,"Alto","Inviable Sanitariamente"))))</f>
        <v>Inviable Sanitariamente</v>
      </c>
      <c r="MXX469" s="265" t="str">
        <f t="shared" ref="MXX469:MXX471" si="9450">IF(MXV469&lt;5,"Sin Riesgo",IF(MXV469 &lt;=14,"Bajo",IF(MXV469&lt;=35,"Medio",IF(MXV469&lt;=80,"Alto","Inviable Sanitariamente"))))</f>
        <v>Inviable Sanitariamente</v>
      </c>
      <c r="MXY469" s="265" t="str">
        <f t="shared" ref="MXY469:MXY471" si="9451">IF(MXW469&lt;5,"Sin Riesgo",IF(MXW469 &lt;=14,"Bajo",IF(MXW469&lt;=35,"Medio",IF(MXW469&lt;=80,"Alto","Inviable Sanitariamente"))))</f>
        <v>Inviable Sanitariamente</v>
      </c>
      <c r="MXZ469" s="265" t="str">
        <f t="shared" ref="MXZ469:MXZ471" si="9452">IF(MXX469&lt;5,"Sin Riesgo",IF(MXX469 &lt;=14,"Bajo",IF(MXX469&lt;=35,"Medio",IF(MXX469&lt;=80,"Alto","Inviable Sanitariamente"))))</f>
        <v>Inviable Sanitariamente</v>
      </c>
      <c r="MYA469" s="265" t="str">
        <f t="shared" ref="MYA469:MYA471" si="9453">IF(MXY469&lt;5,"Sin Riesgo",IF(MXY469 &lt;=14,"Bajo",IF(MXY469&lt;=35,"Medio",IF(MXY469&lt;=80,"Alto","Inviable Sanitariamente"))))</f>
        <v>Inviable Sanitariamente</v>
      </c>
      <c r="MYB469" s="265" t="str">
        <f t="shared" ref="MYB469:MYB471" si="9454">IF(MXZ469&lt;5,"Sin Riesgo",IF(MXZ469 &lt;=14,"Bajo",IF(MXZ469&lt;=35,"Medio",IF(MXZ469&lt;=80,"Alto","Inviable Sanitariamente"))))</f>
        <v>Inviable Sanitariamente</v>
      </c>
      <c r="MYC469" s="265" t="str">
        <f t="shared" ref="MYC469:MYC471" si="9455">IF(MYA469&lt;5,"Sin Riesgo",IF(MYA469 &lt;=14,"Bajo",IF(MYA469&lt;=35,"Medio",IF(MYA469&lt;=80,"Alto","Inviable Sanitariamente"))))</f>
        <v>Inviable Sanitariamente</v>
      </c>
      <c r="MYD469" s="265" t="str">
        <f t="shared" ref="MYD469:MYD471" si="9456">IF(MYB469&lt;5,"Sin Riesgo",IF(MYB469 &lt;=14,"Bajo",IF(MYB469&lt;=35,"Medio",IF(MYB469&lt;=80,"Alto","Inviable Sanitariamente"))))</f>
        <v>Inviable Sanitariamente</v>
      </c>
      <c r="MYE469" s="265" t="str">
        <f t="shared" ref="MYE469:MYE471" si="9457">IF(MYC469&lt;5,"Sin Riesgo",IF(MYC469 &lt;=14,"Bajo",IF(MYC469&lt;=35,"Medio",IF(MYC469&lt;=80,"Alto","Inviable Sanitariamente"))))</f>
        <v>Inviable Sanitariamente</v>
      </c>
      <c r="MYF469" s="265" t="str">
        <f t="shared" ref="MYF469:MYF471" si="9458">IF(MYD469&lt;5,"Sin Riesgo",IF(MYD469 &lt;=14,"Bajo",IF(MYD469&lt;=35,"Medio",IF(MYD469&lt;=80,"Alto","Inviable Sanitariamente"))))</f>
        <v>Inviable Sanitariamente</v>
      </c>
      <c r="MYG469" s="265" t="str">
        <f t="shared" ref="MYG469:MYG471" si="9459">IF(MYE469&lt;5,"Sin Riesgo",IF(MYE469 &lt;=14,"Bajo",IF(MYE469&lt;=35,"Medio",IF(MYE469&lt;=80,"Alto","Inviable Sanitariamente"))))</f>
        <v>Inviable Sanitariamente</v>
      </c>
      <c r="MYH469" s="265" t="str">
        <f t="shared" ref="MYH469:MYH471" si="9460">IF(MYF469&lt;5,"Sin Riesgo",IF(MYF469 &lt;=14,"Bajo",IF(MYF469&lt;=35,"Medio",IF(MYF469&lt;=80,"Alto","Inviable Sanitariamente"))))</f>
        <v>Inviable Sanitariamente</v>
      </c>
      <c r="MYI469" s="265" t="str">
        <f t="shared" ref="MYI469:MYI471" si="9461">IF(MYG469&lt;5,"Sin Riesgo",IF(MYG469 &lt;=14,"Bajo",IF(MYG469&lt;=35,"Medio",IF(MYG469&lt;=80,"Alto","Inviable Sanitariamente"))))</f>
        <v>Inviable Sanitariamente</v>
      </c>
      <c r="MYJ469" s="265" t="str">
        <f t="shared" ref="MYJ469:MYJ471" si="9462">IF(MYH469&lt;5,"Sin Riesgo",IF(MYH469 &lt;=14,"Bajo",IF(MYH469&lt;=35,"Medio",IF(MYH469&lt;=80,"Alto","Inviable Sanitariamente"))))</f>
        <v>Inviable Sanitariamente</v>
      </c>
      <c r="MYK469" s="265" t="str">
        <f t="shared" ref="MYK469:MYK471" si="9463">IF(MYI469&lt;5,"Sin Riesgo",IF(MYI469 &lt;=14,"Bajo",IF(MYI469&lt;=35,"Medio",IF(MYI469&lt;=80,"Alto","Inviable Sanitariamente"))))</f>
        <v>Inviable Sanitariamente</v>
      </c>
      <c r="MYL469" s="265" t="str">
        <f t="shared" ref="MYL469:MYL471" si="9464">IF(MYJ469&lt;5,"Sin Riesgo",IF(MYJ469 &lt;=14,"Bajo",IF(MYJ469&lt;=35,"Medio",IF(MYJ469&lt;=80,"Alto","Inviable Sanitariamente"))))</f>
        <v>Inviable Sanitariamente</v>
      </c>
      <c r="MYM469" s="265" t="str">
        <f t="shared" ref="MYM469:MYM471" si="9465">IF(MYK469&lt;5,"Sin Riesgo",IF(MYK469 &lt;=14,"Bajo",IF(MYK469&lt;=35,"Medio",IF(MYK469&lt;=80,"Alto","Inviable Sanitariamente"))))</f>
        <v>Inviable Sanitariamente</v>
      </c>
      <c r="MYN469" s="265" t="str">
        <f t="shared" ref="MYN469:MYN471" si="9466">IF(MYL469&lt;5,"Sin Riesgo",IF(MYL469 &lt;=14,"Bajo",IF(MYL469&lt;=35,"Medio",IF(MYL469&lt;=80,"Alto","Inviable Sanitariamente"))))</f>
        <v>Inviable Sanitariamente</v>
      </c>
      <c r="MYO469" s="265" t="str">
        <f t="shared" ref="MYO469:MYO471" si="9467">IF(MYM469&lt;5,"Sin Riesgo",IF(MYM469 &lt;=14,"Bajo",IF(MYM469&lt;=35,"Medio",IF(MYM469&lt;=80,"Alto","Inviable Sanitariamente"))))</f>
        <v>Inviable Sanitariamente</v>
      </c>
      <c r="MYP469" s="265" t="str">
        <f t="shared" ref="MYP469:MYP471" si="9468">IF(MYN469&lt;5,"Sin Riesgo",IF(MYN469 &lt;=14,"Bajo",IF(MYN469&lt;=35,"Medio",IF(MYN469&lt;=80,"Alto","Inviable Sanitariamente"))))</f>
        <v>Inviable Sanitariamente</v>
      </c>
      <c r="MYQ469" s="265" t="str">
        <f t="shared" ref="MYQ469:MYQ471" si="9469">IF(MYO469&lt;5,"Sin Riesgo",IF(MYO469 &lt;=14,"Bajo",IF(MYO469&lt;=35,"Medio",IF(MYO469&lt;=80,"Alto","Inviable Sanitariamente"))))</f>
        <v>Inviable Sanitariamente</v>
      </c>
      <c r="MYR469" s="265" t="str">
        <f t="shared" ref="MYR469:MYR471" si="9470">IF(MYP469&lt;5,"Sin Riesgo",IF(MYP469 &lt;=14,"Bajo",IF(MYP469&lt;=35,"Medio",IF(MYP469&lt;=80,"Alto","Inviable Sanitariamente"))))</f>
        <v>Inviable Sanitariamente</v>
      </c>
      <c r="MYS469" s="265" t="str">
        <f t="shared" ref="MYS469:MYS471" si="9471">IF(MYQ469&lt;5,"Sin Riesgo",IF(MYQ469 &lt;=14,"Bajo",IF(MYQ469&lt;=35,"Medio",IF(MYQ469&lt;=80,"Alto","Inviable Sanitariamente"))))</f>
        <v>Inviable Sanitariamente</v>
      </c>
      <c r="MYT469" s="265" t="str">
        <f t="shared" ref="MYT469:MYT471" si="9472">IF(MYR469&lt;5,"Sin Riesgo",IF(MYR469 &lt;=14,"Bajo",IF(MYR469&lt;=35,"Medio",IF(MYR469&lt;=80,"Alto","Inviable Sanitariamente"))))</f>
        <v>Inviable Sanitariamente</v>
      </c>
      <c r="MYU469" s="265" t="str">
        <f t="shared" ref="MYU469:MYU471" si="9473">IF(MYS469&lt;5,"Sin Riesgo",IF(MYS469 &lt;=14,"Bajo",IF(MYS469&lt;=35,"Medio",IF(MYS469&lt;=80,"Alto","Inviable Sanitariamente"))))</f>
        <v>Inviable Sanitariamente</v>
      </c>
      <c r="MYV469" s="265" t="str">
        <f t="shared" ref="MYV469:MYV471" si="9474">IF(MYT469&lt;5,"Sin Riesgo",IF(MYT469 &lt;=14,"Bajo",IF(MYT469&lt;=35,"Medio",IF(MYT469&lt;=80,"Alto","Inviable Sanitariamente"))))</f>
        <v>Inviable Sanitariamente</v>
      </c>
      <c r="MYW469" s="265" t="str">
        <f t="shared" ref="MYW469:MYW471" si="9475">IF(MYU469&lt;5,"Sin Riesgo",IF(MYU469 &lt;=14,"Bajo",IF(MYU469&lt;=35,"Medio",IF(MYU469&lt;=80,"Alto","Inviable Sanitariamente"))))</f>
        <v>Inviable Sanitariamente</v>
      </c>
      <c r="MYX469" s="265" t="str">
        <f t="shared" ref="MYX469:MYX471" si="9476">IF(MYV469&lt;5,"Sin Riesgo",IF(MYV469 &lt;=14,"Bajo",IF(MYV469&lt;=35,"Medio",IF(MYV469&lt;=80,"Alto","Inviable Sanitariamente"))))</f>
        <v>Inviable Sanitariamente</v>
      </c>
      <c r="MYY469" s="265" t="str">
        <f t="shared" ref="MYY469:MYY471" si="9477">IF(MYW469&lt;5,"Sin Riesgo",IF(MYW469 &lt;=14,"Bajo",IF(MYW469&lt;=35,"Medio",IF(MYW469&lt;=80,"Alto","Inviable Sanitariamente"))))</f>
        <v>Inviable Sanitariamente</v>
      </c>
      <c r="MYZ469" s="265" t="str">
        <f t="shared" ref="MYZ469:MYZ471" si="9478">IF(MYX469&lt;5,"Sin Riesgo",IF(MYX469 &lt;=14,"Bajo",IF(MYX469&lt;=35,"Medio",IF(MYX469&lt;=80,"Alto","Inviable Sanitariamente"))))</f>
        <v>Inviable Sanitariamente</v>
      </c>
      <c r="MZA469" s="265" t="str">
        <f t="shared" ref="MZA469:MZA471" si="9479">IF(MYY469&lt;5,"Sin Riesgo",IF(MYY469 &lt;=14,"Bajo",IF(MYY469&lt;=35,"Medio",IF(MYY469&lt;=80,"Alto","Inviable Sanitariamente"))))</f>
        <v>Inviable Sanitariamente</v>
      </c>
      <c r="MZB469" s="265" t="str">
        <f t="shared" ref="MZB469:MZB471" si="9480">IF(MYZ469&lt;5,"Sin Riesgo",IF(MYZ469 &lt;=14,"Bajo",IF(MYZ469&lt;=35,"Medio",IF(MYZ469&lt;=80,"Alto","Inviable Sanitariamente"))))</f>
        <v>Inviable Sanitariamente</v>
      </c>
      <c r="MZC469" s="265" t="str">
        <f t="shared" ref="MZC469:MZC471" si="9481">IF(MZA469&lt;5,"Sin Riesgo",IF(MZA469 &lt;=14,"Bajo",IF(MZA469&lt;=35,"Medio",IF(MZA469&lt;=80,"Alto","Inviable Sanitariamente"))))</f>
        <v>Inviable Sanitariamente</v>
      </c>
      <c r="MZD469" s="265" t="str">
        <f t="shared" ref="MZD469:MZD471" si="9482">IF(MZB469&lt;5,"Sin Riesgo",IF(MZB469 &lt;=14,"Bajo",IF(MZB469&lt;=35,"Medio",IF(MZB469&lt;=80,"Alto","Inviable Sanitariamente"))))</f>
        <v>Inviable Sanitariamente</v>
      </c>
      <c r="MZE469" s="265" t="str">
        <f t="shared" ref="MZE469:MZE471" si="9483">IF(MZC469&lt;5,"Sin Riesgo",IF(MZC469 &lt;=14,"Bajo",IF(MZC469&lt;=35,"Medio",IF(MZC469&lt;=80,"Alto","Inviable Sanitariamente"))))</f>
        <v>Inviable Sanitariamente</v>
      </c>
      <c r="MZF469" s="265" t="str">
        <f t="shared" ref="MZF469:MZF471" si="9484">IF(MZD469&lt;5,"Sin Riesgo",IF(MZD469 &lt;=14,"Bajo",IF(MZD469&lt;=35,"Medio",IF(MZD469&lt;=80,"Alto","Inviable Sanitariamente"))))</f>
        <v>Inviable Sanitariamente</v>
      </c>
      <c r="MZG469" s="265" t="str">
        <f t="shared" ref="MZG469:MZG471" si="9485">IF(MZE469&lt;5,"Sin Riesgo",IF(MZE469 &lt;=14,"Bajo",IF(MZE469&lt;=35,"Medio",IF(MZE469&lt;=80,"Alto","Inviable Sanitariamente"))))</f>
        <v>Inviable Sanitariamente</v>
      </c>
      <c r="MZH469" s="265" t="str">
        <f t="shared" ref="MZH469:MZH471" si="9486">IF(MZF469&lt;5,"Sin Riesgo",IF(MZF469 &lt;=14,"Bajo",IF(MZF469&lt;=35,"Medio",IF(MZF469&lt;=80,"Alto","Inviable Sanitariamente"))))</f>
        <v>Inviable Sanitariamente</v>
      </c>
      <c r="MZI469" s="265" t="str">
        <f t="shared" ref="MZI469:MZI471" si="9487">IF(MZG469&lt;5,"Sin Riesgo",IF(MZG469 &lt;=14,"Bajo",IF(MZG469&lt;=35,"Medio",IF(MZG469&lt;=80,"Alto","Inviable Sanitariamente"))))</f>
        <v>Inviable Sanitariamente</v>
      </c>
      <c r="MZJ469" s="265" t="str">
        <f t="shared" ref="MZJ469:MZJ471" si="9488">IF(MZH469&lt;5,"Sin Riesgo",IF(MZH469 &lt;=14,"Bajo",IF(MZH469&lt;=35,"Medio",IF(MZH469&lt;=80,"Alto","Inviable Sanitariamente"))))</f>
        <v>Inviable Sanitariamente</v>
      </c>
      <c r="MZK469" s="265" t="str">
        <f t="shared" ref="MZK469:MZK471" si="9489">IF(MZI469&lt;5,"Sin Riesgo",IF(MZI469 &lt;=14,"Bajo",IF(MZI469&lt;=35,"Medio",IF(MZI469&lt;=80,"Alto","Inviable Sanitariamente"))))</f>
        <v>Inviable Sanitariamente</v>
      </c>
      <c r="MZL469" s="265" t="str">
        <f t="shared" ref="MZL469:MZL471" si="9490">IF(MZJ469&lt;5,"Sin Riesgo",IF(MZJ469 &lt;=14,"Bajo",IF(MZJ469&lt;=35,"Medio",IF(MZJ469&lt;=80,"Alto","Inviable Sanitariamente"))))</f>
        <v>Inviable Sanitariamente</v>
      </c>
      <c r="MZM469" s="265" t="str">
        <f t="shared" ref="MZM469:MZM471" si="9491">IF(MZK469&lt;5,"Sin Riesgo",IF(MZK469 &lt;=14,"Bajo",IF(MZK469&lt;=35,"Medio",IF(MZK469&lt;=80,"Alto","Inviable Sanitariamente"))))</f>
        <v>Inviable Sanitariamente</v>
      </c>
      <c r="MZN469" s="265" t="str">
        <f t="shared" ref="MZN469:MZN471" si="9492">IF(MZL469&lt;5,"Sin Riesgo",IF(MZL469 &lt;=14,"Bajo",IF(MZL469&lt;=35,"Medio",IF(MZL469&lt;=80,"Alto","Inviable Sanitariamente"))))</f>
        <v>Inviable Sanitariamente</v>
      </c>
      <c r="MZO469" s="265" t="str">
        <f t="shared" ref="MZO469:MZO471" si="9493">IF(MZM469&lt;5,"Sin Riesgo",IF(MZM469 &lt;=14,"Bajo",IF(MZM469&lt;=35,"Medio",IF(MZM469&lt;=80,"Alto","Inviable Sanitariamente"))))</f>
        <v>Inviable Sanitariamente</v>
      </c>
      <c r="MZP469" s="265" t="str">
        <f t="shared" ref="MZP469:MZP471" si="9494">IF(MZN469&lt;5,"Sin Riesgo",IF(MZN469 &lt;=14,"Bajo",IF(MZN469&lt;=35,"Medio",IF(MZN469&lt;=80,"Alto","Inviable Sanitariamente"))))</f>
        <v>Inviable Sanitariamente</v>
      </c>
      <c r="MZQ469" s="265" t="str">
        <f t="shared" ref="MZQ469:MZQ471" si="9495">IF(MZO469&lt;5,"Sin Riesgo",IF(MZO469 &lt;=14,"Bajo",IF(MZO469&lt;=35,"Medio",IF(MZO469&lt;=80,"Alto","Inviable Sanitariamente"))))</f>
        <v>Inviable Sanitariamente</v>
      </c>
      <c r="MZR469" s="265" t="str">
        <f t="shared" ref="MZR469:MZR471" si="9496">IF(MZP469&lt;5,"Sin Riesgo",IF(MZP469 &lt;=14,"Bajo",IF(MZP469&lt;=35,"Medio",IF(MZP469&lt;=80,"Alto","Inviable Sanitariamente"))))</f>
        <v>Inviable Sanitariamente</v>
      </c>
      <c r="MZS469" s="265" t="str">
        <f t="shared" ref="MZS469:MZS471" si="9497">IF(MZQ469&lt;5,"Sin Riesgo",IF(MZQ469 &lt;=14,"Bajo",IF(MZQ469&lt;=35,"Medio",IF(MZQ469&lt;=80,"Alto","Inviable Sanitariamente"))))</f>
        <v>Inviable Sanitariamente</v>
      </c>
      <c r="MZT469" s="265" t="str">
        <f t="shared" ref="MZT469:MZT471" si="9498">IF(MZR469&lt;5,"Sin Riesgo",IF(MZR469 &lt;=14,"Bajo",IF(MZR469&lt;=35,"Medio",IF(MZR469&lt;=80,"Alto","Inviable Sanitariamente"))))</f>
        <v>Inviable Sanitariamente</v>
      </c>
      <c r="MZU469" s="265" t="str">
        <f t="shared" ref="MZU469:MZU471" si="9499">IF(MZS469&lt;5,"Sin Riesgo",IF(MZS469 &lt;=14,"Bajo",IF(MZS469&lt;=35,"Medio",IF(MZS469&lt;=80,"Alto","Inviable Sanitariamente"))))</f>
        <v>Inviable Sanitariamente</v>
      </c>
      <c r="MZV469" s="265" t="str">
        <f t="shared" ref="MZV469:MZV471" si="9500">IF(MZT469&lt;5,"Sin Riesgo",IF(MZT469 &lt;=14,"Bajo",IF(MZT469&lt;=35,"Medio",IF(MZT469&lt;=80,"Alto","Inviable Sanitariamente"))))</f>
        <v>Inviable Sanitariamente</v>
      </c>
      <c r="MZW469" s="265" t="str">
        <f t="shared" ref="MZW469:MZW471" si="9501">IF(MZU469&lt;5,"Sin Riesgo",IF(MZU469 &lt;=14,"Bajo",IF(MZU469&lt;=35,"Medio",IF(MZU469&lt;=80,"Alto","Inviable Sanitariamente"))))</f>
        <v>Inviable Sanitariamente</v>
      </c>
      <c r="MZX469" s="265" t="str">
        <f t="shared" ref="MZX469:MZX471" si="9502">IF(MZV469&lt;5,"Sin Riesgo",IF(MZV469 &lt;=14,"Bajo",IF(MZV469&lt;=35,"Medio",IF(MZV469&lt;=80,"Alto","Inviable Sanitariamente"))))</f>
        <v>Inviable Sanitariamente</v>
      </c>
      <c r="MZY469" s="265" t="str">
        <f t="shared" ref="MZY469:MZY471" si="9503">IF(MZW469&lt;5,"Sin Riesgo",IF(MZW469 &lt;=14,"Bajo",IF(MZW469&lt;=35,"Medio",IF(MZW469&lt;=80,"Alto","Inviable Sanitariamente"))))</f>
        <v>Inviable Sanitariamente</v>
      </c>
      <c r="MZZ469" s="265" t="str">
        <f t="shared" ref="MZZ469:MZZ471" si="9504">IF(MZX469&lt;5,"Sin Riesgo",IF(MZX469 &lt;=14,"Bajo",IF(MZX469&lt;=35,"Medio",IF(MZX469&lt;=80,"Alto","Inviable Sanitariamente"))))</f>
        <v>Inviable Sanitariamente</v>
      </c>
      <c r="NAA469" s="265" t="str">
        <f t="shared" ref="NAA469:NAA471" si="9505">IF(MZY469&lt;5,"Sin Riesgo",IF(MZY469 &lt;=14,"Bajo",IF(MZY469&lt;=35,"Medio",IF(MZY469&lt;=80,"Alto","Inviable Sanitariamente"))))</f>
        <v>Inviable Sanitariamente</v>
      </c>
      <c r="NAB469" s="265" t="str">
        <f t="shared" ref="NAB469:NAB471" si="9506">IF(MZZ469&lt;5,"Sin Riesgo",IF(MZZ469 &lt;=14,"Bajo",IF(MZZ469&lt;=35,"Medio",IF(MZZ469&lt;=80,"Alto","Inviable Sanitariamente"))))</f>
        <v>Inviable Sanitariamente</v>
      </c>
      <c r="NAC469" s="265" t="str">
        <f t="shared" ref="NAC469:NAC471" si="9507">IF(NAA469&lt;5,"Sin Riesgo",IF(NAA469 &lt;=14,"Bajo",IF(NAA469&lt;=35,"Medio",IF(NAA469&lt;=80,"Alto","Inviable Sanitariamente"))))</f>
        <v>Inviable Sanitariamente</v>
      </c>
      <c r="NAD469" s="265" t="str">
        <f t="shared" ref="NAD469:NAD471" si="9508">IF(NAB469&lt;5,"Sin Riesgo",IF(NAB469 &lt;=14,"Bajo",IF(NAB469&lt;=35,"Medio",IF(NAB469&lt;=80,"Alto","Inviable Sanitariamente"))))</f>
        <v>Inviable Sanitariamente</v>
      </c>
      <c r="NAE469" s="265" t="str">
        <f t="shared" ref="NAE469:NAE471" si="9509">IF(NAC469&lt;5,"Sin Riesgo",IF(NAC469 &lt;=14,"Bajo",IF(NAC469&lt;=35,"Medio",IF(NAC469&lt;=80,"Alto","Inviable Sanitariamente"))))</f>
        <v>Inviable Sanitariamente</v>
      </c>
      <c r="NAF469" s="265" t="str">
        <f t="shared" ref="NAF469:NAF471" si="9510">IF(NAD469&lt;5,"Sin Riesgo",IF(NAD469 &lt;=14,"Bajo",IF(NAD469&lt;=35,"Medio",IF(NAD469&lt;=80,"Alto","Inviable Sanitariamente"))))</f>
        <v>Inviable Sanitariamente</v>
      </c>
      <c r="NAG469" s="265" t="str">
        <f t="shared" ref="NAG469:NAG471" si="9511">IF(NAE469&lt;5,"Sin Riesgo",IF(NAE469 &lt;=14,"Bajo",IF(NAE469&lt;=35,"Medio",IF(NAE469&lt;=80,"Alto","Inviable Sanitariamente"))))</f>
        <v>Inviable Sanitariamente</v>
      </c>
      <c r="NAH469" s="265" t="str">
        <f t="shared" ref="NAH469:NAH471" si="9512">IF(NAF469&lt;5,"Sin Riesgo",IF(NAF469 &lt;=14,"Bajo",IF(NAF469&lt;=35,"Medio",IF(NAF469&lt;=80,"Alto","Inviable Sanitariamente"))))</f>
        <v>Inviable Sanitariamente</v>
      </c>
      <c r="NAI469" s="265" t="str">
        <f t="shared" ref="NAI469:NAI471" si="9513">IF(NAG469&lt;5,"Sin Riesgo",IF(NAG469 &lt;=14,"Bajo",IF(NAG469&lt;=35,"Medio",IF(NAG469&lt;=80,"Alto","Inviable Sanitariamente"))))</f>
        <v>Inviable Sanitariamente</v>
      </c>
      <c r="NAJ469" s="265" t="str">
        <f t="shared" ref="NAJ469:NAJ471" si="9514">IF(NAH469&lt;5,"Sin Riesgo",IF(NAH469 &lt;=14,"Bajo",IF(NAH469&lt;=35,"Medio",IF(NAH469&lt;=80,"Alto","Inviable Sanitariamente"))))</f>
        <v>Inviable Sanitariamente</v>
      </c>
      <c r="NAK469" s="265" t="str">
        <f t="shared" ref="NAK469:NAK471" si="9515">IF(NAI469&lt;5,"Sin Riesgo",IF(NAI469 &lt;=14,"Bajo",IF(NAI469&lt;=35,"Medio",IF(NAI469&lt;=80,"Alto","Inviable Sanitariamente"))))</f>
        <v>Inviable Sanitariamente</v>
      </c>
      <c r="NAL469" s="265" t="str">
        <f t="shared" ref="NAL469:NAL471" si="9516">IF(NAJ469&lt;5,"Sin Riesgo",IF(NAJ469 &lt;=14,"Bajo",IF(NAJ469&lt;=35,"Medio",IF(NAJ469&lt;=80,"Alto","Inviable Sanitariamente"))))</f>
        <v>Inviable Sanitariamente</v>
      </c>
      <c r="NAM469" s="265" t="str">
        <f t="shared" ref="NAM469:NAM471" si="9517">IF(NAK469&lt;5,"Sin Riesgo",IF(NAK469 &lt;=14,"Bajo",IF(NAK469&lt;=35,"Medio",IF(NAK469&lt;=80,"Alto","Inviable Sanitariamente"))))</f>
        <v>Inviable Sanitariamente</v>
      </c>
      <c r="NAN469" s="265" t="str">
        <f t="shared" ref="NAN469:NAN471" si="9518">IF(NAL469&lt;5,"Sin Riesgo",IF(NAL469 &lt;=14,"Bajo",IF(NAL469&lt;=35,"Medio",IF(NAL469&lt;=80,"Alto","Inviable Sanitariamente"))))</f>
        <v>Inviable Sanitariamente</v>
      </c>
      <c r="NAO469" s="265" t="str">
        <f t="shared" ref="NAO469:NAO471" si="9519">IF(NAM469&lt;5,"Sin Riesgo",IF(NAM469 &lt;=14,"Bajo",IF(NAM469&lt;=35,"Medio",IF(NAM469&lt;=80,"Alto","Inviable Sanitariamente"))))</f>
        <v>Inviable Sanitariamente</v>
      </c>
      <c r="NAP469" s="265" t="str">
        <f t="shared" ref="NAP469:NAP471" si="9520">IF(NAN469&lt;5,"Sin Riesgo",IF(NAN469 &lt;=14,"Bajo",IF(NAN469&lt;=35,"Medio",IF(NAN469&lt;=80,"Alto","Inviable Sanitariamente"))))</f>
        <v>Inviable Sanitariamente</v>
      </c>
      <c r="NAQ469" s="265" t="str">
        <f t="shared" ref="NAQ469:NAQ471" si="9521">IF(NAO469&lt;5,"Sin Riesgo",IF(NAO469 &lt;=14,"Bajo",IF(NAO469&lt;=35,"Medio",IF(NAO469&lt;=80,"Alto","Inviable Sanitariamente"))))</f>
        <v>Inviable Sanitariamente</v>
      </c>
      <c r="NAR469" s="265" t="str">
        <f t="shared" ref="NAR469:NAR471" si="9522">IF(NAP469&lt;5,"Sin Riesgo",IF(NAP469 &lt;=14,"Bajo",IF(NAP469&lt;=35,"Medio",IF(NAP469&lt;=80,"Alto","Inviable Sanitariamente"))))</f>
        <v>Inviable Sanitariamente</v>
      </c>
      <c r="NAS469" s="265" t="str">
        <f t="shared" ref="NAS469:NAS471" si="9523">IF(NAQ469&lt;5,"Sin Riesgo",IF(NAQ469 &lt;=14,"Bajo",IF(NAQ469&lt;=35,"Medio",IF(NAQ469&lt;=80,"Alto","Inviable Sanitariamente"))))</f>
        <v>Inviable Sanitariamente</v>
      </c>
      <c r="NAT469" s="265" t="str">
        <f t="shared" ref="NAT469:NAT471" si="9524">IF(NAR469&lt;5,"Sin Riesgo",IF(NAR469 &lt;=14,"Bajo",IF(NAR469&lt;=35,"Medio",IF(NAR469&lt;=80,"Alto","Inviable Sanitariamente"))))</f>
        <v>Inviable Sanitariamente</v>
      </c>
      <c r="NAU469" s="265" t="str">
        <f t="shared" ref="NAU469:NAU471" si="9525">IF(NAS469&lt;5,"Sin Riesgo",IF(NAS469 &lt;=14,"Bajo",IF(NAS469&lt;=35,"Medio",IF(NAS469&lt;=80,"Alto","Inviable Sanitariamente"))))</f>
        <v>Inviable Sanitariamente</v>
      </c>
      <c r="NAV469" s="265" t="str">
        <f t="shared" ref="NAV469:NAV471" si="9526">IF(NAT469&lt;5,"Sin Riesgo",IF(NAT469 &lt;=14,"Bajo",IF(NAT469&lt;=35,"Medio",IF(NAT469&lt;=80,"Alto","Inviable Sanitariamente"))))</f>
        <v>Inviable Sanitariamente</v>
      </c>
      <c r="NAW469" s="265" t="str">
        <f t="shared" ref="NAW469:NAW471" si="9527">IF(NAU469&lt;5,"Sin Riesgo",IF(NAU469 &lt;=14,"Bajo",IF(NAU469&lt;=35,"Medio",IF(NAU469&lt;=80,"Alto","Inviable Sanitariamente"))))</f>
        <v>Inviable Sanitariamente</v>
      </c>
      <c r="NAX469" s="265" t="str">
        <f t="shared" ref="NAX469:NAX471" si="9528">IF(NAV469&lt;5,"Sin Riesgo",IF(NAV469 &lt;=14,"Bajo",IF(NAV469&lt;=35,"Medio",IF(NAV469&lt;=80,"Alto","Inviable Sanitariamente"))))</f>
        <v>Inviable Sanitariamente</v>
      </c>
      <c r="NAY469" s="265" t="str">
        <f t="shared" ref="NAY469:NAY471" si="9529">IF(NAW469&lt;5,"Sin Riesgo",IF(NAW469 &lt;=14,"Bajo",IF(NAW469&lt;=35,"Medio",IF(NAW469&lt;=80,"Alto","Inviable Sanitariamente"))))</f>
        <v>Inviable Sanitariamente</v>
      </c>
      <c r="NAZ469" s="265" t="str">
        <f t="shared" ref="NAZ469:NAZ471" si="9530">IF(NAX469&lt;5,"Sin Riesgo",IF(NAX469 &lt;=14,"Bajo",IF(NAX469&lt;=35,"Medio",IF(NAX469&lt;=80,"Alto","Inviable Sanitariamente"))))</f>
        <v>Inviable Sanitariamente</v>
      </c>
      <c r="NBA469" s="265" t="str">
        <f t="shared" ref="NBA469:NBA471" si="9531">IF(NAY469&lt;5,"Sin Riesgo",IF(NAY469 &lt;=14,"Bajo",IF(NAY469&lt;=35,"Medio",IF(NAY469&lt;=80,"Alto","Inviable Sanitariamente"))))</f>
        <v>Inviable Sanitariamente</v>
      </c>
      <c r="NBB469" s="265" t="str">
        <f t="shared" ref="NBB469:NBB471" si="9532">IF(NAZ469&lt;5,"Sin Riesgo",IF(NAZ469 &lt;=14,"Bajo",IF(NAZ469&lt;=35,"Medio",IF(NAZ469&lt;=80,"Alto","Inviable Sanitariamente"))))</f>
        <v>Inviable Sanitariamente</v>
      </c>
      <c r="NBC469" s="265" t="str">
        <f t="shared" ref="NBC469:NBC471" si="9533">IF(NBA469&lt;5,"Sin Riesgo",IF(NBA469 &lt;=14,"Bajo",IF(NBA469&lt;=35,"Medio",IF(NBA469&lt;=80,"Alto","Inviable Sanitariamente"))))</f>
        <v>Inviable Sanitariamente</v>
      </c>
      <c r="NBD469" s="265" t="str">
        <f t="shared" ref="NBD469:NBD471" si="9534">IF(NBB469&lt;5,"Sin Riesgo",IF(NBB469 &lt;=14,"Bajo",IF(NBB469&lt;=35,"Medio",IF(NBB469&lt;=80,"Alto","Inviable Sanitariamente"))))</f>
        <v>Inviable Sanitariamente</v>
      </c>
      <c r="NBE469" s="265" t="str">
        <f t="shared" ref="NBE469:NBE471" si="9535">IF(NBC469&lt;5,"Sin Riesgo",IF(NBC469 &lt;=14,"Bajo",IF(NBC469&lt;=35,"Medio",IF(NBC469&lt;=80,"Alto","Inviable Sanitariamente"))))</f>
        <v>Inviable Sanitariamente</v>
      </c>
      <c r="NBF469" s="265" t="str">
        <f t="shared" ref="NBF469:NBF471" si="9536">IF(NBD469&lt;5,"Sin Riesgo",IF(NBD469 &lt;=14,"Bajo",IF(NBD469&lt;=35,"Medio",IF(NBD469&lt;=80,"Alto","Inviable Sanitariamente"))))</f>
        <v>Inviable Sanitariamente</v>
      </c>
      <c r="NBG469" s="265" t="str">
        <f t="shared" ref="NBG469:NBG471" si="9537">IF(NBE469&lt;5,"Sin Riesgo",IF(NBE469 &lt;=14,"Bajo",IF(NBE469&lt;=35,"Medio",IF(NBE469&lt;=80,"Alto","Inviable Sanitariamente"))))</f>
        <v>Inviable Sanitariamente</v>
      </c>
      <c r="NBH469" s="265" t="str">
        <f t="shared" ref="NBH469:NBH471" si="9538">IF(NBF469&lt;5,"Sin Riesgo",IF(NBF469 &lt;=14,"Bajo",IF(NBF469&lt;=35,"Medio",IF(NBF469&lt;=80,"Alto","Inviable Sanitariamente"))))</f>
        <v>Inviable Sanitariamente</v>
      </c>
      <c r="NBI469" s="265" t="str">
        <f t="shared" ref="NBI469:NBI471" si="9539">IF(NBG469&lt;5,"Sin Riesgo",IF(NBG469 &lt;=14,"Bajo",IF(NBG469&lt;=35,"Medio",IF(NBG469&lt;=80,"Alto","Inviable Sanitariamente"))))</f>
        <v>Inviable Sanitariamente</v>
      </c>
      <c r="NBJ469" s="265" t="str">
        <f t="shared" ref="NBJ469:NBJ471" si="9540">IF(NBH469&lt;5,"Sin Riesgo",IF(NBH469 &lt;=14,"Bajo",IF(NBH469&lt;=35,"Medio",IF(NBH469&lt;=80,"Alto","Inviable Sanitariamente"))))</f>
        <v>Inviable Sanitariamente</v>
      </c>
      <c r="NBK469" s="265" t="str">
        <f t="shared" ref="NBK469:NBK471" si="9541">IF(NBI469&lt;5,"Sin Riesgo",IF(NBI469 &lt;=14,"Bajo",IF(NBI469&lt;=35,"Medio",IF(NBI469&lt;=80,"Alto","Inviable Sanitariamente"))))</f>
        <v>Inviable Sanitariamente</v>
      </c>
      <c r="NBL469" s="265" t="str">
        <f t="shared" ref="NBL469:NBL471" si="9542">IF(NBJ469&lt;5,"Sin Riesgo",IF(NBJ469 &lt;=14,"Bajo",IF(NBJ469&lt;=35,"Medio",IF(NBJ469&lt;=80,"Alto","Inviable Sanitariamente"))))</f>
        <v>Inviable Sanitariamente</v>
      </c>
      <c r="NBM469" s="265" t="str">
        <f t="shared" ref="NBM469:NBM471" si="9543">IF(NBK469&lt;5,"Sin Riesgo",IF(NBK469 &lt;=14,"Bajo",IF(NBK469&lt;=35,"Medio",IF(NBK469&lt;=80,"Alto","Inviable Sanitariamente"))))</f>
        <v>Inviable Sanitariamente</v>
      </c>
      <c r="NBN469" s="265" t="str">
        <f t="shared" ref="NBN469:NBN471" si="9544">IF(NBL469&lt;5,"Sin Riesgo",IF(NBL469 &lt;=14,"Bajo",IF(NBL469&lt;=35,"Medio",IF(NBL469&lt;=80,"Alto","Inviable Sanitariamente"))))</f>
        <v>Inviable Sanitariamente</v>
      </c>
      <c r="NBO469" s="265" t="str">
        <f t="shared" ref="NBO469:NBO471" si="9545">IF(NBM469&lt;5,"Sin Riesgo",IF(NBM469 &lt;=14,"Bajo",IF(NBM469&lt;=35,"Medio",IF(NBM469&lt;=80,"Alto","Inviable Sanitariamente"))))</f>
        <v>Inviable Sanitariamente</v>
      </c>
      <c r="NBP469" s="265" t="str">
        <f t="shared" ref="NBP469:NBP471" si="9546">IF(NBN469&lt;5,"Sin Riesgo",IF(NBN469 &lt;=14,"Bajo",IF(NBN469&lt;=35,"Medio",IF(NBN469&lt;=80,"Alto","Inviable Sanitariamente"))))</f>
        <v>Inviable Sanitariamente</v>
      </c>
      <c r="NBQ469" s="265" t="str">
        <f t="shared" ref="NBQ469:NBQ471" si="9547">IF(NBO469&lt;5,"Sin Riesgo",IF(NBO469 &lt;=14,"Bajo",IF(NBO469&lt;=35,"Medio",IF(NBO469&lt;=80,"Alto","Inviable Sanitariamente"))))</f>
        <v>Inviable Sanitariamente</v>
      </c>
      <c r="NBR469" s="265" t="str">
        <f t="shared" ref="NBR469:NBR471" si="9548">IF(NBP469&lt;5,"Sin Riesgo",IF(NBP469 &lt;=14,"Bajo",IF(NBP469&lt;=35,"Medio",IF(NBP469&lt;=80,"Alto","Inviable Sanitariamente"))))</f>
        <v>Inviable Sanitariamente</v>
      </c>
      <c r="NBS469" s="265" t="str">
        <f t="shared" ref="NBS469:NBS471" si="9549">IF(NBQ469&lt;5,"Sin Riesgo",IF(NBQ469 &lt;=14,"Bajo",IF(NBQ469&lt;=35,"Medio",IF(NBQ469&lt;=80,"Alto","Inviable Sanitariamente"))))</f>
        <v>Inviable Sanitariamente</v>
      </c>
      <c r="NBT469" s="265" t="str">
        <f t="shared" ref="NBT469:NBT471" si="9550">IF(NBR469&lt;5,"Sin Riesgo",IF(NBR469 &lt;=14,"Bajo",IF(NBR469&lt;=35,"Medio",IF(NBR469&lt;=80,"Alto","Inviable Sanitariamente"))))</f>
        <v>Inviable Sanitariamente</v>
      </c>
      <c r="NBU469" s="265" t="str">
        <f t="shared" ref="NBU469:NBU471" si="9551">IF(NBS469&lt;5,"Sin Riesgo",IF(NBS469 &lt;=14,"Bajo",IF(NBS469&lt;=35,"Medio",IF(NBS469&lt;=80,"Alto","Inviable Sanitariamente"))))</f>
        <v>Inviable Sanitariamente</v>
      </c>
      <c r="NBV469" s="265" t="str">
        <f t="shared" ref="NBV469:NBV471" si="9552">IF(NBT469&lt;5,"Sin Riesgo",IF(NBT469 &lt;=14,"Bajo",IF(NBT469&lt;=35,"Medio",IF(NBT469&lt;=80,"Alto","Inviable Sanitariamente"))))</f>
        <v>Inviable Sanitariamente</v>
      </c>
      <c r="NBW469" s="265" t="str">
        <f t="shared" ref="NBW469:NBW471" si="9553">IF(NBU469&lt;5,"Sin Riesgo",IF(NBU469 &lt;=14,"Bajo",IF(NBU469&lt;=35,"Medio",IF(NBU469&lt;=80,"Alto","Inviable Sanitariamente"))))</f>
        <v>Inviable Sanitariamente</v>
      </c>
      <c r="NBX469" s="265" t="str">
        <f t="shared" ref="NBX469:NBX471" si="9554">IF(NBV469&lt;5,"Sin Riesgo",IF(NBV469 &lt;=14,"Bajo",IF(NBV469&lt;=35,"Medio",IF(NBV469&lt;=80,"Alto","Inviable Sanitariamente"))))</f>
        <v>Inviable Sanitariamente</v>
      </c>
      <c r="NBY469" s="265" t="str">
        <f t="shared" ref="NBY469:NBY471" si="9555">IF(NBW469&lt;5,"Sin Riesgo",IF(NBW469 &lt;=14,"Bajo",IF(NBW469&lt;=35,"Medio",IF(NBW469&lt;=80,"Alto","Inviable Sanitariamente"))))</f>
        <v>Inviable Sanitariamente</v>
      </c>
      <c r="NBZ469" s="265" t="str">
        <f t="shared" ref="NBZ469:NBZ471" si="9556">IF(NBX469&lt;5,"Sin Riesgo",IF(NBX469 &lt;=14,"Bajo",IF(NBX469&lt;=35,"Medio",IF(NBX469&lt;=80,"Alto","Inviable Sanitariamente"))))</f>
        <v>Inviable Sanitariamente</v>
      </c>
      <c r="NCA469" s="265" t="str">
        <f t="shared" ref="NCA469:NCA471" si="9557">IF(NBY469&lt;5,"Sin Riesgo",IF(NBY469 &lt;=14,"Bajo",IF(NBY469&lt;=35,"Medio",IF(NBY469&lt;=80,"Alto","Inviable Sanitariamente"))))</f>
        <v>Inviable Sanitariamente</v>
      </c>
      <c r="NCB469" s="265" t="str">
        <f t="shared" ref="NCB469:NCB471" si="9558">IF(NBZ469&lt;5,"Sin Riesgo",IF(NBZ469 &lt;=14,"Bajo",IF(NBZ469&lt;=35,"Medio",IF(NBZ469&lt;=80,"Alto","Inviable Sanitariamente"))))</f>
        <v>Inviable Sanitariamente</v>
      </c>
      <c r="NCC469" s="265" t="str">
        <f t="shared" ref="NCC469:NCC471" si="9559">IF(NCA469&lt;5,"Sin Riesgo",IF(NCA469 &lt;=14,"Bajo",IF(NCA469&lt;=35,"Medio",IF(NCA469&lt;=80,"Alto","Inviable Sanitariamente"))))</f>
        <v>Inviable Sanitariamente</v>
      </c>
      <c r="NCD469" s="265" t="str">
        <f t="shared" ref="NCD469:NCD471" si="9560">IF(NCB469&lt;5,"Sin Riesgo",IF(NCB469 &lt;=14,"Bajo",IF(NCB469&lt;=35,"Medio",IF(NCB469&lt;=80,"Alto","Inviable Sanitariamente"))))</f>
        <v>Inviable Sanitariamente</v>
      </c>
      <c r="NCE469" s="265" t="str">
        <f t="shared" ref="NCE469:NCE471" si="9561">IF(NCC469&lt;5,"Sin Riesgo",IF(NCC469 &lt;=14,"Bajo",IF(NCC469&lt;=35,"Medio",IF(NCC469&lt;=80,"Alto","Inviable Sanitariamente"))))</f>
        <v>Inviable Sanitariamente</v>
      </c>
      <c r="NCF469" s="265" t="str">
        <f t="shared" ref="NCF469:NCF471" si="9562">IF(NCD469&lt;5,"Sin Riesgo",IF(NCD469 &lt;=14,"Bajo",IF(NCD469&lt;=35,"Medio",IF(NCD469&lt;=80,"Alto","Inviable Sanitariamente"))))</f>
        <v>Inviable Sanitariamente</v>
      </c>
      <c r="NCG469" s="265" t="str">
        <f t="shared" ref="NCG469:NCG471" si="9563">IF(NCE469&lt;5,"Sin Riesgo",IF(NCE469 &lt;=14,"Bajo",IF(NCE469&lt;=35,"Medio",IF(NCE469&lt;=80,"Alto","Inviable Sanitariamente"))))</f>
        <v>Inviable Sanitariamente</v>
      </c>
      <c r="NCH469" s="265" t="str">
        <f t="shared" ref="NCH469:NCH471" si="9564">IF(NCF469&lt;5,"Sin Riesgo",IF(NCF469 &lt;=14,"Bajo",IF(NCF469&lt;=35,"Medio",IF(NCF469&lt;=80,"Alto","Inviable Sanitariamente"))))</f>
        <v>Inviable Sanitariamente</v>
      </c>
      <c r="NCI469" s="265" t="str">
        <f t="shared" ref="NCI469:NCI471" si="9565">IF(NCG469&lt;5,"Sin Riesgo",IF(NCG469 &lt;=14,"Bajo",IF(NCG469&lt;=35,"Medio",IF(NCG469&lt;=80,"Alto","Inviable Sanitariamente"))))</f>
        <v>Inviable Sanitariamente</v>
      </c>
      <c r="NCJ469" s="265" t="str">
        <f t="shared" ref="NCJ469:NCJ471" si="9566">IF(NCH469&lt;5,"Sin Riesgo",IF(NCH469 &lt;=14,"Bajo",IF(NCH469&lt;=35,"Medio",IF(NCH469&lt;=80,"Alto","Inviable Sanitariamente"))))</f>
        <v>Inviable Sanitariamente</v>
      </c>
      <c r="NCK469" s="265" t="str">
        <f t="shared" ref="NCK469:NCK471" si="9567">IF(NCI469&lt;5,"Sin Riesgo",IF(NCI469 &lt;=14,"Bajo",IF(NCI469&lt;=35,"Medio",IF(NCI469&lt;=80,"Alto","Inviable Sanitariamente"))))</f>
        <v>Inviable Sanitariamente</v>
      </c>
      <c r="NCL469" s="265" t="str">
        <f t="shared" ref="NCL469:NCL471" si="9568">IF(NCJ469&lt;5,"Sin Riesgo",IF(NCJ469 &lt;=14,"Bajo",IF(NCJ469&lt;=35,"Medio",IF(NCJ469&lt;=80,"Alto","Inviable Sanitariamente"))))</f>
        <v>Inviable Sanitariamente</v>
      </c>
      <c r="NCM469" s="265" t="str">
        <f t="shared" ref="NCM469:NCM471" si="9569">IF(NCK469&lt;5,"Sin Riesgo",IF(NCK469 &lt;=14,"Bajo",IF(NCK469&lt;=35,"Medio",IF(NCK469&lt;=80,"Alto","Inviable Sanitariamente"))))</f>
        <v>Inviable Sanitariamente</v>
      </c>
      <c r="NCN469" s="265" t="str">
        <f t="shared" ref="NCN469:NCN471" si="9570">IF(NCL469&lt;5,"Sin Riesgo",IF(NCL469 &lt;=14,"Bajo",IF(NCL469&lt;=35,"Medio",IF(NCL469&lt;=80,"Alto","Inviable Sanitariamente"))))</f>
        <v>Inviable Sanitariamente</v>
      </c>
      <c r="NCO469" s="265" t="str">
        <f t="shared" ref="NCO469:NCO471" si="9571">IF(NCM469&lt;5,"Sin Riesgo",IF(NCM469 &lt;=14,"Bajo",IF(NCM469&lt;=35,"Medio",IF(NCM469&lt;=80,"Alto","Inviable Sanitariamente"))))</f>
        <v>Inviable Sanitariamente</v>
      </c>
      <c r="NCP469" s="265" t="str">
        <f t="shared" ref="NCP469:NCP471" si="9572">IF(NCN469&lt;5,"Sin Riesgo",IF(NCN469 &lt;=14,"Bajo",IF(NCN469&lt;=35,"Medio",IF(NCN469&lt;=80,"Alto","Inviable Sanitariamente"))))</f>
        <v>Inviable Sanitariamente</v>
      </c>
      <c r="NCQ469" s="265" t="str">
        <f t="shared" ref="NCQ469:NCQ471" si="9573">IF(NCO469&lt;5,"Sin Riesgo",IF(NCO469 &lt;=14,"Bajo",IF(NCO469&lt;=35,"Medio",IF(NCO469&lt;=80,"Alto","Inviable Sanitariamente"))))</f>
        <v>Inviable Sanitariamente</v>
      </c>
      <c r="NCR469" s="265" t="str">
        <f t="shared" ref="NCR469:NCR471" si="9574">IF(NCP469&lt;5,"Sin Riesgo",IF(NCP469 &lt;=14,"Bajo",IF(NCP469&lt;=35,"Medio",IF(NCP469&lt;=80,"Alto","Inviable Sanitariamente"))))</f>
        <v>Inviable Sanitariamente</v>
      </c>
      <c r="NCS469" s="265" t="str">
        <f t="shared" ref="NCS469:NCS471" si="9575">IF(NCQ469&lt;5,"Sin Riesgo",IF(NCQ469 &lt;=14,"Bajo",IF(NCQ469&lt;=35,"Medio",IF(NCQ469&lt;=80,"Alto","Inviable Sanitariamente"))))</f>
        <v>Inviable Sanitariamente</v>
      </c>
      <c r="NCT469" s="265" t="str">
        <f t="shared" ref="NCT469:NCT471" si="9576">IF(NCR469&lt;5,"Sin Riesgo",IF(NCR469 &lt;=14,"Bajo",IF(NCR469&lt;=35,"Medio",IF(NCR469&lt;=80,"Alto","Inviable Sanitariamente"))))</f>
        <v>Inviable Sanitariamente</v>
      </c>
      <c r="NCU469" s="265" t="str">
        <f t="shared" ref="NCU469:NCU471" si="9577">IF(NCS469&lt;5,"Sin Riesgo",IF(NCS469 &lt;=14,"Bajo",IF(NCS469&lt;=35,"Medio",IF(NCS469&lt;=80,"Alto","Inviable Sanitariamente"))))</f>
        <v>Inviable Sanitariamente</v>
      </c>
      <c r="NCV469" s="265" t="str">
        <f t="shared" ref="NCV469:NCV471" si="9578">IF(NCT469&lt;5,"Sin Riesgo",IF(NCT469 &lt;=14,"Bajo",IF(NCT469&lt;=35,"Medio",IF(NCT469&lt;=80,"Alto","Inviable Sanitariamente"))))</f>
        <v>Inviable Sanitariamente</v>
      </c>
      <c r="NCW469" s="265" t="str">
        <f t="shared" ref="NCW469:NCW471" si="9579">IF(NCU469&lt;5,"Sin Riesgo",IF(NCU469 &lt;=14,"Bajo",IF(NCU469&lt;=35,"Medio",IF(NCU469&lt;=80,"Alto","Inviable Sanitariamente"))))</f>
        <v>Inviable Sanitariamente</v>
      </c>
      <c r="NCX469" s="265" t="str">
        <f t="shared" ref="NCX469:NCX471" si="9580">IF(NCV469&lt;5,"Sin Riesgo",IF(NCV469 &lt;=14,"Bajo",IF(NCV469&lt;=35,"Medio",IF(NCV469&lt;=80,"Alto","Inviable Sanitariamente"))))</f>
        <v>Inviable Sanitariamente</v>
      </c>
      <c r="NCY469" s="265" t="str">
        <f t="shared" ref="NCY469:NCY471" si="9581">IF(NCW469&lt;5,"Sin Riesgo",IF(NCW469 &lt;=14,"Bajo",IF(NCW469&lt;=35,"Medio",IF(NCW469&lt;=80,"Alto","Inviable Sanitariamente"))))</f>
        <v>Inviable Sanitariamente</v>
      </c>
      <c r="NCZ469" s="265" t="str">
        <f t="shared" ref="NCZ469:NCZ471" si="9582">IF(NCX469&lt;5,"Sin Riesgo",IF(NCX469 &lt;=14,"Bajo",IF(NCX469&lt;=35,"Medio",IF(NCX469&lt;=80,"Alto","Inviable Sanitariamente"))))</f>
        <v>Inviable Sanitariamente</v>
      </c>
      <c r="NDA469" s="265" t="str">
        <f t="shared" ref="NDA469:NDA471" si="9583">IF(NCY469&lt;5,"Sin Riesgo",IF(NCY469 &lt;=14,"Bajo",IF(NCY469&lt;=35,"Medio",IF(NCY469&lt;=80,"Alto","Inviable Sanitariamente"))))</f>
        <v>Inviable Sanitariamente</v>
      </c>
      <c r="NDB469" s="265" t="str">
        <f t="shared" ref="NDB469:NDB471" si="9584">IF(NCZ469&lt;5,"Sin Riesgo",IF(NCZ469 &lt;=14,"Bajo",IF(NCZ469&lt;=35,"Medio",IF(NCZ469&lt;=80,"Alto","Inviable Sanitariamente"))))</f>
        <v>Inviable Sanitariamente</v>
      </c>
      <c r="NDC469" s="265" t="str">
        <f t="shared" ref="NDC469:NDC471" si="9585">IF(NDA469&lt;5,"Sin Riesgo",IF(NDA469 &lt;=14,"Bajo",IF(NDA469&lt;=35,"Medio",IF(NDA469&lt;=80,"Alto","Inviable Sanitariamente"))))</f>
        <v>Inviable Sanitariamente</v>
      </c>
      <c r="NDD469" s="265" t="str">
        <f t="shared" ref="NDD469:NDD471" si="9586">IF(NDB469&lt;5,"Sin Riesgo",IF(NDB469 &lt;=14,"Bajo",IF(NDB469&lt;=35,"Medio",IF(NDB469&lt;=80,"Alto","Inviable Sanitariamente"))))</f>
        <v>Inviable Sanitariamente</v>
      </c>
      <c r="NDE469" s="265" t="str">
        <f t="shared" ref="NDE469:NDE471" si="9587">IF(NDC469&lt;5,"Sin Riesgo",IF(NDC469 &lt;=14,"Bajo",IF(NDC469&lt;=35,"Medio",IF(NDC469&lt;=80,"Alto","Inviable Sanitariamente"))))</f>
        <v>Inviable Sanitariamente</v>
      </c>
      <c r="NDF469" s="265" t="str">
        <f t="shared" ref="NDF469:NDF471" si="9588">IF(NDD469&lt;5,"Sin Riesgo",IF(NDD469 &lt;=14,"Bajo",IF(NDD469&lt;=35,"Medio",IF(NDD469&lt;=80,"Alto","Inviable Sanitariamente"))))</f>
        <v>Inviable Sanitariamente</v>
      </c>
      <c r="NDG469" s="265" t="str">
        <f t="shared" ref="NDG469:NDG471" si="9589">IF(NDE469&lt;5,"Sin Riesgo",IF(NDE469 &lt;=14,"Bajo",IF(NDE469&lt;=35,"Medio",IF(NDE469&lt;=80,"Alto","Inviable Sanitariamente"))))</f>
        <v>Inviable Sanitariamente</v>
      </c>
      <c r="NDH469" s="265" t="str">
        <f t="shared" ref="NDH469:NDH471" si="9590">IF(NDF469&lt;5,"Sin Riesgo",IF(NDF469 &lt;=14,"Bajo",IF(NDF469&lt;=35,"Medio",IF(NDF469&lt;=80,"Alto","Inviable Sanitariamente"))))</f>
        <v>Inviable Sanitariamente</v>
      </c>
      <c r="NDI469" s="265" t="str">
        <f t="shared" ref="NDI469:NDI471" si="9591">IF(NDG469&lt;5,"Sin Riesgo",IF(NDG469 &lt;=14,"Bajo",IF(NDG469&lt;=35,"Medio",IF(NDG469&lt;=80,"Alto","Inviable Sanitariamente"))))</f>
        <v>Inviable Sanitariamente</v>
      </c>
      <c r="NDJ469" s="265" t="str">
        <f t="shared" ref="NDJ469:NDJ471" si="9592">IF(NDH469&lt;5,"Sin Riesgo",IF(NDH469 &lt;=14,"Bajo",IF(NDH469&lt;=35,"Medio",IF(NDH469&lt;=80,"Alto","Inviable Sanitariamente"))))</f>
        <v>Inviable Sanitariamente</v>
      </c>
      <c r="NDK469" s="265" t="str">
        <f t="shared" ref="NDK469:NDK471" si="9593">IF(NDI469&lt;5,"Sin Riesgo",IF(NDI469 &lt;=14,"Bajo",IF(NDI469&lt;=35,"Medio",IF(NDI469&lt;=80,"Alto","Inviable Sanitariamente"))))</f>
        <v>Inviable Sanitariamente</v>
      </c>
      <c r="NDL469" s="265" t="str">
        <f t="shared" ref="NDL469:NDL471" si="9594">IF(NDJ469&lt;5,"Sin Riesgo",IF(NDJ469 &lt;=14,"Bajo",IF(NDJ469&lt;=35,"Medio",IF(NDJ469&lt;=80,"Alto","Inviable Sanitariamente"))))</f>
        <v>Inviable Sanitariamente</v>
      </c>
      <c r="NDM469" s="265" t="str">
        <f t="shared" ref="NDM469:NDM471" si="9595">IF(NDK469&lt;5,"Sin Riesgo",IF(NDK469 &lt;=14,"Bajo",IF(NDK469&lt;=35,"Medio",IF(NDK469&lt;=80,"Alto","Inviable Sanitariamente"))))</f>
        <v>Inviable Sanitariamente</v>
      </c>
      <c r="NDN469" s="265" t="str">
        <f t="shared" ref="NDN469:NDN471" si="9596">IF(NDL469&lt;5,"Sin Riesgo",IF(NDL469 &lt;=14,"Bajo",IF(NDL469&lt;=35,"Medio",IF(NDL469&lt;=80,"Alto","Inviable Sanitariamente"))))</f>
        <v>Inviable Sanitariamente</v>
      </c>
      <c r="NDO469" s="265" t="str">
        <f t="shared" ref="NDO469:NDO471" si="9597">IF(NDM469&lt;5,"Sin Riesgo",IF(NDM469 &lt;=14,"Bajo",IF(NDM469&lt;=35,"Medio",IF(NDM469&lt;=80,"Alto","Inviable Sanitariamente"))))</f>
        <v>Inviable Sanitariamente</v>
      </c>
      <c r="NDP469" s="265" t="str">
        <f t="shared" ref="NDP469:NDP471" si="9598">IF(NDN469&lt;5,"Sin Riesgo",IF(NDN469 &lt;=14,"Bajo",IF(NDN469&lt;=35,"Medio",IF(NDN469&lt;=80,"Alto","Inviable Sanitariamente"))))</f>
        <v>Inviable Sanitariamente</v>
      </c>
      <c r="NDQ469" s="265" t="str">
        <f t="shared" ref="NDQ469:NDQ471" si="9599">IF(NDO469&lt;5,"Sin Riesgo",IF(NDO469 &lt;=14,"Bajo",IF(NDO469&lt;=35,"Medio",IF(NDO469&lt;=80,"Alto","Inviable Sanitariamente"))))</f>
        <v>Inviable Sanitariamente</v>
      </c>
      <c r="NDR469" s="265" t="str">
        <f t="shared" ref="NDR469:NDR471" si="9600">IF(NDP469&lt;5,"Sin Riesgo",IF(NDP469 &lt;=14,"Bajo",IF(NDP469&lt;=35,"Medio",IF(NDP469&lt;=80,"Alto","Inviable Sanitariamente"))))</f>
        <v>Inviable Sanitariamente</v>
      </c>
      <c r="NDS469" s="265" t="str">
        <f t="shared" ref="NDS469:NDS471" si="9601">IF(NDQ469&lt;5,"Sin Riesgo",IF(NDQ469 &lt;=14,"Bajo",IF(NDQ469&lt;=35,"Medio",IF(NDQ469&lt;=80,"Alto","Inviable Sanitariamente"))))</f>
        <v>Inviable Sanitariamente</v>
      </c>
      <c r="NDT469" s="265" t="str">
        <f t="shared" ref="NDT469:NDT471" si="9602">IF(NDR469&lt;5,"Sin Riesgo",IF(NDR469 &lt;=14,"Bajo",IF(NDR469&lt;=35,"Medio",IF(NDR469&lt;=80,"Alto","Inviable Sanitariamente"))))</f>
        <v>Inviable Sanitariamente</v>
      </c>
      <c r="NDU469" s="265" t="str">
        <f t="shared" ref="NDU469:NDU471" si="9603">IF(NDS469&lt;5,"Sin Riesgo",IF(NDS469 &lt;=14,"Bajo",IF(NDS469&lt;=35,"Medio",IF(NDS469&lt;=80,"Alto","Inviable Sanitariamente"))))</f>
        <v>Inviable Sanitariamente</v>
      </c>
      <c r="NDV469" s="265" t="str">
        <f t="shared" ref="NDV469:NDV471" si="9604">IF(NDT469&lt;5,"Sin Riesgo",IF(NDT469 &lt;=14,"Bajo",IF(NDT469&lt;=35,"Medio",IF(NDT469&lt;=80,"Alto","Inviable Sanitariamente"))))</f>
        <v>Inviable Sanitariamente</v>
      </c>
      <c r="NDW469" s="265" t="str">
        <f t="shared" ref="NDW469:NDW471" si="9605">IF(NDU469&lt;5,"Sin Riesgo",IF(NDU469 &lt;=14,"Bajo",IF(NDU469&lt;=35,"Medio",IF(NDU469&lt;=80,"Alto","Inviable Sanitariamente"))))</f>
        <v>Inviable Sanitariamente</v>
      </c>
      <c r="NDX469" s="265" t="str">
        <f t="shared" ref="NDX469:NDX471" si="9606">IF(NDV469&lt;5,"Sin Riesgo",IF(NDV469 &lt;=14,"Bajo",IF(NDV469&lt;=35,"Medio",IF(NDV469&lt;=80,"Alto","Inviable Sanitariamente"))))</f>
        <v>Inviable Sanitariamente</v>
      </c>
      <c r="NDY469" s="265" t="str">
        <f t="shared" ref="NDY469:NDY471" si="9607">IF(NDW469&lt;5,"Sin Riesgo",IF(NDW469 &lt;=14,"Bajo",IF(NDW469&lt;=35,"Medio",IF(NDW469&lt;=80,"Alto","Inviable Sanitariamente"))))</f>
        <v>Inviable Sanitariamente</v>
      </c>
      <c r="NDZ469" s="265" t="str">
        <f t="shared" ref="NDZ469:NDZ471" si="9608">IF(NDX469&lt;5,"Sin Riesgo",IF(NDX469 &lt;=14,"Bajo",IF(NDX469&lt;=35,"Medio",IF(NDX469&lt;=80,"Alto","Inviable Sanitariamente"))))</f>
        <v>Inviable Sanitariamente</v>
      </c>
      <c r="NEA469" s="265" t="str">
        <f t="shared" ref="NEA469:NEA471" si="9609">IF(NDY469&lt;5,"Sin Riesgo",IF(NDY469 &lt;=14,"Bajo",IF(NDY469&lt;=35,"Medio",IF(NDY469&lt;=80,"Alto","Inviable Sanitariamente"))))</f>
        <v>Inviable Sanitariamente</v>
      </c>
      <c r="NEB469" s="265" t="str">
        <f t="shared" ref="NEB469:NEB471" si="9610">IF(NDZ469&lt;5,"Sin Riesgo",IF(NDZ469 &lt;=14,"Bajo",IF(NDZ469&lt;=35,"Medio",IF(NDZ469&lt;=80,"Alto","Inviable Sanitariamente"))))</f>
        <v>Inviable Sanitariamente</v>
      </c>
      <c r="NEC469" s="265" t="str">
        <f t="shared" ref="NEC469:NEC471" si="9611">IF(NEA469&lt;5,"Sin Riesgo",IF(NEA469 &lt;=14,"Bajo",IF(NEA469&lt;=35,"Medio",IF(NEA469&lt;=80,"Alto","Inviable Sanitariamente"))))</f>
        <v>Inviable Sanitariamente</v>
      </c>
      <c r="NED469" s="265" t="str">
        <f t="shared" ref="NED469:NED471" si="9612">IF(NEB469&lt;5,"Sin Riesgo",IF(NEB469 &lt;=14,"Bajo",IF(NEB469&lt;=35,"Medio",IF(NEB469&lt;=80,"Alto","Inviable Sanitariamente"))))</f>
        <v>Inviable Sanitariamente</v>
      </c>
      <c r="NEE469" s="265" t="str">
        <f t="shared" ref="NEE469:NEE471" si="9613">IF(NEC469&lt;5,"Sin Riesgo",IF(NEC469 &lt;=14,"Bajo",IF(NEC469&lt;=35,"Medio",IF(NEC469&lt;=80,"Alto","Inviable Sanitariamente"))))</f>
        <v>Inviable Sanitariamente</v>
      </c>
      <c r="NEF469" s="265" t="str">
        <f t="shared" ref="NEF469:NEF471" si="9614">IF(NED469&lt;5,"Sin Riesgo",IF(NED469 &lt;=14,"Bajo",IF(NED469&lt;=35,"Medio",IF(NED469&lt;=80,"Alto","Inviable Sanitariamente"))))</f>
        <v>Inviable Sanitariamente</v>
      </c>
      <c r="NEG469" s="265" t="str">
        <f t="shared" ref="NEG469:NEG471" si="9615">IF(NEE469&lt;5,"Sin Riesgo",IF(NEE469 &lt;=14,"Bajo",IF(NEE469&lt;=35,"Medio",IF(NEE469&lt;=80,"Alto","Inviable Sanitariamente"))))</f>
        <v>Inviable Sanitariamente</v>
      </c>
      <c r="NEH469" s="265" t="str">
        <f t="shared" ref="NEH469:NEH471" si="9616">IF(NEF469&lt;5,"Sin Riesgo",IF(NEF469 &lt;=14,"Bajo",IF(NEF469&lt;=35,"Medio",IF(NEF469&lt;=80,"Alto","Inviable Sanitariamente"))))</f>
        <v>Inviable Sanitariamente</v>
      </c>
      <c r="NEI469" s="265" t="str">
        <f t="shared" ref="NEI469:NEI471" si="9617">IF(NEG469&lt;5,"Sin Riesgo",IF(NEG469 &lt;=14,"Bajo",IF(NEG469&lt;=35,"Medio",IF(NEG469&lt;=80,"Alto","Inviable Sanitariamente"))))</f>
        <v>Inviable Sanitariamente</v>
      </c>
      <c r="NEJ469" s="265" t="str">
        <f t="shared" ref="NEJ469:NEJ471" si="9618">IF(NEH469&lt;5,"Sin Riesgo",IF(NEH469 &lt;=14,"Bajo",IF(NEH469&lt;=35,"Medio",IF(NEH469&lt;=80,"Alto","Inviable Sanitariamente"))))</f>
        <v>Inviable Sanitariamente</v>
      </c>
      <c r="NEK469" s="265" t="str">
        <f t="shared" ref="NEK469:NEK471" si="9619">IF(NEI469&lt;5,"Sin Riesgo",IF(NEI469 &lt;=14,"Bajo",IF(NEI469&lt;=35,"Medio",IF(NEI469&lt;=80,"Alto","Inviable Sanitariamente"))))</f>
        <v>Inviable Sanitariamente</v>
      </c>
      <c r="NEL469" s="265" t="str">
        <f t="shared" ref="NEL469:NEL471" si="9620">IF(NEJ469&lt;5,"Sin Riesgo",IF(NEJ469 &lt;=14,"Bajo",IF(NEJ469&lt;=35,"Medio",IF(NEJ469&lt;=80,"Alto","Inviable Sanitariamente"))))</f>
        <v>Inviable Sanitariamente</v>
      </c>
      <c r="NEM469" s="265" t="str">
        <f t="shared" ref="NEM469:NEM471" si="9621">IF(NEK469&lt;5,"Sin Riesgo",IF(NEK469 &lt;=14,"Bajo",IF(NEK469&lt;=35,"Medio",IF(NEK469&lt;=80,"Alto","Inviable Sanitariamente"))))</f>
        <v>Inviable Sanitariamente</v>
      </c>
      <c r="NEN469" s="265" t="str">
        <f t="shared" ref="NEN469:NEN471" si="9622">IF(NEL469&lt;5,"Sin Riesgo",IF(NEL469 &lt;=14,"Bajo",IF(NEL469&lt;=35,"Medio",IF(NEL469&lt;=80,"Alto","Inviable Sanitariamente"))))</f>
        <v>Inviable Sanitariamente</v>
      </c>
      <c r="NEO469" s="265" t="str">
        <f t="shared" ref="NEO469:NEO471" si="9623">IF(NEM469&lt;5,"Sin Riesgo",IF(NEM469 &lt;=14,"Bajo",IF(NEM469&lt;=35,"Medio",IF(NEM469&lt;=80,"Alto","Inviable Sanitariamente"))))</f>
        <v>Inviable Sanitariamente</v>
      </c>
      <c r="NEP469" s="265" t="str">
        <f t="shared" ref="NEP469:NEP471" si="9624">IF(NEN469&lt;5,"Sin Riesgo",IF(NEN469 &lt;=14,"Bajo",IF(NEN469&lt;=35,"Medio",IF(NEN469&lt;=80,"Alto","Inviable Sanitariamente"))))</f>
        <v>Inviable Sanitariamente</v>
      </c>
      <c r="NEQ469" s="265" t="str">
        <f t="shared" ref="NEQ469:NEQ471" si="9625">IF(NEO469&lt;5,"Sin Riesgo",IF(NEO469 &lt;=14,"Bajo",IF(NEO469&lt;=35,"Medio",IF(NEO469&lt;=80,"Alto","Inviable Sanitariamente"))))</f>
        <v>Inviable Sanitariamente</v>
      </c>
      <c r="NER469" s="265" t="str">
        <f t="shared" ref="NER469:NER471" si="9626">IF(NEP469&lt;5,"Sin Riesgo",IF(NEP469 &lt;=14,"Bajo",IF(NEP469&lt;=35,"Medio",IF(NEP469&lt;=80,"Alto","Inviable Sanitariamente"))))</f>
        <v>Inviable Sanitariamente</v>
      </c>
      <c r="NES469" s="265" t="str">
        <f t="shared" ref="NES469:NES471" si="9627">IF(NEQ469&lt;5,"Sin Riesgo",IF(NEQ469 &lt;=14,"Bajo",IF(NEQ469&lt;=35,"Medio",IF(NEQ469&lt;=80,"Alto","Inviable Sanitariamente"))))</f>
        <v>Inviable Sanitariamente</v>
      </c>
      <c r="NET469" s="265" t="str">
        <f t="shared" ref="NET469:NET471" si="9628">IF(NER469&lt;5,"Sin Riesgo",IF(NER469 &lt;=14,"Bajo",IF(NER469&lt;=35,"Medio",IF(NER469&lt;=80,"Alto","Inviable Sanitariamente"))))</f>
        <v>Inviable Sanitariamente</v>
      </c>
      <c r="NEU469" s="265" t="str">
        <f t="shared" ref="NEU469:NEU471" si="9629">IF(NES469&lt;5,"Sin Riesgo",IF(NES469 &lt;=14,"Bajo",IF(NES469&lt;=35,"Medio",IF(NES469&lt;=80,"Alto","Inviable Sanitariamente"))))</f>
        <v>Inviable Sanitariamente</v>
      </c>
      <c r="NEV469" s="265" t="str">
        <f t="shared" ref="NEV469:NEV471" si="9630">IF(NET469&lt;5,"Sin Riesgo",IF(NET469 &lt;=14,"Bajo",IF(NET469&lt;=35,"Medio",IF(NET469&lt;=80,"Alto","Inviable Sanitariamente"))))</f>
        <v>Inviable Sanitariamente</v>
      </c>
      <c r="NEW469" s="265" t="str">
        <f t="shared" ref="NEW469:NEW471" si="9631">IF(NEU469&lt;5,"Sin Riesgo",IF(NEU469 &lt;=14,"Bajo",IF(NEU469&lt;=35,"Medio",IF(NEU469&lt;=80,"Alto","Inviable Sanitariamente"))))</f>
        <v>Inviable Sanitariamente</v>
      </c>
      <c r="NEX469" s="265" t="str">
        <f t="shared" ref="NEX469:NEX471" si="9632">IF(NEV469&lt;5,"Sin Riesgo",IF(NEV469 &lt;=14,"Bajo",IF(NEV469&lt;=35,"Medio",IF(NEV469&lt;=80,"Alto","Inviable Sanitariamente"))))</f>
        <v>Inviable Sanitariamente</v>
      </c>
      <c r="NEY469" s="265" t="str">
        <f t="shared" ref="NEY469:NEY471" si="9633">IF(NEW469&lt;5,"Sin Riesgo",IF(NEW469 &lt;=14,"Bajo",IF(NEW469&lt;=35,"Medio",IF(NEW469&lt;=80,"Alto","Inviable Sanitariamente"))))</f>
        <v>Inviable Sanitariamente</v>
      </c>
      <c r="NEZ469" s="265" t="str">
        <f t="shared" ref="NEZ469:NEZ471" si="9634">IF(NEX469&lt;5,"Sin Riesgo",IF(NEX469 &lt;=14,"Bajo",IF(NEX469&lt;=35,"Medio",IF(NEX469&lt;=80,"Alto","Inviable Sanitariamente"))))</f>
        <v>Inviable Sanitariamente</v>
      </c>
      <c r="NFA469" s="265" t="str">
        <f t="shared" ref="NFA469:NFA471" si="9635">IF(NEY469&lt;5,"Sin Riesgo",IF(NEY469 &lt;=14,"Bajo",IF(NEY469&lt;=35,"Medio",IF(NEY469&lt;=80,"Alto","Inviable Sanitariamente"))))</f>
        <v>Inviable Sanitariamente</v>
      </c>
      <c r="NFB469" s="265" t="str">
        <f t="shared" ref="NFB469:NFB471" si="9636">IF(NEZ469&lt;5,"Sin Riesgo",IF(NEZ469 &lt;=14,"Bajo",IF(NEZ469&lt;=35,"Medio",IF(NEZ469&lt;=80,"Alto","Inviable Sanitariamente"))))</f>
        <v>Inviable Sanitariamente</v>
      </c>
      <c r="NFC469" s="265" t="str">
        <f t="shared" ref="NFC469:NFC471" si="9637">IF(NFA469&lt;5,"Sin Riesgo",IF(NFA469 &lt;=14,"Bajo",IF(NFA469&lt;=35,"Medio",IF(NFA469&lt;=80,"Alto","Inviable Sanitariamente"))))</f>
        <v>Inviable Sanitariamente</v>
      </c>
      <c r="NFD469" s="265" t="str">
        <f t="shared" ref="NFD469:NFD471" si="9638">IF(NFB469&lt;5,"Sin Riesgo",IF(NFB469 &lt;=14,"Bajo",IF(NFB469&lt;=35,"Medio",IF(NFB469&lt;=80,"Alto","Inviable Sanitariamente"))))</f>
        <v>Inviable Sanitariamente</v>
      </c>
      <c r="NFE469" s="265" t="str">
        <f t="shared" ref="NFE469:NFE471" si="9639">IF(NFC469&lt;5,"Sin Riesgo",IF(NFC469 &lt;=14,"Bajo",IF(NFC469&lt;=35,"Medio",IF(NFC469&lt;=80,"Alto","Inviable Sanitariamente"))))</f>
        <v>Inviable Sanitariamente</v>
      </c>
      <c r="NFF469" s="265" t="str">
        <f t="shared" ref="NFF469:NFF471" si="9640">IF(NFD469&lt;5,"Sin Riesgo",IF(NFD469 &lt;=14,"Bajo",IF(NFD469&lt;=35,"Medio",IF(NFD469&lt;=80,"Alto","Inviable Sanitariamente"))))</f>
        <v>Inviable Sanitariamente</v>
      </c>
      <c r="NFG469" s="265" t="str">
        <f t="shared" ref="NFG469:NFG471" si="9641">IF(NFE469&lt;5,"Sin Riesgo",IF(NFE469 &lt;=14,"Bajo",IF(NFE469&lt;=35,"Medio",IF(NFE469&lt;=80,"Alto","Inviable Sanitariamente"))))</f>
        <v>Inviable Sanitariamente</v>
      </c>
      <c r="NFH469" s="265" t="str">
        <f t="shared" ref="NFH469:NFH471" si="9642">IF(NFF469&lt;5,"Sin Riesgo",IF(NFF469 &lt;=14,"Bajo",IF(NFF469&lt;=35,"Medio",IF(NFF469&lt;=80,"Alto","Inviable Sanitariamente"))))</f>
        <v>Inviable Sanitariamente</v>
      </c>
      <c r="NFI469" s="265" t="str">
        <f t="shared" ref="NFI469:NFI471" si="9643">IF(NFG469&lt;5,"Sin Riesgo",IF(NFG469 &lt;=14,"Bajo",IF(NFG469&lt;=35,"Medio",IF(NFG469&lt;=80,"Alto","Inviable Sanitariamente"))))</f>
        <v>Inviable Sanitariamente</v>
      </c>
      <c r="NFJ469" s="265" t="str">
        <f t="shared" ref="NFJ469:NFJ471" si="9644">IF(NFH469&lt;5,"Sin Riesgo",IF(NFH469 &lt;=14,"Bajo",IF(NFH469&lt;=35,"Medio",IF(NFH469&lt;=80,"Alto","Inviable Sanitariamente"))))</f>
        <v>Inviable Sanitariamente</v>
      </c>
      <c r="NFK469" s="265" t="str">
        <f t="shared" ref="NFK469:NFK471" si="9645">IF(NFI469&lt;5,"Sin Riesgo",IF(NFI469 &lt;=14,"Bajo",IF(NFI469&lt;=35,"Medio",IF(NFI469&lt;=80,"Alto","Inviable Sanitariamente"))))</f>
        <v>Inviable Sanitariamente</v>
      </c>
      <c r="NFL469" s="265" t="str">
        <f t="shared" ref="NFL469:NFL471" si="9646">IF(NFJ469&lt;5,"Sin Riesgo",IF(NFJ469 &lt;=14,"Bajo",IF(NFJ469&lt;=35,"Medio",IF(NFJ469&lt;=80,"Alto","Inviable Sanitariamente"))))</f>
        <v>Inviable Sanitariamente</v>
      </c>
      <c r="NFM469" s="265" t="str">
        <f t="shared" ref="NFM469:NFM471" si="9647">IF(NFK469&lt;5,"Sin Riesgo",IF(NFK469 &lt;=14,"Bajo",IF(NFK469&lt;=35,"Medio",IF(NFK469&lt;=80,"Alto","Inviable Sanitariamente"))))</f>
        <v>Inviable Sanitariamente</v>
      </c>
      <c r="NFN469" s="265" t="str">
        <f t="shared" ref="NFN469:NFN471" si="9648">IF(NFL469&lt;5,"Sin Riesgo",IF(NFL469 &lt;=14,"Bajo",IF(NFL469&lt;=35,"Medio",IF(NFL469&lt;=80,"Alto","Inviable Sanitariamente"))))</f>
        <v>Inviable Sanitariamente</v>
      </c>
      <c r="NFO469" s="265" t="str">
        <f t="shared" ref="NFO469:NFO471" si="9649">IF(NFM469&lt;5,"Sin Riesgo",IF(NFM469 &lt;=14,"Bajo",IF(NFM469&lt;=35,"Medio",IF(NFM469&lt;=80,"Alto","Inviable Sanitariamente"))))</f>
        <v>Inviable Sanitariamente</v>
      </c>
      <c r="NFP469" s="265" t="str">
        <f t="shared" ref="NFP469:NFP471" si="9650">IF(NFN469&lt;5,"Sin Riesgo",IF(NFN469 &lt;=14,"Bajo",IF(NFN469&lt;=35,"Medio",IF(NFN469&lt;=80,"Alto","Inviable Sanitariamente"))))</f>
        <v>Inviable Sanitariamente</v>
      </c>
      <c r="NFQ469" s="265" t="str">
        <f t="shared" ref="NFQ469:NFQ471" si="9651">IF(NFO469&lt;5,"Sin Riesgo",IF(NFO469 &lt;=14,"Bajo",IF(NFO469&lt;=35,"Medio",IF(NFO469&lt;=80,"Alto","Inviable Sanitariamente"))))</f>
        <v>Inviable Sanitariamente</v>
      </c>
      <c r="NFR469" s="265" t="str">
        <f t="shared" ref="NFR469:NFR471" si="9652">IF(NFP469&lt;5,"Sin Riesgo",IF(NFP469 &lt;=14,"Bajo",IF(NFP469&lt;=35,"Medio",IF(NFP469&lt;=80,"Alto","Inviable Sanitariamente"))))</f>
        <v>Inviable Sanitariamente</v>
      </c>
      <c r="NFS469" s="265" t="str">
        <f t="shared" ref="NFS469:NFS471" si="9653">IF(NFQ469&lt;5,"Sin Riesgo",IF(NFQ469 &lt;=14,"Bajo",IF(NFQ469&lt;=35,"Medio",IF(NFQ469&lt;=80,"Alto","Inviable Sanitariamente"))))</f>
        <v>Inviable Sanitariamente</v>
      </c>
      <c r="NFT469" s="265" t="str">
        <f t="shared" ref="NFT469:NFT471" si="9654">IF(NFR469&lt;5,"Sin Riesgo",IF(NFR469 &lt;=14,"Bajo",IF(NFR469&lt;=35,"Medio",IF(NFR469&lt;=80,"Alto","Inviable Sanitariamente"))))</f>
        <v>Inviable Sanitariamente</v>
      </c>
      <c r="NFU469" s="265" t="str">
        <f t="shared" ref="NFU469:NFU471" si="9655">IF(NFS469&lt;5,"Sin Riesgo",IF(NFS469 &lt;=14,"Bajo",IF(NFS469&lt;=35,"Medio",IF(NFS469&lt;=80,"Alto","Inviable Sanitariamente"))))</f>
        <v>Inviable Sanitariamente</v>
      </c>
      <c r="NFV469" s="265" t="str">
        <f t="shared" ref="NFV469:NFV471" si="9656">IF(NFT469&lt;5,"Sin Riesgo",IF(NFT469 &lt;=14,"Bajo",IF(NFT469&lt;=35,"Medio",IF(NFT469&lt;=80,"Alto","Inviable Sanitariamente"))))</f>
        <v>Inviable Sanitariamente</v>
      </c>
      <c r="NFW469" s="265" t="str">
        <f t="shared" ref="NFW469:NFW471" si="9657">IF(NFU469&lt;5,"Sin Riesgo",IF(NFU469 &lt;=14,"Bajo",IF(NFU469&lt;=35,"Medio",IF(NFU469&lt;=80,"Alto","Inviable Sanitariamente"))))</f>
        <v>Inviable Sanitariamente</v>
      </c>
      <c r="NFX469" s="265" t="str">
        <f t="shared" ref="NFX469:NFX471" si="9658">IF(NFV469&lt;5,"Sin Riesgo",IF(NFV469 &lt;=14,"Bajo",IF(NFV469&lt;=35,"Medio",IF(NFV469&lt;=80,"Alto","Inviable Sanitariamente"))))</f>
        <v>Inviable Sanitariamente</v>
      </c>
      <c r="NFY469" s="265" t="str">
        <f t="shared" ref="NFY469:NFY471" si="9659">IF(NFW469&lt;5,"Sin Riesgo",IF(NFW469 &lt;=14,"Bajo",IF(NFW469&lt;=35,"Medio",IF(NFW469&lt;=80,"Alto","Inviable Sanitariamente"))))</f>
        <v>Inviable Sanitariamente</v>
      </c>
      <c r="NFZ469" s="265" t="str">
        <f t="shared" ref="NFZ469:NFZ471" si="9660">IF(NFX469&lt;5,"Sin Riesgo",IF(NFX469 &lt;=14,"Bajo",IF(NFX469&lt;=35,"Medio",IF(NFX469&lt;=80,"Alto","Inviable Sanitariamente"))))</f>
        <v>Inviable Sanitariamente</v>
      </c>
      <c r="NGA469" s="265" t="str">
        <f t="shared" ref="NGA469:NGA471" si="9661">IF(NFY469&lt;5,"Sin Riesgo",IF(NFY469 &lt;=14,"Bajo",IF(NFY469&lt;=35,"Medio",IF(NFY469&lt;=80,"Alto","Inviable Sanitariamente"))))</f>
        <v>Inviable Sanitariamente</v>
      </c>
      <c r="NGB469" s="265" t="str">
        <f t="shared" ref="NGB469:NGB471" si="9662">IF(NFZ469&lt;5,"Sin Riesgo",IF(NFZ469 &lt;=14,"Bajo",IF(NFZ469&lt;=35,"Medio",IF(NFZ469&lt;=80,"Alto","Inviable Sanitariamente"))))</f>
        <v>Inviable Sanitariamente</v>
      </c>
      <c r="NGC469" s="265" t="str">
        <f t="shared" ref="NGC469:NGC471" si="9663">IF(NGA469&lt;5,"Sin Riesgo",IF(NGA469 &lt;=14,"Bajo",IF(NGA469&lt;=35,"Medio",IF(NGA469&lt;=80,"Alto","Inviable Sanitariamente"))))</f>
        <v>Inviable Sanitariamente</v>
      </c>
      <c r="NGD469" s="265" t="str">
        <f t="shared" ref="NGD469:NGD471" si="9664">IF(NGB469&lt;5,"Sin Riesgo",IF(NGB469 &lt;=14,"Bajo",IF(NGB469&lt;=35,"Medio",IF(NGB469&lt;=80,"Alto","Inviable Sanitariamente"))))</f>
        <v>Inviable Sanitariamente</v>
      </c>
      <c r="NGE469" s="265" t="str">
        <f t="shared" ref="NGE469:NGE471" si="9665">IF(NGC469&lt;5,"Sin Riesgo",IF(NGC469 &lt;=14,"Bajo",IF(NGC469&lt;=35,"Medio",IF(NGC469&lt;=80,"Alto","Inviable Sanitariamente"))))</f>
        <v>Inviable Sanitariamente</v>
      </c>
      <c r="NGF469" s="265" t="str">
        <f t="shared" ref="NGF469:NGF471" si="9666">IF(NGD469&lt;5,"Sin Riesgo",IF(NGD469 &lt;=14,"Bajo",IF(NGD469&lt;=35,"Medio",IF(NGD469&lt;=80,"Alto","Inviable Sanitariamente"))))</f>
        <v>Inviable Sanitariamente</v>
      </c>
      <c r="NGG469" s="265" t="str">
        <f t="shared" ref="NGG469:NGG471" si="9667">IF(NGE469&lt;5,"Sin Riesgo",IF(NGE469 &lt;=14,"Bajo",IF(NGE469&lt;=35,"Medio",IF(NGE469&lt;=80,"Alto","Inviable Sanitariamente"))))</f>
        <v>Inviable Sanitariamente</v>
      </c>
      <c r="NGH469" s="265" t="str">
        <f t="shared" ref="NGH469:NGH471" si="9668">IF(NGF469&lt;5,"Sin Riesgo",IF(NGF469 &lt;=14,"Bajo",IF(NGF469&lt;=35,"Medio",IF(NGF469&lt;=80,"Alto","Inviable Sanitariamente"))))</f>
        <v>Inviable Sanitariamente</v>
      </c>
      <c r="NGI469" s="265" t="str">
        <f t="shared" ref="NGI469:NGI471" si="9669">IF(NGG469&lt;5,"Sin Riesgo",IF(NGG469 &lt;=14,"Bajo",IF(NGG469&lt;=35,"Medio",IF(NGG469&lt;=80,"Alto","Inviable Sanitariamente"))))</f>
        <v>Inviable Sanitariamente</v>
      </c>
      <c r="NGJ469" s="265" t="str">
        <f t="shared" ref="NGJ469:NGJ471" si="9670">IF(NGH469&lt;5,"Sin Riesgo",IF(NGH469 &lt;=14,"Bajo",IF(NGH469&lt;=35,"Medio",IF(NGH469&lt;=80,"Alto","Inviable Sanitariamente"))))</f>
        <v>Inviable Sanitariamente</v>
      </c>
      <c r="NGK469" s="265" t="str">
        <f t="shared" ref="NGK469:NGK471" si="9671">IF(NGI469&lt;5,"Sin Riesgo",IF(NGI469 &lt;=14,"Bajo",IF(NGI469&lt;=35,"Medio",IF(NGI469&lt;=80,"Alto","Inviable Sanitariamente"))))</f>
        <v>Inviable Sanitariamente</v>
      </c>
      <c r="NGL469" s="265" t="str">
        <f t="shared" ref="NGL469:NGL471" si="9672">IF(NGJ469&lt;5,"Sin Riesgo",IF(NGJ469 &lt;=14,"Bajo",IF(NGJ469&lt;=35,"Medio",IF(NGJ469&lt;=80,"Alto","Inviable Sanitariamente"))))</f>
        <v>Inviable Sanitariamente</v>
      </c>
      <c r="NGM469" s="265" t="str">
        <f t="shared" ref="NGM469:NGM471" si="9673">IF(NGK469&lt;5,"Sin Riesgo",IF(NGK469 &lt;=14,"Bajo",IF(NGK469&lt;=35,"Medio",IF(NGK469&lt;=80,"Alto","Inviable Sanitariamente"))))</f>
        <v>Inviable Sanitariamente</v>
      </c>
      <c r="NGN469" s="265" t="str">
        <f t="shared" ref="NGN469:NGN471" si="9674">IF(NGL469&lt;5,"Sin Riesgo",IF(NGL469 &lt;=14,"Bajo",IF(NGL469&lt;=35,"Medio",IF(NGL469&lt;=80,"Alto","Inviable Sanitariamente"))))</f>
        <v>Inviable Sanitariamente</v>
      </c>
      <c r="NGO469" s="265" t="str">
        <f t="shared" ref="NGO469:NGO471" si="9675">IF(NGM469&lt;5,"Sin Riesgo",IF(NGM469 &lt;=14,"Bajo",IF(NGM469&lt;=35,"Medio",IF(NGM469&lt;=80,"Alto","Inviable Sanitariamente"))))</f>
        <v>Inviable Sanitariamente</v>
      </c>
      <c r="NGP469" s="265" t="str">
        <f t="shared" ref="NGP469:NGP471" si="9676">IF(NGN469&lt;5,"Sin Riesgo",IF(NGN469 &lt;=14,"Bajo",IF(NGN469&lt;=35,"Medio",IF(NGN469&lt;=80,"Alto","Inviable Sanitariamente"))))</f>
        <v>Inviable Sanitariamente</v>
      </c>
      <c r="NGQ469" s="265" t="str">
        <f t="shared" ref="NGQ469:NGQ471" si="9677">IF(NGO469&lt;5,"Sin Riesgo",IF(NGO469 &lt;=14,"Bajo",IF(NGO469&lt;=35,"Medio",IF(NGO469&lt;=80,"Alto","Inviable Sanitariamente"))))</f>
        <v>Inviable Sanitariamente</v>
      </c>
      <c r="NGR469" s="265" t="str">
        <f t="shared" ref="NGR469:NGR471" si="9678">IF(NGP469&lt;5,"Sin Riesgo",IF(NGP469 &lt;=14,"Bajo",IF(NGP469&lt;=35,"Medio",IF(NGP469&lt;=80,"Alto","Inviable Sanitariamente"))))</f>
        <v>Inviable Sanitariamente</v>
      </c>
      <c r="NGS469" s="265" t="str">
        <f t="shared" ref="NGS469:NGS471" si="9679">IF(NGQ469&lt;5,"Sin Riesgo",IF(NGQ469 &lt;=14,"Bajo",IF(NGQ469&lt;=35,"Medio",IF(NGQ469&lt;=80,"Alto","Inviable Sanitariamente"))))</f>
        <v>Inviable Sanitariamente</v>
      </c>
      <c r="NGT469" s="265" t="str">
        <f t="shared" ref="NGT469:NGT471" si="9680">IF(NGR469&lt;5,"Sin Riesgo",IF(NGR469 &lt;=14,"Bajo",IF(NGR469&lt;=35,"Medio",IF(NGR469&lt;=80,"Alto","Inviable Sanitariamente"))))</f>
        <v>Inviable Sanitariamente</v>
      </c>
      <c r="NGU469" s="265" t="str">
        <f t="shared" ref="NGU469:NGU471" si="9681">IF(NGS469&lt;5,"Sin Riesgo",IF(NGS469 &lt;=14,"Bajo",IF(NGS469&lt;=35,"Medio",IF(NGS469&lt;=80,"Alto","Inviable Sanitariamente"))))</f>
        <v>Inviable Sanitariamente</v>
      </c>
      <c r="NGV469" s="265" t="str">
        <f t="shared" ref="NGV469:NGV471" si="9682">IF(NGT469&lt;5,"Sin Riesgo",IF(NGT469 &lt;=14,"Bajo",IF(NGT469&lt;=35,"Medio",IF(NGT469&lt;=80,"Alto","Inviable Sanitariamente"))))</f>
        <v>Inviable Sanitariamente</v>
      </c>
      <c r="NGW469" s="265" t="str">
        <f t="shared" ref="NGW469:NGW471" si="9683">IF(NGU469&lt;5,"Sin Riesgo",IF(NGU469 &lt;=14,"Bajo",IF(NGU469&lt;=35,"Medio",IF(NGU469&lt;=80,"Alto","Inviable Sanitariamente"))))</f>
        <v>Inviable Sanitariamente</v>
      </c>
      <c r="NGX469" s="265" t="str">
        <f t="shared" ref="NGX469:NGX471" si="9684">IF(NGV469&lt;5,"Sin Riesgo",IF(NGV469 &lt;=14,"Bajo",IF(NGV469&lt;=35,"Medio",IF(NGV469&lt;=80,"Alto","Inviable Sanitariamente"))))</f>
        <v>Inviable Sanitariamente</v>
      </c>
      <c r="NGY469" s="265" t="str">
        <f t="shared" ref="NGY469:NGY471" si="9685">IF(NGW469&lt;5,"Sin Riesgo",IF(NGW469 &lt;=14,"Bajo",IF(NGW469&lt;=35,"Medio",IF(NGW469&lt;=80,"Alto","Inviable Sanitariamente"))))</f>
        <v>Inviable Sanitariamente</v>
      </c>
      <c r="NGZ469" s="265" t="str">
        <f t="shared" ref="NGZ469:NGZ471" si="9686">IF(NGX469&lt;5,"Sin Riesgo",IF(NGX469 &lt;=14,"Bajo",IF(NGX469&lt;=35,"Medio",IF(NGX469&lt;=80,"Alto","Inviable Sanitariamente"))))</f>
        <v>Inviable Sanitariamente</v>
      </c>
      <c r="NHA469" s="265" t="str">
        <f t="shared" ref="NHA469:NHA471" si="9687">IF(NGY469&lt;5,"Sin Riesgo",IF(NGY469 &lt;=14,"Bajo",IF(NGY469&lt;=35,"Medio",IF(NGY469&lt;=80,"Alto","Inviable Sanitariamente"))))</f>
        <v>Inviable Sanitariamente</v>
      </c>
      <c r="NHB469" s="265" t="str">
        <f t="shared" ref="NHB469:NHB471" si="9688">IF(NGZ469&lt;5,"Sin Riesgo",IF(NGZ469 &lt;=14,"Bajo",IF(NGZ469&lt;=35,"Medio",IF(NGZ469&lt;=80,"Alto","Inviable Sanitariamente"))))</f>
        <v>Inviable Sanitariamente</v>
      </c>
      <c r="NHC469" s="265" t="str">
        <f t="shared" ref="NHC469:NHC471" si="9689">IF(NHA469&lt;5,"Sin Riesgo",IF(NHA469 &lt;=14,"Bajo",IF(NHA469&lt;=35,"Medio",IF(NHA469&lt;=80,"Alto","Inviable Sanitariamente"))))</f>
        <v>Inviable Sanitariamente</v>
      </c>
      <c r="NHD469" s="265" t="str">
        <f t="shared" ref="NHD469:NHD471" si="9690">IF(NHB469&lt;5,"Sin Riesgo",IF(NHB469 &lt;=14,"Bajo",IF(NHB469&lt;=35,"Medio",IF(NHB469&lt;=80,"Alto","Inviable Sanitariamente"))))</f>
        <v>Inviable Sanitariamente</v>
      </c>
      <c r="NHE469" s="265" t="str">
        <f t="shared" ref="NHE469:NHE471" si="9691">IF(NHC469&lt;5,"Sin Riesgo",IF(NHC469 &lt;=14,"Bajo",IF(NHC469&lt;=35,"Medio",IF(NHC469&lt;=80,"Alto","Inviable Sanitariamente"))))</f>
        <v>Inviable Sanitariamente</v>
      </c>
      <c r="NHF469" s="265" t="str">
        <f t="shared" ref="NHF469:NHF471" si="9692">IF(NHD469&lt;5,"Sin Riesgo",IF(NHD469 &lt;=14,"Bajo",IF(NHD469&lt;=35,"Medio",IF(NHD469&lt;=80,"Alto","Inviable Sanitariamente"))))</f>
        <v>Inviable Sanitariamente</v>
      </c>
      <c r="NHG469" s="265" t="str">
        <f t="shared" ref="NHG469:NHG471" si="9693">IF(NHE469&lt;5,"Sin Riesgo",IF(NHE469 &lt;=14,"Bajo",IF(NHE469&lt;=35,"Medio",IF(NHE469&lt;=80,"Alto","Inviable Sanitariamente"))))</f>
        <v>Inviable Sanitariamente</v>
      </c>
      <c r="NHH469" s="265" t="str">
        <f t="shared" ref="NHH469:NHH471" si="9694">IF(NHF469&lt;5,"Sin Riesgo",IF(NHF469 &lt;=14,"Bajo",IF(NHF469&lt;=35,"Medio",IF(NHF469&lt;=80,"Alto","Inviable Sanitariamente"))))</f>
        <v>Inviable Sanitariamente</v>
      </c>
      <c r="NHI469" s="265" t="str">
        <f t="shared" ref="NHI469:NHI471" si="9695">IF(NHG469&lt;5,"Sin Riesgo",IF(NHG469 &lt;=14,"Bajo",IF(NHG469&lt;=35,"Medio",IF(NHG469&lt;=80,"Alto","Inviable Sanitariamente"))))</f>
        <v>Inviable Sanitariamente</v>
      </c>
      <c r="NHJ469" s="265" t="str">
        <f t="shared" ref="NHJ469:NHJ471" si="9696">IF(NHH469&lt;5,"Sin Riesgo",IF(NHH469 &lt;=14,"Bajo",IF(NHH469&lt;=35,"Medio",IF(NHH469&lt;=80,"Alto","Inviable Sanitariamente"))))</f>
        <v>Inviable Sanitariamente</v>
      </c>
      <c r="NHK469" s="265" t="str">
        <f t="shared" ref="NHK469:NHK471" si="9697">IF(NHI469&lt;5,"Sin Riesgo",IF(NHI469 &lt;=14,"Bajo",IF(NHI469&lt;=35,"Medio",IF(NHI469&lt;=80,"Alto","Inviable Sanitariamente"))))</f>
        <v>Inviable Sanitariamente</v>
      </c>
      <c r="NHL469" s="265" t="str">
        <f t="shared" ref="NHL469:NHL471" si="9698">IF(NHJ469&lt;5,"Sin Riesgo",IF(NHJ469 &lt;=14,"Bajo",IF(NHJ469&lt;=35,"Medio",IF(NHJ469&lt;=80,"Alto","Inviable Sanitariamente"))))</f>
        <v>Inviable Sanitariamente</v>
      </c>
      <c r="NHM469" s="265" t="str">
        <f t="shared" ref="NHM469:NHM471" si="9699">IF(NHK469&lt;5,"Sin Riesgo",IF(NHK469 &lt;=14,"Bajo",IF(NHK469&lt;=35,"Medio",IF(NHK469&lt;=80,"Alto","Inviable Sanitariamente"))))</f>
        <v>Inviable Sanitariamente</v>
      </c>
      <c r="NHN469" s="265" t="str">
        <f t="shared" ref="NHN469:NHN471" si="9700">IF(NHL469&lt;5,"Sin Riesgo",IF(NHL469 &lt;=14,"Bajo",IF(NHL469&lt;=35,"Medio",IF(NHL469&lt;=80,"Alto","Inviable Sanitariamente"))))</f>
        <v>Inviable Sanitariamente</v>
      </c>
      <c r="NHO469" s="265" t="str">
        <f t="shared" ref="NHO469:NHO471" si="9701">IF(NHM469&lt;5,"Sin Riesgo",IF(NHM469 &lt;=14,"Bajo",IF(NHM469&lt;=35,"Medio",IF(NHM469&lt;=80,"Alto","Inviable Sanitariamente"))))</f>
        <v>Inviable Sanitariamente</v>
      </c>
      <c r="NHP469" s="265" t="str">
        <f t="shared" ref="NHP469:NHP471" si="9702">IF(NHN469&lt;5,"Sin Riesgo",IF(NHN469 &lt;=14,"Bajo",IF(NHN469&lt;=35,"Medio",IF(NHN469&lt;=80,"Alto","Inviable Sanitariamente"))))</f>
        <v>Inviable Sanitariamente</v>
      </c>
      <c r="NHQ469" s="265" t="str">
        <f t="shared" ref="NHQ469:NHQ471" si="9703">IF(NHO469&lt;5,"Sin Riesgo",IF(NHO469 &lt;=14,"Bajo",IF(NHO469&lt;=35,"Medio",IF(NHO469&lt;=80,"Alto","Inviable Sanitariamente"))))</f>
        <v>Inviable Sanitariamente</v>
      </c>
      <c r="NHR469" s="265" t="str">
        <f t="shared" ref="NHR469:NHR471" si="9704">IF(NHP469&lt;5,"Sin Riesgo",IF(NHP469 &lt;=14,"Bajo",IF(NHP469&lt;=35,"Medio",IF(NHP469&lt;=80,"Alto","Inviable Sanitariamente"))))</f>
        <v>Inviable Sanitariamente</v>
      </c>
      <c r="NHS469" s="265" t="str">
        <f t="shared" ref="NHS469:NHS471" si="9705">IF(NHQ469&lt;5,"Sin Riesgo",IF(NHQ469 &lt;=14,"Bajo",IF(NHQ469&lt;=35,"Medio",IF(NHQ469&lt;=80,"Alto","Inviable Sanitariamente"))))</f>
        <v>Inviable Sanitariamente</v>
      </c>
      <c r="NHT469" s="265" t="str">
        <f t="shared" ref="NHT469:NHT471" si="9706">IF(NHR469&lt;5,"Sin Riesgo",IF(NHR469 &lt;=14,"Bajo",IF(NHR469&lt;=35,"Medio",IF(NHR469&lt;=80,"Alto","Inviable Sanitariamente"))))</f>
        <v>Inviable Sanitariamente</v>
      </c>
      <c r="NHU469" s="265" t="str">
        <f t="shared" ref="NHU469:NHU471" si="9707">IF(NHS469&lt;5,"Sin Riesgo",IF(NHS469 &lt;=14,"Bajo",IF(NHS469&lt;=35,"Medio",IF(NHS469&lt;=80,"Alto","Inviable Sanitariamente"))))</f>
        <v>Inviable Sanitariamente</v>
      </c>
      <c r="NHV469" s="265" t="str">
        <f t="shared" ref="NHV469:NHV471" si="9708">IF(NHT469&lt;5,"Sin Riesgo",IF(NHT469 &lt;=14,"Bajo",IF(NHT469&lt;=35,"Medio",IF(NHT469&lt;=80,"Alto","Inviable Sanitariamente"))))</f>
        <v>Inviable Sanitariamente</v>
      </c>
      <c r="NHW469" s="265" t="str">
        <f t="shared" ref="NHW469:NHW471" si="9709">IF(NHU469&lt;5,"Sin Riesgo",IF(NHU469 &lt;=14,"Bajo",IF(NHU469&lt;=35,"Medio",IF(NHU469&lt;=80,"Alto","Inviable Sanitariamente"))))</f>
        <v>Inviable Sanitariamente</v>
      </c>
      <c r="NHX469" s="265" t="str">
        <f t="shared" ref="NHX469:NHX471" si="9710">IF(NHV469&lt;5,"Sin Riesgo",IF(NHV469 &lt;=14,"Bajo",IF(NHV469&lt;=35,"Medio",IF(NHV469&lt;=80,"Alto","Inviable Sanitariamente"))))</f>
        <v>Inviable Sanitariamente</v>
      </c>
      <c r="NHY469" s="265" t="str">
        <f t="shared" ref="NHY469:NHY471" si="9711">IF(NHW469&lt;5,"Sin Riesgo",IF(NHW469 &lt;=14,"Bajo",IF(NHW469&lt;=35,"Medio",IF(NHW469&lt;=80,"Alto","Inviable Sanitariamente"))))</f>
        <v>Inviable Sanitariamente</v>
      </c>
      <c r="NHZ469" s="265" t="str">
        <f t="shared" ref="NHZ469:NHZ471" si="9712">IF(NHX469&lt;5,"Sin Riesgo",IF(NHX469 &lt;=14,"Bajo",IF(NHX469&lt;=35,"Medio",IF(NHX469&lt;=80,"Alto","Inviable Sanitariamente"))))</f>
        <v>Inviable Sanitariamente</v>
      </c>
      <c r="NIA469" s="265" t="str">
        <f t="shared" ref="NIA469:NIA471" si="9713">IF(NHY469&lt;5,"Sin Riesgo",IF(NHY469 &lt;=14,"Bajo",IF(NHY469&lt;=35,"Medio",IF(NHY469&lt;=80,"Alto","Inviable Sanitariamente"))))</f>
        <v>Inviable Sanitariamente</v>
      </c>
      <c r="NIB469" s="265" t="str">
        <f t="shared" ref="NIB469:NIB471" si="9714">IF(NHZ469&lt;5,"Sin Riesgo",IF(NHZ469 &lt;=14,"Bajo",IF(NHZ469&lt;=35,"Medio",IF(NHZ469&lt;=80,"Alto","Inviable Sanitariamente"))))</f>
        <v>Inviable Sanitariamente</v>
      </c>
      <c r="NIC469" s="265" t="str">
        <f t="shared" ref="NIC469:NIC471" si="9715">IF(NIA469&lt;5,"Sin Riesgo",IF(NIA469 &lt;=14,"Bajo",IF(NIA469&lt;=35,"Medio",IF(NIA469&lt;=80,"Alto","Inviable Sanitariamente"))))</f>
        <v>Inviable Sanitariamente</v>
      </c>
      <c r="NID469" s="265" t="str">
        <f t="shared" ref="NID469:NID471" si="9716">IF(NIB469&lt;5,"Sin Riesgo",IF(NIB469 &lt;=14,"Bajo",IF(NIB469&lt;=35,"Medio",IF(NIB469&lt;=80,"Alto","Inviable Sanitariamente"))))</f>
        <v>Inviable Sanitariamente</v>
      </c>
      <c r="NIE469" s="265" t="str">
        <f t="shared" ref="NIE469:NIE471" si="9717">IF(NIC469&lt;5,"Sin Riesgo",IF(NIC469 &lt;=14,"Bajo",IF(NIC469&lt;=35,"Medio",IF(NIC469&lt;=80,"Alto","Inviable Sanitariamente"))))</f>
        <v>Inviable Sanitariamente</v>
      </c>
      <c r="NIF469" s="265" t="str">
        <f t="shared" ref="NIF469:NIF471" si="9718">IF(NID469&lt;5,"Sin Riesgo",IF(NID469 &lt;=14,"Bajo",IF(NID469&lt;=35,"Medio",IF(NID469&lt;=80,"Alto","Inviable Sanitariamente"))))</f>
        <v>Inviable Sanitariamente</v>
      </c>
      <c r="NIG469" s="265" t="str">
        <f t="shared" ref="NIG469:NIG471" si="9719">IF(NIE469&lt;5,"Sin Riesgo",IF(NIE469 &lt;=14,"Bajo",IF(NIE469&lt;=35,"Medio",IF(NIE469&lt;=80,"Alto","Inviable Sanitariamente"))))</f>
        <v>Inviable Sanitariamente</v>
      </c>
      <c r="NIH469" s="265" t="str">
        <f t="shared" ref="NIH469:NIH471" si="9720">IF(NIF469&lt;5,"Sin Riesgo",IF(NIF469 &lt;=14,"Bajo",IF(NIF469&lt;=35,"Medio",IF(NIF469&lt;=80,"Alto","Inviable Sanitariamente"))))</f>
        <v>Inviable Sanitariamente</v>
      </c>
      <c r="NII469" s="265" t="str">
        <f t="shared" ref="NII469:NII471" si="9721">IF(NIG469&lt;5,"Sin Riesgo",IF(NIG469 &lt;=14,"Bajo",IF(NIG469&lt;=35,"Medio",IF(NIG469&lt;=80,"Alto","Inviable Sanitariamente"))))</f>
        <v>Inviable Sanitariamente</v>
      </c>
      <c r="NIJ469" s="265" t="str">
        <f t="shared" ref="NIJ469:NIJ471" si="9722">IF(NIH469&lt;5,"Sin Riesgo",IF(NIH469 &lt;=14,"Bajo",IF(NIH469&lt;=35,"Medio",IF(NIH469&lt;=80,"Alto","Inviable Sanitariamente"))))</f>
        <v>Inviable Sanitariamente</v>
      </c>
      <c r="NIK469" s="265" t="str">
        <f t="shared" ref="NIK469:NIK471" si="9723">IF(NII469&lt;5,"Sin Riesgo",IF(NII469 &lt;=14,"Bajo",IF(NII469&lt;=35,"Medio",IF(NII469&lt;=80,"Alto","Inviable Sanitariamente"))))</f>
        <v>Inviable Sanitariamente</v>
      </c>
      <c r="NIL469" s="265" t="str">
        <f t="shared" ref="NIL469:NIL471" si="9724">IF(NIJ469&lt;5,"Sin Riesgo",IF(NIJ469 &lt;=14,"Bajo",IF(NIJ469&lt;=35,"Medio",IF(NIJ469&lt;=80,"Alto","Inviable Sanitariamente"))))</f>
        <v>Inviable Sanitariamente</v>
      </c>
      <c r="NIM469" s="265" t="str">
        <f t="shared" ref="NIM469:NIM471" si="9725">IF(NIK469&lt;5,"Sin Riesgo",IF(NIK469 &lt;=14,"Bajo",IF(NIK469&lt;=35,"Medio",IF(NIK469&lt;=80,"Alto","Inviable Sanitariamente"))))</f>
        <v>Inviable Sanitariamente</v>
      </c>
      <c r="NIN469" s="265" t="str">
        <f t="shared" ref="NIN469:NIN471" si="9726">IF(NIL469&lt;5,"Sin Riesgo",IF(NIL469 &lt;=14,"Bajo",IF(NIL469&lt;=35,"Medio",IF(NIL469&lt;=80,"Alto","Inviable Sanitariamente"))))</f>
        <v>Inviable Sanitariamente</v>
      </c>
      <c r="NIO469" s="265" t="str">
        <f t="shared" ref="NIO469:NIO471" si="9727">IF(NIM469&lt;5,"Sin Riesgo",IF(NIM469 &lt;=14,"Bajo",IF(NIM469&lt;=35,"Medio",IF(NIM469&lt;=80,"Alto","Inviable Sanitariamente"))))</f>
        <v>Inviable Sanitariamente</v>
      </c>
      <c r="NIP469" s="265" t="str">
        <f t="shared" ref="NIP469:NIP471" si="9728">IF(NIN469&lt;5,"Sin Riesgo",IF(NIN469 &lt;=14,"Bajo",IF(NIN469&lt;=35,"Medio",IF(NIN469&lt;=80,"Alto","Inviable Sanitariamente"))))</f>
        <v>Inviable Sanitariamente</v>
      </c>
      <c r="NIQ469" s="265" t="str">
        <f t="shared" ref="NIQ469:NIQ471" si="9729">IF(NIO469&lt;5,"Sin Riesgo",IF(NIO469 &lt;=14,"Bajo",IF(NIO469&lt;=35,"Medio",IF(NIO469&lt;=80,"Alto","Inviable Sanitariamente"))))</f>
        <v>Inviable Sanitariamente</v>
      </c>
      <c r="NIR469" s="265" t="str">
        <f t="shared" ref="NIR469:NIR471" si="9730">IF(NIP469&lt;5,"Sin Riesgo",IF(NIP469 &lt;=14,"Bajo",IF(NIP469&lt;=35,"Medio",IF(NIP469&lt;=80,"Alto","Inviable Sanitariamente"))))</f>
        <v>Inviable Sanitariamente</v>
      </c>
      <c r="NIS469" s="265" t="str">
        <f t="shared" ref="NIS469:NIS471" si="9731">IF(NIQ469&lt;5,"Sin Riesgo",IF(NIQ469 &lt;=14,"Bajo",IF(NIQ469&lt;=35,"Medio",IF(NIQ469&lt;=80,"Alto","Inviable Sanitariamente"))))</f>
        <v>Inviable Sanitariamente</v>
      </c>
      <c r="NIT469" s="265" t="str">
        <f t="shared" ref="NIT469:NIT471" si="9732">IF(NIR469&lt;5,"Sin Riesgo",IF(NIR469 &lt;=14,"Bajo",IF(NIR469&lt;=35,"Medio",IF(NIR469&lt;=80,"Alto","Inviable Sanitariamente"))))</f>
        <v>Inviable Sanitariamente</v>
      </c>
      <c r="NIU469" s="265" t="str">
        <f t="shared" ref="NIU469:NIU471" si="9733">IF(NIS469&lt;5,"Sin Riesgo",IF(NIS469 &lt;=14,"Bajo",IF(NIS469&lt;=35,"Medio",IF(NIS469&lt;=80,"Alto","Inviable Sanitariamente"))))</f>
        <v>Inviable Sanitariamente</v>
      </c>
      <c r="NIV469" s="265" t="str">
        <f t="shared" ref="NIV469:NIV471" si="9734">IF(NIT469&lt;5,"Sin Riesgo",IF(NIT469 &lt;=14,"Bajo",IF(NIT469&lt;=35,"Medio",IF(NIT469&lt;=80,"Alto","Inviable Sanitariamente"))))</f>
        <v>Inviable Sanitariamente</v>
      </c>
      <c r="NIW469" s="265" t="str">
        <f t="shared" ref="NIW469:NIW471" si="9735">IF(NIU469&lt;5,"Sin Riesgo",IF(NIU469 &lt;=14,"Bajo",IF(NIU469&lt;=35,"Medio",IF(NIU469&lt;=80,"Alto","Inviable Sanitariamente"))))</f>
        <v>Inviable Sanitariamente</v>
      </c>
      <c r="NIX469" s="265" t="str">
        <f t="shared" ref="NIX469:NIX471" si="9736">IF(NIV469&lt;5,"Sin Riesgo",IF(NIV469 &lt;=14,"Bajo",IF(NIV469&lt;=35,"Medio",IF(NIV469&lt;=80,"Alto","Inviable Sanitariamente"))))</f>
        <v>Inviable Sanitariamente</v>
      </c>
      <c r="NIY469" s="265" t="str">
        <f t="shared" ref="NIY469:NIY471" si="9737">IF(NIW469&lt;5,"Sin Riesgo",IF(NIW469 &lt;=14,"Bajo",IF(NIW469&lt;=35,"Medio",IF(NIW469&lt;=80,"Alto","Inviable Sanitariamente"))))</f>
        <v>Inviable Sanitariamente</v>
      </c>
      <c r="NIZ469" s="265" t="str">
        <f t="shared" ref="NIZ469:NIZ471" si="9738">IF(NIX469&lt;5,"Sin Riesgo",IF(NIX469 &lt;=14,"Bajo",IF(NIX469&lt;=35,"Medio",IF(NIX469&lt;=80,"Alto","Inviable Sanitariamente"))))</f>
        <v>Inviable Sanitariamente</v>
      </c>
      <c r="NJA469" s="265" t="str">
        <f t="shared" ref="NJA469:NJA471" si="9739">IF(NIY469&lt;5,"Sin Riesgo",IF(NIY469 &lt;=14,"Bajo",IF(NIY469&lt;=35,"Medio",IF(NIY469&lt;=80,"Alto","Inviable Sanitariamente"))))</f>
        <v>Inviable Sanitariamente</v>
      </c>
      <c r="NJB469" s="265" t="str">
        <f t="shared" ref="NJB469:NJB471" si="9740">IF(NIZ469&lt;5,"Sin Riesgo",IF(NIZ469 &lt;=14,"Bajo",IF(NIZ469&lt;=35,"Medio",IF(NIZ469&lt;=80,"Alto","Inviable Sanitariamente"))))</f>
        <v>Inviable Sanitariamente</v>
      </c>
      <c r="NJC469" s="265" t="str">
        <f t="shared" ref="NJC469:NJC471" si="9741">IF(NJA469&lt;5,"Sin Riesgo",IF(NJA469 &lt;=14,"Bajo",IF(NJA469&lt;=35,"Medio",IF(NJA469&lt;=80,"Alto","Inviable Sanitariamente"))))</f>
        <v>Inviable Sanitariamente</v>
      </c>
      <c r="NJD469" s="265" t="str">
        <f t="shared" ref="NJD469:NJD471" si="9742">IF(NJB469&lt;5,"Sin Riesgo",IF(NJB469 &lt;=14,"Bajo",IF(NJB469&lt;=35,"Medio",IF(NJB469&lt;=80,"Alto","Inviable Sanitariamente"))))</f>
        <v>Inviable Sanitariamente</v>
      </c>
      <c r="NJE469" s="265" t="str">
        <f t="shared" ref="NJE469:NJE471" si="9743">IF(NJC469&lt;5,"Sin Riesgo",IF(NJC469 &lt;=14,"Bajo",IF(NJC469&lt;=35,"Medio",IF(NJC469&lt;=80,"Alto","Inviable Sanitariamente"))))</f>
        <v>Inviable Sanitariamente</v>
      </c>
      <c r="NJF469" s="265" t="str">
        <f t="shared" ref="NJF469:NJF471" si="9744">IF(NJD469&lt;5,"Sin Riesgo",IF(NJD469 &lt;=14,"Bajo",IF(NJD469&lt;=35,"Medio",IF(NJD469&lt;=80,"Alto","Inviable Sanitariamente"))))</f>
        <v>Inviable Sanitariamente</v>
      </c>
      <c r="NJG469" s="265" t="str">
        <f t="shared" ref="NJG469:NJG471" si="9745">IF(NJE469&lt;5,"Sin Riesgo",IF(NJE469 &lt;=14,"Bajo",IF(NJE469&lt;=35,"Medio",IF(NJE469&lt;=80,"Alto","Inviable Sanitariamente"))))</f>
        <v>Inviable Sanitariamente</v>
      </c>
      <c r="NJH469" s="265" t="str">
        <f t="shared" ref="NJH469:NJH471" si="9746">IF(NJF469&lt;5,"Sin Riesgo",IF(NJF469 &lt;=14,"Bajo",IF(NJF469&lt;=35,"Medio",IF(NJF469&lt;=80,"Alto","Inviable Sanitariamente"))))</f>
        <v>Inviable Sanitariamente</v>
      </c>
      <c r="NJI469" s="265" t="str">
        <f t="shared" ref="NJI469:NJI471" si="9747">IF(NJG469&lt;5,"Sin Riesgo",IF(NJG469 &lt;=14,"Bajo",IF(NJG469&lt;=35,"Medio",IF(NJG469&lt;=80,"Alto","Inviable Sanitariamente"))))</f>
        <v>Inviable Sanitariamente</v>
      </c>
      <c r="NJJ469" s="265" t="str">
        <f t="shared" ref="NJJ469:NJJ471" si="9748">IF(NJH469&lt;5,"Sin Riesgo",IF(NJH469 &lt;=14,"Bajo",IF(NJH469&lt;=35,"Medio",IF(NJH469&lt;=80,"Alto","Inviable Sanitariamente"))))</f>
        <v>Inviable Sanitariamente</v>
      </c>
      <c r="NJK469" s="265" t="str">
        <f t="shared" ref="NJK469:NJK471" si="9749">IF(NJI469&lt;5,"Sin Riesgo",IF(NJI469 &lt;=14,"Bajo",IF(NJI469&lt;=35,"Medio",IF(NJI469&lt;=80,"Alto","Inviable Sanitariamente"))))</f>
        <v>Inviable Sanitariamente</v>
      </c>
      <c r="NJL469" s="265" t="str">
        <f t="shared" ref="NJL469:NJL471" si="9750">IF(NJJ469&lt;5,"Sin Riesgo",IF(NJJ469 &lt;=14,"Bajo",IF(NJJ469&lt;=35,"Medio",IF(NJJ469&lt;=80,"Alto","Inviable Sanitariamente"))))</f>
        <v>Inviable Sanitariamente</v>
      </c>
      <c r="NJM469" s="265" t="str">
        <f t="shared" ref="NJM469:NJM471" si="9751">IF(NJK469&lt;5,"Sin Riesgo",IF(NJK469 &lt;=14,"Bajo",IF(NJK469&lt;=35,"Medio",IF(NJK469&lt;=80,"Alto","Inviable Sanitariamente"))))</f>
        <v>Inviable Sanitariamente</v>
      </c>
      <c r="NJN469" s="265" t="str">
        <f t="shared" ref="NJN469:NJN471" si="9752">IF(NJL469&lt;5,"Sin Riesgo",IF(NJL469 &lt;=14,"Bajo",IF(NJL469&lt;=35,"Medio",IF(NJL469&lt;=80,"Alto","Inviable Sanitariamente"))))</f>
        <v>Inviable Sanitariamente</v>
      </c>
      <c r="NJO469" s="265" t="str">
        <f t="shared" ref="NJO469:NJO471" si="9753">IF(NJM469&lt;5,"Sin Riesgo",IF(NJM469 &lt;=14,"Bajo",IF(NJM469&lt;=35,"Medio",IF(NJM469&lt;=80,"Alto","Inviable Sanitariamente"))))</f>
        <v>Inviable Sanitariamente</v>
      </c>
      <c r="NJP469" s="265" t="str">
        <f t="shared" ref="NJP469:NJP471" si="9754">IF(NJN469&lt;5,"Sin Riesgo",IF(NJN469 &lt;=14,"Bajo",IF(NJN469&lt;=35,"Medio",IF(NJN469&lt;=80,"Alto","Inviable Sanitariamente"))))</f>
        <v>Inviable Sanitariamente</v>
      </c>
      <c r="NJQ469" s="265" t="str">
        <f t="shared" ref="NJQ469:NJQ471" si="9755">IF(NJO469&lt;5,"Sin Riesgo",IF(NJO469 &lt;=14,"Bajo",IF(NJO469&lt;=35,"Medio",IF(NJO469&lt;=80,"Alto","Inviable Sanitariamente"))))</f>
        <v>Inviable Sanitariamente</v>
      </c>
      <c r="NJR469" s="265" t="str">
        <f t="shared" ref="NJR469:NJR471" si="9756">IF(NJP469&lt;5,"Sin Riesgo",IF(NJP469 &lt;=14,"Bajo",IF(NJP469&lt;=35,"Medio",IF(NJP469&lt;=80,"Alto","Inviable Sanitariamente"))))</f>
        <v>Inviable Sanitariamente</v>
      </c>
      <c r="NJS469" s="265" t="str">
        <f t="shared" ref="NJS469:NJS471" si="9757">IF(NJQ469&lt;5,"Sin Riesgo",IF(NJQ469 &lt;=14,"Bajo",IF(NJQ469&lt;=35,"Medio",IF(NJQ469&lt;=80,"Alto","Inviable Sanitariamente"))))</f>
        <v>Inviable Sanitariamente</v>
      </c>
      <c r="NJT469" s="265" t="str">
        <f t="shared" ref="NJT469:NJT471" si="9758">IF(NJR469&lt;5,"Sin Riesgo",IF(NJR469 &lt;=14,"Bajo",IF(NJR469&lt;=35,"Medio",IF(NJR469&lt;=80,"Alto","Inviable Sanitariamente"))))</f>
        <v>Inviable Sanitariamente</v>
      </c>
      <c r="NJU469" s="265" t="str">
        <f t="shared" ref="NJU469:NJU471" si="9759">IF(NJS469&lt;5,"Sin Riesgo",IF(NJS469 &lt;=14,"Bajo",IF(NJS469&lt;=35,"Medio",IF(NJS469&lt;=80,"Alto","Inviable Sanitariamente"))))</f>
        <v>Inviable Sanitariamente</v>
      </c>
      <c r="NJV469" s="265" t="str">
        <f t="shared" ref="NJV469:NJV471" si="9760">IF(NJT469&lt;5,"Sin Riesgo",IF(NJT469 &lt;=14,"Bajo",IF(NJT469&lt;=35,"Medio",IF(NJT469&lt;=80,"Alto","Inviable Sanitariamente"))))</f>
        <v>Inviable Sanitariamente</v>
      </c>
      <c r="NJW469" s="265" t="str">
        <f t="shared" ref="NJW469:NJW471" si="9761">IF(NJU469&lt;5,"Sin Riesgo",IF(NJU469 &lt;=14,"Bajo",IF(NJU469&lt;=35,"Medio",IF(NJU469&lt;=80,"Alto","Inviable Sanitariamente"))))</f>
        <v>Inviable Sanitariamente</v>
      </c>
      <c r="NJX469" s="265" t="str">
        <f t="shared" ref="NJX469:NJX471" si="9762">IF(NJV469&lt;5,"Sin Riesgo",IF(NJV469 &lt;=14,"Bajo",IF(NJV469&lt;=35,"Medio",IF(NJV469&lt;=80,"Alto","Inviable Sanitariamente"))))</f>
        <v>Inviable Sanitariamente</v>
      </c>
      <c r="NJY469" s="265" t="str">
        <f t="shared" ref="NJY469:NJY471" si="9763">IF(NJW469&lt;5,"Sin Riesgo",IF(NJW469 &lt;=14,"Bajo",IF(NJW469&lt;=35,"Medio",IF(NJW469&lt;=80,"Alto","Inviable Sanitariamente"))))</f>
        <v>Inviable Sanitariamente</v>
      </c>
      <c r="NJZ469" s="265" t="str">
        <f t="shared" ref="NJZ469:NJZ471" si="9764">IF(NJX469&lt;5,"Sin Riesgo",IF(NJX469 &lt;=14,"Bajo",IF(NJX469&lt;=35,"Medio",IF(NJX469&lt;=80,"Alto","Inviable Sanitariamente"))))</f>
        <v>Inviable Sanitariamente</v>
      </c>
      <c r="NKA469" s="265" t="str">
        <f t="shared" ref="NKA469:NKA471" si="9765">IF(NJY469&lt;5,"Sin Riesgo",IF(NJY469 &lt;=14,"Bajo",IF(NJY469&lt;=35,"Medio",IF(NJY469&lt;=80,"Alto","Inviable Sanitariamente"))))</f>
        <v>Inviable Sanitariamente</v>
      </c>
      <c r="NKB469" s="265" t="str">
        <f t="shared" ref="NKB469:NKB471" si="9766">IF(NJZ469&lt;5,"Sin Riesgo",IF(NJZ469 &lt;=14,"Bajo",IF(NJZ469&lt;=35,"Medio",IF(NJZ469&lt;=80,"Alto","Inviable Sanitariamente"))))</f>
        <v>Inviable Sanitariamente</v>
      </c>
      <c r="NKC469" s="265" t="str">
        <f t="shared" ref="NKC469:NKC471" si="9767">IF(NKA469&lt;5,"Sin Riesgo",IF(NKA469 &lt;=14,"Bajo",IF(NKA469&lt;=35,"Medio",IF(NKA469&lt;=80,"Alto","Inviable Sanitariamente"))))</f>
        <v>Inviable Sanitariamente</v>
      </c>
      <c r="NKD469" s="265" t="str">
        <f t="shared" ref="NKD469:NKD471" si="9768">IF(NKB469&lt;5,"Sin Riesgo",IF(NKB469 &lt;=14,"Bajo",IF(NKB469&lt;=35,"Medio",IF(NKB469&lt;=80,"Alto","Inviable Sanitariamente"))))</f>
        <v>Inviable Sanitariamente</v>
      </c>
      <c r="NKE469" s="265" t="str">
        <f t="shared" ref="NKE469:NKE471" si="9769">IF(NKC469&lt;5,"Sin Riesgo",IF(NKC469 &lt;=14,"Bajo",IF(NKC469&lt;=35,"Medio",IF(NKC469&lt;=80,"Alto","Inviable Sanitariamente"))))</f>
        <v>Inviable Sanitariamente</v>
      </c>
      <c r="NKF469" s="265" t="str">
        <f t="shared" ref="NKF469:NKF471" si="9770">IF(NKD469&lt;5,"Sin Riesgo",IF(NKD469 &lt;=14,"Bajo",IF(NKD469&lt;=35,"Medio",IF(NKD469&lt;=80,"Alto","Inviable Sanitariamente"))))</f>
        <v>Inviable Sanitariamente</v>
      </c>
      <c r="NKG469" s="265" t="str">
        <f t="shared" ref="NKG469:NKG471" si="9771">IF(NKE469&lt;5,"Sin Riesgo",IF(NKE469 &lt;=14,"Bajo",IF(NKE469&lt;=35,"Medio",IF(NKE469&lt;=80,"Alto","Inviable Sanitariamente"))))</f>
        <v>Inviable Sanitariamente</v>
      </c>
      <c r="NKH469" s="265" t="str">
        <f t="shared" ref="NKH469:NKH471" si="9772">IF(NKF469&lt;5,"Sin Riesgo",IF(NKF469 &lt;=14,"Bajo",IF(NKF469&lt;=35,"Medio",IF(NKF469&lt;=80,"Alto","Inviable Sanitariamente"))))</f>
        <v>Inviable Sanitariamente</v>
      </c>
      <c r="NKI469" s="265" t="str">
        <f t="shared" ref="NKI469:NKI471" si="9773">IF(NKG469&lt;5,"Sin Riesgo",IF(NKG469 &lt;=14,"Bajo",IF(NKG469&lt;=35,"Medio",IF(NKG469&lt;=80,"Alto","Inviable Sanitariamente"))))</f>
        <v>Inviable Sanitariamente</v>
      </c>
      <c r="NKJ469" s="265" t="str">
        <f t="shared" ref="NKJ469:NKJ471" si="9774">IF(NKH469&lt;5,"Sin Riesgo",IF(NKH469 &lt;=14,"Bajo",IF(NKH469&lt;=35,"Medio",IF(NKH469&lt;=80,"Alto","Inviable Sanitariamente"))))</f>
        <v>Inviable Sanitariamente</v>
      </c>
      <c r="NKK469" s="265" t="str">
        <f t="shared" ref="NKK469:NKK471" si="9775">IF(NKI469&lt;5,"Sin Riesgo",IF(NKI469 &lt;=14,"Bajo",IF(NKI469&lt;=35,"Medio",IF(NKI469&lt;=80,"Alto","Inviable Sanitariamente"))))</f>
        <v>Inviable Sanitariamente</v>
      </c>
      <c r="NKL469" s="265" t="str">
        <f t="shared" ref="NKL469:NKL471" si="9776">IF(NKJ469&lt;5,"Sin Riesgo",IF(NKJ469 &lt;=14,"Bajo",IF(NKJ469&lt;=35,"Medio",IF(NKJ469&lt;=80,"Alto","Inviable Sanitariamente"))))</f>
        <v>Inviable Sanitariamente</v>
      </c>
      <c r="NKM469" s="265" t="str">
        <f t="shared" ref="NKM469:NKM471" si="9777">IF(NKK469&lt;5,"Sin Riesgo",IF(NKK469 &lt;=14,"Bajo",IF(NKK469&lt;=35,"Medio",IF(NKK469&lt;=80,"Alto","Inviable Sanitariamente"))))</f>
        <v>Inviable Sanitariamente</v>
      </c>
      <c r="NKN469" s="265" t="str">
        <f t="shared" ref="NKN469:NKN471" si="9778">IF(NKL469&lt;5,"Sin Riesgo",IF(NKL469 &lt;=14,"Bajo",IF(NKL469&lt;=35,"Medio",IF(NKL469&lt;=80,"Alto","Inviable Sanitariamente"))))</f>
        <v>Inviable Sanitariamente</v>
      </c>
      <c r="NKO469" s="265" t="str">
        <f t="shared" ref="NKO469:NKO471" si="9779">IF(NKM469&lt;5,"Sin Riesgo",IF(NKM469 &lt;=14,"Bajo",IF(NKM469&lt;=35,"Medio",IF(NKM469&lt;=80,"Alto","Inviable Sanitariamente"))))</f>
        <v>Inviable Sanitariamente</v>
      </c>
      <c r="NKP469" s="265" t="str">
        <f t="shared" ref="NKP469:NKP471" si="9780">IF(NKN469&lt;5,"Sin Riesgo",IF(NKN469 &lt;=14,"Bajo",IF(NKN469&lt;=35,"Medio",IF(NKN469&lt;=80,"Alto","Inviable Sanitariamente"))))</f>
        <v>Inviable Sanitariamente</v>
      </c>
      <c r="NKQ469" s="265" t="str">
        <f t="shared" ref="NKQ469:NKQ471" si="9781">IF(NKO469&lt;5,"Sin Riesgo",IF(NKO469 &lt;=14,"Bajo",IF(NKO469&lt;=35,"Medio",IF(NKO469&lt;=80,"Alto","Inviable Sanitariamente"))))</f>
        <v>Inviable Sanitariamente</v>
      </c>
      <c r="NKR469" s="265" t="str">
        <f t="shared" ref="NKR469:NKR471" si="9782">IF(NKP469&lt;5,"Sin Riesgo",IF(NKP469 &lt;=14,"Bajo",IF(NKP469&lt;=35,"Medio",IF(NKP469&lt;=80,"Alto","Inviable Sanitariamente"))))</f>
        <v>Inviable Sanitariamente</v>
      </c>
      <c r="NKS469" s="265" t="str">
        <f t="shared" ref="NKS469:NKS471" si="9783">IF(NKQ469&lt;5,"Sin Riesgo",IF(NKQ469 &lt;=14,"Bajo",IF(NKQ469&lt;=35,"Medio",IF(NKQ469&lt;=80,"Alto","Inviable Sanitariamente"))))</f>
        <v>Inviable Sanitariamente</v>
      </c>
      <c r="NKT469" s="265" t="str">
        <f t="shared" ref="NKT469:NKT471" si="9784">IF(NKR469&lt;5,"Sin Riesgo",IF(NKR469 &lt;=14,"Bajo",IF(NKR469&lt;=35,"Medio",IF(NKR469&lt;=80,"Alto","Inviable Sanitariamente"))))</f>
        <v>Inviable Sanitariamente</v>
      </c>
      <c r="NKU469" s="265" t="str">
        <f t="shared" ref="NKU469:NKU471" si="9785">IF(NKS469&lt;5,"Sin Riesgo",IF(NKS469 &lt;=14,"Bajo",IF(NKS469&lt;=35,"Medio",IF(NKS469&lt;=80,"Alto","Inviable Sanitariamente"))))</f>
        <v>Inviable Sanitariamente</v>
      </c>
      <c r="NKV469" s="265" t="str">
        <f t="shared" ref="NKV469:NKV471" si="9786">IF(NKT469&lt;5,"Sin Riesgo",IF(NKT469 &lt;=14,"Bajo",IF(NKT469&lt;=35,"Medio",IF(NKT469&lt;=80,"Alto","Inviable Sanitariamente"))))</f>
        <v>Inviable Sanitariamente</v>
      </c>
      <c r="NKW469" s="265" t="str">
        <f t="shared" ref="NKW469:NKW471" si="9787">IF(NKU469&lt;5,"Sin Riesgo",IF(NKU469 &lt;=14,"Bajo",IF(NKU469&lt;=35,"Medio",IF(NKU469&lt;=80,"Alto","Inviable Sanitariamente"))))</f>
        <v>Inviable Sanitariamente</v>
      </c>
      <c r="NKX469" s="265" t="str">
        <f t="shared" ref="NKX469:NKX471" si="9788">IF(NKV469&lt;5,"Sin Riesgo",IF(NKV469 &lt;=14,"Bajo",IF(NKV469&lt;=35,"Medio",IF(NKV469&lt;=80,"Alto","Inviable Sanitariamente"))))</f>
        <v>Inviable Sanitariamente</v>
      </c>
      <c r="NKY469" s="265" t="str">
        <f t="shared" ref="NKY469:NKY471" si="9789">IF(NKW469&lt;5,"Sin Riesgo",IF(NKW469 &lt;=14,"Bajo",IF(NKW469&lt;=35,"Medio",IF(NKW469&lt;=80,"Alto","Inviable Sanitariamente"))))</f>
        <v>Inviable Sanitariamente</v>
      </c>
      <c r="NKZ469" s="265" t="str">
        <f t="shared" ref="NKZ469:NKZ471" si="9790">IF(NKX469&lt;5,"Sin Riesgo",IF(NKX469 &lt;=14,"Bajo",IF(NKX469&lt;=35,"Medio",IF(NKX469&lt;=80,"Alto","Inviable Sanitariamente"))))</f>
        <v>Inviable Sanitariamente</v>
      </c>
      <c r="NLA469" s="265" t="str">
        <f t="shared" ref="NLA469:NLA471" si="9791">IF(NKY469&lt;5,"Sin Riesgo",IF(NKY469 &lt;=14,"Bajo",IF(NKY469&lt;=35,"Medio",IF(NKY469&lt;=80,"Alto","Inviable Sanitariamente"))))</f>
        <v>Inviable Sanitariamente</v>
      </c>
      <c r="NLB469" s="265" t="str">
        <f t="shared" ref="NLB469:NLB471" si="9792">IF(NKZ469&lt;5,"Sin Riesgo",IF(NKZ469 &lt;=14,"Bajo",IF(NKZ469&lt;=35,"Medio",IF(NKZ469&lt;=80,"Alto","Inviable Sanitariamente"))))</f>
        <v>Inviable Sanitariamente</v>
      </c>
      <c r="NLC469" s="265" t="str">
        <f t="shared" ref="NLC469:NLC471" si="9793">IF(NLA469&lt;5,"Sin Riesgo",IF(NLA469 &lt;=14,"Bajo",IF(NLA469&lt;=35,"Medio",IF(NLA469&lt;=80,"Alto","Inviable Sanitariamente"))))</f>
        <v>Inviable Sanitariamente</v>
      </c>
      <c r="NLD469" s="265" t="str">
        <f t="shared" ref="NLD469:NLD471" si="9794">IF(NLB469&lt;5,"Sin Riesgo",IF(NLB469 &lt;=14,"Bajo",IF(NLB469&lt;=35,"Medio",IF(NLB469&lt;=80,"Alto","Inviable Sanitariamente"))))</f>
        <v>Inviable Sanitariamente</v>
      </c>
      <c r="NLE469" s="265" t="str">
        <f t="shared" ref="NLE469:NLE471" si="9795">IF(NLC469&lt;5,"Sin Riesgo",IF(NLC469 &lt;=14,"Bajo",IF(NLC469&lt;=35,"Medio",IF(NLC469&lt;=80,"Alto","Inviable Sanitariamente"))))</f>
        <v>Inviable Sanitariamente</v>
      </c>
      <c r="NLF469" s="265" t="str">
        <f t="shared" ref="NLF469:NLF471" si="9796">IF(NLD469&lt;5,"Sin Riesgo",IF(NLD469 &lt;=14,"Bajo",IF(NLD469&lt;=35,"Medio",IF(NLD469&lt;=80,"Alto","Inviable Sanitariamente"))))</f>
        <v>Inviable Sanitariamente</v>
      </c>
      <c r="NLG469" s="265" t="str">
        <f t="shared" ref="NLG469:NLG471" si="9797">IF(NLE469&lt;5,"Sin Riesgo",IF(NLE469 &lt;=14,"Bajo",IF(NLE469&lt;=35,"Medio",IF(NLE469&lt;=80,"Alto","Inviable Sanitariamente"))))</f>
        <v>Inviable Sanitariamente</v>
      </c>
      <c r="NLH469" s="265" t="str">
        <f t="shared" ref="NLH469:NLH471" si="9798">IF(NLF469&lt;5,"Sin Riesgo",IF(NLF469 &lt;=14,"Bajo",IF(NLF469&lt;=35,"Medio",IF(NLF469&lt;=80,"Alto","Inviable Sanitariamente"))))</f>
        <v>Inviable Sanitariamente</v>
      </c>
      <c r="NLI469" s="265" t="str">
        <f t="shared" ref="NLI469:NLI471" si="9799">IF(NLG469&lt;5,"Sin Riesgo",IF(NLG469 &lt;=14,"Bajo",IF(NLG469&lt;=35,"Medio",IF(NLG469&lt;=80,"Alto","Inviable Sanitariamente"))))</f>
        <v>Inviable Sanitariamente</v>
      </c>
      <c r="NLJ469" s="265" t="str">
        <f t="shared" ref="NLJ469:NLJ471" si="9800">IF(NLH469&lt;5,"Sin Riesgo",IF(NLH469 &lt;=14,"Bajo",IF(NLH469&lt;=35,"Medio",IF(NLH469&lt;=80,"Alto","Inviable Sanitariamente"))))</f>
        <v>Inviable Sanitariamente</v>
      </c>
      <c r="NLK469" s="265" t="str">
        <f t="shared" ref="NLK469:NLK471" si="9801">IF(NLI469&lt;5,"Sin Riesgo",IF(NLI469 &lt;=14,"Bajo",IF(NLI469&lt;=35,"Medio",IF(NLI469&lt;=80,"Alto","Inviable Sanitariamente"))))</f>
        <v>Inviable Sanitariamente</v>
      </c>
      <c r="NLL469" s="265" t="str">
        <f t="shared" ref="NLL469:NLL471" si="9802">IF(NLJ469&lt;5,"Sin Riesgo",IF(NLJ469 &lt;=14,"Bajo",IF(NLJ469&lt;=35,"Medio",IF(NLJ469&lt;=80,"Alto","Inviable Sanitariamente"))))</f>
        <v>Inviable Sanitariamente</v>
      </c>
      <c r="NLM469" s="265" t="str">
        <f t="shared" ref="NLM469:NLM471" si="9803">IF(NLK469&lt;5,"Sin Riesgo",IF(NLK469 &lt;=14,"Bajo",IF(NLK469&lt;=35,"Medio",IF(NLK469&lt;=80,"Alto","Inviable Sanitariamente"))))</f>
        <v>Inviable Sanitariamente</v>
      </c>
      <c r="NLN469" s="265" t="str">
        <f t="shared" ref="NLN469:NLN471" si="9804">IF(NLL469&lt;5,"Sin Riesgo",IF(NLL469 &lt;=14,"Bajo",IF(NLL469&lt;=35,"Medio",IF(NLL469&lt;=80,"Alto","Inviable Sanitariamente"))))</f>
        <v>Inviable Sanitariamente</v>
      </c>
      <c r="NLO469" s="265" t="str">
        <f t="shared" ref="NLO469:NLO471" si="9805">IF(NLM469&lt;5,"Sin Riesgo",IF(NLM469 &lt;=14,"Bajo",IF(NLM469&lt;=35,"Medio",IF(NLM469&lt;=80,"Alto","Inviable Sanitariamente"))))</f>
        <v>Inviable Sanitariamente</v>
      </c>
      <c r="NLP469" s="265" t="str">
        <f t="shared" ref="NLP469:NLP471" si="9806">IF(NLN469&lt;5,"Sin Riesgo",IF(NLN469 &lt;=14,"Bajo",IF(NLN469&lt;=35,"Medio",IF(NLN469&lt;=80,"Alto","Inviable Sanitariamente"))))</f>
        <v>Inviable Sanitariamente</v>
      </c>
      <c r="NLQ469" s="265" t="str">
        <f t="shared" ref="NLQ469:NLQ471" si="9807">IF(NLO469&lt;5,"Sin Riesgo",IF(NLO469 &lt;=14,"Bajo",IF(NLO469&lt;=35,"Medio",IF(NLO469&lt;=80,"Alto","Inviable Sanitariamente"))))</f>
        <v>Inviable Sanitariamente</v>
      </c>
      <c r="NLR469" s="265" t="str">
        <f t="shared" ref="NLR469:NLR471" si="9808">IF(NLP469&lt;5,"Sin Riesgo",IF(NLP469 &lt;=14,"Bajo",IF(NLP469&lt;=35,"Medio",IF(NLP469&lt;=80,"Alto","Inviable Sanitariamente"))))</f>
        <v>Inviable Sanitariamente</v>
      </c>
      <c r="NLS469" s="265" t="str">
        <f t="shared" ref="NLS469:NLS471" si="9809">IF(NLQ469&lt;5,"Sin Riesgo",IF(NLQ469 &lt;=14,"Bajo",IF(NLQ469&lt;=35,"Medio",IF(NLQ469&lt;=80,"Alto","Inviable Sanitariamente"))))</f>
        <v>Inviable Sanitariamente</v>
      </c>
      <c r="NLT469" s="265" t="str">
        <f t="shared" ref="NLT469:NLT471" si="9810">IF(NLR469&lt;5,"Sin Riesgo",IF(NLR469 &lt;=14,"Bajo",IF(NLR469&lt;=35,"Medio",IF(NLR469&lt;=80,"Alto","Inviable Sanitariamente"))))</f>
        <v>Inviable Sanitariamente</v>
      </c>
      <c r="NLU469" s="265" t="str">
        <f t="shared" ref="NLU469:NLU471" si="9811">IF(NLS469&lt;5,"Sin Riesgo",IF(NLS469 &lt;=14,"Bajo",IF(NLS469&lt;=35,"Medio",IF(NLS469&lt;=80,"Alto","Inviable Sanitariamente"))))</f>
        <v>Inviable Sanitariamente</v>
      </c>
      <c r="NLV469" s="265" t="str">
        <f t="shared" ref="NLV469:NLV471" si="9812">IF(NLT469&lt;5,"Sin Riesgo",IF(NLT469 &lt;=14,"Bajo",IF(NLT469&lt;=35,"Medio",IF(NLT469&lt;=80,"Alto","Inviable Sanitariamente"))))</f>
        <v>Inviable Sanitariamente</v>
      </c>
      <c r="NLW469" s="265" t="str">
        <f t="shared" ref="NLW469:NLW471" si="9813">IF(NLU469&lt;5,"Sin Riesgo",IF(NLU469 &lt;=14,"Bajo",IF(NLU469&lt;=35,"Medio",IF(NLU469&lt;=80,"Alto","Inviable Sanitariamente"))))</f>
        <v>Inviable Sanitariamente</v>
      </c>
      <c r="NLX469" s="265" t="str">
        <f t="shared" ref="NLX469:NLX471" si="9814">IF(NLV469&lt;5,"Sin Riesgo",IF(NLV469 &lt;=14,"Bajo",IF(NLV469&lt;=35,"Medio",IF(NLV469&lt;=80,"Alto","Inviable Sanitariamente"))))</f>
        <v>Inviable Sanitariamente</v>
      </c>
      <c r="NLY469" s="265" t="str">
        <f t="shared" ref="NLY469:NLY471" si="9815">IF(NLW469&lt;5,"Sin Riesgo",IF(NLW469 &lt;=14,"Bajo",IF(NLW469&lt;=35,"Medio",IF(NLW469&lt;=80,"Alto","Inviable Sanitariamente"))))</f>
        <v>Inviable Sanitariamente</v>
      </c>
      <c r="NLZ469" s="265" t="str">
        <f t="shared" ref="NLZ469:NLZ471" si="9816">IF(NLX469&lt;5,"Sin Riesgo",IF(NLX469 &lt;=14,"Bajo",IF(NLX469&lt;=35,"Medio",IF(NLX469&lt;=80,"Alto","Inviable Sanitariamente"))))</f>
        <v>Inviable Sanitariamente</v>
      </c>
      <c r="NMA469" s="265" t="str">
        <f t="shared" ref="NMA469:NMA471" si="9817">IF(NLY469&lt;5,"Sin Riesgo",IF(NLY469 &lt;=14,"Bajo",IF(NLY469&lt;=35,"Medio",IF(NLY469&lt;=80,"Alto","Inviable Sanitariamente"))))</f>
        <v>Inviable Sanitariamente</v>
      </c>
      <c r="NMB469" s="265" t="str">
        <f t="shared" ref="NMB469:NMB471" si="9818">IF(NLZ469&lt;5,"Sin Riesgo",IF(NLZ469 &lt;=14,"Bajo",IF(NLZ469&lt;=35,"Medio",IF(NLZ469&lt;=80,"Alto","Inviable Sanitariamente"))))</f>
        <v>Inviable Sanitariamente</v>
      </c>
      <c r="NMC469" s="265" t="str">
        <f t="shared" ref="NMC469:NMC471" si="9819">IF(NMA469&lt;5,"Sin Riesgo",IF(NMA469 &lt;=14,"Bajo",IF(NMA469&lt;=35,"Medio",IF(NMA469&lt;=80,"Alto","Inviable Sanitariamente"))))</f>
        <v>Inviable Sanitariamente</v>
      </c>
      <c r="NMD469" s="265" t="str">
        <f t="shared" ref="NMD469:NMD471" si="9820">IF(NMB469&lt;5,"Sin Riesgo",IF(NMB469 &lt;=14,"Bajo",IF(NMB469&lt;=35,"Medio",IF(NMB469&lt;=80,"Alto","Inviable Sanitariamente"))))</f>
        <v>Inviable Sanitariamente</v>
      </c>
      <c r="NME469" s="265" t="str">
        <f t="shared" ref="NME469:NME471" si="9821">IF(NMC469&lt;5,"Sin Riesgo",IF(NMC469 &lt;=14,"Bajo",IF(NMC469&lt;=35,"Medio",IF(NMC469&lt;=80,"Alto","Inviable Sanitariamente"))))</f>
        <v>Inviable Sanitariamente</v>
      </c>
      <c r="NMF469" s="265" t="str">
        <f t="shared" ref="NMF469:NMF471" si="9822">IF(NMD469&lt;5,"Sin Riesgo",IF(NMD469 &lt;=14,"Bajo",IF(NMD469&lt;=35,"Medio",IF(NMD469&lt;=80,"Alto","Inviable Sanitariamente"))))</f>
        <v>Inviable Sanitariamente</v>
      </c>
      <c r="NMG469" s="265" t="str">
        <f t="shared" ref="NMG469:NMG471" si="9823">IF(NME469&lt;5,"Sin Riesgo",IF(NME469 &lt;=14,"Bajo",IF(NME469&lt;=35,"Medio",IF(NME469&lt;=80,"Alto","Inviable Sanitariamente"))))</f>
        <v>Inviable Sanitariamente</v>
      </c>
      <c r="NMH469" s="265" t="str">
        <f t="shared" ref="NMH469:NMH471" si="9824">IF(NMF469&lt;5,"Sin Riesgo",IF(NMF469 &lt;=14,"Bajo",IF(NMF469&lt;=35,"Medio",IF(NMF469&lt;=80,"Alto","Inviable Sanitariamente"))))</f>
        <v>Inviable Sanitariamente</v>
      </c>
      <c r="NMI469" s="265" t="str">
        <f t="shared" ref="NMI469:NMI471" si="9825">IF(NMG469&lt;5,"Sin Riesgo",IF(NMG469 &lt;=14,"Bajo",IF(NMG469&lt;=35,"Medio",IF(NMG469&lt;=80,"Alto","Inviable Sanitariamente"))))</f>
        <v>Inviable Sanitariamente</v>
      </c>
      <c r="NMJ469" s="265" t="str">
        <f t="shared" ref="NMJ469:NMJ471" si="9826">IF(NMH469&lt;5,"Sin Riesgo",IF(NMH469 &lt;=14,"Bajo",IF(NMH469&lt;=35,"Medio",IF(NMH469&lt;=80,"Alto","Inviable Sanitariamente"))))</f>
        <v>Inviable Sanitariamente</v>
      </c>
      <c r="NMK469" s="265" t="str">
        <f t="shared" ref="NMK469:NMK471" si="9827">IF(NMI469&lt;5,"Sin Riesgo",IF(NMI469 &lt;=14,"Bajo",IF(NMI469&lt;=35,"Medio",IF(NMI469&lt;=80,"Alto","Inviable Sanitariamente"))))</f>
        <v>Inviable Sanitariamente</v>
      </c>
      <c r="NML469" s="265" t="str">
        <f t="shared" ref="NML469:NML471" si="9828">IF(NMJ469&lt;5,"Sin Riesgo",IF(NMJ469 &lt;=14,"Bajo",IF(NMJ469&lt;=35,"Medio",IF(NMJ469&lt;=80,"Alto","Inviable Sanitariamente"))))</f>
        <v>Inviable Sanitariamente</v>
      </c>
      <c r="NMM469" s="265" t="str">
        <f t="shared" ref="NMM469:NMM471" si="9829">IF(NMK469&lt;5,"Sin Riesgo",IF(NMK469 &lt;=14,"Bajo",IF(NMK469&lt;=35,"Medio",IF(NMK469&lt;=80,"Alto","Inviable Sanitariamente"))))</f>
        <v>Inviable Sanitariamente</v>
      </c>
      <c r="NMN469" s="265" t="str">
        <f t="shared" ref="NMN469:NMN471" si="9830">IF(NML469&lt;5,"Sin Riesgo",IF(NML469 &lt;=14,"Bajo",IF(NML469&lt;=35,"Medio",IF(NML469&lt;=80,"Alto","Inviable Sanitariamente"))))</f>
        <v>Inviable Sanitariamente</v>
      </c>
      <c r="NMO469" s="265" t="str">
        <f t="shared" ref="NMO469:NMO471" si="9831">IF(NMM469&lt;5,"Sin Riesgo",IF(NMM469 &lt;=14,"Bajo",IF(NMM469&lt;=35,"Medio",IF(NMM469&lt;=80,"Alto","Inviable Sanitariamente"))))</f>
        <v>Inviable Sanitariamente</v>
      </c>
      <c r="NMP469" s="265" t="str">
        <f t="shared" ref="NMP469:NMP471" si="9832">IF(NMN469&lt;5,"Sin Riesgo",IF(NMN469 &lt;=14,"Bajo",IF(NMN469&lt;=35,"Medio",IF(NMN469&lt;=80,"Alto","Inviable Sanitariamente"))))</f>
        <v>Inviable Sanitariamente</v>
      </c>
      <c r="NMQ469" s="265" t="str">
        <f t="shared" ref="NMQ469:NMQ471" si="9833">IF(NMO469&lt;5,"Sin Riesgo",IF(NMO469 &lt;=14,"Bajo",IF(NMO469&lt;=35,"Medio",IF(NMO469&lt;=80,"Alto","Inviable Sanitariamente"))))</f>
        <v>Inviable Sanitariamente</v>
      </c>
      <c r="NMR469" s="265" t="str">
        <f t="shared" ref="NMR469:NMR471" si="9834">IF(NMP469&lt;5,"Sin Riesgo",IF(NMP469 &lt;=14,"Bajo",IF(NMP469&lt;=35,"Medio",IF(NMP469&lt;=80,"Alto","Inviable Sanitariamente"))))</f>
        <v>Inviable Sanitariamente</v>
      </c>
      <c r="NMS469" s="265" t="str">
        <f t="shared" ref="NMS469:NMS471" si="9835">IF(NMQ469&lt;5,"Sin Riesgo",IF(NMQ469 &lt;=14,"Bajo",IF(NMQ469&lt;=35,"Medio",IF(NMQ469&lt;=80,"Alto","Inviable Sanitariamente"))))</f>
        <v>Inviable Sanitariamente</v>
      </c>
      <c r="NMT469" s="265" t="str">
        <f t="shared" ref="NMT469:NMT471" si="9836">IF(NMR469&lt;5,"Sin Riesgo",IF(NMR469 &lt;=14,"Bajo",IF(NMR469&lt;=35,"Medio",IF(NMR469&lt;=80,"Alto","Inviable Sanitariamente"))))</f>
        <v>Inviable Sanitariamente</v>
      </c>
      <c r="NMU469" s="265" t="str">
        <f t="shared" ref="NMU469:NMU471" si="9837">IF(NMS469&lt;5,"Sin Riesgo",IF(NMS469 &lt;=14,"Bajo",IF(NMS469&lt;=35,"Medio",IF(NMS469&lt;=80,"Alto","Inviable Sanitariamente"))))</f>
        <v>Inviable Sanitariamente</v>
      </c>
      <c r="NMV469" s="265" t="str">
        <f t="shared" ref="NMV469:NMV471" si="9838">IF(NMT469&lt;5,"Sin Riesgo",IF(NMT469 &lt;=14,"Bajo",IF(NMT469&lt;=35,"Medio",IF(NMT469&lt;=80,"Alto","Inviable Sanitariamente"))))</f>
        <v>Inviable Sanitariamente</v>
      </c>
      <c r="NMW469" s="265" t="str">
        <f t="shared" ref="NMW469:NMW471" si="9839">IF(NMU469&lt;5,"Sin Riesgo",IF(NMU469 &lt;=14,"Bajo",IF(NMU469&lt;=35,"Medio",IF(NMU469&lt;=80,"Alto","Inviable Sanitariamente"))))</f>
        <v>Inviable Sanitariamente</v>
      </c>
      <c r="NMX469" s="265" t="str">
        <f t="shared" ref="NMX469:NMX471" si="9840">IF(NMV469&lt;5,"Sin Riesgo",IF(NMV469 &lt;=14,"Bajo",IF(NMV469&lt;=35,"Medio",IF(NMV469&lt;=80,"Alto","Inviable Sanitariamente"))))</f>
        <v>Inviable Sanitariamente</v>
      </c>
      <c r="NMY469" s="265" t="str">
        <f t="shared" ref="NMY469:NMY471" si="9841">IF(NMW469&lt;5,"Sin Riesgo",IF(NMW469 &lt;=14,"Bajo",IF(NMW469&lt;=35,"Medio",IF(NMW469&lt;=80,"Alto","Inviable Sanitariamente"))))</f>
        <v>Inviable Sanitariamente</v>
      </c>
      <c r="NMZ469" s="265" t="str">
        <f t="shared" ref="NMZ469:NMZ471" si="9842">IF(NMX469&lt;5,"Sin Riesgo",IF(NMX469 &lt;=14,"Bajo",IF(NMX469&lt;=35,"Medio",IF(NMX469&lt;=80,"Alto","Inviable Sanitariamente"))))</f>
        <v>Inviable Sanitariamente</v>
      </c>
      <c r="NNA469" s="265" t="str">
        <f t="shared" ref="NNA469:NNA471" si="9843">IF(NMY469&lt;5,"Sin Riesgo",IF(NMY469 &lt;=14,"Bajo",IF(NMY469&lt;=35,"Medio",IF(NMY469&lt;=80,"Alto","Inviable Sanitariamente"))))</f>
        <v>Inviable Sanitariamente</v>
      </c>
      <c r="NNB469" s="265" t="str">
        <f t="shared" ref="NNB469:NNB471" si="9844">IF(NMZ469&lt;5,"Sin Riesgo",IF(NMZ469 &lt;=14,"Bajo",IF(NMZ469&lt;=35,"Medio",IF(NMZ469&lt;=80,"Alto","Inviable Sanitariamente"))))</f>
        <v>Inviable Sanitariamente</v>
      </c>
      <c r="NNC469" s="265" t="str">
        <f t="shared" ref="NNC469:NNC471" si="9845">IF(NNA469&lt;5,"Sin Riesgo",IF(NNA469 &lt;=14,"Bajo",IF(NNA469&lt;=35,"Medio",IF(NNA469&lt;=80,"Alto","Inviable Sanitariamente"))))</f>
        <v>Inviable Sanitariamente</v>
      </c>
      <c r="NND469" s="265" t="str">
        <f t="shared" ref="NND469:NND471" si="9846">IF(NNB469&lt;5,"Sin Riesgo",IF(NNB469 &lt;=14,"Bajo",IF(NNB469&lt;=35,"Medio",IF(NNB469&lt;=80,"Alto","Inviable Sanitariamente"))))</f>
        <v>Inviable Sanitariamente</v>
      </c>
      <c r="NNE469" s="265" t="str">
        <f t="shared" ref="NNE469:NNE471" si="9847">IF(NNC469&lt;5,"Sin Riesgo",IF(NNC469 &lt;=14,"Bajo",IF(NNC469&lt;=35,"Medio",IF(NNC469&lt;=80,"Alto","Inviable Sanitariamente"))))</f>
        <v>Inviable Sanitariamente</v>
      </c>
      <c r="NNF469" s="265" t="str">
        <f t="shared" ref="NNF469:NNF471" si="9848">IF(NND469&lt;5,"Sin Riesgo",IF(NND469 &lt;=14,"Bajo",IF(NND469&lt;=35,"Medio",IF(NND469&lt;=80,"Alto","Inviable Sanitariamente"))))</f>
        <v>Inviable Sanitariamente</v>
      </c>
      <c r="NNG469" s="265" t="str">
        <f t="shared" ref="NNG469:NNG471" si="9849">IF(NNE469&lt;5,"Sin Riesgo",IF(NNE469 &lt;=14,"Bajo",IF(NNE469&lt;=35,"Medio",IF(NNE469&lt;=80,"Alto","Inviable Sanitariamente"))))</f>
        <v>Inviable Sanitariamente</v>
      </c>
      <c r="NNH469" s="265" t="str">
        <f t="shared" ref="NNH469:NNH471" si="9850">IF(NNF469&lt;5,"Sin Riesgo",IF(NNF469 &lt;=14,"Bajo",IF(NNF469&lt;=35,"Medio",IF(NNF469&lt;=80,"Alto","Inviable Sanitariamente"))))</f>
        <v>Inviable Sanitariamente</v>
      </c>
      <c r="NNI469" s="265" t="str">
        <f t="shared" ref="NNI469:NNI471" si="9851">IF(NNG469&lt;5,"Sin Riesgo",IF(NNG469 &lt;=14,"Bajo",IF(NNG469&lt;=35,"Medio",IF(NNG469&lt;=80,"Alto","Inviable Sanitariamente"))))</f>
        <v>Inviable Sanitariamente</v>
      </c>
      <c r="NNJ469" s="265" t="str">
        <f t="shared" ref="NNJ469:NNJ471" si="9852">IF(NNH469&lt;5,"Sin Riesgo",IF(NNH469 &lt;=14,"Bajo",IF(NNH469&lt;=35,"Medio",IF(NNH469&lt;=80,"Alto","Inviable Sanitariamente"))))</f>
        <v>Inviable Sanitariamente</v>
      </c>
      <c r="NNK469" s="265" t="str">
        <f t="shared" ref="NNK469:NNK471" si="9853">IF(NNI469&lt;5,"Sin Riesgo",IF(NNI469 &lt;=14,"Bajo",IF(NNI469&lt;=35,"Medio",IF(NNI469&lt;=80,"Alto","Inviable Sanitariamente"))))</f>
        <v>Inviable Sanitariamente</v>
      </c>
      <c r="NNL469" s="265" t="str">
        <f t="shared" ref="NNL469:NNL471" si="9854">IF(NNJ469&lt;5,"Sin Riesgo",IF(NNJ469 &lt;=14,"Bajo",IF(NNJ469&lt;=35,"Medio",IF(NNJ469&lt;=80,"Alto","Inviable Sanitariamente"))))</f>
        <v>Inviable Sanitariamente</v>
      </c>
      <c r="NNM469" s="265" t="str">
        <f t="shared" ref="NNM469:NNM471" si="9855">IF(NNK469&lt;5,"Sin Riesgo",IF(NNK469 &lt;=14,"Bajo",IF(NNK469&lt;=35,"Medio",IF(NNK469&lt;=80,"Alto","Inviable Sanitariamente"))))</f>
        <v>Inviable Sanitariamente</v>
      </c>
      <c r="NNN469" s="265" t="str">
        <f t="shared" ref="NNN469:NNN471" si="9856">IF(NNL469&lt;5,"Sin Riesgo",IF(NNL469 &lt;=14,"Bajo",IF(NNL469&lt;=35,"Medio",IF(NNL469&lt;=80,"Alto","Inviable Sanitariamente"))))</f>
        <v>Inviable Sanitariamente</v>
      </c>
      <c r="NNO469" s="265" t="str">
        <f t="shared" ref="NNO469:NNO471" si="9857">IF(NNM469&lt;5,"Sin Riesgo",IF(NNM469 &lt;=14,"Bajo",IF(NNM469&lt;=35,"Medio",IF(NNM469&lt;=80,"Alto","Inviable Sanitariamente"))))</f>
        <v>Inviable Sanitariamente</v>
      </c>
      <c r="NNP469" s="265" t="str">
        <f t="shared" ref="NNP469:NNP471" si="9858">IF(NNN469&lt;5,"Sin Riesgo",IF(NNN469 &lt;=14,"Bajo",IF(NNN469&lt;=35,"Medio",IF(NNN469&lt;=80,"Alto","Inviable Sanitariamente"))))</f>
        <v>Inviable Sanitariamente</v>
      </c>
      <c r="NNQ469" s="265" t="str">
        <f t="shared" ref="NNQ469:NNQ471" si="9859">IF(NNO469&lt;5,"Sin Riesgo",IF(NNO469 &lt;=14,"Bajo",IF(NNO469&lt;=35,"Medio",IF(NNO469&lt;=80,"Alto","Inviable Sanitariamente"))))</f>
        <v>Inviable Sanitariamente</v>
      </c>
      <c r="NNR469" s="265" t="str">
        <f t="shared" ref="NNR469:NNR471" si="9860">IF(NNP469&lt;5,"Sin Riesgo",IF(NNP469 &lt;=14,"Bajo",IF(NNP469&lt;=35,"Medio",IF(NNP469&lt;=80,"Alto","Inviable Sanitariamente"))))</f>
        <v>Inviable Sanitariamente</v>
      </c>
      <c r="NNS469" s="265" t="str">
        <f t="shared" ref="NNS469:NNS471" si="9861">IF(NNQ469&lt;5,"Sin Riesgo",IF(NNQ469 &lt;=14,"Bajo",IF(NNQ469&lt;=35,"Medio",IF(NNQ469&lt;=80,"Alto","Inviable Sanitariamente"))))</f>
        <v>Inviable Sanitariamente</v>
      </c>
      <c r="NNT469" s="265" t="str">
        <f t="shared" ref="NNT469:NNT471" si="9862">IF(NNR469&lt;5,"Sin Riesgo",IF(NNR469 &lt;=14,"Bajo",IF(NNR469&lt;=35,"Medio",IF(NNR469&lt;=80,"Alto","Inviable Sanitariamente"))))</f>
        <v>Inviable Sanitariamente</v>
      </c>
      <c r="NNU469" s="265" t="str">
        <f t="shared" ref="NNU469:NNU471" si="9863">IF(NNS469&lt;5,"Sin Riesgo",IF(NNS469 &lt;=14,"Bajo",IF(NNS469&lt;=35,"Medio",IF(NNS469&lt;=80,"Alto","Inviable Sanitariamente"))))</f>
        <v>Inviable Sanitariamente</v>
      </c>
      <c r="NNV469" s="265" t="str">
        <f t="shared" ref="NNV469:NNV471" si="9864">IF(NNT469&lt;5,"Sin Riesgo",IF(NNT469 &lt;=14,"Bajo",IF(NNT469&lt;=35,"Medio",IF(NNT469&lt;=80,"Alto","Inviable Sanitariamente"))))</f>
        <v>Inviable Sanitariamente</v>
      </c>
      <c r="NNW469" s="265" t="str">
        <f t="shared" ref="NNW469:NNW471" si="9865">IF(NNU469&lt;5,"Sin Riesgo",IF(NNU469 &lt;=14,"Bajo",IF(NNU469&lt;=35,"Medio",IF(NNU469&lt;=80,"Alto","Inviable Sanitariamente"))))</f>
        <v>Inviable Sanitariamente</v>
      </c>
      <c r="NNX469" s="265" t="str">
        <f t="shared" ref="NNX469:NNX471" si="9866">IF(NNV469&lt;5,"Sin Riesgo",IF(NNV469 &lt;=14,"Bajo",IF(NNV469&lt;=35,"Medio",IF(NNV469&lt;=80,"Alto","Inviable Sanitariamente"))))</f>
        <v>Inviable Sanitariamente</v>
      </c>
      <c r="NNY469" s="265" t="str">
        <f t="shared" ref="NNY469:NNY471" si="9867">IF(NNW469&lt;5,"Sin Riesgo",IF(NNW469 &lt;=14,"Bajo",IF(NNW469&lt;=35,"Medio",IF(NNW469&lt;=80,"Alto","Inviable Sanitariamente"))))</f>
        <v>Inviable Sanitariamente</v>
      </c>
      <c r="NNZ469" s="265" t="str">
        <f t="shared" ref="NNZ469:NNZ471" si="9868">IF(NNX469&lt;5,"Sin Riesgo",IF(NNX469 &lt;=14,"Bajo",IF(NNX469&lt;=35,"Medio",IF(NNX469&lt;=80,"Alto","Inviable Sanitariamente"))))</f>
        <v>Inviable Sanitariamente</v>
      </c>
      <c r="NOA469" s="265" t="str">
        <f t="shared" ref="NOA469:NOA471" si="9869">IF(NNY469&lt;5,"Sin Riesgo",IF(NNY469 &lt;=14,"Bajo",IF(NNY469&lt;=35,"Medio",IF(NNY469&lt;=80,"Alto","Inviable Sanitariamente"))))</f>
        <v>Inviable Sanitariamente</v>
      </c>
      <c r="NOB469" s="265" t="str">
        <f t="shared" ref="NOB469:NOB471" si="9870">IF(NNZ469&lt;5,"Sin Riesgo",IF(NNZ469 &lt;=14,"Bajo",IF(NNZ469&lt;=35,"Medio",IF(NNZ469&lt;=80,"Alto","Inviable Sanitariamente"))))</f>
        <v>Inviable Sanitariamente</v>
      </c>
      <c r="NOC469" s="265" t="str">
        <f t="shared" ref="NOC469:NOC471" si="9871">IF(NOA469&lt;5,"Sin Riesgo",IF(NOA469 &lt;=14,"Bajo",IF(NOA469&lt;=35,"Medio",IF(NOA469&lt;=80,"Alto","Inviable Sanitariamente"))))</f>
        <v>Inviable Sanitariamente</v>
      </c>
      <c r="NOD469" s="265" t="str">
        <f t="shared" ref="NOD469:NOD471" si="9872">IF(NOB469&lt;5,"Sin Riesgo",IF(NOB469 &lt;=14,"Bajo",IF(NOB469&lt;=35,"Medio",IF(NOB469&lt;=80,"Alto","Inviable Sanitariamente"))))</f>
        <v>Inviable Sanitariamente</v>
      </c>
      <c r="NOE469" s="265" t="str">
        <f t="shared" ref="NOE469:NOE471" si="9873">IF(NOC469&lt;5,"Sin Riesgo",IF(NOC469 &lt;=14,"Bajo",IF(NOC469&lt;=35,"Medio",IF(NOC469&lt;=80,"Alto","Inviable Sanitariamente"))))</f>
        <v>Inviable Sanitariamente</v>
      </c>
      <c r="NOF469" s="265" t="str">
        <f t="shared" ref="NOF469:NOF471" si="9874">IF(NOD469&lt;5,"Sin Riesgo",IF(NOD469 &lt;=14,"Bajo",IF(NOD469&lt;=35,"Medio",IF(NOD469&lt;=80,"Alto","Inviable Sanitariamente"))))</f>
        <v>Inviable Sanitariamente</v>
      </c>
      <c r="NOG469" s="265" t="str">
        <f t="shared" ref="NOG469:NOG471" si="9875">IF(NOE469&lt;5,"Sin Riesgo",IF(NOE469 &lt;=14,"Bajo",IF(NOE469&lt;=35,"Medio",IF(NOE469&lt;=80,"Alto","Inviable Sanitariamente"))))</f>
        <v>Inviable Sanitariamente</v>
      </c>
      <c r="NOH469" s="265" t="str">
        <f t="shared" ref="NOH469:NOH471" si="9876">IF(NOF469&lt;5,"Sin Riesgo",IF(NOF469 &lt;=14,"Bajo",IF(NOF469&lt;=35,"Medio",IF(NOF469&lt;=80,"Alto","Inviable Sanitariamente"))))</f>
        <v>Inviable Sanitariamente</v>
      </c>
      <c r="NOI469" s="265" t="str">
        <f t="shared" ref="NOI469:NOI471" si="9877">IF(NOG469&lt;5,"Sin Riesgo",IF(NOG469 &lt;=14,"Bajo",IF(NOG469&lt;=35,"Medio",IF(NOG469&lt;=80,"Alto","Inviable Sanitariamente"))))</f>
        <v>Inviable Sanitariamente</v>
      </c>
      <c r="NOJ469" s="265" t="str">
        <f t="shared" ref="NOJ469:NOJ471" si="9878">IF(NOH469&lt;5,"Sin Riesgo",IF(NOH469 &lt;=14,"Bajo",IF(NOH469&lt;=35,"Medio",IF(NOH469&lt;=80,"Alto","Inviable Sanitariamente"))))</f>
        <v>Inviable Sanitariamente</v>
      </c>
      <c r="NOK469" s="265" t="str">
        <f t="shared" ref="NOK469:NOK471" si="9879">IF(NOI469&lt;5,"Sin Riesgo",IF(NOI469 &lt;=14,"Bajo",IF(NOI469&lt;=35,"Medio",IF(NOI469&lt;=80,"Alto","Inviable Sanitariamente"))))</f>
        <v>Inviable Sanitariamente</v>
      </c>
      <c r="NOL469" s="265" t="str">
        <f t="shared" ref="NOL469:NOL471" si="9880">IF(NOJ469&lt;5,"Sin Riesgo",IF(NOJ469 &lt;=14,"Bajo",IF(NOJ469&lt;=35,"Medio",IF(NOJ469&lt;=80,"Alto","Inviable Sanitariamente"))))</f>
        <v>Inviable Sanitariamente</v>
      </c>
      <c r="NOM469" s="265" t="str">
        <f t="shared" ref="NOM469:NOM471" si="9881">IF(NOK469&lt;5,"Sin Riesgo",IF(NOK469 &lt;=14,"Bajo",IF(NOK469&lt;=35,"Medio",IF(NOK469&lt;=80,"Alto","Inviable Sanitariamente"))))</f>
        <v>Inviable Sanitariamente</v>
      </c>
      <c r="NON469" s="265" t="str">
        <f t="shared" ref="NON469:NON471" si="9882">IF(NOL469&lt;5,"Sin Riesgo",IF(NOL469 &lt;=14,"Bajo",IF(NOL469&lt;=35,"Medio",IF(NOL469&lt;=80,"Alto","Inviable Sanitariamente"))))</f>
        <v>Inviable Sanitariamente</v>
      </c>
      <c r="NOO469" s="265" t="str">
        <f t="shared" ref="NOO469:NOO471" si="9883">IF(NOM469&lt;5,"Sin Riesgo",IF(NOM469 &lt;=14,"Bajo",IF(NOM469&lt;=35,"Medio",IF(NOM469&lt;=80,"Alto","Inviable Sanitariamente"))))</f>
        <v>Inviable Sanitariamente</v>
      </c>
      <c r="NOP469" s="265" t="str">
        <f t="shared" ref="NOP469:NOP471" si="9884">IF(NON469&lt;5,"Sin Riesgo",IF(NON469 &lt;=14,"Bajo",IF(NON469&lt;=35,"Medio",IF(NON469&lt;=80,"Alto","Inviable Sanitariamente"))))</f>
        <v>Inviable Sanitariamente</v>
      </c>
      <c r="NOQ469" s="265" t="str">
        <f t="shared" ref="NOQ469:NOQ471" si="9885">IF(NOO469&lt;5,"Sin Riesgo",IF(NOO469 &lt;=14,"Bajo",IF(NOO469&lt;=35,"Medio",IF(NOO469&lt;=80,"Alto","Inviable Sanitariamente"))))</f>
        <v>Inviable Sanitariamente</v>
      </c>
      <c r="NOR469" s="265" t="str">
        <f t="shared" ref="NOR469:NOR471" si="9886">IF(NOP469&lt;5,"Sin Riesgo",IF(NOP469 &lt;=14,"Bajo",IF(NOP469&lt;=35,"Medio",IF(NOP469&lt;=80,"Alto","Inviable Sanitariamente"))))</f>
        <v>Inviable Sanitariamente</v>
      </c>
      <c r="NOS469" s="265" t="str">
        <f t="shared" ref="NOS469:NOS471" si="9887">IF(NOQ469&lt;5,"Sin Riesgo",IF(NOQ469 &lt;=14,"Bajo",IF(NOQ469&lt;=35,"Medio",IF(NOQ469&lt;=80,"Alto","Inviable Sanitariamente"))))</f>
        <v>Inviable Sanitariamente</v>
      </c>
      <c r="NOT469" s="265" t="str">
        <f t="shared" ref="NOT469:NOT471" si="9888">IF(NOR469&lt;5,"Sin Riesgo",IF(NOR469 &lt;=14,"Bajo",IF(NOR469&lt;=35,"Medio",IF(NOR469&lt;=80,"Alto","Inviable Sanitariamente"))))</f>
        <v>Inviable Sanitariamente</v>
      </c>
      <c r="NOU469" s="265" t="str">
        <f t="shared" ref="NOU469:NOU471" si="9889">IF(NOS469&lt;5,"Sin Riesgo",IF(NOS469 &lt;=14,"Bajo",IF(NOS469&lt;=35,"Medio",IF(NOS469&lt;=80,"Alto","Inviable Sanitariamente"))))</f>
        <v>Inviable Sanitariamente</v>
      </c>
      <c r="NOV469" s="265" t="str">
        <f t="shared" ref="NOV469:NOV471" si="9890">IF(NOT469&lt;5,"Sin Riesgo",IF(NOT469 &lt;=14,"Bajo",IF(NOT469&lt;=35,"Medio",IF(NOT469&lt;=80,"Alto","Inviable Sanitariamente"))))</f>
        <v>Inviable Sanitariamente</v>
      </c>
      <c r="NOW469" s="265" t="str">
        <f t="shared" ref="NOW469:NOW471" si="9891">IF(NOU469&lt;5,"Sin Riesgo",IF(NOU469 &lt;=14,"Bajo",IF(NOU469&lt;=35,"Medio",IF(NOU469&lt;=80,"Alto","Inviable Sanitariamente"))))</f>
        <v>Inviable Sanitariamente</v>
      </c>
      <c r="NOX469" s="265" t="str">
        <f t="shared" ref="NOX469:NOX471" si="9892">IF(NOV469&lt;5,"Sin Riesgo",IF(NOV469 &lt;=14,"Bajo",IF(NOV469&lt;=35,"Medio",IF(NOV469&lt;=80,"Alto","Inviable Sanitariamente"))))</f>
        <v>Inviable Sanitariamente</v>
      </c>
      <c r="NOY469" s="265" t="str">
        <f t="shared" ref="NOY469:NOY471" si="9893">IF(NOW469&lt;5,"Sin Riesgo",IF(NOW469 &lt;=14,"Bajo",IF(NOW469&lt;=35,"Medio",IF(NOW469&lt;=80,"Alto","Inviable Sanitariamente"))))</f>
        <v>Inviable Sanitariamente</v>
      </c>
      <c r="NOZ469" s="265" t="str">
        <f t="shared" ref="NOZ469:NOZ471" si="9894">IF(NOX469&lt;5,"Sin Riesgo",IF(NOX469 &lt;=14,"Bajo",IF(NOX469&lt;=35,"Medio",IF(NOX469&lt;=80,"Alto","Inviable Sanitariamente"))))</f>
        <v>Inviable Sanitariamente</v>
      </c>
      <c r="NPA469" s="265" t="str">
        <f t="shared" ref="NPA469:NPA471" si="9895">IF(NOY469&lt;5,"Sin Riesgo",IF(NOY469 &lt;=14,"Bajo",IF(NOY469&lt;=35,"Medio",IF(NOY469&lt;=80,"Alto","Inviable Sanitariamente"))))</f>
        <v>Inviable Sanitariamente</v>
      </c>
      <c r="NPB469" s="265" t="str">
        <f t="shared" ref="NPB469:NPB471" si="9896">IF(NOZ469&lt;5,"Sin Riesgo",IF(NOZ469 &lt;=14,"Bajo",IF(NOZ469&lt;=35,"Medio",IF(NOZ469&lt;=80,"Alto","Inviable Sanitariamente"))))</f>
        <v>Inviable Sanitariamente</v>
      </c>
      <c r="NPC469" s="265" t="str">
        <f t="shared" ref="NPC469:NPC471" si="9897">IF(NPA469&lt;5,"Sin Riesgo",IF(NPA469 &lt;=14,"Bajo",IF(NPA469&lt;=35,"Medio",IF(NPA469&lt;=80,"Alto","Inviable Sanitariamente"))))</f>
        <v>Inviable Sanitariamente</v>
      </c>
      <c r="NPD469" s="265" t="str">
        <f t="shared" ref="NPD469:NPD471" si="9898">IF(NPB469&lt;5,"Sin Riesgo",IF(NPB469 &lt;=14,"Bajo",IF(NPB469&lt;=35,"Medio",IF(NPB469&lt;=80,"Alto","Inviable Sanitariamente"))))</f>
        <v>Inviable Sanitariamente</v>
      </c>
      <c r="NPE469" s="265" t="str">
        <f t="shared" ref="NPE469:NPE471" si="9899">IF(NPC469&lt;5,"Sin Riesgo",IF(NPC469 &lt;=14,"Bajo",IF(NPC469&lt;=35,"Medio",IF(NPC469&lt;=80,"Alto","Inviable Sanitariamente"))))</f>
        <v>Inviable Sanitariamente</v>
      </c>
      <c r="NPF469" s="265" t="str">
        <f t="shared" ref="NPF469:NPF471" si="9900">IF(NPD469&lt;5,"Sin Riesgo",IF(NPD469 &lt;=14,"Bajo",IF(NPD469&lt;=35,"Medio",IF(NPD469&lt;=80,"Alto","Inviable Sanitariamente"))))</f>
        <v>Inviable Sanitariamente</v>
      </c>
      <c r="NPG469" s="265" t="str">
        <f t="shared" ref="NPG469:NPG471" si="9901">IF(NPE469&lt;5,"Sin Riesgo",IF(NPE469 &lt;=14,"Bajo",IF(NPE469&lt;=35,"Medio",IF(NPE469&lt;=80,"Alto","Inviable Sanitariamente"))))</f>
        <v>Inviable Sanitariamente</v>
      </c>
      <c r="NPH469" s="265" t="str">
        <f t="shared" ref="NPH469:NPH471" si="9902">IF(NPF469&lt;5,"Sin Riesgo",IF(NPF469 &lt;=14,"Bajo",IF(NPF469&lt;=35,"Medio",IF(NPF469&lt;=80,"Alto","Inviable Sanitariamente"))))</f>
        <v>Inviable Sanitariamente</v>
      </c>
      <c r="NPI469" s="265" t="str">
        <f t="shared" ref="NPI469:NPI471" si="9903">IF(NPG469&lt;5,"Sin Riesgo",IF(NPG469 &lt;=14,"Bajo",IF(NPG469&lt;=35,"Medio",IF(NPG469&lt;=80,"Alto","Inviable Sanitariamente"))))</f>
        <v>Inviable Sanitariamente</v>
      </c>
      <c r="NPJ469" s="265" t="str">
        <f t="shared" ref="NPJ469:NPJ471" si="9904">IF(NPH469&lt;5,"Sin Riesgo",IF(NPH469 &lt;=14,"Bajo",IF(NPH469&lt;=35,"Medio",IF(NPH469&lt;=80,"Alto","Inviable Sanitariamente"))))</f>
        <v>Inviable Sanitariamente</v>
      </c>
      <c r="NPK469" s="265" t="str">
        <f t="shared" ref="NPK469:NPK471" si="9905">IF(NPI469&lt;5,"Sin Riesgo",IF(NPI469 &lt;=14,"Bajo",IF(NPI469&lt;=35,"Medio",IF(NPI469&lt;=80,"Alto","Inviable Sanitariamente"))))</f>
        <v>Inviable Sanitariamente</v>
      </c>
      <c r="NPL469" s="265" t="str">
        <f t="shared" ref="NPL469:NPL471" si="9906">IF(NPJ469&lt;5,"Sin Riesgo",IF(NPJ469 &lt;=14,"Bajo",IF(NPJ469&lt;=35,"Medio",IF(NPJ469&lt;=80,"Alto","Inviable Sanitariamente"))))</f>
        <v>Inviable Sanitariamente</v>
      </c>
      <c r="NPM469" s="265" t="str">
        <f t="shared" ref="NPM469:NPM471" si="9907">IF(NPK469&lt;5,"Sin Riesgo",IF(NPK469 &lt;=14,"Bajo",IF(NPK469&lt;=35,"Medio",IF(NPK469&lt;=80,"Alto","Inviable Sanitariamente"))))</f>
        <v>Inviable Sanitariamente</v>
      </c>
      <c r="NPN469" s="265" t="str">
        <f t="shared" ref="NPN469:NPN471" si="9908">IF(NPL469&lt;5,"Sin Riesgo",IF(NPL469 &lt;=14,"Bajo",IF(NPL469&lt;=35,"Medio",IF(NPL469&lt;=80,"Alto","Inviable Sanitariamente"))))</f>
        <v>Inviable Sanitariamente</v>
      </c>
      <c r="NPO469" s="265" t="str">
        <f t="shared" ref="NPO469:NPO471" si="9909">IF(NPM469&lt;5,"Sin Riesgo",IF(NPM469 &lt;=14,"Bajo",IF(NPM469&lt;=35,"Medio",IF(NPM469&lt;=80,"Alto","Inviable Sanitariamente"))))</f>
        <v>Inviable Sanitariamente</v>
      </c>
      <c r="NPP469" s="265" t="str">
        <f t="shared" ref="NPP469:NPP471" si="9910">IF(NPN469&lt;5,"Sin Riesgo",IF(NPN469 &lt;=14,"Bajo",IF(NPN469&lt;=35,"Medio",IF(NPN469&lt;=80,"Alto","Inviable Sanitariamente"))))</f>
        <v>Inviable Sanitariamente</v>
      </c>
      <c r="NPQ469" s="265" t="str">
        <f t="shared" ref="NPQ469:NPQ471" si="9911">IF(NPO469&lt;5,"Sin Riesgo",IF(NPO469 &lt;=14,"Bajo",IF(NPO469&lt;=35,"Medio",IF(NPO469&lt;=80,"Alto","Inviable Sanitariamente"))))</f>
        <v>Inviable Sanitariamente</v>
      </c>
      <c r="NPR469" s="265" t="str">
        <f t="shared" ref="NPR469:NPR471" si="9912">IF(NPP469&lt;5,"Sin Riesgo",IF(NPP469 &lt;=14,"Bajo",IF(NPP469&lt;=35,"Medio",IF(NPP469&lt;=80,"Alto","Inviable Sanitariamente"))))</f>
        <v>Inviable Sanitariamente</v>
      </c>
      <c r="NPS469" s="265" t="str">
        <f t="shared" ref="NPS469:NPS471" si="9913">IF(NPQ469&lt;5,"Sin Riesgo",IF(NPQ469 &lt;=14,"Bajo",IF(NPQ469&lt;=35,"Medio",IF(NPQ469&lt;=80,"Alto","Inviable Sanitariamente"))))</f>
        <v>Inviable Sanitariamente</v>
      </c>
      <c r="NPT469" s="265" t="str">
        <f t="shared" ref="NPT469:NPT471" si="9914">IF(NPR469&lt;5,"Sin Riesgo",IF(NPR469 &lt;=14,"Bajo",IF(NPR469&lt;=35,"Medio",IF(NPR469&lt;=80,"Alto","Inviable Sanitariamente"))))</f>
        <v>Inviable Sanitariamente</v>
      </c>
      <c r="NPU469" s="265" t="str">
        <f t="shared" ref="NPU469:NPU471" si="9915">IF(NPS469&lt;5,"Sin Riesgo",IF(NPS469 &lt;=14,"Bajo",IF(NPS469&lt;=35,"Medio",IF(NPS469&lt;=80,"Alto","Inviable Sanitariamente"))))</f>
        <v>Inviable Sanitariamente</v>
      </c>
      <c r="NPV469" s="265" t="str">
        <f t="shared" ref="NPV469:NPV471" si="9916">IF(NPT469&lt;5,"Sin Riesgo",IF(NPT469 &lt;=14,"Bajo",IF(NPT469&lt;=35,"Medio",IF(NPT469&lt;=80,"Alto","Inviable Sanitariamente"))))</f>
        <v>Inviable Sanitariamente</v>
      </c>
      <c r="NPW469" s="265" t="str">
        <f t="shared" ref="NPW469:NPW471" si="9917">IF(NPU469&lt;5,"Sin Riesgo",IF(NPU469 &lt;=14,"Bajo",IF(NPU469&lt;=35,"Medio",IF(NPU469&lt;=80,"Alto","Inviable Sanitariamente"))))</f>
        <v>Inviable Sanitariamente</v>
      </c>
      <c r="NPX469" s="265" t="str">
        <f t="shared" ref="NPX469:NPX471" si="9918">IF(NPV469&lt;5,"Sin Riesgo",IF(NPV469 &lt;=14,"Bajo",IF(NPV469&lt;=35,"Medio",IF(NPV469&lt;=80,"Alto","Inviable Sanitariamente"))))</f>
        <v>Inviable Sanitariamente</v>
      </c>
      <c r="NPY469" s="265" t="str">
        <f t="shared" ref="NPY469:NPY471" si="9919">IF(NPW469&lt;5,"Sin Riesgo",IF(NPW469 &lt;=14,"Bajo",IF(NPW469&lt;=35,"Medio",IF(NPW469&lt;=80,"Alto","Inviable Sanitariamente"))))</f>
        <v>Inviable Sanitariamente</v>
      </c>
      <c r="NPZ469" s="265" t="str">
        <f t="shared" ref="NPZ469:NPZ471" si="9920">IF(NPX469&lt;5,"Sin Riesgo",IF(NPX469 &lt;=14,"Bajo",IF(NPX469&lt;=35,"Medio",IF(NPX469&lt;=80,"Alto","Inviable Sanitariamente"))))</f>
        <v>Inviable Sanitariamente</v>
      </c>
      <c r="NQA469" s="265" t="str">
        <f t="shared" ref="NQA469:NQA471" si="9921">IF(NPY469&lt;5,"Sin Riesgo",IF(NPY469 &lt;=14,"Bajo",IF(NPY469&lt;=35,"Medio",IF(NPY469&lt;=80,"Alto","Inviable Sanitariamente"))))</f>
        <v>Inviable Sanitariamente</v>
      </c>
      <c r="NQB469" s="265" t="str">
        <f t="shared" ref="NQB469:NQB471" si="9922">IF(NPZ469&lt;5,"Sin Riesgo",IF(NPZ469 &lt;=14,"Bajo",IF(NPZ469&lt;=35,"Medio",IF(NPZ469&lt;=80,"Alto","Inviable Sanitariamente"))))</f>
        <v>Inviable Sanitariamente</v>
      </c>
      <c r="NQC469" s="265" t="str">
        <f t="shared" ref="NQC469:NQC471" si="9923">IF(NQA469&lt;5,"Sin Riesgo",IF(NQA469 &lt;=14,"Bajo",IF(NQA469&lt;=35,"Medio",IF(NQA469&lt;=80,"Alto","Inviable Sanitariamente"))))</f>
        <v>Inviable Sanitariamente</v>
      </c>
      <c r="NQD469" s="265" t="str">
        <f t="shared" ref="NQD469:NQD471" si="9924">IF(NQB469&lt;5,"Sin Riesgo",IF(NQB469 &lt;=14,"Bajo",IF(NQB469&lt;=35,"Medio",IF(NQB469&lt;=80,"Alto","Inviable Sanitariamente"))))</f>
        <v>Inviable Sanitariamente</v>
      </c>
      <c r="NQE469" s="265" t="str">
        <f t="shared" ref="NQE469:NQE471" si="9925">IF(NQC469&lt;5,"Sin Riesgo",IF(NQC469 &lt;=14,"Bajo",IF(NQC469&lt;=35,"Medio",IF(NQC469&lt;=80,"Alto","Inviable Sanitariamente"))))</f>
        <v>Inviable Sanitariamente</v>
      </c>
      <c r="NQF469" s="265" t="str">
        <f t="shared" ref="NQF469:NQF471" si="9926">IF(NQD469&lt;5,"Sin Riesgo",IF(NQD469 &lt;=14,"Bajo",IF(NQD469&lt;=35,"Medio",IF(NQD469&lt;=80,"Alto","Inviable Sanitariamente"))))</f>
        <v>Inviable Sanitariamente</v>
      </c>
      <c r="NQG469" s="265" t="str">
        <f t="shared" ref="NQG469:NQG471" si="9927">IF(NQE469&lt;5,"Sin Riesgo",IF(NQE469 &lt;=14,"Bajo",IF(NQE469&lt;=35,"Medio",IF(NQE469&lt;=80,"Alto","Inviable Sanitariamente"))))</f>
        <v>Inviable Sanitariamente</v>
      </c>
      <c r="NQH469" s="265" t="str">
        <f t="shared" ref="NQH469:NQH471" si="9928">IF(NQF469&lt;5,"Sin Riesgo",IF(NQF469 &lt;=14,"Bajo",IF(NQF469&lt;=35,"Medio",IF(NQF469&lt;=80,"Alto","Inviable Sanitariamente"))))</f>
        <v>Inviable Sanitariamente</v>
      </c>
      <c r="NQI469" s="265" t="str">
        <f t="shared" ref="NQI469:NQI471" si="9929">IF(NQG469&lt;5,"Sin Riesgo",IF(NQG469 &lt;=14,"Bajo",IF(NQG469&lt;=35,"Medio",IF(NQG469&lt;=80,"Alto","Inviable Sanitariamente"))))</f>
        <v>Inviable Sanitariamente</v>
      </c>
      <c r="NQJ469" s="265" t="str">
        <f t="shared" ref="NQJ469:NQJ471" si="9930">IF(NQH469&lt;5,"Sin Riesgo",IF(NQH469 &lt;=14,"Bajo",IF(NQH469&lt;=35,"Medio",IF(NQH469&lt;=80,"Alto","Inviable Sanitariamente"))))</f>
        <v>Inviable Sanitariamente</v>
      </c>
      <c r="NQK469" s="265" t="str">
        <f t="shared" ref="NQK469:NQK471" si="9931">IF(NQI469&lt;5,"Sin Riesgo",IF(NQI469 &lt;=14,"Bajo",IF(NQI469&lt;=35,"Medio",IF(NQI469&lt;=80,"Alto","Inviable Sanitariamente"))))</f>
        <v>Inviable Sanitariamente</v>
      </c>
      <c r="NQL469" s="265" t="str">
        <f t="shared" ref="NQL469:NQL471" si="9932">IF(NQJ469&lt;5,"Sin Riesgo",IF(NQJ469 &lt;=14,"Bajo",IF(NQJ469&lt;=35,"Medio",IF(NQJ469&lt;=80,"Alto","Inviable Sanitariamente"))))</f>
        <v>Inviable Sanitariamente</v>
      </c>
      <c r="NQM469" s="265" t="str">
        <f t="shared" ref="NQM469:NQM471" si="9933">IF(NQK469&lt;5,"Sin Riesgo",IF(NQK469 &lt;=14,"Bajo",IF(NQK469&lt;=35,"Medio",IF(NQK469&lt;=80,"Alto","Inviable Sanitariamente"))))</f>
        <v>Inviable Sanitariamente</v>
      </c>
      <c r="NQN469" s="265" t="str">
        <f t="shared" ref="NQN469:NQN471" si="9934">IF(NQL469&lt;5,"Sin Riesgo",IF(NQL469 &lt;=14,"Bajo",IF(NQL469&lt;=35,"Medio",IF(NQL469&lt;=80,"Alto","Inviable Sanitariamente"))))</f>
        <v>Inviable Sanitariamente</v>
      </c>
      <c r="NQO469" s="265" t="str">
        <f t="shared" ref="NQO469:NQO471" si="9935">IF(NQM469&lt;5,"Sin Riesgo",IF(NQM469 &lt;=14,"Bajo",IF(NQM469&lt;=35,"Medio",IF(NQM469&lt;=80,"Alto","Inviable Sanitariamente"))))</f>
        <v>Inviable Sanitariamente</v>
      </c>
      <c r="NQP469" s="265" t="str">
        <f t="shared" ref="NQP469:NQP471" si="9936">IF(NQN469&lt;5,"Sin Riesgo",IF(NQN469 &lt;=14,"Bajo",IF(NQN469&lt;=35,"Medio",IF(NQN469&lt;=80,"Alto","Inviable Sanitariamente"))))</f>
        <v>Inviable Sanitariamente</v>
      </c>
      <c r="NQQ469" s="265" t="str">
        <f t="shared" ref="NQQ469:NQQ471" si="9937">IF(NQO469&lt;5,"Sin Riesgo",IF(NQO469 &lt;=14,"Bajo",IF(NQO469&lt;=35,"Medio",IF(NQO469&lt;=80,"Alto","Inviable Sanitariamente"))))</f>
        <v>Inviable Sanitariamente</v>
      </c>
      <c r="NQR469" s="265" t="str">
        <f t="shared" ref="NQR469:NQR471" si="9938">IF(NQP469&lt;5,"Sin Riesgo",IF(NQP469 &lt;=14,"Bajo",IF(NQP469&lt;=35,"Medio",IF(NQP469&lt;=80,"Alto","Inviable Sanitariamente"))))</f>
        <v>Inviable Sanitariamente</v>
      </c>
      <c r="NQS469" s="265" t="str">
        <f t="shared" ref="NQS469:NQS471" si="9939">IF(NQQ469&lt;5,"Sin Riesgo",IF(NQQ469 &lt;=14,"Bajo",IF(NQQ469&lt;=35,"Medio",IF(NQQ469&lt;=80,"Alto","Inviable Sanitariamente"))))</f>
        <v>Inviable Sanitariamente</v>
      </c>
      <c r="NQT469" s="265" t="str">
        <f t="shared" ref="NQT469:NQT471" si="9940">IF(NQR469&lt;5,"Sin Riesgo",IF(NQR469 &lt;=14,"Bajo",IF(NQR469&lt;=35,"Medio",IF(NQR469&lt;=80,"Alto","Inviable Sanitariamente"))))</f>
        <v>Inviable Sanitariamente</v>
      </c>
      <c r="NQU469" s="265" t="str">
        <f t="shared" ref="NQU469:NQU471" si="9941">IF(NQS469&lt;5,"Sin Riesgo",IF(NQS469 &lt;=14,"Bajo",IF(NQS469&lt;=35,"Medio",IF(NQS469&lt;=80,"Alto","Inviable Sanitariamente"))))</f>
        <v>Inviable Sanitariamente</v>
      </c>
      <c r="NQV469" s="265" t="str">
        <f t="shared" ref="NQV469:NQV471" si="9942">IF(NQT469&lt;5,"Sin Riesgo",IF(NQT469 &lt;=14,"Bajo",IF(NQT469&lt;=35,"Medio",IF(NQT469&lt;=80,"Alto","Inviable Sanitariamente"))))</f>
        <v>Inviable Sanitariamente</v>
      </c>
      <c r="NQW469" s="265" t="str">
        <f t="shared" ref="NQW469:NQW471" si="9943">IF(NQU469&lt;5,"Sin Riesgo",IF(NQU469 &lt;=14,"Bajo",IF(NQU469&lt;=35,"Medio",IF(NQU469&lt;=80,"Alto","Inviable Sanitariamente"))))</f>
        <v>Inviable Sanitariamente</v>
      </c>
      <c r="NQX469" s="265" t="str">
        <f t="shared" ref="NQX469:NQX471" si="9944">IF(NQV469&lt;5,"Sin Riesgo",IF(NQV469 &lt;=14,"Bajo",IF(NQV469&lt;=35,"Medio",IF(NQV469&lt;=80,"Alto","Inviable Sanitariamente"))))</f>
        <v>Inviable Sanitariamente</v>
      </c>
      <c r="NQY469" s="265" t="str">
        <f t="shared" ref="NQY469:NQY471" si="9945">IF(NQW469&lt;5,"Sin Riesgo",IF(NQW469 &lt;=14,"Bajo",IF(NQW469&lt;=35,"Medio",IF(NQW469&lt;=80,"Alto","Inviable Sanitariamente"))))</f>
        <v>Inviable Sanitariamente</v>
      </c>
      <c r="NQZ469" s="265" t="str">
        <f t="shared" ref="NQZ469:NQZ471" si="9946">IF(NQX469&lt;5,"Sin Riesgo",IF(NQX469 &lt;=14,"Bajo",IF(NQX469&lt;=35,"Medio",IF(NQX469&lt;=80,"Alto","Inviable Sanitariamente"))))</f>
        <v>Inviable Sanitariamente</v>
      </c>
      <c r="NRA469" s="265" t="str">
        <f t="shared" ref="NRA469:NRA471" si="9947">IF(NQY469&lt;5,"Sin Riesgo",IF(NQY469 &lt;=14,"Bajo",IF(NQY469&lt;=35,"Medio",IF(NQY469&lt;=80,"Alto","Inviable Sanitariamente"))))</f>
        <v>Inviable Sanitariamente</v>
      </c>
      <c r="NRB469" s="265" t="str">
        <f t="shared" ref="NRB469:NRB471" si="9948">IF(NQZ469&lt;5,"Sin Riesgo",IF(NQZ469 &lt;=14,"Bajo",IF(NQZ469&lt;=35,"Medio",IF(NQZ469&lt;=80,"Alto","Inviable Sanitariamente"))))</f>
        <v>Inviable Sanitariamente</v>
      </c>
      <c r="NRC469" s="265" t="str">
        <f t="shared" ref="NRC469:NRC471" si="9949">IF(NRA469&lt;5,"Sin Riesgo",IF(NRA469 &lt;=14,"Bajo",IF(NRA469&lt;=35,"Medio",IF(NRA469&lt;=80,"Alto","Inviable Sanitariamente"))))</f>
        <v>Inviable Sanitariamente</v>
      </c>
      <c r="NRD469" s="265" t="str">
        <f t="shared" ref="NRD469:NRD471" si="9950">IF(NRB469&lt;5,"Sin Riesgo",IF(NRB469 &lt;=14,"Bajo",IF(NRB469&lt;=35,"Medio",IF(NRB469&lt;=80,"Alto","Inviable Sanitariamente"))))</f>
        <v>Inviable Sanitariamente</v>
      </c>
      <c r="NRE469" s="265" t="str">
        <f t="shared" ref="NRE469:NRE471" si="9951">IF(NRC469&lt;5,"Sin Riesgo",IF(NRC469 &lt;=14,"Bajo",IF(NRC469&lt;=35,"Medio",IF(NRC469&lt;=80,"Alto","Inviable Sanitariamente"))))</f>
        <v>Inviable Sanitariamente</v>
      </c>
      <c r="NRF469" s="265" t="str">
        <f t="shared" ref="NRF469:NRF471" si="9952">IF(NRD469&lt;5,"Sin Riesgo",IF(NRD469 &lt;=14,"Bajo",IF(NRD469&lt;=35,"Medio",IF(NRD469&lt;=80,"Alto","Inviable Sanitariamente"))))</f>
        <v>Inviable Sanitariamente</v>
      </c>
      <c r="NRG469" s="265" t="str">
        <f t="shared" ref="NRG469:NRG471" si="9953">IF(NRE469&lt;5,"Sin Riesgo",IF(NRE469 &lt;=14,"Bajo",IF(NRE469&lt;=35,"Medio",IF(NRE469&lt;=80,"Alto","Inviable Sanitariamente"))))</f>
        <v>Inviable Sanitariamente</v>
      </c>
      <c r="NRH469" s="265" t="str">
        <f t="shared" ref="NRH469:NRH471" si="9954">IF(NRF469&lt;5,"Sin Riesgo",IF(NRF469 &lt;=14,"Bajo",IF(NRF469&lt;=35,"Medio",IF(NRF469&lt;=80,"Alto","Inviable Sanitariamente"))))</f>
        <v>Inviable Sanitariamente</v>
      </c>
      <c r="NRI469" s="265" t="str">
        <f t="shared" ref="NRI469:NRI471" si="9955">IF(NRG469&lt;5,"Sin Riesgo",IF(NRG469 &lt;=14,"Bajo",IF(NRG469&lt;=35,"Medio",IF(NRG469&lt;=80,"Alto","Inviable Sanitariamente"))))</f>
        <v>Inviable Sanitariamente</v>
      </c>
      <c r="NRJ469" s="265" t="str">
        <f t="shared" ref="NRJ469:NRJ471" si="9956">IF(NRH469&lt;5,"Sin Riesgo",IF(NRH469 &lt;=14,"Bajo",IF(NRH469&lt;=35,"Medio",IF(NRH469&lt;=80,"Alto","Inviable Sanitariamente"))))</f>
        <v>Inviable Sanitariamente</v>
      </c>
      <c r="NRK469" s="265" t="str">
        <f t="shared" ref="NRK469:NRK471" si="9957">IF(NRI469&lt;5,"Sin Riesgo",IF(NRI469 &lt;=14,"Bajo",IF(NRI469&lt;=35,"Medio",IF(NRI469&lt;=80,"Alto","Inviable Sanitariamente"))))</f>
        <v>Inviable Sanitariamente</v>
      </c>
      <c r="NRL469" s="265" t="str">
        <f t="shared" ref="NRL469:NRL471" si="9958">IF(NRJ469&lt;5,"Sin Riesgo",IF(NRJ469 &lt;=14,"Bajo",IF(NRJ469&lt;=35,"Medio",IF(NRJ469&lt;=80,"Alto","Inviable Sanitariamente"))))</f>
        <v>Inviable Sanitariamente</v>
      </c>
      <c r="NRM469" s="265" t="str">
        <f t="shared" ref="NRM469:NRM471" si="9959">IF(NRK469&lt;5,"Sin Riesgo",IF(NRK469 &lt;=14,"Bajo",IF(NRK469&lt;=35,"Medio",IF(NRK469&lt;=80,"Alto","Inviable Sanitariamente"))))</f>
        <v>Inviable Sanitariamente</v>
      </c>
      <c r="NRN469" s="265" t="str">
        <f t="shared" ref="NRN469:NRN471" si="9960">IF(NRL469&lt;5,"Sin Riesgo",IF(NRL469 &lt;=14,"Bajo",IF(NRL469&lt;=35,"Medio",IF(NRL469&lt;=80,"Alto","Inviable Sanitariamente"))))</f>
        <v>Inviable Sanitariamente</v>
      </c>
      <c r="NRO469" s="265" t="str">
        <f t="shared" ref="NRO469:NRO471" si="9961">IF(NRM469&lt;5,"Sin Riesgo",IF(NRM469 &lt;=14,"Bajo",IF(NRM469&lt;=35,"Medio",IF(NRM469&lt;=80,"Alto","Inviable Sanitariamente"))))</f>
        <v>Inviable Sanitariamente</v>
      </c>
      <c r="NRP469" s="265" t="str">
        <f t="shared" ref="NRP469:NRP471" si="9962">IF(NRN469&lt;5,"Sin Riesgo",IF(NRN469 &lt;=14,"Bajo",IF(NRN469&lt;=35,"Medio",IF(NRN469&lt;=80,"Alto","Inviable Sanitariamente"))))</f>
        <v>Inviable Sanitariamente</v>
      </c>
      <c r="NRQ469" s="265" t="str">
        <f t="shared" ref="NRQ469:NRQ471" si="9963">IF(NRO469&lt;5,"Sin Riesgo",IF(NRO469 &lt;=14,"Bajo",IF(NRO469&lt;=35,"Medio",IF(NRO469&lt;=80,"Alto","Inviable Sanitariamente"))))</f>
        <v>Inviable Sanitariamente</v>
      </c>
      <c r="NRR469" s="265" t="str">
        <f t="shared" ref="NRR469:NRR471" si="9964">IF(NRP469&lt;5,"Sin Riesgo",IF(NRP469 &lt;=14,"Bajo",IF(NRP469&lt;=35,"Medio",IF(NRP469&lt;=80,"Alto","Inviable Sanitariamente"))))</f>
        <v>Inviable Sanitariamente</v>
      </c>
      <c r="NRS469" s="265" t="str">
        <f t="shared" ref="NRS469:NRS471" si="9965">IF(NRQ469&lt;5,"Sin Riesgo",IF(NRQ469 &lt;=14,"Bajo",IF(NRQ469&lt;=35,"Medio",IF(NRQ469&lt;=80,"Alto","Inviable Sanitariamente"))))</f>
        <v>Inviable Sanitariamente</v>
      </c>
      <c r="NRT469" s="265" t="str">
        <f t="shared" ref="NRT469:NRT471" si="9966">IF(NRR469&lt;5,"Sin Riesgo",IF(NRR469 &lt;=14,"Bajo",IF(NRR469&lt;=35,"Medio",IF(NRR469&lt;=80,"Alto","Inviable Sanitariamente"))))</f>
        <v>Inviable Sanitariamente</v>
      </c>
      <c r="NRU469" s="265" t="str">
        <f t="shared" ref="NRU469:NRU471" si="9967">IF(NRS469&lt;5,"Sin Riesgo",IF(NRS469 &lt;=14,"Bajo",IF(NRS469&lt;=35,"Medio",IF(NRS469&lt;=80,"Alto","Inviable Sanitariamente"))))</f>
        <v>Inviable Sanitariamente</v>
      </c>
      <c r="NRV469" s="265" t="str">
        <f t="shared" ref="NRV469:NRV471" si="9968">IF(NRT469&lt;5,"Sin Riesgo",IF(NRT469 &lt;=14,"Bajo",IF(NRT469&lt;=35,"Medio",IF(NRT469&lt;=80,"Alto","Inviable Sanitariamente"))))</f>
        <v>Inviable Sanitariamente</v>
      </c>
      <c r="NRW469" s="265" t="str">
        <f t="shared" ref="NRW469:NRW471" si="9969">IF(NRU469&lt;5,"Sin Riesgo",IF(NRU469 &lt;=14,"Bajo",IF(NRU469&lt;=35,"Medio",IF(NRU469&lt;=80,"Alto","Inviable Sanitariamente"))))</f>
        <v>Inviable Sanitariamente</v>
      </c>
      <c r="NRX469" s="265" t="str">
        <f t="shared" ref="NRX469:NRX471" si="9970">IF(NRV469&lt;5,"Sin Riesgo",IF(NRV469 &lt;=14,"Bajo",IF(NRV469&lt;=35,"Medio",IF(NRV469&lt;=80,"Alto","Inviable Sanitariamente"))))</f>
        <v>Inviable Sanitariamente</v>
      </c>
      <c r="NRY469" s="265" t="str">
        <f t="shared" ref="NRY469:NRY471" si="9971">IF(NRW469&lt;5,"Sin Riesgo",IF(NRW469 &lt;=14,"Bajo",IF(NRW469&lt;=35,"Medio",IF(NRW469&lt;=80,"Alto","Inviable Sanitariamente"))))</f>
        <v>Inviable Sanitariamente</v>
      </c>
      <c r="NRZ469" s="265" t="str">
        <f t="shared" ref="NRZ469:NRZ471" si="9972">IF(NRX469&lt;5,"Sin Riesgo",IF(NRX469 &lt;=14,"Bajo",IF(NRX469&lt;=35,"Medio",IF(NRX469&lt;=80,"Alto","Inviable Sanitariamente"))))</f>
        <v>Inviable Sanitariamente</v>
      </c>
      <c r="NSA469" s="265" t="str">
        <f t="shared" ref="NSA469:NSA471" si="9973">IF(NRY469&lt;5,"Sin Riesgo",IF(NRY469 &lt;=14,"Bajo",IF(NRY469&lt;=35,"Medio",IF(NRY469&lt;=80,"Alto","Inviable Sanitariamente"))))</f>
        <v>Inviable Sanitariamente</v>
      </c>
      <c r="NSB469" s="265" t="str">
        <f t="shared" ref="NSB469:NSB471" si="9974">IF(NRZ469&lt;5,"Sin Riesgo",IF(NRZ469 &lt;=14,"Bajo",IF(NRZ469&lt;=35,"Medio",IF(NRZ469&lt;=80,"Alto","Inviable Sanitariamente"))))</f>
        <v>Inviable Sanitariamente</v>
      </c>
      <c r="NSC469" s="265" t="str">
        <f t="shared" ref="NSC469:NSC471" si="9975">IF(NSA469&lt;5,"Sin Riesgo",IF(NSA469 &lt;=14,"Bajo",IF(NSA469&lt;=35,"Medio",IF(NSA469&lt;=80,"Alto","Inviable Sanitariamente"))))</f>
        <v>Inviable Sanitariamente</v>
      </c>
      <c r="NSD469" s="265" t="str">
        <f t="shared" ref="NSD469:NSD471" si="9976">IF(NSB469&lt;5,"Sin Riesgo",IF(NSB469 &lt;=14,"Bajo",IF(NSB469&lt;=35,"Medio",IF(NSB469&lt;=80,"Alto","Inviable Sanitariamente"))))</f>
        <v>Inviable Sanitariamente</v>
      </c>
      <c r="NSE469" s="265" t="str">
        <f t="shared" ref="NSE469:NSE471" si="9977">IF(NSC469&lt;5,"Sin Riesgo",IF(NSC469 &lt;=14,"Bajo",IF(NSC469&lt;=35,"Medio",IF(NSC469&lt;=80,"Alto","Inviable Sanitariamente"))))</f>
        <v>Inviable Sanitariamente</v>
      </c>
      <c r="NSF469" s="265" t="str">
        <f t="shared" ref="NSF469:NSF471" si="9978">IF(NSD469&lt;5,"Sin Riesgo",IF(NSD469 &lt;=14,"Bajo",IF(NSD469&lt;=35,"Medio",IF(NSD469&lt;=80,"Alto","Inviable Sanitariamente"))))</f>
        <v>Inviable Sanitariamente</v>
      </c>
      <c r="NSG469" s="265" t="str">
        <f t="shared" ref="NSG469:NSG471" si="9979">IF(NSE469&lt;5,"Sin Riesgo",IF(NSE469 &lt;=14,"Bajo",IF(NSE469&lt;=35,"Medio",IF(NSE469&lt;=80,"Alto","Inviable Sanitariamente"))))</f>
        <v>Inviable Sanitariamente</v>
      </c>
      <c r="NSH469" s="265" t="str">
        <f t="shared" ref="NSH469:NSH471" si="9980">IF(NSF469&lt;5,"Sin Riesgo",IF(NSF469 &lt;=14,"Bajo",IF(NSF469&lt;=35,"Medio",IF(NSF469&lt;=80,"Alto","Inviable Sanitariamente"))))</f>
        <v>Inviable Sanitariamente</v>
      </c>
      <c r="NSI469" s="265" t="str">
        <f t="shared" ref="NSI469:NSI471" si="9981">IF(NSG469&lt;5,"Sin Riesgo",IF(NSG469 &lt;=14,"Bajo",IF(NSG469&lt;=35,"Medio",IF(NSG469&lt;=80,"Alto","Inviable Sanitariamente"))))</f>
        <v>Inviable Sanitariamente</v>
      </c>
      <c r="NSJ469" s="265" t="str">
        <f t="shared" ref="NSJ469:NSJ471" si="9982">IF(NSH469&lt;5,"Sin Riesgo",IF(NSH469 &lt;=14,"Bajo",IF(NSH469&lt;=35,"Medio",IF(NSH469&lt;=80,"Alto","Inviable Sanitariamente"))))</f>
        <v>Inviable Sanitariamente</v>
      </c>
      <c r="NSK469" s="265" t="str">
        <f t="shared" ref="NSK469:NSK471" si="9983">IF(NSI469&lt;5,"Sin Riesgo",IF(NSI469 &lt;=14,"Bajo",IF(NSI469&lt;=35,"Medio",IF(NSI469&lt;=80,"Alto","Inviable Sanitariamente"))))</f>
        <v>Inviable Sanitariamente</v>
      </c>
      <c r="NSL469" s="265" t="str">
        <f t="shared" ref="NSL469:NSL471" si="9984">IF(NSJ469&lt;5,"Sin Riesgo",IF(NSJ469 &lt;=14,"Bajo",IF(NSJ469&lt;=35,"Medio",IF(NSJ469&lt;=80,"Alto","Inviable Sanitariamente"))))</f>
        <v>Inviable Sanitariamente</v>
      </c>
      <c r="NSM469" s="265" t="str">
        <f t="shared" ref="NSM469:NSM471" si="9985">IF(NSK469&lt;5,"Sin Riesgo",IF(NSK469 &lt;=14,"Bajo",IF(NSK469&lt;=35,"Medio",IF(NSK469&lt;=80,"Alto","Inviable Sanitariamente"))))</f>
        <v>Inviable Sanitariamente</v>
      </c>
      <c r="NSN469" s="265" t="str">
        <f t="shared" ref="NSN469:NSN471" si="9986">IF(NSL469&lt;5,"Sin Riesgo",IF(NSL469 &lt;=14,"Bajo",IF(NSL469&lt;=35,"Medio",IF(NSL469&lt;=80,"Alto","Inviable Sanitariamente"))))</f>
        <v>Inviable Sanitariamente</v>
      </c>
      <c r="NSO469" s="265" t="str">
        <f t="shared" ref="NSO469:NSO471" si="9987">IF(NSM469&lt;5,"Sin Riesgo",IF(NSM469 &lt;=14,"Bajo",IF(NSM469&lt;=35,"Medio",IF(NSM469&lt;=80,"Alto","Inviable Sanitariamente"))))</f>
        <v>Inviable Sanitariamente</v>
      </c>
      <c r="NSP469" s="265" t="str">
        <f t="shared" ref="NSP469:NSP471" si="9988">IF(NSN469&lt;5,"Sin Riesgo",IF(NSN469 &lt;=14,"Bajo",IF(NSN469&lt;=35,"Medio",IF(NSN469&lt;=80,"Alto","Inviable Sanitariamente"))))</f>
        <v>Inviable Sanitariamente</v>
      </c>
      <c r="NSQ469" s="265" t="str">
        <f t="shared" ref="NSQ469:NSQ471" si="9989">IF(NSO469&lt;5,"Sin Riesgo",IF(NSO469 &lt;=14,"Bajo",IF(NSO469&lt;=35,"Medio",IF(NSO469&lt;=80,"Alto","Inviable Sanitariamente"))))</f>
        <v>Inviable Sanitariamente</v>
      </c>
      <c r="NSR469" s="265" t="str">
        <f t="shared" ref="NSR469:NSR471" si="9990">IF(NSP469&lt;5,"Sin Riesgo",IF(NSP469 &lt;=14,"Bajo",IF(NSP469&lt;=35,"Medio",IF(NSP469&lt;=80,"Alto","Inviable Sanitariamente"))))</f>
        <v>Inviable Sanitariamente</v>
      </c>
      <c r="NSS469" s="265" t="str">
        <f t="shared" ref="NSS469:NSS471" si="9991">IF(NSQ469&lt;5,"Sin Riesgo",IF(NSQ469 &lt;=14,"Bajo",IF(NSQ469&lt;=35,"Medio",IF(NSQ469&lt;=80,"Alto","Inviable Sanitariamente"))))</f>
        <v>Inviable Sanitariamente</v>
      </c>
      <c r="NST469" s="265" t="str">
        <f t="shared" ref="NST469:NST471" si="9992">IF(NSR469&lt;5,"Sin Riesgo",IF(NSR469 &lt;=14,"Bajo",IF(NSR469&lt;=35,"Medio",IF(NSR469&lt;=80,"Alto","Inviable Sanitariamente"))))</f>
        <v>Inviable Sanitariamente</v>
      </c>
      <c r="NSU469" s="265" t="str">
        <f t="shared" ref="NSU469:NSU471" si="9993">IF(NSS469&lt;5,"Sin Riesgo",IF(NSS469 &lt;=14,"Bajo",IF(NSS469&lt;=35,"Medio",IF(NSS469&lt;=80,"Alto","Inviable Sanitariamente"))))</f>
        <v>Inviable Sanitariamente</v>
      </c>
      <c r="NSV469" s="265" t="str">
        <f t="shared" ref="NSV469:NSV471" si="9994">IF(NST469&lt;5,"Sin Riesgo",IF(NST469 &lt;=14,"Bajo",IF(NST469&lt;=35,"Medio",IF(NST469&lt;=80,"Alto","Inviable Sanitariamente"))))</f>
        <v>Inviable Sanitariamente</v>
      </c>
      <c r="NSW469" s="265" t="str">
        <f t="shared" ref="NSW469:NSW471" si="9995">IF(NSU469&lt;5,"Sin Riesgo",IF(NSU469 &lt;=14,"Bajo",IF(NSU469&lt;=35,"Medio",IF(NSU469&lt;=80,"Alto","Inviable Sanitariamente"))))</f>
        <v>Inviable Sanitariamente</v>
      </c>
      <c r="NSX469" s="265" t="str">
        <f t="shared" ref="NSX469:NSX471" si="9996">IF(NSV469&lt;5,"Sin Riesgo",IF(NSV469 &lt;=14,"Bajo",IF(NSV469&lt;=35,"Medio",IF(NSV469&lt;=80,"Alto","Inviable Sanitariamente"))))</f>
        <v>Inviable Sanitariamente</v>
      </c>
      <c r="NSY469" s="265" t="str">
        <f t="shared" ref="NSY469:NSY471" si="9997">IF(NSW469&lt;5,"Sin Riesgo",IF(NSW469 &lt;=14,"Bajo",IF(NSW469&lt;=35,"Medio",IF(NSW469&lt;=80,"Alto","Inviable Sanitariamente"))))</f>
        <v>Inviable Sanitariamente</v>
      </c>
      <c r="NSZ469" s="265" t="str">
        <f t="shared" ref="NSZ469:NSZ471" si="9998">IF(NSX469&lt;5,"Sin Riesgo",IF(NSX469 &lt;=14,"Bajo",IF(NSX469&lt;=35,"Medio",IF(NSX469&lt;=80,"Alto","Inviable Sanitariamente"))))</f>
        <v>Inviable Sanitariamente</v>
      </c>
      <c r="NTA469" s="265" t="str">
        <f t="shared" ref="NTA469:NTA471" si="9999">IF(NSY469&lt;5,"Sin Riesgo",IF(NSY469 &lt;=14,"Bajo",IF(NSY469&lt;=35,"Medio",IF(NSY469&lt;=80,"Alto","Inviable Sanitariamente"))))</f>
        <v>Inviable Sanitariamente</v>
      </c>
      <c r="NTB469" s="265" t="str">
        <f t="shared" ref="NTB469:NTB471" si="10000">IF(NSZ469&lt;5,"Sin Riesgo",IF(NSZ469 &lt;=14,"Bajo",IF(NSZ469&lt;=35,"Medio",IF(NSZ469&lt;=80,"Alto","Inviable Sanitariamente"))))</f>
        <v>Inviable Sanitariamente</v>
      </c>
      <c r="NTC469" s="265" t="str">
        <f t="shared" ref="NTC469:NTC471" si="10001">IF(NTA469&lt;5,"Sin Riesgo",IF(NTA469 &lt;=14,"Bajo",IF(NTA469&lt;=35,"Medio",IF(NTA469&lt;=80,"Alto","Inviable Sanitariamente"))))</f>
        <v>Inviable Sanitariamente</v>
      </c>
      <c r="NTD469" s="265" t="str">
        <f t="shared" ref="NTD469:NTD471" si="10002">IF(NTB469&lt;5,"Sin Riesgo",IF(NTB469 &lt;=14,"Bajo",IF(NTB469&lt;=35,"Medio",IF(NTB469&lt;=80,"Alto","Inviable Sanitariamente"))))</f>
        <v>Inviable Sanitariamente</v>
      </c>
      <c r="NTE469" s="265" t="str">
        <f t="shared" ref="NTE469:NTE471" si="10003">IF(NTC469&lt;5,"Sin Riesgo",IF(NTC469 &lt;=14,"Bajo",IF(NTC469&lt;=35,"Medio",IF(NTC469&lt;=80,"Alto","Inviable Sanitariamente"))))</f>
        <v>Inviable Sanitariamente</v>
      </c>
      <c r="NTF469" s="265" t="str">
        <f t="shared" ref="NTF469:NTF471" si="10004">IF(NTD469&lt;5,"Sin Riesgo",IF(NTD469 &lt;=14,"Bajo",IF(NTD469&lt;=35,"Medio",IF(NTD469&lt;=80,"Alto","Inviable Sanitariamente"))))</f>
        <v>Inviable Sanitariamente</v>
      </c>
      <c r="NTG469" s="265" t="str">
        <f t="shared" ref="NTG469:NTG471" si="10005">IF(NTE469&lt;5,"Sin Riesgo",IF(NTE469 &lt;=14,"Bajo",IF(NTE469&lt;=35,"Medio",IF(NTE469&lt;=80,"Alto","Inviable Sanitariamente"))))</f>
        <v>Inviable Sanitariamente</v>
      </c>
      <c r="NTH469" s="265" t="str">
        <f t="shared" ref="NTH469:NTH471" si="10006">IF(NTF469&lt;5,"Sin Riesgo",IF(NTF469 &lt;=14,"Bajo",IF(NTF469&lt;=35,"Medio",IF(NTF469&lt;=80,"Alto","Inviable Sanitariamente"))))</f>
        <v>Inviable Sanitariamente</v>
      </c>
      <c r="NTI469" s="265" t="str">
        <f t="shared" ref="NTI469:NTI471" si="10007">IF(NTG469&lt;5,"Sin Riesgo",IF(NTG469 &lt;=14,"Bajo",IF(NTG469&lt;=35,"Medio",IF(NTG469&lt;=80,"Alto","Inviable Sanitariamente"))))</f>
        <v>Inviable Sanitariamente</v>
      </c>
      <c r="NTJ469" s="265" t="str">
        <f t="shared" ref="NTJ469:NTJ471" si="10008">IF(NTH469&lt;5,"Sin Riesgo",IF(NTH469 &lt;=14,"Bajo",IF(NTH469&lt;=35,"Medio",IF(NTH469&lt;=80,"Alto","Inviable Sanitariamente"))))</f>
        <v>Inviable Sanitariamente</v>
      </c>
      <c r="NTK469" s="265" t="str">
        <f t="shared" ref="NTK469:NTK471" si="10009">IF(NTI469&lt;5,"Sin Riesgo",IF(NTI469 &lt;=14,"Bajo",IF(NTI469&lt;=35,"Medio",IF(NTI469&lt;=80,"Alto","Inviable Sanitariamente"))))</f>
        <v>Inviable Sanitariamente</v>
      </c>
      <c r="NTL469" s="265" t="str">
        <f t="shared" ref="NTL469:NTL471" si="10010">IF(NTJ469&lt;5,"Sin Riesgo",IF(NTJ469 &lt;=14,"Bajo",IF(NTJ469&lt;=35,"Medio",IF(NTJ469&lt;=80,"Alto","Inviable Sanitariamente"))))</f>
        <v>Inviable Sanitariamente</v>
      </c>
      <c r="NTM469" s="265" t="str">
        <f t="shared" ref="NTM469:NTM471" si="10011">IF(NTK469&lt;5,"Sin Riesgo",IF(NTK469 &lt;=14,"Bajo",IF(NTK469&lt;=35,"Medio",IF(NTK469&lt;=80,"Alto","Inviable Sanitariamente"))))</f>
        <v>Inviable Sanitariamente</v>
      </c>
      <c r="NTN469" s="265" t="str">
        <f t="shared" ref="NTN469:NTN471" si="10012">IF(NTL469&lt;5,"Sin Riesgo",IF(NTL469 &lt;=14,"Bajo",IF(NTL469&lt;=35,"Medio",IF(NTL469&lt;=80,"Alto","Inviable Sanitariamente"))))</f>
        <v>Inviable Sanitariamente</v>
      </c>
      <c r="NTO469" s="265" t="str">
        <f t="shared" ref="NTO469:NTO471" si="10013">IF(NTM469&lt;5,"Sin Riesgo",IF(NTM469 &lt;=14,"Bajo",IF(NTM469&lt;=35,"Medio",IF(NTM469&lt;=80,"Alto","Inviable Sanitariamente"))))</f>
        <v>Inviable Sanitariamente</v>
      </c>
      <c r="NTP469" s="265" t="str">
        <f t="shared" ref="NTP469:NTP471" si="10014">IF(NTN469&lt;5,"Sin Riesgo",IF(NTN469 &lt;=14,"Bajo",IF(NTN469&lt;=35,"Medio",IF(NTN469&lt;=80,"Alto","Inviable Sanitariamente"))))</f>
        <v>Inviable Sanitariamente</v>
      </c>
      <c r="NTQ469" s="265" t="str">
        <f t="shared" ref="NTQ469:NTQ471" si="10015">IF(NTO469&lt;5,"Sin Riesgo",IF(NTO469 &lt;=14,"Bajo",IF(NTO469&lt;=35,"Medio",IF(NTO469&lt;=80,"Alto","Inviable Sanitariamente"))))</f>
        <v>Inviable Sanitariamente</v>
      </c>
      <c r="NTR469" s="265" t="str">
        <f t="shared" ref="NTR469:NTR471" si="10016">IF(NTP469&lt;5,"Sin Riesgo",IF(NTP469 &lt;=14,"Bajo",IF(NTP469&lt;=35,"Medio",IF(NTP469&lt;=80,"Alto","Inviable Sanitariamente"))))</f>
        <v>Inviable Sanitariamente</v>
      </c>
      <c r="NTS469" s="265" t="str">
        <f t="shared" ref="NTS469:NTS471" si="10017">IF(NTQ469&lt;5,"Sin Riesgo",IF(NTQ469 &lt;=14,"Bajo",IF(NTQ469&lt;=35,"Medio",IF(NTQ469&lt;=80,"Alto","Inviable Sanitariamente"))))</f>
        <v>Inviable Sanitariamente</v>
      </c>
      <c r="NTT469" s="265" t="str">
        <f t="shared" ref="NTT469:NTT471" si="10018">IF(NTR469&lt;5,"Sin Riesgo",IF(NTR469 &lt;=14,"Bajo",IF(NTR469&lt;=35,"Medio",IF(NTR469&lt;=80,"Alto","Inviable Sanitariamente"))))</f>
        <v>Inviable Sanitariamente</v>
      </c>
      <c r="NTU469" s="265" t="str">
        <f t="shared" ref="NTU469:NTU471" si="10019">IF(NTS469&lt;5,"Sin Riesgo",IF(NTS469 &lt;=14,"Bajo",IF(NTS469&lt;=35,"Medio",IF(NTS469&lt;=80,"Alto","Inviable Sanitariamente"))))</f>
        <v>Inviable Sanitariamente</v>
      </c>
      <c r="NTV469" s="265" t="str">
        <f t="shared" ref="NTV469:NTV471" si="10020">IF(NTT469&lt;5,"Sin Riesgo",IF(NTT469 &lt;=14,"Bajo",IF(NTT469&lt;=35,"Medio",IF(NTT469&lt;=80,"Alto","Inviable Sanitariamente"))))</f>
        <v>Inviable Sanitariamente</v>
      </c>
      <c r="NTW469" s="265" t="str">
        <f t="shared" ref="NTW469:NTW471" si="10021">IF(NTU469&lt;5,"Sin Riesgo",IF(NTU469 &lt;=14,"Bajo",IF(NTU469&lt;=35,"Medio",IF(NTU469&lt;=80,"Alto","Inviable Sanitariamente"))))</f>
        <v>Inviable Sanitariamente</v>
      </c>
      <c r="NTX469" s="265" t="str">
        <f t="shared" ref="NTX469:NTX471" si="10022">IF(NTV469&lt;5,"Sin Riesgo",IF(NTV469 &lt;=14,"Bajo",IF(NTV469&lt;=35,"Medio",IF(NTV469&lt;=80,"Alto","Inviable Sanitariamente"))))</f>
        <v>Inviable Sanitariamente</v>
      </c>
      <c r="NTY469" s="265" t="str">
        <f t="shared" ref="NTY469:NTY471" si="10023">IF(NTW469&lt;5,"Sin Riesgo",IF(NTW469 &lt;=14,"Bajo",IF(NTW469&lt;=35,"Medio",IF(NTW469&lt;=80,"Alto","Inviable Sanitariamente"))))</f>
        <v>Inviable Sanitariamente</v>
      </c>
      <c r="NTZ469" s="265" t="str">
        <f t="shared" ref="NTZ469:NTZ471" si="10024">IF(NTX469&lt;5,"Sin Riesgo",IF(NTX469 &lt;=14,"Bajo",IF(NTX469&lt;=35,"Medio",IF(NTX469&lt;=80,"Alto","Inviable Sanitariamente"))))</f>
        <v>Inviable Sanitariamente</v>
      </c>
      <c r="NUA469" s="265" t="str">
        <f t="shared" ref="NUA469:NUA471" si="10025">IF(NTY469&lt;5,"Sin Riesgo",IF(NTY469 &lt;=14,"Bajo",IF(NTY469&lt;=35,"Medio",IF(NTY469&lt;=80,"Alto","Inviable Sanitariamente"))))</f>
        <v>Inviable Sanitariamente</v>
      </c>
      <c r="NUB469" s="265" t="str">
        <f t="shared" ref="NUB469:NUB471" si="10026">IF(NTZ469&lt;5,"Sin Riesgo",IF(NTZ469 &lt;=14,"Bajo",IF(NTZ469&lt;=35,"Medio",IF(NTZ469&lt;=80,"Alto","Inviable Sanitariamente"))))</f>
        <v>Inviable Sanitariamente</v>
      </c>
      <c r="NUC469" s="265" t="str">
        <f t="shared" ref="NUC469:NUC471" si="10027">IF(NUA469&lt;5,"Sin Riesgo",IF(NUA469 &lt;=14,"Bajo",IF(NUA469&lt;=35,"Medio",IF(NUA469&lt;=80,"Alto","Inviable Sanitariamente"))))</f>
        <v>Inviable Sanitariamente</v>
      </c>
      <c r="NUD469" s="265" t="str">
        <f t="shared" ref="NUD469:NUD471" si="10028">IF(NUB469&lt;5,"Sin Riesgo",IF(NUB469 &lt;=14,"Bajo",IF(NUB469&lt;=35,"Medio",IF(NUB469&lt;=80,"Alto","Inviable Sanitariamente"))))</f>
        <v>Inviable Sanitariamente</v>
      </c>
      <c r="NUE469" s="265" t="str">
        <f t="shared" ref="NUE469:NUE471" si="10029">IF(NUC469&lt;5,"Sin Riesgo",IF(NUC469 &lt;=14,"Bajo",IF(NUC469&lt;=35,"Medio",IF(NUC469&lt;=80,"Alto","Inviable Sanitariamente"))))</f>
        <v>Inviable Sanitariamente</v>
      </c>
      <c r="NUF469" s="265" t="str">
        <f t="shared" ref="NUF469:NUF471" si="10030">IF(NUD469&lt;5,"Sin Riesgo",IF(NUD469 &lt;=14,"Bajo",IF(NUD469&lt;=35,"Medio",IF(NUD469&lt;=80,"Alto","Inviable Sanitariamente"))))</f>
        <v>Inviable Sanitariamente</v>
      </c>
      <c r="NUG469" s="265" t="str">
        <f t="shared" ref="NUG469:NUG471" si="10031">IF(NUE469&lt;5,"Sin Riesgo",IF(NUE469 &lt;=14,"Bajo",IF(NUE469&lt;=35,"Medio",IF(NUE469&lt;=80,"Alto","Inviable Sanitariamente"))))</f>
        <v>Inviable Sanitariamente</v>
      </c>
      <c r="NUH469" s="265" t="str">
        <f t="shared" ref="NUH469:NUH471" si="10032">IF(NUF469&lt;5,"Sin Riesgo",IF(NUF469 &lt;=14,"Bajo",IF(NUF469&lt;=35,"Medio",IF(NUF469&lt;=80,"Alto","Inviable Sanitariamente"))))</f>
        <v>Inviable Sanitariamente</v>
      </c>
      <c r="NUI469" s="265" t="str">
        <f t="shared" ref="NUI469:NUI471" si="10033">IF(NUG469&lt;5,"Sin Riesgo",IF(NUG469 &lt;=14,"Bajo",IF(NUG469&lt;=35,"Medio",IF(NUG469&lt;=80,"Alto","Inviable Sanitariamente"))))</f>
        <v>Inviable Sanitariamente</v>
      </c>
      <c r="NUJ469" s="265" t="str">
        <f t="shared" ref="NUJ469:NUJ471" si="10034">IF(NUH469&lt;5,"Sin Riesgo",IF(NUH469 &lt;=14,"Bajo",IF(NUH469&lt;=35,"Medio",IF(NUH469&lt;=80,"Alto","Inviable Sanitariamente"))))</f>
        <v>Inviable Sanitariamente</v>
      </c>
      <c r="NUK469" s="265" t="str">
        <f t="shared" ref="NUK469:NUK471" si="10035">IF(NUI469&lt;5,"Sin Riesgo",IF(NUI469 &lt;=14,"Bajo",IF(NUI469&lt;=35,"Medio",IF(NUI469&lt;=80,"Alto","Inviable Sanitariamente"))))</f>
        <v>Inviable Sanitariamente</v>
      </c>
      <c r="NUL469" s="265" t="str">
        <f t="shared" ref="NUL469:NUL471" si="10036">IF(NUJ469&lt;5,"Sin Riesgo",IF(NUJ469 &lt;=14,"Bajo",IF(NUJ469&lt;=35,"Medio",IF(NUJ469&lt;=80,"Alto","Inviable Sanitariamente"))))</f>
        <v>Inviable Sanitariamente</v>
      </c>
      <c r="NUM469" s="265" t="str">
        <f t="shared" ref="NUM469:NUM471" si="10037">IF(NUK469&lt;5,"Sin Riesgo",IF(NUK469 &lt;=14,"Bajo",IF(NUK469&lt;=35,"Medio",IF(NUK469&lt;=80,"Alto","Inviable Sanitariamente"))))</f>
        <v>Inviable Sanitariamente</v>
      </c>
      <c r="NUN469" s="265" t="str">
        <f t="shared" ref="NUN469:NUN471" si="10038">IF(NUL469&lt;5,"Sin Riesgo",IF(NUL469 &lt;=14,"Bajo",IF(NUL469&lt;=35,"Medio",IF(NUL469&lt;=80,"Alto","Inviable Sanitariamente"))))</f>
        <v>Inviable Sanitariamente</v>
      </c>
      <c r="NUO469" s="265" t="str">
        <f t="shared" ref="NUO469:NUO471" si="10039">IF(NUM469&lt;5,"Sin Riesgo",IF(NUM469 &lt;=14,"Bajo",IF(NUM469&lt;=35,"Medio",IF(NUM469&lt;=80,"Alto","Inviable Sanitariamente"))))</f>
        <v>Inviable Sanitariamente</v>
      </c>
      <c r="NUP469" s="265" t="str">
        <f t="shared" ref="NUP469:NUP471" si="10040">IF(NUN469&lt;5,"Sin Riesgo",IF(NUN469 &lt;=14,"Bajo",IF(NUN469&lt;=35,"Medio",IF(NUN469&lt;=80,"Alto","Inviable Sanitariamente"))))</f>
        <v>Inviable Sanitariamente</v>
      </c>
      <c r="NUQ469" s="265" t="str">
        <f t="shared" ref="NUQ469:NUQ471" si="10041">IF(NUO469&lt;5,"Sin Riesgo",IF(NUO469 &lt;=14,"Bajo",IF(NUO469&lt;=35,"Medio",IF(NUO469&lt;=80,"Alto","Inviable Sanitariamente"))))</f>
        <v>Inviable Sanitariamente</v>
      </c>
      <c r="NUR469" s="265" t="str">
        <f t="shared" ref="NUR469:NUR471" si="10042">IF(NUP469&lt;5,"Sin Riesgo",IF(NUP469 &lt;=14,"Bajo",IF(NUP469&lt;=35,"Medio",IF(NUP469&lt;=80,"Alto","Inviable Sanitariamente"))))</f>
        <v>Inviable Sanitariamente</v>
      </c>
      <c r="NUS469" s="265" t="str">
        <f t="shared" ref="NUS469:NUS471" si="10043">IF(NUQ469&lt;5,"Sin Riesgo",IF(NUQ469 &lt;=14,"Bajo",IF(NUQ469&lt;=35,"Medio",IF(NUQ469&lt;=80,"Alto","Inviable Sanitariamente"))))</f>
        <v>Inviable Sanitariamente</v>
      </c>
      <c r="NUT469" s="265" t="str">
        <f t="shared" ref="NUT469:NUT471" si="10044">IF(NUR469&lt;5,"Sin Riesgo",IF(NUR469 &lt;=14,"Bajo",IF(NUR469&lt;=35,"Medio",IF(NUR469&lt;=80,"Alto","Inviable Sanitariamente"))))</f>
        <v>Inviable Sanitariamente</v>
      </c>
      <c r="NUU469" s="265" t="str">
        <f t="shared" ref="NUU469:NUU471" si="10045">IF(NUS469&lt;5,"Sin Riesgo",IF(NUS469 &lt;=14,"Bajo",IF(NUS469&lt;=35,"Medio",IF(NUS469&lt;=80,"Alto","Inviable Sanitariamente"))))</f>
        <v>Inviable Sanitariamente</v>
      </c>
      <c r="NUV469" s="265" t="str">
        <f t="shared" ref="NUV469:NUV471" si="10046">IF(NUT469&lt;5,"Sin Riesgo",IF(NUT469 &lt;=14,"Bajo",IF(NUT469&lt;=35,"Medio",IF(NUT469&lt;=80,"Alto","Inviable Sanitariamente"))))</f>
        <v>Inviable Sanitariamente</v>
      </c>
      <c r="NUW469" s="265" t="str">
        <f t="shared" ref="NUW469:NUW471" si="10047">IF(NUU469&lt;5,"Sin Riesgo",IF(NUU469 &lt;=14,"Bajo",IF(NUU469&lt;=35,"Medio",IF(NUU469&lt;=80,"Alto","Inviable Sanitariamente"))))</f>
        <v>Inviable Sanitariamente</v>
      </c>
      <c r="NUX469" s="265" t="str">
        <f t="shared" ref="NUX469:NUX471" si="10048">IF(NUV469&lt;5,"Sin Riesgo",IF(NUV469 &lt;=14,"Bajo",IF(NUV469&lt;=35,"Medio",IF(NUV469&lt;=80,"Alto","Inviable Sanitariamente"))))</f>
        <v>Inviable Sanitariamente</v>
      </c>
      <c r="NUY469" s="265" t="str">
        <f t="shared" ref="NUY469:NUY471" si="10049">IF(NUW469&lt;5,"Sin Riesgo",IF(NUW469 &lt;=14,"Bajo",IF(NUW469&lt;=35,"Medio",IF(NUW469&lt;=80,"Alto","Inviable Sanitariamente"))))</f>
        <v>Inviable Sanitariamente</v>
      </c>
      <c r="NUZ469" s="265" t="str">
        <f t="shared" ref="NUZ469:NUZ471" si="10050">IF(NUX469&lt;5,"Sin Riesgo",IF(NUX469 &lt;=14,"Bajo",IF(NUX469&lt;=35,"Medio",IF(NUX469&lt;=80,"Alto","Inviable Sanitariamente"))))</f>
        <v>Inviable Sanitariamente</v>
      </c>
      <c r="NVA469" s="265" t="str">
        <f t="shared" ref="NVA469:NVA471" si="10051">IF(NUY469&lt;5,"Sin Riesgo",IF(NUY469 &lt;=14,"Bajo",IF(NUY469&lt;=35,"Medio",IF(NUY469&lt;=80,"Alto","Inviable Sanitariamente"))))</f>
        <v>Inviable Sanitariamente</v>
      </c>
      <c r="NVB469" s="265" t="str">
        <f t="shared" ref="NVB469:NVB471" si="10052">IF(NUZ469&lt;5,"Sin Riesgo",IF(NUZ469 &lt;=14,"Bajo",IF(NUZ469&lt;=35,"Medio",IF(NUZ469&lt;=80,"Alto","Inviable Sanitariamente"))))</f>
        <v>Inviable Sanitariamente</v>
      </c>
      <c r="NVC469" s="265" t="str">
        <f t="shared" ref="NVC469:NVC471" si="10053">IF(NVA469&lt;5,"Sin Riesgo",IF(NVA469 &lt;=14,"Bajo",IF(NVA469&lt;=35,"Medio",IF(NVA469&lt;=80,"Alto","Inviable Sanitariamente"))))</f>
        <v>Inviable Sanitariamente</v>
      </c>
      <c r="NVD469" s="265" t="str">
        <f t="shared" ref="NVD469:NVD471" si="10054">IF(NVB469&lt;5,"Sin Riesgo",IF(NVB469 &lt;=14,"Bajo",IF(NVB469&lt;=35,"Medio",IF(NVB469&lt;=80,"Alto","Inviable Sanitariamente"))))</f>
        <v>Inviable Sanitariamente</v>
      </c>
      <c r="NVE469" s="265" t="str">
        <f t="shared" ref="NVE469:NVE471" si="10055">IF(NVC469&lt;5,"Sin Riesgo",IF(NVC469 &lt;=14,"Bajo",IF(NVC469&lt;=35,"Medio",IF(NVC469&lt;=80,"Alto","Inviable Sanitariamente"))))</f>
        <v>Inviable Sanitariamente</v>
      </c>
      <c r="NVF469" s="265" t="str">
        <f t="shared" ref="NVF469:NVF471" si="10056">IF(NVD469&lt;5,"Sin Riesgo",IF(NVD469 &lt;=14,"Bajo",IF(NVD469&lt;=35,"Medio",IF(NVD469&lt;=80,"Alto","Inviable Sanitariamente"))))</f>
        <v>Inviable Sanitariamente</v>
      </c>
      <c r="NVG469" s="265" t="str">
        <f t="shared" ref="NVG469:NVG471" si="10057">IF(NVE469&lt;5,"Sin Riesgo",IF(NVE469 &lt;=14,"Bajo",IF(NVE469&lt;=35,"Medio",IF(NVE469&lt;=80,"Alto","Inviable Sanitariamente"))))</f>
        <v>Inviable Sanitariamente</v>
      </c>
      <c r="NVH469" s="265" t="str">
        <f t="shared" ref="NVH469:NVH471" si="10058">IF(NVF469&lt;5,"Sin Riesgo",IF(NVF469 &lt;=14,"Bajo",IF(NVF469&lt;=35,"Medio",IF(NVF469&lt;=80,"Alto","Inviable Sanitariamente"))))</f>
        <v>Inviable Sanitariamente</v>
      </c>
      <c r="NVI469" s="265" t="str">
        <f t="shared" ref="NVI469:NVI471" si="10059">IF(NVG469&lt;5,"Sin Riesgo",IF(NVG469 &lt;=14,"Bajo",IF(NVG469&lt;=35,"Medio",IF(NVG469&lt;=80,"Alto","Inviable Sanitariamente"))))</f>
        <v>Inviable Sanitariamente</v>
      </c>
      <c r="NVJ469" s="265" t="str">
        <f t="shared" ref="NVJ469:NVJ471" si="10060">IF(NVH469&lt;5,"Sin Riesgo",IF(NVH469 &lt;=14,"Bajo",IF(NVH469&lt;=35,"Medio",IF(NVH469&lt;=80,"Alto","Inviable Sanitariamente"))))</f>
        <v>Inviable Sanitariamente</v>
      </c>
      <c r="NVK469" s="265" t="str">
        <f t="shared" ref="NVK469:NVK471" si="10061">IF(NVI469&lt;5,"Sin Riesgo",IF(NVI469 &lt;=14,"Bajo",IF(NVI469&lt;=35,"Medio",IF(NVI469&lt;=80,"Alto","Inviable Sanitariamente"))))</f>
        <v>Inviable Sanitariamente</v>
      </c>
      <c r="NVL469" s="265" t="str">
        <f t="shared" ref="NVL469:NVL471" si="10062">IF(NVJ469&lt;5,"Sin Riesgo",IF(NVJ469 &lt;=14,"Bajo",IF(NVJ469&lt;=35,"Medio",IF(NVJ469&lt;=80,"Alto","Inviable Sanitariamente"))))</f>
        <v>Inviable Sanitariamente</v>
      </c>
      <c r="NVM469" s="265" t="str">
        <f t="shared" ref="NVM469:NVM471" si="10063">IF(NVK469&lt;5,"Sin Riesgo",IF(NVK469 &lt;=14,"Bajo",IF(NVK469&lt;=35,"Medio",IF(NVK469&lt;=80,"Alto","Inviable Sanitariamente"))))</f>
        <v>Inviable Sanitariamente</v>
      </c>
      <c r="NVN469" s="265" t="str">
        <f t="shared" ref="NVN469:NVN471" si="10064">IF(NVL469&lt;5,"Sin Riesgo",IF(NVL469 &lt;=14,"Bajo",IF(NVL469&lt;=35,"Medio",IF(NVL469&lt;=80,"Alto","Inviable Sanitariamente"))))</f>
        <v>Inviable Sanitariamente</v>
      </c>
      <c r="NVO469" s="265" t="str">
        <f t="shared" ref="NVO469:NVO471" si="10065">IF(NVM469&lt;5,"Sin Riesgo",IF(NVM469 &lt;=14,"Bajo",IF(NVM469&lt;=35,"Medio",IF(NVM469&lt;=80,"Alto","Inviable Sanitariamente"))))</f>
        <v>Inviable Sanitariamente</v>
      </c>
      <c r="NVP469" s="265" t="str">
        <f t="shared" ref="NVP469:NVP471" si="10066">IF(NVN469&lt;5,"Sin Riesgo",IF(NVN469 &lt;=14,"Bajo",IF(NVN469&lt;=35,"Medio",IF(NVN469&lt;=80,"Alto","Inviable Sanitariamente"))))</f>
        <v>Inviable Sanitariamente</v>
      </c>
      <c r="NVQ469" s="265" t="str">
        <f t="shared" ref="NVQ469:NVQ471" si="10067">IF(NVO469&lt;5,"Sin Riesgo",IF(NVO469 &lt;=14,"Bajo",IF(NVO469&lt;=35,"Medio",IF(NVO469&lt;=80,"Alto","Inviable Sanitariamente"))))</f>
        <v>Inviable Sanitariamente</v>
      </c>
      <c r="NVR469" s="265" t="str">
        <f t="shared" ref="NVR469:NVR471" si="10068">IF(NVP469&lt;5,"Sin Riesgo",IF(NVP469 &lt;=14,"Bajo",IF(NVP469&lt;=35,"Medio",IF(NVP469&lt;=80,"Alto","Inviable Sanitariamente"))))</f>
        <v>Inviable Sanitariamente</v>
      </c>
      <c r="NVS469" s="265" t="str">
        <f t="shared" ref="NVS469:NVS471" si="10069">IF(NVQ469&lt;5,"Sin Riesgo",IF(NVQ469 &lt;=14,"Bajo",IF(NVQ469&lt;=35,"Medio",IF(NVQ469&lt;=80,"Alto","Inviable Sanitariamente"))))</f>
        <v>Inviable Sanitariamente</v>
      </c>
      <c r="NVT469" s="265" t="str">
        <f t="shared" ref="NVT469:NVT471" si="10070">IF(NVR469&lt;5,"Sin Riesgo",IF(NVR469 &lt;=14,"Bajo",IF(NVR469&lt;=35,"Medio",IF(NVR469&lt;=80,"Alto","Inviable Sanitariamente"))))</f>
        <v>Inviable Sanitariamente</v>
      </c>
      <c r="NVU469" s="265" t="str">
        <f t="shared" ref="NVU469:NVU471" si="10071">IF(NVS469&lt;5,"Sin Riesgo",IF(NVS469 &lt;=14,"Bajo",IF(NVS469&lt;=35,"Medio",IF(NVS469&lt;=80,"Alto","Inviable Sanitariamente"))))</f>
        <v>Inviable Sanitariamente</v>
      </c>
      <c r="NVV469" s="265" t="str">
        <f t="shared" ref="NVV469:NVV471" si="10072">IF(NVT469&lt;5,"Sin Riesgo",IF(NVT469 &lt;=14,"Bajo",IF(NVT469&lt;=35,"Medio",IF(NVT469&lt;=80,"Alto","Inviable Sanitariamente"))))</f>
        <v>Inviable Sanitariamente</v>
      </c>
      <c r="NVW469" s="265" t="str">
        <f t="shared" ref="NVW469:NVW471" si="10073">IF(NVU469&lt;5,"Sin Riesgo",IF(NVU469 &lt;=14,"Bajo",IF(NVU469&lt;=35,"Medio",IF(NVU469&lt;=80,"Alto","Inviable Sanitariamente"))))</f>
        <v>Inviable Sanitariamente</v>
      </c>
      <c r="NVX469" s="265" t="str">
        <f t="shared" ref="NVX469:NVX471" si="10074">IF(NVV469&lt;5,"Sin Riesgo",IF(NVV469 &lt;=14,"Bajo",IF(NVV469&lt;=35,"Medio",IF(NVV469&lt;=80,"Alto","Inviable Sanitariamente"))))</f>
        <v>Inviable Sanitariamente</v>
      </c>
      <c r="NVY469" s="265" t="str">
        <f t="shared" ref="NVY469:NVY471" si="10075">IF(NVW469&lt;5,"Sin Riesgo",IF(NVW469 &lt;=14,"Bajo",IF(NVW469&lt;=35,"Medio",IF(NVW469&lt;=80,"Alto","Inviable Sanitariamente"))))</f>
        <v>Inviable Sanitariamente</v>
      </c>
      <c r="NVZ469" s="265" t="str">
        <f t="shared" ref="NVZ469:NVZ471" si="10076">IF(NVX469&lt;5,"Sin Riesgo",IF(NVX469 &lt;=14,"Bajo",IF(NVX469&lt;=35,"Medio",IF(NVX469&lt;=80,"Alto","Inviable Sanitariamente"))))</f>
        <v>Inviable Sanitariamente</v>
      </c>
      <c r="NWA469" s="265" t="str">
        <f t="shared" ref="NWA469:NWA471" si="10077">IF(NVY469&lt;5,"Sin Riesgo",IF(NVY469 &lt;=14,"Bajo",IF(NVY469&lt;=35,"Medio",IF(NVY469&lt;=80,"Alto","Inviable Sanitariamente"))))</f>
        <v>Inviable Sanitariamente</v>
      </c>
      <c r="NWB469" s="265" t="str">
        <f t="shared" ref="NWB469:NWB471" si="10078">IF(NVZ469&lt;5,"Sin Riesgo",IF(NVZ469 &lt;=14,"Bajo",IF(NVZ469&lt;=35,"Medio",IF(NVZ469&lt;=80,"Alto","Inviable Sanitariamente"))))</f>
        <v>Inviable Sanitariamente</v>
      </c>
      <c r="NWC469" s="265" t="str">
        <f t="shared" ref="NWC469:NWC471" si="10079">IF(NWA469&lt;5,"Sin Riesgo",IF(NWA469 &lt;=14,"Bajo",IF(NWA469&lt;=35,"Medio",IF(NWA469&lt;=80,"Alto","Inviable Sanitariamente"))))</f>
        <v>Inviable Sanitariamente</v>
      </c>
      <c r="NWD469" s="265" t="str">
        <f t="shared" ref="NWD469:NWD471" si="10080">IF(NWB469&lt;5,"Sin Riesgo",IF(NWB469 &lt;=14,"Bajo",IF(NWB469&lt;=35,"Medio",IF(NWB469&lt;=80,"Alto","Inviable Sanitariamente"))))</f>
        <v>Inviable Sanitariamente</v>
      </c>
      <c r="NWE469" s="265" t="str">
        <f t="shared" ref="NWE469:NWE471" si="10081">IF(NWC469&lt;5,"Sin Riesgo",IF(NWC469 &lt;=14,"Bajo",IF(NWC469&lt;=35,"Medio",IF(NWC469&lt;=80,"Alto","Inviable Sanitariamente"))))</f>
        <v>Inviable Sanitariamente</v>
      </c>
      <c r="NWF469" s="265" t="str">
        <f t="shared" ref="NWF469:NWF471" si="10082">IF(NWD469&lt;5,"Sin Riesgo",IF(NWD469 &lt;=14,"Bajo",IF(NWD469&lt;=35,"Medio",IF(NWD469&lt;=80,"Alto","Inviable Sanitariamente"))))</f>
        <v>Inviable Sanitariamente</v>
      </c>
      <c r="NWG469" s="265" t="str">
        <f t="shared" ref="NWG469:NWG471" si="10083">IF(NWE469&lt;5,"Sin Riesgo",IF(NWE469 &lt;=14,"Bajo",IF(NWE469&lt;=35,"Medio",IF(NWE469&lt;=80,"Alto","Inviable Sanitariamente"))))</f>
        <v>Inviable Sanitariamente</v>
      </c>
      <c r="NWH469" s="265" t="str">
        <f t="shared" ref="NWH469:NWH471" si="10084">IF(NWF469&lt;5,"Sin Riesgo",IF(NWF469 &lt;=14,"Bajo",IF(NWF469&lt;=35,"Medio",IF(NWF469&lt;=80,"Alto","Inviable Sanitariamente"))))</f>
        <v>Inviable Sanitariamente</v>
      </c>
      <c r="NWI469" s="265" t="str">
        <f t="shared" ref="NWI469:NWI471" si="10085">IF(NWG469&lt;5,"Sin Riesgo",IF(NWG469 &lt;=14,"Bajo",IF(NWG469&lt;=35,"Medio",IF(NWG469&lt;=80,"Alto","Inviable Sanitariamente"))))</f>
        <v>Inviable Sanitariamente</v>
      </c>
      <c r="NWJ469" s="265" t="str">
        <f t="shared" ref="NWJ469:NWJ471" si="10086">IF(NWH469&lt;5,"Sin Riesgo",IF(NWH469 &lt;=14,"Bajo",IF(NWH469&lt;=35,"Medio",IF(NWH469&lt;=80,"Alto","Inviable Sanitariamente"))))</f>
        <v>Inviable Sanitariamente</v>
      </c>
      <c r="NWK469" s="265" t="str">
        <f t="shared" ref="NWK469:NWK471" si="10087">IF(NWI469&lt;5,"Sin Riesgo",IF(NWI469 &lt;=14,"Bajo",IF(NWI469&lt;=35,"Medio",IF(NWI469&lt;=80,"Alto","Inviable Sanitariamente"))))</f>
        <v>Inviable Sanitariamente</v>
      </c>
      <c r="NWL469" s="265" t="str">
        <f t="shared" ref="NWL469:NWL471" si="10088">IF(NWJ469&lt;5,"Sin Riesgo",IF(NWJ469 &lt;=14,"Bajo",IF(NWJ469&lt;=35,"Medio",IF(NWJ469&lt;=80,"Alto","Inviable Sanitariamente"))))</f>
        <v>Inviable Sanitariamente</v>
      </c>
      <c r="NWM469" s="265" t="str">
        <f t="shared" ref="NWM469:NWM471" si="10089">IF(NWK469&lt;5,"Sin Riesgo",IF(NWK469 &lt;=14,"Bajo",IF(NWK469&lt;=35,"Medio",IF(NWK469&lt;=80,"Alto","Inviable Sanitariamente"))))</f>
        <v>Inviable Sanitariamente</v>
      </c>
      <c r="NWN469" s="265" t="str">
        <f t="shared" ref="NWN469:NWN471" si="10090">IF(NWL469&lt;5,"Sin Riesgo",IF(NWL469 &lt;=14,"Bajo",IF(NWL469&lt;=35,"Medio",IF(NWL469&lt;=80,"Alto","Inviable Sanitariamente"))))</f>
        <v>Inviable Sanitariamente</v>
      </c>
      <c r="NWO469" s="265" t="str">
        <f t="shared" ref="NWO469:NWO471" si="10091">IF(NWM469&lt;5,"Sin Riesgo",IF(NWM469 &lt;=14,"Bajo",IF(NWM469&lt;=35,"Medio",IF(NWM469&lt;=80,"Alto","Inviable Sanitariamente"))))</f>
        <v>Inviable Sanitariamente</v>
      </c>
      <c r="NWP469" s="265" t="str">
        <f t="shared" ref="NWP469:NWP471" si="10092">IF(NWN469&lt;5,"Sin Riesgo",IF(NWN469 &lt;=14,"Bajo",IF(NWN469&lt;=35,"Medio",IF(NWN469&lt;=80,"Alto","Inviable Sanitariamente"))))</f>
        <v>Inviable Sanitariamente</v>
      </c>
      <c r="NWQ469" s="265" t="str">
        <f t="shared" ref="NWQ469:NWQ471" si="10093">IF(NWO469&lt;5,"Sin Riesgo",IF(NWO469 &lt;=14,"Bajo",IF(NWO469&lt;=35,"Medio",IF(NWO469&lt;=80,"Alto","Inviable Sanitariamente"))))</f>
        <v>Inviable Sanitariamente</v>
      </c>
      <c r="NWR469" s="265" t="str">
        <f t="shared" ref="NWR469:NWR471" si="10094">IF(NWP469&lt;5,"Sin Riesgo",IF(NWP469 &lt;=14,"Bajo",IF(NWP469&lt;=35,"Medio",IF(NWP469&lt;=80,"Alto","Inviable Sanitariamente"))))</f>
        <v>Inviable Sanitariamente</v>
      </c>
      <c r="NWS469" s="265" t="str">
        <f t="shared" ref="NWS469:NWS471" si="10095">IF(NWQ469&lt;5,"Sin Riesgo",IF(NWQ469 &lt;=14,"Bajo",IF(NWQ469&lt;=35,"Medio",IF(NWQ469&lt;=80,"Alto","Inviable Sanitariamente"))))</f>
        <v>Inviable Sanitariamente</v>
      </c>
      <c r="NWT469" s="265" t="str">
        <f t="shared" ref="NWT469:NWT471" si="10096">IF(NWR469&lt;5,"Sin Riesgo",IF(NWR469 &lt;=14,"Bajo",IF(NWR469&lt;=35,"Medio",IF(NWR469&lt;=80,"Alto","Inviable Sanitariamente"))))</f>
        <v>Inviable Sanitariamente</v>
      </c>
      <c r="NWU469" s="265" t="str">
        <f t="shared" ref="NWU469:NWU471" si="10097">IF(NWS469&lt;5,"Sin Riesgo",IF(NWS469 &lt;=14,"Bajo",IF(NWS469&lt;=35,"Medio",IF(NWS469&lt;=80,"Alto","Inviable Sanitariamente"))))</f>
        <v>Inviable Sanitariamente</v>
      </c>
      <c r="NWV469" s="265" t="str">
        <f t="shared" ref="NWV469:NWV471" si="10098">IF(NWT469&lt;5,"Sin Riesgo",IF(NWT469 &lt;=14,"Bajo",IF(NWT469&lt;=35,"Medio",IF(NWT469&lt;=80,"Alto","Inviable Sanitariamente"))))</f>
        <v>Inviable Sanitariamente</v>
      </c>
      <c r="NWW469" s="265" t="str">
        <f t="shared" ref="NWW469:NWW471" si="10099">IF(NWU469&lt;5,"Sin Riesgo",IF(NWU469 &lt;=14,"Bajo",IF(NWU469&lt;=35,"Medio",IF(NWU469&lt;=80,"Alto","Inviable Sanitariamente"))))</f>
        <v>Inviable Sanitariamente</v>
      </c>
      <c r="NWX469" s="265" t="str">
        <f t="shared" ref="NWX469:NWX471" si="10100">IF(NWV469&lt;5,"Sin Riesgo",IF(NWV469 &lt;=14,"Bajo",IF(NWV469&lt;=35,"Medio",IF(NWV469&lt;=80,"Alto","Inviable Sanitariamente"))))</f>
        <v>Inviable Sanitariamente</v>
      </c>
      <c r="NWY469" s="265" t="str">
        <f t="shared" ref="NWY469:NWY471" si="10101">IF(NWW469&lt;5,"Sin Riesgo",IF(NWW469 &lt;=14,"Bajo",IF(NWW469&lt;=35,"Medio",IF(NWW469&lt;=80,"Alto","Inviable Sanitariamente"))))</f>
        <v>Inviable Sanitariamente</v>
      </c>
      <c r="NWZ469" s="265" t="str">
        <f t="shared" ref="NWZ469:NWZ471" si="10102">IF(NWX469&lt;5,"Sin Riesgo",IF(NWX469 &lt;=14,"Bajo",IF(NWX469&lt;=35,"Medio",IF(NWX469&lt;=80,"Alto","Inviable Sanitariamente"))))</f>
        <v>Inviable Sanitariamente</v>
      </c>
      <c r="NXA469" s="265" t="str">
        <f t="shared" ref="NXA469:NXA471" si="10103">IF(NWY469&lt;5,"Sin Riesgo",IF(NWY469 &lt;=14,"Bajo",IF(NWY469&lt;=35,"Medio",IF(NWY469&lt;=80,"Alto","Inviable Sanitariamente"))))</f>
        <v>Inviable Sanitariamente</v>
      </c>
      <c r="NXB469" s="265" t="str">
        <f t="shared" ref="NXB469:NXB471" si="10104">IF(NWZ469&lt;5,"Sin Riesgo",IF(NWZ469 &lt;=14,"Bajo",IF(NWZ469&lt;=35,"Medio",IF(NWZ469&lt;=80,"Alto","Inviable Sanitariamente"))))</f>
        <v>Inviable Sanitariamente</v>
      </c>
      <c r="NXC469" s="265" t="str">
        <f t="shared" ref="NXC469:NXC471" si="10105">IF(NXA469&lt;5,"Sin Riesgo",IF(NXA469 &lt;=14,"Bajo",IF(NXA469&lt;=35,"Medio",IF(NXA469&lt;=80,"Alto","Inviable Sanitariamente"))))</f>
        <v>Inviable Sanitariamente</v>
      </c>
      <c r="NXD469" s="265" t="str">
        <f t="shared" ref="NXD469:NXD471" si="10106">IF(NXB469&lt;5,"Sin Riesgo",IF(NXB469 &lt;=14,"Bajo",IF(NXB469&lt;=35,"Medio",IF(NXB469&lt;=80,"Alto","Inviable Sanitariamente"))))</f>
        <v>Inviable Sanitariamente</v>
      </c>
      <c r="NXE469" s="265" t="str">
        <f t="shared" ref="NXE469:NXE471" si="10107">IF(NXC469&lt;5,"Sin Riesgo",IF(NXC469 &lt;=14,"Bajo",IF(NXC469&lt;=35,"Medio",IF(NXC469&lt;=80,"Alto","Inviable Sanitariamente"))))</f>
        <v>Inviable Sanitariamente</v>
      </c>
      <c r="NXF469" s="265" t="str">
        <f t="shared" ref="NXF469:NXF471" si="10108">IF(NXD469&lt;5,"Sin Riesgo",IF(NXD469 &lt;=14,"Bajo",IF(NXD469&lt;=35,"Medio",IF(NXD469&lt;=80,"Alto","Inviable Sanitariamente"))))</f>
        <v>Inviable Sanitariamente</v>
      </c>
      <c r="NXG469" s="265" t="str">
        <f t="shared" ref="NXG469:NXG471" si="10109">IF(NXE469&lt;5,"Sin Riesgo",IF(NXE469 &lt;=14,"Bajo",IF(NXE469&lt;=35,"Medio",IF(NXE469&lt;=80,"Alto","Inviable Sanitariamente"))))</f>
        <v>Inviable Sanitariamente</v>
      </c>
      <c r="NXH469" s="265" t="str">
        <f t="shared" ref="NXH469:NXH471" si="10110">IF(NXF469&lt;5,"Sin Riesgo",IF(NXF469 &lt;=14,"Bajo",IF(NXF469&lt;=35,"Medio",IF(NXF469&lt;=80,"Alto","Inviable Sanitariamente"))))</f>
        <v>Inviable Sanitariamente</v>
      </c>
      <c r="NXI469" s="265" t="str">
        <f t="shared" ref="NXI469:NXI471" si="10111">IF(NXG469&lt;5,"Sin Riesgo",IF(NXG469 &lt;=14,"Bajo",IF(NXG469&lt;=35,"Medio",IF(NXG469&lt;=80,"Alto","Inviable Sanitariamente"))))</f>
        <v>Inviable Sanitariamente</v>
      </c>
      <c r="NXJ469" s="265" t="str">
        <f t="shared" ref="NXJ469:NXJ471" si="10112">IF(NXH469&lt;5,"Sin Riesgo",IF(NXH469 &lt;=14,"Bajo",IF(NXH469&lt;=35,"Medio",IF(NXH469&lt;=80,"Alto","Inviable Sanitariamente"))))</f>
        <v>Inviable Sanitariamente</v>
      </c>
      <c r="NXK469" s="265" t="str">
        <f t="shared" ref="NXK469:NXK471" si="10113">IF(NXI469&lt;5,"Sin Riesgo",IF(NXI469 &lt;=14,"Bajo",IF(NXI469&lt;=35,"Medio",IF(NXI469&lt;=80,"Alto","Inviable Sanitariamente"))))</f>
        <v>Inviable Sanitariamente</v>
      </c>
      <c r="NXL469" s="265" t="str">
        <f t="shared" ref="NXL469:NXL471" si="10114">IF(NXJ469&lt;5,"Sin Riesgo",IF(NXJ469 &lt;=14,"Bajo",IF(NXJ469&lt;=35,"Medio",IF(NXJ469&lt;=80,"Alto","Inviable Sanitariamente"))))</f>
        <v>Inviable Sanitariamente</v>
      </c>
      <c r="NXM469" s="265" t="str">
        <f t="shared" ref="NXM469:NXM471" si="10115">IF(NXK469&lt;5,"Sin Riesgo",IF(NXK469 &lt;=14,"Bajo",IF(NXK469&lt;=35,"Medio",IF(NXK469&lt;=80,"Alto","Inviable Sanitariamente"))))</f>
        <v>Inviable Sanitariamente</v>
      </c>
      <c r="NXN469" s="265" t="str">
        <f t="shared" ref="NXN469:NXN471" si="10116">IF(NXL469&lt;5,"Sin Riesgo",IF(NXL469 &lt;=14,"Bajo",IF(NXL469&lt;=35,"Medio",IF(NXL469&lt;=80,"Alto","Inviable Sanitariamente"))))</f>
        <v>Inviable Sanitariamente</v>
      </c>
      <c r="NXO469" s="265" t="str">
        <f t="shared" ref="NXO469:NXO471" si="10117">IF(NXM469&lt;5,"Sin Riesgo",IF(NXM469 &lt;=14,"Bajo",IF(NXM469&lt;=35,"Medio",IF(NXM469&lt;=80,"Alto","Inviable Sanitariamente"))))</f>
        <v>Inviable Sanitariamente</v>
      </c>
      <c r="NXP469" s="265" t="str">
        <f t="shared" ref="NXP469:NXP471" si="10118">IF(NXN469&lt;5,"Sin Riesgo",IF(NXN469 &lt;=14,"Bajo",IF(NXN469&lt;=35,"Medio",IF(NXN469&lt;=80,"Alto","Inviable Sanitariamente"))))</f>
        <v>Inviable Sanitariamente</v>
      </c>
      <c r="NXQ469" s="265" t="str">
        <f t="shared" ref="NXQ469:NXQ471" si="10119">IF(NXO469&lt;5,"Sin Riesgo",IF(NXO469 &lt;=14,"Bajo",IF(NXO469&lt;=35,"Medio",IF(NXO469&lt;=80,"Alto","Inviable Sanitariamente"))))</f>
        <v>Inviable Sanitariamente</v>
      </c>
      <c r="NXR469" s="265" t="str">
        <f t="shared" ref="NXR469:NXR471" si="10120">IF(NXP469&lt;5,"Sin Riesgo",IF(NXP469 &lt;=14,"Bajo",IF(NXP469&lt;=35,"Medio",IF(NXP469&lt;=80,"Alto","Inviable Sanitariamente"))))</f>
        <v>Inviable Sanitariamente</v>
      </c>
      <c r="NXS469" s="265" t="str">
        <f t="shared" ref="NXS469:NXS471" si="10121">IF(NXQ469&lt;5,"Sin Riesgo",IF(NXQ469 &lt;=14,"Bajo",IF(NXQ469&lt;=35,"Medio",IF(NXQ469&lt;=80,"Alto","Inviable Sanitariamente"))))</f>
        <v>Inviable Sanitariamente</v>
      </c>
      <c r="NXT469" s="265" t="str">
        <f t="shared" ref="NXT469:NXT471" si="10122">IF(NXR469&lt;5,"Sin Riesgo",IF(NXR469 &lt;=14,"Bajo",IF(NXR469&lt;=35,"Medio",IF(NXR469&lt;=80,"Alto","Inviable Sanitariamente"))))</f>
        <v>Inviable Sanitariamente</v>
      </c>
      <c r="NXU469" s="265" t="str">
        <f t="shared" ref="NXU469:NXU471" si="10123">IF(NXS469&lt;5,"Sin Riesgo",IF(NXS469 &lt;=14,"Bajo",IF(NXS469&lt;=35,"Medio",IF(NXS469&lt;=80,"Alto","Inviable Sanitariamente"))))</f>
        <v>Inviable Sanitariamente</v>
      </c>
      <c r="NXV469" s="265" t="str">
        <f t="shared" ref="NXV469:NXV471" si="10124">IF(NXT469&lt;5,"Sin Riesgo",IF(NXT469 &lt;=14,"Bajo",IF(NXT469&lt;=35,"Medio",IF(NXT469&lt;=80,"Alto","Inviable Sanitariamente"))))</f>
        <v>Inviable Sanitariamente</v>
      </c>
      <c r="NXW469" s="265" t="str">
        <f t="shared" ref="NXW469:NXW471" si="10125">IF(NXU469&lt;5,"Sin Riesgo",IF(NXU469 &lt;=14,"Bajo",IF(NXU469&lt;=35,"Medio",IF(NXU469&lt;=80,"Alto","Inviable Sanitariamente"))))</f>
        <v>Inviable Sanitariamente</v>
      </c>
      <c r="NXX469" s="265" t="str">
        <f t="shared" ref="NXX469:NXX471" si="10126">IF(NXV469&lt;5,"Sin Riesgo",IF(NXV469 &lt;=14,"Bajo",IF(NXV469&lt;=35,"Medio",IF(NXV469&lt;=80,"Alto","Inviable Sanitariamente"))))</f>
        <v>Inviable Sanitariamente</v>
      </c>
      <c r="NXY469" s="265" t="str">
        <f t="shared" ref="NXY469:NXY471" si="10127">IF(NXW469&lt;5,"Sin Riesgo",IF(NXW469 &lt;=14,"Bajo",IF(NXW469&lt;=35,"Medio",IF(NXW469&lt;=80,"Alto","Inviable Sanitariamente"))))</f>
        <v>Inviable Sanitariamente</v>
      </c>
      <c r="NXZ469" s="265" t="str">
        <f t="shared" ref="NXZ469:NXZ471" si="10128">IF(NXX469&lt;5,"Sin Riesgo",IF(NXX469 &lt;=14,"Bajo",IF(NXX469&lt;=35,"Medio",IF(NXX469&lt;=80,"Alto","Inviable Sanitariamente"))))</f>
        <v>Inviable Sanitariamente</v>
      </c>
      <c r="NYA469" s="265" t="str">
        <f t="shared" ref="NYA469:NYA471" si="10129">IF(NXY469&lt;5,"Sin Riesgo",IF(NXY469 &lt;=14,"Bajo",IF(NXY469&lt;=35,"Medio",IF(NXY469&lt;=80,"Alto","Inviable Sanitariamente"))))</f>
        <v>Inviable Sanitariamente</v>
      </c>
      <c r="NYB469" s="265" t="str">
        <f t="shared" ref="NYB469:NYB471" si="10130">IF(NXZ469&lt;5,"Sin Riesgo",IF(NXZ469 &lt;=14,"Bajo",IF(NXZ469&lt;=35,"Medio",IF(NXZ469&lt;=80,"Alto","Inviable Sanitariamente"))))</f>
        <v>Inviable Sanitariamente</v>
      </c>
      <c r="NYC469" s="265" t="str">
        <f t="shared" ref="NYC469:NYC471" si="10131">IF(NYA469&lt;5,"Sin Riesgo",IF(NYA469 &lt;=14,"Bajo",IF(NYA469&lt;=35,"Medio",IF(NYA469&lt;=80,"Alto","Inviable Sanitariamente"))))</f>
        <v>Inviable Sanitariamente</v>
      </c>
      <c r="NYD469" s="265" t="str">
        <f t="shared" ref="NYD469:NYD471" si="10132">IF(NYB469&lt;5,"Sin Riesgo",IF(NYB469 &lt;=14,"Bajo",IF(NYB469&lt;=35,"Medio",IF(NYB469&lt;=80,"Alto","Inviable Sanitariamente"))))</f>
        <v>Inviable Sanitariamente</v>
      </c>
      <c r="NYE469" s="265" t="str">
        <f t="shared" ref="NYE469:NYE471" si="10133">IF(NYC469&lt;5,"Sin Riesgo",IF(NYC469 &lt;=14,"Bajo",IF(NYC469&lt;=35,"Medio",IF(NYC469&lt;=80,"Alto","Inviable Sanitariamente"))))</f>
        <v>Inviable Sanitariamente</v>
      </c>
      <c r="NYF469" s="265" t="str">
        <f t="shared" ref="NYF469:NYF471" si="10134">IF(NYD469&lt;5,"Sin Riesgo",IF(NYD469 &lt;=14,"Bajo",IF(NYD469&lt;=35,"Medio",IF(NYD469&lt;=80,"Alto","Inviable Sanitariamente"))))</f>
        <v>Inviable Sanitariamente</v>
      </c>
      <c r="NYG469" s="265" t="str">
        <f t="shared" ref="NYG469:NYG471" si="10135">IF(NYE469&lt;5,"Sin Riesgo",IF(NYE469 &lt;=14,"Bajo",IF(NYE469&lt;=35,"Medio",IF(NYE469&lt;=80,"Alto","Inviable Sanitariamente"))))</f>
        <v>Inviable Sanitariamente</v>
      </c>
      <c r="NYH469" s="265" t="str">
        <f t="shared" ref="NYH469:NYH471" si="10136">IF(NYF469&lt;5,"Sin Riesgo",IF(NYF469 &lt;=14,"Bajo",IF(NYF469&lt;=35,"Medio",IF(NYF469&lt;=80,"Alto","Inviable Sanitariamente"))))</f>
        <v>Inviable Sanitariamente</v>
      </c>
      <c r="NYI469" s="265" t="str">
        <f t="shared" ref="NYI469:NYI471" si="10137">IF(NYG469&lt;5,"Sin Riesgo",IF(NYG469 &lt;=14,"Bajo",IF(NYG469&lt;=35,"Medio",IF(NYG469&lt;=80,"Alto","Inviable Sanitariamente"))))</f>
        <v>Inviable Sanitariamente</v>
      </c>
      <c r="NYJ469" s="265" t="str">
        <f t="shared" ref="NYJ469:NYJ471" si="10138">IF(NYH469&lt;5,"Sin Riesgo",IF(NYH469 &lt;=14,"Bajo",IF(NYH469&lt;=35,"Medio",IF(NYH469&lt;=80,"Alto","Inviable Sanitariamente"))))</f>
        <v>Inviable Sanitariamente</v>
      </c>
      <c r="NYK469" s="265" t="str">
        <f t="shared" ref="NYK469:NYK471" si="10139">IF(NYI469&lt;5,"Sin Riesgo",IF(NYI469 &lt;=14,"Bajo",IF(NYI469&lt;=35,"Medio",IF(NYI469&lt;=80,"Alto","Inviable Sanitariamente"))))</f>
        <v>Inviable Sanitariamente</v>
      </c>
      <c r="NYL469" s="265" t="str">
        <f t="shared" ref="NYL469:NYL471" si="10140">IF(NYJ469&lt;5,"Sin Riesgo",IF(NYJ469 &lt;=14,"Bajo",IF(NYJ469&lt;=35,"Medio",IF(NYJ469&lt;=80,"Alto","Inviable Sanitariamente"))))</f>
        <v>Inviable Sanitariamente</v>
      </c>
      <c r="NYM469" s="265" t="str">
        <f t="shared" ref="NYM469:NYM471" si="10141">IF(NYK469&lt;5,"Sin Riesgo",IF(NYK469 &lt;=14,"Bajo",IF(NYK469&lt;=35,"Medio",IF(NYK469&lt;=80,"Alto","Inviable Sanitariamente"))))</f>
        <v>Inviable Sanitariamente</v>
      </c>
      <c r="NYN469" s="265" t="str">
        <f t="shared" ref="NYN469:NYN471" si="10142">IF(NYL469&lt;5,"Sin Riesgo",IF(NYL469 &lt;=14,"Bajo",IF(NYL469&lt;=35,"Medio",IF(NYL469&lt;=80,"Alto","Inviable Sanitariamente"))))</f>
        <v>Inviable Sanitariamente</v>
      </c>
      <c r="NYO469" s="265" t="str">
        <f t="shared" ref="NYO469:NYO471" si="10143">IF(NYM469&lt;5,"Sin Riesgo",IF(NYM469 &lt;=14,"Bajo",IF(NYM469&lt;=35,"Medio",IF(NYM469&lt;=80,"Alto","Inviable Sanitariamente"))))</f>
        <v>Inviable Sanitariamente</v>
      </c>
      <c r="NYP469" s="265" t="str">
        <f t="shared" ref="NYP469:NYP471" si="10144">IF(NYN469&lt;5,"Sin Riesgo",IF(NYN469 &lt;=14,"Bajo",IF(NYN469&lt;=35,"Medio",IF(NYN469&lt;=80,"Alto","Inviable Sanitariamente"))))</f>
        <v>Inviable Sanitariamente</v>
      </c>
      <c r="NYQ469" s="265" t="str">
        <f t="shared" ref="NYQ469:NYQ471" si="10145">IF(NYO469&lt;5,"Sin Riesgo",IF(NYO469 &lt;=14,"Bajo",IF(NYO469&lt;=35,"Medio",IF(NYO469&lt;=80,"Alto","Inviable Sanitariamente"))))</f>
        <v>Inviable Sanitariamente</v>
      </c>
      <c r="NYR469" s="265" t="str">
        <f t="shared" ref="NYR469:NYR471" si="10146">IF(NYP469&lt;5,"Sin Riesgo",IF(NYP469 &lt;=14,"Bajo",IF(NYP469&lt;=35,"Medio",IF(NYP469&lt;=80,"Alto","Inviable Sanitariamente"))))</f>
        <v>Inviable Sanitariamente</v>
      </c>
      <c r="NYS469" s="265" t="str">
        <f t="shared" ref="NYS469:NYS471" si="10147">IF(NYQ469&lt;5,"Sin Riesgo",IF(NYQ469 &lt;=14,"Bajo",IF(NYQ469&lt;=35,"Medio",IF(NYQ469&lt;=80,"Alto","Inviable Sanitariamente"))))</f>
        <v>Inviable Sanitariamente</v>
      </c>
      <c r="NYT469" s="265" t="str">
        <f t="shared" ref="NYT469:NYT471" si="10148">IF(NYR469&lt;5,"Sin Riesgo",IF(NYR469 &lt;=14,"Bajo",IF(NYR469&lt;=35,"Medio",IF(NYR469&lt;=80,"Alto","Inviable Sanitariamente"))))</f>
        <v>Inviable Sanitariamente</v>
      </c>
      <c r="NYU469" s="265" t="str">
        <f t="shared" ref="NYU469:NYU471" si="10149">IF(NYS469&lt;5,"Sin Riesgo",IF(NYS469 &lt;=14,"Bajo",IF(NYS469&lt;=35,"Medio",IF(NYS469&lt;=80,"Alto","Inviable Sanitariamente"))))</f>
        <v>Inviable Sanitariamente</v>
      </c>
      <c r="NYV469" s="265" t="str">
        <f t="shared" ref="NYV469:NYV471" si="10150">IF(NYT469&lt;5,"Sin Riesgo",IF(NYT469 &lt;=14,"Bajo",IF(NYT469&lt;=35,"Medio",IF(NYT469&lt;=80,"Alto","Inviable Sanitariamente"))))</f>
        <v>Inviable Sanitariamente</v>
      </c>
      <c r="NYW469" s="265" t="str">
        <f t="shared" ref="NYW469:NYW471" si="10151">IF(NYU469&lt;5,"Sin Riesgo",IF(NYU469 &lt;=14,"Bajo",IF(NYU469&lt;=35,"Medio",IF(NYU469&lt;=80,"Alto","Inviable Sanitariamente"))))</f>
        <v>Inviable Sanitariamente</v>
      </c>
      <c r="NYX469" s="265" t="str">
        <f t="shared" ref="NYX469:NYX471" si="10152">IF(NYV469&lt;5,"Sin Riesgo",IF(NYV469 &lt;=14,"Bajo",IF(NYV469&lt;=35,"Medio",IF(NYV469&lt;=80,"Alto","Inviable Sanitariamente"))))</f>
        <v>Inviable Sanitariamente</v>
      </c>
      <c r="NYY469" s="265" t="str">
        <f t="shared" ref="NYY469:NYY471" si="10153">IF(NYW469&lt;5,"Sin Riesgo",IF(NYW469 &lt;=14,"Bajo",IF(NYW469&lt;=35,"Medio",IF(NYW469&lt;=80,"Alto","Inviable Sanitariamente"))))</f>
        <v>Inviable Sanitariamente</v>
      </c>
      <c r="NYZ469" s="265" t="str">
        <f t="shared" ref="NYZ469:NYZ471" si="10154">IF(NYX469&lt;5,"Sin Riesgo",IF(NYX469 &lt;=14,"Bajo",IF(NYX469&lt;=35,"Medio",IF(NYX469&lt;=80,"Alto","Inviable Sanitariamente"))))</f>
        <v>Inviable Sanitariamente</v>
      </c>
      <c r="NZA469" s="265" t="str">
        <f t="shared" ref="NZA469:NZA471" si="10155">IF(NYY469&lt;5,"Sin Riesgo",IF(NYY469 &lt;=14,"Bajo",IF(NYY469&lt;=35,"Medio",IF(NYY469&lt;=80,"Alto","Inviable Sanitariamente"))))</f>
        <v>Inviable Sanitariamente</v>
      </c>
      <c r="NZB469" s="265" t="str">
        <f t="shared" ref="NZB469:NZB471" si="10156">IF(NYZ469&lt;5,"Sin Riesgo",IF(NYZ469 &lt;=14,"Bajo",IF(NYZ469&lt;=35,"Medio",IF(NYZ469&lt;=80,"Alto","Inviable Sanitariamente"))))</f>
        <v>Inviable Sanitariamente</v>
      </c>
      <c r="NZC469" s="265" t="str">
        <f t="shared" ref="NZC469:NZC471" si="10157">IF(NZA469&lt;5,"Sin Riesgo",IF(NZA469 &lt;=14,"Bajo",IF(NZA469&lt;=35,"Medio",IF(NZA469&lt;=80,"Alto","Inviable Sanitariamente"))))</f>
        <v>Inviable Sanitariamente</v>
      </c>
      <c r="NZD469" s="265" t="str">
        <f t="shared" ref="NZD469:NZD471" si="10158">IF(NZB469&lt;5,"Sin Riesgo",IF(NZB469 &lt;=14,"Bajo",IF(NZB469&lt;=35,"Medio",IF(NZB469&lt;=80,"Alto","Inviable Sanitariamente"))))</f>
        <v>Inviable Sanitariamente</v>
      </c>
      <c r="NZE469" s="265" t="str">
        <f t="shared" ref="NZE469:NZE471" si="10159">IF(NZC469&lt;5,"Sin Riesgo",IF(NZC469 &lt;=14,"Bajo",IF(NZC469&lt;=35,"Medio",IF(NZC469&lt;=80,"Alto","Inviable Sanitariamente"))))</f>
        <v>Inviable Sanitariamente</v>
      </c>
      <c r="NZF469" s="265" t="str">
        <f t="shared" ref="NZF469:NZF471" si="10160">IF(NZD469&lt;5,"Sin Riesgo",IF(NZD469 &lt;=14,"Bajo",IF(NZD469&lt;=35,"Medio",IF(NZD469&lt;=80,"Alto","Inviable Sanitariamente"))))</f>
        <v>Inviable Sanitariamente</v>
      </c>
      <c r="NZG469" s="265" t="str">
        <f t="shared" ref="NZG469:NZG471" si="10161">IF(NZE469&lt;5,"Sin Riesgo",IF(NZE469 &lt;=14,"Bajo",IF(NZE469&lt;=35,"Medio",IF(NZE469&lt;=80,"Alto","Inviable Sanitariamente"))))</f>
        <v>Inviable Sanitariamente</v>
      </c>
      <c r="NZH469" s="265" t="str">
        <f t="shared" ref="NZH469:NZH471" si="10162">IF(NZF469&lt;5,"Sin Riesgo",IF(NZF469 &lt;=14,"Bajo",IF(NZF469&lt;=35,"Medio",IF(NZF469&lt;=80,"Alto","Inviable Sanitariamente"))))</f>
        <v>Inviable Sanitariamente</v>
      </c>
      <c r="NZI469" s="265" t="str">
        <f t="shared" ref="NZI469:NZI471" si="10163">IF(NZG469&lt;5,"Sin Riesgo",IF(NZG469 &lt;=14,"Bajo",IF(NZG469&lt;=35,"Medio",IF(NZG469&lt;=80,"Alto","Inviable Sanitariamente"))))</f>
        <v>Inviable Sanitariamente</v>
      </c>
      <c r="NZJ469" s="265" t="str">
        <f t="shared" ref="NZJ469:NZJ471" si="10164">IF(NZH469&lt;5,"Sin Riesgo",IF(NZH469 &lt;=14,"Bajo",IF(NZH469&lt;=35,"Medio",IF(NZH469&lt;=80,"Alto","Inviable Sanitariamente"))))</f>
        <v>Inviable Sanitariamente</v>
      </c>
      <c r="NZK469" s="265" t="str">
        <f t="shared" ref="NZK469:NZK471" si="10165">IF(NZI469&lt;5,"Sin Riesgo",IF(NZI469 &lt;=14,"Bajo",IF(NZI469&lt;=35,"Medio",IF(NZI469&lt;=80,"Alto","Inviable Sanitariamente"))))</f>
        <v>Inviable Sanitariamente</v>
      </c>
      <c r="NZL469" s="265" t="str">
        <f t="shared" ref="NZL469:NZL471" si="10166">IF(NZJ469&lt;5,"Sin Riesgo",IF(NZJ469 &lt;=14,"Bajo",IF(NZJ469&lt;=35,"Medio",IF(NZJ469&lt;=80,"Alto","Inviable Sanitariamente"))))</f>
        <v>Inviable Sanitariamente</v>
      </c>
      <c r="NZM469" s="265" t="str">
        <f t="shared" ref="NZM469:NZM471" si="10167">IF(NZK469&lt;5,"Sin Riesgo",IF(NZK469 &lt;=14,"Bajo",IF(NZK469&lt;=35,"Medio",IF(NZK469&lt;=80,"Alto","Inviable Sanitariamente"))))</f>
        <v>Inviable Sanitariamente</v>
      </c>
      <c r="NZN469" s="265" t="str">
        <f t="shared" ref="NZN469:NZN471" si="10168">IF(NZL469&lt;5,"Sin Riesgo",IF(NZL469 &lt;=14,"Bajo",IF(NZL469&lt;=35,"Medio",IF(NZL469&lt;=80,"Alto","Inviable Sanitariamente"))))</f>
        <v>Inviable Sanitariamente</v>
      </c>
      <c r="NZO469" s="265" t="str">
        <f t="shared" ref="NZO469:NZO471" si="10169">IF(NZM469&lt;5,"Sin Riesgo",IF(NZM469 &lt;=14,"Bajo",IF(NZM469&lt;=35,"Medio",IF(NZM469&lt;=80,"Alto","Inviable Sanitariamente"))))</f>
        <v>Inviable Sanitariamente</v>
      </c>
      <c r="NZP469" s="265" t="str">
        <f t="shared" ref="NZP469:NZP471" si="10170">IF(NZN469&lt;5,"Sin Riesgo",IF(NZN469 &lt;=14,"Bajo",IF(NZN469&lt;=35,"Medio",IF(NZN469&lt;=80,"Alto","Inviable Sanitariamente"))))</f>
        <v>Inviable Sanitariamente</v>
      </c>
      <c r="NZQ469" s="265" t="str">
        <f t="shared" ref="NZQ469:NZQ471" si="10171">IF(NZO469&lt;5,"Sin Riesgo",IF(NZO469 &lt;=14,"Bajo",IF(NZO469&lt;=35,"Medio",IF(NZO469&lt;=80,"Alto","Inviable Sanitariamente"))))</f>
        <v>Inviable Sanitariamente</v>
      </c>
      <c r="NZR469" s="265" t="str">
        <f t="shared" ref="NZR469:NZR471" si="10172">IF(NZP469&lt;5,"Sin Riesgo",IF(NZP469 &lt;=14,"Bajo",IF(NZP469&lt;=35,"Medio",IF(NZP469&lt;=80,"Alto","Inviable Sanitariamente"))))</f>
        <v>Inviable Sanitariamente</v>
      </c>
      <c r="NZS469" s="265" t="str">
        <f t="shared" ref="NZS469:NZS471" si="10173">IF(NZQ469&lt;5,"Sin Riesgo",IF(NZQ469 &lt;=14,"Bajo",IF(NZQ469&lt;=35,"Medio",IF(NZQ469&lt;=80,"Alto","Inviable Sanitariamente"))))</f>
        <v>Inviable Sanitariamente</v>
      </c>
      <c r="NZT469" s="265" t="str">
        <f t="shared" ref="NZT469:NZT471" si="10174">IF(NZR469&lt;5,"Sin Riesgo",IF(NZR469 &lt;=14,"Bajo",IF(NZR469&lt;=35,"Medio",IF(NZR469&lt;=80,"Alto","Inviable Sanitariamente"))))</f>
        <v>Inviable Sanitariamente</v>
      </c>
      <c r="NZU469" s="265" t="str">
        <f t="shared" ref="NZU469:NZU471" si="10175">IF(NZS469&lt;5,"Sin Riesgo",IF(NZS469 &lt;=14,"Bajo",IF(NZS469&lt;=35,"Medio",IF(NZS469&lt;=80,"Alto","Inviable Sanitariamente"))))</f>
        <v>Inviable Sanitariamente</v>
      </c>
      <c r="NZV469" s="265" t="str">
        <f t="shared" ref="NZV469:NZV471" si="10176">IF(NZT469&lt;5,"Sin Riesgo",IF(NZT469 &lt;=14,"Bajo",IF(NZT469&lt;=35,"Medio",IF(NZT469&lt;=80,"Alto","Inviable Sanitariamente"))))</f>
        <v>Inviable Sanitariamente</v>
      </c>
      <c r="NZW469" s="265" t="str">
        <f t="shared" ref="NZW469:NZW471" si="10177">IF(NZU469&lt;5,"Sin Riesgo",IF(NZU469 &lt;=14,"Bajo",IF(NZU469&lt;=35,"Medio",IF(NZU469&lt;=80,"Alto","Inviable Sanitariamente"))))</f>
        <v>Inviable Sanitariamente</v>
      </c>
      <c r="NZX469" s="265" t="str">
        <f t="shared" ref="NZX469:NZX471" si="10178">IF(NZV469&lt;5,"Sin Riesgo",IF(NZV469 &lt;=14,"Bajo",IF(NZV469&lt;=35,"Medio",IF(NZV469&lt;=80,"Alto","Inviable Sanitariamente"))))</f>
        <v>Inviable Sanitariamente</v>
      </c>
      <c r="NZY469" s="265" t="str">
        <f t="shared" ref="NZY469:NZY471" si="10179">IF(NZW469&lt;5,"Sin Riesgo",IF(NZW469 &lt;=14,"Bajo",IF(NZW469&lt;=35,"Medio",IF(NZW469&lt;=80,"Alto","Inviable Sanitariamente"))))</f>
        <v>Inviable Sanitariamente</v>
      </c>
      <c r="NZZ469" s="265" t="str">
        <f t="shared" ref="NZZ469:NZZ471" si="10180">IF(NZX469&lt;5,"Sin Riesgo",IF(NZX469 &lt;=14,"Bajo",IF(NZX469&lt;=35,"Medio",IF(NZX469&lt;=80,"Alto","Inviable Sanitariamente"))))</f>
        <v>Inviable Sanitariamente</v>
      </c>
      <c r="OAA469" s="265" t="str">
        <f t="shared" ref="OAA469:OAA471" si="10181">IF(NZY469&lt;5,"Sin Riesgo",IF(NZY469 &lt;=14,"Bajo",IF(NZY469&lt;=35,"Medio",IF(NZY469&lt;=80,"Alto","Inviable Sanitariamente"))))</f>
        <v>Inviable Sanitariamente</v>
      </c>
      <c r="OAB469" s="265" t="str">
        <f t="shared" ref="OAB469:OAB471" si="10182">IF(NZZ469&lt;5,"Sin Riesgo",IF(NZZ469 &lt;=14,"Bajo",IF(NZZ469&lt;=35,"Medio",IF(NZZ469&lt;=80,"Alto","Inviable Sanitariamente"))))</f>
        <v>Inviable Sanitariamente</v>
      </c>
      <c r="OAC469" s="265" t="str">
        <f t="shared" ref="OAC469:OAC471" si="10183">IF(OAA469&lt;5,"Sin Riesgo",IF(OAA469 &lt;=14,"Bajo",IF(OAA469&lt;=35,"Medio",IF(OAA469&lt;=80,"Alto","Inviable Sanitariamente"))))</f>
        <v>Inviable Sanitariamente</v>
      </c>
      <c r="OAD469" s="265" t="str">
        <f t="shared" ref="OAD469:OAD471" si="10184">IF(OAB469&lt;5,"Sin Riesgo",IF(OAB469 &lt;=14,"Bajo",IF(OAB469&lt;=35,"Medio",IF(OAB469&lt;=80,"Alto","Inviable Sanitariamente"))))</f>
        <v>Inviable Sanitariamente</v>
      </c>
      <c r="OAE469" s="265" t="str">
        <f t="shared" ref="OAE469:OAE471" si="10185">IF(OAC469&lt;5,"Sin Riesgo",IF(OAC469 &lt;=14,"Bajo",IF(OAC469&lt;=35,"Medio",IF(OAC469&lt;=80,"Alto","Inviable Sanitariamente"))))</f>
        <v>Inviable Sanitariamente</v>
      </c>
      <c r="OAF469" s="265" t="str">
        <f t="shared" ref="OAF469:OAF471" si="10186">IF(OAD469&lt;5,"Sin Riesgo",IF(OAD469 &lt;=14,"Bajo",IF(OAD469&lt;=35,"Medio",IF(OAD469&lt;=80,"Alto","Inviable Sanitariamente"))))</f>
        <v>Inviable Sanitariamente</v>
      </c>
      <c r="OAG469" s="265" t="str">
        <f t="shared" ref="OAG469:OAG471" si="10187">IF(OAE469&lt;5,"Sin Riesgo",IF(OAE469 &lt;=14,"Bajo",IF(OAE469&lt;=35,"Medio",IF(OAE469&lt;=80,"Alto","Inviable Sanitariamente"))))</f>
        <v>Inviable Sanitariamente</v>
      </c>
      <c r="OAH469" s="265" t="str">
        <f t="shared" ref="OAH469:OAH471" si="10188">IF(OAF469&lt;5,"Sin Riesgo",IF(OAF469 &lt;=14,"Bajo",IF(OAF469&lt;=35,"Medio",IF(OAF469&lt;=80,"Alto","Inviable Sanitariamente"))))</f>
        <v>Inviable Sanitariamente</v>
      </c>
      <c r="OAI469" s="265" t="str">
        <f t="shared" ref="OAI469:OAI471" si="10189">IF(OAG469&lt;5,"Sin Riesgo",IF(OAG469 &lt;=14,"Bajo",IF(OAG469&lt;=35,"Medio",IF(OAG469&lt;=80,"Alto","Inviable Sanitariamente"))))</f>
        <v>Inviable Sanitariamente</v>
      </c>
      <c r="OAJ469" s="265" t="str">
        <f t="shared" ref="OAJ469:OAJ471" si="10190">IF(OAH469&lt;5,"Sin Riesgo",IF(OAH469 &lt;=14,"Bajo",IF(OAH469&lt;=35,"Medio",IF(OAH469&lt;=80,"Alto","Inviable Sanitariamente"))))</f>
        <v>Inviable Sanitariamente</v>
      </c>
      <c r="OAK469" s="265" t="str">
        <f t="shared" ref="OAK469:OAK471" si="10191">IF(OAI469&lt;5,"Sin Riesgo",IF(OAI469 &lt;=14,"Bajo",IF(OAI469&lt;=35,"Medio",IF(OAI469&lt;=80,"Alto","Inviable Sanitariamente"))))</f>
        <v>Inviable Sanitariamente</v>
      </c>
      <c r="OAL469" s="265" t="str">
        <f t="shared" ref="OAL469:OAL471" si="10192">IF(OAJ469&lt;5,"Sin Riesgo",IF(OAJ469 &lt;=14,"Bajo",IF(OAJ469&lt;=35,"Medio",IF(OAJ469&lt;=80,"Alto","Inviable Sanitariamente"))))</f>
        <v>Inviable Sanitariamente</v>
      </c>
      <c r="OAM469" s="265" t="str">
        <f t="shared" ref="OAM469:OAM471" si="10193">IF(OAK469&lt;5,"Sin Riesgo",IF(OAK469 &lt;=14,"Bajo",IF(OAK469&lt;=35,"Medio",IF(OAK469&lt;=80,"Alto","Inviable Sanitariamente"))))</f>
        <v>Inviable Sanitariamente</v>
      </c>
      <c r="OAN469" s="265" t="str">
        <f t="shared" ref="OAN469:OAN471" si="10194">IF(OAL469&lt;5,"Sin Riesgo",IF(OAL469 &lt;=14,"Bajo",IF(OAL469&lt;=35,"Medio",IF(OAL469&lt;=80,"Alto","Inviable Sanitariamente"))))</f>
        <v>Inviable Sanitariamente</v>
      </c>
      <c r="OAO469" s="265" t="str">
        <f t="shared" ref="OAO469:OAO471" si="10195">IF(OAM469&lt;5,"Sin Riesgo",IF(OAM469 &lt;=14,"Bajo",IF(OAM469&lt;=35,"Medio",IF(OAM469&lt;=80,"Alto","Inviable Sanitariamente"))))</f>
        <v>Inviable Sanitariamente</v>
      </c>
      <c r="OAP469" s="265" t="str">
        <f t="shared" ref="OAP469:OAP471" si="10196">IF(OAN469&lt;5,"Sin Riesgo",IF(OAN469 &lt;=14,"Bajo",IF(OAN469&lt;=35,"Medio",IF(OAN469&lt;=80,"Alto","Inviable Sanitariamente"))))</f>
        <v>Inviable Sanitariamente</v>
      </c>
      <c r="OAQ469" s="265" t="str">
        <f t="shared" ref="OAQ469:OAQ471" si="10197">IF(OAO469&lt;5,"Sin Riesgo",IF(OAO469 &lt;=14,"Bajo",IF(OAO469&lt;=35,"Medio",IF(OAO469&lt;=80,"Alto","Inviable Sanitariamente"))))</f>
        <v>Inviable Sanitariamente</v>
      </c>
      <c r="OAR469" s="265" t="str">
        <f t="shared" ref="OAR469:OAR471" si="10198">IF(OAP469&lt;5,"Sin Riesgo",IF(OAP469 &lt;=14,"Bajo",IF(OAP469&lt;=35,"Medio",IF(OAP469&lt;=80,"Alto","Inviable Sanitariamente"))))</f>
        <v>Inviable Sanitariamente</v>
      </c>
      <c r="OAS469" s="265" t="str">
        <f t="shared" ref="OAS469:OAS471" si="10199">IF(OAQ469&lt;5,"Sin Riesgo",IF(OAQ469 &lt;=14,"Bajo",IF(OAQ469&lt;=35,"Medio",IF(OAQ469&lt;=80,"Alto","Inviable Sanitariamente"))))</f>
        <v>Inviable Sanitariamente</v>
      </c>
      <c r="OAT469" s="265" t="str">
        <f t="shared" ref="OAT469:OAT471" si="10200">IF(OAR469&lt;5,"Sin Riesgo",IF(OAR469 &lt;=14,"Bajo",IF(OAR469&lt;=35,"Medio",IF(OAR469&lt;=80,"Alto","Inviable Sanitariamente"))))</f>
        <v>Inviable Sanitariamente</v>
      </c>
      <c r="OAU469" s="265" t="str">
        <f t="shared" ref="OAU469:OAU471" si="10201">IF(OAS469&lt;5,"Sin Riesgo",IF(OAS469 &lt;=14,"Bajo",IF(OAS469&lt;=35,"Medio",IF(OAS469&lt;=80,"Alto","Inviable Sanitariamente"))))</f>
        <v>Inviable Sanitariamente</v>
      </c>
      <c r="OAV469" s="265" t="str">
        <f t="shared" ref="OAV469:OAV471" si="10202">IF(OAT469&lt;5,"Sin Riesgo",IF(OAT469 &lt;=14,"Bajo",IF(OAT469&lt;=35,"Medio",IF(OAT469&lt;=80,"Alto","Inviable Sanitariamente"))))</f>
        <v>Inviable Sanitariamente</v>
      </c>
      <c r="OAW469" s="265" t="str">
        <f t="shared" ref="OAW469:OAW471" si="10203">IF(OAU469&lt;5,"Sin Riesgo",IF(OAU469 &lt;=14,"Bajo",IF(OAU469&lt;=35,"Medio",IF(OAU469&lt;=80,"Alto","Inviable Sanitariamente"))))</f>
        <v>Inviable Sanitariamente</v>
      </c>
      <c r="OAX469" s="265" t="str">
        <f t="shared" ref="OAX469:OAX471" si="10204">IF(OAV469&lt;5,"Sin Riesgo",IF(OAV469 &lt;=14,"Bajo",IF(OAV469&lt;=35,"Medio",IF(OAV469&lt;=80,"Alto","Inviable Sanitariamente"))))</f>
        <v>Inviable Sanitariamente</v>
      </c>
      <c r="OAY469" s="265" t="str">
        <f t="shared" ref="OAY469:OAY471" si="10205">IF(OAW469&lt;5,"Sin Riesgo",IF(OAW469 &lt;=14,"Bajo",IF(OAW469&lt;=35,"Medio",IF(OAW469&lt;=80,"Alto","Inviable Sanitariamente"))))</f>
        <v>Inviable Sanitariamente</v>
      </c>
      <c r="OAZ469" s="265" t="str">
        <f t="shared" ref="OAZ469:OAZ471" si="10206">IF(OAX469&lt;5,"Sin Riesgo",IF(OAX469 &lt;=14,"Bajo",IF(OAX469&lt;=35,"Medio",IF(OAX469&lt;=80,"Alto","Inviable Sanitariamente"))))</f>
        <v>Inviable Sanitariamente</v>
      </c>
      <c r="OBA469" s="265" t="str">
        <f t="shared" ref="OBA469:OBA471" si="10207">IF(OAY469&lt;5,"Sin Riesgo",IF(OAY469 &lt;=14,"Bajo",IF(OAY469&lt;=35,"Medio",IF(OAY469&lt;=80,"Alto","Inviable Sanitariamente"))))</f>
        <v>Inviable Sanitariamente</v>
      </c>
      <c r="OBB469" s="265" t="str">
        <f t="shared" ref="OBB469:OBB471" si="10208">IF(OAZ469&lt;5,"Sin Riesgo",IF(OAZ469 &lt;=14,"Bajo",IF(OAZ469&lt;=35,"Medio",IF(OAZ469&lt;=80,"Alto","Inviable Sanitariamente"))))</f>
        <v>Inviable Sanitariamente</v>
      </c>
      <c r="OBC469" s="265" t="str">
        <f t="shared" ref="OBC469:OBC471" si="10209">IF(OBA469&lt;5,"Sin Riesgo",IF(OBA469 &lt;=14,"Bajo",IF(OBA469&lt;=35,"Medio",IF(OBA469&lt;=80,"Alto","Inviable Sanitariamente"))))</f>
        <v>Inviable Sanitariamente</v>
      </c>
      <c r="OBD469" s="265" t="str">
        <f t="shared" ref="OBD469:OBD471" si="10210">IF(OBB469&lt;5,"Sin Riesgo",IF(OBB469 &lt;=14,"Bajo",IF(OBB469&lt;=35,"Medio",IF(OBB469&lt;=80,"Alto","Inviable Sanitariamente"))))</f>
        <v>Inviable Sanitariamente</v>
      </c>
      <c r="OBE469" s="265" t="str">
        <f t="shared" ref="OBE469:OBE471" si="10211">IF(OBC469&lt;5,"Sin Riesgo",IF(OBC469 &lt;=14,"Bajo",IF(OBC469&lt;=35,"Medio",IF(OBC469&lt;=80,"Alto","Inviable Sanitariamente"))))</f>
        <v>Inviable Sanitariamente</v>
      </c>
      <c r="OBF469" s="265" t="str">
        <f t="shared" ref="OBF469:OBF471" si="10212">IF(OBD469&lt;5,"Sin Riesgo",IF(OBD469 &lt;=14,"Bajo",IF(OBD469&lt;=35,"Medio",IF(OBD469&lt;=80,"Alto","Inviable Sanitariamente"))))</f>
        <v>Inviable Sanitariamente</v>
      </c>
      <c r="OBG469" s="265" t="str">
        <f t="shared" ref="OBG469:OBG471" si="10213">IF(OBE469&lt;5,"Sin Riesgo",IF(OBE469 &lt;=14,"Bajo",IF(OBE469&lt;=35,"Medio",IF(OBE469&lt;=80,"Alto","Inviable Sanitariamente"))))</f>
        <v>Inviable Sanitariamente</v>
      </c>
      <c r="OBH469" s="265" t="str">
        <f t="shared" ref="OBH469:OBH471" si="10214">IF(OBF469&lt;5,"Sin Riesgo",IF(OBF469 &lt;=14,"Bajo",IF(OBF469&lt;=35,"Medio",IF(OBF469&lt;=80,"Alto","Inviable Sanitariamente"))))</f>
        <v>Inviable Sanitariamente</v>
      </c>
      <c r="OBI469" s="265" t="str">
        <f t="shared" ref="OBI469:OBI471" si="10215">IF(OBG469&lt;5,"Sin Riesgo",IF(OBG469 &lt;=14,"Bajo",IF(OBG469&lt;=35,"Medio",IF(OBG469&lt;=80,"Alto","Inviable Sanitariamente"))))</f>
        <v>Inviable Sanitariamente</v>
      </c>
      <c r="OBJ469" s="265" t="str">
        <f t="shared" ref="OBJ469:OBJ471" si="10216">IF(OBH469&lt;5,"Sin Riesgo",IF(OBH469 &lt;=14,"Bajo",IF(OBH469&lt;=35,"Medio",IF(OBH469&lt;=80,"Alto","Inviable Sanitariamente"))))</f>
        <v>Inviable Sanitariamente</v>
      </c>
      <c r="OBK469" s="265" t="str">
        <f t="shared" ref="OBK469:OBK471" si="10217">IF(OBI469&lt;5,"Sin Riesgo",IF(OBI469 &lt;=14,"Bajo",IF(OBI469&lt;=35,"Medio",IF(OBI469&lt;=80,"Alto","Inviable Sanitariamente"))))</f>
        <v>Inviable Sanitariamente</v>
      </c>
      <c r="OBL469" s="265" t="str">
        <f t="shared" ref="OBL469:OBL471" si="10218">IF(OBJ469&lt;5,"Sin Riesgo",IF(OBJ469 &lt;=14,"Bajo",IF(OBJ469&lt;=35,"Medio",IF(OBJ469&lt;=80,"Alto","Inviable Sanitariamente"))))</f>
        <v>Inviable Sanitariamente</v>
      </c>
      <c r="OBM469" s="265" t="str">
        <f t="shared" ref="OBM469:OBM471" si="10219">IF(OBK469&lt;5,"Sin Riesgo",IF(OBK469 &lt;=14,"Bajo",IF(OBK469&lt;=35,"Medio",IF(OBK469&lt;=80,"Alto","Inviable Sanitariamente"))))</f>
        <v>Inviable Sanitariamente</v>
      </c>
      <c r="OBN469" s="265" t="str">
        <f t="shared" ref="OBN469:OBN471" si="10220">IF(OBL469&lt;5,"Sin Riesgo",IF(OBL469 &lt;=14,"Bajo",IF(OBL469&lt;=35,"Medio",IF(OBL469&lt;=80,"Alto","Inviable Sanitariamente"))))</f>
        <v>Inviable Sanitariamente</v>
      </c>
      <c r="OBO469" s="265" t="str">
        <f t="shared" ref="OBO469:OBO471" si="10221">IF(OBM469&lt;5,"Sin Riesgo",IF(OBM469 &lt;=14,"Bajo",IF(OBM469&lt;=35,"Medio",IF(OBM469&lt;=80,"Alto","Inviable Sanitariamente"))))</f>
        <v>Inviable Sanitariamente</v>
      </c>
      <c r="OBP469" s="265" t="str">
        <f t="shared" ref="OBP469:OBP471" si="10222">IF(OBN469&lt;5,"Sin Riesgo",IF(OBN469 &lt;=14,"Bajo",IF(OBN469&lt;=35,"Medio",IF(OBN469&lt;=80,"Alto","Inviable Sanitariamente"))))</f>
        <v>Inviable Sanitariamente</v>
      </c>
      <c r="OBQ469" s="265" t="str">
        <f t="shared" ref="OBQ469:OBQ471" si="10223">IF(OBO469&lt;5,"Sin Riesgo",IF(OBO469 &lt;=14,"Bajo",IF(OBO469&lt;=35,"Medio",IF(OBO469&lt;=80,"Alto","Inviable Sanitariamente"))))</f>
        <v>Inviable Sanitariamente</v>
      </c>
      <c r="OBR469" s="265" t="str">
        <f t="shared" ref="OBR469:OBR471" si="10224">IF(OBP469&lt;5,"Sin Riesgo",IF(OBP469 &lt;=14,"Bajo",IF(OBP469&lt;=35,"Medio",IF(OBP469&lt;=80,"Alto","Inviable Sanitariamente"))))</f>
        <v>Inviable Sanitariamente</v>
      </c>
      <c r="OBS469" s="265" t="str">
        <f t="shared" ref="OBS469:OBS471" si="10225">IF(OBQ469&lt;5,"Sin Riesgo",IF(OBQ469 &lt;=14,"Bajo",IF(OBQ469&lt;=35,"Medio",IF(OBQ469&lt;=80,"Alto","Inviable Sanitariamente"))))</f>
        <v>Inviable Sanitariamente</v>
      </c>
      <c r="OBT469" s="265" t="str">
        <f t="shared" ref="OBT469:OBT471" si="10226">IF(OBR469&lt;5,"Sin Riesgo",IF(OBR469 &lt;=14,"Bajo",IF(OBR469&lt;=35,"Medio",IF(OBR469&lt;=80,"Alto","Inviable Sanitariamente"))))</f>
        <v>Inviable Sanitariamente</v>
      </c>
      <c r="OBU469" s="265" t="str">
        <f t="shared" ref="OBU469:OBU471" si="10227">IF(OBS469&lt;5,"Sin Riesgo",IF(OBS469 &lt;=14,"Bajo",IF(OBS469&lt;=35,"Medio",IF(OBS469&lt;=80,"Alto","Inviable Sanitariamente"))))</f>
        <v>Inviable Sanitariamente</v>
      </c>
      <c r="OBV469" s="265" t="str">
        <f t="shared" ref="OBV469:OBV471" si="10228">IF(OBT469&lt;5,"Sin Riesgo",IF(OBT469 &lt;=14,"Bajo",IF(OBT469&lt;=35,"Medio",IF(OBT469&lt;=80,"Alto","Inviable Sanitariamente"))))</f>
        <v>Inviable Sanitariamente</v>
      </c>
      <c r="OBW469" s="265" t="str">
        <f t="shared" ref="OBW469:OBW471" si="10229">IF(OBU469&lt;5,"Sin Riesgo",IF(OBU469 &lt;=14,"Bajo",IF(OBU469&lt;=35,"Medio",IF(OBU469&lt;=80,"Alto","Inviable Sanitariamente"))))</f>
        <v>Inviable Sanitariamente</v>
      </c>
      <c r="OBX469" s="265" t="str">
        <f t="shared" ref="OBX469:OBX471" si="10230">IF(OBV469&lt;5,"Sin Riesgo",IF(OBV469 &lt;=14,"Bajo",IF(OBV469&lt;=35,"Medio",IF(OBV469&lt;=80,"Alto","Inviable Sanitariamente"))))</f>
        <v>Inviable Sanitariamente</v>
      </c>
      <c r="OBY469" s="265" t="str">
        <f t="shared" ref="OBY469:OBY471" si="10231">IF(OBW469&lt;5,"Sin Riesgo",IF(OBW469 &lt;=14,"Bajo",IF(OBW469&lt;=35,"Medio",IF(OBW469&lt;=80,"Alto","Inviable Sanitariamente"))))</f>
        <v>Inviable Sanitariamente</v>
      </c>
      <c r="OBZ469" s="265" t="str">
        <f t="shared" ref="OBZ469:OBZ471" si="10232">IF(OBX469&lt;5,"Sin Riesgo",IF(OBX469 &lt;=14,"Bajo",IF(OBX469&lt;=35,"Medio",IF(OBX469&lt;=80,"Alto","Inviable Sanitariamente"))))</f>
        <v>Inviable Sanitariamente</v>
      </c>
      <c r="OCA469" s="265" t="str">
        <f t="shared" ref="OCA469:OCA471" si="10233">IF(OBY469&lt;5,"Sin Riesgo",IF(OBY469 &lt;=14,"Bajo",IF(OBY469&lt;=35,"Medio",IF(OBY469&lt;=80,"Alto","Inviable Sanitariamente"))))</f>
        <v>Inviable Sanitariamente</v>
      </c>
      <c r="OCB469" s="265" t="str">
        <f t="shared" ref="OCB469:OCB471" si="10234">IF(OBZ469&lt;5,"Sin Riesgo",IF(OBZ469 &lt;=14,"Bajo",IF(OBZ469&lt;=35,"Medio",IF(OBZ469&lt;=80,"Alto","Inviable Sanitariamente"))))</f>
        <v>Inviable Sanitariamente</v>
      </c>
      <c r="OCC469" s="265" t="str">
        <f t="shared" ref="OCC469:OCC471" si="10235">IF(OCA469&lt;5,"Sin Riesgo",IF(OCA469 &lt;=14,"Bajo",IF(OCA469&lt;=35,"Medio",IF(OCA469&lt;=80,"Alto","Inviable Sanitariamente"))))</f>
        <v>Inviable Sanitariamente</v>
      </c>
      <c r="OCD469" s="265" t="str">
        <f t="shared" ref="OCD469:OCD471" si="10236">IF(OCB469&lt;5,"Sin Riesgo",IF(OCB469 &lt;=14,"Bajo",IF(OCB469&lt;=35,"Medio",IF(OCB469&lt;=80,"Alto","Inviable Sanitariamente"))))</f>
        <v>Inviable Sanitariamente</v>
      </c>
      <c r="OCE469" s="265" t="str">
        <f t="shared" ref="OCE469:OCE471" si="10237">IF(OCC469&lt;5,"Sin Riesgo",IF(OCC469 &lt;=14,"Bajo",IF(OCC469&lt;=35,"Medio",IF(OCC469&lt;=80,"Alto","Inviable Sanitariamente"))))</f>
        <v>Inviable Sanitariamente</v>
      </c>
      <c r="OCF469" s="265" t="str">
        <f t="shared" ref="OCF469:OCF471" si="10238">IF(OCD469&lt;5,"Sin Riesgo",IF(OCD469 &lt;=14,"Bajo",IF(OCD469&lt;=35,"Medio",IF(OCD469&lt;=80,"Alto","Inviable Sanitariamente"))))</f>
        <v>Inviable Sanitariamente</v>
      </c>
      <c r="OCG469" s="265" t="str">
        <f t="shared" ref="OCG469:OCG471" si="10239">IF(OCE469&lt;5,"Sin Riesgo",IF(OCE469 &lt;=14,"Bajo",IF(OCE469&lt;=35,"Medio",IF(OCE469&lt;=80,"Alto","Inviable Sanitariamente"))))</f>
        <v>Inviable Sanitariamente</v>
      </c>
      <c r="OCH469" s="265" t="str">
        <f t="shared" ref="OCH469:OCH471" si="10240">IF(OCF469&lt;5,"Sin Riesgo",IF(OCF469 &lt;=14,"Bajo",IF(OCF469&lt;=35,"Medio",IF(OCF469&lt;=80,"Alto","Inviable Sanitariamente"))))</f>
        <v>Inviable Sanitariamente</v>
      </c>
      <c r="OCI469" s="265" t="str">
        <f t="shared" ref="OCI469:OCI471" si="10241">IF(OCG469&lt;5,"Sin Riesgo",IF(OCG469 &lt;=14,"Bajo",IF(OCG469&lt;=35,"Medio",IF(OCG469&lt;=80,"Alto","Inviable Sanitariamente"))))</f>
        <v>Inviable Sanitariamente</v>
      </c>
      <c r="OCJ469" s="265" t="str">
        <f t="shared" ref="OCJ469:OCJ471" si="10242">IF(OCH469&lt;5,"Sin Riesgo",IF(OCH469 &lt;=14,"Bajo",IF(OCH469&lt;=35,"Medio",IF(OCH469&lt;=80,"Alto","Inviable Sanitariamente"))))</f>
        <v>Inviable Sanitariamente</v>
      </c>
      <c r="OCK469" s="265" t="str">
        <f t="shared" ref="OCK469:OCK471" si="10243">IF(OCI469&lt;5,"Sin Riesgo",IF(OCI469 &lt;=14,"Bajo",IF(OCI469&lt;=35,"Medio",IF(OCI469&lt;=80,"Alto","Inviable Sanitariamente"))))</f>
        <v>Inviable Sanitariamente</v>
      </c>
      <c r="OCL469" s="265" t="str">
        <f t="shared" ref="OCL469:OCL471" si="10244">IF(OCJ469&lt;5,"Sin Riesgo",IF(OCJ469 &lt;=14,"Bajo",IF(OCJ469&lt;=35,"Medio",IF(OCJ469&lt;=80,"Alto","Inviable Sanitariamente"))))</f>
        <v>Inviable Sanitariamente</v>
      </c>
      <c r="OCM469" s="265" t="str">
        <f t="shared" ref="OCM469:OCM471" si="10245">IF(OCK469&lt;5,"Sin Riesgo",IF(OCK469 &lt;=14,"Bajo",IF(OCK469&lt;=35,"Medio",IF(OCK469&lt;=80,"Alto","Inviable Sanitariamente"))))</f>
        <v>Inviable Sanitariamente</v>
      </c>
      <c r="OCN469" s="265" t="str">
        <f t="shared" ref="OCN469:OCN471" si="10246">IF(OCL469&lt;5,"Sin Riesgo",IF(OCL469 &lt;=14,"Bajo",IF(OCL469&lt;=35,"Medio",IF(OCL469&lt;=80,"Alto","Inviable Sanitariamente"))))</f>
        <v>Inviable Sanitariamente</v>
      </c>
      <c r="OCO469" s="265" t="str">
        <f t="shared" ref="OCO469:OCO471" si="10247">IF(OCM469&lt;5,"Sin Riesgo",IF(OCM469 &lt;=14,"Bajo",IF(OCM469&lt;=35,"Medio",IF(OCM469&lt;=80,"Alto","Inviable Sanitariamente"))))</f>
        <v>Inviable Sanitariamente</v>
      </c>
      <c r="OCP469" s="265" t="str">
        <f t="shared" ref="OCP469:OCP471" si="10248">IF(OCN469&lt;5,"Sin Riesgo",IF(OCN469 &lt;=14,"Bajo",IF(OCN469&lt;=35,"Medio",IF(OCN469&lt;=80,"Alto","Inviable Sanitariamente"))))</f>
        <v>Inviable Sanitariamente</v>
      </c>
      <c r="OCQ469" s="265" t="str">
        <f t="shared" ref="OCQ469:OCQ471" si="10249">IF(OCO469&lt;5,"Sin Riesgo",IF(OCO469 &lt;=14,"Bajo",IF(OCO469&lt;=35,"Medio",IF(OCO469&lt;=80,"Alto","Inviable Sanitariamente"))))</f>
        <v>Inviable Sanitariamente</v>
      </c>
      <c r="OCR469" s="265" t="str">
        <f t="shared" ref="OCR469:OCR471" si="10250">IF(OCP469&lt;5,"Sin Riesgo",IF(OCP469 &lt;=14,"Bajo",IF(OCP469&lt;=35,"Medio",IF(OCP469&lt;=80,"Alto","Inviable Sanitariamente"))))</f>
        <v>Inviable Sanitariamente</v>
      </c>
      <c r="OCS469" s="265" t="str">
        <f t="shared" ref="OCS469:OCS471" si="10251">IF(OCQ469&lt;5,"Sin Riesgo",IF(OCQ469 &lt;=14,"Bajo",IF(OCQ469&lt;=35,"Medio",IF(OCQ469&lt;=80,"Alto","Inviable Sanitariamente"))))</f>
        <v>Inviable Sanitariamente</v>
      </c>
      <c r="OCT469" s="265" t="str">
        <f t="shared" ref="OCT469:OCT471" si="10252">IF(OCR469&lt;5,"Sin Riesgo",IF(OCR469 &lt;=14,"Bajo",IF(OCR469&lt;=35,"Medio",IF(OCR469&lt;=80,"Alto","Inviable Sanitariamente"))))</f>
        <v>Inviable Sanitariamente</v>
      </c>
      <c r="OCU469" s="265" t="str">
        <f t="shared" ref="OCU469:OCU471" si="10253">IF(OCS469&lt;5,"Sin Riesgo",IF(OCS469 &lt;=14,"Bajo",IF(OCS469&lt;=35,"Medio",IF(OCS469&lt;=80,"Alto","Inviable Sanitariamente"))))</f>
        <v>Inviable Sanitariamente</v>
      </c>
      <c r="OCV469" s="265" t="str">
        <f t="shared" ref="OCV469:OCV471" si="10254">IF(OCT469&lt;5,"Sin Riesgo",IF(OCT469 &lt;=14,"Bajo",IF(OCT469&lt;=35,"Medio",IF(OCT469&lt;=80,"Alto","Inviable Sanitariamente"))))</f>
        <v>Inviable Sanitariamente</v>
      </c>
      <c r="OCW469" s="265" t="str">
        <f t="shared" ref="OCW469:OCW471" si="10255">IF(OCU469&lt;5,"Sin Riesgo",IF(OCU469 &lt;=14,"Bajo",IF(OCU469&lt;=35,"Medio",IF(OCU469&lt;=80,"Alto","Inviable Sanitariamente"))))</f>
        <v>Inviable Sanitariamente</v>
      </c>
      <c r="OCX469" s="265" t="str">
        <f t="shared" ref="OCX469:OCX471" si="10256">IF(OCV469&lt;5,"Sin Riesgo",IF(OCV469 &lt;=14,"Bajo",IF(OCV469&lt;=35,"Medio",IF(OCV469&lt;=80,"Alto","Inviable Sanitariamente"))))</f>
        <v>Inviable Sanitariamente</v>
      </c>
      <c r="OCY469" s="265" t="str">
        <f t="shared" ref="OCY469:OCY471" si="10257">IF(OCW469&lt;5,"Sin Riesgo",IF(OCW469 &lt;=14,"Bajo",IF(OCW469&lt;=35,"Medio",IF(OCW469&lt;=80,"Alto","Inviable Sanitariamente"))))</f>
        <v>Inviable Sanitariamente</v>
      </c>
      <c r="OCZ469" s="265" t="str">
        <f t="shared" ref="OCZ469:OCZ471" si="10258">IF(OCX469&lt;5,"Sin Riesgo",IF(OCX469 &lt;=14,"Bajo",IF(OCX469&lt;=35,"Medio",IF(OCX469&lt;=80,"Alto","Inviable Sanitariamente"))))</f>
        <v>Inviable Sanitariamente</v>
      </c>
      <c r="ODA469" s="265" t="str">
        <f t="shared" ref="ODA469:ODA471" si="10259">IF(OCY469&lt;5,"Sin Riesgo",IF(OCY469 &lt;=14,"Bajo",IF(OCY469&lt;=35,"Medio",IF(OCY469&lt;=80,"Alto","Inviable Sanitariamente"))))</f>
        <v>Inviable Sanitariamente</v>
      </c>
      <c r="ODB469" s="265" t="str">
        <f t="shared" ref="ODB469:ODB471" si="10260">IF(OCZ469&lt;5,"Sin Riesgo",IF(OCZ469 &lt;=14,"Bajo",IF(OCZ469&lt;=35,"Medio",IF(OCZ469&lt;=80,"Alto","Inviable Sanitariamente"))))</f>
        <v>Inviable Sanitariamente</v>
      </c>
      <c r="ODC469" s="265" t="str">
        <f t="shared" ref="ODC469:ODC471" si="10261">IF(ODA469&lt;5,"Sin Riesgo",IF(ODA469 &lt;=14,"Bajo",IF(ODA469&lt;=35,"Medio",IF(ODA469&lt;=80,"Alto","Inviable Sanitariamente"))))</f>
        <v>Inviable Sanitariamente</v>
      </c>
      <c r="ODD469" s="265" t="str">
        <f t="shared" ref="ODD469:ODD471" si="10262">IF(ODB469&lt;5,"Sin Riesgo",IF(ODB469 &lt;=14,"Bajo",IF(ODB469&lt;=35,"Medio",IF(ODB469&lt;=80,"Alto","Inviable Sanitariamente"))))</f>
        <v>Inviable Sanitariamente</v>
      </c>
      <c r="ODE469" s="265" t="str">
        <f t="shared" ref="ODE469:ODE471" si="10263">IF(ODC469&lt;5,"Sin Riesgo",IF(ODC469 &lt;=14,"Bajo",IF(ODC469&lt;=35,"Medio",IF(ODC469&lt;=80,"Alto","Inviable Sanitariamente"))))</f>
        <v>Inviable Sanitariamente</v>
      </c>
      <c r="ODF469" s="265" t="str">
        <f t="shared" ref="ODF469:ODF471" si="10264">IF(ODD469&lt;5,"Sin Riesgo",IF(ODD469 &lt;=14,"Bajo",IF(ODD469&lt;=35,"Medio",IF(ODD469&lt;=80,"Alto","Inviable Sanitariamente"))))</f>
        <v>Inviable Sanitariamente</v>
      </c>
      <c r="ODG469" s="265" t="str">
        <f t="shared" ref="ODG469:ODG471" si="10265">IF(ODE469&lt;5,"Sin Riesgo",IF(ODE469 &lt;=14,"Bajo",IF(ODE469&lt;=35,"Medio",IF(ODE469&lt;=80,"Alto","Inviable Sanitariamente"))))</f>
        <v>Inviable Sanitariamente</v>
      </c>
      <c r="ODH469" s="265" t="str">
        <f t="shared" ref="ODH469:ODH471" si="10266">IF(ODF469&lt;5,"Sin Riesgo",IF(ODF469 &lt;=14,"Bajo",IF(ODF469&lt;=35,"Medio",IF(ODF469&lt;=80,"Alto","Inviable Sanitariamente"))))</f>
        <v>Inviable Sanitariamente</v>
      </c>
      <c r="ODI469" s="265" t="str">
        <f t="shared" ref="ODI469:ODI471" si="10267">IF(ODG469&lt;5,"Sin Riesgo",IF(ODG469 &lt;=14,"Bajo",IF(ODG469&lt;=35,"Medio",IF(ODG469&lt;=80,"Alto","Inviable Sanitariamente"))))</f>
        <v>Inviable Sanitariamente</v>
      </c>
      <c r="ODJ469" s="265" t="str">
        <f t="shared" ref="ODJ469:ODJ471" si="10268">IF(ODH469&lt;5,"Sin Riesgo",IF(ODH469 &lt;=14,"Bajo",IF(ODH469&lt;=35,"Medio",IF(ODH469&lt;=80,"Alto","Inviable Sanitariamente"))))</f>
        <v>Inviable Sanitariamente</v>
      </c>
      <c r="ODK469" s="265" t="str">
        <f t="shared" ref="ODK469:ODK471" si="10269">IF(ODI469&lt;5,"Sin Riesgo",IF(ODI469 &lt;=14,"Bajo",IF(ODI469&lt;=35,"Medio",IF(ODI469&lt;=80,"Alto","Inviable Sanitariamente"))))</f>
        <v>Inviable Sanitariamente</v>
      </c>
      <c r="ODL469" s="265" t="str">
        <f t="shared" ref="ODL469:ODL471" si="10270">IF(ODJ469&lt;5,"Sin Riesgo",IF(ODJ469 &lt;=14,"Bajo",IF(ODJ469&lt;=35,"Medio",IF(ODJ469&lt;=80,"Alto","Inviable Sanitariamente"))))</f>
        <v>Inviable Sanitariamente</v>
      </c>
      <c r="ODM469" s="265" t="str">
        <f t="shared" ref="ODM469:ODM471" si="10271">IF(ODK469&lt;5,"Sin Riesgo",IF(ODK469 &lt;=14,"Bajo",IF(ODK469&lt;=35,"Medio",IF(ODK469&lt;=80,"Alto","Inviable Sanitariamente"))))</f>
        <v>Inviable Sanitariamente</v>
      </c>
      <c r="ODN469" s="265" t="str">
        <f t="shared" ref="ODN469:ODN471" si="10272">IF(ODL469&lt;5,"Sin Riesgo",IF(ODL469 &lt;=14,"Bajo",IF(ODL469&lt;=35,"Medio",IF(ODL469&lt;=80,"Alto","Inviable Sanitariamente"))))</f>
        <v>Inviable Sanitariamente</v>
      </c>
      <c r="ODO469" s="265" t="str">
        <f t="shared" ref="ODO469:ODO471" si="10273">IF(ODM469&lt;5,"Sin Riesgo",IF(ODM469 &lt;=14,"Bajo",IF(ODM469&lt;=35,"Medio",IF(ODM469&lt;=80,"Alto","Inviable Sanitariamente"))))</f>
        <v>Inviable Sanitariamente</v>
      </c>
      <c r="ODP469" s="265" t="str">
        <f t="shared" ref="ODP469:ODP471" si="10274">IF(ODN469&lt;5,"Sin Riesgo",IF(ODN469 &lt;=14,"Bajo",IF(ODN469&lt;=35,"Medio",IF(ODN469&lt;=80,"Alto","Inviable Sanitariamente"))))</f>
        <v>Inviable Sanitariamente</v>
      </c>
      <c r="ODQ469" s="265" t="str">
        <f t="shared" ref="ODQ469:ODQ471" si="10275">IF(ODO469&lt;5,"Sin Riesgo",IF(ODO469 &lt;=14,"Bajo",IF(ODO469&lt;=35,"Medio",IF(ODO469&lt;=80,"Alto","Inviable Sanitariamente"))))</f>
        <v>Inviable Sanitariamente</v>
      </c>
      <c r="ODR469" s="265" t="str">
        <f t="shared" ref="ODR469:ODR471" si="10276">IF(ODP469&lt;5,"Sin Riesgo",IF(ODP469 &lt;=14,"Bajo",IF(ODP469&lt;=35,"Medio",IF(ODP469&lt;=80,"Alto","Inviable Sanitariamente"))))</f>
        <v>Inviable Sanitariamente</v>
      </c>
      <c r="ODS469" s="265" t="str">
        <f t="shared" ref="ODS469:ODS471" si="10277">IF(ODQ469&lt;5,"Sin Riesgo",IF(ODQ469 &lt;=14,"Bajo",IF(ODQ469&lt;=35,"Medio",IF(ODQ469&lt;=80,"Alto","Inviable Sanitariamente"))))</f>
        <v>Inviable Sanitariamente</v>
      </c>
      <c r="ODT469" s="265" t="str">
        <f t="shared" ref="ODT469:ODT471" si="10278">IF(ODR469&lt;5,"Sin Riesgo",IF(ODR469 &lt;=14,"Bajo",IF(ODR469&lt;=35,"Medio",IF(ODR469&lt;=80,"Alto","Inviable Sanitariamente"))))</f>
        <v>Inviable Sanitariamente</v>
      </c>
      <c r="ODU469" s="265" t="str">
        <f t="shared" ref="ODU469:ODU471" si="10279">IF(ODS469&lt;5,"Sin Riesgo",IF(ODS469 &lt;=14,"Bajo",IF(ODS469&lt;=35,"Medio",IF(ODS469&lt;=80,"Alto","Inviable Sanitariamente"))))</f>
        <v>Inviable Sanitariamente</v>
      </c>
      <c r="ODV469" s="265" t="str">
        <f t="shared" ref="ODV469:ODV471" si="10280">IF(ODT469&lt;5,"Sin Riesgo",IF(ODT469 &lt;=14,"Bajo",IF(ODT469&lt;=35,"Medio",IF(ODT469&lt;=80,"Alto","Inviable Sanitariamente"))))</f>
        <v>Inviable Sanitariamente</v>
      </c>
      <c r="ODW469" s="265" t="str">
        <f t="shared" ref="ODW469:ODW471" si="10281">IF(ODU469&lt;5,"Sin Riesgo",IF(ODU469 &lt;=14,"Bajo",IF(ODU469&lt;=35,"Medio",IF(ODU469&lt;=80,"Alto","Inviable Sanitariamente"))))</f>
        <v>Inviable Sanitariamente</v>
      </c>
      <c r="ODX469" s="265" t="str">
        <f t="shared" ref="ODX469:ODX471" si="10282">IF(ODV469&lt;5,"Sin Riesgo",IF(ODV469 &lt;=14,"Bajo",IF(ODV469&lt;=35,"Medio",IF(ODV469&lt;=80,"Alto","Inviable Sanitariamente"))))</f>
        <v>Inviable Sanitariamente</v>
      </c>
      <c r="ODY469" s="265" t="str">
        <f t="shared" ref="ODY469:ODY471" si="10283">IF(ODW469&lt;5,"Sin Riesgo",IF(ODW469 &lt;=14,"Bajo",IF(ODW469&lt;=35,"Medio",IF(ODW469&lt;=80,"Alto","Inviable Sanitariamente"))))</f>
        <v>Inviable Sanitariamente</v>
      </c>
      <c r="ODZ469" s="265" t="str">
        <f t="shared" ref="ODZ469:ODZ471" si="10284">IF(ODX469&lt;5,"Sin Riesgo",IF(ODX469 &lt;=14,"Bajo",IF(ODX469&lt;=35,"Medio",IF(ODX469&lt;=80,"Alto","Inviable Sanitariamente"))))</f>
        <v>Inviable Sanitariamente</v>
      </c>
      <c r="OEA469" s="265" t="str">
        <f t="shared" ref="OEA469:OEA471" si="10285">IF(ODY469&lt;5,"Sin Riesgo",IF(ODY469 &lt;=14,"Bajo",IF(ODY469&lt;=35,"Medio",IF(ODY469&lt;=80,"Alto","Inviable Sanitariamente"))))</f>
        <v>Inviable Sanitariamente</v>
      </c>
      <c r="OEB469" s="265" t="str">
        <f t="shared" ref="OEB469:OEB471" si="10286">IF(ODZ469&lt;5,"Sin Riesgo",IF(ODZ469 &lt;=14,"Bajo",IF(ODZ469&lt;=35,"Medio",IF(ODZ469&lt;=80,"Alto","Inviable Sanitariamente"))))</f>
        <v>Inviable Sanitariamente</v>
      </c>
      <c r="OEC469" s="265" t="str">
        <f t="shared" ref="OEC469:OEC471" si="10287">IF(OEA469&lt;5,"Sin Riesgo",IF(OEA469 &lt;=14,"Bajo",IF(OEA469&lt;=35,"Medio",IF(OEA469&lt;=80,"Alto","Inviable Sanitariamente"))))</f>
        <v>Inviable Sanitariamente</v>
      </c>
      <c r="OED469" s="265" t="str">
        <f t="shared" ref="OED469:OED471" si="10288">IF(OEB469&lt;5,"Sin Riesgo",IF(OEB469 &lt;=14,"Bajo",IF(OEB469&lt;=35,"Medio",IF(OEB469&lt;=80,"Alto","Inviable Sanitariamente"))))</f>
        <v>Inviable Sanitariamente</v>
      </c>
      <c r="OEE469" s="265" t="str">
        <f t="shared" ref="OEE469:OEE471" si="10289">IF(OEC469&lt;5,"Sin Riesgo",IF(OEC469 &lt;=14,"Bajo",IF(OEC469&lt;=35,"Medio",IF(OEC469&lt;=80,"Alto","Inviable Sanitariamente"))))</f>
        <v>Inviable Sanitariamente</v>
      </c>
      <c r="OEF469" s="265" t="str">
        <f t="shared" ref="OEF469:OEF471" si="10290">IF(OED469&lt;5,"Sin Riesgo",IF(OED469 &lt;=14,"Bajo",IF(OED469&lt;=35,"Medio",IF(OED469&lt;=80,"Alto","Inviable Sanitariamente"))))</f>
        <v>Inviable Sanitariamente</v>
      </c>
      <c r="OEG469" s="265" t="str">
        <f t="shared" ref="OEG469:OEG471" si="10291">IF(OEE469&lt;5,"Sin Riesgo",IF(OEE469 &lt;=14,"Bajo",IF(OEE469&lt;=35,"Medio",IF(OEE469&lt;=80,"Alto","Inviable Sanitariamente"))))</f>
        <v>Inviable Sanitariamente</v>
      </c>
      <c r="OEH469" s="265" t="str">
        <f t="shared" ref="OEH469:OEH471" si="10292">IF(OEF469&lt;5,"Sin Riesgo",IF(OEF469 &lt;=14,"Bajo",IF(OEF469&lt;=35,"Medio",IF(OEF469&lt;=80,"Alto","Inviable Sanitariamente"))))</f>
        <v>Inviable Sanitariamente</v>
      </c>
      <c r="OEI469" s="265" t="str">
        <f t="shared" ref="OEI469:OEI471" si="10293">IF(OEG469&lt;5,"Sin Riesgo",IF(OEG469 &lt;=14,"Bajo",IF(OEG469&lt;=35,"Medio",IF(OEG469&lt;=80,"Alto","Inviable Sanitariamente"))))</f>
        <v>Inviable Sanitariamente</v>
      </c>
      <c r="OEJ469" s="265" t="str">
        <f t="shared" ref="OEJ469:OEJ471" si="10294">IF(OEH469&lt;5,"Sin Riesgo",IF(OEH469 &lt;=14,"Bajo",IF(OEH469&lt;=35,"Medio",IF(OEH469&lt;=80,"Alto","Inviable Sanitariamente"))))</f>
        <v>Inviable Sanitariamente</v>
      </c>
      <c r="OEK469" s="265" t="str">
        <f t="shared" ref="OEK469:OEK471" si="10295">IF(OEI469&lt;5,"Sin Riesgo",IF(OEI469 &lt;=14,"Bajo",IF(OEI469&lt;=35,"Medio",IF(OEI469&lt;=80,"Alto","Inviable Sanitariamente"))))</f>
        <v>Inviable Sanitariamente</v>
      </c>
      <c r="OEL469" s="265" t="str">
        <f t="shared" ref="OEL469:OEL471" si="10296">IF(OEJ469&lt;5,"Sin Riesgo",IF(OEJ469 &lt;=14,"Bajo",IF(OEJ469&lt;=35,"Medio",IF(OEJ469&lt;=80,"Alto","Inviable Sanitariamente"))))</f>
        <v>Inviable Sanitariamente</v>
      </c>
      <c r="OEM469" s="265" t="str">
        <f t="shared" ref="OEM469:OEM471" si="10297">IF(OEK469&lt;5,"Sin Riesgo",IF(OEK469 &lt;=14,"Bajo",IF(OEK469&lt;=35,"Medio",IF(OEK469&lt;=80,"Alto","Inviable Sanitariamente"))))</f>
        <v>Inviable Sanitariamente</v>
      </c>
      <c r="OEN469" s="265" t="str">
        <f t="shared" ref="OEN469:OEN471" si="10298">IF(OEL469&lt;5,"Sin Riesgo",IF(OEL469 &lt;=14,"Bajo",IF(OEL469&lt;=35,"Medio",IF(OEL469&lt;=80,"Alto","Inviable Sanitariamente"))))</f>
        <v>Inviable Sanitariamente</v>
      </c>
      <c r="OEO469" s="265" t="str">
        <f t="shared" ref="OEO469:OEO471" si="10299">IF(OEM469&lt;5,"Sin Riesgo",IF(OEM469 &lt;=14,"Bajo",IF(OEM469&lt;=35,"Medio",IF(OEM469&lt;=80,"Alto","Inviable Sanitariamente"))))</f>
        <v>Inviable Sanitariamente</v>
      </c>
      <c r="OEP469" s="265" t="str">
        <f t="shared" ref="OEP469:OEP471" si="10300">IF(OEN469&lt;5,"Sin Riesgo",IF(OEN469 &lt;=14,"Bajo",IF(OEN469&lt;=35,"Medio",IF(OEN469&lt;=80,"Alto","Inviable Sanitariamente"))))</f>
        <v>Inviable Sanitariamente</v>
      </c>
      <c r="OEQ469" s="265" t="str">
        <f t="shared" ref="OEQ469:OEQ471" si="10301">IF(OEO469&lt;5,"Sin Riesgo",IF(OEO469 &lt;=14,"Bajo",IF(OEO469&lt;=35,"Medio",IF(OEO469&lt;=80,"Alto","Inviable Sanitariamente"))))</f>
        <v>Inviable Sanitariamente</v>
      </c>
      <c r="OER469" s="265" t="str">
        <f t="shared" ref="OER469:OER471" si="10302">IF(OEP469&lt;5,"Sin Riesgo",IF(OEP469 &lt;=14,"Bajo",IF(OEP469&lt;=35,"Medio",IF(OEP469&lt;=80,"Alto","Inviable Sanitariamente"))))</f>
        <v>Inviable Sanitariamente</v>
      </c>
      <c r="OES469" s="265" t="str">
        <f t="shared" ref="OES469:OES471" si="10303">IF(OEQ469&lt;5,"Sin Riesgo",IF(OEQ469 &lt;=14,"Bajo",IF(OEQ469&lt;=35,"Medio",IF(OEQ469&lt;=80,"Alto","Inviable Sanitariamente"))))</f>
        <v>Inviable Sanitariamente</v>
      </c>
      <c r="OET469" s="265" t="str">
        <f t="shared" ref="OET469:OET471" si="10304">IF(OER469&lt;5,"Sin Riesgo",IF(OER469 &lt;=14,"Bajo",IF(OER469&lt;=35,"Medio",IF(OER469&lt;=80,"Alto","Inviable Sanitariamente"))))</f>
        <v>Inviable Sanitariamente</v>
      </c>
      <c r="OEU469" s="265" t="str">
        <f t="shared" ref="OEU469:OEU471" si="10305">IF(OES469&lt;5,"Sin Riesgo",IF(OES469 &lt;=14,"Bajo",IF(OES469&lt;=35,"Medio",IF(OES469&lt;=80,"Alto","Inviable Sanitariamente"))))</f>
        <v>Inviable Sanitariamente</v>
      </c>
      <c r="OEV469" s="265" t="str">
        <f t="shared" ref="OEV469:OEV471" si="10306">IF(OET469&lt;5,"Sin Riesgo",IF(OET469 &lt;=14,"Bajo",IF(OET469&lt;=35,"Medio",IF(OET469&lt;=80,"Alto","Inviable Sanitariamente"))))</f>
        <v>Inviable Sanitariamente</v>
      </c>
      <c r="OEW469" s="265" t="str">
        <f t="shared" ref="OEW469:OEW471" si="10307">IF(OEU469&lt;5,"Sin Riesgo",IF(OEU469 &lt;=14,"Bajo",IF(OEU469&lt;=35,"Medio",IF(OEU469&lt;=80,"Alto","Inviable Sanitariamente"))))</f>
        <v>Inviable Sanitariamente</v>
      </c>
      <c r="OEX469" s="265" t="str">
        <f t="shared" ref="OEX469:OEX471" si="10308">IF(OEV469&lt;5,"Sin Riesgo",IF(OEV469 &lt;=14,"Bajo",IF(OEV469&lt;=35,"Medio",IF(OEV469&lt;=80,"Alto","Inviable Sanitariamente"))))</f>
        <v>Inviable Sanitariamente</v>
      </c>
      <c r="OEY469" s="265" t="str">
        <f t="shared" ref="OEY469:OEY471" si="10309">IF(OEW469&lt;5,"Sin Riesgo",IF(OEW469 &lt;=14,"Bajo",IF(OEW469&lt;=35,"Medio",IF(OEW469&lt;=80,"Alto","Inviable Sanitariamente"))))</f>
        <v>Inviable Sanitariamente</v>
      </c>
      <c r="OEZ469" s="265" t="str">
        <f t="shared" ref="OEZ469:OEZ471" si="10310">IF(OEX469&lt;5,"Sin Riesgo",IF(OEX469 &lt;=14,"Bajo",IF(OEX469&lt;=35,"Medio",IF(OEX469&lt;=80,"Alto","Inviable Sanitariamente"))))</f>
        <v>Inviable Sanitariamente</v>
      </c>
      <c r="OFA469" s="265" t="str">
        <f t="shared" ref="OFA469:OFA471" si="10311">IF(OEY469&lt;5,"Sin Riesgo",IF(OEY469 &lt;=14,"Bajo",IF(OEY469&lt;=35,"Medio",IF(OEY469&lt;=80,"Alto","Inviable Sanitariamente"))))</f>
        <v>Inviable Sanitariamente</v>
      </c>
      <c r="OFB469" s="265" t="str">
        <f t="shared" ref="OFB469:OFB471" si="10312">IF(OEZ469&lt;5,"Sin Riesgo",IF(OEZ469 &lt;=14,"Bajo",IF(OEZ469&lt;=35,"Medio",IF(OEZ469&lt;=80,"Alto","Inviable Sanitariamente"))))</f>
        <v>Inviable Sanitariamente</v>
      </c>
      <c r="OFC469" s="265" t="str">
        <f t="shared" ref="OFC469:OFC471" si="10313">IF(OFA469&lt;5,"Sin Riesgo",IF(OFA469 &lt;=14,"Bajo",IF(OFA469&lt;=35,"Medio",IF(OFA469&lt;=80,"Alto","Inviable Sanitariamente"))))</f>
        <v>Inviable Sanitariamente</v>
      </c>
      <c r="OFD469" s="265" t="str">
        <f t="shared" ref="OFD469:OFD471" si="10314">IF(OFB469&lt;5,"Sin Riesgo",IF(OFB469 &lt;=14,"Bajo",IF(OFB469&lt;=35,"Medio",IF(OFB469&lt;=80,"Alto","Inviable Sanitariamente"))))</f>
        <v>Inviable Sanitariamente</v>
      </c>
      <c r="OFE469" s="265" t="str">
        <f t="shared" ref="OFE469:OFE471" si="10315">IF(OFC469&lt;5,"Sin Riesgo",IF(OFC469 &lt;=14,"Bajo",IF(OFC469&lt;=35,"Medio",IF(OFC469&lt;=80,"Alto","Inviable Sanitariamente"))))</f>
        <v>Inviable Sanitariamente</v>
      </c>
      <c r="OFF469" s="265" t="str">
        <f t="shared" ref="OFF469:OFF471" si="10316">IF(OFD469&lt;5,"Sin Riesgo",IF(OFD469 &lt;=14,"Bajo",IF(OFD469&lt;=35,"Medio",IF(OFD469&lt;=80,"Alto","Inviable Sanitariamente"))))</f>
        <v>Inviable Sanitariamente</v>
      </c>
      <c r="OFG469" s="265" t="str">
        <f t="shared" ref="OFG469:OFG471" si="10317">IF(OFE469&lt;5,"Sin Riesgo",IF(OFE469 &lt;=14,"Bajo",IF(OFE469&lt;=35,"Medio",IF(OFE469&lt;=80,"Alto","Inviable Sanitariamente"))))</f>
        <v>Inviable Sanitariamente</v>
      </c>
      <c r="OFH469" s="265" t="str">
        <f t="shared" ref="OFH469:OFH471" si="10318">IF(OFF469&lt;5,"Sin Riesgo",IF(OFF469 &lt;=14,"Bajo",IF(OFF469&lt;=35,"Medio",IF(OFF469&lt;=80,"Alto","Inviable Sanitariamente"))))</f>
        <v>Inviable Sanitariamente</v>
      </c>
      <c r="OFI469" s="265" t="str">
        <f t="shared" ref="OFI469:OFI471" si="10319">IF(OFG469&lt;5,"Sin Riesgo",IF(OFG469 &lt;=14,"Bajo",IF(OFG469&lt;=35,"Medio",IF(OFG469&lt;=80,"Alto","Inviable Sanitariamente"))))</f>
        <v>Inviable Sanitariamente</v>
      </c>
      <c r="OFJ469" s="265" t="str">
        <f t="shared" ref="OFJ469:OFJ471" si="10320">IF(OFH469&lt;5,"Sin Riesgo",IF(OFH469 &lt;=14,"Bajo",IF(OFH469&lt;=35,"Medio",IF(OFH469&lt;=80,"Alto","Inviable Sanitariamente"))))</f>
        <v>Inviable Sanitariamente</v>
      </c>
      <c r="OFK469" s="265" t="str">
        <f t="shared" ref="OFK469:OFK471" si="10321">IF(OFI469&lt;5,"Sin Riesgo",IF(OFI469 &lt;=14,"Bajo",IF(OFI469&lt;=35,"Medio",IF(OFI469&lt;=80,"Alto","Inviable Sanitariamente"))))</f>
        <v>Inviable Sanitariamente</v>
      </c>
      <c r="OFL469" s="265" t="str">
        <f t="shared" ref="OFL469:OFL471" si="10322">IF(OFJ469&lt;5,"Sin Riesgo",IF(OFJ469 &lt;=14,"Bajo",IF(OFJ469&lt;=35,"Medio",IF(OFJ469&lt;=80,"Alto","Inviable Sanitariamente"))))</f>
        <v>Inviable Sanitariamente</v>
      </c>
      <c r="OFM469" s="265" t="str">
        <f t="shared" ref="OFM469:OFM471" si="10323">IF(OFK469&lt;5,"Sin Riesgo",IF(OFK469 &lt;=14,"Bajo",IF(OFK469&lt;=35,"Medio",IF(OFK469&lt;=80,"Alto","Inviable Sanitariamente"))))</f>
        <v>Inviable Sanitariamente</v>
      </c>
      <c r="OFN469" s="265" t="str">
        <f t="shared" ref="OFN469:OFN471" si="10324">IF(OFL469&lt;5,"Sin Riesgo",IF(OFL469 &lt;=14,"Bajo",IF(OFL469&lt;=35,"Medio",IF(OFL469&lt;=80,"Alto","Inviable Sanitariamente"))))</f>
        <v>Inviable Sanitariamente</v>
      </c>
      <c r="OFO469" s="265" t="str">
        <f t="shared" ref="OFO469:OFO471" si="10325">IF(OFM469&lt;5,"Sin Riesgo",IF(OFM469 &lt;=14,"Bajo",IF(OFM469&lt;=35,"Medio",IF(OFM469&lt;=80,"Alto","Inviable Sanitariamente"))))</f>
        <v>Inviable Sanitariamente</v>
      </c>
      <c r="OFP469" s="265" t="str">
        <f t="shared" ref="OFP469:OFP471" si="10326">IF(OFN469&lt;5,"Sin Riesgo",IF(OFN469 &lt;=14,"Bajo",IF(OFN469&lt;=35,"Medio",IF(OFN469&lt;=80,"Alto","Inviable Sanitariamente"))))</f>
        <v>Inviable Sanitariamente</v>
      </c>
      <c r="OFQ469" s="265" t="str">
        <f t="shared" ref="OFQ469:OFQ471" si="10327">IF(OFO469&lt;5,"Sin Riesgo",IF(OFO469 &lt;=14,"Bajo",IF(OFO469&lt;=35,"Medio",IF(OFO469&lt;=80,"Alto","Inviable Sanitariamente"))))</f>
        <v>Inviable Sanitariamente</v>
      </c>
      <c r="OFR469" s="265" t="str">
        <f t="shared" ref="OFR469:OFR471" si="10328">IF(OFP469&lt;5,"Sin Riesgo",IF(OFP469 &lt;=14,"Bajo",IF(OFP469&lt;=35,"Medio",IF(OFP469&lt;=80,"Alto","Inviable Sanitariamente"))))</f>
        <v>Inviable Sanitariamente</v>
      </c>
      <c r="OFS469" s="265" t="str">
        <f t="shared" ref="OFS469:OFS471" si="10329">IF(OFQ469&lt;5,"Sin Riesgo",IF(OFQ469 &lt;=14,"Bajo",IF(OFQ469&lt;=35,"Medio",IF(OFQ469&lt;=80,"Alto","Inviable Sanitariamente"))))</f>
        <v>Inviable Sanitariamente</v>
      </c>
      <c r="OFT469" s="265" t="str">
        <f t="shared" ref="OFT469:OFT471" si="10330">IF(OFR469&lt;5,"Sin Riesgo",IF(OFR469 &lt;=14,"Bajo",IF(OFR469&lt;=35,"Medio",IF(OFR469&lt;=80,"Alto","Inviable Sanitariamente"))))</f>
        <v>Inviable Sanitariamente</v>
      </c>
      <c r="OFU469" s="265" t="str">
        <f t="shared" ref="OFU469:OFU471" si="10331">IF(OFS469&lt;5,"Sin Riesgo",IF(OFS469 &lt;=14,"Bajo",IF(OFS469&lt;=35,"Medio",IF(OFS469&lt;=80,"Alto","Inviable Sanitariamente"))))</f>
        <v>Inviable Sanitariamente</v>
      </c>
      <c r="OFV469" s="265" t="str">
        <f t="shared" ref="OFV469:OFV471" si="10332">IF(OFT469&lt;5,"Sin Riesgo",IF(OFT469 &lt;=14,"Bajo",IF(OFT469&lt;=35,"Medio",IF(OFT469&lt;=80,"Alto","Inviable Sanitariamente"))))</f>
        <v>Inviable Sanitariamente</v>
      </c>
      <c r="OFW469" s="265" t="str">
        <f t="shared" ref="OFW469:OFW471" si="10333">IF(OFU469&lt;5,"Sin Riesgo",IF(OFU469 &lt;=14,"Bajo",IF(OFU469&lt;=35,"Medio",IF(OFU469&lt;=80,"Alto","Inviable Sanitariamente"))))</f>
        <v>Inviable Sanitariamente</v>
      </c>
      <c r="OFX469" s="265" t="str">
        <f t="shared" ref="OFX469:OFX471" si="10334">IF(OFV469&lt;5,"Sin Riesgo",IF(OFV469 &lt;=14,"Bajo",IF(OFV469&lt;=35,"Medio",IF(OFV469&lt;=80,"Alto","Inviable Sanitariamente"))))</f>
        <v>Inviable Sanitariamente</v>
      </c>
      <c r="OFY469" s="265" t="str">
        <f t="shared" ref="OFY469:OFY471" si="10335">IF(OFW469&lt;5,"Sin Riesgo",IF(OFW469 &lt;=14,"Bajo",IF(OFW469&lt;=35,"Medio",IF(OFW469&lt;=80,"Alto","Inviable Sanitariamente"))))</f>
        <v>Inviable Sanitariamente</v>
      </c>
      <c r="OFZ469" s="265" t="str">
        <f t="shared" ref="OFZ469:OFZ471" si="10336">IF(OFX469&lt;5,"Sin Riesgo",IF(OFX469 &lt;=14,"Bajo",IF(OFX469&lt;=35,"Medio",IF(OFX469&lt;=80,"Alto","Inviable Sanitariamente"))))</f>
        <v>Inviable Sanitariamente</v>
      </c>
      <c r="OGA469" s="265" t="str">
        <f t="shared" ref="OGA469:OGA471" si="10337">IF(OFY469&lt;5,"Sin Riesgo",IF(OFY469 &lt;=14,"Bajo",IF(OFY469&lt;=35,"Medio",IF(OFY469&lt;=80,"Alto","Inviable Sanitariamente"))))</f>
        <v>Inviable Sanitariamente</v>
      </c>
      <c r="OGB469" s="265" t="str">
        <f t="shared" ref="OGB469:OGB471" si="10338">IF(OFZ469&lt;5,"Sin Riesgo",IF(OFZ469 &lt;=14,"Bajo",IF(OFZ469&lt;=35,"Medio",IF(OFZ469&lt;=80,"Alto","Inviable Sanitariamente"))))</f>
        <v>Inviable Sanitariamente</v>
      </c>
      <c r="OGC469" s="265" t="str">
        <f t="shared" ref="OGC469:OGC471" si="10339">IF(OGA469&lt;5,"Sin Riesgo",IF(OGA469 &lt;=14,"Bajo",IF(OGA469&lt;=35,"Medio",IF(OGA469&lt;=80,"Alto","Inviable Sanitariamente"))))</f>
        <v>Inviable Sanitariamente</v>
      </c>
      <c r="OGD469" s="265" t="str">
        <f t="shared" ref="OGD469:OGD471" si="10340">IF(OGB469&lt;5,"Sin Riesgo",IF(OGB469 &lt;=14,"Bajo",IF(OGB469&lt;=35,"Medio",IF(OGB469&lt;=80,"Alto","Inviable Sanitariamente"))))</f>
        <v>Inviable Sanitariamente</v>
      </c>
      <c r="OGE469" s="265" t="str">
        <f t="shared" ref="OGE469:OGE471" si="10341">IF(OGC469&lt;5,"Sin Riesgo",IF(OGC469 &lt;=14,"Bajo",IF(OGC469&lt;=35,"Medio",IF(OGC469&lt;=80,"Alto","Inviable Sanitariamente"))))</f>
        <v>Inviable Sanitariamente</v>
      </c>
      <c r="OGF469" s="265" t="str">
        <f t="shared" ref="OGF469:OGF471" si="10342">IF(OGD469&lt;5,"Sin Riesgo",IF(OGD469 &lt;=14,"Bajo",IF(OGD469&lt;=35,"Medio",IF(OGD469&lt;=80,"Alto","Inviable Sanitariamente"))))</f>
        <v>Inviable Sanitariamente</v>
      </c>
      <c r="OGG469" s="265" t="str">
        <f t="shared" ref="OGG469:OGG471" si="10343">IF(OGE469&lt;5,"Sin Riesgo",IF(OGE469 &lt;=14,"Bajo",IF(OGE469&lt;=35,"Medio",IF(OGE469&lt;=80,"Alto","Inviable Sanitariamente"))))</f>
        <v>Inviable Sanitariamente</v>
      </c>
      <c r="OGH469" s="265" t="str">
        <f t="shared" ref="OGH469:OGH471" si="10344">IF(OGF469&lt;5,"Sin Riesgo",IF(OGF469 &lt;=14,"Bajo",IF(OGF469&lt;=35,"Medio",IF(OGF469&lt;=80,"Alto","Inviable Sanitariamente"))))</f>
        <v>Inviable Sanitariamente</v>
      </c>
      <c r="OGI469" s="265" t="str">
        <f t="shared" ref="OGI469:OGI471" si="10345">IF(OGG469&lt;5,"Sin Riesgo",IF(OGG469 &lt;=14,"Bajo",IF(OGG469&lt;=35,"Medio",IF(OGG469&lt;=80,"Alto","Inviable Sanitariamente"))))</f>
        <v>Inviable Sanitariamente</v>
      </c>
      <c r="OGJ469" s="265" t="str">
        <f t="shared" ref="OGJ469:OGJ471" si="10346">IF(OGH469&lt;5,"Sin Riesgo",IF(OGH469 &lt;=14,"Bajo",IF(OGH469&lt;=35,"Medio",IF(OGH469&lt;=80,"Alto","Inviable Sanitariamente"))))</f>
        <v>Inviable Sanitariamente</v>
      </c>
      <c r="OGK469" s="265" t="str">
        <f t="shared" ref="OGK469:OGK471" si="10347">IF(OGI469&lt;5,"Sin Riesgo",IF(OGI469 &lt;=14,"Bajo",IF(OGI469&lt;=35,"Medio",IF(OGI469&lt;=80,"Alto","Inviable Sanitariamente"))))</f>
        <v>Inviable Sanitariamente</v>
      </c>
      <c r="OGL469" s="265" t="str">
        <f t="shared" ref="OGL469:OGL471" si="10348">IF(OGJ469&lt;5,"Sin Riesgo",IF(OGJ469 &lt;=14,"Bajo",IF(OGJ469&lt;=35,"Medio",IF(OGJ469&lt;=80,"Alto","Inviable Sanitariamente"))))</f>
        <v>Inviable Sanitariamente</v>
      </c>
      <c r="OGM469" s="265" t="str">
        <f t="shared" ref="OGM469:OGM471" si="10349">IF(OGK469&lt;5,"Sin Riesgo",IF(OGK469 &lt;=14,"Bajo",IF(OGK469&lt;=35,"Medio",IF(OGK469&lt;=80,"Alto","Inviable Sanitariamente"))))</f>
        <v>Inviable Sanitariamente</v>
      </c>
      <c r="OGN469" s="265" t="str">
        <f t="shared" ref="OGN469:OGN471" si="10350">IF(OGL469&lt;5,"Sin Riesgo",IF(OGL469 &lt;=14,"Bajo",IF(OGL469&lt;=35,"Medio",IF(OGL469&lt;=80,"Alto","Inviable Sanitariamente"))))</f>
        <v>Inviable Sanitariamente</v>
      </c>
      <c r="OGO469" s="265" t="str">
        <f t="shared" ref="OGO469:OGO471" si="10351">IF(OGM469&lt;5,"Sin Riesgo",IF(OGM469 &lt;=14,"Bajo",IF(OGM469&lt;=35,"Medio",IF(OGM469&lt;=80,"Alto","Inviable Sanitariamente"))))</f>
        <v>Inviable Sanitariamente</v>
      </c>
      <c r="OGP469" s="265" t="str">
        <f t="shared" ref="OGP469:OGP471" si="10352">IF(OGN469&lt;5,"Sin Riesgo",IF(OGN469 &lt;=14,"Bajo",IF(OGN469&lt;=35,"Medio",IF(OGN469&lt;=80,"Alto","Inviable Sanitariamente"))))</f>
        <v>Inviable Sanitariamente</v>
      </c>
      <c r="OGQ469" s="265" t="str">
        <f t="shared" ref="OGQ469:OGQ471" si="10353">IF(OGO469&lt;5,"Sin Riesgo",IF(OGO469 &lt;=14,"Bajo",IF(OGO469&lt;=35,"Medio",IF(OGO469&lt;=80,"Alto","Inviable Sanitariamente"))))</f>
        <v>Inviable Sanitariamente</v>
      </c>
      <c r="OGR469" s="265" t="str">
        <f t="shared" ref="OGR469:OGR471" si="10354">IF(OGP469&lt;5,"Sin Riesgo",IF(OGP469 &lt;=14,"Bajo",IF(OGP469&lt;=35,"Medio",IF(OGP469&lt;=80,"Alto","Inviable Sanitariamente"))))</f>
        <v>Inviable Sanitariamente</v>
      </c>
      <c r="OGS469" s="265" t="str">
        <f t="shared" ref="OGS469:OGS471" si="10355">IF(OGQ469&lt;5,"Sin Riesgo",IF(OGQ469 &lt;=14,"Bajo",IF(OGQ469&lt;=35,"Medio",IF(OGQ469&lt;=80,"Alto","Inviable Sanitariamente"))))</f>
        <v>Inviable Sanitariamente</v>
      </c>
      <c r="OGT469" s="265" t="str">
        <f t="shared" ref="OGT469:OGT471" si="10356">IF(OGR469&lt;5,"Sin Riesgo",IF(OGR469 &lt;=14,"Bajo",IF(OGR469&lt;=35,"Medio",IF(OGR469&lt;=80,"Alto","Inviable Sanitariamente"))))</f>
        <v>Inviable Sanitariamente</v>
      </c>
      <c r="OGU469" s="265" t="str">
        <f t="shared" ref="OGU469:OGU471" si="10357">IF(OGS469&lt;5,"Sin Riesgo",IF(OGS469 &lt;=14,"Bajo",IF(OGS469&lt;=35,"Medio",IF(OGS469&lt;=80,"Alto","Inviable Sanitariamente"))))</f>
        <v>Inviable Sanitariamente</v>
      </c>
      <c r="OGV469" s="265" t="str">
        <f t="shared" ref="OGV469:OGV471" si="10358">IF(OGT469&lt;5,"Sin Riesgo",IF(OGT469 &lt;=14,"Bajo",IF(OGT469&lt;=35,"Medio",IF(OGT469&lt;=80,"Alto","Inviable Sanitariamente"))))</f>
        <v>Inviable Sanitariamente</v>
      </c>
      <c r="OGW469" s="265" t="str">
        <f t="shared" ref="OGW469:OGW471" si="10359">IF(OGU469&lt;5,"Sin Riesgo",IF(OGU469 &lt;=14,"Bajo",IF(OGU469&lt;=35,"Medio",IF(OGU469&lt;=80,"Alto","Inviable Sanitariamente"))))</f>
        <v>Inviable Sanitariamente</v>
      </c>
      <c r="OGX469" s="265" t="str">
        <f t="shared" ref="OGX469:OGX471" si="10360">IF(OGV469&lt;5,"Sin Riesgo",IF(OGV469 &lt;=14,"Bajo",IF(OGV469&lt;=35,"Medio",IF(OGV469&lt;=80,"Alto","Inviable Sanitariamente"))))</f>
        <v>Inviable Sanitariamente</v>
      </c>
      <c r="OGY469" s="265" t="str">
        <f t="shared" ref="OGY469:OGY471" si="10361">IF(OGW469&lt;5,"Sin Riesgo",IF(OGW469 &lt;=14,"Bajo",IF(OGW469&lt;=35,"Medio",IF(OGW469&lt;=80,"Alto","Inviable Sanitariamente"))))</f>
        <v>Inviable Sanitariamente</v>
      </c>
      <c r="OGZ469" s="265" t="str">
        <f t="shared" ref="OGZ469:OGZ471" si="10362">IF(OGX469&lt;5,"Sin Riesgo",IF(OGX469 &lt;=14,"Bajo",IF(OGX469&lt;=35,"Medio",IF(OGX469&lt;=80,"Alto","Inviable Sanitariamente"))))</f>
        <v>Inviable Sanitariamente</v>
      </c>
      <c r="OHA469" s="265" t="str">
        <f t="shared" ref="OHA469:OHA471" si="10363">IF(OGY469&lt;5,"Sin Riesgo",IF(OGY469 &lt;=14,"Bajo",IF(OGY469&lt;=35,"Medio",IF(OGY469&lt;=80,"Alto","Inviable Sanitariamente"))))</f>
        <v>Inviable Sanitariamente</v>
      </c>
      <c r="OHB469" s="265" t="str">
        <f t="shared" ref="OHB469:OHB471" si="10364">IF(OGZ469&lt;5,"Sin Riesgo",IF(OGZ469 &lt;=14,"Bajo",IF(OGZ469&lt;=35,"Medio",IF(OGZ469&lt;=80,"Alto","Inviable Sanitariamente"))))</f>
        <v>Inviable Sanitariamente</v>
      </c>
      <c r="OHC469" s="265" t="str">
        <f t="shared" ref="OHC469:OHC471" si="10365">IF(OHA469&lt;5,"Sin Riesgo",IF(OHA469 &lt;=14,"Bajo",IF(OHA469&lt;=35,"Medio",IF(OHA469&lt;=80,"Alto","Inviable Sanitariamente"))))</f>
        <v>Inviable Sanitariamente</v>
      </c>
      <c r="OHD469" s="265" t="str">
        <f t="shared" ref="OHD469:OHD471" si="10366">IF(OHB469&lt;5,"Sin Riesgo",IF(OHB469 &lt;=14,"Bajo",IF(OHB469&lt;=35,"Medio",IF(OHB469&lt;=80,"Alto","Inviable Sanitariamente"))))</f>
        <v>Inviable Sanitariamente</v>
      </c>
      <c r="OHE469" s="265" t="str">
        <f t="shared" ref="OHE469:OHE471" si="10367">IF(OHC469&lt;5,"Sin Riesgo",IF(OHC469 &lt;=14,"Bajo",IF(OHC469&lt;=35,"Medio",IF(OHC469&lt;=80,"Alto","Inviable Sanitariamente"))))</f>
        <v>Inviable Sanitariamente</v>
      </c>
      <c r="OHF469" s="265" t="str">
        <f t="shared" ref="OHF469:OHF471" si="10368">IF(OHD469&lt;5,"Sin Riesgo",IF(OHD469 &lt;=14,"Bajo",IF(OHD469&lt;=35,"Medio",IF(OHD469&lt;=80,"Alto","Inviable Sanitariamente"))))</f>
        <v>Inviable Sanitariamente</v>
      </c>
      <c r="OHG469" s="265" t="str">
        <f t="shared" ref="OHG469:OHG471" si="10369">IF(OHE469&lt;5,"Sin Riesgo",IF(OHE469 &lt;=14,"Bajo",IF(OHE469&lt;=35,"Medio",IF(OHE469&lt;=80,"Alto","Inviable Sanitariamente"))))</f>
        <v>Inviable Sanitariamente</v>
      </c>
      <c r="OHH469" s="265" t="str">
        <f t="shared" ref="OHH469:OHH471" si="10370">IF(OHF469&lt;5,"Sin Riesgo",IF(OHF469 &lt;=14,"Bajo",IF(OHF469&lt;=35,"Medio",IF(OHF469&lt;=80,"Alto","Inviable Sanitariamente"))))</f>
        <v>Inviable Sanitariamente</v>
      </c>
      <c r="OHI469" s="265" t="str">
        <f t="shared" ref="OHI469:OHI471" si="10371">IF(OHG469&lt;5,"Sin Riesgo",IF(OHG469 &lt;=14,"Bajo",IF(OHG469&lt;=35,"Medio",IF(OHG469&lt;=80,"Alto","Inviable Sanitariamente"))))</f>
        <v>Inviable Sanitariamente</v>
      </c>
      <c r="OHJ469" s="265" t="str">
        <f t="shared" ref="OHJ469:OHJ471" si="10372">IF(OHH469&lt;5,"Sin Riesgo",IF(OHH469 &lt;=14,"Bajo",IF(OHH469&lt;=35,"Medio",IF(OHH469&lt;=80,"Alto","Inviable Sanitariamente"))))</f>
        <v>Inviable Sanitariamente</v>
      </c>
      <c r="OHK469" s="265" t="str">
        <f t="shared" ref="OHK469:OHK471" si="10373">IF(OHI469&lt;5,"Sin Riesgo",IF(OHI469 &lt;=14,"Bajo",IF(OHI469&lt;=35,"Medio",IF(OHI469&lt;=80,"Alto","Inviable Sanitariamente"))))</f>
        <v>Inviable Sanitariamente</v>
      </c>
      <c r="OHL469" s="265" t="str">
        <f t="shared" ref="OHL469:OHL471" si="10374">IF(OHJ469&lt;5,"Sin Riesgo",IF(OHJ469 &lt;=14,"Bajo",IF(OHJ469&lt;=35,"Medio",IF(OHJ469&lt;=80,"Alto","Inviable Sanitariamente"))))</f>
        <v>Inviable Sanitariamente</v>
      </c>
      <c r="OHM469" s="265" t="str">
        <f t="shared" ref="OHM469:OHM471" si="10375">IF(OHK469&lt;5,"Sin Riesgo",IF(OHK469 &lt;=14,"Bajo",IF(OHK469&lt;=35,"Medio",IF(OHK469&lt;=80,"Alto","Inviable Sanitariamente"))))</f>
        <v>Inviable Sanitariamente</v>
      </c>
      <c r="OHN469" s="265" t="str">
        <f t="shared" ref="OHN469:OHN471" si="10376">IF(OHL469&lt;5,"Sin Riesgo",IF(OHL469 &lt;=14,"Bajo",IF(OHL469&lt;=35,"Medio",IF(OHL469&lt;=80,"Alto","Inviable Sanitariamente"))))</f>
        <v>Inviable Sanitariamente</v>
      </c>
      <c r="OHO469" s="265" t="str">
        <f t="shared" ref="OHO469:OHO471" si="10377">IF(OHM469&lt;5,"Sin Riesgo",IF(OHM469 &lt;=14,"Bajo",IF(OHM469&lt;=35,"Medio",IF(OHM469&lt;=80,"Alto","Inviable Sanitariamente"))))</f>
        <v>Inviable Sanitariamente</v>
      </c>
      <c r="OHP469" s="265" t="str">
        <f t="shared" ref="OHP469:OHP471" si="10378">IF(OHN469&lt;5,"Sin Riesgo",IF(OHN469 &lt;=14,"Bajo",IF(OHN469&lt;=35,"Medio",IF(OHN469&lt;=80,"Alto","Inviable Sanitariamente"))))</f>
        <v>Inviable Sanitariamente</v>
      </c>
      <c r="OHQ469" s="265" t="str">
        <f t="shared" ref="OHQ469:OHQ471" si="10379">IF(OHO469&lt;5,"Sin Riesgo",IF(OHO469 &lt;=14,"Bajo",IF(OHO469&lt;=35,"Medio",IF(OHO469&lt;=80,"Alto","Inviable Sanitariamente"))))</f>
        <v>Inviable Sanitariamente</v>
      </c>
      <c r="OHR469" s="265" t="str">
        <f t="shared" ref="OHR469:OHR471" si="10380">IF(OHP469&lt;5,"Sin Riesgo",IF(OHP469 &lt;=14,"Bajo",IF(OHP469&lt;=35,"Medio",IF(OHP469&lt;=80,"Alto","Inviable Sanitariamente"))))</f>
        <v>Inviable Sanitariamente</v>
      </c>
      <c r="OHS469" s="265" t="str">
        <f t="shared" ref="OHS469:OHS471" si="10381">IF(OHQ469&lt;5,"Sin Riesgo",IF(OHQ469 &lt;=14,"Bajo",IF(OHQ469&lt;=35,"Medio",IF(OHQ469&lt;=80,"Alto","Inviable Sanitariamente"))))</f>
        <v>Inviable Sanitariamente</v>
      </c>
      <c r="OHT469" s="265" t="str">
        <f t="shared" ref="OHT469:OHT471" si="10382">IF(OHR469&lt;5,"Sin Riesgo",IF(OHR469 &lt;=14,"Bajo",IF(OHR469&lt;=35,"Medio",IF(OHR469&lt;=80,"Alto","Inviable Sanitariamente"))))</f>
        <v>Inviable Sanitariamente</v>
      </c>
      <c r="OHU469" s="265" t="str">
        <f t="shared" ref="OHU469:OHU471" si="10383">IF(OHS469&lt;5,"Sin Riesgo",IF(OHS469 &lt;=14,"Bajo",IF(OHS469&lt;=35,"Medio",IF(OHS469&lt;=80,"Alto","Inviable Sanitariamente"))))</f>
        <v>Inviable Sanitariamente</v>
      </c>
      <c r="OHV469" s="265" t="str">
        <f t="shared" ref="OHV469:OHV471" si="10384">IF(OHT469&lt;5,"Sin Riesgo",IF(OHT469 &lt;=14,"Bajo",IF(OHT469&lt;=35,"Medio",IF(OHT469&lt;=80,"Alto","Inviable Sanitariamente"))))</f>
        <v>Inviable Sanitariamente</v>
      </c>
      <c r="OHW469" s="265" t="str">
        <f t="shared" ref="OHW469:OHW471" si="10385">IF(OHU469&lt;5,"Sin Riesgo",IF(OHU469 &lt;=14,"Bajo",IF(OHU469&lt;=35,"Medio",IF(OHU469&lt;=80,"Alto","Inviable Sanitariamente"))))</f>
        <v>Inviable Sanitariamente</v>
      </c>
      <c r="OHX469" s="265" t="str">
        <f t="shared" ref="OHX469:OHX471" si="10386">IF(OHV469&lt;5,"Sin Riesgo",IF(OHV469 &lt;=14,"Bajo",IF(OHV469&lt;=35,"Medio",IF(OHV469&lt;=80,"Alto","Inviable Sanitariamente"))))</f>
        <v>Inviable Sanitariamente</v>
      </c>
      <c r="OHY469" s="265" t="str">
        <f t="shared" ref="OHY469:OHY471" si="10387">IF(OHW469&lt;5,"Sin Riesgo",IF(OHW469 &lt;=14,"Bajo",IF(OHW469&lt;=35,"Medio",IF(OHW469&lt;=80,"Alto","Inviable Sanitariamente"))))</f>
        <v>Inviable Sanitariamente</v>
      </c>
      <c r="OHZ469" s="265" t="str">
        <f t="shared" ref="OHZ469:OHZ471" si="10388">IF(OHX469&lt;5,"Sin Riesgo",IF(OHX469 &lt;=14,"Bajo",IF(OHX469&lt;=35,"Medio",IF(OHX469&lt;=80,"Alto","Inviable Sanitariamente"))))</f>
        <v>Inviable Sanitariamente</v>
      </c>
      <c r="OIA469" s="265" t="str">
        <f t="shared" ref="OIA469:OIA471" si="10389">IF(OHY469&lt;5,"Sin Riesgo",IF(OHY469 &lt;=14,"Bajo",IF(OHY469&lt;=35,"Medio",IF(OHY469&lt;=80,"Alto","Inviable Sanitariamente"))))</f>
        <v>Inviable Sanitariamente</v>
      </c>
      <c r="OIB469" s="265" t="str">
        <f t="shared" ref="OIB469:OIB471" si="10390">IF(OHZ469&lt;5,"Sin Riesgo",IF(OHZ469 &lt;=14,"Bajo",IF(OHZ469&lt;=35,"Medio",IF(OHZ469&lt;=80,"Alto","Inviable Sanitariamente"))))</f>
        <v>Inviable Sanitariamente</v>
      </c>
      <c r="OIC469" s="265" t="str">
        <f t="shared" ref="OIC469:OIC471" si="10391">IF(OIA469&lt;5,"Sin Riesgo",IF(OIA469 &lt;=14,"Bajo",IF(OIA469&lt;=35,"Medio",IF(OIA469&lt;=80,"Alto","Inviable Sanitariamente"))))</f>
        <v>Inviable Sanitariamente</v>
      </c>
      <c r="OID469" s="265" t="str">
        <f t="shared" ref="OID469:OID471" si="10392">IF(OIB469&lt;5,"Sin Riesgo",IF(OIB469 &lt;=14,"Bajo",IF(OIB469&lt;=35,"Medio",IF(OIB469&lt;=80,"Alto","Inviable Sanitariamente"))))</f>
        <v>Inviable Sanitariamente</v>
      </c>
      <c r="OIE469" s="265" t="str">
        <f t="shared" ref="OIE469:OIE471" si="10393">IF(OIC469&lt;5,"Sin Riesgo",IF(OIC469 &lt;=14,"Bajo",IF(OIC469&lt;=35,"Medio",IF(OIC469&lt;=80,"Alto","Inviable Sanitariamente"))))</f>
        <v>Inviable Sanitariamente</v>
      </c>
      <c r="OIF469" s="265" t="str">
        <f t="shared" ref="OIF469:OIF471" si="10394">IF(OID469&lt;5,"Sin Riesgo",IF(OID469 &lt;=14,"Bajo",IF(OID469&lt;=35,"Medio",IF(OID469&lt;=80,"Alto","Inviable Sanitariamente"))))</f>
        <v>Inviable Sanitariamente</v>
      </c>
      <c r="OIG469" s="265" t="str">
        <f t="shared" ref="OIG469:OIG471" si="10395">IF(OIE469&lt;5,"Sin Riesgo",IF(OIE469 &lt;=14,"Bajo",IF(OIE469&lt;=35,"Medio",IF(OIE469&lt;=80,"Alto","Inviable Sanitariamente"))))</f>
        <v>Inviable Sanitariamente</v>
      </c>
      <c r="OIH469" s="265" t="str">
        <f t="shared" ref="OIH469:OIH471" si="10396">IF(OIF469&lt;5,"Sin Riesgo",IF(OIF469 &lt;=14,"Bajo",IF(OIF469&lt;=35,"Medio",IF(OIF469&lt;=80,"Alto","Inviable Sanitariamente"))))</f>
        <v>Inviable Sanitariamente</v>
      </c>
      <c r="OII469" s="265" t="str">
        <f t="shared" ref="OII469:OII471" si="10397">IF(OIG469&lt;5,"Sin Riesgo",IF(OIG469 &lt;=14,"Bajo",IF(OIG469&lt;=35,"Medio",IF(OIG469&lt;=80,"Alto","Inviable Sanitariamente"))))</f>
        <v>Inviable Sanitariamente</v>
      </c>
      <c r="OIJ469" s="265" t="str">
        <f t="shared" ref="OIJ469:OIJ471" si="10398">IF(OIH469&lt;5,"Sin Riesgo",IF(OIH469 &lt;=14,"Bajo",IF(OIH469&lt;=35,"Medio",IF(OIH469&lt;=80,"Alto","Inviable Sanitariamente"))))</f>
        <v>Inviable Sanitariamente</v>
      </c>
      <c r="OIK469" s="265" t="str">
        <f t="shared" ref="OIK469:OIK471" si="10399">IF(OII469&lt;5,"Sin Riesgo",IF(OII469 &lt;=14,"Bajo",IF(OII469&lt;=35,"Medio",IF(OII469&lt;=80,"Alto","Inviable Sanitariamente"))))</f>
        <v>Inviable Sanitariamente</v>
      </c>
      <c r="OIL469" s="265" t="str">
        <f t="shared" ref="OIL469:OIL471" si="10400">IF(OIJ469&lt;5,"Sin Riesgo",IF(OIJ469 &lt;=14,"Bajo",IF(OIJ469&lt;=35,"Medio",IF(OIJ469&lt;=80,"Alto","Inviable Sanitariamente"))))</f>
        <v>Inviable Sanitariamente</v>
      </c>
      <c r="OIM469" s="265" t="str">
        <f t="shared" ref="OIM469:OIM471" si="10401">IF(OIK469&lt;5,"Sin Riesgo",IF(OIK469 &lt;=14,"Bajo",IF(OIK469&lt;=35,"Medio",IF(OIK469&lt;=80,"Alto","Inviable Sanitariamente"))))</f>
        <v>Inviable Sanitariamente</v>
      </c>
      <c r="OIN469" s="265" t="str">
        <f t="shared" ref="OIN469:OIN471" si="10402">IF(OIL469&lt;5,"Sin Riesgo",IF(OIL469 &lt;=14,"Bajo",IF(OIL469&lt;=35,"Medio",IF(OIL469&lt;=80,"Alto","Inviable Sanitariamente"))))</f>
        <v>Inviable Sanitariamente</v>
      </c>
      <c r="OIO469" s="265" t="str">
        <f t="shared" ref="OIO469:OIO471" si="10403">IF(OIM469&lt;5,"Sin Riesgo",IF(OIM469 &lt;=14,"Bajo",IF(OIM469&lt;=35,"Medio",IF(OIM469&lt;=80,"Alto","Inviable Sanitariamente"))))</f>
        <v>Inviable Sanitariamente</v>
      </c>
      <c r="OIP469" s="265" t="str">
        <f t="shared" ref="OIP469:OIP471" si="10404">IF(OIN469&lt;5,"Sin Riesgo",IF(OIN469 &lt;=14,"Bajo",IF(OIN469&lt;=35,"Medio",IF(OIN469&lt;=80,"Alto","Inviable Sanitariamente"))))</f>
        <v>Inviable Sanitariamente</v>
      </c>
      <c r="OIQ469" s="265" t="str">
        <f t="shared" ref="OIQ469:OIQ471" si="10405">IF(OIO469&lt;5,"Sin Riesgo",IF(OIO469 &lt;=14,"Bajo",IF(OIO469&lt;=35,"Medio",IF(OIO469&lt;=80,"Alto","Inviable Sanitariamente"))))</f>
        <v>Inviable Sanitariamente</v>
      </c>
      <c r="OIR469" s="265" t="str">
        <f t="shared" ref="OIR469:OIR471" si="10406">IF(OIP469&lt;5,"Sin Riesgo",IF(OIP469 &lt;=14,"Bajo",IF(OIP469&lt;=35,"Medio",IF(OIP469&lt;=80,"Alto","Inviable Sanitariamente"))))</f>
        <v>Inviable Sanitariamente</v>
      </c>
      <c r="OIS469" s="265" t="str">
        <f t="shared" ref="OIS469:OIS471" si="10407">IF(OIQ469&lt;5,"Sin Riesgo",IF(OIQ469 &lt;=14,"Bajo",IF(OIQ469&lt;=35,"Medio",IF(OIQ469&lt;=80,"Alto","Inviable Sanitariamente"))))</f>
        <v>Inviable Sanitariamente</v>
      </c>
      <c r="OIT469" s="265" t="str">
        <f t="shared" ref="OIT469:OIT471" si="10408">IF(OIR469&lt;5,"Sin Riesgo",IF(OIR469 &lt;=14,"Bajo",IF(OIR469&lt;=35,"Medio",IF(OIR469&lt;=80,"Alto","Inviable Sanitariamente"))))</f>
        <v>Inviable Sanitariamente</v>
      </c>
      <c r="OIU469" s="265" t="str">
        <f t="shared" ref="OIU469:OIU471" si="10409">IF(OIS469&lt;5,"Sin Riesgo",IF(OIS469 &lt;=14,"Bajo",IF(OIS469&lt;=35,"Medio",IF(OIS469&lt;=80,"Alto","Inviable Sanitariamente"))))</f>
        <v>Inviable Sanitariamente</v>
      </c>
      <c r="OIV469" s="265" t="str">
        <f t="shared" ref="OIV469:OIV471" si="10410">IF(OIT469&lt;5,"Sin Riesgo",IF(OIT469 &lt;=14,"Bajo",IF(OIT469&lt;=35,"Medio",IF(OIT469&lt;=80,"Alto","Inviable Sanitariamente"))))</f>
        <v>Inviable Sanitariamente</v>
      </c>
      <c r="OIW469" s="265" t="str">
        <f t="shared" ref="OIW469:OIW471" si="10411">IF(OIU469&lt;5,"Sin Riesgo",IF(OIU469 &lt;=14,"Bajo",IF(OIU469&lt;=35,"Medio",IF(OIU469&lt;=80,"Alto","Inviable Sanitariamente"))))</f>
        <v>Inviable Sanitariamente</v>
      </c>
      <c r="OIX469" s="265" t="str">
        <f t="shared" ref="OIX469:OIX471" si="10412">IF(OIV469&lt;5,"Sin Riesgo",IF(OIV469 &lt;=14,"Bajo",IF(OIV469&lt;=35,"Medio",IF(OIV469&lt;=80,"Alto","Inviable Sanitariamente"))))</f>
        <v>Inviable Sanitariamente</v>
      </c>
      <c r="OIY469" s="265" t="str">
        <f t="shared" ref="OIY469:OIY471" si="10413">IF(OIW469&lt;5,"Sin Riesgo",IF(OIW469 &lt;=14,"Bajo",IF(OIW469&lt;=35,"Medio",IF(OIW469&lt;=80,"Alto","Inviable Sanitariamente"))))</f>
        <v>Inviable Sanitariamente</v>
      </c>
      <c r="OIZ469" s="265" t="str">
        <f t="shared" ref="OIZ469:OIZ471" si="10414">IF(OIX469&lt;5,"Sin Riesgo",IF(OIX469 &lt;=14,"Bajo",IF(OIX469&lt;=35,"Medio",IF(OIX469&lt;=80,"Alto","Inviable Sanitariamente"))))</f>
        <v>Inviable Sanitariamente</v>
      </c>
      <c r="OJA469" s="265" t="str">
        <f t="shared" ref="OJA469:OJA471" si="10415">IF(OIY469&lt;5,"Sin Riesgo",IF(OIY469 &lt;=14,"Bajo",IF(OIY469&lt;=35,"Medio",IF(OIY469&lt;=80,"Alto","Inviable Sanitariamente"))))</f>
        <v>Inviable Sanitariamente</v>
      </c>
      <c r="OJB469" s="265" t="str">
        <f t="shared" ref="OJB469:OJB471" si="10416">IF(OIZ469&lt;5,"Sin Riesgo",IF(OIZ469 &lt;=14,"Bajo",IF(OIZ469&lt;=35,"Medio",IF(OIZ469&lt;=80,"Alto","Inviable Sanitariamente"))))</f>
        <v>Inviable Sanitariamente</v>
      </c>
      <c r="OJC469" s="265" t="str">
        <f t="shared" ref="OJC469:OJC471" si="10417">IF(OJA469&lt;5,"Sin Riesgo",IF(OJA469 &lt;=14,"Bajo",IF(OJA469&lt;=35,"Medio",IF(OJA469&lt;=80,"Alto","Inviable Sanitariamente"))))</f>
        <v>Inviable Sanitariamente</v>
      </c>
      <c r="OJD469" s="265" t="str">
        <f t="shared" ref="OJD469:OJD471" si="10418">IF(OJB469&lt;5,"Sin Riesgo",IF(OJB469 &lt;=14,"Bajo",IF(OJB469&lt;=35,"Medio",IF(OJB469&lt;=80,"Alto","Inviable Sanitariamente"))))</f>
        <v>Inviable Sanitariamente</v>
      </c>
      <c r="OJE469" s="265" t="str">
        <f t="shared" ref="OJE469:OJE471" si="10419">IF(OJC469&lt;5,"Sin Riesgo",IF(OJC469 &lt;=14,"Bajo",IF(OJC469&lt;=35,"Medio",IF(OJC469&lt;=80,"Alto","Inviable Sanitariamente"))))</f>
        <v>Inviable Sanitariamente</v>
      </c>
      <c r="OJF469" s="265" t="str">
        <f t="shared" ref="OJF469:OJF471" si="10420">IF(OJD469&lt;5,"Sin Riesgo",IF(OJD469 &lt;=14,"Bajo",IF(OJD469&lt;=35,"Medio",IF(OJD469&lt;=80,"Alto","Inviable Sanitariamente"))))</f>
        <v>Inviable Sanitariamente</v>
      </c>
      <c r="OJG469" s="265" t="str">
        <f t="shared" ref="OJG469:OJG471" si="10421">IF(OJE469&lt;5,"Sin Riesgo",IF(OJE469 &lt;=14,"Bajo",IF(OJE469&lt;=35,"Medio",IF(OJE469&lt;=80,"Alto","Inviable Sanitariamente"))))</f>
        <v>Inviable Sanitariamente</v>
      </c>
      <c r="OJH469" s="265" t="str">
        <f t="shared" ref="OJH469:OJH471" si="10422">IF(OJF469&lt;5,"Sin Riesgo",IF(OJF469 &lt;=14,"Bajo",IF(OJF469&lt;=35,"Medio",IF(OJF469&lt;=80,"Alto","Inviable Sanitariamente"))))</f>
        <v>Inviable Sanitariamente</v>
      </c>
      <c r="OJI469" s="265" t="str">
        <f t="shared" ref="OJI469:OJI471" si="10423">IF(OJG469&lt;5,"Sin Riesgo",IF(OJG469 &lt;=14,"Bajo",IF(OJG469&lt;=35,"Medio",IF(OJG469&lt;=80,"Alto","Inviable Sanitariamente"))))</f>
        <v>Inviable Sanitariamente</v>
      </c>
      <c r="OJJ469" s="265" t="str">
        <f t="shared" ref="OJJ469:OJJ471" si="10424">IF(OJH469&lt;5,"Sin Riesgo",IF(OJH469 &lt;=14,"Bajo",IF(OJH469&lt;=35,"Medio",IF(OJH469&lt;=80,"Alto","Inviable Sanitariamente"))))</f>
        <v>Inviable Sanitariamente</v>
      </c>
      <c r="OJK469" s="265" t="str">
        <f t="shared" ref="OJK469:OJK471" si="10425">IF(OJI469&lt;5,"Sin Riesgo",IF(OJI469 &lt;=14,"Bajo",IF(OJI469&lt;=35,"Medio",IF(OJI469&lt;=80,"Alto","Inviable Sanitariamente"))))</f>
        <v>Inviable Sanitariamente</v>
      </c>
      <c r="OJL469" s="265" t="str">
        <f t="shared" ref="OJL469:OJL471" si="10426">IF(OJJ469&lt;5,"Sin Riesgo",IF(OJJ469 &lt;=14,"Bajo",IF(OJJ469&lt;=35,"Medio",IF(OJJ469&lt;=80,"Alto","Inviable Sanitariamente"))))</f>
        <v>Inviable Sanitariamente</v>
      </c>
      <c r="OJM469" s="265" t="str">
        <f t="shared" ref="OJM469:OJM471" si="10427">IF(OJK469&lt;5,"Sin Riesgo",IF(OJK469 &lt;=14,"Bajo",IF(OJK469&lt;=35,"Medio",IF(OJK469&lt;=80,"Alto","Inviable Sanitariamente"))))</f>
        <v>Inviable Sanitariamente</v>
      </c>
      <c r="OJN469" s="265" t="str">
        <f t="shared" ref="OJN469:OJN471" si="10428">IF(OJL469&lt;5,"Sin Riesgo",IF(OJL469 &lt;=14,"Bajo",IF(OJL469&lt;=35,"Medio",IF(OJL469&lt;=80,"Alto","Inviable Sanitariamente"))))</f>
        <v>Inviable Sanitariamente</v>
      </c>
      <c r="OJO469" s="265" t="str">
        <f t="shared" ref="OJO469:OJO471" si="10429">IF(OJM469&lt;5,"Sin Riesgo",IF(OJM469 &lt;=14,"Bajo",IF(OJM469&lt;=35,"Medio",IF(OJM469&lt;=80,"Alto","Inviable Sanitariamente"))))</f>
        <v>Inviable Sanitariamente</v>
      </c>
      <c r="OJP469" s="265" t="str">
        <f t="shared" ref="OJP469:OJP471" si="10430">IF(OJN469&lt;5,"Sin Riesgo",IF(OJN469 &lt;=14,"Bajo",IF(OJN469&lt;=35,"Medio",IF(OJN469&lt;=80,"Alto","Inviable Sanitariamente"))))</f>
        <v>Inviable Sanitariamente</v>
      </c>
      <c r="OJQ469" s="265" t="str">
        <f t="shared" ref="OJQ469:OJQ471" si="10431">IF(OJO469&lt;5,"Sin Riesgo",IF(OJO469 &lt;=14,"Bajo",IF(OJO469&lt;=35,"Medio",IF(OJO469&lt;=80,"Alto","Inviable Sanitariamente"))))</f>
        <v>Inviable Sanitariamente</v>
      </c>
      <c r="OJR469" s="265" t="str">
        <f t="shared" ref="OJR469:OJR471" si="10432">IF(OJP469&lt;5,"Sin Riesgo",IF(OJP469 &lt;=14,"Bajo",IF(OJP469&lt;=35,"Medio",IF(OJP469&lt;=80,"Alto","Inviable Sanitariamente"))))</f>
        <v>Inviable Sanitariamente</v>
      </c>
      <c r="OJS469" s="265" t="str">
        <f t="shared" ref="OJS469:OJS471" si="10433">IF(OJQ469&lt;5,"Sin Riesgo",IF(OJQ469 &lt;=14,"Bajo",IF(OJQ469&lt;=35,"Medio",IF(OJQ469&lt;=80,"Alto","Inviable Sanitariamente"))))</f>
        <v>Inviable Sanitariamente</v>
      </c>
      <c r="OJT469" s="265" t="str">
        <f t="shared" ref="OJT469:OJT471" si="10434">IF(OJR469&lt;5,"Sin Riesgo",IF(OJR469 &lt;=14,"Bajo",IF(OJR469&lt;=35,"Medio",IF(OJR469&lt;=80,"Alto","Inviable Sanitariamente"))))</f>
        <v>Inviable Sanitariamente</v>
      </c>
      <c r="OJU469" s="265" t="str">
        <f t="shared" ref="OJU469:OJU471" si="10435">IF(OJS469&lt;5,"Sin Riesgo",IF(OJS469 &lt;=14,"Bajo",IF(OJS469&lt;=35,"Medio",IF(OJS469&lt;=80,"Alto","Inviable Sanitariamente"))))</f>
        <v>Inviable Sanitariamente</v>
      </c>
      <c r="OJV469" s="265" t="str">
        <f t="shared" ref="OJV469:OJV471" si="10436">IF(OJT469&lt;5,"Sin Riesgo",IF(OJT469 &lt;=14,"Bajo",IF(OJT469&lt;=35,"Medio",IF(OJT469&lt;=80,"Alto","Inviable Sanitariamente"))))</f>
        <v>Inviable Sanitariamente</v>
      </c>
      <c r="OJW469" s="265" t="str">
        <f t="shared" ref="OJW469:OJW471" si="10437">IF(OJU469&lt;5,"Sin Riesgo",IF(OJU469 &lt;=14,"Bajo",IF(OJU469&lt;=35,"Medio",IF(OJU469&lt;=80,"Alto","Inviable Sanitariamente"))))</f>
        <v>Inviable Sanitariamente</v>
      </c>
      <c r="OJX469" s="265" t="str">
        <f t="shared" ref="OJX469:OJX471" si="10438">IF(OJV469&lt;5,"Sin Riesgo",IF(OJV469 &lt;=14,"Bajo",IF(OJV469&lt;=35,"Medio",IF(OJV469&lt;=80,"Alto","Inviable Sanitariamente"))))</f>
        <v>Inviable Sanitariamente</v>
      </c>
      <c r="OJY469" s="265" t="str">
        <f t="shared" ref="OJY469:OJY471" si="10439">IF(OJW469&lt;5,"Sin Riesgo",IF(OJW469 &lt;=14,"Bajo",IF(OJW469&lt;=35,"Medio",IF(OJW469&lt;=80,"Alto","Inviable Sanitariamente"))))</f>
        <v>Inviable Sanitariamente</v>
      </c>
      <c r="OJZ469" s="265" t="str">
        <f t="shared" ref="OJZ469:OJZ471" si="10440">IF(OJX469&lt;5,"Sin Riesgo",IF(OJX469 &lt;=14,"Bajo",IF(OJX469&lt;=35,"Medio",IF(OJX469&lt;=80,"Alto","Inviable Sanitariamente"))))</f>
        <v>Inviable Sanitariamente</v>
      </c>
      <c r="OKA469" s="265" t="str">
        <f t="shared" ref="OKA469:OKA471" si="10441">IF(OJY469&lt;5,"Sin Riesgo",IF(OJY469 &lt;=14,"Bajo",IF(OJY469&lt;=35,"Medio",IF(OJY469&lt;=80,"Alto","Inviable Sanitariamente"))))</f>
        <v>Inviable Sanitariamente</v>
      </c>
      <c r="OKB469" s="265" t="str">
        <f t="shared" ref="OKB469:OKB471" si="10442">IF(OJZ469&lt;5,"Sin Riesgo",IF(OJZ469 &lt;=14,"Bajo",IF(OJZ469&lt;=35,"Medio",IF(OJZ469&lt;=80,"Alto","Inviable Sanitariamente"))))</f>
        <v>Inviable Sanitariamente</v>
      </c>
      <c r="OKC469" s="265" t="str">
        <f t="shared" ref="OKC469:OKC471" si="10443">IF(OKA469&lt;5,"Sin Riesgo",IF(OKA469 &lt;=14,"Bajo",IF(OKA469&lt;=35,"Medio",IF(OKA469&lt;=80,"Alto","Inviable Sanitariamente"))))</f>
        <v>Inviable Sanitariamente</v>
      </c>
      <c r="OKD469" s="265" t="str">
        <f t="shared" ref="OKD469:OKD471" si="10444">IF(OKB469&lt;5,"Sin Riesgo",IF(OKB469 &lt;=14,"Bajo",IF(OKB469&lt;=35,"Medio",IF(OKB469&lt;=80,"Alto","Inviable Sanitariamente"))))</f>
        <v>Inviable Sanitariamente</v>
      </c>
      <c r="OKE469" s="265" t="str">
        <f t="shared" ref="OKE469:OKE471" si="10445">IF(OKC469&lt;5,"Sin Riesgo",IF(OKC469 &lt;=14,"Bajo",IF(OKC469&lt;=35,"Medio",IF(OKC469&lt;=80,"Alto","Inviable Sanitariamente"))))</f>
        <v>Inviable Sanitariamente</v>
      </c>
      <c r="OKF469" s="265" t="str">
        <f t="shared" ref="OKF469:OKF471" si="10446">IF(OKD469&lt;5,"Sin Riesgo",IF(OKD469 &lt;=14,"Bajo",IF(OKD469&lt;=35,"Medio",IF(OKD469&lt;=80,"Alto","Inviable Sanitariamente"))))</f>
        <v>Inviable Sanitariamente</v>
      </c>
      <c r="OKG469" s="265" t="str">
        <f t="shared" ref="OKG469:OKG471" si="10447">IF(OKE469&lt;5,"Sin Riesgo",IF(OKE469 &lt;=14,"Bajo",IF(OKE469&lt;=35,"Medio",IF(OKE469&lt;=80,"Alto","Inviable Sanitariamente"))))</f>
        <v>Inviable Sanitariamente</v>
      </c>
      <c r="OKH469" s="265" t="str">
        <f t="shared" ref="OKH469:OKH471" si="10448">IF(OKF469&lt;5,"Sin Riesgo",IF(OKF469 &lt;=14,"Bajo",IF(OKF469&lt;=35,"Medio",IF(OKF469&lt;=80,"Alto","Inviable Sanitariamente"))))</f>
        <v>Inviable Sanitariamente</v>
      </c>
      <c r="OKI469" s="265" t="str">
        <f t="shared" ref="OKI469:OKI471" si="10449">IF(OKG469&lt;5,"Sin Riesgo",IF(OKG469 &lt;=14,"Bajo",IF(OKG469&lt;=35,"Medio",IF(OKG469&lt;=80,"Alto","Inviable Sanitariamente"))))</f>
        <v>Inviable Sanitariamente</v>
      </c>
      <c r="OKJ469" s="265" t="str">
        <f t="shared" ref="OKJ469:OKJ471" si="10450">IF(OKH469&lt;5,"Sin Riesgo",IF(OKH469 &lt;=14,"Bajo",IF(OKH469&lt;=35,"Medio",IF(OKH469&lt;=80,"Alto","Inviable Sanitariamente"))))</f>
        <v>Inviable Sanitariamente</v>
      </c>
      <c r="OKK469" s="265" t="str">
        <f t="shared" ref="OKK469:OKK471" si="10451">IF(OKI469&lt;5,"Sin Riesgo",IF(OKI469 &lt;=14,"Bajo",IF(OKI469&lt;=35,"Medio",IF(OKI469&lt;=80,"Alto","Inviable Sanitariamente"))))</f>
        <v>Inviable Sanitariamente</v>
      </c>
      <c r="OKL469" s="265" t="str">
        <f t="shared" ref="OKL469:OKL471" si="10452">IF(OKJ469&lt;5,"Sin Riesgo",IF(OKJ469 &lt;=14,"Bajo",IF(OKJ469&lt;=35,"Medio",IF(OKJ469&lt;=80,"Alto","Inviable Sanitariamente"))))</f>
        <v>Inviable Sanitariamente</v>
      </c>
      <c r="OKM469" s="265" t="str">
        <f t="shared" ref="OKM469:OKM471" si="10453">IF(OKK469&lt;5,"Sin Riesgo",IF(OKK469 &lt;=14,"Bajo",IF(OKK469&lt;=35,"Medio",IF(OKK469&lt;=80,"Alto","Inviable Sanitariamente"))))</f>
        <v>Inviable Sanitariamente</v>
      </c>
      <c r="OKN469" s="265" t="str">
        <f t="shared" ref="OKN469:OKN471" si="10454">IF(OKL469&lt;5,"Sin Riesgo",IF(OKL469 &lt;=14,"Bajo",IF(OKL469&lt;=35,"Medio",IF(OKL469&lt;=80,"Alto","Inviable Sanitariamente"))))</f>
        <v>Inviable Sanitariamente</v>
      </c>
      <c r="OKO469" s="265" t="str">
        <f t="shared" ref="OKO469:OKO471" si="10455">IF(OKM469&lt;5,"Sin Riesgo",IF(OKM469 &lt;=14,"Bajo",IF(OKM469&lt;=35,"Medio",IF(OKM469&lt;=80,"Alto","Inviable Sanitariamente"))))</f>
        <v>Inviable Sanitariamente</v>
      </c>
      <c r="OKP469" s="265" t="str">
        <f t="shared" ref="OKP469:OKP471" si="10456">IF(OKN469&lt;5,"Sin Riesgo",IF(OKN469 &lt;=14,"Bajo",IF(OKN469&lt;=35,"Medio",IF(OKN469&lt;=80,"Alto","Inviable Sanitariamente"))))</f>
        <v>Inviable Sanitariamente</v>
      </c>
      <c r="OKQ469" s="265" t="str">
        <f t="shared" ref="OKQ469:OKQ471" si="10457">IF(OKO469&lt;5,"Sin Riesgo",IF(OKO469 &lt;=14,"Bajo",IF(OKO469&lt;=35,"Medio",IF(OKO469&lt;=80,"Alto","Inviable Sanitariamente"))))</f>
        <v>Inviable Sanitariamente</v>
      </c>
      <c r="OKR469" s="265" t="str">
        <f t="shared" ref="OKR469:OKR471" si="10458">IF(OKP469&lt;5,"Sin Riesgo",IF(OKP469 &lt;=14,"Bajo",IF(OKP469&lt;=35,"Medio",IF(OKP469&lt;=80,"Alto","Inviable Sanitariamente"))))</f>
        <v>Inviable Sanitariamente</v>
      </c>
      <c r="OKS469" s="265" t="str">
        <f t="shared" ref="OKS469:OKS471" si="10459">IF(OKQ469&lt;5,"Sin Riesgo",IF(OKQ469 &lt;=14,"Bajo",IF(OKQ469&lt;=35,"Medio",IF(OKQ469&lt;=80,"Alto","Inviable Sanitariamente"))))</f>
        <v>Inviable Sanitariamente</v>
      </c>
      <c r="OKT469" s="265" t="str">
        <f t="shared" ref="OKT469:OKT471" si="10460">IF(OKR469&lt;5,"Sin Riesgo",IF(OKR469 &lt;=14,"Bajo",IF(OKR469&lt;=35,"Medio",IF(OKR469&lt;=80,"Alto","Inviable Sanitariamente"))))</f>
        <v>Inviable Sanitariamente</v>
      </c>
      <c r="OKU469" s="265" t="str">
        <f t="shared" ref="OKU469:OKU471" si="10461">IF(OKS469&lt;5,"Sin Riesgo",IF(OKS469 &lt;=14,"Bajo",IF(OKS469&lt;=35,"Medio",IF(OKS469&lt;=80,"Alto","Inviable Sanitariamente"))))</f>
        <v>Inviable Sanitariamente</v>
      </c>
      <c r="OKV469" s="265" t="str">
        <f t="shared" ref="OKV469:OKV471" si="10462">IF(OKT469&lt;5,"Sin Riesgo",IF(OKT469 &lt;=14,"Bajo",IF(OKT469&lt;=35,"Medio",IF(OKT469&lt;=80,"Alto","Inviable Sanitariamente"))))</f>
        <v>Inviable Sanitariamente</v>
      </c>
      <c r="OKW469" s="265" t="str">
        <f t="shared" ref="OKW469:OKW471" si="10463">IF(OKU469&lt;5,"Sin Riesgo",IF(OKU469 &lt;=14,"Bajo",IF(OKU469&lt;=35,"Medio",IF(OKU469&lt;=80,"Alto","Inviable Sanitariamente"))))</f>
        <v>Inviable Sanitariamente</v>
      </c>
      <c r="OKX469" s="265" t="str">
        <f t="shared" ref="OKX469:OKX471" si="10464">IF(OKV469&lt;5,"Sin Riesgo",IF(OKV469 &lt;=14,"Bajo",IF(OKV469&lt;=35,"Medio",IF(OKV469&lt;=80,"Alto","Inviable Sanitariamente"))))</f>
        <v>Inviable Sanitariamente</v>
      </c>
      <c r="OKY469" s="265" t="str">
        <f t="shared" ref="OKY469:OKY471" si="10465">IF(OKW469&lt;5,"Sin Riesgo",IF(OKW469 &lt;=14,"Bajo",IF(OKW469&lt;=35,"Medio",IF(OKW469&lt;=80,"Alto","Inviable Sanitariamente"))))</f>
        <v>Inviable Sanitariamente</v>
      </c>
      <c r="OKZ469" s="265" t="str">
        <f t="shared" ref="OKZ469:OKZ471" si="10466">IF(OKX469&lt;5,"Sin Riesgo",IF(OKX469 &lt;=14,"Bajo",IF(OKX469&lt;=35,"Medio",IF(OKX469&lt;=80,"Alto","Inviable Sanitariamente"))))</f>
        <v>Inviable Sanitariamente</v>
      </c>
      <c r="OLA469" s="265" t="str">
        <f t="shared" ref="OLA469:OLA471" si="10467">IF(OKY469&lt;5,"Sin Riesgo",IF(OKY469 &lt;=14,"Bajo",IF(OKY469&lt;=35,"Medio",IF(OKY469&lt;=80,"Alto","Inviable Sanitariamente"))))</f>
        <v>Inviable Sanitariamente</v>
      </c>
      <c r="OLB469" s="265" t="str">
        <f t="shared" ref="OLB469:OLB471" si="10468">IF(OKZ469&lt;5,"Sin Riesgo",IF(OKZ469 &lt;=14,"Bajo",IF(OKZ469&lt;=35,"Medio",IF(OKZ469&lt;=80,"Alto","Inviable Sanitariamente"))))</f>
        <v>Inviable Sanitariamente</v>
      </c>
      <c r="OLC469" s="265" t="str">
        <f t="shared" ref="OLC469:OLC471" si="10469">IF(OLA469&lt;5,"Sin Riesgo",IF(OLA469 &lt;=14,"Bajo",IF(OLA469&lt;=35,"Medio",IF(OLA469&lt;=80,"Alto","Inviable Sanitariamente"))))</f>
        <v>Inviable Sanitariamente</v>
      </c>
      <c r="OLD469" s="265" t="str">
        <f t="shared" ref="OLD469:OLD471" si="10470">IF(OLB469&lt;5,"Sin Riesgo",IF(OLB469 &lt;=14,"Bajo",IF(OLB469&lt;=35,"Medio",IF(OLB469&lt;=80,"Alto","Inviable Sanitariamente"))))</f>
        <v>Inviable Sanitariamente</v>
      </c>
      <c r="OLE469" s="265" t="str">
        <f t="shared" ref="OLE469:OLE471" si="10471">IF(OLC469&lt;5,"Sin Riesgo",IF(OLC469 &lt;=14,"Bajo",IF(OLC469&lt;=35,"Medio",IF(OLC469&lt;=80,"Alto","Inviable Sanitariamente"))))</f>
        <v>Inviable Sanitariamente</v>
      </c>
      <c r="OLF469" s="265" t="str">
        <f t="shared" ref="OLF469:OLF471" si="10472">IF(OLD469&lt;5,"Sin Riesgo",IF(OLD469 &lt;=14,"Bajo",IF(OLD469&lt;=35,"Medio",IF(OLD469&lt;=80,"Alto","Inviable Sanitariamente"))))</f>
        <v>Inviable Sanitariamente</v>
      </c>
      <c r="OLG469" s="265" t="str">
        <f t="shared" ref="OLG469:OLG471" si="10473">IF(OLE469&lt;5,"Sin Riesgo",IF(OLE469 &lt;=14,"Bajo",IF(OLE469&lt;=35,"Medio",IF(OLE469&lt;=80,"Alto","Inviable Sanitariamente"))))</f>
        <v>Inviable Sanitariamente</v>
      </c>
      <c r="OLH469" s="265" t="str">
        <f t="shared" ref="OLH469:OLH471" si="10474">IF(OLF469&lt;5,"Sin Riesgo",IF(OLF469 &lt;=14,"Bajo",IF(OLF469&lt;=35,"Medio",IF(OLF469&lt;=80,"Alto","Inviable Sanitariamente"))))</f>
        <v>Inviable Sanitariamente</v>
      </c>
      <c r="OLI469" s="265" t="str">
        <f t="shared" ref="OLI469:OLI471" si="10475">IF(OLG469&lt;5,"Sin Riesgo",IF(OLG469 &lt;=14,"Bajo",IF(OLG469&lt;=35,"Medio",IF(OLG469&lt;=80,"Alto","Inviable Sanitariamente"))))</f>
        <v>Inviable Sanitariamente</v>
      </c>
      <c r="OLJ469" s="265" t="str">
        <f t="shared" ref="OLJ469:OLJ471" si="10476">IF(OLH469&lt;5,"Sin Riesgo",IF(OLH469 &lt;=14,"Bajo",IF(OLH469&lt;=35,"Medio",IF(OLH469&lt;=80,"Alto","Inviable Sanitariamente"))))</f>
        <v>Inviable Sanitariamente</v>
      </c>
      <c r="OLK469" s="265" t="str">
        <f t="shared" ref="OLK469:OLK471" si="10477">IF(OLI469&lt;5,"Sin Riesgo",IF(OLI469 &lt;=14,"Bajo",IF(OLI469&lt;=35,"Medio",IF(OLI469&lt;=80,"Alto","Inviable Sanitariamente"))))</f>
        <v>Inviable Sanitariamente</v>
      </c>
      <c r="OLL469" s="265" t="str">
        <f t="shared" ref="OLL469:OLL471" si="10478">IF(OLJ469&lt;5,"Sin Riesgo",IF(OLJ469 &lt;=14,"Bajo",IF(OLJ469&lt;=35,"Medio",IF(OLJ469&lt;=80,"Alto","Inviable Sanitariamente"))))</f>
        <v>Inviable Sanitariamente</v>
      </c>
      <c r="OLM469" s="265" t="str">
        <f t="shared" ref="OLM469:OLM471" si="10479">IF(OLK469&lt;5,"Sin Riesgo",IF(OLK469 &lt;=14,"Bajo",IF(OLK469&lt;=35,"Medio",IF(OLK469&lt;=80,"Alto","Inviable Sanitariamente"))))</f>
        <v>Inviable Sanitariamente</v>
      </c>
      <c r="OLN469" s="265" t="str">
        <f t="shared" ref="OLN469:OLN471" si="10480">IF(OLL469&lt;5,"Sin Riesgo",IF(OLL469 &lt;=14,"Bajo",IF(OLL469&lt;=35,"Medio",IF(OLL469&lt;=80,"Alto","Inviable Sanitariamente"))))</f>
        <v>Inviable Sanitariamente</v>
      </c>
      <c r="OLO469" s="265" t="str">
        <f t="shared" ref="OLO469:OLO471" si="10481">IF(OLM469&lt;5,"Sin Riesgo",IF(OLM469 &lt;=14,"Bajo",IF(OLM469&lt;=35,"Medio",IF(OLM469&lt;=80,"Alto","Inviable Sanitariamente"))))</f>
        <v>Inviable Sanitariamente</v>
      </c>
      <c r="OLP469" s="265" t="str">
        <f t="shared" ref="OLP469:OLP471" si="10482">IF(OLN469&lt;5,"Sin Riesgo",IF(OLN469 &lt;=14,"Bajo",IF(OLN469&lt;=35,"Medio",IF(OLN469&lt;=80,"Alto","Inviable Sanitariamente"))))</f>
        <v>Inviable Sanitariamente</v>
      </c>
      <c r="OLQ469" s="265" t="str">
        <f t="shared" ref="OLQ469:OLQ471" si="10483">IF(OLO469&lt;5,"Sin Riesgo",IF(OLO469 &lt;=14,"Bajo",IF(OLO469&lt;=35,"Medio",IF(OLO469&lt;=80,"Alto","Inviable Sanitariamente"))))</f>
        <v>Inviable Sanitariamente</v>
      </c>
      <c r="OLR469" s="265" t="str">
        <f t="shared" ref="OLR469:OLR471" si="10484">IF(OLP469&lt;5,"Sin Riesgo",IF(OLP469 &lt;=14,"Bajo",IF(OLP469&lt;=35,"Medio",IF(OLP469&lt;=80,"Alto","Inviable Sanitariamente"))))</f>
        <v>Inviable Sanitariamente</v>
      </c>
      <c r="OLS469" s="265" t="str">
        <f t="shared" ref="OLS469:OLS471" si="10485">IF(OLQ469&lt;5,"Sin Riesgo",IF(OLQ469 &lt;=14,"Bajo",IF(OLQ469&lt;=35,"Medio",IF(OLQ469&lt;=80,"Alto","Inviable Sanitariamente"))))</f>
        <v>Inviable Sanitariamente</v>
      </c>
      <c r="OLT469" s="265" t="str">
        <f t="shared" ref="OLT469:OLT471" si="10486">IF(OLR469&lt;5,"Sin Riesgo",IF(OLR469 &lt;=14,"Bajo",IF(OLR469&lt;=35,"Medio",IF(OLR469&lt;=80,"Alto","Inviable Sanitariamente"))))</f>
        <v>Inviable Sanitariamente</v>
      </c>
      <c r="OLU469" s="265" t="str">
        <f t="shared" ref="OLU469:OLU471" si="10487">IF(OLS469&lt;5,"Sin Riesgo",IF(OLS469 &lt;=14,"Bajo",IF(OLS469&lt;=35,"Medio",IF(OLS469&lt;=80,"Alto","Inviable Sanitariamente"))))</f>
        <v>Inviable Sanitariamente</v>
      </c>
      <c r="OLV469" s="265" t="str">
        <f t="shared" ref="OLV469:OLV471" si="10488">IF(OLT469&lt;5,"Sin Riesgo",IF(OLT469 &lt;=14,"Bajo",IF(OLT469&lt;=35,"Medio",IF(OLT469&lt;=80,"Alto","Inviable Sanitariamente"))))</f>
        <v>Inviable Sanitariamente</v>
      </c>
      <c r="OLW469" s="265" t="str">
        <f t="shared" ref="OLW469:OLW471" si="10489">IF(OLU469&lt;5,"Sin Riesgo",IF(OLU469 &lt;=14,"Bajo",IF(OLU469&lt;=35,"Medio",IF(OLU469&lt;=80,"Alto","Inviable Sanitariamente"))))</f>
        <v>Inviable Sanitariamente</v>
      </c>
      <c r="OLX469" s="265" t="str">
        <f t="shared" ref="OLX469:OLX471" si="10490">IF(OLV469&lt;5,"Sin Riesgo",IF(OLV469 &lt;=14,"Bajo",IF(OLV469&lt;=35,"Medio",IF(OLV469&lt;=80,"Alto","Inviable Sanitariamente"))))</f>
        <v>Inviable Sanitariamente</v>
      </c>
      <c r="OLY469" s="265" t="str">
        <f t="shared" ref="OLY469:OLY471" si="10491">IF(OLW469&lt;5,"Sin Riesgo",IF(OLW469 &lt;=14,"Bajo",IF(OLW469&lt;=35,"Medio",IF(OLW469&lt;=80,"Alto","Inviable Sanitariamente"))))</f>
        <v>Inviable Sanitariamente</v>
      </c>
      <c r="OLZ469" s="265" t="str">
        <f t="shared" ref="OLZ469:OLZ471" si="10492">IF(OLX469&lt;5,"Sin Riesgo",IF(OLX469 &lt;=14,"Bajo",IF(OLX469&lt;=35,"Medio",IF(OLX469&lt;=80,"Alto","Inviable Sanitariamente"))))</f>
        <v>Inviable Sanitariamente</v>
      </c>
      <c r="OMA469" s="265" t="str">
        <f t="shared" ref="OMA469:OMA471" si="10493">IF(OLY469&lt;5,"Sin Riesgo",IF(OLY469 &lt;=14,"Bajo",IF(OLY469&lt;=35,"Medio",IF(OLY469&lt;=80,"Alto","Inviable Sanitariamente"))))</f>
        <v>Inviable Sanitariamente</v>
      </c>
      <c r="OMB469" s="265" t="str">
        <f t="shared" ref="OMB469:OMB471" si="10494">IF(OLZ469&lt;5,"Sin Riesgo",IF(OLZ469 &lt;=14,"Bajo",IF(OLZ469&lt;=35,"Medio",IF(OLZ469&lt;=80,"Alto","Inviable Sanitariamente"))))</f>
        <v>Inviable Sanitariamente</v>
      </c>
      <c r="OMC469" s="265" t="str">
        <f t="shared" ref="OMC469:OMC471" si="10495">IF(OMA469&lt;5,"Sin Riesgo",IF(OMA469 &lt;=14,"Bajo",IF(OMA469&lt;=35,"Medio",IF(OMA469&lt;=80,"Alto","Inviable Sanitariamente"))))</f>
        <v>Inviable Sanitariamente</v>
      </c>
      <c r="OMD469" s="265" t="str">
        <f t="shared" ref="OMD469:OMD471" si="10496">IF(OMB469&lt;5,"Sin Riesgo",IF(OMB469 &lt;=14,"Bajo",IF(OMB469&lt;=35,"Medio",IF(OMB469&lt;=80,"Alto","Inviable Sanitariamente"))))</f>
        <v>Inviable Sanitariamente</v>
      </c>
      <c r="OME469" s="265" t="str">
        <f t="shared" ref="OME469:OME471" si="10497">IF(OMC469&lt;5,"Sin Riesgo",IF(OMC469 &lt;=14,"Bajo",IF(OMC469&lt;=35,"Medio",IF(OMC469&lt;=80,"Alto","Inviable Sanitariamente"))))</f>
        <v>Inviable Sanitariamente</v>
      </c>
      <c r="OMF469" s="265" t="str">
        <f t="shared" ref="OMF469:OMF471" si="10498">IF(OMD469&lt;5,"Sin Riesgo",IF(OMD469 &lt;=14,"Bajo",IF(OMD469&lt;=35,"Medio",IF(OMD469&lt;=80,"Alto","Inviable Sanitariamente"))))</f>
        <v>Inviable Sanitariamente</v>
      </c>
      <c r="OMG469" s="265" t="str">
        <f t="shared" ref="OMG469:OMG471" si="10499">IF(OME469&lt;5,"Sin Riesgo",IF(OME469 &lt;=14,"Bajo",IF(OME469&lt;=35,"Medio",IF(OME469&lt;=80,"Alto","Inviable Sanitariamente"))))</f>
        <v>Inviable Sanitariamente</v>
      </c>
      <c r="OMH469" s="265" t="str">
        <f t="shared" ref="OMH469:OMH471" si="10500">IF(OMF469&lt;5,"Sin Riesgo",IF(OMF469 &lt;=14,"Bajo",IF(OMF469&lt;=35,"Medio",IF(OMF469&lt;=80,"Alto","Inviable Sanitariamente"))))</f>
        <v>Inviable Sanitariamente</v>
      </c>
      <c r="OMI469" s="265" t="str">
        <f t="shared" ref="OMI469:OMI471" si="10501">IF(OMG469&lt;5,"Sin Riesgo",IF(OMG469 &lt;=14,"Bajo",IF(OMG469&lt;=35,"Medio",IF(OMG469&lt;=80,"Alto","Inviable Sanitariamente"))))</f>
        <v>Inviable Sanitariamente</v>
      </c>
      <c r="OMJ469" s="265" t="str">
        <f t="shared" ref="OMJ469:OMJ471" si="10502">IF(OMH469&lt;5,"Sin Riesgo",IF(OMH469 &lt;=14,"Bajo",IF(OMH469&lt;=35,"Medio",IF(OMH469&lt;=80,"Alto","Inviable Sanitariamente"))))</f>
        <v>Inviable Sanitariamente</v>
      </c>
      <c r="OMK469" s="265" t="str">
        <f t="shared" ref="OMK469:OMK471" si="10503">IF(OMI469&lt;5,"Sin Riesgo",IF(OMI469 &lt;=14,"Bajo",IF(OMI469&lt;=35,"Medio",IF(OMI469&lt;=80,"Alto","Inviable Sanitariamente"))))</f>
        <v>Inviable Sanitariamente</v>
      </c>
      <c r="OML469" s="265" t="str">
        <f t="shared" ref="OML469:OML471" si="10504">IF(OMJ469&lt;5,"Sin Riesgo",IF(OMJ469 &lt;=14,"Bajo",IF(OMJ469&lt;=35,"Medio",IF(OMJ469&lt;=80,"Alto","Inviable Sanitariamente"))))</f>
        <v>Inviable Sanitariamente</v>
      </c>
      <c r="OMM469" s="265" t="str">
        <f t="shared" ref="OMM469:OMM471" si="10505">IF(OMK469&lt;5,"Sin Riesgo",IF(OMK469 &lt;=14,"Bajo",IF(OMK469&lt;=35,"Medio",IF(OMK469&lt;=80,"Alto","Inviable Sanitariamente"))))</f>
        <v>Inviable Sanitariamente</v>
      </c>
      <c r="OMN469" s="265" t="str">
        <f t="shared" ref="OMN469:OMN471" si="10506">IF(OML469&lt;5,"Sin Riesgo",IF(OML469 &lt;=14,"Bajo",IF(OML469&lt;=35,"Medio",IF(OML469&lt;=80,"Alto","Inviable Sanitariamente"))))</f>
        <v>Inviable Sanitariamente</v>
      </c>
      <c r="OMO469" s="265" t="str">
        <f t="shared" ref="OMO469:OMO471" si="10507">IF(OMM469&lt;5,"Sin Riesgo",IF(OMM469 &lt;=14,"Bajo",IF(OMM469&lt;=35,"Medio",IF(OMM469&lt;=80,"Alto","Inviable Sanitariamente"))))</f>
        <v>Inviable Sanitariamente</v>
      </c>
      <c r="OMP469" s="265" t="str">
        <f t="shared" ref="OMP469:OMP471" si="10508">IF(OMN469&lt;5,"Sin Riesgo",IF(OMN469 &lt;=14,"Bajo",IF(OMN469&lt;=35,"Medio",IF(OMN469&lt;=80,"Alto","Inviable Sanitariamente"))))</f>
        <v>Inviable Sanitariamente</v>
      </c>
      <c r="OMQ469" s="265" t="str">
        <f t="shared" ref="OMQ469:OMQ471" si="10509">IF(OMO469&lt;5,"Sin Riesgo",IF(OMO469 &lt;=14,"Bajo",IF(OMO469&lt;=35,"Medio",IF(OMO469&lt;=80,"Alto","Inviable Sanitariamente"))))</f>
        <v>Inviable Sanitariamente</v>
      </c>
      <c r="OMR469" s="265" t="str">
        <f t="shared" ref="OMR469:OMR471" si="10510">IF(OMP469&lt;5,"Sin Riesgo",IF(OMP469 &lt;=14,"Bajo",IF(OMP469&lt;=35,"Medio",IF(OMP469&lt;=80,"Alto","Inviable Sanitariamente"))))</f>
        <v>Inviable Sanitariamente</v>
      </c>
      <c r="OMS469" s="265" t="str">
        <f t="shared" ref="OMS469:OMS471" si="10511">IF(OMQ469&lt;5,"Sin Riesgo",IF(OMQ469 &lt;=14,"Bajo",IF(OMQ469&lt;=35,"Medio",IF(OMQ469&lt;=80,"Alto","Inviable Sanitariamente"))))</f>
        <v>Inviable Sanitariamente</v>
      </c>
      <c r="OMT469" s="265" t="str">
        <f t="shared" ref="OMT469:OMT471" si="10512">IF(OMR469&lt;5,"Sin Riesgo",IF(OMR469 &lt;=14,"Bajo",IF(OMR469&lt;=35,"Medio",IF(OMR469&lt;=80,"Alto","Inviable Sanitariamente"))))</f>
        <v>Inviable Sanitariamente</v>
      </c>
      <c r="OMU469" s="265" t="str">
        <f t="shared" ref="OMU469:OMU471" si="10513">IF(OMS469&lt;5,"Sin Riesgo",IF(OMS469 &lt;=14,"Bajo",IF(OMS469&lt;=35,"Medio",IF(OMS469&lt;=80,"Alto","Inviable Sanitariamente"))))</f>
        <v>Inviable Sanitariamente</v>
      </c>
      <c r="OMV469" s="265" t="str">
        <f t="shared" ref="OMV469:OMV471" si="10514">IF(OMT469&lt;5,"Sin Riesgo",IF(OMT469 &lt;=14,"Bajo",IF(OMT469&lt;=35,"Medio",IF(OMT469&lt;=80,"Alto","Inviable Sanitariamente"))))</f>
        <v>Inviable Sanitariamente</v>
      </c>
      <c r="OMW469" s="265" t="str">
        <f t="shared" ref="OMW469:OMW471" si="10515">IF(OMU469&lt;5,"Sin Riesgo",IF(OMU469 &lt;=14,"Bajo",IF(OMU469&lt;=35,"Medio",IF(OMU469&lt;=80,"Alto","Inviable Sanitariamente"))))</f>
        <v>Inviable Sanitariamente</v>
      </c>
      <c r="OMX469" s="265" t="str">
        <f t="shared" ref="OMX469:OMX471" si="10516">IF(OMV469&lt;5,"Sin Riesgo",IF(OMV469 &lt;=14,"Bajo",IF(OMV469&lt;=35,"Medio",IF(OMV469&lt;=80,"Alto","Inviable Sanitariamente"))))</f>
        <v>Inviable Sanitariamente</v>
      </c>
      <c r="OMY469" s="265" t="str">
        <f t="shared" ref="OMY469:OMY471" si="10517">IF(OMW469&lt;5,"Sin Riesgo",IF(OMW469 &lt;=14,"Bajo",IF(OMW469&lt;=35,"Medio",IF(OMW469&lt;=80,"Alto","Inviable Sanitariamente"))))</f>
        <v>Inviable Sanitariamente</v>
      </c>
      <c r="OMZ469" s="265" t="str">
        <f t="shared" ref="OMZ469:OMZ471" si="10518">IF(OMX469&lt;5,"Sin Riesgo",IF(OMX469 &lt;=14,"Bajo",IF(OMX469&lt;=35,"Medio",IF(OMX469&lt;=80,"Alto","Inviable Sanitariamente"))))</f>
        <v>Inviable Sanitariamente</v>
      </c>
      <c r="ONA469" s="265" t="str">
        <f t="shared" ref="ONA469:ONA471" si="10519">IF(OMY469&lt;5,"Sin Riesgo",IF(OMY469 &lt;=14,"Bajo",IF(OMY469&lt;=35,"Medio",IF(OMY469&lt;=80,"Alto","Inviable Sanitariamente"))))</f>
        <v>Inviable Sanitariamente</v>
      </c>
      <c r="ONB469" s="265" t="str">
        <f t="shared" ref="ONB469:ONB471" si="10520">IF(OMZ469&lt;5,"Sin Riesgo",IF(OMZ469 &lt;=14,"Bajo",IF(OMZ469&lt;=35,"Medio",IF(OMZ469&lt;=80,"Alto","Inviable Sanitariamente"))))</f>
        <v>Inviable Sanitariamente</v>
      </c>
      <c r="ONC469" s="265" t="str">
        <f t="shared" ref="ONC469:ONC471" si="10521">IF(ONA469&lt;5,"Sin Riesgo",IF(ONA469 &lt;=14,"Bajo",IF(ONA469&lt;=35,"Medio",IF(ONA469&lt;=80,"Alto","Inviable Sanitariamente"))))</f>
        <v>Inviable Sanitariamente</v>
      </c>
      <c r="OND469" s="265" t="str">
        <f t="shared" ref="OND469:OND471" si="10522">IF(ONB469&lt;5,"Sin Riesgo",IF(ONB469 &lt;=14,"Bajo",IF(ONB469&lt;=35,"Medio",IF(ONB469&lt;=80,"Alto","Inviable Sanitariamente"))))</f>
        <v>Inviable Sanitariamente</v>
      </c>
      <c r="ONE469" s="265" t="str">
        <f t="shared" ref="ONE469:ONE471" si="10523">IF(ONC469&lt;5,"Sin Riesgo",IF(ONC469 &lt;=14,"Bajo",IF(ONC469&lt;=35,"Medio",IF(ONC469&lt;=80,"Alto","Inviable Sanitariamente"))))</f>
        <v>Inviable Sanitariamente</v>
      </c>
      <c r="ONF469" s="265" t="str">
        <f t="shared" ref="ONF469:ONF471" si="10524">IF(OND469&lt;5,"Sin Riesgo",IF(OND469 &lt;=14,"Bajo",IF(OND469&lt;=35,"Medio",IF(OND469&lt;=80,"Alto","Inviable Sanitariamente"))))</f>
        <v>Inviable Sanitariamente</v>
      </c>
      <c r="ONG469" s="265" t="str">
        <f t="shared" ref="ONG469:ONG471" si="10525">IF(ONE469&lt;5,"Sin Riesgo",IF(ONE469 &lt;=14,"Bajo",IF(ONE469&lt;=35,"Medio",IF(ONE469&lt;=80,"Alto","Inviable Sanitariamente"))))</f>
        <v>Inviable Sanitariamente</v>
      </c>
      <c r="ONH469" s="265" t="str">
        <f t="shared" ref="ONH469:ONH471" si="10526">IF(ONF469&lt;5,"Sin Riesgo",IF(ONF469 &lt;=14,"Bajo",IF(ONF469&lt;=35,"Medio",IF(ONF469&lt;=80,"Alto","Inviable Sanitariamente"))))</f>
        <v>Inviable Sanitariamente</v>
      </c>
      <c r="ONI469" s="265" t="str">
        <f t="shared" ref="ONI469:ONI471" si="10527">IF(ONG469&lt;5,"Sin Riesgo",IF(ONG469 &lt;=14,"Bajo",IF(ONG469&lt;=35,"Medio",IF(ONG469&lt;=80,"Alto","Inviable Sanitariamente"))))</f>
        <v>Inviable Sanitariamente</v>
      </c>
      <c r="ONJ469" s="265" t="str">
        <f t="shared" ref="ONJ469:ONJ471" si="10528">IF(ONH469&lt;5,"Sin Riesgo",IF(ONH469 &lt;=14,"Bajo",IF(ONH469&lt;=35,"Medio",IF(ONH469&lt;=80,"Alto","Inviable Sanitariamente"))))</f>
        <v>Inviable Sanitariamente</v>
      </c>
      <c r="ONK469" s="265" t="str">
        <f t="shared" ref="ONK469:ONK471" si="10529">IF(ONI469&lt;5,"Sin Riesgo",IF(ONI469 &lt;=14,"Bajo",IF(ONI469&lt;=35,"Medio",IF(ONI469&lt;=80,"Alto","Inviable Sanitariamente"))))</f>
        <v>Inviable Sanitariamente</v>
      </c>
      <c r="ONL469" s="265" t="str">
        <f t="shared" ref="ONL469:ONL471" si="10530">IF(ONJ469&lt;5,"Sin Riesgo",IF(ONJ469 &lt;=14,"Bajo",IF(ONJ469&lt;=35,"Medio",IF(ONJ469&lt;=80,"Alto","Inviable Sanitariamente"))))</f>
        <v>Inviable Sanitariamente</v>
      </c>
      <c r="ONM469" s="265" t="str">
        <f t="shared" ref="ONM469:ONM471" si="10531">IF(ONK469&lt;5,"Sin Riesgo",IF(ONK469 &lt;=14,"Bajo",IF(ONK469&lt;=35,"Medio",IF(ONK469&lt;=80,"Alto","Inviable Sanitariamente"))))</f>
        <v>Inviable Sanitariamente</v>
      </c>
      <c r="ONN469" s="265" t="str">
        <f t="shared" ref="ONN469:ONN471" si="10532">IF(ONL469&lt;5,"Sin Riesgo",IF(ONL469 &lt;=14,"Bajo",IF(ONL469&lt;=35,"Medio",IF(ONL469&lt;=80,"Alto","Inviable Sanitariamente"))))</f>
        <v>Inviable Sanitariamente</v>
      </c>
      <c r="ONO469" s="265" t="str">
        <f t="shared" ref="ONO469:ONO471" si="10533">IF(ONM469&lt;5,"Sin Riesgo",IF(ONM469 &lt;=14,"Bajo",IF(ONM469&lt;=35,"Medio",IF(ONM469&lt;=80,"Alto","Inviable Sanitariamente"))))</f>
        <v>Inviable Sanitariamente</v>
      </c>
      <c r="ONP469" s="265" t="str">
        <f t="shared" ref="ONP469:ONP471" si="10534">IF(ONN469&lt;5,"Sin Riesgo",IF(ONN469 &lt;=14,"Bajo",IF(ONN469&lt;=35,"Medio",IF(ONN469&lt;=80,"Alto","Inviable Sanitariamente"))))</f>
        <v>Inviable Sanitariamente</v>
      </c>
      <c r="ONQ469" s="265" t="str">
        <f t="shared" ref="ONQ469:ONQ471" si="10535">IF(ONO469&lt;5,"Sin Riesgo",IF(ONO469 &lt;=14,"Bajo",IF(ONO469&lt;=35,"Medio",IF(ONO469&lt;=80,"Alto","Inviable Sanitariamente"))))</f>
        <v>Inviable Sanitariamente</v>
      </c>
      <c r="ONR469" s="265" t="str">
        <f t="shared" ref="ONR469:ONR471" si="10536">IF(ONP469&lt;5,"Sin Riesgo",IF(ONP469 &lt;=14,"Bajo",IF(ONP469&lt;=35,"Medio",IF(ONP469&lt;=80,"Alto","Inviable Sanitariamente"))))</f>
        <v>Inviable Sanitariamente</v>
      </c>
      <c r="ONS469" s="265" t="str">
        <f t="shared" ref="ONS469:ONS471" si="10537">IF(ONQ469&lt;5,"Sin Riesgo",IF(ONQ469 &lt;=14,"Bajo",IF(ONQ469&lt;=35,"Medio",IF(ONQ469&lt;=80,"Alto","Inviable Sanitariamente"))))</f>
        <v>Inviable Sanitariamente</v>
      </c>
      <c r="ONT469" s="265" t="str">
        <f t="shared" ref="ONT469:ONT471" si="10538">IF(ONR469&lt;5,"Sin Riesgo",IF(ONR469 &lt;=14,"Bajo",IF(ONR469&lt;=35,"Medio",IF(ONR469&lt;=80,"Alto","Inviable Sanitariamente"))))</f>
        <v>Inviable Sanitariamente</v>
      </c>
      <c r="ONU469" s="265" t="str">
        <f t="shared" ref="ONU469:ONU471" si="10539">IF(ONS469&lt;5,"Sin Riesgo",IF(ONS469 &lt;=14,"Bajo",IF(ONS469&lt;=35,"Medio",IF(ONS469&lt;=80,"Alto","Inviable Sanitariamente"))))</f>
        <v>Inviable Sanitariamente</v>
      </c>
      <c r="ONV469" s="265" t="str">
        <f t="shared" ref="ONV469:ONV471" si="10540">IF(ONT469&lt;5,"Sin Riesgo",IF(ONT469 &lt;=14,"Bajo",IF(ONT469&lt;=35,"Medio",IF(ONT469&lt;=80,"Alto","Inviable Sanitariamente"))))</f>
        <v>Inviable Sanitariamente</v>
      </c>
      <c r="ONW469" s="265" t="str">
        <f t="shared" ref="ONW469:ONW471" si="10541">IF(ONU469&lt;5,"Sin Riesgo",IF(ONU469 &lt;=14,"Bajo",IF(ONU469&lt;=35,"Medio",IF(ONU469&lt;=80,"Alto","Inviable Sanitariamente"))))</f>
        <v>Inviable Sanitariamente</v>
      </c>
      <c r="ONX469" s="265" t="str">
        <f t="shared" ref="ONX469:ONX471" si="10542">IF(ONV469&lt;5,"Sin Riesgo",IF(ONV469 &lt;=14,"Bajo",IF(ONV469&lt;=35,"Medio",IF(ONV469&lt;=80,"Alto","Inviable Sanitariamente"))))</f>
        <v>Inviable Sanitariamente</v>
      </c>
      <c r="ONY469" s="265" t="str">
        <f t="shared" ref="ONY469:ONY471" si="10543">IF(ONW469&lt;5,"Sin Riesgo",IF(ONW469 &lt;=14,"Bajo",IF(ONW469&lt;=35,"Medio",IF(ONW469&lt;=80,"Alto","Inviable Sanitariamente"))))</f>
        <v>Inviable Sanitariamente</v>
      </c>
      <c r="ONZ469" s="265" t="str">
        <f t="shared" ref="ONZ469:ONZ471" si="10544">IF(ONX469&lt;5,"Sin Riesgo",IF(ONX469 &lt;=14,"Bajo",IF(ONX469&lt;=35,"Medio",IF(ONX469&lt;=80,"Alto","Inviable Sanitariamente"))))</f>
        <v>Inviable Sanitariamente</v>
      </c>
      <c r="OOA469" s="265" t="str">
        <f t="shared" ref="OOA469:OOA471" si="10545">IF(ONY469&lt;5,"Sin Riesgo",IF(ONY469 &lt;=14,"Bajo",IF(ONY469&lt;=35,"Medio",IF(ONY469&lt;=80,"Alto","Inviable Sanitariamente"))))</f>
        <v>Inviable Sanitariamente</v>
      </c>
      <c r="OOB469" s="265" t="str">
        <f t="shared" ref="OOB469:OOB471" si="10546">IF(ONZ469&lt;5,"Sin Riesgo",IF(ONZ469 &lt;=14,"Bajo",IF(ONZ469&lt;=35,"Medio",IF(ONZ469&lt;=80,"Alto","Inviable Sanitariamente"))))</f>
        <v>Inviable Sanitariamente</v>
      </c>
      <c r="OOC469" s="265" t="str">
        <f t="shared" ref="OOC469:OOC471" si="10547">IF(OOA469&lt;5,"Sin Riesgo",IF(OOA469 &lt;=14,"Bajo",IF(OOA469&lt;=35,"Medio",IF(OOA469&lt;=80,"Alto","Inviable Sanitariamente"))))</f>
        <v>Inviable Sanitariamente</v>
      </c>
      <c r="OOD469" s="265" t="str">
        <f t="shared" ref="OOD469:OOD471" si="10548">IF(OOB469&lt;5,"Sin Riesgo",IF(OOB469 &lt;=14,"Bajo",IF(OOB469&lt;=35,"Medio",IF(OOB469&lt;=80,"Alto","Inviable Sanitariamente"))))</f>
        <v>Inviable Sanitariamente</v>
      </c>
      <c r="OOE469" s="265" t="str">
        <f t="shared" ref="OOE469:OOE471" si="10549">IF(OOC469&lt;5,"Sin Riesgo",IF(OOC469 &lt;=14,"Bajo",IF(OOC469&lt;=35,"Medio",IF(OOC469&lt;=80,"Alto","Inviable Sanitariamente"))))</f>
        <v>Inviable Sanitariamente</v>
      </c>
      <c r="OOF469" s="265" t="str">
        <f t="shared" ref="OOF469:OOF471" si="10550">IF(OOD469&lt;5,"Sin Riesgo",IF(OOD469 &lt;=14,"Bajo",IF(OOD469&lt;=35,"Medio",IF(OOD469&lt;=80,"Alto","Inviable Sanitariamente"))))</f>
        <v>Inviable Sanitariamente</v>
      </c>
      <c r="OOG469" s="265" t="str">
        <f t="shared" ref="OOG469:OOG471" si="10551">IF(OOE469&lt;5,"Sin Riesgo",IF(OOE469 &lt;=14,"Bajo",IF(OOE469&lt;=35,"Medio",IF(OOE469&lt;=80,"Alto","Inviable Sanitariamente"))))</f>
        <v>Inviable Sanitariamente</v>
      </c>
      <c r="OOH469" s="265" t="str">
        <f t="shared" ref="OOH469:OOH471" si="10552">IF(OOF469&lt;5,"Sin Riesgo",IF(OOF469 &lt;=14,"Bajo",IF(OOF469&lt;=35,"Medio",IF(OOF469&lt;=80,"Alto","Inviable Sanitariamente"))))</f>
        <v>Inviable Sanitariamente</v>
      </c>
      <c r="OOI469" s="265" t="str">
        <f t="shared" ref="OOI469:OOI471" si="10553">IF(OOG469&lt;5,"Sin Riesgo",IF(OOG469 &lt;=14,"Bajo",IF(OOG469&lt;=35,"Medio",IF(OOG469&lt;=80,"Alto","Inviable Sanitariamente"))))</f>
        <v>Inviable Sanitariamente</v>
      </c>
      <c r="OOJ469" s="265" t="str">
        <f t="shared" ref="OOJ469:OOJ471" si="10554">IF(OOH469&lt;5,"Sin Riesgo",IF(OOH469 &lt;=14,"Bajo",IF(OOH469&lt;=35,"Medio",IF(OOH469&lt;=80,"Alto","Inviable Sanitariamente"))))</f>
        <v>Inviable Sanitariamente</v>
      </c>
      <c r="OOK469" s="265" t="str">
        <f t="shared" ref="OOK469:OOK471" si="10555">IF(OOI469&lt;5,"Sin Riesgo",IF(OOI469 &lt;=14,"Bajo",IF(OOI469&lt;=35,"Medio",IF(OOI469&lt;=80,"Alto","Inviable Sanitariamente"))))</f>
        <v>Inviable Sanitariamente</v>
      </c>
      <c r="OOL469" s="265" t="str">
        <f t="shared" ref="OOL469:OOL471" si="10556">IF(OOJ469&lt;5,"Sin Riesgo",IF(OOJ469 &lt;=14,"Bajo",IF(OOJ469&lt;=35,"Medio",IF(OOJ469&lt;=80,"Alto","Inviable Sanitariamente"))))</f>
        <v>Inviable Sanitariamente</v>
      </c>
      <c r="OOM469" s="265" t="str">
        <f t="shared" ref="OOM469:OOM471" si="10557">IF(OOK469&lt;5,"Sin Riesgo",IF(OOK469 &lt;=14,"Bajo",IF(OOK469&lt;=35,"Medio",IF(OOK469&lt;=80,"Alto","Inviable Sanitariamente"))))</f>
        <v>Inviable Sanitariamente</v>
      </c>
      <c r="OON469" s="265" t="str">
        <f t="shared" ref="OON469:OON471" si="10558">IF(OOL469&lt;5,"Sin Riesgo",IF(OOL469 &lt;=14,"Bajo",IF(OOL469&lt;=35,"Medio",IF(OOL469&lt;=80,"Alto","Inviable Sanitariamente"))))</f>
        <v>Inviable Sanitariamente</v>
      </c>
      <c r="OOO469" s="265" t="str">
        <f t="shared" ref="OOO469:OOO471" si="10559">IF(OOM469&lt;5,"Sin Riesgo",IF(OOM469 &lt;=14,"Bajo",IF(OOM469&lt;=35,"Medio",IF(OOM469&lt;=80,"Alto","Inviable Sanitariamente"))))</f>
        <v>Inviable Sanitariamente</v>
      </c>
      <c r="OOP469" s="265" t="str">
        <f t="shared" ref="OOP469:OOP471" si="10560">IF(OON469&lt;5,"Sin Riesgo",IF(OON469 &lt;=14,"Bajo",IF(OON469&lt;=35,"Medio",IF(OON469&lt;=80,"Alto","Inviable Sanitariamente"))))</f>
        <v>Inviable Sanitariamente</v>
      </c>
      <c r="OOQ469" s="265" t="str">
        <f t="shared" ref="OOQ469:OOQ471" si="10561">IF(OOO469&lt;5,"Sin Riesgo",IF(OOO469 &lt;=14,"Bajo",IF(OOO469&lt;=35,"Medio",IF(OOO469&lt;=80,"Alto","Inviable Sanitariamente"))))</f>
        <v>Inviable Sanitariamente</v>
      </c>
      <c r="OOR469" s="265" t="str">
        <f t="shared" ref="OOR469:OOR471" si="10562">IF(OOP469&lt;5,"Sin Riesgo",IF(OOP469 &lt;=14,"Bajo",IF(OOP469&lt;=35,"Medio",IF(OOP469&lt;=80,"Alto","Inviable Sanitariamente"))))</f>
        <v>Inviable Sanitariamente</v>
      </c>
      <c r="OOS469" s="265" t="str">
        <f t="shared" ref="OOS469:OOS471" si="10563">IF(OOQ469&lt;5,"Sin Riesgo",IF(OOQ469 &lt;=14,"Bajo",IF(OOQ469&lt;=35,"Medio",IF(OOQ469&lt;=80,"Alto","Inviable Sanitariamente"))))</f>
        <v>Inviable Sanitariamente</v>
      </c>
      <c r="OOT469" s="265" t="str">
        <f t="shared" ref="OOT469:OOT471" si="10564">IF(OOR469&lt;5,"Sin Riesgo",IF(OOR469 &lt;=14,"Bajo",IF(OOR469&lt;=35,"Medio",IF(OOR469&lt;=80,"Alto","Inviable Sanitariamente"))))</f>
        <v>Inviable Sanitariamente</v>
      </c>
      <c r="OOU469" s="265" t="str">
        <f t="shared" ref="OOU469:OOU471" si="10565">IF(OOS469&lt;5,"Sin Riesgo",IF(OOS469 &lt;=14,"Bajo",IF(OOS469&lt;=35,"Medio",IF(OOS469&lt;=80,"Alto","Inviable Sanitariamente"))))</f>
        <v>Inviable Sanitariamente</v>
      </c>
      <c r="OOV469" s="265" t="str">
        <f t="shared" ref="OOV469:OOV471" si="10566">IF(OOT469&lt;5,"Sin Riesgo",IF(OOT469 &lt;=14,"Bajo",IF(OOT469&lt;=35,"Medio",IF(OOT469&lt;=80,"Alto","Inviable Sanitariamente"))))</f>
        <v>Inviable Sanitariamente</v>
      </c>
      <c r="OOW469" s="265" t="str">
        <f t="shared" ref="OOW469:OOW471" si="10567">IF(OOU469&lt;5,"Sin Riesgo",IF(OOU469 &lt;=14,"Bajo",IF(OOU469&lt;=35,"Medio",IF(OOU469&lt;=80,"Alto","Inviable Sanitariamente"))))</f>
        <v>Inviable Sanitariamente</v>
      </c>
      <c r="OOX469" s="265" t="str">
        <f t="shared" ref="OOX469:OOX471" si="10568">IF(OOV469&lt;5,"Sin Riesgo",IF(OOV469 &lt;=14,"Bajo",IF(OOV469&lt;=35,"Medio",IF(OOV469&lt;=80,"Alto","Inviable Sanitariamente"))))</f>
        <v>Inviable Sanitariamente</v>
      </c>
      <c r="OOY469" s="265" t="str">
        <f t="shared" ref="OOY469:OOY471" si="10569">IF(OOW469&lt;5,"Sin Riesgo",IF(OOW469 &lt;=14,"Bajo",IF(OOW469&lt;=35,"Medio",IF(OOW469&lt;=80,"Alto","Inviable Sanitariamente"))))</f>
        <v>Inviable Sanitariamente</v>
      </c>
      <c r="OOZ469" s="265" t="str">
        <f t="shared" ref="OOZ469:OOZ471" si="10570">IF(OOX469&lt;5,"Sin Riesgo",IF(OOX469 &lt;=14,"Bajo",IF(OOX469&lt;=35,"Medio",IF(OOX469&lt;=80,"Alto","Inviable Sanitariamente"))))</f>
        <v>Inviable Sanitariamente</v>
      </c>
      <c r="OPA469" s="265" t="str">
        <f t="shared" ref="OPA469:OPA471" si="10571">IF(OOY469&lt;5,"Sin Riesgo",IF(OOY469 &lt;=14,"Bajo",IF(OOY469&lt;=35,"Medio",IF(OOY469&lt;=80,"Alto","Inviable Sanitariamente"))))</f>
        <v>Inviable Sanitariamente</v>
      </c>
      <c r="OPB469" s="265" t="str">
        <f t="shared" ref="OPB469:OPB471" si="10572">IF(OOZ469&lt;5,"Sin Riesgo",IF(OOZ469 &lt;=14,"Bajo",IF(OOZ469&lt;=35,"Medio",IF(OOZ469&lt;=80,"Alto","Inviable Sanitariamente"))))</f>
        <v>Inviable Sanitariamente</v>
      </c>
      <c r="OPC469" s="265" t="str">
        <f t="shared" ref="OPC469:OPC471" si="10573">IF(OPA469&lt;5,"Sin Riesgo",IF(OPA469 &lt;=14,"Bajo",IF(OPA469&lt;=35,"Medio",IF(OPA469&lt;=80,"Alto","Inviable Sanitariamente"))))</f>
        <v>Inviable Sanitariamente</v>
      </c>
      <c r="OPD469" s="265" t="str">
        <f t="shared" ref="OPD469:OPD471" si="10574">IF(OPB469&lt;5,"Sin Riesgo",IF(OPB469 &lt;=14,"Bajo",IF(OPB469&lt;=35,"Medio",IF(OPB469&lt;=80,"Alto","Inviable Sanitariamente"))))</f>
        <v>Inviable Sanitariamente</v>
      </c>
      <c r="OPE469" s="265" t="str">
        <f t="shared" ref="OPE469:OPE471" si="10575">IF(OPC469&lt;5,"Sin Riesgo",IF(OPC469 &lt;=14,"Bajo",IF(OPC469&lt;=35,"Medio",IF(OPC469&lt;=80,"Alto","Inviable Sanitariamente"))))</f>
        <v>Inviable Sanitariamente</v>
      </c>
      <c r="OPF469" s="265" t="str">
        <f t="shared" ref="OPF469:OPF471" si="10576">IF(OPD469&lt;5,"Sin Riesgo",IF(OPD469 &lt;=14,"Bajo",IF(OPD469&lt;=35,"Medio",IF(OPD469&lt;=80,"Alto","Inviable Sanitariamente"))))</f>
        <v>Inviable Sanitariamente</v>
      </c>
      <c r="OPG469" s="265" t="str">
        <f t="shared" ref="OPG469:OPG471" si="10577">IF(OPE469&lt;5,"Sin Riesgo",IF(OPE469 &lt;=14,"Bajo",IF(OPE469&lt;=35,"Medio",IF(OPE469&lt;=80,"Alto","Inviable Sanitariamente"))))</f>
        <v>Inviable Sanitariamente</v>
      </c>
      <c r="OPH469" s="265" t="str">
        <f t="shared" ref="OPH469:OPH471" si="10578">IF(OPF469&lt;5,"Sin Riesgo",IF(OPF469 &lt;=14,"Bajo",IF(OPF469&lt;=35,"Medio",IF(OPF469&lt;=80,"Alto","Inviable Sanitariamente"))))</f>
        <v>Inviable Sanitariamente</v>
      </c>
      <c r="OPI469" s="265" t="str">
        <f t="shared" ref="OPI469:OPI471" si="10579">IF(OPG469&lt;5,"Sin Riesgo",IF(OPG469 &lt;=14,"Bajo",IF(OPG469&lt;=35,"Medio",IF(OPG469&lt;=80,"Alto","Inviable Sanitariamente"))))</f>
        <v>Inviable Sanitariamente</v>
      </c>
      <c r="OPJ469" s="265" t="str">
        <f t="shared" ref="OPJ469:OPJ471" si="10580">IF(OPH469&lt;5,"Sin Riesgo",IF(OPH469 &lt;=14,"Bajo",IF(OPH469&lt;=35,"Medio",IF(OPH469&lt;=80,"Alto","Inviable Sanitariamente"))))</f>
        <v>Inviable Sanitariamente</v>
      </c>
      <c r="OPK469" s="265" t="str">
        <f t="shared" ref="OPK469:OPK471" si="10581">IF(OPI469&lt;5,"Sin Riesgo",IF(OPI469 &lt;=14,"Bajo",IF(OPI469&lt;=35,"Medio",IF(OPI469&lt;=80,"Alto","Inviable Sanitariamente"))))</f>
        <v>Inviable Sanitariamente</v>
      </c>
      <c r="OPL469" s="265" t="str">
        <f t="shared" ref="OPL469:OPL471" si="10582">IF(OPJ469&lt;5,"Sin Riesgo",IF(OPJ469 &lt;=14,"Bajo",IF(OPJ469&lt;=35,"Medio",IF(OPJ469&lt;=80,"Alto","Inviable Sanitariamente"))))</f>
        <v>Inviable Sanitariamente</v>
      </c>
      <c r="OPM469" s="265" t="str">
        <f t="shared" ref="OPM469:OPM471" si="10583">IF(OPK469&lt;5,"Sin Riesgo",IF(OPK469 &lt;=14,"Bajo",IF(OPK469&lt;=35,"Medio",IF(OPK469&lt;=80,"Alto","Inviable Sanitariamente"))))</f>
        <v>Inviable Sanitariamente</v>
      </c>
      <c r="OPN469" s="265" t="str">
        <f t="shared" ref="OPN469:OPN471" si="10584">IF(OPL469&lt;5,"Sin Riesgo",IF(OPL469 &lt;=14,"Bajo",IF(OPL469&lt;=35,"Medio",IF(OPL469&lt;=80,"Alto","Inviable Sanitariamente"))))</f>
        <v>Inviable Sanitariamente</v>
      </c>
      <c r="OPO469" s="265" t="str">
        <f t="shared" ref="OPO469:OPO471" si="10585">IF(OPM469&lt;5,"Sin Riesgo",IF(OPM469 &lt;=14,"Bajo",IF(OPM469&lt;=35,"Medio",IF(OPM469&lt;=80,"Alto","Inviable Sanitariamente"))))</f>
        <v>Inviable Sanitariamente</v>
      </c>
      <c r="OPP469" s="265" t="str">
        <f t="shared" ref="OPP469:OPP471" si="10586">IF(OPN469&lt;5,"Sin Riesgo",IF(OPN469 &lt;=14,"Bajo",IF(OPN469&lt;=35,"Medio",IF(OPN469&lt;=80,"Alto","Inviable Sanitariamente"))))</f>
        <v>Inviable Sanitariamente</v>
      </c>
      <c r="OPQ469" s="265" t="str">
        <f t="shared" ref="OPQ469:OPQ471" si="10587">IF(OPO469&lt;5,"Sin Riesgo",IF(OPO469 &lt;=14,"Bajo",IF(OPO469&lt;=35,"Medio",IF(OPO469&lt;=80,"Alto","Inviable Sanitariamente"))))</f>
        <v>Inviable Sanitariamente</v>
      </c>
      <c r="OPR469" s="265" t="str">
        <f t="shared" ref="OPR469:OPR471" si="10588">IF(OPP469&lt;5,"Sin Riesgo",IF(OPP469 &lt;=14,"Bajo",IF(OPP469&lt;=35,"Medio",IF(OPP469&lt;=80,"Alto","Inviable Sanitariamente"))))</f>
        <v>Inviable Sanitariamente</v>
      </c>
      <c r="OPS469" s="265" t="str">
        <f t="shared" ref="OPS469:OPS471" si="10589">IF(OPQ469&lt;5,"Sin Riesgo",IF(OPQ469 &lt;=14,"Bajo",IF(OPQ469&lt;=35,"Medio",IF(OPQ469&lt;=80,"Alto","Inviable Sanitariamente"))))</f>
        <v>Inviable Sanitariamente</v>
      </c>
      <c r="OPT469" s="265" t="str">
        <f t="shared" ref="OPT469:OPT471" si="10590">IF(OPR469&lt;5,"Sin Riesgo",IF(OPR469 &lt;=14,"Bajo",IF(OPR469&lt;=35,"Medio",IF(OPR469&lt;=80,"Alto","Inviable Sanitariamente"))))</f>
        <v>Inviable Sanitariamente</v>
      </c>
      <c r="OPU469" s="265" t="str">
        <f t="shared" ref="OPU469:OPU471" si="10591">IF(OPS469&lt;5,"Sin Riesgo",IF(OPS469 &lt;=14,"Bajo",IF(OPS469&lt;=35,"Medio",IF(OPS469&lt;=80,"Alto","Inviable Sanitariamente"))))</f>
        <v>Inviable Sanitariamente</v>
      </c>
      <c r="OPV469" s="265" t="str">
        <f t="shared" ref="OPV469:OPV471" si="10592">IF(OPT469&lt;5,"Sin Riesgo",IF(OPT469 &lt;=14,"Bajo",IF(OPT469&lt;=35,"Medio",IF(OPT469&lt;=80,"Alto","Inviable Sanitariamente"))))</f>
        <v>Inviable Sanitariamente</v>
      </c>
      <c r="OPW469" s="265" t="str">
        <f t="shared" ref="OPW469:OPW471" si="10593">IF(OPU469&lt;5,"Sin Riesgo",IF(OPU469 &lt;=14,"Bajo",IF(OPU469&lt;=35,"Medio",IF(OPU469&lt;=80,"Alto","Inviable Sanitariamente"))))</f>
        <v>Inviable Sanitariamente</v>
      </c>
      <c r="OPX469" s="265" t="str">
        <f t="shared" ref="OPX469:OPX471" si="10594">IF(OPV469&lt;5,"Sin Riesgo",IF(OPV469 &lt;=14,"Bajo",IF(OPV469&lt;=35,"Medio",IF(OPV469&lt;=80,"Alto","Inviable Sanitariamente"))))</f>
        <v>Inviable Sanitariamente</v>
      </c>
      <c r="OPY469" s="265" t="str">
        <f t="shared" ref="OPY469:OPY471" si="10595">IF(OPW469&lt;5,"Sin Riesgo",IF(OPW469 &lt;=14,"Bajo",IF(OPW469&lt;=35,"Medio",IF(OPW469&lt;=80,"Alto","Inviable Sanitariamente"))))</f>
        <v>Inviable Sanitariamente</v>
      </c>
      <c r="OPZ469" s="265" t="str">
        <f t="shared" ref="OPZ469:OPZ471" si="10596">IF(OPX469&lt;5,"Sin Riesgo",IF(OPX469 &lt;=14,"Bajo",IF(OPX469&lt;=35,"Medio",IF(OPX469&lt;=80,"Alto","Inviable Sanitariamente"))))</f>
        <v>Inviable Sanitariamente</v>
      </c>
      <c r="OQA469" s="265" t="str">
        <f t="shared" ref="OQA469:OQA471" si="10597">IF(OPY469&lt;5,"Sin Riesgo",IF(OPY469 &lt;=14,"Bajo",IF(OPY469&lt;=35,"Medio",IF(OPY469&lt;=80,"Alto","Inviable Sanitariamente"))))</f>
        <v>Inviable Sanitariamente</v>
      </c>
      <c r="OQB469" s="265" t="str">
        <f t="shared" ref="OQB469:OQB471" si="10598">IF(OPZ469&lt;5,"Sin Riesgo",IF(OPZ469 &lt;=14,"Bajo",IF(OPZ469&lt;=35,"Medio",IF(OPZ469&lt;=80,"Alto","Inviable Sanitariamente"))))</f>
        <v>Inviable Sanitariamente</v>
      </c>
      <c r="OQC469" s="265" t="str">
        <f t="shared" ref="OQC469:OQC471" si="10599">IF(OQA469&lt;5,"Sin Riesgo",IF(OQA469 &lt;=14,"Bajo",IF(OQA469&lt;=35,"Medio",IF(OQA469&lt;=80,"Alto","Inviable Sanitariamente"))))</f>
        <v>Inviable Sanitariamente</v>
      </c>
      <c r="OQD469" s="265" t="str">
        <f t="shared" ref="OQD469:OQD471" si="10600">IF(OQB469&lt;5,"Sin Riesgo",IF(OQB469 &lt;=14,"Bajo",IF(OQB469&lt;=35,"Medio",IF(OQB469&lt;=80,"Alto","Inviable Sanitariamente"))))</f>
        <v>Inviable Sanitariamente</v>
      </c>
      <c r="OQE469" s="265" t="str">
        <f t="shared" ref="OQE469:OQE471" si="10601">IF(OQC469&lt;5,"Sin Riesgo",IF(OQC469 &lt;=14,"Bajo",IF(OQC469&lt;=35,"Medio",IF(OQC469&lt;=80,"Alto","Inviable Sanitariamente"))))</f>
        <v>Inviable Sanitariamente</v>
      </c>
      <c r="OQF469" s="265" t="str">
        <f t="shared" ref="OQF469:OQF471" si="10602">IF(OQD469&lt;5,"Sin Riesgo",IF(OQD469 &lt;=14,"Bajo",IF(OQD469&lt;=35,"Medio",IF(OQD469&lt;=80,"Alto","Inviable Sanitariamente"))))</f>
        <v>Inviable Sanitariamente</v>
      </c>
      <c r="OQG469" s="265" t="str">
        <f t="shared" ref="OQG469:OQG471" si="10603">IF(OQE469&lt;5,"Sin Riesgo",IF(OQE469 &lt;=14,"Bajo",IF(OQE469&lt;=35,"Medio",IF(OQE469&lt;=80,"Alto","Inviable Sanitariamente"))))</f>
        <v>Inviable Sanitariamente</v>
      </c>
      <c r="OQH469" s="265" t="str">
        <f t="shared" ref="OQH469:OQH471" si="10604">IF(OQF469&lt;5,"Sin Riesgo",IF(OQF469 &lt;=14,"Bajo",IF(OQF469&lt;=35,"Medio",IF(OQF469&lt;=80,"Alto","Inviable Sanitariamente"))))</f>
        <v>Inviable Sanitariamente</v>
      </c>
      <c r="OQI469" s="265" t="str">
        <f t="shared" ref="OQI469:OQI471" si="10605">IF(OQG469&lt;5,"Sin Riesgo",IF(OQG469 &lt;=14,"Bajo",IF(OQG469&lt;=35,"Medio",IF(OQG469&lt;=80,"Alto","Inviable Sanitariamente"))))</f>
        <v>Inviable Sanitariamente</v>
      </c>
      <c r="OQJ469" s="265" t="str">
        <f t="shared" ref="OQJ469:OQJ471" si="10606">IF(OQH469&lt;5,"Sin Riesgo",IF(OQH469 &lt;=14,"Bajo",IF(OQH469&lt;=35,"Medio",IF(OQH469&lt;=80,"Alto","Inviable Sanitariamente"))))</f>
        <v>Inviable Sanitariamente</v>
      </c>
      <c r="OQK469" s="265" t="str">
        <f t="shared" ref="OQK469:OQK471" si="10607">IF(OQI469&lt;5,"Sin Riesgo",IF(OQI469 &lt;=14,"Bajo",IF(OQI469&lt;=35,"Medio",IF(OQI469&lt;=80,"Alto","Inviable Sanitariamente"))))</f>
        <v>Inviable Sanitariamente</v>
      </c>
      <c r="OQL469" s="265" t="str">
        <f t="shared" ref="OQL469:OQL471" si="10608">IF(OQJ469&lt;5,"Sin Riesgo",IF(OQJ469 &lt;=14,"Bajo",IF(OQJ469&lt;=35,"Medio",IF(OQJ469&lt;=80,"Alto","Inviable Sanitariamente"))))</f>
        <v>Inviable Sanitariamente</v>
      </c>
      <c r="OQM469" s="265" t="str">
        <f t="shared" ref="OQM469:OQM471" si="10609">IF(OQK469&lt;5,"Sin Riesgo",IF(OQK469 &lt;=14,"Bajo",IF(OQK469&lt;=35,"Medio",IF(OQK469&lt;=80,"Alto","Inviable Sanitariamente"))))</f>
        <v>Inviable Sanitariamente</v>
      </c>
      <c r="OQN469" s="265" t="str">
        <f t="shared" ref="OQN469:OQN471" si="10610">IF(OQL469&lt;5,"Sin Riesgo",IF(OQL469 &lt;=14,"Bajo",IF(OQL469&lt;=35,"Medio",IF(OQL469&lt;=80,"Alto","Inviable Sanitariamente"))))</f>
        <v>Inviable Sanitariamente</v>
      </c>
      <c r="OQO469" s="265" t="str">
        <f t="shared" ref="OQO469:OQO471" si="10611">IF(OQM469&lt;5,"Sin Riesgo",IF(OQM469 &lt;=14,"Bajo",IF(OQM469&lt;=35,"Medio",IF(OQM469&lt;=80,"Alto","Inviable Sanitariamente"))))</f>
        <v>Inviable Sanitariamente</v>
      </c>
      <c r="OQP469" s="265" t="str">
        <f t="shared" ref="OQP469:OQP471" si="10612">IF(OQN469&lt;5,"Sin Riesgo",IF(OQN469 &lt;=14,"Bajo",IF(OQN469&lt;=35,"Medio",IF(OQN469&lt;=80,"Alto","Inviable Sanitariamente"))))</f>
        <v>Inviable Sanitariamente</v>
      </c>
      <c r="OQQ469" s="265" t="str">
        <f t="shared" ref="OQQ469:OQQ471" si="10613">IF(OQO469&lt;5,"Sin Riesgo",IF(OQO469 &lt;=14,"Bajo",IF(OQO469&lt;=35,"Medio",IF(OQO469&lt;=80,"Alto","Inviable Sanitariamente"))))</f>
        <v>Inviable Sanitariamente</v>
      </c>
      <c r="OQR469" s="265" t="str">
        <f t="shared" ref="OQR469:OQR471" si="10614">IF(OQP469&lt;5,"Sin Riesgo",IF(OQP469 &lt;=14,"Bajo",IF(OQP469&lt;=35,"Medio",IF(OQP469&lt;=80,"Alto","Inviable Sanitariamente"))))</f>
        <v>Inviable Sanitariamente</v>
      </c>
      <c r="OQS469" s="265" t="str">
        <f t="shared" ref="OQS469:OQS471" si="10615">IF(OQQ469&lt;5,"Sin Riesgo",IF(OQQ469 &lt;=14,"Bajo",IF(OQQ469&lt;=35,"Medio",IF(OQQ469&lt;=80,"Alto","Inviable Sanitariamente"))))</f>
        <v>Inviable Sanitariamente</v>
      </c>
      <c r="OQT469" s="265" t="str">
        <f t="shared" ref="OQT469:OQT471" si="10616">IF(OQR469&lt;5,"Sin Riesgo",IF(OQR469 &lt;=14,"Bajo",IF(OQR469&lt;=35,"Medio",IF(OQR469&lt;=80,"Alto","Inviable Sanitariamente"))))</f>
        <v>Inviable Sanitariamente</v>
      </c>
      <c r="OQU469" s="265" t="str">
        <f t="shared" ref="OQU469:OQU471" si="10617">IF(OQS469&lt;5,"Sin Riesgo",IF(OQS469 &lt;=14,"Bajo",IF(OQS469&lt;=35,"Medio",IF(OQS469&lt;=80,"Alto","Inviable Sanitariamente"))))</f>
        <v>Inviable Sanitariamente</v>
      </c>
      <c r="OQV469" s="265" t="str">
        <f t="shared" ref="OQV469:OQV471" si="10618">IF(OQT469&lt;5,"Sin Riesgo",IF(OQT469 &lt;=14,"Bajo",IF(OQT469&lt;=35,"Medio",IF(OQT469&lt;=80,"Alto","Inviable Sanitariamente"))))</f>
        <v>Inviable Sanitariamente</v>
      </c>
      <c r="OQW469" s="265" t="str">
        <f t="shared" ref="OQW469:OQW471" si="10619">IF(OQU469&lt;5,"Sin Riesgo",IF(OQU469 &lt;=14,"Bajo",IF(OQU469&lt;=35,"Medio",IF(OQU469&lt;=80,"Alto","Inviable Sanitariamente"))))</f>
        <v>Inviable Sanitariamente</v>
      </c>
      <c r="OQX469" s="265" t="str">
        <f t="shared" ref="OQX469:OQX471" si="10620">IF(OQV469&lt;5,"Sin Riesgo",IF(OQV469 &lt;=14,"Bajo",IF(OQV469&lt;=35,"Medio",IF(OQV469&lt;=80,"Alto","Inviable Sanitariamente"))))</f>
        <v>Inviable Sanitariamente</v>
      </c>
      <c r="OQY469" s="265" t="str">
        <f t="shared" ref="OQY469:OQY471" si="10621">IF(OQW469&lt;5,"Sin Riesgo",IF(OQW469 &lt;=14,"Bajo",IF(OQW469&lt;=35,"Medio",IF(OQW469&lt;=80,"Alto","Inviable Sanitariamente"))))</f>
        <v>Inviable Sanitariamente</v>
      </c>
      <c r="OQZ469" s="265" t="str">
        <f t="shared" ref="OQZ469:OQZ471" si="10622">IF(OQX469&lt;5,"Sin Riesgo",IF(OQX469 &lt;=14,"Bajo",IF(OQX469&lt;=35,"Medio",IF(OQX469&lt;=80,"Alto","Inviable Sanitariamente"))))</f>
        <v>Inviable Sanitariamente</v>
      </c>
      <c r="ORA469" s="265" t="str">
        <f t="shared" ref="ORA469:ORA471" si="10623">IF(OQY469&lt;5,"Sin Riesgo",IF(OQY469 &lt;=14,"Bajo",IF(OQY469&lt;=35,"Medio",IF(OQY469&lt;=80,"Alto","Inviable Sanitariamente"))))</f>
        <v>Inviable Sanitariamente</v>
      </c>
      <c r="ORB469" s="265" t="str">
        <f t="shared" ref="ORB469:ORB471" si="10624">IF(OQZ469&lt;5,"Sin Riesgo",IF(OQZ469 &lt;=14,"Bajo",IF(OQZ469&lt;=35,"Medio",IF(OQZ469&lt;=80,"Alto","Inviable Sanitariamente"))))</f>
        <v>Inviable Sanitariamente</v>
      </c>
      <c r="ORC469" s="265" t="str">
        <f t="shared" ref="ORC469:ORC471" si="10625">IF(ORA469&lt;5,"Sin Riesgo",IF(ORA469 &lt;=14,"Bajo",IF(ORA469&lt;=35,"Medio",IF(ORA469&lt;=80,"Alto","Inviable Sanitariamente"))))</f>
        <v>Inviable Sanitariamente</v>
      </c>
      <c r="ORD469" s="265" t="str">
        <f t="shared" ref="ORD469:ORD471" si="10626">IF(ORB469&lt;5,"Sin Riesgo",IF(ORB469 &lt;=14,"Bajo",IF(ORB469&lt;=35,"Medio",IF(ORB469&lt;=80,"Alto","Inviable Sanitariamente"))))</f>
        <v>Inviable Sanitariamente</v>
      </c>
      <c r="ORE469" s="265" t="str">
        <f t="shared" ref="ORE469:ORE471" si="10627">IF(ORC469&lt;5,"Sin Riesgo",IF(ORC469 &lt;=14,"Bajo",IF(ORC469&lt;=35,"Medio",IF(ORC469&lt;=80,"Alto","Inviable Sanitariamente"))))</f>
        <v>Inviable Sanitariamente</v>
      </c>
      <c r="ORF469" s="265" t="str">
        <f t="shared" ref="ORF469:ORF471" si="10628">IF(ORD469&lt;5,"Sin Riesgo",IF(ORD469 &lt;=14,"Bajo",IF(ORD469&lt;=35,"Medio",IF(ORD469&lt;=80,"Alto","Inviable Sanitariamente"))))</f>
        <v>Inviable Sanitariamente</v>
      </c>
      <c r="ORG469" s="265" t="str">
        <f t="shared" ref="ORG469:ORG471" si="10629">IF(ORE469&lt;5,"Sin Riesgo",IF(ORE469 &lt;=14,"Bajo",IF(ORE469&lt;=35,"Medio",IF(ORE469&lt;=80,"Alto","Inviable Sanitariamente"))))</f>
        <v>Inviable Sanitariamente</v>
      </c>
      <c r="ORH469" s="265" t="str">
        <f t="shared" ref="ORH469:ORH471" si="10630">IF(ORF469&lt;5,"Sin Riesgo",IF(ORF469 &lt;=14,"Bajo",IF(ORF469&lt;=35,"Medio",IF(ORF469&lt;=80,"Alto","Inviable Sanitariamente"))))</f>
        <v>Inviable Sanitariamente</v>
      </c>
      <c r="ORI469" s="265" t="str">
        <f t="shared" ref="ORI469:ORI471" si="10631">IF(ORG469&lt;5,"Sin Riesgo",IF(ORG469 &lt;=14,"Bajo",IF(ORG469&lt;=35,"Medio",IF(ORG469&lt;=80,"Alto","Inviable Sanitariamente"))))</f>
        <v>Inviable Sanitariamente</v>
      </c>
      <c r="ORJ469" s="265" t="str">
        <f t="shared" ref="ORJ469:ORJ471" si="10632">IF(ORH469&lt;5,"Sin Riesgo",IF(ORH469 &lt;=14,"Bajo",IF(ORH469&lt;=35,"Medio",IF(ORH469&lt;=80,"Alto","Inviable Sanitariamente"))))</f>
        <v>Inviable Sanitariamente</v>
      </c>
      <c r="ORK469" s="265" t="str">
        <f t="shared" ref="ORK469:ORK471" si="10633">IF(ORI469&lt;5,"Sin Riesgo",IF(ORI469 &lt;=14,"Bajo",IF(ORI469&lt;=35,"Medio",IF(ORI469&lt;=80,"Alto","Inviable Sanitariamente"))))</f>
        <v>Inviable Sanitariamente</v>
      </c>
      <c r="ORL469" s="265" t="str">
        <f t="shared" ref="ORL469:ORL471" si="10634">IF(ORJ469&lt;5,"Sin Riesgo",IF(ORJ469 &lt;=14,"Bajo",IF(ORJ469&lt;=35,"Medio",IF(ORJ469&lt;=80,"Alto","Inviable Sanitariamente"))))</f>
        <v>Inviable Sanitariamente</v>
      </c>
      <c r="ORM469" s="265" t="str">
        <f t="shared" ref="ORM469:ORM471" si="10635">IF(ORK469&lt;5,"Sin Riesgo",IF(ORK469 &lt;=14,"Bajo",IF(ORK469&lt;=35,"Medio",IF(ORK469&lt;=80,"Alto","Inviable Sanitariamente"))))</f>
        <v>Inviable Sanitariamente</v>
      </c>
      <c r="ORN469" s="265" t="str">
        <f t="shared" ref="ORN469:ORN471" si="10636">IF(ORL469&lt;5,"Sin Riesgo",IF(ORL469 &lt;=14,"Bajo",IF(ORL469&lt;=35,"Medio",IF(ORL469&lt;=80,"Alto","Inviable Sanitariamente"))))</f>
        <v>Inviable Sanitariamente</v>
      </c>
      <c r="ORO469" s="265" t="str">
        <f t="shared" ref="ORO469:ORO471" si="10637">IF(ORM469&lt;5,"Sin Riesgo",IF(ORM469 &lt;=14,"Bajo",IF(ORM469&lt;=35,"Medio",IF(ORM469&lt;=80,"Alto","Inviable Sanitariamente"))))</f>
        <v>Inviable Sanitariamente</v>
      </c>
      <c r="ORP469" s="265" t="str">
        <f t="shared" ref="ORP469:ORP471" si="10638">IF(ORN469&lt;5,"Sin Riesgo",IF(ORN469 &lt;=14,"Bajo",IF(ORN469&lt;=35,"Medio",IF(ORN469&lt;=80,"Alto","Inviable Sanitariamente"))))</f>
        <v>Inviable Sanitariamente</v>
      </c>
      <c r="ORQ469" s="265" t="str">
        <f t="shared" ref="ORQ469:ORQ471" si="10639">IF(ORO469&lt;5,"Sin Riesgo",IF(ORO469 &lt;=14,"Bajo",IF(ORO469&lt;=35,"Medio",IF(ORO469&lt;=80,"Alto","Inviable Sanitariamente"))))</f>
        <v>Inviable Sanitariamente</v>
      </c>
      <c r="ORR469" s="265" t="str">
        <f t="shared" ref="ORR469:ORR471" si="10640">IF(ORP469&lt;5,"Sin Riesgo",IF(ORP469 &lt;=14,"Bajo",IF(ORP469&lt;=35,"Medio",IF(ORP469&lt;=80,"Alto","Inviable Sanitariamente"))))</f>
        <v>Inviable Sanitariamente</v>
      </c>
      <c r="ORS469" s="265" t="str">
        <f t="shared" ref="ORS469:ORS471" si="10641">IF(ORQ469&lt;5,"Sin Riesgo",IF(ORQ469 &lt;=14,"Bajo",IF(ORQ469&lt;=35,"Medio",IF(ORQ469&lt;=80,"Alto","Inviable Sanitariamente"))))</f>
        <v>Inviable Sanitariamente</v>
      </c>
      <c r="ORT469" s="265" t="str">
        <f t="shared" ref="ORT469:ORT471" si="10642">IF(ORR469&lt;5,"Sin Riesgo",IF(ORR469 &lt;=14,"Bajo",IF(ORR469&lt;=35,"Medio",IF(ORR469&lt;=80,"Alto","Inviable Sanitariamente"))))</f>
        <v>Inviable Sanitariamente</v>
      </c>
      <c r="ORU469" s="265" t="str">
        <f t="shared" ref="ORU469:ORU471" si="10643">IF(ORS469&lt;5,"Sin Riesgo",IF(ORS469 &lt;=14,"Bajo",IF(ORS469&lt;=35,"Medio",IF(ORS469&lt;=80,"Alto","Inviable Sanitariamente"))))</f>
        <v>Inviable Sanitariamente</v>
      </c>
      <c r="ORV469" s="265" t="str">
        <f t="shared" ref="ORV469:ORV471" si="10644">IF(ORT469&lt;5,"Sin Riesgo",IF(ORT469 &lt;=14,"Bajo",IF(ORT469&lt;=35,"Medio",IF(ORT469&lt;=80,"Alto","Inviable Sanitariamente"))))</f>
        <v>Inviable Sanitariamente</v>
      </c>
      <c r="ORW469" s="265" t="str">
        <f t="shared" ref="ORW469:ORW471" si="10645">IF(ORU469&lt;5,"Sin Riesgo",IF(ORU469 &lt;=14,"Bajo",IF(ORU469&lt;=35,"Medio",IF(ORU469&lt;=80,"Alto","Inviable Sanitariamente"))))</f>
        <v>Inviable Sanitariamente</v>
      </c>
      <c r="ORX469" s="265" t="str">
        <f t="shared" ref="ORX469:ORX471" si="10646">IF(ORV469&lt;5,"Sin Riesgo",IF(ORV469 &lt;=14,"Bajo",IF(ORV469&lt;=35,"Medio",IF(ORV469&lt;=80,"Alto","Inviable Sanitariamente"))))</f>
        <v>Inviable Sanitariamente</v>
      </c>
      <c r="ORY469" s="265" t="str">
        <f t="shared" ref="ORY469:ORY471" si="10647">IF(ORW469&lt;5,"Sin Riesgo",IF(ORW469 &lt;=14,"Bajo",IF(ORW469&lt;=35,"Medio",IF(ORW469&lt;=80,"Alto","Inviable Sanitariamente"))))</f>
        <v>Inviable Sanitariamente</v>
      </c>
      <c r="ORZ469" s="265" t="str">
        <f t="shared" ref="ORZ469:ORZ471" si="10648">IF(ORX469&lt;5,"Sin Riesgo",IF(ORX469 &lt;=14,"Bajo",IF(ORX469&lt;=35,"Medio",IF(ORX469&lt;=80,"Alto","Inviable Sanitariamente"))))</f>
        <v>Inviable Sanitariamente</v>
      </c>
      <c r="OSA469" s="265" t="str">
        <f t="shared" ref="OSA469:OSA471" si="10649">IF(ORY469&lt;5,"Sin Riesgo",IF(ORY469 &lt;=14,"Bajo",IF(ORY469&lt;=35,"Medio",IF(ORY469&lt;=80,"Alto","Inviable Sanitariamente"))))</f>
        <v>Inviable Sanitariamente</v>
      </c>
      <c r="OSB469" s="265" t="str">
        <f t="shared" ref="OSB469:OSB471" si="10650">IF(ORZ469&lt;5,"Sin Riesgo",IF(ORZ469 &lt;=14,"Bajo",IF(ORZ469&lt;=35,"Medio",IF(ORZ469&lt;=80,"Alto","Inviable Sanitariamente"))))</f>
        <v>Inviable Sanitariamente</v>
      </c>
      <c r="OSC469" s="265" t="str">
        <f t="shared" ref="OSC469:OSC471" si="10651">IF(OSA469&lt;5,"Sin Riesgo",IF(OSA469 &lt;=14,"Bajo",IF(OSA469&lt;=35,"Medio",IF(OSA469&lt;=80,"Alto","Inviable Sanitariamente"))))</f>
        <v>Inviable Sanitariamente</v>
      </c>
      <c r="OSD469" s="265" t="str">
        <f t="shared" ref="OSD469:OSD471" si="10652">IF(OSB469&lt;5,"Sin Riesgo",IF(OSB469 &lt;=14,"Bajo",IF(OSB469&lt;=35,"Medio",IF(OSB469&lt;=80,"Alto","Inviable Sanitariamente"))))</f>
        <v>Inviable Sanitariamente</v>
      </c>
      <c r="OSE469" s="265" t="str">
        <f t="shared" ref="OSE469:OSE471" si="10653">IF(OSC469&lt;5,"Sin Riesgo",IF(OSC469 &lt;=14,"Bajo",IF(OSC469&lt;=35,"Medio",IF(OSC469&lt;=80,"Alto","Inviable Sanitariamente"))))</f>
        <v>Inviable Sanitariamente</v>
      </c>
      <c r="OSF469" s="265" t="str">
        <f t="shared" ref="OSF469:OSF471" si="10654">IF(OSD469&lt;5,"Sin Riesgo",IF(OSD469 &lt;=14,"Bajo",IF(OSD469&lt;=35,"Medio",IF(OSD469&lt;=80,"Alto","Inviable Sanitariamente"))))</f>
        <v>Inviable Sanitariamente</v>
      </c>
      <c r="OSG469" s="265" t="str">
        <f t="shared" ref="OSG469:OSG471" si="10655">IF(OSE469&lt;5,"Sin Riesgo",IF(OSE469 &lt;=14,"Bajo",IF(OSE469&lt;=35,"Medio",IF(OSE469&lt;=80,"Alto","Inviable Sanitariamente"))))</f>
        <v>Inviable Sanitariamente</v>
      </c>
      <c r="OSH469" s="265" t="str">
        <f t="shared" ref="OSH469:OSH471" si="10656">IF(OSF469&lt;5,"Sin Riesgo",IF(OSF469 &lt;=14,"Bajo",IF(OSF469&lt;=35,"Medio",IF(OSF469&lt;=80,"Alto","Inviable Sanitariamente"))))</f>
        <v>Inviable Sanitariamente</v>
      </c>
      <c r="OSI469" s="265" t="str">
        <f t="shared" ref="OSI469:OSI471" si="10657">IF(OSG469&lt;5,"Sin Riesgo",IF(OSG469 &lt;=14,"Bajo",IF(OSG469&lt;=35,"Medio",IF(OSG469&lt;=80,"Alto","Inviable Sanitariamente"))))</f>
        <v>Inviable Sanitariamente</v>
      </c>
      <c r="OSJ469" s="265" t="str">
        <f t="shared" ref="OSJ469:OSJ471" si="10658">IF(OSH469&lt;5,"Sin Riesgo",IF(OSH469 &lt;=14,"Bajo",IF(OSH469&lt;=35,"Medio",IF(OSH469&lt;=80,"Alto","Inviable Sanitariamente"))))</f>
        <v>Inviable Sanitariamente</v>
      </c>
      <c r="OSK469" s="265" t="str">
        <f t="shared" ref="OSK469:OSK471" si="10659">IF(OSI469&lt;5,"Sin Riesgo",IF(OSI469 &lt;=14,"Bajo",IF(OSI469&lt;=35,"Medio",IF(OSI469&lt;=80,"Alto","Inviable Sanitariamente"))))</f>
        <v>Inviable Sanitariamente</v>
      </c>
      <c r="OSL469" s="265" t="str">
        <f t="shared" ref="OSL469:OSL471" si="10660">IF(OSJ469&lt;5,"Sin Riesgo",IF(OSJ469 &lt;=14,"Bajo",IF(OSJ469&lt;=35,"Medio",IF(OSJ469&lt;=80,"Alto","Inviable Sanitariamente"))))</f>
        <v>Inviable Sanitariamente</v>
      </c>
      <c r="OSM469" s="265" t="str">
        <f t="shared" ref="OSM469:OSM471" si="10661">IF(OSK469&lt;5,"Sin Riesgo",IF(OSK469 &lt;=14,"Bajo",IF(OSK469&lt;=35,"Medio",IF(OSK469&lt;=80,"Alto","Inviable Sanitariamente"))))</f>
        <v>Inviable Sanitariamente</v>
      </c>
      <c r="OSN469" s="265" t="str">
        <f t="shared" ref="OSN469:OSN471" si="10662">IF(OSL469&lt;5,"Sin Riesgo",IF(OSL469 &lt;=14,"Bajo",IF(OSL469&lt;=35,"Medio",IF(OSL469&lt;=80,"Alto","Inviable Sanitariamente"))))</f>
        <v>Inviable Sanitariamente</v>
      </c>
      <c r="OSO469" s="265" t="str">
        <f t="shared" ref="OSO469:OSO471" si="10663">IF(OSM469&lt;5,"Sin Riesgo",IF(OSM469 &lt;=14,"Bajo",IF(OSM469&lt;=35,"Medio",IF(OSM469&lt;=80,"Alto","Inviable Sanitariamente"))))</f>
        <v>Inviable Sanitariamente</v>
      </c>
      <c r="OSP469" s="265" t="str">
        <f t="shared" ref="OSP469:OSP471" si="10664">IF(OSN469&lt;5,"Sin Riesgo",IF(OSN469 &lt;=14,"Bajo",IF(OSN469&lt;=35,"Medio",IF(OSN469&lt;=80,"Alto","Inviable Sanitariamente"))))</f>
        <v>Inviable Sanitariamente</v>
      </c>
      <c r="OSQ469" s="265" t="str">
        <f t="shared" ref="OSQ469:OSQ471" si="10665">IF(OSO469&lt;5,"Sin Riesgo",IF(OSO469 &lt;=14,"Bajo",IF(OSO469&lt;=35,"Medio",IF(OSO469&lt;=80,"Alto","Inviable Sanitariamente"))))</f>
        <v>Inviable Sanitariamente</v>
      </c>
      <c r="OSR469" s="265" t="str">
        <f t="shared" ref="OSR469:OSR471" si="10666">IF(OSP469&lt;5,"Sin Riesgo",IF(OSP469 &lt;=14,"Bajo",IF(OSP469&lt;=35,"Medio",IF(OSP469&lt;=80,"Alto","Inviable Sanitariamente"))))</f>
        <v>Inviable Sanitariamente</v>
      </c>
      <c r="OSS469" s="265" t="str">
        <f t="shared" ref="OSS469:OSS471" si="10667">IF(OSQ469&lt;5,"Sin Riesgo",IF(OSQ469 &lt;=14,"Bajo",IF(OSQ469&lt;=35,"Medio",IF(OSQ469&lt;=80,"Alto","Inviable Sanitariamente"))))</f>
        <v>Inviable Sanitariamente</v>
      </c>
      <c r="OST469" s="265" t="str">
        <f t="shared" ref="OST469:OST471" si="10668">IF(OSR469&lt;5,"Sin Riesgo",IF(OSR469 &lt;=14,"Bajo",IF(OSR469&lt;=35,"Medio",IF(OSR469&lt;=80,"Alto","Inviable Sanitariamente"))))</f>
        <v>Inviable Sanitariamente</v>
      </c>
      <c r="OSU469" s="265" t="str">
        <f t="shared" ref="OSU469:OSU471" si="10669">IF(OSS469&lt;5,"Sin Riesgo",IF(OSS469 &lt;=14,"Bajo",IF(OSS469&lt;=35,"Medio",IF(OSS469&lt;=80,"Alto","Inviable Sanitariamente"))))</f>
        <v>Inviable Sanitariamente</v>
      </c>
      <c r="OSV469" s="265" t="str">
        <f t="shared" ref="OSV469:OSV471" si="10670">IF(OST469&lt;5,"Sin Riesgo",IF(OST469 &lt;=14,"Bajo",IF(OST469&lt;=35,"Medio",IF(OST469&lt;=80,"Alto","Inviable Sanitariamente"))))</f>
        <v>Inviable Sanitariamente</v>
      </c>
      <c r="OSW469" s="265" t="str">
        <f t="shared" ref="OSW469:OSW471" si="10671">IF(OSU469&lt;5,"Sin Riesgo",IF(OSU469 &lt;=14,"Bajo",IF(OSU469&lt;=35,"Medio",IF(OSU469&lt;=80,"Alto","Inviable Sanitariamente"))))</f>
        <v>Inviable Sanitariamente</v>
      </c>
      <c r="OSX469" s="265" t="str">
        <f t="shared" ref="OSX469:OSX471" si="10672">IF(OSV469&lt;5,"Sin Riesgo",IF(OSV469 &lt;=14,"Bajo",IF(OSV469&lt;=35,"Medio",IF(OSV469&lt;=80,"Alto","Inviable Sanitariamente"))))</f>
        <v>Inviable Sanitariamente</v>
      </c>
      <c r="OSY469" s="265" t="str">
        <f t="shared" ref="OSY469:OSY471" si="10673">IF(OSW469&lt;5,"Sin Riesgo",IF(OSW469 &lt;=14,"Bajo",IF(OSW469&lt;=35,"Medio",IF(OSW469&lt;=80,"Alto","Inviable Sanitariamente"))))</f>
        <v>Inviable Sanitariamente</v>
      </c>
      <c r="OSZ469" s="265" t="str">
        <f t="shared" ref="OSZ469:OSZ471" si="10674">IF(OSX469&lt;5,"Sin Riesgo",IF(OSX469 &lt;=14,"Bajo",IF(OSX469&lt;=35,"Medio",IF(OSX469&lt;=80,"Alto","Inviable Sanitariamente"))))</f>
        <v>Inviable Sanitariamente</v>
      </c>
      <c r="OTA469" s="265" t="str">
        <f t="shared" ref="OTA469:OTA471" si="10675">IF(OSY469&lt;5,"Sin Riesgo",IF(OSY469 &lt;=14,"Bajo",IF(OSY469&lt;=35,"Medio",IF(OSY469&lt;=80,"Alto","Inviable Sanitariamente"))))</f>
        <v>Inviable Sanitariamente</v>
      </c>
      <c r="OTB469" s="265" t="str">
        <f t="shared" ref="OTB469:OTB471" si="10676">IF(OSZ469&lt;5,"Sin Riesgo",IF(OSZ469 &lt;=14,"Bajo",IF(OSZ469&lt;=35,"Medio",IF(OSZ469&lt;=80,"Alto","Inviable Sanitariamente"))))</f>
        <v>Inviable Sanitariamente</v>
      </c>
      <c r="OTC469" s="265" t="str">
        <f t="shared" ref="OTC469:OTC471" si="10677">IF(OTA469&lt;5,"Sin Riesgo",IF(OTA469 &lt;=14,"Bajo",IF(OTA469&lt;=35,"Medio",IF(OTA469&lt;=80,"Alto","Inviable Sanitariamente"))))</f>
        <v>Inviable Sanitariamente</v>
      </c>
      <c r="OTD469" s="265" t="str">
        <f t="shared" ref="OTD469:OTD471" si="10678">IF(OTB469&lt;5,"Sin Riesgo",IF(OTB469 &lt;=14,"Bajo",IF(OTB469&lt;=35,"Medio",IF(OTB469&lt;=80,"Alto","Inviable Sanitariamente"))))</f>
        <v>Inviable Sanitariamente</v>
      </c>
      <c r="OTE469" s="265" t="str">
        <f t="shared" ref="OTE469:OTE471" si="10679">IF(OTC469&lt;5,"Sin Riesgo",IF(OTC469 &lt;=14,"Bajo",IF(OTC469&lt;=35,"Medio",IF(OTC469&lt;=80,"Alto","Inviable Sanitariamente"))))</f>
        <v>Inviable Sanitariamente</v>
      </c>
      <c r="OTF469" s="265" t="str">
        <f t="shared" ref="OTF469:OTF471" si="10680">IF(OTD469&lt;5,"Sin Riesgo",IF(OTD469 &lt;=14,"Bajo",IF(OTD469&lt;=35,"Medio",IF(OTD469&lt;=80,"Alto","Inviable Sanitariamente"))))</f>
        <v>Inviable Sanitariamente</v>
      </c>
      <c r="OTG469" s="265" t="str">
        <f t="shared" ref="OTG469:OTG471" si="10681">IF(OTE469&lt;5,"Sin Riesgo",IF(OTE469 &lt;=14,"Bajo",IF(OTE469&lt;=35,"Medio",IF(OTE469&lt;=80,"Alto","Inviable Sanitariamente"))))</f>
        <v>Inviable Sanitariamente</v>
      </c>
      <c r="OTH469" s="265" t="str">
        <f t="shared" ref="OTH469:OTH471" si="10682">IF(OTF469&lt;5,"Sin Riesgo",IF(OTF469 &lt;=14,"Bajo",IF(OTF469&lt;=35,"Medio",IF(OTF469&lt;=80,"Alto","Inviable Sanitariamente"))))</f>
        <v>Inviable Sanitariamente</v>
      </c>
      <c r="OTI469" s="265" t="str">
        <f t="shared" ref="OTI469:OTI471" si="10683">IF(OTG469&lt;5,"Sin Riesgo",IF(OTG469 &lt;=14,"Bajo",IF(OTG469&lt;=35,"Medio",IF(OTG469&lt;=80,"Alto","Inviable Sanitariamente"))))</f>
        <v>Inviable Sanitariamente</v>
      </c>
      <c r="OTJ469" s="265" t="str">
        <f t="shared" ref="OTJ469:OTJ471" si="10684">IF(OTH469&lt;5,"Sin Riesgo",IF(OTH469 &lt;=14,"Bajo",IF(OTH469&lt;=35,"Medio",IF(OTH469&lt;=80,"Alto","Inviable Sanitariamente"))))</f>
        <v>Inviable Sanitariamente</v>
      </c>
      <c r="OTK469" s="265" t="str">
        <f t="shared" ref="OTK469:OTK471" si="10685">IF(OTI469&lt;5,"Sin Riesgo",IF(OTI469 &lt;=14,"Bajo",IF(OTI469&lt;=35,"Medio",IF(OTI469&lt;=80,"Alto","Inviable Sanitariamente"))))</f>
        <v>Inviable Sanitariamente</v>
      </c>
      <c r="OTL469" s="265" t="str">
        <f t="shared" ref="OTL469:OTL471" si="10686">IF(OTJ469&lt;5,"Sin Riesgo",IF(OTJ469 &lt;=14,"Bajo",IF(OTJ469&lt;=35,"Medio",IF(OTJ469&lt;=80,"Alto","Inviable Sanitariamente"))))</f>
        <v>Inviable Sanitariamente</v>
      </c>
      <c r="OTM469" s="265" t="str">
        <f t="shared" ref="OTM469:OTM471" si="10687">IF(OTK469&lt;5,"Sin Riesgo",IF(OTK469 &lt;=14,"Bajo",IF(OTK469&lt;=35,"Medio",IF(OTK469&lt;=80,"Alto","Inviable Sanitariamente"))))</f>
        <v>Inviable Sanitariamente</v>
      </c>
      <c r="OTN469" s="265" t="str">
        <f t="shared" ref="OTN469:OTN471" si="10688">IF(OTL469&lt;5,"Sin Riesgo",IF(OTL469 &lt;=14,"Bajo",IF(OTL469&lt;=35,"Medio",IF(OTL469&lt;=80,"Alto","Inviable Sanitariamente"))))</f>
        <v>Inviable Sanitariamente</v>
      </c>
      <c r="OTO469" s="265" t="str">
        <f t="shared" ref="OTO469:OTO471" si="10689">IF(OTM469&lt;5,"Sin Riesgo",IF(OTM469 &lt;=14,"Bajo",IF(OTM469&lt;=35,"Medio",IF(OTM469&lt;=80,"Alto","Inviable Sanitariamente"))))</f>
        <v>Inviable Sanitariamente</v>
      </c>
      <c r="OTP469" s="265" t="str">
        <f t="shared" ref="OTP469:OTP471" si="10690">IF(OTN469&lt;5,"Sin Riesgo",IF(OTN469 &lt;=14,"Bajo",IF(OTN469&lt;=35,"Medio",IF(OTN469&lt;=80,"Alto","Inviable Sanitariamente"))))</f>
        <v>Inviable Sanitariamente</v>
      </c>
      <c r="OTQ469" s="265" t="str">
        <f t="shared" ref="OTQ469:OTQ471" si="10691">IF(OTO469&lt;5,"Sin Riesgo",IF(OTO469 &lt;=14,"Bajo",IF(OTO469&lt;=35,"Medio",IF(OTO469&lt;=80,"Alto","Inviable Sanitariamente"))))</f>
        <v>Inviable Sanitariamente</v>
      </c>
      <c r="OTR469" s="265" t="str">
        <f t="shared" ref="OTR469:OTR471" si="10692">IF(OTP469&lt;5,"Sin Riesgo",IF(OTP469 &lt;=14,"Bajo",IF(OTP469&lt;=35,"Medio",IF(OTP469&lt;=80,"Alto","Inviable Sanitariamente"))))</f>
        <v>Inviable Sanitariamente</v>
      </c>
      <c r="OTS469" s="265" t="str">
        <f t="shared" ref="OTS469:OTS471" si="10693">IF(OTQ469&lt;5,"Sin Riesgo",IF(OTQ469 &lt;=14,"Bajo",IF(OTQ469&lt;=35,"Medio",IF(OTQ469&lt;=80,"Alto","Inviable Sanitariamente"))))</f>
        <v>Inviable Sanitariamente</v>
      </c>
      <c r="OTT469" s="265" t="str">
        <f t="shared" ref="OTT469:OTT471" si="10694">IF(OTR469&lt;5,"Sin Riesgo",IF(OTR469 &lt;=14,"Bajo",IF(OTR469&lt;=35,"Medio",IF(OTR469&lt;=80,"Alto","Inviable Sanitariamente"))))</f>
        <v>Inviable Sanitariamente</v>
      </c>
      <c r="OTU469" s="265" t="str">
        <f t="shared" ref="OTU469:OTU471" si="10695">IF(OTS469&lt;5,"Sin Riesgo",IF(OTS469 &lt;=14,"Bajo",IF(OTS469&lt;=35,"Medio",IF(OTS469&lt;=80,"Alto","Inviable Sanitariamente"))))</f>
        <v>Inviable Sanitariamente</v>
      </c>
      <c r="OTV469" s="265" t="str">
        <f t="shared" ref="OTV469:OTV471" si="10696">IF(OTT469&lt;5,"Sin Riesgo",IF(OTT469 &lt;=14,"Bajo",IF(OTT469&lt;=35,"Medio",IF(OTT469&lt;=80,"Alto","Inviable Sanitariamente"))))</f>
        <v>Inviable Sanitariamente</v>
      </c>
      <c r="OTW469" s="265" t="str">
        <f t="shared" ref="OTW469:OTW471" si="10697">IF(OTU469&lt;5,"Sin Riesgo",IF(OTU469 &lt;=14,"Bajo",IF(OTU469&lt;=35,"Medio",IF(OTU469&lt;=80,"Alto","Inviable Sanitariamente"))))</f>
        <v>Inviable Sanitariamente</v>
      </c>
      <c r="OTX469" s="265" t="str">
        <f t="shared" ref="OTX469:OTX471" si="10698">IF(OTV469&lt;5,"Sin Riesgo",IF(OTV469 &lt;=14,"Bajo",IF(OTV469&lt;=35,"Medio",IF(OTV469&lt;=80,"Alto","Inviable Sanitariamente"))))</f>
        <v>Inviable Sanitariamente</v>
      </c>
      <c r="OTY469" s="265" t="str">
        <f t="shared" ref="OTY469:OTY471" si="10699">IF(OTW469&lt;5,"Sin Riesgo",IF(OTW469 &lt;=14,"Bajo",IF(OTW469&lt;=35,"Medio",IF(OTW469&lt;=80,"Alto","Inviable Sanitariamente"))))</f>
        <v>Inviable Sanitariamente</v>
      </c>
      <c r="OTZ469" s="265" t="str">
        <f t="shared" ref="OTZ469:OTZ471" si="10700">IF(OTX469&lt;5,"Sin Riesgo",IF(OTX469 &lt;=14,"Bajo",IF(OTX469&lt;=35,"Medio",IF(OTX469&lt;=80,"Alto","Inviable Sanitariamente"))))</f>
        <v>Inviable Sanitariamente</v>
      </c>
      <c r="OUA469" s="265" t="str">
        <f t="shared" ref="OUA469:OUA471" si="10701">IF(OTY469&lt;5,"Sin Riesgo",IF(OTY469 &lt;=14,"Bajo",IF(OTY469&lt;=35,"Medio",IF(OTY469&lt;=80,"Alto","Inviable Sanitariamente"))))</f>
        <v>Inviable Sanitariamente</v>
      </c>
      <c r="OUB469" s="265" t="str">
        <f t="shared" ref="OUB469:OUB471" si="10702">IF(OTZ469&lt;5,"Sin Riesgo",IF(OTZ469 &lt;=14,"Bajo",IF(OTZ469&lt;=35,"Medio",IF(OTZ469&lt;=80,"Alto","Inviable Sanitariamente"))))</f>
        <v>Inviable Sanitariamente</v>
      </c>
      <c r="OUC469" s="265" t="str">
        <f t="shared" ref="OUC469:OUC471" si="10703">IF(OUA469&lt;5,"Sin Riesgo",IF(OUA469 &lt;=14,"Bajo",IF(OUA469&lt;=35,"Medio",IF(OUA469&lt;=80,"Alto","Inviable Sanitariamente"))))</f>
        <v>Inviable Sanitariamente</v>
      </c>
      <c r="OUD469" s="265" t="str">
        <f t="shared" ref="OUD469:OUD471" si="10704">IF(OUB469&lt;5,"Sin Riesgo",IF(OUB469 &lt;=14,"Bajo",IF(OUB469&lt;=35,"Medio",IF(OUB469&lt;=80,"Alto","Inviable Sanitariamente"))))</f>
        <v>Inviable Sanitariamente</v>
      </c>
      <c r="OUE469" s="265" t="str">
        <f t="shared" ref="OUE469:OUE471" si="10705">IF(OUC469&lt;5,"Sin Riesgo",IF(OUC469 &lt;=14,"Bajo",IF(OUC469&lt;=35,"Medio",IF(OUC469&lt;=80,"Alto","Inviable Sanitariamente"))))</f>
        <v>Inviable Sanitariamente</v>
      </c>
      <c r="OUF469" s="265" t="str">
        <f t="shared" ref="OUF469:OUF471" si="10706">IF(OUD469&lt;5,"Sin Riesgo",IF(OUD469 &lt;=14,"Bajo",IF(OUD469&lt;=35,"Medio",IF(OUD469&lt;=80,"Alto","Inviable Sanitariamente"))))</f>
        <v>Inviable Sanitariamente</v>
      </c>
      <c r="OUG469" s="265" t="str">
        <f t="shared" ref="OUG469:OUG471" si="10707">IF(OUE469&lt;5,"Sin Riesgo",IF(OUE469 &lt;=14,"Bajo",IF(OUE469&lt;=35,"Medio",IF(OUE469&lt;=80,"Alto","Inviable Sanitariamente"))))</f>
        <v>Inviable Sanitariamente</v>
      </c>
      <c r="OUH469" s="265" t="str">
        <f t="shared" ref="OUH469:OUH471" si="10708">IF(OUF469&lt;5,"Sin Riesgo",IF(OUF469 &lt;=14,"Bajo",IF(OUF469&lt;=35,"Medio",IF(OUF469&lt;=80,"Alto","Inviable Sanitariamente"))))</f>
        <v>Inviable Sanitariamente</v>
      </c>
      <c r="OUI469" s="265" t="str">
        <f t="shared" ref="OUI469:OUI471" si="10709">IF(OUG469&lt;5,"Sin Riesgo",IF(OUG469 &lt;=14,"Bajo",IF(OUG469&lt;=35,"Medio",IF(OUG469&lt;=80,"Alto","Inviable Sanitariamente"))))</f>
        <v>Inviable Sanitariamente</v>
      </c>
      <c r="OUJ469" s="265" t="str">
        <f t="shared" ref="OUJ469:OUJ471" si="10710">IF(OUH469&lt;5,"Sin Riesgo",IF(OUH469 &lt;=14,"Bajo",IF(OUH469&lt;=35,"Medio",IF(OUH469&lt;=80,"Alto","Inviable Sanitariamente"))))</f>
        <v>Inviable Sanitariamente</v>
      </c>
      <c r="OUK469" s="265" t="str">
        <f t="shared" ref="OUK469:OUK471" si="10711">IF(OUI469&lt;5,"Sin Riesgo",IF(OUI469 &lt;=14,"Bajo",IF(OUI469&lt;=35,"Medio",IF(OUI469&lt;=80,"Alto","Inviable Sanitariamente"))))</f>
        <v>Inviable Sanitariamente</v>
      </c>
      <c r="OUL469" s="265" t="str">
        <f t="shared" ref="OUL469:OUL471" si="10712">IF(OUJ469&lt;5,"Sin Riesgo",IF(OUJ469 &lt;=14,"Bajo",IF(OUJ469&lt;=35,"Medio",IF(OUJ469&lt;=80,"Alto","Inviable Sanitariamente"))))</f>
        <v>Inviable Sanitariamente</v>
      </c>
      <c r="OUM469" s="265" t="str">
        <f t="shared" ref="OUM469:OUM471" si="10713">IF(OUK469&lt;5,"Sin Riesgo",IF(OUK469 &lt;=14,"Bajo",IF(OUK469&lt;=35,"Medio",IF(OUK469&lt;=80,"Alto","Inviable Sanitariamente"))))</f>
        <v>Inviable Sanitariamente</v>
      </c>
      <c r="OUN469" s="265" t="str">
        <f t="shared" ref="OUN469:OUN471" si="10714">IF(OUL469&lt;5,"Sin Riesgo",IF(OUL469 &lt;=14,"Bajo",IF(OUL469&lt;=35,"Medio",IF(OUL469&lt;=80,"Alto","Inviable Sanitariamente"))))</f>
        <v>Inviable Sanitariamente</v>
      </c>
      <c r="OUO469" s="265" t="str">
        <f t="shared" ref="OUO469:OUO471" si="10715">IF(OUM469&lt;5,"Sin Riesgo",IF(OUM469 &lt;=14,"Bajo",IF(OUM469&lt;=35,"Medio",IF(OUM469&lt;=80,"Alto","Inviable Sanitariamente"))))</f>
        <v>Inviable Sanitariamente</v>
      </c>
      <c r="OUP469" s="265" t="str">
        <f t="shared" ref="OUP469:OUP471" si="10716">IF(OUN469&lt;5,"Sin Riesgo",IF(OUN469 &lt;=14,"Bajo",IF(OUN469&lt;=35,"Medio",IF(OUN469&lt;=80,"Alto","Inviable Sanitariamente"))))</f>
        <v>Inviable Sanitariamente</v>
      </c>
      <c r="OUQ469" s="265" t="str">
        <f t="shared" ref="OUQ469:OUQ471" si="10717">IF(OUO469&lt;5,"Sin Riesgo",IF(OUO469 &lt;=14,"Bajo",IF(OUO469&lt;=35,"Medio",IF(OUO469&lt;=80,"Alto","Inviable Sanitariamente"))))</f>
        <v>Inviable Sanitariamente</v>
      </c>
      <c r="OUR469" s="265" t="str">
        <f t="shared" ref="OUR469:OUR471" si="10718">IF(OUP469&lt;5,"Sin Riesgo",IF(OUP469 &lt;=14,"Bajo",IF(OUP469&lt;=35,"Medio",IF(OUP469&lt;=80,"Alto","Inviable Sanitariamente"))))</f>
        <v>Inviable Sanitariamente</v>
      </c>
      <c r="OUS469" s="265" t="str">
        <f t="shared" ref="OUS469:OUS471" si="10719">IF(OUQ469&lt;5,"Sin Riesgo",IF(OUQ469 &lt;=14,"Bajo",IF(OUQ469&lt;=35,"Medio",IF(OUQ469&lt;=80,"Alto","Inviable Sanitariamente"))))</f>
        <v>Inviable Sanitariamente</v>
      </c>
      <c r="OUT469" s="265" t="str">
        <f t="shared" ref="OUT469:OUT471" si="10720">IF(OUR469&lt;5,"Sin Riesgo",IF(OUR469 &lt;=14,"Bajo",IF(OUR469&lt;=35,"Medio",IF(OUR469&lt;=80,"Alto","Inviable Sanitariamente"))))</f>
        <v>Inviable Sanitariamente</v>
      </c>
      <c r="OUU469" s="265" t="str">
        <f t="shared" ref="OUU469:OUU471" si="10721">IF(OUS469&lt;5,"Sin Riesgo",IF(OUS469 &lt;=14,"Bajo",IF(OUS469&lt;=35,"Medio",IF(OUS469&lt;=80,"Alto","Inviable Sanitariamente"))))</f>
        <v>Inviable Sanitariamente</v>
      </c>
      <c r="OUV469" s="265" t="str">
        <f t="shared" ref="OUV469:OUV471" si="10722">IF(OUT469&lt;5,"Sin Riesgo",IF(OUT469 &lt;=14,"Bajo",IF(OUT469&lt;=35,"Medio",IF(OUT469&lt;=80,"Alto","Inviable Sanitariamente"))))</f>
        <v>Inviable Sanitariamente</v>
      </c>
      <c r="OUW469" s="265" t="str">
        <f t="shared" ref="OUW469:OUW471" si="10723">IF(OUU469&lt;5,"Sin Riesgo",IF(OUU469 &lt;=14,"Bajo",IF(OUU469&lt;=35,"Medio",IF(OUU469&lt;=80,"Alto","Inviable Sanitariamente"))))</f>
        <v>Inviable Sanitariamente</v>
      </c>
      <c r="OUX469" s="265" t="str">
        <f t="shared" ref="OUX469:OUX471" si="10724">IF(OUV469&lt;5,"Sin Riesgo",IF(OUV469 &lt;=14,"Bajo",IF(OUV469&lt;=35,"Medio",IF(OUV469&lt;=80,"Alto","Inviable Sanitariamente"))))</f>
        <v>Inviable Sanitariamente</v>
      </c>
      <c r="OUY469" s="265" t="str">
        <f t="shared" ref="OUY469:OUY471" si="10725">IF(OUW469&lt;5,"Sin Riesgo",IF(OUW469 &lt;=14,"Bajo",IF(OUW469&lt;=35,"Medio",IF(OUW469&lt;=80,"Alto","Inviable Sanitariamente"))))</f>
        <v>Inviable Sanitariamente</v>
      </c>
      <c r="OUZ469" s="265" t="str">
        <f t="shared" ref="OUZ469:OUZ471" si="10726">IF(OUX469&lt;5,"Sin Riesgo",IF(OUX469 &lt;=14,"Bajo",IF(OUX469&lt;=35,"Medio",IF(OUX469&lt;=80,"Alto","Inviable Sanitariamente"))))</f>
        <v>Inviable Sanitariamente</v>
      </c>
      <c r="OVA469" s="265" t="str">
        <f t="shared" ref="OVA469:OVA471" si="10727">IF(OUY469&lt;5,"Sin Riesgo",IF(OUY469 &lt;=14,"Bajo",IF(OUY469&lt;=35,"Medio",IF(OUY469&lt;=80,"Alto","Inviable Sanitariamente"))))</f>
        <v>Inviable Sanitariamente</v>
      </c>
      <c r="OVB469" s="265" t="str">
        <f t="shared" ref="OVB469:OVB471" si="10728">IF(OUZ469&lt;5,"Sin Riesgo",IF(OUZ469 &lt;=14,"Bajo",IF(OUZ469&lt;=35,"Medio",IF(OUZ469&lt;=80,"Alto","Inviable Sanitariamente"))))</f>
        <v>Inviable Sanitariamente</v>
      </c>
      <c r="OVC469" s="265" t="str">
        <f t="shared" ref="OVC469:OVC471" si="10729">IF(OVA469&lt;5,"Sin Riesgo",IF(OVA469 &lt;=14,"Bajo",IF(OVA469&lt;=35,"Medio",IF(OVA469&lt;=80,"Alto","Inviable Sanitariamente"))))</f>
        <v>Inviable Sanitariamente</v>
      </c>
      <c r="OVD469" s="265" t="str">
        <f t="shared" ref="OVD469:OVD471" si="10730">IF(OVB469&lt;5,"Sin Riesgo",IF(OVB469 &lt;=14,"Bajo",IF(OVB469&lt;=35,"Medio",IF(OVB469&lt;=80,"Alto","Inviable Sanitariamente"))))</f>
        <v>Inviable Sanitariamente</v>
      </c>
      <c r="OVE469" s="265" t="str">
        <f t="shared" ref="OVE469:OVE471" si="10731">IF(OVC469&lt;5,"Sin Riesgo",IF(OVC469 &lt;=14,"Bajo",IF(OVC469&lt;=35,"Medio",IF(OVC469&lt;=80,"Alto","Inviable Sanitariamente"))))</f>
        <v>Inviable Sanitariamente</v>
      </c>
      <c r="OVF469" s="265" t="str">
        <f t="shared" ref="OVF469:OVF471" si="10732">IF(OVD469&lt;5,"Sin Riesgo",IF(OVD469 &lt;=14,"Bajo",IF(OVD469&lt;=35,"Medio",IF(OVD469&lt;=80,"Alto","Inviable Sanitariamente"))))</f>
        <v>Inviable Sanitariamente</v>
      </c>
      <c r="OVG469" s="265" t="str">
        <f t="shared" ref="OVG469:OVG471" si="10733">IF(OVE469&lt;5,"Sin Riesgo",IF(OVE469 &lt;=14,"Bajo",IF(OVE469&lt;=35,"Medio",IF(OVE469&lt;=80,"Alto","Inviable Sanitariamente"))))</f>
        <v>Inviable Sanitariamente</v>
      </c>
      <c r="OVH469" s="265" t="str">
        <f t="shared" ref="OVH469:OVH471" si="10734">IF(OVF469&lt;5,"Sin Riesgo",IF(OVF469 &lt;=14,"Bajo",IF(OVF469&lt;=35,"Medio",IF(OVF469&lt;=80,"Alto","Inviable Sanitariamente"))))</f>
        <v>Inviable Sanitariamente</v>
      </c>
      <c r="OVI469" s="265" t="str">
        <f t="shared" ref="OVI469:OVI471" si="10735">IF(OVG469&lt;5,"Sin Riesgo",IF(OVG469 &lt;=14,"Bajo",IF(OVG469&lt;=35,"Medio",IF(OVG469&lt;=80,"Alto","Inviable Sanitariamente"))))</f>
        <v>Inviable Sanitariamente</v>
      </c>
      <c r="OVJ469" s="265" t="str">
        <f t="shared" ref="OVJ469:OVJ471" si="10736">IF(OVH469&lt;5,"Sin Riesgo",IF(OVH469 &lt;=14,"Bajo",IF(OVH469&lt;=35,"Medio",IF(OVH469&lt;=80,"Alto","Inviable Sanitariamente"))))</f>
        <v>Inviable Sanitariamente</v>
      </c>
      <c r="OVK469" s="265" t="str">
        <f t="shared" ref="OVK469:OVK471" si="10737">IF(OVI469&lt;5,"Sin Riesgo",IF(OVI469 &lt;=14,"Bajo",IF(OVI469&lt;=35,"Medio",IF(OVI469&lt;=80,"Alto","Inviable Sanitariamente"))))</f>
        <v>Inviable Sanitariamente</v>
      </c>
      <c r="OVL469" s="265" t="str">
        <f t="shared" ref="OVL469:OVL471" si="10738">IF(OVJ469&lt;5,"Sin Riesgo",IF(OVJ469 &lt;=14,"Bajo",IF(OVJ469&lt;=35,"Medio",IF(OVJ469&lt;=80,"Alto","Inviable Sanitariamente"))))</f>
        <v>Inviable Sanitariamente</v>
      </c>
      <c r="OVM469" s="265" t="str">
        <f t="shared" ref="OVM469:OVM471" si="10739">IF(OVK469&lt;5,"Sin Riesgo",IF(OVK469 &lt;=14,"Bajo",IF(OVK469&lt;=35,"Medio",IF(OVK469&lt;=80,"Alto","Inviable Sanitariamente"))))</f>
        <v>Inviable Sanitariamente</v>
      </c>
      <c r="OVN469" s="265" t="str">
        <f t="shared" ref="OVN469:OVN471" si="10740">IF(OVL469&lt;5,"Sin Riesgo",IF(OVL469 &lt;=14,"Bajo",IF(OVL469&lt;=35,"Medio",IF(OVL469&lt;=80,"Alto","Inviable Sanitariamente"))))</f>
        <v>Inviable Sanitariamente</v>
      </c>
      <c r="OVO469" s="265" t="str">
        <f t="shared" ref="OVO469:OVO471" si="10741">IF(OVM469&lt;5,"Sin Riesgo",IF(OVM469 &lt;=14,"Bajo",IF(OVM469&lt;=35,"Medio",IF(OVM469&lt;=80,"Alto","Inviable Sanitariamente"))))</f>
        <v>Inviable Sanitariamente</v>
      </c>
      <c r="OVP469" s="265" t="str">
        <f t="shared" ref="OVP469:OVP471" si="10742">IF(OVN469&lt;5,"Sin Riesgo",IF(OVN469 &lt;=14,"Bajo",IF(OVN469&lt;=35,"Medio",IF(OVN469&lt;=80,"Alto","Inviable Sanitariamente"))))</f>
        <v>Inviable Sanitariamente</v>
      </c>
      <c r="OVQ469" s="265" t="str">
        <f t="shared" ref="OVQ469:OVQ471" si="10743">IF(OVO469&lt;5,"Sin Riesgo",IF(OVO469 &lt;=14,"Bajo",IF(OVO469&lt;=35,"Medio",IF(OVO469&lt;=80,"Alto","Inviable Sanitariamente"))))</f>
        <v>Inviable Sanitariamente</v>
      </c>
      <c r="OVR469" s="265" t="str">
        <f t="shared" ref="OVR469:OVR471" si="10744">IF(OVP469&lt;5,"Sin Riesgo",IF(OVP469 &lt;=14,"Bajo",IF(OVP469&lt;=35,"Medio",IF(OVP469&lt;=80,"Alto","Inviable Sanitariamente"))))</f>
        <v>Inviable Sanitariamente</v>
      </c>
      <c r="OVS469" s="265" t="str">
        <f t="shared" ref="OVS469:OVS471" si="10745">IF(OVQ469&lt;5,"Sin Riesgo",IF(OVQ469 &lt;=14,"Bajo",IF(OVQ469&lt;=35,"Medio",IF(OVQ469&lt;=80,"Alto","Inviable Sanitariamente"))))</f>
        <v>Inviable Sanitariamente</v>
      </c>
      <c r="OVT469" s="265" t="str">
        <f t="shared" ref="OVT469:OVT471" si="10746">IF(OVR469&lt;5,"Sin Riesgo",IF(OVR469 &lt;=14,"Bajo",IF(OVR469&lt;=35,"Medio",IF(OVR469&lt;=80,"Alto","Inviable Sanitariamente"))))</f>
        <v>Inviable Sanitariamente</v>
      </c>
      <c r="OVU469" s="265" t="str">
        <f t="shared" ref="OVU469:OVU471" si="10747">IF(OVS469&lt;5,"Sin Riesgo",IF(OVS469 &lt;=14,"Bajo",IF(OVS469&lt;=35,"Medio",IF(OVS469&lt;=80,"Alto","Inviable Sanitariamente"))))</f>
        <v>Inviable Sanitariamente</v>
      </c>
      <c r="OVV469" s="265" t="str">
        <f t="shared" ref="OVV469:OVV471" si="10748">IF(OVT469&lt;5,"Sin Riesgo",IF(OVT469 &lt;=14,"Bajo",IF(OVT469&lt;=35,"Medio",IF(OVT469&lt;=80,"Alto","Inviable Sanitariamente"))))</f>
        <v>Inviable Sanitariamente</v>
      </c>
      <c r="OVW469" s="265" t="str">
        <f t="shared" ref="OVW469:OVW471" si="10749">IF(OVU469&lt;5,"Sin Riesgo",IF(OVU469 &lt;=14,"Bajo",IF(OVU469&lt;=35,"Medio",IF(OVU469&lt;=80,"Alto","Inviable Sanitariamente"))))</f>
        <v>Inviable Sanitariamente</v>
      </c>
      <c r="OVX469" s="265" t="str">
        <f t="shared" ref="OVX469:OVX471" si="10750">IF(OVV469&lt;5,"Sin Riesgo",IF(OVV469 &lt;=14,"Bajo",IF(OVV469&lt;=35,"Medio",IF(OVV469&lt;=80,"Alto","Inviable Sanitariamente"))))</f>
        <v>Inviable Sanitariamente</v>
      </c>
      <c r="OVY469" s="265" t="str">
        <f t="shared" ref="OVY469:OVY471" si="10751">IF(OVW469&lt;5,"Sin Riesgo",IF(OVW469 &lt;=14,"Bajo",IF(OVW469&lt;=35,"Medio",IF(OVW469&lt;=80,"Alto","Inviable Sanitariamente"))))</f>
        <v>Inviable Sanitariamente</v>
      </c>
      <c r="OVZ469" s="265" t="str">
        <f t="shared" ref="OVZ469:OVZ471" si="10752">IF(OVX469&lt;5,"Sin Riesgo",IF(OVX469 &lt;=14,"Bajo",IF(OVX469&lt;=35,"Medio",IF(OVX469&lt;=80,"Alto","Inviable Sanitariamente"))))</f>
        <v>Inviable Sanitariamente</v>
      </c>
      <c r="OWA469" s="265" t="str">
        <f t="shared" ref="OWA469:OWA471" si="10753">IF(OVY469&lt;5,"Sin Riesgo",IF(OVY469 &lt;=14,"Bajo",IF(OVY469&lt;=35,"Medio",IF(OVY469&lt;=80,"Alto","Inviable Sanitariamente"))))</f>
        <v>Inviable Sanitariamente</v>
      </c>
      <c r="OWB469" s="265" t="str">
        <f t="shared" ref="OWB469:OWB471" si="10754">IF(OVZ469&lt;5,"Sin Riesgo",IF(OVZ469 &lt;=14,"Bajo",IF(OVZ469&lt;=35,"Medio",IF(OVZ469&lt;=80,"Alto","Inviable Sanitariamente"))))</f>
        <v>Inviable Sanitariamente</v>
      </c>
      <c r="OWC469" s="265" t="str">
        <f t="shared" ref="OWC469:OWC471" si="10755">IF(OWA469&lt;5,"Sin Riesgo",IF(OWA469 &lt;=14,"Bajo",IF(OWA469&lt;=35,"Medio",IF(OWA469&lt;=80,"Alto","Inviable Sanitariamente"))))</f>
        <v>Inviable Sanitariamente</v>
      </c>
      <c r="OWD469" s="265" t="str">
        <f t="shared" ref="OWD469:OWD471" si="10756">IF(OWB469&lt;5,"Sin Riesgo",IF(OWB469 &lt;=14,"Bajo",IF(OWB469&lt;=35,"Medio",IF(OWB469&lt;=80,"Alto","Inviable Sanitariamente"))))</f>
        <v>Inviable Sanitariamente</v>
      </c>
      <c r="OWE469" s="265" t="str">
        <f t="shared" ref="OWE469:OWE471" si="10757">IF(OWC469&lt;5,"Sin Riesgo",IF(OWC469 &lt;=14,"Bajo",IF(OWC469&lt;=35,"Medio",IF(OWC469&lt;=80,"Alto","Inviable Sanitariamente"))))</f>
        <v>Inviable Sanitariamente</v>
      </c>
      <c r="OWF469" s="265" t="str">
        <f t="shared" ref="OWF469:OWF471" si="10758">IF(OWD469&lt;5,"Sin Riesgo",IF(OWD469 &lt;=14,"Bajo",IF(OWD469&lt;=35,"Medio",IF(OWD469&lt;=80,"Alto","Inviable Sanitariamente"))))</f>
        <v>Inviable Sanitariamente</v>
      </c>
      <c r="OWG469" s="265" t="str">
        <f t="shared" ref="OWG469:OWG471" si="10759">IF(OWE469&lt;5,"Sin Riesgo",IF(OWE469 &lt;=14,"Bajo",IF(OWE469&lt;=35,"Medio",IF(OWE469&lt;=80,"Alto","Inviable Sanitariamente"))))</f>
        <v>Inviable Sanitariamente</v>
      </c>
      <c r="OWH469" s="265" t="str">
        <f t="shared" ref="OWH469:OWH471" si="10760">IF(OWF469&lt;5,"Sin Riesgo",IF(OWF469 &lt;=14,"Bajo",IF(OWF469&lt;=35,"Medio",IF(OWF469&lt;=80,"Alto","Inviable Sanitariamente"))))</f>
        <v>Inviable Sanitariamente</v>
      </c>
      <c r="OWI469" s="265" t="str">
        <f t="shared" ref="OWI469:OWI471" si="10761">IF(OWG469&lt;5,"Sin Riesgo",IF(OWG469 &lt;=14,"Bajo",IF(OWG469&lt;=35,"Medio",IF(OWG469&lt;=80,"Alto","Inviable Sanitariamente"))))</f>
        <v>Inviable Sanitariamente</v>
      </c>
      <c r="OWJ469" s="265" t="str">
        <f t="shared" ref="OWJ469:OWJ471" si="10762">IF(OWH469&lt;5,"Sin Riesgo",IF(OWH469 &lt;=14,"Bajo",IF(OWH469&lt;=35,"Medio",IF(OWH469&lt;=80,"Alto","Inviable Sanitariamente"))))</f>
        <v>Inviable Sanitariamente</v>
      </c>
      <c r="OWK469" s="265" t="str">
        <f t="shared" ref="OWK469:OWK471" si="10763">IF(OWI469&lt;5,"Sin Riesgo",IF(OWI469 &lt;=14,"Bajo",IF(OWI469&lt;=35,"Medio",IF(OWI469&lt;=80,"Alto","Inviable Sanitariamente"))))</f>
        <v>Inviable Sanitariamente</v>
      </c>
      <c r="OWL469" s="265" t="str">
        <f t="shared" ref="OWL469:OWL471" si="10764">IF(OWJ469&lt;5,"Sin Riesgo",IF(OWJ469 &lt;=14,"Bajo",IF(OWJ469&lt;=35,"Medio",IF(OWJ469&lt;=80,"Alto","Inviable Sanitariamente"))))</f>
        <v>Inviable Sanitariamente</v>
      </c>
      <c r="OWM469" s="265" t="str">
        <f t="shared" ref="OWM469:OWM471" si="10765">IF(OWK469&lt;5,"Sin Riesgo",IF(OWK469 &lt;=14,"Bajo",IF(OWK469&lt;=35,"Medio",IF(OWK469&lt;=80,"Alto","Inviable Sanitariamente"))))</f>
        <v>Inviable Sanitariamente</v>
      </c>
      <c r="OWN469" s="265" t="str">
        <f t="shared" ref="OWN469:OWN471" si="10766">IF(OWL469&lt;5,"Sin Riesgo",IF(OWL469 &lt;=14,"Bajo",IF(OWL469&lt;=35,"Medio",IF(OWL469&lt;=80,"Alto","Inviable Sanitariamente"))))</f>
        <v>Inviable Sanitariamente</v>
      </c>
      <c r="OWO469" s="265" t="str">
        <f t="shared" ref="OWO469:OWO471" si="10767">IF(OWM469&lt;5,"Sin Riesgo",IF(OWM469 &lt;=14,"Bajo",IF(OWM469&lt;=35,"Medio",IF(OWM469&lt;=80,"Alto","Inviable Sanitariamente"))))</f>
        <v>Inviable Sanitariamente</v>
      </c>
      <c r="OWP469" s="265" t="str">
        <f t="shared" ref="OWP469:OWP471" si="10768">IF(OWN469&lt;5,"Sin Riesgo",IF(OWN469 &lt;=14,"Bajo",IF(OWN469&lt;=35,"Medio",IF(OWN469&lt;=80,"Alto","Inviable Sanitariamente"))))</f>
        <v>Inviable Sanitariamente</v>
      </c>
      <c r="OWQ469" s="265" t="str">
        <f t="shared" ref="OWQ469:OWQ471" si="10769">IF(OWO469&lt;5,"Sin Riesgo",IF(OWO469 &lt;=14,"Bajo",IF(OWO469&lt;=35,"Medio",IF(OWO469&lt;=80,"Alto","Inviable Sanitariamente"))))</f>
        <v>Inviable Sanitariamente</v>
      </c>
      <c r="OWR469" s="265" t="str">
        <f t="shared" ref="OWR469:OWR471" si="10770">IF(OWP469&lt;5,"Sin Riesgo",IF(OWP469 &lt;=14,"Bajo",IF(OWP469&lt;=35,"Medio",IF(OWP469&lt;=80,"Alto","Inviable Sanitariamente"))))</f>
        <v>Inviable Sanitariamente</v>
      </c>
      <c r="OWS469" s="265" t="str">
        <f t="shared" ref="OWS469:OWS471" si="10771">IF(OWQ469&lt;5,"Sin Riesgo",IF(OWQ469 &lt;=14,"Bajo",IF(OWQ469&lt;=35,"Medio",IF(OWQ469&lt;=80,"Alto","Inviable Sanitariamente"))))</f>
        <v>Inviable Sanitariamente</v>
      </c>
      <c r="OWT469" s="265" t="str">
        <f t="shared" ref="OWT469:OWT471" si="10772">IF(OWR469&lt;5,"Sin Riesgo",IF(OWR469 &lt;=14,"Bajo",IF(OWR469&lt;=35,"Medio",IF(OWR469&lt;=80,"Alto","Inviable Sanitariamente"))))</f>
        <v>Inviable Sanitariamente</v>
      </c>
      <c r="OWU469" s="265" t="str">
        <f t="shared" ref="OWU469:OWU471" si="10773">IF(OWS469&lt;5,"Sin Riesgo",IF(OWS469 &lt;=14,"Bajo",IF(OWS469&lt;=35,"Medio",IF(OWS469&lt;=80,"Alto","Inviable Sanitariamente"))))</f>
        <v>Inviable Sanitariamente</v>
      </c>
      <c r="OWV469" s="265" t="str">
        <f t="shared" ref="OWV469:OWV471" si="10774">IF(OWT469&lt;5,"Sin Riesgo",IF(OWT469 &lt;=14,"Bajo",IF(OWT469&lt;=35,"Medio",IF(OWT469&lt;=80,"Alto","Inviable Sanitariamente"))))</f>
        <v>Inviable Sanitariamente</v>
      </c>
      <c r="OWW469" s="265" t="str">
        <f t="shared" ref="OWW469:OWW471" si="10775">IF(OWU469&lt;5,"Sin Riesgo",IF(OWU469 &lt;=14,"Bajo",IF(OWU469&lt;=35,"Medio",IF(OWU469&lt;=80,"Alto","Inviable Sanitariamente"))))</f>
        <v>Inviable Sanitariamente</v>
      </c>
      <c r="OWX469" s="265" t="str">
        <f t="shared" ref="OWX469:OWX471" si="10776">IF(OWV469&lt;5,"Sin Riesgo",IF(OWV469 &lt;=14,"Bajo",IF(OWV469&lt;=35,"Medio",IF(OWV469&lt;=80,"Alto","Inviable Sanitariamente"))))</f>
        <v>Inviable Sanitariamente</v>
      </c>
      <c r="OWY469" s="265" t="str">
        <f t="shared" ref="OWY469:OWY471" si="10777">IF(OWW469&lt;5,"Sin Riesgo",IF(OWW469 &lt;=14,"Bajo",IF(OWW469&lt;=35,"Medio",IF(OWW469&lt;=80,"Alto","Inviable Sanitariamente"))))</f>
        <v>Inviable Sanitariamente</v>
      </c>
      <c r="OWZ469" s="265" t="str">
        <f t="shared" ref="OWZ469:OWZ471" si="10778">IF(OWX469&lt;5,"Sin Riesgo",IF(OWX469 &lt;=14,"Bajo",IF(OWX469&lt;=35,"Medio",IF(OWX469&lt;=80,"Alto","Inviable Sanitariamente"))))</f>
        <v>Inviable Sanitariamente</v>
      </c>
      <c r="OXA469" s="265" t="str">
        <f t="shared" ref="OXA469:OXA471" si="10779">IF(OWY469&lt;5,"Sin Riesgo",IF(OWY469 &lt;=14,"Bajo",IF(OWY469&lt;=35,"Medio",IF(OWY469&lt;=80,"Alto","Inviable Sanitariamente"))))</f>
        <v>Inviable Sanitariamente</v>
      </c>
      <c r="OXB469" s="265" t="str">
        <f t="shared" ref="OXB469:OXB471" si="10780">IF(OWZ469&lt;5,"Sin Riesgo",IF(OWZ469 &lt;=14,"Bajo",IF(OWZ469&lt;=35,"Medio",IF(OWZ469&lt;=80,"Alto","Inviable Sanitariamente"))))</f>
        <v>Inviable Sanitariamente</v>
      </c>
      <c r="OXC469" s="265" t="str">
        <f t="shared" ref="OXC469:OXC471" si="10781">IF(OXA469&lt;5,"Sin Riesgo",IF(OXA469 &lt;=14,"Bajo",IF(OXA469&lt;=35,"Medio",IF(OXA469&lt;=80,"Alto","Inviable Sanitariamente"))))</f>
        <v>Inviable Sanitariamente</v>
      </c>
      <c r="OXD469" s="265" t="str">
        <f t="shared" ref="OXD469:OXD471" si="10782">IF(OXB469&lt;5,"Sin Riesgo",IF(OXB469 &lt;=14,"Bajo",IF(OXB469&lt;=35,"Medio",IF(OXB469&lt;=80,"Alto","Inviable Sanitariamente"))))</f>
        <v>Inviable Sanitariamente</v>
      </c>
      <c r="OXE469" s="265" t="str">
        <f t="shared" ref="OXE469:OXE471" si="10783">IF(OXC469&lt;5,"Sin Riesgo",IF(OXC469 &lt;=14,"Bajo",IF(OXC469&lt;=35,"Medio",IF(OXC469&lt;=80,"Alto","Inviable Sanitariamente"))))</f>
        <v>Inviable Sanitariamente</v>
      </c>
      <c r="OXF469" s="265" t="str">
        <f t="shared" ref="OXF469:OXF471" si="10784">IF(OXD469&lt;5,"Sin Riesgo",IF(OXD469 &lt;=14,"Bajo",IF(OXD469&lt;=35,"Medio",IF(OXD469&lt;=80,"Alto","Inviable Sanitariamente"))))</f>
        <v>Inviable Sanitariamente</v>
      </c>
      <c r="OXG469" s="265" t="str">
        <f t="shared" ref="OXG469:OXG471" si="10785">IF(OXE469&lt;5,"Sin Riesgo",IF(OXE469 &lt;=14,"Bajo",IF(OXE469&lt;=35,"Medio",IF(OXE469&lt;=80,"Alto","Inviable Sanitariamente"))))</f>
        <v>Inviable Sanitariamente</v>
      </c>
      <c r="OXH469" s="265" t="str">
        <f t="shared" ref="OXH469:OXH471" si="10786">IF(OXF469&lt;5,"Sin Riesgo",IF(OXF469 &lt;=14,"Bajo",IF(OXF469&lt;=35,"Medio",IF(OXF469&lt;=80,"Alto","Inviable Sanitariamente"))))</f>
        <v>Inviable Sanitariamente</v>
      </c>
      <c r="OXI469" s="265" t="str">
        <f t="shared" ref="OXI469:OXI471" si="10787">IF(OXG469&lt;5,"Sin Riesgo",IF(OXG469 &lt;=14,"Bajo",IF(OXG469&lt;=35,"Medio",IF(OXG469&lt;=80,"Alto","Inviable Sanitariamente"))))</f>
        <v>Inviable Sanitariamente</v>
      </c>
      <c r="OXJ469" s="265" t="str">
        <f t="shared" ref="OXJ469:OXJ471" si="10788">IF(OXH469&lt;5,"Sin Riesgo",IF(OXH469 &lt;=14,"Bajo",IF(OXH469&lt;=35,"Medio",IF(OXH469&lt;=80,"Alto","Inviable Sanitariamente"))))</f>
        <v>Inviable Sanitariamente</v>
      </c>
      <c r="OXK469" s="265" t="str">
        <f t="shared" ref="OXK469:OXK471" si="10789">IF(OXI469&lt;5,"Sin Riesgo",IF(OXI469 &lt;=14,"Bajo",IF(OXI469&lt;=35,"Medio",IF(OXI469&lt;=80,"Alto","Inviable Sanitariamente"))))</f>
        <v>Inviable Sanitariamente</v>
      </c>
      <c r="OXL469" s="265" t="str">
        <f t="shared" ref="OXL469:OXL471" si="10790">IF(OXJ469&lt;5,"Sin Riesgo",IF(OXJ469 &lt;=14,"Bajo",IF(OXJ469&lt;=35,"Medio",IF(OXJ469&lt;=80,"Alto","Inviable Sanitariamente"))))</f>
        <v>Inviable Sanitariamente</v>
      </c>
      <c r="OXM469" s="265" t="str">
        <f t="shared" ref="OXM469:OXM471" si="10791">IF(OXK469&lt;5,"Sin Riesgo",IF(OXK469 &lt;=14,"Bajo",IF(OXK469&lt;=35,"Medio",IF(OXK469&lt;=80,"Alto","Inviable Sanitariamente"))))</f>
        <v>Inviable Sanitariamente</v>
      </c>
      <c r="OXN469" s="265" t="str">
        <f t="shared" ref="OXN469:OXN471" si="10792">IF(OXL469&lt;5,"Sin Riesgo",IF(OXL469 &lt;=14,"Bajo",IF(OXL469&lt;=35,"Medio",IF(OXL469&lt;=80,"Alto","Inviable Sanitariamente"))))</f>
        <v>Inviable Sanitariamente</v>
      </c>
      <c r="OXO469" s="265" t="str">
        <f t="shared" ref="OXO469:OXO471" si="10793">IF(OXM469&lt;5,"Sin Riesgo",IF(OXM469 &lt;=14,"Bajo",IF(OXM469&lt;=35,"Medio",IF(OXM469&lt;=80,"Alto","Inviable Sanitariamente"))))</f>
        <v>Inviable Sanitariamente</v>
      </c>
      <c r="OXP469" s="265" t="str">
        <f t="shared" ref="OXP469:OXP471" si="10794">IF(OXN469&lt;5,"Sin Riesgo",IF(OXN469 &lt;=14,"Bajo",IF(OXN469&lt;=35,"Medio",IF(OXN469&lt;=80,"Alto","Inviable Sanitariamente"))))</f>
        <v>Inviable Sanitariamente</v>
      </c>
      <c r="OXQ469" s="265" t="str">
        <f t="shared" ref="OXQ469:OXQ471" si="10795">IF(OXO469&lt;5,"Sin Riesgo",IF(OXO469 &lt;=14,"Bajo",IF(OXO469&lt;=35,"Medio",IF(OXO469&lt;=80,"Alto","Inviable Sanitariamente"))))</f>
        <v>Inviable Sanitariamente</v>
      </c>
      <c r="OXR469" s="265" t="str">
        <f t="shared" ref="OXR469:OXR471" si="10796">IF(OXP469&lt;5,"Sin Riesgo",IF(OXP469 &lt;=14,"Bajo",IF(OXP469&lt;=35,"Medio",IF(OXP469&lt;=80,"Alto","Inviable Sanitariamente"))))</f>
        <v>Inviable Sanitariamente</v>
      </c>
      <c r="OXS469" s="265" t="str">
        <f t="shared" ref="OXS469:OXS471" si="10797">IF(OXQ469&lt;5,"Sin Riesgo",IF(OXQ469 &lt;=14,"Bajo",IF(OXQ469&lt;=35,"Medio",IF(OXQ469&lt;=80,"Alto","Inviable Sanitariamente"))))</f>
        <v>Inviable Sanitariamente</v>
      </c>
      <c r="OXT469" s="265" t="str">
        <f t="shared" ref="OXT469:OXT471" si="10798">IF(OXR469&lt;5,"Sin Riesgo",IF(OXR469 &lt;=14,"Bajo",IF(OXR469&lt;=35,"Medio",IF(OXR469&lt;=80,"Alto","Inviable Sanitariamente"))))</f>
        <v>Inviable Sanitariamente</v>
      </c>
      <c r="OXU469" s="265" t="str">
        <f t="shared" ref="OXU469:OXU471" si="10799">IF(OXS469&lt;5,"Sin Riesgo",IF(OXS469 &lt;=14,"Bajo",IF(OXS469&lt;=35,"Medio",IF(OXS469&lt;=80,"Alto","Inviable Sanitariamente"))))</f>
        <v>Inviable Sanitariamente</v>
      </c>
      <c r="OXV469" s="265" t="str">
        <f t="shared" ref="OXV469:OXV471" si="10800">IF(OXT469&lt;5,"Sin Riesgo",IF(OXT469 &lt;=14,"Bajo",IF(OXT469&lt;=35,"Medio",IF(OXT469&lt;=80,"Alto","Inviable Sanitariamente"))))</f>
        <v>Inviable Sanitariamente</v>
      </c>
      <c r="OXW469" s="265" t="str">
        <f t="shared" ref="OXW469:OXW471" si="10801">IF(OXU469&lt;5,"Sin Riesgo",IF(OXU469 &lt;=14,"Bajo",IF(OXU469&lt;=35,"Medio",IF(OXU469&lt;=80,"Alto","Inviable Sanitariamente"))))</f>
        <v>Inviable Sanitariamente</v>
      </c>
      <c r="OXX469" s="265" t="str">
        <f t="shared" ref="OXX469:OXX471" si="10802">IF(OXV469&lt;5,"Sin Riesgo",IF(OXV469 &lt;=14,"Bajo",IF(OXV469&lt;=35,"Medio",IF(OXV469&lt;=80,"Alto","Inviable Sanitariamente"))))</f>
        <v>Inviable Sanitariamente</v>
      </c>
      <c r="OXY469" s="265" t="str">
        <f t="shared" ref="OXY469:OXY471" si="10803">IF(OXW469&lt;5,"Sin Riesgo",IF(OXW469 &lt;=14,"Bajo",IF(OXW469&lt;=35,"Medio",IF(OXW469&lt;=80,"Alto","Inviable Sanitariamente"))))</f>
        <v>Inviable Sanitariamente</v>
      </c>
      <c r="OXZ469" s="265" t="str">
        <f t="shared" ref="OXZ469:OXZ471" si="10804">IF(OXX469&lt;5,"Sin Riesgo",IF(OXX469 &lt;=14,"Bajo",IF(OXX469&lt;=35,"Medio",IF(OXX469&lt;=80,"Alto","Inviable Sanitariamente"))))</f>
        <v>Inviable Sanitariamente</v>
      </c>
      <c r="OYA469" s="265" t="str">
        <f t="shared" ref="OYA469:OYA471" si="10805">IF(OXY469&lt;5,"Sin Riesgo",IF(OXY469 &lt;=14,"Bajo",IF(OXY469&lt;=35,"Medio",IF(OXY469&lt;=80,"Alto","Inviable Sanitariamente"))))</f>
        <v>Inviable Sanitariamente</v>
      </c>
      <c r="OYB469" s="265" t="str">
        <f t="shared" ref="OYB469:OYB471" si="10806">IF(OXZ469&lt;5,"Sin Riesgo",IF(OXZ469 &lt;=14,"Bajo",IF(OXZ469&lt;=35,"Medio",IF(OXZ469&lt;=80,"Alto","Inviable Sanitariamente"))))</f>
        <v>Inviable Sanitariamente</v>
      </c>
      <c r="OYC469" s="265" t="str">
        <f t="shared" ref="OYC469:OYC471" si="10807">IF(OYA469&lt;5,"Sin Riesgo",IF(OYA469 &lt;=14,"Bajo",IF(OYA469&lt;=35,"Medio",IF(OYA469&lt;=80,"Alto","Inviable Sanitariamente"))))</f>
        <v>Inviable Sanitariamente</v>
      </c>
      <c r="OYD469" s="265" t="str">
        <f t="shared" ref="OYD469:OYD471" si="10808">IF(OYB469&lt;5,"Sin Riesgo",IF(OYB469 &lt;=14,"Bajo",IF(OYB469&lt;=35,"Medio",IF(OYB469&lt;=80,"Alto","Inviable Sanitariamente"))))</f>
        <v>Inviable Sanitariamente</v>
      </c>
      <c r="OYE469" s="265" t="str">
        <f t="shared" ref="OYE469:OYE471" si="10809">IF(OYC469&lt;5,"Sin Riesgo",IF(OYC469 &lt;=14,"Bajo",IF(OYC469&lt;=35,"Medio",IF(OYC469&lt;=80,"Alto","Inviable Sanitariamente"))))</f>
        <v>Inviable Sanitariamente</v>
      </c>
      <c r="OYF469" s="265" t="str">
        <f t="shared" ref="OYF469:OYF471" si="10810">IF(OYD469&lt;5,"Sin Riesgo",IF(OYD469 &lt;=14,"Bajo",IF(OYD469&lt;=35,"Medio",IF(OYD469&lt;=80,"Alto","Inviable Sanitariamente"))))</f>
        <v>Inviable Sanitariamente</v>
      </c>
      <c r="OYG469" s="265" t="str">
        <f t="shared" ref="OYG469:OYG471" si="10811">IF(OYE469&lt;5,"Sin Riesgo",IF(OYE469 &lt;=14,"Bajo",IF(OYE469&lt;=35,"Medio",IF(OYE469&lt;=80,"Alto","Inviable Sanitariamente"))))</f>
        <v>Inviable Sanitariamente</v>
      </c>
      <c r="OYH469" s="265" t="str">
        <f t="shared" ref="OYH469:OYH471" si="10812">IF(OYF469&lt;5,"Sin Riesgo",IF(OYF469 &lt;=14,"Bajo",IF(OYF469&lt;=35,"Medio",IF(OYF469&lt;=80,"Alto","Inviable Sanitariamente"))))</f>
        <v>Inviable Sanitariamente</v>
      </c>
      <c r="OYI469" s="265" t="str">
        <f t="shared" ref="OYI469:OYI471" si="10813">IF(OYG469&lt;5,"Sin Riesgo",IF(OYG469 &lt;=14,"Bajo",IF(OYG469&lt;=35,"Medio",IF(OYG469&lt;=80,"Alto","Inviable Sanitariamente"))))</f>
        <v>Inviable Sanitariamente</v>
      </c>
      <c r="OYJ469" s="265" t="str">
        <f t="shared" ref="OYJ469:OYJ471" si="10814">IF(OYH469&lt;5,"Sin Riesgo",IF(OYH469 &lt;=14,"Bajo",IF(OYH469&lt;=35,"Medio",IF(OYH469&lt;=80,"Alto","Inviable Sanitariamente"))))</f>
        <v>Inviable Sanitariamente</v>
      </c>
      <c r="OYK469" s="265" t="str">
        <f t="shared" ref="OYK469:OYK471" si="10815">IF(OYI469&lt;5,"Sin Riesgo",IF(OYI469 &lt;=14,"Bajo",IF(OYI469&lt;=35,"Medio",IF(OYI469&lt;=80,"Alto","Inviable Sanitariamente"))))</f>
        <v>Inviable Sanitariamente</v>
      </c>
      <c r="OYL469" s="265" t="str">
        <f t="shared" ref="OYL469:OYL471" si="10816">IF(OYJ469&lt;5,"Sin Riesgo",IF(OYJ469 &lt;=14,"Bajo",IF(OYJ469&lt;=35,"Medio",IF(OYJ469&lt;=80,"Alto","Inviable Sanitariamente"))))</f>
        <v>Inviable Sanitariamente</v>
      </c>
      <c r="OYM469" s="265" t="str">
        <f t="shared" ref="OYM469:OYM471" si="10817">IF(OYK469&lt;5,"Sin Riesgo",IF(OYK469 &lt;=14,"Bajo",IF(OYK469&lt;=35,"Medio",IF(OYK469&lt;=80,"Alto","Inviable Sanitariamente"))))</f>
        <v>Inviable Sanitariamente</v>
      </c>
      <c r="OYN469" s="265" t="str">
        <f t="shared" ref="OYN469:OYN471" si="10818">IF(OYL469&lt;5,"Sin Riesgo",IF(OYL469 &lt;=14,"Bajo",IF(OYL469&lt;=35,"Medio",IF(OYL469&lt;=80,"Alto","Inviable Sanitariamente"))))</f>
        <v>Inviable Sanitariamente</v>
      </c>
      <c r="OYO469" s="265" t="str">
        <f t="shared" ref="OYO469:OYO471" si="10819">IF(OYM469&lt;5,"Sin Riesgo",IF(OYM469 &lt;=14,"Bajo",IF(OYM469&lt;=35,"Medio",IF(OYM469&lt;=80,"Alto","Inviable Sanitariamente"))))</f>
        <v>Inviable Sanitariamente</v>
      </c>
      <c r="OYP469" s="265" t="str">
        <f t="shared" ref="OYP469:OYP471" si="10820">IF(OYN469&lt;5,"Sin Riesgo",IF(OYN469 &lt;=14,"Bajo",IF(OYN469&lt;=35,"Medio",IF(OYN469&lt;=80,"Alto","Inviable Sanitariamente"))))</f>
        <v>Inviable Sanitariamente</v>
      </c>
      <c r="OYQ469" s="265" t="str">
        <f t="shared" ref="OYQ469:OYQ471" si="10821">IF(OYO469&lt;5,"Sin Riesgo",IF(OYO469 &lt;=14,"Bajo",IF(OYO469&lt;=35,"Medio",IF(OYO469&lt;=80,"Alto","Inviable Sanitariamente"))))</f>
        <v>Inviable Sanitariamente</v>
      </c>
      <c r="OYR469" s="265" t="str">
        <f t="shared" ref="OYR469:OYR471" si="10822">IF(OYP469&lt;5,"Sin Riesgo",IF(OYP469 &lt;=14,"Bajo",IF(OYP469&lt;=35,"Medio",IF(OYP469&lt;=80,"Alto","Inviable Sanitariamente"))))</f>
        <v>Inviable Sanitariamente</v>
      </c>
      <c r="OYS469" s="265" t="str">
        <f t="shared" ref="OYS469:OYS471" si="10823">IF(OYQ469&lt;5,"Sin Riesgo",IF(OYQ469 &lt;=14,"Bajo",IF(OYQ469&lt;=35,"Medio",IF(OYQ469&lt;=80,"Alto","Inviable Sanitariamente"))))</f>
        <v>Inviable Sanitariamente</v>
      </c>
      <c r="OYT469" s="265" t="str">
        <f t="shared" ref="OYT469:OYT471" si="10824">IF(OYR469&lt;5,"Sin Riesgo",IF(OYR469 &lt;=14,"Bajo",IF(OYR469&lt;=35,"Medio",IF(OYR469&lt;=80,"Alto","Inviable Sanitariamente"))))</f>
        <v>Inviable Sanitariamente</v>
      </c>
      <c r="OYU469" s="265" t="str">
        <f t="shared" ref="OYU469:OYU471" si="10825">IF(OYS469&lt;5,"Sin Riesgo",IF(OYS469 &lt;=14,"Bajo",IF(OYS469&lt;=35,"Medio",IF(OYS469&lt;=80,"Alto","Inviable Sanitariamente"))))</f>
        <v>Inviable Sanitariamente</v>
      </c>
      <c r="OYV469" s="265" t="str">
        <f t="shared" ref="OYV469:OYV471" si="10826">IF(OYT469&lt;5,"Sin Riesgo",IF(OYT469 &lt;=14,"Bajo",IF(OYT469&lt;=35,"Medio",IF(OYT469&lt;=80,"Alto","Inviable Sanitariamente"))))</f>
        <v>Inviable Sanitariamente</v>
      </c>
      <c r="OYW469" s="265" t="str">
        <f t="shared" ref="OYW469:OYW471" si="10827">IF(OYU469&lt;5,"Sin Riesgo",IF(OYU469 &lt;=14,"Bajo",IF(OYU469&lt;=35,"Medio",IF(OYU469&lt;=80,"Alto","Inviable Sanitariamente"))))</f>
        <v>Inviable Sanitariamente</v>
      </c>
      <c r="OYX469" s="265" t="str">
        <f t="shared" ref="OYX469:OYX471" si="10828">IF(OYV469&lt;5,"Sin Riesgo",IF(OYV469 &lt;=14,"Bajo",IF(OYV469&lt;=35,"Medio",IF(OYV469&lt;=80,"Alto","Inviable Sanitariamente"))))</f>
        <v>Inviable Sanitariamente</v>
      </c>
      <c r="OYY469" s="265" t="str">
        <f t="shared" ref="OYY469:OYY471" si="10829">IF(OYW469&lt;5,"Sin Riesgo",IF(OYW469 &lt;=14,"Bajo",IF(OYW469&lt;=35,"Medio",IF(OYW469&lt;=80,"Alto","Inviable Sanitariamente"))))</f>
        <v>Inviable Sanitariamente</v>
      </c>
      <c r="OYZ469" s="265" t="str">
        <f t="shared" ref="OYZ469:OYZ471" si="10830">IF(OYX469&lt;5,"Sin Riesgo",IF(OYX469 &lt;=14,"Bajo",IF(OYX469&lt;=35,"Medio",IF(OYX469&lt;=80,"Alto","Inviable Sanitariamente"))))</f>
        <v>Inviable Sanitariamente</v>
      </c>
      <c r="OZA469" s="265" t="str">
        <f t="shared" ref="OZA469:OZA471" si="10831">IF(OYY469&lt;5,"Sin Riesgo",IF(OYY469 &lt;=14,"Bajo",IF(OYY469&lt;=35,"Medio",IF(OYY469&lt;=80,"Alto","Inviable Sanitariamente"))))</f>
        <v>Inviable Sanitariamente</v>
      </c>
      <c r="OZB469" s="265" t="str">
        <f t="shared" ref="OZB469:OZB471" si="10832">IF(OYZ469&lt;5,"Sin Riesgo",IF(OYZ469 &lt;=14,"Bajo",IF(OYZ469&lt;=35,"Medio",IF(OYZ469&lt;=80,"Alto","Inviable Sanitariamente"))))</f>
        <v>Inviable Sanitariamente</v>
      </c>
      <c r="OZC469" s="265" t="str">
        <f t="shared" ref="OZC469:OZC471" si="10833">IF(OZA469&lt;5,"Sin Riesgo",IF(OZA469 &lt;=14,"Bajo",IF(OZA469&lt;=35,"Medio",IF(OZA469&lt;=80,"Alto","Inviable Sanitariamente"))))</f>
        <v>Inviable Sanitariamente</v>
      </c>
      <c r="OZD469" s="265" t="str">
        <f t="shared" ref="OZD469:OZD471" si="10834">IF(OZB469&lt;5,"Sin Riesgo",IF(OZB469 &lt;=14,"Bajo",IF(OZB469&lt;=35,"Medio",IF(OZB469&lt;=80,"Alto","Inviable Sanitariamente"))))</f>
        <v>Inviable Sanitariamente</v>
      </c>
      <c r="OZE469" s="265" t="str">
        <f t="shared" ref="OZE469:OZE471" si="10835">IF(OZC469&lt;5,"Sin Riesgo",IF(OZC469 &lt;=14,"Bajo",IF(OZC469&lt;=35,"Medio",IF(OZC469&lt;=80,"Alto","Inviable Sanitariamente"))))</f>
        <v>Inviable Sanitariamente</v>
      </c>
      <c r="OZF469" s="265" t="str">
        <f t="shared" ref="OZF469:OZF471" si="10836">IF(OZD469&lt;5,"Sin Riesgo",IF(OZD469 &lt;=14,"Bajo",IF(OZD469&lt;=35,"Medio",IF(OZD469&lt;=80,"Alto","Inviable Sanitariamente"))))</f>
        <v>Inviable Sanitariamente</v>
      </c>
      <c r="OZG469" s="265" t="str">
        <f t="shared" ref="OZG469:OZG471" si="10837">IF(OZE469&lt;5,"Sin Riesgo",IF(OZE469 &lt;=14,"Bajo",IF(OZE469&lt;=35,"Medio",IF(OZE469&lt;=80,"Alto","Inviable Sanitariamente"))))</f>
        <v>Inviable Sanitariamente</v>
      </c>
      <c r="OZH469" s="265" t="str">
        <f t="shared" ref="OZH469:OZH471" si="10838">IF(OZF469&lt;5,"Sin Riesgo",IF(OZF469 &lt;=14,"Bajo",IF(OZF469&lt;=35,"Medio",IF(OZF469&lt;=80,"Alto","Inviable Sanitariamente"))))</f>
        <v>Inviable Sanitariamente</v>
      </c>
      <c r="OZI469" s="265" t="str">
        <f t="shared" ref="OZI469:OZI471" si="10839">IF(OZG469&lt;5,"Sin Riesgo",IF(OZG469 &lt;=14,"Bajo",IF(OZG469&lt;=35,"Medio",IF(OZG469&lt;=80,"Alto","Inviable Sanitariamente"))))</f>
        <v>Inviable Sanitariamente</v>
      </c>
      <c r="OZJ469" s="265" t="str">
        <f t="shared" ref="OZJ469:OZJ471" si="10840">IF(OZH469&lt;5,"Sin Riesgo",IF(OZH469 &lt;=14,"Bajo",IF(OZH469&lt;=35,"Medio",IF(OZH469&lt;=80,"Alto","Inviable Sanitariamente"))))</f>
        <v>Inviable Sanitariamente</v>
      </c>
      <c r="OZK469" s="265" t="str">
        <f t="shared" ref="OZK469:OZK471" si="10841">IF(OZI469&lt;5,"Sin Riesgo",IF(OZI469 &lt;=14,"Bajo",IF(OZI469&lt;=35,"Medio",IF(OZI469&lt;=80,"Alto","Inviable Sanitariamente"))))</f>
        <v>Inviable Sanitariamente</v>
      </c>
      <c r="OZL469" s="265" t="str">
        <f t="shared" ref="OZL469:OZL471" si="10842">IF(OZJ469&lt;5,"Sin Riesgo",IF(OZJ469 &lt;=14,"Bajo",IF(OZJ469&lt;=35,"Medio",IF(OZJ469&lt;=80,"Alto","Inviable Sanitariamente"))))</f>
        <v>Inviable Sanitariamente</v>
      </c>
      <c r="OZM469" s="265" t="str">
        <f t="shared" ref="OZM469:OZM471" si="10843">IF(OZK469&lt;5,"Sin Riesgo",IF(OZK469 &lt;=14,"Bajo",IF(OZK469&lt;=35,"Medio",IF(OZK469&lt;=80,"Alto","Inviable Sanitariamente"))))</f>
        <v>Inviable Sanitariamente</v>
      </c>
      <c r="OZN469" s="265" t="str">
        <f t="shared" ref="OZN469:OZN471" si="10844">IF(OZL469&lt;5,"Sin Riesgo",IF(OZL469 &lt;=14,"Bajo",IF(OZL469&lt;=35,"Medio",IF(OZL469&lt;=80,"Alto","Inviable Sanitariamente"))))</f>
        <v>Inviable Sanitariamente</v>
      </c>
      <c r="OZO469" s="265" t="str">
        <f t="shared" ref="OZO469:OZO471" si="10845">IF(OZM469&lt;5,"Sin Riesgo",IF(OZM469 &lt;=14,"Bajo",IF(OZM469&lt;=35,"Medio",IF(OZM469&lt;=80,"Alto","Inviable Sanitariamente"))))</f>
        <v>Inviable Sanitariamente</v>
      </c>
      <c r="OZP469" s="265" t="str">
        <f t="shared" ref="OZP469:OZP471" si="10846">IF(OZN469&lt;5,"Sin Riesgo",IF(OZN469 &lt;=14,"Bajo",IF(OZN469&lt;=35,"Medio",IF(OZN469&lt;=80,"Alto","Inviable Sanitariamente"))))</f>
        <v>Inviable Sanitariamente</v>
      </c>
      <c r="OZQ469" s="265" t="str">
        <f t="shared" ref="OZQ469:OZQ471" si="10847">IF(OZO469&lt;5,"Sin Riesgo",IF(OZO469 &lt;=14,"Bajo",IF(OZO469&lt;=35,"Medio",IF(OZO469&lt;=80,"Alto","Inviable Sanitariamente"))))</f>
        <v>Inviable Sanitariamente</v>
      </c>
      <c r="OZR469" s="265" t="str">
        <f t="shared" ref="OZR469:OZR471" si="10848">IF(OZP469&lt;5,"Sin Riesgo",IF(OZP469 &lt;=14,"Bajo",IF(OZP469&lt;=35,"Medio",IF(OZP469&lt;=80,"Alto","Inviable Sanitariamente"))))</f>
        <v>Inviable Sanitariamente</v>
      </c>
      <c r="OZS469" s="265" t="str">
        <f t="shared" ref="OZS469:OZS471" si="10849">IF(OZQ469&lt;5,"Sin Riesgo",IF(OZQ469 &lt;=14,"Bajo",IF(OZQ469&lt;=35,"Medio",IF(OZQ469&lt;=80,"Alto","Inviable Sanitariamente"))))</f>
        <v>Inviable Sanitariamente</v>
      </c>
      <c r="OZT469" s="265" t="str">
        <f t="shared" ref="OZT469:OZT471" si="10850">IF(OZR469&lt;5,"Sin Riesgo",IF(OZR469 &lt;=14,"Bajo",IF(OZR469&lt;=35,"Medio",IF(OZR469&lt;=80,"Alto","Inviable Sanitariamente"))))</f>
        <v>Inviable Sanitariamente</v>
      </c>
      <c r="OZU469" s="265" t="str">
        <f t="shared" ref="OZU469:OZU471" si="10851">IF(OZS469&lt;5,"Sin Riesgo",IF(OZS469 &lt;=14,"Bajo",IF(OZS469&lt;=35,"Medio",IF(OZS469&lt;=80,"Alto","Inviable Sanitariamente"))))</f>
        <v>Inviable Sanitariamente</v>
      </c>
      <c r="OZV469" s="265" t="str">
        <f t="shared" ref="OZV469:OZV471" si="10852">IF(OZT469&lt;5,"Sin Riesgo",IF(OZT469 &lt;=14,"Bajo",IF(OZT469&lt;=35,"Medio",IF(OZT469&lt;=80,"Alto","Inviable Sanitariamente"))))</f>
        <v>Inviable Sanitariamente</v>
      </c>
      <c r="OZW469" s="265" t="str">
        <f t="shared" ref="OZW469:OZW471" si="10853">IF(OZU469&lt;5,"Sin Riesgo",IF(OZU469 &lt;=14,"Bajo",IF(OZU469&lt;=35,"Medio",IF(OZU469&lt;=80,"Alto","Inviable Sanitariamente"))))</f>
        <v>Inviable Sanitariamente</v>
      </c>
      <c r="OZX469" s="265" t="str">
        <f t="shared" ref="OZX469:OZX471" si="10854">IF(OZV469&lt;5,"Sin Riesgo",IF(OZV469 &lt;=14,"Bajo",IF(OZV469&lt;=35,"Medio",IF(OZV469&lt;=80,"Alto","Inviable Sanitariamente"))))</f>
        <v>Inviable Sanitariamente</v>
      </c>
      <c r="OZY469" s="265" t="str">
        <f t="shared" ref="OZY469:OZY471" si="10855">IF(OZW469&lt;5,"Sin Riesgo",IF(OZW469 &lt;=14,"Bajo",IF(OZW469&lt;=35,"Medio",IF(OZW469&lt;=80,"Alto","Inviable Sanitariamente"))))</f>
        <v>Inviable Sanitariamente</v>
      </c>
      <c r="OZZ469" s="265" t="str">
        <f t="shared" ref="OZZ469:OZZ471" si="10856">IF(OZX469&lt;5,"Sin Riesgo",IF(OZX469 &lt;=14,"Bajo",IF(OZX469&lt;=35,"Medio",IF(OZX469&lt;=80,"Alto","Inviable Sanitariamente"))))</f>
        <v>Inviable Sanitariamente</v>
      </c>
      <c r="PAA469" s="265" t="str">
        <f t="shared" ref="PAA469:PAA471" si="10857">IF(OZY469&lt;5,"Sin Riesgo",IF(OZY469 &lt;=14,"Bajo",IF(OZY469&lt;=35,"Medio",IF(OZY469&lt;=80,"Alto","Inviable Sanitariamente"))))</f>
        <v>Inviable Sanitariamente</v>
      </c>
      <c r="PAB469" s="265" t="str">
        <f t="shared" ref="PAB469:PAB471" si="10858">IF(OZZ469&lt;5,"Sin Riesgo",IF(OZZ469 &lt;=14,"Bajo",IF(OZZ469&lt;=35,"Medio",IF(OZZ469&lt;=80,"Alto","Inviable Sanitariamente"))))</f>
        <v>Inviable Sanitariamente</v>
      </c>
      <c r="PAC469" s="265" t="str">
        <f t="shared" ref="PAC469:PAC471" si="10859">IF(PAA469&lt;5,"Sin Riesgo",IF(PAA469 &lt;=14,"Bajo",IF(PAA469&lt;=35,"Medio",IF(PAA469&lt;=80,"Alto","Inviable Sanitariamente"))))</f>
        <v>Inviable Sanitariamente</v>
      </c>
      <c r="PAD469" s="265" t="str">
        <f t="shared" ref="PAD469:PAD471" si="10860">IF(PAB469&lt;5,"Sin Riesgo",IF(PAB469 &lt;=14,"Bajo",IF(PAB469&lt;=35,"Medio",IF(PAB469&lt;=80,"Alto","Inviable Sanitariamente"))))</f>
        <v>Inviable Sanitariamente</v>
      </c>
      <c r="PAE469" s="265" t="str">
        <f t="shared" ref="PAE469:PAE471" si="10861">IF(PAC469&lt;5,"Sin Riesgo",IF(PAC469 &lt;=14,"Bajo",IF(PAC469&lt;=35,"Medio",IF(PAC469&lt;=80,"Alto","Inviable Sanitariamente"))))</f>
        <v>Inviable Sanitariamente</v>
      </c>
      <c r="PAF469" s="265" t="str">
        <f t="shared" ref="PAF469:PAF471" si="10862">IF(PAD469&lt;5,"Sin Riesgo",IF(PAD469 &lt;=14,"Bajo",IF(PAD469&lt;=35,"Medio",IF(PAD469&lt;=80,"Alto","Inviable Sanitariamente"))))</f>
        <v>Inviable Sanitariamente</v>
      </c>
      <c r="PAG469" s="265" t="str">
        <f t="shared" ref="PAG469:PAG471" si="10863">IF(PAE469&lt;5,"Sin Riesgo",IF(PAE469 &lt;=14,"Bajo",IF(PAE469&lt;=35,"Medio",IF(PAE469&lt;=80,"Alto","Inviable Sanitariamente"))))</f>
        <v>Inviable Sanitariamente</v>
      </c>
      <c r="PAH469" s="265" t="str">
        <f t="shared" ref="PAH469:PAH471" si="10864">IF(PAF469&lt;5,"Sin Riesgo",IF(PAF469 &lt;=14,"Bajo",IF(PAF469&lt;=35,"Medio",IF(PAF469&lt;=80,"Alto","Inviable Sanitariamente"))))</f>
        <v>Inviable Sanitariamente</v>
      </c>
      <c r="PAI469" s="265" t="str">
        <f t="shared" ref="PAI469:PAI471" si="10865">IF(PAG469&lt;5,"Sin Riesgo",IF(PAG469 &lt;=14,"Bajo",IF(PAG469&lt;=35,"Medio",IF(PAG469&lt;=80,"Alto","Inviable Sanitariamente"))))</f>
        <v>Inviable Sanitariamente</v>
      </c>
      <c r="PAJ469" s="265" t="str">
        <f t="shared" ref="PAJ469:PAJ471" si="10866">IF(PAH469&lt;5,"Sin Riesgo",IF(PAH469 &lt;=14,"Bajo",IF(PAH469&lt;=35,"Medio",IF(PAH469&lt;=80,"Alto","Inviable Sanitariamente"))))</f>
        <v>Inviable Sanitariamente</v>
      </c>
      <c r="PAK469" s="265" t="str">
        <f t="shared" ref="PAK469:PAK471" si="10867">IF(PAI469&lt;5,"Sin Riesgo",IF(PAI469 &lt;=14,"Bajo",IF(PAI469&lt;=35,"Medio",IF(PAI469&lt;=80,"Alto","Inviable Sanitariamente"))))</f>
        <v>Inviable Sanitariamente</v>
      </c>
      <c r="PAL469" s="265" t="str">
        <f t="shared" ref="PAL469:PAL471" si="10868">IF(PAJ469&lt;5,"Sin Riesgo",IF(PAJ469 &lt;=14,"Bajo",IF(PAJ469&lt;=35,"Medio",IF(PAJ469&lt;=80,"Alto","Inviable Sanitariamente"))))</f>
        <v>Inviable Sanitariamente</v>
      </c>
      <c r="PAM469" s="265" t="str">
        <f t="shared" ref="PAM469:PAM471" si="10869">IF(PAK469&lt;5,"Sin Riesgo",IF(PAK469 &lt;=14,"Bajo",IF(PAK469&lt;=35,"Medio",IF(PAK469&lt;=80,"Alto","Inviable Sanitariamente"))))</f>
        <v>Inviable Sanitariamente</v>
      </c>
      <c r="PAN469" s="265" t="str">
        <f t="shared" ref="PAN469:PAN471" si="10870">IF(PAL469&lt;5,"Sin Riesgo",IF(PAL469 &lt;=14,"Bajo",IF(PAL469&lt;=35,"Medio",IF(PAL469&lt;=80,"Alto","Inviable Sanitariamente"))))</f>
        <v>Inviable Sanitariamente</v>
      </c>
      <c r="PAO469" s="265" t="str">
        <f t="shared" ref="PAO469:PAO471" si="10871">IF(PAM469&lt;5,"Sin Riesgo",IF(PAM469 &lt;=14,"Bajo",IF(PAM469&lt;=35,"Medio",IF(PAM469&lt;=80,"Alto","Inviable Sanitariamente"))))</f>
        <v>Inviable Sanitariamente</v>
      </c>
      <c r="PAP469" s="265" t="str">
        <f t="shared" ref="PAP469:PAP471" si="10872">IF(PAN469&lt;5,"Sin Riesgo",IF(PAN469 &lt;=14,"Bajo",IF(PAN469&lt;=35,"Medio",IF(PAN469&lt;=80,"Alto","Inviable Sanitariamente"))))</f>
        <v>Inviable Sanitariamente</v>
      </c>
      <c r="PAQ469" s="265" t="str">
        <f t="shared" ref="PAQ469:PAQ471" si="10873">IF(PAO469&lt;5,"Sin Riesgo",IF(PAO469 &lt;=14,"Bajo",IF(PAO469&lt;=35,"Medio",IF(PAO469&lt;=80,"Alto","Inviable Sanitariamente"))))</f>
        <v>Inviable Sanitariamente</v>
      </c>
      <c r="PAR469" s="265" t="str">
        <f t="shared" ref="PAR469:PAR471" si="10874">IF(PAP469&lt;5,"Sin Riesgo",IF(PAP469 &lt;=14,"Bajo",IF(PAP469&lt;=35,"Medio",IF(PAP469&lt;=80,"Alto","Inviable Sanitariamente"))))</f>
        <v>Inviable Sanitariamente</v>
      </c>
      <c r="PAS469" s="265" t="str">
        <f t="shared" ref="PAS469:PAS471" si="10875">IF(PAQ469&lt;5,"Sin Riesgo",IF(PAQ469 &lt;=14,"Bajo",IF(PAQ469&lt;=35,"Medio",IF(PAQ469&lt;=80,"Alto","Inviable Sanitariamente"))))</f>
        <v>Inviable Sanitariamente</v>
      </c>
      <c r="PAT469" s="265" t="str">
        <f t="shared" ref="PAT469:PAT471" si="10876">IF(PAR469&lt;5,"Sin Riesgo",IF(PAR469 &lt;=14,"Bajo",IF(PAR469&lt;=35,"Medio",IF(PAR469&lt;=80,"Alto","Inviable Sanitariamente"))))</f>
        <v>Inviable Sanitariamente</v>
      </c>
      <c r="PAU469" s="265" t="str">
        <f t="shared" ref="PAU469:PAU471" si="10877">IF(PAS469&lt;5,"Sin Riesgo",IF(PAS469 &lt;=14,"Bajo",IF(PAS469&lt;=35,"Medio",IF(PAS469&lt;=80,"Alto","Inviable Sanitariamente"))))</f>
        <v>Inviable Sanitariamente</v>
      </c>
      <c r="PAV469" s="265" t="str">
        <f t="shared" ref="PAV469:PAV471" si="10878">IF(PAT469&lt;5,"Sin Riesgo",IF(PAT469 &lt;=14,"Bajo",IF(PAT469&lt;=35,"Medio",IF(PAT469&lt;=80,"Alto","Inviable Sanitariamente"))))</f>
        <v>Inviable Sanitariamente</v>
      </c>
      <c r="PAW469" s="265" t="str">
        <f t="shared" ref="PAW469:PAW471" si="10879">IF(PAU469&lt;5,"Sin Riesgo",IF(PAU469 &lt;=14,"Bajo",IF(PAU469&lt;=35,"Medio",IF(PAU469&lt;=80,"Alto","Inviable Sanitariamente"))))</f>
        <v>Inviable Sanitariamente</v>
      </c>
      <c r="PAX469" s="265" t="str">
        <f t="shared" ref="PAX469:PAX471" si="10880">IF(PAV469&lt;5,"Sin Riesgo",IF(PAV469 &lt;=14,"Bajo",IF(PAV469&lt;=35,"Medio",IF(PAV469&lt;=80,"Alto","Inviable Sanitariamente"))))</f>
        <v>Inviable Sanitariamente</v>
      </c>
      <c r="PAY469" s="265" t="str">
        <f t="shared" ref="PAY469:PAY471" si="10881">IF(PAW469&lt;5,"Sin Riesgo",IF(PAW469 &lt;=14,"Bajo",IF(PAW469&lt;=35,"Medio",IF(PAW469&lt;=80,"Alto","Inviable Sanitariamente"))))</f>
        <v>Inviable Sanitariamente</v>
      </c>
      <c r="PAZ469" s="265" t="str">
        <f t="shared" ref="PAZ469:PAZ471" si="10882">IF(PAX469&lt;5,"Sin Riesgo",IF(PAX469 &lt;=14,"Bajo",IF(PAX469&lt;=35,"Medio",IF(PAX469&lt;=80,"Alto","Inviable Sanitariamente"))))</f>
        <v>Inviable Sanitariamente</v>
      </c>
      <c r="PBA469" s="265" t="str">
        <f t="shared" ref="PBA469:PBA471" si="10883">IF(PAY469&lt;5,"Sin Riesgo",IF(PAY469 &lt;=14,"Bajo",IF(PAY469&lt;=35,"Medio",IF(PAY469&lt;=80,"Alto","Inviable Sanitariamente"))))</f>
        <v>Inviable Sanitariamente</v>
      </c>
      <c r="PBB469" s="265" t="str">
        <f t="shared" ref="PBB469:PBB471" si="10884">IF(PAZ469&lt;5,"Sin Riesgo",IF(PAZ469 &lt;=14,"Bajo",IF(PAZ469&lt;=35,"Medio",IF(PAZ469&lt;=80,"Alto","Inviable Sanitariamente"))))</f>
        <v>Inviable Sanitariamente</v>
      </c>
      <c r="PBC469" s="265" t="str">
        <f t="shared" ref="PBC469:PBC471" si="10885">IF(PBA469&lt;5,"Sin Riesgo",IF(PBA469 &lt;=14,"Bajo",IF(PBA469&lt;=35,"Medio",IF(PBA469&lt;=80,"Alto","Inviable Sanitariamente"))))</f>
        <v>Inviable Sanitariamente</v>
      </c>
      <c r="PBD469" s="265" t="str">
        <f t="shared" ref="PBD469:PBD471" si="10886">IF(PBB469&lt;5,"Sin Riesgo",IF(PBB469 &lt;=14,"Bajo",IF(PBB469&lt;=35,"Medio",IF(PBB469&lt;=80,"Alto","Inviable Sanitariamente"))))</f>
        <v>Inviable Sanitariamente</v>
      </c>
      <c r="PBE469" s="265" t="str">
        <f t="shared" ref="PBE469:PBE471" si="10887">IF(PBC469&lt;5,"Sin Riesgo",IF(PBC469 &lt;=14,"Bajo",IF(PBC469&lt;=35,"Medio",IF(PBC469&lt;=80,"Alto","Inviable Sanitariamente"))))</f>
        <v>Inviable Sanitariamente</v>
      </c>
      <c r="PBF469" s="265" t="str">
        <f t="shared" ref="PBF469:PBF471" si="10888">IF(PBD469&lt;5,"Sin Riesgo",IF(PBD469 &lt;=14,"Bajo",IF(PBD469&lt;=35,"Medio",IF(PBD469&lt;=80,"Alto","Inviable Sanitariamente"))))</f>
        <v>Inviable Sanitariamente</v>
      </c>
      <c r="PBG469" s="265" t="str">
        <f t="shared" ref="PBG469:PBG471" si="10889">IF(PBE469&lt;5,"Sin Riesgo",IF(PBE469 &lt;=14,"Bajo",IF(PBE469&lt;=35,"Medio",IF(PBE469&lt;=80,"Alto","Inviable Sanitariamente"))))</f>
        <v>Inviable Sanitariamente</v>
      </c>
      <c r="PBH469" s="265" t="str">
        <f t="shared" ref="PBH469:PBH471" si="10890">IF(PBF469&lt;5,"Sin Riesgo",IF(PBF469 &lt;=14,"Bajo",IF(PBF469&lt;=35,"Medio",IF(PBF469&lt;=80,"Alto","Inviable Sanitariamente"))))</f>
        <v>Inviable Sanitariamente</v>
      </c>
      <c r="PBI469" s="265" t="str">
        <f t="shared" ref="PBI469:PBI471" si="10891">IF(PBG469&lt;5,"Sin Riesgo",IF(PBG469 &lt;=14,"Bajo",IF(PBG469&lt;=35,"Medio",IF(PBG469&lt;=80,"Alto","Inviable Sanitariamente"))))</f>
        <v>Inviable Sanitariamente</v>
      </c>
      <c r="PBJ469" s="265" t="str">
        <f t="shared" ref="PBJ469:PBJ471" si="10892">IF(PBH469&lt;5,"Sin Riesgo",IF(PBH469 &lt;=14,"Bajo",IF(PBH469&lt;=35,"Medio",IF(PBH469&lt;=80,"Alto","Inviable Sanitariamente"))))</f>
        <v>Inviable Sanitariamente</v>
      </c>
      <c r="PBK469" s="265" t="str">
        <f t="shared" ref="PBK469:PBK471" si="10893">IF(PBI469&lt;5,"Sin Riesgo",IF(PBI469 &lt;=14,"Bajo",IF(PBI469&lt;=35,"Medio",IF(PBI469&lt;=80,"Alto","Inviable Sanitariamente"))))</f>
        <v>Inviable Sanitariamente</v>
      </c>
      <c r="PBL469" s="265" t="str">
        <f t="shared" ref="PBL469:PBL471" si="10894">IF(PBJ469&lt;5,"Sin Riesgo",IF(PBJ469 &lt;=14,"Bajo",IF(PBJ469&lt;=35,"Medio",IF(PBJ469&lt;=80,"Alto","Inviable Sanitariamente"))))</f>
        <v>Inviable Sanitariamente</v>
      </c>
      <c r="PBM469" s="265" t="str">
        <f t="shared" ref="PBM469:PBM471" si="10895">IF(PBK469&lt;5,"Sin Riesgo",IF(PBK469 &lt;=14,"Bajo",IF(PBK469&lt;=35,"Medio",IF(PBK469&lt;=80,"Alto","Inviable Sanitariamente"))))</f>
        <v>Inviable Sanitariamente</v>
      </c>
      <c r="PBN469" s="265" t="str">
        <f t="shared" ref="PBN469:PBN471" si="10896">IF(PBL469&lt;5,"Sin Riesgo",IF(PBL469 &lt;=14,"Bajo",IF(PBL469&lt;=35,"Medio",IF(PBL469&lt;=80,"Alto","Inviable Sanitariamente"))))</f>
        <v>Inviable Sanitariamente</v>
      </c>
      <c r="PBO469" s="265" t="str">
        <f t="shared" ref="PBO469:PBO471" si="10897">IF(PBM469&lt;5,"Sin Riesgo",IF(PBM469 &lt;=14,"Bajo",IF(PBM469&lt;=35,"Medio",IF(PBM469&lt;=80,"Alto","Inviable Sanitariamente"))))</f>
        <v>Inviable Sanitariamente</v>
      </c>
      <c r="PBP469" s="265" t="str">
        <f t="shared" ref="PBP469:PBP471" si="10898">IF(PBN469&lt;5,"Sin Riesgo",IF(PBN469 &lt;=14,"Bajo",IF(PBN469&lt;=35,"Medio",IF(PBN469&lt;=80,"Alto","Inviable Sanitariamente"))))</f>
        <v>Inviable Sanitariamente</v>
      </c>
      <c r="PBQ469" s="265" t="str">
        <f t="shared" ref="PBQ469:PBQ471" si="10899">IF(PBO469&lt;5,"Sin Riesgo",IF(PBO469 &lt;=14,"Bajo",IF(PBO469&lt;=35,"Medio",IF(PBO469&lt;=80,"Alto","Inviable Sanitariamente"))))</f>
        <v>Inviable Sanitariamente</v>
      </c>
      <c r="PBR469" s="265" t="str">
        <f t="shared" ref="PBR469:PBR471" si="10900">IF(PBP469&lt;5,"Sin Riesgo",IF(PBP469 &lt;=14,"Bajo",IF(PBP469&lt;=35,"Medio",IF(PBP469&lt;=80,"Alto","Inviable Sanitariamente"))))</f>
        <v>Inviable Sanitariamente</v>
      </c>
      <c r="PBS469" s="265" t="str">
        <f t="shared" ref="PBS469:PBS471" si="10901">IF(PBQ469&lt;5,"Sin Riesgo",IF(PBQ469 &lt;=14,"Bajo",IF(PBQ469&lt;=35,"Medio",IF(PBQ469&lt;=80,"Alto","Inviable Sanitariamente"))))</f>
        <v>Inviable Sanitariamente</v>
      </c>
      <c r="PBT469" s="265" t="str">
        <f t="shared" ref="PBT469:PBT471" si="10902">IF(PBR469&lt;5,"Sin Riesgo",IF(PBR469 &lt;=14,"Bajo",IF(PBR469&lt;=35,"Medio",IF(PBR469&lt;=80,"Alto","Inviable Sanitariamente"))))</f>
        <v>Inviable Sanitariamente</v>
      </c>
      <c r="PBU469" s="265" t="str">
        <f t="shared" ref="PBU469:PBU471" si="10903">IF(PBS469&lt;5,"Sin Riesgo",IF(PBS469 &lt;=14,"Bajo",IF(PBS469&lt;=35,"Medio",IF(PBS469&lt;=80,"Alto","Inviable Sanitariamente"))))</f>
        <v>Inviable Sanitariamente</v>
      </c>
      <c r="PBV469" s="265" t="str">
        <f t="shared" ref="PBV469:PBV471" si="10904">IF(PBT469&lt;5,"Sin Riesgo",IF(PBT469 &lt;=14,"Bajo",IF(PBT469&lt;=35,"Medio",IF(PBT469&lt;=80,"Alto","Inviable Sanitariamente"))))</f>
        <v>Inviable Sanitariamente</v>
      </c>
      <c r="PBW469" s="265" t="str">
        <f t="shared" ref="PBW469:PBW471" si="10905">IF(PBU469&lt;5,"Sin Riesgo",IF(PBU469 &lt;=14,"Bajo",IF(PBU469&lt;=35,"Medio",IF(PBU469&lt;=80,"Alto","Inviable Sanitariamente"))))</f>
        <v>Inviable Sanitariamente</v>
      </c>
      <c r="PBX469" s="265" t="str">
        <f t="shared" ref="PBX469:PBX471" si="10906">IF(PBV469&lt;5,"Sin Riesgo",IF(PBV469 &lt;=14,"Bajo",IF(PBV469&lt;=35,"Medio",IF(PBV469&lt;=80,"Alto","Inviable Sanitariamente"))))</f>
        <v>Inviable Sanitariamente</v>
      </c>
      <c r="PBY469" s="265" t="str">
        <f t="shared" ref="PBY469:PBY471" si="10907">IF(PBW469&lt;5,"Sin Riesgo",IF(PBW469 &lt;=14,"Bajo",IF(PBW469&lt;=35,"Medio",IF(PBW469&lt;=80,"Alto","Inviable Sanitariamente"))))</f>
        <v>Inviable Sanitariamente</v>
      </c>
      <c r="PBZ469" s="265" t="str">
        <f t="shared" ref="PBZ469:PBZ471" si="10908">IF(PBX469&lt;5,"Sin Riesgo",IF(PBX469 &lt;=14,"Bajo",IF(PBX469&lt;=35,"Medio",IF(PBX469&lt;=80,"Alto","Inviable Sanitariamente"))))</f>
        <v>Inviable Sanitariamente</v>
      </c>
      <c r="PCA469" s="265" t="str">
        <f t="shared" ref="PCA469:PCA471" si="10909">IF(PBY469&lt;5,"Sin Riesgo",IF(PBY469 &lt;=14,"Bajo",IF(PBY469&lt;=35,"Medio",IF(PBY469&lt;=80,"Alto","Inviable Sanitariamente"))))</f>
        <v>Inviable Sanitariamente</v>
      </c>
      <c r="PCB469" s="265" t="str">
        <f t="shared" ref="PCB469:PCB471" si="10910">IF(PBZ469&lt;5,"Sin Riesgo",IF(PBZ469 &lt;=14,"Bajo",IF(PBZ469&lt;=35,"Medio",IF(PBZ469&lt;=80,"Alto","Inviable Sanitariamente"))))</f>
        <v>Inviable Sanitariamente</v>
      </c>
      <c r="PCC469" s="265" t="str">
        <f t="shared" ref="PCC469:PCC471" si="10911">IF(PCA469&lt;5,"Sin Riesgo",IF(PCA469 &lt;=14,"Bajo",IF(PCA469&lt;=35,"Medio",IF(PCA469&lt;=80,"Alto","Inviable Sanitariamente"))))</f>
        <v>Inviable Sanitariamente</v>
      </c>
      <c r="PCD469" s="265" t="str">
        <f t="shared" ref="PCD469:PCD471" si="10912">IF(PCB469&lt;5,"Sin Riesgo",IF(PCB469 &lt;=14,"Bajo",IF(PCB469&lt;=35,"Medio",IF(PCB469&lt;=80,"Alto","Inviable Sanitariamente"))))</f>
        <v>Inviable Sanitariamente</v>
      </c>
      <c r="PCE469" s="265" t="str">
        <f t="shared" ref="PCE469:PCE471" si="10913">IF(PCC469&lt;5,"Sin Riesgo",IF(PCC469 &lt;=14,"Bajo",IF(PCC469&lt;=35,"Medio",IF(PCC469&lt;=80,"Alto","Inviable Sanitariamente"))))</f>
        <v>Inviable Sanitariamente</v>
      </c>
      <c r="PCF469" s="265" t="str">
        <f t="shared" ref="PCF469:PCF471" si="10914">IF(PCD469&lt;5,"Sin Riesgo",IF(PCD469 &lt;=14,"Bajo",IF(PCD469&lt;=35,"Medio",IF(PCD469&lt;=80,"Alto","Inviable Sanitariamente"))))</f>
        <v>Inviable Sanitariamente</v>
      </c>
      <c r="PCG469" s="265" t="str">
        <f t="shared" ref="PCG469:PCG471" si="10915">IF(PCE469&lt;5,"Sin Riesgo",IF(PCE469 &lt;=14,"Bajo",IF(PCE469&lt;=35,"Medio",IF(PCE469&lt;=80,"Alto","Inviable Sanitariamente"))))</f>
        <v>Inviable Sanitariamente</v>
      </c>
      <c r="PCH469" s="265" t="str">
        <f t="shared" ref="PCH469:PCH471" si="10916">IF(PCF469&lt;5,"Sin Riesgo",IF(PCF469 &lt;=14,"Bajo",IF(PCF469&lt;=35,"Medio",IF(PCF469&lt;=80,"Alto","Inviable Sanitariamente"))))</f>
        <v>Inviable Sanitariamente</v>
      </c>
      <c r="PCI469" s="265" t="str">
        <f t="shared" ref="PCI469:PCI471" si="10917">IF(PCG469&lt;5,"Sin Riesgo",IF(PCG469 &lt;=14,"Bajo",IF(PCG469&lt;=35,"Medio",IF(PCG469&lt;=80,"Alto","Inviable Sanitariamente"))))</f>
        <v>Inviable Sanitariamente</v>
      </c>
      <c r="PCJ469" s="265" t="str">
        <f t="shared" ref="PCJ469:PCJ471" si="10918">IF(PCH469&lt;5,"Sin Riesgo",IF(PCH469 &lt;=14,"Bajo",IF(PCH469&lt;=35,"Medio",IF(PCH469&lt;=80,"Alto","Inviable Sanitariamente"))))</f>
        <v>Inviable Sanitariamente</v>
      </c>
      <c r="PCK469" s="265" t="str">
        <f t="shared" ref="PCK469:PCK471" si="10919">IF(PCI469&lt;5,"Sin Riesgo",IF(PCI469 &lt;=14,"Bajo",IF(PCI469&lt;=35,"Medio",IF(PCI469&lt;=80,"Alto","Inviable Sanitariamente"))))</f>
        <v>Inviable Sanitariamente</v>
      </c>
      <c r="PCL469" s="265" t="str">
        <f t="shared" ref="PCL469:PCL471" si="10920">IF(PCJ469&lt;5,"Sin Riesgo",IF(PCJ469 &lt;=14,"Bajo",IF(PCJ469&lt;=35,"Medio",IF(PCJ469&lt;=80,"Alto","Inviable Sanitariamente"))))</f>
        <v>Inviable Sanitariamente</v>
      </c>
      <c r="PCM469" s="265" t="str">
        <f t="shared" ref="PCM469:PCM471" si="10921">IF(PCK469&lt;5,"Sin Riesgo",IF(PCK469 &lt;=14,"Bajo",IF(PCK469&lt;=35,"Medio",IF(PCK469&lt;=80,"Alto","Inviable Sanitariamente"))))</f>
        <v>Inviable Sanitariamente</v>
      </c>
      <c r="PCN469" s="265" t="str">
        <f t="shared" ref="PCN469:PCN471" si="10922">IF(PCL469&lt;5,"Sin Riesgo",IF(PCL469 &lt;=14,"Bajo",IF(PCL469&lt;=35,"Medio",IF(PCL469&lt;=80,"Alto","Inviable Sanitariamente"))))</f>
        <v>Inviable Sanitariamente</v>
      </c>
      <c r="PCO469" s="265" t="str">
        <f t="shared" ref="PCO469:PCO471" si="10923">IF(PCM469&lt;5,"Sin Riesgo",IF(PCM469 &lt;=14,"Bajo",IF(PCM469&lt;=35,"Medio",IF(PCM469&lt;=80,"Alto","Inviable Sanitariamente"))))</f>
        <v>Inviable Sanitariamente</v>
      </c>
      <c r="PCP469" s="265" t="str">
        <f t="shared" ref="PCP469:PCP471" si="10924">IF(PCN469&lt;5,"Sin Riesgo",IF(PCN469 &lt;=14,"Bajo",IF(PCN469&lt;=35,"Medio",IF(PCN469&lt;=80,"Alto","Inviable Sanitariamente"))))</f>
        <v>Inviable Sanitariamente</v>
      </c>
      <c r="PCQ469" s="265" t="str">
        <f t="shared" ref="PCQ469:PCQ471" si="10925">IF(PCO469&lt;5,"Sin Riesgo",IF(PCO469 &lt;=14,"Bajo",IF(PCO469&lt;=35,"Medio",IF(PCO469&lt;=80,"Alto","Inviable Sanitariamente"))))</f>
        <v>Inviable Sanitariamente</v>
      </c>
      <c r="PCR469" s="265" t="str">
        <f t="shared" ref="PCR469:PCR471" si="10926">IF(PCP469&lt;5,"Sin Riesgo",IF(PCP469 &lt;=14,"Bajo",IF(PCP469&lt;=35,"Medio",IF(PCP469&lt;=80,"Alto","Inviable Sanitariamente"))))</f>
        <v>Inviable Sanitariamente</v>
      </c>
      <c r="PCS469" s="265" t="str">
        <f t="shared" ref="PCS469:PCS471" si="10927">IF(PCQ469&lt;5,"Sin Riesgo",IF(PCQ469 &lt;=14,"Bajo",IF(PCQ469&lt;=35,"Medio",IF(PCQ469&lt;=80,"Alto","Inviable Sanitariamente"))))</f>
        <v>Inviable Sanitariamente</v>
      </c>
      <c r="PCT469" s="265" t="str">
        <f t="shared" ref="PCT469:PCT471" si="10928">IF(PCR469&lt;5,"Sin Riesgo",IF(PCR469 &lt;=14,"Bajo",IF(PCR469&lt;=35,"Medio",IF(PCR469&lt;=80,"Alto","Inviable Sanitariamente"))))</f>
        <v>Inviable Sanitariamente</v>
      </c>
      <c r="PCU469" s="265" t="str">
        <f t="shared" ref="PCU469:PCU471" si="10929">IF(PCS469&lt;5,"Sin Riesgo",IF(PCS469 &lt;=14,"Bajo",IF(PCS469&lt;=35,"Medio",IF(PCS469&lt;=80,"Alto","Inviable Sanitariamente"))))</f>
        <v>Inviable Sanitariamente</v>
      </c>
      <c r="PCV469" s="265" t="str">
        <f t="shared" ref="PCV469:PCV471" si="10930">IF(PCT469&lt;5,"Sin Riesgo",IF(PCT469 &lt;=14,"Bajo",IF(PCT469&lt;=35,"Medio",IF(PCT469&lt;=80,"Alto","Inviable Sanitariamente"))))</f>
        <v>Inviable Sanitariamente</v>
      </c>
      <c r="PCW469" s="265" t="str">
        <f t="shared" ref="PCW469:PCW471" si="10931">IF(PCU469&lt;5,"Sin Riesgo",IF(PCU469 &lt;=14,"Bajo",IF(PCU469&lt;=35,"Medio",IF(PCU469&lt;=80,"Alto","Inviable Sanitariamente"))))</f>
        <v>Inviable Sanitariamente</v>
      </c>
      <c r="PCX469" s="265" t="str">
        <f t="shared" ref="PCX469:PCX471" si="10932">IF(PCV469&lt;5,"Sin Riesgo",IF(PCV469 &lt;=14,"Bajo",IF(PCV469&lt;=35,"Medio",IF(PCV469&lt;=80,"Alto","Inviable Sanitariamente"))))</f>
        <v>Inviable Sanitariamente</v>
      </c>
      <c r="PCY469" s="265" t="str">
        <f t="shared" ref="PCY469:PCY471" si="10933">IF(PCW469&lt;5,"Sin Riesgo",IF(PCW469 &lt;=14,"Bajo",IF(PCW469&lt;=35,"Medio",IF(PCW469&lt;=80,"Alto","Inviable Sanitariamente"))))</f>
        <v>Inviable Sanitariamente</v>
      </c>
      <c r="PCZ469" s="265" t="str">
        <f t="shared" ref="PCZ469:PCZ471" si="10934">IF(PCX469&lt;5,"Sin Riesgo",IF(PCX469 &lt;=14,"Bajo",IF(PCX469&lt;=35,"Medio",IF(PCX469&lt;=80,"Alto","Inviable Sanitariamente"))))</f>
        <v>Inviable Sanitariamente</v>
      </c>
      <c r="PDA469" s="265" t="str">
        <f t="shared" ref="PDA469:PDA471" si="10935">IF(PCY469&lt;5,"Sin Riesgo",IF(PCY469 &lt;=14,"Bajo",IF(PCY469&lt;=35,"Medio",IF(PCY469&lt;=80,"Alto","Inviable Sanitariamente"))))</f>
        <v>Inviable Sanitariamente</v>
      </c>
      <c r="PDB469" s="265" t="str">
        <f t="shared" ref="PDB469:PDB471" si="10936">IF(PCZ469&lt;5,"Sin Riesgo",IF(PCZ469 &lt;=14,"Bajo",IF(PCZ469&lt;=35,"Medio",IF(PCZ469&lt;=80,"Alto","Inviable Sanitariamente"))))</f>
        <v>Inviable Sanitariamente</v>
      </c>
      <c r="PDC469" s="265" t="str">
        <f t="shared" ref="PDC469:PDC471" si="10937">IF(PDA469&lt;5,"Sin Riesgo",IF(PDA469 &lt;=14,"Bajo",IF(PDA469&lt;=35,"Medio",IF(PDA469&lt;=80,"Alto","Inviable Sanitariamente"))))</f>
        <v>Inviable Sanitariamente</v>
      </c>
      <c r="PDD469" s="265" t="str">
        <f t="shared" ref="PDD469:PDD471" si="10938">IF(PDB469&lt;5,"Sin Riesgo",IF(PDB469 &lt;=14,"Bajo",IF(PDB469&lt;=35,"Medio",IF(PDB469&lt;=80,"Alto","Inviable Sanitariamente"))))</f>
        <v>Inviable Sanitariamente</v>
      </c>
      <c r="PDE469" s="265" t="str">
        <f t="shared" ref="PDE469:PDE471" si="10939">IF(PDC469&lt;5,"Sin Riesgo",IF(PDC469 &lt;=14,"Bajo",IF(PDC469&lt;=35,"Medio",IF(PDC469&lt;=80,"Alto","Inviable Sanitariamente"))))</f>
        <v>Inviable Sanitariamente</v>
      </c>
      <c r="PDF469" s="265" t="str">
        <f t="shared" ref="PDF469:PDF471" si="10940">IF(PDD469&lt;5,"Sin Riesgo",IF(PDD469 &lt;=14,"Bajo",IF(PDD469&lt;=35,"Medio",IF(PDD469&lt;=80,"Alto","Inviable Sanitariamente"))))</f>
        <v>Inviable Sanitariamente</v>
      </c>
      <c r="PDG469" s="265" t="str">
        <f t="shared" ref="PDG469:PDG471" si="10941">IF(PDE469&lt;5,"Sin Riesgo",IF(PDE469 &lt;=14,"Bajo",IF(PDE469&lt;=35,"Medio",IF(PDE469&lt;=80,"Alto","Inviable Sanitariamente"))))</f>
        <v>Inviable Sanitariamente</v>
      </c>
      <c r="PDH469" s="265" t="str">
        <f t="shared" ref="PDH469:PDH471" si="10942">IF(PDF469&lt;5,"Sin Riesgo",IF(PDF469 &lt;=14,"Bajo",IF(PDF469&lt;=35,"Medio",IF(PDF469&lt;=80,"Alto","Inviable Sanitariamente"))))</f>
        <v>Inviable Sanitariamente</v>
      </c>
      <c r="PDI469" s="265" t="str">
        <f t="shared" ref="PDI469:PDI471" si="10943">IF(PDG469&lt;5,"Sin Riesgo",IF(PDG469 &lt;=14,"Bajo",IF(PDG469&lt;=35,"Medio",IF(PDG469&lt;=80,"Alto","Inviable Sanitariamente"))))</f>
        <v>Inviable Sanitariamente</v>
      </c>
      <c r="PDJ469" s="265" t="str">
        <f t="shared" ref="PDJ469:PDJ471" si="10944">IF(PDH469&lt;5,"Sin Riesgo",IF(PDH469 &lt;=14,"Bajo",IF(PDH469&lt;=35,"Medio",IF(PDH469&lt;=80,"Alto","Inviable Sanitariamente"))))</f>
        <v>Inviable Sanitariamente</v>
      </c>
      <c r="PDK469" s="265" t="str">
        <f t="shared" ref="PDK469:PDK471" si="10945">IF(PDI469&lt;5,"Sin Riesgo",IF(PDI469 &lt;=14,"Bajo",IF(PDI469&lt;=35,"Medio",IF(PDI469&lt;=80,"Alto","Inviable Sanitariamente"))))</f>
        <v>Inviable Sanitariamente</v>
      </c>
      <c r="PDL469" s="265" t="str">
        <f t="shared" ref="PDL469:PDL471" si="10946">IF(PDJ469&lt;5,"Sin Riesgo",IF(PDJ469 &lt;=14,"Bajo",IF(PDJ469&lt;=35,"Medio",IF(PDJ469&lt;=80,"Alto","Inviable Sanitariamente"))))</f>
        <v>Inviable Sanitariamente</v>
      </c>
      <c r="PDM469" s="265" t="str">
        <f t="shared" ref="PDM469:PDM471" si="10947">IF(PDK469&lt;5,"Sin Riesgo",IF(PDK469 &lt;=14,"Bajo",IF(PDK469&lt;=35,"Medio",IF(PDK469&lt;=80,"Alto","Inviable Sanitariamente"))))</f>
        <v>Inviable Sanitariamente</v>
      </c>
      <c r="PDN469" s="265" t="str">
        <f t="shared" ref="PDN469:PDN471" si="10948">IF(PDL469&lt;5,"Sin Riesgo",IF(PDL469 &lt;=14,"Bajo",IF(PDL469&lt;=35,"Medio",IF(PDL469&lt;=80,"Alto","Inviable Sanitariamente"))))</f>
        <v>Inviable Sanitariamente</v>
      </c>
      <c r="PDO469" s="265" t="str">
        <f t="shared" ref="PDO469:PDO471" si="10949">IF(PDM469&lt;5,"Sin Riesgo",IF(PDM469 &lt;=14,"Bajo",IF(PDM469&lt;=35,"Medio",IF(PDM469&lt;=80,"Alto","Inviable Sanitariamente"))))</f>
        <v>Inviable Sanitariamente</v>
      </c>
      <c r="PDP469" s="265" t="str">
        <f t="shared" ref="PDP469:PDP471" si="10950">IF(PDN469&lt;5,"Sin Riesgo",IF(PDN469 &lt;=14,"Bajo",IF(PDN469&lt;=35,"Medio",IF(PDN469&lt;=80,"Alto","Inviable Sanitariamente"))))</f>
        <v>Inviable Sanitariamente</v>
      </c>
      <c r="PDQ469" s="265" t="str">
        <f t="shared" ref="PDQ469:PDQ471" si="10951">IF(PDO469&lt;5,"Sin Riesgo",IF(PDO469 &lt;=14,"Bajo",IF(PDO469&lt;=35,"Medio",IF(PDO469&lt;=80,"Alto","Inviable Sanitariamente"))))</f>
        <v>Inviable Sanitariamente</v>
      </c>
      <c r="PDR469" s="265" t="str">
        <f t="shared" ref="PDR469:PDR471" si="10952">IF(PDP469&lt;5,"Sin Riesgo",IF(PDP469 &lt;=14,"Bajo",IF(PDP469&lt;=35,"Medio",IF(PDP469&lt;=80,"Alto","Inviable Sanitariamente"))))</f>
        <v>Inviable Sanitariamente</v>
      </c>
      <c r="PDS469" s="265" t="str">
        <f t="shared" ref="PDS469:PDS471" si="10953">IF(PDQ469&lt;5,"Sin Riesgo",IF(PDQ469 &lt;=14,"Bajo",IF(PDQ469&lt;=35,"Medio",IF(PDQ469&lt;=80,"Alto","Inviable Sanitariamente"))))</f>
        <v>Inviable Sanitariamente</v>
      </c>
      <c r="PDT469" s="265" t="str">
        <f t="shared" ref="PDT469:PDT471" si="10954">IF(PDR469&lt;5,"Sin Riesgo",IF(PDR469 &lt;=14,"Bajo",IF(PDR469&lt;=35,"Medio",IF(PDR469&lt;=80,"Alto","Inviable Sanitariamente"))))</f>
        <v>Inviable Sanitariamente</v>
      </c>
      <c r="PDU469" s="265" t="str">
        <f t="shared" ref="PDU469:PDU471" si="10955">IF(PDS469&lt;5,"Sin Riesgo",IF(PDS469 &lt;=14,"Bajo",IF(PDS469&lt;=35,"Medio",IF(PDS469&lt;=80,"Alto","Inviable Sanitariamente"))))</f>
        <v>Inviable Sanitariamente</v>
      </c>
      <c r="PDV469" s="265" t="str">
        <f t="shared" ref="PDV469:PDV471" si="10956">IF(PDT469&lt;5,"Sin Riesgo",IF(PDT469 &lt;=14,"Bajo",IF(PDT469&lt;=35,"Medio",IF(PDT469&lt;=80,"Alto","Inviable Sanitariamente"))))</f>
        <v>Inviable Sanitariamente</v>
      </c>
      <c r="PDW469" s="265" t="str">
        <f t="shared" ref="PDW469:PDW471" si="10957">IF(PDU469&lt;5,"Sin Riesgo",IF(PDU469 &lt;=14,"Bajo",IF(PDU469&lt;=35,"Medio",IF(PDU469&lt;=80,"Alto","Inviable Sanitariamente"))))</f>
        <v>Inviable Sanitariamente</v>
      </c>
      <c r="PDX469" s="265" t="str">
        <f t="shared" ref="PDX469:PDX471" si="10958">IF(PDV469&lt;5,"Sin Riesgo",IF(PDV469 &lt;=14,"Bajo",IF(PDV469&lt;=35,"Medio",IF(PDV469&lt;=80,"Alto","Inviable Sanitariamente"))))</f>
        <v>Inviable Sanitariamente</v>
      </c>
      <c r="PDY469" s="265" t="str">
        <f t="shared" ref="PDY469:PDY471" si="10959">IF(PDW469&lt;5,"Sin Riesgo",IF(PDW469 &lt;=14,"Bajo",IF(PDW469&lt;=35,"Medio",IF(PDW469&lt;=80,"Alto","Inviable Sanitariamente"))))</f>
        <v>Inviable Sanitariamente</v>
      </c>
      <c r="PDZ469" s="265" t="str">
        <f t="shared" ref="PDZ469:PDZ471" si="10960">IF(PDX469&lt;5,"Sin Riesgo",IF(PDX469 &lt;=14,"Bajo",IF(PDX469&lt;=35,"Medio",IF(PDX469&lt;=80,"Alto","Inviable Sanitariamente"))))</f>
        <v>Inviable Sanitariamente</v>
      </c>
      <c r="PEA469" s="265" t="str">
        <f t="shared" ref="PEA469:PEA471" si="10961">IF(PDY469&lt;5,"Sin Riesgo",IF(PDY469 &lt;=14,"Bajo",IF(PDY469&lt;=35,"Medio",IF(PDY469&lt;=80,"Alto","Inviable Sanitariamente"))))</f>
        <v>Inviable Sanitariamente</v>
      </c>
      <c r="PEB469" s="265" t="str">
        <f t="shared" ref="PEB469:PEB471" si="10962">IF(PDZ469&lt;5,"Sin Riesgo",IF(PDZ469 &lt;=14,"Bajo",IF(PDZ469&lt;=35,"Medio",IF(PDZ469&lt;=80,"Alto","Inviable Sanitariamente"))))</f>
        <v>Inviable Sanitariamente</v>
      </c>
      <c r="PEC469" s="265" t="str">
        <f t="shared" ref="PEC469:PEC471" si="10963">IF(PEA469&lt;5,"Sin Riesgo",IF(PEA469 &lt;=14,"Bajo",IF(PEA469&lt;=35,"Medio",IF(PEA469&lt;=80,"Alto","Inviable Sanitariamente"))))</f>
        <v>Inviable Sanitariamente</v>
      </c>
      <c r="PED469" s="265" t="str">
        <f t="shared" ref="PED469:PED471" si="10964">IF(PEB469&lt;5,"Sin Riesgo",IF(PEB469 &lt;=14,"Bajo",IF(PEB469&lt;=35,"Medio",IF(PEB469&lt;=80,"Alto","Inviable Sanitariamente"))))</f>
        <v>Inviable Sanitariamente</v>
      </c>
      <c r="PEE469" s="265" t="str">
        <f t="shared" ref="PEE469:PEE471" si="10965">IF(PEC469&lt;5,"Sin Riesgo",IF(PEC469 &lt;=14,"Bajo",IF(PEC469&lt;=35,"Medio",IF(PEC469&lt;=80,"Alto","Inviable Sanitariamente"))))</f>
        <v>Inviable Sanitariamente</v>
      </c>
      <c r="PEF469" s="265" t="str">
        <f t="shared" ref="PEF469:PEF471" si="10966">IF(PED469&lt;5,"Sin Riesgo",IF(PED469 &lt;=14,"Bajo",IF(PED469&lt;=35,"Medio",IF(PED469&lt;=80,"Alto","Inviable Sanitariamente"))))</f>
        <v>Inviable Sanitariamente</v>
      </c>
      <c r="PEG469" s="265" t="str">
        <f t="shared" ref="PEG469:PEG471" si="10967">IF(PEE469&lt;5,"Sin Riesgo",IF(PEE469 &lt;=14,"Bajo",IF(PEE469&lt;=35,"Medio",IF(PEE469&lt;=80,"Alto","Inviable Sanitariamente"))))</f>
        <v>Inviable Sanitariamente</v>
      </c>
      <c r="PEH469" s="265" t="str">
        <f t="shared" ref="PEH469:PEH471" si="10968">IF(PEF469&lt;5,"Sin Riesgo",IF(PEF469 &lt;=14,"Bajo",IF(PEF469&lt;=35,"Medio",IF(PEF469&lt;=80,"Alto","Inviable Sanitariamente"))))</f>
        <v>Inviable Sanitariamente</v>
      </c>
      <c r="PEI469" s="265" t="str">
        <f t="shared" ref="PEI469:PEI471" si="10969">IF(PEG469&lt;5,"Sin Riesgo",IF(PEG469 &lt;=14,"Bajo",IF(PEG469&lt;=35,"Medio",IF(PEG469&lt;=80,"Alto","Inviable Sanitariamente"))))</f>
        <v>Inviable Sanitariamente</v>
      </c>
      <c r="PEJ469" s="265" t="str">
        <f t="shared" ref="PEJ469:PEJ471" si="10970">IF(PEH469&lt;5,"Sin Riesgo",IF(PEH469 &lt;=14,"Bajo",IF(PEH469&lt;=35,"Medio",IF(PEH469&lt;=80,"Alto","Inviable Sanitariamente"))))</f>
        <v>Inviable Sanitariamente</v>
      </c>
      <c r="PEK469" s="265" t="str">
        <f t="shared" ref="PEK469:PEK471" si="10971">IF(PEI469&lt;5,"Sin Riesgo",IF(PEI469 &lt;=14,"Bajo",IF(PEI469&lt;=35,"Medio",IF(PEI469&lt;=80,"Alto","Inviable Sanitariamente"))))</f>
        <v>Inviable Sanitariamente</v>
      </c>
      <c r="PEL469" s="265" t="str">
        <f t="shared" ref="PEL469:PEL471" si="10972">IF(PEJ469&lt;5,"Sin Riesgo",IF(PEJ469 &lt;=14,"Bajo",IF(PEJ469&lt;=35,"Medio",IF(PEJ469&lt;=80,"Alto","Inviable Sanitariamente"))))</f>
        <v>Inviable Sanitariamente</v>
      </c>
      <c r="PEM469" s="265" t="str">
        <f t="shared" ref="PEM469:PEM471" si="10973">IF(PEK469&lt;5,"Sin Riesgo",IF(PEK469 &lt;=14,"Bajo",IF(PEK469&lt;=35,"Medio",IF(PEK469&lt;=80,"Alto","Inviable Sanitariamente"))))</f>
        <v>Inviable Sanitariamente</v>
      </c>
      <c r="PEN469" s="265" t="str">
        <f t="shared" ref="PEN469:PEN471" si="10974">IF(PEL469&lt;5,"Sin Riesgo",IF(PEL469 &lt;=14,"Bajo",IF(PEL469&lt;=35,"Medio",IF(PEL469&lt;=80,"Alto","Inviable Sanitariamente"))))</f>
        <v>Inviable Sanitariamente</v>
      </c>
      <c r="PEO469" s="265" t="str">
        <f t="shared" ref="PEO469:PEO471" si="10975">IF(PEM469&lt;5,"Sin Riesgo",IF(PEM469 &lt;=14,"Bajo",IF(PEM469&lt;=35,"Medio",IF(PEM469&lt;=80,"Alto","Inviable Sanitariamente"))))</f>
        <v>Inviable Sanitariamente</v>
      </c>
      <c r="PEP469" s="265" t="str">
        <f t="shared" ref="PEP469:PEP471" si="10976">IF(PEN469&lt;5,"Sin Riesgo",IF(PEN469 &lt;=14,"Bajo",IF(PEN469&lt;=35,"Medio",IF(PEN469&lt;=80,"Alto","Inviable Sanitariamente"))))</f>
        <v>Inviable Sanitariamente</v>
      </c>
      <c r="PEQ469" s="265" t="str">
        <f t="shared" ref="PEQ469:PEQ471" si="10977">IF(PEO469&lt;5,"Sin Riesgo",IF(PEO469 &lt;=14,"Bajo",IF(PEO469&lt;=35,"Medio",IF(PEO469&lt;=80,"Alto","Inviable Sanitariamente"))))</f>
        <v>Inviable Sanitariamente</v>
      </c>
      <c r="PER469" s="265" t="str">
        <f t="shared" ref="PER469:PER471" si="10978">IF(PEP469&lt;5,"Sin Riesgo",IF(PEP469 &lt;=14,"Bajo",IF(PEP469&lt;=35,"Medio",IF(PEP469&lt;=80,"Alto","Inviable Sanitariamente"))))</f>
        <v>Inviable Sanitariamente</v>
      </c>
      <c r="PES469" s="265" t="str">
        <f t="shared" ref="PES469:PES471" si="10979">IF(PEQ469&lt;5,"Sin Riesgo",IF(PEQ469 &lt;=14,"Bajo",IF(PEQ469&lt;=35,"Medio",IF(PEQ469&lt;=80,"Alto","Inviable Sanitariamente"))))</f>
        <v>Inviable Sanitariamente</v>
      </c>
      <c r="PET469" s="265" t="str">
        <f t="shared" ref="PET469:PET471" si="10980">IF(PER469&lt;5,"Sin Riesgo",IF(PER469 &lt;=14,"Bajo",IF(PER469&lt;=35,"Medio",IF(PER469&lt;=80,"Alto","Inviable Sanitariamente"))))</f>
        <v>Inviable Sanitariamente</v>
      </c>
      <c r="PEU469" s="265" t="str">
        <f t="shared" ref="PEU469:PEU471" si="10981">IF(PES469&lt;5,"Sin Riesgo",IF(PES469 &lt;=14,"Bajo",IF(PES469&lt;=35,"Medio",IF(PES469&lt;=80,"Alto","Inviable Sanitariamente"))))</f>
        <v>Inviable Sanitariamente</v>
      </c>
      <c r="PEV469" s="265" t="str">
        <f t="shared" ref="PEV469:PEV471" si="10982">IF(PET469&lt;5,"Sin Riesgo",IF(PET469 &lt;=14,"Bajo",IF(PET469&lt;=35,"Medio",IF(PET469&lt;=80,"Alto","Inviable Sanitariamente"))))</f>
        <v>Inviable Sanitariamente</v>
      </c>
      <c r="PEW469" s="265" t="str">
        <f t="shared" ref="PEW469:PEW471" si="10983">IF(PEU469&lt;5,"Sin Riesgo",IF(PEU469 &lt;=14,"Bajo",IF(PEU469&lt;=35,"Medio",IF(PEU469&lt;=80,"Alto","Inviable Sanitariamente"))))</f>
        <v>Inviable Sanitariamente</v>
      </c>
      <c r="PEX469" s="265" t="str">
        <f t="shared" ref="PEX469:PEX471" si="10984">IF(PEV469&lt;5,"Sin Riesgo",IF(PEV469 &lt;=14,"Bajo",IF(PEV469&lt;=35,"Medio",IF(PEV469&lt;=80,"Alto","Inviable Sanitariamente"))))</f>
        <v>Inviable Sanitariamente</v>
      </c>
      <c r="PEY469" s="265" t="str">
        <f t="shared" ref="PEY469:PEY471" si="10985">IF(PEW469&lt;5,"Sin Riesgo",IF(PEW469 &lt;=14,"Bajo",IF(PEW469&lt;=35,"Medio",IF(PEW469&lt;=80,"Alto","Inviable Sanitariamente"))))</f>
        <v>Inviable Sanitariamente</v>
      </c>
      <c r="PEZ469" s="265" t="str">
        <f t="shared" ref="PEZ469:PEZ471" si="10986">IF(PEX469&lt;5,"Sin Riesgo",IF(PEX469 &lt;=14,"Bajo",IF(PEX469&lt;=35,"Medio",IF(PEX469&lt;=80,"Alto","Inviable Sanitariamente"))))</f>
        <v>Inviable Sanitariamente</v>
      </c>
      <c r="PFA469" s="265" t="str">
        <f t="shared" ref="PFA469:PFA471" si="10987">IF(PEY469&lt;5,"Sin Riesgo",IF(PEY469 &lt;=14,"Bajo",IF(PEY469&lt;=35,"Medio",IF(PEY469&lt;=80,"Alto","Inviable Sanitariamente"))))</f>
        <v>Inviable Sanitariamente</v>
      </c>
      <c r="PFB469" s="265" t="str">
        <f t="shared" ref="PFB469:PFB471" si="10988">IF(PEZ469&lt;5,"Sin Riesgo",IF(PEZ469 &lt;=14,"Bajo",IF(PEZ469&lt;=35,"Medio",IF(PEZ469&lt;=80,"Alto","Inviable Sanitariamente"))))</f>
        <v>Inviable Sanitariamente</v>
      </c>
      <c r="PFC469" s="265" t="str">
        <f t="shared" ref="PFC469:PFC471" si="10989">IF(PFA469&lt;5,"Sin Riesgo",IF(PFA469 &lt;=14,"Bajo",IF(PFA469&lt;=35,"Medio",IF(PFA469&lt;=80,"Alto","Inviable Sanitariamente"))))</f>
        <v>Inviable Sanitariamente</v>
      </c>
      <c r="PFD469" s="265" t="str">
        <f t="shared" ref="PFD469:PFD471" si="10990">IF(PFB469&lt;5,"Sin Riesgo",IF(PFB469 &lt;=14,"Bajo",IF(PFB469&lt;=35,"Medio",IF(PFB469&lt;=80,"Alto","Inviable Sanitariamente"))))</f>
        <v>Inviable Sanitariamente</v>
      </c>
      <c r="PFE469" s="265" t="str">
        <f t="shared" ref="PFE469:PFE471" si="10991">IF(PFC469&lt;5,"Sin Riesgo",IF(PFC469 &lt;=14,"Bajo",IF(PFC469&lt;=35,"Medio",IF(PFC469&lt;=80,"Alto","Inviable Sanitariamente"))))</f>
        <v>Inviable Sanitariamente</v>
      </c>
      <c r="PFF469" s="265" t="str">
        <f t="shared" ref="PFF469:PFF471" si="10992">IF(PFD469&lt;5,"Sin Riesgo",IF(PFD469 &lt;=14,"Bajo",IF(PFD469&lt;=35,"Medio",IF(PFD469&lt;=80,"Alto","Inviable Sanitariamente"))))</f>
        <v>Inviable Sanitariamente</v>
      </c>
      <c r="PFG469" s="265" t="str">
        <f t="shared" ref="PFG469:PFG471" si="10993">IF(PFE469&lt;5,"Sin Riesgo",IF(PFE469 &lt;=14,"Bajo",IF(PFE469&lt;=35,"Medio",IF(PFE469&lt;=80,"Alto","Inviable Sanitariamente"))))</f>
        <v>Inviable Sanitariamente</v>
      </c>
      <c r="PFH469" s="265" t="str">
        <f t="shared" ref="PFH469:PFH471" si="10994">IF(PFF469&lt;5,"Sin Riesgo",IF(PFF469 &lt;=14,"Bajo",IF(PFF469&lt;=35,"Medio",IF(PFF469&lt;=80,"Alto","Inviable Sanitariamente"))))</f>
        <v>Inviable Sanitariamente</v>
      </c>
      <c r="PFI469" s="265" t="str">
        <f t="shared" ref="PFI469:PFI471" si="10995">IF(PFG469&lt;5,"Sin Riesgo",IF(PFG469 &lt;=14,"Bajo",IF(PFG469&lt;=35,"Medio",IF(PFG469&lt;=80,"Alto","Inviable Sanitariamente"))))</f>
        <v>Inviable Sanitariamente</v>
      </c>
      <c r="PFJ469" s="265" t="str">
        <f t="shared" ref="PFJ469:PFJ471" si="10996">IF(PFH469&lt;5,"Sin Riesgo",IF(PFH469 &lt;=14,"Bajo",IF(PFH469&lt;=35,"Medio",IF(PFH469&lt;=80,"Alto","Inviable Sanitariamente"))))</f>
        <v>Inviable Sanitariamente</v>
      </c>
      <c r="PFK469" s="265" t="str">
        <f t="shared" ref="PFK469:PFK471" si="10997">IF(PFI469&lt;5,"Sin Riesgo",IF(PFI469 &lt;=14,"Bajo",IF(PFI469&lt;=35,"Medio",IF(PFI469&lt;=80,"Alto","Inviable Sanitariamente"))))</f>
        <v>Inviable Sanitariamente</v>
      </c>
      <c r="PFL469" s="265" t="str">
        <f t="shared" ref="PFL469:PFL471" si="10998">IF(PFJ469&lt;5,"Sin Riesgo",IF(PFJ469 &lt;=14,"Bajo",IF(PFJ469&lt;=35,"Medio",IF(PFJ469&lt;=80,"Alto","Inviable Sanitariamente"))))</f>
        <v>Inviable Sanitariamente</v>
      </c>
      <c r="PFM469" s="265" t="str">
        <f t="shared" ref="PFM469:PFM471" si="10999">IF(PFK469&lt;5,"Sin Riesgo",IF(PFK469 &lt;=14,"Bajo",IF(PFK469&lt;=35,"Medio",IF(PFK469&lt;=80,"Alto","Inviable Sanitariamente"))))</f>
        <v>Inviable Sanitariamente</v>
      </c>
      <c r="PFN469" s="265" t="str">
        <f t="shared" ref="PFN469:PFN471" si="11000">IF(PFL469&lt;5,"Sin Riesgo",IF(PFL469 &lt;=14,"Bajo",IF(PFL469&lt;=35,"Medio",IF(PFL469&lt;=80,"Alto","Inviable Sanitariamente"))))</f>
        <v>Inviable Sanitariamente</v>
      </c>
      <c r="PFO469" s="265" t="str">
        <f t="shared" ref="PFO469:PFO471" si="11001">IF(PFM469&lt;5,"Sin Riesgo",IF(PFM469 &lt;=14,"Bajo",IF(PFM469&lt;=35,"Medio",IF(PFM469&lt;=80,"Alto","Inviable Sanitariamente"))))</f>
        <v>Inviable Sanitariamente</v>
      </c>
      <c r="PFP469" s="265" t="str">
        <f t="shared" ref="PFP469:PFP471" si="11002">IF(PFN469&lt;5,"Sin Riesgo",IF(PFN469 &lt;=14,"Bajo",IF(PFN469&lt;=35,"Medio",IF(PFN469&lt;=80,"Alto","Inviable Sanitariamente"))))</f>
        <v>Inviable Sanitariamente</v>
      </c>
      <c r="PFQ469" s="265" t="str">
        <f t="shared" ref="PFQ469:PFQ471" si="11003">IF(PFO469&lt;5,"Sin Riesgo",IF(PFO469 &lt;=14,"Bajo",IF(PFO469&lt;=35,"Medio",IF(PFO469&lt;=80,"Alto","Inviable Sanitariamente"))))</f>
        <v>Inviable Sanitariamente</v>
      </c>
      <c r="PFR469" s="265" t="str">
        <f t="shared" ref="PFR469:PFR471" si="11004">IF(PFP469&lt;5,"Sin Riesgo",IF(PFP469 &lt;=14,"Bajo",IF(PFP469&lt;=35,"Medio",IF(PFP469&lt;=80,"Alto","Inviable Sanitariamente"))))</f>
        <v>Inviable Sanitariamente</v>
      </c>
      <c r="PFS469" s="265" t="str">
        <f t="shared" ref="PFS469:PFS471" si="11005">IF(PFQ469&lt;5,"Sin Riesgo",IF(PFQ469 &lt;=14,"Bajo",IF(PFQ469&lt;=35,"Medio",IF(PFQ469&lt;=80,"Alto","Inviable Sanitariamente"))))</f>
        <v>Inviable Sanitariamente</v>
      </c>
      <c r="PFT469" s="265" t="str">
        <f t="shared" ref="PFT469:PFT471" si="11006">IF(PFR469&lt;5,"Sin Riesgo",IF(PFR469 &lt;=14,"Bajo",IF(PFR469&lt;=35,"Medio",IF(PFR469&lt;=80,"Alto","Inviable Sanitariamente"))))</f>
        <v>Inviable Sanitariamente</v>
      </c>
      <c r="PFU469" s="265" t="str">
        <f t="shared" ref="PFU469:PFU471" si="11007">IF(PFS469&lt;5,"Sin Riesgo",IF(PFS469 &lt;=14,"Bajo",IF(PFS469&lt;=35,"Medio",IF(PFS469&lt;=80,"Alto","Inviable Sanitariamente"))))</f>
        <v>Inviable Sanitariamente</v>
      </c>
      <c r="PFV469" s="265" t="str">
        <f t="shared" ref="PFV469:PFV471" si="11008">IF(PFT469&lt;5,"Sin Riesgo",IF(PFT469 &lt;=14,"Bajo",IF(PFT469&lt;=35,"Medio",IF(PFT469&lt;=80,"Alto","Inviable Sanitariamente"))))</f>
        <v>Inviable Sanitariamente</v>
      </c>
      <c r="PFW469" s="265" t="str">
        <f t="shared" ref="PFW469:PFW471" si="11009">IF(PFU469&lt;5,"Sin Riesgo",IF(PFU469 &lt;=14,"Bajo",IF(PFU469&lt;=35,"Medio",IF(PFU469&lt;=80,"Alto","Inviable Sanitariamente"))))</f>
        <v>Inviable Sanitariamente</v>
      </c>
      <c r="PFX469" s="265" t="str">
        <f t="shared" ref="PFX469:PFX471" si="11010">IF(PFV469&lt;5,"Sin Riesgo",IF(PFV469 &lt;=14,"Bajo",IF(PFV469&lt;=35,"Medio",IF(PFV469&lt;=80,"Alto","Inviable Sanitariamente"))))</f>
        <v>Inviable Sanitariamente</v>
      </c>
      <c r="PFY469" s="265" t="str">
        <f t="shared" ref="PFY469:PFY471" si="11011">IF(PFW469&lt;5,"Sin Riesgo",IF(PFW469 &lt;=14,"Bajo",IF(PFW469&lt;=35,"Medio",IF(PFW469&lt;=80,"Alto","Inviable Sanitariamente"))))</f>
        <v>Inviable Sanitariamente</v>
      </c>
      <c r="PFZ469" s="265" t="str">
        <f t="shared" ref="PFZ469:PFZ471" si="11012">IF(PFX469&lt;5,"Sin Riesgo",IF(PFX469 &lt;=14,"Bajo",IF(PFX469&lt;=35,"Medio",IF(PFX469&lt;=80,"Alto","Inviable Sanitariamente"))))</f>
        <v>Inviable Sanitariamente</v>
      </c>
      <c r="PGA469" s="265" t="str">
        <f t="shared" ref="PGA469:PGA471" si="11013">IF(PFY469&lt;5,"Sin Riesgo",IF(PFY469 &lt;=14,"Bajo",IF(PFY469&lt;=35,"Medio",IF(PFY469&lt;=80,"Alto","Inviable Sanitariamente"))))</f>
        <v>Inviable Sanitariamente</v>
      </c>
      <c r="PGB469" s="265" t="str">
        <f t="shared" ref="PGB469:PGB471" si="11014">IF(PFZ469&lt;5,"Sin Riesgo",IF(PFZ469 &lt;=14,"Bajo",IF(PFZ469&lt;=35,"Medio",IF(PFZ469&lt;=80,"Alto","Inviable Sanitariamente"))))</f>
        <v>Inviable Sanitariamente</v>
      </c>
      <c r="PGC469" s="265" t="str">
        <f t="shared" ref="PGC469:PGC471" si="11015">IF(PGA469&lt;5,"Sin Riesgo",IF(PGA469 &lt;=14,"Bajo",IF(PGA469&lt;=35,"Medio",IF(PGA469&lt;=80,"Alto","Inviable Sanitariamente"))))</f>
        <v>Inviable Sanitariamente</v>
      </c>
      <c r="PGD469" s="265" t="str">
        <f t="shared" ref="PGD469:PGD471" si="11016">IF(PGB469&lt;5,"Sin Riesgo",IF(PGB469 &lt;=14,"Bajo",IF(PGB469&lt;=35,"Medio",IF(PGB469&lt;=80,"Alto","Inviable Sanitariamente"))))</f>
        <v>Inviable Sanitariamente</v>
      </c>
      <c r="PGE469" s="265" t="str">
        <f t="shared" ref="PGE469:PGE471" si="11017">IF(PGC469&lt;5,"Sin Riesgo",IF(PGC469 &lt;=14,"Bajo",IF(PGC469&lt;=35,"Medio",IF(PGC469&lt;=80,"Alto","Inviable Sanitariamente"))))</f>
        <v>Inviable Sanitariamente</v>
      </c>
      <c r="PGF469" s="265" t="str">
        <f t="shared" ref="PGF469:PGF471" si="11018">IF(PGD469&lt;5,"Sin Riesgo",IF(PGD469 &lt;=14,"Bajo",IF(PGD469&lt;=35,"Medio",IF(PGD469&lt;=80,"Alto","Inviable Sanitariamente"))))</f>
        <v>Inviable Sanitariamente</v>
      </c>
      <c r="PGG469" s="265" t="str">
        <f t="shared" ref="PGG469:PGG471" si="11019">IF(PGE469&lt;5,"Sin Riesgo",IF(PGE469 &lt;=14,"Bajo",IF(PGE469&lt;=35,"Medio",IF(PGE469&lt;=80,"Alto","Inviable Sanitariamente"))))</f>
        <v>Inviable Sanitariamente</v>
      </c>
      <c r="PGH469" s="265" t="str">
        <f t="shared" ref="PGH469:PGH471" si="11020">IF(PGF469&lt;5,"Sin Riesgo",IF(PGF469 &lt;=14,"Bajo",IF(PGF469&lt;=35,"Medio",IF(PGF469&lt;=80,"Alto","Inviable Sanitariamente"))))</f>
        <v>Inviable Sanitariamente</v>
      </c>
      <c r="PGI469" s="265" t="str">
        <f t="shared" ref="PGI469:PGI471" si="11021">IF(PGG469&lt;5,"Sin Riesgo",IF(PGG469 &lt;=14,"Bajo",IF(PGG469&lt;=35,"Medio",IF(PGG469&lt;=80,"Alto","Inviable Sanitariamente"))))</f>
        <v>Inviable Sanitariamente</v>
      </c>
      <c r="PGJ469" s="265" t="str">
        <f t="shared" ref="PGJ469:PGJ471" si="11022">IF(PGH469&lt;5,"Sin Riesgo",IF(PGH469 &lt;=14,"Bajo",IF(PGH469&lt;=35,"Medio",IF(PGH469&lt;=80,"Alto","Inviable Sanitariamente"))))</f>
        <v>Inviable Sanitariamente</v>
      </c>
      <c r="PGK469" s="265" t="str">
        <f t="shared" ref="PGK469:PGK471" si="11023">IF(PGI469&lt;5,"Sin Riesgo",IF(PGI469 &lt;=14,"Bajo",IF(PGI469&lt;=35,"Medio",IF(PGI469&lt;=80,"Alto","Inviable Sanitariamente"))))</f>
        <v>Inviable Sanitariamente</v>
      </c>
      <c r="PGL469" s="265" t="str">
        <f t="shared" ref="PGL469:PGL471" si="11024">IF(PGJ469&lt;5,"Sin Riesgo",IF(PGJ469 &lt;=14,"Bajo",IF(PGJ469&lt;=35,"Medio",IF(PGJ469&lt;=80,"Alto","Inviable Sanitariamente"))))</f>
        <v>Inviable Sanitariamente</v>
      </c>
      <c r="PGM469" s="265" t="str">
        <f t="shared" ref="PGM469:PGM471" si="11025">IF(PGK469&lt;5,"Sin Riesgo",IF(PGK469 &lt;=14,"Bajo",IF(PGK469&lt;=35,"Medio",IF(PGK469&lt;=80,"Alto","Inviable Sanitariamente"))))</f>
        <v>Inviable Sanitariamente</v>
      </c>
      <c r="PGN469" s="265" t="str">
        <f t="shared" ref="PGN469:PGN471" si="11026">IF(PGL469&lt;5,"Sin Riesgo",IF(PGL469 &lt;=14,"Bajo",IF(PGL469&lt;=35,"Medio",IF(PGL469&lt;=80,"Alto","Inviable Sanitariamente"))))</f>
        <v>Inviable Sanitariamente</v>
      </c>
      <c r="PGO469" s="265" t="str">
        <f t="shared" ref="PGO469:PGO471" si="11027">IF(PGM469&lt;5,"Sin Riesgo",IF(PGM469 &lt;=14,"Bajo",IF(PGM469&lt;=35,"Medio",IF(PGM469&lt;=80,"Alto","Inviable Sanitariamente"))))</f>
        <v>Inviable Sanitariamente</v>
      </c>
      <c r="PGP469" s="265" t="str">
        <f t="shared" ref="PGP469:PGP471" si="11028">IF(PGN469&lt;5,"Sin Riesgo",IF(PGN469 &lt;=14,"Bajo",IF(PGN469&lt;=35,"Medio",IF(PGN469&lt;=80,"Alto","Inviable Sanitariamente"))))</f>
        <v>Inviable Sanitariamente</v>
      </c>
      <c r="PGQ469" s="265" t="str">
        <f t="shared" ref="PGQ469:PGQ471" si="11029">IF(PGO469&lt;5,"Sin Riesgo",IF(PGO469 &lt;=14,"Bajo",IF(PGO469&lt;=35,"Medio",IF(PGO469&lt;=80,"Alto","Inviable Sanitariamente"))))</f>
        <v>Inviable Sanitariamente</v>
      </c>
      <c r="PGR469" s="265" t="str">
        <f t="shared" ref="PGR469:PGR471" si="11030">IF(PGP469&lt;5,"Sin Riesgo",IF(PGP469 &lt;=14,"Bajo",IF(PGP469&lt;=35,"Medio",IF(PGP469&lt;=80,"Alto","Inviable Sanitariamente"))))</f>
        <v>Inviable Sanitariamente</v>
      </c>
      <c r="PGS469" s="265" t="str">
        <f t="shared" ref="PGS469:PGS471" si="11031">IF(PGQ469&lt;5,"Sin Riesgo",IF(PGQ469 &lt;=14,"Bajo",IF(PGQ469&lt;=35,"Medio",IF(PGQ469&lt;=80,"Alto","Inviable Sanitariamente"))))</f>
        <v>Inviable Sanitariamente</v>
      </c>
      <c r="PGT469" s="265" t="str">
        <f t="shared" ref="PGT469:PGT471" si="11032">IF(PGR469&lt;5,"Sin Riesgo",IF(PGR469 &lt;=14,"Bajo",IF(PGR469&lt;=35,"Medio",IF(PGR469&lt;=80,"Alto","Inviable Sanitariamente"))))</f>
        <v>Inviable Sanitariamente</v>
      </c>
      <c r="PGU469" s="265" t="str">
        <f t="shared" ref="PGU469:PGU471" si="11033">IF(PGS469&lt;5,"Sin Riesgo",IF(PGS469 &lt;=14,"Bajo",IF(PGS469&lt;=35,"Medio",IF(PGS469&lt;=80,"Alto","Inviable Sanitariamente"))))</f>
        <v>Inviable Sanitariamente</v>
      </c>
      <c r="PGV469" s="265" t="str">
        <f t="shared" ref="PGV469:PGV471" si="11034">IF(PGT469&lt;5,"Sin Riesgo",IF(PGT469 &lt;=14,"Bajo",IF(PGT469&lt;=35,"Medio",IF(PGT469&lt;=80,"Alto","Inviable Sanitariamente"))))</f>
        <v>Inviable Sanitariamente</v>
      </c>
      <c r="PGW469" s="265" t="str">
        <f t="shared" ref="PGW469:PGW471" si="11035">IF(PGU469&lt;5,"Sin Riesgo",IF(PGU469 &lt;=14,"Bajo",IF(PGU469&lt;=35,"Medio",IF(PGU469&lt;=80,"Alto","Inviable Sanitariamente"))))</f>
        <v>Inviable Sanitariamente</v>
      </c>
      <c r="PGX469" s="265" t="str">
        <f t="shared" ref="PGX469:PGX471" si="11036">IF(PGV469&lt;5,"Sin Riesgo",IF(PGV469 &lt;=14,"Bajo",IF(PGV469&lt;=35,"Medio",IF(PGV469&lt;=80,"Alto","Inviable Sanitariamente"))))</f>
        <v>Inviable Sanitariamente</v>
      </c>
      <c r="PGY469" s="265" t="str">
        <f t="shared" ref="PGY469:PGY471" si="11037">IF(PGW469&lt;5,"Sin Riesgo",IF(PGW469 &lt;=14,"Bajo",IF(PGW469&lt;=35,"Medio",IF(PGW469&lt;=80,"Alto","Inviable Sanitariamente"))))</f>
        <v>Inviable Sanitariamente</v>
      </c>
      <c r="PGZ469" s="265" t="str">
        <f t="shared" ref="PGZ469:PGZ471" si="11038">IF(PGX469&lt;5,"Sin Riesgo",IF(PGX469 &lt;=14,"Bajo",IF(PGX469&lt;=35,"Medio",IF(PGX469&lt;=80,"Alto","Inviable Sanitariamente"))))</f>
        <v>Inviable Sanitariamente</v>
      </c>
      <c r="PHA469" s="265" t="str">
        <f t="shared" ref="PHA469:PHA471" si="11039">IF(PGY469&lt;5,"Sin Riesgo",IF(PGY469 &lt;=14,"Bajo",IF(PGY469&lt;=35,"Medio",IF(PGY469&lt;=80,"Alto","Inviable Sanitariamente"))))</f>
        <v>Inviable Sanitariamente</v>
      </c>
      <c r="PHB469" s="265" t="str">
        <f t="shared" ref="PHB469:PHB471" si="11040">IF(PGZ469&lt;5,"Sin Riesgo",IF(PGZ469 &lt;=14,"Bajo",IF(PGZ469&lt;=35,"Medio",IF(PGZ469&lt;=80,"Alto","Inviable Sanitariamente"))))</f>
        <v>Inviable Sanitariamente</v>
      </c>
      <c r="PHC469" s="265" t="str">
        <f t="shared" ref="PHC469:PHC471" si="11041">IF(PHA469&lt;5,"Sin Riesgo",IF(PHA469 &lt;=14,"Bajo",IF(PHA469&lt;=35,"Medio",IF(PHA469&lt;=80,"Alto","Inviable Sanitariamente"))))</f>
        <v>Inviable Sanitariamente</v>
      </c>
      <c r="PHD469" s="265" t="str">
        <f t="shared" ref="PHD469:PHD471" si="11042">IF(PHB469&lt;5,"Sin Riesgo",IF(PHB469 &lt;=14,"Bajo",IF(PHB469&lt;=35,"Medio",IF(PHB469&lt;=80,"Alto","Inviable Sanitariamente"))))</f>
        <v>Inviable Sanitariamente</v>
      </c>
      <c r="PHE469" s="265" t="str">
        <f t="shared" ref="PHE469:PHE471" si="11043">IF(PHC469&lt;5,"Sin Riesgo",IF(PHC469 &lt;=14,"Bajo",IF(PHC469&lt;=35,"Medio",IF(PHC469&lt;=80,"Alto","Inviable Sanitariamente"))))</f>
        <v>Inviable Sanitariamente</v>
      </c>
      <c r="PHF469" s="265" t="str">
        <f t="shared" ref="PHF469:PHF471" si="11044">IF(PHD469&lt;5,"Sin Riesgo",IF(PHD469 &lt;=14,"Bajo",IF(PHD469&lt;=35,"Medio",IF(PHD469&lt;=80,"Alto","Inviable Sanitariamente"))))</f>
        <v>Inviable Sanitariamente</v>
      </c>
      <c r="PHG469" s="265" t="str">
        <f t="shared" ref="PHG469:PHG471" si="11045">IF(PHE469&lt;5,"Sin Riesgo",IF(PHE469 &lt;=14,"Bajo",IF(PHE469&lt;=35,"Medio",IF(PHE469&lt;=80,"Alto","Inviable Sanitariamente"))))</f>
        <v>Inviable Sanitariamente</v>
      </c>
      <c r="PHH469" s="265" t="str">
        <f t="shared" ref="PHH469:PHH471" si="11046">IF(PHF469&lt;5,"Sin Riesgo",IF(PHF469 &lt;=14,"Bajo",IF(PHF469&lt;=35,"Medio",IF(PHF469&lt;=80,"Alto","Inviable Sanitariamente"))))</f>
        <v>Inviable Sanitariamente</v>
      </c>
      <c r="PHI469" s="265" t="str">
        <f t="shared" ref="PHI469:PHI471" si="11047">IF(PHG469&lt;5,"Sin Riesgo",IF(PHG469 &lt;=14,"Bajo",IF(PHG469&lt;=35,"Medio",IF(PHG469&lt;=80,"Alto","Inviable Sanitariamente"))))</f>
        <v>Inviable Sanitariamente</v>
      </c>
      <c r="PHJ469" s="265" t="str">
        <f t="shared" ref="PHJ469:PHJ471" si="11048">IF(PHH469&lt;5,"Sin Riesgo",IF(PHH469 &lt;=14,"Bajo",IF(PHH469&lt;=35,"Medio",IF(PHH469&lt;=80,"Alto","Inviable Sanitariamente"))))</f>
        <v>Inviable Sanitariamente</v>
      </c>
      <c r="PHK469" s="265" t="str">
        <f t="shared" ref="PHK469:PHK471" si="11049">IF(PHI469&lt;5,"Sin Riesgo",IF(PHI469 &lt;=14,"Bajo",IF(PHI469&lt;=35,"Medio",IF(PHI469&lt;=80,"Alto","Inviable Sanitariamente"))))</f>
        <v>Inviable Sanitariamente</v>
      </c>
      <c r="PHL469" s="265" t="str">
        <f t="shared" ref="PHL469:PHL471" si="11050">IF(PHJ469&lt;5,"Sin Riesgo",IF(PHJ469 &lt;=14,"Bajo",IF(PHJ469&lt;=35,"Medio",IF(PHJ469&lt;=80,"Alto","Inviable Sanitariamente"))))</f>
        <v>Inviable Sanitariamente</v>
      </c>
      <c r="PHM469" s="265" t="str">
        <f t="shared" ref="PHM469:PHM471" si="11051">IF(PHK469&lt;5,"Sin Riesgo",IF(PHK469 &lt;=14,"Bajo",IF(PHK469&lt;=35,"Medio",IF(PHK469&lt;=80,"Alto","Inviable Sanitariamente"))))</f>
        <v>Inviable Sanitariamente</v>
      </c>
      <c r="PHN469" s="265" t="str">
        <f t="shared" ref="PHN469:PHN471" si="11052">IF(PHL469&lt;5,"Sin Riesgo",IF(PHL469 &lt;=14,"Bajo",IF(PHL469&lt;=35,"Medio",IF(PHL469&lt;=80,"Alto","Inviable Sanitariamente"))))</f>
        <v>Inviable Sanitariamente</v>
      </c>
      <c r="PHO469" s="265" t="str">
        <f t="shared" ref="PHO469:PHO471" si="11053">IF(PHM469&lt;5,"Sin Riesgo",IF(PHM469 &lt;=14,"Bajo",IF(PHM469&lt;=35,"Medio",IF(PHM469&lt;=80,"Alto","Inviable Sanitariamente"))))</f>
        <v>Inviable Sanitariamente</v>
      </c>
      <c r="PHP469" s="265" t="str">
        <f t="shared" ref="PHP469:PHP471" si="11054">IF(PHN469&lt;5,"Sin Riesgo",IF(PHN469 &lt;=14,"Bajo",IF(PHN469&lt;=35,"Medio",IF(PHN469&lt;=80,"Alto","Inviable Sanitariamente"))))</f>
        <v>Inviable Sanitariamente</v>
      </c>
      <c r="PHQ469" s="265" t="str">
        <f t="shared" ref="PHQ469:PHQ471" si="11055">IF(PHO469&lt;5,"Sin Riesgo",IF(PHO469 &lt;=14,"Bajo",IF(PHO469&lt;=35,"Medio",IF(PHO469&lt;=80,"Alto","Inviable Sanitariamente"))))</f>
        <v>Inviable Sanitariamente</v>
      </c>
      <c r="PHR469" s="265" t="str">
        <f t="shared" ref="PHR469:PHR471" si="11056">IF(PHP469&lt;5,"Sin Riesgo",IF(PHP469 &lt;=14,"Bajo",IF(PHP469&lt;=35,"Medio",IF(PHP469&lt;=80,"Alto","Inviable Sanitariamente"))))</f>
        <v>Inviable Sanitariamente</v>
      </c>
      <c r="PHS469" s="265" t="str">
        <f t="shared" ref="PHS469:PHS471" si="11057">IF(PHQ469&lt;5,"Sin Riesgo",IF(PHQ469 &lt;=14,"Bajo",IF(PHQ469&lt;=35,"Medio",IF(PHQ469&lt;=80,"Alto","Inviable Sanitariamente"))))</f>
        <v>Inviable Sanitariamente</v>
      </c>
      <c r="PHT469" s="265" t="str">
        <f t="shared" ref="PHT469:PHT471" si="11058">IF(PHR469&lt;5,"Sin Riesgo",IF(PHR469 &lt;=14,"Bajo",IF(PHR469&lt;=35,"Medio",IF(PHR469&lt;=80,"Alto","Inviable Sanitariamente"))))</f>
        <v>Inviable Sanitariamente</v>
      </c>
      <c r="PHU469" s="265" t="str">
        <f t="shared" ref="PHU469:PHU471" si="11059">IF(PHS469&lt;5,"Sin Riesgo",IF(PHS469 &lt;=14,"Bajo",IF(PHS469&lt;=35,"Medio",IF(PHS469&lt;=80,"Alto","Inviable Sanitariamente"))))</f>
        <v>Inviable Sanitariamente</v>
      </c>
      <c r="PHV469" s="265" t="str">
        <f t="shared" ref="PHV469:PHV471" si="11060">IF(PHT469&lt;5,"Sin Riesgo",IF(PHT469 &lt;=14,"Bajo",IF(PHT469&lt;=35,"Medio",IF(PHT469&lt;=80,"Alto","Inviable Sanitariamente"))))</f>
        <v>Inviable Sanitariamente</v>
      </c>
      <c r="PHW469" s="265" t="str">
        <f t="shared" ref="PHW469:PHW471" si="11061">IF(PHU469&lt;5,"Sin Riesgo",IF(PHU469 &lt;=14,"Bajo",IF(PHU469&lt;=35,"Medio",IF(PHU469&lt;=80,"Alto","Inviable Sanitariamente"))))</f>
        <v>Inviable Sanitariamente</v>
      </c>
      <c r="PHX469" s="265" t="str">
        <f t="shared" ref="PHX469:PHX471" si="11062">IF(PHV469&lt;5,"Sin Riesgo",IF(PHV469 &lt;=14,"Bajo",IF(PHV469&lt;=35,"Medio",IF(PHV469&lt;=80,"Alto","Inviable Sanitariamente"))))</f>
        <v>Inviable Sanitariamente</v>
      </c>
      <c r="PHY469" s="265" t="str">
        <f t="shared" ref="PHY469:PHY471" si="11063">IF(PHW469&lt;5,"Sin Riesgo",IF(PHW469 &lt;=14,"Bajo",IF(PHW469&lt;=35,"Medio",IF(PHW469&lt;=80,"Alto","Inviable Sanitariamente"))))</f>
        <v>Inviable Sanitariamente</v>
      </c>
      <c r="PHZ469" s="265" t="str">
        <f t="shared" ref="PHZ469:PHZ471" si="11064">IF(PHX469&lt;5,"Sin Riesgo",IF(PHX469 &lt;=14,"Bajo",IF(PHX469&lt;=35,"Medio",IF(PHX469&lt;=80,"Alto","Inviable Sanitariamente"))))</f>
        <v>Inviable Sanitariamente</v>
      </c>
      <c r="PIA469" s="265" t="str">
        <f t="shared" ref="PIA469:PIA471" si="11065">IF(PHY469&lt;5,"Sin Riesgo",IF(PHY469 &lt;=14,"Bajo",IF(PHY469&lt;=35,"Medio",IF(PHY469&lt;=80,"Alto","Inviable Sanitariamente"))))</f>
        <v>Inviable Sanitariamente</v>
      </c>
      <c r="PIB469" s="265" t="str">
        <f t="shared" ref="PIB469:PIB471" si="11066">IF(PHZ469&lt;5,"Sin Riesgo",IF(PHZ469 &lt;=14,"Bajo",IF(PHZ469&lt;=35,"Medio",IF(PHZ469&lt;=80,"Alto","Inviable Sanitariamente"))))</f>
        <v>Inviable Sanitariamente</v>
      </c>
      <c r="PIC469" s="265" t="str">
        <f t="shared" ref="PIC469:PIC471" si="11067">IF(PIA469&lt;5,"Sin Riesgo",IF(PIA469 &lt;=14,"Bajo",IF(PIA469&lt;=35,"Medio",IF(PIA469&lt;=80,"Alto","Inviable Sanitariamente"))))</f>
        <v>Inviable Sanitariamente</v>
      </c>
      <c r="PID469" s="265" t="str">
        <f t="shared" ref="PID469:PID471" si="11068">IF(PIB469&lt;5,"Sin Riesgo",IF(PIB469 &lt;=14,"Bajo",IF(PIB469&lt;=35,"Medio",IF(PIB469&lt;=80,"Alto","Inviable Sanitariamente"))))</f>
        <v>Inviable Sanitariamente</v>
      </c>
      <c r="PIE469" s="265" t="str">
        <f t="shared" ref="PIE469:PIE471" si="11069">IF(PIC469&lt;5,"Sin Riesgo",IF(PIC469 &lt;=14,"Bajo",IF(PIC469&lt;=35,"Medio",IF(PIC469&lt;=80,"Alto","Inviable Sanitariamente"))))</f>
        <v>Inviable Sanitariamente</v>
      </c>
      <c r="PIF469" s="265" t="str">
        <f t="shared" ref="PIF469:PIF471" si="11070">IF(PID469&lt;5,"Sin Riesgo",IF(PID469 &lt;=14,"Bajo",IF(PID469&lt;=35,"Medio",IF(PID469&lt;=80,"Alto","Inviable Sanitariamente"))))</f>
        <v>Inviable Sanitariamente</v>
      </c>
      <c r="PIG469" s="265" t="str">
        <f t="shared" ref="PIG469:PIG471" si="11071">IF(PIE469&lt;5,"Sin Riesgo",IF(PIE469 &lt;=14,"Bajo",IF(PIE469&lt;=35,"Medio",IF(PIE469&lt;=80,"Alto","Inviable Sanitariamente"))))</f>
        <v>Inviable Sanitariamente</v>
      </c>
      <c r="PIH469" s="265" t="str">
        <f t="shared" ref="PIH469:PIH471" si="11072">IF(PIF469&lt;5,"Sin Riesgo",IF(PIF469 &lt;=14,"Bajo",IF(PIF469&lt;=35,"Medio",IF(PIF469&lt;=80,"Alto","Inviable Sanitariamente"))))</f>
        <v>Inviable Sanitariamente</v>
      </c>
      <c r="PII469" s="265" t="str">
        <f t="shared" ref="PII469:PII471" si="11073">IF(PIG469&lt;5,"Sin Riesgo",IF(PIG469 &lt;=14,"Bajo",IF(PIG469&lt;=35,"Medio",IF(PIG469&lt;=80,"Alto","Inviable Sanitariamente"))))</f>
        <v>Inviable Sanitariamente</v>
      </c>
      <c r="PIJ469" s="265" t="str">
        <f t="shared" ref="PIJ469:PIJ471" si="11074">IF(PIH469&lt;5,"Sin Riesgo",IF(PIH469 &lt;=14,"Bajo",IF(PIH469&lt;=35,"Medio",IF(PIH469&lt;=80,"Alto","Inviable Sanitariamente"))))</f>
        <v>Inviable Sanitariamente</v>
      </c>
      <c r="PIK469" s="265" t="str">
        <f t="shared" ref="PIK469:PIK471" si="11075">IF(PII469&lt;5,"Sin Riesgo",IF(PII469 &lt;=14,"Bajo",IF(PII469&lt;=35,"Medio",IF(PII469&lt;=80,"Alto","Inviable Sanitariamente"))))</f>
        <v>Inviable Sanitariamente</v>
      </c>
      <c r="PIL469" s="265" t="str">
        <f t="shared" ref="PIL469:PIL471" si="11076">IF(PIJ469&lt;5,"Sin Riesgo",IF(PIJ469 &lt;=14,"Bajo",IF(PIJ469&lt;=35,"Medio",IF(PIJ469&lt;=80,"Alto","Inviable Sanitariamente"))))</f>
        <v>Inviable Sanitariamente</v>
      </c>
      <c r="PIM469" s="265" t="str">
        <f t="shared" ref="PIM469:PIM471" si="11077">IF(PIK469&lt;5,"Sin Riesgo",IF(PIK469 &lt;=14,"Bajo",IF(PIK469&lt;=35,"Medio",IF(PIK469&lt;=80,"Alto","Inviable Sanitariamente"))))</f>
        <v>Inviable Sanitariamente</v>
      </c>
      <c r="PIN469" s="265" t="str">
        <f t="shared" ref="PIN469:PIN471" si="11078">IF(PIL469&lt;5,"Sin Riesgo",IF(PIL469 &lt;=14,"Bajo",IF(PIL469&lt;=35,"Medio",IF(PIL469&lt;=80,"Alto","Inviable Sanitariamente"))))</f>
        <v>Inviable Sanitariamente</v>
      </c>
      <c r="PIO469" s="265" t="str">
        <f t="shared" ref="PIO469:PIO471" si="11079">IF(PIM469&lt;5,"Sin Riesgo",IF(PIM469 &lt;=14,"Bajo",IF(PIM469&lt;=35,"Medio",IF(PIM469&lt;=80,"Alto","Inviable Sanitariamente"))))</f>
        <v>Inviable Sanitariamente</v>
      </c>
      <c r="PIP469" s="265" t="str">
        <f t="shared" ref="PIP469:PIP471" si="11080">IF(PIN469&lt;5,"Sin Riesgo",IF(PIN469 &lt;=14,"Bajo",IF(PIN469&lt;=35,"Medio",IF(PIN469&lt;=80,"Alto","Inviable Sanitariamente"))))</f>
        <v>Inviable Sanitariamente</v>
      </c>
      <c r="PIQ469" s="265" t="str">
        <f t="shared" ref="PIQ469:PIQ471" si="11081">IF(PIO469&lt;5,"Sin Riesgo",IF(PIO469 &lt;=14,"Bajo",IF(PIO469&lt;=35,"Medio",IF(PIO469&lt;=80,"Alto","Inviable Sanitariamente"))))</f>
        <v>Inviable Sanitariamente</v>
      </c>
      <c r="PIR469" s="265" t="str">
        <f t="shared" ref="PIR469:PIR471" si="11082">IF(PIP469&lt;5,"Sin Riesgo",IF(PIP469 &lt;=14,"Bajo",IF(PIP469&lt;=35,"Medio",IF(PIP469&lt;=80,"Alto","Inviable Sanitariamente"))))</f>
        <v>Inviable Sanitariamente</v>
      </c>
      <c r="PIS469" s="265" t="str">
        <f t="shared" ref="PIS469:PIS471" si="11083">IF(PIQ469&lt;5,"Sin Riesgo",IF(PIQ469 &lt;=14,"Bajo",IF(PIQ469&lt;=35,"Medio",IF(PIQ469&lt;=80,"Alto","Inviable Sanitariamente"))))</f>
        <v>Inviable Sanitariamente</v>
      </c>
      <c r="PIT469" s="265" t="str">
        <f t="shared" ref="PIT469:PIT471" si="11084">IF(PIR469&lt;5,"Sin Riesgo",IF(PIR469 &lt;=14,"Bajo",IF(PIR469&lt;=35,"Medio",IF(PIR469&lt;=80,"Alto","Inviable Sanitariamente"))))</f>
        <v>Inviable Sanitariamente</v>
      </c>
      <c r="PIU469" s="265" t="str">
        <f t="shared" ref="PIU469:PIU471" si="11085">IF(PIS469&lt;5,"Sin Riesgo",IF(PIS469 &lt;=14,"Bajo",IF(PIS469&lt;=35,"Medio",IF(PIS469&lt;=80,"Alto","Inviable Sanitariamente"))))</f>
        <v>Inviable Sanitariamente</v>
      </c>
      <c r="PIV469" s="265" t="str">
        <f t="shared" ref="PIV469:PIV471" si="11086">IF(PIT469&lt;5,"Sin Riesgo",IF(PIT469 &lt;=14,"Bajo",IF(PIT469&lt;=35,"Medio",IF(PIT469&lt;=80,"Alto","Inviable Sanitariamente"))))</f>
        <v>Inviable Sanitariamente</v>
      </c>
      <c r="PIW469" s="265" t="str">
        <f t="shared" ref="PIW469:PIW471" si="11087">IF(PIU469&lt;5,"Sin Riesgo",IF(PIU469 &lt;=14,"Bajo",IF(PIU469&lt;=35,"Medio",IF(PIU469&lt;=80,"Alto","Inviable Sanitariamente"))))</f>
        <v>Inviable Sanitariamente</v>
      </c>
      <c r="PIX469" s="265" t="str">
        <f t="shared" ref="PIX469:PIX471" si="11088">IF(PIV469&lt;5,"Sin Riesgo",IF(PIV469 &lt;=14,"Bajo",IF(PIV469&lt;=35,"Medio",IF(PIV469&lt;=80,"Alto","Inviable Sanitariamente"))))</f>
        <v>Inviable Sanitariamente</v>
      </c>
      <c r="PIY469" s="265" t="str">
        <f t="shared" ref="PIY469:PIY471" si="11089">IF(PIW469&lt;5,"Sin Riesgo",IF(PIW469 &lt;=14,"Bajo",IF(PIW469&lt;=35,"Medio",IF(PIW469&lt;=80,"Alto","Inviable Sanitariamente"))))</f>
        <v>Inviable Sanitariamente</v>
      </c>
      <c r="PIZ469" s="265" t="str">
        <f t="shared" ref="PIZ469:PIZ471" si="11090">IF(PIX469&lt;5,"Sin Riesgo",IF(PIX469 &lt;=14,"Bajo",IF(PIX469&lt;=35,"Medio",IF(PIX469&lt;=80,"Alto","Inviable Sanitariamente"))))</f>
        <v>Inviable Sanitariamente</v>
      </c>
      <c r="PJA469" s="265" t="str">
        <f t="shared" ref="PJA469:PJA471" si="11091">IF(PIY469&lt;5,"Sin Riesgo",IF(PIY469 &lt;=14,"Bajo",IF(PIY469&lt;=35,"Medio",IF(PIY469&lt;=80,"Alto","Inviable Sanitariamente"))))</f>
        <v>Inviable Sanitariamente</v>
      </c>
      <c r="PJB469" s="265" t="str">
        <f t="shared" ref="PJB469:PJB471" si="11092">IF(PIZ469&lt;5,"Sin Riesgo",IF(PIZ469 &lt;=14,"Bajo",IF(PIZ469&lt;=35,"Medio",IF(PIZ469&lt;=80,"Alto","Inviable Sanitariamente"))))</f>
        <v>Inviable Sanitariamente</v>
      </c>
      <c r="PJC469" s="265" t="str">
        <f t="shared" ref="PJC469:PJC471" si="11093">IF(PJA469&lt;5,"Sin Riesgo",IF(PJA469 &lt;=14,"Bajo",IF(PJA469&lt;=35,"Medio",IF(PJA469&lt;=80,"Alto","Inviable Sanitariamente"))))</f>
        <v>Inviable Sanitariamente</v>
      </c>
      <c r="PJD469" s="265" t="str">
        <f t="shared" ref="PJD469:PJD471" si="11094">IF(PJB469&lt;5,"Sin Riesgo",IF(PJB469 &lt;=14,"Bajo",IF(PJB469&lt;=35,"Medio",IF(PJB469&lt;=80,"Alto","Inviable Sanitariamente"))))</f>
        <v>Inviable Sanitariamente</v>
      </c>
      <c r="PJE469" s="265" t="str">
        <f t="shared" ref="PJE469:PJE471" si="11095">IF(PJC469&lt;5,"Sin Riesgo",IF(PJC469 &lt;=14,"Bajo",IF(PJC469&lt;=35,"Medio",IF(PJC469&lt;=80,"Alto","Inviable Sanitariamente"))))</f>
        <v>Inviable Sanitariamente</v>
      </c>
      <c r="PJF469" s="265" t="str">
        <f t="shared" ref="PJF469:PJF471" si="11096">IF(PJD469&lt;5,"Sin Riesgo",IF(PJD469 &lt;=14,"Bajo",IF(PJD469&lt;=35,"Medio",IF(PJD469&lt;=80,"Alto","Inviable Sanitariamente"))))</f>
        <v>Inviable Sanitariamente</v>
      </c>
      <c r="PJG469" s="265" t="str">
        <f t="shared" ref="PJG469:PJG471" si="11097">IF(PJE469&lt;5,"Sin Riesgo",IF(PJE469 &lt;=14,"Bajo",IF(PJE469&lt;=35,"Medio",IF(PJE469&lt;=80,"Alto","Inviable Sanitariamente"))))</f>
        <v>Inviable Sanitariamente</v>
      </c>
      <c r="PJH469" s="265" t="str">
        <f t="shared" ref="PJH469:PJH471" si="11098">IF(PJF469&lt;5,"Sin Riesgo",IF(PJF469 &lt;=14,"Bajo",IF(PJF469&lt;=35,"Medio",IF(PJF469&lt;=80,"Alto","Inviable Sanitariamente"))))</f>
        <v>Inviable Sanitariamente</v>
      </c>
      <c r="PJI469" s="265" t="str">
        <f t="shared" ref="PJI469:PJI471" si="11099">IF(PJG469&lt;5,"Sin Riesgo",IF(PJG469 &lt;=14,"Bajo",IF(PJG469&lt;=35,"Medio",IF(PJG469&lt;=80,"Alto","Inviable Sanitariamente"))))</f>
        <v>Inviable Sanitariamente</v>
      </c>
      <c r="PJJ469" s="265" t="str">
        <f t="shared" ref="PJJ469:PJJ471" si="11100">IF(PJH469&lt;5,"Sin Riesgo",IF(PJH469 &lt;=14,"Bajo",IF(PJH469&lt;=35,"Medio",IF(PJH469&lt;=80,"Alto","Inviable Sanitariamente"))))</f>
        <v>Inviable Sanitariamente</v>
      </c>
      <c r="PJK469" s="265" t="str">
        <f t="shared" ref="PJK469:PJK471" si="11101">IF(PJI469&lt;5,"Sin Riesgo",IF(PJI469 &lt;=14,"Bajo",IF(PJI469&lt;=35,"Medio",IF(PJI469&lt;=80,"Alto","Inviable Sanitariamente"))))</f>
        <v>Inviable Sanitariamente</v>
      </c>
      <c r="PJL469" s="265" t="str">
        <f t="shared" ref="PJL469:PJL471" si="11102">IF(PJJ469&lt;5,"Sin Riesgo",IF(PJJ469 &lt;=14,"Bajo",IF(PJJ469&lt;=35,"Medio",IF(PJJ469&lt;=80,"Alto","Inviable Sanitariamente"))))</f>
        <v>Inviable Sanitariamente</v>
      </c>
      <c r="PJM469" s="265" t="str">
        <f t="shared" ref="PJM469:PJM471" si="11103">IF(PJK469&lt;5,"Sin Riesgo",IF(PJK469 &lt;=14,"Bajo",IF(PJK469&lt;=35,"Medio",IF(PJK469&lt;=80,"Alto","Inviable Sanitariamente"))))</f>
        <v>Inviable Sanitariamente</v>
      </c>
      <c r="PJN469" s="265" t="str">
        <f t="shared" ref="PJN469:PJN471" si="11104">IF(PJL469&lt;5,"Sin Riesgo",IF(PJL469 &lt;=14,"Bajo",IF(PJL469&lt;=35,"Medio",IF(PJL469&lt;=80,"Alto","Inviable Sanitariamente"))))</f>
        <v>Inviable Sanitariamente</v>
      </c>
      <c r="PJO469" s="265" t="str">
        <f t="shared" ref="PJO469:PJO471" si="11105">IF(PJM469&lt;5,"Sin Riesgo",IF(PJM469 &lt;=14,"Bajo",IF(PJM469&lt;=35,"Medio",IF(PJM469&lt;=80,"Alto","Inviable Sanitariamente"))))</f>
        <v>Inviable Sanitariamente</v>
      </c>
      <c r="PJP469" s="265" t="str">
        <f t="shared" ref="PJP469:PJP471" si="11106">IF(PJN469&lt;5,"Sin Riesgo",IF(PJN469 &lt;=14,"Bajo",IF(PJN469&lt;=35,"Medio",IF(PJN469&lt;=80,"Alto","Inviable Sanitariamente"))))</f>
        <v>Inviable Sanitariamente</v>
      </c>
      <c r="PJQ469" s="265" t="str">
        <f t="shared" ref="PJQ469:PJQ471" si="11107">IF(PJO469&lt;5,"Sin Riesgo",IF(PJO469 &lt;=14,"Bajo",IF(PJO469&lt;=35,"Medio",IF(PJO469&lt;=80,"Alto","Inviable Sanitariamente"))))</f>
        <v>Inviable Sanitariamente</v>
      </c>
      <c r="PJR469" s="265" t="str">
        <f t="shared" ref="PJR469:PJR471" si="11108">IF(PJP469&lt;5,"Sin Riesgo",IF(PJP469 &lt;=14,"Bajo",IF(PJP469&lt;=35,"Medio",IF(PJP469&lt;=80,"Alto","Inviable Sanitariamente"))))</f>
        <v>Inviable Sanitariamente</v>
      </c>
      <c r="PJS469" s="265" t="str">
        <f t="shared" ref="PJS469:PJS471" si="11109">IF(PJQ469&lt;5,"Sin Riesgo",IF(PJQ469 &lt;=14,"Bajo",IF(PJQ469&lt;=35,"Medio",IF(PJQ469&lt;=80,"Alto","Inviable Sanitariamente"))))</f>
        <v>Inviable Sanitariamente</v>
      </c>
      <c r="PJT469" s="265" t="str">
        <f t="shared" ref="PJT469:PJT471" si="11110">IF(PJR469&lt;5,"Sin Riesgo",IF(PJR469 &lt;=14,"Bajo",IF(PJR469&lt;=35,"Medio",IF(PJR469&lt;=80,"Alto","Inviable Sanitariamente"))))</f>
        <v>Inviable Sanitariamente</v>
      </c>
      <c r="PJU469" s="265" t="str">
        <f t="shared" ref="PJU469:PJU471" si="11111">IF(PJS469&lt;5,"Sin Riesgo",IF(PJS469 &lt;=14,"Bajo",IF(PJS469&lt;=35,"Medio",IF(PJS469&lt;=80,"Alto","Inviable Sanitariamente"))))</f>
        <v>Inviable Sanitariamente</v>
      </c>
      <c r="PJV469" s="265" t="str">
        <f t="shared" ref="PJV469:PJV471" si="11112">IF(PJT469&lt;5,"Sin Riesgo",IF(PJT469 &lt;=14,"Bajo",IF(PJT469&lt;=35,"Medio",IF(PJT469&lt;=80,"Alto","Inviable Sanitariamente"))))</f>
        <v>Inviable Sanitariamente</v>
      </c>
      <c r="PJW469" s="265" t="str">
        <f t="shared" ref="PJW469:PJW471" si="11113">IF(PJU469&lt;5,"Sin Riesgo",IF(PJU469 &lt;=14,"Bajo",IF(PJU469&lt;=35,"Medio",IF(PJU469&lt;=80,"Alto","Inviable Sanitariamente"))))</f>
        <v>Inviable Sanitariamente</v>
      </c>
      <c r="PJX469" s="265" t="str">
        <f t="shared" ref="PJX469:PJX471" si="11114">IF(PJV469&lt;5,"Sin Riesgo",IF(PJV469 &lt;=14,"Bajo",IF(PJV469&lt;=35,"Medio",IF(PJV469&lt;=80,"Alto","Inviable Sanitariamente"))))</f>
        <v>Inviable Sanitariamente</v>
      </c>
      <c r="PJY469" s="265" t="str">
        <f t="shared" ref="PJY469:PJY471" si="11115">IF(PJW469&lt;5,"Sin Riesgo",IF(PJW469 &lt;=14,"Bajo",IF(PJW469&lt;=35,"Medio",IF(PJW469&lt;=80,"Alto","Inviable Sanitariamente"))))</f>
        <v>Inviable Sanitariamente</v>
      </c>
      <c r="PJZ469" s="265" t="str">
        <f t="shared" ref="PJZ469:PJZ471" si="11116">IF(PJX469&lt;5,"Sin Riesgo",IF(PJX469 &lt;=14,"Bajo",IF(PJX469&lt;=35,"Medio",IF(PJX469&lt;=80,"Alto","Inviable Sanitariamente"))))</f>
        <v>Inviable Sanitariamente</v>
      </c>
      <c r="PKA469" s="265" t="str">
        <f t="shared" ref="PKA469:PKA471" si="11117">IF(PJY469&lt;5,"Sin Riesgo",IF(PJY469 &lt;=14,"Bajo",IF(PJY469&lt;=35,"Medio",IF(PJY469&lt;=80,"Alto","Inviable Sanitariamente"))))</f>
        <v>Inviable Sanitariamente</v>
      </c>
      <c r="PKB469" s="265" t="str">
        <f t="shared" ref="PKB469:PKB471" si="11118">IF(PJZ469&lt;5,"Sin Riesgo",IF(PJZ469 &lt;=14,"Bajo",IF(PJZ469&lt;=35,"Medio",IF(PJZ469&lt;=80,"Alto","Inviable Sanitariamente"))))</f>
        <v>Inviable Sanitariamente</v>
      </c>
      <c r="PKC469" s="265" t="str">
        <f t="shared" ref="PKC469:PKC471" si="11119">IF(PKA469&lt;5,"Sin Riesgo",IF(PKA469 &lt;=14,"Bajo",IF(PKA469&lt;=35,"Medio",IF(PKA469&lt;=80,"Alto","Inviable Sanitariamente"))))</f>
        <v>Inviable Sanitariamente</v>
      </c>
      <c r="PKD469" s="265" t="str">
        <f t="shared" ref="PKD469:PKD471" si="11120">IF(PKB469&lt;5,"Sin Riesgo",IF(PKB469 &lt;=14,"Bajo",IF(PKB469&lt;=35,"Medio",IF(PKB469&lt;=80,"Alto","Inviable Sanitariamente"))))</f>
        <v>Inviable Sanitariamente</v>
      </c>
      <c r="PKE469" s="265" t="str">
        <f t="shared" ref="PKE469:PKE471" si="11121">IF(PKC469&lt;5,"Sin Riesgo",IF(PKC469 &lt;=14,"Bajo",IF(PKC469&lt;=35,"Medio",IF(PKC469&lt;=80,"Alto","Inviable Sanitariamente"))))</f>
        <v>Inviable Sanitariamente</v>
      </c>
      <c r="PKF469" s="265" t="str">
        <f t="shared" ref="PKF469:PKF471" si="11122">IF(PKD469&lt;5,"Sin Riesgo",IF(PKD469 &lt;=14,"Bajo",IF(PKD469&lt;=35,"Medio",IF(PKD469&lt;=80,"Alto","Inviable Sanitariamente"))))</f>
        <v>Inviable Sanitariamente</v>
      </c>
      <c r="PKG469" s="265" t="str">
        <f t="shared" ref="PKG469:PKG471" si="11123">IF(PKE469&lt;5,"Sin Riesgo",IF(PKE469 &lt;=14,"Bajo",IF(PKE469&lt;=35,"Medio",IF(PKE469&lt;=80,"Alto","Inviable Sanitariamente"))))</f>
        <v>Inviable Sanitariamente</v>
      </c>
      <c r="PKH469" s="265" t="str">
        <f t="shared" ref="PKH469:PKH471" si="11124">IF(PKF469&lt;5,"Sin Riesgo",IF(PKF469 &lt;=14,"Bajo",IF(PKF469&lt;=35,"Medio",IF(PKF469&lt;=80,"Alto","Inviable Sanitariamente"))))</f>
        <v>Inviable Sanitariamente</v>
      </c>
      <c r="PKI469" s="265" t="str">
        <f t="shared" ref="PKI469:PKI471" si="11125">IF(PKG469&lt;5,"Sin Riesgo",IF(PKG469 &lt;=14,"Bajo",IF(PKG469&lt;=35,"Medio",IF(PKG469&lt;=80,"Alto","Inviable Sanitariamente"))))</f>
        <v>Inviable Sanitariamente</v>
      </c>
      <c r="PKJ469" s="265" t="str">
        <f t="shared" ref="PKJ469:PKJ471" si="11126">IF(PKH469&lt;5,"Sin Riesgo",IF(PKH469 &lt;=14,"Bajo",IF(PKH469&lt;=35,"Medio",IF(PKH469&lt;=80,"Alto","Inviable Sanitariamente"))))</f>
        <v>Inviable Sanitariamente</v>
      </c>
      <c r="PKK469" s="265" t="str">
        <f t="shared" ref="PKK469:PKK471" si="11127">IF(PKI469&lt;5,"Sin Riesgo",IF(PKI469 &lt;=14,"Bajo",IF(PKI469&lt;=35,"Medio",IF(PKI469&lt;=80,"Alto","Inviable Sanitariamente"))))</f>
        <v>Inviable Sanitariamente</v>
      </c>
      <c r="PKL469" s="265" t="str">
        <f t="shared" ref="PKL469:PKL471" si="11128">IF(PKJ469&lt;5,"Sin Riesgo",IF(PKJ469 &lt;=14,"Bajo",IF(PKJ469&lt;=35,"Medio",IF(PKJ469&lt;=80,"Alto","Inviable Sanitariamente"))))</f>
        <v>Inviable Sanitariamente</v>
      </c>
      <c r="PKM469" s="265" t="str">
        <f t="shared" ref="PKM469:PKM471" si="11129">IF(PKK469&lt;5,"Sin Riesgo",IF(PKK469 &lt;=14,"Bajo",IF(PKK469&lt;=35,"Medio",IF(PKK469&lt;=80,"Alto","Inviable Sanitariamente"))))</f>
        <v>Inviable Sanitariamente</v>
      </c>
      <c r="PKN469" s="265" t="str">
        <f t="shared" ref="PKN469:PKN471" si="11130">IF(PKL469&lt;5,"Sin Riesgo",IF(PKL469 &lt;=14,"Bajo",IF(PKL469&lt;=35,"Medio",IF(PKL469&lt;=80,"Alto","Inviable Sanitariamente"))))</f>
        <v>Inviable Sanitariamente</v>
      </c>
      <c r="PKO469" s="265" t="str">
        <f t="shared" ref="PKO469:PKO471" si="11131">IF(PKM469&lt;5,"Sin Riesgo",IF(PKM469 &lt;=14,"Bajo",IF(PKM469&lt;=35,"Medio",IF(PKM469&lt;=80,"Alto","Inviable Sanitariamente"))))</f>
        <v>Inviable Sanitariamente</v>
      </c>
      <c r="PKP469" s="265" t="str">
        <f t="shared" ref="PKP469:PKP471" si="11132">IF(PKN469&lt;5,"Sin Riesgo",IF(PKN469 &lt;=14,"Bajo",IF(PKN469&lt;=35,"Medio",IF(PKN469&lt;=80,"Alto","Inviable Sanitariamente"))))</f>
        <v>Inviable Sanitariamente</v>
      </c>
      <c r="PKQ469" s="265" t="str">
        <f t="shared" ref="PKQ469:PKQ471" si="11133">IF(PKO469&lt;5,"Sin Riesgo",IF(PKO469 &lt;=14,"Bajo",IF(PKO469&lt;=35,"Medio",IF(PKO469&lt;=80,"Alto","Inviable Sanitariamente"))))</f>
        <v>Inviable Sanitariamente</v>
      </c>
      <c r="PKR469" s="265" t="str">
        <f t="shared" ref="PKR469:PKR471" si="11134">IF(PKP469&lt;5,"Sin Riesgo",IF(PKP469 &lt;=14,"Bajo",IF(PKP469&lt;=35,"Medio",IF(PKP469&lt;=80,"Alto","Inviable Sanitariamente"))))</f>
        <v>Inviable Sanitariamente</v>
      </c>
      <c r="PKS469" s="265" t="str">
        <f t="shared" ref="PKS469:PKS471" si="11135">IF(PKQ469&lt;5,"Sin Riesgo",IF(PKQ469 &lt;=14,"Bajo",IF(PKQ469&lt;=35,"Medio",IF(PKQ469&lt;=80,"Alto","Inviable Sanitariamente"))))</f>
        <v>Inviable Sanitariamente</v>
      </c>
      <c r="PKT469" s="265" t="str">
        <f t="shared" ref="PKT469:PKT471" si="11136">IF(PKR469&lt;5,"Sin Riesgo",IF(PKR469 &lt;=14,"Bajo",IF(PKR469&lt;=35,"Medio",IF(PKR469&lt;=80,"Alto","Inviable Sanitariamente"))))</f>
        <v>Inviable Sanitariamente</v>
      </c>
      <c r="PKU469" s="265" t="str">
        <f t="shared" ref="PKU469:PKU471" si="11137">IF(PKS469&lt;5,"Sin Riesgo",IF(PKS469 &lt;=14,"Bajo",IF(PKS469&lt;=35,"Medio",IF(PKS469&lt;=80,"Alto","Inviable Sanitariamente"))))</f>
        <v>Inviable Sanitariamente</v>
      </c>
      <c r="PKV469" s="265" t="str">
        <f t="shared" ref="PKV469:PKV471" si="11138">IF(PKT469&lt;5,"Sin Riesgo",IF(PKT469 &lt;=14,"Bajo",IF(PKT469&lt;=35,"Medio",IF(PKT469&lt;=80,"Alto","Inviable Sanitariamente"))))</f>
        <v>Inviable Sanitariamente</v>
      </c>
      <c r="PKW469" s="265" t="str">
        <f t="shared" ref="PKW469:PKW471" si="11139">IF(PKU469&lt;5,"Sin Riesgo",IF(PKU469 &lt;=14,"Bajo",IF(PKU469&lt;=35,"Medio",IF(PKU469&lt;=80,"Alto","Inviable Sanitariamente"))))</f>
        <v>Inviable Sanitariamente</v>
      </c>
      <c r="PKX469" s="265" t="str">
        <f t="shared" ref="PKX469:PKX471" si="11140">IF(PKV469&lt;5,"Sin Riesgo",IF(PKV469 &lt;=14,"Bajo",IF(PKV469&lt;=35,"Medio",IF(PKV469&lt;=80,"Alto","Inviable Sanitariamente"))))</f>
        <v>Inviable Sanitariamente</v>
      </c>
      <c r="PKY469" s="265" t="str">
        <f t="shared" ref="PKY469:PKY471" si="11141">IF(PKW469&lt;5,"Sin Riesgo",IF(PKW469 &lt;=14,"Bajo",IF(PKW469&lt;=35,"Medio",IF(PKW469&lt;=80,"Alto","Inviable Sanitariamente"))))</f>
        <v>Inviable Sanitariamente</v>
      </c>
      <c r="PKZ469" s="265" t="str">
        <f t="shared" ref="PKZ469:PKZ471" si="11142">IF(PKX469&lt;5,"Sin Riesgo",IF(PKX469 &lt;=14,"Bajo",IF(PKX469&lt;=35,"Medio",IF(PKX469&lt;=80,"Alto","Inviable Sanitariamente"))))</f>
        <v>Inviable Sanitariamente</v>
      </c>
      <c r="PLA469" s="265" t="str">
        <f t="shared" ref="PLA469:PLA471" si="11143">IF(PKY469&lt;5,"Sin Riesgo",IF(PKY469 &lt;=14,"Bajo",IF(PKY469&lt;=35,"Medio",IF(PKY469&lt;=80,"Alto","Inviable Sanitariamente"))))</f>
        <v>Inviable Sanitariamente</v>
      </c>
      <c r="PLB469" s="265" t="str">
        <f t="shared" ref="PLB469:PLB471" si="11144">IF(PKZ469&lt;5,"Sin Riesgo",IF(PKZ469 &lt;=14,"Bajo",IF(PKZ469&lt;=35,"Medio",IF(PKZ469&lt;=80,"Alto","Inviable Sanitariamente"))))</f>
        <v>Inviable Sanitariamente</v>
      </c>
      <c r="PLC469" s="265" t="str">
        <f t="shared" ref="PLC469:PLC471" si="11145">IF(PLA469&lt;5,"Sin Riesgo",IF(PLA469 &lt;=14,"Bajo",IF(PLA469&lt;=35,"Medio",IF(PLA469&lt;=80,"Alto","Inviable Sanitariamente"))))</f>
        <v>Inviable Sanitariamente</v>
      </c>
      <c r="PLD469" s="265" t="str">
        <f t="shared" ref="PLD469:PLD471" si="11146">IF(PLB469&lt;5,"Sin Riesgo",IF(PLB469 &lt;=14,"Bajo",IF(PLB469&lt;=35,"Medio",IF(PLB469&lt;=80,"Alto","Inviable Sanitariamente"))))</f>
        <v>Inviable Sanitariamente</v>
      </c>
      <c r="PLE469" s="265" t="str">
        <f t="shared" ref="PLE469:PLE471" si="11147">IF(PLC469&lt;5,"Sin Riesgo",IF(PLC469 &lt;=14,"Bajo",IF(PLC469&lt;=35,"Medio",IF(PLC469&lt;=80,"Alto","Inviable Sanitariamente"))))</f>
        <v>Inviable Sanitariamente</v>
      </c>
      <c r="PLF469" s="265" t="str">
        <f t="shared" ref="PLF469:PLF471" si="11148">IF(PLD469&lt;5,"Sin Riesgo",IF(PLD469 &lt;=14,"Bajo",IF(PLD469&lt;=35,"Medio",IF(PLD469&lt;=80,"Alto","Inviable Sanitariamente"))))</f>
        <v>Inviable Sanitariamente</v>
      </c>
      <c r="PLG469" s="265" t="str">
        <f t="shared" ref="PLG469:PLG471" si="11149">IF(PLE469&lt;5,"Sin Riesgo",IF(PLE469 &lt;=14,"Bajo",IF(PLE469&lt;=35,"Medio",IF(PLE469&lt;=80,"Alto","Inviable Sanitariamente"))))</f>
        <v>Inviable Sanitariamente</v>
      </c>
      <c r="PLH469" s="265" t="str">
        <f t="shared" ref="PLH469:PLH471" si="11150">IF(PLF469&lt;5,"Sin Riesgo",IF(PLF469 &lt;=14,"Bajo",IF(PLF469&lt;=35,"Medio",IF(PLF469&lt;=80,"Alto","Inviable Sanitariamente"))))</f>
        <v>Inviable Sanitariamente</v>
      </c>
      <c r="PLI469" s="265" t="str">
        <f t="shared" ref="PLI469:PLI471" si="11151">IF(PLG469&lt;5,"Sin Riesgo",IF(PLG469 &lt;=14,"Bajo",IF(PLG469&lt;=35,"Medio",IF(PLG469&lt;=80,"Alto","Inviable Sanitariamente"))))</f>
        <v>Inviable Sanitariamente</v>
      </c>
      <c r="PLJ469" s="265" t="str">
        <f t="shared" ref="PLJ469:PLJ471" si="11152">IF(PLH469&lt;5,"Sin Riesgo",IF(PLH469 &lt;=14,"Bajo",IF(PLH469&lt;=35,"Medio",IF(PLH469&lt;=80,"Alto","Inviable Sanitariamente"))))</f>
        <v>Inviable Sanitariamente</v>
      </c>
      <c r="PLK469" s="265" t="str">
        <f t="shared" ref="PLK469:PLK471" si="11153">IF(PLI469&lt;5,"Sin Riesgo",IF(PLI469 &lt;=14,"Bajo",IF(PLI469&lt;=35,"Medio",IF(PLI469&lt;=80,"Alto","Inviable Sanitariamente"))))</f>
        <v>Inviable Sanitariamente</v>
      </c>
      <c r="PLL469" s="265" t="str">
        <f t="shared" ref="PLL469:PLL471" si="11154">IF(PLJ469&lt;5,"Sin Riesgo",IF(PLJ469 &lt;=14,"Bajo",IF(PLJ469&lt;=35,"Medio",IF(PLJ469&lt;=80,"Alto","Inviable Sanitariamente"))))</f>
        <v>Inviable Sanitariamente</v>
      </c>
      <c r="PLM469" s="265" t="str">
        <f t="shared" ref="PLM469:PLM471" si="11155">IF(PLK469&lt;5,"Sin Riesgo",IF(PLK469 &lt;=14,"Bajo",IF(PLK469&lt;=35,"Medio",IF(PLK469&lt;=80,"Alto","Inviable Sanitariamente"))))</f>
        <v>Inviable Sanitariamente</v>
      </c>
      <c r="PLN469" s="265" t="str">
        <f t="shared" ref="PLN469:PLN471" si="11156">IF(PLL469&lt;5,"Sin Riesgo",IF(PLL469 &lt;=14,"Bajo",IF(PLL469&lt;=35,"Medio",IF(PLL469&lt;=80,"Alto","Inviable Sanitariamente"))))</f>
        <v>Inviable Sanitariamente</v>
      </c>
      <c r="PLO469" s="265" t="str">
        <f t="shared" ref="PLO469:PLO471" si="11157">IF(PLM469&lt;5,"Sin Riesgo",IF(PLM469 &lt;=14,"Bajo",IF(PLM469&lt;=35,"Medio",IF(PLM469&lt;=80,"Alto","Inviable Sanitariamente"))))</f>
        <v>Inviable Sanitariamente</v>
      </c>
      <c r="PLP469" s="265" t="str">
        <f t="shared" ref="PLP469:PLP471" si="11158">IF(PLN469&lt;5,"Sin Riesgo",IF(PLN469 &lt;=14,"Bajo",IF(PLN469&lt;=35,"Medio",IF(PLN469&lt;=80,"Alto","Inviable Sanitariamente"))))</f>
        <v>Inviable Sanitariamente</v>
      </c>
      <c r="PLQ469" s="265" t="str">
        <f t="shared" ref="PLQ469:PLQ471" si="11159">IF(PLO469&lt;5,"Sin Riesgo",IF(PLO469 &lt;=14,"Bajo",IF(PLO469&lt;=35,"Medio",IF(PLO469&lt;=80,"Alto","Inviable Sanitariamente"))))</f>
        <v>Inviable Sanitariamente</v>
      </c>
      <c r="PLR469" s="265" t="str">
        <f t="shared" ref="PLR469:PLR471" si="11160">IF(PLP469&lt;5,"Sin Riesgo",IF(PLP469 &lt;=14,"Bajo",IF(PLP469&lt;=35,"Medio",IF(PLP469&lt;=80,"Alto","Inviable Sanitariamente"))))</f>
        <v>Inviable Sanitariamente</v>
      </c>
      <c r="PLS469" s="265" t="str">
        <f t="shared" ref="PLS469:PLS471" si="11161">IF(PLQ469&lt;5,"Sin Riesgo",IF(PLQ469 &lt;=14,"Bajo",IF(PLQ469&lt;=35,"Medio",IF(PLQ469&lt;=80,"Alto","Inviable Sanitariamente"))))</f>
        <v>Inviable Sanitariamente</v>
      </c>
      <c r="PLT469" s="265" t="str">
        <f t="shared" ref="PLT469:PLT471" si="11162">IF(PLR469&lt;5,"Sin Riesgo",IF(PLR469 &lt;=14,"Bajo",IF(PLR469&lt;=35,"Medio",IF(PLR469&lt;=80,"Alto","Inviable Sanitariamente"))))</f>
        <v>Inviable Sanitariamente</v>
      </c>
      <c r="PLU469" s="265" t="str">
        <f t="shared" ref="PLU469:PLU471" si="11163">IF(PLS469&lt;5,"Sin Riesgo",IF(PLS469 &lt;=14,"Bajo",IF(PLS469&lt;=35,"Medio",IF(PLS469&lt;=80,"Alto","Inviable Sanitariamente"))))</f>
        <v>Inviable Sanitariamente</v>
      </c>
      <c r="PLV469" s="265" t="str">
        <f t="shared" ref="PLV469:PLV471" si="11164">IF(PLT469&lt;5,"Sin Riesgo",IF(PLT469 &lt;=14,"Bajo",IF(PLT469&lt;=35,"Medio",IF(PLT469&lt;=80,"Alto","Inviable Sanitariamente"))))</f>
        <v>Inviable Sanitariamente</v>
      </c>
      <c r="PLW469" s="265" t="str">
        <f t="shared" ref="PLW469:PLW471" si="11165">IF(PLU469&lt;5,"Sin Riesgo",IF(PLU469 &lt;=14,"Bajo",IF(PLU469&lt;=35,"Medio",IF(PLU469&lt;=80,"Alto","Inviable Sanitariamente"))))</f>
        <v>Inviable Sanitariamente</v>
      </c>
      <c r="PLX469" s="265" t="str">
        <f t="shared" ref="PLX469:PLX471" si="11166">IF(PLV469&lt;5,"Sin Riesgo",IF(PLV469 &lt;=14,"Bajo",IF(PLV469&lt;=35,"Medio",IF(PLV469&lt;=80,"Alto","Inviable Sanitariamente"))))</f>
        <v>Inviable Sanitariamente</v>
      </c>
      <c r="PLY469" s="265" t="str">
        <f t="shared" ref="PLY469:PLY471" si="11167">IF(PLW469&lt;5,"Sin Riesgo",IF(PLW469 &lt;=14,"Bajo",IF(PLW469&lt;=35,"Medio",IF(PLW469&lt;=80,"Alto","Inviable Sanitariamente"))))</f>
        <v>Inviable Sanitariamente</v>
      </c>
      <c r="PLZ469" s="265" t="str">
        <f t="shared" ref="PLZ469:PLZ471" si="11168">IF(PLX469&lt;5,"Sin Riesgo",IF(PLX469 &lt;=14,"Bajo",IF(PLX469&lt;=35,"Medio",IF(PLX469&lt;=80,"Alto","Inviable Sanitariamente"))))</f>
        <v>Inviable Sanitariamente</v>
      </c>
      <c r="PMA469" s="265" t="str">
        <f t="shared" ref="PMA469:PMA471" si="11169">IF(PLY469&lt;5,"Sin Riesgo",IF(PLY469 &lt;=14,"Bajo",IF(PLY469&lt;=35,"Medio",IF(PLY469&lt;=80,"Alto","Inviable Sanitariamente"))))</f>
        <v>Inviable Sanitariamente</v>
      </c>
      <c r="PMB469" s="265" t="str">
        <f t="shared" ref="PMB469:PMB471" si="11170">IF(PLZ469&lt;5,"Sin Riesgo",IF(PLZ469 &lt;=14,"Bajo",IF(PLZ469&lt;=35,"Medio",IF(PLZ469&lt;=80,"Alto","Inviable Sanitariamente"))))</f>
        <v>Inviable Sanitariamente</v>
      </c>
      <c r="PMC469" s="265" t="str">
        <f t="shared" ref="PMC469:PMC471" si="11171">IF(PMA469&lt;5,"Sin Riesgo",IF(PMA469 &lt;=14,"Bajo",IF(PMA469&lt;=35,"Medio",IF(PMA469&lt;=80,"Alto","Inviable Sanitariamente"))))</f>
        <v>Inviable Sanitariamente</v>
      </c>
      <c r="PMD469" s="265" t="str">
        <f t="shared" ref="PMD469:PMD471" si="11172">IF(PMB469&lt;5,"Sin Riesgo",IF(PMB469 &lt;=14,"Bajo",IF(PMB469&lt;=35,"Medio",IF(PMB469&lt;=80,"Alto","Inviable Sanitariamente"))))</f>
        <v>Inviable Sanitariamente</v>
      </c>
      <c r="PME469" s="265" t="str">
        <f t="shared" ref="PME469:PME471" si="11173">IF(PMC469&lt;5,"Sin Riesgo",IF(PMC469 &lt;=14,"Bajo",IF(PMC469&lt;=35,"Medio",IF(PMC469&lt;=80,"Alto","Inviable Sanitariamente"))))</f>
        <v>Inviable Sanitariamente</v>
      </c>
      <c r="PMF469" s="265" t="str">
        <f t="shared" ref="PMF469:PMF471" si="11174">IF(PMD469&lt;5,"Sin Riesgo",IF(PMD469 &lt;=14,"Bajo",IF(PMD469&lt;=35,"Medio",IF(PMD469&lt;=80,"Alto","Inviable Sanitariamente"))))</f>
        <v>Inviable Sanitariamente</v>
      </c>
      <c r="PMG469" s="265" t="str">
        <f t="shared" ref="PMG469:PMG471" si="11175">IF(PME469&lt;5,"Sin Riesgo",IF(PME469 &lt;=14,"Bajo",IF(PME469&lt;=35,"Medio",IF(PME469&lt;=80,"Alto","Inviable Sanitariamente"))))</f>
        <v>Inviable Sanitariamente</v>
      </c>
      <c r="PMH469" s="265" t="str">
        <f t="shared" ref="PMH469:PMH471" si="11176">IF(PMF469&lt;5,"Sin Riesgo",IF(PMF469 &lt;=14,"Bajo",IF(PMF469&lt;=35,"Medio",IF(PMF469&lt;=80,"Alto","Inviable Sanitariamente"))))</f>
        <v>Inviable Sanitariamente</v>
      </c>
      <c r="PMI469" s="265" t="str">
        <f t="shared" ref="PMI469:PMI471" si="11177">IF(PMG469&lt;5,"Sin Riesgo",IF(PMG469 &lt;=14,"Bajo",IF(PMG469&lt;=35,"Medio",IF(PMG469&lt;=80,"Alto","Inviable Sanitariamente"))))</f>
        <v>Inviable Sanitariamente</v>
      </c>
      <c r="PMJ469" s="265" t="str">
        <f t="shared" ref="PMJ469:PMJ471" si="11178">IF(PMH469&lt;5,"Sin Riesgo",IF(PMH469 &lt;=14,"Bajo",IF(PMH469&lt;=35,"Medio",IF(PMH469&lt;=80,"Alto","Inviable Sanitariamente"))))</f>
        <v>Inviable Sanitariamente</v>
      </c>
      <c r="PMK469" s="265" t="str">
        <f t="shared" ref="PMK469:PMK471" si="11179">IF(PMI469&lt;5,"Sin Riesgo",IF(PMI469 &lt;=14,"Bajo",IF(PMI469&lt;=35,"Medio",IF(PMI469&lt;=80,"Alto","Inviable Sanitariamente"))))</f>
        <v>Inviable Sanitariamente</v>
      </c>
      <c r="PML469" s="265" t="str">
        <f t="shared" ref="PML469:PML471" si="11180">IF(PMJ469&lt;5,"Sin Riesgo",IF(PMJ469 &lt;=14,"Bajo",IF(PMJ469&lt;=35,"Medio",IF(PMJ469&lt;=80,"Alto","Inviable Sanitariamente"))))</f>
        <v>Inviable Sanitariamente</v>
      </c>
      <c r="PMM469" s="265" t="str">
        <f t="shared" ref="PMM469:PMM471" si="11181">IF(PMK469&lt;5,"Sin Riesgo",IF(PMK469 &lt;=14,"Bajo",IF(PMK469&lt;=35,"Medio",IF(PMK469&lt;=80,"Alto","Inviable Sanitariamente"))))</f>
        <v>Inviable Sanitariamente</v>
      </c>
      <c r="PMN469" s="265" t="str">
        <f t="shared" ref="PMN469:PMN471" si="11182">IF(PML469&lt;5,"Sin Riesgo",IF(PML469 &lt;=14,"Bajo",IF(PML469&lt;=35,"Medio",IF(PML469&lt;=80,"Alto","Inviable Sanitariamente"))))</f>
        <v>Inviable Sanitariamente</v>
      </c>
      <c r="PMO469" s="265" t="str">
        <f t="shared" ref="PMO469:PMO471" si="11183">IF(PMM469&lt;5,"Sin Riesgo",IF(PMM469 &lt;=14,"Bajo",IF(PMM469&lt;=35,"Medio",IF(PMM469&lt;=80,"Alto","Inviable Sanitariamente"))))</f>
        <v>Inviable Sanitariamente</v>
      </c>
      <c r="PMP469" s="265" t="str">
        <f t="shared" ref="PMP469:PMP471" si="11184">IF(PMN469&lt;5,"Sin Riesgo",IF(PMN469 &lt;=14,"Bajo",IF(PMN469&lt;=35,"Medio",IF(PMN469&lt;=80,"Alto","Inviable Sanitariamente"))))</f>
        <v>Inviable Sanitariamente</v>
      </c>
      <c r="PMQ469" s="265" t="str">
        <f t="shared" ref="PMQ469:PMQ471" si="11185">IF(PMO469&lt;5,"Sin Riesgo",IF(PMO469 &lt;=14,"Bajo",IF(PMO469&lt;=35,"Medio",IF(PMO469&lt;=80,"Alto","Inviable Sanitariamente"))))</f>
        <v>Inviable Sanitariamente</v>
      </c>
      <c r="PMR469" s="265" t="str">
        <f t="shared" ref="PMR469:PMR471" si="11186">IF(PMP469&lt;5,"Sin Riesgo",IF(PMP469 &lt;=14,"Bajo",IF(PMP469&lt;=35,"Medio",IF(PMP469&lt;=80,"Alto","Inviable Sanitariamente"))))</f>
        <v>Inviable Sanitariamente</v>
      </c>
      <c r="PMS469" s="265" t="str">
        <f t="shared" ref="PMS469:PMS471" si="11187">IF(PMQ469&lt;5,"Sin Riesgo",IF(PMQ469 &lt;=14,"Bajo",IF(PMQ469&lt;=35,"Medio",IF(PMQ469&lt;=80,"Alto","Inviable Sanitariamente"))))</f>
        <v>Inviable Sanitariamente</v>
      </c>
      <c r="PMT469" s="265" t="str">
        <f t="shared" ref="PMT469:PMT471" si="11188">IF(PMR469&lt;5,"Sin Riesgo",IF(PMR469 &lt;=14,"Bajo",IF(PMR469&lt;=35,"Medio",IF(PMR469&lt;=80,"Alto","Inviable Sanitariamente"))))</f>
        <v>Inviable Sanitariamente</v>
      </c>
      <c r="PMU469" s="265" t="str">
        <f t="shared" ref="PMU469:PMU471" si="11189">IF(PMS469&lt;5,"Sin Riesgo",IF(PMS469 &lt;=14,"Bajo",IF(PMS469&lt;=35,"Medio",IF(PMS469&lt;=80,"Alto","Inviable Sanitariamente"))))</f>
        <v>Inviable Sanitariamente</v>
      </c>
      <c r="PMV469" s="265" t="str">
        <f t="shared" ref="PMV469:PMV471" si="11190">IF(PMT469&lt;5,"Sin Riesgo",IF(PMT469 &lt;=14,"Bajo",IF(PMT469&lt;=35,"Medio",IF(PMT469&lt;=80,"Alto","Inviable Sanitariamente"))))</f>
        <v>Inviable Sanitariamente</v>
      </c>
      <c r="PMW469" s="265" t="str">
        <f t="shared" ref="PMW469:PMW471" si="11191">IF(PMU469&lt;5,"Sin Riesgo",IF(PMU469 &lt;=14,"Bajo",IF(PMU469&lt;=35,"Medio",IF(PMU469&lt;=80,"Alto","Inviable Sanitariamente"))))</f>
        <v>Inviable Sanitariamente</v>
      </c>
      <c r="PMX469" s="265" t="str">
        <f t="shared" ref="PMX469:PMX471" si="11192">IF(PMV469&lt;5,"Sin Riesgo",IF(PMV469 &lt;=14,"Bajo",IF(PMV469&lt;=35,"Medio",IF(PMV469&lt;=80,"Alto","Inviable Sanitariamente"))))</f>
        <v>Inviable Sanitariamente</v>
      </c>
      <c r="PMY469" s="265" t="str">
        <f t="shared" ref="PMY469:PMY471" si="11193">IF(PMW469&lt;5,"Sin Riesgo",IF(PMW469 &lt;=14,"Bajo",IF(PMW469&lt;=35,"Medio",IF(PMW469&lt;=80,"Alto","Inviable Sanitariamente"))))</f>
        <v>Inviable Sanitariamente</v>
      </c>
      <c r="PMZ469" s="265" t="str">
        <f t="shared" ref="PMZ469:PMZ471" si="11194">IF(PMX469&lt;5,"Sin Riesgo",IF(PMX469 &lt;=14,"Bajo",IF(PMX469&lt;=35,"Medio",IF(PMX469&lt;=80,"Alto","Inviable Sanitariamente"))))</f>
        <v>Inviable Sanitariamente</v>
      </c>
      <c r="PNA469" s="265" t="str">
        <f t="shared" ref="PNA469:PNA471" si="11195">IF(PMY469&lt;5,"Sin Riesgo",IF(PMY469 &lt;=14,"Bajo",IF(PMY469&lt;=35,"Medio",IF(PMY469&lt;=80,"Alto","Inviable Sanitariamente"))))</f>
        <v>Inviable Sanitariamente</v>
      </c>
      <c r="PNB469" s="265" t="str">
        <f t="shared" ref="PNB469:PNB471" si="11196">IF(PMZ469&lt;5,"Sin Riesgo",IF(PMZ469 &lt;=14,"Bajo",IF(PMZ469&lt;=35,"Medio",IF(PMZ469&lt;=80,"Alto","Inviable Sanitariamente"))))</f>
        <v>Inviable Sanitariamente</v>
      </c>
      <c r="PNC469" s="265" t="str">
        <f t="shared" ref="PNC469:PNC471" si="11197">IF(PNA469&lt;5,"Sin Riesgo",IF(PNA469 &lt;=14,"Bajo",IF(PNA469&lt;=35,"Medio",IF(PNA469&lt;=80,"Alto","Inviable Sanitariamente"))))</f>
        <v>Inviable Sanitariamente</v>
      </c>
      <c r="PND469" s="265" t="str">
        <f t="shared" ref="PND469:PND471" si="11198">IF(PNB469&lt;5,"Sin Riesgo",IF(PNB469 &lt;=14,"Bajo",IF(PNB469&lt;=35,"Medio",IF(PNB469&lt;=80,"Alto","Inviable Sanitariamente"))))</f>
        <v>Inviable Sanitariamente</v>
      </c>
      <c r="PNE469" s="265" t="str">
        <f t="shared" ref="PNE469:PNE471" si="11199">IF(PNC469&lt;5,"Sin Riesgo",IF(PNC469 &lt;=14,"Bajo",IF(PNC469&lt;=35,"Medio",IF(PNC469&lt;=80,"Alto","Inviable Sanitariamente"))))</f>
        <v>Inviable Sanitariamente</v>
      </c>
      <c r="PNF469" s="265" t="str">
        <f t="shared" ref="PNF469:PNF471" si="11200">IF(PND469&lt;5,"Sin Riesgo",IF(PND469 &lt;=14,"Bajo",IF(PND469&lt;=35,"Medio",IF(PND469&lt;=80,"Alto","Inviable Sanitariamente"))))</f>
        <v>Inviable Sanitariamente</v>
      </c>
      <c r="PNG469" s="265" t="str">
        <f t="shared" ref="PNG469:PNG471" si="11201">IF(PNE469&lt;5,"Sin Riesgo",IF(PNE469 &lt;=14,"Bajo",IF(PNE469&lt;=35,"Medio",IF(PNE469&lt;=80,"Alto","Inviable Sanitariamente"))))</f>
        <v>Inviable Sanitariamente</v>
      </c>
      <c r="PNH469" s="265" t="str">
        <f t="shared" ref="PNH469:PNH471" si="11202">IF(PNF469&lt;5,"Sin Riesgo",IF(PNF469 &lt;=14,"Bajo",IF(PNF469&lt;=35,"Medio",IF(PNF469&lt;=80,"Alto","Inviable Sanitariamente"))))</f>
        <v>Inviable Sanitariamente</v>
      </c>
      <c r="PNI469" s="265" t="str">
        <f t="shared" ref="PNI469:PNI471" si="11203">IF(PNG469&lt;5,"Sin Riesgo",IF(PNG469 &lt;=14,"Bajo",IF(PNG469&lt;=35,"Medio",IF(PNG469&lt;=80,"Alto","Inviable Sanitariamente"))))</f>
        <v>Inviable Sanitariamente</v>
      </c>
      <c r="PNJ469" s="265" t="str">
        <f t="shared" ref="PNJ469:PNJ471" si="11204">IF(PNH469&lt;5,"Sin Riesgo",IF(PNH469 &lt;=14,"Bajo",IF(PNH469&lt;=35,"Medio",IF(PNH469&lt;=80,"Alto","Inviable Sanitariamente"))))</f>
        <v>Inviable Sanitariamente</v>
      </c>
      <c r="PNK469" s="265" t="str">
        <f t="shared" ref="PNK469:PNK471" si="11205">IF(PNI469&lt;5,"Sin Riesgo",IF(PNI469 &lt;=14,"Bajo",IF(PNI469&lt;=35,"Medio",IF(PNI469&lt;=80,"Alto","Inviable Sanitariamente"))))</f>
        <v>Inviable Sanitariamente</v>
      </c>
      <c r="PNL469" s="265" t="str">
        <f t="shared" ref="PNL469:PNL471" si="11206">IF(PNJ469&lt;5,"Sin Riesgo",IF(PNJ469 &lt;=14,"Bajo",IF(PNJ469&lt;=35,"Medio",IF(PNJ469&lt;=80,"Alto","Inviable Sanitariamente"))))</f>
        <v>Inviable Sanitariamente</v>
      </c>
      <c r="PNM469" s="265" t="str">
        <f t="shared" ref="PNM469:PNM471" si="11207">IF(PNK469&lt;5,"Sin Riesgo",IF(PNK469 &lt;=14,"Bajo",IF(PNK469&lt;=35,"Medio",IF(PNK469&lt;=80,"Alto","Inviable Sanitariamente"))))</f>
        <v>Inviable Sanitariamente</v>
      </c>
      <c r="PNN469" s="265" t="str">
        <f t="shared" ref="PNN469:PNN471" si="11208">IF(PNL469&lt;5,"Sin Riesgo",IF(PNL469 &lt;=14,"Bajo",IF(PNL469&lt;=35,"Medio",IF(PNL469&lt;=80,"Alto","Inviable Sanitariamente"))))</f>
        <v>Inviable Sanitariamente</v>
      </c>
      <c r="PNO469" s="265" t="str">
        <f t="shared" ref="PNO469:PNO471" si="11209">IF(PNM469&lt;5,"Sin Riesgo",IF(PNM469 &lt;=14,"Bajo",IF(PNM469&lt;=35,"Medio",IF(PNM469&lt;=80,"Alto","Inviable Sanitariamente"))))</f>
        <v>Inviable Sanitariamente</v>
      </c>
      <c r="PNP469" s="265" t="str">
        <f t="shared" ref="PNP469:PNP471" si="11210">IF(PNN469&lt;5,"Sin Riesgo",IF(PNN469 &lt;=14,"Bajo",IF(PNN469&lt;=35,"Medio",IF(PNN469&lt;=80,"Alto","Inviable Sanitariamente"))))</f>
        <v>Inviable Sanitariamente</v>
      </c>
      <c r="PNQ469" s="265" t="str">
        <f t="shared" ref="PNQ469:PNQ471" si="11211">IF(PNO469&lt;5,"Sin Riesgo",IF(PNO469 &lt;=14,"Bajo",IF(PNO469&lt;=35,"Medio",IF(PNO469&lt;=80,"Alto","Inviable Sanitariamente"))))</f>
        <v>Inviable Sanitariamente</v>
      </c>
      <c r="PNR469" s="265" t="str">
        <f t="shared" ref="PNR469:PNR471" si="11212">IF(PNP469&lt;5,"Sin Riesgo",IF(PNP469 &lt;=14,"Bajo",IF(PNP469&lt;=35,"Medio",IF(PNP469&lt;=80,"Alto","Inviable Sanitariamente"))))</f>
        <v>Inviable Sanitariamente</v>
      </c>
      <c r="PNS469" s="265" t="str">
        <f t="shared" ref="PNS469:PNS471" si="11213">IF(PNQ469&lt;5,"Sin Riesgo",IF(PNQ469 &lt;=14,"Bajo",IF(PNQ469&lt;=35,"Medio",IF(PNQ469&lt;=80,"Alto","Inviable Sanitariamente"))))</f>
        <v>Inviable Sanitariamente</v>
      </c>
      <c r="PNT469" s="265" t="str">
        <f t="shared" ref="PNT469:PNT471" si="11214">IF(PNR469&lt;5,"Sin Riesgo",IF(PNR469 &lt;=14,"Bajo",IF(PNR469&lt;=35,"Medio",IF(PNR469&lt;=80,"Alto","Inviable Sanitariamente"))))</f>
        <v>Inviable Sanitariamente</v>
      </c>
      <c r="PNU469" s="265" t="str">
        <f t="shared" ref="PNU469:PNU471" si="11215">IF(PNS469&lt;5,"Sin Riesgo",IF(PNS469 &lt;=14,"Bajo",IF(PNS469&lt;=35,"Medio",IF(PNS469&lt;=80,"Alto","Inviable Sanitariamente"))))</f>
        <v>Inviable Sanitariamente</v>
      </c>
      <c r="PNV469" s="265" t="str">
        <f t="shared" ref="PNV469:PNV471" si="11216">IF(PNT469&lt;5,"Sin Riesgo",IF(PNT469 &lt;=14,"Bajo",IF(PNT469&lt;=35,"Medio",IF(PNT469&lt;=80,"Alto","Inviable Sanitariamente"))))</f>
        <v>Inviable Sanitariamente</v>
      </c>
      <c r="PNW469" s="265" t="str">
        <f t="shared" ref="PNW469:PNW471" si="11217">IF(PNU469&lt;5,"Sin Riesgo",IF(PNU469 &lt;=14,"Bajo",IF(PNU469&lt;=35,"Medio",IF(PNU469&lt;=80,"Alto","Inviable Sanitariamente"))))</f>
        <v>Inviable Sanitariamente</v>
      </c>
      <c r="PNX469" s="265" t="str">
        <f t="shared" ref="PNX469:PNX471" si="11218">IF(PNV469&lt;5,"Sin Riesgo",IF(PNV469 &lt;=14,"Bajo",IF(PNV469&lt;=35,"Medio",IF(PNV469&lt;=80,"Alto","Inviable Sanitariamente"))))</f>
        <v>Inviable Sanitariamente</v>
      </c>
      <c r="PNY469" s="265" t="str">
        <f t="shared" ref="PNY469:PNY471" si="11219">IF(PNW469&lt;5,"Sin Riesgo",IF(PNW469 &lt;=14,"Bajo",IF(PNW469&lt;=35,"Medio",IF(PNW469&lt;=80,"Alto","Inviable Sanitariamente"))))</f>
        <v>Inviable Sanitariamente</v>
      </c>
      <c r="PNZ469" s="265" t="str">
        <f t="shared" ref="PNZ469:PNZ471" si="11220">IF(PNX469&lt;5,"Sin Riesgo",IF(PNX469 &lt;=14,"Bajo",IF(PNX469&lt;=35,"Medio",IF(PNX469&lt;=80,"Alto","Inviable Sanitariamente"))))</f>
        <v>Inviable Sanitariamente</v>
      </c>
      <c r="POA469" s="265" t="str">
        <f t="shared" ref="POA469:POA471" si="11221">IF(PNY469&lt;5,"Sin Riesgo",IF(PNY469 &lt;=14,"Bajo",IF(PNY469&lt;=35,"Medio",IF(PNY469&lt;=80,"Alto","Inviable Sanitariamente"))))</f>
        <v>Inviable Sanitariamente</v>
      </c>
      <c r="POB469" s="265" t="str">
        <f t="shared" ref="POB469:POB471" si="11222">IF(PNZ469&lt;5,"Sin Riesgo",IF(PNZ469 &lt;=14,"Bajo",IF(PNZ469&lt;=35,"Medio",IF(PNZ469&lt;=80,"Alto","Inviable Sanitariamente"))))</f>
        <v>Inviable Sanitariamente</v>
      </c>
      <c r="POC469" s="265" t="str">
        <f t="shared" ref="POC469:POC471" si="11223">IF(POA469&lt;5,"Sin Riesgo",IF(POA469 &lt;=14,"Bajo",IF(POA469&lt;=35,"Medio",IF(POA469&lt;=80,"Alto","Inviable Sanitariamente"))))</f>
        <v>Inviable Sanitariamente</v>
      </c>
      <c r="POD469" s="265" t="str">
        <f t="shared" ref="POD469:POD471" si="11224">IF(POB469&lt;5,"Sin Riesgo",IF(POB469 &lt;=14,"Bajo",IF(POB469&lt;=35,"Medio",IF(POB469&lt;=80,"Alto","Inviable Sanitariamente"))))</f>
        <v>Inviable Sanitariamente</v>
      </c>
      <c r="POE469" s="265" t="str">
        <f t="shared" ref="POE469:POE471" si="11225">IF(POC469&lt;5,"Sin Riesgo",IF(POC469 &lt;=14,"Bajo",IF(POC469&lt;=35,"Medio",IF(POC469&lt;=80,"Alto","Inviable Sanitariamente"))))</f>
        <v>Inviable Sanitariamente</v>
      </c>
      <c r="POF469" s="265" t="str">
        <f t="shared" ref="POF469:POF471" si="11226">IF(POD469&lt;5,"Sin Riesgo",IF(POD469 &lt;=14,"Bajo",IF(POD469&lt;=35,"Medio",IF(POD469&lt;=80,"Alto","Inviable Sanitariamente"))))</f>
        <v>Inviable Sanitariamente</v>
      </c>
      <c r="POG469" s="265" t="str">
        <f t="shared" ref="POG469:POG471" si="11227">IF(POE469&lt;5,"Sin Riesgo",IF(POE469 &lt;=14,"Bajo",IF(POE469&lt;=35,"Medio",IF(POE469&lt;=80,"Alto","Inviable Sanitariamente"))))</f>
        <v>Inviable Sanitariamente</v>
      </c>
      <c r="POH469" s="265" t="str">
        <f t="shared" ref="POH469:POH471" si="11228">IF(POF469&lt;5,"Sin Riesgo",IF(POF469 &lt;=14,"Bajo",IF(POF469&lt;=35,"Medio",IF(POF469&lt;=80,"Alto","Inviable Sanitariamente"))))</f>
        <v>Inviable Sanitariamente</v>
      </c>
      <c r="POI469" s="265" t="str">
        <f t="shared" ref="POI469:POI471" si="11229">IF(POG469&lt;5,"Sin Riesgo",IF(POG469 &lt;=14,"Bajo",IF(POG469&lt;=35,"Medio",IF(POG469&lt;=80,"Alto","Inviable Sanitariamente"))))</f>
        <v>Inviable Sanitariamente</v>
      </c>
      <c r="POJ469" s="265" t="str">
        <f t="shared" ref="POJ469:POJ471" si="11230">IF(POH469&lt;5,"Sin Riesgo",IF(POH469 &lt;=14,"Bajo",IF(POH469&lt;=35,"Medio",IF(POH469&lt;=80,"Alto","Inviable Sanitariamente"))))</f>
        <v>Inviable Sanitariamente</v>
      </c>
      <c r="POK469" s="265" t="str">
        <f t="shared" ref="POK469:POK471" si="11231">IF(POI469&lt;5,"Sin Riesgo",IF(POI469 &lt;=14,"Bajo",IF(POI469&lt;=35,"Medio",IF(POI469&lt;=80,"Alto","Inviable Sanitariamente"))))</f>
        <v>Inviable Sanitariamente</v>
      </c>
      <c r="POL469" s="265" t="str">
        <f t="shared" ref="POL469:POL471" si="11232">IF(POJ469&lt;5,"Sin Riesgo",IF(POJ469 &lt;=14,"Bajo",IF(POJ469&lt;=35,"Medio",IF(POJ469&lt;=80,"Alto","Inviable Sanitariamente"))))</f>
        <v>Inviable Sanitariamente</v>
      </c>
      <c r="POM469" s="265" t="str">
        <f t="shared" ref="POM469:POM471" si="11233">IF(POK469&lt;5,"Sin Riesgo",IF(POK469 &lt;=14,"Bajo",IF(POK469&lt;=35,"Medio",IF(POK469&lt;=80,"Alto","Inviable Sanitariamente"))))</f>
        <v>Inviable Sanitariamente</v>
      </c>
      <c r="PON469" s="265" t="str">
        <f t="shared" ref="PON469:PON471" si="11234">IF(POL469&lt;5,"Sin Riesgo",IF(POL469 &lt;=14,"Bajo",IF(POL469&lt;=35,"Medio",IF(POL469&lt;=80,"Alto","Inviable Sanitariamente"))))</f>
        <v>Inviable Sanitariamente</v>
      </c>
      <c r="POO469" s="265" t="str">
        <f t="shared" ref="POO469:POO471" si="11235">IF(POM469&lt;5,"Sin Riesgo",IF(POM469 &lt;=14,"Bajo",IF(POM469&lt;=35,"Medio",IF(POM469&lt;=80,"Alto","Inviable Sanitariamente"))))</f>
        <v>Inviable Sanitariamente</v>
      </c>
      <c r="POP469" s="265" t="str">
        <f t="shared" ref="POP469:POP471" si="11236">IF(PON469&lt;5,"Sin Riesgo",IF(PON469 &lt;=14,"Bajo",IF(PON469&lt;=35,"Medio",IF(PON469&lt;=80,"Alto","Inviable Sanitariamente"))))</f>
        <v>Inviable Sanitariamente</v>
      </c>
      <c r="POQ469" s="265" t="str">
        <f t="shared" ref="POQ469:POQ471" si="11237">IF(POO469&lt;5,"Sin Riesgo",IF(POO469 &lt;=14,"Bajo",IF(POO469&lt;=35,"Medio",IF(POO469&lt;=80,"Alto","Inviable Sanitariamente"))))</f>
        <v>Inviable Sanitariamente</v>
      </c>
      <c r="POR469" s="265" t="str">
        <f t="shared" ref="POR469:POR471" si="11238">IF(POP469&lt;5,"Sin Riesgo",IF(POP469 &lt;=14,"Bajo",IF(POP469&lt;=35,"Medio",IF(POP469&lt;=80,"Alto","Inviable Sanitariamente"))))</f>
        <v>Inviable Sanitariamente</v>
      </c>
      <c r="POS469" s="265" t="str">
        <f t="shared" ref="POS469:POS471" si="11239">IF(POQ469&lt;5,"Sin Riesgo",IF(POQ469 &lt;=14,"Bajo",IF(POQ469&lt;=35,"Medio",IF(POQ469&lt;=80,"Alto","Inviable Sanitariamente"))))</f>
        <v>Inviable Sanitariamente</v>
      </c>
      <c r="POT469" s="265" t="str">
        <f t="shared" ref="POT469:POT471" si="11240">IF(POR469&lt;5,"Sin Riesgo",IF(POR469 &lt;=14,"Bajo",IF(POR469&lt;=35,"Medio",IF(POR469&lt;=80,"Alto","Inviable Sanitariamente"))))</f>
        <v>Inviable Sanitariamente</v>
      </c>
      <c r="POU469" s="265" t="str">
        <f t="shared" ref="POU469:POU471" si="11241">IF(POS469&lt;5,"Sin Riesgo",IF(POS469 &lt;=14,"Bajo",IF(POS469&lt;=35,"Medio",IF(POS469&lt;=80,"Alto","Inviable Sanitariamente"))))</f>
        <v>Inviable Sanitariamente</v>
      </c>
      <c r="POV469" s="265" t="str">
        <f t="shared" ref="POV469:POV471" si="11242">IF(POT469&lt;5,"Sin Riesgo",IF(POT469 &lt;=14,"Bajo",IF(POT469&lt;=35,"Medio",IF(POT469&lt;=80,"Alto","Inviable Sanitariamente"))))</f>
        <v>Inviable Sanitariamente</v>
      </c>
      <c r="POW469" s="265" t="str">
        <f t="shared" ref="POW469:POW471" si="11243">IF(POU469&lt;5,"Sin Riesgo",IF(POU469 &lt;=14,"Bajo",IF(POU469&lt;=35,"Medio",IF(POU469&lt;=80,"Alto","Inviable Sanitariamente"))))</f>
        <v>Inviable Sanitariamente</v>
      </c>
      <c r="POX469" s="265" t="str">
        <f t="shared" ref="POX469:POX471" si="11244">IF(POV469&lt;5,"Sin Riesgo",IF(POV469 &lt;=14,"Bajo",IF(POV469&lt;=35,"Medio",IF(POV469&lt;=80,"Alto","Inviable Sanitariamente"))))</f>
        <v>Inviable Sanitariamente</v>
      </c>
      <c r="POY469" s="265" t="str">
        <f t="shared" ref="POY469:POY471" si="11245">IF(POW469&lt;5,"Sin Riesgo",IF(POW469 &lt;=14,"Bajo",IF(POW469&lt;=35,"Medio",IF(POW469&lt;=80,"Alto","Inviable Sanitariamente"))))</f>
        <v>Inviable Sanitariamente</v>
      </c>
      <c r="POZ469" s="265" t="str">
        <f t="shared" ref="POZ469:POZ471" si="11246">IF(POX469&lt;5,"Sin Riesgo",IF(POX469 &lt;=14,"Bajo",IF(POX469&lt;=35,"Medio",IF(POX469&lt;=80,"Alto","Inviable Sanitariamente"))))</f>
        <v>Inviable Sanitariamente</v>
      </c>
      <c r="PPA469" s="265" t="str">
        <f t="shared" ref="PPA469:PPA471" si="11247">IF(POY469&lt;5,"Sin Riesgo",IF(POY469 &lt;=14,"Bajo",IF(POY469&lt;=35,"Medio",IF(POY469&lt;=80,"Alto","Inviable Sanitariamente"))))</f>
        <v>Inviable Sanitariamente</v>
      </c>
      <c r="PPB469" s="265" t="str">
        <f t="shared" ref="PPB469:PPB471" si="11248">IF(POZ469&lt;5,"Sin Riesgo",IF(POZ469 &lt;=14,"Bajo",IF(POZ469&lt;=35,"Medio",IF(POZ469&lt;=80,"Alto","Inviable Sanitariamente"))))</f>
        <v>Inviable Sanitariamente</v>
      </c>
      <c r="PPC469" s="265" t="str">
        <f t="shared" ref="PPC469:PPC471" si="11249">IF(PPA469&lt;5,"Sin Riesgo",IF(PPA469 &lt;=14,"Bajo",IF(PPA469&lt;=35,"Medio",IF(PPA469&lt;=80,"Alto","Inviable Sanitariamente"))))</f>
        <v>Inviable Sanitariamente</v>
      </c>
      <c r="PPD469" s="265" t="str">
        <f t="shared" ref="PPD469:PPD471" si="11250">IF(PPB469&lt;5,"Sin Riesgo",IF(PPB469 &lt;=14,"Bajo",IF(PPB469&lt;=35,"Medio",IF(PPB469&lt;=80,"Alto","Inviable Sanitariamente"))))</f>
        <v>Inviable Sanitariamente</v>
      </c>
      <c r="PPE469" s="265" t="str">
        <f t="shared" ref="PPE469:PPE471" si="11251">IF(PPC469&lt;5,"Sin Riesgo",IF(PPC469 &lt;=14,"Bajo",IF(PPC469&lt;=35,"Medio",IF(PPC469&lt;=80,"Alto","Inviable Sanitariamente"))))</f>
        <v>Inviable Sanitariamente</v>
      </c>
      <c r="PPF469" s="265" t="str">
        <f t="shared" ref="PPF469:PPF471" si="11252">IF(PPD469&lt;5,"Sin Riesgo",IF(PPD469 &lt;=14,"Bajo",IF(PPD469&lt;=35,"Medio",IF(PPD469&lt;=80,"Alto","Inviable Sanitariamente"))))</f>
        <v>Inviable Sanitariamente</v>
      </c>
      <c r="PPG469" s="265" t="str">
        <f t="shared" ref="PPG469:PPG471" si="11253">IF(PPE469&lt;5,"Sin Riesgo",IF(PPE469 &lt;=14,"Bajo",IF(PPE469&lt;=35,"Medio",IF(PPE469&lt;=80,"Alto","Inviable Sanitariamente"))))</f>
        <v>Inviable Sanitariamente</v>
      </c>
      <c r="PPH469" s="265" t="str">
        <f t="shared" ref="PPH469:PPH471" si="11254">IF(PPF469&lt;5,"Sin Riesgo",IF(PPF469 &lt;=14,"Bajo",IF(PPF469&lt;=35,"Medio",IF(PPF469&lt;=80,"Alto","Inviable Sanitariamente"))))</f>
        <v>Inviable Sanitariamente</v>
      </c>
      <c r="PPI469" s="265" t="str">
        <f t="shared" ref="PPI469:PPI471" si="11255">IF(PPG469&lt;5,"Sin Riesgo",IF(PPG469 &lt;=14,"Bajo",IF(PPG469&lt;=35,"Medio",IF(PPG469&lt;=80,"Alto","Inviable Sanitariamente"))))</f>
        <v>Inviable Sanitariamente</v>
      </c>
      <c r="PPJ469" s="265" t="str">
        <f t="shared" ref="PPJ469:PPJ471" si="11256">IF(PPH469&lt;5,"Sin Riesgo",IF(PPH469 &lt;=14,"Bajo",IF(PPH469&lt;=35,"Medio",IF(PPH469&lt;=80,"Alto","Inviable Sanitariamente"))))</f>
        <v>Inviable Sanitariamente</v>
      </c>
      <c r="PPK469" s="265" t="str">
        <f t="shared" ref="PPK469:PPK471" si="11257">IF(PPI469&lt;5,"Sin Riesgo",IF(PPI469 &lt;=14,"Bajo",IF(PPI469&lt;=35,"Medio",IF(PPI469&lt;=80,"Alto","Inviable Sanitariamente"))))</f>
        <v>Inviable Sanitariamente</v>
      </c>
      <c r="PPL469" s="265" t="str">
        <f t="shared" ref="PPL469:PPL471" si="11258">IF(PPJ469&lt;5,"Sin Riesgo",IF(PPJ469 &lt;=14,"Bajo",IF(PPJ469&lt;=35,"Medio",IF(PPJ469&lt;=80,"Alto","Inviable Sanitariamente"))))</f>
        <v>Inviable Sanitariamente</v>
      </c>
      <c r="PPM469" s="265" t="str">
        <f t="shared" ref="PPM469:PPM471" si="11259">IF(PPK469&lt;5,"Sin Riesgo",IF(PPK469 &lt;=14,"Bajo",IF(PPK469&lt;=35,"Medio",IF(PPK469&lt;=80,"Alto","Inviable Sanitariamente"))))</f>
        <v>Inviable Sanitariamente</v>
      </c>
      <c r="PPN469" s="265" t="str">
        <f t="shared" ref="PPN469:PPN471" si="11260">IF(PPL469&lt;5,"Sin Riesgo",IF(PPL469 &lt;=14,"Bajo",IF(PPL469&lt;=35,"Medio",IF(PPL469&lt;=80,"Alto","Inviable Sanitariamente"))))</f>
        <v>Inviable Sanitariamente</v>
      </c>
      <c r="PPO469" s="265" t="str">
        <f t="shared" ref="PPO469:PPO471" si="11261">IF(PPM469&lt;5,"Sin Riesgo",IF(PPM469 &lt;=14,"Bajo",IF(PPM469&lt;=35,"Medio",IF(PPM469&lt;=80,"Alto","Inviable Sanitariamente"))))</f>
        <v>Inviable Sanitariamente</v>
      </c>
      <c r="PPP469" s="265" t="str">
        <f t="shared" ref="PPP469:PPP471" si="11262">IF(PPN469&lt;5,"Sin Riesgo",IF(PPN469 &lt;=14,"Bajo",IF(PPN469&lt;=35,"Medio",IF(PPN469&lt;=80,"Alto","Inviable Sanitariamente"))))</f>
        <v>Inviable Sanitariamente</v>
      </c>
      <c r="PPQ469" s="265" t="str">
        <f t="shared" ref="PPQ469:PPQ471" si="11263">IF(PPO469&lt;5,"Sin Riesgo",IF(PPO469 &lt;=14,"Bajo",IF(PPO469&lt;=35,"Medio",IF(PPO469&lt;=80,"Alto","Inviable Sanitariamente"))))</f>
        <v>Inviable Sanitariamente</v>
      </c>
      <c r="PPR469" s="265" t="str">
        <f t="shared" ref="PPR469:PPR471" si="11264">IF(PPP469&lt;5,"Sin Riesgo",IF(PPP469 &lt;=14,"Bajo",IF(PPP469&lt;=35,"Medio",IF(PPP469&lt;=80,"Alto","Inviable Sanitariamente"))))</f>
        <v>Inviable Sanitariamente</v>
      </c>
      <c r="PPS469" s="265" t="str">
        <f t="shared" ref="PPS469:PPS471" si="11265">IF(PPQ469&lt;5,"Sin Riesgo",IF(PPQ469 &lt;=14,"Bajo",IF(PPQ469&lt;=35,"Medio",IF(PPQ469&lt;=80,"Alto","Inviable Sanitariamente"))))</f>
        <v>Inviable Sanitariamente</v>
      </c>
      <c r="PPT469" s="265" t="str">
        <f t="shared" ref="PPT469:PPT471" si="11266">IF(PPR469&lt;5,"Sin Riesgo",IF(PPR469 &lt;=14,"Bajo",IF(PPR469&lt;=35,"Medio",IF(PPR469&lt;=80,"Alto","Inviable Sanitariamente"))))</f>
        <v>Inviable Sanitariamente</v>
      </c>
      <c r="PPU469" s="265" t="str">
        <f t="shared" ref="PPU469:PPU471" si="11267">IF(PPS469&lt;5,"Sin Riesgo",IF(PPS469 &lt;=14,"Bajo",IF(PPS469&lt;=35,"Medio",IF(PPS469&lt;=80,"Alto","Inviable Sanitariamente"))))</f>
        <v>Inviable Sanitariamente</v>
      </c>
      <c r="PPV469" s="265" t="str">
        <f t="shared" ref="PPV469:PPV471" si="11268">IF(PPT469&lt;5,"Sin Riesgo",IF(PPT469 &lt;=14,"Bajo",IF(PPT469&lt;=35,"Medio",IF(PPT469&lt;=80,"Alto","Inviable Sanitariamente"))))</f>
        <v>Inviable Sanitariamente</v>
      </c>
      <c r="PPW469" s="265" t="str">
        <f t="shared" ref="PPW469:PPW471" si="11269">IF(PPU469&lt;5,"Sin Riesgo",IF(PPU469 &lt;=14,"Bajo",IF(PPU469&lt;=35,"Medio",IF(PPU469&lt;=80,"Alto","Inviable Sanitariamente"))))</f>
        <v>Inviable Sanitariamente</v>
      </c>
      <c r="PPX469" s="265" t="str">
        <f t="shared" ref="PPX469:PPX471" si="11270">IF(PPV469&lt;5,"Sin Riesgo",IF(PPV469 &lt;=14,"Bajo",IF(PPV469&lt;=35,"Medio",IF(PPV469&lt;=80,"Alto","Inviable Sanitariamente"))))</f>
        <v>Inviable Sanitariamente</v>
      </c>
      <c r="PPY469" s="265" t="str">
        <f t="shared" ref="PPY469:PPY471" si="11271">IF(PPW469&lt;5,"Sin Riesgo",IF(PPW469 &lt;=14,"Bajo",IF(PPW469&lt;=35,"Medio",IF(PPW469&lt;=80,"Alto","Inviable Sanitariamente"))))</f>
        <v>Inviable Sanitariamente</v>
      </c>
      <c r="PPZ469" s="265" t="str">
        <f t="shared" ref="PPZ469:PPZ471" si="11272">IF(PPX469&lt;5,"Sin Riesgo",IF(PPX469 &lt;=14,"Bajo",IF(PPX469&lt;=35,"Medio",IF(PPX469&lt;=80,"Alto","Inviable Sanitariamente"))))</f>
        <v>Inviable Sanitariamente</v>
      </c>
      <c r="PQA469" s="265" t="str">
        <f t="shared" ref="PQA469:PQA471" si="11273">IF(PPY469&lt;5,"Sin Riesgo",IF(PPY469 &lt;=14,"Bajo",IF(PPY469&lt;=35,"Medio",IF(PPY469&lt;=80,"Alto","Inviable Sanitariamente"))))</f>
        <v>Inviable Sanitariamente</v>
      </c>
      <c r="PQB469" s="265" t="str">
        <f t="shared" ref="PQB469:PQB471" si="11274">IF(PPZ469&lt;5,"Sin Riesgo",IF(PPZ469 &lt;=14,"Bajo",IF(PPZ469&lt;=35,"Medio",IF(PPZ469&lt;=80,"Alto","Inviable Sanitariamente"))))</f>
        <v>Inviable Sanitariamente</v>
      </c>
      <c r="PQC469" s="265" t="str">
        <f t="shared" ref="PQC469:PQC471" si="11275">IF(PQA469&lt;5,"Sin Riesgo",IF(PQA469 &lt;=14,"Bajo",IF(PQA469&lt;=35,"Medio",IF(PQA469&lt;=80,"Alto","Inviable Sanitariamente"))))</f>
        <v>Inviable Sanitariamente</v>
      </c>
      <c r="PQD469" s="265" t="str">
        <f t="shared" ref="PQD469:PQD471" si="11276">IF(PQB469&lt;5,"Sin Riesgo",IF(PQB469 &lt;=14,"Bajo",IF(PQB469&lt;=35,"Medio",IF(PQB469&lt;=80,"Alto","Inviable Sanitariamente"))))</f>
        <v>Inviable Sanitariamente</v>
      </c>
      <c r="PQE469" s="265" t="str">
        <f t="shared" ref="PQE469:PQE471" si="11277">IF(PQC469&lt;5,"Sin Riesgo",IF(PQC469 &lt;=14,"Bajo",IF(PQC469&lt;=35,"Medio",IF(PQC469&lt;=80,"Alto","Inviable Sanitariamente"))))</f>
        <v>Inviable Sanitariamente</v>
      </c>
      <c r="PQF469" s="265" t="str">
        <f t="shared" ref="PQF469:PQF471" si="11278">IF(PQD469&lt;5,"Sin Riesgo",IF(PQD469 &lt;=14,"Bajo",IF(PQD469&lt;=35,"Medio",IF(PQD469&lt;=80,"Alto","Inviable Sanitariamente"))))</f>
        <v>Inviable Sanitariamente</v>
      </c>
      <c r="PQG469" s="265" t="str">
        <f t="shared" ref="PQG469:PQG471" si="11279">IF(PQE469&lt;5,"Sin Riesgo",IF(PQE469 &lt;=14,"Bajo",IF(PQE469&lt;=35,"Medio",IF(PQE469&lt;=80,"Alto","Inviable Sanitariamente"))))</f>
        <v>Inviable Sanitariamente</v>
      </c>
      <c r="PQH469" s="265" t="str">
        <f t="shared" ref="PQH469:PQH471" si="11280">IF(PQF469&lt;5,"Sin Riesgo",IF(PQF469 &lt;=14,"Bajo",IF(PQF469&lt;=35,"Medio",IF(PQF469&lt;=80,"Alto","Inviable Sanitariamente"))))</f>
        <v>Inviable Sanitariamente</v>
      </c>
      <c r="PQI469" s="265" t="str">
        <f t="shared" ref="PQI469:PQI471" si="11281">IF(PQG469&lt;5,"Sin Riesgo",IF(PQG469 &lt;=14,"Bajo",IF(PQG469&lt;=35,"Medio",IF(PQG469&lt;=80,"Alto","Inviable Sanitariamente"))))</f>
        <v>Inviable Sanitariamente</v>
      </c>
      <c r="PQJ469" s="265" t="str">
        <f t="shared" ref="PQJ469:PQJ471" si="11282">IF(PQH469&lt;5,"Sin Riesgo",IF(PQH469 &lt;=14,"Bajo",IF(PQH469&lt;=35,"Medio",IF(PQH469&lt;=80,"Alto","Inviable Sanitariamente"))))</f>
        <v>Inviable Sanitariamente</v>
      </c>
      <c r="PQK469" s="265" t="str">
        <f t="shared" ref="PQK469:PQK471" si="11283">IF(PQI469&lt;5,"Sin Riesgo",IF(PQI469 &lt;=14,"Bajo",IF(PQI469&lt;=35,"Medio",IF(PQI469&lt;=80,"Alto","Inviable Sanitariamente"))))</f>
        <v>Inviable Sanitariamente</v>
      </c>
      <c r="PQL469" s="265" t="str">
        <f t="shared" ref="PQL469:PQL471" si="11284">IF(PQJ469&lt;5,"Sin Riesgo",IF(PQJ469 &lt;=14,"Bajo",IF(PQJ469&lt;=35,"Medio",IF(PQJ469&lt;=80,"Alto","Inviable Sanitariamente"))))</f>
        <v>Inviable Sanitariamente</v>
      </c>
      <c r="PQM469" s="265" t="str">
        <f t="shared" ref="PQM469:PQM471" si="11285">IF(PQK469&lt;5,"Sin Riesgo",IF(PQK469 &lt;=14,"Bajo",IF(PQK469&lt;=35,"Medio",IF(PQK469&lt;=80,"Alto","Inviable Sanitariamente"))))</f>
        <v>Inviable Sanitariamente</v>
      </c>
      <c r="PQN469" s="265" t="str">
        <f t="shared" ref="PQN469:PQN471" si="11286">IF(PQL469&lt;5,"Sin Riesgo",IF(PQL469 &lt;=14,"Bajo",IF(PQL469&lt;=35,"Medio",IF(PQL469&lt;=80,"Alto","Inviable Sanitariamente"))))</f>
        <v>Inviable Sanitariamente</v>
      </c>
      <c r="PQO469" s="265" t="str">
        <f t="shared" ref="PQO469:PQO471" si="11287">IF(PQM469&lt;5,"Sin Riesgo",IF(PQM469 &lt;=14,"Bajo",IF(PQM469&lt;=35,"Medio",IF(PQM469&lt;=80,"Alto","Inviable Sanitariamente"))))</f>
        <v>Inviable Sanitariamente</v>
      </c>
      <c r="PQP469" s="265" t="str">
        <f t="shared" ref="PQP469:PQP471" si="11288">IF(PQN469&lt;5,"Sin Riesgo",IF(PQN469 &lt;=14,"Bajo",IF(PQN469&lt;=35,"Medio",IF(PQN469&lt;=80,"Alto","Inviable Sanitariamente"))))</f>
        <v>Inviable Sanitariamente</v>
      </c>
      <c r="PQQ469" s="265" t="str">
        <f t="shared" ref="PQQ469:PQQ471" si="11289">IF(PQO469&lt;5,"Sin Riesgo",IF(PQO469 &lt;=14,"Bajo",IF(PQO469&lt;=35,"Medio",IF(PQO469&lt;=80,"Alto","Inviable Sanitariamente"))))</f>
        <v>Inviable Sanitariamente</v>
      </c>
      <c r="PQR469" s="265" t="str">
        <f t="shared" ref="PQR469:PQR471" si="11290">IF(PQP469&lt;5,"Sin Riesgo",IF(PQP469 &lt;=14,"Bajo",IF(PQP469&lt;=35,"Medio",IF(PQP469&lt;=80,"Alto","Inviable Sanitariamente"))))</f>
        <v>Inviable Sanitariamente</v>
      </c>
      <c r="PQS469" s="265" t="str">
        <f t="shared" ref="PQS469:PQS471" si="11291">IF(PQQ469&lt;5,"Sin Riesgo",IF(PQQ469 &lt;=14,"Bajo",IF(PQQ469&lt;=35,"Medio",IF(PQQ469&lt;=80,"Alto","Inviable Sanitariamente"))))</f>
        <v>Inviable Sanitariamente</v>
      </c>
      <c r="PQT469" s="265" t="str">
        <f t="shared" ref="PQT469:PQT471" si="11292">IF(PQR469&lt;5,"Sin Riesgo",IF(PQR469 &lt;=14,"Bajo",IF(PQR469&lt;=35,"Medio",IF(PQR469&lt;=80,"Alto","Inviable Sanitariamente"))))</f>
        <v>Inviable Sanitariamente</v>
      </c>
      <c r="PQU469" s="265" t="str">
        <f t="shared" ref="PQU469:PQU471" si="11293">IF(PQS469&lt;5,"Sin Riesgo",IF(PQS469 &lt;=14,"Bajo",IF(PQS469&lt;=35,"Medio",IF(PQS469&lt;=80,"Alto","Inviable Sanitariamente"))))</f>
        <v>Inviable Sanitariamente</v>
      </c>
      <c r="PQV469" s="265" t="str">
        <f t="shared" ref="PQV469:PQV471" si="11294">IF(PQT469&lt;5,"Sin Riesgo",IF(PQT469 &lt;=14,"Bajo",IF(PQT469&lt;=35,"Medio",IF(PQT469&lt;=80,"Alto","Inviable Sanitariamente"))))</f>
        <v>Inviable Sanitariamente</v>
      </c>
      <c r="PQW469" s="265" t="str">
        <f t="shared" ref="PQW469:PQW471" si="11295">IF(PQU469&lt;5,"Sin Riesgo",IF(PQU469 &lt;=14,"Bajo",IF(PQU469&lt;=35,"Medio",IF(PQU469&lt;=80,"Alto","Inviable Sanitariamente"))))</f>
        <v>Inviable Sanitariamente</v>
      </c>
      <c r="PQX469" s="265" t="str">
        <f t="shared" ref="PQX469:PQX471" si="11296">IF(PQV469&lt;5,"Sin Riesgo",IF(PQV469 &lt;=14,"Bajo",IF(PQV469&lt;=35,"Medio",IF(PQV469&lt;=80,"Alto","Inviable Sanitariamente"))))</f>
        <v>Inviable Sanitariamente</v>
      </c>
      <c r="PQY469" s="265" t="str">
        <f t="shared" ref="PQY469:PQY471" si="11297">IF(PQW469&lt;5,"Sin Riesgo",IF(PQW469 &lt;=14,"Bajo",IF(PQW469&lt;=35,"Medio",IF(PQW469&lt;=80,"Alto","Inviable Sanitariamente"))))</f>
        <v>Inviable Sanitariamente</v>
      </c>
      <c r="PQZ469" s="265" t="str">
        <f t="shared" ref="PQZ469:PQZ471" si="11298">IF(PQX469&lt;5,"Sin Riesgo",IF(PQX469 &lt;=14,"Bajo",IF(PQX469&lt;=35,"Medio",IF(PQX469&lt;=80,"Alto","Inviable Sanitariamente"))))</f>
        <v>Inviable Sanitariamente</v>
      </c>
      <c r="PRA469" s="265" t="str">
        <f t="shared" ref="PRA469:PRA471" si="11299">IF(PQY469&lt;5,"Sin Riesgo",IF(PQY469 &lt;=14,"Bajo",IF(PQY469&lt;=35,"Medio",IF(PQY469&lt;=80,"Alto","Inviable Sanitariamente"))))</f>
        <v>Inviable Sanitariamente</v>
      </c>
      <c r="PRB469" s="265" t="str">
        <f t="shared" ref="PRB469:PRB471" si="11300">IF(PQZ469&lt;5,"Sin Riesgo",IF(PQZ469 &lt;=14,"Bajo",IF(PQZ469&lt;=35,"Medio",IF(PQZ469&lt;=80,"Alto","Inviable Sanitariamente"))))</f>
        <v>Inviable Sanitariamente</v>
      </c>
      <c r="PRC469" s="265" t="str">
        <f t="shared" ref="PRC469:PRC471" si="11301">IF(PRA469&lt;5,"Sin Riesgo",IF(PRA469 &lt;=14,"Bajo",IF(PRA469&lt;=35,"Medio",IF(PRA469&lt;=80,"Alto","Inviable Sanitariamente"))))</f>
        <v>Inviable Sanitariamente</v>
      </c>
      <c r="PRD469" s="265" t="str">
        <f t="shared" ref="PRD469:PRD471" si="11302">IF(PRB469&lt;5,"Sin Riesgo",IF(PRB469 &lt;=14,"Bajo",IF(PRB469&lt;=35,"Medio",IF(PRB469&lt;=80,"Alto","Inviable Sanitariamente"))))</f>
        <v>Inviable Sanitariamente</v>
      </c>
      <c r="PRE469" s="265" t="str">
        <f t="shared" ref="PRE469:PRE471" si="11303">IF(PRC469&lt;5,"Sin Riesgo",IF(PRC469 &lt;=14,"Bajo",IF(PRC469&lt;=35,"Medio",IF(PRC469&lt;=80,"Alto","Inviable Sanitariamente"))))</f>
        <v>Inviable Sanitariamente</v>
      </c>
      <c r="PRF469" s="265" t="str">
        <f t="shared" ref="PRF469:PRF471" si="11304">IF(PRD469&lt;5,"Sin Riesgo",IF(PRD469 &lt;=14,"Bajo",IF(PRD469&lt;=35,"Medio",IF(PRD469&lt;=80,"Alto","Inviable Sanitariamente"))))</f>
        <v>Inviable Sanitariamente</v>
      </c>
      <c r="PRG469" s="265" t="str">
        <f t="shared" ref="PRG469:PRG471" si="11305">IF(PRE469&lt;5,"Sin Riesgo",IF(PRE469 &lt;=14,"Bajo",IF(PRE469&lt;=35,"Medio",IF(PRE469&lt;=80,"Alto","Inviable Sanitariamente"))))</f>
        <v>Inviable Sanitariamente</v>
      </c>
      <c r="PRH469" s="265" t="str">
        <f t="shared" ref="PRH469:PRH471" si="11306">IF(PRF469&lt;5,"Sin Riesgo",IF(PRF469 &lt;=14,"Bajo",IF(PRF469&lt;=35,"Medio",IF(PRF469&lt;=80,"Alto","Inviable Sanitariamente"))))</f>
        <v>Inviable Sanitariamente</v>
      </c>
      <c r="PRI469" s="265" t="str">
        <f t="shared" ref="PRI469:PRI471" si="11307">IF(PRG469&lt;5,"Sin Riesgo",IF(PRG469 &lt;=14,"Bajo",IF(PRG469&lt;=35,"Medio",IF(PRG469&lt;=80,"Alto","Inviable Sanitariamente"))))</f>
        <v>Inviable Sanitariamente</v>
      </c>
      <c r="PRJ469" s="265" t="str">
        <f t="shared" ref="PRJ469:PRJ471" si="11308">IF(PRH469&lt;5,"Sin Riesgo",IF(PRH469 &lt;=14,"Bajo",IF(PRH469&lt;=35,"Medio",IF(PRH469&lt;=80,"Alto","Inviable Sanitariamente"))))</f>
        <v>Inviable Sanitariamente</v>
      </c>
      <c r="PRK469" s="265" t="str">
        <f t="shared" ref="PRK469:PRK471" si="11309">IF(PRI469&lt;5,"Sin Riesgo",IF(PRI469 &lt;=14,"Bajo",IF(PRI469&lt;=35,"Medio",IF(PRI469&lt;=80,"Alto","Inviable Sanitariamente"))))</f>
        <v>Inviable Sanitariamente</v>
      </c>
      <c r="PRL469" s="265" t="str">
        <f t="shared" ref="PRL469:PRL471" si="11310">IF(PRJ469&lt;5,"Sin Riesgo",IF(PRJ469 &lt;=14,"Bajo",IF(PRJ469&lt;=35,"Medio",IF(PRJ469&lt;=80,"Alto","Inviable Sanitariamente"))))</f>
        <v>Inviable Sanitariamente</v>
      </c>
      <c r="PRM469" s="265" t="str">
        <f t="shared" ref="PRM469:PRM471" si="11311">IF(PRK469&lt;5,"Sin Riesgo",IF(PRK469 &lt;=14,"Bajo",IF(PRK469&lt;=35,"Medio",IF(PRK469&lt;=80,"Alto","Inviable Sanitariamente"))))</f>
        <v>Inviable Sanitariamente</v>
      </c>
      <c r="PRN469" s="265" t="str">
        <f t="shared" ref="PRN469:PRN471" si="11312">IF(PRL469&lt;5,"Sin Riesgo",IF(PRL469 &lt;=14,"Bajo",IF(PRL469&lt;=35,"Medio",IF(PRL469&lt;=80,"Alto","Inviable Sanitariamente"))))</f>
        <v>Inviable Sanitariamente</v>
      </c>
      <c r="PRO469" s="265" t="str">
        <f t="shared" ref="PRO469:PRO471" si="11313">IF(PRM469&lt;5,"Sin Riesgo",IF(PRM469 &lt;=14,"Bajo",IF(PRM469&lt;=35,"Medio",IF(PRM469&lt;=80,"Alto","Inviable Sanitariamente"))))</f>
        <v>Inviable Sanitariamente</v>
      </c>
      <c r="PRP469" s="265" t="str">
        <f t="shared" ref="PRP469:PRP471" si="11314">IF(PRN469&lt;5,"Sin Riesgo",IF(PRN469 &lt;=14,"Bajo",IF(PRN469&lt;=35,"Medio",IF(PRN469&lt;=80,"Alto","Inviable Sanitariamente"))))</f>
        <v>Inviable Sanitariamente</v>
      </c>
      <c r="PRQ469" s="265" t="str">
        <f t="shared" ref="PRQ469:PRQ471" si="11315">IF(PRO469&lt;5,"Sin Riesgo",IF(PRO469 &lt;=14,"Bajo",IF(PRO469&lt;=35,"Medio",IF(PRO469&lt;=80,"Alto","Inviable Sanitariamente"))))</f>
        <v>Inviable Sanitariamente</v>
      </c>
      <c r="PRR469" s="265" t="str">
        <f t="shared" ref="PRR469:PRR471" si="11316">IF(PRP469&lt;5,"Sin Riesgo",IF(PRP469 &lt;=14,"Bajo",IF(PRP469&lt;=35,"Medio",IF(PRP469&lt;=80,"Alto","Inviable Sanitariamente"))))</f>
        <v>Inviable Sanitariamente</v>
      </c>
      <c r="PRS469" s="265" t="str">
        <f t="shared" ref="PRS469:PRS471" si="11317">IF(PRQ469&lt;5,"Sin Riesgo",IF(PRQ469 &lt;=14,"Bajo",IF(PRQ469&lt;=35,"Medio",IF(PRQ469&lt;=80,"Alto","Inviable Sanitariamente"))))</f>
        <v>Inviable Sanitariamente</v>
      </c>
      <c r="PRT469" s="265" t="str">
        <f t="shared" ref="PRT469:PRT471" si="11318">IF(PRR469&lt;5,"Sin Riesgo",IF(PRR469 &lt;=14,"Bajo",IF(PRR469&lt;=35,"Medio",IF(PRR469&lt;=80,"Alto","Inviable Sanitariamente"))))</f>
        <v>Inviable Sanitariamente</v>
      </c>
      <c r="PRU469" s="265" t="str">
        <f t="shared" ref="PRU469:PRU471" si="11319">IF(PRS469&lt;5,"Sin Riesgo",IF(PRS469 &lt;=14,"Bajo",IF(PRS469&lt;=35,"Medio",IF(PRS469&lt;=80,"Alto","Inviable Sanitariamente"))))</f>
        <v>Inviable Sanitariamente</v>
      </c>
      <c r="PRV469" s="265" t="str">
        <f t="shared" ref="PRV469:PRV471" si="11320">IF(PRT469&lt;5,"Sin Riesgo",IF(PRT469 &lt;=14,"Bajo",IF(PRT469&lt;=35,"Medio",IF(PRT469&lt;=80,"Alto","Inviable Sanitariamente"))))</f>
        <v>Inviable Sanitariamente</v>
      </c>
      <c r="PRW469" s="265" t="str">
        <f t="shared" ref="PRW469:PRW471" si="11321">IF(PRU469&lt;5,"Sin Riesgo",IF(PRU469 &lt;=14,"Bajo",IF(PRU469&lt;=35,"Medio",IF(PRU469&lt;=80,"Alto","Inviable Sanitariamente"))))</f>
        <v>Inviable Sanitariamente</v>
      </c>
      <c r="PRX469" s="265" t="str">
        <f t="shared" ref="PRX469:PRX471" si="11322">IF(PRV469&lt;5,"Sin Riesgo",IF(PRV469 &lt;=14,"Bajo",IF(PRV469&lt;=35,"Medio",IF(PRV469&lt;=80,"Alto","Inviable Sanitariamente"))))</f>
        <v>Inviable Sanitariamente</v>
      </c>
      <c r="PRY469" s="265" t="str">
        <f t="shared" ref="PRY469:PRY471" si="11323">IF(PRW469&lt;5,"Sin Riesgo",IF(PRW469 &lt;=14,"Bajo",IF(PRW469&lt;=35,"Medio",IF(PRW469&lt;=80,"Alto","Inviable Sanitariamente"))))</f>
        <v>Inviable Sanitariamente</v>
      </c>
      <c r="PRZ469" s="265" t="str">
        <f t="shared" ref="PRZ469:PRZ471" si="11324">IF(PRX469&lt;5,"Sin Riesgo",IF(PRX469 &lt;=14,"Bajo",IF(PRX469&lt;=35,"Medio",IF(PRX469&lt;=80,"Alto","Inviable Sanitariamente"))))</f>
        <v>Inviable Sanitariamente</v>
      </c>
      <c r="PSA469" s="265" t="str">
        <f t="shared" ref="PSA469:PSA471" si="11325">IF(PRY469&lt;5,"Sin Riesgo",IF(PRY469 &lt;=14,"Bajo",IF(PRY469&lt;=35,"Medio",IF(PRY469&lt;=80,"Alto","Inviable Sanitariamente"))))</f>
        <v>Inviable Sanitariamente</v>
      </c>
      <c r="PSB469" s="265" t="str">
        <f t="shared" ref="PSB469:PSB471" si="11326">IF(PRZ469&lt;5,"Sin Riesgo",IF(PRZ469 &lt;=14,"Bajo",IF(PRZ469&lt;=35,"Medio",IF(PRZ469&lt;=80,"Alto","Inviable Sanitariamente"))))</f>
        <v>Inviable Sanitariamente</v>
      </c>
      <c r="PSC469" s="265" t="str">
        <f t="shared" ref="PSC469:PSC471" si="11327">IF(PSA469&lt;5,"Sin Riesgo",IF(PSA469 &lt;=14,"Bajo",IF(PSA469&lt;=35,"Medio",IF(PSA469&lt;=80,"Alto","Inviable Sanitariamente"))))</f>
        <v>Inviable Sanitariamente</v>
      </c>
      <c r="PSD469" s="265" t="str">
        <f t="shared" ref="PSD469:PSD471" si="11328">IF(PSB469&lt;5,"Sin Riesgo",IF(PSB469 &lt;=14,"Bajo",IF(PSB469&lt;=35,"Medio",IF(PSB469&lt;=80,"Alto","Inviable Sanitariamente"))))</f>
        <v>Inviable Sanitariamente</v>
      </c>
      <c r="PSE469" s="265" t="str">
        <f t="shared" ref="PSE469:PSE471" si="11329">IF(PSC469&lt;5,"Sin Riesgo",IF(PSC469 &lt;=14,"Bajo",IF(PSC469&lt;=35,"Medio",IF(PSC469&lt;=80,"Alto","Inviable Sanitariamente"))))</f>
        <v>Inviable Sanitariamente</v>
      </c>
      <c r="PSF469" s="265" t="str">
        <f t="shared" ref="PSF469:PSF471" si="11330">IF(PSD469&lt;5,"Sin Riesgo",IF(PSD469 &lt;=14,"Bajo",IF(PSD469&lt;=35,"Medio",IF(PSD469&lt;=80,"Alto","Inviable Sanitariamente"))))</f>
        <v>Inviable Sanitariamente</v>
      </c>
      <c r="PSG469" s="265" t="str">
        <f t="shared" ref="PSG469:PSG471" si="11331">IF(PSE469&lt;5,"Sin Riesgo",IF(PSE469 &lt;=14,"Bajo",IF(PSE469&lt;=35,"Medio",IF(PSE469&lt;=80,"Alto","Inviable Sanitariamente"))))</f>
        <v>Inviable Sanitariamente</v>
      </c>
      <c r="PSH469" s="265" t="str">
        <f t="shared" ref="PSH469:PSH471" si="11332">IF(PSF469&lt;5,"Sin Riesgo",IF(PSF469 &lt;=14,"Bajo",IF(PSF469&lt;=35,"Medio",IF(PSF469&lt;=80,"Alto","Inviable Sanitariamente"))))</f>
        <v>Inviable Sanitariamente</v>
      </c>
      <c r="PSI469" s="265" t="str">
        <f t="shared" ref="PSI469:PSI471" si="11333">IF(PSG469&lt;5,"Sin Riesgo",IF(PSG469 &lt;=14,"Bajo",IF(PSG469&lt;=35,"Medio",IF(PSG469&lt;=80,"Alto","Inviable Sanitariamente"))))</f>
        <v>Inviable Sanitariamente</v>
      </c>
      <c r="PSJ469" s="265" t="str">
        <f t="shared" ref="PSJ469:PSJ471" si="11334">IF(PSH469&lt;5,"Sin Riesgo",IF(PSH469 &lt;=14,"Bajo",IF(PSH469&lt;=35,"Medio",IF(PSH469&lt;=80,"Alto","Inviable Sanitariamente"))))</f>
        <v>Inviable Sanitariamente</v>
      </c>
      <c r="PSK469" s="265" t="str">
        <f t="shared" ref="PSK469:PSK471" si="11335">IF(PSI469&lt;5,"Sin Riesgo",IF(PSI469 &lt;=14,"Bajo",IF(PSI469&lt;=35,"Medio",IF(PSI469&lt;=80,"Alto","Inviable Sanitariamente"))))</f>
        <v>Inviable Sanitariamente</v>
      </c>
      <c r="PSL469" s="265" t="str">
        <f t="shared" ref="PSL469:PSL471" si="11336">IF(PSJ469&lt;5,"Sin Riesgo",IF(PSJ469 &lt;=14,"Bajo",IF(PSJ469&lt;=35,"Medio",IF(PSJ469&lt;=80,"Alto","Inviable Sanitariamente"))))</f>
        <v>Inviable Sanitariamente</v>
      </c>
      <c r="PSM469" s="265" t="str">
        <f t="shared" ref="PSM469:PSM471" si="11337">IF(PSK469&lt;5,"Sin Riesgo",IF(PSK469 &lt;=14,"Bajo",IF(PSK469&lt;=35,"Medio",IF(PSK469&lt;=80,"Alto","Inviable Sanitariamente"))))</f>
        <v>Inviable Sanitariamente</v>
      </c>
      <c r="PSN469" s="265" t="str">
        <f t="shared" ref="PSN469:PSN471" si="11338">IF(PSL469&lt;5,"Sin Riesgo",IF(PSL469 &lt;=14,"Bajo",IF(PSL469&lt;=35,"Medio",IF(PSL469&lt;=80,"Alto","Inviable Sanitariamente"))))</f>
        <v>Inviable Sanitariamente</v>
      </c>
      <c r="PSO469" s="265" t="str">
        <f t="shared" ref="PSO469:PSO471" si="11339">IF(PSM469&lt;5,"Sin Riesgo",IF(PSM469 &lt;=14,"Bajo",IF(PSM469&lt;=35,"Medio",IF(PSM469&lt;=80,"Alto","Inviable Sanitariamente"))))</f>
        <v>Inviable Sanitariamente</v>
      </c>
      <c r="PSP469" s="265" t="str">
        <f t="shared" ref="PSP469:PSP471" si="11340">IF(PSN469&lt;5,"Sin Riesgo",IF(PSN469 &lt;=14,"Bajo",IF(PSN469&lt;=35,"Medio",IF(PSN469&lt;=80,"Alto","Inviable Sanitariamente"))))</f>
        <v>Inviable Sanitariamente</v>
      </c>
      <c r="PSQ469" s="265" t="str">
        <f t="shared" ref="PSQ469:PSQ471" si="11341">IF(PSO469&lt;5,"Sin Riesgo",IF(PSO469 &lt;=14,"Bajo",IF(PSO469&lt;=35,"Medio",IF(PSO469&lt;=80,"Alto","Inviable Sanitariamente"))))</f>
        <v>Inviable Sanitariamente</v>
      </c>
      <c r="PSR469" s="265" t="str">
        <f t="shared" ref="PSR469:PSR471" si="11342">IF(PSP469&lt;5,"Sin Riesgo",IF(PSP469 &lt;=14,"Bajo",IF(PSP469&lt;=35,"Medio",IF(PSP469&lt;=80,"Alto","Inviable Sanitariamente"))))</f>
        <v>Inviable Sanitariamente</v>
      </c>
      <c r="PSS469" s="265" t="str">
        <f t="shared" ref="PSS469:PSS471" si="11343">IF(PSQ469&lt;5,"Sin Riesgo",IF(PSQ469 &lt;=14,"Bajo",IF(PSQ469&lt;=35,"Medio",IF(PSQ469&lt;=80,"Alto","Inviable Sanitariamente"))))</f>
        <v>Inviable Sanitariamente</v>
      </c>
      <c r="PST469" s="265" t="str">
        <f t="shared" ref="PST469:PST471" si="11344">IF(PSR469&lt;5,"Sin Riesgo",IF(PSR469 &lt;=14,"Bajo",IF(PSR469&lt;=35,"Medio",IF(PSR469&lt;=80,"Alto","Inviable Sanitariamente"))))</f>
        <v>Inviable Sanitariamente</v>
      </c>
      <c r="PSU469" s="265" t="str">
        <f t="shared" ref="PSU469:PSU471" si="11345">IF(PSS469&lt;5,"Sin Riesgo",IF(PSS469 &lt;=14,"Bajo",IF(PSS469&lt;=35,"Medio",IF(PSS469&lt;=80,"Alto","Inviable Sanitariamente"))))</f>
        <v>Inviable Sanitariamente</v>
      </c>
      <c r="PSV469" s="265" t="str">
        <f t="shared" ref="PSV469:PSV471" si="11346">IF(PST469&lt;5,"Sin Riesgo",IF(PST469 &lt;=14,"Bajo",IF(PST469&lt;=35,"Medio",IF(PST469&lt;=80,"Alto","Inviable Sanitariamente"))))</f>
        <v>Inviable Sanitariamente</v>
      </c>
      <c r="PSW469" s="265" t="str">
        <f t="shared" ref="PSW469:PSW471" si="11347">IF(PSU469&lt;5,"Sin Riesgo",IF(PSU469 &lt;=14,"Bajo",IF(PSU469&lt;=35,"Medio",IF(PSU469&lt;=80,"Alto","Inviable Sanitariamente"))))</f>
        <v>Inviable Sanitariamente</v>
      </c>
      <c r="PSX469" s="265" t="str">
        <f t="shared" ref="PSX469:PSX471" si="11348">IF(PSV469&lt;5,"Sin Riesgo",IF(PSV469 &lt;=14,"Bajo",IF(PSV469&lt;=35,"Medio",IF(PSV469&lt;=80,"Alto","Inviable Sanitariamente"))))</f>
        <v>Inviable Sanitariamente</v>
      </c>
      <c r="PSY469" s="265" t="str">
        <f t="shared" ref="PSY469:PSY471" si="11349">IF(PSW469&lt;5,"Sin Riesgo",IF(PSW469 &lt;=14,"Bajo",IF(PSW469&lt;=35,"Medio",IF(PSW469&lt;=80,"Alto","Inviable Sanitariamente"))))</f>
        <v>Inviable Sanitariamente</v>
      </c>
      <c r="PSZ469" s="265" t="str">
        <f t="shared" ref="PSZ469:PSZ471" si="11350">IF(PSX469&lt;5,"Sin Riesgo",IF(PSX469 &lt;=14,"Bajo",IF(PSX469&lt;=35,"Medio",IF(PSX469&lt;=80,"Alto","Inviable Sanitariamente"))))</f>
        <v>Inviable Sanitariamente</v>
      </c>
      <c r="PTA469" s="265" t="str">
        <f t="shared" ref="PTA469:PTA471" si="11351">IF(PSY469&lt;5,"Sin Riesgo",IF(PSY469 &lt;=14,"Bajo",IF(PSY469&lt;=35,"Medio",IF(PSY469&lt;=80,"Alto","Inviable Sanitariamente"))))</f>
        <v>Inviable Sanitariamente</v>
      </c>
      <c r="PTB469" s="265" t="str">
        <f t="shared" ref="PTB469:PTB471" si="11352">IF(PSZ469&lt;5,"Sin Riesgo",IF(PSZ469 &lt;=14,"Bajo",IF(PSZ469&lt;=35,"Medio",IF(PSZ469&lt;=80,"Alto","Inviable Sanitariamente"))))</f>
        <v>Inviable Sanitariamente</v>
      </c>
      <c r="PTC469" s="265" t="str">
        <f t="shared" ref="PTC469:PTC471" si="11353">IF(PTA469&lt;5,"Sin Riesgo",IF(PTA469 &lt;=14,"Bajo",IF(PTA469&lt;=35,"Medio",IF(PTA469&lt;=80,"Alto","Inviable Sanitariamente"))))</f>
        <v>Inviable Sanitariamente</v>
      </c>
      <c r="PTD469" s="265" t="str">
        <f t="shared" ref="PTD469:PTD471" si="11354">IF(PTB469&lt;5,"Sin Riesgo",IF(PTB469 &lt;=14,"Bajo",IF(PTB469&lt;=35,"Medio",IF(PTB469&lt;=80,"Alto","Inviable Sanitariamente"))))</f>
        <v>Inviable Sanitariamente</v>
      </c>
      <c r="PTE469" s="265" t="str">
        <f t="shared" ref="PTE469:PTE471" si="11355">IF(PTC469&lt;5,"Sin Riesgo",IF(PTC469 &lt;=14,"Bajo",IF(PTC469&lt;=35,"Medio",IF(PTC469&lt;=80,"Alto","Inviable Sanitariamente"))))</f>
        <v>Inviable Sanitariamente</v>
      </c>
      <c r="PTF469" s="265" t="str">
        <f t="shared" ref="PTF469:PTF471" si="11356">IF(PTD469&lt;5,"Sin Riesgo",IF(PTD469 &lt;=14,"Bajo",IF(PTD469&lt;=35,"Medio",IF(PTD469&lt;=80,"Alto","Inviable Sanitariamente"))))</f>
        <v>Inviable Sanitariamente</v>
      </c>
      <c r="PTG469" s="265" t="str">
        <f t="shared" ref="PTG469:PTG471" si="11357">IF(PTE469&lt;5,"Sin Riesgo",IF(PTE469 &lt;=14,"Bajo",IF(PTE469&lt;=35,"Medio",IF(PTE469&lt;=80,"Alto","Inviable Sanitariamente"))))</f>
        <v>Inviable Sanitariamente</v>
      </c>
      <c r="PTH469" s="265" t="str">
        <f t="shared" ref="PTH469:PTH471" si="11358">IF(PTF469&lt;5,"Sin Riesgo",IF(PTF469 &lt;=14,"Bajo",IF(PTF469&lt;=35,"Medio",IF(PTF469&lt;=80,"Alto","Inviable Sanitariamente"))))</f>
        <v>Inviable Sanitariamente</v>
      </c>
      <c r="PTI469" s="265" t="str">
        <f t="shared" ref="PTI469:PTI471" si="11359">IF(PTG469&lt;5,"Sin Riesgo",IF(PTG469 &lt;=14,"Bajo",IF(PTG469&lt;=35,"Medio",IF(PTG469&lt;=80,"Alto","Inviable Sanitariamente"))))</f>
        <v>Inviable Sanitariamente</v>
      </c>
      <c r="PTJ469" s="265" t="str">
        <f t="shared" ref="PTJ469:PTJ471" si="11360">IF(PTH469&lt;5,"Sin Riesgo",IF(PTH469 &lt;=14,"Bajo",IF(PTH469&lt;=35,"Medio",IF(PTH469&lt;=80,"Alto","Inviable Sanitariamente"))))</f>
        <v>Inviable Sanitariamente</v>
      </c>
      <c r="PTK469" s="265" t="str">
        <f t="shared" ref="PTK469:PTK471" si="11361">IF(PTI469&lt;5,"Sin Riesgo",IF(PTI469 &lt;=14,"Bajo",IF(PTI469&lt;=35,"Medio",IF(PTI469&lt;=80,"Alto","Inviable Sanitariamente"))))</f>
        <v>Inviable Sanitariamente</v>
      </c>
      <c r="PTL469" s="265" t="str">
        <f t="shared" ref="PTL469:PTL471" si="11362">IF(PTJ469&lt;5,"Sin Riesgo",IF(PTJ469 &lt;=14,"Bajo",IF(PTJ469&lt;=35,"Medio",IF(PTJ469&lt;=80,"Alto","Inviable Sanitariamente"))))</f>
        <v>Inviable Sanitariamente</v>
      </c>
      <c r="PTM469" s="265" t="str">
        <f t="shared" ref="PTM469:PTM471" si="11363">IF(PTK469&lt;5,"Sin Riesgo",IF(PTK469 &lt;=14,"Bajo",IF(PTK469&lt;=35,"Medio",IF(PTK469&lt;=80,"Alto","Inviable Sanitariamente"))))</f>
        <v>Inviable Sanitariamente</v>
      </c>
      <c r="PTN469" s="265" t="str">
        <f t="shared" ref="PTN469:PTN471" si="11364">IF(PTL469&lt;5,"Sin Riesgo",IF(PTL469 &lt;=14,"Bajo",IF(PTL469&lt;=35,"Medio",IF(PTL469&lt;=80,"Alto","Inviable Sanitariamente"))))</f>
        <v>Inviable Sanitariamente</v>
      </c>
      <c r="PTO469" s="265" t="str">
        <f t="shared" ref="PTO469:PTO471" si="11365">IF(PTM469&lt;5,"Sin Riesgo",IF(PTM469 &lt;=14,"Bajo",IF(PTM469&lt;=35,"Medio",IF(PTM469&lt;=80,"Alto","Inviable Sanitariamente"))))</f>
        <v>Inviable Sanitariamente</v>
      </c>
      <c r="PTP469" s="265" t="str">
        <f t="shared" ref="PTP469:PTP471" si="11366">IF(PTN469&lt;5,"Sin Riesgo",IF(PTN469 &lt;=14,"Bajo",IF(PTN469&lt;=35,"Medio",IF(PTN469&lt;=80,"Alto","Inviable Sanitariamente"))))</f>
        <v>Inviable Sanitariamente</v>
      </c>
      <c r="PTQ469" s="265" t="str">
        <f t="shared" ref="PTQ469:PTQ471" si="11367">IF(PTO469&lt;5,"Sin Riesgo",IF(PTO469 &lt;=14,"Bajo",IF(PTO469&lt;=35,"Medio",IF(PTO469&lt;=80,"Alto","Inviable Sanitariamente"))))</f>
        <v>Inviable Sanitariamente</v>
      </c>
      <c r="PTR469" s="265" t="str">
        <f t="shared" ref="PTR469:PTR471" si="11368">IF(PTP469&lt;5,"Sin Riesgo",IF(PTP469 &lt;=14,"Bajo",IF(PTP469&lt;=35,"Medio",IF(PTP469&lt;=80,"Alto","Inviable Sanitariamente"))))</f>
        <v>Inviable Sanitariamente</v>
      </c>
      <c r="PTS469" s="265" t="str">
        <f t="shared" ref="PTS469:PTS471" si="11369">IF(PTQ469&lt;5,"Sin Riesgo",IF(PTQ469 &lt;=14,"Bajo",IF(PTQ469&lt;=35,"Medio",IF(PTQ469&lt;=80,"Alto","Inviable Sanitariamente"))))</f>
        <v>Inviable Sanitariamente</v>
      </c>
      <c r="PTT469" s="265" t="str">
        <f t="shared" ref="PTT469:PTT471" si="11370">IF(PTR469&lt;5,"Sin Riesgo",IF(PTR469 &lt;=14,"Bajo",IF(PTR469&lt;=35,"Medio",IF(PTR469&lt;=80,"Alto","Inviable Sanitariamente"))))</f>
        <v>Inviable Sanitariamente</v>
      </c>
      <c r="PTU469" s="265" t="str">
        <f t="shared" ref="PTU469:PTU471" si="11371">IF(PTS469&lt;5,"Sin Riesgo",IF(PTS469 &lt;=14,"Bajo",IF(PTS469&lt;=35,"Medio",IF(PTS469&lt;=80,"Alto","Inviable Sanitariamente"))))</f>
        <v>Inviable Sanitariamente</v>
      </c>
      <c r="PTV469" s="265" t="str">
        <f t="shared" ref="PTV469:PTV471" si="11372">IF(PTT469&lt;5,"Sin Riesgo",IF(PTT469 &lt;=14,"Bajo",IF(PTT469&lt;=35,"Medio",IF(PTT469&lt;=80,"Alto","Inviable Sanitariamente"))))</f>
        <v>Inviable Sanitariamente</v>
      </c>
      <c r="PTW469" s="265" t="str">
        <f t="shared" ref="PTW469:PTW471" si="11373">IF(PTU469&lt;5,"Sin Riesgo",IF(PTU469 &lt;=14,"Bajo",IF(PTU469&lt;=35,"Medio",IF(PTU469&lt;=80,"Alto","Inviable Sanitariamente"))))</f>
        <v>Inviable Sanitariamente</v>
      </c>
      <c r="PTX469" s="265" t="str">
        <f t="shared" ref="PTX469:PTX471" si="11374">IF(PTV469&lt;5,"Sin Riesgo",IF(PTV469 &lt;=14,"Bajo",IF(PTV469&lt;=35,"Medio",IF(PTV469&lt;=80,"Alto","Inviable Sanitariamente"))))</f>
        <v>Inviable Sanitariamente</v>
      </c>
      <c r="PTY469" s="265" t="str">
        <f t="shared" ref="PTY469:PTY471" si="11375">IF(PTW469&lt;5,"Sin Riesgo",IF(PTW469 &lt;=14,"Bajo",IF(PTW469&lt;=35,"Medio",IF(PTW469&lt;=80,"Alto","Inviable Sanitariamente"))))</f>
        <v>Inviable Sanitariamente</v>
      </c>
      <c r="PTZ469" s="265" t="str">
        <f t="shared" ref="PTZ469:PTZ471" si="11376">IF(PTX469&lt;5,"Sin Riesgo",IF(PTX469 &lt;=14,"Bajo",IF(PTX469&lt;=35,"Medio",IF(PTX469&lt;=80,"Alto","Inviable Sanitariamente"))))</f>
        <v>Inviable Sanitariamente</v>
      </c>
      <c r="PUA469" s="265" t="str">
        <f t="shared" ref="PUA469:PUA471" si="11377">IF(PTY469&lt;5,"Sin Riesgo",IF(PTY469 &lt;=14,"Bajo",IF(PTY469&lt;=35,"Medio",IF(PTY469&lt;=80,"Alto","Inviable Sanitariamente"))))</f>
        <v>Inviable Sanitariamente</v>
      </c>
      <c r="PUB469" s="265" t="str">
        <f t="shared" ref="PUB469:PUB471" si="11378">IF(PTZ469&lt;5,"Sin Riesgo",IF(PTZ469 &lt;=14,"Bajo",IF(PTZ469&lt;=35,"Medio",IF(PTZ469&lt;=80,"Alto","Inviable Sanitariamente"))))</f>
        <v>Inviable Sanitariamente</v>
      </c>
      <c r="PUC469" s="265" t="str">
        <f t="shared" ref="PUC469:PUC471" si="11379">IF(PUA469&lt;5,"Sin Riesgo",IF(PUA469 &lt;=14,"Bajo",IF(PUA469&lt;=35,"Medio",IF(PUA469&lt;=80,"Alto","Inviable Sanitariamente"))))</f>
        <v>Inviable Sanitariamente</v>
      </c>
      <c r="PUD469" s="265" t="str">
        <f t="shared" ref="PUD469:PUD471" si="11380">IF(PUB469&lt;5,"Sin Riesgo",IF(PUB469 &lt;=14,"Bajo",IF(PUB469&lt;=35,"Medio",IF(PUB469&lt;=80,"Alto","Inviable Sanitariamente"))))</f>
        <v>Inviable Sanitariamente</v>
      </c>
      <c r="PUE469" s="265" t="str">
        <f t="shared" ref="PUE469:PUE471" si="11381">IF(PUC469&lt;5,"Sin Riesgo",IF(PUC469 &lt;=14,"Bajo",IF(PUC469&lt;=35,"Medio",IF(PUC469&lt;=80,"Alto","Inviable Sanitariamente"))))</f>
        <v>Inviable Sanitariamente</v>
      </c>
      <c r="PUF469" s="265" t="str">
        <f t="shared" ref="PUF469:PUF471" si="11382">IF(PUD469&lt;5,"Sin Riesgo",IF(PUD469 &lt;=14,"Bajo",IF(PUD469&lt;=35,"Medio",IF(PUD469&lt;=80,"Alto","Inviable Sanitariamente"))))</f>
        <v>Inviable Sanitariamente</v>
      </c>
      <c r="PUG469" s="265" t="str">
        <f t="shared" ref="PUG469:PUG471" si="11383">IF(PUE469&lt;5,"Sin Riesgo",IF(PUE469 &lt;=14,"Bajo",IF(PUE469&lt;=35,"Medio",IF(PUE469&lt;=80,"Alto","Inviable Sanitariamente"))))</f>
        <v>Inviable Sanitariamente</v>
      </c>
      <c r="PUH469" s="265" t="str">
        <f t="shared" ref="PUH469:PUH471" si="11384">IF(PUF469&lt;5,"Sin Riesgo",IF(PUF469 &lt;=14,"Bajo",IF(PUF469&lt;=35,"Medio",IF(PUF469&lt;=80,"Alto","Inviable Sanitariamente"))))</f>
        <v>Inviable Sanitariamente</v>
      </c>
      <c r="PUI469" s="265" t="str">
        <f t="shared" ref="PUI469:PUI471" si="11385">IF(PUG469&lt;5,"Sin Riesgo",IF(PUG469 &lt;=14,"Bajo",IF(PUG469&lt;=35,"Medio",IF(PUG469&lt;=80,"Alto","Inviable Sanitariamente"))))</f>
        <v>Inviable Sanitariamente</v>
      </c>
      <c r="PUJ469" s="265" t="str">
        <f t="shared" ref="PUJ469:PUJ471" si="11386">IF(PUH469&lt;5,"Sin Riesgo",IF(PUH469 &lt;=14,"Bajo",IF(PUH469&lt;=35,"Medio",IF(PUH469&lt;=80,"Alto","Inviable Sanitariamente"))))</f>
        <v>Inviable Sanitariamente</v>
      </c>
      <c r="PUK469" s="265" t="str">
        <f t="shared" ref="PUK469:PUK471" si="11387">IF(PUI469&lt;5,"Sin Riesgo",IF(PUI469 &lt;=14,"Bajo",IF(PUI469&lt;=35,"Medio",IF(PUI469&lt;=80,"Alto","Inviable Sanitariamente"))))</f>
        <v>Inviable Sanitariamente</v>
      </c>
      <c r="PUL469" s="265" t="str">
        <f t="shared" ref="PUL469:PUL471" si="11388">IF(PUJ469&lt;5,"Sin Riesgo",IF(PUJ469 &lt;=14,"Bajo",IF(PUJ469&lt;=35,"Medio",IF(PUJ469&lt;=80,"Alto","Inviable Sanitariamente"))))</f>
        <v>Inviable Sanitariamente</v>
      </c>
      <c r="PUM469" s="265" t="str">
        <f t="shared" ref="PUM469:PUM471" si="11389">IF(PUK469&lt;5,"Sin Riesgo",IF(PUK469 &lt;=14,"Bajo",IF(PUK469&lt;=35,"Medio",IF(PUK469&lt;=80,"Alto","Inviable Sanitariamente"))))</f>
        <v>Inviable Sanitariamente</v>
      </c>
      <c r="PUN469" s="265" t="str">
        <f t="shared" ref="PUN469:PUN471" si="11390">IF(PUL469&lt;5,"Sin Riesgo",IF(PUL469 &lt;=14,"Bajo",IF(PUL469&lt;=35,"Medio",IF(PUL469&lt;=80,"Alto","Inviable Sanitariamente"))))</f>
        <v>Inviable Sanitariamente</v>
      </c>
      <c r="PUO469" s="265" t="str">
        <f t="shared" ref="PUO469:PUO471" si="11391">IF(PUM469&lt;5,"Sin Riesgo",IF(PUM469 &lt;=14,"Bajo",IF(PUM469&lt;=35,"Medio",IF(PUM469&lt;=80,"Alto","Inviable Sanitariamente"))))</f>
        <v>Inviable Sanitariamente</v>
      </c>
      <c r="PUP469" s="265" t="str">
        <f t="shared" ref="PUP469:PUP471" si="11392">IF(PUN469&lt;5,"Sin Riesgo",IF(PUN469 &lt;=14,"Bajo",IF(PUN469&lt;=35,"Medio",IF(PUN469&lt;=80,"Alto","Inviable Sanitariamente"))))</f>
        <v>Inviable Sanitariamente</v>
      </c>
      <c r="PUQ469" s="265" t="str">
        <f t="shared" ref="PUQ469:PUQ471" si="11393">IF(PUO469&lt;5,"Sin Riesgo",IF(PUO469 &lt;=14,"Bajo",IF(PUO469&lt;=35,"Medio",IF(PUO469&lt;=80,"Alto","Inviable Sanitariamente"))))</f>
        <v>Inviable Sanitariamente</v>
      </c>
      <c r="PUR469" s="265" t="str">
        <f t="shared" ref="PUR469:PUR471" si="11394">IF(PUP469&lt;5,"Sin Riesgo",IF(PUP469 &lt;=14,"Bajo",IF(PUP469&lt;=35,"Medio",IF(PUP469&lt;=80,"Alto","Inviable Sanitariamente"))))</f>
        <v>Inviable Sanitariamente</v>
      </c>
      <c r="PUS469" s="265" t="str">
        <f t="shared" ref="PUS469:PUS471" si="11395">IF(PUQ469&lt;5,"Sin Riesgo",IF(PUQ469 &lt;=14,"Bajo",IF(PUQ469&lt;=35,"Medio",IF(PUQ469&lt;=80,"Alto","Inviable Sanitariamente"))))</f>
        <v>Inviable Sanitariamente</v>
      </c>
      <c r="PUT469" s="265" t="str">
        <f t="shared" ref="PUT469:PUT471" si="11396">IF(PUR469&lt;5,"Sin Riesgo",IF(PUR469 &lt;=14,"Bajo",IF(PUR469&lt;=35,"Medio",IF(PUR469&lt;=80,"Alto","Inviable Sanitariamente"))))</f>
        <v>Inviable Sanitariamente</v>
      </c>
      <c r="PUU469" s="265" t="str">
        <f t="shared" ref="PUU469:PUU471" si="11397">IF(PUS469&lt;5,"Sin Riesgo",IF(PUS469 &lt;=14,"Bajo",IF(PUS469&lt;=35,"Medio",IF(PUS469&lt;=80,"Alto","Inviable Sanitariamente"))))</f>
        <v>Inviable Sanitariamente</v>
      </c>
      <c r="PUV469" s="265" t="str">
        <f t="shared" ref="PUV469:PUV471" si="11398">IF(PUT469&lt;5,"Sin Riesgo",IF(PUT469 &lt;=14,"Bajo",IF(PUT469&lt;=35,"Medio",IF(PUT469&lt;=80,"Alto","Inviable Sanitariamente"))))</f>
        <v>Inviable Sanitariamente</v>
      </c>
      <c r="PUW469" s="265" t="str">
        <f t="shared" ref="PUW469:PUW471" si="11399">IF(PUU469&lt;5,"Sin Riesgo",IF(PUU469 &lt;=14,"Bajo",IF(PUU469&lt;=35,"Medio",IF(PUU469&lt;=80,"Alto","Inviable Sanitariamente"))))</f>
        <v>Inviable Sanitariamente</v>
      </c>
      <c r="PUX469" s="265" t="str">
        <f t="shared" ref="PUX469:PUX471" si="11400">IF(PUV469&lt;5,"Sin Riesgo",IF(PUV469 &lt;=14,"Bajo",IF(PUV469&lt;=35,"Medio",IF(PUV469&lt;=80,"Alto","Inviable Sanitariamente"))))</f>
        <v>Inviable Sanitariamente</v>
      </c>
      <c r="PUY469" s="265" t="str">
        <f t="shared" ref="PUY469:PUY471" si="11401">IF(PUW469&lt;5,"Sin Riesgo",IF(PUW469 &lt;=14,"Bajo",IF(PUW469&lt;=35,"Medio",IF(PUW469&lt;=80,"Alto","Inviable Sanitariamente"))))</f>
        <v>Inviable Sanitariamente</v>
      </c>
      <c r="PUZ469" s="265" t="str">
        <f t="shared" ref="PUZ469:PUZ471" si="11402">IF(PUX469&lt;5,"Sin Riesgo",IF(PUX469 &lt;=14,"Bajo",IF(PUX469&lt;=35,"Medio",IF(PUX469&lt;=80,"Alto","Inviable Sanitariamente"))))</f>
        <v>Inviable Sanitariamente</v>
      </c>
      <c r="PVA469" s="265" t="str">
        <f t="shared" ref="PVA469:PVA471" si="11403">IF(PUY469&lt;5,"Sin Riesgo",IF(PUY469 &lt;=14,"Bajo",IF(PUY469&lt;=35,"Medio",IF(PUY469&lt;=80,"Alto","Inviable Sanitariamente"))))</f>
        <v>Inviable Sanitariamente</v>
      </c>
      <c r="PVB469" s="265" t="str">
        <f t="shared" ref="PVB469:PVB471" si="11404">IF(PUZ469&lt;5,"Sin Riesgo",IF(PUZ469 &lt;=14,"Bajo",IF(PUZ469&lt;=35,"Medio",IF(PUZ469&lt;=80,"Alto","Inviable Sanitariamente"))))</f>
        <v>Inviable Sanitariamente</v>
      </c>
      <c r="PVC469" s="265" t="str">
        <f t="shared" ref="PVC469:PVC471" si="11405">IF(PVA469&lt;5,"Sin Riesgo",IF(PVA469 &lt;=14,"Bajo",IF(PVA469&lt;=35,"Medio",IF(PVA469&lt;=80,"Alto","Inviable Sanitariamente"))))</f>
        <v>Inviable Sanitariamente</v>
      </c>
      <c r="PVD469" s="265" t="str">
        <f t="shared" ref="PVD469:PVD471" si="11406">IF(PVB469&lt;5,"Sin Riesgo",IF(PVB469 &lt;=14,"Bajo",IF(PVB469&lt;=35,"Medio",IF(PVB469&lt;=80,"Alto","Inviable Sanitariamente"))))</f>
        <v>Inviable Sanitariamente</v>
      </c>
      <c r="PVE469" s="265" t="str">
        <f t="shared" ref="PVE469:PVE471" si="11407">IF(PVC469&lt;5,"Sin Riesgo",IF(PVC469 &lt;=14,"Bajo",IF(PVC469&lt;=35,"Medio",IF(PVC469&lt;=80,"Alto","Inviable Sanitariamente"))))</f>
        <v>Inviable Sanitariamente</v>
      </c>
      <c r="PVF469" s="265" t="str">
        <f t="shared" ref="PVF469:PVF471" si="11408">IF(PVD469&lt;5,"Sin Riesgo",IF(PVD469 &lt;=14,"Bajo",IF(PVD469&lt;=35,"Medio",IF(PVD469&lt;=80,"Alto","Inviable Sanitariamente"))))</f>
        <v>Inviable Sanitariamente</v>
      </c>
      <c r="PVG469" s="265" t="str">
        <f t="shared" ref="PVG469:PVG471" si="11409">IF(PVE469&lt;5,"Sin Riesgo",IF(PVE469 &lt;=14,"Bajo",IF(PVE469&lt;=35,"Medio",IF(PVE469&lt;=80,"Alto","Inviable Sanitariamente"))))</f>
        <v>Inviable Sanitariamente</v>
      </c>
      <c r="PVH469" s="265" t="str">
        <f t="shared" ref="PVH469:PVH471" si="11410">IF(PVF469&lt;5,"Sin Riesgo",IF(PVF469 &lt;=14,"Bajo",IF(PVF469&lt;=35,"Medio",IF(PVF469&lt;=80,"Alto","Inviable Sanitariamente"))))</f>
        <v>Inviable Sanitariamente</v>
      </c>
      <c r="PVI469" s="265" t="str">
        <f t="shared" ref="PVI469:PVI471" si="11411">IF(PVG469&lt;5,"Sin Riesgo",IF(PVG469 &lt;=14,"Bajo",IF(PVG469&lt;=35,"Medio",IF(PVG469&lt;=80,"Alto","Inviable Sanitariamente"))))</f>
        <v>Inviable Sanitariamente</v>
      </c>
      <c r="PVJ469" s="265" t="str">
        <f t="shared" ref="PVJ469:PVJ471" si="11412">IF(PVH469&lt;5,"Sin Riesgo",IF(PVH469 &lt;=14,"Bajo",IF(PVH469&lt;=35,"Medio",IF(PVH469&lt;=80,"Alto","Inviable Sanitariamente"))))</f>
        <v>Inviable Sanitariamente</v>
      </c>
      <c r="PVK469" s="265" t="str">
        <f t="shared" ref="PVK469:PVK471" si="11413">IF(PVI469&lt;5,"Sin Riesgo",IF(PVI469 &lt;=14,"Bajo",IF(PVI469&lt;=35,"Medio",IF(PVI469&lt;=80,"Alto","Inviable Sanitariamente"))))</f>
        <v>Inviable Sanitariamente</v>
      </c>
      <c r="PVL469" s="265" t="str">
        <f t="shared" ref="PVL469:PVL471" si="11414">IF(PVJ469&lt;5,"Sin Riesgo",IF(PVJ469 &lt;=14,"Bajo",IF(PVJ469&lt;=35,"Medio",IF(PVJ469&lt;=80,"Alto","Inviable Sanitariamente"))))</f>
        <v>Inviable Sanitariamente</v>
      </c>
      <c r="PVM469" s="265" t="str">
        <f t="shared" ref="PVM469:PVM471" si="11415">IF(PVK469&lt;5,"Sin Riesgo",IF(PVK469 &lt;=14,"Bajo",IF(PVK469&lt;=35,"Medio",IF(PVK469&lt;=80,"Alto","Inviable Sanitariamente"))))</f>
        <v>Inviable Sanitariamente</v>
      </c>
      <c r="PVN469" s="265" t="str">
        <f t="shared" ref="PVN469:PVN471" si="11416">IF(PVL469&lt;5,"Sin Riesgo",IF(PVL469 &lt;=14,"Bajo",IF(PVL469&lt;=35,"Medio",IF(PVL469&lt;=80,"Alto","Inviable Sanitariamente"))))</f>
        <v>Inviable Sanitariamente</v>
      </c>
      <c r="PVO469" s="265" t="str">
        <f t="shared" ref="PVO469:PVO471" si="11417">IF(PVM469&lt;5,"Sin Riesgo",IF(PVM469 &lt;=14,"Bajo",IF(PVM469&lt;=35,"Medio",IF(PVM469&lt;=80,"Alto","Inviable Sanitariamente"))))</f>
        <v>Inviable Sanitariamente</v>
      </c>
      <c r="PVP469" s="265" t="str">
        <f t="shared" ref="PVP469:PVP471" si="11418">IF(PVN469&lt;5,"Sin Riesgo",IF(PVN469 &lt;=14,"Bajo",IF(PVN469&lt;=35,"Medio",IF(PVN469&lt;=80,"Alto","Inviable Sanitariamente"))))</f>
        <v>Inviable Sanitariamente</v>
      </c>
      <c r="PVQ469" s="265" t="str">
        <f t="shared" ref="PVQ469:PVQ471" si="11419">IF(PVO469&lt;5,"Sin Riesgo",IF(PVO469 &lt;=14,"Bajo",IF(PVO469&lt;=35,"Medio",IF(PVO469&lt;=80,"Alto","Inviable Sanitariamente"))))</f>
        <v>Inviable Sanitariamente</v>
      </c>
      <c r="PVR469" s="265" t="str">
        <f t="shared" ref="PVR469:PVR471" si="11420">IF(PVP469&lt;5,"Sin Riesgo",IF(PVP469 &lt;=14,"Bajo",IF(PVP469&lt;=35,"Medio",IF(PVP469&lt;=80,"Alto","Inviable Sanitariamente"))))</f>
        <v>Inviable Sanitariamente</v>
      </c>
      <c r="PVS469" s="265" t="str">
        <f t="shared" ref="PVS469:PVS471" si="11421">IF(PVQ469&lt;5,"Sin Riesgo",IF(PVQ469 &lt;=14,"Bajo",IF(PVQ469&lt;=35,"Medio",IF(PVQ469&lt;=80,"Alto","Inviable Sanitariamente"))))</f>
        <v>Inviable Sanitariamente</v>
      </c>
      <c r="PVT469" s="265" t="str">
        <f t="shared" ref="PVT469:PVT471" si="11422">IF(PVR469&lt;5,"Sin Riesgo",IF(PVR469 &lt;=14,"Bajo",IF(PVR469&lt;=35,"Medio",IF(PVR469&lt;=80,"Alto","Inviable Sanitariamente"))))</f>
        <v>Inviable Sanitariamente</v>
      </c>
      <c r="PVU469" s="265" t="str">
        <f t="shared" ref="PVU469:PVU471" si="11423">IF(PVS469&lt;5,"Sin Riesgo",IF(PVS469 &lt;=14,"Bajo",IF(PVS469&lt;=35,"Medio",IF(PVS469&lt;=80,"Alto","Inviable Sanitariamente"))))</f>
        <v>Inviable Sanitariamente</v>
      </c>
      <c r="PVV469" s="265" t="str">
        <f t="shared" ref="PVV469:PVV471" si="11424">IF(PVT469&lt;5,"Sin Riesgo",IF(PVT469 &lt;=14,"Bajo",IF(PVT469&lt;=35,"Medio",IF(PVT469&lt;=80,"Alto","Inviable Sanitariamente"))))</f>
        <v>Inviable Sanitariamente</v>
      </c>
      <c r="PVW469" s="265" t="str">
        <f t="shared" ref="PVW469:PVW471" si="11425">IF(PVU469&lt;5,"Sin Riesgo",IF(PVU469 &lt;=14,"Bajo",IF(PVU469&lt;=35,"Medio",IF(PVU469&lt;=80,"Alto","Inviable Sanitariamente"))))</f>
        <v>Inviable Sanitariamente</v>
      </c>
      <c r="PVX469" s="265" t="str">
        <f t="shared" ref="PVX469:PVX471" si="11426">IF(PVV469&lt;5,"Sin Riesgo",IF(PVV469 &lt;=14,"Bajo",IF(PVV469&lt;=35,"Medio",IF(PVV469&lt;=80,"Alto","Inviable Sanitariamente"))))</f>
        <v>Inviable Sanitariamente</v>
      </c>
      <c r="PVY469" s="265" t="str">
        <f t="shared" ref="PVY469:PVY471" si="11427">IF(PVW469&lt;5,"Sin Riesgo",IF(PVW469 &lt;=14,"Bajo",IF(PVW469&lt;=35,"Medio",IF(PVW469&lt;=80,"Alto","Inviable Sanitariamente"))))</f>
        <v>Inviable Sanitariamente</v>
      </c>
      <c r="PVZ469" s="265" t="str">
        <f t="shared" ref="PVZ469:PVZ471" si="11428">IF(PVX469&lt;5,"Sin Riesgo",IF(PVX469 &lt;=14,"Bajo",IF(PVX469&lt;=35,"Medio",IF(PVX469&lt;=80,"Alto","Inviable Sanitariamente"))))</f>
        <v>Inviable Sanitariamente</v>
      </c>
      <c r="PWA469" s="265" t="str">
        <f t="shared" ref="PWA469:PWA471" si="11429">IF(PVY469&lt;5,"Sin Riesgo",IF(PVY469 &lt;=14,"Bajo",IF(PVY469&lt;=35,"Medio",IF(PVY469&lt;=80,"Alto","Inviable Sanitariamente"))))</f>
        <v>Inviable Sanitariamente</v>
      </c>
      <c r="PWB469" s="265" t="str">
        <f t="shared" ref="PWB469:PWB471" si="11430">IF(PVZ469&lt;5,"Sin Riesgo",IF(PVZ469 &lt;=14,"Bajo",IF(PVZ469&lt;=35,"Medio",IF(PVZ469&lt;=80,"Alto","Inviable Sanitariamente"))))</f>
        <v>Inviable Sanitariamente</v>
      </c>
      <c r="PWC469" s="265" t="str">
        <f t="shared" ref="PWC469:PWC471" si="11431">IF(PWA469&lt;5,"Sin Riesgo",IF(PWA469 &lt;=14,"Bajo",IF(PWA469&lt;=35,"Medio",IF(PWA469&lt;=80,"Alto","Inviable Sanitariamente"))))</f>
        <v>Inviable Sanitariamente</v>
      </c>
      <c r="PWD469" s="265" t="str">
        <f t="shared" ref="PWD469:PWD471" si="11432">IF(PWB469&lt;5,"Sin Riesgo",IF(PWB469 &lt;=14,"Bajo",IF(PWB469&lt;=35,"Medio",IF(PWB469&lt;=80,"Alto","Inviable Sanitariamente"))))</f>
        <v>Inviable Sanitariamente</v>
      </c>
      <c r="PWE469" s="265" t="str">
        <f t="shared" ref="PWE469:PWE471" si="11433">IF(PWC469&lt;5,"Sin Riesgo",IF(PWC469 &lt;=14,"Bajo",IF(PWC469&lt;=35,"Medio",IF(PWC469&lt;=80,"Alto","Inviable Sanitariamente"))))</f>
        <v>Inviable Sanitariamente</v>
      </c>
      <c r="PWF469" s="265" t="str">
        <f t="shared" ref="PWF469:PWF471" si="11434">IF(PWD469&lt;5,"Sin Riesgo",IF(PWD469 &lt;=14,"Bajo",IF(PWD469&lt;=35,"Medio",IF(PWD469&lt;=80,"Alto","Inviable Sanitariamente"))))</f>
        <v>Inviable Sanitariamente</v>
      </c>
      <c r="PWG469" s="265" t="str">
        <f t="shared" ref="PWG469:PWG471" si="11435">IF(PWE469&lt;5,"Sin Riesgo",IF(PWE469 &lt;=14,"Bajo",IF(PWE469&lt;=35,"Medio",IF(PWE469&lt;=80,"Alto","Inviable Sanitariamente"))))</f>
        <v>Inviable Sanitariamente</v>
      </c>
      <c r="PWH469" s="265" t="str">
        <f t="shared" ref="PWH469:PWH471" si="11436">IF(PWF469&lt;5,"Sin Riesgo",IF(PWF469 &lt;=14,"Bajo",IF(PWF469&lt;=35,"Medio",IF(PWF469&lt;=80,"Alto","Inviable Sanitariamente"))))</f>
        <v>Inviable Sanitariamente</v>
      </c>
      <c r="PWI469" s="265" t="str">
        <f t="shared" ref="PWI469:PWI471" si="11437">IF(PWG469&lt;5,"Sin Riesgo",IF(PWG469 &lt;=14,"Bajo",IF(PWG469&lt;=35,"Medio",IF(PWG469&lt;=80,"Alto","Inviable Sanitariamente"))))</f>
        <v>Inviable Sanitariamente</v>
      </c>
      <c r="PWJ469" s="265" t="str">
        <f t="shared" ref="PWJ469:PWJ471" si="11438">IF(PWH469&lt;5,"Sin Riesgo",IF(PWH469 &lt;=14,"Bajo",IF(PWH469&lt;=35,"Medio",IF(PWH469&lt;=80,"Alto","Inviable Sanitariamente"))))</f>
        <v>Inviable Sanitariamente</v>
      </c>
      <c r="PWK469" s="265" t="str">
        <f t="shared" ref="PWK469:PWK471" si="11439">IF(PWI469&lt;5,"Sin Riesgo",IF(PWI469 &lt;=14,"Bajo",IF(PWI469&lt;=35,"Medio",IF(PWI469&lt;=80,"Alto","Inviable Sanitariamente"))))</f>
        <v>Inviable Sanitariamente</v>
      </c>
      <c r="PWL469" s="265" t="str">
        <f t="shared" ref="PWL469:PWL471" si="11440">IF(PWJ469&lt;5,"Sin Riesgo",IF(PWJ469 &lt;=14,"Bajo",IF(PWJ469&lt;=35,"Medio",IF(PWJ469&lt;=80,"Alto","Inviable Sanitariamente"))))</f>
        <v>Inviable Sanitariamente</v>
      </c>
      <c r="PWM469" s="265" t="str">
        <f t="shared" ref="PWM469:PWM471" si="11441">IF(PWK469&lt;5,"Sin Riesgo",IF(PWK469 &lt;=14,"Bajo",IF(PWK469&lt;=35,"Medio",IF(PWK469&lt;=80,"Alto","Inviable Sanitariamente"))))</f>
        <v>Inviable Sanitariamente</v>
      </c>
      <c r="PWN469" s="265" t="str">
        <f t="shared" ref="PWN469:PWN471" si="11442">IF(PWL469&lt;5,"Sin Riesgo",IF(PWL469 &lt;=14,"Bajo",IF(PWL469&lt;=35,"Medio",IF(PWL469&lt;=80,"Alto","Inviable Sanitariamente"))))</f>
        <v>Inviable Sanitariamente</v>
      </c>
      <c r="PWO469" s="265" t="str">
        <f t="shared" ref="PWO469:PWO471" si="11443">IF(PWM469&lt;5,"Sin Riesgo",IF(PWM469 &lt;=14,"Bajo",IF(PWM469&lt;=35,"Medio",IF(PWM469&lt;=80,"Alto","Inviable Sanitariamente"))))</f>
        <v>Inviable Sanitariamente</v>
      </c>
      <c r="PWP469" s="265" t="str">
        <f t="shared" ref="PWP469:PWP471" si="11444">IF(PWN469&lt;5,"Sin Riesgo",IF(PWN469 &lt;=14,"Bajo",IF(PWN469&lt;=35,"Medio",IF(PWN469&lt;=80,"Alto","Inviable Sanitariamente"))))</f>
        <v>Inviable Sanitariamente</v>
      </c>
      <c r="PWQ469" s="265" t="str">
        <f t="shared" ref="PWQ469:PWQ471" si="11445">IF(PWO469&lt;5,"Sin Riesgo",IF(PWO469 &lt;=14,"Bajo",IF(PWO469&lt;=35,"Medio",IF(PWO469&lt;=80,"Alto","Inviable Sanitariamente"))))</f>
        <v>Inviable Sanitariamente</v>
      </c>
      <c r="PWR469" s="265" t="str">
        <f t="shared" ref="PWR469:PWR471" si="11446">IF(PWP469&lt;5,"Sin Riesgo",IF(PWP469 &lt;=14,"Bajo",IF(PWP469&lt;=35,"Medio",IF(PWP469&lt;=80,"Alto","Inviable Sanitariamente"))))</f>
        <v>Inviable Sanitariamente</v>
      </c>
      <c r="PWS469" s="265" t="str">
        <f t="shared" ref="PWS469:PWS471" si="11447">IF(PWQ469&lt;5,"Sin Riesgo",IF(PWQ469 &lt;=14,"Bajo",IF(PWQ469&lt;=35,"Medio",IF(PWQ469&lt;=80,"Alto","Inviable Sanitariamente"))))</f>
        <v>Inviable Sanitariamente</v>
      </c>
      <c r="PWT469" s="265" t="str">
        <f t="shared" ref="PWT469:PWT471" si="11448">IF(PWR469&lt;5,"Sin Riesgo",IF(PWR469 &lt;=14,"Bajo",IF(PWR469&lt;=35,"Medio",IF(PWR469&lt;=80,"Alto","Inviable Sanitariamente"))))</f>
        <v>Inviable Sanitariamente</v>
      </c>
      <c r="PWU469" s="265" t="str">
        <f t="shared" ref="PWU469:PWU471" si="11449">IF(PWS469&lt;5,"Sin Riesgo",IF(PWS469 &lt;=14,"Bajo",IF(PWS469&lt;=35,"Medio",IF(PWS469&lt;=80,"Alto","Inviable Sanitariamente"))))</f>
        <v>Inviable Sanitariamente</v>
      </c>
      <c r="PWV469" s="265" t="str">
        <f t="shared" ref="PWV469:PWV471" si="11450">IF(PWT469&lt;5,"Sin Riesgo",IF(PWT469 &lt;=14,"Bajo",IF(PWT469&lt;=35,"Medio",IF(PWT469&lt;=80,"Alto","Inviable Sanitariamente"))))</f>
        <v>Inviable Sanitariamente</v>
      </c>
      <c r="PWW469" s="265" t="str">
        <f t="shared" ref="PWW469:PWW471" si="11451">IF(PWU469&lt;5,"Sin Riesgo",IF(PWU469 &lt;=14,"Bajo",IF(PWU469&lt;=35,"Medio",IF(PWU469&lt;=80,"Alto","Inviable Sanitariamente"))))</f>
        <v>Inviable Sanitariamente</v>
      </c>
      <c r="PWX469" s="265" t="str">
        <f t="shared" ref="PWX469:PWX471" si="11452">IF(PWV469&lt;5,"Sin Riesgo",IF(PWV469 &lt;=14,"Bajo",IF(PWV469&lt;=35,"Medio",IF(PWV469&lt;=80,"Alto","Inviable Sanitariamente"))))</f>
        <v>Inviable Sanitariamente</v>
      </c>
      <c r="PWY469" s="265" t="str">
        <f t="shared" ref="PWY469:PWY471" si="11453">IF(PWW469&lt;5,"Sin Riesgo",IF(PWW469 &lt;=14,"Bajo",IF(PWW469&lt;=35,"Medio",IF(PWW469&lt;=80,"Alto","Inviable Sanitariamente"))))</f>
        <v>Inviable Sanitariamente</v>
      </c>
      <c r="PWZ469" s="265" t="str">
        <f t="shared" ref="PWZ469:PWZ471" si="11454">IF(PWX469&lt;5,"Sin Riesgo",IF(PWX469 &lt;=14,"Bajo",IF(PWX469&lt;=35,"Medio",IF(PWX469&lt;=80,"Alto","Inviable Sanitariamente"))))</f>
        <v>Inviable Sanitariamente</v>
      </c>
      <c r="PXA469" s="265" t="str">
        <f t="shared" ref="PXA469:PXA471" si="11455">IF(PWY469&lt;5,"Sin Riesgo",IF(PWY469 &lt;=14,"Bajo",IF(PWY469&lt;=35,"Medio",IF(PWY469&lt;=80,"Alto","Inviable Sanitariamente"))))</f>
        <v>Inviable Sanitariamente</v>
      </c>
      <c r="PXB469" s="265" t="str">
        <f t="shared" ref="PXB469:PXB471" si="11456">IF(PWZ469&lt;5,"Sin Riesgo",IF(PWZ469 &lt;=14,"Bajo",IF(PWZ469&lt;=35,"Medio",IF(PWZ469&lt;=80,"Alto","Inviable Sanitariamente"))))</f>
        <v>Inviable Sanitariamente</v>
      </c>
      <c r="PXC469" s="265" t="str">
        <f t="shared" ref="PXC469:PXC471" si="11457">IF(PXA469&lt;5,"Sin Riesgo",IF(PXA469 &lt;=14,"Bajo",IF(PXA469&lt;=35,"Medio",IF(PXA469&lt;=80,"Alto","Inviable Sanitariamente"))))</f>
        <v>Inviable Sanitariamente</v>
      </c>
      <c r="PXD469" s="265" t="str">
        <f t="shared" ref="PXD469:PXD471" si="11458">IF(PXB469&lt;5,"Sin Riesgo",IF(PXB469 &lt;=14,"Bajo",IF(PXB469&lt;=35,"Medio",IF(PXB469&lt;=80,"Alto","Inviable Sanitariamente"))))</f>
        <v>Inviable Sanitariamente</v>
      </c>
      <c r="PXE469" s="265" t="str">
        <f t="shared" ref="PXE469:PXE471" si="11459">IF(PXC469&lt;5,"Sin Riesgo",IF(PXC469 &lt;=14,"Bajo",IF(PXC469&lt;=35,"Medio",IF(PXC469&lt;=80,"Alto","Inviable Sanitariamente"))))</f>
        <v>Inviable Sanitariamente</v>
      </c>
      <c r="PXF469" s="265" t="str">
        <f t="shared" ref="PXF469:PXF471" si="11460">IF(PXD469&lt;5,"Sin Riesgo",IF(PXD469 &lt;=14,"Bajo",IF(PXD469&lt;=35,"Medio",IF(PXD469&lt;=80,"Alto","Inviable Sanitariamente"))))</f>
        <v>Inviable Sanitariamente</v>
      </c>
      <c r="PXG469" s="265" t="str">
        <f t="shared" ref="PXG469:PXG471" si="11461">IF(PXE469&lt;5,"Sin Riesgo",IF(PXE469 &lt;=14,"Bajo",IF(PXE469&lt;=35,"Medio",IF(PXE469&lt;=80,"Alto","Inviable Sanitariamente"))))</f>
        <v>Inviable Sanitariamente</v>
      </c>
      <c r="PXH469" s="265" t="str">
        <f t="shared" ref="PXH469:PXH471" si="11462">IF(PXF469&lt;5,"Sin Riesgo",IF(PXF469 &lt;=14,"Bajo",IF(PXF469&lt;=35,"Medio",IF(PXF469&lt;=80,"Alto","Inviable Sanitariamente"))))</f>
        <v>Inviable Sanitariamente</v>
      </c>
      <c r="PXI469" s="265" t="str">
        <f t="shared" ref="PXI469:PXI471" si="11463">IF(PXG469&lt;5,"Sin Riesgo",IF(PXG469 &lt;=14,"Bajo",IF(PXG469&lt;=35,"Medio",IF(PXG469&lt;=80,"Alto","Inviable Sanitariamente"))))</f>
        <v>Inviable Sanitariamente</v>
      </c>
      <c r="PXJ469" s="265" t="str">
        <f t="shared" ref="PXJ469:PXJ471" si="11464">IF(PXH469&lt;5,"Sin Riesgo",IF(PXH469 &lt;=14,"Bajo",IF(PXH469&lt;=35,"Medio",IF(PXH469&lt;=80,"Alto","Inviable Sanitariamente"))))</f>
        <v>Inviable Sanitariamente</v>
      </c>
      <c r="PXK469" s="265" t="str">
        <f t="shared" ref="PXK469:PXK471" si="11465">IF(PXI469&lt;5,"Sin Riesgo",IF(PXI469 &lt;=14,"Bajo",IF(PXI469&lt;=35,"Medio",IF(PXI469&lt;=80,"Alto","Inviable Sanitariamente"))))</f>
        <v>Inviable Sanitariamente</v>
      </c>
      <c r="PXL469" s="265" t="str">
        <f t="shared" ref="PXL469:PXL471" si="11466">IF(PXJ469&lt;5,"Sin Riesgo",IF(PXJ469 &lt;=14,"Bajo",IF(PXJ469&lt;=35,"Medio",IF(PXJ469&lt;=80,"Alto","Inviable Sanitariamente"))))</f>
        <v>Inviable Sanitariamente</v>
      </c>
      <c r="PXM469" s="265" t="str">
        <f t="shared" ref="PXM469:PXM471" si="11467">IF(PXK469&lt;5,"Sin Riesgo",IF(PXK469 &lt;=14,"Bajo",IF(PXK469&lt;=35,"Medio",IF(PXK469&lt;=80,"Alto","Inviable Sanitariamente"))))</f>
        <v>Inviable Sanitariamente</v>
      </c>
      <c r="PXN469" s="265" t="str">
        <f t="shared" ref="PXN469:PXN471" si="11468">IF(PXL469&lt;5,"Sin Riesgo",IF(PXL469 &lt;=14,"Bajo",IF(PXL469&lt;=35,"Medio",IF(PXL469&lt;=80,"Alto","Inviable Sanitariamente"))))</f>
        <v>Inviable Sanitariamente</v>
      </c>
      <c r="PXO469" s="265" t="str">
        <f t="shared" ref="PXO469:PXO471" si="11469">IF(PXM469&lt;5,"Sin Riesgo",IF(PXM469 &lt;=14,"Bajo",IF(PXM469&lt;=35,"Medio",IF(PXM469&lt;=80,"Alto","Inviable Sanitariamente"))))</f>
        <v>Inviable Sanitariamente</v>
      </c>
      <c r="PXP469" s="265" t="str">
        <f t="shared" ref="PXP469:PXP471" si="11470">IF(PXN469&lt;5,"Sin Riesgo",IF(PXN469 &lt;=14,"Bajo",IF(PXN469&lt;=35,"Medio",IF(PXN469&lt;=80,"Alto","Inviable Sanitariamente"))))</f>
        <v>Inviable Sanitariamente</v>
      </c>
      <c r="PXQ469" s="265" t="str">
        <f t="shared" ref="PXQ469:PXQ471" si="11471">IF(PXO469&lt;5,"Sin Riesgo",IF(PXO469 &lt;=14,"Bajo",IF(PXO469&lt;=35,"Medio",IF(PXO469&lt;=80,"Alto","Inviable Sanitariamente"))))</f>
        <v>Inviable Sanitariamente</v>
      </c>
      <c r="PXR469" s="265" t="str">
        <f t="shared" ref="PXR469:PXR471" si="11472">IF(PXP469&lt;5,"Sin Riesgo",IF(PXP469 &lt;=14,"Bajo",IF(PXP469&lt;=35,"Medio",IF(PXP469&lt;=80,"Alto","Inviable Sanitariamente"))))</f>
        <v>Inviable Sanitariamente</v>
      </c>
      <c r="PXS469" s="265" t="str">
        <f t="shared" ref="PXS469:PXS471" si="11473">IF(PXQ469&lt;5,"Sin Riesgo",IF(PXQ469 &lt;=14,"Bajo",IF(PXQ469&lt;=35,"Medio",IF(PXQ469&lt;=80,"Alto","Inviable Sanitariamente"))))</f>
        <v>Inviable Sanitariamente</v>
      </c>
      <c r="PXT469" s="265" t="str">
        <f t="shared" ref="PXT469:PXT471" si="11474">IF(PXR469&lt;5,"Sin Riesgo",IF(PXR469 &lt;=14,"Bajo",IF(PXR469&lt;=35,"Medio",IF(PXR469&lt;=80,"Alto","Inviable Sanitariamente"))))</f>
        <v>Inviable Sanitariamente</v>
      </c>
      <c r="PXU469" s="265" t="str">
        <f t="shared" ref="PXU469:PXU471" si="11475">IF(PXS469&lt;5,"Sin Riesgo",IF(PXS469 &lt;=14,"Bajo",IF(PXS469&lt;=35,"Medio",IF(PXS469&lt;=80,"Alto","Inviable Sanitariamente"))))</f>
        <v>Inviable Sanitariamente</v>
      </c>
      <c r="PXV469" s="265" t="str">
        <f t="shared" ref="PXV469:PXV471" si="11476">IF(PXT469&lt;5,"Sin Riesgo",IF(PXT469 &lt;=14,"Bajo",IF(PXT469&lt;=35,"Medio",IF(PXT469&lt;=80,"Alto","Inviable Sanitariamente"))))</f>
        <v>Inviable Sanitariamente</v>
      </c>
      <c r="PXW469" s="265" t="str">
        <f t="shared" ref="PXW469:PXW471" si="11477">IF(PXU469&lt;5,"Sin Riesgo",IF(PXU469 &lt;=14,"Bajo",IF(PXU469&lt;=35,"Medio",IF(PXU469&lt;=80,"Alto","Inviable Sanitariamente"))))</f>
        <v>Inviable Sanitariamente</v>
      </c>
      <c r="PXX469" s="265" t="str">
        <f t="shared" ref="PXX469:PXX471" si="11478">IF(PXV469&lt;5,"Sin Riesgo",IF(PXV469 &lt;=14,"Bajo",IF(PXV469&lt;=35,"Medio",IF(PXV469&lt;=80,"Alto","Inviable Sanitariamente"))))</f>
        <v>Inviable Sanitariamente</v>
      </c>
      <c r="PXY469" s="265" t="str">
        <f t="shared" ref="PXY469:PXY471" si="11479">IF(PXW469&lt;5,"Sin Riesgo",IF(PXW469 &lt;=14,"Bajo",IF(PXW469&lt;=35,"Medio",IF(PXW469&lt;=80,"Alto","Inviable Sanitariamente"))))</f>
        <v>Inviable Sanitariamente</v>
      </c>
      <c r="PXZ469" s="265" t="str">
        <f t="shared" ref="PXZ469:PXZ471" si="11480">IF(PXX469&lt;5,"Sin Riesgo",IF(PXX469 &lt;=14,"Bajo",IF(PXX469&lt;=35,"Medio",IF(PXX469&lt;=80,"Alto","Inviable Sanitariamente"))))</f>
        <v>Inviable Sanitariamente</v>
      </c>
      <c r="PYA469" s="265" t="str">
        <f t="shared" ref="PYA469:PYA471" si="11481">IF(PXY469&lt;5,"Sin Riesgo",IF(PXY469 &lt;=14,"Bajo",IF(PXY469&lt;=35,"Medio",IF(PXY469&lt;=80,"Alto","Inviable Sanitariamente"))))</f>
        <v>Inviable Sanitariamente</v>
      </c>
      <c r="PYB469" s="265" t="str">
        <f t="shared" ref="PYB469:PYB471" si="11482">IF(PXZ469&lt;5,"Sin Riesgo",IF(PXZ469 &lt;=14,"Bajo",IF(PXZ469&lt;=35,"Medio",IF(PXZ469&lt;=80,"Alto","Inviable Sanitariamente"))))</f>
        <v>Inviable Sanitariamente</v>
      </c>
      <c r="PYC469" s="265" t="str">
        <f t="shared" ref="PYC469:PYC471" si="11483">IF(PYA469&lt;5,"Sin Riesgo",IF(PYA469 &lt;=14,"Bajo",IF(PYA469&lt;=35,"Medio",IF(PYA469&lt;=80,"Alto","Inviable Sanitariamente"))))</f>
        <v>Inviable Sanitariamente</v>
      </c>
      <c r="PYD469" s="265" t="str">
        <f t="shared" ref="PYD469:PYD471" si="11484">IF(PYB469&lt;5,"Sin Riesgo",IF(PYB469 &lt;=14,"Bajo",IF(PYB469&lt;=35,"Medio",IF(PYB469&lt;=80,"Alto","Inviable Sanitariamente"))))</f>
        <v>Inviable Sanitariamente</v>
      </c>
      <c r="PYE469" s="265" t="str">
        <f t="shared" ref="PYE469:PYE471" si="11485">IF(PYC469&lt;5,"Sin Riesgo",IF(PYC469 &lt;=14,"Bajo",IF(PYC469&lt;=35,"Medio",IF(PYC469&lt;=80,"Alto","Inviable Sanitariamente"))))</f>
        <v>Inviable Sanitariamente</v>
      </c>
      <c r="PYF469" s="265" t="str">
        <f t="shared" ref="PYF469:PYF471" si="11486">IF(PYD469&lt;5,"Sin Riesgo",IF(PYD469 &lt;=14,"Bajo",IF(PYD469&lt;=35,"Medio",IF(PYD469&lt;=80,"Alto","Inviable Sanitariamente"))))</f>
        <v>Inviable Sanitariamente</v>
      </c>
      <c r="PYG469" s="265" t="str">
        <f t="shared" ref="PYG469:PYG471" si="11487">IF(PYE469&lt;5,"Sin Riesgo",IF(PYE469 &lt;=14,"Bajo",IF(PYE469&lt;=35,"Medio",IF(PYE469&lt;=80,"Alto","Inviable Sanitariamente"))))</f>
        <v>Inviable Sanitariamente</v>
      </c>
      <c r="PYH469" s="265" t="str">
        <f t="shared" ref="PYH469:PYH471" si="11488">IF(PYF469&lt;5,"Sin Riesgo",IF(PYF469 &lt;=14,"Bajo",IF(PYF469&lt;=35,"Medio",IF(PYF469&lt;=80,"Alto","Inviable Sanitariamente"))))</f>
        <v>Inviable Sanitariamente</v>
      </c>
      <c r="PYI469" s="265" t="str">
        <f t="shared" ref="PYI469:PYI471" si="11489">IF(PYG469&lt;5,"Sin Riesgo",IF(PYG469 &lt;=14,"Bajo",IF(PYG469&lt;=35,"Medio",IF(PYG469&lt;=80,"Alto","Inviable Sanitariamente"))))</f>
        <v>Inviable Sanitariamente</v>
      </c>
      <c r="PYJ469" s="265" t="str">
        <f t="shared" ref="PYJ469:PYJ471" si="11490">IF(PYH469&lt;5,"Sin Riesgo",IF(PYH469 &lt;=14,"Bajo",IF(PYH469&lt;=35,"Medio",IF(PYH469&lt;=80,"Alto","Inviable Sanitariamente"))))</f>
        <v>Inviable Sanitariamente</v>
      </c>
      <c r="PYK469" s="265" t="str">
        <f t="shared" ref="PYK469:PYK471" si="11491">IF(PYI469&lt;5,"Sin Riesgo",IF(PYI469 &lt;=14,"Bajo",IF(PYI469&lt;=35,"Medio",IF(PYI469&lt;=80,"Alto","Inviable Sanitariamente"))))</f>
        <v>Inviable Sanitariamente</v>
      </c>
      <c r="PYL469" s="265" t="str">
        <f t="shared" ref="PYL469:PYL471" si="11492">IF(PYJ469&lt;5,"Sin Riesgo",IF(PYJ469 &lt;=14,"Bajo",IF(PYJ469&lt;=35,"Medio",IF(PYJ469&lt;=80,"Alto","Inviable Sanitariamente"))))</f>
        <v>Inviable Sanitariamente</v>
      </c>
      <c r="PYM469" s="265" t="str">
        <f t="shared" ref="PYM469:PYM471" si="11493">IF(PYK469&lt;5,"Sin Riesgo",IF(PYK469 &lt;=14,"Bajo",IF(PYK469&lt;=35,"Medio",IF(PYK469&lt;=80,"Alto","Inviable Sanitariamente"))))</f>
        <v>Inviable Sanitariamente</v>
      </c>
      <c r="PYN469" s="265" t="str">
        <f t="shared" ref="PYN469:PYN471" si="11494">IF(PYL469&lt;5,"Sin Riesgo",IF(PYL469 &lt;=14,"Bajo",IF(PYL469&lt;=35,"Medio",IF(PYL469&lt;=80,"Alto","Inviable Sanitariamente"))))</f>
        <v>Inviable Sanitariamente</v>
      </c>
      <c r="PYO469" s="265" t="str">
        <f t="shared" ref="PYO469:PYO471" si="11495">IF(PYM469&lt;5,"Sin Riesgo",IF(PYM469 &lt;=14,"Bajo",IF(PYM469&lt;=35,"Medio",IF(PYM469&lt;=80,"Alto","Inviable Sanitariamente"))))</f>
        <v>Inviable Sanitariamente</v>
      </c>
      <c r="PYP469" s="265" t="str">
        <f t="shared" ref="PYP469:PYP471" si="11496">IF(PYN469&lt;5,"Sin Riesgo",IF(PYN469 &lt;=14,"Bajo",IF(PYN469&lt;=35,"Medio",IF(PYN469&lt;=80,"Alto","Inviable Sanitariamente"))))</f>
        <v>Inviable Sanitariamente</v>
      </c>
      <c r="PYQ469" s="265" t="str">
        <f t="shared" ref="PYQ469:PYQ471" si="11497">IF(PYO469&lt;5,"Sin Riesgo",IF(PYO469 &lt;=14,"Bajo",IF(PYO469&lt;=35,"Medio",IF(PYO469&lt;=80,"Alto","Inviable Sanitariamente"))))</f>
        <v>Inviable Sanitariamente</v>
      </c>
      <c r="PYR469" s="265" t="str">
        <f t="shared" ref="PYR469:PYR471" si="11498">IF(PYP469&lt;5,"Sin Riesgo",IF(PYP469 &lt;=14,"Bajo",IF(PYP469&lt;=35,"Medio",IF(PYP469&lt;=80,"Alto","Inviable Sanitariamente"))))</f>
        <v>Inviable Sanitariamente</v>
      </c>
      <c r="PYS469" s="265" t="str">
        <f t="shared" ref="PYS469:PYS471" si="11499">IF(PYQ469&lt;5,"Sin Riesgo",IF(PYQ469 &lt;=14,"Bajo",IF(PYQ469&lt;=35,"Medio",IF(PYQ469&lt;=80,"Alto","Inviable Sanitariamente"))))</f>
        <v>Inviable Sanitariamente</v>
      </c>
      <c r="PYT469" s="265" t="str">
        <f t="shared" ref="PYT469:PYT471" si="11500">IF(PYR469&lt;5,"Sin Riesgo",IF(PYR469 &lt;=14,"Bajo",IF(PYR469&lt;=35,"Medio",IF(PYR469&lt;=80,"Alto","Inviable Sanitariamente"))))</f>
        <v>Inviable Sanitariamente</v>
      </c>
      <c r="PYU469" s="265" t="str">
        <f t="shared" ref="PYU469:PYU471" si="11501">IF(PYS469&lt;5,"Sin Riesgo",IF(PYS469 &lt;=14,"Bajo",IF(PYS469&lt;=35,"Medio",IF(PYS469&lt;=80,"Alto","Inviable Sanitariamente"))))</f>
        <v>Inviable Sanitariamente</v>
      </c>
      <c r="PYV469" s="265" t="str">
        <f t="shared" ref="PYV469:PYV471" si="11502">IF(PYT469&lt;5,"Sin Riesgo",IF(PYT469 &lt;=14,"Bajo",IF(PYT469&lt;=35,"Medio",IF(PYT469&lt;=80,"Alto","Inviable Sanitariamente"))))</f>
        <v>Inviable Sanitariamente</v>
      </c>
      <c r="PYW469" s="265" t="str">
        <f t="shared" ref="PYW469:PYW471" si="11503">IF(PYU469&lt;5,"Sin Riesgo",IF(PYU469 &lt;=14,"Bajo",IF(PYU469&lt;=35,"Medio",IF(PYU469&lt;=80,"Alto","Inviable Sanitariamente"))))</f>
        <v>Inviable Sanitariamente</v>
      </c>
      <c r="PYX469" s="265" t="str">
        <f t="shared" ref="PYX469:PYX471" si="11504">IF(PYV469&lt;5,"Sin Riesgo",IF(PYV469 &lt;=14,"Bajo",IF(PYV469&lt;=35,"Medio",IF(PYV469&lt;=80,"Alto","Inviable Sanitariamente"))))</f>
        <v>Inviable Sanitariamente</v>
      </c>
      <c r="PYY469" s="265" t="str">
        <f t="shared" ref="PYY469:PYY471" si="11505">IF(PYW469&lt;5,"Sin Riesgo",IF(PYW469 &lt;=14,"Bajo",IF(PYW469&lt;=35,"Medio",IF(PYW469&lt;=80,"Alto","Inviable Sanitariamente"))))</f>
        <v>Inviable Sanitariamente</v>
      </c>
      <c r="PYZ469" s="265" t="str">
        <f t="shared" ref="PYZ469:PYZ471" si="11506">IF(PYX469&lt;5,"Sin Riesgo",IF(PYX469 &lt;=14,"Bajo",IF(PYX469&lt;=35,"Medio",IF(PYX469&lt;=80,"Alto","Inviable Sanitariamente"))))</f>
        <v>Inviable Sanitariamente</v>
      </c>
      <c r="PZA469" s="265" t="str">
        <f t="shared" ref="PZA469:PZA471" si="11507">IF(PYY469&lt;5,"Sin Riesgo",IF(PYY469 &lt;=14,"Bajo",IF(PYY469&lt;=35,"Medio",IF(PYY469&lt;=80,"Alto","Inviable Sanitariamente"))))</f>
        <v>Inviable Sanitariamente</v>
      </c>
      <c r="PZB469" s="265" t="str">
        <f t="shared" ref="PZB469:PZB471" si="11508">IF(PYZ469&lt;5,"Sin Riesgo",IF(PYZ469 &lt;=14,"Bajo",IF(PYZ469&lt;=35,"Medio",IF(PYZ469&lt;=80,"Alto","Inviable Sanitariamente"))))</f>
        <v>Inviable Sanitariamente</v>
      </c>
      <c r="PZC469" s="265" t="str">
        <f t="shared" ref="PZC469:PZC471" si="11509">IF(PZA469&lt;5,"Sin Riesgo",IF(PZA469 &lt;=14,"Bajo",IF(PZA469&lt;=35,"Medio",IF(PZA469&lt;=80,"Alto","Inviable Sanitariamente"))))</f>
        <v>Inviable Sanitariamente</v>
      </c>
      <c r="PZD469" s="265" t="str">
        <f t="shared" ref="PZD469:PZD471" si="11510">IF(PZB469&lt;5,"Sin Riesgo",IF(PZB469 &lt;=14,"Bajo",IF(PZB469&lt;=35,"Medio",IF(PZB469&lt;=80,"Alto","Inviable Sanitariamente"))))</f>
        <v>Inviable Sanitariamente</v>
      </c>
      <c r="PZE469" s="265" t="str">
        <f t="shared" ref="PZE469:PZE471" si="11511">IF(PZC469&lt;5,"Sin Riesgo",IF(PZC469 &lt;=14,"Bajo",IF(PZC469&lt;=35,"Medio",IF(PZC469&lt;=80,"Alto","Inviable Sanitariamente"))))</f>
        <v>Inviable Sanitariamente</v>
      </c>
      <c r="PZF469" s="265" t="str">
        <f t="shared" ref="PZF469:PZF471" si="11512">IF(PZD469&lt;5,"Sin Riesgo",IF(PZD469 &lt;=14,"Bajo",IF(PZD469&lt;=35,"Medio",IF(PZD469&lt;=80,"Alto","Inviable Sanitariamente"))))</f>
        <v>Inviable Sanitariamente</v>
      </c>
      <c r="PZG469" s="265" t="str">
        <f t="shared" ref="PZG469:PZG471" si="11513">IF(PZE469&lt;5,"Sin Riesgo",IF(PZE469 &lt;=14,"Bajo",IF(PZE469&lt;=35,"Medio",IF(PZE469&lt;=80,"Alto","Inviable Sanitariamente"))))</f>
        <v>Inviable Sanitariamente</v>
      </c>
      <c r="PZH469" s="265" t="str">
        <f t="shared" ref="PZH469:PZH471" si="11514">IF(PZF469&lt;5,"Sin Riesgo",IF(PZF469 &lt;=14,"Bajo",IF(PZF469&lt;=35,"Medio",IF(PZF469&lt;=80,"Alto","Inviable Sanitariamente"))))</f>
        <v>Inviable Sanitariamente</v>
      </c>
      <c r="PZI469" s="265" t="str">
        <f t="shared" ref="PZI469:PZI471" si="11515">IF(PZG469&lt;5,"Sin Riesgo",IF(PZG469 &lt;=14,"Bajo",IF(PZG469&lt;=35,"Medio",IF(PZG469&lt;=80,"Alto","Inviable Sanitariamente"))))</f>
        <v>Inviable Sanitariamente</v>
      </c>
      <c r="PZJ469" s="265" t="str">
        <f t="shared" ref="PZJ469:PZJ471" si="11516">IF(PZH469&lt;5,"Sin Riesgo",IF(PZH469 &lt;=14,"Bajo",IF(PZH469&lt;=35,"Medio",IF(PZH469&lt;=80,"Alto","Inviable Sanitariamente"))))</f>
        <v>Inviable Sanitariamente</v>
      </c>
      <c r="PZK469" s="265" t="str">
        <f t="shared" ref="PZK469:PZK471" si="11517">IF(PZI469&lt;5,"Sin Riesgo",IF(PZI469 &lt;=14,"Bajo",IF(PZI469&lt;=35,"Medio",IF(PZI469&lt;=80,"Alto","Inviable Sanitariamente"))))</f>
        <v>Inviable Sanitariamente</v>
      </c>
      <c r="PZL469" s="265" t="str">
        <f t="shared" ref="PZL469:PZL471" si="11518">IF(PZJ469&lt;5,"Sin Riesgo",IF(PZJ469 &lt;=14,"Bajo",IF(PZJ469&lt;=35,"Medio",IF(PZJ469&lt;=80,"Alto","Inviable Sanitariamente"))))</f>
        <v>Inviable Sanitariamente</v>
      </c>
      <c r="PZM469" s="265" t="str">
        <f t="shared" ref="PZM469:PZM471" si="11519">IF(PZK469&lt;5,"Sin Riesgo",IF(PZK469 &lt;=14,"Bajo",IF(PZK469&lt;=35,"Medio",IF(PZK469&lt;=80,"Alto","Inviable Sanitariamente"))))</f>
        <v>Inviable Sanitariamente</v>
      </c>
      <c r="PZN469" s="265" t="str">
        <f t="shared" ref="PZN469:PZN471" si="11520">IF(PZL469&lt;5,"Sin Riesgo",IF(PZL469 &lt;=14,"Bajo",IF(PZL469&lt;=35,"Medio",IF(PZL469&lt;=80,"Alto","Inviable Sanitariamente"))))</f>
        <v>Inviable Sanitariamente</v>
      </c>
      <c r="PZO469" s="265" t="str">
        <f t="shared" ref="PZO469:PZO471" si="11521">IF(PZM469&lt;5,"Sin Riesgo",IF(PZM469 &lt;=14,"Bajo",IF(PZM469&lt;=35,"Medio",IF(PZM469&lt;=80,"Alto","Inviable Sanitariamente"))))</f>
        <v>Inviable Sanitariamente</v>
      </c>
      <c r="PZP469" s="265" t="str">
        <f t="shared" ref="PZP469:PZP471" si="11522">IF(PZN469&lt;5,"Sin Riesgo",IF(PZN469 &lt;=14,"Bajo",IF(PZN469&lt;=35,"Medio",IF(PZN469&lt;=80,"Alto","Inviable Sanitariamente"))))</f>
        <v>Inviable Sanitariamente</v>
      </c>
      <c r="PZQ469" s="265" t="str">
        <f t="shared" ref="PZQ469:PZQ471" si="11523">IF(PZO469&lt;5,"Sin Riesgo",IF(PZO469 &lt;=14,"Bajo",IF(PZO469&lt;=35,"Medio",IF(PZO469&lt;=80,"Alto","Inviable Sanitariamente"))))</f>
        <v>Inviable Sanitariamente</v>
      </c>
      <c r="PZR469" s="265" t="str">
        <f t="shared" ref="PZR469:PZR471" si="11524">IF(PZP469&lt;5,"Sin Riesgo",IF(PZP469 &lt;=14,"Bajo",IF(PZP469&lt;=35,"Medio",IF(PZP469&lt;=80,"Alto","Inviable Sanitariamente"))))</f>
        <v>Inviable Sanitariamente</v>
      </c>
      <c r="PZS469" s="265" t="str">
        <f t="shared" ref="PZS469:PZS471" si="11525">IF(PZQ469&lt;5,"Sin Riesgo",IF(PZQ469 &lt;=14,"Bajo",IF(PZQ469&lt;=35,"Medio",IF(PZQ469&lt;=80,"Alto","Inviable Sanitariamente"))))</f>
        <v>Inviable Sanitariamente</v>
      </c>
      <c r="PZT469" s="265" t="str">
        <f t="shared" ref="PZT469:PZT471" si="11526">IF(PZR469&lt;5,"Sin Riesgo",IF(PZR469 &lt;=14,"Bajo",IF(PZR469&lt;=35,"Medio",IF(PZR469&lt;=80,"Alto","Inviable Sanitariamente"))))</f>
        <v>Inviable Sanitariamente</v>
      </c>
      <c r="PZU469" s="265" t="str">
        <f t="shared" ref="PZU469:PZU471" si="11527">IF(PZS469&lt;5,"Sin Riesgo",IF(PZS469 &lt;=14,"Bajo",IF(PZS469&lt;=35,"Medio",IF(PZS469&lt;=80,"Alto","Inviable Sanitariamente"))))</f>
        <v>Inviable Sanitariamente</v>
      </c>
      <c r="PZV469" s="265" t="str">
        <f t="shared" ref="PZV469:PZV471" si="11528">IF(PZT469&lt;5,"Sin Riesgo",IF(PZT469 &lt;=14,"Bajo",IF(PZT469&lt;=35,"Medio",IF(PZT469&lt;=80,"Alto","Inviable Sanitariamente"))))</f>
        <v>Inviable Sanitariamente</v>
      </c>
      <c r="PZW469" s="265" t="str">
        <f t="shared" ref="PZW469:PZW471" si="11529">IF(PZU469&lt;5,"Sin Riesgo",IF(PZU469 &lt;=14,"Bajo",IF(PZU469&lt;=35,"Medio",IF(PZU469&lt;=80,"Alto","Inviable Sanitariamente"))))</f>
        <v>Inviable Sanitariamente</v>
      </c>
      <c r="PZX469" s="265" t="str">
        <f t="shared" ref="PZX469:PZX471" si="11530">IF(PZV469&lt;5,"Sin Riesgo",IF(PZV469 &lt;=14,"Bajo",IF(PZV469&lt;=35,"Medio",IF(PZV469&lt;=80,"Alto","Inviable Sanitariamente"))))</f>
        <v>Inviable Sanitariamente</v>
      </c>
      <c r="PZY469" s="265" t="str">
        <f t="shared" ref="PZY469:PZY471" si="11531">IF(PZW469&lt;5,"Sin Riesgo",IF(PZW469 &lt;=14,"Bajo",IF(PZW469&lt;=35,"Medio",IF(PZW469&lt;=80,"Alto","Inviable Sanitariamente"))))</f>
        <v>Inviable Sanitariamente</v>
      </c>
      <c r="PZZ469" s="265" t="str">
        <f t="shared" ref="PZZ469:PZZ471" si="11532">IF(PZX469&lt;5,"Sin Riesgo",IF(PZX469 &lt;=14,"Bajo",IF(PZX469&lt;=35,"Medio",IF(PZX469&lt;=80,"Alto","Inviable Sanitariamente"))))</f>
        <v>Inviable Sanitariamente</v>
      </c>
      <c r="QAA469" s="265" t="str">
        <f t="shared" ref="QAA469:QAA471" si="11533">IF(PZY469&lt;5,"Sin Riesgo",IF(PZY469 &lt;=14,"Bajo",IF(PZY469&lt;=35,"Medio",IF(PZY469&lt;=80,"Alto","Inviable Sanitariamente"))))</f>
        <v>Inviable Sanitariamente</v>
      </c>
      <c r="QAB469" s="265" t="str">
        <f t="shared" ref="QAB469:QAB471" si="11534">IF(PZZ469&lt;5,"Sin Riesgo",IF(PZZ469 &lt;=14,"Bajo",IF(PZZ469&lt;=35,"Medio",IF(PZZ469&lt;=80,"Alto","Inviable Sanitariamente"))))</f>
        <v>Inviable Sanitariamente</v>
      </c>
      <c r="QAC469" s="265" t="str">
        <f t="shared" ref="QAC469:QAC471" si="11535">IF(QAA469&lt;5,"Sin Riesgo",IF(QAA469 &lt;=14,"Bajo",IF(QAA469&lt;=35,"Medio",IF(QAA469&lt;=80,"Alto","Inviable Sanitariamente"))))</f>
        <v>Inviable Sanitariamente</v>
      </c>
      <c r="QAD469" s="265" t="str">
        <f t="shared" ref="QAD469:QAD471" si="11536">IF(QAB469&lt;5,"Sin Riesgo",IF(QAB469 &lt;=14,"Bajo",IF(QAB469&lt;=35,"Medio",IF(QAB469&lt;=80,"Alto","Inviable Sanitariamente"))))</f>
        <v>Inviable Sanitariamente</v>
      </c>
      <c r="QAE469" s="265" t="str">
        <f t="shared" ref="QAE469:QAE471" si="11537">IF(QAC469&lt;5,"Sin Riesgo",IF(QAC469 &lt;=14,"Bajo",IF(QAC469&lt;=35,"Medio",IF(QAC469&lt;=80,"Alto","Inviable Sanitariamente"))))</f>
        <v>Inviable Sanitariamente</v>
      </c>
      <c r="QAF469" s="265" t="str">
        <f t="shared" ref="QAF469:QAF471" si="11538">IF(QAD469&lt;5,"Sin Riesgo",IF(QAD469 &lt;=14,"Bajo",IF(QAD469&lt;=35,"Medio",IF(QAD469&lt;=80,"Alto","Inviable Sanitariamente"))))</f>
        <v>Inviable Sanitariamente</v>
      </c>
      <c r="QAG469" s="265" t="str">
        <f t="shared" ref="QAG469:QAG471" si="11539">IF(QAE469&lt;5,"Sin Riesgo",IF(QAE469 &lt;=14,"Bajo",IF(QAE469&lt;=35,"Medio",IF(QAE469&lt;=80,"Alto","Inviable Sanitariamente"))))</f>
        <v>Inviable Sanitariamente</v>
      </c>
      <c r="QAH469" s="265" t="str">
        <f t="shared" ref="QAH469:QAH471" si="11540">IF(QAF469&lt;5,"Sin Riesgo",IF(QAF469 &lt;=14,"Bajo",IF(QAF469&lt;=35,"Medio",IF(QAF469&lt;=80,"Alto","Inviable Sanitariamente"))))</f>
        <v>Inviable Sanitariamente</v>
      </c>
      <c r="QAI469" s="265" t="str">
        <f t="shared" ref="QAI469:QAI471" si="11541">IF(QAG469&lt;5,"Sin Riesgo",IF(QAG469 &lt;=14,"Bajo",IF(QAG469&lt;=35,"Medio",IF(QAG469&lt;=80,"Alto","Inviable Sanitariamente"))))</f>
        <v>Inviable Sanitariamente</v>
      </c>
      <c r="QAJ469" s="265" t="str">
        <f t="shared" ref="QAJ469:QAJ471" si="11542">IF(QAH469&lt;5,"Sin Riesgo",IF(QAH469 &lt;=14,"Bajo",IF(QAH469&lt;=35,"Medio",IF(QAH469&lt;=80,"Alto","Inviable Sanitariamente"))))</f>
        <v>Inviable Sanitariamente</v>
      </c>
      <c r="QAK469" s="265" t="str">
        <f t="shared" ref="QAK469:QAK471" si="11543">IF(QAI469&lt;5,"Sin Riesgo",IF(QAI469 &lt;=14,"Bajo",IF(QAI469&lt;=35,"Medio",IF(QAI469&lt;=80,"Alto","Inviable Sanitariamente"))))</f>
        <v>Inviable Sanitariamente</v>
      </c>
      <c r="QAL469" s="265" t="str">
        <f t="shared" ref="QAL469:QAL471" si="11544">IF(QAJ469&lt;5,"Sin Riesgo",IF(QAJ469 &lt;=14,"Bajo",IF(QAJ469&lt;=35,"Medio",IF(QAJ469&lt;=80,"Alto","Inviable Sanitariamente"))))</f>
        <v>Inviable Sanitariamente</v>
      </c>
      <c r="QAM469" s="265" t="str">
        <f t="shared" ref="QAM469:QAM471" si="11545">IF(QAK469&lt;5,"Sin Riesgo",IF(QAK469 &lt;=14,"Bajo",IF(QAK469&lt;=35,"Medio",IF(QAK469&lt;=80,"Alto","Inviable Sanitariamente"))))</f>
        <v>Inviable Sanitariamente</v>
      </c>
      <c r="QAN469" s="265" t="str">
        <f t="shared" ref="QAN469:QAN471" si="11546">IF(QAL469&lt;5,"Sin Riesgo",IF(QAL469 &lt;=14,"Bajo",IF(QAL469&lt;=35,"Medio",IF(QAL469&lt;=80,"Alto","Inviable Sanitariamente"))))</f>
        <v>Inviable Sanitariamente</v>
      </c>
      <c r="QAO469" s="265" t="str">
        <f t="shared" ref="QAO469:QAO471" si="11547">IF(QAM469&lt;5,"Sin Riesgo",IF(QAM469 &lt;=14,"Bajo",IF(QAM469&lt;=35,"Medio",IF(QAM469&lt;=80,"Alto","Inviable Sanitariamente"))))</f>
        <v>Inviable Sanitariamente</v>
      </c>
      <c r="QAP469" s="265" t="str">
        <f t="shared" ref="QAP469:QAP471" si="11548">IF(QAN469&lt;5,"Sin Riesgo",IF(QAN469 &lt;=14,"Bajo",IF(QAN469&lt;=35,"Medio",IF(QAN469&lt;=80,"Alto","Inviable Sanitariamente"))))</f>
        <v>Inviable Sanitariamente</v>
      </c>
      <c r="QAQ469" s="265" t="str">
        <f t="shared" ref="QAQ469:QAQ471" si="11549">IF(QAO469&lt;5,"Sin Riesgo",IF(QAO469 &lt;=14,"Bajo",IF(QAO469&lt;=35,"Medio",IF(QAO469&lt;=80,"Alto","Inviable Sanitariamente"))))</f>
        <v>Inviable Sanitariamente</v>
      </c>
      <c r="QAR469" s="265" t="str">
        <f t="shared" ref="QAR469:QAR471" si="11550">IF(QAP469&lt;5,"Sin Riesgo",IF(QAP469 &lt;=14,"Bajo",IF(QAP469&lt;=35,"Medio",IF(QAP469&lt;=80,"Alto","Inviable Sanitariamente"))))</f>
        <v>Inviable Sanitariamente</v>
      </c>
      <c r="QAS469" s="265" t="str">
        <f t="shared" ref="QAS469:QAS471" si="11551">IF(QAQ469&lt;5,"Sin Riesgo",IF(QAQ469 &lt;=14,"Bajo",IF(QAQ469&lt;=35,"Medio",IF(QAQ469&lt;=80,"Alto","Inviable Sanitariamente"))))</f>
        <v>Inviable Sanitariamente</v>
      </c>
      <c r="QAT469" s="265" t="str">
        <f t="shared" ref="QAT469:QAT471" si="11552">IF(QAR469&lt;5,"Sin Riesgo",IF(QAR469 &lt;=14,"Bajo",IF(QAR469&lt;=35,"Medio",IF(QAR469&lt;=80,"Alto","Inviable Sanitariamente"))))</f>
        <v>Inviable Sanitariamente</v>
      </c>
      <c r="QAU469" s="265" t="str">
        <f t="shared" ref="QAU469:QAU471" si="11553">IF(QAS469&lt;5,"Sin Riesgo",IF(QAS469 &lt;=14,"Bajo",IF(QAS469&lt;=35,"Medio",IF(QAS469&lt;=80,"Alto","Inviable Sanitariamente"))))</f>
        <v>Inviable Sanitariamente</v>
      </c>
      <c r="QAV469" s="265" t="str">
        <f t="shared" ref="QAV469:QAV471" si="11554">IF(QAT469&lt;5,"Sin Riesgo",IF(QAT469 &lt;=14,"Bajo",IF(QAT469&lt;=35,"Medio",IF(QAT469&lt;=80,"Alto","Inviable Sanitariamente"))))</f>
        <v>Inviable Sanitariamente</v>
      </c>
      <c r="QAW469" s="265" t="str">
        <f t="shared" ref="QAW469:QAW471" si="11555">IF(QAU469&lt;5,"Sin Riesgo",IF(QAU469 &lt;=14,"Bajo",IF(QAU469&lt;=35,"Medio",IF(QAU469&lt;=80,"Alto","Inviable Sanitariamente"))))</f>
        <v>Inviable Sanitariamente</v>
      </c>
      <c r="QAX469" s="265" t="str">
        <f t="shared" ref="QAX469:QAX471" si="11556">IF(QAV469&lt;5,"Sin Riesgo",IF(QAV469 &lt;=14,"Bajo",IF(QAV469&lt;=35,"Medio",IF(QAV469&lt;=80,"Alto","Inviable Sanitariamente"))))</f>
        <v>Inviable Sanitariamente</v>
      </c>
      <c r="QAY469" s="265" t="str">
        <f t="shared" ref="QAY469:QAY471" si="11557">IF(QAW469&lt;5,"Sin Riesgo",IF(QAW469 &lt;=14,"Bajo",IF(QAW469&lt;=35,"Medio",IF(QAW469&lt;=80,"Alto","Inviable Sanitariamente"))))</f>
        <v>Inviable Sanitariamente</v>
      </c>
      <c r="QAZ469" s="265" t="str">
        <f t="shared" ref="QAZ469:QAZ471" si="11558">IF(QAX469&lt;5,"Sin Riesgo",IF(QAX469 &lt;=14,"Bajo",IF(QAX469&lt;=35,"Medio",IF(QAX469&lt;=80,"Alto","Inviable Sanitariamente"))))</f>
        <v>Inviable Sanitariamente</v>
      </c>
      <c r="QBA469" s="265" t="str">
        <f t="shared" ref="QBA469:QBA471" si="11559">IF(QAY469&lt;5,"Sin Riesgo",IF(QAY469 &lt;=14,"Bajo",IF(QAY469&lt;=35,"Medio",IF(QAY469&lt;=80,"Alto","Inviable Sanitariamente"))))</f>
        <v>Inviable Sanitariamente</v>
      </c>
      <c r="QBB469" s="265" t="str">
        <f t="shared" ref="QBB469:QBB471" si="11560">IF(QAZ469&lt;5,"Sin Riesgo",IF(QAZ469 &lt;=14,"Bajo",IF(QAZ469&lt;=35,"Medio",IF(QAZ469&lt;=80,"Alto","Inviable Sanitariamente"))))</f>
        <v>Inviable Sanitariamente</v>
      </c>
      <c r="QBC469" s="265" t="str">
        <f t="shared" ref="QBC469:QBC471" si="11561">IF(QBA469&lt;5,"Sin Riesgo",IF(QBA469 &lt;=14,"Bajo",IF(QBA469&lt;=35,"Medio",IF(QBA469&lt;=80,"Alto","Inviable Sanitariamente"))))</f>
        <v>Inviable Sanitariamente</v>
      </c>
      <c r="QBD469" s="265" t="str">
        <f t="shared" ref="QBD469:QBD471" si="11562">IF(QBB469&lt;5,"Sin Riesgo",IF(QBB469 &lt;=14,"Bajo",IF(QBB469&lt;=35,"Medio",IF(QBB469&lt;=80,"Alto","Inviable Sanitariamente"))))</f>
        <v>Inviable Sanitariamente</v>
      </c>
      <c r="QBE469" s="265" t="str">
        <f t="shared" ref="QBE469:QBE471" si="11563">IF(QBC469&lt;5,"Sin Riesgo",IF(QBC469 &lt;=14,"Bajo",IF(QBC469&lt;=35,"Medio",IF(QBC469&lt;=80,"Alto","Inviable Sanitariamente"))))</f>
        <v>Inviable Sanitariamente</v>
      </c>
      <c r="QBF469" s="265" t="str">
        <f t="shared" ref="QBF469:QBF471" si="11564">IF(QBD469&lt;5,"Sin Riesgo",IF(QBD469 &lt;=14,"Bajo",IF(QBD469&lt;=35,"Medio",IF(QBD469&lt;=80,"Alto","Inviable Sanitariamente"))))</f>
        <v>Inviable Sanitariamente</v>
      </c>
      <c r="QBG469" s="265" t="str">
        <f t="shared" ref="QBG469:QBG471" si="11565">IF(QBE469&lt;5,"Sin Riesgo",IF(QBE469 &lt;=14,"Bajo",IF(QBE469&lt;=35,"Medio",IF(QBE469&lt;=80,"Alto","Inviable Sanitariamente"))))</f>
        <v>Inviable Sanitariamente</v>
      </c>
      <c r="QBH469" s="265" t="str">
        <f t="shared" ref="QBH469:QBH471" si="11566">IF(QBF469&lt;5,"Sin Riesgo",IF(QBF469 &lt;=14,"Bajo",IF(QBF469&lt;=35,"Medio",IF(QBF469&lt;=80,"Alto","Inviable Sanitariamente"))))</f>
        <v>Inviable Sanitariamente</v>
      </c>
      <c r="QBI469" s="265" t="str">
        <f t="shared" ref="QBI469:QBI471" si="11567">IF(QBG469&lt;5,"Sin Riesgo",IF(QBG469 &lt;=14,"Bajo",IF(QBG469&lt;=35,"Medio",IF(QBG469&lt;=80,"Alto","Inviable Sanitariamente"))))</f>
        <v>Inviable Sanitariamente</v>
      </c>
      <c r="QBJ469" s="265" t="str">
        <f t="shared" ref="QBJ469:QBJ471" si="11568">IF(QBH469&lt;5,"Sin Riesgo",IF(QBH469 &lt;=14,"Bajo",IF(QBH469&lt;=35,"Medio",IF(QBH469&lt;=80,"Alto","Inviable Sanitariamente"))))</f>
        <v>Inviable Sanitariamente</v>
      </c>
      <c r="QBK469" s="265" t="str">
        <f t="shared" ref="QBK469:QBK471" si="11569">IF(QBI469&lt;5,"Sin Riesgo",IF(QBI469 &lt;=14,"Bajo",IF(QBI469&lt;=35,"Medio",IF(QBI469&lt;=80,"Alto","Inviable Sanitariamente"))))</f>
        <v>Inviable Sanitariamente</v>
      </c>
      <c r="QBL469" s="265" t="str">
        <f t="shared" ref="QBL469:QBL471" si="11570">IF(QBJ469&lt;5,"Sin Riesgo",IF(QBJ469 &lt;=14,"Bajo",IF(QBJ469&lt;=35,"Medio",IF(QBJ469&lt;=80,"Alto","Inviable Sanitariamente"))))</f>
        <v>Inviable Sanitariamente</v>
      </c>
      <c r="QBM469" s="265" t="str">
        <f t="shared" ref="QBM469:QBM471" si="11571">IF(QBK469&lt;5,"Sin Riesgo",IF(QBK469 &lt;=14,"Bajo",IF(QBK469&lt;=35,"Medio",IF(QBK469&lt;=80,"Alto","Inviable Sanitariamente"))))</f>
        <v>Inviable Sanitariamente</v>
      </c>
      <c r="QBN469" s="265" t="str">
        <f t="shared" ref="QBN469:QBN471" si="11572">IF(QBL469&lt;5,"Sin Riesgo",IF(QBL469 &lt;=14,"Bajo",IF(QBL469&lt;=35,"Medio",IF(QBL469&lt;=80,"Alto","Inviable Sanitariamente"))))</f>
        <v>Inviable Sanitariamente</v>
      </c>
      <c r="QBO469" s="265" t="str">
        <f t="shared" ref="QBO469:QBO471" si="11573">IF(QBM469&lt;5,"Sin Riesgo",IF(QBM469 &lt;=14,"Bajo",IF(QBM469&lt;=35,"Medio",IF(QBM469&lt;=80,"Alto","Inviable Sanitariamente"))))</f>
        <v>Inviable Sanitariamente</v>
      </c>
      <c r="QBP469" s="265" t="str">
        <f t="shared" ref="QBP469:QBP471" si="11574">IF(QBN469&lt;5,"Sin Riesgo",IF(QBN469 &lt;=14,"Bajo",IF(QBN469&lt;=35,"Medio",IF(QBN469&lt;=80,"Alto","Inviable Sanitariamente"))))</f>
        <v>Inviable Sanitariamente</v>
      </c>
      <c r="QBQ469" s="265" t="str">
        <f t="shared" ref="QBQ469:QBQ471" si="11575">IF(QBO469&lt;5,"Sin Riesgo",IF(QBO469 &lt;=14,"Bajo",IF(QBO469&lt;=35,"Medio",IF(QBO469&lt;=80,"Alto","Inviable Sanitariamente"))))</f>
        <v>Inviable Sanitariamente</v>
      </c>
      <c r="QBR469" s="265" t="str">
        <f t="shared" ref="QBR469:QBR471" si="11576">IF(QBP469&lt;5,"Sin Riesgo",IF(QBP469 &lt;=14,"Bajo",IF(QBP469&lt;=35,"Medio",IF(QBP469&lt;=80,"Alto","Inviable Sanitariamente"))))</f>
        <v>Inviable Sanitariamente</v>
      </c>
      <c r="QBS469" s="265" t="str">
        <f t="shared" ref="QBS469:QBS471" si="11577">IF(QBQ469&lt;5,"Sin Riesgo",IF(QBQ469 &lt;=14,"Bajo",IF(QBQ469&lt;=35,"Medio",IF(QBQ469&lt;=80,"Alto","Inviable Sanitariamente"))))</f>
        <v>Inviable Sanitariamente</v>
      </c>
      <c r="QBT469" s="265" t="str">
        <f t="shared" ref="QBT469:QBT471" si="11578">IF(QBR469&lt;5,"Sin Riesgo",IF(QBR469 &lt;=14,"Bajo",IF(QBR469&lt;=35,"Medio",IF(QBR469&lt;=80,"Alto","Inviable Sanitariamente"))))</f>
        <v>Inviable Sanitariamente</v>
      </c>
      <c r="QBU469" s="265" t="str">
        <f t="shared" ref="QBU469:QBU471" si="11579">IF(QBS469&lt;5,"Sin Riesgo",IF(QBS469 &lt;=14,"Bajo",IF(QBS469&lt;=35,"Medio",IF(QBS469&lt;=80,"Alto","Inviable Sanitariamente"))))</f>
        <v>Inviable Sanitariamente</v>
      </c>
      <c r="QBV469" s="265" t="str">
        <f t="shared" ref="QBV469:QBV471" si="11580">IF(QBT469&lt;5,"Sin Riesgo",IF(QBT469 &lt;=14,"Bajo",IF(QBT469&lt;=35,"Medio",IF(QBT469&lt;=80,"Alto","Inviable Sanitariamente"))))</f>
        <v>Inviable Sanitariamente</v>
      </c>
      <c r="QBW469" s="265" t="str">
        <f t="shared" ref="QBW469:QBW471" si="11581">IF(QBU469&lt;5,"Sin Riesgo",IF(QBU469 &lt;=14,"Bajo",IF(QBU469&lt;=35,"Medio",IF(QBU469&lt;=80,"Alto","Inviable Sanitariamente"))))</f>
        <v>Inviable Sanitariamente</v>
      </c>
      <c r="QBX469" s="265" t="str">
        <f t="shared" ref="QBX469:QBX471" si="11582">IF(QBV469&lt;5,"Sin Riesgo",IF(QBV469 &lt;=14,"Bajo",IF(QBV469&lt;=35,"Medio",IF(QBV469&lt;=80,"Alto","Inviable Sanitariamente"))))</f>
        <v>Inviable Sanitariamente</v>
      </c>
      <c r="QBY469" s="265" t="str">
        <f t="shared" ref="QBY469:QBY471" si="11583">IF(QBW469&lt;5,"Sin Riesgo",IF(QBW469 &lt;=14,"Bajo",IF(QBW469&lt;=35,"Medio",IF(QBW469&lt;=80,"Alto","Inviable Sanitariamente"))))</f>
        <v>Inviable Sanitariamente</v>
      </c>
      <c r="QBZ469" s="265" t="str">
        <f t="shared" ref="QBZ469:QBZ471" si="11584">IF(QBX469&lt;5,"Sin Riesgo",IF(QBX469 &lt;=14,"Bajo",IF(QBX469&lt;=35,"Medio",IF(QBX469&lt;=80,"Alto","Inviable Sanitariamente"))))</f>
        <v>Inviable Sanitariamente</v>
      </c>
      <c r="QCA469" s="265" t="str">
        <f t="shared" ref="QCA469:QCA471" si="11585">IF(QBY469&lt;5,"Sin Riesgo",IF(QBY469 &lt;=14,"Bajo",IF(QBY469&lt;=35,"Medio",IF(QBY469&lt;=80,"Alto","Inviable Sanitariamente"))))</f>
        <v>Inviable Sanitariamente</v>
      </c>
      <c r="QCB469" s="265" t="str">
        <f t="shared" ref="QCB469:QCB471" si="11586">IF(QBZ469&lt;5,"Sin Riesgo",IF(QBZ469 &lt;=14,"Bajo",IF(QBZ469&lt;=35,"Medio",IF(QBZ469&lt;=80,"Alto","Inviable Sanitariamente"))))</f>
        <v>Inviable Sanitariamente</v>
      </c>
      <c r="QCC469" s="265" t="str">
        <f t="shared" ref="QCC469:QCC471" si="11587">IF(QCA469&lt;5,"Sin Riesgo",IF(QCA469 &lt;=14,"Bajo",IF(QCA469&lt;=35,"Medio",IF(QCA469&lt;=80,"Alto","Inviable Sanitariamente"))))</f>
        <v>Inviable Sanitariamente</v>
      </c>
      <c r="QCD469" s="265" t="str">
        <f t="shared" ref="QCD469:QCD471" si="11588">IF(QCB469&lt;5,"Sin Riesgo",IF(QCB469 &lt;=14,"Bajo",IF(QCB469&lt;=35,"Medio",IF(QCB469&lt;=80,"Alto","Inviable Sanitariamente"))))</f>
        <v>Inviable Sanitariamente</v>
      </c>
      <c r="QCE469" s="265" t="str">
        <f t="shared" ref="QCE469:QCE471" si="11589">IF(QCC469&lt;5,"Sin Riesgo",IF(QCC469 &lt;=14,"Bajo",IF(QCC469&lt;=35,"Medio",IF(QCC469&lt;=80,"Alto","Inviable Sanitariamente"))))</f>
        <v>Inviable Sanitariamente</v>
      </c>
      <c r="QCF469" s="265" t="str">
        <f t="shared" ref="QCF469:QCF471" si="11590">IF(QCD469&lt;5,"Sin Riesgo",IF(QCD469 &lt;=14,"Bajo",IF(QCD469&lt;=35,"Medio",IF(QCD469&lt;=80,"Alto","Inviable Sanitariamente"))))</f>
        <v>Inviable Sanitariamente</v>
      </c>
      <c r="QCG469" s="265" t="str">
        <f t="shared" ref="QCG469:QCG471" si="11591">IF(QCE469&lt;5,"Sin Riesgo",IF(QCE469 &lt;=14,"Bajo",IF(QCE469&lt;=35,"Medio",IF(QCE469&lt;=80,"Alto","Inviable Sanitariamente"))))</f>
        <v>Inviable Sanitariamente</v>
      </c>
      <c r="QCH469" s="265" t="str">
        <f t="shared" ref="QCH469:QCH471" si="11592">IF(QCF469&lt;5,"Sin Riesgo",IF(QCF469 &lt;=14,"Bajo",IF(QCF469&lt;=35,"Medio",IF(QCF469&lt;=80,"Alto","Inviable Sanitariamente"))))</f>
        <v>Inviable Sanitariamente</v>
      </c>
      <c r="QCI469" s="265" t="str">
        <f t="shared" ref="QCI469:QCI471" si="11593">IF(QCG469&lt;5,"Sin Riesgo",IF(QCG469 &lt;=14,"Bajo",IF(QCG469&lt;=35,"Medio",IF(QCG469&lt;=80,"Alto","Inviable Sanitariamente"))))</f>
        <v>Inviable Sanitariamente</v>
      </c>
      <c r="QCJ469" s="265" t="str">
        <f t="shared" ref="QCJ469:QCJ471" si="11594">IF(QCH469&lt;5,"Sin Riesgo",IF(QCH469 &lt;=14,"Bajo",IF(QCH469&lt;=35,"Medio",IF(QCH469&lt;=80,"Alto","Inviable Sanitariamente"))))</f>
        <v>Inviable Sanitariamente</v>
      </c>
      <c r="QCK469" s="265" t="str">
        <f t="shared" ref="QCK469:QCK471" si="11595">IF(QCI469&lt;5,"Sin Riesgo",IF(QCI469 &lt;=14,"Bajo",IF(QCI469&lt;=35,"Medio",IF(QCI469&lt;=80,"Alto","Inviable Sanitariamente"))))</f>
        <v>Inviable Sanitariamente</v>
      </c>
      <c r="QCL469" s="265" t="str">
        <f t="shared" ref="QCL469:QCL471" si="11596">IF(QCJ469&lt;5,"Sin Riesgo",IF(QCJ469 &lt;=14,"Bajo",IF(QCJ469&lt;=35,"Medio",IF(QCJ469&lt;=80,"Alto","Inviable Sanitariamente"))))</f>
        <v>Inviable Sanitariamente</v>
      </c>
      <c r="QCM469" s="265" t="str">
        <f t="shared" ref="QCM469:QCM471" si="11597">IF(QCK469&lt;5,"Sin Riesgo",IF(QCK469 &lt;=14,"Bajo",IF(QCK469&lt;=35,"Medio",IF(QCK469&lt;=80,"Alto","Inviable Sanitariamente"))))</f>
        <v>Inviable Sanitariamente</v>
      </c>
      <c r="QCN469" s="265" t="str">
        <f t="shared" ref="QCN469:QCN471" si="11598">IF(QCL469&lt;5,"Sin Riesgo",IF(QCL469 &lt;=14,"Bajo",IF(QCL469&lt;=35,"Medio",IF(QCL469&lt;=80,"Alto","Inviable Sanitariamente"))))</f>
        <v>Inviable Sanitariamente</v>
      </c>
      <c r="QCO469" s="265" t="str">
        <f t="shared" ref="QCO469:QCO471" si="11599">IF(QCM469&lt;5,"Sin Riesgo",IF(QCM469 &lt;=14,"Bajo",IF(QCM469&lt;=35,"Medio",IF(QCM469&lt;=80,"Alto","Inviable Sanitariamente"))))</f>
        <v>Inviable Sanitariamente</v>
      </c>
      <c r="QCP469" s="265" t="str">
        <f t="shared" ref="QCP469:QCP471" si="11600">IF(QCN469&lt;5,"Sin Riesgo",IF(QCN469 &lt;=14,"Bajo",IF(QCN469&lt;=35,"Medio",IF(QCN469&lt;=80,"Alto","Inviable Sanitariamente"))))</f>
        <v>Inviable Sanitariamente</v>
      </c>
      <c r="QCQ469" s="265" t="str">
        <f t="shared" ref="QCQ469:QCQ471" si="11601">IF(QCO469&lt;5,"Sin Riesgo",IF(QCO469 &lt;=14,"Bajo",IF(QCO469&lt;=35,"Medio",IF(QCO469&lt;=80,"Alto","Inviable Sanitariamente"))))</f>
        <v>Inviable Sanitariamente</v>
      </c>
      <c r="QCR469" s="265" t="str">
        <f t="shared" ref="QCR469:QCR471" si="11602">IF(QCP469&lt;5,"Sin Riesgo",IF(QCP469 &lt;=14,"Bajo",IF(QCP469&lt;=35,"Medio",IF(QCP469&lt;=80,"Alto","Inviable Sanitariamente"))))</f>
        <v>Inviable Sanitariamente</v>
      </c>
      <c r="QCS469" s="265" t="str">
        <f t="shared" ref="QCS469:QCS471" si="11603">IF(QCQ469&lt;5,"Sin Riesgo",IF(QCQ469 &lt;=14,"Bajo",IF(QCQ469&lt;=35,"Medio",IF(QCQ469&lt;=80,"Alto","Inviable Sanitariamente"))))</f>
        <v>Inviable Sanitariamente</v>
      </c>
      <c r="QCT469" s="265" t="str">
        <f t="shared" ref="QCT469:QCT471" si="11604">IF(QCR469&lt;5,"Sin Riesgo",IF(QCR469 &lt;=14,"Bajo",IF(QCR469&lt;=35,"Medio",IF(QCR469&lt;=80,"Alto","Inviable Sanitariamente"))))</f>
        <v>Inviable Sanitariamente</v>
      </c>
      <c r="QCU469" s="265" t="str">
        <f t="shared" ref="QCU469:QCU471" si="11605">IF(QCS469&lt;5,"Sin Riesgo",IF(QCS469 &lt;=14,"Bajo",IF(QCS469&lt;=35,"Medio",IF(QCS469&lt;=80,"Alto","Inviable Sanitariamente"))))</f>
        <v>Inviable Sanitariamente</v>
      </c>
      <c r="QCV469" s="265" t="str">
        <f t="shared" ref="QCV469:QCV471" si="11606">IF(QCT469&lt;5,"Sin Riesgo",IF(QCT469 &lt;=14,"Bajo",IF(QCT469&lt;=35,"Medio",IF(QCT469&lt;=80,"Alto","Inviable Sanitariamente"))))</f>
        <v>Inviable Sanitariamente</v>
      </c>
      <c r="QCW469" s="265" t="str">
        <f t="shared" ref="QCW469:QCW471" si="11607">IF(QCU469&lt;5,"Sin Riesgo",IF(QCU469 &lt;=14,"Bajo",IF(QCU469&lt;=35,"Medio",IF(QCU469&lt;=80,"Alto","Inviable Sanitariamente"))))</f>
        <v>Inviable Sanitariamente</v>
      </c>
      <c r="QCX469" s="265" t="str">
        <f t="shared" ref="QCX469:QCX471" si="11608">IF(QCV469&lt;5,"Sin Riesgo",IF(QCV469 &lt;=14,"Bajo",IF(QCV469&lt;=35,"Medio",IF(QCV469&lt;=80,"Alto","Inviable Sanitariamente"))))</f>
        <v>Inviable Sanitariamente</v>
      </c>
      <c r="QCY469" s="265" t="str">
        <f t="shared" ref="QCY469:QCY471" si="11609">IF(QCW469&lt;5,"Sin Riesgo",IF(QCW469 &lt;=14,"Bajo",IF(QCW469&lt;=35,"Medio",IF(QCW469&lt;=80,"Alto","Inviable Sanitariamente"))))</f>
        <v>Inviable Sanitariamente</v>
      </c>
      <c r="QCZ469" s="265" t="str">
        <f t="shared" ref="QCZ469:QCZ471" si="11610">IF(QCX469&lt;5,"Sin Riesgo",IF(QCX469 &lt;=14,"Bajo",IF(QCX469&lt;=35,"Medio",IF(QCX469&lt;=80,"Alto","Inviable Sanitariamente"))))</f>
        <v>Inviable Sanitariamente</v>
      </c>
      <c r="QDA469" s="265" t="str">
        <f t="shared" ref="QDA469:QDA471" si="11611">IF(QCY469&lt;5,"Sin Riesgo",IF(QCY469 &lt;=14,"Bajo",IF(QCY469&lt;=35,"Medio",IF(QCY469&lt;=80,"Alto","Inviable Sanitariamente"))))</f>
        <v>Inviable Sanitariamente</v>
      </c>
      <c r="QDB469" s="265" t="str">
        <f t="shared" ref="QDB469:QDB471" si="11612">IF(QCZ469&lt;5,"Sin Riesgo",IF(QCZ469 &lt;=14,"Bajo",IF(QCZ469&lt;=35,"Medio",IF(QCZ469&lt;=80,"Alto","Inviable Sanitariamente"))))</f>
        <v>Inviable Sanitariamente</v>
      </c>
      <c r="QDC469" s="265" t="str">
        <f t="shared" ref="QDC469:QDC471" si="11613">IF(QDA469&lt;5,"Sin Riesgo",IF(QDA469 &lt;=14,"Bajo",IF(QDA469&lt;=35,"Medio",IF(QDA469&lt;=80,"Alto","Inviable Sanitariamente"))))</f>
        <v>Inviable Sanitariamente</v>
      </c>
      <c r="QDD469" s="265" t="str">
        <f t="shared" ref="QDD469:QDD471" si="11614">IF(QDB469&lt;5,"Sin Riesgo",IF(QDB469 &lt;=14,"Bajo",IF(QDB469&lt;=35,"Medio",IF(QDB469&lt;=80,"Alto","Inviable Sanitariamente"))))</f>
        <v>Inviable Sanitariamente</v>
      </c>
      <c r="QDE469" s="265" t="str">
        <f t="shared" ref="QDE469:QDE471" si="11615">IF(QDC469&lt;5,"Sin Riesgo",IF(QDC469 &lt;=14,"Bajo",IF(QDC469&lt;=35,"Medio",IF(QDC469&lt;=80,"Alto","Inviable Sanitariamente"))))</f>
        <v>Inviable Sanitariamente</v>
      </c>
      <c r="QDF469" s="265" t="str">
        <f t="shared" ref="QDF469:QDF471" si="11616">IF(QDD469&lt;5,"Sin Riesgo",IF(QDD469 &lt;=14,"Bajo",IF(QDD469&lt;=35,"Medio",IF(QDD469&lt;=80,"Alto","Inviable Sanitariamente"))))</f>
        <v>Inviable Sanitariamente</v>
      </c>
      <c r="QDG469" s="265" t="str">
        <f t="shared" ref="QDG469:QDG471" si="11617">IF(QDE469&lt;5,"Sin Riesgo",IF(QDE469 &lt;=14,"Bajo",IF(QDE469&lt;=35,"Medio",IF(QDE469&lt;=80,"Alto","Inviable Sanitariamente"))))</f>
        <v>Inviable Sanitariamente</v>
      </c>
      <c r="QDH469" s="265" t="str">
        <f t="shared" ref="QDH469:QDH471" si="11618">IF(QDF469&lt;5,"Sin Riesgo",IF(QDF469 &lt;=14,"Bajo",IF(QDF469&lt;=35,"Medio",IF(QDF469&lt;=80,"Alto","Inviable Sanitariamente"))))</f>
        <v>Inviable Sanitariamente</v>
      </c>
      <c r="QDI469" s="265" t="str">
        <f t="shared" ref="QDI469:QDI471" si="11619">IF(QDG469&lt;5,"Sin Riesgo",IF(QDG469 &lt;=14,"Bajo",IF(QDG469&lt;=35,"Medio",IF(QDG469&lt;=80,"Alto","Inviable Sanitariamente"))))</f>
        <v>Inviable Sanitariamente</v>
      </c>
      <c r="QDJ469" s="265" t="str">
        <f t="shared" ref="QDJ469:QDJ471" si="11620">IF(QDH469&lt;5,"Sin Riesgo",IF(QDH469 &lt;=14,"Bajo",IF(QDH469&lt;=35,"Medio",IF(QDH469&lt;=80,"Alto","Inviable Sanitariamente"))))</f>
        <v>Inviable Sanitariamente</v>
      </c>
      <c r="QDK469" s="265" t="str">
        <f t="shared" ref="QDK469:QDK471" si="11621">IF(QDI469&lt;5,"Sin Riesgo",IF(QDI469 &lt;=14,"Bajo",IF(QDI469&lt;=35,"Medio",IF(QDI469&lt;=80,"Alto","Inviable Sanitariamente"))))</f>
        <v>Inviable Sanitariamente</v>
      </c>
      <c r="QDL469" s="265" t="str">
        <f t="shared" ref="QDL469:QDL471" si="11622">IF(QDJ469&lt;5,"Sin Riesgo",IF(QDJ469 &lt;=14,"Bajo",IF(QDJ469&lt;=35,"Medio",IF(QDJ469&lt;=80,"Alto","Inviable Sanitariamente"))))</f>
        <v>Inviable Sanitariamente</v>
      </c>
      <c r="QDM469" s="265" t="str">
        <f t="shared" ref="QDM469:QDM471" si="11623">IF(QDK469&lt;5,"Sin Riesgo",IF(QDK469 &lt;=14,"Bajo",IF(QDK469&lt;=35,"Medio",IF(QDK469&lt;=80,"Alto","Inviable Sanitariamente"))))</f>
        <v>Inviable Sanitariamente</v>
      </c>
      <c r="QDN469" s="265" t="str">
        <f t="shared" ref="QDN469:QDN471" si="11624">IF(QDL469&lt;5,"Sin Riesgo",IF(QDL469 &lt;=14,"Bajo",IF(QDL469&lt;=35,"Medio",IF(QDL469&lt;=80,"Alto","Inviable Sanitariamente"))))</f>
        <v>Inviable Sanitariamente</v>
      </c>
      <c r="QDO469" s="265" t="str">
        <f t="shared" ref="QDO469:QDO471" si="11625">IF(QDM469&lt;5,"Sin Riesgo",IF(QDM469 &lt;=14,"Bajo",IF(QDM469&lt;=35,"Medio",IF(QDM469&lt;=80,"Alto","Inviable Sanitariamente"))))</f>
        <v>Inviable Sanitariamente</v>
      </c>
      <c r="QDP469" s="265" t="str">
        <f t="shared" ref="QDP469:QDP471" si="11626">IF(QDN469&lt;5,"Sin Riesgo",IF(QDN469 &lt;=14,"Bajo",IF(QDN469&lt;=35,"Medio",IF(QDN469&lt;=80,"Alto","Inviable Sanitariamente"))))</f>
        <v>Inviable Sanitariamente</v>
      </c>
      <c r="QDQ469" s="265" t="str">
        <f t="shared" ref="QDQ469:QDQ471" si="11627">IF(QDO469&lt;5,"Sin Riesgo",IF(QDO469 &lt;=14,"Bajo",IF(QDO469&lt;=35,"Medio",IF(QDO469&lt;=80,"Alto","Inviable Sanitariamente"))))</f>
        <v>Inviable Sanitariamente</v>
      </c>
      <c r="QDR469" s="265" t="str">
        <f t="shared" ref="QDR469:QDR471" si="11628">IF(QDP469&lt;5,"Sin Riesgo",IF(QDP469 &lt;=14,"Bajo",IF(QDP469&lt;=35,"Medio",IF(QDP469&lt;=80,"Alto","Inviable Sanitariamente"))))</f>
        <v>Inviable Sanitariamente</v>
      </c>
      <c r="QDS469" s="265" t="str">
        <f t="shared" ref="QDS469:QDS471" si="11629">IF(QDQ469&lt;5,"Sin Riesgo",IF(QDQ469 &lt;=14,"Bajo",IF(QDQ469&lt;=35,"Medio",IF(QDQ469&lt;=80,"Alto","Inviable Sanitariamente"))))</f>
        <v>Inviable Sanitariamente</v>
      </c>
      <c r="QDT469" s="265" t="str">
        <f t="shared" ref="QDT469:QDT471" si="11630">IF(QDR469&lt;5,"Sin Riesgo",IF(QDR469 &lt;=14,"Bajo",IF(QDR469&lt;=35,"Medio",IF(QDR469&lt;=80,"Alto","Inviable Sanitariamente"))))</f>
        <v>Inviable Sanitariamente</v>
      </c>
      <c r="QDU469" s="265" t="str">
        <f t="shared" ref="QDU469:QDU471" si="11631">IF(QDS469&lt;5,"Sin Riesgo",IF(QDS469 &lt;=14,"Bajo",IF(QDS469&lt;=35,"Medio",IF(QDS469&lt;=80,"Alto","Inviable Sanitariamente"))))</f>
        <v>Inviable Sanitariamente</v>
      </c>
      <c r="QDV469" s="265" t="str">
        <f t="shared" ref="QDV469:QDV471" si="11632">IF(QDT469&lt;5,"Sin Riesgo",IF(QDT469 &lt;=14,"Bajo",IF(QDT469&lt;=35,"Medio",IF(QDT469&lt;=80,"Alto","Inviable Sanitariamente"))))</f>
        <v>Inviable Sanitariamente</v>
      </c>
      <c r="QDW469" s="265" t="str">
        <f t="shared" ref="QDW469:QDW471" si="11633">IF(QDU469&lt;5,"Sin Riesgo",IF(QDU469 &lt;=14,"Bajo",IF(QDU469&lt;=35,"Medio",IF(QDU469&lt;=80,"Alto","Inviable Sanitariamente"))))</f>
        <v>Inviable Sanitariamente</v>
      </c>
      <c r="QDX469" s="265" t="str">
        <f t="shared" ref="QDX469:QDX471" si="11634">IF(QDV469&lt;5,"Sin Riesgo",IF(QDV469 &lt;=14,"Bajo",IF(QDV469&lt;=35,"Medio",IF(QDV469&lt;=80,"Alto","Inviable Sanitariamente"))))</f>
        <v>Inviable Sanitariamente</v>
      </c>
      <c r="QDY469" s="265" t="str">
        <f t="shared" ref="QDY469:QDY471" si="11635">IF(QDW469&lt;5,"Sin Riesgo",IF(QDW469 &lt;=14,"Bajo",IF(QDW469&lt;=35,"Medio",IF(QDW469&lt;=80,"Alto","Inviable Sanitariamente"))))</f>
        <v>Inviable Sanitariamente</v>
      </c>
      <c r="QDZ469" s="265" t="str">
        <f t="shared" ref="QDZ469:QDZ471" si="11636">IF(QDX469&lt;5,"Sin Riesgo",IF(QDX469 &lt;=14,"Bajo",IF(QDX469&lt;=35,"Medio",IF(QDX469&lt;=80,"Alto","Inviable Sanitariamente"))))</f>
        <v>Inviable Sanitariamente</v>
      </c>
      <c r="QEA469" s="265" t="str">
        <f t="shared" ref="QEA469:QEA471" si="11637">IF(QDY469&lt;5,"Sin Riesgo",IF(QDY469 &lt;=14,"Bajo",IF(QDY469&lt;=35,"Medio",IF(QDY469&lt;=80,"Alto","Inviable Sanitariamente"))))</f>
        <v>Inviable Sanitariamente</v>
      </c>
      <c r="QEB469" s="265" t="str">
        <f t="shared" ref="QEB469:QEB471" si="11638">IF(QDZ469&lt;5,"Sin Riesgo",IF(QDZ469 &lt;=14,"Bajo",IF(QDZ469&lt;=35,"Medio",IF(QDZ469&lt;=80,"Alto","Inviable Sanitariamente"))))</f>
        <v>Inviable Sanitariamente</v>
      </c>
      <c r="QEC469" s="265" t="str">
        <f t="shared" ref="QEC469:QEC471" si="11639">IF(QEA469&lt;5,"Sin Riesgo",IF(QEA469 &lt;=14,"Bajo",IF(QEA469&lt;=35,"Medio",IF(QEA469&lt;=80,"Alto","Inviable Sanitariamente"))))</f>
        <v>Inviable Sanitariamente</v>
      </c>
      <c r="QED469" s="265" t="str">
        <f t="shared" ref="QED469:QED471" si="11640">IF(QEB469&lt;5,"Sin Riesgo",IF(QEB469 &lt;=14,"Bajo",IF(QEB469&lt;=35,"Medio",IF(QEB469&lt;=80,"Alto","Inviable Sanitariamente"))))</f>
        <v>Inviable Sanitariamente</v>
      </c>
      <c r="QEE469" s="265" t="str">
        <f t="shared" ref="QEE469:QEE471" si="11641">IF(QEC469&lt;5,"Sin Riesgo",IF(QEC469 &lt;=14,"Bajo",IF(QEC469&lt;=35,"Medio",IF(QEC469&lt;=80,"Alto","Inviable Sanitariamente"))))</f>
        <v>Inviable Sanitariamente</v>
      </c>
      <c r="QEF469" s="265" t="str">
        <f t="shared" ref="QEF469:QEF471" si="11642">IF(QED469&lt;5,"Sin Riesgo",IF(QED469 &lt;=14,"Bajo",IF(QED469&lt;=35,"Medio",IF(QED469&lt;=80,"Alto","Inviable Sanitariamente"))))</f>
        <v>Inviable Sanitariamente</v>
      </c>
      <c r="QEG469" s="265" t="str">
        <f t="shared" ref="QEG469:QEG471" si="11643">IF(QEE469&lt;5,"Sin Riesgo",IF(QEE469 &lt;=14,"Bajo",IF(QEE469&lt;=35,"Medio",IF(QEE469&lt;=80,"Alto","Inviable Sanitariamente"))))</f>
        <v>Inviable Sanitariamente</v>
      </c>
      <c r="QEH469" s="265" t="str">
        <f t="shared" ref="QEH469:QEH471" si="11644">IF(QEF469&lt;5,"Sin Riesgo",IF(QEF469 &lt;=14,"Bajo",IF(QEF469&lt;=35,"Medio",IF(QEF469&lt;=80,"Alto","Inviable Sanitariamente"))))</f>
        <v>Inviable Sanitariamente</v>
      </c>
      <c r="QEI469" s="265" t="str">
        <f t="shared" ref="QEI469:QEI471" si="11645">IF(QEG469&lt;5,"Sin Riesgo",IF(QEG469 &lt;=14,"Bajo",IF(QEG469&lt;=35,"Medio",IF(QEG469&lt;=80,"Alto","Inviable Sanitariamente"))))</f>
        <v>Inviable Sanitariamente</v>
      </c>
      <c r="QEJ469" s="265" t="str">
        <f t="shared" ref="QEJ469:QEJ471" si="11646">IF(QEH469&lt;5,"Sin Riesgo",IF(QEH469 &lt;=14,"Bajo",IF(QEH469&lt;=35,"Medio",IF(QEH469&lt;=80,"Alto","Inviable Sanitariamente"))))</f>
        <v>Inviable Sanitariamente</v>
      </c>
      <c r="QEK469" s="265" t="str">
        <f t="shared" ref="QEK469:QEK471" si="11647">IF(QEI469&lt;5,"Sin Riesgo",IF(QEI469 &lt;=14,"Bajo",IF(QEI469&lt;=35,"Medio",IF(QEI469&lt;=80,"Alto","Inviable Sanitariamente"))))</f>
        <v>Inviable Sanitariamente</v>
      </c>
      <c r="QEL469" s="265" t="str">
        <f t="shared" ref="QEL469:QEL471" si="11648">IF(QEJ469&lt;5,"Sin Riesgo",IF(QEJ469 &lt;=14,"Bajo",IF(QEJ469&lt;=35,"Medio",IF(QEJ469&lt;=80,"Alto","Inviable Sanitariamente"))))</f>
        <v>Inviable Sanitariamente</v>
      </c>
      <c r="QEM469" s="265" t="str">
        <f t="shared" ref="QEM469:QEM471" si="11649">IF(QEK469&lt;5,"Sin Riesgo",IF(QEK469 &lt;=14,"Bajo",IF(QEK469&lt;=35,"Medio",IF(QEK469&lt;=80,"Alto","Inviable Sanitariamente"))))</f>
        <v>Inviable Sanitariamente</v>
      </c>
      <c r="QEN469" s="265" t="str">
        <f t="shared" ref="QEN469:QEN471" si="11650">IF(QEL469&lt;5,"Sin Riesgo",IF(QEL469 &lt;=14,"Bajo",IF(QEL469&lt;=35,"Medio",IF(QEL469&lt;=80,"Alto","Inviable Sanitariamente"))))</f>
        <v>Inviable Sanitariamente</v>
      </c>
      <c r="QEO469" s="265" t="str">
        <f t="shared" ref="QEO469:QEO471" si="11651">IF(QEM469&lt;5,"Sin Riesgo",IF(QEM469 &lt;=14,"Bajo",IF(QEM469&lt;=35,"Medio",IF(QEM469&lt;=80,"Alto","Inviable Sanitariamente"))))</f>
        <v>Inviable Sanitariamente</v>
      </c>
      <c r="QEP469" s="265" t="str">
        <f t="shared" ref="QEP469:QEP471" si="11652">IF(QEN469&lt;5,"Sin Riesgo",IF(QEN469 &lt;=14,"Bajo",IF(QEN469&lt;=35,"Medio",IF(QEN469&lt;=80,"Alto","Inviable Sanitariamente"))))</f>
        <v>Inviable Sanitariamente</v>
      </c>
      <c r="QEQ469" s="265" t="str">
        <f t="shared" ref="QEQ469:QEQ471" si="11653">IF(QEO469&lt;5,"Sin Riesgo",IF(QEO469 &lt;=14,"Bajo",IF(QEO469&lt;=35,"Medio",IF(QEO469&lt;=80,"Alto","Inviable Sanitariamente"))))</f>
        <v>Inviable Sanitariamente</v>
      </c>
      <c r="QER469" s="265" t="str">
        <f t="shared" ref="QER469:QER471" si="11654">IF(QEP469&lt;5,"Sin Riesgo",IF(QEP469 &lt;=14,"Bajo",IF(QEP469&lt;=35,"Medio",IF(QEP469&lt;=80,"Alto","Inviable Sanitariamente"))))</f>
        <v>Inviable Sanitariamente</v>
      </c>
      <c r="QES469" s="265" t="str">
        <f t="shared" ref="QES469:QES471" si="11655">IF(QEQ469&lt;5,"Sin Riesgo",IF(QEQ469 &lt;=14,"Bajo",IF(QEQ469&lt;=35,"Medio",IF(QEQ469&lt;=80,"Alto","Inviable Sanitariamente"))))</f>
        <v>Inviable Sanitariamente</v>
      </c>
      <c r="QET469" s="265" t="str">
        <f t="shared" ref="QET469:QET471" si="11656">IF(QER469&lt;5,"Sin Riesgo",IF(QER469 &lt;=14,"Bajo",IF(QER469&lt;=35,"Medio",IF(QER469&lt;=80,"Alto","Inviable Sanitariamente"))))</f>
        <v>Inviable Sanitariamente</v>
      </c>
      <c r="QEU469" s="265" t="str">
        <f t="shared" ref="QEU469:QEU471" si="11657">IF(QES469&lt;5,"Sin Riesgo",IF(QES469 &lt;=14,"Bajo",IF(QES469&lt;=35,"Medio",IF(QES469&lt;=80,"Alto","Inviable Sanitariamente"))))</f>
        <v>Inviable Sanitariamente</v>
      </c>
      <c r="QEV469" s="265" t="str">
        <f t="shared" ref="QEV469:QEV471" si="11658">IF(QET469&lt;5,"Sin Riesgo",IF(QET469 &lt;=14,"Bajo",IF(QET469&lt;=35,"Medio",IF(QET469&lt;=80,"Alto","Inviable Sanitariamente"))))</f>
        <v>Inviable Sanitariamente</v>
      </c>
      <c r="QEW469" s="265" t="str">
        <f t="shared" ref="QEW469:QEW471" si="11659">IF(QEU469&lt;5,"Sin Riesgo",IF(QEU469 &lt;=14,"Bajo",IF(QEU469&lt;=35,"Medio",IF(QEU469&lt;=80,"Alto","Inviable Sanitariamente"))))</f>
        <v>Inviable Sanitariamente</v>
      </c>
      <c r="QEX469" s="265" t="str">
        <f t="shared" ref="QEX469:QEX471" si="11660">IF(QEV469&lt;5,"Sin Riesgo",IF(QEV469 &lt;=14,"Bajo",IF(QEV469&lt;=35,"Medio",IF(QEV469&lt;=80,"Alto","Inviable Sanitariamente"))))</f>
        <v>Inviable Sanitariamente</v>
      </c>
      <c r="QEY469" s="265" t="str">
        <f t="shared" ref="QEY469:QEY471" si="11661">IF(QEW469&lt;5,"Sin Riesgo",IF(QEW469 &lt;=14,"Bajo",IF(QEW469&lt;=35,"Medio",IF(QEW469&lt;=80,"Alto","Inviable Sanitariamente"))))</f>
        <v>Inviable Sanitariamente</v>
      </c>
      <c r="QEZ469" s="265" t="str">
        <f t="shared" ref="QEZ469:QEZ471" si="11662">IF(QEX469&lt;5,"Sin Riesgo",IF(QEX469 &lt;=14,"Bajo",IF(QEX469&lt;=35,"Medio",IF(QEX469&lt;=80,"Alto","Inviable Sanitariamente"))))</f>
        <v>Inviable Sanitariamente</v>
      </c>
      <c r="QFA469" s="265" t="str">
        <f t="shared" ref="QFA469:QFA471" si="11663">IF(QEY469&lt;5,"Sin Riesgo",IF(QEY469 &lt;=14,"Bajo",IF(QEY469&lt;=35,"Medio",IF(QEY469&lt;=80,"Alto","Inviable Sanitariamente"))))</f>
        <v>Inviable Sanitariamente</v>
      </c>
      <c r="QFB469" s="265" t="str">
        <f t="shared" ref="QFB469:QFB471" si="11664">IF(QEZ469&lt;5,"Sin Riesgo",IF(QEZ469 &lt;=14,"Bajo",IF(QEZ469&lt;=35,"Medio",IF(QEZ469&lt;=80,"Alto","Inviable Sanitariamente"))))</f>
        <v>Inviable Sanitariamente</v>
      </c>
      <c r="QFC469" s="265" t="str">
        <f t="shared" ref="QFC469:QFC471" si="11665">IF(QFA469&lt;5,"Sin Riesgo",IF(QFA469 &lt;=14,"Bajo",IF(QFA469&lt;=35,"Medio",IF(QFA469&lt;=80,"Alto","Inviable Sanitariamente"))))</f>
        <v>Inviable Sanitariamente</v>
      </c>
      <c r="QFD469" s="265" t="str">
        <f t="shared" ref="QFD469:QFD471" si="11666">IF(QFB469&lt;5,"Sin Riesgo",IF(QFB469 &lt;=14,"Bajo",IF(QFB469&lt;=35,"Medio",IF(QFB469&lt;=80,"Alto","Inviable Sanitariamente"))))</f>
        <v>Inviable Sanitariamente</v>
      </c>
      <c r="QFE469" s="265" t="str">
        <f t="shared" ref="QFE469:QFE471" si="11667">IF(QFC469&lt;5,"Sin Riesgo",IF(QFC469 &lt;=14,"Bajo",IF(QFC469&lt;=35,"Medio",IF(QFC469&lt;=80,"Alto","Inviable Sanitariamente"))))</f>
        <v>Inviable Sanitariamente</v>
      </c>
      <c r="QFF469" s="265" t="str">
        <f t="shared" ref="QFF469:QFF471" si="11668">IF(QFD469&lt;5,"Sin Riesgo",IF(QFD469 &lt;=14,"Bajo",IF(QFD469&lt;=35,"Medio",IF(QFD469&lt;=80,"Alto","Inviable Sanitariamente"))))</f>
        <v>Inviable Sanitariamente</v>
      </c>
      <c r="QFG469" s="265" t="str">
        <f t="shared" ref="QFG469:QFG471" si="11669">IF(QFE469&lt;5,"Sin Riesgo",IF(QFE469 &lt;=14,"Bajo",IF(QFE469&lt;=35,"Medio",IF(QFE469&lt;=80,"Alto","Inviable Sanitariamente"))))</f>
        <v>Inviable Sanitariamente</v>
      </c>
      <c r="QFH469" s="265" t="str">
        <f t="shared" ref="QFH469:QFH471" si="11670">IF(QFF469&lt;5,"Sin Riesgo",IF(QFF469 &lt;=14,"Bajo",IF(QFF469&lt;=35,"Medio",IF(QFF469&lt;=80,"Alto","Inviable Sanitariamente"))))</f>
        <v>Inviable Sanitariamente</v>
      </c>
      <c r="QFI469" s="265" t="str">
        <f t="shared" ref="QFI469:QFI471" si="11671">IF(QFG469&lt;5,"Sin Riesgo",IF(QFG469 &lt;=14,"Bajo",IF(QFG469&lt;=35,"Medio",IF(QFG469&lt;=80,"Alto","Inviable Sanitariamente"))))</f>
        <v>Inviable Sanitariamente</v>
      </c>
      <c r="QFJ469" s="265" t="str">
        <f t="shared" ref="QFJ469:QFJ471" si="11672">IF(QFH469&lt;5,"Sin Riesgo",IF(QFH469 &lt;=14,"Bajo",IF(QFH469&lt;=35,"Medio",IF(QFH469&lt;=80,"Alto","Inviable Sanitariamente"))))</f>
        <v>Inviable Sanitariamente</v>
      </c>
      <c r="QFK469" s="265" t="str">
        <f t="shared" ref="QFK469:QFK471" si="11673">IF(QFI469&lt;5,"Sin Riesgo",IF(QFI469 &lt;=14,"Bajo",IF(QFI469&lt;=35,"Medio",IF(QFI469&lt;=80,"Alto","Inviable Sanitariamente"))))</f>
        <v>Inviable Sanitariamente</v>
      </c>
      <c r="QFL469" s="265" t="str">
        <f t="shared" ref="QFL469:QFL471" si="11674">IF(QFJ469&lt;5,"Sin Riesgo",IF(QFJ469 &lt;=14,"Bajo",IF(QFJ469&lt;=35,"Medio",IF(QFJ469&lt;=80,"Alto","Inviable Sanitariamente"))))</f>
        <v>Inviable Sanitariamente</v>
      </c>
      <c r="QFM469" s="265" t="str">
        <f t="shared" ref="QFM469:QFM471" si="11675">IF(QFK469&lt;5,"Sin Riesgo",IF(QFK469 &lt;=14,"Bajo",IF(QFK469&lt;=35,"Medio",IF(QFK469&lt;=80,"Alto","Inviable Sanitariamente"))))</f>
        <v>Inviable Sanitariamente</v>
      </c>
      <c r="QFN469" s="265" t="str">
        <f t="shared" ref="QFN469:QFN471" si="11676">IF(QFL469&lt;5,"Sin Riesgo",IF(QFL469 &lt;=14,"Bajo",IF(QFL469&lt;=35,"Medio",IF(QFL469&lt;=80,"Alto","Inviable Sanitariamente"))))</f>
        <v>Inviable Sanitariamente</v>
      </c>
      <c r="QFO469" s="265" t="str">
        <f t="shared" ref="QFO469:QFO471" si="11677">IF(QFM469&lt;5,"Sin Riesgo",IF(QFM469 &lt;=14,"Bajo",IF(QFM469&lt;=35,"Medio",IF(QFM469&lt;=80,"Alto","Inviable Sanitariamente"))))</f>
        <v>Inviable Sanitariamente</v>
      </c>
      <c r="QFP469" s="265" t="str">
        <f t="shared" ref="QFP469:QFP471" si="11678">IF(QFN469&lt;5,"Sin Riesgo",IF(QFN469 &lt;=14,"Bajo",IF(QFN469&lt;=35,"Medio",IF(QFN469&lt;=80,"Alto","Inviable Sanitariamente"))))</f>
        <v>Inviable Sanitariamente</v>
      </c>
      <c r="QFQ469" s="265" t="str">
        <f t="shared" ref="QFQ469:QFQ471" si="11679">IF(QFO469&lt;5,"Sin Riesgo",IF(QFO469 &lt;=14,"Bajo",IF(QFO469&lt;=35,"Medio",IF(QFO469&lt;=80,"Alto","Inviable Sanitariamente"))))</f>
        <v>Inviable Sanitariamente</v>
      </c>
      <c r="QFR469" s="265" t="str">
        <f t="shared" ref="QFR469:QFR471" si="11680">IF(QFP469&lt;5,"Sin Riesgo",IF(QFP469 &lt;=14,"Bajo",IF(QFP469&lt;=35,"Medio",IF(QFP469&lt;=80,"Alto","Inviable Sanitariamente"))))</f>
        <v>Inviable Sanitariamente</v>
      </c>
      <c r="QFS469" s="265" t="str">
        <f t="shared" ref="QFS469:QFS471" si="11681">IF(QFQ469&lt;5,"Sin Riesgo",IF(QFQ469 &lt;=14,"Bajo",IF(QFQ469&lt;=35,"Medio",IF(QFQ469&lt;=80,"Alto","Inviable Sanitariamente"))))</f>
        <v>Inviable Sanitariamente</v>
      </c>
      <c r="QFT469" s="265" t="str">
        <f t="shared" ref="QFT469:QFT471" si="11682">IF(QFR469&lt;5,"Sin Riesgo",IF(QFR469 &lt;=14,"Bajo",IF(QFR469&lt;=35,"Medio",IF(QFR469&lt;=80,"Alto","Inviable Sanitariamente"))))</f>
        <v>Inviable Sanitariamente</v>
      </c>
      <c r="QFU469" s="265" t="str">
        <f t="shared" ref="QFU469:QFU471" si="11683">IF(QFS469&lt;5,"Sin Riesgo",IF(QFS469 &lt;=14,"Bajo",IF(QFS469&lt;=35,"Medio",IF(QFS469&lt;=80,"Alto","Inviable Sanitariamente"))))</f>
        <v>Inviable Sanitariamente</v>
      </c>
      <c r="QFV469" s="265" t="str">
        <f t="shared" ref="QFV469:QFV471" si="11684">IF(QFT469&lt;5,"Sin Riesgo",IF(QFT469 &lt;=14,"Bajo",IF(QFT469&lt;=35,"Medio",IF(QFT469&lt;=80,"Alto","Inviable Sanitariamente"))))</f>
        <v>Inviable Sanitariamente</v>
      </c>
      <c r="QFW469" s="265" t="str">
        <f t="shared" ref="QFW469:QFW471" si="11685">IF(QFU469&lt;5,"Sin Riesgo",IF(QFU469 &lt;=14,"Bajo",IF(QFU469&lt;=35,"Medio",IF(QFU469&lt;=80,"Alto","Inviable Sanitariamente"))))</f>
        <v>Inviable Sanitariamente</v>
      </c>
      <c r="QFX469" s="265" t="str">
        <f t="shared" ref="QFX469:QFX471" si="11686">IF(QFV469&lt;5,"Sin Riesgo",IF(QFV469 &lt;=14,"Bajo",IF(QFV469&lt;=35,"Medio",IF(QFV469&lt;=80,"Alto","Inviable Sanitariamente"))))</f>
        <v>Inviable Sanitariamente</v>
      </c>
      <c r="QFY469" s="265" t="str">
        <f t="shared" ref="QFY469:QFY471" si="11687">IF(QFW469&lt;5,"Sin Riesgo",IF(QFW469 &lt;=14,"Bajo",IF(QFW469&lt;=35,"Medio",IF(QFW469&lt;=80,"Alto","Inviable Sanitariamente"))))</f>
        <v>Inviable Sanitariamente</v>
      </c>
      <c r="QFZ469" s="265" t="str">
        <f t="shared" ref="QFZ469:QFZ471" si="11688">IF(QFX469&lt;5,"Sin Riesgo",IF(QFX469 &lt;=14,"Bajo",IF(QFX469&lt;=35,"Medio",IF(QFX469&lt;=80,"Alto","Inviable Sanitariamente"))))</f>
        <v>Inviable Sanitariamente</v>
      </c>
      <c r="QGA469" s="265" t="str">
        <f t="shared" ref="QGA469:QGA471" si="11689">IF(QFY469&lt;5,"Sin Riesgo",IF(QFY469 &lt;=14,"Bajo",IF(QFY469&lt;=35,"Medio",IF(QFY469&lt;=80,"Alto","Inviable Sanitariamente"))))</f>
        <v>Inviable Sanitariamente</v>
      </c>
      <c r="QGB469" s="265" t="str">
        <f t="shared" ref="QGB469:QGB471" si="11690">IF(QFZ469&lt;5,"Sin Riesgo",IF(QFZ469 &lt;=14,"Bajo",IF(QFZ469&lt;=35,"Medio",IF(QFZ469&lt;=80,"Alto","Inviable Sanitariamente"))))</f>
        <v>Inviable Sanitariamente</v>
      </c>
      <c r="QGC469" s="265" t="str">
        <f t="shared" ref="QGC469:QGC471" si="11691">IF(QGA469&lt;5,"Sin Riesgo",IF(QGA469 &lt;=14,"Bajo",IF(QGA469&lt;=35,"Medio",IF(QGA469&lt;=80,"Alto","Inviable Sanitariamente"))))</f>
        <v>Inviable Sanitariamente</v>
      </c>
      <c r="QGD469" s="265" t="str">
        <f t="shared" ref="QGD469:QGD471" si="11692">IF(QGB469&lt;5,"Sin Riesgo",IF(QGB469 &lt;=14,"Bajo",IF(QGB469&lt;=35,"Medio",IF(QGB469&lt;=80,"Alto","Inviable Sanitariamente"))))</f>
        <v>Inviable Sanitariamente</v>
      </c>
      <c r="QGE469" s="265" t="str">
        <f t="shared" ref="QGE469:QGE471" si="11693">IF(QGC469&lt;5,"Sin Riesgo",IF(QGC469 &lt;=14,"Bajo",IF(QGC469&lt;=35,"Medio",IF(QGC469&lt;=80,"Alto","Inviable Sanitariamente"))))</f>
        <v>Inviable Sanitariamente</v>
      </c>
      <c r="QGF469" s="265" t="str">
        <f t="shared" ref="QGF469:QGF471" si="11694">IF(QGD469&lt;5,"Sin Riesgo",IF(QGD469 &lt;=14,"Bajo",IF(QGD469&lt;=35,"Medio",IF(QGD469&lt;=80,"Alto","Inviable Sanitariamente"))))</f>
        <v>Inviable Sanitariamente</v>
      </c>
      <c r="QGG469" s="265" t="str">
        <f t="shared" ref="QGG469:QGG471" si="11695">IF(QGE469&lt;5,"Sin Riesgo",IF(QGE469 &lt;=14,"Bajo",IF(QGE469&lt;=35,"Medio",IF(QGE469&lt;=80,"Alto","Inviable Sanitariamente"))))</f>
        <v>Inviable Sanitariamente</v>
      </c>
      <c r="QGH469" s="265" t="str">
        <f t="shared" ref="QGH469:QGH471" si="11696">IF(QGF469&lt;5,"Sin Riesgo",IF(QGF469 &lt;=14,"Bajo",IF(QGF469&lt;=35,"Medio",IF(QGF469&lt;=80,"Alto","Inviable Sanitariamente"))))</f>
        <v>Inviable Sanitariamente</v>
      </c>
      <c r="QGI469" s="265" t="str">
        <f t="shared" ref="QGI469:QGI471" si="11697">IF(QGG469&lt;5,"Sin Riesgo",IF(QGG469 &lt;=14,"Bajo",IF(QGG469&lt;=35,"Medio",IF(QGG469&lt;=80,"Alto","Inviable Sanitariamente"))))</f>
        <v>Inviable Sanitariamente</v>
      </c>
      <c r="QGJ469" s="265" t="str">
        <f t="shared" ref="QGJ469:QGJ471" si="11698">IF(QGH469&lt;5,"Sin Riesgo",IF(QGH469 &lt;=14,"Bajo",IF(QGH469&lt;=35,"Medio",IF(QGH469&lt;=80,"Alto","Inviable Sanitariamente"))))</f>
        <v>Inviable Sanitariamente</v>
      </c>
      <c r="QGK469" s="265" t="str">
        <f t="shared" ref="QGK469:QGK471" si="11699">IF(QGI469&lt;5,"Sin Riesgo",IF(QGI469 &lt;=14,"Bajo",IF(QGI469&lt;=35,"Medio",IF(QGI469&lt;=80,"Alto","Inviable Sanitariamente"))))</f>
        <v>Inviable Sanitariamente</v>
      </c>
      <c r="QGL469" s="265" t="str">
        <f t="shared" ref="QGL469:QGL471" si="11700">IF(QGJ469&lt;5,"Sin Riesgo",IF(QGJ469 &lt;=14,"Bajo",IF(QGJ469&lt;=35,"Medio",IF(QGJ469&lt;=80,"Alto","Inviable Sanitariamente"))))</f>
        <v>Inviable Sanitariamente</v>
      </c>
      <c r="QGM469" s="265" t="str">
        <f t="shared" ref="QGM469:QGM471" si="11701">IF(QGK469&lt;5,"Sin Riesgo",IF(QGK469 &lt;=14,"Bajo",IF(QGK469&lt;=35,"Medio",IF(QGK469&lt;=80,"Alto","Inviable Sanitariamente"))))</f>
        <v>Inviable Sanitariamente</v>
      </c>
      <c r="QGN469" s="265" t="str">
        <f t="shared" ref="QGN469:QGN471" si="11702">IF(QGL469&lt;5,"Sin Riesgo",IF(QGL469 &lt;=14,"Bajo",IF(QGL469&lt;=35,"Medio",IF(QGL469&lt;=80,"Alto","Inviable Sanitariamente"))))</f>
        <v>Inviable Sanitariamente</v>
      </c>
      <c r="QGO469" s="265" t="str">
        <f t="shared" ref="QGO469:QGO471" si="11703">IF(QGM469&lt;5,"Sin Riesgo",IF(QGM469 &lt;=14,"Bajo",IF(QGM469&lt;=35,"Medio",IF(QGM469&lt;=80,"Alto","Inviable Sanitariamente"))))</f>
        <v>Inviable Sanitariamente</v>
      </c>
      <c r="QGP469" s="265" t="str">
        <f t="shared" ref="QGP469:QGP471" si="11704">IF(QGN469&lt;5,"Sin Riesgo",IF(QGN469 &lt;=14,"Bajo",IF(QGN469&lt;=35,"Medio",IF(QGN469&lt;=80,"Alto","Inviable Sanitariamente"))))</f>
        <v>Inviable Sanitariamente</v>
      </c>
      <c r="QGQ469" s="265" t="str">
        <f t="shared" ref="QGQ469:QGQ471" si="11705">IF(QGO469&lt;5,"Sin Riesgo",IF(QGO469 &lt;=14,"Bajo",IF(QGO469&lt;=35,"Medio",IF(QGO469&lt;=80,"Alto","Inviable Sanitariamente"))))</f>
        <v>Inviable Sanitariamente</v>
      </c>
      <c r="QGR469" s="265" t="str">
        <f t="shared" ref="QGR469:QGR471" si="11706">IF(QGP469&lt;5,"Sin Riesgo",IF(QGP469 &lt;=14,"Bajo",IF(QGP469&lt;=35,"Medio",IF(QGP469&lt;=80,"Alto","Inviable Sanitariamente"))))</f>
        <v>Inviable Sanitariamente</v>
      </c>
      <c r="QGS469" s="265" t="str">
        <f t="shared" ref="QGS469:QGS471" si="11707">IF(QGQ469&lt;5,"Sin Riesgo",IF(QGQ469 &lt;=14,"Bajo",IF(QGQ469&lt;=35,"Medio",IF(QGQ469&lt;=80,"Alto","Inviable Sanitariamente"))))</f>
        <v>Inviable Sanitariamente</v>
      </c>
      <c r="QGT469" s="265" t="str">
        <f t="shared" ref="QGT469:QGT471" si="11708">IF(QGR469&lt;5,"Sin Riesgo",IF(QGR469 &lt;=14,"Bajo",IF(QGR469&lt;=35,"Medio",IF(QGR469&lt;=80,"Alto","Inviable Sanitariamente"))))</f>
        <v>Inviable Sanitariamente</v>
      </c>
      <c r="QGU469" s="265" t="str">
        <f t="shared" ref="QGU469:QGU471" si="11709">IF(QGS469&lt;5,"Sin Riesgo",IF(QGS469 &lt;=14,"Bajo",IF(QGS469&lt;=35,"Medio",IF(QGS469&lt;=80,"Alto","Inviable Sanitariamente"))))</f>
        <v>Inviable Sanitariamente</v>
      </c>
      <c r="QGV469" s="265" t="str">
        <f t="shared" ref="QGV469:QGV471" si="11710">IF(QGT469&lt;5,"Sin Riesgo",IF(QGT469 &lt;=14,"Bajo",IF(QGT469&lt;=35,"Medio",IF(QGT469&lt;=80,"Alto","Inviable Sanitariamente"))))</f>
        <v>Inviable Sanitariamente</v>
      </c>
      <c r="QGW469" s="265" t="str">
        <f t="shared" ref="QGW469:QGW471" si="11711">IF(QGU469&lt;5,"Sin Riesgo",IF(QGU469 &lt;=14,"Bajo",IF(QGU469&lt;=35,"Medio",IF(QGU469&lt;=80,"Alto","Inviable Sanitariamente"))))</f>
        <v>Inviable Sanitariamente</v>
      </c>
      <c r="QGX469" s="265" t="str">
        <f t="shared" ref="QGX469:QGX471" si="11712">IF(QGV469&lt;5,"Sin Riesgo",IF(QGV469 &lt;=14,"Bajo",IF(QGV469&lt;=35,"Medio",IF(QGV469&lt;=80,"Alto","Inviable Sanitariamente"))))</f>
        <v>Inviable Sanitariamente</v>
      </c>
      <c r="QGY469" s="265" t="str">
        <f t="shared" ref="QGY469:QGY471" si="11713">IF(QGW469&lt;5,"Sin Riesgo",IF(QGW469 &lt;=14,"Bajo",IF(QGW469&lt;=35,"Medio",IF(QGW469&lt;=80,"Alto","Inviable Sanitariamente"))))</f>
        <v>Inviable Sanitariamente</v>
      </c>
      <c r="QGZ469" s="265" t="str">
        <f t="shared" ref="QGZ469:QGZ471" si="11714">IF(QGX469&lt;5,"Sin Riesgo",IF(QGX469 &lt;=14,"Bajo",IF(QGX469&lt;=35,"Medio",IF(QGX469&lt;=80,"Alto","Inviable Sanitariamente"))))</f>
        <v>Inviable Sanitariamente</v>
      </c>
      <c r="QHA469" s="265" t="str">
        <f t="shared" ref="QHA469:QHA471" si="11715">IF(QGY469&lt;5,"Sin Riesgo",IF(QGY469 &lt;=14,"Bajo",IF(QGY469&lt;=35,"Medio",IF(QGY469&lt;=80,"Alto","Inviable Sanitariamente"))))</f>
        <v>Inviable Sanitariamente</v>
      </c>
      <c r="QHB469" s="265" t="str">
        <f t="shared" ref="QHB469:QHB471" si="11716">IF(QGZ469&lt;5,"Sin Riesgo",IF(QGZ469 &lt;=14,"Bajo",IF(QGZ469&lt;=35,"Medio",IF(QGZ469&lt;=80,"Alto","Inviable Sanitariamente"))))</f>
        <v>Inviable Sanitariamente</v>
      </c>
      <c r="QHC469" s="265" t="str">
        <f t="shared" ref="QHC469:QHC471" si="11717">IF(QHA469&lt;5,"Sin Riesgo",IF(QHA469 &lt;=14,"Bajo",IF(QHA469&lt;=35,"Medio",IF(QHA469&lt;=80,"Alto","Inviable Sanitariamente"))))</f>
        <v>Inviable Sanitariamente</v>
      </c>
      <c r="QHD469" s="265" t="str">
        <f t="shared" ref="QHD469:QHD471" si="11718">IF(QHB469&lt;5,"Sin Riesgo",IF(QHB469 &lt;=14,"Bajo",IF(QHB469&lt;=35,"Medio",IF(QHB469&lt;=80,"Alto","Inviable Sanitariamente"))))</f>
        <v>Inviable Sanitariamente</v>
      </c>
      <c r="QHE469" s="265" t="str">
        <f t="shared" ref="QHE469:QHE471" si="11719">IF(QHC469&lt;5,"Sin Riesgo",IF(QHC469 &lt;=14,"Bajo",IF(QHC469&lt;=35,"Medio",IF(QHC469&lt;=80,"Alto","Inviable Sanitariamente"))))</f>
        <v>Inviable Sanitariamente</v>
      </c>
      <c r="QHF469" s="265" t="str">
        <f t="shared" ref="QHF469:QHF471" si="11720">IF(QHD469&lt;5,"Sin Riesgo",IF(QHD469 &lt;=14,"Bajo",IF(QHD469&lt;=35,"Medio",IF(QHD469&lt;=80,"Alto","Inviable Sanitariamente"))))</f>
        <v>Inviable Sanitariamente</v>
      </c>
      <c r="QHG469" s="265" t="str">
        <f t="shared" ref="QHG469:QHG471" si="11721">IF(QHE469&lt;5,"Sin Riesgo",IF(QHE469 &lt;=14,"Bajo",IF(QHE469&lt;=35,"Medio",IF(QHE469&lt;=80,"Alto","Inviable Sanitariamente"))))</f>
        <v>Inviable Sanitariamente</v>
      </c>
      <c r="QHH469" s="265" t="str">
        <f t="shared" ref="QHH469:QHH471" si="11722">IF(QHF469&lt;5,"Sin Riesgo",IF(QHF469 &lt;=14,"Bajo",IF(QHF469&lt;=35,"Medio",IF(QHF469&lt;=80,"Alto","Inviable Sanitariamente"))))</f>
        <v>Inviable Sanitariamente</v>
      </c>
      <c r="QHI469" s="265" t="str">
        <f t="shared" ref="QHI469:QHI471" si="11723">IF(QHG469&lt;5,"Sin Riesgo",IF(QHG469 &lt;=14,"Bajo",IF(QHG469&lt;=35,"Medio",IF(QHG469&lt;=80,"Alto","Inviable Sanitariamente"))))</f>
        <v>Inviable Sanitariamente</v>
      </c>
      <c r="QHJ469" s="265" t="str">
        <f t="shared" ref="QHJ469:QHJ471" si="11724">IF(QHH469&lt;5,"Sin Riesgo",IF(QHH469 &lt;=14,"Bajo",IF(QHH469&lt;=35,"Medio",IF(QHH469&lt;=80,"Alto","Inviable Sanitariamente"))))</f>
        <v>Inviable Sanitariamente</v>
      </c>
      <c r="QHK469" s="265" t="str">
        <f t="shared" ref="QHK469:QHK471" si="11725">IF(QHI469&lt;5,"Sin Riesgo",IF(QHI469 &lt;=14,"Bajo",IF(QHI469&lt;=35,"Medio",IF(QHI469&lt;=80,"Alto","Inviable Sanitariamente"))))</f>
        <v>Inviable Sanitariamente</v>
      </c>
      <c r="QHL469" s="265" t="str">
        <f t="shared" ref="QHL469:QHL471" si="11726">IF(QHJ469&lt;5,"Sin Riesgo",IF(QHJ469 &lt;=14,"Bajo",IF(QHJ469&lt;=35,"Medio",IF(QHJ469&lt;=80,"Alto","Inviable Sanitariamente"))))</f>
        <v>Inviable Sanitariamente</v>
      </c>
      <c r="QHM469" s="265" t="str">
        <f t="shared" ref="QHM469:QHM471" si="11727">IF(QHK469&lt;5,"Sin Riesgo",IF(QHK469 &lt;=14,"Bajo",IF(QHK469&lt;=35,"Medio",IF(QHK469&lt;=80,"Alto","Inviable Sanitariamente"))))</f>
        <v>Inviable Sanitariamente</v>
      </c>
      <c r="QHN469" s="265" t="str">
        <f t="shared" ref="QHN469:QHN471" si="11728">IF(QHL469&lt;5,"Sin Riesgo",IF(QHL469 &lt;=14,"Bajo",IF(QHL469&lt;=35,"Medio",IF(QHL469&lt;=80,"Alto","Inviable Sanitariamente"))))</f>
        <v>Inviable Sanitariamente</v>
      </c>
      <c r="QHO469" s="265" t="str">
        <f t="shared" ref="QHO469:QHO471" si="11729">IF(QHM469&lt;5,"Sin Riesgo",IF(QHM469 &lt;=14,"Bajo",IF(QHM469&lt;=35,"Medio",IF(QHM469&lt;=80,"Alto","Inviable Sanitariamente"))))</f>
        <v>Inviable Sanitariamente</v>
      </c>
      <c r="QHP469" s="265" t="str">
        <f t="shared" ref="QHP469:QHP471" si="11730">IF(QHN469&lt;5,"Sin Riesgo",IF(QHN469 &lt;=14,"Bajo",IF(QHN469&lt;=35,"Medio",IF(QHN469&lt;=80,"Alto","Inviable Sanitariamente"))))</f>
        <v>Inviable Sanitariamente</v>
      </c>
      <c r="QHQ469" s="265" t="str">
        <f t="shared" ref="QHQ469:QHQ471" si="11731">IF(QHO469&lt;5,"Sin Riesgo",IF(QHO469 &lt;=14,"Bajo",IF(QHO469&lt;=35,"Medio",IF(QHO469&lt;=80,"Alto","Inviable Sanitariamente"))))</f>
        <v>Inviable Sanitariamente</v>
      </c>
      <c r="QHR469" s="265" t="str">
        <f t="shared" ref="QHR469:QHR471" si="11732">IF(QHP469&lt;5,"Sin Riesgo",IF(QHP469 &lt;=14,"Bajo",IF(QHP469&lt;=35,"Medio",IF(QHP469&lt;=80,"Alto","Inviable Sanitariamente"))))</f>
        <v>Inviable Sanitariamente</v>
      </c>
      <c r="QHS469" s="265" t="str">
        <f t="shared" ref="QHS469:QHS471" si="11733">IF(QHQ469&lt;5,"Sin Riesgo",IF(QHQ469 &lt;=14,"Bajo",IF(QHQ469&lt;=35,"Medio",IF(QHQ469&lt;=80,"Alto","Inviable Sanitariamente"))))</f>
        <v>Inviable Sanitariamente</v>
      </c>
      <c r="QHT469" s="265" t="str">
        <f t="shared" ref="QHT469:QHT471" si="11734">IF(QHR469&lt;5,"Sin Riesgo",IF(QHR469 &lt;=14,"Bajo",IF(QHR469&lt;=35,"Medio",IF(QHR469&lt;=80,"Alto","Inviable Sanitariamente"))))</f>
        <v>Inviable Sanitariamente</v>
      </c>
      <c r="QHU469" s="265" t="str">
        <f t="shared" ref="QHU469:QHU471" si="11735">IF(QHS469&lt;5,"Sin Riesgo",IF(QHS469 &lt;=14,"Bajo",IF(QHS469&lt;=35,"Medio",IF(QHS469&lt;=80,"Alto","Inviable Sanitariamente"))))</f>
        <v>Inviable Sanitariamente</v>
      </c>
      <c r="QHV469" s="265" t="str">
        <f t="shared" ref="QHV469:QHV471" si="11736">IF(QHT469&lt;5,"Sin Riesgo",IF(QHT469 &lt;=14,"Bajo",IF(QHT469&lt;=35,"Medio",IF(QHT469&lt;=80,"Alto","Inviable Sanitariamente"))))</f>
        <v>Inviable Sanitariamente</v>
      </c>
      <c r="QHW469" s="265" t="str">
        <f t="shared" ref="QHW469:QHW471" si="11737">IF(QHU469&lt;5,"Sin Riesgo",IF(QHU469 &lt;=14,"Bajo",IF(QHU469&lt;=35,"Medio",IF(QHU469&lt;=80,"Alto","Inviable Sanitariamente"))))</f>
        <v>Inviable Sanitariamente</v>
      </c>
      <c r="QHX469" s="265" t="str">
        <f t="shared" ref="QHX469:QHX471" si="11738">IF(QHV469&lt;5,"Sin Riesgo",IF(QHV469 &lt;=14,"Bajo",IF(QHV469&lt;=35,"Medio",IF(QHV469&lt;=80,"Alto","Inviable Sanitariamente"))))</f>
        <v>Inviable Sanitariamente</v>
      </c>
      <c r="QHY469" s="265" t="str">
        <f t="shared" ref="QHY469:QHY471" si="11739">IF(QHW469&lt;5,"Sin Riesgo",IF(QHW469 &lt;=14,"Bajo",IF(QHW469&lt;=35,"Medio",IF(QHW469&lt;=80,"Alto","Inviable Sanitariamente"))))</f>
        <v>Inviable Sanitariamente</v>
      </c>
      <c r="QHZ469" s="265" t="str">
        <f t="shared" ref="QHZ469:QHZ471" si="11740">IF(QHX469&lt;5,"Sin Riesgo",IF(QHX469 &lt;=14,"Bajo",IF(QHX469&lt;=35,"Medio",IF(QHX469&lt;=80,"Alto","Inviable Sanitariamente"))))</f>
        <v>Inviable Sanitariamente</v>
      </c>
      <c r="QIA469" s="265" t="str">
        <f t="shared" ref="QIA469:QIA471" si="11741">IF(QHY469&lt;5,"Sin Riesgo",IF(QHY469 &lt;=14,"Bajo",IF(QHY469&lt;=35,"Medio",IF(QHY469&lt;=80,"Alto","Inviable Sanitariamente"))))</f>
        <v>Inviable Sanitariamente</v>
      </c>
      <c r="QIB469" s="265" t="str">
        <f t="shared" ref="QIB469:QIB471" si="11742">IF(QHZ469&lt;5,"Sin Riesgo",IF(QHZ469 &lt;=14,"Bajo",IF(QHZ469&lt;=35,"Medio",IF(QHZ469&lt;=80,"Alto","Inviable Sanitariamente"))))</f>
        <v>Inviable Sanitariamente</v>
      </c>
      <c r="QIC469" s="265" t="str">
        <f t="shared" ref="QIC469:QIC471" si="11743">IF(QIA469&lt;5,"Sin Riesgo",IF(QIA469 &lt;=14,"Bajo",IF(QIA469&lt;=35,"Medio",IF(QIA469&lt;=80,"Alto","Inviable Sanitariamente"))))</f>
        <v>Inviable Sanitariamente</v>
      </c>
      <c r="QID469" s="265" t="str">
        <f t="shared" ref="QID469:QID471" si="11744">IF(QIB469&lt;5,"Sin Riesgo",IF(QIB469 &lt;=14,"Bajo",IF(QIB469&lt;=35,"Medio",IF(QIB469&lt;=80,"Alto","Inviable Sanitariamente"))))</f>
        <v>Inviable Sanitariamente</v>
      </c>
      <c r="QIE469" s="265" t="str">
        <f t="shared" ref="QIE469:QIE471" si="11745">IF(QIC469&lt;5,"Sin Riesgo",IF(QIC469 &lt;=14,"Bajo",IF(QIC469&lt;=35,"Medio",IF(QIC469&lt;=80,"Alto","Inviable Sanitariamente"))))</f>
        <v>Inviable Sanitariamente</v>
      </c>
      <c r="QIF469" s="265" t="str">
        <f t="shared" ref="QIF469:QIF471" si="11746">IF(QID469&lt;5,"Sin Riesgo",IF(QID469 &lt;=14,"Bajo",IF(QID469&lt;=35,"Medio",IF(QID469&lt;=80,"Alto","Inviable Sanitariamente"))))</f>
        <v>Inviable Sanitariamente</v>
      </c>
      <c r="QIG469" s="265" t="str">
        <f t="shared" ref="QIG469:QIG471" si="11747">IF(QIE469&lt;5,"Sin Riesgo",IF(QIE469 &lt;=14,"Bajo",IF(QIE469&lt;=35,"Medio",IF(QIE469&lt;=80,"Alto","Inviable Sanitariamente"))))</f>
        <v>Inviable Sanitariamente</v>
      </c>
      <c r="QIH469" s="265" t="str">
        <f t="shared" ref="QIH469:QIH471" si="11748">IF(QIF469&lt;5,"Sin Riesgo",IF(QIF469 &lt;=14,"Bajo",IF(QIF469&lt;=35,"Medio",IF(QIF469&lt;=80,"Alto","Inviable Sanitariamente"))))</f>
        <v>Inviable Sanitariamente</v>
      </c>
      <c r="QII469" s="265" t="str">
        <f t="shared" ref="QII469:QII471" si="11749">IF(QIG469&lt;5,"Sin Riesgo",IF(QIG469 &lt;=14,"Bajo",IF(QIG469&lt;=35,"Medio",IF(QIG469&lt;=80,"Alto","Inviable Sanitariamente"))))</f>
        <v>Inviable Sanitariamente</v>
      </c>
      <c r="QIJ469" s="265" t="str">
        <f t="shared" ref="QIJ469:QIJ471" si="11750">IF(QIH469&lt;5,"Sin Riesgo",IF(QIH469 &lt;=14,"Bajo",IF(QIH469&lt;=35,"Medio",IF(QIH469&lt;=80,"Alto","Inviable Sanitariamente"))))</f>
        <v>Inviable Sanitariamente</v>
      </c>
      <c r="QIK469" s="265" t="str">
        <f t="shared" ref="QIK469:QIK471" si="11751">IF(QII469&lt;5,"Sin Riesgo",IF(QII469 &lt;=14,"Bajo",IF(QII469&lt;=35,"Medio",IF(QII469&lt;=80,"Alto","Inviable Sanitariamente"))))</f>
        <v>Inviable Sanitariamente</v>
      </c>
      <c r="QIL469" s="265" t="str">
        <f t="shared" ref="QIL469:QIL471" si="11752">IF(QIJ469&lt;5,"Sin Riesgo",IF(QIJ469 &lt;=14,"Bajo",IF(QIJ469&lt;=35,"Medio",IF(QIJ469&lt;=80,"Alto","Inviable Sanitariamente"))))</f>
        <v>Inviable Sanitariamente</v>
      </c>
      <c r="QIM469" s="265" t="str">
        <f t="shared" ref="QIM469:QIM471" si="11753">IF(QIK469&lt;5,"Sin Riesgo",IF(QIK469 &lt;=14,"Bajo",IF(QIK469&lt;=35,"Medio",IF(QIK469&lt;=80,"Alto","Inviable Sanitariamente"))))</f>
        <v>Inviable Sanitariamente</v>
      </c>
      <c r="QIN469" s="265" t="str">
        <f t="shared" ref="QIN469:QIN471" si="11754">IF(QIL469&lt;5,"Sin Riesgo",IF(QIL469 &lt;=14,"Bajo",IF(QIL469&lt;=35,"Medio",IF(QIL469&lt;=80,"Alto","Inviable Sanitariamente"))))</f>
        <v>Inviable Sanitariamente</v>
      </c>
      <c r="QIO469" s="265" t="str">
        <f t="shared" ref="QIO469:QIO471" si="11755">IF(QIM469&lt;5,"Sin Riesgo",IF(QIM469 &lt;=14,"Bajo",IF(QIM469&lt;=35,"Medio",IF(QIM469&lt;=80,"Alto","Inviable Sanitariamente"))))</f>
        <v>Inviable Sanitariamente</v>
      </c>
      <c r="QIP469" s="265" t="str">
        <f t="shared" ref="QIP469:QIP471" si="11756">IF(QIN469&lt;5,"Sin Riesgo",IF(QIN469 &lt;=14,"Bajo",IF(QIN469&lt;=35,"Medio",IF(QIN469&lt;=80,"Alto","Inviable Sanitariamente"))))</f>
        <v>Inviable Sanitariamente</v>
      </c>
      <c r="QIQ469" s="265" t="str">
        <f t="shared" ref="QIQ469:QIQ471" si="11757">IF(QIO469&lt;5,"Sin Riesgo",IF(QIO469 &lt;=14,"Bajo",IF(QIO469&lt;=35,"Medio",IF(QIO469&lt;=80,"Alto","Inviable Sanitariamente"))))</f>
        <v>Inviable Sanitariamente</v>
      </c>
      <c r="QIR469" s="265" t="str">
        <f t="shared" ref="QIR469:QIR471" si="11758">IF(QIP469&lt;5,"Sin Riesgo",IF(QIP469 &lt;=14,"Bajo",IF(QIP469&lt;=35,"Medio",IF(QIP469&lt;=80,"Alto","Inviable Sanitariamente"))))</f>
        <v>Inviable Sanitariamente</v>
      </c>
      <c r="QIS469" s="265" t="str">
        <f t="shared" ref="QIS469:QIS471" si="11759">IF(QIQ469&lt;5,"Sin Riesgo",IF(QIQ469 &lt;=14,"Bajo",IF(QIQ469&lt;=35,"Medio",IF(QIQ469&lt;=80,"Alto","Inviable Sanitariamente"))))</f>
        <v>Inviable Sanitariamente</v>
      </c>
      <c r="QIT469" s="265" t="str">
        <f t="shared" ref="QIT469:QIT471" si="11760">IF(QIR469&lt;5,"Sin Riesgo",IF(QIR469 &lt;=14,"Bajo",IF(QIR469&lt;=35,"Medio",IF(QIR469&lt;=80,"Alto","Inviable Sanitariamente"))))</f>
        <v>Inviable Sanitariamente</v>
      </c>
      <c r="QIU469" s="265" t="str">
        <f t="shared" ref="QIU469:QIU471" si="11761">IF(QIS469&lt;5,"Sin Riesgo",IF(QIS469 &lt;=14,"Bajo",IF(QIS469&lt;=35,"Medio",IF(QIS469&lt;=80,"Alto","Inviable Sanitariamente"))))</f>
        <v>Inviable Sanitariamente</v>
      </c>
      <c r="QIV469" s="265" t="str">
        <f t="shared" ref="QIV469:QIV471" si="11762">IF(QIT469&lt;5,"Sin Riesgo",IF(QIT469 &lt;=14,"Bajo",IF(QIT469&lt;=35,"Medio",IF(QIT469&lt;=80,"Alto","Inviable Sanitariamente"))))</f>
        <v>Inviable Sanitariamente</v>
      </c>
      <c r="QIW469" s="265" t="str">
        <f t="shared" ref="QIW469:QIW471" si="11763">IF(QIU469&lt;5,"Sin Riesgo",IF(QIU469 &lt;=14,"Bajo",IF(QIU469&lt;=35,"Medio",IF(QIU469&lt;=80,"Alto","Inviable Sanitariamente"))))</f>
        <v>Inviable Sanitariamente</v>
      </c>
      <c r="QIX469" s="265" t="str">
        <f t="shared" ref="QIX469:QIX471" si="11764">IF(QIV469&lt;5,"Sin Riesgo",IF(QIV469 &lt;=14,"Bajo",IF(QIV469&lt;=35,"Medio",IF(QIV469&lt;=80,"Alto","Inviable Sanitariamente"))))</f>
        <v>Inviable Sanitariamente</v>
      </c>
      <c r="QIY469" s="265" t="str">
        <f t="shared" ref="QIY469:QIY471" si="11765">IF(QIW469&lt;5,"Sin Riesgo",IF(QIW469 &lt;=14,"Bajo",IF(QIW469&lt;=35,"Medio",IF(QIW469&lt;=80,"Alto","Inviable Sanitariamente"))))</f>
        <v>Inviable Sanitariamente</v>
      </c>
      <c r="QIZ469" s="265" t="str">
        <f t="shared" ref="QIZ469:QIZ471" si="11766">IF(QIX469&lt;5,"Sin Riesgo",IF(QIX469 &lt;=14,"Bajo",IF(QIX469&lt;=35,"Medio",IF(QIX469&lt;=80,"Alto","Inviable Sanitariamente"))))</f>
        <v>Inviable Sanitariamente</v>
      </c>
      <c r="QJA469" s="265" t="str">
        <f t="shared" ref="QJA469:QJA471" si="11767">IF(QIY469&lt;5,"Sin Riesgo",IF(QIY469 &lt;=14,"Bajo",IF(QIY469&lt;=35,"Medio",IF(QIY469&lt;=80,"Alto","Inviable Sanitariamente"))))</f>
        <v>Inviable Sanitariamente</v>
      </c>
      <c r="QJB469" s="265" t="str">
        <f t="shared" ref="QJB469:QJB471" si="11768">IF(QIZ469&lt;5,"Sin Riesgo",IF(QIZ469 &lt;=14,"Bajo",IF(QIZ469&lt;=35,"Medio",IF(QIZ469&lt;=80,"Alto","Inviable Sanitariamente"))))</f>
        <v>Inviable Sanitariamente</v>
      </c>
      <c r="QJC469" s="265" t="str">
        <f t="shared" ref="QJC469:QJC471" si="11769">IF(QJA469&lt;5,"Sin Riesgo",IF(QJA469 &lt;=14,"Bajo",IF(QJA469&lt;=35,"Medio",IF(QJA469&lt;=80,"Alto","Inviable Sanitariamente"))))</f>
        <v>Inviable Sanitariamente</v>
      </c>
      <c r="QJD469" s="265" t="str">
        <f t="shared" ref="QJD469:QJD471" si="11770">IF(QJB469&lt;5,"Sin Riesgo",IF(QJB469 &lt;=14,"Bajo",IF(QJB469&lt;=35,"Medio",IF(QJB469&lt;=80,"Alto","Inviable Sanitariamente"))))</f>
        <v>Inviable Sanitariamente</v>
      </c>
      <c r="QJE469" s="265" t="str">
        <f t="shared" ref="QJE469:QJE471" si="11771">IF(QJC469&lt;5,"Sin Riesgo",IF(QJC469 &lt;=14,"Bajo",IF(QJC469&lt;=35,"Medio",IF(QJC469&lt;=80,"Alto","Inviable Sanitariamente"))))</f>
        <v>Inviable Sanitariamente</v>
      </c>
      <c r="QJF469" s="265" t="str">
        <f t="shared" ref="QJF469:QJF471" si="11772">IF(QJD469&lt;5,"Sin Riesgo",IF(QJD469 &lt;=14,"Bajo",IF(QJD469&lt;=35,"Medio",IF(QJD469&lt;=80,"Alto","Inviable Sanitariamente"))))</f>
        <v>Inviable Sanitariamente</v>
      </c>
      <c r="QJG469" s="265" t="str">
        <f t="shared" ref="QJG469:QJG471" si="11773">IF(QJE469&lt;5,"Sin Riesgo",IF(QJE469 &lt;=14,"Bajo",IF(QJE469&lt;=35,"Medio",IF(QJE469&lt;=80,"Alto","Inviable Sanitariamente"))))</f>
        <v>Inviable Sanitariamente</v>
      </c>
      <c r="QJH469" s="265" t="str">
        <f t="shared" ref="QJH469:QJH471" si="11774">IF(QJF469&lt;5,"Sin Riesgo",IF(QJF469 &lt;=14,"Bajo",IF(QJF469&lt;=35,"Medio",IF(QJF469&lt;=80,"Alto","Inviable Sanitariamente"))))</f>
        <v>Inviable Sanitariamente</v>
      </c>
      <c r="QJI469" s="265" t="str">
        <f t="shared" ref="QJI469:QJI471" si="11775">IF(QJG469&lt;5,"Sin Riesgo",IF(QJG469 &lt;=14,"Bajo",IF(QJG469&lt;=35,"Medio",IF(QJG469&lt;=80,"Alto","Inviable Sanitariamente"))))</f>
        <v>Inviable Sanitariamente</v>
      </c>
      <c r="QJJ469" s="265" t="str">
        <f t="shared" ref="QJJ469:QJJ471" si="11776">IF(QJH469&lt;5,"Sin Riesgo",IF(QJH469 &lt;=14,"Bajo",IF(QJH469&lt;=35,"Medio",IF(QJH469&lt;=80,"Alto","Inviable Sanitariamente"))))</f>
        <v>Inviable Sanitariamente</v>
      </c>
      <c r="QJK469" s="265" t="str">
        <f t="shared" ref="QJK469:QJK471" si="11777">IF(QJI469&lt;5,"Sin Riesgo",IF(QJI469 &lt;=14,"Bajo",IF(QJI469&lt;=35,"Medio",IF(QJI469&lt;=80,"Alto","Inviable Sanitariamente"))))</f>
        <v>Inviable Sanitariamente</v>
      </c>
      <c r="QJL469" s="265" t="str">
        <f t="shared" ref="QJL469:QJL471" si="11778">IF(QJJ469&lt;5,"Sin Riesgo",IF(QJJ469 &lt;=14,"Bajo",IF(QJJ469&lt;=35,"Medio",IF(QJJ469&lt;=80,"Alto","Inviable Sanitariamente"))))</f>
        <v>Inviable Sanitariamente</v>
      </c>
      <c r="QJM469" s="265" t="str">
        <f t="shared" ref="QJM469:QJM471" si="11779">IF(QJK469&lt;5,"Sin Riesgo",IF(QJK469 &lt;=14,"Bajo",IF(QJK469&lt;=35,"Medio",IF(QJK469&lt;=80,"Alto","Inviable Sanitariamente"))))</f>
        <v>Inviable Sanitariamente</v>
      </c>
      <c r="QJN469" s="265" t="str">
        <f t="shared" ref="QJN469:QJN471" si="11780">IF(QJL469&lt;5,"Sin Riesgo",IF(QJL469 &lt;=14,"Bajo",IF(QJL469&lt;=35,"Medio",IF(QJL469&lt;=80,"Alto","Inviable Sanitariamente"))))</f>
        <v>Inviable Sanitariamente</v>
      </c>
      <c r="QJO469" s="265" t="str">
        <f t="shared" ref="QJO469:QJO471" si="11781">IF(QJM469&lt;5,"Sin Riesgo",IF(QJM469 &lt;=14,"Bajo",IF(QJM469&lt;=35,"Medio",IF(QJM469&lt;=80,"Alto","Inviable Sanitariamente"))))</f>
        <v>Inviable Sanitariamente</v>
      </c>
      <c r="QJP469" s="265" t="str">
        <f t="shared" ref="QJP469:QJP471" si="11782">IF(QJN469&lt;5,"Sin Riesgo",IF(QJN469 &lt;=14,"Bajo",IF(QJN469&lt;=35,"Medio",IF(QJN469&lt;=80,"Alto","Inviable Sanitariamente"))))</f>
        <v>Inviable Sanitariamente</v>
      </c>
      <c r="QJQ469" s="265" t="str">
        <f t="shared" ref="QJQ469:QJQ471" si="11783">IF(QJO469&lt;5,"Sin Riesgo",IF(QJO469 &lt;=14,"Bajo",IF(QJO469&lt;=35,"Medio",IF(QJO469&lt;=80,"Alto","Inviable Sanitariamente"))))</f>
        <v>Inviable Sanitariamente</v>
      </c>
      <c r="QJR469" s="265" t="str">
        <f t="shared" ref="QJR469:QJR471" si="11784">IF(QJP469&lt;5,"Sin Riesgo",IF(QJP469 &lt;=14,"Bajo",IF(QJP469&lt;=35,"Medio",IF(QJP469&lt;=80,"Alto","Inviable Sanitariamente"))))</f>
        <v>Inviable Sanitariamente</v>
      </c>
      <c r="QJS469" s="265" t="str">
        <f t="shared" ref="QJS469:QJS471" si="11785">IF(QJQ469&lt;5,"Sin Riesgo",IF(QJQ469 &lt;=14,"Bajo",IF(QJQ469&lt;=35,"Medio",IF(QJQ469&lt;=80,"Alto","Inviable Sanitariamente"))))</f>
        <v>Inviable Sanitariamente</v>
      </c>
      <c r="QJT469" s="265" t="str">
        <f t="shared" ref="QJT469:QJT471" si="11786">IF(QJR469&lt;5,"Sin Riesgo",IF(QJR469 &lt;=14,"Bajo",IF(QJR469&lt;=35,"Medio",IF(QJR469&lt;=80,"Alto","Inviable Sanitariamente"))))</f>
        <v>Inviable Sanitariamente</v>
      </c>
      <c r="QJU469" s="265" t="str">
        <f t="shared" ref="QJU469:QJU471" si="11787">IF(QJS469&lt;5,"Sin Riesgo",IF(QJS469 &lt;=14,"Bajo",IF(QJS469&lt;=35,"Medio",IF(QJS469&lt;=80,"Alto","Inviable Sanitariamente"))))</f>
        <v>Inviable Sanitariamente</v>
      </c>
      <c r="QJV469" s="265" t="str">
        <f t="shared" ref="QJV469:QJV471" si="11788">IF(QJT469&lt;5,"Sin Riesgo",IF(QJT469 &lt;=14,"Bajo",IF(QJT469&lt;=35,"Medio",IF(QJT469&lt;=80,"Alto","Inviable Sanitariamente"))))</f>
        <v>Inviable Sanitariamente</v>
      </c>
      <c r="QJW469" s="265" t="str">
        <f t="shared" ref="QJW469:QJW471" si="11789">IF(QJU469&lt;5,"Sin Riesgo",IF(QJU469 &lt;=14,"Bajo",IF(QJU469&lt;=35,"Medio",IF(QJU469&lt;=80,"Alto","Inviable Sanitariamente"))))</f>
        <v>Inviable Sanitariamente</v>
      </c>
      <c r="QJX469" s="265" t="str">
        <f t="shared" ref="QJX469:QJX471" si="11790">IF(QJV469&lt;5,"Sin Riesgo",IF(QJV469 &lt;=14,"Bajo",IF(QJV469&lt;=35,"Medio",IF(QJV469&lt;=80,"Alto","Inviable Sanitariamente"))))</f>
        <v>Inviable Sanitariamente</v>
      </c>
      <c r="QJY469" s="265" t="str">
        <f t="shared" ref="QJY469:QJY471" si="11791">IF(QJW469&lt;5,"Sin Riesgo",IF(QJW469 &lt;=14,"Bajo",IF(QJW469&lt;=35,"Medio",IF(QJW469&lt;=80,"Alto","Inviable Sanitariamente"))))</f>
        <v>Inviable Sanitariamente</v>
      </c>
      <c r="QJZ469" s="265" t="str">
        <f t="shared" ref="QJZ469:QJZ471" si="11792">IF(QJX469&lt;5,"Sin Riesgo",IF(QJX469 &lt;=14,"Bajo",IF(QJX469&lt;=35,"Medio",IF(QJX469&lt;=80,"Alto","Inviable Sanitariamente"))))</f>
        <v>Inviable Sanitariamente</v>
      </c>
      <c r="QKA469" s="265" t="str">
        <f t="shared" ref="QKA469:QKA471" si="11793">IF(QJY469&lt;5,"Sin Riesgo",IF(QJY469 &lt;=14,"Bajo",IF(QJY469&lt;=35,"Medio",IF(QJY469&lt;=80,"Alto","Inviable Sanitariamente"))))</f>
        <v>Inviable Sanitariamente</v>
      </c>
      <c r="QKB469" s="265" t="str">
        <f t="shared" ref="QKB469:QKB471" si="11794">IF(QJZ469&lt;5,"Sin Riesgo",IF(QJZ469 &lt;=14,"Bajo",IF(QJZ469&lt;=35,"Medio",IF(QJZ469&lt;=80,"Alto","Inviable Sanitariamente"))))</f>
        <v>Inviable Sanitariamente</v>
      </c>
      <c r="QKC469" s="265" t="str">
        <f t="shared" ref="QKC469:QKC471" si="11795">IF(QKA469&lt;5,"Sin Riesgo",IF(QKA469 &lt;=14,"Bajo",IF(QKA469&lt;=35,"Medio",IF(QKA469&lt;=80,"Alto","Inviable Sanitariamente"))))</f>
        <v>Inviable Sanitariamente</v>
      </c>
      <c r="QKD469" s="265" t="str">
        <f t="shared" ref="QKD469:QKD471" si="11796">IF(QKB469&lt;5,"Sin Riesgo",IF(QKB469 &lt;=14,"Bajo",IF(QKB469&lt;=35,"Medio",IF(QKB469&lt;=80,"Alto","Inviable Sanitariamente"))))</f>
        <v>Inviable Sanitariamente</v>
      </c>
      <c r="QKE469" s="265" t="str">
        <f t="shared" ref="QKE469:QKE471" si="11797">IF(QKC469&lt;5,"Sin Riesgo",IF(QKC469 &lt;=14,"Bajo",IF(QKC469&lt;=35,"Medio",IF(QKC469&lt;=80,"Alto","Inviable Sanitariamente"))))</f>
        <v>Inviable Sanitariamente</v>
      </c>
      <c r="QKF469" s="265" t="str">
        <f t="shared" ref="QKF469:QKF471" si="11798">IF(QKD469&lt;5,"Sin Riesgo",IF(QKD469 &lt;=14,"Bajo",IF(QKD469&lt;=35,"Medio",IF(QKD469&lt;=80,"Alto","Inviable Sanitariamente"))))</f>
        <v>Inviable Sanitariamente</v>
      </c>
      <c r="QKG469" s="265" t="str">
        <f t="shared" ref="QKG469:QKG471" si="11799">IF(QKE469&lt;5,"Sin Riesgo",IF(QKE469 &lt;=14,"Bajo",IF(QKE469&lt;=35,"Medio",IF(QKE469&lt;=80,"Alto","Inviable Sanitariamente"))))</f>
        <v>Inviable Sanitariamente</v>
      </c>
      <c r="QKH469" s="265" t="str">
        <f t="shared" ref="QKH469:QKH471" si="11800">IF(QKF469&lt;5,"Sin Riesgo",IF(QKF469 &lt;=14,"Bajo",IF(QKF469&lt;=35,"Medio",IF(QKF469&lt;=80,"Alto","Inviable Sanitariamente"))))</f>
        <v>Inviable Sanitariamente</v>
      </c>
      <c r="QKI469" s="265" t="str">
        <f t="shared" ref="QKI469:QKI471" si="11801">IF(QKG469&lt;5,"Sin Riesgo",IF(QKG469 &lt;=14,"Bajo",IF(QKG469&lt;=35,"Medio",IF(QKG469&lt;=80,"Alto","Inviable Sanitariamente"))))</f>
        <v>Inviable Sanitariamente</v>
      </c>
      <c r="QKJ469" s="265" t="str">
        <f t="shared" ref="QKJ469:QKJ471" si="11802">IF(QKH469&lt;5,"Sin Riesgo",IF(QKH469 &lt;=14,"Bajo",IF(QKH469&lt;=35,"Medio",IF(QKH469&lt;=80,"Alto","Inviable Sanitariamente"))))</f>
        <v>Inviable Sanitariamente</v>
      </c>
      <c r="QKK469" s="265" t="str">
        <f t="shared" ref="QKK469:QKK471" si="11803">IF(QKI469&lt;5,"Sin Riesgo",IF(QKI469 &lt;=14,"Bajo",IF(QKI469&lt;=35,"Medio",IF(QKI469&lt;=80,"Alto","Inviable Sanitariamente"))))</f>
        <v>Inviable Sanitariamente</v>
      </c>
      <c r="QKL469" s="265" t="str">
        <f t="shared" ref="QKL469:QKL471" si="11804">IF(QKJ469&lt;5,"Sin Riesgo",IF(QKJ469 &lt;=14,"Bajo",IF(QKJ469&lt;=35,"Medio",IF(QKJ469&lt;=80,"Alto","Inviable Sanitariamente"))))</f>
        <v>Inviable Sanitariamente</v>
      </c>
      <c r="QKM469" s="265" t="str">
        <f t="shared" ref="QKM469:QKM471" si="11805">IF(QKK469&lt;5,"Sin Riesgo",IF(QKK469 &lt;=14,"Bajo",IF(QKK469&lt;=35,"Medio",IF(QKK469&lt;=80,"Alto","Inviable Sanitariamente"))))</f>
        <v>Inviable Sanitariamente</v>
      </c>
      <c r="QKN469" s="265" t="str">
        <f t="shared" ref="QKN469:QKN471" si="11806">IF(QKL469&lt;5,"Sin Riesgo",IF(QKL469 &lt;=14,"Bajo",IF(QKL469&lt;=35,"Medio",IF(QKL469&lt;=80,"Alto","Inviable Sanitariamente"))))</f>
        <v>Inviable Sanitariamente</v>
      </c>
      <c r="QKO469" s="265" t="str">
        <f t="shared" ref="QKO469:QKO471" si="11807">IF(QKM469&lt;5,"Sin Riesgo",IF(QKM469 &lt;=14,"Bajo",IF(QKM469&lt;=35,"Medio",IF(QKM469&lt;=80,"Alto","Inviable Sanitariamente"))))</f>
        <v>Inviable Sanitariamente</v>
      </c>
      <c r="QKP469" s="265" t="str">
        <f t="shared" ref="QKP469:QKP471" si="11808">IF(QKN469&lt;5,"Sin Riesgo",IF(QKN469 &lt;=14,"Bajo",IF(QKN469&lt;=35,"Medio",IF(QKN469&lt;=80,"Alto","Inviable Sanitariamente"))))</f>
        <v>Inviable Sanitariamente</v>
      </c>
      <c r="QKQ469" s="265" t="str">
        <f t="shared" ref="QKQ469:QKQ471" si="11809">IF(QKO469&lt;5,"Sin Riesgo",IF(QKO469 &lt;=14,"Bajo",IF(QKO469&lt;=35,"Medio",IF(QKO469&lt;=80,"Alto","Inviable Sanitariamente"))))</f>
        <v>Inviable Sanitariamente</v>
      </c>
      <c r="QKR469" s="265" t="str">
        <f t="shared" ref="QKR469:QKR471" si="11810">IF(QKP469&lt;5,"Sin Riesgo",IF(QKP469 &lt;=14,"Bajo",IF(QKP469&lt;=35,"Medio",IF(QKP469&lt;=80,"Alto","Inviable Sanitariamente"))))</f>
        <v>Inviable Sanitariamente</v>
      </c>
      <c r="QKS469" s="265" t="str">
        <f t="shared" ref="QKS469:QKS471" si="11811">IF(QKQ469&lt;5,"Sin Riesgo",IF(QKQ469 &lt;=14,"Bajo",IF(QKQ469&lt;=35,"Medio",IF(QKQ469&lt;=80,"Alto","Inviable Sanitariamente"))))</f>
        <v>Inviable Sanitariamente</v>
      </c>
      <c r="QKT469" s="265" t="str">
        <f t="shared" ref="QKT469:QKT471" si="11812">IF(QKR469&lt;5,"Sin Riesgo",IF(QKR469 &lt;=14,"Bajo",IF(QKR469&lt;=35,"Medio",IF(QKR469&lt;=80,"Alto","Inviable Sanitariamente"))))</f>
        <v>Inviable Sanitariamente</v>
      </c>
      <c r="QKU469" s="265" t="str">
        <f t="shared" ref="QKU469:QKU471" si="11813">IF(QKS469&lt;5,"Sin Riesgo",IF(QKS469 &lt;=14,"Bajo",IF(QKS469&lt;=35,"Medio",IF(QKS469&lt;=80,"Alto","Inviable Sanitariamente"))))</f>
        <v>Inviable Sanitariamente</v>
      </c>
      <c r="QKV469" s="265" t="str">
        <f t="shared" ref="QKV469:QKV471" si="11814">IF(QKT469&lt;5,"Sin Riesgo",IF(QKT469 &lt;=14,"Bajo",IF(QKT469&lt;=35,"Medio",IF(QKT469&lt;=80,"Alto","Inviable Sanitariamente"))))</f>
        <v>Inviable Sanitariamente</v>
      </c>
      <c r="QKW469" s="265" t="str">
        <f t="shared" ref="QKW469:QKW471" si="11815">IF(QKU469&lt;5,"Sin Riesgo",IF(QKU469 &lt;=14,"Bajo",IF(QKU469&lt;=35,"Medio",IF(QKU469&lt;=80,"Alto","Inviable Sanitariamente"))))</f>
        <v>Inviable Sanitariamente</v>
      </c>
      <c r="QKX469" s="265" t="str">
        <f t="shared" ref="QKX469:QKX471" si="11816">IF(QKV469&lt;5,"Sin Riesgo",IF(QKV469 &lt;=14,"Bajo",IF(QKV469&lt;=35,"Medio",IF(QKV469&lt;=80,"Alto","Inviable Sanitariamente"))))</f>
        <v>Inviable Sanitariamente</v>
      </c>
      <c r="QKY469" s="265" t="str">
        <f t="shared" ref="QKY469:QKY471" si="11817">IF(QKW469&lt;5,"Sin Riesgo",IF(QKW469 &lt;=14,"Bajo",IF(QKW469&lt;=35,"Medio",IF(QKW469&lt;=80,"Alto","Inviable Sanitariamente"))))</f>
        <v>Inviable Sanitariamente</v>
      </c>
      <c r="QKZ469" s="265" t="str">
        <f t="shared" ref="QKZ469:QKZ471" si="11818">IF(QKX469&lt;5,"Sin Riesgo",IF(QKX469 &lt;=14,"Bajo",IF(QKX469&lt;=35,"Medio",IF(QKX469&lt;=80,"Alto","Inviable Sanitariamente"))))</f>
        <v>Inviable Sanitariamente</v>
      </c>
      <c r="QLA469" s="265" t="str">
        <f t="shared" ref="QLA469:QLA471" si="11819">IF(QKY469&lt;5,"Sin Riesgo",IF(QKY469 &lt;=14,"Bajo",IF(QKY469&lt;=35,"Medio",IF(QKY469&lt;=80,"Alto","Inviable Sanitariamente"))))</f>
        <v>Inviable Sanitariamente</v>
      </c>
      <c r="QLB469" s="265" t="str">
        <f t="shared" ref="QLB469:QLB471" si="11820">IF(QKZ469&lt;5,"Sin Riesgo",IF(QKZ469 &lt;=14,"Bajo",IF(QKZ469&lt;=35,"Medio",IF(QKZ469&lt;=80,"Alto","Inviable Sanitariamente"))))</f>
        <v>Inviable Sanitariamente</v>
      </c>
      <c r="QLC469" s="265" t="str">
        <f t="shared" ref="QLC469:QLC471" si="11821">IF(QLA469&lt;5,"Sin Riesgo",IF(QLA469 &lt;=14,"Bajo",IF(QLA469&lt;=35,"Medio",IF(QLA469&lt;=80,"Alto","Inviable Sanitariamente"))))</f>
        <v>Inviable Sanitariamente</v>
      </c>
      <c r="QLD469" s="265" t="str">
        <f t="shared" ref="QLD469:QLD471" si="11822">IF(QLB469&lt;5,"Sin Riesgo",IF(QLB469 &lt;=14,"Bajo",IF(QLB469&lt;=35,"Medio",IF(QLB469&lt;=80,"Alto","Inviable Sanitariamente"))))</f>
        <v>Inviable Sanitariamente</v>
      </c>
      <c r="QLE469" s="265" t="str">
        <f t="shared" ref="QLE469:QLE471" si="11823">IF(QLC469&lt;5,"Sin Riesgo",IF(QLC469 &lt;=14,"Bajo",IF(QLC469&lt;=35,"Medio",IF(QLC469&lt;=80,"Alto","Inviable Sanitariamente"))))</f>
        <v>Inviable Sanitariamente</v>
      </c>
      <c r="QLF469" s="265" t="str">
        <f t="shared" ref="QLF469:QLF471" si="11824">IF(QLD469&lt;5,"Sin Riesgo",IF(QLD469 &lt;=14,"Bajo",IF(QLD469&lt;=35,"Medio",IF(QLD469&lt;=80,"Alto","Inviable Sanitariamente"))))</f>
        <v>Inviable Sanitariamente</v>
      </c>
      <c r="QLG469" s="265" t="str">
        <f t="shared" ref="QLG469:QLG471" si="11825">IF(QLE469&lt;5,"Sin Riesgo",IF(QLE469 &lt;=14,"Bajo",IF(QLE469&lt;=35,"Medio",IF(QLE469&lt;=80,"Alto","Inviable Sanitariamente"))))</f>
        <v>Inviable Sanitariamente</v>
      </c>
      <c r="QLH469" s="265" t="str">
        <f t="shared" ref="QLH469:QLH471" si="11826">IF(QLF469&lt;5,"Sin Riesgo",IF(QLF469 &lt;=14,"Bajo",IF(QLF469&lt;=35,"Medio",IF(QLF469&lt;=80,"Alto","Inviable Sanitariamente"))))</f>
        <v>Inviable Sanitariamente</v>
      </c>
      <c r="QLI469" s="265" t="str">
        <f t="shared" ref="QLI469:QLI471" si="11827">IF(QLG469&lt;5,"Sin Riesgo",IF(QLG469 &lt;=14,"Bajo",IF(QLG469&lt;=35,"Medio",IF(QLG469&lt;=80,"Alto","Inviable Sanitariamente"))))</f>
        <v>Inviable Sanitariamente</v>
      </c>
      <c r="QLJ469" s="265" t="str">
        <f t="shared" ref="QLJ469:QLJ471" si="11828">IF(QLH469&lt;5,"Sin Riesgo",IF(QLH469 &lt;=14,"Bajo",IF(QLH469&lt;=35,"Medio",IF(QLH469&lt;=80,"Alto","Inviable Sanitariamente"))))</f>
        <v>Inviable Sanitariamente</v>
      </c>
      <c r="QLK469" s="265" t="str">
        <f t="shared" ref="QLK469:QLK471" si="11829">IF(QLI469&lt;5,"Sin Riesgo",IF(QLI469 &lt;=14,"Bajo",IF(QLI469&lt;=35,"Medio",IF(QLI469&lt;=80,"Alto","Inviable Sanitariamente"))))</f>
        <v>Inviable Sanitariamente</v>
      </c>
      <c r="QLL469" s="265" t="str">
        <f t="shared" ref="QLL469:QLL471" si="11830">IF(QLJ469&lt;5,"Sin Riesgo",IF(QLJ469 &lt;=14,"Bajo",IF(QLJ469&lt;=35,"Medio",IF(QLJ469&lt;=80,"Alto","Inviable Sanitariamente"))))</f>
        <v>Inviable Sanitariamente</v>
      </c>
      <c r="QLM469" s="265" t="str">
        <f t="shared" ref="QLM469:QLM471" si="11831">IF(QLK469&lt;5,"Sin Riesgo",IF(QLK469 &lt;=14,"Bajo",IF(QLK469&lt;=35,"Medio",IF(QLK469&lt;=80,"Alto","Inviable Sanitariamente"))))</f>
        <v>Inviable Sanitariamente</v>
      </c>
      <c r="QLN469" s="265" t="str">
        <f t="shared" ref="QLN469:QLN471" si="11832">IF(QLL469&lt;5,"Sin Riesgo",IF(QLL469 &lt;=14,"Bajo",IF(QLL469&lt;=35,"Medio",IF(QLL469&lt;=80,"Alto","Inviable Sanitariamente"))))</f>
        <v>Inviable Sanitariamente</v>
      </c>
      <c r="QLO469" s="265" t="str">
        <f t="shared" ref="QLO469:QLO471" si="11833">IF(QLM469&lt;5,"Sin Riesgo",IF(QLM469 &lt;=14,"Bajo",IF(QLM469&lt;=35,"Medio",IF(QLM469&lt;=80,"Alto","Inviable Sanitariamente"))))</f>
        <v>Inviable Sanitariamente</v>
      </c>
      <c r="QLP469" s="265" t="str">
        <f t="shared" ref="QLP469:QLP471" si="11834">IF(QLN469&lt;5,"Sin Riesgo",IF(QLN469 &lt;=14,"Bajo",IF(QLN469&lt;=35,"Medio",IF(QLN469&lt;=80,"Alto","Inviable Sanitariamente"))))</f>
        <v>Inviable Sanitariamente</v>
      </c>
      <c r="QLQ469" s="265" t="str">
        <f t="shared" ref="QLQ469:QLQ471" si="11835">IF(QLO469&lt;5,"Sin Riesgo",IF(QLO469 &lt;=14,"Bajo",IF(QLO469&lt;=35,"Medio",IF(QLO469&lt;=80,"Alto","Inviable Sanitariamente"))))</f>
        <v>Inviable Sanitariamente</v>
      </c>
      <c r="QLR469" s="265" t="str">
        <f t="shared" ref="QLR469:QLR471" si="11836">IF(QLP469&lt;5,"Sin Riesgo",IF(QLP469 &lt;=14,"Bajo",IF(QLP469&lt;=35,"Medio",IF(QLP469&lt;=80,"Alto","Inviable Sanitariamente"))))</f>
        <v>Inviable Sanitariamente</v>
      </c>
      <c r="QLS469" s="265" t="str">
        <f t="shared" ref="QLS469:QLS471" si="11837">IF(QLQ469&lt;5,"Sin Riesgo",IF(QLQ469 &lt;=14,"Bajo",IF(QLQ469&lt;=35,"Medio",IF(QLQ469&lt;=80,"Alto","Inviable Sanitariamente"))))</f>
        <v>Inviable Sanitariamente</v>
      </c>
      <c r="QLT469" s="265" t="str">
        <f t="shared" ref="QLT469:QLT471" si="11838">IF(QLR469&lt;5,"Sin Riesgo",IF(QLR469 &lt;=14,"Bajo",IF(QLR469&lt;=35,"Medio",IF(QLR469&lt;=80,"Alto","Inviable Sanitariamente"))))</f>
        <v>Inviable Sanitariamente</v>
      </c>
      <c r="QLU469" s="265" t="str">
        <f t="shared" ref="QLU469:QLU471" si="11839">IF(QLS469&lt;5,"Sin Riesgo",IF(QLS469 &lt;=14,"Bajo",IF(QLS469&lt;=35,"Medio",IF(QLS469&lt;=80,"Alto","Inviable Sanitariamente"))))</f>
        <v>Inviable Sanitariamente</v>
      </c>
      <c r="QLV469" s="265" t="str">
        <f t="shared" ref="QLV469:QLV471" si="11840">IF(QLT469&lt;5,"Sin Riesgo",IF(QLT469 &lt;=14,"Bajo",IF(QLT469&lt;=35,"Medio",IF(QLT469&lt;=80,"Alto","Inviable Sanitariamente"))))</f>
        <v>Inviable Sanitariamente</v>
      </c>
      <c r="QLW469" s="265" t="str">
        <f t="shared" ref="QLW469:QLW471" si="11841">IF(QLU469&lt;5,"Sin Riesgo",IF(QLU469 &lt;=14,"Bajo",IF(QLU469&lt;=35,"Medio",IF(QLU469&lt;=80,"Alto","Inviable Sanitariamente"))))</f>
        <v>Inviable Sanitariamente</v>
      </c>
      <c r="QLX469" s="265" t="str">
        <f t="shared" ref="QLX469:QLX471" si="11842">IF(QLV469&lt;5,"Sin Riesgo",IF(QLV469 &lt;=14,"Bajo",IF(QLV469&lt;=35,"Medio",IF(QLV469&lt;=80,"Alto","Inviable Sanitariamente"))))</f>
        <v>Inviable Sanitariamente</v>
      </c>
      <c r="QLY469" s="265" t="str">
        <f t="shared" ref="QLY469:QLY471" si="11843">IF(QLW469&lt;5,"Sin Riesgo",IF(QLW469 &lt;=14,"Bajo",IF(QLW469&lt;=35,"Medio",IF(QLW469&lt;=80,"Alto","Inviable Sanitariamente"))))</f>
        <v>Inviable Sanitariamente</v>
      </c>
      <c r="QLZ469" s="265" t="str">
        <f t="shared" ref="QLZ469:QLZ471" si="11844">IF(QLX469&lt;5,"Sin Riesgo",IF(QLX469 &lt;=14,"Bajo",IF(QLX469&lt;=35,"Medio",IF(QLX469&lt;=80,"Alto","Inviable Sanitariamente"))))</f>
        <v>Inviable Sanitariamente</v>
      </c>
      <c r="QMA469" s="265" t="str">
        <f t="shared" ref="QMA469:QMA471" si="11845">IF(QLY469&lt;5,"Sin Riesgo",IF(QLY469 &lt;=14,"Bajo",IF(QLY469&lt;=35,"Medio",IF(QLY469&lt;=80,"Alto","Inviable Sanitariamente"))))</f>
        <v>Inviable Sanitariamente</v>
      </c>
      <c r="QMB469" s="265" t="str">
        <f t="shared" ref="QMB469:QMB471" si="11846">IF(QLZ469&lt;5,"Sin Riesgo",IF(QLZ469 &lt;=14,"Bajo",IF(QLZ469&lt;=35,"Medio",IF(QLZ469&lt;=80,"Alto","Inviable Sanitariamente"))))</f>
        <v>Inviable Sanitariamente</v>
      </c>
      <c r="QMC469" s="265" t="str">
        <f t="shared" ref="QMC469:QMC471" si="11847">IF(QMA469&lt;5,"Sin Riesgo",IF(QMA469 &lt;=14,"Bajo",IF(QMA469&lt;=35,"Medio",IF(QMA469&lt;=80,"Alto","Inviable Sanitariamente"))))</f>
        <v>Inviable Sanitariamente</v>
      </c>
      <c r="QMD469" s="265" t="str">
        <f t="shared" ref="QMD469:QMD471" si="11848">IF(QMB469&lt;5,"Sin Riesgo",IF(QMB469 &lt;=14,"Bajo",IF(QMB469&lt;=35,"Medio",IF(QMB469&lt;=80,"Alto","Inviable Sanitariamente"))))</f>
        <v>Inviable Sanitariamente</v>
      </c>
      <c r="QME469" s="265" t="str">
        <f t="shared" ref="QME469:QME471" si="11849">IF(QMC469&lt;5,"Sin Riesgo",IF(QMC469 &lt;=14,"Bajo",IF(QMC469&lt;=35,"Medio",IF(QMC469&lt;=80,"Alto","Inviable Sanitariamente"))))</f>
        <v>Inviable Sanitariamente</v>
      </c>
      <c r="QMF469" s="265" t="str">
        <f t="shared" ref="QMF469:QMF471" si="11850">IF(QMD469&lt;5,"Sin Riesgo",IF(QMD469 &lt;=14,"Bajo",IF(QMD469&lt;=35,"Medio",IF(QMD469&lt;=80,"Alto","Inviable Sanitariamente"))))</f>
        <v>Inviable Sanitariamente</v>
      </c>
      <c r="QMG469" s="265" t="str">
        <f t="shared" ref="QMG469:QMG471" si="11851">IF(QME469&lt;5,"Sin Riesgo",IF(QME469 &lt;=14,"Bajo",IF(QME469&lt;=35,"Medio",IF(QME469&lt;=80,"Alto","Inviable Sanitariamente"))))</f>
        <v>Inviable Sanitariamente</v>
      </c>
      <c r="QMH469" s="265" t="str">
        <f t="shared" ref="QMH469:QMH471" si="11852">IF(QMF469&lt;5,"Sin Riesgo",IF(QMF469 &lt;=14,"Bajo",IF(QMF469&lt;=35,"Medio",IF(QMF469&lt;=80,"Alto","Inviable Sanitariamente"))))</f>
        <v>Inviable Sanitariamente</v>
      </c>
      <c r="QMI469" s="265" t="str">
        <f t="shared" ref="QMI469:QMI471" si="11853">IF(QMG469&lt;5,"Sin Riesgo",IF(QMG469 &lt;=14,"Bajo",IF(QMG469&lt;=35,"Medio",IF(QMG469&lt;=80,"Alto","Inviable Sanitariamente"))))</f>
        <v>Inviable Sanitariamente</v>
      </c>
      <c r="QMJ469" s="265" t="str">
        <f t="shared" ref="QMJ469:QMJ471" si="11854">IF(QMH469&lt;5,"Sin Riesgo",IF(QMH469 &lt;=14,"Bajo",IF(QMH469&lt;=35,"Medio",IF(QMH469&lt;=80,"Alto","Inviable Sanitariamente"))))</f>
        <v>Inviable Sanitariamente</v>
      </c>
      <c r="QMK469" s="265" t="str">
        <f t="shared" ref="QMK469:QMK471" si="11855">IF(QMI469&lt;5,"Sin Riesgo",IF(QMI469 &lt;=14,"Bajo",IF(QMI469&lt;=35,"Medio",IF(QMI469&lt;=80,"Alto","Inviable Sanitariamente"))))</f>
        <v>Inviable Sanitariamente</v>
      </c>
      <c r="QML469" s="265" t="str">
        <f t="shared" ref="QML469:QML471" si="11856">IF(QMJ469&lt;5,"Sin Riesgo",IF(QMJ469 &lt;=14,"Bajo",IF(QMJ469&lt;=35,"Medio",IF(QMJ469&lt;=80,"Alto","Inviable Sanitariamente"))))</f>
        <v>Inviable Sanitariamente</v>
      </c>
      <c r="QMM469" s="265" t="str">
        <f t="shared" ref="QMM469:QMM471" si="11857">IF(QMK469&lt;5,"Sin Riesgo",IF(QMK469 &lt;=14,"Bajo",IF(QMK469&lt;=35,"Medio",IF(QMK469&lt;=80,"Alto","Inviable Sanitariamente"))))</f>
        <v>Inviable Sanitariamente</v>
      </c>
      <c r="QMN469" s="265" t="str">
        <f t="shared" ref="QMN469:QMN471" si="11858">IF(QML469&lt;5,"Sin Riesgo",IF(QML469 &lt;=14,"Bajo",IF(QML469&lt;=35,"Medio",IF(QML469&lt;=80,"Alto","Inviable Sanitariamente"))))</f>
        <v>Inviable Sanitariamente</v>
      </c>
      <c r="QMO469" s="265" t="str">
        <f t="shared" ref="QMO469:QMO471" si="11859">IF(QMM469&lt;5,"Sin Riesgo",IF(QMM469 &lt;=14,"Bajo",IF(QMM469&lt;=35,"Medio",IF(QMM469&lt;=80,"Alto","Inviable Sanitariamente"))))</f>
        <v>Inviable Sanitariamente</v>
      </c>
      <c r="QMP469" s="265" t="str">
        <f t="shared" ref="QMP469:QMP471" si="11860">IF(QMN469&lt;5,"Sin Riesgo",IF(QMN469 &lt;=14,"Bajo",IF(QMN469&lt;=35,"Medio",IF(QMN469&lt;=80,"Alto","Inviable Sanitariamente"))))</f>
        <v>Inviable Sanitariamente</v>
      </c>
      <c r="QMQ469" s="265" t="str">
        <f t="shared" ref="QMQ469:QMQ471" si="11861">IF(QMO469&lt;5,"Sin Riesgo",IF(QMO469 &lt;=14,"Bajo",IF(QMO469&lt;=35,"Medio",IF(QMO469&lt;=80,"Alto","Inviable Sanitariamente"))))</f>
        <v>Inviable Sanitariamente</v>
      </c>
      <c r="QMR469" s="265" t="str">
        <f t="shared" ref="QMR469:QMR471" si="11862">IF(QMP469&lt;5,"Sin Riesgo",IF(QMP469 &lt;=14,"Bajo",IF(QMP469&lt;=35,"Medio",IF(QMP469&lt;=80,"Alto","Inviable Sanitariamente"))))</f>
        <v>Inviable Sanitariamente</v>
      </c>
      <c r="QMS469" s="265" t="str">
        <f t="shared" ref="QMS469:QMS471" si="11863">IF(QMQ469&lt;5,"Sin Riesgo",IF(QMQ469 &lt;=14,"Bajo",IF(QMQ469&lt;=35,"Medio",IF(QMQ469&lt;=80,"Alto","Inviable Sanitariamente"))))</f>
        <v>Inviable Sanitariamente</v>
      </c>
      <c r="QMT469" s="265" t="str">
        <f t="shared" ref="QMT469:QMT471" si="11864">IF(QMR469&lt;5,"Sin Riesgo",IF(QMR469 &lt;=14,"Bajo",IF(QMR469&lt;=35,"Medio",IF(QMR469&lt;=80,"Alto","Inviable Sanitariamente"))))</f>
        <v>Inviable Sanitariamente</v>
      </c>
      <c r="QMU469" s="265" t="str">
        <f t="shared" ref="QMU469:QMU471" si="11865">IF(QMS469&lt;5,"Sin Riesgo",IF(QMS469 &lt;=14,"Bajo",IF(QMS469&lt;=35,"Medio",IF(QMS469&lt;=80,"Alto","Inviable Sanitariamente"))))</f>
        <v>Inviable Sanitariamente</v>
      </c>
      <c r="QMV469" s="265" t="str">
        <f t="shared" ref="QMV469:QMV471" si="11866">IF(QMT469&lt;5,"Sin Riesgo",IF(QMT469 &lt;=14,"Bajo",IF(QMT469&lt;=35,"Medio",IF(QMT469&lt;=80,"Alto","Inviable Sanitariamente"))))</f>
        <v>Inviable Sanitariamente</v>
      </c>
      <c r="QMW469" s="265" t="str">
        <f t="shared" ref="QMW469:QMW471" si="11867">IF(QMU469&lt;5,"Sin Riesgo",IF(QMU469 &lt;=14,"Bajo",IF(QMU469&lt;=35,"Medio",IF(QMU469&lt;=80,"Alto","Inviable Sanitariamente"))))</f>
        <v>Inviable Sanitariamente</v>
      </c>
      <c r="QMX469" s="265" t="str">
        <f t="shared" ref="QMX469:QMX471" si="11868">IF(QMV469&lt;5,"Sin Riesgo",IF(QMV469 &lt;=14,"Bajo",IF(QMV469&lt;=35,"Medio",IF(QMV469&lt;=80,"Alto","Inviable Sanitariamente"))))</f>
        <v>Inviable Sanitariamente</v>
      </c>
      <c r="QMY469" s="265" t="str">
        <f t="shared" ref="QMY469:QMY471" si="11869">IF(QMW469&lt;5,"Sin Riesgo",IF(QMW469 &lt;=14,"Bajo",IF(QMW469&lt;=35,"Medio",IF(QMW469&lt;=80,"Alto","Inviable Sanitariamente"))))</f>
        <v>Inviable Sanitariamente</v>
      </c>
      <c r="QMZ469" s="265" t="str">
        <f t="shared" ref="QMZ469:QMZ471" si="11870">IF(QMX469&lt;5,"Sin Riesgo",IF(QMX469 &lt;=14,"Bajo",IF(QMX469&lt;=35,"Medio",IF(QMX469&lt;=80,"Alto","Inviable Sanitariamente"))))</f>
        <v>Inviable Sanitariamente</v>
      </c>
      <c r="QNA469" s="265" t="str">
        <f t="shared" ref="QNA469:QNA471" si="11871">IF(QMY469&lt;5,"Sin Riesgo",IF(QMY469 &lt;=14,"Bajo",IF(QMY469&lt;=35,"Medio",IF(QMY469&lt;=80,"Alto","Inviable Sanitariamente"))))</f>
        <v>Inviable Sanitariamente</v>
      </c>
      <c r="QNB469" s="265" t="str">
        <f t="shared" ref="QNB469:QNB471" si="11872">IF(QMZ469&lt;5,"Sin Riesgo",IF(QMZ469 &lt;=14,"Bajo",IF(QMZ469&lt;=35,"Medio",IF(QMZ469&lt;=80,"Alto","Inviable Sanitariamente"))))</f>
        <v>Inviable Sanitariamente</v>
      </c>
      <c r="QNC469" s="265" t="str">
        <f t="shared" ref="QNC469:QNC471" si="11873">IF(QNA469&lt;5,"Sin Riesgo",IF(QNA469 &lt;=14,"Bajo",IF(QNA469&lt;=35,"Medio",IF(QNA469&lt;=80,"Alto","Inviable Sanitariamente"))))</f>
        <v>Inviable Sanitariamente</v>
      </c>
      <c r="QND469" s="265" t="str">
        <f t="shared" ref="QND469:QND471" si="11874">IF(QNB469&lt;5,"Sin Riesgo",IF(QNB469 &lt;=14,"Bajo",IF(QNB469&lt;=35,"Medio",IF(QNB469&lt;=80,"Alto","Inviable Sanitariamente"))))</f>
        <v>Inviable Sanitariamente</v>
      </c>
      <c r="QNE469" s="265" t="str">
        <f t="shared" ref="QNE469:QNE471" si="11875">IF(QNC469&lt;5,"Sin Riesgo",IF(QNC469 &lt;=14,"Bajo",IF(QNC469&lt;=35,"Medio",IF(QNC469&lt;=80,"Alto","Inviable Sanitariamente"))))</f>
        <v>Inviable Sanitariamente</v>
      </c>
      <c r="QNF469" s="265" t="str">
        <f t="shared" ref="QNF469:QNF471" si="11876">IF(QND469&lt;5,"Sin Riesgo",IF(QND469 &lt;=14,"Bajo",IF(QND469&lt;=35,"Medio",IF(QND469&lt;=80,"Alto","Inviable Sanitariamente"))))</f>
        <v>Inviable Sanitariamente</v>
      </c>
      <c r="QNG469" s="265" t="str">
        <f t="shared" ref="QNG469:QNG471" si="11877">IF(QNE469&lt;5,"Sin Riesgo",IF(QNE469 &lt;=14,"Bajo",IF(QNE469&lt;=35,"Medio",IF(QNE469&lt;=80,"Alto","Inviable Sanitariamente"))))</f>
        <v>Inviable Sanitariamente</v>
      </c>
      <c r="QNH469" s="265" t="str">
        <f t="shared" ref="QNH469:QNH471" si="11878">IF(QNF469&lt;5,"Sin Riesgo",IF(QNF469 &lt;=14,"Bajo",IF(QNF469&lt;=35,"Medio",IF(QNF469&lt;=80,"Alto","Inviable Sanitariamente"))))</f>
        <v>Inviable Sanitariamente</v>
      </c>
      <c r="QNI469" s="265" t="str">
        <f t="shared" ref="QNI469:QNI471" si="11879">IF(QNG469&lt;5,"Sin Riesgo",IF(QNG469 &lt;=14,"Bajo",IF(QNG469&lt;=35,"Medio",IF(QNG469&lt;=80,"Alto","Inviable Sanitariamente"))))</f>
        <v>Inviable Sanitariamente</v>
      </c>
      <c r="QNJ469" s="265" t="str">
        <f t="shared" ref="QNJ469:QNJ471" si="11880">IF(QNH469&lt;5,"Sin Riesgo",IF(QNH469 &lt;=14,"Bajo",IF(QNH469&lt;=35,"Medio",IF(QNH469&lt;=80,"Alto","Inviable Sanitariamente"))))</f>
        <v>Inviable Sanitariamente</v>
      </c>
      <c r="QNK469" s="265" t="str">
        <f t="shared" ref="QNK469:QNK471" si="11881">IF(QNI469&lt;5,"Sin Riesgo",IF(QNI469 &lt;=14,"Bajo",IF(QNI469&lt;=35,"Medio",IF(QNI469&lt;=80,"Alto","Inviable Sanitariamente"))))</f>
        <v>Inviable Sanitariamente</v>
      </c>
      <c r="QNL469" s="265" t="str">
        <f t="shared" ref="QNL469:QNL471" si="11882">IF(QNJ469&lt;5,"Sin Riesgo",IF(QNJ469 &lt;=14,"Bajo",IF(QNJ469&lt;=35,"Medio",IF(QNJ469&lt;=80,"Alto","Inviable Sanitariamente"))))</f>
        <v>Inviable Sanitariamente</v>
      </c>
      <c r="QNM469" s="265" t="str">
        <f t="shared" ref="QNM469:QNM471" si="11883">IF(QNK469&lt;5,"Sin Riesgo",IF(QNK469 &lt;=14,"Bajo",IF(QNK469&lt;=35,"Medio",IF(QNK469&lt;=80,"Alto","Inviable Sanitariamente"))))</f>
        <v>Inviable Sanitariamente</v>
      </c>
      <c r="QNN469" s="265" t="str">
        <f t="shared" ref="QNN469:QNN471" si="11884">IF(QNL469&lt;5,"Sin Riesgo",IF(QNL469 &lt;=14,"Bajo",IF(QNL469&lt;=35,"Medio",IF(QNL469&lt;=80,"Alto","Inviable Sanitariamente"))))</f>
        <v>Inviable Sanitariamente</v>
      </c>
      <c r="QNO469" s="265" t="str">
        <f t="shared" ref="QNO469:QNO471" si="11885">IF(QNM469&lt;5,"Sin Riesgo",IF(QNM469 &lt;=14,"Bajo",IF(QNM469&lt;=35,"Medio",IF(QNM469&lt;=80,"Alto","Inviable Sanitariamente"))))</f>
        <v>Inviable Sanitariamente</v>
      </c>
      <c r="QNP469" s="265" t="str">
        <f t="shared" ref="QNP469:QNP471" si="11886">IF(QNN469&lt;5,"Sin Riesgo",IF(QNN469 &lt;=14,"Bajo",IF(QNN469&lt;=35,"Medio",IF(QNN469&lt;=80,"Alto","Inviable Sanitariamente"))))</f>
        <v>Inviable Sanitariamente</v>
      </c>
      <c r="QNQ469" s="265" t="str">
        <f t="shared" ref="QNQ469:QNQ471" si="11887">IF(QNO469&lt;5,"Sin Riesgo",IF(QNO469 &lt;=14,"Bajo",IF(QNO469&lt;=35,"Medio",IF(QNO469&lt;=80,"Alto","Inviable Sanitariamente"))))</f>
        <v>Inviable Sanitariamente</v>
      </c>
      <c r="QNR469" s="265" t="str">
        <f t="shared" ref="QNR469:QNR471" si="11888">IF(QNP469&lt;5,"Sin Riesgo",IF(QNP469 &lt;=14,"Bajo",IF(QNP469&lt;=35,"Medio",IF(QNP469&lt;=80,"Alto","Inviable Sanitariamente"))))</f>
        <v>Inviable Sanitariamente</v>
      </c>
      <c r="QNS469" s="265" t="str">
        <f t="shared" ref="QNS469:QNS471" si="11889">IF(QNQ469&lt;5,"Sin Riesgo",IF(QNQ469 &lt;=14,"Bajo",IF(QNQ469&lt;=35,"Medio",IF(QNQ469&lt;=80,"Alto","Inviable Sanitariamente"))))</f>
        <v>Inviable Sanitariamente</v>
      </c>
      <c r="QNT469" s="265" t="str">
        <f t="shared" ref="QNT469:QNT471" si="11890">IF(QNR469&lt;5,"Sin Riesgo",IF(QNR469 &lt;=14,"Bajo",IF(QNR469&lt;=35,"Medio",IF(QNR469&lt;=80,"Alto","Inviable Sanitariamente"))))</f>
        <v>Inviable Sanitariamente</v>
      </c>
      <c r="QNU469" s="265" t="str">
        <f t="shared" ref="QNU469:QNU471" si="11891">IF(QNS469&lt;5,"Sin Riesgo",IF(QNS469 &lt;=14,"Bajo",IF(QNS469&lt;=35,"Medio",IF(QNS469&lt;=80,"Alto","Inviable Sanitariamente"))))</f>
        <v>Inviable Sanitariamente</v>
      </c>
      <c r="QNV469" s="265" t="str">
        <f t="shared" ref="QNV469:QNV471" si="11892">IF(QNT469&lt;5,"Sin Riesgo",IF(QNT469 &lt;=14,"Bajo",IF(QNT469&lt;=35,"Medio",IF(QNT469&lt;=80,"Alto","Inviable Sanitariamente"))))</f>
        <v>Inviable Sanitariamente</v>
      </c>
      <c r="QNW469" s="265" t="str">
        <f t="shared" ref="QNW469:QNW471" si="11893">IF(QNU469&lt;5,"Sin Riesgo",IF(QNU469 &lt;=14,"Bajo",IF(QNU469&lt;=35,"Medio",IF(QNU469&lt;=80,"Alto","Inviable Sanitariamente"))))</f>
        <v>Inviable Sanitariamente</v>
      </c>
      <c r="QNX469" s="265" t="str">
        <f t="shared" ref="QNX469:QNX471" si="11894">IF(QNV469&lt;5,"Sin Riesgo",IF(QNV469 &lt;=14,"Bajo",IF(QNV469&lt;=35,"Medio",IF(QNV469&lt;=80,"Alto","Inviable Sanitariamente"))))</f>
        <v>Inviable Sanitariamente</v>
      </c>
      <c r="QNY469" s="265" t="str">
        <f t="shared" ref="QNY469:QNY471" si="11895">IF(QNW469&lt;5,"Sin Riesgo",IF(QNW469 &lt;=14,"Bajo",IF(QNW469&lt;=35,"Medio",IF(QNW469&lt;=80,"Alto","Inviable Sanitariamente"))))</f>
        <v>Inviable Sanitariamente</v>
      </c>
      <c r="QNZ469" s="265" t="str">
        <f t="shared" ref="QNZ469:QNZ471" si="11896">IF(QNX469&lt;5,"Sin Riesgo",IF(QNX469 &lt;=14,"Bajo",IF(QNX469&lt;=35,"Medio",IF(QNX469&lt;=80,"Alto","Inviable Sanitariamente"))))</f>
        <v>Inviable Sanitariamente</v>
      </c>
      <c r="QOA469" s="265" t="str">
        <f t="shared" ref="QOA469:QOA471" si="11897">IF(QNY469&lt;5,"Sin Riesgo",IF(QNY469 &lt;=14,"Bajo",IF(QNY469&lt;=35,"Medio",IF(QNY469&lt;=80,"Alto","Inviable Sanitariamente"))))</f>
        <v>Inviable Sanitariamente</v>
      </c>
      <c r="QOB469" s="265" t="str">
        <f t="shared" ref="QOB469:QOB471" si="11898">IF(QNZ469&lt;5,"Sin Riesgo",IF(QNZ469 &lt;=14,"Bajo",IF(QNZ469&lt;=35,"Medio",IF(QNZ469&lt;=80,"Alto","Inviable Sanitariamente"))))</f>
        <v>Inviable Sanitariamente</v>
      </c>
      <c r="QOC469" s="265" t="str">
        <f t="shared" ref="QOC469:QOC471" si="11899">IF(QOA469&lt;5,"Sin Riesgo",IF(QOA469 &lt;=14,"Bajo",IF(QOA469&lt;=35,"Medio",IF(QOA469&lt;=80,"Alto","Inviable Sanitariamente"))))</f>
        <v>Inviable Sanitariamente</v>
      </c>
      <c r="QOD469" s="265" t="str">
        <f t="shared" ref="QOD469:QOD471" si="11900">IF(QOB469&lt;5,"Sin Riesgo",IF(QOB469 &lt;=14,"Bajo",IF(QOB469&lt;=35,"Medio",IF(QOB469&lt;=80,"Alto","Inviable Sanitariamente"))))</f>
        <v>Inviable Sanitariamente</v>
      </c>
      <c r="QOE469" s="265" t="str">
        <f t="shared" ref="QOE469:QOE471" si="11901">IF(QOC469&lt;5,"Sin Riesgo",IF(QOC469 &lt;=14,"Bajo",IF(QOC469&lt;=35,"Medio",IF(QOC469&lt;=80,"Alto","Inviable Sanitariamente"))))</f>
        <v>Inviable Sanitariamente</v>
      </c>
      <c r="QOF469" s="265" t="str">
        <f t="shared" ref="QOF469:QOF471" si="11902">IF(QOD469&lt;5,"Sin Riesgo",IF(QOD469 &lt;=14,"Bajo",IF(QOD469&lt;=35,"Medio",IF(QOD469&lt;=80,"Alto","Inviable Sanitariamente"))))</f>
        <v>Inviable Sanitariamente</v>
      </c>
      <c r="QOG469" s="265" t="str">
        <f t="shared" ref="QOG469:QOG471" si="11903">IF(QOE469&lt;5,"Sin Riesgo",IF(QOE469 &lt;=14,"Bajo",IF(QOE469&lt;=35,"Medio",IF(QOE469&lt;=80,"Alto","Inviable Sanitariamente"))))</f>
        <v>Inviable Sanitariamente</v>
      </c>
      <c r="QOH469" s="265" t="str">
        <f t="shared" ref="QOH469:QOH471" si="11904">IF(QOF469&lt;5,"Sin Riesgo",IF(QOF469 &lt;=14,"Bajo",IF(QOF469&lt;=35,"Medio",IF(QOF469&lt;=80,"Alto","Inviable Sanitariamente"))))</f>
        <v>Inviable Sanitariamente</v>
      </c>
      <c r="QOI469" s="265" t="str">
        <f t="shared" ref="QOI469:QOI471" si="11905">IF(QOG469&lt;5,"Sin Riesgo",IF(QOG469 &lt;=14,"Bajo",IF(QOG469&lt;=35,"Medio",IF(QOG469&lt;=80,"Alto","Inviable Sanitariamente"))))</f>
        <v>Inviable Sanitariamente</v>
      </c>
      <c r="QOJ469" s="265" t="str">
        <f t="shared" ref="QOJ469:QOJ471" si="11906">IF(QOH469&lt;5,"Sin Riesgo",IF(QOH469 &lt;=14,"Bajo",IF(QOH469&lt;=35,"Medio",IF(QOH469&lt;=80,"Alto","Inviable Sanitariamente"))))</f>
        <v>Inviable Sanitariamente</v>
      </c>
      <c r="QOK469" s="265" t="str">
        <f t="shared" ref="QOK469:QOK471" si="11907">IF(QOI469&lt;5,"Sin Riesgo",IF(QOI469 &lt;=14,"Bajo",IF(QOI469&lt;=35,"Medio",IF(QOI469&lt;=80,"Alto","Inviable Sanitariamente"))))</f>
        <v>Inviable Sanitariamente</v>
      </c>
      <c r="QOL469" s="265" t="str">
        <f t="shared" ref="QOL469:QOL471" si="11908">IF(QOJ469&lt;5,"Sin Riesgo",IF(QOJ469 &lt;=14,"Bajo",IF(QOJ469&lt;=35,"Medio",IF(QOJ469&lt;=80,"Alto","Inviable Sanitariamente"))))</f>
        <v>Inviable Sanitariamente</v>
      </c>
      <c r="QOM469" s="265" t="str">
        <f t="shared" ref="QOM469:QOM471" si="11909">IF(QOK469&lt;5,"Sin Riesgo",IF(QOK469 &lt;=14,"Bajo",IF(QOK469&lt;=35,"Medio",IF(QOK469&lt;=80,"Alto","Inviable Sanitariamente"))))</f>
        <v>Inviable Sanitariamente</v>
      </c>
      <c r="QON469" s="265" t="str">
        <f t="shared" ref="QON469:QON471" si="11910">IF(QOL469&lt;5,"Sin Riesgo",IF(QOL469 &lt;=14,"Bajo",IF(QOL469&lt;=35,"Medio",IF(QOL469&lt;=80,"Alto","Inviable Sanitariamente"))))</f>
        <v>Inviable Sanitariamente</v>
      </c>
      <c r="QOO469" s="265" t="str">
        <f t="shared" ref="QOO469:QOO471" si="11911">IF(QOM469&lt;5,"Sin Riesgo",IF(QOM469 &lt;=14,"Bajo",IF(QOM469&lt;=35,"Medio",IF(QOM469&lt;=80,"Alto","Inviable Sanitariamente"))))</f>
        <v>Inviable Sanitariamente</v>
      </c>
      <c r="QOP469" s="265" t="str">
        <f t="shared" ref="QOP469:QOP471" si="11912">IF(QON469&lt;5,"Sin Riesgo",IF(QON469 &lt;=14,"Bajo",IF(QON469&lt;=35,"Medio",IF(QON469&lt;=80,"Alto","Inviable Sanitariamente"))))</f>
        <v>Inviable Sanitariamente</v>
      </c>
      <c r="QOQ469" s="265" t="str">
        <f t="shared" ref="QOQ469:QOQ471" si="11913">IF(QOO469&lt;5,"Sin Riesgo",IF(QOO469 &lt;=14,"Bajo",IF(QOO469&lt;=35,"Medio",IF(QOO469&lt;=80,"Alto","Inviable Sanitariamente"))))</f>
        <v>Inviable Sanitariamente</v>
      </c>
      <c r="QOR469" s="265" t="str">
        <f t="shared" ref="QOR469:QOR471" si="11914">IF(QOP469&lt;5,"Sin Riesgo",IF(QOP469 &lt;=14,"Bajo",IF(QOP469&lt;=35,"Medio",IF(QOP469&lt;=80,"Alto","Inviable Sanitariamente"))))</f>
        <v>Inviable Sanitariamente</v>
      </c>
      <c r="QOS469" s="265" t="str">
        <f t="shared" ref="QOS469:QOS471" si="11915">IF(QOQ469&lt;5,"Sin Riesgo",IF(QOQ469 &lt;=14,"Bajo",IF(QOQ469&lt;=35,"Medio",IF(QOQ469&lt;=80,"Alto","Inviable Sanitariamente"))))</f>
        <v>Inviable Sanitariamente</v>
      </c>
      <c r="QOT469" s="265" t="str">
        <f t="shared" ref="QOT469:QOT471" si="11916">IF(QOR469&lt;5,"Sin Riesgo",IF(QOR469 &lt;=14,"Bajo",IF(QOR469&lt;=35,"Medio",IF(QOR469&lt;=80,"Alto","Inviable Sanitariamente"))))</f>
        <v>Inviable Sanitariamente</v>
      </c>
      <c r="QOU469" s="265" t="str">
        <f t="shared" ref="QOU469:QOU471" si="11917">IF(QOS469&lt;5,"Sin Riesgo",IF(QOS469 &lt;=14,"Bajo",IF(QOS469&lt;=35,"Medio",IF(QOS469&lt;=80,"Alto","Inviable Sanitariamente"))))</f>
        <v>Inviable Sanitariamente</v>
      </c>
      <c r="QOV469" s="265" t="str">
        <f t="shared" ref="QOV469:QOV471" si="11918">IF(QOT469&lt;5,"Sin Riesgo",IF(QOT469 &lt;=14,"Bajo",IF(QOT469&lt;=35,"Medio",IF(QOT469&lt;=80,"Alto","Inviable Sanitariamente"))))</f>
        <v>Inviable Sanitariamente</v>
      </c>
      <c r="QOW469" s="265" t="str">
        <f t="shared" ref="QOW469:QOW471" si="11919">IF(QOU469&lt;5,"Sin Riesgo",IF(QOU469 &lt;=14,"Bajo",IF(QOU469&lt;=35,"Medio",IF(QOU469&lt;=80,"Alto","Inviable Sanitariamente"))))</f>
        <v>Inviable Sanitariamente</v>
      </c>
      <c r="QOX469" s="265" t="str">
        <f t="shared" ref="QOX469:QOX471" si="11920">IF(QOV469&lt;5,"Sin Riesgo",IF(QOV469 &lt;=14,"Bajo",IF(QOV469&lt;=35,"Medio",IF(QOV469&lt;=80,"Alto","Inviable Sanitariamente"))))</f>
        <v>Inviable Sanitariamente</v>
      </c>
      <c r="QOY469" s="265" t="str">
        <f t="shared" ref="QOY469:QOY471" si="11921">IF(QOW469&lt;5,"Sin Riesgo",IF(QOW469 &lt;=14,"Bajo",IF(QOW469&lt;=35,"Medio",IF(QOW469&lt;=80,"Alto","Inviable Sanitariamente"))))</f>
        <v>Inviable Sanitariamente</v>
      </c>
      <c r="QOZ469" s="265" t="str">
        <f t="shared" ref="QOZ469:QOZ471" si="11922">IF(QOX469&lt;5,"Sin Riesgo",IF(QOX469 &lt;=14,"Bajo",IF(QOX469&lt;=35,"Medio",IF(QOX469&lt;=80,"Alto","Inviable Sanitariamente"))))</f>
        <v>Inviable Sanitariamente</v>
      </c>
      <c r="QPA469" s="265" t="str">
        <f t="shared" ref="QPA469:QPA471" si="11923">IF(QOY469&lt;5,"Sin Riesgo",IF(QOY469 &lt;=14,"Bajo",IF(QOY469&lt;=35,"Medio",IF(QOY469&lt;=80,"Alto","Inviable Sanitariamente"))))</f>
        <v>Inviable Sanitariamente</v>
      </c>
      <c r="QPB469" s="265" t="str">
        <f t="shared" ref="QPB469:QPB471" si="11924">IF(QOZ469&lt;5,"Sin Riesgo",IF(QOZ469 &lt;=14,"Bajo",IF(QOZ469&lt;=35,"Medio",IF(QOZ469&lt;=80,"Alto","Inviable Sanitariamente"))))</f>
        <v>Inviable Sanitariamente</v>
      </c>
      <c r="QPC469" s="265" t="str">
        <f t="shared" ref="QPC469:QPC471" si="11925">IF(QPA469&lt;5,"Sin Riesgo",IF(QPA469 &lt;=14,"Bajo",IF(QPA469&lt;=35,"Medio",IF(QPA469&lt;=80,"Alto","Inviable Sanitariamente"))))</f>
        <v>Inviable Sanitariamente</v>
      </c>
      <c r="QPD469" s="265" t="str">
        <f t="shared" ref="QPD469:QPD471" si="11926">IF(QPB469&lt;5,"Sin Riesgo",IF(QPB469 &lt;=14,"Bajo",IF(QPB469&lt;=35,"Medio",IF(QPB469&lt;=80,"Alto","Inviable Sanitariamente"))))</f>
        <v>Inviable Sanitariamente</v>
      </c>
      <c r="QPE469" s="265" t="str">
        <f t="shared" ref="QPE469:QPE471" si="11927">IF(QPC469&lt;5,"Sin Riesgo",IF(QPC469 &lt;=14,"Bajo",IF(QPC469&lt;=35,"Medio",IF(QPC469&lt;=80,"Alto","Inviable Sanitariamente"))))</f>
        <v>Inviable Sanitariamente</v>
      </c>
      <c r="QPF469" s="265" t="str">
        <f t="shared" ref="QPF469:QPF471" si="11928">IF(QPD469&lt;5,"Sin Riesgo",IF(QPD469 &lt;=14,"Bajo",IF(QPD469&lt;=35,"Medio",IF(QPD469&lt;=80,"Alto","Inviable Sanitariamente"))))</f>
        <v>Inviable Sanitariamente</v>
      </c>
      <c r="QPG469" s="265" t="str">
        <f t="shared" ref="QPG469:QPG471" si="11929">IF(QPE469&lt;5,"Sin Riesgo",IF(QPE469 &lt;=14,"Bajo",IF(QPE469&lt;=35,"Medio",IF(QPE469&lt;=80,"Alto","Inviable Sanitariamente"))))</f>
        <v>Inviable Sanitariamente</v>
      </c>
      <c r="QPH469" s="265" t="str">
        <f t="shared" ref="QPH469:QPH471" si="11930">IF(QPF469&lt;5,"Sin Riesgo",IF(QPF469 &lt;=14,"Bajo",IF(QPF469&lt;=35,"Medio",IF(QPF469&lt;=80,"Alto","Inviable Sanitariamente"))))</f>
        <v>Inviable Sanitariamente</v>
      </c>
      <c r="QPI469" s="265" t="str">
        <f t="shared" ref="QPI469:QPI471" si="11931">IF(QPG469&lt;5,"Sin Riesgo",IF(QPG469 &lt;=14,"Bajo",IF(QPG469&lt;=35,"Medio",IF(QPG469&lt;=80,"Alto","Inviable Sanitariamente"))))</f>
        <v>Inviable Sanitariamente</v>
      </c>
      <c r="QPJ469" s="265" t="str">
        <f t="shared" ref="QPJ469:QPJ471" si="11932">IF(QPH469&lt;5,"Sin Riesgo",IF(QPH469 &lt;=14,"Bajo",IF(QPH469&lt;=35,"Medio",IF(QPH469&lt;=80,"Alto","Inviable Sanitariamente"))))</f>
        <v>Inviable Sanitariamente</v>
      </c>
      <c r="QPK469" s="265" t="str">
        <f t="shared" ref="QPK469:QPK471" si="11933">IF(QPI469&lt;5,"Sin Riesgo",IF(QPI469 &lt;=14,"Bajo",IF(QPI469&lt;=35,"Medio",IF(QPI469&lt;=80,"Alto","Inviable Sanitariamente"))))</f>
        <v>Inviable Sanitariamente</v>
      </c>
      <c r="QPL469" s="265" t="str">
        <f t="shared" ref="QPL469:QPL471" si="11934">IF(QPJ469&lt;5,"Sin Riesgo",IF(QPJ469 &lt;=14,"Bajo",IF(QPJ469&lt;=35,"Medio",IF(QPJ469&lt;=80,"Alto","Inviable Sanitariamente"))))</f>
        <v>Inviable Sanitariamente</v>
      </c>
      <c r="QPM469" s="265" t="str">
        <f t="shared" ref="QPM469:QPM471" si="11935">IF(QPK469&lt;5,"Sin Riesgo",IF(QPK469 &lt;=14,"Bajo",IF(QPK469&lt;=35,"Medio",IF(QPK469&lt;=80,"Alto","Inviable Sanitariamente"))))</f>
        <v>Inviable Sanitariamente</v>
      </c>
      <c r="QPN469" s="265" t="str">
        <f t="shared" ref="QPN469:QPN471" si="11936">IF(QPL469&lt;5,"Sin Riesgo",IF(QPL469 &lt;=14,"Bajo",IF(QPL469&lt;=35,"Medio",IF(QPL469&lt;=80,"Alto","Inviable Sanitariamente"))))</f>
        <v>Inviable Sanitariamente</v>
      </c>
      <c r="QPO469" s="265" t="str">
        <f t="shared" ref="QPO469:QPO471" si="11937">IF(QPM469&lt;5,"Sin Riesgo",IF(QPM469 &lt;=14,"Bajo",IF(QPM469&lt;=35,"Medio",IF(QPM469&lt;=80,"Alto","Inviable Sanitariamente"))))</f>
        <v>Inviable Sanitariamente</v>
      </c>
      <c r="QPP469" s="265" t="str">
        <f t="shared" ref="QPP469:QPP471" si="11938">IF(QPN469&lt;5,"Sin Riesgo",IF(QPN469 &lt;=14,"Bajo",IF(QPN469&lt;=35,"Medio",IF(QPN469&lt;=80,"Alto","Inviable Sanitariamente"))))</f>
        <v>Inviable Sanitariamente</v>
      </c>
      <c r="QPQ469" s="265" t="str">
        <f t="shared" ref="QPQ469:QPQ471" si="11939">IF(QPO469&lt;5,"Sin Riesgo",IF(QPO469 &lt;=14,"Bajo",IF(QPO469&lt;=35,"Medio",IF(QPO469&lt;=80,"Alto","Inviable Sanitariamente"))))</f>
        <v>Inviable Sanitariamente</v>
      </c>
      <c r="QPR469" s="265" t="str">
        <f t="shared" ref="QPR469:QPR471" si="11940">IF(QPP469&lt;5,"Sin Riesgo",IF(QPP469 &lt;=14,"Bajo",IF(QPP469&lt;=35,"Medio",IF(QPP469&lt;=80,"Alto","Inviable Sanitariamente"))))</f>
        <v>Inviable Sanitariamente</v>
      </c>
      <c r="QPS469" s="265" t="str">
        <f t="shared" ref="QPS469:QPS471" si="11941">IF(QPQ469&lt;5,"Sin Riesgo",IF(QPQ469 &lt;=14,"Bajo",IF(QPQ469&lt;=35,"Medio",IF(QPQ469&lt;=80,"Alto","Inviable Sanitariamente"))))</f>
        <v>Inviable Sanitariamente</v>
      </c>
      <c r="QPT469" s="265" t="str">
        <f t="shared" ref="QPT469:QPT471" si="11942">IF(QPR469&lt;5,"Sin Riesgo",IF(QPR469 &lt;=14,"Bajo",IF(QPR469&lt;=35,"Medio",IF(QPR469&lt;=80,"Alto","Inviable Sanitariamente"))))</f>
        <v>Inviable Sanitariamente</v>
      </c>
      <c r="QPU469" s="265" t="str">
        <f t="shared" ref="QPU469:QPU471" si="11943">IF(QPS469&lt;5,"Sin Riesgo",IF(QPS469 &lt;=14,"Bajo",IF(QPS469&lt;=35,"Medio",IF(QPS469&lt;=80,"Alto","Inviable Sanitariamente"))))</f>
        <v>Inviable Sanitariamente</v>
      </c>
      <c r="QPV469" s="265" t="str">
        <f t="shared" ref="QPV469:QPV471" si="11944">IF(QPT469&lt;5,"Sin Riesgo",IF(QPT469 &lt;=14,"Bajo",IF(QPT469&lt;=35,"Medio",IF(QPT469&lt;=80,"Alto","Inviable Sanitariamente"))))</f>
        <v>Inviable Sanitariamente</v>
      </c>
      <c r="QPW469" s="265" t="str">
        <f t="shared" ref="QPW469:QPW471" si="11945">IF(QPU469&lt;5,"Sin Riesgo",IF(QPU469 &lt;=14,"Bajo",IF(QPU469&lt;=35,"Medio",IF(QPU469&lt;=80,"Alto","Inviable Sanitariamente"))))</f>
        <v>Inviable Sanitariamente</v>
      </c>
      <c r="QPX469" s="265" t="str">
        <f t="shared" ref="QPX469:QPX471" si="11946">IF(QPV469&lt;5,"Sin Riesgo",IF(QPV469 &lt;=14,"Bajo",IF(QPV469&lt;=35,"Medio",IF(QPV469&lt;=80,"Alto","Inviable Sanitariamente"))))</f>
        <v>Inviable Sanitariamente</v>
      </c>
      <c r="QPY469" s="265" t="str">
        <f t="shared" ref="QPY469:QPY471" si="11947">IF(QPW469&lt;5,"Sin Riesgo",IF(QPW469 &lt;=14,"Bajo",IF(QPW469&lt;=35,"Medio",IF(QPW469&lt;=80,"Alto","Inviable Sanitariamente"))))</f>
        <v>Inviable Sanitariamente</v>
      </c>
      <c r="QPZ469" s="265" t="str">
        <f t="shared" ref="QPZ469:QPZ471" si="11948">IF(QPX469&lt;5,"Sin Riesgo",IF(QPX469 &lt;=14,"Bajo",IF(QPX469&lt;=35,"Medio",IF(QPX469&lt;=80,"Alto","Inviable Sanitariamente"))))</f>
        <v>Inviable Sanitariamente</v>
      </c>
      <c r="QQA469" s="265" t="str">
        <f t="shared" ref="QQA469:QQA471" si="11949">IF(QPY469&lt;5,"Sin Riesgo",IF(QPY469 &lt;=14,"Bajo",IF(QPY469&lt;=35,"Medio",IF(QPY469&lt;=80,"Alto","Inviable Sanitariamente"))))</f>
        <v>Inviable Sanitariamente</v>
      </c>
      <c r="QQB469" s="265" t="str">
        <f t="shared" ref="QQB469:QQB471" si="11950">IF(QPZ469&lt;5,"Sin Riesgo",IF(QPZ469 &lt;=14,"Bajo",IF(QPZ469&lt;=35,"Medio",IF(QPZ469&lt;=80,"Alto","Inviable Sanitariamente"))))</f>
        <v>Inviable Sanitariamente</v>
      </c>
      <c r="QQC469" s="265" t="str">
        <f t="shared" ref="QQC469:QQC471" si="11951">IF(QQA469&lt;5,"Sin Riesgo",IF(QQA469 &lt;=14,"Bajo",IF(QQA469&lt;=35,"Medio",IF(QQA469&lt;=80,"Alto","Inviable Sanitariamente"))))</f>
        <v>Inviable Sanitariamente</v>
      </c>
      <c r="QQD469" s="265" t="str">
        <f t="shared" ref="QQD469:QQD471" si="11952">IF(QQB469&lt;5,"Sin Riesgo",IF(QQB469 &lt;=14,"Bajo",IF(QQB469&lt;=35,"Medio",IF(QQB469&lt;=80,"Alto","Inviable Sanitariamente"))))</f>
        <v>Inviable Sanitariamente</v>
      </c>
      <c r="QQE469" s="265" t="str">
        <f t="shared" ref="QQE469:QQE471" si="11953">IF(QQC469&lt;5,"Sin Riesgo",IF(QQC469 &lt;=14,"Bajo",IF(QQC469&lt;=35,"Medio",IF(QQC469&lt;=80,"Alto","Inviable Sanitariamente"))))</f>
        <v>Inviable Sanitariamente</v>
      </c>
      <c r="QQF469" s="265" t="str">
        <f t="shared" ref="QQF469:QQF471" si="11954">IF(QQD469&lt;5,"Sin Riesgo",IF(QQD469 &lt;=14,"Bajo",IF(QQD469&lt;=35,"Medio",IF(QQD469&lt;=80,"Alto","Inviable Sanitariamente"))))</f>
        <v>Inviable Sanitariamente</v>
      </c>
      <c r="QQG469" s="265" t="str">
        <f t="shared" ref="QQG469:QQG471" si="11955">IF(QQE469&lt;5,"Sin Riesgo",IF(QQE469 &lt;=14,"Bajo",IF(QQE469&lt;=35,"Medio",IF(QQE469&lt;=80,"Alto","Inviable Sanitariamente"))))</f>
        <v>Inviable Sanitariamente</v>
      </c>
      <c r="QQH469" s="265" t="str">
        <f t="shared" ref="QQH469:QQH471" si="11956">IF(QQF469&lt;5,"Sin Riesgo",IF(QQF469 &lt;=14,"Bajo",IF(QQF469&lt;=35,"Medio",IF(QQF469&lt;=80,"Alto","Inviable Sanitariamente"))))</f>
        <v>Inviable Sanitariamente</v>
      </c>
      <c r="QQI469" s="265" t="str">
        <f t="shared" ref="QQI469:QQI471" si="11957">IF(QQG469&lt;5,"Sin Riesgo",IF(QQG469 &lt;=14,"Bajo",IF(QQG469&lt;=35,"Medio",IF(QQG469&lt;=80,"Alto","Inviable Sanitariamente"))))</f>
        <v>Inviable Sanitariamente</v>
      </c>
      <c r="QQJ469" s="265" t="str">
        <f t="shared" ref="QQJ469:QQJ471" si="11958">IF(QQH469&lt;5,"Sin Riesgo",IF(QQH469 &lt;=14,"Bajo",IF(QQH469&lt;=35,"Medio",IF(QQH469&lt;=80,"Alto","Inviable Sanitariamente"))))</f>
        <v>Inviable Sanitariamente</v>
      </c>
      <c r="QQK469" s="265" t="str">
        <f t="shared" ref="QQK469:QQK471" si="11959">IF(QQI469&lt;5,"Sin Riesgo",IF(QQI469 &lt;=14,"Bajo",IF(QQI469&lt;=35,"Medio",IF(QQI469&lt;=80,"Alto","Inviable Sanitariamente"))))</f>
        <v>Inviable Sanitariamente</v>
      </c>
      <c r="QQL469" s="265" t="str">
        <f t="shared" ref="QQL469:QQL471" si="11960">IF(QQJ469&lt;5,"Sin Riesgo",IF(QQJ469 &lt;=14,"Bajo",IF(QQJ469&lt;=35,"Medio",IF(QQJ469&lt;=80,"Alto","Inviable Sanitariamente"))))</f>
        <v>Inviable Sanitariamente</v>
      </c>
      <c r="QQM469" s="265" t="str">
        <f t="shared" ref="QQM469:QQM471" si="11961">IF(QQK469&lt;5,"Sin Riesgo",IF(QQK469 &lt;=14,"Bajo",IF(QQK469&lt;=35,"Medio",IF(QQK469&lt;=80,"Alto","Inviable Sanitariamente"))))</f>
        <v>Inviable Sanitariamente</v>
      </c>
      <c r="QQN469" s="265" t="str">
        <f t="shared" ref="QQN469:QQN471" si="11962">IF(QQL469&lt;5,"Sin Riesgo",IF(QQL469 &lt;=14,"Bajo",IF(QQL469&lt;=35,"Medio",IF(QQL469&lt;=80,"Alto","Inviable Sanitariamente"))))</f>
        <v>Inviable Sanitariamente</v>
      </c>
      <c r="QQO469" s="265" t="str">
        <f t="shared" ref="QQO469:QQO471" si="11963">IF(QQM469&lt;5,"Sin Riesgo",IF(QQM469 &lt;=14,"Bajo",IF(QQM469&lt;=35,"Medio",IF(QQM469&lt;=80,"Alto","Inviable Sanitariamente"))))</f>
        <v>Inviable Sanitariamente</v>
      </c>
      <c r="QQP469" s="265" t="str">
        <f t="shared" ref="QQP469:QQP471" si="11964">IF(QQN469&lt;5,"Sin Riesgo",IF(QQN469 &lt;=14,"Bajo",IF(QQN469&lt;=35,"Medio",IF(QQN469&lt;=80,"Alto","Inviable Sanitariamente"))))</f>
        <v>Inviable Sanitariamente</v>
      </c>
      <c r="QQQ469" s="265" t="str">
        <f t="shared" ref="QQQ469:QQQ471" si="11965">IF(QQO469&lt;5,"Sin Riesgo",IF(QQO469 &lt;=14,"Bajo",IF(QQO469&lt;=35,"Medio",IF(QQO469&lt;=80,"Alto","Inviable Sanitariamente"))))</f>
        <v>Inviable Sanitariamente</v>
      </c>
      <c r="QQR469" s="265" t="str">
        <f t="shared" ref="QQR469:QQR471" si="11966">IF(QQP469&lt;5,"Sin Riesgo",IF(QQP469 &lt;=14,"Bajo",IF(QQP469&lt;=35,"Medio",IF(QQP469&lt;=80,"Alto","Inviable Sanitariamente"))))</f>
        <v>Inviable Sanitariamente</v>
      </c>
      <c r="QQS469" s="265" t="str">
        <f t="shared" ref="QQS469:QQS471" si="11967">IF(QQQ469&lt;5,"Sin Riesgo",IF(QQQ469 &lt;=14,"Bajo",IF(QQQ469&lt;=35,"Medio",IF(QQQ469&lt;=80,"Alto","Inviable Sanitariamente"))))</f>
        <v>Inviable Sanitariamente</v>
      </c>
      <c r="QQT469" s="265" t="str">
        <f t="shared" ref="QQT469:QQT471" si="11968">IF(QQR469&lt;5,"Sin Riesgo",IF(QQR469 &lt;=14,"Bajo",IF(QQR469&lt;=35,"Medio",IF(QQR469&lt;=80,"Alto","Inviable Sanitariamente"))))</f>
        <v>Inviable Sanitariamente</v>
      </c>
      <c r="QQU469" s="265" t="str">
        <f t="shared" ref="QQU469:QQU471" si="11969">IF(QQS469&lt;5,"Sin Riesgo",IF(QQS469 &lt;=14,"Bajo",IF(QQS469&lt;=35,"Medio",IF(QQS469&lt;=80,"Alto","Inviable Sanitariamente"))))</f>
        <v>Inviable Sanitariamente</v>
      </c>
      <c r="QQV469" s="265" t="str">
        <f t="shared" ref="QQV469:QQV471" si="11970">IF(QQT469&lt;5,"Sin Riesgo",IF(QQT469 &lt;=14,"Bajo",IF(QQT469&lt;=35,"Medio",IF(QQT469&lt;=80,"Alto","Inviable Sanitariamente"))))</f>
        <v>Inviable Sanitariamente</v>
      </c>
      <c r="QQW469" s="265" t="str">
        <f t="shared" ref="QQW469:QQW471" si="11971">IF(QQU469&lt;5,"Sin Riesgo",IF(QQU469 &lt;=14,"Bajo",IF(QQU469&lt;=35,"Medio",IF(QQU469&lt;=80,"Alto","Inviable Sanitariamente"))))</f>
        <v>Inviable Sanitariamente</v>
      </c>
      <c r="QQX469" s="265" t="str">
        <f t="shared" ref="QQX469:QQX471" si="11972">IF(QQV469&lt;5,"Sin Riesgo",IF(QQV469 &lt;=14,"Bajo",IF(QQV469&lt;=35,"Medio",IF(QQV469&lt;=80,"Alto","Inviable Sanitariamente"))))</f>
        <v>Inviable Sanitariamente</v>
      </c>
      <c r="QQY469" s="265" t="str">
        <f t="shared" ref="QQY469:QQY471" si="11973">IF(QQW469&lt;5,"Sin Riesgo",IF(QQW469 &lt;=14,"Bajo",IF(QQW469&lt;=35,"Medio",IF(QQW469&lt;=80,"Alto","Inviable Sanitariamente"))))</f>
        <v>Inviable Sanitariamente</v>
      </c>
      <c r="QQZ469" s="265" t="str">
        <f t="shared" ref="QQZ469:QQZ471" si="11974">IF(QQX469&lt;5,"Sin Riesgo",IF(QQX469 &lt;=14,"Bajo",IF(QQX469&lt;=35,"Medio",IF(QQX469&lt;=80,"Alto","Inviable Sanitariamente"))))</f>
        <v>Inviable Sanitariamente</v>
      </c>
      <c r="QRA469" s="265" t="str">
        <f t="shared" ref="QRA469:QRA471" si="11975">IF(QQY469&lt;5,"Sin Riesgo",IF(QQY469 &lt;=14,"Bajo",IF(QQY469&lt;=35,"Medio",IF(QQY469&lt;=80,"Alto","Inviable Sanitariamente"))))</f>
        <v>Inviable Sanitariamente</v>
      </c>
      <c r="QRB469" s="265" t="str">
        <f t="shared" ref="QRB469:QRB471" si="11976">IF(QQZ469&lt;5,"Sin Riesgo",IF(QQZ469 &lt;=14,"Bajo",IF(QQZ469&lt;=35,"Medio",IF(QQZ469&lt;=80,"Alto","Inviable Sanitariamente"))))</f>
        <v>Inviable Sanitariamente</v>
      </c>
      <c r="QRC469" s="265" t="str">
        <f t="shared" ref="QRC469:QRC471" si="11977">IF(QRA469&lt;5,"Sin Riesgo",IF(QRA469 &lt;=14,"Bajo",IF(QRA469&lt;=35,"Medio",IF(QRA469&lt;=80,"Alto","Inviable Sanitariamente"))))</f>
        <v>Inviable Sanitariamente</v>
      </c>
      <c r="QRD469" s="265" t="str">
        <f t="shared" ref="QRD469:QRD471" si="11978">IF(QRB469&lt;5,"Sin Riesgo",IF(QRB469 &lt;=14,"Bajo",IF(QRB469&lt;=35,"Medio",IF(QRB469&lt;=80,"Alto","Inviable Sanitariamente"))))</f>
        <v>Inviable Sanitariamente</v>
      </c>
      <c r="QRE469" s="265" t="str">
        <f t="shared" ref="QRE469:QRE471" si="11979">IF(QRC469&lt;5,"Sin Riesgo",IF(QRC469 &lt;=14,"Bajo",IF(QRC469&lt;=35,"Medio",IF(QRC469&lt;=80,"Alto","Inviable Sanitariamente"))))</f>
        <v>Inviable Sanitariamente</v>
      </c>
      <c r="QRF469" s="265" t="str">
        <f t="shared" ref="QRF469:QRF471" si="11980">IF(QRD469&lt;5,"Sin Riesgo",IF(QRD469 &lt;=14,"Bajo",IF(QRD469&lt;=35,"Medio",IF(QRD469&lt;=80,"Alto","Inviable Sanitariamente"))))</f>
        <v>Inviable Sanitariamente</v>
      </c>
      <c r="QRG469" s="265" t="str">
        <f t="shared" ref="QRG469:QRG471" si="11981">IF(QRE469&lt;5,"Sin Riesgo",IF(QRE469 &lt;=14,"Bajo",IF(QRE469&lt;=35,"Medio",IF(QRE469&lt;=80,"Alto","Inviable Sanitariamente"))))</f>
        <v>Inviable Sanitariamente</v>
      </c>
      <c r="QRH469" s="265" t="str">
        <f t="shared" ref="QRH469:QRH471" si="11982">IF(QRF469&lt;5,"Sin Riesgo",IF(QRF469 &lt;=14,"Bajo",IF(QRF469&lt;=35,"Medio",IF(QRF469&lt;=80,"Alto","Inviable Sanitariamente"))))</f>
        <v>Inviable Sanitariamente</v>
      </c>
      <c r="QRI469" s="265" t="str">
        <f t="shared" ref="QRI469:QRI471" si="11983">IF(QRG469&lt;5,"Sin Riesgo",IF(QRG469 &lt;=14,"Bajo",IF(QRG469&lt;=35,"Medio",IF(QRG469&lt;=80,"Alto","Inviable Sanitariamente"))))</f>
        <v>Inviable Sanitariamente</v>
      </c>
      <c r="QRJ469" s="265" t="str">
        <f t="shared" ref="QRJ469:QRJ471" si="11984">IF(QRH469&lt;5,"Sin Riesgo",IF(QRH469 &lt;=14,"Bajo",IF(QRH469&lt;=35,"Medio",IF(QRH469&lt;=80,"Alto","Inviable Sanitariamente"))))</f>
        <v>Inviable Sanitariamente</v>
      </c>
      <c r="QRK469" s="265" t="str">
        <f t="shared" ref="QRK469:QRK471" si="11985">IF(QRI469&lt;5,"Sin Riesgo",IF(QRI469 &lt;=14,"Bajo",IF(QRI469&lt;=35,"Medio",IF(QRI469&lt;=80,"Alto","Inviable Sanitariamente"))))</f>
        <v>Inviable Sanitariamente</v>
      </c>
      <c r="QRL469" s="265" t="str">
        <f t="shared" ref="QRL469:QRL471" si="11986">IF(QRJ469&lt;5,"Sin Riesgo",IF(QRJ469 &lt;=14,"Bajo",IF(QRJ469&lt;=35,"Medio",IF(QRJ469&lt;=80,"Alto","Inviable Sanitariamente"))))</f>
        <v>Inviable Sanitariamente</v>
      </c>
      <c r="QRM469" s="265" t="str">
        <f t="shared" ref="QRM469:QRM471" si="11987">IF(QRK469&lt;5,"Sin Riesgo",IF(QRK469 &lt;=14,"Bajo",IF(QRK469&lt;=35,"Medio",IF(QRK469&lt;=80,"Alto","Inviable Sanitariamente"))))</f>
        <v>Inviable Sanitariamente</v>
      </c>
      <c r="QRN469" s="265" t="str">
        <f t="shared" ref="QRN469:QRN471" si="11988">IF(QRL469&lt;5,"Sin Riesgo",IF(QRL469 &lt;=14,"Bajo",IF(QRL469&lt;=35,"Medio",IF(QRL469&lt;=80,"Alto","Inviable Sanitariamente"))))</f>
        <v>Inviable Sanitariamente</v>
      </c>
      <c r="QRO469" s="265" t="str">
        <f t="shared" ref="QRO469:QRO471" si="11989">IF(QRM469&lt;5,"Sin Riesgo",IF(QRM469 &lt;=14,"Bajo",IF(QRM469&lt;=35,"Medio",IF(QRM469&lt;=80,"Alto","Inviable Sanitariamente"))))</f>
        <v>Inviable Sanitariamente</v>
      </c>
      <c r="QRP469" s="265" t="str">
        <f t="shared" ref="QRP469:QRP471" si="11990">IF(QRN469&lt;5,"Sin Riesgo",IF(QRN469 &lt;=14,"Bajo",IF(QRN469&lt;=35,"Medio",IF(QRN469&lt;=80,"Alto","Inviable Sanitariamente"))))</f>
        <v>Inviable Sanitariamente</v>
      </c>
      <c r="QRQ469" s="265" t="str">
        <f t="shared" ref="QRQ469:QRQ471" si="11991">IF(QRO469&lt;5,"Sin Riesgo",IF(QRO469 &lt;=14,"Bajo",IF(QRO469&lt;=35,"Medio",IF(QRO469&lt;=80,"Alto","Inviable Sanitariamente"))))</f>
        <v>Inviable Sanitariamente</v>
      </c>
      <c r="QRR469" s="265" t="str">
        <f t="shared" ref="QRR469:QRR471" si="11992">IF(QRP469&lt;5,"Sin Riesgo",IF(QRP469 &lt;=14,"Bajo",IF(QRP469&lt;=35,"Medio",IF(QRP469&lt;=80,"Alto","Inviable Sanitariamente"))))</f>
        <v>Inviable Sanitariamente</v>
      </c>
      <c r="QRS469" s="265" t="str">
        <f t="shared" ref="QRS469:QRS471" si="11993">IF(QRQ469&lt;5,"Sin Riesgo",IF(QRQ469 &lt;=14,"Bajo",IF(QRQ469&lt;=35,"Medio",IF(QRQ469&lt;=80,"Alto","Inviable Sanitariamente"))))</f>
        <v>Inviable Sanitariamente</v>
      </c>
      <c r="QRT469" s="265" t="str">
        <f t="shared" ref="QRT469:QRT471" si="11994">IF(QRR469&lt;5,"Sin Riesgo",IF(QRR469 &lt;=14,"Bajo",IF(QRR469&lt;=35,"Medio",IF(QRR469&lt;=80,"Alto","Inviable Sanitariamente"))))</f>
        <v>Inviable Sanitariamente</v>
      </c>
      <c r="QRU469" s="265" t="str">
        <f t="shared" ref="QRU469:QRU471" si="11995">IF(QRS469&lt;5,"Sin Riesgo",IF(QRS469 &lt;=14,"Bajo",IF(QRS469&lt;=35,"Medio",IF(QRS469&lt;=80,"Alto","Inviable Sanitariamente"))))</f>
        <v>Inviable Sanitariamente</v>
      </c>
      <c r="QRV469" s="265" t="str">
        <f t="shared" ref="QRV469:QRV471" si="11996">IF(QRT469&lt;5,"Sin Riesgo",IF(QRT469 &lt;=14,"Bajo",IF(QRT469&lt;=35,"Medio",IF(QRT469&lt;=80,"Alto","Inviable Sanitariamente"))))</f>
        <v>Inviable Sanitariamente</v>
      </c>
      <c r="QRW469" s="265" t="str">
        <f t="shared" ref="QRW469:QRW471" si="11997">IF(QRU469&lt;5,"Sin Riesgo",IF(QRU469 &lt;=14,"Bajo",IF(QRU469&lt;=35,"Medio",IF(QRU469&lt;=80,"Alto","Inviable Sanitariamente"))))</f>
        <v>Inviable Sanitariamente</v>
      </c>
      <c r="QRX469" s="265" t="str">
        <f t="shared" ref="QRX469:QRX471" si="11998">IF(QRV469&lt;5,"Sin Riesgo",IF(QRV469 &lt;=14,"Bajo",IF(QRV469&lt;=35,"Medio",IF(QRV469&lt;=80,"Alto","Inviable Sanitariamente"))))</f>
        <v>Inviable Sanitariamente</v>
      </c>
      <c r="QRY469" s="265" t="str">
        <f t="shared" ref="QRY469:QRY471" si="11999">IF(QRW469&lt;5,"Sin Riesgo",IF(QRW469 &lt;=14,"Bajo",IF(QRW469&lt;=35,"Medio",IF(QRW469&lt;=80,"Alto","Inviable Sanitariamente"))))</f>
        <v>Inviable Sanitariamente</v>
      </c>
      <c r="QRZ469" s="265" t="str">
        <f t="shared" ref="QRZ469:QRZ471" si="12000">IF(QRX469&lt;5,"Sin Riesgo",IF(QRX469 &lt;=14,"Bajo",IF(QRX469&lt;=35,"Medio",IF(QRX469&lt;=80,"Alto","Inviable Sanitariamente"))))</f>
        <v>Inviable Sanitariamente</v>
      </c>
      <c r="QSA469" s="265" t="str">
        <f t="shared" ref="QSA469:QSA471" si="12001">IF(QRY469&lt;5,"Sin Riesgo",IF(QRY469 &lt;=14,"Bajo",IF(QRY469&lt;=35,"Medio",IF(QRY469&lt;=80,"Alto","Inviable Sanitariamente"))))</f>
        <v>Inviable Sanitariamente</v>
      </c>
      <c r="QSB469" s="265" t="str">
        <f t="shared" ref="QSB469:QSB471" si="12002">IF(QRZ469&lt;5,"Sin Riesgo",IF(QRZ469 &lt;=14,"Bajo",IF(QRZ469&lt;=35,"Medio",IF(QRZ469&lt;=80,"Alto","Inviable Sanitariamente"))))</f>
        <v>Inviable Sanitariamente</v>
      </c>
      <c r="QSC469" s="265" t="str">
        <f t="shared" ref="QSC469:QSC471" si="12003">IF(QSA469&lt;5,"Sin Riesgo",IF(QSA469 &lt;=14,"Bajo",IF(QSA469&lt;=35,"Medio",IF(QSA469&lt;=80,"Alto","Inviable Sanitariamente"))))</f>
        <v>Inviable Sanitariamente</v>
      </c>
      <c r="QSD469" s="265" t="str">
        <f t="shared" ref="QSD469:QSD471" si="12004">IF(QSB469&lt;5,"Sin Riesgo",IF(QSB469 &lt;=14,"Bajo",IF(QSB469&lt;=35,"Medio",IF(QSB469&lt;=80,"Alto","Inviable Sanitariamente"))))</f>
        <v>Inviable Sanitariamente</v>
      </c>
      <c r="QSE469" s="265" t="str">
        <f t="shared" ref="QSE469:QSE471" si="12005">IF(QSC469&lt;5,"Sin Riesgo",IF(QSC469 &lt;=14,"Bajo",IF(QSC469&lt;=35,"Medio",IF(QSC469&lt;=80,"Alto","Inviable Sanitariamente"))))</f>
        <v>Inviable Sanitariamente</v>
      </c>
      <c r="QSF469" s="265" t="str">
        <f t="shared" ref="QSF469:QSF471" si="12006">IF(QSD469&lt;5,"Sin Riesgo",IF(QSD469 &lt;=14,"Bajo",IF(QSD469&lt;=35,"Medio",IF(QSD469&lt;=80,"Alto","Inviable Sanitariamente"))))</f>
        <v>Inviable Sanitariamente</v>
      </c>
      <c r="QSG469" s="265" t="str">
        <f t="shared" ref="QSG469:QSG471" si="12007">IF(QSE469&lt;5,"Sin Riesgo",IF(QSE469 &lt;=14,"Bajo",IF(QSE469&lt;=35,"Medio",IF(QSE469&lt;=80,"Alto","Inviable Sanitariamente"))))</f>
        <v>Inviable Sanitariamente</v>
      </c>
      <c r="QSH469" s="265" t="str">
        <f t="shared" ref="QSH469:QSH471" si="12008">IF(QSF469&lt;5,"Sin Riesgo",IF(QSF469 &lt;=14,"Bajo",IF(QSF469&lt;=35,"Medio",IF(QSF469&lt;=80,"Alto","Inviable Sanitariamente"))))</f>
        <v>Inviable Sanitariamente</v>
      </c>
      <c r="QSI469" s="265" t="str">
        <f t="shared" ref="QSI469:QSI471" si="12009">IF(QSG469&lt;5,"Sin Riesgo",IF(QSG469 &lt;=14,"Bajo",IF(QSG469&lt;=35,"Medio",IF(QSG469&lt;=80,"Alto","Inviable Sanitariamente"))))</f>
        <v>Inviable Sanitariamente</v>
      </c>
      <c r="QSJ469" s="265" t="str">
        <f t="shared" ref="QSJ469:QSJ471" si="12010">IF(QSH469&lt;5,"Sin Riesgo",IF(QSH469 &lt;=14,"Bajo",IF(QSH469&lt;=35,"Medio",IF(QSH469&lt;=80,"Alto","Inviable Sanitariamente"))))</f>
        <v>Inviable Sanitariamente</v>
      </c>
      <c r="QSK469" s="265" t="str">
        <f t="shared" ref="QSK469:QSK471" si="12011">IF(QSI469&lt;5,"Sin Riesgo",IF(QSI469 &lt;=14,"Bajo",IF(QSI469&lt;=35,"Medio",IF(QSI469&lt;=80,"Alto","Inviable Sanitariamente"))))</f>
        <v>Inviable Sanitariamente</v>
      </c>
      <c r="QSL469" s="265" t="str">
        <f t="shared" ref="QSL469:QSL471" si="12012">IF(QSJ469&lt;5,"Sin Riesgo",IF(QSJ469 &lt;=14,"Bajo",IF(QSJ469&lt;=35,"Medio",IF(QSJ469&lt;=80,"Alto","Inviable Sanitariamente"))))</f>
        <v>Inviable Sanitariamente</v>
      </c>
      <c r="QSM469" s="265" t="str">
        <f t="shared" ref="QSM469:QSM471" si="12013">IF(QSK469&lt;5,"Sin Riesgo",IF(QSK469 &lt;=14,"Bajo",IF(QSK469&lt;=35,"Medio",IF(QSK469&lt;=80,"Alto","Inviable Sanitariamente"))))</f>
        <v>Inviable Sanitariamente</v>
      </c>
      <c r="QSN469" s="265" t="str">
        <f t="shared" ref="QSN469:QSN471" si="12014">IF(QSL469&lt;5,"Sin Riesgo",IF(QSL469 &lt;=14,"Bajo",IF(QSL469&lt;=35,"Medio",IF(QSL469&lt;=80,"Alto","Inviable Sanitariamente"))))</f>
        <v>Inviable Sanitariamente</v>
      </c>
      <c r="QSO469" s="265" t="str">
        <f t="shared" ref="QSO469:QSO471" si="12015">IF(QSM469&lt;5,"Sin Riesgo",IF(QSM469 &lt;=14,"Bajo",IF(QSM469&lt;=35,"Medio",IF(QSM469&lt;=80,"Alto","Inviable Sanitariamente"))))</f>
        <v>Inviable Sanitariamente</v>
      </c>
      <c r="QSP469" s="265" t="str">
        <f t="shared" ref="QSP469:QSP471" si="12016">IF(QSN469&lt;5,"Sin Riesgo",IF(QSN469 &lt;=14,"Bajo",IF(QSN469&lt;=35,"Medio",IF(QSN469&lt;=80,"Alto","Inviable Sanitariamente"))))</f>
        <v>Inviable Sanitariamente</v>
      </c>
      <c r="QSQ469" s="265" t="str">
        <f t="shared" ref="QSQ469:QSQ471" si="12017">IF(QSO469&lt;5,"Sin Riesgo",IF(QSO469 &lt;=14,"Bajo",IF(QSO469&lt;=35,"Medio",IF(QSO469&lt;=80,"Alto","Inviable Sanitariamente"))))</f>
        <v>Inviable Sanitariamente</v>
      </c>
      <c r="QSR469" s="265" t="str">
        <f t="shared" ref="QSR469:QSR471" si="12018">IF(QSP469&lt;5,"Sin Riesgo",IF(QSP469 &lt;=14,"Bajo",IF(QSP469&lt;=35,"Medio",IF(QSP469&lt;=80,"Alto","Inviable Sanitariamente"))))</f>
        <v>Inviable Sanitariamente</v>
      </c>
      <c r="QSS469" s="265" t="str">
        <f t="shared" ref="QSS469:QSS471" si="12019">IF(QSQ469&lt;5,"Sin Riesgo",IF(QSQ469 &lt;=14,"Bajo",IF(QSQ469&lt;=35,"Medio",IF(QSQ469&lt;=80,"Alto","Inviable Sanitariamente"))))</f>
        <v>Inviable Sanitariamente</v>
      </c>
      <c r="QST469" s="265" t="str">
        <f t="shared" ref="QST469:QST471" si="12020">IF(QSR469&lt;5,"Sin Riesgo",IF(QSR469 &lt;=14,"Bajo",IF(QSR469&lt;=35,"Medio",IF(QSR469&lt;=80,"Alto","Inviable Sanitariamente"))))</f>
        <v>Inviable Sanitariamente</v>
      </c>
      <c r="QSU469" s="265" t="str">
        <f t="shared" ref="QSU469:QSU471" si="12021">IF(QSS469&lt;5,"Sin Riesgo",IF(QSS469 &lt;=14,"Bajo",IF(QSS469&lt;=35,"Medio",IF(QSS469&lt;=80,"Alto","Inviable Sanitariamente"))))</f>
        <v>Inviable Sanitariamente</v>
      </c>
      <c r="QSV469" s="265" t="str">
        <f t="shared" ref="QSV469:QSV471" si="12022">IF(QST469&lt;5,"Sin Riesgo",IF(QST469 &lt;=14,"Bajo",IF(QST469&lt;=35,"Medio",IF(QST469&lt;=80,"Alto","Inviable Sanitariamente"))))</f>
        <v>Inviable Sanitariamente</v>
      </c>
      <c r="QSW469" s="265" t="str">
        <f t="shared" ref="QSW469:QSW471" si="12023">IF(QSU469&lt;5,"Sin Riesgo",IF(QSU469 &lt;=14,"Bajo",IF(QSU469&lt;=35,"Medio",IF(QSU469&lt;=80,"Alto","Inviable Sanitariamente"))))</f>
        <v>Inviable Sanitariamente</v>
      </c>
      <c r="QSX469" s="265" t="str">
        <f t="shared" ref="QSX469:QSX471" si="12024">IF(QSV469&lt;5,"Sin Riesgo",IF(QSV469 &lt;=14,"Bajo",IF(QSV469&lt;=35,"Medio",IF(QSV469&lt;=80,"Alto","Inviable Sanitariamente"))))</f>
        <v>Inviable Sanitariamente</v>
      </c>
      <c r="QSY469" s="265" t="str">
        <f t="shared" ref="QSY469:QSY471" si="12025">IF(QSW469&lt;5,"Sin Riesgo",IF(QSW469 &lt;=14,"Bajo",IF(QSW469&lt;=35,"Medio",IF(QSW469&lt;=80,"Alto","Inviable Sanitariamente"))))</f>
        <v>Inviable Sanitariamente</v>
      </c>
      <c r="QSZ469" s="265" t="str">
        <f t="shared" ref="QSZ469:QSZ471" si="12026">IF(QSX469&lt;5,"Sin Riesgo",IF(QSX469 &lt;=14,"Bajo",IF(QSX469&lt;=35,"Medio",IF(QSX469&lt;=80,"Alto","Inviable Sanitariamente"))))</f>
        <v>Inviable Sanitariamente</v>
      </c>
      <c r="QTA469" s="265" t="str">
        <f t="shared" ref="QTA469:QTA471" si="12027">IF(QSY469&lt;5,"Sin Riesgo",IF(QSY469 &lt;=14,"Bajo",IF(QSY469&lt;=35,"Medio",IF(QSY469&lt;=80,"Alto","Inviable Sanitariamente"))))</f>
        <v>Inviable Sanitariamente</v>
      </c>
      <c r="QTB469" s="265" t="str">
        <f t="shared" ref="QTB469:QTB471" si="12028">IF(QSZ469&lt;5,"Sin Riesgo",IF(QSZ469 &lt;=14,"Bajo",IF(QSZ469&lt;=35,"Medio",IF(QSZ469&lt;=80,"Alto","Inviable Sanitariamente"))))</f>
        <v>Inviable Sanitariamente</v>
      </c>
      <c r="QTC469" s="265" t="str">
        <f t="shared" ref="QTC469:QTC471" si="12029">IF(QTA469&lt;5,"Sin Riesgo",IF(QTA469 &lt;=14,"Bajo",IF(QTA469&lt;=35,"Medio",IF(QTA469&lt;=80,"Alto","Inviable Sanitariamente"))))</f>
        <v>Inviable Sanitariamente</v>
      </c>
      <c r="QTD469" s="265" t="str">
        <f t="shared" ref="QTD469:QTD471" si="12030">IF(QTB469&lt;5,"Sin Riesgo",IF(QTB469 &lt;=14,"Bajo",IF(QTB469&lt;=35,"Medio",IF(QTB469&lt;=80,"Alto","Inviable Sanitariamente"))))</f>
        <v>Inviable Sanitariamente</v>
      </c>
      <c r="QTE469" s="265" t="str">
        <f t="shared" ref="QTE469:QTE471" si="12031">IF(QTC469&lt;5,"Sin Riesgo",IF(QTC469 &lt;=14,"Bajo",IF(QTC469&lt;=35,"Medio",IF(QTC469&lt;=80,"Alto","Inviable Sanitariamente"))))</f>
        <v>Inviable Sanitariamente</v>
      </c>
      <c r="QTF469" s="265" t="str">
        <f t="shared" ref="QTF469:QTF471" si="12032">IF(QTD469&lt;5,"Sin Riesgo",IF(QTD469 &lt;=14,"Bajo",IF(QTD469&lt;=35,"Medio",IF(QTD469&lt;=80,"Alto","Inviable Sanitariamente"))))</f>
        <v>Inviable Sanitariamente</v>
      </c>
      <c r="QTG469" s="265" t="str">
        <f t="shared" ref="QTG469:QTG471" si="12033">IF(QTE469&lt;5,"Sin Riesgo",IF(QTE469 &lt;=14,"Bajo",IF(QTE469&lt;=35,"Medio",IF(QTE469&lt;=80,"Alto","Inviable Sanitariamente"))))</f>
        <v>Inviable Sanitariamente</v>
      </c>
      <c r="QTH469" s="265" t="str">
        <f t="shared" ref="QTH469:QTH471" si="12034">IF(QTF469&lt;5,"Sin Riesgo",IF(QTF469 &lt;=14,"Bajo",IF(QTF469&lt;=35,"Medio",IF(QTF469&lt;=80,"Alto","Inviable Sanitariamente"))))</f>
        <v>Inviable Sanitariamente</v>
      </c>
      <c r="QTI469" s="265" t="str">
        <f t="shared" ref="QTI469:QTI471" si="12035">IF(QTG469&lt;5,"Sin Riesgo",IF(QTG469 &lt;=14,"Bajo",IF(QTG469&lt;=35,"Medio",IF(QTG469&lt;=80,"Alto","Inviable Sanitariamente"))))</f>
        <v>Inviable Sanitariamente</v>
      </c>
      <c r="QTJ469" s="265" t="str">
        <f t="shared" ref="QTJ469:QTJ471" si="12036">IF(QTH469&lt;5,"Sin Riesgo",IF(QTH469 &lt;=14,"Bajo",IF(QTH469&lt;=35,"Medio",IF(QTH469&lt;=80,"Alto","Inviable Sanitariamente"))))</f>
        <v>Inviable Sanitariamente</v>
      </c>
      <c r="QTK469" s="265" t="str">
        <f t="shared" ref="QTK469:QTK471" si="12037">IF(QTI469&lt;5,"Sin Riesgo",IF(QTI469 &lt;=14,"Bajo",IF(QTI469&lt;=35,"Medio",IF(QTI469&lt;=80,"Alto","Inviable Sanitariamente"))))</f>
        <v>Inviable Sanitariamente</v>
      </c>
      <c r="QTL469" s="265" t="str">
        <f t="shared" ref="QTL469:QTL471" si="12038">IF(QTJ469&lt;5,"Sin Riesgo",IF(QTJ469 &lt;=14,"Bajo",IF(QTJ469&lt;=35,"Medio",IF(QTJ469&lt;=80,"Alto","Inviable Sanitariamente"))))</f>
        <v>Inviable Sanitariamente</v>
      </c>
      <c r="QTM469" s="265" t="str">
        <f t="shared" ref="QTM469:QTM471" si="12039">IF(QTK469&lt;5,"Sin Riesgo",IF(QTK469 &lt;=14,"Bajo",IF(QTK469&lt;=35,"Medio",IF(QTK469&lt;=80,"Alto","Inviable Sanitariamente"))))</f>
        <v>Inviable Sanitariamente</v>
      </c>
      <c r="QTN469" s="265" t="str">
        <f t="shared" ref="QTN469:QTN471" si="12040">IF(QTL469&lt;5,"Sin Riesgo",IF(QTL469 &lt;=14,"Bajo",IF(QTL469&lt;=35,"Medio",IF(QTL469&lt;=80,"Alto","Inviable Sanitariamente"))))</f>
        <v>Inviable Sanitariamente</v>
      </c>
      <c r="QTO469" s="265" t="str">
        <f t="shared" ref="QTO469:QTO471" si="12041">IF(QTM469&lt;5,"Sin Riesgo",IF(QTM469 &lt;=14,"Bajo",IF(QTM469&lt;=35,"Medio",IF(QTM469&lt;=80,"Alto","Inviable Sanitariamente"))))</f>
        <v>Inviable Sanitariamente</v>
      </c>
      <c r="QTP469" s="265" t="str">
        <f t="shared" ref="QTP469:QTP471" si="12042">IF(QTN469&lt;5,"Sin Riesgo",IF(QTN469 &lt;=14,"Bajo",IF(QTN469&lt;=35,"Medio",IF(QTN469&lt;=80,"Alto","Inviable Sanitariamente"))))</f>
        <v>Inviable Sanitariamente</v>
      </c>
      <c r="QTQ469" s="265" t="str">
        <f t="shared" ref="QTQ469:QTQ471" si="12043">IF(QTO469&lt;5,"Sin Riesgo",IF(QTO469 &lt;=14,"Bajo",IF(QTO469&lt;=35,"Medio",IF(QTO469&lt;=80,"Alto","Inviable Sanitariamente"))))</f>
        <v>Inviable Sanitariamente</v>
      </c>
      <c r="QTR469" s="265" t="str">
        <f t="shared" ref="QTR469:QTR471" si="12044">IF(QTP469&lt;5,"Sin Riesgo",IF(QTP469 &lt;=14,"Bajo",IF(QTP469&lt;=35,"Medio",IF(QTP469&lt;=80,"Alto","Inviable Sanitariamente"))))</f>
        <v>Inviable Sanitariamente</v>
      </c>
      <c r="QTS469" s="265" t="str">
        <f t="shared" ref="QTS469:QTS471" si="12045">IF(QTQ469&lt;5,"Sin Riesgo",IF(QTQ469 &lt;=14,"Bajo",IF(QTQ469&lt;=35,"Medio",IF(QTQ469&lt;=80,"Alto","Inviable Sanitariamente"))))</f>
        <v>Inviable Sanitariamente</v>
      </c>
      <c r="QTT469" s="265" t="str">
        <f t="shared" ref="QTT469:QTT471" si="12046">IF(QTR469&lt;5,"Sin Riesgo",IF(QTR469 &lt;=14,"Bajo",IF(QTR469&lt;=35,"Medio",IF(QTR469&lt;=80,"Alto","Inviable Sanitariamente"))))</f>
        <v>Inviable Sanitariamente</v>
      </c>
      <c r="QTU469" s="265" t="str">
        <f t="shared" ref="QTU469:QTU471" si="12047">IF(QTS469&lt;5,"Sin Riesgo",IF(QTS469 &lt;=14,"Bajo",IF(QTS469&lt;=35,"Medio",IF(QTS469&lt;=80,"Alto","Inviable Sanitariamente"))))</f>
        <v>Inviable Sanitariamente</v>
      </c>
      <c r="QTV469" s="265" t="str">
        <f t="shared" ref="QTV469:QTV471" si="12048">IF(QTT469&lt;5,"Sin Riesgo",IF(QTT469 &lt;=14,"Bajo",IF(QTT469&lt;=35,"Medio",IF(QTT469&lt;=80,"Alto","Inviable Sanitariamente"))))</f>
        <v>Inviable Sanitariamente</v>
      </c>
      <c r="QTW469" s="265" t="str">
        <f t="shared" ref="QTW469:QTW471" si="12049">IF(QTU469&lt;5,"Sin Riesgo",IF(QTU469 &lt;=14,"Bajo",IF(QTU469&lt;=35,"Medio",IF(QTU469&lt;=80,"Alto","Inviable Sanitariamente"))))</f>
        <v>Inviable Sanitariamente</v>
      </c>
      <c r="QTX469" s="265" t="str">
        <f t="shared" ref="QTX469:QTX471" si="12050">IF(QTV469&lt;5,"Sin Riesgo",IF(QTV469 &lt;=14,"Bajo",IF(QTV469&lt;=35,"Medio",IF(QTV469&lt;=80,"Alto","Inviable Sanitariamente"))))</f>
        <v>Inviable Sanitariamente</v>
      </c>
      <c r="QTY469" s="265" t="str">
        <f t="shared" ref="QTY469:QTY471" si="12051">IF(QTW469&lt;5,"Sin Riesgo",IF(QTW469 &lt;=14,"Bajo",IF(QTW469&lt;=35,"Medio",IF(QTW469&lt;=80,"Alto","Inviable Sanitariamente"))))</f>
        <v>Inviable Sanitariamente</v>
      </c>
      <c r="QTZ469" s="265" t="str">
        <f t="shared" ref="QTZ469:QTZ471" si="12052">IF(QTX469&lt;5,"Sin Riesgo",IF(QTX469 &lt;=14,"Bajo",IF(QTX469&lt;=35,"Medio",IF(QTX469&lt;=80,"Alto","Inviable Sanitariamente"))))</f>
        <v>Inviable Sanitariamente</v>
      </c>
      <c r="QUA469" s="265" t="str">
        <f t="shared" ref="QUA469:QUA471" si="12053">IF(QTY469&lt;5,"Sin Riesgo",IF(QTY469 &lt;=14,"Bajo",IF(QTY469&lt;=35,"Medio",IF(QTY469&lt;=80,"Alto","Inviable Sanitariamente"))))</f>
        <v>Inviable Sanitariamente</v>
      </c>
      <c r="QUB469" s="265" t="str">
        <f t="shared" ref="QUB469:QUB471" si="12054">IF(QTZ469&lt;5,"Sin Riesgo",IF(QTZ469 &lt;=14,"Bajo",IF(QTZ469&lt;=35,"Medio",IF(QTZ469&lt;=80,"Alto","Inviable Sanitariamente"))))</f>
        <v>Inviable Sanitariamente</v>
      </c>
      <c r="QUC469" s="265" t="str">
        <f t="shared" ref="QUC469:QUC471" si="12055">IF(QUA469&lt;5,"Sin Riesgo",IF(QUA469 &lt;=14,"Bajo",IF(QUA469&lt;=35,"Medio",IF(QUA469&lt;=80,"Alto","Inviable Sanitariamente"))))</f>
        <v>Inviable Sanitariamente</v>
      </c>
      <c r="QUD469" s="265" t="str">
        <f t="shared" ref="QUD469:QUD471" si="12056">IF(QUB469&lt;5,"Sin Riesgo",IF(QUB469 &lt;=14,"Bajo",IF(QUB469&lt;=35,"Medio",IF(QUB469&lt;=80,"Alto","Inviable Sanitariamente"))))</f>
        <v>Inviable Sanitariamente</v>
      </c>
      <c r="QUE469" s="265" t="str">
        <f t="shared" ref="QUE469:QUE471" si="12057">IF(QUC469&lt;5,"Sin Riesgo",IF(QUC469 &lt;=14,"Bajo",IF(QUC469&lt;=35,"Medio",IF(QUC469&lt;=80,"Alto","Inviable Sanitariamente"))))</f>
        <v>Inviable Sanitariamente</v>
      </c>
      <c r="QUF469" s="265" t="str">
        <f t="shared" ref="QUF469:QUF471" si="12058">IF(QUD469&lt;5,"Sin Riesgo",IF(QUD469 &lt;=14,"Bajo",IF(QUD469&lt;=35,"Medio",IF(QUD469&lt;=80,"Alto","Inviable Sanitariamente"))))</f>
        <v>Inviable Sanitariamente</v>
      </c>
      <c r="QUG469" s="265" t="str">
        <f t="shared" ref="QUG469:QUG471" si="12059">IF(QUE469&lt;5,"Sin Riesgo",IF(QUE469 &lt;=14,"Bajo",IF(QUE469&lt;=35,"Medio",IF(QUE469&lt;=80,"Alto","Inviable Sanitariamente"))))</f>
        <v>Inviable Sanitariamente</v>
      </c>
      <c r="QUH469" s="265" t="str">
        <f t="shared" ref="QUH469:QUH471" si="12060">IF(QUF469&lt;5,"Sin Riesgo",IF(QUF469 &lt;=14,"Bajo",IF(QUF469&lt;=35,"Medio",IF(QUF469&lt;=80,"Alto","Inviable Sanitariamente"))))</f>
        <v>Inviable Sanitariamente</v>
      </c>
      <c r="QUI469" s="265" t="str">
        <f t="shared" ref="QUI469:QUI471" si="12061">IF(QUG469&lt;5,"Sin Riesgo",IF(QUG469 &lt;=14,"Bajo",IF(QUG469&lt;=35,"Medio",IF(QUG469&lt;=80,"Alto","Inviable Sanitariamente"))))</f>
        <v>Inviable Sanitariamente</v>
      </c>
      <c r="QUJ469" s="265" t="str">
        <f t="shared" ref="QUJ469:QUJ471" si="12062">IF(QUH469&lt;5,"Sin Riesgo",IF(QUH469 &lt;=14,"Bajo",IF(QUH469&lt;=35,"Medio",IF(QUH469&lt;=80,"Alto","Inviable Sanitariamente"))))</f>
        <v>Inviable Sanitariamente</v>
      </c>
      <c r="QUK469" s="265" t="str">
        <f t="shared" ref="QUK469:QUK471" si="12063">IF(QUI469&lt;5,"Sin Riesgo",IF(QUI469 &lt;=14,"Bajo",IF(QUI469&lt;=35,"Medio",IF(QUI469&lt;=80,"Alto","Inviable Sanitariamente"))))</f>
        <v>Inviable Sanitariamente</v>
      </c>
      <c r="QUL469" s="265" t="str">
        <f t="shared" ref="QUL469:QUL471" si="12064">IF(QUJ469&lt;5,"Sin Riesgo",IF(QUJ469 &lt;=14,"Bajo",IF(QUJ469&lt;=35,"Medio",IF(QUJ469&lt;=80,"Alto","Inviable Sanitariamente"))))</f>
        <v>Inviable Sanitariamente</v>
      </c>
      <c r="QUM469" s="265" t="str">
        <f t="shared" ref="QUM469:QUM471" si="12065">IF(QUK469&lt;5,"Sin Riesgo",IF(QUK469 &lt;=14,"Bajo",IF(QUK469&lt;=35,"Medio",IF(QUK469&lt;=80,"Alto","Inviable Sanitariamente"))))</f>
        <v>Inviable Sanitariamente</v>
      </c>
      <c r="QUN469" s="265" t="str">
        <f t="shared" ref="QUN469:QUN471" si="12066">IF(QUL469&lt;5,"Sin Riesgo",IF(QUL469 &lt;=14,"Bajo",IF(QUL469&lt;=35,"Medio",IF(QUL469&lt;=80,"Alto","Inviable Sanitariamente"))))</f>
        <v>Inviable Sanitariamente</v>
      </c>
      <c r="QUO469" s="265" t="str">
        <f t="shared" ref="QUO469:QUO471" si="12067">IF(QUM469&lt;5,"Sin Riesgo",IF(QUM469 &lt;=14,"Bajo",IF(QUM469&lt;=35,"Medio",IF(QUM469&lt;=80,"Alto","Inviable Sanitariamente"))))</f>
        <v>Inviable Sanitariamente</v>
      </c>
      <c r="QUP469" s="265" t="str">
        <f t="shared" ref="QUP469:QUP471" si="12068">IF(QUN469&lt;5,"Sin Riesgo",IF(QUN469 &lt;=14,"Bajo",IF(QUN469&lt;=35,"Medio",IF(QUN469&lt;=80,"Alto","Inviable Sanitariamente"))))</f>
        <v>Inviable Sanitariamente</v>
      </c>
      <c r="QUQ469" s="265" t="str">
        <f t="shared" ref="QUQ469:QUQ471" si="12069">IF(QUO469&lt;5,"Sin Riesgo",IF(QUO469 &lt;=14,"Bajo",IF(QUO469&lt;=35,"Medio",IF(QUO469&lt;=80,"Alto","Inviable Sanitariamente"))))</f>
        <v>Inviable Sanitariamente</v>
      </c>
      <c r="QUR469" s="265" t="str">
        <f t="shared" ref="QUR469:QUR471" si="12070">IF(QUP469&lt;5,"Sin Riesgo",IF(QUP469 &lt;=14,"Bajo",IF(QUP469&lt;=35,"Medio",IF(QUP469&lt;=80,"Alto","Inviable Sanitariamente"))))</f>
        <v>Inviable Sanitariamente</v>
      </c>
      <c r="QUS469" s="265" t="str">
        <f t="shared" ref="QUS469:QUS471" si="12071">IF(QUQ469&lt;5,"Sin Riesgo",IF(QUQ469 &lt;=14,"Bajo",IF(QUQ469&lt;=35,"Medio",IF(QUQ469&lt;=80,"Alto","Inviable Sanitariamente"))))</f>
        <v>Inviable Sanitariamente</v>
      </c>
      <c r="QUT469" s="265" t="str">
        <f t="shared" ref="QUT469:QUT471" si="12072">IF(QUR469&lt;5,"Sin Riesgo",IF(QUR469 &lt;=14,"Bajo",IF(QUR469&lt;=35,"Medio",IF(QUR469&lt;=80,"Alto","Inviable Sanitariamente"))))</f>
        <v>Inviable Sanitariamente</v>
      </c>
      <c r="QUU469" s="265" t="str">
        <f t="shared" ref="QUU469:QUU471" si="12073">IF(QUS469&lt;5,"Sin Riesgo",IF(QUS469 &lt;=14,"Bajo",IF(QUS469&lt;=35,"Medio",IF(QUS469&lt;=80,"Alto","Inviable Sanitariamente"))))</f>
        <v>Inviable Sanitariamente</v>
      </c>
      <c r="QUV469" s="265" t="str">
        <f t="shared" ref="QUV469:QUV471" si="12074">IF(QUT469&lt;5,"Sin Riesgo",IF(QUT469 &lt;=14,"Bajo",IF(QUT469&lt;=35,"Medio",IF(QUT469&lt;=80,"Alto","Inviable Sanitariamente"))))</f>
        <v>Inviable Sanitariamente</v>
      </c>
      <c r="QUW469" s="265" t="str">
        <f t="shared" ref="QUW469:QUW471" si="12075">IF(QUU469&lt;5,"Sin Riesgo",IF(QUU469 &lt;=14,"Bajo",IF(QUU469&lt;=35,"Medio",IF(QUU469&lt;=80,"Alto","Inviable Sanitariamente"))))</f>
        <v>Inviable Sanitariamente</v>
      </c>
      <c r="QUX469" s="265" t="str">
        <f t="shared" ref="QUX469:QUX471" si="12076">IF(QUV469&lt;5,"Sin Riesgo",IF(QUV469 &lt;=14,"Bajo",IF(QUV469&lt;=35,"Medio",IF(QUV469&lt;=80,"Alto","Inviable Sanitariamente"))))</f>
        <v>Inviable Sanitariamente</v>
      </c>
      <c r="QUY469" s="265" t="str">
        <f t="shared" ref="QUY469:QUY471" si="12077">IF(QUW469&lt;5,"Sin Riesgo",IF(QUW469 &lt;=14,"Bajo",IF(QUW469&lt;=35,"Medio",IF(QUW469&lt;=80,"Alto","Inviable Sanitariamente"))))</f>
        <v>Inviable Sanitariamente</v>
      </c>
      <c r="QUZ469" s="265" t="str">
        <f t="shared" ref="QUZ469:QUZ471" si="12078">IF(QUX469&lt;5,"Sin Riesgo",IF(QUX469 &lt;=14,"Bajo",IF(QUX469&lt;=35,"Medio",IF(QUX469&lt;=80,"Alto","Inviable Sanitariamente"))))</f>
        <v>Inviable Sanitariamente</v>
      </c>
      <c r="QVA469" s="265" t="str">
        <f t="shared" ref="QVA469:QVA471" si="12079">IF(QUY469&lt;5,"Sin Riesgo",IF(QUY469 &lt;=14,"Bajo",IF(QUY469&lt;=35,"Medio",IF(QUY469&lt;=80,"Alto","Inviable Sanitariamente"))))</f>
        <v>Inviable Sanitariamente</v>
      </c>
      <c r="QVB469" s="265" t="str">
        <f t="shared" ref="QVB469:QVB471" si="12080">IF(QUZ469&lt;5,"Sin Riesgo",IF(QUZ469 &lt;=14,"Bajo",IF(QUZ469&lt;=35,"Medio",IF(QUZ469&lt;=80,"Alto","Inviable Sanitariamente"))))</f>
        <v>Inviable Sanitariamente</v>
      </c>
      <c r="QVC469" s="265" t="str">
        <f t="shared" ref="QVC469:QVC471" si="12081">IF(QVA469&lt;5,"Sin Riesgo",IF(QVA469 &lt;=14,"Bajo",IF(QVA469&lt;=35,"Medio",IF(QVA469&lt;=80,"Alto","Inviable Sanitariamente"))))</f>
        <v>Inviable Sanitariamente</v>
      </c>
      <c r="QVD469" s="265" t="str">
        <f t="shared" ref="QVD469:QVD471" si="12082">IF(QVB469&lt;5,"Sin Riesgo",IF(QVB469 &lt;=14,"Bajo",IF(QVB469&lt;=35,"Medio",IF(QVB469&lt;=80,"Alto","Inviable Sanitariamente"))))</f>
        <v>Inviable Sanitariamente</v>
      </c>
      <c r="QVE469" s="265" t="str">
        <f t="shared" ref="QVE469:QVE471" si="12083">IF(QVC469&lt;5,"Sin Riesgo",IF(QVC469 &lt;=14,"Bajo",IF(QVC469&lt;=35,"Medio",IF(QVC469&lt;=80,"Alto","Inviable Sanitariamente"))))</f>
        <v>Inviable Sanitariamente</v>
      </c>
      <c r="QVF469" s="265" t="str">
        <f t="shared" ref="QVF469:QVF471" si="12084">IF(QVD469&lt;5,"Sin Riesgo",IF(QVD469 &lt;=14,"Bajo",IF(QVD469&lt;=35,"Medio",IF(QVD469&lt;=80,"Alto","Inviable Sanitariamente"))))</f>
        <v>Inviable Sanitariamente</v>
      </c>
      <c r="QVG469" s="265" t="str">
        <f t="shared" ref="QVG469:QVG471" si="12085">IF(QVE469&lt;5,"Sin Riesgo",IF(QVE469 &lt;=14,"Bajo",IF(QVE469&lt;=35,"Medio",IF(QVE469&lt;=80,"Alto","Inviable Sanitariamente"))))</f>
        <v>Inviable Sanitariamente</v>
      </c>
      <c r="QVH469" s="265" t="str">
        <f t="shared" ref="QVH469:QVH471" si="12086">IF(QVF469&lt;5,"Sin Riesgo",IF(QVF469 &lt;=14,"Bajo",IF(QVF469&lt;=35,"Medio",IF(QVF469&lt;=80,"Alto","Inviable Sanitariamente"))))</f>
        <v>Inviable Sanitariamente</v>
      </c>
      <c r="QVI469" s="265" t="str">
        <f t="shared" ref="QVI469:QVI471" si="12087">IF(QVG469&lt;5,"Sin Riesgo",IF(QVG469 &lt;=14,"Bajo",IF(QVG469&lt;=35,"Medio",IF(QVG469&lt;=80,"Alto","Inviable Sanitariamente"))))</f>
        <v>Inviable Sanitariamente</v>
      </c>
      <c r="QVJ469" s="265" t="str">
        <f t="shared" ref="QVJ469:QVJ471" si="12088">IF(QVH469&lt;5,"Sin Riesgo",IF(QVH469 &lt;=14,"Bajo",IF(QVH469&lt;=35,"Medio",IF(QVH469&lt;=80,"Alto","Inviable Sanitariamente"))))</f>
        <v>Inviable Sanitariamente</v>
      </c>
      <c r="QVK469" s="265" t="str">
        <f t="shared" ref="QVK469:QVK471" si="12089">IF(QVI469&lt;5,"Sin Riesgo",IF(QVI469 &lt;=14,"Bajo",IF(QVI469&lt;=35,"Medio",IF(QVI469&lt;=80,"Alto","Inviable Sanitariamente"))))</f>
        <v>Inviable Sanitariamente</v>
      </c>
      <c r="QVL469" s="265" t="str">
        <f t="shared" ref="QVL469:QVL471" si="12090">IF(QVJ469&lt;5,"Sin Riesgo",IF(QVJ469 &lt;=14,"Bajo",IF(QVJ469&lt;=35,"Medio",IF(QVJ469&lt;=80,"Alto","Inviable Sanitariamente"))))</f>
        <v>Inviable Sanitariamente</v>
      </c>
      <c r="QVM469" s="265" t="str">
        <f t="shared" ref="QVM469:QVM471" si="12091">IF(QVK469&lt;5,"Sin Riesgo",IF(QVK469 &lt;=14,"Bajo",IF(QVK469&lt;=35,"Medio",IF(QVK469&lt;=80,"Alto","Inviable Sanitariamente"))))</f>
        <v>Inviable Sanitariamente</v>
      </c>
      <c r="QVN469" s="265" t="str">
        <f t="shared" ref="QVN469:QVN471" si="12092">IF(QVL469&lt;5,"Sin Riesgo",IF(QVL469 &lt;=14,"Bajo",IF(QVL469&lt;=35,"Medio",IF(QVL469&lt;=80,"Alto","Inviable Sanitariamente"))))</f>
        <v>Inviable Sanitariamente</v>
      </c>
      <c r="QVO469" s="265" t="str">
        <f t="shared" ref="QVO469:QVO471" si="12093">IF(QVM469&lt;5,"Sin Riesgo",IF(QVM469 &lt;=14,"Bajo",IF(QVM469&lt;=35,"Medio",IF(QVM469&lt;=80,"Alto","Inviable Sanitariamente"))))</f>
        <v>Inviable Sanitariamente</v>
      </c>
      <c r="QVP469" s="265" t="str">
        <f t="shared" ref="QVP469:QVP471" si="12094">IF(QVN469&lt;5,"Sin Riesgo",IF(QVN469 &lt;=14,"Bajo",IF(QVN469&lt;=35,"Medio",IF(QVN469&lt;=80,"Alto","Inviable Sanitariamente"))))</f>
        <v>Inviable Sanitariamente</v>
      </c>
      <c r="QVQ469" s="265" t="str">
        <f t="shared" ref="QVQ469:QVQ471" si="12095">IF(QVO469&lt;5,"Sin Riesgo",IF(QVO469 &lt;=14,"Bajo",IF(QVO469&lt;=35,"Medio",IF(QVO469&lt;=80,"Alto","Inviable Sanitariamente"))))</f>
        <v>Inviable Sanitariamente</v>
      </c>
      <c r="QVR469" s="265" t="str">
        <f t="shared" ref="QVR469:QVR471" si="12096">IF(QVP469&lt;5,"Sin Riesgo",IF(QVP469 &lt;=14,"Bajo",IF(QVP469&lt;=35,"Medio",IF(QVP469&lt;=80,"Alto","Inviable Sanitariamente"))))</f>
        <v>Inviable Sanitariamente</v>
      </c>
      <c r="QVS469" s="265" t="str">
        <f t="shared" ref="QVS469:QVS471" si="12097">IF(QVQ469&lt;5,"Sin Riesgo",IF(QVQ469 &lt;=14,"Bajo",IF(QVQ469&lt;=35,"Medio",IF(QVQ469&lt;=80,"Alto","Inviable Sanitariamente"))))</f>
        <v>Inviable Sanitariamente</v>
      </c>
      <c r="QVT469" s="265" t="str">
        <f t="shared" ref="QVT469:QVT471" si="12098">IF(QVR469&lt;5,"Sin Riesgo",IF(QVR469 &lt;=14,"Bajo",IF(QVR469&lt;=35,"Medio",IF(QVR469&lt;=80,"Alto","Inviable Sanitariamente"))))</f>
        <v>Inviable Sanitariamente</v>
      </c>
      <c r="QVU469" s="265" t="str">
        <f t="shared" ref="QVU469:QVU471" si="12099">IF(QVS469&lt;5,"Sin Riesgo",IF(QVS469 &lt;=14,"Bajo",IF(QVS469&lt;=35,"Medio",IF(QVS469&lt;=80,"Alto","Inviable Sanitariamente"))))</f>
        <v>Inviable Sanitariamente</v>
      </c>
      <c r="QVV469" s="265" t="str">
        <f t="shared" ref="QVV469:QVV471" si="12100">IF(QVT469&lt;5,"Sin Riesgo",IF(QVT469 &lt;=14,"Bajo",IF(QVT469&lt;=35,"Medio",IF(QVT469&lt;=80,"Alto","Inviable Sanitariamente"))))</f>
        <v>Inviable Sanitariamente</v>
      </c>
      <c r="QVW469" s="265" t="str">
        <f t="shared" ref="QVW469:QVW471" si="12101">IF(QVU469&lt;5,"Sin Riesgo",IF(QVU469 &lt;=14,"Bajo",IF(QVU469&lt;=35,"Medio",IF(QVU469&lt;=80,"Alto","Inviable Sanitariamente"))))</f>
        <v>Inviable Sanitariamente</v>
      </c>
      <c r="QVX469" s="265" t="str">
        <f t="shared" ref="QVX469:QVX471" si="12102">IF(QVV469&lt;5,"Sin Riesgo",IF(QVV469 &lt;=14,"Bajo",IF(QVV469&lt;=35,"Medio",IF(QVV469&lt;=80,"Alto","Inviable Sanitariamente"))))</f>
        <v>Inviable Sanitariamente</v>
      </c>
      <c r="QVY469" s="265" t="str">
        <f t="shared" ref="QVY469:QVY471" si="12103">IF(QVW469&lt;5,"Sin Riesgo",IF(QVW469 &lt;=14,"Bajo",IF(QVW469&lt;=35,"Medio",IF(QVW469&lt;=80,"Alto","Inviable Sanitariamente"))))</f>
        <v>Inviable Sanitariamente</v>
      </c>
      <c r="QVZ469" s="265" t="str">
        <f t="shared" ref="QVZ469:QVZ471" si="12104">IF(QVX469&lt;5,"Sin Riesgo",IF(QVX469 &lt;=14,"Bajo",IF(QVX469&lt;=35,"Medio",IF(QVX469&lt;=80,"Alto","Inviable Sanitariamente"))))</f>
        <v>Inviable Sanitariamente</v>
      </c>
      <c r="QWA469" s="265" t="str">
        <f t="shared" ref="QWA469:QWA471" si="12105">IF(QVY469&lt;5,"Sin Riesgo",IF(QVY469 &lt;=14,"Bajo",IF(QVY469&lt;=35,"Medio",IF(QVY469&lt;=80,"Alto","Inviable Sanitariamente"))))</f>
        <v>Inviable Sanitariamente</v>
      </c>
      <c r="QWB469" s="265" t="str">
        <f t="shared" ref="QWB469:QWB471" si="12106">IF(QVZ469&lt;5,"Sin Riesgo",IF(QVZ469 &lt;=14,"Bajo",IF(QVZ469&lt;=35,"Medio",IF(QVZ469&lt;=80,"Alto","Inviable Sanitariamente"))))</f>
        <v>Inviable Sanitariamente</v>
      </c>
      <c r="QWC469" s="265" t="str">
        <f t="shared" ref="QWC469:QWC471" si="12107">IF(QWA469&lt;5,"Sin Riesgo",IF(QWA469 &lt;=14,"Bajo",IF(QWA469&lt;=35,"Medio",IF(QWA469&lt;=80,"Alto","Inviable Sanitariamente"))))</f>
        <v>Inviable Sanitariamente</v>
      </c>
      <c r="QWD469" s="265" t="str">
        <f t="shared" ref="QWD469:QWD471" si="12108">IF(QWB469&lt;5,"Sin Riesgo",IF(QWB469 &lt;=14,"Bajo",IF(QWB469&lt;=35,"Medio",IF(QWB469&lt;=80,"Alto","Inviable Sanitariamente"))))</f>
        <v>Inviable Sanitariamente</v>
      </c>
      <c r="QWE469" s="265" t="str">
        <f t="shared" ref="QWE469:QWE471" si="12109">IF(QWC469&lt;5,"Sin Riesgo",IF(QWC469 &lt;=14,"Bajo",IF(QWC469&lt;=35,"Medio",IF(QWC469&lt;=80,"Alto","Inviable Sanitariamente"))))</f>
        <v>Inviable Sanitariamente</v>
      </c>
      <c r="QWF469" s="265" t="str">
        <f t="shared" ref="QWF469:QWF471" si="12110">IF(QWD469&lt;5,"Sin Riesgo",IF(QWD469 &lt;=14,"Bajo",IF(QWD469&lt;=35,"Medio",IF(QWD469&lt;=80,"Alto","Inviable Sanitariamente"))))</f>
        <v>Inviable Sanitariamente</v>
      </c>
      <c r="QWG469" s="265" t="str">
        <f t="shared" ref="QWG469:QWG471" si="12111">IF(QWE469&lt;5,"Sin Riesgo",IF(QWE469 &lt;=14,"Bajo",IF(QWE469&lt;=35,"Medio",IF(QWE469&lt;=80,"Alto","Inviable Sanitariamente"))))</f>
        <v>Inviable Sanitariamente</v>
      </c>
      <c r="QWH469" s="265" t="str">
        <f t="shared" ref="QWH469:QWH471" si="12112">IF(QWF469&lt;5,"Sin Riesgo",IF(QWF469 &lt;=14,"Bajo",IF(QWF469&lt;=35,"Medio",IF(QWF469&lt;=80,"Alto","Inviable Sanitariamente"))))</f>
        <v>Inviable Sanitariamente</v>
      </c>
      <c r="QWI469" s="265" t="str">
        <f t="shared" ref="QWI469:QWI471" si="12113">IF(QWG469&lt;5,"Sin Riesgo",IF(QWG469 &lt;=14,"Bajo",IF(QWG469&lt;=35,"Medio",IF(QWG469&lt;=80,"Alto","Inviable Sanitariamente"))))</f>
        <v>Inviable Sanitariamente</v>
      </c>
      <c r="QWJ469" s="265" t="str">
        <f t="shared" ref="QWJ469:QWJ471" si="12114">IF(QWH469&lt;5,"Sin Riesgo",IF(QWH469 &lt;=14,"Bajo",IF(QWH469&lt;=35,"Medio",IF(QWH469&lt;=80,"Alto","Inviable Sanitariamente"))))</f>
        <v>Inviable Sanitariamente</v>
      </c>
      <c r="QWK469" s="265" t="str">
        <f t="shared" ref="QWK469:QWK471" si="12115">IF(QWI469&lt;5,"Sin Riesgo",IF(QWI469 &lt;=14,"Bajo",IF(QWI469&lt;=35,"Medio",IF(QWI469&lt;=80,"Alto","Inviable Sanitariamente"))))</f>
        <v>Inviable Sanitariamente</v>
      </c>
      <c r="QWL469" s="265" t="str">
        <f t="shared" ref="QWL469:QWL471" si="12116">IF(QWJ469&lt;5,"Sin Riesgo",IF(QWJ469 &lt;=14,"Bajo",IF(QWJ469&lt;=35,"Medio",IF(QWJ469&lt;=80,"Alto","Inviable Sanitariamente"))))</f>
        <v>Inviable Sanitariamente</v>
      </c>
      <c r="QWM469" s="265" t="str">
        <f t="shared" ref="QWM469:QWM471" si="12117">IF(QWK469&lt;5,"Sin Riesgo",IF(QWK469 &lt;=14,"Bajo",IF(QWK469&lt;=35,"Medio",IF(QWK469&lt;=80,"Alto","Inviable Sanitariamente"))))</f>
        <v>Inviable Sanitariamente</v>
      </c>
      <c r="QWN469" s="265" t="str">
        <f t="shared" ref="QWN469:QWN471" si="12118">IF(QWL469&lt;5,"Sin Riesgo",IF(QWL469 &lt;=14,"Bajo",IF(QWL469&lt;=35,"Medio",IF(QWL469&lt;=80,"Alto","Inviable Sanitariamente"))))</f>
        <v>Inviable Sanitariamente</v>
      </c>
      <c r="QWO469" s="265" t="str">
        <f t="shared" ref="QWO469:QWO471" si="12119">IF(QWM469&lt;5,"Sin Riesgo",IF(QWM469 &lt;=14,"Bajo",IF(QWM469&lt;=35,"Medio",IF(QWM469&lt;=80,"Alto","Inviable Sanitariamente"))))</f>
        <v>Inviable Sanitariamente</v>
      </c>
      <c r="QWP469" s="265" t="str">
        <f t="shared" ref="QWP469:QWP471" si="12120">IF(QWN469&lt;5,"Sin Riesgo",IF(QWN469 &lt;=14,"Bajo",IF(QWN469&lt;=35,"Medio",IF(QWN469&lt;=80,"Alto","Inviable Sanitariamente"))))</f>
        <v>Inviable Sanitariamente</v>
      </c>
      <c r="QWQ469" s="265" t="str">
        <f t="shared" ref="QWQ469:QWQ471" si="12121">IF(QWO469&lt;5,"Sin Riesgo",IF(QWO469 &lt;=14,"Bajo",IF(QWO469&lt;=35,"Medio",IF(QWO469&lt;=80,"Alto","Inviable Sanitariamente"))))</f>
        <v>Inviable Sanitariamente</v>
      </c>
      <c r="QWR469" s="265" t="str">
        <f t="shared" ref="QWR469:QWR471" si="12122">IF(QWP469&lt;5,"Sin Riesgo",IF(QWP469 &lt;=14,"Bajo",IF(QWP469&lt;=35,"Medio",IF(QWP469&lt;=80,"Alto","Inviable Sanitariamente"))))</f>
        <v>Inviable Sanitariamente</v>
      </c>
      <c r="QWS469" s="265" t="str">
        <f t="shared" ref="QWS469:QWS471" si="12123">IF(QWQ469&lt;5,"Sin Riesgo",IF(QWQ469 &lt;=14,"Bajo",IF(QWQ469&lt;=35,"Medio",IF(QWQ469&lt;=80,"Alto","Inviable Sanitariamente"))))</f>
        <v>Inviable Sanitariamente</v>
      </c>
      <c r="QWT469" s="265" t="str">
        <f t="shared" ref="QWT469:QWT471" si="12124">IF(QWR469&lt;5,"Sin Riesgo",IF(QWR469 &lt;=14,"Bajo",IF(QWR469&lt;=35,"Medio",IF(QWR469&lt;=80,"Alto","Inviable Sanitariamente"))))</f>
        <v>Inviable Sanitariamente</v>
      </c>
      <c r="QWU469" s="265" t="str">
        <f t="shared" ref="QWU469:QWU471" si="12125">IF(QWS469&lt;5,"Sin Riesgo",IF(QWS469 &lt;=14,"Bajo",IF(QWS469&lt;=35,"Medio",IF(QWS469&lt;=80,"Alto","Inviable Sanitariamente"))))</f>
        <v>Inviable Sanitariamente</v>
      </c>
      <c r="QWV469" s="265" t="str">
        <f t="shared" ref="QWV469:QWV471" si="12126">IF(QWT469&lt;5,"Sin Riesgo",IF(QWT469 &lt;=14,"Bajo",IF(QWT469&lt;=35,"Medio",IF(QWT469&lt;=80,"Alto","Inviable Sanitariamente"))))</f>
        <v>Inviable Sanitariamente</v>
      </c>
      <c r="QWW469" s="265" t="str">
        <f t="shared" ref="QWW469:QWW471" si="12127">IF(QWU469&lt;5,"Sin Riesgo",IF(QWU469 &lt;=14,"Bajo",IF(QWU469&lt;=35,"Medio",IF(QWU469&lt;=80,"Alto","Inviable Sanitariamente"))))</f>
        <v>Inviable Sanitariamente</v>
      </c>
      <c r="QWX469" s="265" t="str">
        <f t="shared" ref="QWX469:QWX471" si="12128">IF(QWV469&lt;5,"Sin Riesgo",IF(QWV469 &lt;=14,"Bajo",IF(QWV469&lt;=35,"Medio",IF(QWV469&lt;=80,"Alto","Inviable Sanitariamente"))))</f>
        <v>Inviable Sanitariamente</v>
      </c>
      <c r="QWY469" s="265" t="str">
        <f t="shared" ref="QWY469:QWY471" si="12129">IF(QWW469&lt;5,"Sin Riesgo",IF(QWW469 &lt;=14,"Bajo",IF(QWW469&lt;=35,"Medio",IF(QWW469&lt;=80,"Alto","Inviable Sanitariamente"))))</f>
        <v>Inviable Sanitariamente</v>
      </c>
      <c r="QWZ469" s="265" t="str">
        <f t="shared" ref="QWZ469:QWZ471" si="12130">IF(QWX469&lt;5,"Sin Riesgo",IF(QWX469 &lt;=14,"Bajo",IF(QWX469&lt;=35,"Medio",IF(QWX469&lt;=80,"Alto","Inviable Sanitariamente"))))</f>
        <v>Inviable Sanitariamente</v>
      </c>
      <c r="QXA469" s="265" t="str">
        <f t="shared" ref="QXA469:QXA471" si="12131">IF(QWY469&lt;5,"Sin Riesgo",IF(QWY469 &lt;=14,"Bajo",IF(QWY469&lt;=35,"Medio",IF(QWY469&lt;=80,"Alto","Inviable Sanitariamente"))))</f>
        <v>Inviable Sanitariamente</v>
      </c>
      <c r="QXB469" s="265" t="str">
        <f t="shared" ref="QXB469:QXB471" si="12132">IF(QWZ469&lt;5,"Sin Riesgo",IF(QWZ469 &lt;=14,"Bajo",IF(QWZ469&lt;=35,"Medio",IF(QWZ469&lt;=80,"Alto","Inviable Sanitariamente"))))</f>
        <v>Inviable Sanitariamente</v>
      </c>
      <c r="QXC469" s="265" t="str">
        <f t="shared" ref="QXC469:QXC471" si="12133">IF(QXA469&lt;5,"Sin Riesgo",IF(QXA469 &lt;=14,"Bajo",IF(QXA469&lt;=35,"Medio",IF(QXA469&lt;=80,"Alto","Inviable Sanitariamente"))))</f>
        <v>Inviable Sanitariamente</v>
      </c>
      <c r="QXD469" s="265" t="str">
        <f t="shared" ref="QXD469:QXD471" si="12134">IF(QXB469&lt;5,"Sin Riesgo",IF(QXB469 &lt;=14,"Bajo",IF(QXB469&lt;=35,"Medio",IF(QXB469&lt;=80,"Alto","Inviable Sanitariamente"))))</f>
        <v>Inviable Sanitariamente</v>
      </c>
      <c r="QXE469" s="265" t="str">
        <f t="shared" ref="QXE469:QXE471" si="12135">IF(QXC469&lt;5,"Sin Riesgo",IF(QXC469 &lt;=14,"Bajo",IF(QXC469&lt;=35,"Medio",IF(QXC469&lt;=80,"Alto","Inviable Sanitariamente"))))</f>
        <v>Inviable Sanitariamente</v>
      </c>
      <c r="QXF469" s="265" t="str">
        <f t="shared" ref="QXF469:QXF471" si="12136">IF(QXD469&lt;5,"Sin Riesgo",IF(QXD469 &lt;=14,"Bajo",IF(QXD469&lt;=35,"Medio",IF(QXD469&lt;=80,"Alto","Inviable Sanitariamente"))))</f>
        <v>Inviable Sanitariamente</v>
      </c>
      <c r="QXG469" s="265" t="str">
        <f t="shared" ref="QXG469:QXG471" si="12137">IF(QXE469&lt;5,"Sin Riesgo",IF(QXE469 &lt;=14,"Bajo",IF(QXE469&lt;=35,"Medio",IF(QXE469&lt;=80,"Alto","Inviable Sanitariamente"))))</f>
        <v>Inviable Sanitariamente</v>
      </c>
      <c r="QXH469" s="265" t="str">
        <f t="shared" ref="QXH469:QXH471" si="12138">IF(QXF469&lt;5,"Sin Riesgo",IF(QXF469 &lt;=14,"Bajo",IF(QXF469&lt;=35,"Medio",IF(QXF469&lt;=80,"Alto","Inviable Sanitariamente"))))</f>
        <v>Inviable Sanitariamente</v>
      </c>
      <c r="QXI469" s="265" t="str">
        <f t="shared" ref="QXI469:QXI471" si="12139">IF(QXG469&lt;5,"Sin Riesgo",IF(QXG469 &lt;=14,"Bajo",IF(QXG469&lt;=35,"Medio",IF(QXG469&lt;=80,"Alto","Inviable Sanitariamente"))))</f>
        <v>Inviable Sanitariamente</v>
      </c>
      <c r="QXJ469" s="265" t="str">
        <f t="shared" ref="QXJ469:QXJ471" si="12140">IF(QXH469&lt;5,"Sin Riesgo",IF(QXH469 &lt;=14,"Bajo",IF(QXH469&lt;=35,"Medio",IF(QXH469&lt;=80,"Alto","Inviable Sanitariamente"))))</f>
        <v>Inviable Sanitariamente</v>
      </c>
      <c r="QXK469" s="265" t="str">
        <f t="shared" ref="QXK469:QXK471" si="12141">IF(QXI469&lt;5,"Sin Riesgo",IF(QXI469 &lt;=14,"Bajo",IF(QXI469&lt;=35,"Medio",IF(QXI469&lt;=80,"Alto","Inviable Sanitariamente"))))</f>
        <v>Inviable Sanitariamente</v>
      </c>
      <c r="QXL469" s="265" t="str">
        <f t="shared" ref="QXL469:QXL471" si="12142">IF(QXJ469&lt;5,"Sin Riesgo",IF(QXJ469 &lt;=14,"Bajo",IF(QXJ469&lt;=35,"Medio",IF(QXJ469&lt;=80,"Alto","Inviable Sanitariamente"))))</f>
        <v>Inviable Sanitariamente</v>
      </c>
      <c r="QXM469" s="265" t="str">
        <f t="shared" ref="QXM469:QXM471" si="12143">IF(QXK469&lt;5,"Sin Riesgo",IF(QXK469 &lt;=14,"Bajo",IF(QXK469&lt;=35,"Medio",IF(QXK469&lt;=80,"Alto","Inviable Sanitariamente"))))</f>
        <v>Inviable Sanitariamente</v>
      </c>
      <c r="QXN469" s="265" t="str">
        <f t="shared" ref="QXN469:QXN471" si="12144">IF(QXL469&lt;5,"Sin Riesgo",IF(QXL469 &lt;=14,"Bajo",IF(QXL469&lt;=35,"Medio",IF(QXL469&lt;=80,"Alto","Inviable Sanitariamente"))))</f>
        <v>Inviable Sanitariamente</v>
      </c>
      <c r="QXO469" s="265" t="str">
        <f t="shared" ref="QXO469:QXO471" si="12145">IF(QXM469&lt;5,"Sin Riesgo",IF(QXM469 &lt;=14,"Bajo",IF(QXM469&lt;=35,"Medio",IF(QXM469&lt;=80,"Alto","Inviable Sanitariamente"))))</f>
        <v>Inviable Sanitariamente</v>
      </c>
      <c r="QXP469" s="265" t="str">
        <f t="shared" ref="QXP469:QXP471" si="12146">IF(QXN469&lt;5,"Sin Riesgo",IF(QXN469 &lt;=14,"Bajo",IF(QXN469&lt;=35,"Medio",IF(QXN469&lt;=80,"Alto","Inviable Sanitariamente"))))</f>
        <v>Inviable Sanitariamente</v>
      </c>
      <c r="QXQ469" s="265" t="str">
        <f t="shared" ref="QXQ469:QXQ471" si="12147">IF(QXO469&lt;5,"Sin Riesgo",IF(QXO469 &lt;=14,"Bajo",IF(QXO469&lt;=35,"Medio",IF(QXO469&lt;=80,"Alto","Inviable Sanitariamente"))))</f>
        <v>Inviable Sanitariamente</v>
      </c>
      <c r="QXR469" s="265" t="str">
        <f t="shared" ref="QXR469:QXR471" si="12148">IF(QXP469&lt;5,"Sin Riesgo",IF(QXP469 &lt;=14,"Bajo",IF(QXP469&lt;=35,"Medio",IF(QXP469&lt;=80,"Alto","Inviable Sanitariamente"))))</f>
        <v>Inviable Sanitariamente</v>
      </c>
      <c r="QXS469" s="265" t="str">
        <f t="shared" ref="QXS469:QXS471" si="12149">IF(QXQ469&lt;5,"Sin Riesgo",IF(QXQ469 &lt;=14,"Bajo",IF(QXQ469&lt;=35,"Medio",IF(QXQ469&lt;=80,"Alto","Inviable Sanitariamente"))))</f>
        <v>Inviable Sanitariamente</v>
      </c>
      <c r="QXT469" s="265" t="str">
        <f t="shared" ref="QXT469:QXT471" si="12150">IF(QXR469&lt;5,"Sin Riesgo",IF(QXR469 &lt;=14,"Bajo",IF(QXR469&lt;=35,"Medio",IF(QXR469&lt;=80,"Alto","Inviable Sanitariamente"))))</f>
        <v>Inviable Sanitariamente</v>
      </c>
      <c r="QXU469" s="265" t="str">
        <f t="shared" ref="QXU469:QXU471" si="12151">IF(QXS469&lt;5,"Sin Riesgo",IF(QXS469 &lt;=14,"Bajo",IF(QXS469&lt;=35,"Medio",IF(QXS469&lt;=80,"Alto","Inviable Sanitariamente"))))</f>
        <v>Inviable Sanitariamente</v>
      </c>
      <c r="QXV469" s="265" t="str">
        <f t="shared" ref="QXV469:QXV471" si="12152">IF(QXT469&lt;5,"Sin Riesgo",IF(QXT469 &lt;=14,"Bajo",IF(QXT469&lt;=35,"Medio",IF(QXT469&lt;=80,"Alto","Inviable Sanitariamente"))))</f>
        <v>Inviable Sanitariamente</v>
      </c>
      <c r="QXW469" s="265" t="str">
        <f t="shared" ref="QXW469:QXW471" si="12153">IF(QXU469&lt;5,"Sin Riesgo",IF(QXU469 &lt;=14,"Bajo",IF(QXU469&lt;=35,"Medio",IF(QXU469&lt;=80,"Alto","Inviable Sanitariamente"))))</f>
        <v>Inviable Sanitariamente</v>
      </c>
      <c r="QXX469" s="265" t="str">
        <f t="shared" ref="QXX469:QXX471" si="12154">IF(QXV469&lt;5,"Sin Riesgo",IF(QXV469 &lt;=14,"Bajo",IF(QXV469&lt;=35,"Medio",IF(QXV469&lt;=80,"Alto","Inviable Sanitariamente"))))</f>
        <v>Inviable Sanitariamente</v>
      </c>
      <c r="QXY469" s="265" t="str">
        <f t="shared" ref="QXY469:QXY471" si="12155">IF(QXW469&lt;5,"Sin Riesgo",IF(QXW469 &lt;=14,"Bajo",IF(QXW469&lt;=35,"Medio",IF(QXW469&lt;=80,"Alto","Inviable Sanitariamente"))))</f>
        <v>Inviable Sanitariamente</v>
      </c>
      <c r="QXZ469" s="265" t="str">
        <f t="shared" ref="QXZ469:QXZ471" si="12156">IF(QXX469&lt;5,"Sin Riesgo",IF(QXX469 &lt;=14,"Bajo",IF(QXX469&lt;=35,"Medio",IF(QXX469&lt;=80,"Alto","Inviable Sanitariamente"))))</f>
        <v>Inviable Sanitariamente</v>
      </c>
      <c r="QYA469" s="265" t="str">
        <f t="shared" ref="QYA469:QYA471" si="12157">IF(QXY469&lt;5,"Sin Riesgo",IF(QXY469 &lt;=14,"Bajo",IF(QXY469&lt;=35,"Medio",IF(QXY469&lt;=80,"Alto","Inviable Sanitariamente"))))</f>
        <v>Inviable Sanitariamente</v>
      </c>
      <c r="QYB469" s="265" t="str">
        <f t="shared" ref="QYB469:QYB471" si="12158">IF(QXZ469&lt;5,"Sin Riesgo",IF(QXZ469 &lt;=14,"Bajo",IF(QXZ469&lt;=35,"Medio",IF(QXZ469&lt;=80,"Alto","Inviable Sanitariamente"))))</f>
        <v>Inviable Sanitariamente</v>
      </c>
      <c r="QYC469" s="265" t="str">
        <f t="shared" ref="QYC469:QYC471" si="12159">IF(QYA469&lt;5,"Sin Riesgo",IF(QYA469 &lt;=14,"Bajo",IF(QYA469&lt;=35,"Medio",IF(QYA469&lt;=80,"Alto","Inviable Sanitariamente"))))</f>
        <v>Inviable Sanitariamente</v>
      </c>
      <c r="QYD469" s="265" t="str">
        <f t="shared" ref="QYD469:QYD471" si="12160">IF(QYB469&lt;5,"Sin Riesgo",IF(QYB469 &lt;=14,"Bajo",IF(QYB469&lt;=35,"Medio",IF(QYB469&lt;=80,"Alto","Inviable Sanitariamente"))))</f>
        <v>Inviable Sanitariamente</v>
      </c>
      <c r="QYE469" s="265" t="str">
        <f t="shared" ref="QYE469:QYE471" si="12161">IF(QYC469&lt;5,"Sin Riesgo",IF(QYC469 &lt;=14,"Bajo",IF(QYC469&lt;=35,"Medio",IF(QYC469&lt;=80,"Alto","Inviable Sanitariamente"))))</f>
        <v>Inviable Sanitariamente</v>
      </c>
      <c r="QYF469" s="265" t="str">
        <f t="shared" ref="QYF469:QYF471" si="12162">IF(QYD469&lt;5,"Sin Riesgo",IF(QYD469 &lt;=14,"Bajo",IF(QYD469&lt;=35,"Medio",IF(QYD469&lt;=80,"Alto","Inviable Sanitariamente"))))</f>
        <v>Inviable Sanitariamente</v>
      </c>
      <c r="QYG469" s="265" t="str">
        <f t="shared" ref="QYG469:QYG471" si="12163">IF(QYE469&lt;5,"Sin Riesgo",IF(QYE469 &lt;=14,"Bajo",IF(QYE469&lt;=35,"Medio",IF(QYE469&lt;=80,"Alto","Inviable Sanitariamente"))))</f>
        <v>Inviable Sanitariamente</v>
      </c>
      <c r="QYH469" s="265" t="str">
        <f t="shared" ref="QYH469:QYH471" si="12164">IF(QYF469&lt;5,"Sin Riesgo",IF(QYF469 &lt;=14,"Bajo",IF(QYF469&lt;=35,"Medio",IF(QYF469&lt;=80,"Alto","Inviable Sanitariamente"))))</f>
        <v>Inviable Sanitariamente</v>
      </c>
      <c r="QYI469" s="265" t="str">
        <f t="shared" ref="QYI469:QYI471" si="12165">IF(QYG469&lt;5,"Sin Riesgo",IF(QYG469 &lt;=14,"Bajo",IF(QYG469&lt;=35,"Medio",IF(QYG469&lt;=80,"Alto","Inviable Sanitariamente"))))</f>
        <v>Inviable Sanitariamente</v>
      </c>
      <c r="QYJ469" s="265" t="str">
        <f t="shared" ref="QYJ469:QYJ471" si="12166">IF(QYH469&lt;5,"Sin Riesgo",IF(QYH469 &lt;=14,"Bajo",IF(QYH469&lt;=35,"Medio",IF(QYH469&lt;=80,"Alto","Inviable Sanitariamente"))))</f>
        <v>Inviable Sanitariamente</v>
      </c>
      <c r="QYK469" s="265" t="str">
        <f t="shared" ref="QYK469:QYK471" si="12167">IF(QYI469&lt;5,"Sin Riesgo",IF(QYI469 &lt;=14,"Bajo",IF(QYI469&lt;=35,"Medio",IF(QYI469&lt;=80,"Alto","Inviable Sanitariamente"))))</f>
        <v>Inviable Sanitariamente</v>
      </c>
      <c r="QYL469" s="265" t="str">
        <f t="shared" ref="QYL469:QYL471" si="12168">IF(QYJ469&lt;5,"Sin Riesgo",IF(QYJ469 &lt;=14,"Bajo",IF(QYJ469&lt;=35,"Medio",IF(QYJ469&lt;=80,"Alto","Inviable Sanitariamente"))))</f>
        <v>Inviable Sanitariamente</v>
      </c>
      <c r="QYM469" s="265" t="str">
        <f t="shared" ref="QYM469:QYM471" si="12169">IF(QYK469&lt;5,"Sin Riesgo",IF(QYK469 &lt;=14,"Bajo",IF(QYK469&lt;=35,"Medio",IF(QYK469&lt;=80,"Alto","Inviable Sanitariamente"))))</f>
        <v>Inviable Sanitariamente</v>
      </c>
      <c r="QYN469" s="265" t="str">
        <f t="shared" ref="QYN469:QYN471" si="12170">IF(QYL469&lt;5,"Sin Riesgo",IF(QYL469 &lt;=14,"Bajo",IF(QYL469&lt;=35,"Medio",IF(QYL469&lt;=80,"Alto","Inviable Sanitariamente"))))</f>
        <v>Inviable Sanitariamente</v>
      </c>
      <c r="QYO469" s="265" t="str">
        <f t="shared" ref="QYO469:QYO471" si="12171">IF(QYM469&lt;5,"Sin Riesgo",IF(QYM469 &lt;=14,"Bajo",IF(QYM469&lt;=35,"Medio",IF(QYM469&lt;=80,"Alto","Inviable Sanitariamente"))))</f>
        <v>Inviable Sanitariamente</v>
      </c>
      <c r="QYP469" s="265" t="str">
        <f t="shared" ref="QYP469:QYP471" si="12172">IF(QYN469&lt;5,"Sin Riesgo",IF(QYN469 &lt;=14,"Bajo",IF(QYN469&lt;=35,"Medio",IF(QYN469&lt;=80,"Alto","Inviable Sanitariamente"))))</f>
        <v>Inviable Sanitariamente</v>
      </c>
      <c r="QYQ469" s="265" t="str">
        <f t="shared" ref="QYQ469:QYQ471" si="12173">IF(QYO469&lt;5,"Sin Riesgo",IF(QYO469 &lt;=14,"Bajo",IF(QYO469&lt;=35,"Medio",IF(QYO469&lt;=80,"Alto","Inviable Sanitariamente"))))</f>
        <v>Inviable Sanitariamente</v>
      </c>
      <c r="QYR469" s="265" t="str">
        <f t="shared" ref="QYR469:QYR471" si="12174">IF(QYP469&lt;5,"Sin Riesgo",IF(QYP469 &lt;=14,"Bajo",IF(QYP469&lt;=35,"Medio",IF(QYP469&lt;=80,"Alto","Inviable Sanitariamente"))))</f>
        <v>Inviable Sanitariamente</v>
      </c>
      <c r="QYS469" s="265" t="str">
        <f t="shared" ref="QYS469:QYS471" si="12175">IF(QYQ469&lt;5,"Sin Riesgo",IF(QYQ469 &lt;=14,"Bajo",IF(QYQ469&lt;=35,"Medio",IF(QYQ469&lt;=80,"Alto","Inviable Sanitariamente"))))</f>
        <v>Inviable Sanitariamente</v>
      </c>
      <c r="QYT469" s="265" t="str">
        <f t="shared" ref="QYT469:QYT471" si="12176">IF(QYR469&lt;5,"Sin Riesgo",IF(QYR469 &lt;=14,"Bajo",IF(QYR469&lt;=35,"Medio",IF(QYR469&lt;=80,"Alto","Inviable Sanitariamente"))))</f>
        <v>Inviable Sanitariamente</v>
      </c>
      <c r="QYU469" s="265" t="str">
        <f t="shared" ref="QYU469:QYU471" si="12177">IF(QYS469&lt;5,"Sin Riesgo",IF(QYS469 &lt;=14,"Bajo",IF(QYS469&lt;=35,"Medio",IF(QYS469&lt;=80,"Alto","Inviable Sanitariamente"))))</f>
        <v>Inviable Sanitariamente</v>
      </c>
      <c r="QYV469" s="265" t="str">
        <f t="shared" ref="QYV469:QYV471" si="12178">IF(QYT469&lt;5,"Sin Riesgo",IF(QYT469 &lt;=14,"Bajo",IF(QYT469&lt;=35,"Medio",IF(QYT469&lt;=80,"Alto","Inviable Sanitariamente"))))</f>
        <v>Inviable Sanitariamente</v>
      </c>
      <c r="QYW469" s="265" t="str">
        <f t="shared" ref="QYW469:QYW471" si="12179">IF(QYU469&lt;5,"Sin Riesgo",IF(QYU469 &lt;=14,"Bajo",IF(QYU469&lt;=35,"Medio",IF(QYU469&lt;=80,"Alto","Inviable Sanitariamente"))))</f>
        <v>Inviable Sanitariamente</v>
      </c>
      <c r="QYX469" s="265" t="str">
        <f t="shared" ref="QYX469:QYX471" si="12180">IF(QYV469&lt;5,"Sin Riesgo",IF(QYV469 &lt;=14,"Bajo",IF(QYV469&lt;=35,"Medio",IF(QYV469&lt;=80,"Alto","Inviable Sanitariamente"))))</f>
        <v>Inviable Sanitariamente</v>
      </c>
      <c r="QYY469" s="265" t="str">
        <f t="shared" ref="QYY469:QYY471" si="12181">IF(QYW469&lt;5,"Sin Riesgo",IF(QYW469 &lt;=14,"Bajo",IF(QYW469&lt;=35,"Medio",IF(QYW469&lt;=80,"Alto","Inviable Sanitariamente"))))</f>
        <v>Inviable Sanitariamente</v>
      </c>
      <c r="QYZ469" s="265" t="str">
        <f t="shared" ref="QYZ469:QYZ471" si="12182">IF(QYX469&lt;5,"Sin Riesgo",IF(QYX469 &lt;=14,"Bajo",IF(QYX469&lt;=35,"Medio",IF(QYX469&lt;=80,"Alto","Inviable Sanitariamente"))))</f>
        <v>Inviable Sanitariamente</v>
      </c>
      <c r="QZA469" s="265" t="str">
        <f t="shared" ref="QZA469:QZA471" si="12183">IF(QYY469&lt;5,"Sin Riesgo",IF(QYY469 &lt;=14,"Bajo",IF(QYY469&lt;=35,"Medio",IF(QYY469&lt;=80,"Alto","Inviable Sanitariamente"))))</f>
        <v>Inviable Sanitariamente</v>
      </c>
      <c r="QZB469" s="265" t="str">
        <f t="shared" ref="QZB469:QZB471" si="12184">IF(QYZ469&lt;5,"Sin Riesgo",IF(QYZ469 &lt;=14,"Bajo",IF(QYZ469&lt;=35,"Medio",IF(QYZ469&lt;=80,"Alto","Inviable Sanitariamente"))))</f>
        <v>Inviable Sanitariamente</v>
      </c>
      <c r="QZC469" s="265" t="str">
        <f t="shared" ref="QZC469:QZC471" si="12185">IF(QZA469&lt;5,"Sin Riesgo",IF(QZA469 &lt;=14,"Bajo",IF(QZA469&lt;=35,"Medio",IF(QZA469&lt;=80,"Alto","Inviable Sanitariamente"))))</f>
        <v>Inviable Sanitariamente</v>
      </c>
      <c r="QZD469" s="265" t="str">
        <f t="shared" ref="QZD469:QZD471" si="12186">IF(QZB469&lt;5,"Sin Riesgo",IF(QZB469 &lt;=14,"Bajo",IF(QZB469&lt;=35,"Medio",IF(QZB469&lt;=80,"Alto","Inviable Sanitariamente"))))</f>
        <v>Inviable Sanitariamente</v>
      </c>
      <c r="QZE469" s="265" t="str">
        <f t="shared" ref="QZE469:QZE471" si="12187">IF(QZC469&lt;5,"Sin Riesgo",IF(QZC469 &lt;=14,"Bajo",IF(QZC469&lt;=35,"Medio",IF(QZC469&lt;=80,"Alto","Inviable Sanitariamente"))))</f>
        <v>Inviable Sanitariamente</v>
      </c>
      <c r="QZF469" s="265" t="str">
        <f t="shared" ref="QZF469:QZF471" si="12188">IF(QZD469&lt;5,"Sin Riesgo",IF(QZD469 &lt;=14,"Bajo",IF(QZD469&lt;=35,"Medio",IF(QZD469&lt;=80,"Alto","Inviable Sanitariamente"))))</f>
        <v>Inviable Sanitariamente</v>
      </c>
      <c r="QZG469" s="265" t="str">
        <f t="shared" ref="QZG469:QZG471" si="12189">IF(QZE469&lt;5,"Sin Riesgo",IF(QZE469 &lt;=14,"Bajo",IF(QZE469&lt;=35,"Medio",IF(QZE469&lt;=80,"Alto","Inviable Sanitariamente"))))</f>
        <v>Inviable Sanitariamente</v>
      </c>
      <c r="QZH469" s="265" t="str">
        <f t="shared" ref="QZH469:QZH471" si="12190">IF(QZF469&lt;5,"Sin Riesgo",IF(QZF469 &lt;=14,"Bajo",IF(QZF469&lt;=35,"Medio",IF(QZF469&lt;=80,"Alto","Inviable Sanitariamente"))))</f>
        <v>Inviable Sanitariamente</v>
      </c>
      <c r="QZI469" s="265" t="str">
        <f t="shared" ref="QZI469:QZI471" si="12191">IF(QZG469&lt;5,"Sin Riesgo",IF(QZG469 &lt;=14,"Bajo",IF(QZG469&lt;=35,"Medio",IF(QZG469&lt;=80,"Alto","Inviable Sanitariamente"))))</f>
        <v>Inviable Sanitariamente</v>
      </c>
      <c r="QZJ469" s="265" t="str">
        <f t="shared" ref="QZJ469:QZJ471" si="12192">IF(QZH469&lt;5,"Sin Riesgo",IF(QZH469 &lt;=14,"Bajo",IF(QZH469&lt;=35,"Medio",IF(QZH469&lt;=80,"Alto","Inviable Sanitariamente"))))</f>
        <v>Inviable Sanitariamente</v>
      </c>
      <c r="QZK469" s="265" t="str">
        <f t="shared" ref="QZK469:QZK471" si="12193">IF(QZI469&lt;5,"Sin Riesgo",IF(QZI469 &lt;=14,"Bajo",IF(QZI469&lt;=35,"Medio",IF(QZI469&lt;=80,"Alto","Inviable Sanitariamente"))))</f>
        <v>Inviable Sanitariamente</v>
      </c>
      <c r="QZL469" s="265" t="str">
        <f t="shared" ref="QZL469:QZL471" si="12194">IF(QZJ469&lt;5,"Sin Riesgo",IF(QZJ469 &lt;=14,"Bajo",IF(QZJ469&lt;=35,"Medio",IF(QZJ469&lt;=80,"Alto","Inviable Sanitariamente"))))</f>
        <v>Inviable Sanitariamente</v>
      </c>
      <c r="QZM469" s="265" t="str">
        <f t="shared" ref="QZM469:QZM471" si="12195">IF(QZK469&lt;5,"Sin Riesgo",IF(QZK469 &lt;=14,"Bajo",IF(QZK469&lt;=35,"Medio",IF(QZK469&lt;=80,"Alto","Inviable Sanitariamente"))))</f>
        <v>Inviable Sanitariamente</v>
      </c>
      <c r="QZN469" s="265" t="str">
        <f t="shared" ref="QZN469:QZN471" si="12196">IF(QZL469&lt;5,"Sin Riesgo",IF(QZL469 &lt;=14,"Bajo",IF(QZL469&lt;=35,"Medio",IF(QZL469&lt;=80,"Alto","Inviable Sanitariamente"))))</f>
        <v>Inviable Sanitariamente</v>
      </c>
      <c r="QZO469" s="265" t="str">
        <f t="shared" ref="QZO469:QZO471" si="12197">IF(QZM469&lt;5,"Sin Riesgo",IF(QZM469 &lt;=14,"Bajo",IF(QZM469&lt;=35,"Medio",IF(QZM469&lt;=80,"Alto","Inviable Sanitariamente"))))</f>
        <v>Inviable Sanitariamente</v>
      </c>
      <c r="QZP469" s="265" t="str">
        <f t="shared" ref="QZP469:QZP471" si="12198">IF(QZN469&lt;5,"Sin Riesgo",IF(QZN469 &lt;=14,"Bajo",IF(QZN469&lt;=35,"Medio",IF(QZN469&lt;=80,"Alto","Inviable Sanitariamente"))))</f>
        <v>Inviable Sanitariamente</v>
      </c>
      <c r="QZQ469" s="265" t="str">
        <f t="shared" ref="QZQ469:QZQ471" si="12199">IF(QZO469&lt;5,"Sin Riesgo",IF(QZO469 &lt;=14,"Bajo",IF(QZO469&lt;=35,"Medio",IF(QZO469&lt;=80,"Alto","Inviable Sanitariamente"))))</f>
        <v>Inviable Sanitariamente</v>
      </c>
      <c r="QZR469" s="265" t="str">
        <f t="shared" ref="QZR469:QZR471" si="12200">IF(QZP469&lt;5,"Sin Riesgo",IF(QZP469 &lt;=14,"Bajo",IF(QZP469&lt;=35,"Medio",IF(QZP469&lt;=80,"Alto","Inviable Sanitariamente"))))</f>
        <v>Inviable Sanitariamente</v>
      </c>
      <c r="QZS469" s="265" t="str">
        <f t="shared" ref="QZS469:QZS471" si="12201">IF(QZQ469&lt;5,"Sin Riesgo",IF(QZQ469 &lt;=14,"Bajo",IF(QZQ469&lt;=35,"Medio",IF(QZQ469&lt;=80,"Alto","Inviable Sanitariamente"))))</f>
        <v>Inviable Sanitariamente</v>
      </c>
      <c r="QZT469" s="265" t="str">
        <f t="shared" ref="QZT469:QZT471" si="12202">IF(QZR469&lt;5,"Sin Riesgo",IF(QZR469 &lt;=14,"Bajo",IF(QZR469&lt;=35,"Medio",IF(QZR469&lt;=80,"Alto","Inviable Sanitariamente"))))</f>
        <v>Inviable Sanitariamente</v>
      </c>
      <c r="QZU469" s="265" t="str">
        <f t="shared" ref="QZU469:QZU471" si="12203">IF(QZS469&lt;5,"Sin Riesgo",IF(QZS469 &lt;=14,"Bajo",IF(QZS469&lt;=35,"Medio",IF(QZS469&lt;=80,"Alto","Inviable Sanitariamente"))))</f>
        <v>Inviable Sanitariamente</v>
      </c>
      <c r="QZV469" s="265" t="str">
        <f t="shared" ref="QZV469:QZV471" si="12204">IF(QZT469&lt;5,"Sin Riesgo",IF(QZT469 &lt;=14,"Bajo",IF(QZT469&lt;=35,"Medio",IF(QZT469&lt;=80,"Alto","Inviable Sanitariamente"))))</f>
        <v>Inviable Sanitariamente</v>
      </c>
      <c r="QZW469" s="265" t="str">
        <f t="shared" ref="QZW469:QZW471" si="12205">IF(QZU469&lt;5,"Sin Riesgo",IF(QZU469 &lt;=14,"Bajo",IF(QZU469&lt;=35,"Medio",IF(QZU469&lt;=80,"Alto","Inviable Sanitariamente"))))</f>
        <v>Inviable Sanitariamente</v>
      </c>
      <c r="QZX469" s="265" t="str">
        <f t="shared" ref="QZX469:QZX471" si="12206">IF(QZV469&lt;5,"Sin Riesgo",IF(QZV469 &lt;=14,"Bajo",IF(QZV469&lt;=35,"Medio",IF(QZV469&lt;=80,"Alto","Inviable Sanitariamente"))))</f>
        <v>Inviable Sanitariamente</v>
      </c>
      <c r="QZY469" s="265" t="str">
        <f t="shared" ref="QZY469:QZY471" si="12207">IF(QZW469&lt;5,"Sin Riesgo",IF(QZW469 &lt;=14,"Bajo",IF(QZW469&lt;=35,"Medio",IF(QZW469&lt;=80,"Alto","Inviable Sanitariamente"))))</f>
        <v>Inviable Sanitariamente</v>
      </c>
      <c r="QZZ469" s="265" t="str">
        <f t="shared" ref="QZZ469:QZZ471" si="12208">IF(QZX469&lt;5,"Sin Riesgo",IF(QZX469 &lt;=14,"Bajo",IF(QZX469&lt;=35,"Medio",IF(QZX469&lt;=80,"Alto","Inviable Sanitariamente"))))</f>
        <v>Inviable Sanitariamente</v>
      </c>
      <c r="RAA469" s="265" t="str">
        <f t="shared" ref="RAA469:RAA471" si="12209">IF(QZY469&lt;5,"Sin Riesgo",IF(QZY469 &lt;=14,"Bajo",IF(QZY469&lt;=35,"Medio",IF(QZY469&lt;=80,"Alto","Inviable Sanitariamente"))))</f>
        <v>Inviable Sanitariamente</v>
      </c>
      <c r="RAB469" s="265" t="str">
        <f t="shared" ref="RAB469:RAB471" si="12210">IF(QZZ469&lt;5,"Sin Riesgo",IF(QZZ469 &lt;=14,"Bajo",IF(QZZ469&lt;=35,"Medio",IF(QZZ469&lt;=80,"Alto","Inviable Sanitariamente"))))</f>
        <v>Inviable Sanitariamente</v>
      </c>
      <c r="RAC469" s="265" t="str">
        <f t="shared" ref="RAC469:RAC471" si="12211">IF(RAA469&lt;5,"Sin Riesgo",IF(RAA469 &lt;=14,"Bajo",IF(RAA469&lt;=35,"Medio",IF(RAA469&lt;=80,"Alto","Inviable Sanitariamente"))))</f>
        <v>Inviable Sanitariamente</v>
      </c>
      <c r="RAD469" s="265" t="str">
        <f t="shared" ref="RAD469:RAD471" si="12212">IF(RAB469&lt;5,"Sin Riesgo",IF(RAB469 &lt;=14,"Bajo",IF(RAB469&lt;=35,"Medio",IF(RAB469&lt;=80,"Alto","Inviable Sanitariamente"))))</f>
        <v>Inviable Sanitariamente</v>
      </c>
      <c r="RAE469" s="265" t="str">
        <f t="shared" ref="RAE469:RAE471" si="12213">IF(RAC469&lt;5,"Sin Riesgo",IF(RAC469 &lt;=14,"Bajo",IF(RAC469&lt;=35,"Medio",IF(RAC469&lt;=80,"Alto","Inviable Sanitariamente"))))</f>
        <v>Inviable Sanitariamente</v>
      </c>
      <c r="RAF469" s="265" t="str">
        <f t="shared" ref="RAF469:RAF471" si="12214">IF(RAD469&lt;5,"Sin Riesgo",IF(RAD469 &lt;=14,"Bajo",IF(RAD469&lt;=35,"Medio",IF(RAD469&lt;=80,"Alto","Inviable Sanitariamente"))))</f>
        <v>Inviable Sanitariamente</v>
      </c>
      <c r="RAG469" s="265" t="str">
        <f t="shared" ref="RAG469:RAG471" si="12215">IF(RAE469&lt;5,"Sin Riesgo",IF(RAE469 &lt;=14,"Bajo",IF(RAE469&lt;=35,"Medio",IF(RAE469&lt;=80,"Alto","Inviable Sanitariamente"))))</f>
        <v>Inviable Sanitariamente</v>
      </c>
      <c r="RAH469" s="265" t="str">
        <f t="shared" ref="RAH469:RAH471" si="12216">IF(RAF469&lt;5,"Sin Riesgo",IF(RAF469 &lt;=14,"Bajo",IF(RAF469&lt;=35,"Medio",IF(RAF469&lt;=80,"Alto","Inviable Sanitariamente"))))</f>
        <v>Inviable Sanitariamente</v>
      </c>
      <c r="RAI469" s="265" t="str">
        <f t="shared" ref="RAI469:RAI471" si="12217">IF(RAG469&lt;5,"Sin Riesgo",IF(RAG469 &lt;=14,"Bajo",IF(RAG469&lt;=35,"Medio",IF(RAG469&lt;=80,"Alto","Inviable Sanitariamente"))))</f>
        <v>Inviable Sanitariamente</v>
      </c>
      <c r="RAJ469" s="265" t="str">
        <f t="shared" ref="RAJ469:RAJ471" si="12218">IF(RAH469&lt;5,"Sin Riesgo",IF(RAH469 &lt;=14,"Bajo",IF(RAH469&lt;=35,"Medio",IF(RAH469&lt;=80,"Alto","Inviable Sanitariamente"))))</f>
        <v>Inviable Sanitariamente</v>
      </c>
      <c r="RAK469" s="265" t="str">
        <f t="shared" ref="RAK469:RAK471" si="12219">IF(RAI469&lt;5,"Sin Riesgo",IF(RAI469 &lt;=14,"Bajo",IF(RAI469&lt;=35,"Medio",IF(RAI469&lt;=80,"Alto","Inviable Sanitariamente"))))</f>
        <v>Inviable Sanitariamente</v>
      </c>
      <c r="RAL469" s="265" t="str">
        <f t="shared" ref="RAL469:RAL471" si="12220">IF(RAJ469&lt;5,"Sin Riesgo",IF(RAJ469 &lt;=14,"Bajo",IF(RAJ469&lt;=35,"Medio",IF(RAJ469&lt;=80,"Alto","Inviable Sanitariamente"))))</f>
        <v>Inviable Sanitariamente</v>
      </c>
      <c r="RAM469" s="265" t="str">
        <f t="shared" ref="RAM469:RAM471" si="12221">IF(RAK469&lt;5,"Sin Riesgo",IF(RAK469 &lt;=14,"Bajo",IF(RAK469&lt;=35,"Medio",IF(RAK469&lt;=80,"Alto","Inviable Sanitariamente"))))</f>
        <v>Inviable Sanitariamente</v>
      </c>
      <c r="RAN469" s="265" t="str">
        <f t="shared" ref="RAN469:RAN471" si="12222">IF(RAL469&lt;5,"Sin Riesgo",IF(RAL469 &lt;=14,"Bajo",IF(RAL469&lt;=35,"Medio",IF(RAL469&lt;=80,"Alto","Inviable Sanitariamente"))))</f>
        <v>Inviable Sanitariamente</v>
      </c>
      <c r="RAO469" s="265" t="str">
        <f t="shared" ref="RAO469:RAO471" si="12223">IF(RAM469&lt;5,"Sin Riesgo",IF(RAM469 &lt;=14,"Bajo",IF(RAM469&lt;=35,"Medio",IF(RAM469&lt;=80,"Alto","Inviable Sanitariamente"))))</f>
        <v>Inviable Sanitariamente</v>
      </c>
      <c r="RAP469" s="265" t="str">
        <f t="shared" ref="RAP469:RAP471" si="12224">IF(RAN469&lt;5,"Sin Riesgo",IF(RAN469 &lt;=14,"Bajo",IF(RAN469&lt;=35,"Medio",IF(RAN469&lt;=80,"Alto","Inviable Sanitariamente"))))</f>
        <v>Inviable Sanitariamente</v>
      </c>
      <c r="RAQ469" s="265" t="str">
        <f t="shared" ref="RAQ469:RAQ471" si="12225">IF(RAO469&lt;5,"Sin Riesgo",IF(RAO469 &lt;=14,"Bajo",IF(RAO469&lt;=35,"Medio",IF(RAO469&lt;=80,"Alto","Inviable Sanitariamente"))))</f>
        <v>Inviable Sanitariamente</v>
      </c>
      <c r="RAR469" s="265" t="str">
        <f t="shared" ref="RAR469:RAR471" si="12226">IF(RAP469&lt;5,"Sin Riesgo",IF(RAP469 &lt;=14,"Bajo",IF(RAP469&lt;=35,"Medio",IF(RAP469&lt;=80,"Alto","Inviable Sanitariamente"))))</f>
        <v>Inviable Sanitariamente</v>
      </c>
      <c r="RAS469" s="265" t="str">
        <f t="shared" ref="RAS469:RAS471" si="12227">IF(RAQ469&lt;5,"Sin Riesgo",IF(RAQ469 &lt;=14,"Bajo",IF(RAQ469&lt;=35,"Medio",IF(RAQ469&lt;=80,"Alto","Inviable Sanitariamente"))))</f>
        <v>Inviable Sanitariamente</v>
      </c>
      <c r="RAT469" s="265" t="str">
        <f t="shared" ref="RAT469:RAT471" si="12228">IF(RAR469&lt;5,"Sin Riesgo",IF(RAR469 &lt;=14,"Bajo",IF(RAR469&lt;=35,"Medio",IF(RAR469&lt;=80,"Alto","Inviable Sanitariamente"))))</f>
        <v>Inviable Sanitariamente</v>
      </c>
      <c r="RAU469" s="265" t="str">
        <f t="shared" ref="RAU469:RAU471" si="12229">IF(RAS469&lt;5,"Sin Riesgo",IF(RAS469 &lt;=14,"Bajo",IF(RAS469&lt;=35,"Medio",IF(RAS469&lt;=80,"Alto","Inviable Sanitariamente"))))</f>
        <v>Inviable Sanitariamente</v>
      </c>
      <c r="RAV469" s="265" t="str">
        <f t="shared" ref="RAV469:RAV471" si="12230">IF(RAT469&lt;5,"Sin Riesgo",IF(RAT469 &lt;=14,"Bajo",IF(RAT469&lt;=35,"Medio",IF(RAT469&lt;=80,"Alto","Inviable Sanitariamente"))))</f>
        <v>Inviable Sanitariamente</v>
      </c>
      <c r="RAW469" s="265" t="str">
        <f t="shared" ref="RAW469:RAW471" si="12231">IF(RAU469&lt;5,"Sin Riesgo",IF(RAU469 &lt;=14,"Bajo",IF(RAU469&lt;=35,"Medio",IF(RAU469&lt;=80,"Alto","Inviable Sanitariamente"))))</f>
        <v>Inviable Sanitariamente</v>
      </c>
      <c r="RAX469" s="265" t="str">
        <f t="shared" ref="RAX469:RAX471" si="12232">IF(RAV469&lt;5,"Sin Riesgo",IF(RAV469 &lt;=14,"Bajo",IF(RAV469&lt;=35,"Medio",IF(RAV469&lt;=80,"Alto","Inviable Sanitariamente"))))</f>
        <v>Inviable Sanitariamente</v>
      </c>
      <c r="RAY469" s="265" t="str">
        <f t="shared" ref="RAY469:RAY471" si="12233">IF(RAW469&lt;5,"Sin Riesgo",IF(RAW469 &lt;=14,"Bajo",IF(RAW469&lt;=35,"Medio",IF(RAW469&lt;=80,"Alto","Inviable Sanitariamente"))))</f>
        <v>Inviable Sanitariamente</v>
      </c>
      <c r="RAZ469" s="265" t="str">
        <f t="shared" ref="RAZ469:RAZ471" si="12234">IF(RAX469&lt;5,"Sin Riesgo",IF(RAX469 &lt;=14,"Bajo",IF(RAX469&lt;=35,"Medio",IF(RAX469&lt;=80,"Alto","Inviable Sanitariamente"))))</f>
        <v>Inviable Sanitariamente</v>
      </c>
      <c r="RBA469" s="265" t="str">
        <f t="shared" ref="RBA469:RBA471" si="12235">IF(RAY469&lt;5,"Sin Riesgo",IF(RAY469 &lt;=14,"Bajo",IF(RAY469&lt;=35,"Medio",IF(RAY469&lt;=80,"Alto","Inviable Sanitariamente"))))</f>
        <v>Inviable Sanitariamente</v>
      </c>
      <c r="RBB469" s="265" t="str">
        <f t="shared" ref="RBB469:RBB471" si="12236">IF(RAZ469&lt;5,"Sin Riesgo",IF(RAZ469 &lt;=14,"Bajo",IF(RAZ469&lt;=35,"Medio",IF(RAZ469&lt;=80,"Alto","Inviable Sanitariamente"))))</f>
        <v>Inviable Sanitariamente</v>
      </c>
      <c r="RBC469" s="265" t="str">
        <f t="shared" ref="RBC469:RBC471" si="12237">IF(RBA469&lt;5,"Sin Riesgo",IF(RBA469 &lt;=14,"Bajo",IF(RBA469&lt;=35,"Medio",IF(RBA469&lt;=80,"Alto","Inviable Sanitariamente"))))</f>
        <v>Inviable Sanitariamente</v>
      </c>
      <c r="RBD469" s="265" t="str">
        <f t="shared" ref="RBD469:RBD471" si="12238">IF(RBB469&lt;5,"Sin Riesgo",IF(RBB469 &lt;=14,"Bajo",IF(RBB469&lt;=35,"Medio",IF(RBB469&lt;=80,"Alto","Inviable Sanitariamente"))))</f>
        <v>Inviable Sanitariamente</v>
      </c>
      <c r="RBE469" s="265" t="str">
        <f t="shared" ref="RBE469:RBE471" si="12239">IF(RBC469&lt;5,"Sin Riesgo",IF(RBC469 &lt;=14,"Bajo",IF(RBC469&lt;=35,"Medio",IF(RBC469&lt;=80,"Alto","Inviable Sanitariamente"))))</f>
        <v>Inviable Sanitariamente</v>
      </c>
      <c r="RBF469" s="265" t="str">
        <f t="shared" ref="RBF469:RBF471" si="12240">IF(RBD469&lt;5,"Sin Riesgo",IF(RBD469 &lt;=14,"Bajo",IF(RBD469&lt;=35,"Medio",IF(RBD469&lt;=80,"Alto","Inviable Sanitariamente"))))</f>
        <v>Inviable Sanitariamente</v>
      </c>
      <c r="RBG469" s="265" t="str">
        <f t="shared" ref="RBG469:RBG471" si="12241">IF(RBE469&lt;5,"Sin Riesgo",IF(RBE469 &lt;=14,"Bajo",IF(RBE469&lt;=35,"Medio",IF(RBE469&lt;=80,"Alto","Inviable Sanitariamente"))))</f>
        <v>Inviable Sanitariamente</v>
      </c>
      <c r="RBH469" s="265" t="str">
        <f t="shared" ref="RBH469:RBH471" si="12242">IF(RBF469&lt;5,"Sin Riesgo",IF(RBF469 &lt;=14,"Bajo",IF(RBF469&lt;=35,"Medio",IF(RBF469&lt;=80,"Alto","Inviable Sanitariamente"))))</f>
        <v>Inviable Sanitariamente</v>
      </c>
      <c r="RBI469" s="265" t="str">
        <f t="shared" ref="RBI469:RBI471" si="12243">IF(RBG469&lt;5,"Sin Riesgo",IF(RBG469 &lt;=14,"Bajo",IF(RBG469&lt;=35,"Medio",IF(RBG469&lt;=80,"Alto","Inviable Sanitariamente"))))</f>
        <v>Inviable Sanitariamente</v>
      </c>
      <c r="RBJ469" s="265" t="str">
        <f t="shared" ref="RBJ469:RBJ471" si="12244">IF(RBH469&lt;5,"Sin Riesgo",IF(RBH469 &lt;=14,"Bajo",IF(RBH469&lt;=35,"Medio",IF(RBH469&lt;=80,"Alto","Inviable Sanitariamente"))))</f>
        <v>Inviable Sanitariamente</v>
      </c>
      <c r="RBK469" s="265" t="str">
        <f t="shared" ref="RBK469:RBK471" si="12245">IF(RBI469&lt;5,"Sin Riesgo",IF(RBI469 &lt;=14,"Bajo",IF(RBI469&lt;=35,"Medio",IF(RBI469&lt;=80,"Alto","Inviable Sanitariamente"))))</f>
        <v>Inviable Sanitariamente</v>
      </c>
      <c r="RBL469" s="265" t="str">
        <f t="shared" ref="RBL469:RBL471" si="12246">IF(RBJ469&lt;5,"Sin Riesgo",IF(RBJ469 &lt;=14,"Bajo",IF(RBJ469&lt;=35,"Medio",IF(RBJ469&lt;=80,"Alto","Inviable Sanitariamente"))))</f>
        <v>Inviable Sanitariamente</v>
      </c>
      <c r="RBM469" s="265" t="str">
        <f t="shared" ref="RBM469:RBM471" si="12247">IF(RBK469&lt;5,"Sin Riesgo",IF(RBK469 &lt;=14,"Bajo",IF(RBK469&lt;=35,"Medio",IF(RBK469&lt;=80,"Alto","Inviable Sanitariamente"))))</f>
        <v>Inviable Sanitariamente</v>
      </c>
      <c r="RBN469" s="265" t="str">
        <f t="shared" ref="RBN469:RBN471" si="12248">IF(RBL469&lt;5,"Sin Riesgo",IF(RBL469 &lt;=14,"Bajo",IF(RBL469&lt;=35,"Medio",IF(RBL469&lt;=80,"Alto","Inviable Sanitariamente"))))</f>
        <v>Inviable Sanitariamente</v>
      </c>
      <c r="RBO469" s="265" t="str">
        <f t="shared" ref="RBO469:RBO471" si="12249">IF(RBM469&lt;5,"Sin Riesgo",IF(RBM469 &lt;=14,"Bajo",IF(RBM469&lt;=35,"Medio",IF(RBM469&lt;=80,"Alto","Inviable Sanitariamente"))))</f>
        <v>Inviable Sanitariamente</v>
      </c>
      <c r="RBP469" s="265" t="str">
        <f t="shared" ref="RBP469:RBP471" si="12250">IF(RBN469&lt;5,"Sin Riesgo",IF(RBN469 &lt;=14,"Bajo",IF(RBN469&lt;=35,"Medio",IF(RBN469&lt;=80,"Alto","Inviable Sanitariamente"))))</f>
        <v>Inviable Sanitariamente</v>
      </c>
      <c r="RBQ469" s="265" t="str">
        <f t="shared" ref="RBQ469:RBQ471" si="12251">IF(RBO469&lt;5,"Sin Riesgo",IF(RBO469 &lt;=14,"Bajo",IF(RBO469&lt;=35,"Medio",IF(RBO469&lt;=80,"Alto","Inviable Sanitariamente"))))</f>
        <v>Inviable Sanitariamente</v>
      </c>
      <c r="RBR469" s="265" t="str">
        <f t="shared" ref="RBR469:RBR471" si="12252">IF(RBP469&lt;5,"Sin Riesgo",IF(RBP469 &lt;=14,"Bajo",IF(RBP469&lt;=35,"Medio",IF(RBP469&lt;=80,"Alto","Inviable Sanitariamente"))))</f>
        <v>Inviable Sanitariamente</v>
      </c>
      <c r="RBS469" s="265" t="str">
        <f t="shared" ref="RBS469:RBS471" si="12253">IF(RBQ469&lt;5,"Sin Riesgo",IF(RBQ469 &lt;=14,"Bajo",IF(RBQ469&lt;=35,"Medio",IF(RBQ469&lt;=80,"Alto","Inviable Sanitariamente"))))</f>
        <v>Inviable Sanitariamente</v>
      </c>
      <c r="RBT469" s="265" t="str">
        <f t="shared" ref="RBT469:RBT471" si="12254">IF(RBR469&lt;5,"Sin Riesgo",IF(RBR469 &lt;=14,"Bajo",IF(RBR469&lt;=35,"Medio",IF(RBR469&lt;=80,"Alto","Inviable Sanitariamente"))))</f>
        <v>Inviable Sanitariamente</v>
      </c>
      <c r="RBU469" s="265" t="str">
        <f t="shared" ref="RBU469:RBU471" si="12255">IF(RBS469&lt;5,"Sin Riesgo",IF(RBS469 &lt;=14,"Bajo",IF(RBS469&lt;=35,"Medio",IF(RBS469&lt;=80,"Alto","Inviable Sanitariamente"))))</f>
        <v>Inviable Sanitariamente</v>
      </c>
      <c r="RBV469" s="265" t="str">
        <f t="shared" ref="RBV469:RBV471" si="12256">IF(RBT469&lt;5,"Sin Riesgo",IF(RBT469 &lt;=14,"Bajo",IF(RBT469&lt;=35,"Medio",IF(RBT469&lt;=80,"Alto","Inviable Sanitariamente"))))</f>
        <v>Inviable Sanitariamente</v>
      </c>
      <c r="RBW469" s="265" t="str">
        <f t="shared" ref="RBW469:RBW471" si="12257">IF(RBU469&lt;5,"Sin Riesgo",IF(RBU469 &lt;=14,"Bajo",IF(RBU469&lt;=35,"Medio",IF(RBU469&lt;=80,"Alto","Inviable Sanitariamente"))))</f>
        <v>Inviable Sanitariamente</v>
      </c>
      <c r="RBX469" s="265" t="str">
        <f t="shared" ref="RBX469:RBX471" si="12258">IF(RBV469&lt;5,"Sin Riesgo",IF(RBV469 &lt;=14,"Bajo",IF(RBV469&lt;=35,"Medio",IF(RBV469&lt;=80,"Alto","Inviable Sanitariamente"))))</f>
        <v>Inviable Sanitariamente</v>
      </c>
      <c r="RBY469" s="265" t="str">
        <f t="shared" ref="RBY469:RBY471" si="12259">IF(RBW469&lt;5,"Sin Riesgo",IF(RBW469 &lt;=14,"Bajo",IF(RBW469&lt;=35,"Medio",IF(RBW469&lt;=80,"Alto","Inviable Sanitariamente"))))</f>
        <v>Inviable Sanitariamente</v>
      </c>
      <c r="RBZ469" s="265" t="str">
        <f t="shared" ref="RBZ469:RBZ471" si="12260">IF(RBX469&lt;5,"Sin Riesgo",IF(RBX469 &lt;=14,"Bajo",IF(RBX469&lt;=35,"Medio",IF(RBX469&lt;=80,"Alto","Inviable Sanitariamente"))))</f>
        <v>Inviable Sanitariamente</v>
      </c>
      <c r="RCA469" s="265" t="str">
        <f t="shared" ref="RCA469:RCA471" si="12261">IF(RBY469&lt;5,"Sin Riesgo",IF(RBY469 &lt;=14,"Bajo",IF(RBY469&lt;=35,"Medio",IF(RBY469&lt;=80,"Alto","Inviable Sanitariamente"))))</f>
        <v>Inviable Sanitariamente</v>
      </c>
      <c r="RCB469" s="265" t="str">
        <f t="shared" ref="RCB469:RCB471" si="12262">IF(RBZ469&lt;5,"Sin Riesgo",IF(RBZ469 &lt;=14,"Bajo",IF(RBZ469&lt;=35,"Medio",IF(RBZ469&lt;=80,"Alto","Inviable Sanitariamente"))))</f>
        <v>Inviable Sanitariamente</v>
      </c>
      <c r="RCC469" s="265" t="str">
        <f t="shared" ref="RCC469:RCC471" si="12263">IF(RCA469&lt;5,"Sin Riesgo",IF(RCA469 &lt;=14,"Bajo",IF(RCA469&lt;=35,"Medio",IF(RCA469&lt;=80,"Alto","Inviable Sanitariamente"))))</f>
        <v>Inviable Sanitariamente</v>
      </c>
      <c r="RCD469" s="265" t="str">
        <f t="shared" ref="RCD469:RCD471" si="12264">IF(RCB469&lt;5,"Sin Riesgo",IF(RCB469 &lt;=14,"Bajo",IF(RCB469&lt;=35,"Medio",IF(RCB469&lt;=80,"Alto","Inviable Sanitariamente"))))</f>
        <v>Inviable Sanitariamente</v>
      </c>
      <c r="RCE469" s="265" t="str">
        <f t="shared" ref="RCE469:RCE471" si="12265">IF(RCC469&lt;5,"Sin Riesgo",IF(RCC469 &lt;=14,"Bajo",IF(RCC469&lt;=35,"Medio",IF(RCC469&lt;=80,"Alto","Inviable Sanitariamente"))))</f>
        <v>Inviable Sanitariamente</v>
      </c>
      <c r="RCF469" s="265" t="str">
        <f t="shared" ref="RCF469:RCF471" si="12266">IF(RCD469&lt;5,"Sin Riesgo",IF(RCD469 &lt;=14,"Bajo",IF(RCD469&lt;=35,"Medio",IF(RCD469&lt;=80,"Alto","Inviable Sanitariamente"))))</f>
        <v>Inviable Sanitariamente</v>
      </c>
      <c r="RCG469" s="265" t="str">
        <f t="shared" ref="RCG469:RCG471" si="12267">IF(RCE469&lt;5,"Sin Riesgo",IF(RCE469 &lt;=14,"Bajo",IF(RCE469&lt;=35,"Medio",IF(RCE469&lt;=80,"Alto","Inviable Sanitariamente"))))</f>
        <v>Inviable Sanitariamente</v>
      </c>
      <c r="RCH469" s="265" t="str">
        <f t="shared" ref="RCH469:RCH471" si="12268">IF(RCF469&lt;5,"Sin Riesgo",IF(RCF469 &lt;=14,"Bajo",IF(RCF469&lt;=35,"Medio",IF(RCF469&lt;=80,"Alto","Inviable Sanitariamente"))))</f>
        <v>Inviable Sanitariamente</v>
      </c>
      <c r="RCI469" s="265" t="str">
        <f t="shared" ref="RCI469:RCI471" si="12269">IF(RCG469&lt;5,"Sin Riesgo",IF(RCG469 &lt;=14,"Bajo",IF(RCG469&lt;=35,"Medio",IF(RCG469&lt;=80,"Alto","Inviable Sanitariamente"))))</f>
        <v>Inviable Sanitariamente</v>
      </c>
      <c r="RCJ469" s="265" t="str">
        <f t="shared" ref="RCJ469:RCJ471" si="12270">IF(RCH469&lt;5,"Sin Riesgo",IF(RCH469 &lt;=14,"Bajo",IF(RCH469&lt;=35,"Medio",IF(RCH469&lt;=80,"Alto","Inviable Sanitariamente"))))</f>
        <v>Inviable Sanitariamente</v>
      </c>
      <c r="RCK469" s="265" t="str">
        <f t="shared" ref="RCK469:RCK471" si="12271">IF(RCI469&lt;5,"Sin Riesgo",IF(RCI469 &lt;=14,"Bajo",IF(RCI469&lt;=35,"Medio",IF(RCI469&lt;=80,"Alto","Inviable Sanitariamente"))))</f>
        <v>Inviable Sanitariamente</v>
      </c>
      <c r="RCL469" s="265" t="str">
        <f t="shared" ref="RCL469:RCL471" si="12272">IF(RCJ469&lt;5,"Sin Riesgo",IF(RCJ469 &lt;=14,"Bajo",IF(RCJ469&lt;=35,"Medio",IF(RCJ469&lt;=80,"Alto","Inviable Sanitariamente"))))</f>
        <v>Inviable Sanitariamente</v>
      </c>
      <c r="RCM469" s="265" t="str">
        <f t="shared" ref="RCM469:RCM471" si="12273">IF(RCK469&lt;5,"Sin Riesgo",IF(RCK469 &lt;=14,"Bajo",IF(RCK469&lt;=35,"Medio",IF(RCK469&lt;=80,"Alto","Inviable Sanitariamente"))))</f>
        <v>Inviable Sanitariamente</v>
      </c>
      <c r="RCN469" s="265" t="str">
        <f t="shared" ref="RCN469:RCN471" si="12274">IF(RCL469&lt;5,"Sin Riesgo",IF(RCL469 &lt;=14,"Bajo",IF(RCL469&lt;=35,"Medio",IF(RCL469&lt;=80,"Alto","Inviable Sanitariamente"))))</f>
        <v>Inviable Sanitariamente</v>
      </c>
      <c r="RCO469" s="265" t="str">
        <f t="shared" ref="RCO469:RCO471" si="12275">IF(RCM469&lt;5,"Sin Riesgo",IF(RCM469 &lt;=14,"Bajo",IF(RCM469&lt;=35,"Medio",IF(RCM469&lt;=80,"Alto","Inviable Sanitariamente"))))</f>
        <v>Inviable Sanitariamente</v>
      </c>
      <c r="RCP469" s="265" t="str">
        <f t="shared" ref="RCP469:RCP471" si="12276">IF(RCN469&lt;5,"Sin Riesgo",IF(RCN469 &lt;=14,"Bajo",IF(RCN469&lt;=35,"Medio",IF(RCN469&lt;=80,"Alto","Inviable Sanitariamente"))))</f>
        <v>Inviable Sanitariamente</v>
      </c>
      <c r="RCQ469" s="265" t="str">
        <f t="shared" ref="RCQ469:RCQ471" si="12277">IF(RCO469&lt;5,"Sin Riesgo",IF(RCO469 &lt;=14,"Bajo",IF(RCO469&lt;=35,"Medio",IF(RCO469&lt;=80,"Alto","Inviable Sanitariamente"))))</f>
        <v>Inviable Sanitariamente</v>
      </c>
      <c r="RCR469" s="265" t="str">
        <f t="shared" ref="RCR469:RCR471" si="12278">IF(RCP469&lt;5,"Sin Riesgo",IF(RCP469 &lt;=14,"Bajo",IF(RCP469&lt;=35,"Medio",IF(RCP469&lt;=80,"Alto","Inviable Sanitariamente"))))</f>
        <v>Inviable Sanitariamente</v>
      </c>
      <c r="RCS469" s="265" t="str">
        <f t="shared" ref="RCS469:RCS471" si="12279">IF(RCQ469&lt;5,"Sin Riesgo",IF(RCQ469 &lt;=14,"Bajo",IF(RCQ469&lt;=35,"Medio",IF(RCQ469&lt;=80,"Alto","Inviable Sanitariamente"))))</f>
        <v>Inviable Sanitariamente</v>
      </c>
      <c r="RCT469" s="265" t="str">
        <f t="shared" ref="RCT469:RCT471" si="12280">IF(RCR469&lt;5,"Sin Riesgo",IF(RCR469 &lt;=14,"Bajo",IF(RCR469&lt;=35,"Medio",IF(RCR469&lt;=80,"Alto","Inviable Sanitariamente"))))</f>
        <v>Inviable Sanitariamente</v>
      </c>
      <c r="RCU469" s="265" t="str">
        <f t="shared" ref="RCU469:RCU471" si="12281">IF(RCS469&lt;5,"Sin Riesgo",IF(RCS469 &lt;=14,"Bajo",IF(RCS469&lt;=35,"Medio",IF(RCS469&lt;=80,"Alto","Inviable Sanitariamente"))))</f>
        <v>Inviable Sanitariamente</v>
      </c>
      <c r="RCV469" s="265" t="str">
        <f t="shared" ref="RCV469:RCV471" si="12282">IF(RCT469&lt;5,"Sin Riesgo",IF(RCT469 &lt;=14,"Bajo",IF(RCT469&lt;=35,"Medio",IF(RCT469&lt;=80,"Alto","Inviable Sanitariamente"))))</f>
        <v>Inviable Sanitariamente</v>
      </c>
      <c r="RCW469" s="265" t="str">
        <f t="shared" ref="RCW469:RCW471" si="12283">IF(RCU469&lt;5,"Sin Riesgo",IF(RCU469 &lt;=14,"Bajo",IF(RCU469&lt;=35,"Medio",IF(RCU469&lt;=80,"Alto","Inviable Sanitariamente"))))</f>
        <v>Inviable Sanitariamente</v>
      </c>
      <c r="RCX469" s="265" t="str">
        <f t="shared" ref="RCX469:RCX471" si="12284">IF(RCV469&lt;5,"Sin Riesgo",IF(RCV469 &lt;=14,"Bajo",IF(RCV469&lt;=35,"Medio",IF(RCV469&lt;=80,"Alto","Inviable Sanitariamente"))))</f>
        <v>Inviable Sanitariamente</v>
      </c>
      <c r="RCY469" s="265" t="str">
        <f t="shared" ref="RCY469:RCY471" si="12285">IF(RCW469&lt;5,"Sin Riesgo",IF(RCW469 &lt;=14,"Bajo",IF(RCW469&lt;=35,"Medio",IF(RCW469&lt;=80,"Alto","Inviable Sanitariamente"))))</f>
        <v>Inviable Sanitariamente</v>
      </c>
      <c r="RCZ469" s="265" t="str">
        <f t="shared" ref="RCZ469:RCZ471" si="12286">IF(RCX469&lt;5,"Sin Riesgo",IF(RCX469 &lt;=14,"Bajo",IF(RCX469&lt;=35,"Medio",IF(RCX469&lt;=80,"Alto","Inviable Sanitariamente"))))</f>
        <v>Inviable Sanitariamente</v>
      </c>
      <c r="RDA469" s="265" t="str">
        <f t="shared" ref="RDA469:RDA471" si="12287">IF(RCY469&lt;5,"Sin Riesgo",IF(RCY469 &lt;=14,"Bajo",IF(RCY469&lt;=35,"Medio",IF(RCY469&lt;=80,"Alto","Inviable Sanitariamente"))))</f>
        <v>Inviable Sanitariamente</v>
      </c>
      <c r="RDB469" s="265" t="str">
        <f t="shared" ref="RDB469:RDB471" si="12288">IF(RCZ469&lt;5,"Sin Riesgo",IF(RCZ469 &lt;=14,"Bajo",IF(RCZ469&lt;=35,"Medio",IF(RCZ469&lt;=80,"Alto","Inviable Sanitariamente"))))</f>
        <v>Inviable Sanitariamente</v>
      </c>
      <c r="RDC469" s="265" t="str">
        <f t="shared" ref="RDC469:RDC471" si="12289">IF(RDA469&lt;5,"Sin Riesgo",IF(RDA469 &lt;=14,"Bajo",IF(RDA469&lt;=35,"Medio",IF(RDA469&lt;=80,"Alto","Inviable Sanitariamente"))))</f>
        <v>Inviable Sanitariamente</v>
      </c>
      <c r="RDD469" s="265" t="str">
        <f t="shared" ref="RDD469:RDD471" si="12290">IF(RDB469&lt;5,"Sin Riesgo",IF(RDB469 &lt;=14,"Bajo",IF(RDB469&lt;=35,"Medio",IF(RDB469&lt;=80,"Alto","Inviable Sanitariamente"))))</f>
        <v>Inviable Sanitariamente</v>
      </c>
      <c r="RDE469" s="265" t="str">
        <f t="shared" ref="RDE469:RDE471" si="12291">IF(RDC469&lt;5,"Sin Riesgo",IF(RDC469 &lt;=14,"Bajo",IF(RDC469&lt;=35,"Medio",IF(RDC469&lt;=80,"Alto","Inviable Sanitariamente"))))</f>
        <v>Inviable Sanitariamente</v>
      </c>
      <c r="RDF469" s="265" t="str">
        <f t="shared" ref="RDF469:RDF471" si="12292">IF(RDD469&lt;5,"Sin Riesgo",IF(RDD469 &lt;=14,"Bajo",IF(RDD469&lt;=35,"Medio",IF(RDD469&lt;=80,"Alto","Inviable Sanitariamente"))))</f>
        <v>Inviable Sanitariamente</v>
      </c>
      <c r="RDG469" s="265" t="str">
        <f t="shared" ref="RDG469:RDG471" si="12293">IF(RDE469&lt;5,"Sin Riesgo",IF(RDE469 &lt;=14,"Bajo",IF(RDE469&lt;=35,"Medio",IF(RDE469&lt;=80,"Alto","Inviable Sanitariamente"))))</f>
        <v>Inviable Sanitariamente</v>
      </c>
      <c r="RDH469" s="265" t="str">
        <f t="shared" ref="RDH469:RDH471" si="12294">IF(RDF469&lt;5,"Sin Riesgo",IF(RDF469 &lt;=14,"Bajo",IF(RDF469&lt;=35,"Medio",IF(RDF469&lt;=80,"Alto","Inviable Sanitariamente"))))</f>
        <v>Inviable Sanitariamente</v>
      </c>
      <c r="RDI469" s="265" t="str">
        <f t="shared" ref="RDI469:RDI471" si="12295">IF(RDG469&lt;5,"Sin Riesgo",IF(RDG469 &lt;=14,"Bajo",IF(RDG469&lt;=35,"Medio",IF(RDG469&lt;=80,"Alto","Inviable Sanitariamente"))))</f>
        <v>Inviable Sanitariamente</v>
      </c>
      <c r="RDJ469" s="265" t="str">
        <f t="shared" ref="RDJ469:RDJ471" si="12296">IF(RDH469&lt;5,"Sin Riesgo",IF(RDH469 &lt;=14,"Bajo",IF(RDH469&lt;=35,"Medio",IF(RDH469&lt;=80,"Alto","Inviable Sanitariamente"))))</f>
        <v>Inviable Sanitariamente</v>
      </c>
      <c r="RDK469" s="265" t="str">
        <f t="shared" ref="RDK469:RDK471" si="12297">IF(RDI469&lt;5,"Sin Riesgo",IF(RDI469 &lt;=14,"Bajo",IF(RDI469&lt;=35,"Medio",IF(RDI469&lt;=80,"Alto","Inviable Sanitariamente"))))</f>
        <v>Inviable Sanitariamente</v>
      </c>
      <c r="RDL469" s="265" t="str">
        <f t="shared" ref="RDL469:RDL471" si="12298">IF(RDJ469&lt;5,"Sin Riesgo",IF(RDJ469 &lt;=14,"Bajo",IF(RDJ469&lt;=35,"Medio",IF(RDJ469&lt;=80,"Alto","Inviable Sanitariamente"))))</f>
        <v>Inviable Sanitariamente</v>
      </c>
      <c r="RDM469" s="265" t="str">
        <f t="shared" ref="RDM469:RDM471" si="12299">IF(RDK469&lt;5,"Sin Riesgo",IF(RDK469 &lt;=14,"Bajo",IF(RDK469&lt;=35,"Medio",IF(RDK469&lt;=80,"Alto","Inviable Sanitariamente"))))</f>
        <v>Inviable Sanitariamente</v>
      </c>
      <c r="RDN469" s="265" t="str">
        <f t="shared" ref="RDN469:RDN471" si="12300">IF(RDL469&lt;5,"Sin Riesgo",IF(RDL469 &lt;=14,"Bajo",IF(RDL469&lt;=35,"Medio",IF(RDL469&lt;=80,"Alto","Inviable Sanitariamente"))))</f>
        <v>Inviable Sanitariamente</v>
      </c>
      <c r="RDO469" s="265" t="str">
        <f t="shared" ref="RDO469:RDO471" si="12301">IF(RDM469&lt;5,"Sin Riesgo",IF(RDM469 &lt;=14,"Bajo",IF(RDM469&lt;=35,"Medio",IF(RDM469&lt;=80,"Alto","Inviable Sanitariamente"))))</f>
        <v>Inviable Sanitariamente</v>
      </c>
      <c r="RDP469" s="265" t="str">
        <f t="shared" ref="RDP469:RDP471" si="12302">IF(RDN469&lt;5,"Sin Riesgo",IF(RDN469 &lt;=14,"Bajo",IF(RDN469&lt;=35,"Medio",IF(RDN469&lt;=80,"Alto","Inviable Sanitariamente"))))</f>
        <v>Inviable Sanitariamente</v>
      </c>
      <c r="RDQ469" s="265" t="str">
        <f t="shared" ref="RDQ469:RDQ471" si="12303">IF(RDO469&lt;5,"Sin Riesgo",IF(RDO469 &lt;=14,"Bajo",IF(RDO469&lt;=35,"Medio",IF(RDO469&lt;=80,"Alto","Inviable Sanitariamente"))))</f>
        <v>Inviable Sanitariamente</v>
      </c>
      <c r="RDR469" s="265" t="str">
        <f t="shared" ref="RDR469:RDR471" si="12304">IF(RDP469&lt;5,"Sin Riesgo",IF(RDP469 &lt;=14,"Bajo",IF(RDP469&lt;=35,"Medio",IF(RDP469&lt;=80,"Alto","Inviable Sanitariamente"))))</f>
        <v>Inviable Sanitariamente</v>
      </c>
      <c r="RDS469" s="265" t="str">
        <f t="shared" ref="RDS469:RDS471" si="12305">IF(RDQ469&lt;5,"Sin Riesgo",IF(RDQ469 &lt;=14,"Bajo",IF(RDQ469&lt;=35,"Medio",IF(RDQ469&lt;=80,"Alto","Inviable Sanitariamente"))))</f>
        <v>Inviable Sanitariamente</v>
      </c>
      <c r="RDT469" s="265" t="str">
        <f t="shared" ref="RDT469:RDT471" si="12306">IF(RDR469&lt;5,"Sin Riesgo",IF(RDR469 &lt;=14,"Bajo",IF(RDR469&lt;=35,"Medio",IF(RDR469&lt;=80,"Alto","Inviable Sanitariamente"))))</f>
        <v>Inviable Sanitariamente</v>
      </c>
      <c r="RDU469" s="265" t="str">
        <f t="shared" ref="RDU469:RDU471" si="12307">IF(RDS469&lt;5,"Sin Riesgo",IF(RDS469 &lt;=14,"Bajo",IF(RDS469&lt;=35,"Medio",IF(RDS469&lt;=80,"Alto","Inviable Sanitariamente"))))</f>
        <v>Inviable Sanitariamente</v>
      </c>
      <c r="RDV469" s="265" t="str">
        <f t="shared" ref="RDV469:RDV471" si="12308">IF(RDT469&lt;5,"Sin Riesgo",IF(RDT469 &lt;=14,"Bajo",IF(RDT469&lt;=35,"Medio",IF(RDT469&lt;=80,"Alto","Inviable Sanitariamente"))))</f>
        <v>Inviable Sanitariamente</v>
      </c>
      <c r="RDW469" s="265" t="str">
        <f t="shared" ref="RDW469:RDW471" si="12309">IF(RDU469&lt;5,"Sin Riesgo",IF(RDU469 &lt;=14,"Bajo",IF(RDU469&lt;=35,"Medio",IF(RDU469&lt;=80,"Alto","Inviable Sanitariamente"))))</f>
        <v>Inviable Sanitariamente</v>
      </c>
      <c r="RDX469" s="265" t="str">
        <f t="shared" ref="RDX469:RDX471" si="12310">IF(RDV469&lt;5,"Sin Riesgo",IF(RDV469 &lt;=14,"Bajo",IF(RDV469&lt;=35,"Medio",IF(RDV469&lt;=80,"Alto","Inviable Sanitariamente"))))</f>
        <v>Inviable Sanitariamente</v>
      </c>
      <c r="RDY469" s="265" t="str">
        <f t="shared" ref="RDY469:RDY471" si="12311">IF(RDW469&lt;5,"Sin Riesgo",IF(RDW469 &lt;=14,"Bajo",IF(RDW469&lt;=35,"Medio",IF(RDW469&lt;=80,"Alto","Inviable Sanitariamente"))))</f>
        <v>Inviable Sanitariamente</v>
      </c>
      <c r="RDZ469" s="265" t="str">
        <f t="shared" ref="RDZ469:RDZ471" si="12312">IF(RDX469&lt;5,"Sin Riesgo",IF(RDX469 &lt;=14,"Bajo",IF(RDX469&lt;=35,"Medio",IF(RDX469&lt;=80,"Alto","Inviable Sanitariamente"))))</f>
        <v>Inviable Sanitariamente</v>
      </c>
      <c r="REA469" s="265" t="str">
        <f t="shared" ref="REA469:REA471" si="12313">IF(RDY469&lt;5,"Sin Riesgo",IF(RDY469 &lt;=14,"Bajo",IF(RDY469&lt;=35,"Medio",IF(RDY469&lt;=80,"Alto","Inviable Sanitariamente"))))</f>
        <v>Inviable Sanitariamente</v>
      </c>
      <c r="REB469" s="265" t="str">
        <f t="shared" ref="REB469:REB471" si="12314">IF(RDZ469&lt;5,"Sin Riesgo",IF(RDZ469 &lt;=14,"Bajo",IF(RDZ469&lt;=35,"Medio",IF(RDZ469&lt;=80,"Alto","Inviable Sanitariamente"))))</f>
        <v>Inviable Sanitariamente</v>
      </c>
      <c r="REC469" s="265" t="str">
        <f t="shared" ref="REC469:REC471" si="12315">IF(REA469&lt;5,"Sin Riesgo",IF(REA469 &lt;=14,"Bajo",IF(REA469&lt;=35,"Medio",IF(REA469&lt;=80,"Alto","Inviable Sanitariamente"))))</f>
        <v>Inviable Sanitariamente</v>
      </c>
      <c r="RED469" s="265" t="str">
        <f t="shared" ref="RED469:RED471" si="12316">IF(REB469&lt;5,"Sin Riesgo",IF(REB469 &lt;=14,"Bajo",IF(REB469&lt;=35,"Medio",IF(REB469&lt;=80,"Alto","Inviable Sanitariamente"))))</f>
        <v>Inviable Sanitariamente</v>
      </c>
      <c r="REE469" s="265" t="str">
        <f t="shared" ref="REE469:REE471" si="12317">IF(REC469&lt;5,"Sin Riesgo",IF(REC469 &lt;=14,"Bajo",IF(REC469&lt;=35,"Medio",IF(REC469&lt;=80,"Alto","Inviable Sanitariamente"))))</f>
        <v>Inviable Sanitariamente</v>
      </c>
      <c r="REF469" s="265" t="str">
        <f t="shared" ref="REF469:REF471" si="12318">IF(RED469&lt;5,"Sin Riesgo",IF(RED469 &lt;=14,"Bajo",IF(RED469&lt;=35,"Medio",IF(RED469&lt;=80,"Alto","Inviable Sanitariamente"))))</f>
        <v>Inviable Sanitariamente</v>
      </c>
      <c r="REG469" s="265" t="str">
        <f t="shared" ref="REG469:REG471" si="12319">IF(REE469&lt;5,"Sin Riesgo",IF(REE469 &lt;=14,"Bajo",IF(REE469&lt;=35,"Medio",IF(REE469&lt;=80,"Alto","Inviable Sanitariamente"))))</f>
        <v>Inviable Sanitariamente</v>
      </c>
      <c r="REH469" s="265" t="str">
        <f t="shared" ref="REH469:REH471" si="12320">IF(REF469&lt;5,"Sin Riesgo",IF(REF469 &lt;=14,"Bajo",IF(REF469&lt;=35,"Medio",IF(REF469&lt;=80,"Alto","Inviable Sanitariamente"))))</f>
        <v>Inviable Sanitariamente</v>
      </c>
      <c r="REI469" s="265" t="str">
        <f t="shared" ref="REI469:REI471" si="12321">IF(REG469&lt;5,"Sin Riesgo",IF(REG469 &lt;=14,"Bajo",IF(REG469&lt;=35,"Medio",IF(REG469&lt;=80,"Alto","Inviable Sanitariamente"))))</f>
        <v>Inviable Sanitariamente</v>
      </c>
      <c r="REJ469" s="265" t="str">
        <f t="shared" ref="REJ469:REJ471" si="12322">IF(REH469&lt;5,"Sin Riesgo",IF(REH469 &lt;=14,"Bajo",IF(REH469&lt;=35,"Medio",IF(REH469&lt;=80,"Alto","Inviable Sanitariamente"))))</f>
        <v>Inviable Sanitariamente</v>
      </c>
      <c r="REK469" s="265" t="str">
        <f t="shared" ref="REK469:REK471" si="12323">IF(REI469&lt;5,"Sin Riesgo",IF(REI469 &lt;=14,"Bajo",IF(REI469&lt;=35,"Medio",IF(REI469&lt;=80,"Alto","Inviable Sanitariamente"))))</f>
        <v>Inviable Sanitariamente</v>
      </c>
      <c r="REL469" s="265" t="str">
        <f t="shared" ref="REL469:REL471" si="12324">IF(REJ469&lt;5,"Sin Riesgo",IF(REJ469 &lt;=14,"Bajo",IF(REJ469&lt;=35,"Medio",IF(REJ469&lt;=80,"Alto","Inviable Sanitariamente"))))</f>
        <v>Inviable Sanitariamente</v>
      </c>
      <c r="REM469" s="265" t="str">
        <f t="shared" ref="REM469:REM471" si="12325">IF(REK469&lt;5,"Sin Riesgo",IF(REK469 &lt;=14,"Bajo",IF(REK469&lt;=35,"Medio",IF(REK469&lt;=80,"Alto","Inviable Sanitariamente"))))</f>
        <v>Inviable Sanitariamente</v>
      </c>
      <c r="REN469" s="265" t="str">
        <f t="shared" ref="REN469:REN471" si="12326">IF(REL469&lt;5,"Sin Riesgo",IF(REL469 &lt;=14,"Bajo",IF(REL469&lt;=35,"Medio",IF(REL469&lt;=80,"Alto","Inviable Sanitariamente"))))</f>
        <v>Inviable Sanitariamente</v>
      </c>
      <c r="REO469" s="265" t="str">
        <f t="shared" ref="REO469:REO471" si="12327">IF(REM469&lt;5,"Sin Riesgo",IF(REM469 &lt;=14,"Bajo",IF(REM469&lt;=35,"Medio",IF(REM469&lt;=80,"Alto","Inviable Sanitariamente"))))</f>
        <v>Inviable Sanitariamente</v>
      </c>
      <c r="REP469" s="265" t="str">
        <f t="shared" ref="REP469:REP471" si="12328">IF(REN469&lt;5,"Sin Riesgo",IF(REN469 &lt;=14,"Bajo",IF(REN469&lt;=35,"Medio",IF(REN469&lt;=80,"Alto","Inviable Sanitariamente"))))</f>
        <v>Inviable Sanitariamente</v>
      </c>
      <c r="REQ469" s="265" t="str">
        <f t="shared" ref="REQ469:REQ471" si="12329">IF(REO469&lt;5,"Sin Riesgo",IF(REO469 &lt;=14,"Bajo",IF(REO469&lt;=35,"Medio",IF(REO469&lt;=80,"Alto","Inviable Sanitariamente"))))</f>
        <v>Inviable Sanitariamente</v>
      </c>
      <c r="RER469" s="265" t="str">
        <f t="shared" ref="RER469:RER471" si="12330">IF(REP469&lt;5,"Sin Riesgo",IF(REP469 &lt;=14,"Bajo",IF(REP469&lt;=35,"Medio",IF(REP469&lt;=80,"Alto","Inviable Sanitariamente"))))</f>
        <v>Inviable Sanitariamente</v>
      </c>
      <c r="RES469" s="265" t="str">
        <f t="shared" ref="RES469:RES471" si="12331">IF(REQ469&lt;5,"Sin Riesgo",IF(REQ469 &lt;=14,"Bajo",IF(REQ469&lt;=35,"Medio",IF(REQ469&lt;=80,"Alto","Inviable Sanitariamente"))))</f>
        <v>Inviable Sanitariamente</v>
      </c>
      <c r="RET469" s="265" t="str">
        <f t="shared" ref="RET469:RET471" si="12332">IF(RER469&lt;5,"Sin Riesgo",IF(RER469 &lt;=14,"Bajo",IF(RER469&lt;=35,"Medio",IF(RER469&lt;=80,"Alto","Inviable Sanitariamente"))))</f>
        <v>Inviable Sanitariamente</v>
      </c>
      <c r="REU469" s="265" t="str">
        <f t="shared" ref="REU469:REU471" si="12333">IF(RES469&lt;5,"Sin Riesgo",IF(RES469 &lt;=14,"Bajo",IF(RES469&lt;=35,"Medio",IF(RES469&lt;=80,"Alto","Inviable Sanitariamente"))))</f>
        <v>Inviable Sanitariamente</v>
      </c>
      <c r="REV469" s="265" t="str">
        <f t="shared" ref="REV469:REV471" si="12334">IF(RET469&lt;5,"Sin Riesgo",IF(RET469 &lt;=14,"Bajo",IF(RET469&lt;=35,"Medio",IF(RET469&lt;=80,"Alto","Inviable Sanitariamente"))))</f>
        <v>Inviable Sanitariamente</v>
      </c>
      <c r="REW469" s="265" t="str">
        <f t="shared" ref="REW469:REW471" si="12335">IF(REU469&lt;5,"Sin Riesgo",IF(REU469 &lt;=14,"Bajo",IF(REU469&lt;=35,"Medio",IF(REU469&lt;=80,"Alto","Inviable Sanitariamente"))))</f>
        <v>Inviable Sanitariamente</v>
      </c>
      <c r="REX469" s="265" t="str">
        <f t="shared" ref="REX469:REX471" si="12336">IF(REV469&lt;5,"Sin Riesgo",IF(REV469 &lt;=14,"Bajo",IF(REV469&lt;=35,"Medio",IF(REV469&lt;=80,"Alto","Inviable Sanitariamente"))))</f>
        <v>Inviable Sanitariamente</v>
      </c>
      <c r="REY469" s="265" t="str">
        <f t="shared" ref="REY469:REY471" si="12337">IF(REW469&lt;5,"Sin Riesgo",IF(REW469 &lt;=14,"Bajo",IF(REW469&lt;=35,"Medio",IF(REW469&lt;=80,"Alto","Inviable Sanitariamente"))))</f>
        <v>Inviable Sanitariamente</v>
      </c>
      <c r="REZ469" s="265" t="str">
        <f t="shared" ref="REZ469:REZ471" si="12338">IF(REX469&lt;5,"Sin Riesgo",IF(REX469 &lt;=14,"Bajo",IF(REX469&lt;=35,"Medio",IF(REX469&lt;=80,"Alto","Inviable Sanitariamente"))))</f>
        <v>Inviable Sanitariamente</v>
      </c>
      <c r="RFA469" s="265" t="str">
        <f t="shared" ref="RFA469:RFA471" si="12339">IF(REY469&lt;5,"Sin Riesgo",IF(REY469 &lt;=14,"Bajo",IF(REY469&lt;=35,"Medio",IF(REY469&lt;=80,"Alto","Inviable Sanitariamente"))))</f>
        <v>Inviable Sanitariamente</v>
      </c>
      <c r="RFB469" s="265" t="str">
        <f t="shared" ref="RFB469:RFB471" si="12340">IF(REZ469&lt;5,"Sin Riesgo",IF(REZ469 &lt;=14,"Bajo",IF(REZ469&lt;=35,"Medio",IF(REZ469&lt;=80,"Alto","Inviable Sanitariamente"))))</f>
        <v>Inviable Sanitariamente</v>
      </c>
      <c r="RFC469" s="265" t="str">
        <f t="shared" ref="RFC469:RFC471" si="12341">IF(RFA469&lt;5,"Sin Riesgo",IF(RFA469 &lt;=14,"Bajo",IF(RFA469&lt;=35,"Medio",IF(RFA469&lt;=80,"Alto","Inviable Sanitariamente"))))</f>
        <v>Inviable Sanitariamente</v>
      </c>
      <c r="RFD469" s="265" t="str">
        <f t="shared" ref="RFD469:RFD471" si="12342">IF(RFB469&lt;5,"Sin Riesgo",IF(RFB469 &lt;=14,"Bajo",IF(RFB469&lt;=35,"Medio",IF(RFB469&lt;=80,"Alto","Inviable Sanitariamente"))))</f>
        <v>Inviable Sanitariamente</v>
      </c>
      <c r="RFE469" s="265" t="str">
        <f t="shared" ref="RFE469:RFE471" si="12343">IF(RFC469&lt;5,"Sin Riesgo",IF(RFC469 &lt;=14,"Bajo",IF(RFC469&lt;=35,"Medio",IF(RFC469&lt;=80,"Alto","Inviable Sanitariamente"))))</f>
        <v>Inviable Sanitariamente</v>
      </c>
      <c r="RFF469" s="265" t="str">
        <f t="shared" ref="RFF469:RFF471" si="12344">IF(RFD469&lt;5,"Sin Riesgo",IF(RFD469 &lt;=14,"Bajo",IF(RFD469&lt;=35,"Medio",IF(RFD469&lt;=80,"Alto","Inviable Sanitariamente"))))</f>
        <v>Inviable Sanitariamente</v>
      </c>
      <c r="RFG469" s="265" t="str">
        <f t="shared" ref="RFG469:RFG471" si="12345">IF(RFE469&lt;5,"Sin Riesgo",IF(RFE469 &lt;=14,"Bajo",IF(RFE469&lt;=35,"Medio",IF(RFE469&lt;=80,"Alto","Inviable Sanitariamente"))))</f>
        <v>Inviable Sanitariamente</v>
      </c>
      <c r="RFH469" s="265" t="str">
        <f t="shared" ref="RFH469:RFH471" si="12346">IF(RFF469&lt;5,"Sin Riesgo",IF(RFF469 &lt;=14,"Bajo",IF(RFF469&lt;=35,"Medio",IF(RFF469&lt;=80,"Alto","Inviable Sanitariamente"))))</f>
        <v>Inviable Sanitariamente</v>
      </c>
      <c r="RFI469" s="265" t="str">
        <f t="shared" ref="RFI469:RFI471" si="12347">IF(RFG469&lt;5,"Sin Riesgo",IF(RFG469 &lt;=14,"Bajo",IF(RFG469&lt;=35,"Medio",IF(RFG469&lt;=80,"Alto","Inviable Sanitariamente"))))</f>
        <v>Inviable Sanitariamente</v>
      </c>
      <c r="RFJ469" s="265" t="str">
        <f t="shared" ref="RFJ469:RFJ471" si="12348">IF(RFH469&lt;5,"Sin Riesgo",IF(RFH469 &lt;=14,"Bajo",IF(RFH469&lt;=35,"Medio",IF(RFH469&lt;=80,"Alto","Inviable Sanitariamente"))))</f>
        <v>Inviable Sanitariamente</v>
      </c>
      <c r="RFK469" s="265" t="str">
        <f t="shared" ref="RFK469:RFK471" si="12349">IF(RFI469&lt;5,"Sin Riesgo",IF(RFI469 &lt;=14,"Bajo",IF(RFI469&lt;=35,"Medio",IF(RFI469&lt;=80,"Alto","Inviable Sanitariamente"))))</f>
        <v>Inviable Sanitariamente</v>
      </c>
      <c r="RFL469" s="265" t="str">
        <f t="shared" ref="RFL469:RFL471" si="12350">IF(RFJ469&lt;5,"Sin Riesgo",IF(RFJ469 &lt;=14,"Bajo",IF(RFJ469&lt;=35,"Medio",IF(RFJ469&lt;=80,"Alto","Inviable Sanitariamente"))))</f>
        <v>Inviable Sanitariamente</v>
      </c>
      <c r="RFM469" s="265" t="str">
        <f t="shared" ref="RFM469:RFM471" si="12351">IF(RFK469&lt;5,"Sin Riesgo",IF(RFK469 &lt;=14,"Bajo",IF(RFK469&lt;=35,"Medio",IF(RFK469&lt;=80,"Alto","Inviable Sanitariamente"))))</f>
        <v>Inviable Sanitariamente</v>
      </c>
      <c r="RFN469" s="265" t="str">
        <f t="shared" ref="RFN469:RFN471" si="12352">IF(RFL469&lt;5,"Sin Riesgo",IF(RFL469 &lt;=14,"Bajo",IF(RFL469&lt;=35,"Medio",IF(RFL469&lt;=80,"Alto","Inviable Sanitariamente"))))</f>
        <v>Inviable Sanitariamente</v>
      </c>
      <c r="RFO469" s="265" t="str">
        <f t="shared" ref="RFO469:RFO471" si="12353">IF(RFM469&lt;5,"Sin Riesgo",IF(RFM469 &lt;=14,"Bajo",IF(RFM469&lt;=35,"Medio",IF(RFM469&lt;=80,"Alto","Inviable Sanitariamente"))))</f>
        <v>Inviable Sanitariamente</v>
      </c>
      <c r="RFP469" s="265" t="str">
        <f t="shared" ref="RFP469:RFP471" si="12354">IF(RFN469&lt;5,"Sin Riesgo",IF(RFN469 &lt;=14,"Bajo",IF(RFN469&lt;=35,"Medio",IF(RFN469&lt;=80,"Alto","Inviable Sanitariamente"))))</f>
        <v>Inviable Sanitariamente</v>
      </c>
      <c r="RFQ469" s="265" t="str">
        <f t="shared" ref="RFQ469:RFQ471" si="12355">IF(RFO469&lt;5,"Sin Riesgo",IF(RFO469 &lt;=14,"Bajo",IF(RFO469&lt;=35,"Medio",IF(RFO469&lt;=80,"Alto","Inviable Sanitariamente"))))</f>
        <v>Inviable Sanitariamente</v>
      </c>
      <c r="RFR469" s="265" t="str">
        <f t="shared" ref="RFR469:RFR471" si="12356">IF(RFP469&lt;5,"Sin Riesgo",IF(RFP469 &lt;=14,"Bajo",IF(RFP469&lt;=35,"Medio",IF(RFP469&lt;=80,"Alto","Inviable Sanitariamente"))))</f>
        <v>Inviable Sanitariamente</v>
      </c>
      <c r="RFS469" s="265" t="str">
        <f t="shared" ref="RFS469:RFS471" si="12357">IF(RFQ469&lt;5,"Sin Riesgo",IF(RFQ469 &lt;=14,"Bajo",IF(RFQ469&lt;=35,"Medio",IF(RFQ469&lt;=80,"Alto","Inviable Sanitariamente"))))</f>
        <v>Inviable Sanitariamente</v>
      </c>
      <c r="RFT469" s="265" t="str">
        <f t="shared" ref="RFT469:RFT471" si="12358">IF(RFR469&lt;5,"Sin Riesgo",IF(RFR469 &lt;=14,"Bajo",IF(RFR469&lt;=35,"Medio",IF(RFR469&lt;=80,"Alto","Inviable Sanitariamente"))))</f>
        <v>Inviable Sanitariamente</v>
      </c>
      <c r="RFU469" s="265" t="str">
        <f t="shared" ref="RFU469:RFU471" si="12359">IF(RFS469&lt;5,"Sin Riesgo",IF(RFS469 &lt;=14,"Bajo",IF(RFS469&lt;=35,"Medio",IF(RFS469&lt;=80,"Alto","Inviable Sanitariamente"))))</f>
        <v>Inviable Sanitariamente</v>
      </c>
      <c r="RFV469" s="265" t="str">
        <f t="shared" ref="RFV469:RFV471" si="12360">IF(RFT469&lt;5,"Sin Riesgo",IF(RFT469 &lt;=14,"Bajo",IF(RFT469&lt;=35,"Medio",IF(RFT469&lt;=80,"Alto","Inviable Sanitariamente"))))</f>
        <v>Inviable Sanitariamente</v>
      </c>
      <c r="RFW469" s="265" t="str">
        <f t="shared" ref="RFW469:RFW471" si="12361">IF(RFU469&lt;5,"Sin Riesgo",IF(RFU469 &lt;=14,"Bajo",IF(RFU469&lt;=35,"Medio",IF(RFU469&lt;=80,"Alto","Inviable Sanitariamente"))))</f>
        <v>Inviable Sanitariamente</v>
      </c>
      <c r="RFX469" s="265" t="str">
        <f t="shared" ref="RFX469:RFX471" si="12362">IF(RFV469&lt;5,"Sin Riesgo",IF(RFV469 &lt;=14,"Bajo",IF(RFV469&lt;=35,"Medio",IF(RFV469&lt;=80,"Alto","Inviable Sanitariamente"))))</f>
        <v>Inviable Sanitariamente</v>
      </c>
      <c r="RFY469" s="265" t="str">
        <f t="shared" ref="RFY469:RFY471" si="12363">IF(RFW469&lt;5,"Sin Riesgo",IF(RFW469 &lt;=14,"Bajo",IF(RFW469&lt;=35,"Medio",IF(RFW469&lt;=80,"Alto","Inviable Sanitariamente"))))</f>
        <v>Inviable Sanitariamente</v>
      </c>
      <c r="RFZ469" s="265" t="str">
        <f t="shared" ref="RFZ469:RFZ471" si="12364">IF(RFX469&lt;5,"Sin Riesgo",IF(RFX469 &lt;=14,"Bajo",IF(RFX469&lt;=35,"Medio",IF(RFX469&lt;=80,"Alto","Inviable Sanitariamente"))))</f>
        <v>Inviable Sanitariamente</v>
      </c>
      <c r="RGA469" s="265" t="str">
        <f t="shared" ref="RGA469:RGA471" si="12365">IF(RFY469&lt;5,"Sin Riesgo",IF(RFY469 &lt;=14,"Bajo",IF(RFY469&lt;=35,"Medio",IF(RFY469&lt;=80,"Alto","Inviable Sanitariamente"))))</f>
        <v>Inviable Sanitariamente</v>
      </c>
      <c r="RGB469" s="265" t="str">
        <f t="shared" ref="RGB469:RGB471" si="12366">IF(RFZ469&lt;5,"Sin Riesgo",IF(RFZ469 &lt;=14,"Bajo",IF(RFZ469&lt;=35,"Medio",IF(RFZ469&lt;=80,"Alto","Inviable Sanitariamente"))))</f>
        <v>Inviable Sanitariamente</v>
      </c>
      <c r="RGC469" s="265" t="str">
        <f t="shared" ref="RGC469:RGC471" si="12367">IF(RGA469&lt;5,"Sin Riesgo",IF(RGA469 &lt;=14,"Bajo",IF(RGA469&lt;=35,"Medio",IF(RGA469&lt;=80,"Alto","Inviable Sanitariamente"))))</f>
        <v>Inviable Sanitariamente</v>
      </c>
      <c r="RGD469" s="265" t="str">
        <f t="shared" ref="RGD469:RGD471" si="12368">IF(RGB469&lt;5,"Sin Riesgo",IF(RGB469 &lt;=14,"Bajo",IF(RGB469&lt;=35,"Medio",IF(RGB469&lt;=80,"Alto","Inviable Sanitariamente"))))</f>
        <v>Inviable Sanitariamente</v>
      </c>
      <c r="RGE469" s="265" t="str">
        <f t="shared" ref="RGE469:RGE471" si="12369">IF(RGC469&lt;5,"Sin Riesgo",IF(RGC469 &lt;=14,"Bajo",IF(RGC469&lt;=35,"Medio",IF(RGC469&lt;=80,"Alto","Inviable Sanitariamente"))))</f>
        <v>Inviable Sanitariamente</v>
      </c>
      <c r="RGF469" s="265" t="str">
        <f t="shared" ref="RGF469:RGF471" si="12370">IF(RGD469&lt;5,"Sin Riesgo",IF(RGD469 &lt;=14,"Bajo",IF(RGD469&lt;=35,"Medio",IF(RGD469&lt;=80,"Alto","Inviable Sanitariamente"))))</f>
        <v>Inviable Sanitariamente</v>
      </c>
      <c r="RGG469" s="265" t="str">
        <f t="shared" ref="RGG469:RGG471" si="12371">IF(RGE469&lt;5,"Sin Riesgo",IF(RGE469 &lt;=14,"Bajo",IF(RGE469&lt;=35,"Medio",IF(RGE469&lt;=80,"Alto","Inviable Sanitariamente"))))</f>
        <v>Inviable Sanitariamente</v>
      </c>
      <c r="RGH469" s="265" t="str">
        <f t="shared" ref="RGH469:RGH471" si="12372">IF(RGF469&lt;5,"Sin Riesgo",IF(RGF469 &lt;=14,"Bajo",IF(RGF469&lt;=35,"Medio",IF(RGF469&lt;=80,"Alto","Inviable Sanitariamente"))))</f>
        <v>Inviable Sanitariamente</v>
      </c>
      <c r="RGI469" s="265" t="str">
        <f t="shared" ref="RGI469:RGI471" si="12373">IF(RGG469&lt;5,"Sin Riesgo",IF(RGG469 &lt;=14,"Bajo",IF(RGG469&lt;=35,"Medio",IF(RGG469&lt;=80,"Alto","Inviable Sanitariamente"))))</f>
        <v>Inviable Sanitariamente</v>
      </c>
      <c r="RGJ469" s="265" t="str">
        <f t="shared" ref="RGJ469:RGJ471" si="12374">IF(RGH469&lt;5,"Sin Riesgo",IF(RGH469 &lt;=14,"Bajo",IF(RGH469&lt;=35,"Medio",IF(RGH469&lt;=80,"Alto","Inviable Sanitariamente"))))</f>
        <v>Inviable Sanitariamente</v>
      </c>
      <c r="RGK469" s="265" t="str">
        <f t="shared" ref="RGK469:RGK471" si="12375">IF(RGI469&lt;5,"Sin Riesgo",IF(RGI469 &lt;=14,"Bajo",IF(RGI469&lt;=35,"Medio",IF(RGI469&lt;=80,"Alto","Inviable Sanitariamente"))))</f>
        <v>Inviable Sanitariamente</v>
      </c>
      <c r="RGL469" s="265" t="str">
        <f t="shared" ref="RGL469:RGL471" si="12376">IF(RGJ469&lt;5,"Sin Riesgo",IF(RGJ469 &lt;=14,"Bajo",IF(RGJ469&lt;=35,"Medio",IF(RGJ469&lt;=80,"Alto","Inviable Sanitariamente"))))</f>
        <v>Inviable Sanitariamente</v>
      </c>
      <c r="RGM469" s="265" t="str">
        <f t="shared" ref="RGM469:RGM471" si="12377">IF(RGK469&lt;5,"Sin Riesgo",IF(RGK469 &lt;=14,"Bajo",IF(RGK469&lt;=35,"Medio",IF(RGK469&lt;=80,"Alto","Inviable Sanitariamente"))))</f>
        <v>Inviable Sanitariamente</v>
      </c>
      <c r="RGN469" s="265" t="str">
        <f t="shared" ref="RGN469:RGN471" si="12378">IF(RGL469&lt;5,"Sin Riesgo",IF(RGL469 &lt;=14,"Bajo",IF(RGL469&lt;=35,"Medio",IF(RGL469&lt;=80,"Alto","Inviable Sanitariamente"))))</f>
        <v>Inviable Sanitariamente</v>
      </c>
      <c r="RGO469" s="265" t="str">
        <f t="shared" ref="RGO469:RGO471" si="12379">IF(RGM469&lt;5,"Sin Riesgo",IF(RGM469 &lt;=14,"Bajo",IF(RGM469&lt;=35,"Medio",IF(RGM469&lt;=80,"Alto","Inviable Sanitariamente"))))</f>
        <v>Inviable Sanitariamente</v>
      </c>
      <c r="RGP469" s="265" t="str">
        <f t="shared" ref="RGP469:RGP471" si="12380">IF(RGN469&lt;5,"Sin Riesgo",IF(RGN469 &lt;=14,"Bajo",IF(RGN469&lt;=35,"Medio",IF(RGN469&lt;=80,"Alto","Inviable Sanitariamente"))))</f>
        <v>Inviable Sanitariamente</v>
      </c>
      <c r="RGQ469" s="265" t="str">
        <f t="shared" ref="RGQ469:RGQ471" si="12381">IF(RGO469&lt;5,"Sin Riesgo",IF(RGO469 &lt;=14,"Bajo",IF(RGO469&lt;=35,"Medio",IF(RGO469&lt;=80,"Alto","Inviable Sanitariamente"))))</f>
        <v>Inviable Sanitariamente</v>
      </c>
      <c r="RGR469" s="265" t="str">
        <f t="shared" ref="RGR469:RGR471" si="12382">IF(RGP469&lt;5,"Sin Riesgo",IF(RGP469 &lt;=14,"Bajo",IF(RGP469&lt;=35,"Medio",IF(RGP469&lt;=80,"Alto","Inviable Sanitariamente"))))</f>
        <v>Inviable Sanitariamente</v>
      </c>
      <c r="RGS469" s="265" t="str">
        <f t="shared" ref="RGS469:RGS471" si="12383">IF(RGQ469&lt;5,"Sin Riesgo",IF(RGQ469 &lt;=14,"Bajo",IF(RGQ469&lt;=35,"Medio",IF(RGQ469&lt;=80,"Alto","Inviable Sanitariamente"))))</f>
        <v>Inviable Sanitariamente</v>
      </c>
      <c r="RGT469" s="265" t="str">
        <f t="shared" ref="RGT469:RGT471" si="12384">IF(RGR469&lt;5,"Sin Riesgo",IF(RGR469 &lt;=14,"Bajo",IF(RGR469&lt;=35,"Medio",IF(RGR469&lt;=80,"Alto","Inviable Sanitariamente"))))</f>
        <v>Inviable Sanitariamente</v>
      </c>
      <c r="RGU469" s="265" t="str">
        <f t="shared" ref="RGU469:RGU471" si="12385">IF(RGS469&lt;5,"Sin Riesgo",IF(RGS469 &lt;=14,"Bajo",IF(RGS469&lt;=35,"Medio",IF(RGS469&lt;=80,"Alto","Inviable Sanitariamente"))))</f>
        <v>Inviable Sanitariamente</v>
      </c>
      <c r="RGV469" s="265" t="str">
        <f t="shared" ref="RGV469:RGV471" si="12386">IF(RGT469&lt;5,"Sin Riesgo",IF(RGT469 &lt;=14,"Bajo",IF(RGT469&lt;=35,"Medio",IF(RGT469&lt;=80,"Alto","Inviable Sanitariamente"))))</f>
        <v>Inviable Sanitariamente</v>
      </c>
      <c r="RGW469" s="265" t="str">
        <f t="shared" ref="RGW469:RGW471" si="12387">IF(RGU469&lt;5,"Sin Riesgo",IF(RGU469 &lt;=14,"Bajo",IF(RGU469&lt;=35,"Medio",IF(RGU469&lt;=80,"Alto","Inviable Sanitariamente"))))</f>
        <v>Inviable Sanitariamente</v>
      </c>
      <c r="RGX469" s="265" t="str">
        <f t="shared" ref="RGX469:RGX471" si="12388">IF(RGV469&lt;5,"Sin Riesgo",IF(RGV469 &lt;=14,"Bajo",IF(RGV469&lt;=35,"Medio",IF(RGV469&lt;=80,"Alto","Inviable Sanitariamente"))))</f>
        <v>Inviable Sanitariamente</v>
      </c>
      <c r="RGY469" s="265" t="str">
        <f t="shared" ref="RGY469:RGY471" si="12389">IF(RGW469&lt;5,"Sin Riesgo",IF(RGW469 &lt;=14,"Bajo",IF(RGW469&lt;=35,"Medio",IF(RGW469&lt;=80,"Alto","Inviable Sanitariamente"))))</f>
        <v>Inviable Sanitariamente</v>
      </c>
      <c r="RGZ469" s="265" t="str">
        <f t="shared" ref="RGZ469:RGZ471" si="12390">IF(RGX469&lt;5,"Sin Riesgo",IF(RGX469 &lt;=14,"Bajo",IF(RGX469&lt;=35,"Medio",IF(RGX469&lt;=80,"Alto","Inviable Sanitariamente"))))</f>
        <v>Inviable Sanitariamente</v>
      </c>
      <c r="RHA469" s="265" t="str">
        <f t="shared" ref="RHA469:RHA471" si="12391">IF(RGY469&lt;5,"Sin Riesgo",IF(RGY469 &lt;=14,"Bajo",IF(RGY469&lt;=35,"Medio",IF(RGY469&lt;=80,"Alto","Inviable Sanitariamente"))))</f>
        <v>Inviable Sanitariamente</v>
      </c>
      <c r="RHB469" s="265" t="str">
        <f t="shared" ref="RHB469:RHB471" si="12392">IF(RGZ469&lt;5,"Sin Riesgo",IF(RGZ469 &lt;=14,"Bajo",IF(RGZ469&lt;=35,"Medio",IF(RGZ469&lt;=80,"Alto","Inviable Sanitariamente"))))</f>
        <v>Inviable Sanitariamente</v>
      </c>
      <c r="RHC469" s="265" t="str">
        <f t="shared" ref="RHC469:RHC471" si="12393">IF(RHA469&lt;5,"Sin Riesgo",IF(RHA469 &lt;=14,"Bajo",IF(RHA469&lt;=35,"Medio",IF(RHA469&lt;=80,"Alto","Inviable Sanitariamente"))))</f>
        <v>Inviable Sanitariamente</v>
      </c>
      <c r="RHD469" s="265" t="str">
        <f t="shared" ref="RHD469:RHD471" si="12394">IF(RHB469&lt;5,"Sin Riesgo",IF(RHB469 &lt;=14,"Bajo",IF(RHB469&lt;=35,"Medio",IF(RHB469&lt;=80,"Alto","Inviable Sanitariamente"))))</f>
        <v>Inviable Sanitariamente</v>
      </c>
      <c r="RHE469" s="265" t="str">
        <f t="shared" ref="RHE469:RHE471" si="12395">IF(RHC469&lt;5,"Sin Riesgo",IF(RHC469 &lt;=14,"Bajo",IF(RHC469&lt;=35,"Medio",IF(RHC469&lt;=80,"Alto","Inviable Sanitariamente"))))</f>
        <v>Inviable Sanitariamente</v>
      </c>
      <c r="RHF469" s="265" t="str">
        <f t="shared" ref="RHF469:RHF471" si="12396">IF(RHD469&lt;5,"Sin Riesgo",IF(RHD469 &lt;=14,"Bajo",IF(RHD469&lt;=35,"Medio",IF(RHD469&lt;=80,"Alto","Inviable Sanitariamente"))))</f>
        <v>Inviable Sanitariamente</v>
      </c>
      <c r="RHG469" s="265" t="str">
        <f t="shared" ref="RHG469:RHG471" si="12397">IF(RHE469&lt;5,"Sin Riesgo",IF(RHE469 &lt;=14,"Bajo",IF(RHE469&lt;=35,"Medio",IF(RHE469&lt;=80,"Alto","Inviable Sanitariamente"))))</f>
        <v>Inviable Sanitariamente</v>
      </c>
      <c r="RHH469" s="265" t="str">
        <f t="shared" ref="RHH469:RHH471" si="12398">IF(RHF469&lt;5,"Sin Riesgo",IF(RHF469 &lt;=14,"Bajo",IF(RHF469&lt;=35,"Medio",IF(RHF469&lt;=80,"Alto","Inviable Sanitariamente"))))</f>
        <v>Inviable Sanitariamente</v>
      </c>
      <c r="RHI469" s="265" t="str">
        <f t="shared" ref="RHI469:RHI471" si="12399">IF(RHG469&lt;5,"Sin Riesgo",IF(RHG469 &lt;=14,"Bajo",IF(RHG469&lt;=35,"Medio",IF(RHG469&lt;=80,"Alto","Inviable Sanitariamente"))))</f>
        <v>Inviable Sanitariamente</v>
      </c>
      <c r="RHJ469" s="265" t="str">
        <f t="shared" ref="RHJ469:RHJ471" si="12400">IF(RHH469&lt;5,"Sin Riesgo",IF(RHH469 &lt;=14,"Bajo",IF(RHH469&lt;=35,"Medio",IF(RHH469&lt;=80,"Alto","Inviable Sanitariamente"))))</f>
        <v>Inviable Sanitariamente</v>
      </c>
      <c r="RHK469" s="265" t="str">
        <f t="shared" ref="RHK469:RHK471" si="12401">IF(RHI469&lt;5,"Sin Riesgo",IF(RHI469 &lt;=14,"Bajo",IF(RHI469&lt;=35,"Medio",IF(RHI469&lt;=80,"Alto","Inviable Sanitariamente"))))</f>
        <v>Inviable Sanitariamente</v>
      </c>
      <c r="RHL469" s="265" t="str">
        <f t="shared" ref="RHL469:RHL471" si="12402">IF(RHJ469&lt;5,"Sin Riesgo",IF(RHJ469 &lt;=14,"Bajo",IF(RHJ469&lt;=35,"Medio",IF(RHJ469&lt;=80,"Alto","Inviable Sanitariamente"))))</f>
        <v>Inviable Sanitariamente</v>
      </c>
      <c r="RHM469" s="265" t="str">
        <f t="shared" ref="RHM469:RHM471" si="12403">IF(RHK469&lt;5,"Sin Riesgo",IF(RHK469 &lt;=14,"Bajo",IF(RHK469&lt;=35,"Medio",IF(RHK469&lt;=80,"Alto","Inviable Sanitariamente"))))</f>
        <v>Inviable Sanitariamente</v>
      </c>
      <c r="RHN469" s="265" t="str">
        <f t="shared" ref="RHN469:RHN471" si="12404">IF(RHL469&lt;5,"Sin Riesgo",IF(RHL469 &lt;=14,"Bajo",IF(RHL469&lt;=35,"Medio",IF(RHL469&lt;=80,"Alto","Inviable Sanitariamente"))))</f>
        <v>Inviable Sanitariamente</v>
      </c>
      <c r="RHO469" s="265" t="str">
        <f t="shared" ref="RHO469:RHO471" si="12405">IF(RHM469&lt;5,"Sin Riesgo",IF(RHM469 &lt;=14,"Bajo",IF(RHM469&lt;=35,"Medio",IF(RHM469&lt;=80,"Alto","Inviable Sanitariamente"))))</f>
        <v>Inviable Sanitariamente</v>
      </c>
      <c r="RHP469" s="265" t="str">
        <f t="shared" ref="RHP469:RHP471" si="12406">IF(RHN469&lt;5,"Sin Riesgo",IF(RHN469 &lt;=14,"Bajo",IF(RHN469&lt;=35,"Medio",IF(RHN469&lt;=80,"Alto","Inviable Sanitariamente"))))</f>
        <v>Inviable Sanitariamente</v>
      </c>
      <c r="RHQ469" s="265" t="str">
        <f t="shared" ref="RHQ469:RHQ471" si="12407">IF(RHO469&lt;5,"Sin Riesgo",IF(RHO469 &lt;=14,"Bajo",IF(RHO469&lt;=35,"Medio",IF(RHO469&lt;=80,"Alto","Inviable Sanitariamente"))))</f>
        <v>Inviable Sanitariamente</v>
      </c>
      <c r="RHR469" s="265" t="str">
        <f t="shared" ref="RHR469:RHR471" si="12408">IF(RHP469&lt;5,"Sin Riesgo",IF(RHP469 &lt;=14,"Bajo",IF(RHP469&lt;=35,"Medio",IF(RHP469&lt;=80,"Alto","Inviable Sanitariamente"))))</f>
        <v>Inviable Sanitariamente</v>
      </c>
      <c r="RHS469" s="265" t="str">
        <f t="shared" ref="RHS469:RHS471" si="12409">IF(RHQ469&lt;5,"Sin Riesgo",IF(RHQ469 &lt;=14,"Bajo",IF(RHQ469&lt;=35,"Medio",IF(RHQ469&lt;=80,"Alto","Inviable Sanitariamente"))))</f>
        <v>Inviable Sanitariamente</v>
      </c>
      <c r="RHT469" s="265" t="str">
        <f t="shared" ref="RHT469:RHT471" si="12410">IF(RHR469&lt;5,"Sin Riesgo",IF(RHR469 &lt;=14,"Bajo",IF(RHR469&lt;=35,"Medio",IF(RHR469&lt;=80,"Alto","Inviable Sanitariamente"))))</f>
        <v>Inviable Sanitariamente</v>
      </c>
      <c r="RHU469" s="265" t="str">
        <f t="shared" ref="RHU469:RHU471" si="12411">IF(RHS469&lt;5,"Sin Riesgo",IF(RHS469 &lt;=14,"Bajo",IF(RHS469&lt;=35,"Medio",IF(RHS469&lt;=80,"Alto","Inviable Sanitariamente"))))</f>
        <v>Inviable Sanitariamente</v>
      </c>
      <c r="RHV469" s="265" t="str">
        <f t="shared" ref="RHV469:RHV471" si="12412">IF(RHT469&lt;5,"Sin Riesgo",IF(RHT469 &lt;=14,"Bajo",IF(RHT469&lt;=35,"Medio",IF(RHT469&lt;=80,"Alto","Inviable Sanitariamente"))))</f>
        <v>Inviable Sanitariamente</v>
      </c>
      <c r="RHW469" s="265" t="str">
        <f t="shared" ref="RHW469:RHW471" si="12413">IF(RHU469&lt;5,"Sin Riesgo",IF(RHU469 &lt;=14,"Bajo",IF(RHU469&lt;=35,"Medio",IF(RHU469&lt;=80,"Alto","Inviable Sanitariamente"))))</f>
        <v>Inviable Sanitariamente</v>
      </c>
      <c r="RHX469" s="265" t="str">
        <f t="shared" ref="RHX469:RHX471" si="12414">IF(RHV469&lt;5,"Sin Riesgo",IF(RHV469 &lt;=14,"Bajo",IF(RHV469&lt;=35,"Medio",IF(RHV469&lt;=80,"Alto","Inviable Sanitariamente"))))</f>
        <v>Inviable Sanitariamente</v>
      </c>
      <c r="RHY469" s="265" t="str">
        <f t="shared" ref="RHY469:RHY471" si="12415">IF(RHW469&lt;5,"Sin Riesgo",IF(RHW469 &lt;=14,"Bajo",IF(RHW469&lt;=35,"Medio",IF(RHW469&lt;=80,"Alto","Inviable Sanitariamente"))))</f>
        <v>Inviable Sanitariamente</v>
      </c>
      <c r="RHZ469" s="265" t="str">
        <f t="shared" ref="RHZ469:RHZ471" si="12416">IF(RHX469&lt;5,"Sin Riesgo",IF(RHX469 &lt;=14,"Bajo",IF(RHX469&lt;=35,"Medio",IF(RHX469&lt;=80,"Alto","Inviable Sanitariamente"))))</f>
        <v>Inviable Sanitariamente</v>
      </c>
      <c r="RIA469" s="265" t="str">
        <f t="shared" ref="RIA469:RIA471" si="12417">IF(RHY469&lt;5,"Sin Riesgo",IF(RHY469 &lt;=14,"Bajo",IF(RHY469&lt;=35,"Medio",IF(RHY469&lt;=80,"Alto","Inviable Sanitariamente"))))</f>
        <v>Inviable Sanitariamente</v>
      </c>
      <c r="RIB469" s="265" t="str">
        <f t="shared" ref="RIB469:RIB471" si="12418">IF(RHZ469&lt;5,"Sin Riesgo",IF(RHZ469 &lt;=14,"Bajo",IF(RHZ469&lt;=35,"Medio",IF(RHZ469&lt;=80,"Alto","Inviable Sanitariamente"))))</f>
        <v>Inviable Sanitariamente</v>
      </c>
      <c r="RIC469" s="265" t="str">
        <f t="shared" ref="RIC469:RIC471" si="12419">IF(RIA469&lt;5,"Sin Riesgo",IF(RIA469 &lt;=14,"Bajo",IF(RIA469&lt;=35,"Medio",IF(RIA469&lt;=80,"Alto","Inviable Sanitariamente"))))</f>
        <v>Inviable Sanitariamente</v>
      </c>
      <c r="RID469" s="265" t="str">
        <f t="shared" ref="RID469:RID471" si="12420">IF(RIB469&lt;5,"Sin Riesgo",IF(RIB469 &lt;=14,"Bajo",IF(RIB469&lt;=35,"Medio",IF(RIB469&lt;=80,"Alto","Inviable Sanitariamente"))))</f>
        <v>Inviable Sanitariamente</v>
      </c>
      <c r="RIE469" s="265" t="str">
        <f t="shared" ref="RIE469:RIE471" si="12421">IF(RIC469&lt;5,"Sin Riesgo",IF(RIC469 &lt;=14,"Bajo",IF(RIC469&lt;=35,"Medio",IF(RIC469&lt;=80,"Alto","Inviable Sanitariamente"))))</f>
        <v>Inviable Sanitariamente</v>
      </c>
      <c r="RIF469" s="265" t="str">
        <f t="shared" ref="RIF469:RIF471" si="12422">IF(RID469&lt;5,"Sin Riesgo",IF(RID469 &lt;=14,"Bajo",IF(RID469&lt;=35,"Medio",IF(RID469&lt;=80,"Alto","Inviable Sanitariamente"))))</f>
        <v>Inviable Sanitariamente</v>
      </c>
      <c r="RIG469" s="265" t="str">
        <f t="shared" ref="RIG469:RIG471" si="12423">IF(RIE469&lt;5,"Sin Riesgo",IF(RIE469 &lt;=14,"Bajo",IF(RIE469&lt;=35,"Medio",IF(RIE469&lt;=80,"Alto","Inviable Sanitariamente"))))</f>
        <v>Inviable Sanitariamente</v>
      </c>
      <c r="RIH469" s="265" t="str">
        <f t="shared" ref="RIH469:RIH471" si="12424">IF(RIF469&lt;5,"Sin Riesgo",IF(RIF469 &lt;=14,"Bajo",IF(RIF469&lt;=35,"Medio",IF(RIF469&lt;=80,"Alto","Inviable Sanitariamente"))))</f>
        <v>Inviable Sanitariamente</v>
      </c>
      <c r="RII469" s="265" t="str">
        <f t="shared" ref="RII469:RII471" si="12425">IF(RIG469&lt;5,"Sin Riesgo",IF(RIG469 &lt;=14,"Bajo",IF(RIG469&lt;=35,"Medio",IF(RIG469&lt;=80,"Alto","Inviable Sanitariamente"))))</f>
        <v>Inviable Sanitariamente</v>
      </c>
      <c r="RIJ469" s="265" t="str">
        <f t="shared" ref="RIJ469:RIJ471" si="12426">IF(RIH469&lt;5,"Sin Riesgo",IF(RIH469 &lt;=14,"Bajo",IF(RIH469&lt;=35,"Medio",IF(RIH469&lt;=80,"Alto","Inviable Sanitariamente"))))</f>
        <v>Inviable Sanitariamente</v>
      </c>
      <c r="RIK469" s="265" t="str">
        <f t="shared" ref="RIK469:RIK471" si="12427">IF(RII469&lt;5,"Sin Riesgo",IF(RII469 &lt;=14,"Bajo",IF(RII469&lt;=35,"Medio",IF(RII469&lt;=80,"Alto","Inviable Sanitariamente"))))</f>
        <v>Inviable Sanitariamente</v>
      </c>
      <c r="RIL469" s="265" t="str">
        <f t="shared" ref="RIL469:RIL471" si="12428">IF(RIJ469&lt;5,"Sin Riesgo",IF(RIJ469 &lt;=14,"Bajo",IF(RIJ469&lt;=35,"Medio",IF(RIJ469&lt;=80,"Alto","Inviable Sanitariamente"))))</f>
        <v>Inviable Sanitariamente</v>
      </c>
      <c r="RIM469" s="265" t="str">
        <f t="shared" ref="RIM469:RIM471" si="12429">IF(RIK469&lt;5,"Sin Riesgo",IF(RIK469 &lt;=14,"Bajo",IF(RIK469&lt;=35,"Medio",IF(RIK469&lt;=80,"Alto","Inviable Sanitariamente"))))</f>
        <v>Inviable Sanitariamente</v>
      </c>
      <c r="RIN469" s="265" t="str">
        <f t="shared" ref="RIN469:RIN471" si="12430">IF(RIL469&lt;5,"Sin Riesgo",IF(RIL469 &lt;=14,"Bajo",IF(RIL469&lt;=35,"Medio",IF(RIL469&lt;=80,"Alto","Inviable Sanitariamente"))))</f>
        <v>Inviable Sanitariamente</v>
      </c>
      <c r="RIO469" s="265" t="str">
        <f t="shared" ref="RIO469:RIO471" si="12431">IF(RIM469&lt;5,"Sin Riesgo",IF(RIM469 &lt;=14,"Bajo",IF(RIM469&lt;=35,"Medio",IF(RIM469&lt;=80,"Alto","Inviable Sanitariamente"))))</f>
        <v>Inviable Sanitariamente</v>
      </c>
      <c r="RIP469" s="265" t="str">
        <f t="shared" ref="RIP469:RIP471" si="12432">IF(RIN469&lt;5,"Sin Riesgo",IF(RIN469 &lt;=14,"Bajo",IF(RIN469&lt;=35,"Medio",IF(RIN469&lt;=80,"Alto","Inviable Sanitariamente"))))</f>
        <v>Inviable Sanitariamente</v>
      </c>
      <c r="RIQ469" s="265" t="str">
        <f t="shared" ref="RIQ469:RIQ471" si="12433">IF(RIO469&lt;5,"Sin Riesgo",IF(RIO469 &lt;=14,"Bajo",IF(RIO469&lt;=35,"Medio",IF(RIO469&lt;=80,"Alto","Inviable Sanitariamente"))))</f>
        <v>Inviable Sanitariamente</v>
      </c>
      <c r="RIR469" s="265" t="str">
        <f t="shared" ref="RIR469:RIR471" si="12434">IF(RIP469&lt;5,"Sin Riesgo",IF(RIP469 &lt;=14,"Bajo",IF(RIP469&lt;=35,"Medio",IF(RIP469&lt;=80,"Alto","Inviable Sanitariamente"))))</f>
        <v>Inviable Sanitariamente</v>
      </c>
      <c r="RIS469" s="265" t="str">
        <f t="shared" ref="RIS469:RIS471" si="12435">IF(RIQ469&lt;5,"Sin Riesgo",IF(RIQ469 &lt;=14,"Bajo",IF(RIQ469&lt;=35,"Medio",IF(RIQ469&lt;=80,"Alto","Inviable Sanitariamente"))))</f>
        <v>Inviable Sanitariamente</v>
      </c>
      <c r="RIT469" s="265" t="str">
        <f t="shared" ref="RIT469:RIT471" si="12436">IF(RIR469&lt;5,"Sin Riesgo",IF(RIR469 &lt;=14,"Bajo",IF(RIR469&lt;=35,"Medio",IF(RIR469&lt;=80,"Alto","Inviable Sanitariamente"))))</f>
        <v>Inviable Sanitariamente</v>
      </c>
      <c r="RIU469" s="265" t="str">
        <f t="shared" ref="RIU469:RIU471" si="12437">IF(RIS469&lt;5,"Sin Riesgo",IF(RIS469 &lt;=14,"Bajo",IF(RIS469&lt;=35,"Medio",IF(RIS469&lt;=80,"Alto","Inviable Sanitariamente"))))</f>
        <v>Inviable Sanitariamente</v>
      </c>
      <c r="RIV469" s="265" t="str">
        <f t="shared" ref="RIV469:RIV471" si="12438">IF(RIT469&lt;5,"Sin Riesgo",IF(RIT469 &lt;=14,"Bajo",IF(RIT469&lt;=35,"Medio",IF(RIT469&lt;=80,"Alto","Inviable Sanitariamente"))))</f>
        <v>Inviable Sanitariamente</v>
      </c>
      <c r="RIW469" s="265" t="str">
        <f t="shared" ref="RIW469:RIW471" si="12439">IF(RIU469&lt;5,"Sin Riesgo",IF(RIU469 &lt;=14,"Bajo",IF(RIU469&lt;=35,"Medio",IF(RIU469&lt;=80,"Alto","Inviable Sanitariamente"))))</f>
        <v>Inviable Sanitariamente</v>
      </c>
      <c r="RIX469" s="265" t="str">
        <f t="shared" ref="RIX469:RIX471" si="12440">IF(RIV469&lt;5,"Sin Riesgo",IF(RIV469 &lt;=14,"Bajo",IF(RIV469&lt;=35,"Medio",IF(RIV469&lt;=80,"Alto","Inviable Sanitariamente"))))</f>
        <v>Inviable Sanitariamente</v>
      </c>
      <c r="RIY469" s="265" t="str">
        <f t="shared" ref="RIY469:RIY471" si="12441">IF(RIW469&lt;5,"Sin Riesgo",IF(RIW469 &lt;=14,"Bajo",IF(RIW469&lt;=35,"Medio",IF(RIW469&lt;=80,"Alto","Inviable Sanitariamente"))))</f>
        <v>Inviable Sanitariamente</v>
      </c>
      <c r="RIZ469" s="265" t="str">
        <f t="shared" ref="RIZ469:RIZ471" si="12442">IF(RIX469&lt;5,"Sin Riesgo",IF(RIX469 &lt;=14,"Bajo",IF(RIX469&lt;=35,"Medio",IF(RIX469&lt;=80,"Alto","Inviable Sanitariamente"))))</f>
        <v>Inviable Sanitariamente</v>
      </c>
      <c r="RJA469" s="265" t="str">
        <f t="shared" ref="RJA469:RJA471" si="12443">IF(RIY469&lt;5,"Sin Riesgo",IF(RIY469 &lt;=14,"Bajo",IF(RIY469&lt;=35,"Medio",IF(RIY469&lt;=80,"Alto","Inviable Sanitariamente"))))</f>
        <v>Inviable Sanitariamente</v>
      </c>
      <c r="RJB469" s="265" t="str">
        <f t="shared" ref="RJB469:RJB471" si="12444">IF(RIZ469&lt;5,"Sin Riesgo",IF(RIZ469 &lt;=14,"Bajo",IF(RIZ469&lt;=35,"Medio",IF(RIZ469&lt;=80,"Alto","Inviable Sanitariamente"))))</f>
        <v>Inviable Sanitariamente</v>
      </c>
      <c r="RJC469" s="265" t="str">
        <f t="shared" ref="RJC469:RJC471" si="12445">IF(RJA469&lt;5,"Sin Riesgo",IF(RJA469 &lt;=14,"Bajo",IF(RJA469&lt;=35,"Medio",IF(RJA469&lt;=80,"Alto","Inviable Sanitariamente"))))</f>
        <v>Inviable Sanitariamente</v>
      </c>
      <c r="RJD469" s="265" t="str">
        <f t="shared" ref="RJD469:RJD471" si="12446">IF(RJB469&lt;5,"Sin Riesgo",IF(RJB469 &lt;=14,"Bajo",IF(RJB469&lt;=35,"Medio",IF(RJB469&lt;=80,"Alto","Inviable Sanitariamente"))))</f>
        <v>Inviable Sanitariamente</v>
      </c>
      <c r="RJE469" s="265" t="str">
        <f t="shared" ref="RJE469:RJE471" si="12447">IF(RJC469&lt;5,"Sin Riesgo",IF(RJC469 &lt;=14,"Bajo",IF(RJC469&lt;=35,"Medio",IF(RJC469&lt;=80,"Alto","Inviable Sanitariamente"))))</f>
        <v>Inviable Sanitariamente</v>
      </c>
      <c r="RJF469" s="265" t="str">
        <f t="shared" ref="RJF469:RJF471" si="12448">IF(RJD469&lt;5,"Sin Riesgo",IF(RJD469 &lt;=14,"Bajo",IF(RJD469&lt;=35,"Medio",IF(RJD469&lt;=80,"Alto","Inviable Sanitariamente"))))</f>
        <v>Inviable Sanitariamente</v>
      </c>
      <c r="RJG469" s="265" t="str">
        <f t="shared" ref="RJG469:RJG471" si="12449">IF(RJE469&lt;5,"Sin Riesgo",IF(RJE469 &lt;=14,"Bajo",IF(RJE469&lt;=35,"Medio",IF(RJE469&lt;=80,"Alto","Inviable Sanitariamente"))))</f>
        <v>Inviable Sanitariamente</v>
      </c>
      <c r="RJH469" s="265" t="str">
        <f t="shared" ref="RJH469:RJH471" si="12450">IF(RJF469&lt;5,"Sin Riesgo",IF(RJF469 &lt;=14,"Bajo",IF(RJF469&lt;=35,"Medio",IF(RJF469&lt;=80,"Alto","Inviable Sanitariamente"))))</f>
        <v>Inviable Sanitariamente</v>
      </c>
      <c r="RJI469" s="265" t="str">
        <f t="shared" ref="RJI469:RJI471" si="12451">IF(RJG469&lt;5,"Sin Riesgo",IF(RJG469 &lt;=14,"Bajo",IF(RJG469&lt;=35,"Medio",IF(RJG469&lt;=80,"Alto","Inviable Sanitariamente"))))</f>
        <v>Inviable Sanitariamente</v>
      </c>
      <c r="RJJ469" s="265" t="str">
        <f t="shared" ref="RJJ469:RJJ471" si="12452">IF(RJH469&lt;5,"Sin Riesgo",IF(RJH469 &lt;=14,"Bajo",IF(RJH469&lt;=35,"Medio",IF(RJH469&lt;=80,"Alto","Inviable Sanitariamente"))))</f>
        <v>Inviable Sanitariamente</v>
      </c>
      <c r="RJK469" s="265" t="str">
        <f t="shared" ref="RJK469:RJK471" si="12453">IF(RJI469&lt;5,"Sin Riesgo",IF(RJI469 &lt;=14,"Bajo",IF(RJI469&lt;=35,"Medio",IF(RJI469&lt;=80,"Alto","Inviable Sanitariamente"))))</f>
        <v>Inviable Sanitariamente</v>
      </c>
      <c r="RJL469" s="265" t="str">
        <f t="shared" ref="RJL469:RJL471" si="12454">IF(RJJ469&lt;5,"Sin Riesgo",IF(RJJ469 &lt;=14,"Bajo",IF(RJJ469&lt;=35,"Medio",IF(RJJ469&lt;=80,"Alto","Inviable Sanitariamente"))))</f>
        <v>Inviable Sanitariamente</v>
      </c>
      <c r="RJM469" s="265" t="str">
        <f t="shared" ref="RJM469:RJM471" si="12455">IF(RJK469&lt;5,"Sin Riesgo",IF(RJK469 &lt;=14,"Bajo",IF(RJK469&lt;=35,"Medio",IF(RJK469&lt;=80,"Alto","Inviable Sanitariamente"))))</f>
        <v>Inviable Sanitariamente</v>
      </c>
      <c r="RJN469" s="265" t="str">
        <f t="shared" ref="RJN469:RJN471" si="12456">IF(RJL469&lt;5,"Sin Riesgo",IF(RJL469 &lt;=14,"Bajo",IF(RJL469&lt;=35,"Medio",IF(RJL469&lt;=80,"Alto","Inviable Sanitariamente"))))</f>
        <v>Inviable Sanitariamente</v>
      </c>
      <c r="RJO469" s="265" t="str">
        <f t="shared" ref="RJO469:RJO471" si="12457">IF(RJM469&lt;5,"Sin Riesgo",IF(RJM469 &lt;=14,"Bajo",IF(RJM469&lt;=35,"Medio",IF(RJM469&lt;=80,"Alto","Inviable Sanitariamente"))))</f>
        <v>Inviable Sanitariamente</v>
      </c>
      <c r="RJP469" s="265" t="str">
        <f t="shared" ref="RJP469:RJP471" si="12458">IF(RJN469&lt;5,"Sin Riesgo",IF(RJN469 &lt;=14,"Bajo",IF(RJN469&lt;=35,"Medio",IF(RJN469&lt;=80,"Alto","Inviable Sanitariamente"))))</f>
        <v>Inviable Sanitariamente</v>
      </c>
      <c r="RJQ469" s="265" t="str">
        <f t="shared" ref="RJQ469:RJQ471" si="12459">IF(RJO469&lt;5,"Sin Riesgo",IF(RJO469 &lt;=14,"Bajo",IF(RJO469&lt;=35,"Medio",IF(RJO469&lt;=80,"Alto","Inviable Sanitariamente"))))</f>
        <v>Inviable Sanitariamente</v>
      </c>
      <c r="RJR469" s="265" t="str">
        <f t="shared" ref="RJR469:RJR471" si="12460">IF(RJP469&lt;5,"Sin Riesgo",IF(RJP469 &lt;=14,"Bajo",IF(RJP469&lt;=35,"Medio",IF(RJP469&lt;=80,"Alto","Inviable Sanitariamente"))))</f>
        <v>Inviable Sanitariamente</v>
      </c>
      <c r="RJS469" s="265" t="str">
        <f t="shared" ref="RJS469:RJS471" si="12461">IF(RJQ469&lt;5,"Sin Riesgo",IF(RJQ469 &lt;=14,"Bajo",IF(RJQ469&lt;=35,"Medio",IF(RJQ469&lt;=80,"Alto","Inviable Sanitariamente"))))</f>
        <v>Inviable Sanitariamente</v>
      </c>
      <c r="RJT469" s="265" t="str">
        <f t="shared" ref="RJT469:RJT471" si="12462">IF(RJR469&lt;5,"Sin Riesgo",IF(RJR469 &lt;=14,"Bajo",IF(RJR469&lt;=35,"Medio",IF(RJR469&lt;=80,"Alto","Inviable Sanitariamente"))))</f>
        <v>Inviable Sanitariamente</v>
      </c>
      <c r="RJU469" s="265" t="str">
        <f t="shared" ref="RJU469:RJU471" si="12463">IF(RJS469&lt;5,"Sin Riesgo",IF(RJS469 &lt;=14,"Bajo",IF(RJS469&lt;=35,"Medio",IF(RJS469&lt;=80,"Alto","Inviable Sanitariamente"))))</f>
        <v>Inviable Sanitariamente</v>
      </c>
      <c r="RJV469" s="265" t="str">
        <f t="shared" ref="RJV469:RJV471" si="12464">IF(RJT469&lt;5,"Sin Riesgo",IF(RJT469 &lt;=14,"Bajo",IF(RJT469&lt;=35,"Medio",IF(RJT469&lt;=80,"Alto","Inviable Sanitariamente"))))</f>
        <v>Inviable Sanitariamente</v>
      </c>
      <c r="RJW469" s="265" t="str">
        <f t="shared" ref="RJW469:RJW471" si="12465">IF(RJU469&lt;5,"Sin Riesgo",IF(RJU469 &lt;=14,"Bajo",IF(RJU469&lt;=35,"Medio",IF(RJU469&lt;=80,"Alto","Inviable Sanitariamente"))))</f>
        <v>Inviable Sanitariamente</v>
      </c>
      <c r="RJX469" s="265" t="str">
        <f t="shared" ref="RJX469:RJX471" si="12466">IF(RJV469&lt;5,"Sin Riesgo",IF(RJV469 &lt;=14,"Bajo",IF(RJV469&lt;=35,"Medio",IF(RJV469&lt;=80,"Alto","Inviable Sanitariamente"))))</f>
        <v>Inviable Sanitariamente</v>
      </c>
      <c r="RJY469" s="265" t="str">
        <f t="shared" ref="RJY469:RJY471" si="12467">IF(RJW469&lt;5,"Sin Riesgo",IF(RJW469 &lt;=14,"Bajo",IF(RJW469&lt;=35,"Medio",IF(RJW469&lt;=80,"Alto","Inviable Sanitariamente"))))</f>
        <v>Inviable Sanitariamente</v>
      </c>
      <c r="RJZ469" s="265" t="str">
        <f t="shared" ref="RJZ469:RJZ471" si="12468">IF(RJX469&lt;5,"Sin Riesgo",IF(RJX469 &lt;=14,"Bajo",IF(RJX469&lt;=35,"Medio",IF(RJX469&lt;=80,"Alto","Inviable Sanitariamente"))))</f>
        <v>Inviable Sanitariamente</v>
      </c>
      <c r="RKA469" s="265" t="str">
        <f t="shared" ref="RKA469:RKA471" si="12469">IF(RJY469&lt;5,"Sin Riesgo",IF(RJY469 &lt;=14,"Bajo",IF(RJY469&lt;=35,"Medio",IF(RJY469&lt;=80,"Alto","Inviable Sanitariamente"))))</f>
        <v>Inviable Sanitariamente</v>
      </c>
      <c r="RKB469" s="265" t="str">
        <f t="shared" ref="RKB469:RKB471" si="12470">IF(RJZ469&lt;5,"Sin Riesgo",IF(RJZ469 &lt;=14,"Bajo",IF(RJZ469&lt;=35,"Medio",IF(RJZ469&lt;=80,"Alto","Inviable Sanitariamente"))))</f>
        <v>Inviable Sanitariamente</v>
      </c>
      <c r="RKC469" s="265" t="str">
        <f t="shared" ref="RKC469:RKC471" si="12471">IF(RKA469&lt;5,"Sin Riesgo",IF(RKA469 &lt;=14,"Bajo",IF(RKA469&lt;=35,"Medio",IF(RKA469&lt;=80,"Alto","Inviable Sanitariamente"))))</f>
        <v>Inviable Sanitariamente</v>
      </c>
      <c r="RKD469" s="265" t="str">
        <f t="shared" ref="RKD469:RKD471" si="12472">IF(RKB469&lt;5,"Sin Riesgo",IF(RKB469 &lt;=14,"Bajo",IF(RKB469&lt;=35,"Medio",IF(RKB469&lt;=80,"Alto","Inviable Sanitariamente"))))</f>
        <v>Inviable Sanitariamente</v>
      </c>
      <c r="RKE469" s="265" t="str">
        <f t="shared" ref="RKE469:RKE471" si="12473">IF(RKC469&lt;5,"Sin Riesgo",IF(RKC469 &lt;=14,"Bajo",IF(RKC469&lt;=35,"Medio",IF(RKC469&lt;=80,"Alto","Inviable Sanitariamente"))))</f>
        <v>Inviable Sanitariamente</v>
      </c>
      <c r="RKF469" s="265" t="str">
        <f t="shared" ref="RKF469:RKF471" si="12474">IF(RKD469&lt;5,"Sin Riesgo",IF(RKD469 &lt;=14,"Bajo",IF(RKD469&lt;=35,"Medio",IF(RKD469&lt;=80,"Alto","Inviable Sanitariamente"))))</f>
        <v>Inviable Sanitariamente</v>
      </c>
      <c r="RKG469" s="265" t="str">
        <f t="shared" ref="RKG469:RKG471" si="12475">IF(RKE469&lt;5,"Sin Riesgo",IF(RKE469 &lt;=14,"Bajo",IF(RKE469&lt;=35,"Medio",IF(RKE469&lt;=80,"Alto","Inviable Sanitariamente"))))</f>
        <v>Inviable Sanitariamente</v>
      </c>
      <c r="RKH469" s="265" t="str">
        <f t="shared" ref="RKH469:RKH471" si="12476">IF(RKF469&lt;5,"Sin Riesgo",IF(RKF469 &lt;=14,"Bajo",IF(RKF469&lt;=35,"Medio",IF(RKF469&lt;=80,"Alto","Inviable Sanitariamente"))))</f>
        <v>Inviable Sanitariamente</v>
      </c>
      <c r="RKI469" s="265" t="str">
        <f t="shared" ref="RKI469:RKI471" si="12477">IF(RKG469&lt;5,"Sin Riesgo",IF(RKG469 &lt;=14,"Bajo",IF(RKG469&lt;=35,"Medio",IF(RKG469&lt;=80,"Alto","Inviable Sanitariamente"))))</f>
        <v>Inviable Sanitariamente</v>
      </c>
      <c r="RKJ469" s="265" t="str">
        <f t="shared" ref="RKJ469:RKJ471" si="12478">IF(RKH469&lt;5,"Sin Riesgo",IF(RKH469 &lt;=14,"Bajo",IF(RKH469&lt;=35,"Medio",IF(RKH469&lt;=80,"Alto","Inviable Sanitariamente"))))</f>
        <v>Inviable Sanitariamente</v>
      </c>
      <c r="RKK469" s="265" t="str">
        <f t="shared" ref="RKK469:RKK471" si="12479">IF(RKI469&lt;5,"Sin Riesgo",IF(RKI469 &lt;=14,"Bajo",IF(RKI469&lt;=35,"Medio",IF(RKI469&lt;=80,"Alto","Inviable Sanitariamente"))))</f>
        <v>Inviable Sanitariamente</v>
      </c>
      <c r="RKL469" s="265" t="str">
        <f t="shared" ref="RKL469:RKL471" si="12480">IF(RKJ469&lt;5,"Sin Riesgo",IF(RKJ469 &lt;=14,"Bajo",IF(RKJ469&lt;=35,"Medio",IF(RKJ469&lt;=80,"Alto","Inviable Sanitariamente"))))</f>
        <v>Inviable Sanitariamente</v>
      </c>
      <c r="RKM469" s="265" t="str">
        <f t="shared" ref="RKM469:RKM471" si="12481">IF(RKK469&lt;5,"Sin Riesgo",IF(RKK469 &lt;=14,"Bajo",IF(RKK469&lt;=35,"Medio",IF(RKK469&lt;=80,"Alto","Inviable Sanitariamente"))))</f>
        <v>Inviable Sanitariamente</v>
      </c>
      <c r="RKN469" s="265" t="str">
        <f t="shared" ref="RKN469:RKN471" si="12482">IF(RKL469&lt;5,"Sin Riesgo",IF(RKL469 &lt;=14,"Bajo",IF(RKL469&lt;=35,"Medio",IF(RKL469&lt;=80,"Alto","Inviable Sanitariamente"))))</f>
        <v>Inviable Sanitariamente</v>
      </c>
      <c r="RKO469" s="265" t="str">
        <f t="shared" ref="RKO469:RKO471" si="12483">IF(RKM469&lt;5,"Sin Riesgo",IF(RKM469 &lt;=14,"Bajo",IF(RKM469&lt;=35,"Medio",IF(RKM469&lt;=80,"Alto","Inviable Sanitariamente"))))</f>
        <v>Inviable Sanitariamente</v>
      </c>
      <c r="RKP469" s="265" t="str">
        <f t="shared" ref="RKP469:RKP471" si="12484">IF(RKN469&lt;5,"Sin Riesgo",IF(RKN469 &lt;=14,"Bajo",IF(RKN469&lt;=35,"Medio",IF(RKN469&lt;=80,"Alto","Inviable Sanitariamente"))))</f>
        <v>Inviable Sanitariamente</v>
      </c>
      <c r="RKQ469" s="265" t="str">
        <f t="shared" ref="RKQ469:RKQ471" si="12485">IF(RKO469&lt;5,"Sin Riesgo",IF(RKO469 &lt;=14,"Bajo",IF(RKO469&lt;=35,"Medio",IF(RKO469&lt;=80,"Alto","Inviable Sanitariamente"))))</f>
        <v>Inviable Sanitariamente</v>
      </c>
      <c r="RKR469" s="265" t="str">
        <f t="shared" ref="RKR469:RKR471" si="12486">IF(RKP469&lt;5,"Sin Riesgo",IF(RKP469 &lt;=14,"Bajo",IF(RKP469&lt;=35,"Medio",IF(RKP469&lt;=80,"Alto","Inviable Sanitariamente"))))</f>
        <v>Inviable Sanitariamente</v>
      </c>
      <c r="RKS469" s="265" t="str">
        <f t="shared" ref="RKS469:RKS471" si="12487">IF(RKQ469&lt;5,"Sin Riesgo",IF(RKQ469 &lt;=14,"Bajo",IF(RKQ469&lt;=35,"Medio",IF(RKQ469&lt;=80,"Alto","Inviable Sanitariamente"))))</f>
        <v>Inviable Sanitariamente</v>
      </c>
      <c r="RKT469" s="265" t="str">
        <f t="shared" ref="RKT469:RKT471" si="12488">IF(RKR469&lt;5,"Sin Riesgo",IF(RKR469 &lt;=14,"Bajo",IF(RKR469&lt;=35,"Medio",IF(RKR469&lt;=80,"Alto","Inviable Sanitariamente"))))</f>
        <v>Inviable Sanitariamente</v>
      </c>
      <c r="RKU469" s="265" t="str">
        <f t="shared" ref="RKU469:RKU471" si="12489">IF(RKS469&lt;5,"Sin Riesgo",IF(RKS469 &lt;=14,"Bajo",IF(RKS469&lt;=35,"Medio",IF(RKS469&lt;=80,"Alto","Inviable Sanitariamente"))))</f>
        <v>Inviable Sanitariamente</v>
      </c>
      <c r="RKV469" s="265" t="str">
        <f t="shared" ref="RKV469:RKV471" si="12490">IF(RKT469&lt;5,"Sin Riesgo",IF(RKT469 &lt;=14,"Bajo",IF(RKT469&lt;=35,"Medio",IF(RKT469&lt;=80,"Alto","Inviable Sanitariamente"))))</f>
        <v>Inviable Sanitariamente</v>
      </c>
      <c r="RKW469" s="265" t="str">
        <f t="shared" ref="RKW469:RKW471" si="12491">IF(RKU469&lt;5,"Sin Riesgo",IF(RKU469 &lt;=14,"Bajo",IF(RKU469&lt;=35,"Medio",IF(RKU469&lt;=80,"Alto","Inviable Sanitariamente"))))</f>
        <v>Inviable Sanitariamente</v>
      </c>
      <c r="RKX469" s="265" t="str">
        <f t="shared" ref="RKX469:RKX471" si="12492">IF(RKV469&lt;5,"Sin Riesgo",IF(RKV469 &lt;=14,"Bajo",IF(RKV469&lt;=35,"Medio",IF(RKV469&lt;=80,"Alto","Inviable Sanitariamente"))))</f>
        <v>Inviable Sanitariamente</v>
      </c>
      <c r="RKY469" s="265" t="str">
        <f t="shared" ref="RKY469:RKY471" si="12493">IF(RKW469&lt;5,"Sin Riesgo",IF(RKW469 &lt;=14,"Bajo",IF(RKW469&lt;=35,"Medio",IF(RKW469&lt;=80,"Alto","Inviable Sanitariamente"))))</f>
        <v>Inviable Sanitariamente</v>
      </c>
      <c r="RKZ469" s="265" t="str">
        <f t="shared" ref="RKZ469:RKZ471" si="12494">IF(RKX469&lt;5,"Sin Riesgo",IF(RKX469 &lt;=14,"Bajo",IF(RKX469&lt;=35,"Medio",IF(RKX469&lt;=80,"Alto","Inviable Sanitariamente"))))</f>
        <v>Inviable Sanitariamente</v>
      </c>
      <c r="RLA469" s="265" t="str">
        <f t="shared" ref="RLA469:RLA471" si="12495">IF(RKY469&lt;5,"Sin Riesgo",IF(RKY469 &lt;=14,"Bajo",IF(RKY469&lt;=35,"Medio",IF(RKY469&lt;=80,"Alto","Inviable Sanitariamente"))))</f>
        <v>Inviable Sanitariamente</v>
      </c>
      <c r="RLB469" s="265" t="str">
        <f t="shared" ref="RLB469:RLB471" si="12496">IF(RKZ469&lt;5,"Sin Riesgo",IF(RKZ469 &lt;=14,"Bajo",IF(RKZ469&lt;=35,"Medio",IF(RKZ469&lt;=80,"Alto","Inviable Sanitariamente"))))</f>
        <v>Inviable Sanitariamente</v>
      </c>
      <c r="RLC469" s="265" t="str">
        <f t="shared" ref="RLC469:RLC471" si="12497">IF(RLA469&lt;5,"Sin Riesgo",IF(RLA469 &lt;=14,"Bajo",IF(RLA469&lt;=35,"Medio",IF(RLA469&lt;=80,"Alto","Inviable Sanitariamente"))))</f>
        <v>Inviable Sanitariamente</v>
      </c>
      <c r="RLD469" s="265" t="str">
        <f t="shared" ref="RLD469:RLD471" si="12498">IF(RLB469&lt;5,"Sin Riesgo",IF(RLB469 &lt;=14,"Bajo",IF(RLB469&lt;=35,"Medio",IF(RLB469&lt;=80,"Alto","Inviable Sanitariamente"))))</f>
        <v>Inviable Sanitariamente</v>
      </c>
      <c r="RLE469" s="265" t="str">
        <f t="shared" ref="RLE469:RLE471" si="12499">IF(RLC469&lt;5,"Sin Riesgo",IF(RLC469 &lt;=14,"Bajo",IF(RLC469&lt;=35,"Medio",IF(RLC469&lt;=80,"Alto","Inviable Sanitariamente"))))</f>
        <v>Inviable Sanitariamente</v>
      </c>
      <c r="RLF469" s="265" t="str">
        <f t="shared" ref="RLF469:RLF471" si="12500">IF(RLD469&lt;5,"Sin Riesgo",IF(RLD469 &lt;=14,"Bajo",IF(RLD469&lt;=35,"Medio",IF(RLD469&lt;=80,"Alto","Inviable Sanitariamente"))))</f>
        <v>Inviable Sanitariamente</v>
      </c>
      <c r="RLG469" s="265" t="str">
        <f t="shared" ref="RLG469:RLG471" si="12501">IF(RLE469&lt;5,"Sin Riesgo",IF(RLE469 &lt;=14,"Bajo",IF(RLE469&lt;=35,"Medio",IF(RLE469&lt;=80,"Alto","Inviable Sanitariamente"))))</f>
        <v>Inviable Sanitariamente</v>
      </c>
      <c r="RLH469" s="265" t="str">
        <f t="shared" ref="RLH469:RLH471" si="12502">IF(RLF469&lt;5,"Sin Riesgo",IF(RLF469 &lt;=14,"Bajo",IF(RLF469&lt;=35,"Medio",IF(RLF469&lt;=80,"Alto","Inviable Sanitariamente"))))</f>
        <v>Inviable Sanitariamente</v>
      </c>
      <c r="RLI469" s="265" t="str">
        <f t="shared" ref="RLI469:RLI471" si="12503">IF(RLG469&lt;5,"Sin Riesgo",IF(RLG469 &lt;=14,"Bajo",IF(RLG469&lt;=35,"Medio",IF(RLG469&lt;=80,"Alto","Inviable Sanitariamente"))))</f>
        <v>Inviable Sanitariamente</v>
      </c>
      <c r="RLJ469" s="265" t="str">
        <f t="shared" ref="RLJ469:RLJ471" si="12504">IF(RLH469&lt;5,"Sin Riesgo",IF(RLH469 &lt;=14,"Bajo",IF(RLH469&lt;=35,"Medio",IF(RLH469&lt;=80,"Alto","Inviable Sanitariamente"))))</f>
        <v>Inviable Sanitariamente</v>
      </c>
      <c r="RLK469" s="265" t="str">
        <f t="shared" ref="RLK469:RLK471" si="12505">IF(RLI469&lt;5,"Sin Riesgo",IF(RLI469 &lt;=14,"Bajo",IF(RLI469&lt;=35,"Medio",IF(RLI469&lt;=80,"Alto","Inviable Sanitariamente"))))</f>
        <v>Inviable Sanitariamente</v>
      </c>
      <c r="RLL469" s="265" t="str">
        <f t="shared" ref="RLL469:RLL471" si="12506">IF(RLJ469&lt;5,"Sin Riesgo",IF(RLJ469 &lt;=14,"Bajo",IF(RLJ469&lt;=35,"Medio",IF(RLJ469&lt;=80,"Alto","Inviable Sanitariamente"))))</f>
        <v>Inviable Sanitariamente</v>
      </c>
      <c r="RLM469" s="265" t="str">
        <f t="shared" ref="RLM469:RLM471" si="12507">IF(RLK469&lt;5,"Sin Riesgo",IF(RLK469 &lt;=14,"Bajo",IF(RLK469&lt;=35,"Medio",IF(RLK469&lt;=80,"Alto","Inviable Sanitariamente"))))</f>
        <v>Inviable Sanitariamente</v>
      </c>
      <c r="RLN469" s="265" t="str">
        <f t="shared" ref="RLN469:RLN471" si="12508">IF(RLL469&lt;5,"Sin Riesgo",IF(RLL469 &lt;=14,"Bajo",IF(RLL469&lt;=35,"Medio",IF(RLL469&lt;=80,"Alto","Inviable Sanitariamente"))))</f>
        <v>Inviable Sanitariamente</v>
      </c>
      <c r="RLO469" s="265" t="str">
        <f t="shared" ref="RLO469:RLO471" si="12509">IF(RLM469&lt;5,"Sin Riesgo",IF(RLM469 &lt;=14,"Bajo",IF(RLM469&lt;=35,"Medio",IF(RLM469&lt;=80,"Alto","Inviable Sanitariamente"))))</f>
        <v>Inviable Sanitariamente</v>
      </c>
      <c r="RLP469" s="265" t="str">
        <f t="shared" ref="RLP469:RLP471" si="12510">IF(RLN469&lt;5,"Sin Riesgo",IF(RLN469 &lt;=14,"Bajo",IF(RLN469&lt;=35,"Medio",IF(RLN469&lt;=80,"Alto","Inviable Sanitariamente"))))</f>
        <v>Inviable Sanitariamente</v>
      </c>
      <c r="RLQ469" s="265" t="str">
        <f t="shared" ref="RLQ469:RLQ471" si="12511">IF(RLO469&lt;5,"Sin Riesgo",IF(RLO469 &lt;=14,"Bajo",IF(RLO469&lt;=35,"Medio",IF(RLO469&lt;=80,"Alto","Inviable Sanitariamente"))))</f>
        <v>Inviable Sanitariamente</v>
      </c>
      <c r="RLR469" s="265" t="str">
        <f t="shared" ref="RLR469:RLR471" si="12512">IF(RLP469&lt;5,"Sin Riesgo",IF(RLP469 &lt;=14,"Bajo",IF(RLP469&lt;=35,"Medio",IF(RLP469&lt;=80,"Alto","Inviable Sanitariamente"))))</f>
        <v>Inviable Sanitariamente</v>
      </c>
      <c r="RLS469" s="265" t="str">
        <f t="shared" ref="RLS469:RLS471" si="12513">IF(RLQ469&lt;5,"Sin Riesgo",IF(RLQ469 &lt;=14,"Bajo",IF(RLQ469&lt;=35,"Medio",IF(RLQ469&lt;=80,"Alto","Inviable Sanitariamente"))))</f>
        <v>Inviable Sanitariamente</v>
      </c>
      <c r="RLT469" s="265" t="str">
        <f t="shared" ref="RLT469:RLT471" si="12514">IF(RLR469&lt;5,"Sin Riesgo",IF(RLR469 &lt;=14,"Bajo",IF(RLR469&lt;=35,"Medio",IF(RLR469&lt;=80,"Alto","Inviable Sanitariamente"))))</f>
        <v>Inviable Sanitariamente</v>
      </c>
      <c r="RLU469" s="265" t="str">
        <f t="shared" ref="RLU469:RLU471" si="12515">IF(RLS469&lt;5,"Sin Riesgo",IF(RLS469 &lt;=14,"Bajo",IF(RLS469&lt;=35,"Medio",IF(RLS469&lt;=80,"Alto","Inviable Sanitariamente"))))</f>
        <v>Inviable Sanitariamente</v>
      </c>
      <c r="RLV469" s="265" t="str">
        <f t="shared" ref="RLV469:RLV471" si="12516">IF(RLT469&lt;5,"Sin Riesgo",IF(RLT469 &lt;=14,"Bajo",IF(RLT469&lt;=35,"Medio",IF(RLT469&lt;=80,"Alto","Inviable Sanitariamente"))))</f>
        <v>Inviable Sanitariamente</v>
      </c>
      <c r="RLW469" s="265" t="str">
        <f t="shared" ref="RLW469:RLW471" si="12517">IF(RLU469&lt;5,"Sin Riesgo",IF(RLU469 &lt;=14,"Bajo",IF(RLU469&lt;=35,"Medio",IF(RLU469&lt;=80,"Alto","Inviable Sanitariamente"))))</f>
        <v>Inviable Sanitariamente</v>
      </c>
      <c r="RLX469" s="265" t="str">
        <f t="shared" ref="RLX469:RLX471" si="12518">IF(RLV469&lt;5,"Sin Riesgo",IF(RLV469 &lt;=14,"Bajo",IF(RLV469&lt;=35,"Medio",IF(RLV469&lt;=80,"Alto","Inviable Sanitariamente"))))</f>
        <v>Inviable Sanitariamente</v>
      </c>
      <c r="RLY469" s="265" t="str">
        <f t="shared" ref="RLY469:RLY471" si="12519">IF(RLW469&lt;5,"Sin Riesgo",IF(RLW469 &lt;=14,"Bajo",IF(RLW469&lt;=35,"Medio",IF(RLW469&lt;=80,"Alto","Inviable Sanitariamente"))))</f>
        <v>Inviable Sanitariamente</v>
      </c>
      <c r="RLZ469" s="265" t="str">
        <f t="shared" ref="RLZ469:RLZ471" si="12520">IF(RLX469&lt;5,"Sin Riesgo",IF(RLX469 &lt;=14,"Bajo",IF(RLX469&lt;=35,"Medio",IF(RLX469&lt;=80,"Alto","Inviable Sanitariamente"))))</f>
        <v>Inviable Sanitariamente</v>
      </c>
      <c r="RMA469" s="265" t="str">
        <f t="shared" ref="RMA469:RMA471" si="12521">IF(RLY469&lt;5,"Sin Riesgo",IF(RLY469 &lt;=14,"Bajo",IF(RLY469&lt;=35,"Medio",IF(RLY469&lt;=80,"Alto","Inviable Sanitariamente"))))</f>
        <v>Inviable Sanitariamente</v>
      </c>
      <c r="RMB469" s="265" t="str">
        <f t="shared" ref="RMB469:RMB471" si="12522">IF(RLZ469&lt;5,"Sin Riesgo",IF(RLZ469 &lt;=14,"Bajo",IF(RLZ469&lt;=35,"Medio",IF(RLZ469&lt;=80,"Alto","Inviable Sanitariamente"))))</f>
        <v>Inviable Sanitariamente</v>
      </c>
      <c r="RMC469" s="265" t="str">
        <f t="shared" ref="RMC469:RMC471" si="12523">IF(RMA469&lt;5,"Sin Riesgo",IF(RMA469 &lt;=14,"Bajo",IF(RMA469&lt;=35,"Medio",IF(RMA469&lt;=80,"Alto","Inviable Sanitariamente"))))</f>
        <v>Inviable Sanitariamente</v>
      </c>
      <c r="RMD469" s="265" t="str">
        <f t="shared" ref="RMD469:RMD471" si="12524">IF(RMB469&lt;5,"Sin Riesgo",IF(RMB469 &lt;=14,"Bajo",IF(RMB469&lt;=35,"Medio",IF(RMB469&lt;=80,"Alto","Inviable Sanitariamente"))))</f>
        <v>Inviable Sanitariamente</v>
      </c>
      <c r="RME469" s="265" t="str">
        <f t="shared" ref="RME469:RME471" si="12525">IF(RMC469&lt;5,"Sin Riesgo",IF(RMC469 &lt;=14,"Bajo",IF(RMC469&lt;=35,"Medio",IF(RMC469&lt;=80,"Alto","Inviable Sanitariamente"))))</f>
        <v>Inviable Sanitariamente</v>
      </c>
      <c r="RMF469" s="265" t="str">
        <f t="shared" ref="RMF469:RMF471" si="12526">IF(RMD469&lt;5,"Sin Riesgo",IF(RMD469 &lt;=14,"Bajo",IF(RMD469&lt;=35,"Medio",IF(RMD469&lt;=80,"Alto","Inviable Sanitariamente"))))</f>
        <v>Inviable Sanitariamente</v>
      </c>
      <c r="RMG469" s="265" t="str">
        <f t="shared" ref="RMG469:RMG471" si="12527">IF(RME469&lt;5,"Sin Riesgo",IF(RME469 &lt;=14,"Bajo",IF(RME469&lt;=35,"Medio",IF(RME469&lt;=80,"Alto","Inviable Sanitariamente"))))</f>
        <v>Inviable Sanitariamente</v>
      </c>
      <c r="RMH469" s="265" t="str">
        <f t="shared" ref="RMH469:RMH471" si="12528">IF(RMF469&lt;5,"Sin Riesgo",IF(RMF469 &lt;=14,"Bajo",IF(RMF469&lt;=35,"Medio",IF(RMF469&lt;=80,"Alto","Inviable Sanitariamente"))))</f>
        <v>Inviable Sanitariamente</v>
      </c>
      <c r="RMI469" s="265" t="str">
        <f t="shared" ref="RMI469:RMI471" si="12529">IF(RMG469&lt;5,"Sin Riesgo",IF(RMG469 &lt;=14,"Bajo",IF(RMG469&lt;=35,"Medio",IF(RMG469&lt;=80,"Alto","Inviable Sanitariamente"))))</f>
        <v>Inviable Sanitariamente</v>
      </c>
      <c r="RMJ469" s="265" t="str">
        <f t="shared" ref="RMJ469:RMJ471" si="12530">IF(RMH469&lt;5,"Sin Riesgo",IF(RMH469 &lt;=14,"Bajo",IF(RMH469&lt;=35,"Medio",IF(RMH469&lt;=80,"Alto","Inviable Sanitariamente"))))</f>
        <v>Inviable Sanitariamente</v>
      </c>
      <c r="RMK469" s="265" t="str">
        <f t="shared" ref="RMK469:RMK471" si="12531">IF(RMI469&lt;5,"Sin Riesgo",IF(RMI469 &lt;=14,"Bajo",IF(RMI469&lt;=35,"Medio",IF(RMI469&lt;=80,"Alto","Inviable Sanitariamente"))))</f>
        <v>Inviable Sanitariamente</v>
      </c>
      <c r="RML469" s="265" t="str">
        <f t="shared" ref="RML469:RML471" si="12532">IF(RMJ469&lt;5,"Sin Riesgo",IF(RMJ469 &lt;=14,"Bajo",IF(RMJ469&lt;=35,"Medio",IF(RMJ469&lt;=80,"Alto","Inviable Sanitariamente"))))</f>
        <v>Inviable Sanitariamente</v>
      </c>
      <c r="RMM469" s="265" t="str">
        <f t="shared" ref="RMM469:RMM471" si="12533">IF(RMK469&lt;5,"Sin Riesgo",IF(RMK469 &lt;=14,"Bajo",IF(RMK469&lt;=35,"Medio",IF(RMK469&lt;=80,"Alto","Inviable Sanitariamente"))))</f>
        <v>Inviable Sanitariamente</v>
      </c>
      <c r="RMN469" s="265" t="str">
        <f t="shared" ref="RMN469:RMN471" si="12534">IF(RML469&lt;5,"Sin Riesgo",IF(RML469 &lt;=14,"Bajo",IF(RML469&lt;=35,"Medio",IF(RML469&lt;=80,"Alto","Inviable Sanitariamente"))))</f>
        <v>Inviable Sanitariamente</v>
      </c>
      <c r="RMO469" s="265" t="str">
        <f t="shared" ref="RMO469:RMO471" si="12535">IF(RMM469&lt;5,"Sin Riesgo",IF(RMM469 &lt;=14,"Bajo",IF(RMM469&lt;=35,"Medio",IF(RMM469&lt;=80,"Alto","Inviable Sanitariamente"))))</f>
        <v>Inviable Sanitariamente</v>
      </c>
      <c r="RMP469" s="265" t="str">
        <f t="shared" ref="RMP469:RMP471" si="12536">IF(RMN469&lt;5,"Sin Riesgo",IF(RMN469 &lt;=14,"Bajo",IF(RMN469&lt;=35,"Medio",IF(RMN469&lt;=80,"Alto","Inviable Sanitariamente"))))</f>
        <v>Inviable Sanitariamente</v>
      </c>
      <c r="RMQ469" s="265" t="str">
        <f t="shared" ref="RMQ469:RMQ471" si="12537">IF(RMO469&lt;5,"Sin Riesgo",IF(RMO469 &lt;=14,"Bajo",IF(RMO469&lt;=35,"Medio",IF(RMO469&lt;=80,"Alto","Inviable Sanitariamente"))))</f>
        <v>Inviable Sanitariamente</v>
      </c>
      <c r="RMR469" s="265" t="str">
        <f t="shared" ref="RMR469:RMR471" si="12538">IF(RMP469&lt;5,"Sin Riesgo",IF(RMP469 &lt;=14,"Bajo",IF(RMP469&lt;=35,"Medio",IF(RMP469&lt;=80,"Alto","Inviable Sanitariamente"))))</f>
        <v>Inviable Sanitariamente</v>
      </c>
      <c r="RMS469" s="265" t="str">
        <f t="shared" ref="RMS469:RMS471" si="12539">IF(RMQ469&lt;5,"Sin Riesgo",IF(RMQ469 &lt;=14,"Bajo",IF(RMQ469&lt;=35,"Medio",IF(RMQ469&lt;=80,"Alto","Inviable Sanitariamente"))))</f>
        <v>Inviable Sanitariamente</v>
      </c>
      <c r="RMT469" s="265" t="str">
        <f t="shared" ref="RMT469:RMT471" si="12540">IF(RMR469&lt;5,"Sin Riesgo",IF(RMR469 &lt;=14,"Bajo",IF(RMR469&lt;=35,"Medio",IF(RMR469&lt;=80,"Alto","Inviable Sanitariamente"))))</f>
        <v>Inviable Sanitariamente</v>
      </c>
      <c r="RMU469" s="265" t="str">
        <f t="shared" ref="RMU469:RMU471" si="12541">IF(RMS469&lt;5,"Sin Riesgo",IF(RMS469 &lt;=14,"Bajo",IF(RMS469&lt;=35,"Medio",IF(RMS469&lt;=80,"Alto","Inviable Sanitariamente"))))</f>
        <v>Inviable Sanitariamente</v>
      </c>
      <c r="RMV469" s="265" t="str">
        <f t="shared" ref="RMV469:RMV471" si="12542">IF(RMT469&lt;5,"Sin Riesgo",IF(RMT469 &lt;=14,"Bajo",IF(RMT469&lt;=35,"Medio",IF(RMT469&lt;=80,"Alto","Inviable Sanitariamente"))))</f>
        <v>Inviable Sanitariamente</v>
      </c>
      <c r="RMW469" s="265" t="str">
        <f t="shared" ref="RMW469:RMW471" si="12543">IF(RMU469&lt;5,"Sin Riesgo",IF(RMU469 &lt;=14,"Bajo",IF(RMU469&lt;=35,"Medio",IF(RMU469&lt;=80,"Alto","Inviable Sanitariamente"))))</f>
        <v>Inviable Sanitariamente</v>
      </c>
      <c r="RMX469" s="265" t="str">
        <f t="shared" ref="RMX469:RMX471" si="12544">IF(RMV469&lt;5,"Sin Riesgo",IF(RMV469 &lt;=14,"Bajo",IF(RMV469&lt;=35,"Medio",IF(RMV469&lt;=80,"Alto","Inviable Sanitariamente"))))</f>
        <v>Inviable Sanitariamente</v>
      </c>
      <c r="RMY469" s="265" t="str">
        <f t="shared" ref="RMY469:RMY471" si="12545">IF(RMW469&lt;5,"Sin Riesgo",IF(RMW469 &lt;=14,"Bajo",IF(RMW469&lt;=35,"Medio",IF(RMW469&lt;=80,"Alto","Inviable Sanitariamente"))))</f>
        <v>Inviable Sanitariamente</v>
      </c>
      <c r="RMZ469" s="265" t="str">
        <f t="shared" ref="RMZ469:RMZ471" si="12546">IF(RMX469&lt;5,"Sin Riesgo",IF(RMX469 &lt;=14,"Bajo",IF(RMX469&lt;=35,"Medio",IF(RMX469&lt;=80,"Alto","Inviable Sanitariamente"))))</f>
        <v>Inviable Sanitariamente</v>
      </c>
      <c r="RNA469" s="265" t="str">
        <f t="shared" ref="RNA469:RNA471" si="12547">IF(RMY469&lt;5,"Sin Riesgo",IF(RMY469 &lt;=14,"Bajo",IF(RMY469&lt;=35,"Medio",IF(RMY469&lt;=80,"Alto","Inviable Sanitariamente"))))</f>
        <v>Inviable Sanitariamente</v>
      </c>
      <c r="RNB469" s="265" t="str">
        <f t="shared" ref="RNB469:RNB471" si="12548">IF(RMZ469&lt;5,"Sin Riesgo",IF(RMZ469 &lt;=14,"Bajo",IF(RMZ469&lt;=35,"Medio",IF(RMZ469&lt;=80,"Alto","Inviable Sanitariamente"))))</f>
        <v>Inviable Sanitariamente</v>
      </c>
      <c r="RNC469" s="265" t="str">
        <f t="shared" ref="RNC469:RNC471" si="12549">IF(RNA469&lt;5,"Sin Riesgo",IF(RNA469 &lt;=14,"Bajo",IF(RNA469&lt;=35,"Medio",IF(RNA469&lt;=80,"Alto","Inviable Sanitariamente"))))</f>
        <v>Inviable Sanitariamente</v>
      </c>
      <c r="RND469" s="265" t="str">
        <f t="shared" ref="RND469:RND471" si="12550">IF(RNB469&lt;5,"Sin Riesgo",IF(RNB469 &lt;=14,"Bajo",IF(RNB469&lt;=35,"Medio",IF(RNB469&lt;=80,"Alto","Inviable Sanitariamente"))))</f>
        <v>Inviable Sanitariamente</v>
      </c>
      <c r="RNE469" s="265" t="str">
        <f t="shared" ref="RNE469:RNE471" si="12551">IF(RNC469&lt;5,"Sin Riesgo",IF(RNC469 &lt;=14,"Bajo",IF(RNC469&lt;=35,"Medio",IF(RNC469&lt;=80,"Alto","Inviable Sanitariamente"))))</f>
        <v>Inviable Sanitariamente</v>
      </c>
      <c r="RNF469" s="265" t="str">
        <f t="shared" ref="RNF469:RNF471" si="12552">IF(RND469&lt;5,"Sin Riesgo",IF(RND469 &lt;=14,"Bajo",IF(RND469&lt;=35,"Medio",IF(RND469&lt;=80,"Alto","Inviable Sanitariamente"))))</f>
        <v>Inviable Sanitariamente</v>
      </c>
      <c r="RNG469" s="265" t="str">
        <f t="shared" ref="RNG469:RNG471" si="12553">IF(RNE469&lt;5,"Sin Riesgo",IF(RNE469 &lt;=14,"Bajo",IF(RNE469&lt;=35,"Medio",IF(RNE469&lt;=80,"Alto","Inviable Sanitariamente"))))</f>
        <v>Inviable Sanitariamente</v>
      </c>
      <c r="RNH469" s="265" t="str">
        <f t="shared" ref="RNH469:RNH471" si="12554">IF(RNF469&lt;5,"Sin Riesgo",IF(RNF469 &lt;=14,"Bajo",IF(RNF469&lt;=35,"Medio",IF(RNF469&lt;=80,"Alto","Inviable Sanitariamente"))))</f>
        <v>Inviable Sanitariamente</v>
      </c>
      <c r="RNI469" s="265" t="str">
        <f t="shared" ref="RNI469:RNI471" si="12555">IF(RNG469&lt;5,"Sin Riesgo",IF(RNG469 &lt;=14,"Bajo",IF(RNG469&lt;=35,"Medio",IF(RNG469&lt;=80,"Alto","Inviable Sanitariamente"))))</f>
        <v>Inviable Sanitariamente</v>
      </c>
      <c r="RNJ469" s="265" t="str">
        <f t="shared" ref="RNJ469:RNJ471" si="12556">IF(RNH469&lt;5,"Sin Riesgo",IF(RNH469 &lt;=14,"Bajo",IF(RNH469&lt;=35,"Medio",IF(RNH469&lt;=80,"Alto","Inviable Sanitariamente"))))</f>
        <v>Inviable Sanitariamente</v>
      </c>
      <c r="RNK469" s="265" t="str">
        <f t="shared" ref="RNK469:RNK471" si="12557">IF(RNI469&lt;5,"Sin Riesgo",IF(RNI469 &lt;=14,"Bajo",IF(RNI469&lt;=35,"Medio",IF(RNI469&lt;=80,"Alto","Inviable Sanitariamente"))))</f>
        <v>Inviable Sanitariamente</v>
      </c>
      <c r="RNL469" s="265" t="str">
        <f t="shared" ref="RNL469:RNL471" si="12558">IF(RNJ469&lt;5,"Sin Riesgo",IF(RNJ469 &lt;=14,"Bajo",IF(RNJ469&lt;=35,"Medio",IF(RNJ469&lt;=80,"Alto","Inviable Sanitariamente"))))</f>
        <v>Inviable Sanitariamente</v>
      </c>
      <c r="RNM469" s="265" t="str">
        <f t="shared" ref="RNM469:RNM471" si="12559">IF(RNK469&lt;5,"Sin Riesgo",IF(RNK469 &lt;=14,"Bajo",IF(RNK469&lt;=35,"Medio",IF(RNK469&lt;=80,"Alto","Inviable Sanitariamente"))))</f>
        <v>Inviable Sanitariamente</v>
      </c>
      <c r="RNN469" s="265" t="str">
        <f t="shared" ref="RNN469:RNN471" si="12560">IF(RNL469&lt;5,"Sin Riesgo",IF(RNL469 &lt;=14,"Bajo",IF(RNL469&lt;=35,"Medio",IF(RNL469&lt;=80,"Alto","Inviable Sanitariamente"))))</f>
        <v>Inviable Sanitariamente</v>
      </c>
      <c r="RNO469" s="265" t="str">
        <f t="shared" ref="RNO469:RNO471" si="12561">IF(RNM469&lt;5,"Sin Riesgo",IF(RNM469 &lt;=14,"Bajo",IF(RNM469&lt;=35,"Medio",IF(RNM469&lt;=80,"Alto","Inviable Sanitariamente"))))</f>
        <v>Inviable Sanitariamente</v>
      </c>
      <c r="RNP469" s="265" t="str">
        <f t="shared" ref="RNP469:RNP471" si="12562">IF(RNN469&lt;5,"Sin Riesgo",IF(RNN469 &lt;=14,"Bajo",IF(RNN469&lt;=35,"Medio",IF(RNN469&lt;=80,"Alto","Inviable Sanitariamente"))))</f>
        <v>Inviable Sanitariamente</v>
      </c>
      <c r="RNQ469" s="265" t="str">
        <f t="shared" ref="RNQ469:RNQ471" si="12563">IF(RNO469&lt;5,"Sin Riesgo",IF(RNO469 &lt;=14,"Bajo",IF(RNO469&lt;=35,"Medio",IF(RNO469&lt;=80,"Alto","Inviable Sanitariamente"))))</f>
        <v>Inviable Sanitariamente</v>
      </c>
      <c r="RNR469" s="265" t="str">
        <f t="shared" ref="RNR469:RNR471" si="12564">IF(RNP469&lt;5,"Sin Riesgo",IF(RNP469 &lt;=14,"Bajo",IF(RNP469&lt;=35,"Medio",IF(RNP469&lt;=80,"Alto","Inviable Sanitariamente"))))</f>
        <v>Inviable Sanitariamente</v>
      </c>
      <c r="RNS469" s="265" t="str">
        <f t="shared" ref="RNS469:RNS471" si="12565">IF(RNQ469&lt;5,"Sin Riesgo",IF(RNQ469 &lt;=14,"Bajo",IF(RNQ469&lt;=35,"Medio",IF(RNQ469&lt;=80,"Alto","Inviable Sanitariamente"))))</f>
        <v>Inviable Sanitariamente</v>
      </c>
      <c r="RNT469" s="265" t="str">
        <f t="shared" ref="RNT469:RNT471" si="12566">IF(RNR469&lt;5,"Sin Riesgo",IF(RNR469 &lt;=14,"Bajo",IF(RNR469&lt;=35,"Medio",IF(RNR469&lt;=80,"Alto","Inviable Sanitariamente"))))</f>
        <v>Inviable Sanitariamente</v>
      </c>
      <c r="RNU469" s="265" t="str">
        <f t="shared" ref="RNU469:RNU471" si="12567">IF(RNS469&lt;5,"Sin Riesgo",IF(RNS469 &lt;=14,"Bajo",IF(RNS469&lt;=35,"Medio",IF(RNS469&lt;=80,"Alto","Inviable Sanitariamente"))))</f>
        <v>Inviable Sanitariamente</v>
      </c>
      <c r="RNV469" s="265" t="str">
        <f t="shared" ref="RNV469:RNV471" si="12568">IF(RNT469&lt;5,"Sin Riesgo",IF(RNT469 &lt;=14,"Bajo",IF(RNT469&lt;=35,"Medio",IF(RNT469&lt;=80,"Alto","Inviable Sanitariamente"))))</f>
        <v>Inviable Sanitariamente</v>
      </c>
      <c r="RNW469" s="265" t="str">
        <f t="shared" ref="RNW469:RNW471" si="12569">IF(RNU469&lt;5,"Sin Riesgo",IF(RNU469 &lt;=14,"Bajo",IF(RNU469&lt;=35,"Medio",IF(RNU469&lt;=80,"Alto","Inviable Sanitariamente"))))</f>
        <v>Inviable Sanitariamente</v>
      </c>
      <c r="RNX469" s="265" t="str">
        <f t="shared" ref="RNX469:RNX471" si="12570">IF(RNV469&lt;5,"Sin Riesgo",IF(RNV469 &lt;=14,"Bajo",IF(RNV469&lt;=35,"Medio",IF(RNV469&lt;=80,"Alto","Inviable Sanitariamente"))))</f>
        <v>Inviable Sanitariamente</v>
      </c>
      <c r="RNY469" s="265" t="str">
        <f t="shared" ref="RNY469:RNY471" si="12571">IF(RNW469&lt;5,"Sin Riesgo",IF(RNW469 &lt;=14,"Bajo",IF(RNW469&lt;=35,"Medio",IF(RNW469&lt;=80,"Alto","Inviable Sanitariamente"))))</f>
        <v>Inviable Sanitariamente</v>
      </c>
      <c r="RNZ469" s="265" t="str">
        <f t="shared" ref="RNZ469:RNZ471" si="12572">IF(RNX469&lt;5,"Sin Riesgo",IF(RNX469 &lt;=14,"Bajo",IF(RNX469&lt;=35,"Medio",IF(RNX469&lt;=80,"Alto","Inviable Sanitariamente"))))</f>
        <v>Inviable Sanitariamente</v>
      </c>
      <c r="ROA469" s="265" t="str">
        <f t="shared" ref="ROA469:ROA471" si="12573">IF(RNY469&lt;5,"Sin Riesgo",IF(RNY469 &lt;=14,"Bajo",IF(RNY469&lt;=35,"Medio",IF(RNY469&lt;=80,"Alto","Inviable Sanitariamente"))))</f>
        <v>Inviable Sanitariamente</v>
      </c>
      <c r="ROB469" s="265" t="str">
        <f t="shared" ref="ROB469:ROB471" si="12574">IF(RNZ469&lt;5,"Sin Riesgo",IF(RNZ469 &lt;=14,"Bajo",IF(RNZ469&lt;=35,"Medio",IF(RNZ469&lt;=80,"Alto","Inviable Sanitariamente"))))</f>
        <v>Inviable Sanitariamente</v>
      </c>
      <c r="ROC469" s="265" t="str">
        <f t="shared" ref="ROC469:ROC471" si="12575">IF(ROA469&lt;5,"Sin Riesgo",IF(ROA469 &lt;=14,"Bajo",IF(ROA469&lt;=35,"Medio",IF(ROA469&lt;=80,"Alto","Inviable Sanitariamente"))))</f>
        <v>Inviable Sanitariamente</v>
      </c>
      <c r="ROD469" s="265" t="str">
        <f t="shared" ref="ROD469:ROD471" si="12576">IF(ROB469&lt;5,"Sin Riesgo",IF(ROB469 &lt;=14,"Bajo",IF(ROB469&lt;=35,"Medio",IF(ROB469&lt;=80,"Alto","Inviable Sanitariamente"))))</f>
        <v>Inviable Sanitariamente</v>
      </c>
      <c r="ROE469" s="265" t="str">
        <f t="shared" ref="ROE469:ROE471" si="12577">IF(ROC469&lt;5,"Sin Riesgo",IF(ROC469 &lt;=14,"Bajo",IF(ROC469&lt;=35,"Medio",IF(ROC469&lt;=80,"Alto","Inviable Sanitariamente"))))</f>
        <v>Inviable Sanitariamente</v>
      </c>
      <c r="ROF469" s="265" t="str">
        <f t="shared" ref="ROF469:ROF471" si="12578">IF(ROD469&lt;5,"Sin Riesgo",IF(ROD469 &lt;=14,"Bajo",IF(ROD469&lt;=35,"Medio",IF(ROD469&lt;=80,"Alto","Inviable Sanitariamente"))))</f>
        <v>Inviable Sanitariamente</v>
      </c>
      <c r="ROG469" s="265" t="str">
        <f t="shared" ref="ROG469:ROG471" si="12579">IF(ROE469&lt;5,"Sin Riesgo",IF(ROE469 &lt;=14,"Bajo",IF(ROE469&lt;=35,"Medio",IF(ROE469&lt;=80,"Alto","Inviable Sanitariamente"))))</f>
        <v>Inviable Sanitariamente</v>
      </c>
      <c r="ROH469" s="265" t="str">
        <f t="shared" ref="ROH469:ROH471" si="12580">IF(ROF469&lt;5,"Sin Riesgo",IF(ROF469 &lt;=14,"Bajo",IF(ROF469&lt;=35,"Medio",IF(ROF469&lt;=80,"Alto","Inviable Sanitariamente"))))</f>
        <v>Inviable Sanitariamente</v>
      </c>
      <c r="ROI469" s="265" t="str">
        <f t="shared" ref="ROI469:ROI471" si="12581">IF(ROG469&lt;5,"Sin Riesgo",IF(ROG469 &lt;=14,"Bajo",IF(ROG469&lt;=35,"Medio",IF(ROG469&lt;=80,"Alto","Inviable Sanitariamente"))))</f>
        <v>Inviable Sanitariamente</v>
      </c>
      <c r="ROJ469" s="265" t="str">
        <f t="shared" ref="ROJ469:ROJ471" si="12582">IF(ROH469&lt;5,"Sin Riesgo",IF(ROH469 &lt;=14,"Bajo",IF(ROH469&lt;=35,"Medio",IF(ROH469&lt;=80,"Alto","Inviable Sanitariamente"))))</f>
        <v>Inviable Sanitariamente</v>
      </c>
      <c r="ROK469" s="265" t="str">
        <f t="shared" ref="ROK469:ROK471" si="12583">IF(ROI469&lt;5,"Sin Riesgo",IF(ROI469 &lt;=14,"Bajo",IF(ROI469&lt;=35,"Medio",IF(ROI469&lt;=80,"Alto","Inviable Sanitariamente"))))</f>
        <v>Inviable Sanitariamente</v>
      </c>
      <c r="ROL469" s="265" t="str">
        <f t="shared" ref="ROL469:ROL471" si="12584">IF(ROJ469&lt;5,"Sin Riesgo",IF(ROJ469 &lt;=14,"Bajo",IF(ROJ469&lt;=35,"Medio",IF(ROJ469&lt;=80,"Alto","Inviable Sanitariamente"))))</f>
        <v>Inviable Sanitariamente</v>
      </c>
      <c r="ROM469" s="265" t="str">
        <f t="shared" ref="ROM469:ROM471" si="12585">IF(ROK469&lt;5,"Sin Riesgo",IF(ROK469 &lt;=14,"Bajo",IF(ROK469&lt;=35,"Medio",IF(ROK469&lt;=80,"Alto","Inviable Sanitariamente"))))</f>
        <v>Inviable Sanitariamente</v>
      </c>
      <c r="RON469" s="265" t="str">
        <f t="shared" ref="RON469:RON471" si="12586">IF(ROL469&lt;5,"Sin Riesgo",IF(ROL469 &lt;=14,"Bajo",IF(ROL469&lt;=35,"Medio",IF(ROL469&lt;=80,"Alto","Inviable Sanitariamente"))))</f>
        <v>Inviable Sanitariamente</v>
      </c>
      <c r="ROO469" s="265" t="str">
        <f t="shared" ref="ROO469:ROO471" si="12587">IF(ROM469&lt;5,"Sin Riesgo",IF(ROM469 &lt;=14,"Bajo",IF(ROM469&lt;=35,"Medio",IF(ROM469&lt;=80,"Alto","Inviable Sanitariamente"))))</f>
        <v>Inviable Sanitariamente</v>
      </c>
      <c r="ROP469" s="265" t="str">
        <f t="shared" ref="ROP469:ROP471" si="12588">IF(RON469&lt;5,"Sin Riesgo",IF(RON469 &lt;=14,"Bajo",IF(RON469&lt;=35,"Medio",IF(RON469&lt;=80,"Alto","Inviable Sanitariamente"))))</f>
        <v>Inviable Sanitariamente</v>
      </c>
      <c r="ROQ469" s="265" t="str">
        <f t="shared" ref="ROQ469:ROQ471" si="12589">IF(ROO469&lt;5,"Sin Riesgo",IF(ROO469 &lt;=14,"Bajo",IF(ROO469&lt;=35,"Medio",IF(ROO469&lt;=80,"Alto","Inviable Sanitariamente"))))</f>
        <v>Inviable Sanitariamente</v>
      </c>
      <c r="ROR469" s="265" t="str">
        <f t="shared" ref="ROR469:ROR471" si="12590">IF(ROP469&lt;5,"Sin Riesgo",IF(ROP469 &lt;=14,"Bajo",IF(ROP469&lt;=35,"Medio",IF(ROP469&lt;=80,"Alto","Inviable Sanitariamente"))))</f>
        <v>Inviable Sanitariamente</v>
      </c>
      <c r="ROS469" s="265" t="str">
        <f t="shared" ref="ROS469:ROS471" si="12591">IF(ROQ469&lt;5,"Sin Riesgo",IF(ROQ469 &lt;=14,"Bajo",IF(ROQ469&lt;=35,"Medio",IF(ROQ469&lt;=80,"Alto","Inviable Sanitariamente"))))</f>
        <v>Inviable Sanitariamente</v>
      </c>
      <c r="ROT469" s="265" t="str">
        <f t="shared" ref="ROT469:ROT471" si="12592">IF(ROR469&lt;5,"Sin Riesgo",IF(ROR469 &lt;=14,"Bajo",IF(ROR469&lt;=35,"Medio",IF(ROR469&lt;=80,"Alto","Inviable Sanitariamente"))))</f>
        <v>Inviable Sanitariamente</v>
      </c>
      <c r="ROU469" s="265" t="str">
        <f t="shared" ref="ROU469:ROU471" si="12593">IF(ROS469&lt;5,"Sin Riesgo",IF(ROS469 &lt;=14,"Bajo",IF(ROS469&lt;=35,"Medio",IF(ROS469&lt;=80,"Alto","Inviable Sanitariamente"))))</f>
        <v>Inviable Sanitariamente</v>
      </c>
      <c r="ROV469" s="265" t="str">
        <f t="shared" ref="ROV469:ROV471" si="12594">IF(ROT469&lt;5,"Sin Riesgo",IF(ROT469 &lt;=14,"Bajo",IF(ROT469&lt;=35,"Medio",IF(ROT469&lt;=80,"Alto","Inviable Sanitariamente"))))</f>
        <v>Inviable Sanitariamente</v>
      </c>
      <c r="ROW469" s="265" t="str">
        <f t="shared" ref="ROW469:ROW471" si="12595">IF(ROU469&lt;5,"Sin Riesgo",IF(ROU469 &lt;=14,"Bajo",IF(ROU469&lt;=35,"Medio",IF(ROU469&lt;=80,"Alto","Inviable Sanitariamente"))))</f>
        <v>Inviable Sanitariamente</v>
      </c>
      <c r="ROX469" s="265" t="str">
        <f t="shared" ref="ROX469:ROX471" si="12596">IF(ROV469&lt;5,"Sin Riesgo",IF(ROV469 &lt;=14,"Bajo",IF(ROV469&lt;=35,"Medio",IF(ROV469&lt;=80,"Alto","Inviable Sanitariamente"))))</f>
        <v>Inviable Sanitariamente</v>
      </c>
      <c r="ROY469" s="265" t="str">
        <f t="shared" ref="ROY469:ROY471" si="12597">IF(ROW469&lt;5,"Sin Riesgo",IF(ROW469 &lt;=14,"Bajo",IF(ROW469&lt;=35,"Medio",IF(ROW469&lt;=80,"Alto","Inviable Sanitariamente"))))</f>
        <v>Inviable Sanitariamente</v>
      </c>
      <c r="ROZ469" s="265" t="str">
        <f t="shared" ref="ROZ469:ROZ471" si="12598">IF(ROX469&lt;5,"Sin Riesgo",IF(ROX469 &lt;=14,"Bajo",IF(ROX469&lt;=35,"Medio",IF(ROX469&lt;=80,"Alto","Inviable Sanitariamente"))))</f>
        <v>Inviable Sanitariamente</v>
      </c>
      <c r="RPA469" s="265" t="str">
        <f t="shared" ref="RPA469:RPA471" si="12599">IF(ROY469&lt;5,"Sin Riesgo",IF(ROY469 &lt;=14,"Bajo",IF(ROY469&lt;=35,"Medio",IF(ROY469&lt;=80,"Alto","Inviable Sanitariamente"))))</f>
        <v>Inviable Sanitariamente</v>
      </c>
      <c r="RPB469" s="265" t="str">
        <f t="shared" ref="RPB469:RPB471" si="12600">IF(ROZ469&lt;5,"Sin Riesgo",IF(ROZ469 &lt;=14,"Bajo",IF(ROZ469&lt;=35,"Medio",IF(ROZ469&lt;=80,"Alto","Inviable Sanitariamente"))))</f>
        <v>Inviable Sanitariamente</v>
      </c>
      <c r="RPC469" s="265" t="str">
        <f t="shared" ref="RPC469:RPC471" si="12601">IF(RPA469&lt;5,"Sin Riesgo",IF(RPA469 &lt;=14,"Bajo",IF(RPA469&lt;=35,"Medio",IF(RPA469&lt;=80,"Alto","Inviable Sanitariamente"))))</f>
        <v>Inviable Sanitariamente</v>
      </c>
      <c r="RPD469" s="265" t="str">
        <f t="shared" ref="RPD469:RPD471" si="12602">IF(RPB469&lt;5,"Sin Riesgo",IF(RPB469 &lt;=14,"Bajo",IF(RPB469&lt;=35,"Medio",IF(RPB469&lt;=80,"Alto","Inviable Sanitariamente"))))</f>
        <v>Inviable Sanitariamente</v>
      </c>
      <c r="RPE469" s="265" t="str">
        <f t="shared" ref="RPE469:RPE471" si="12603">IF(RPC469&lt;5,"Sin Riesgo",IF(RPC469 &lt;=14,"Bajo",IF(RPC469&lt;=35,"Medio",IF(RPC469&lt;=80,"Alto","Inviable Sanitariamente"))))</f>
        <v>Inviable Sanitariamente</v>
      </c>
      <c r="RPF469" s="265" t="str">
        <f t="shared" ref="RPF469:RPF471" si="12604">IF(RPD469&lt;5,"Sin Riesgo",IF(RPD469 &lt;=14,"Bajo",IF(RPD469&lt;=35,"Medio",IF(RPD469&lt;=80,"Alto","Inviable Sanitariamente"))))</f>
        <v>Inviable Sanitariamente</v>
      </c>
      <c r="RPG469" s="265" t="str">
        <f t="shared" ref="RPG469:RPG471" si="12605">IF(RPE469&lt;5,"Sin Riesgo",IF(RPE469 &lt;=14,"Bajo",IF(RPE469&lt;=35,"Medio",IF(RPE469&lt;=80,"Alto","Inviable Sanitariamente"))))</f>
        <v>Inviable Sanitariamente</v>
      </c>
      <c r="RPH469" s="265" t="str">
        <f t="shared" ref="RPH469:RPH471" si="12606">IF(RPF469&lt;5,"Sin Riesgo",IF(RPF469 &lt;=14,"Bajo",IF(RPF469&lt;=35,"Medio",IF(RPF469&lt;=80,"Alto","Inviable Sanitariamente"))))</f>
        <v>Inviable Sanitariamente</v>
      </c>
      <c r="RPI469" s="265" t="str">
        <f t="shared" ref="RPI469:RPI471" si="12607">IF(RPG469&lt;5,"Sin Riesgo",IF(RPG469 &lt;=14,"Bajo",IF(RPG469&lt;=35,"Medio",IF(RPG469&lt;=80,"Alto","Inviable Sanitariamente"))))</f>
        <v>Inviable Sanitariamente</v>
      </c>
      <c r="RPJ469" s="265" t="str">
        <f t="shared" ref="RPJ469:RPJ471" si="12608">IF(RPH469&lt;5,"Sin Riesgo",IF(RPH469 &lt;=14,"Bajo",IF(RPH469&lt;=35,"Medio",IF(RPH469&lt;=80,"Alto","Inviable Sanitariamente"))))</f>
        <v>Inviable Sanitariamente</v>
      </c>
      <c r="RPK469" s="265" t="str">
        <f t="shared" ref="RPK469:RPK471" si="12609">IF(RPI469&lt;5,"Sin Riesgo",IF(RPI469 &lt;=14,"Bajo",IF(RPI469&lt;=35,"Medio",IF(RPI469&lt;=80,"Alto","Inviable Sanitariamente"))))</f>
        <v>Inviable Sanitariamente</v>
      </c>
      <c r="RPL469" s="265" t="str">
        <f t="shared" ref="RPL469:RPL471" si="12610">IF(RPJ469&lt;5,"Sin Riesgo",IF(RPJ469 &lt;=14,"Bajo",IF(RPJ469&lt;=35,"Medio",IF(RPJ469&lt;=80,"Alto","Inviable Sanitariamente"))))</f>
        <v>Inviable Sanitariamente</v>
      </c>
      <c r="RPM469" s="265" t="str">
        <f t="shared" ref="RPM469:RPM471" si="12611">IF(RPK469&lt;5,"Sin Riesgo",IF(RPK469 &lt;=14,"Bajo",IF(RPK469&lt;=35,"Medio",IF(RPK469&lt;=80,"Alto","Inviable Sanitariamente"))))</f>
        <v>Inviable Sanitariamente</v>
      </c>
      <c r="RPN469" s="265" t="str">
        <f t="shared" ref="RPN469:RPN471" si="12612">IF(RPL469&lt;5,"Sin Riesgo",IF(RPL469 &lt;=14,"Bajo",IF(RPL469&lt;=35,"Medio",IF(RPL469&lt;=80,"Alto","Inviable Sanitariamente"))))</f>
        <v>Inviable Sanitariamente</v>
      </c>
      <c r="RPO469" s="265" t="str">
        <f t="shared" ref="RPO469:RPO471" si="12613">IF(RPM469&lt;5,"Sin Riesgo",IF(RPM469 &lt;=14,"Bajo",IF(RPM469&lt;=35,"Medio",IF(RPM469&lt;=80,"Alto","Inviable Sanitariamente"))))</f>
        <v>Inviable Sanitariamente</v>
      </c>
      <c r="RPP469" s="265" t="str">
        <f t="shared" ref="RPP469:RPP471" si="12614">IF(RPN469&lt;5,"Sin Riesgo",IF(RPN469 &lt;=14,"Bajo",IF(RPN469&lt;=35,"Medio",IF(RPN469&lt;=80,"Alto","Inviable Sanitariamente"))))</f>
        <v>Inviable Sanitariamente</v>
      </c>
      <c r="RPQ469" s="265" t="str">
        <f t="shared" ref="RPQ469:RPQ471" si="12615">IF(RPO469&lt;5,"Sin Riesgo",IF(RPO469 &lt;=14,"Bajo",IF(RPO469&lt;=35,"Medio",IF(RPO469&lt;=80,"Alto","Inviable Sanitariamente"))))</f>
        <v>Inviable Sanitariamente</v>
      </c>
      <c r="RPR469" s="265" t="str">
        <f t="shared" ref="RPR469:RPR471" si="12616">IF(RPP469&lt;5,"Sin Riesgo",IF(RPP469 &lt;=14,"Bajo",IF(RPP469&lt;=35,"Medio",IF(RPP469&lt;=80,"Alto","Inviable Sanitariamente"))))</f>
        <v>Inviable Sanitariamente</v>
      </c>
      <c r="RPS469" s="265" t="str">
        <f t="shared" ref="RPS469:RPS471" si="12617">IF(RPQ469&lt;5,"Sin Riesgo",IF(RPQ469 &lt;=14,"Bajo",IF(RPQ469&lt;=35,"Medio",IF(RPQ469&lt;=80,"Alto","Inviable Sanitariamente"))))</f>
        <v>Inviable Sanitariamente</v>
      </c>
      <c r="RPT469" s="265" t="str">
        <f t="shared" ref="RPT469:RPT471" si="12618">IF(RPR469&lt;5,"Sin Riesgo",IF(RPR469 &lt;=14,"Bajo",IF(RPR469&lt;=35,"Medio",IF(RPR469&lt;=80,"Alto","Inviable Sanitariamente"))))</f>
        <v>Inviable Sanitariamente</v>
      </c>
      <c r="RPU469" s="265" t="str">
        <f t="shared" ref="RPU469:RPU471" si="12619">IF(RPS469&lt;5,"Sin Riesgo",IF(RPS469 &lt;=14,"Bajo",IF(RPS469&lt;=35,"Medio",IF(RPS469&lt;=80,"Alto","Inviable Sanitariamente"))))</f>
        <v>Inviable Sanitariamente</v>
      </c>
      <c r="RPV469" s="265" t="str">
        <f t="shared" ref="RPV469:RPV471" si="12620">IF(RPT469&lt;5,"Sin Riesgo",IF(RPT469 &lt;=14,"Bajo",IF(RPT469&lt;=35,"Medio",IF(RPT469&lt;=80,"Alto","Inviable Sanitariamente"))))</f>
        <v>Inviable Sanitariamente</v>
      </c>
      <c r="RPW469" s="265" t="str">
        <f t="shared" ref="RPW469:RPW471" si="12621">IF(RPU469&lt;5,"Sin Riesgo",IF(RPU469 &lt;=14,"Bajo",IF(RPU469&lt;=35,"Medio",IF(RPU469&lt;=80,"Alto","Inviable Sanitariamente"))))</f>
        <v>Inviable Sanitariamente</v>
      </c>
      <c r="RPX469" s="265" t="str">
        <f t="shared" ref="RPX469:RPX471" si="12622">IF(RPV469&lt;5,"Sin Riesgo",IF(RPV469 &lt;=14,"Bajo",IF(RPV469&lt;=35,"Medio",IF(RPV469&lt;=80,"Alto","Inviable Sanitariamente"))))</f>
        <v>Inviable Sanitariamente</v>
      </c>
      <c r="RPY469" s="265" t="str">
        <f t="shared" ref="RPY469:RPY471" si="12623">IF(RPW469&lt;5,"Sin Riesgo",IF(RPW469 &lt;=14,"Bajo",IF(RPW469&lt;=35,"Medio",IF(RPW469&lt;=80,"Alto","Inviable Sanitariamente"))))</f>
        <v>Inviable Sanitariamente</v>
      </c>
      <c r="RPZ469" s="265" t="str">
        <f t="shared" ref="RPZ469:RPZ471" si="12624">IF(RPX469&lt;5,"Sin Riesgo",IF(RPX469 &lt;=14,"Bajo",IF(RPX469&lt;=35,"Medio",IF(RPX469&lt;=80,"Alto","Inviable Sanitariamente"))))</f>
        <v>Inviable Sanitariamente</v>
      </c>
      <c r="RQA469" s="265" t="str">
        <f t="shared" ref="RQA469:RQA471" si="12625">IF(RPY469&lt;5,"Sin Riesgo",IF(RPY469 &lt;=14,"Bajo",IF(RPY469&lt;=35,"Medio",IF(RPY469&lt;=80,"Alto","Inviable Sanitariamente"))))</f>
        <v>Inviable Sanitariamente</v>
      </c>
      <c r="RQB469" s="265" t="str">
        <f t="shared" ref="RQB469:RQB471" si="12626">IF(RPZ469&lt;5,"Sin Riesgo",IF(RPZ469 &lt;=14,"Bajo",IF(RPZ469&lt;=35,"Medio",IF(RPZ469&lt;=80,"Alto","Inviable Sanitariamente"))))</f>
        <v>Inviable Sanitariamente</v>
      </c>
      <c r="RQC469" s="265" t="str">
        <f t="shared" ref="RQC469:RQC471" si="12627">IF(RQA469&lt;5,"Sin Riesgo",IF(RQA469 &lt;=14,"Bajo",IF(RQA469&lt;=35,"Medio",IF(RQA469&lt;=80,"Alto","Inviable Sanitariamente"))))</f>
        <v>Inviable Sanitariamente</v>
      </c>
      <c r="RQD469" s="265" t="str">
        <f t="shared" ref="RQD469:RQD471" si="12628">IF(RQB469&lt;5,"Sin Riesgo",IF(RQB469 &lt;=14,"Bajo",IF(RQB469&lt;=35,"Medio",IF(RQB469&lt;=80,"Alto","Inviable Sanitariamente"))))</f>
        <v>Inviable Sanitariamente</v>
      </c>
      <c r="RQE469" s="265" t="str">
        <f t="shared" ref="RQE469:RQE471" si="12629">IF(RQC469&lt;5,"Sin Riesgo",IF(RQC469 &lt;=14,"Bajo",IF(RQC469&lt;=35,"Medio",IF(RQC469&lt;=80,"Alto","Inviable Sanitariamente"))))</f>
        <v>Inviable Sanitariamente</v>
      </c>
      <c r="RQF469" s="265" t="str">
        <f t="shared" ref="RQF469:RQF471" si="12630">IF(RQD469&lt;5,"Sin Riesgo",IF(RQD469 &lt;=14,"Bajo",IF(RQD469&lt;=35,"Medio",IF(RQD469&lt;=80,"Alto","Inviable Sanitariamente"))))</f>
        <v>Inviable Sanitariamente</v>
      </c>
      <c r="RQG469" s="265" t="str">
        <f t="shared" ref="RQG469:RQG471" si="12631">IF(RQE469&lt;5,"Sin Riesgo",IF(RQE469 &lt;=14,"Bajo",IF(RQE469&lt;=35,"Medio",IF(RQE469&lt;=80,"Alto","Inviable Sanitariamente"))))</f>
        <v>Inviable Sanitariamente</v>
      </c>
      <c r="RQH469" s="265" t="str">
        <f t="shared" ref="RQH469:RQH471" si="12632">IF(RQF469&lt;5,"Sin Riesgo",IF(RQF469 &lt;=14,"Bajo",IF(RQF469&lt;=35,"Medio",IF(RQF469&lt;=80,"Alto","Inviable Sanitariamente"))))</f>
        <v>Inviable Sanitariamente</v>
      </c>
      <c r="RQI469" s="265" t="str">
        <f t="shared" ref="RQI469:RQI471" si="12633">IF(RQG469&lt;5,"Sin Riesgo",IF(RQG469 &lt;=14,"Bajo",IF(RQG469&lt;=35,"Medio",IF(RQG469&lt;=80,"Alto","Inviable Sanitariamente"))))</f>
        <v>Inviable Sanitariamente</v>
      </c>
      <c r="RQJ469" s="265" t="str">
        <f t="shared" ref="RQJ469:RQJ471" si="12634">IF(RQH469&lt;5,"Sin Riesgo",IF(RQH469 &lt;=14,"Bajo",IF(RQH469&lt;=35,"Medio",IF(RQH469&lt;=80,"Alto","Inviable Sanitariamente"))))</f>
        <v>Inviable Sanitariamente</v>
      </c>
      <c r="RQK469" s="265" t="str">
        <f t="shared" ref="RQK469:RQK471" si="12635">IF(RQI469&lt;5,"Sin Riesgo",IF(RQI469 &lt;=14,"Bajo",IF(RQI469&lt;=35,"Medio",IF(RQI469&lt;=80,"Alto","Inviable Sanitariamente"))))</f>
        <v>Inviable Sanitariamente</v>
      </c>
      <c r="RQL469" s="265" t="str">
        <f t="shared" ref="RQL469:RQL471" si="12636">IF(RQJ469&lt;5,"Sin Riesgo",IF(RQJ469 &lt;=14,"Bajo",IF(RQJ469&lt;=35,"Medio",IF(RQJ469&lt;=80,"Alto","Inviable Sanitariamente"))))</f>
        <v>Inviable Sanitariamente</v>
      </c>
      <c r="RQM469" s="265" t="str">
        <f t="shared" ref="RQM469:RQM471" si="12637">IF(RQK469&lt;5,"Sin Riesgo",IF(RQK469 &lt;=14,"Bajo",IF(RQK469&lt;=35,"Medio",IF(RQK469&lt;=80,"Alto","Inviable Sanitariamente"))))</f>
        <v>Inviable Sanitariamente</v>
      </c>
      <c r="RQN469" s="265" t="str">
        <f t="shared" ref="RQN469:RQN471" si="12638">IF(RQL469&lt;5,"Sin Riesgo",IF(RQL469 &lt;=14,"Bajo",IF(RQL469&lt;=35,"Medio",IF(RQL469&lt;=80,"Alto","Inviable Sanitariamente"))))</f>
        <v>Inviable Sanitariamente</v>
      </c>
      <c r="RQO469" s="265" t="str">
        <f t="shared" ref="RQO469:RQO471" si="12639">IF(RQM469&lt;5,"Sin Riesgo",IF(RQM469 &lt;=14,"Bajo",IF(RQM469&lt;=35,"Medio",IF(RQM469&lt;=80,"Alto","Inviable Sanitariamente"))))</f>
        <v>Inviable Sanitariamente</v>
      </c>
      <c r="RQP469" s="265" t="str">
        <f t="shared" ref="RQP469:RQP471" si="12640">IF(RQN469&lt;5,"Sin Riesgo",IF(RQN469 &lt;=14,"Bajo",IF(RQN469&lt;=35,"Medio",IF(RQN469&lt;=80,"Alto","Inviable Sanitariamente"))))</f>
        <v>Inviable Sanitariamente</v>
      </c>
      <c r="RQQ469" s="265" t="str">
        <f t="shared" ref="RQQ469:RQQ471" si="12641">IF(RQO469&lt;5,"Sin Riesgo",IF(RQO469 &lt;=14,"Bajo",IF(RQO469&lt;=35,"Medio",IF(RQO469&lt;=80,"Alto","Inviable Sanitariamente"))))</f>
        <v>Inviable Sanitariamente</v>
      </c>
      <c r="RQR469" s="265" t="str">
        <f t="shared" ref="RQR469:RQR471" si="12642">IF(RQP469&lt;5,"Sin Riesgo",IF(RQP469 &lt;=14,"Bajo",IF(RQP469&lt;=35,"Medio",IF(RQP469&lt;=80,"Alto","Inviable Sanitariamente"))))</f>
        <v>Inviable Sanitariamente</v>
      </c>
      <c r="RQS469" s="265" t="str">
        <f t="shared" ref="RQS469:RQS471" si="12643">IF(RQQ469&lt;5,"Sin Riesgo",IF(RQQ469 &lt;=14,"Bajo",IF(RQQ469&lt;=35,"Medio",IF(RQQ469&lt;=80,"Alto","Inviable Sanitariamente"))))</f>
        <v>Inviable Sanitariamente</v>
      </c>
      <c r="RQT469" s="265" t="str">
        <f t="shared" ref="RQT469:RQT471" si="12644">IF(RQR469&lt;5,"Sin Riesgo",IF(RQR469 &lt;=14,"Bajo",IF(RQR469&lt;=35,"Medio",IF(RQR469&lt;=80,"Alto","Inviable Sanitariamente"))))</f>
        <v>Inviable Sanitariamente</v>
      </c>
      <c r="RQU469" s="265" t="str">
        <f t="shared" ref="RQU469:RQU471" si="12645">IF(RQS469&lt;5,"Sin Riesgo",IF(RQS469 &lt;=14,"Bajo",IF(RQS469&lt;=35,"Medio",IF(RQS469&lt;=80,"Alto","Inviable Sanitariamente"))))</f>
        <v>Inviable Sanitariamente</v>
      </c>
      <c r="RQV469" s="265" t="str">
        <f t="shared" ref="RQV469:RQV471" si="12646">IF(RQT469&lt;5,"Sin Riesgo",IF(RQT469 &lt;=14,"Bajo",IF(RQT469&lt;=35,"Medio",IF(RQT469&lt;=80,"Alto","Inviable Sanitariamente"))))</f>
        <v>Inviable Sanitariamente</v>
      </c>
      <c r="RQW469" s="265" t="str">
        <f t="shared" ref="RQW469:RQW471" si="12647">IF(RQU469&lt;5,"Sin Riesgo",IF(RQU469 &lt;=14,"Bajo",IF(RQU469&lt;=35,"Medio",IF(RQU469&lt;=80,"Alto","Inviable Sanitariamente"))))</f>
        <v>Inviable Sanitariamente</v>
      </c>
      <c r="RQX469" s="265" t="str">
        <f t="shared" ref="RQX469:RQX471" si="12648">IF(RQV469&lt;5,"Sin Riesgo",IF(RQV469 &lt;=14,"Bajo",IF(RQV469&lt;=35,"Medio",IF(RQV469&lt;=80,"Alto","Inviable Sanitariamente"))))</f>
        <v>Inviable Sanitariamente</v>
      </c>
      <c r="RQY469" s="265" t="str">
        <f t="shared" ref="RQY469:RQY471" si="12649">IF(RQW469&lt;5,"Sin Riesgo",IF(RQW469 &lt;=14,"Bajo",IF(RQW469&lt;=35,"Medio",IF(RQW469&lt;=80,"Alto","Inviable Sanitariamente"))))</f>
        <v>Inviable Sanitariamente</v>
      </c>
      <c r="RQZ469" s="265" t="str">
        <f t="shared" ref="RQZ469:RQZ471" si="12650">IF(RQX469&lt;5,"Sin Riesgo",IF(RQX469 &lt;=14,"Bajo",IF(RQX469&lt;=35,"Medio",IF(RQX469&lt;=80,"Alto","Inviable Sanitariamente"))))</f>
        <v>Inviable Sanitariamente</v>
      </c>
      <c r="RRA469" s="265" t="str">
        <f t="shared" ref="RRA469:RRA471" si="12651">IF(RQY469&lt;5,"Sin Riesgo",IF(RQY469 &lt;=14,"Bajo",IF(RQY469&lt;=35,"Medio",IF(RQY469&lt;=80,"Alto","Inviable Sanitariamente"))))</f>
        <v>Inviable Sanitariamente</v>
      </c>
      <c r="RRB469" s="265" t="str">
        <f t="shared" ref="RRB469:RRB471" si="12652">IF(RQZ469&lt;5,"Sin Riesgo",IF(RQZ469 &lt;=14,"Bajo",IF(RQZ469&lt;=35,"Medio",IF(RQZ469&lt;=80,"Alto","Inviable Sanitariamente"))))</f>
        <v>Inviable Sanitariamente</v>
      </c>
      <c r="RRC469" s="265" t="str">
        <f t="shared" ref="RRC469:RRC471" si="12653">IF(RRA469&lt;5,"Sin Riesgo",IF(RRA469 &lt;=14,"Bajo",IF(RRA469&lt;=35,"Medio",IF(RRA469&lt;=80,"Alto","Inviable Sanitariamente"))))</f>
        <v>Inviable Sanitariamente</v>
      </c>
      <c r="RRD469" s="265" t="str">
        <f t="shared" ref="RRD469:RRD471" si="12654">IF(RRB469&lt;5,"Sin Riesgo",IF(RRB469 &lt;=14,"Bajo",IF(RRB469&lt;=35,"Medio",IF(RRB469&lt;=80,"Alto","Inviable Sanitariamente"))))</f>
        <v>Inviable Sanitariamente</v>
      </c>
      <c r="RRE469" s="265" t="str">
        <f t="shared" ref="RRE469:RRE471" si="12655">IF(RRC469&lt;5,"Sin Riesgo",IF(RRC469 &lt;=14,"Bajo",IF(RRC469&lt;=35,"Medio",IF(RRC469&lt;=80,"Alto","Inviable Sanitariamente"))))</f>
        <v>Inviable Sanitariamente</v>
      </c>
      <c r="RRF469" s="265" t="str">
        <f t="shared" ref="RRF469:RRF471" si="12656">IF(RRD469&lt;5,"Sin Riesgo",IF(RRD469 &lt;=14,"Bajo",IF(RRD469&lt;=35,"Medio",IF(RRD469&lt;=80,"Alto","Inviable Sanitariamente"))))</f>
        <v>Inviable Sanitariamente</v>
      </c>
      <c r="RRG469" s="265" t="str">
        <f t="shared" ref="RRG469:RRG471" si="12657">IF(RRE469&lt;5,"Sin Riesgo",IF(RRE469 &lt;=14,"Bajo",IF(RRE469&lt;=35,"Medio",IF(RRE469&lt;=80,"Alto","Inviable Sanitariamente"))))</f>
        <v>Inviable Sanitariamente</v>
      </c>
      <c r="RRH469" s="265" t="str">
        <f t="shared" ref="RRH469:RRH471" si="12658">IF(RRF469&lt;5,"Sin Riesgo",IF(RRF469 &lt;=14,"Bajo",IF(RRF469&lt;=35,"Medio",IF(RRF469&lt;=80,"Alto","Inviable Sanitariamente"))))</f>
        <v>Inviable Sanitariamente</v>
      </c>
      <c r="RRI469" s="265" t="str">
        <f t="shared" ref="RRI469:RRI471" si="12659">IF(RRG469&lt;5,"Sin Riesgo",IF(RRG469 &lt;=14,"Bajo",IF(RRG469&lt;=35,"Medio",IF(RRG469&lt;=80,"Alto","Inviable Sanitariamente"))))</f>
        <v>Inviable Sanitariamente</v>
      </c>
      <c r="RRJ469" s="265" t="str">
        <f t="shared" ref="RRJ469:RRJ471" si="12660">IF(RRH469&lt;5,"Sin Riesgo",IF(RRH469 &lt;=14,"Bajo",IF(RRH469&lt;=35,"Medio",IF(RRH469&lt;=80,"Alto","Inviable Sanitariamente"))))</f>
        <v>Inviable Sanitariamente</v>
      </c>
      <c r="RRK469" s="265" t="str">
        <f t="shared" ref="RRK469:RRK471" si="12661">IF(RRI469&lt;5,"Sin Riesgo",IF(RRI469 &lt;=14,"Bajo",IF(RRI469&lt;=35,"Medio",IF(RRI469&lt;=80,"Alto","Inviable Sanitariamente"))))</f>
        <v>Inviable Sanitariamente</v>
      </c>
      <c r="RRL469" s="265" t="str">
        <f t="shared" ref="RRL469:RRL471" si="12662">IF(RRJ469&lt;5,"Sin Riesgo",IF(RRJ469 &lt;=14,"Bajo",IF(RRJ469&lt;=35,"Medio",IF(RRJ469&lt;=80,"Alto","Inviable Sanitariamente"))))</f>
        <v>Inviable Sanitariamente</v>
      </c>
      <c r="RRM469" s="265" t="str">
        <f t="shared" ref="RRM469:RRM471" si="12663">IF(RRK469&lt;5,"Sin Riesgo",IF(RRK469 &lt;=14,"Bajo",IF(RRK469&lt;=35,"Medio",IF(RRK469&lt;=80,"Alto","Inviable Sanitariamente"))))</f>
        <v>Inviable Sanitariamente</v>
      </c>
      <c r="RRN469" s="265" t="str">
        <f t="shared" ref="RRN469:RRN471" si="12664">IF(RRL469&lt;5,"Sin Riesgo",IF(RRL469 &lt;=14,"Bajo",IF(RRL469&lt;=35,"Medio",IF(RRL469&lt;=80,"Alto","Inviable Sanitariamente"))))</f>
        <v>Inviable Sanitariamente</v>
      </c>
      <c r="RRO469" s="265" t="str">
        <f t="shared" ref="RRO469:RRO471" si="12665">IF(RRM469&lt;5,"Sin Riesgo",IF(RRM469 &lt;=14,"Bajo",IF(RRM469&lt;=35,"Medio",IF(RRM469&lt;=80,"Alto","Inviable Sanitariamente"))))</f>
        <v>Inviable Sanitariamente</v>
      </c>
      <c r="RRP469" s="265" t="str">
        <f t="shared" ref="RRP469:RRP471" si="12666">IF(RRN469&lt;5,"Sin Riesgo",IF(RRN469 &lt;=14,"Bajo",IF(RRN469&lt;=35,"Medio",IF(RRN469&lt;=80,"Alto","Inviable Sanitariamente"))))</f>
        <v>Inviable Sanitariamente</v>
      </c>
      <c r="RRQ469" s="265" t="str">
        <f t="shared" ref="RRQ469:RRQ471" si="12667">IF(RRO469&lt;5,"Sin Riesgo",IF(RRO469 &lt;=14,"Bajo",IF(RRO469&lt;=35,"Medio",IF(RRO469&lt;=80,"Alto","Inviable Sanitariamente"))))</f>
        <v>Inviable Sanitariamente</v>
      </c>
      <c r="RRR469" s="265" t="str">
        <f t="shared" ref="RRR469:RRR471" si="12668">IF(RRP469&lt;5,"Sin Riesgo",IF(RRP469 &lt;=14,"Bajo",IF(RRP469&lt;=35,"Medio",IF(RRP469&lt;=80,"Alto","Inviable Sanitariamente"))))</f>
        <v>Inviable Sanitariamente</v>
      </c>
      <c r="RRS469" s="265" t="str">
        <f t="shared" ref="RRS469:RRS471" si="12669">IF(RRQ469&lt;5,"Sin Riesgo",IF(RRQ469 &lt;=14,"Bajo",IF(RRQ469&lt;=35,"Medio",IF(RRQ469&lt;=80,"Alto","Inviable Sanitariamente"))))</f>
        <v>Inviable Sanitariamente</v>
      </c>
      <c r="RRT469" s="265" t="str">
        <f t="shared" ref="RRT469:RRT471" si="12670">IF(RRR469&lt;5,"Sin Riesgo",IF(RRR469 &lt;=14,"Bajo",IF(RRR469&lt;=35,"Medio",IF(RRR469&lt;=80,"Alto","Inviable Sanitariamente"))))</f>
        <v>Inviable Sanitariamente</v>
      </c>
      <c r="RRU469" s="265" t="str">
        <f t="shared" ref="RRU469:RRU471" si="12671">IF(RRS469&lt;5,"Sin Riesgo",IF(RRS469 &lt;=14,"Bajo",IF(RRS469&lt;=35,"Medio",IF(RRS469&lt;=80,"Alto","Inviable Sanitariamente"))))</f>
        <v>Inviable Sanitariamente</v>
      </c>
      <c r="RRV469" s="265" t="str">
        <f t="shared" ref="RRV469:RRV471" si="12672">IF(RRT469&lt;5,"Sin Riesgo",IF(RRT469 &lt;=14,"Bajo",IF(RRT469&lt;=35,"Medio",IF(RRT469&lt;=80,"Alto","Inviable Sanitariamente"))))</f>
        <v>Inviable Sanitariamente</v>
      </c>
      <c r="RRW469" s="265" t="str">
        <f t="shared" ref="RRW469:RRW471" si="12673">IF(RRU469&lt;5,"Sin Riesgo",IF(RRU469 &lt;=14,"Bajo",IF(RRU469&lt;=35,"Medio",IF(RRU469&lt;=80,"Alto","Inviable Sanitariamente"))))</f>
        <v>Inviable Sanitariamente</v>
      </c>
      <c r="RRX469" s="265" t="str">
        <f t="shared" ref="RRX469:RRX471" si="12674">IF(RRV469&lt;5,"Sin Riesgo",IF(RRV469 &lt;=14,"Bajo",IF(RRV469&lt;=35,"Medio",IF(RRV469&lt;=80,"Alto","Inviable Sanitariamente"))))</f>
        <v>Inviable Sanitariamente</v>
      </c>
      <c r="RRY469" s="265" t="str">
        <f t="shared" ref="RRY469:RRY471" si="12675">IF(RRW469&lt;5,"Sin Riesgo",IF(RRW469 &lt;=14,"Bajo",IF(RRW469&lt;=35,"Medio",IF(RRW469&lt;=80,"Alto","Inviable Sanitariamente"))))</f>
        <v>Inviable Sanitariamente</v>
      </c>
      <c r="RRZ469" s="265" t="str">
        <f t="shared" ref="RRZ469:RRZ471" si="12676">IF(RRX469&lt;5,"Sin Riesgo",IF(RRX469 &lt;=14,"Bajo",IF(RRX469&lt;=35,"Medio",IF(RRX469&lt;=80,"Alto","Inviable Sanitariamente"))))</f>
        <v>Inviable Sanitariamente</v>
      </c>
      <c r="RSA469" s="265" t="str">
        <f t="shared" ref="RSA469:RSA471" si="12677">IF(RRY469&lt;5,"Sin Riesgo",IF(RRY469 &lt;=14,"Bajo",IF(RRY469&lt;=35,"Medio",IF(RRY469&lt;=80,"Alto","Inviable Sanitariamente"))))</f>
        <v>Inviable Sanitariamente</v>
      </c>
      <c r="RSB469" s="265" t="str">
        <f t="shared" ref="RSB469:RSB471" si="12678">IF(RRZ469&lt;5,"Sin Riesgo",IF(RRZ469 &lt;=14,"Bajo",IF(RRZ469&lt;=35,"Medio",IF(RRZ469&lt;=80,"Alto","Inviable Sanitariamente"))))</f>
        <v>Inviable Sanitariamente</v>
      </c>
      <c r="RSC469" s="265" t="str">
        <f t="shared" ref="RSC469:RSC471" si="12679">IF(RSA469&lt;5,"Sin Riesgo",IF(RSA469 &lt;=14,"Bajo",IF(RSA469&lt;=35,"Medio",IF(RSA469&lt;=80,"Alto","Inviable Sanitariamente"))))</f>
        <v>Inviable Sanitariamente</v>
      </c>
      <c r="RSD469" s="265" t="str">
        <f t="shared" ref="RSD469:RSD471" si="12680">IF(RSB469&lt;5,"Sin Riesgo",IF(RSB469 &lt;=14,"Bajo",IF(RSB469&lt;=35,"Medio",IF(RSB469&lt;=80,"Alto","Inviable Sanitariamente"))))</f>
        <v>Inviable Sanitariamente</v>
      </c>
      <c r="RSE469" s="265" t="str">
        <f t="shared" ref="RSE469:RSE471" si="12681">IF(RSC469&lt;5,"Sin Riesgo",IF(RSC469 &lt;=14,"Bajo",IF(RSC469&lt;=35,"Medio",IF(RSC469&lt;=80,"Alto","Inviable Sanitariamente"))))</f>
        <v>Inviable Sanitariamente</v>
      </c>
      <c r="RSF469" s="265" t="str">
        <f t="shared" ref="RSF469:RSF471" si="12682">IF(RSD469&lt;5,"Sin Riesgo",IF(RSD469 &lt;=14,"Bajo",IF(RSD469&lt;=35,"Medio",IF(RSD469&lt;=80,"Alto","Inviable Sanitariamente"))))</f>
        <v>Inviable Sanitariamente</v>
      </c>
      <c r="RSG469" s="265" t="str">
        <f t="shared" ref="RSG469:RSG471" si="12683">IF(RSE469&lt;5,"Sin Riesgo",IF(RSE469 &lt;=14,"Bajo",IF(RSE469&lt;=35,"Medio",IF(RSE469&lt;=80,"Alto","Inviable Sanitariamente"))))</f>
        <v>Inviable Sanitariamente</v>
      </c>
      <c r="RSH469" s="265" t="str">
        <f t="shared" ref="RSH469:RSH471" si="12684">IF(RSF469&lt;5,"Sin Riesgo",IF(RSF469 &lt;=14,"Bajo",IF(RSF469&lt;=35,"Medio",IF(RSF469&lt;=80,"Alto","Inviable Sanitariamente"))))</f>
        <v>Inviable Sanitariamente</v>
      </c>
      <c r="RSI469" s="265" t="str">
        <f t="shared" ref="RSI469:RSI471" si="12685">IF(RSG469&lt;5,"Sin Riesgo",IF(RSG469 &lt;=14,"Bajo",IF(RSG469&lt;=35,"Medio",IF(RSG469&lt;=80,"Alto","Inviable Sanitariamente"))))</f>
        <v>Inviable Sanitariamente</v>
      </c>
      <c r="RSJ469" s="265" t="str">
        <f t="shared" ref="RSJ469:RSJ471" si="12686">IF(RSH469&lt;5,"Sin Riesgo",IF(RSH469 &lt;=14,"Bajo",IF(RSH469&lt;=35,"Medio",IF(RSH469&lt;=80,"Alto","Inviable Sanitariamente"))))</f>
        <v>Inviable Sanitariamente</v>
      </c>
      <c r="RSK469" s="265" t="str">
        <f t="shared" ref="RSK469:RSK471" si="12687">IF(RSI469&lt;5,"Sin Riesgo",IF(RSI469 &lt;=14,"Bajo",IF(RSI469&lt;=35,"Medio",IF(RSI469&lt;=80,"Alto","Inviable Sanitariamente"))))</f>
        <v>Inviable Sanitariamente</v>
      </c>
      <c r="RSL469" s="265" t="str">
        <f t="shared" ref="RSL469:RSL471" si="12688">IF(RSJ469&lt;5,"Sin Riesgo",IF(RSJ469 &lt;=14,"Bajo",IF(RSJ469&lt;=35,"Medio",IF(RSJ469&lt;=80,"Alto","Inviable Sanitariamente"))))</f>
        <v>Inviable Sanitariamente</v>
      </c>
      <c r="RSM469" s="265" t="str">
        <f t="shared" ref="RSM469:RSM471" si="12689">IF(RSK469&lt;5,"Sin Riesgo",IF(RSK469 &lt;=14,"Bajo",IF(RSK469&lt;=35,"Medio",IF(RSK469&lt;=80,"Alto","Inviable Sanitariamente"))))</f>
        <v>Inviable Sanitariamente</v>
      </c>
      <c r="RSN469" s="265" t="str">
        <f t="shared" ref="RSN469:RSN471" si="12690">IF(RSL469&lt;5,"Sin Riesgo",IF(RSL469 &lt;=14,"Bajo",IF(RSL469&lt;=35,"Medio",IF(RSL469&lt;=80,"Alto","Inviable Sanitariamente"))))</f>
        <v>Inviable Sanitariamente</v>
      </c>
      <c r="RSO469" s="265" t="str">
        <f t="shared" ref="RSO469:RSO471" si="12691">IF(RSM469&lt;5,"Sin Riesgo",IF(RSM469 &lt;=14,"Bajo",IF(RSM469&lt;=35,"Medio",IF(RSM469&lt;=80,"Alto","Inviable Sanitariamente"))))</f>
        <v>Inviable Sanitariamente</v>
      </c>
      <c r="RSP469" s="265" t="str">
        <f t="shared" ref="RSP469:RSP471" si="12692">IF(RSN469&lt;5,"Sin Riesgo",IF(RSN469 &lt;=14,"Bajo",IF(RSN469&lt;=35,"Medio",IF(RSN469&lt;=80,"Alto","Inviable Sanitariamente"))))</f>
        <v>Inviable Sanitariamente</v>
      </c>
      <c r="RSQ469" s="265" t="str">
        <f t="shared" ref="RSQ469:RSQ471" si="12693">IF(RSO469&lt;5,"Sin Riesgo",IF(RSO469 &lt;=14,"Bajo",IF(RSO469&lt;=35,"Medio",IF(RSO469&lt;=80,"Alto","Inviable Sanitariamente"))))</f>
        <v>Inviable Sanitariamente</v>
      </c>
      <c r="RSR469" s="265" t="str">
        <f t="shared" ref="RSR469:RSR471" si="12694">IF(RSP469&lt;5,"Sin Riesgo",IF(RSP469 &lt;=14,"Bajo",IF(RSP469&lt;=35,"Medio",IF(RSP469&lt;=80,"Alto","Inviable Sanitariamente"))))</f>
        <v>Inviable Sanitariamente</v>
      </c>
      <c r="RSS469" s="265" t="str">
        <f t="shared" ref="RSS469:RSS471" si="12695">IF(RSQ469&lt;5,"Sin Riesgo",IF(RSQ469 &lt;=14,"Bajo",IF(RSQ469&lt;=35,"Medio",IF(RSQ469&lt;=80,"Alto","Inviable Sanitariamente"))))</f>
        <v>Inviable Sanitariamente</v>
      </c>
      <c r="RST469" s="265" t="str">
        <f t="shared" ref="RST469:RST471" si="12696">IF(RSR469&lt;5,"Sin Riesgo",IF(RSR469 &lt;=14,"Bajo",IF(RSR469&lt;=35,"Medio",IF(RSR469&lt;=80,"Alto","Inviable Sanitariamente"))))</f>
        <v>Inviable Sanitariamente</v>
      </c>
      <c r="RSU469" s="265" t="str">
        <f t="shared" ref="RSU469:RSU471" si="12697">IF(RSS469&lt;5,"Sin Riesgo",IF(RSS469 &lt;=14,"Bajo",IF(RSS469&lt;=35,"Medio",IF(RSS469&lt;=80,"Alto","Inviable Sanitariamente"))))</f>
        <v>Inviable Sanitariamente</v>
      </c>
      <c r="RSV469" s="265" t="str">
        <f t="shared" ref="RSV469:RSV471" si="12698">IF(RST469&lt;5,"Sin Riesgo",IF(RST469 &lt;=14,"Bajo",IF(RST469&lt;=35,"Medio",IF(RST469&lt;=80,"Alto","Inviable Sanitariamente"))))</f>
        <v>Inviable Sanitariamente</v>
      </c>
      <c r="RSW469" s="265" t="str">
        <f t="shared" ref="RSW469:RSW471" si="12699">IF(RSU469&lt;5,"Sin Riesgo",IF(RSU469 &lt;=14,"Bajo",IF(RSU469&lt;=35,"Medio",IF(RSU469&lt;=80,"Alto","Inviable Sanitariamente"))))</f>
        <v>Inviable Sanitariamente</v>
      </c>
      <c r="RSX469" s="265" t="str">
        <f t="shared" ref="RSX469:RSX471" si="12700">IF(RSV469&lt;5,"Sin Riesgo",IF(RSV469 &lt;=14,"Bajo",IF(RSV469&lt;=35,"Medio",IF(RSV469&lt;=80,"Alto","Inviable Sanitariamente"))))</f>
        <v>Inviable Sanitariamente</v>
      </c>
      <c r="RSY469" s="265" t="str">
        <f t="shared" ref="RSY469:RSY471" si="12701">IF(RSW469&lt;5,"Sin Riesgo",IF(RSW469 &lt;=14,"Bajo",IF(RSW469&lt;=35,"Medio",IF(RSW469&lt;=80,"Alto","Inviable Sanitariamente"))))</f>
        <v>Inviable Sanitariamente</v>
      </c>
      <c r="RSZ469" s="265" t="str">
        <f t="shared" ref="RSZ469:RSZ471" si="12702">IF(RSX469&lt;5,"Sin Riesgo",IF(RSX469 &lt;=14,"Bajo",IF(RSX469&lt;=35,"Medio",IF(RSX469&lt;=80,"Alto","Inviable Sanitariamente"))))</f>
        <v>Inviable Sanitariamente</v>
      </c>
      <c r="RTA469" s="265" t="str">
        <f t="shared" ref="RTA469:RTA471" si="12703">IF(RSY469&lt;5,"Sin Riesgo",IF(RSY469 &lt;=14,"Bajo",IF(RSY469&lt;=35,"Medio",IF(RSY469&lt;=80,"Alto","Inviable Sanitariamente"))))</f>
        <v>Inviable Sanitariamente</v>
      </c>
      <c r="RTB469" s="265" t="str">
        <f t="shared" ref="RTB469:RTB471" si="12704">IF(RSZ469&lt;5,"Sin Riesgo",IF(RSZ469 &lt;=14,"Bajo",IF(RSZ469&lt;=35,"Medio",IF(RSZ469&lt;=80,"Alto","Inviable Sanitariamente"))))</f>
        <v>Inviable Sanitariamente</v>
      </c>
      <c r="RTC469" s="265" t="str">
        <f t="shared" ref="RTC469:RTC471" si="12705">IF(RTA469&lt;5,"Sin Riesgo",IF(RTA469 &lt;=14,"Bajo",IF(RTA469&lt;=35,"Medio",IF(RTA469&lt;=80,"Alto","Inviable Sanitariamente"))))</f>
        <v>Inviable Sanitariamente</v>
      </c>
      <c r="RTD469" s="265" t="str">
        <f t="shared" ref="RTD469:RTD471" si="12706">IF(RTB469&lt;5,"Sin Riesgo",IF(RTB469 &lt;=14,"Bajo",IF(RTB469&lt;=35,"Medio",IF(RTB469&lt;=80,"Alto","Inviable Sanitariamente"))))</f>
        <v>Inviable Sanitariamente</v>
      </c>
      <c r="RTE469" s="265" t="str">
        <f t="shared" ref="RTE469:RTE471" si="12707">IF(RTC469&lt;5,"Sin Riesgo",IF(RTC469 &lt;=14,"Bajo",IF(RTC469&lt;=35,"Medio",IF(RTC469&lt;=80,"Alto","Inviable Sanitariamente"))))</f>
        <v>Inviable Sanitariamente</v>
      </c>
      <c r="RTF469" s="265" t="str">
        <f t="shared" ref="RTF469:RTF471" si="12708">IF(RTD469&lt;5,"Sin Riesgo",IF(RTD469 &lt;=14,"Bajo",IF(RTD469&lt;=35,"Medio",IF(RTD469&lt;=80,"Alto","Inviable Sanitariamente"))))</f>
        <v>Inviable Sanitariamente</v>
      </c>
      <c r="RTG469" s="265" t="str">
        <f t="shared" ref="RTG469:RTG471" si="12709">IF(RTE469&lt;5,"Sin Riesgo",IF(RTE469 &lt;=14,"Bajo",IF(RTE469&lt;=35,"Medio",IF(RTE469&lt;=80,"Alto","Inviable Sanitariamente"))))</f>
        <v>Inviable Sanitariamente</v>
      </c>
      <c r="RTH469" s="265" t="str">
        <f t="shared" ref="RTH469:RTH471" si="12710">IF(RTF469&lt;5,"Sin Riesgo",IF(RTF469 &lt;=14,"Bajo",IF(RTF469&lt;=35,"Medio",IF(RTF469&lt;=80,"Alto","Inviable Sanitariamente"))))</f>
        <v>Inviable Sanitariamente</v>
      </c>
      <c r="RTI469" s="265" t="str">
        <f t="shared" ref="RTI469:RTI471" si="12711">IF(RTG469&lt;5,"Sin Riesgo",IF(RTG469 &lt;=14,"Bajo",IF(RTG469&lt;=35,"Medio",IF(RTG469&lt;=80,"Alto","Inviable Sanitariamente"))))</f>
        <v>Inviable Sanitariamente</v>
      </c>
      <c r="RTJ469" s="265" t="str">
        <f t="shared" ref="RTJ469:RTJ471" si="12712">IF(RTH469&lt;5,"Sin Riesgo",IF(RTH469 &lt;=14,"Bajo",IF(RTH469&lt;=35,"Medio",IF(RTH469&lt;=80,"Alto","Inviable Sanitariamente"))))</f>
        <v>Inviable Sanitariamente</v>
      </c>
      <c r="RTK469" s="265" t="str">
        <f t="shared" ref="RTK469:RTK471" si="12713">IF(RTI469&lt;5,"Sin Riesgo",IF(RTI469 &lt;=14,"Bajo",IF(RTI469&lt;=35,"Medio",IF(RTI469&lt;=80,"Alto","Inviable Sanitariamente"))))</f>
        <v>Inviable Sanitariamente</v>
      </c>
      <c r="RTL469" s="265" t="str">
        <f t="shared" ref="RTL469:RTL471" si="12714">IF(RTJ469&lt;5,"Sin Riesgo",IF(RTJ469 &lt;=14,"Bajo",IF(RTJ469&lt;=35,"Medio",IF(RTJ469&lt;=80,"Alto","Inviable Sanitariamente"))))</f>
        <v>Inviable Sanitariamente</v>
      </c>
      <c r="RTM469" s="265" t="str">
        <f t="shared" ref="RTM469:RTM471" si="12715">IF(RTK469&lt;5,"Sin Riesgo",IF(RTK469 &lt;=14,"Bajo",IF(RTK469&lt;=35,"Medio",IF(RTK469&lt;=80,"Alto","Inviable Sanitariamente"))))</f>
        <v>Inviable Sanitariamente</v>
      </c>
      <c r="RTN469" s="265" t="str">
        <f t="shared" ref="RTN469:RTN471" si="12716">IF(RTL469&lt;5,"Sin Riesgo",IF(RTL469 &lt;=14,"Bajo",IF(RTL469&lt;=35,"Medio",IF(RTL469&lt;=80,"Alto","Inviable Sanitariamente"))))</f>
        <v>Inviable Sanitariamente</v>
      </c>
      <c r="RTO469" s="265" t="str">
        <f t="shared" ref="RTO469:RTO471" si="12717">IF(RTM469&lt;5,"Sin Riesgo",IF(RTM469 &lt;=14,"Bajo",IF(RTM469&lt;=35,"Medio",IF(RTM469&lt;=80,"Alto","Inviable Sanitariamente"))))</f>
        <v>Inviable Sanitariamente</v>
      </c>
      <c r="RTP469" s="265" t="str">
        <f t="shared" ref="RTP469:RTP471" si="12718">IF(RTN469&lt;5,"Sin Riesgo",IF(RTN469 &lt;=14,"Bajo",IF(RTN469&lt;=35,"Medio",IF(RTN469&lt;=80,"Alto","Inviable Sanitariamente"))))</f>
        <v>Inviable Sanitariamente</v>
      </c>
      <c r="RTQ469" s="265" t="str">
        <f t="shared" ref="RTQ469:RTQ471" si="12719">IF(RTO469&lt;5,"Sin Riesgo",IF(RTO469 &lt;=14,"Bajo",IF(RTO469&lt;=35,"Medio",IF(RTO469&lt;=80,"Alto","Inviable Sanitariamente"))))</f>
        <v>Inviable Sanitariamente</v>
      </c>
      <c r="RTR469" s="265" t="str">
        <f t="shared" ref="RTR469:RTR471" si="12720">IF(RTP469&lt;5,"Sin Riesgo",IF(RTP469 &lt;=14,"Bajo",IF(RTP469&lt;=35,"Medio",IF(RTP469&lt;=80,"Alto","Inviable Sanitariamente"))))</f>
        <v>Inviable Sanitariamente</v>
      </c>
      <c r="RTS469" s="265" t="str">
        <f t="shared" ref="RTS469:RTS471" si="12721">IF(RTQ469&lt;5,"Sin Riesgo",IF(RTQ469 &lt;=14,"Bajo",IF(RTQ469&lt;=35,"Medio",IF(RTQ469&lt;=80,"Alto","Inviable Sanitariamente"))))</f>
        <v>Inviable Sanitariamente</v>
      </c>
      <c r="RTT469" s="265" t="str">
        <f t="shared" ref="RTT469:RTT471" si="12722">IF(RTR469&lt;5,"Sin Riesgo",IF(RTR469 &lt;=14,"Bajo",IF(RTR469&lt;=35,"Medio",IF(RTR469&lt;=80,"Alto","Inviable Sanitariamente"))))</f>
        <v>Inviable Sanitariamente</v>
      </c>
      <c r="RTU469" s="265" t="str">
        <f t="shared" ref="RTU469:RTU471" si="12723">IF(RTS469&lt;5,"Sin Riesgo",IF(RTS469 &lt;=14,"Bajo",IF(RTS469&lt;=35,"Medio",IF(RTS469&lt;=80,"Alto","Inviable Sanitariamente"))))</f>
        <v>Inviable Sanitariamente</v>
      </c>
      <c r="RTV469" s="265" t="str">
        <f t="shared" ref="RTV469:RTV471" si="12724">IF(RTT469&lt;5,"Sin Riesgo",IF(RTT469 &lt;=14,"Bajo",IF(RTT469&lt;=35,"Medio",IF(RTT469&lt;=80,"Alto","Inviable Sanitariamente"))))</f>
        <v>Inviable Sanitariamente</v>
      </c>
      <c r="RTW469" s="265" t="str">
        <f t="shared" ref="RTW469:RTW471" si="12725">IF(RTU469&lt;5,"Sin Riesgo",IF(RTU469 &lt;=14,"Bajo",IF(RTU469&lt;=35,"Medio",IF(RTU469&lt;=80,"Alto","Inviable Sanitariamente"))))</f>
        <v>Inviable Sanitariamente</v>
      </c>
      <c r="RTX469" s="265" t="str">
        <f t="shared" ref="RTX469:RTX471" si="12726">IF(RTV469&lt;5,"Sin Riesgo",IF(RTV469 &lt;=14,"Bajo",IF(RTV469&lt;=35,"Medio",IF(RTV469&lt;=80,"Alto","Inviable Sanitariamente"))))</f>
        <v>Inviable Sanitariamente</v>
      </c>
      <c r="RTY469" s="265" t="str">
        <f t="shared" ref="RTY469:RTY471" si="12727">IF(RTW469&lt;5,"Sin Riesgo",IF(RTW469 &lt;=14,"Bajo",IF(RTW469&lt;=35,"Medio",IF(RTW469&lt;=80,"Alto","Inviable Sanitariamente"))))</f>
        <v>Inviable Sanitariamente</v>
      </c>
      <c r="RTZ469" s="265" t="str">
        <f t="shared" ref="RTZ469:RTZ471" si="12728">IF(RTX469&lt;5,"Sin Riesgo",IF(RTX469 &lt;=14,"Bajo",IF(RTX469&lt;=35,"Medio",IF(RTX469&lt;=80,"Alto","Inviable Sanitariamente"))))</f>
        <v>Inviable Sanitariamente</v>
      </c>
      <c r="RUA469" s="265" t="str">
        <f t="shared" ref="RUA469:RUA471" si="12729">IF(RTY469&lt;5,"Sin Riesgo",IF(RTY469 &lt;=14,"Bajo",IF(RTY469&lt;=35,"Medio",IF(RTY469&lt;=80,"Alto","Inviable Sanitariamente"))))</f>
        <v>Inviable Sanitariamente</v>
      </c>
      <c r="RUB469" s="265" t="str">
        <f t="shared" ref="RUB469:RUB471" si="12730">IF(RTZ469&lt;5,"Sin Riesgo",IF(RTZ469 &lt;=14,"Bajo",IF(RTZ469&lt;=35,"Medio",IF(RTZ469&lt;=80,"Alto","Inviable Sanitariamente"))))</f>
        <v>Inviable Sanitariamente</v>
      </c>
      <c r="RUC469" s="265" t="str">
        <f t="shared" ref="RUC469:RUC471" si="12731">IF(RUA469&lt;5,"Sin Riesgo",IF(RUA469 &lt;=14,"Bajo",IF(RUA469&lt;=35,"Medio",IF(RUA469&lt;=80,"Alto","Inviable Sanitariamente"))))</f>
        <v>Inviable Sanitariamente</v>
      </c>
      <c r="RUD469" s="265" t="str">
        <f t="shared" ref="RUD469:RUD471" si="12732">IF(RUB469&lt;5,"Sin Riesgo",IF(RUB469 &lt;=14,"Bajo",IF(RUB469&lt;=35,"Medio",IF(RUB469&lt;=80,"Alto","Inviable Sanitariamente"))))</f>
        <v>Inviable Sanitariamente</v>
      </c>
      <c r="RUE469" s="265" t="str">
        <f t="shared" ref="RUE469:RUE471" si="12733">IF(RUC469&lt;5,"Sin Riesgo",IF(RUC469 &lt;=14,"Bajo",IF(RUC469&lt;=35,"Medio",IF(RUC469&lt;=80,"Alto","Inviable Sanitariamente"))))</f>
        <v>Inviable Sanitariamente</v>
      </c>
      <c r="RUF469" s="265" t="str">
        <f t="shared" ref="RUF469:RUF471" si="12734">IF(RUD469&lt;5,"Sin Riesgo",IF(RUD469 &lt;=14,"Bajo",IF(RUD469&lt;=35,"Medio",IF(RUD469&lt;=80,"Alto","Inviable Sanitariamente"))))</f>
        <v>Inviable Sanitariamente</v>
      </c>
      <c r="RUG469" s="265" t="str">
        <f t="shared" ref="RUG469:RUG471" si="12735">IF(RUE469&lt;5,"Sin Riesgo",IF(RUE469 &lt;=14,"Bajo",IF(RUE469&lt;=35,"Medio",IF(RUE469&lt;=80,"Alto","Inviable Sanitariamente"))))</f>
        <v>Inviable Sanitariamente</v>
      </c>
      <c r="RUH469" s="265" t="str">
        <f t="shared" ref="RUH469:RUH471" si="12736">IF(RUF469&lt;5,"Sin Riesgo",IF(RUF469 &lt;=14,"Bajo",IF(RUF469&lt;=35,"Medio",IF(RUF469&lt;=80,"Alto","Inviable Sanitariamente"))))</f>
        <v>Inviable Sanitariamente</v>
      </c>
      <c r="RUI469" s="265" t="str">
        <f t="shared" ref="RUI469:RUI471" si="12737">IF(RUG469&lt;5,"Sin Riesgo",IF(RUG469 &lt;=14,"Bajo",IF(RUG469&lt;=35,"Medio",IF(RUG469&lt;=80,"Alto","Inviable Sanitariamente"))))</f>
        <v>Inviable Sanitariamente</v>
      </c>
      <c r="RUJ469" s="265" t="str">
        <f t="shared" ref="RUJ469:RUJ471" si="12738">IF(RUH469&lt;5,"Sin Riesgo",IF(RUH469 &lt;=14,"Bajo",IF(RUH469&lt;=35,"Medio",IF(RUH469&lt;=80,"Alto","Inviable Sanitariamente"))))</f>
        <v>Inviable Sanitariamente</v>
      </c>
      <c r="RUK469" s="265" t="str">
        <f t="shared" ref="RUK469:RUK471" si="12739">IF(RUI469&lt;5,"Sin Riesgo",IF(RUI469 &lt;=14,"Bajo",IF(RUI469&lt;=35,"Medio",IF(RUI469&lt;=80,"Alto","Inviable Sanitariamente"))))</f>
        <v>Inviable Sanitariamente</v>
      </c>
      <c r="RUL469" s="265" t="str">
        <f t="shared" ref="RUL469:RUL471" si="12740">IF(RUJ469&lt;5,"Sin Riesgo",IF(RUJ469 &lt;=14,"Bajo",IF(RUJ469&lt;=35,"Medio",IF(RUJ469&lt;=80,"Alto","Inviable Sanitariamente"))))</f>
        <v>Inviable Sanitariamente</v>
      </c>
      <c r="RUM469" s="265" t="str">
        <f t="shared" ref="RUM469:RUM471" si="12741">IF(RUK469&lt;5,"Sin Riesgo",IF(RUK469 &lt;=14,"Bajo",IF(RUK469&lt;=35,"Medio",IF(RUK469&lt;=80,"Alto","Inviable Sanitariamente"))))</f>
        <v>Inviable Sanitariamente</v>
      </c>
      <c r="RUN469" s="265" t="str">
        <f t="shared" ref="RUN469:RUN471" si="12742">IF(RUL469&lt;5,"Sin Riesgo",IF(RUL469 &lt;=14,"Bajo",IF(RUL469&lt;=35,"Medio",IF(RUL469&lt;=80,"Alto","Inviable Sanitariamente"))))</f>
        <v>Inviable Sanitariamente</v>
      </c>
      <c r="RUO469" s="265" t="str">
        <f t="shared" ref="RUO469:RUO471" si="12743">IF(RUM469&lt;5,"Sin Riesgo",IF(RUM469 &lt;=14,"Bajo",IF(RUM469&lt;=35,"Medio",IF(RUM469&lt;=80,"Alto","Inviable Sanitariamente"))))</f>
        <v>Inviable Sanitariamente</v>
      </c>
      <c r="RUP469" s="265" t="str">
        <f t="shared" ref="RUP469:RUP471" si="12744">IF(RUN469&lt;5,"Sin Riesgo",IF(RUN469 &lt;=14,"Bajo",IF(RUN469&lt;=35,"Medio",IF(RUN469&lt;=80,"Alto","Inviable Sanitariamente"))))</f>
        <v>Inviable Sanitariamente</v>
      </c>
      <c r="RUQ469" s="265" t="str">
        <f t="shared" ref="RUQ469:RUQ471" si="12745">IF(RUO469&lt;5,"Sin Riesgo",IF(RUO469 &lt;=14,"Bajo",IF(RUO469&lt;=35,"Medio",IF(RUO469&lt;=80,"Alto","Inviable Sanitariamente"))))</f>
        <v>Inviable Sanitariamente</v>
      </c>
      <c r="RUR469" s="265" t="str">
        <f t="shared" ref="RUR469:RUR471" si="12746">IF(RUP469&lt;5,"Sin Riesgo",IF(RUP469 &lt;=14,"Bajo",IF(RUP469&lt;=35,"Medio",IF(RUP469&lt;=80,"Alto","Inviable Sanitariamente"))))</f>
        <v>Inviable Sanitariamente</v>
      </c>
      <c r="RUS469" s="265" t="str">
        <f t="shared" ref="RUS469:RUS471" si="12747">IF(RUQ469&lt;5,"Sin Riesgo",IF(RUQ469 &lt;=14,"Bajo",IF(RUQ469&lt;=35,"Medio",IF(RUQ469&lt;=80,"Alto","Inviable Sanitariamente"))))</f>
        <v>Inviable Sanitariamente</v>
      </c>
      <c r="RUT469" s="265" t="str">
        <f t="shared" ref="RUT469:RUT471" si="12748">IF(RUR469&lt;5,"Sin Riesgo",IF(RUR469 &lt;=14,"Bajo",IF(RUR469&lt;=35,"Medio",IF(RUR469&lt;=80,"Alto","Inviable Sanitariamente"))))</f>
        <v>Inviable Sanitariamente</v>
      </c>
      <c r="RUU469" s="265" t="str">
        <f t="shared" ref="RUU469:RUU471" si="12749">IF(RUS469&lt;5,"Sin Riesgo",IF(RUS469 &lt;=14,"Bajo",IF(RUS469&lt;=35,"Medio",IF(RUS469&lt;=80,"Alto","Inviable Sanitariamente"))))</f>
        <v>Inviable Sanitariamente</v>
      </c>
      <c r="RUV469" s="265" t="str">
        <f t="shared" ref="RUV469:RUV471" si="12750">IF(RUT469&lt;5,"Sin Riesgo",IF(RUT469 &lt;=14,"Bajo",IF(RUT469&lt;=35,"Medio",IF(RUT469&lt;=80,"Alto","Inviable Sanitariamente"))))</f>
        <v>Inviable Sanitariamente</v>
      </c>
      <c r="RUW469" s="265" t="str">
        <f t="shared" ref="RUW469:RUW471" si="12751">IF(RUU469&lt;5,"Sin Riesgo",IF(RUU469 &lt;=14,"Bajo",IF(RUU469&lt;=35,"Medio",IF(RUU469&lt;=80,"Alto","Inviable Sanitariamente"))))</f>
        <v>Inviable Sanitariamente</v>
      </c>
      <c r="RUX469" s="265" t="str">
        <f t="shared" ref="RUX469:RUX471" si="12752">IF(RUV469&lt;5,"Sin Riesgo",IF(RUV469 &lt;=14,"Bajo",IF(RUV469&lt;=35,"Medio",IF(RUV469&lt;=80,"Alto","Inviable Sanitariamente"))))</f>
        <v>Inviable Sanitariamente</v>
      </c>
      <c r="RUY469" s="265" t="str">
        <f t="shared" ref="RUY469:RUY471" si="12753">IF(RUW469&lt;5,"Sin Riesgo",IF(RUW469 &lt;=14,"Bajo",IF(RUW469&lt;=35,"Medio",IF(RUW469&lt;=80,"Alto","Inviable Sanitariamente"))))</f>
        <v>Inviable Sanitariamente</v>
      </c>
      <c r="RUZ469" s="265" t="str">
        <f t="shared" ref="RUZ469:RUZ471" si="12754">IF(RUX469&lt;5,"Sin Riesgo",IF(RUX469 &lt;=14,"Bajo",IF(RUX469&lt;=35,"Medio",IF(RUX469&lt;=80,"Alto","Inviable Sanitariamente"))))</f>
        <v>Inviable Sanitariamente</v>
      </c>
      <c r="RVA469" s="265" t="str">
        <f t="shared" ref="RVA469:RVA471" si="12755">IF(RUY469&lt;5,"Sin Riesgo",IF(RUY469 &lt;=14,"Bajo",IF(RUY469&lt;=35,"Medio",IF(RUY469&lt;=80,"Alto","Inviable Sanitariamente"))))</f>
        <v>Inviable Sanitariamente</v>
      </c>
      <c r="RVB469" s="265" t="str">
        <f t="shared" ref="RVB469:RVB471" si="12756">IF(RUZ469&lt;5,"Sin Riesgo",IF(RUZ469 &lt;=14,"Bajo",IF(RUZ469&lt;=35,"Medio",IF(RUZ469&lt;=80,"Alto","Inviable Sanitariamente"))))</f>
        <v>Inviable Sanitariamente</v>
      </c>
      <c r="RVC469" s="265" t="str">
        <f t="shared" ref="RVC469:RVC471" si="12757">IF(RVA469&lt;5,"Sin Riesgo",IF(RVA469 &lt;=14,"Bajo",IF(RVA469&lt;=35,"Medio",IF(RVA469&lt;=80,"Alto","Inviable Sanitariamente"))))</f>
        <v>Inviable Sanitariamente</v>
      </c>
      <c r="RVD469" s="265" t="str">
        <f t="shared" ref="RVD469:RVD471" si="12758">IF(RVB469&lt;5,"Sin Riesgo",IF(RVB469 &lt;=14,"Bajo",IF(RVB469&lt;=35,"Medio",IF(RVB469&lt;=80,"Alto","Inviable Sanitariamente"))))</f>
        <v>Inviable Sanitariamente</v>
      </c>
      <c r="RVE469" s="265" t="str">
        <f t="shared" ref="RVE469:RVE471" si="12759">IF(RVC469&lt;5,"Sin Riesgo",IF(RVC469 &lt;=14,"Bajo",IF(RVC469&lt;=35,"Medio",IF(RVC469&lt;=80,"Alto","Inviable Sanitariamente"))))</f>
        <v>Inviable Sanitariamente</v>
      </c>
      <c r="RVF469" s="265" t="str">
        <f t="shared" ref="RVF469:RVF471" si="12760">IF(RVD469&lt;5,"Sin Riesgo",IF(RVD469 &lt;=14,"Bajo",IF(RVD469&lt;=35,"Medio",IF(RVD469&lt;=80,"Alto","Inviable Sanitariamente"))))</f>
        <v>Inviable Sanitariamente</v>
      </c>
      <c r="RVG469" s="265" t="str">
        <f t="shared" ref="RVG469:RVG471" si="12761">IF(RVE469&lt;5,"Sin Riesgo",IF(RVE469 &lt;=14,"Bajo",IF(RVE469&lt;=35,"Medio",IF(RVE469&lt;=80,"Alto","Inviable Sanitariamente"))))</f>
        <v>Inviable Sanitariamente</v>
      </c>
      <c r="RVH469" s="265" t="str">
        <f t="shared" ref="RVH469:RVH471" si="12762">IF(RVF469&lt;5,"Sin Riesgo",IF(RVF469 &lt;=14,"Bajo",IF(RVF469&lt;=35,"Medio",IF(RVF469&lt;=80,"Alto","Inviable Sanitariamente"))))</f>
        <v>Inviable Sanitariamente</v>
      </c>
      <c r="RVI469" s="265" t="str">
        <f t="shared" ref="RVI469:RVI471" si="12763">IF(RVG469&lt;5,"Sin Riesgo",IF(RVG469 &lt;=14,"Bajo",IF(RVG469&lt;=35,"Medio",IF(RVG469&lt;=80,"Alto","Inviable Sanitariamente"))))</f>
        <v>Inviable Sanitariamente</v>
      </c>
      <c r="RVJ469" s="265" t="str">
        <f t="shared" ref="RVJ469:RVJ471" si="12764">IF(RVH469&lt;5,"Sin Riesgo",IF(RVH469 &lt;=14,"Bajo",IF(RVH469&lt;=35,"Medio",IF(RVH469&lt;=80,"Alto","Inviable Sanitariamente"))))</f>
        <v>Inviable Sanitariamente</v>
      </c>
      <c r="RVK469" s="265" t="str">
        <f t="shared" ref="RVK469:RVK471" si="12765">IF(RVI469&lt;5,"Sin Riesgo",IF(RVI469 &lt;=14,"Bajo",IF(RVI469&lt;=35,"Medio",IF(RVI469&lt;=80,"Alto","Inviable Sanitariamente"))))</f>
        <v>Inviable Sanitariamente</v>
      </c>
      <c r="RVL469" s="265" t="str">
        <f t="shared" ref="RVL469:RVL471" si="12766">IF(RVJ469&lt;5,"Sin Riesgo",IF(RVJ469 &lt;=14,"Bajo",IF(RVJ469&lt;=35,"Medio",IF(RVJ469&lt;=80,"Alto","Inviable Sanitariamente"))))</f>
        <v>Inviable Sanitariamente</v>
      </c>
      <c r="RVM469" s="265" t="str">
        <f t="shared" ref="RVM469:RVM471" si="12767">IF(RVK469&lt;5,"Sin Riesgo",IF(RVK469 &lt;=14,"Bajo",IF(RVK469&lt;=35,"Medio",IF(RVK469&lt;=80,"Alto","Inviable Sanitariamente"))))</f>
        <v>Inviable Sanitariamente</v>
      </c>
      <c r="RVN469" s="265" t="str">
        <f t="shared" ref="RVN469:RVN471" si="12768">IF(RVL469&lt;5,"Sin Riesgo",IF(RVL469 &lt;=14,"Bajo",IF(RVL469&lt;=35,"Medio",IF(RVL469&lt;=80,"Alto","Inviable Sanitariamente"))))</f>
        <v>Inviable Sanitariamente</v>
      </c>
      <c r="RVO469" s="265" t="str">
        <f t="shared" ref="RVO469:RVO471" si="12769">IF(RVM469&lt;5,"Sin Riesgo",IF(RVM469 &lt;=14,"Bajo",IF(RVM469&lt;=35,"Medio",IF(RVM469&lt;=80,"Alto","Inviable Sanitariamente"))))</f>
        <v>Inviable Sanitariamente</v>
      </c>
      <c r="RVP469" s="265" t="str">
        <f t="shared" ref="RVP469:RVP471" si="12770">IF(RVN469&lt;5,"Sin Riesgo",IF(RVN469 &lt;=14,"Bajo",IF(RVN469&lt;=35,"Medio",IF(RVN469&lt;=80,"Alto","Inviable Sanitariamente"))))</f>
        <v>Inviable Sanitariamente</v>
      </c>
      <c r="RVQ469" s="265" t="str">
        <f t="shared" ref="RVQ469:RVQ471" si="12771">IF(RVO469&lt;5,"Sin Riesgo",IF(RVO469 &lt;=14,"Bajo",IF(RVO469&lt;=35,"Medio",IF(RVO469&lt;=80,"Alto","Inviable Sanitariamente"))))</f>
        <v>Inviable Sanitariamente</v>
      </c>
      <c r="RVR469" s="265" t="str">
        <f t="shared" ref="RVR469:RVR471" si="12772">IF(RVP469&lt;5,"Sin Riesgo",IF(RVP469 &lt;=14,"Bajo",IF(RVP469&lt;=35,"Medio",IF(RVP469&lt;=80,"Alto","Inviable Sanitariamente"))))</f>
        <v>Inviable Sanitariamente</v>
      </c>
      <c r="RVS469" s="265" t="str">
        <f t="shared" ref="RVS469:RVS471" si="12773">IF(RVQ469&lt;5,"Sin Riesgo",IF(RVQ469 &lt;=14,"Bajo",IF(RVQ469&lt;=35,"Medio",IF(RVQ469&lt;=80,"Alto","Inviable Sanitariamente"))))</f>
        <v>Inviable Sanitariamente</v>
      </c>
      <c r="RVT469" s="265" t="str">
        <f t="shared" ref="RVT469:RVT471" si="12774">IF(RVR469&lt;5,"Sin Riesgo",IF(RVR469 &lt;=14,"Bajo",IF(RVR469&lt;=35,"Medio",IF(RVR469&lt;=80,"Alto","Inviable Sanitariamente"))))</f>
        <v>Inviable Sanitariamente</v>
      </c>
      <c r="RVU469" s="265" t="str">
        <f t="shared" ref="RVU469:RVU471" si="12775">IF(RVS469&lt;5,"Sin Riesgo",IF(RVS469 &lt;=14,"Bajo",IF(RVS469&lt;=35,"Medio",IF(RVS469&lt;=80,"Alto","Inviable Sanitariamente"))))</f>
        <v>Inviable Sanitariamente</v>
      </c>
      <c r="RVV469" s="265" t="str">
        <f t="shared" ref="RVV469:RVV471" si="12776">IF(RVT469&lt;5,"Sin Riesgo",IF(RVT469 &lt;=14,"Bajo",IF(RVT469&lt;=35,"Medio",IF(RVT469&lt;=80,"Alto","Inviable Sanitariamente"))))</f>
        <v>Inviable Sanitariamente</v>
      </c>
      <c r="RVW469" s="265" t="str">
        <f t="shared" ref="RVW469:RVW471" si="12777">IF(RVU469&lt;5,"Sin Riesgo",IF(RVU469 &lt;=14,"Bajo",IF(RVU469&lt;=35,"Medio",IF(RVU469&lt;=80,"Alto","Inviable Sanitariamente"))))</f>
        <v>Inviable Sanitariamente</v>
      </c>
      <c r="RVX469" s="265" t="str">
        <f t="shared" ref="RVX469:RVX471" si="12778">IF(RVV469&lt;5,"Sin Riesgo",IF(RVV469 &lt;=14,"Bajo",IF(RVV469&lt;=35,"Medio",IF(RVV469&lt;=80,"Alto","Inviable Sanitariamente"))))</f>
        <v>Inviable Sanitariamente</v>
      </c>
      <c r="RVY469" s="265" t="str">
        <f t="shared" ref="RVY469:RVY471" si="12779">IF(RVW469&lt;5,"Sin Riesgo",IF(RVW469 &lt;=14,"Bajo",IF(RVW469&lt;=35,"Medio",IF(RVW469&lt;=80,"Alto","Inviable Sanitariamente"))))</f>
        <v>Inviable Sanitariamente</v>
      </c>
      <c r="RVZ469" s="265" t="str">
        <f t="shared" ref="RVZ469:RVZ471" si="12780">IF(RVX469&lt;5,"Sin Riesgo",IF(RVX469 &lt;=14,"Bajo",IF(RVX469&lt;=35,"Medio",IF(RVX469&lt;=80,"Alto","Inviable Sanitariamente"))))</f>
        <v>Inviable Sanitariamente</v>
      </c>
      <c r="RWA469" s="265" t="str">
        <f t="shared" ref="RWA469:RWA471" si="12781">IF(RVY469&lt;5,"Sin Riesgo",IF(RVY469 &lt;=14,"Bajo",IF(RVY469&lt;=35,"Medio",IF(RVY469&lt;=80,"Alto","Inviable Sanitariamente"))))</f>
        <v>Inviable Sanitariamente</v>
      </c>
      <c r="RWB469" s="265" t="str">
        <f t="shared" ref="RWB469:RWB471" si="12782">IF(RVZ469&lt;5,"Sin Riesgo",IF(RVZ469 &lt;=14,"Bajo",IF(RVZ469&lt;=35,"Medio",IF(RVZ469&lt;=80,"Alto","Inviable Sanitariamente"))))</f>
        <v>Inviable Sanitariamente</v>
      </c>
      <c r="RWC469" s="265" t="str">
        <f t="shared" ref="RWC469:RWC471" si="12783">IF(RWA469&lt;5,"Sin Riesgo",IF(RWA469 &lt;=14,"Bajo",IF(RWA469&lt;=35,"Medio",IF(RWA469&lt;=80,"Alto","Inviable Sanitariamente"))))</f>
        <v>Inviable Sanitariamente</v>
      </c>
      <c r="RWD469" s="265" t="str">
        <f t="shared" ref="RWD469:RWD471" si="12784">IF(RWB469&lt;5,"Sin Riesgo",IF(RWB469 &lt;=14,"Bajo",IF(RWB469&lt;=35,"Medio",IF(RWB469&lt;=80,"Alto","Inviable Sanitariamente"))))</f>
        <v>Inviable Sanitariamente</v>
      </c>
      <c r="RWE469" s="265" t="str">
        <f t="shared" ref="RWE469:RWE471" si="12785">IF(RWC469&lt;5,"Sin Riesgo",IF(RWC469 &lt;=14,"Bajo",IF(RWC469&lt;=35,"Medio",IF(RWC469&lt;=80,"Alto","Inviable Sanitariamente"))))</f>
        <v>Inviable Sanitariamente</v>
      </c>
      <c r="RWF469" s="265" t="str">
        <f t="shared" ref="RWF469:RWF471" si="12786">IF(RWD469&lt;5,"Sin Riesgo",IF(RWD469 &lt;=14,"Bajo",IF(RWD469&lt;=35,"Medio",IF(RWD469&lt;=80,"Alto","Inviable Sanitariamente"))))</f>
        <v>Inviable Sanitariamente</v>
      </c>
      <c r="RWG469" s="265" t="str">
        <f t="shared" ref="RWG469:RWG471" si="12787">IF(RWE469&lt;5,"Sin Riesgo",IF(RWE469 &lt;=14,"Bajo",IF(RWE469&lt;=35,"Medio",IF(RWE469&lt;=80,"Alto","Inviable Sanitariamente"))))</f>
        <v>Inviable Sanitariamente</v>
      </c>
      <c r="RWH469" s="265" t="str">
        <f t="shared" ref="RWH469:RWH471" si="12788">IF(RWF469&lt;5,"Sin Riesgo",IF(RWF469 &lt;=14,"Bajo",IF(RWF469&lt;=35,"Medio",IF(RWF469&lt;=80,"Alto","Inviable Sanitariamente"))))</f>
        <v>Inviable Sanitariamente</v>
      </c>
      <c r="RWI469" s="265" t="str">
        <f t="shared" ref="RWI469:RWI471" si="12789">IF(RWG469&lt;5,"Sin Riesgo",IF(RWG469 &lt;=14,"Bajo",IF(RWG469&lt;=35,"Medio",IF(RWG469&lt;=80,"Alto","Inviable Sanitariamente"))))</f>
        <v>Inviable Sanitariamente</v>
      </c>
      <c r="RWJ469" s="265" t="str">
        <f t="shared" ref="RWJ469:RWJ471" si="12790">IF(RWH469&lt;5,"Sin Riesgo",IF(RWH469 &lt;=14,"Bajo",IF(RWH469&lt;=35,"Medio",IF(RWH469&lt;=80,"Alto","Inviable Sanitariamente"))))</f>
        <v>Inviable Sanitariamente</v>
      </c>
      <c r="RWK469" s="265" t="str">
        <f t="shared" ref="RWK469:RWK471" si="12791">IF(RWI469&lt;5,"Sin Riesgo",IF(RWI469 &lt;=14,"Bajo",IF(RWI469&lt;=35,"Medio",IF(RWI469&lt;=80,"Alto","Inviable Sanitariamente"))))</f>
        <v>Inviable Sanitariamente</v>
      </c>
      <c r="RWL469" s="265" t="str">
        <f t="shared" ref="RWL469:RWL471" si="12792">IF(RWJ469&lt;5,"Sin Riesgo",IF(RWJ469 &lt;=14,"Bajo",IF(RWJ469&lt;=35,"Medio",IF(RWJ469&lt;=80,"Alto","Inviable Sanitariamente"))))</f>
        <v>Inviable Sanitariamente</v>
      </c>
      <c r="RWM469" s="265" t="str">
        <f t="shared" ref="RWM469:RWM471" si="12793">IF(RWK469&lt;5,"Sin Riesgo",IF(RWK469 &lt;=14,"Bajo",IF(RWK469&lt;=35,"Medio",IF(RWK469&lt;=80,"Alto","Inviable Sanitariamente"))))</f>
        <v>Inviable Sanitariamente</v>
      </c>
      <c r="RWN469" s="265" t="str">
        <f t="shared" ref="RWN469:RWN471" si="12794">IF(RWL469&lt;5,"Sin Riesgo",IF(RWL469 &lt;=14,"Bajo",IF(RWL469&lt;=35,"Medio",IF(RWL469&lt;=80,"Alto","Inviable Sanitariamente"))))</f>
        <v>Inviable Sanitariamente</v>
      </c>
      <c r="RWO469" s="265" t="str">
        <f t="shared" ref="RWO469:RWO471" si="12795">IF(RWM469&lt;5,"Sin Riesgo",IF(RWM469 &lt;=14,"Bajo",IF(RWM469&lt;=35,"Medio",IF(RWM469&lt;=80,"Alto","Inviable Sanitariamente"))))</f>
        <v>Inviable Sanitariamente</v>
      </c>
      <c r="RWP469" s="265" t="str">
        <f t="shared" ref="RWP469:RWP471" si="12796">IF(RWN469&lt;5,"Sin Riesgo",IF(RWN469 &lt;=14,"Bajo",IF(RWN469&lt;=35,"Medio",IF(RWN469&lt;=80,"Alto","Inviable Sanitariamente"))))</f>
        <v>Inviable Sanitariamente</v>
      </c>
      <c r="RWQ469" s="265" t="str">
        <f t="shared" ref="RWQ469:RWQ471" si="12797">IF(RWO469&lt;5,"Sin Riesgo",IF(RWO469 &lt;=14,"Bajo",IF(RWO469&lt;=35,"Medio",IF(RWO469&lt;=80,"Alto","Inviable Sanitariamente"))))</f>
        <v>Inviable Sanitariamente</v>
      </c>
      <c r="RWR469" s="265" t="str">
        <f t="shared" ref="RWR469:RWR471" si="12798">IF(RWP469&lt;5,"Sin Riesgo",IF(RWP469 &lt;=14,"Bajo",IF(RWP469&lt;=35,"Medio",IF(RWP469&lt;=80,"Alto","Inviable Sanitariamente"))))</f>
        <v>Inviable Sanitariamente</v>
      </c>
      <c r="RWS469" s="265" t="str">
        <f t="shared" ref="RWS469:RWS471" si="12799">IF(RWQ469&lt;5,"Sin Riesgo",IF(RWQ469 &lt;=14,"Bajo",IF(RWQ469&lt;=35,"Medio",IF(RWQ469&lt;=80,"Alto","Inviable Sanitariamente"))))</f>
        <v>Inviable Sanitariamente</v>
      </c>
      <c r="RWT469" s="265" t="str">
        <f t="shared" ref="RWT469:RWT471" si="12800">IF(RWR469&lt;5,"Sin Riesgo",IF(RWR469 &lt;=14,"Bajo",IF(RWR469&lt;=35,"Medio",IF(RWR469&lt;=80,"Alto","Inviable Sanitariamente"))))</f>
        <v>Inviable Sanitariamente</v>
      </c>
      <c r="RWU469" s="265" t="str">
        <f t="shared" ref="RWU469:RWU471" si="12801">IF(RWS469&lt;5,"Sin Riesgo",IF(RWS469 &lt;=14,"Bajo",IF(RWS469&lt;=35,"Medio",IF(RWS469&lt;=80,"Alto","Inviable Sanitariamente"))))</f>
        <v>Inviable Sanitariamente</v>
      </c>
      <c r="RWV469" s="265" t="str">
        <f t="shared" ref="RWV469:RWV471" si="12802">IF(RWT469&lt;5,"Sin Riesgo",IF(RWT469 &lt;=14,"Bajo",IF(RWT469&lt;=35,"Medio",IF(RWT469&lt;=80,"Alto","Inviable Sanitariamente"))))</f>
        <v>Inviable Sanitariamente</v>
      </c>
      <c r="RWW469" s="265" t="str">
        <f t="shared" ref="RWW469:RWW471" si="12803">IF(RWU469&lt;5,"Sin Riesgo",IF(RWU469 &lt;=14,"Bajo",IF(RWU469&lt;=35,"Medio",IF(RWU469&lt;=80,"Alto","Inviable Sanitariamente"))))</f>
        <v>Inviable Sanitariamente</v>
      </c>
      <c r="RWX469" s="265" t="str">
        <f t="shared" ref="RWX469:RWX471" si="12804">IF(RWV469&lt;5,"Sin Riesgo",IF(RWV469 &lt;=14,"Bajo",IF(RWV469&lt;=35,"Medio",IF(RWV469&lt;=80,"Alto","Inviable Sanitariamente"))))</f>
        <v>Inviable Sanitariamente</v>
      </c>
      <c r="RWY469" s="265" t="str">
        <f t="shared" ref="RWY469:RWY471" si="12805">IF(RWW469&lt;5,"Sin Riesgo",IF(RWW469 &lt;=14,"Bajo",IF(RWW469&lt;=35,"Medio",IF(RWW469&lt;=80,"Alto","Inviable Sanitariamente"))))</f>
        <v>Inviable Sanitariamente</v>
      </c>
      <c r="RWZ469" s="265" t="str">
        <f t="shared" ref="RWZ469:RWZ471" si="12806">IF(RWX469&lt;5,"Sin Riesgo",IF(RWX469 &lt;=14,"Bajo",IF(RWX469&lt;=35,"Medio",IF(RWX469&lt;=80,"Alto","Inviable Sanitariamente"))))</f>
        <v>Inviable Sanitariamente</v>
      </c>
      <c r="RXA469" s="265" t="str">
        <f t="shared" ref="RXA469:RXA471" si="12807">IF(RWY469&lt;5,"Sin Riesgo",IF(RWY469 &lt;=14,"Bajo",IF(RWY469&lt;=35,"Medio",IF(RWY469&lt;=80,"Alto","Inviable Sanitariamente"))))</f>
        <v>Inviable Sanitariamente</v>
      </c>
      <c r="RXB469" s="265" t="str">
        <f t="shared" ref="RXB469:RXB471" si="12808">IF(RWZ469&lt;5,"Sin Riesgo",IF(RWZ469 &lt;=14,"Bajo",IF(RWZ469&lt;=35,"Medio",IF(RWZ469&lt;=80,"Alto","Inviable Sanitariamente"))))</f>
        <v>Inviable Sanitariamente</v>
      </c>
      <c r="RXC469" s="265" t="str">
        <f t="shared" ref="RXC469:RXC471" si="12809">IF(RXA469&lt;5,"Sin Riesgo",IF(RXA469 &lt;=14,"Bajo",IF(RXA469&lt;=35,"Medio",IF(RXA469&lt;=80,"Alto","Inviable Sanitariamente"))))</f>
        <v>Inviable Sanitariamente</v>
      </c>
      <c r="RXD469" s="265" t="str">
        <f t="shared" ref="RXD469:RXD471" si="12810">IF(RXB469&lt;5,"Sin Riesgo",IF(RXB469 &lt;=14,"Bajo",IF(RXB469&lt;=35,"Medio",IF(RXB469&lt;=80,"Alto","Inviable Sanitariamente"))))</f>
        <v>Inviable Sanitariamente</v>
      </c>
      <c r="RXE469" s="265" t="str">
        <f t="shared" ref="RXE469:RXE471" si="12811">IF(RXC469&lt;5,"Sin Riesgo",IF(RXC469 &lt;=14,"Bajo",IF(RXC469&lt;=35,"Medio",IF(RXC469&lt;=80,"Alto","Inviable Sanitariamente"))))</f>
        <v>Inviable Sanitariamente</v>
      </c>
      <c r="RXF469" s="265" t="str">
        <f t="shared" ref="RXF469:RXF471" si="12812">IF(RXD469&lt;5,"Sin Riesgo",IF(RXD469 &lt;=14,"Bajo",IF(RXD469&lt;=35,"Medio",IF(RXD469&lt;=80,"Alto","Inviable Sanitariamente"))))</f>
        <v>Inviable Sanitariamente</v>
      </c>
      <c r="RXG469" s="265" t="str">
        <f t="shared" ref="RXG469:RXG471" si="12813">IF(RXE469&lt;5,"Sin Riesgo",IF(RXE469 &lt;=14,"Bajo",IF(RXE469&lt;=35,"Medio",IF(RXE469&lt;=80,"Alto","Inviable Sanitariamente"))))</f>
        <v>Inviable Sanitariamente</v>
      </c>
      <c r="RXH469" s="265" t="str">
        <f t="shared" ref="RXH469:RXH471" si="12814">IF(RXF469&lt;5,"Sin Riesgo",IF(RXF469 &lt;=14,"Bajo",IF(RXF469&lt;=35,"Medio",IF(RXF469&lt;=80,"Alto","Inviable Sanitariamente"))))</f>
        <v>Inviable Sanitariamente</v>
      </c>
      <c r="RXI469" s="265" t="str">
        <f t="shared" ref="RXI469:RXI471" si="12815">IF(RXG469&lt;5,"Sin Riesgo",IF(RXG469 &lt;=14,"Bajo",IF(RXG469&lt;=35,"Medio",IF(RXG469&lt;=80,"Alto","Inviable Sanitariamente"))))</f>
        <v>Inviable Sanitariamente</v>
      </c>
      <c r="RXJ469" s="265" t="str">
        <f t="shared" ref="RXJ469:RXJ471" si="12816">IF(RXH469&lt;5,"Sin Riesgo",IF(RXH469 &lt;=14,"Bajo",IF(RXH469&lt;=35,"Medio",IF(RXH469&lt;=80,"Alto","Inviable Sanitariamente"))))</f>
        <v>Inviable Sanitariamente</v>
      </c>
      <c r="RXK469" s="265" t="str">
        <f t="shared" ref="RXK469:RXK471" si="12817">IF(RXI469&lt;5,"Sin Riesgo",IF(RXI469 &lt;=14,"Bajo",IF(RXI469&lt;=35,"Medio",IF(RXI469&lt;=80,"Alto","Inviable Sanitariamente"))))</f>
        <v>Inviable Sanitariamente</v>
      </c>
      <c r="RXL469" s="265" t="str">
        <f t="shared" ref="RXL469:RXL471" si="12818">IF(RXJ469&lt;5,"Sin Riesgo",IF(RXJ469 &lt;=14,"Bajo",IF(RXJ469&lt;=35,"Medio",IF(RXJ469&lt;=80,"Alto","Inviable Sanitariamente"))))</f>
        <v>Inviable Sanitariamente</v>
      </c>
      <c r="RXM469" s="265" t="str">
        <f t="shared" ref="RXM469:RXM471" si="12819">IF(RXK469&lt;5,"Sin Riesgo",IF(RXK469 &lt;=14,"Bajo",IF(RXK469&lt;=35,"Medio",IF(RXK469&lt;=80,"Alto","Inviable Sanitariamente"))))</f>
        <v>Inviable Sanitariamente</v>
      </c>
      <c r="RXN469" s="265" t="str">
        <f t="shared" ref="RXN469:RXN471" si="12820">IF(RXL469&lt;5,"Sin Riesgo",IF(RXL469 &lt;=14,"Bajo",IF(RXL469&lt;=35,"Medio",IF(RXL469&lt;=80,"Alto","Inviable Sanitariamente"))))</f>
        <v>Inviable Sanitariamente</v>
      </c>
      <c r="RXO469" s="265" t="str">
        <f t="shared" ref="RXO469:RXO471" si="12821">IF(RXM469&lt;5,"Sin Riesgo",IF(RXM469 &lt;=14,"Bajo",IF(RXM469&lt;=35,"Medio",IF(RXM469&lt;=80,"Alto","Inviable Sanitariamente"))))</f>
        <v>Inviable Sanitariamente</v>
      </c>
      <c r="RXP469" s="265" t="str">
        <f t="shared" ref="RXP469:RXP471" si="12822">IF(RXN469&lt;5,"Sin Riesgo",IF(RXN469 &lt;=14,"Bajo",IF(RXN469&lt;=35,"Medio",IF(RXN469&lt;=80,"Alto","Inviable Sanitariamente"))))</f>
        <v>Inviable Sanitariamente</v>
      </c>
      <c r="RXQ469" s="265" t="str">
        <f t="shared" ref="RXQ469:RXQ471" si="12823">IF(RXO469&lt;5,"Sin Riesgo",IF(RXO469 &lt;=14,"Bajo",IF(RXO469&lt;=35,"Medio",IF(RXO469&lt;=80,"Alto","Inviable Sanitariamente"))))</f>
        <v>Inviable Sanitariamente</v>
      </c>
      <c r="RXR469" s="265" t="str">
        <f t="shared" ref="RXR469:RXR471" si="12824">IF(RXP469&lt;5,"Sin Riesgo",IF(RXP469 &lt;=14,"Bajo",IF(RXP469&lt;=35,"Medio",IF(RXP469&lt;=80,"Alto","Inviable Sanitariamente"))))</f>
        <v>Inviable Sanitariamente</v>
      </c>
      <c r="RXS469" s="265" t="str">
        <f t="shared" ref="RXS469:RXS471" si="12825">IF(RXQ469&lt;5,"Sin Riesgo",IF(RXQ469 &lt;=14,"Bajo",IF(RXQ469&lt;=35,"Medio",IF(RXQ469&lt;=80,"Alto","Inviable Sanitariamente"))))</f>
        <v>Inviable Sanitariamente</v>
      </c>
      <c r="RXT469" s="265" t="str">
        <f t="shared" ref="RXT469:RXT471" si="12826">IF(RXR469&lt;5,"Sin Riesgo",IF(RXR469 &lt;=14,"Bajo",IF(RXR469&lt;=35,"Medio",IF(RXR469&lt;=80,"Alto","Inviable Sanitariamente"))))</f>
        <v>Inviable Sanitariamente</v>
      </c>
      <c r="RXU469" s="265" t="str">
        <f t="shared" ref="RXU469:RXU471" si="12827">IF(RXS469&lt;5,"Sin Riesgo",IF(RXS469 &lt;=14,"Bajo",IF(RXS469&lt;=35,"Medio",IF(RXS469&lt;=80,"Alto","Inviable Sanitariamente"))))</f>
        <v>Inviable Sanitariamente</v>
      </c>
      <c r="RXV469" s="265" t="str">
        <f t="shared" ref="RXV469:RXV471" si="12828">IF(RXT469&lt;5,"Sin Riesgo",IF(RXT469 &lt;=14,"Bajo",IF(RXT469&lt;=35,"Medio",IF(RXT469&lt;=80,"Alto","Inviable Sanitariamente"))))</f>
        <v>Inviable Sanitariamente</v>
      </c>
      <c r="RXW469" s="265" t="str">
        <f t="shared" ref="RXW469:RXW471" si="12829">IF(RXU469&lt;5,"Sin Riesgo",IF(RXU469 &lt;=14,"Bajo",IF(RXU469&lt;=35,"Medio",IF(RXU469&lt;=80,"Alto","Inviable Sanitariamente"))))</f>
        <v>Inviable Sanitariamente</v>
      </c>
      <c r="RXX469" s="265" t="str">
        <f t="shared" ref="RXX469:RXX471" si="12830">IF(RXV469&lt;5,"Sin Riesgo",IF(RXV469 &lt;=14,"Bajo",IF(RXV469&lt;=35,"Medio",IF(RXV469&lt;=80,"Alto","Inviable Sanitariamente"))))</f>
        <v>Inviable Sanitariamente</v>
      </c>
      <c r="RXY469" s="265" t="str">
        <f t="shared" ref="RXY469:RXY471" si="12831">IF(RXW469&lt;5,"Sin Riesgo",IF(RXW469 &lt;=14,"Bajo",IF(RXW469&lt;=35,"Medio",IF(RXW469&lt;=80,"Alto","Inviable Sanitariamente"))))</f>
        <v>Inviable Sanitariamente</v>
      </c>
      <c r="RXZ469" s="265" t="str">
        <f t="shared" ref="RXZ469:RXZ471" si="12832">IF(RXX469&lt;5,"Sin Riesgo",IF(RXX469 &lt;=14,"Bajo",IF(RXX469&lt;=35,"Medio",IF(RXX469&lt;=80,"Alto","Inviable Sanitariamente"))))</f>
        <v>Inviable Sanitariamente</v>
      </c>
      <c r="RYA469" s="265" t="str">
        <f t="shared" ref="RYA469:RYA471" si="12833">IF(RXY469&lt;5,"Sin Riesgo",IF(RXY469 &lt;=14,"Bajo",IF(RXY469&lt;=35,"Medio",IF(RXY469&lt;=80,"Alto","Inviable Sanitariamente"))))</f>
        <v>Inviable Sanitariamente</v>
      </c>
      <c r="RYB469" s="265" t="str">
        <f t="shared" ref="RYB469:RYB471" si="12834">IF(RXZ469&lt;5,"Sin Riesgo",IF(RXZ469 &lt;=14,"Bajo",IF(RXZ469&lt;=35,"Medio",IF(RXZ469&lt;=80,"Alto","Inviable Sanitariamente"))))</f>
        <v>Inviable Sanitariamente</v>
      </c>
      <c r="RYC469" s="265" t="str">
        <f t="shared" ref="RYC469:RYC471" si="12835">IF(RYA469&lt;5,"Sin Riesgo",IF(RYA469 &lt;=14,"Bajo",IF(RYA469&lt;=35,"Medio",IF(RYA469&lt;=80,"Alto","Inviable Sanitariamente"))))</f>
        <v>Inviable Sanitariamente</v>
      </c>
      <c r="RYD469" s="265" t="str">
        <f t="shared" ref="RYD469:RYD471" si="12836">IF(RYB469&lt;5,"Sin Riesgo",IF(RYB469 &lt;=14,"Bajo",IF(RYB469&lt;=35,"Medio",IF(RYB469&lt;=80,"Alto","Inviable Sanitariamente"))))</f>
        <v>Inviable Sanitariamente</v>
      </c>
      <c r="RYE469" s="265" t="str">
        <f t="shared" ref="RYE469:RYE471" si="12837">IF(RYC469&lt;5,"Sin Riesgo",IF(RYC469 &lt;=14,"Bajo",IF(RYC469&lt;=35,"Medio",IF(RYC469&lt;=80,"Alto","Inviable Sanitariamente"))))</f>
        <v>Inviable Sanitariamente</v>
      </c>
      <c r="RYF469" s="265" t="str">
        <f t="shared" ref="RYF469:RYF471" si="12838">IF(RYD469&lt;5,"Sin Riesgo",IF(RYD469 &lt;=14,"Bajo",IF(RYD469&lt;=35,"Medio",IF(RYD469&lt;=80,"Alto","Inviable Sanitariamente"))))</f>
        <v>Inviable Sanitariamente</v>
      </c>
      <c r="RYG469" s="265" t="str">
        <f t="shared" ref="RYG469:RYG471" si="12839">IF(RYE469&lt;5,"Sin Riesgo",IF(RYE469 &lt;=14,"Bajo",IF(RYE469&lt;=35,"Medio",IF(RYE469&lt;=80,"Alto","Inviable Sanitariamente"))))</f>
        <v>Inviable Sanitariamente</v>
      </c>
      <c r="RYH469" s="265" t="str">
        <f t="shared" ref="RYH469:RYH471" si="12840">IF(RYF469&lt;5,"Sin Riesgo",IF(RYF469 &lt;=14,"Bajo",IF(RYF469&lt;=35,"Medio",IF(RYF469&lt;=80,"Alto","Inviable Sanitariamente"))))</f>
        <v>Inviable Sanitariamente</v>
      </c>
      <c r="RYI469" s="265" t="str">
        <f t="shared" ref="RYI469:RYI471" si="12841">IF(RYG469&lt;5,"Sin Riesgo",IF(RYG469 &lt;=14,"Bajo",IF(RYG469&lt;=35,"Medio",IF(RYG469&lt;=80,"Alto","Inviable Sanitariamente"))))</f>
        <v>Inviable Sanitariamente</v>
      </c>
      <c r="RYJ469" s="265" t="str">
        <f t="shared" ref="RYJ469:RYJ471" si="12842">IF(RYH469&lt;5,"Sin Riesgo",IF(RYH469 &lt;=14,"Bajo",IF(RYH469&lt;=35,"Medio",IF(RYH469&lt;=80,"Alto","Inviable Sanitariamente"))))</f>
        <v>Inviable Sanitariamente</v>
      </c>
      <c r="RYK469" s="265" t="str">
        <f t="shared" ref="RYK469:RYK471" si="12843">IF(RYI469&lt;5,"Sin Riesgo",IF(RYI469 &lt;=14,"Bajo",IF(RYI469&lt;=35,"Medio",IF(RYI469&lt;=80,"Alto","Inviable Sanitariamente"))))</f>
        <v>Inviable Sanitariamente</v>
      </c>
      <c r="RYL469" s="265" t="str">
        <f t="shared" ref="RYL469:RYL471" si="12844">IF(RYJ469&lt;5,"Sin Riesgo",IF(RYJ469 &lt;=14,"Bajo",IF(RYJ469&lt;=35,"Medio",IF(RYJ469&lt;=80,"Alto","Inviable Sanitariamente"))))</f>
        <v>Inviable Sanitariamente</v>
      </c>
      <c r="RYM469" s="265" t="str">
        <f t="shared" ref="RYM469:RYM471" si="12845">IF(RYK469&lt;5,"Sin Riesgo",IF(RYK469 &lt;=14,"Bajo",IF(RYK469&lt;=35,"Medio",IF(RYK469&lt;=80,"Alto","Inviable Sanitariamente"))))</f>
        <v>Inviable Sanitariamente</v>
      </c>
      <c r="RYN469" s="265" t="str">
        <f t="shared" ref="RYN469:RYN471" si="12846">IF(RYL469&lt;5,"Sin Riesgo",IF(RYL469 &lt;=14,"Bajo",IF(RYL469&lt;=35,"Medio",IF(RYL469&lt;=80,"Alto","Inviable Sanitariamente"))))</f>
        <v>Inviable Sanitariamente</v>
      </c>
      <c r="RYO469" s="265" t="str">
        <f t="shared" ref="RYO469:RYO471" si="12847">IF(RYM469&lt;5,"Sin Riesgo",IF(RYM469 &lt;=14,"Bajo",IF(RYM469&lt;=35,"Medio",IF(RYM469&lt;=80,"Alto","Inviable Sanitariamente"))))</f>
        <v>Inviable Sanitariamente</v>
      </c>
      <c r="RYP469" s="265" t="str">
        <f t="shared" ref="RYP469:RYP471" si="12848">IF(RYN469&lt;5,"Sin Riesgo",IF(RYN469 &lt;=14,"Bajo",IF(RYN469&lt;=35,"Medio",IF(RYN469&lt;=80,"Alto","Inviable Sanitariamente"))))</f>
        <v>Inviable Sanitariamente</v>
      </c>
      <c r="RYQ469" s="265" t="str">
        <f t="shared" ref="RYQ469:RYQ471" si="12849">IF(RYO469&lt;5,"Sin Riesgo",IF(RYO469 &lt;=14,"Bajo",IF(RYO469&lt;=35,"Medio",IF(RYO469&lt;=80,"Alto","Inviable Sanitariamente"))))</f>
        <v>Inviable Sanitariamente</v>
      </c>
      <c r="RYR469" s="265" t="str">
        <f t="shared" ref="RYR469:RYR471" si="12850">IF(RYP469&lt;5,"Sin Riesgo",IF(RYP469 &lt;=14,"Bajo",IF(RYP469&lt;=35,"Medio",IF(RYP469&lt;=80,"Alto","Inviable Sanitariamente"))))</f>
        <v>Inviable Sanitariamente</v>
      </c>
      <c r="RYS469" s="265" t="str">
        <f t="shared" ref="RYS469:RYS471" si="12851">IF(RYQ469&lt;5,"Sin Riesgo",IF(RYQ469 &lt;=14,"Bajo",IF(RYQ469&lt;=35,"Medio",IF(RYQ469&lt;=80,"Alto","Inviable Sanitariamente"))))</f>
        <v>Inviable Sanitariamente</v>
      </c>
      <c r="RYT469" s="265" t="str">
        <f t="shared" ref="RYT469:RYT471" si="12852">IF(RYR469&lt;5,"Sin Riesgo",IF(RYR469 &lt;=14,"Bajo",IF(RYR469&lt;=35,"Medio",IF(RYR469&lt;=80,"Alto","Inviable Sanitariamente"))))</f>
        <v>Inviable Sanitariamente</v>
      </c>
      <c r="RYU469" s="265" t="str">
        <f t="shared" ref="RYU469:RYU471" si="12853">IF(RYS469&lt;5,"Sin Riesgo",IF(RYS469 &lt;=14,"Bajo",IF(RYS469&lt;=35,"Medio",IF(RYS469&lt;=80,"Alto","Inviable Sanitariamente"))))</f>
        <v>Inviable Sanitariamente</v>
      </c>
      <c r="RYV469" s="265" t="str">
        <f t="shared" ref="RYV469:RYV471" si="12854">IF(RYT469&lt;5,"Sin Riesgo",IF(RYT469 &lt;=14,"Bajo",IF(RYT469&lt;=35,"Medio",IF(RYT469&lt;=80,"Alto","Inviable Sanitariamente"))))</f>
        <v>Inviable Sanitariamente</v>
      </c>
      <c r="RYW469" s="265" t="str">
        <f t="shared" ref="RYW469:RYW471" si="12855">IF(RYU469&lt;5,"Sin Riesgo",IF(RYU469 &lt;=14,"Bajo",IF(RYU469&lt;=35,"Medio",IF(RYU469&lt;=80,"Alto","Inviable Sanitariamente"))))</f>
        <v>Inviable Sanitariamente</v>
      </c>
      <c r="RYX469" s="265" t="str">
        <f t="shared" ref="RYX469:RYX471" si="12856">IF(RYV469&lt;5,"Sin Riesgo",IF(RYV469 &lt;=14,"Bajo",IF(RYV469&lt;=35,"Medio",IF(RYV469&lt;=80,"Alto","Inviable Sanitariamente"))))</f>
        <v>Inviable Sanitariamente</v>
      </c>
      <c r="RYY469" s="265" t="str">
        <f t="shared" ref="RYY469:RYY471" si="12857">IF(RYW469&lt;5,"Sin Riesgo",IF(RYW469 &lt;=14,"Bajo",IF(RYW469&lt;=35,"Medio",IF(RYW469&lt;=80,"Alto","Inviable Sanitariamente"))))</f>
        <v>Inviable Sanitariamente</v>
      </c>
      <c r="RYZ469" s="265" t="str">
        <f t="shared" ref="RYZ469:RYZ471" si="12858">IF(RYX469&lt;5,"Sin Riesgo",IF(RYX469 &lt;=14,"Bajo",IF(RYX469&lt;=35,"Medio",IF(RYX469&lt;=80,"Alto","Inviable Sanitariamente"))))</f>
        <v>Inviable Sanitariamente</v>
      </c>
      <c r="RZA469" s="265" t="str">
        <f t="shared" ref="RZA469:RZA471" si="12859">IF(RYY469&lt;5,"Sin Riesgo",IF(RYY469 &lt;=14,"Bajo",IF(RYY469&lt;=35,"Medio",IF(RYY469&lt;=80,"Alto","Inviable Sanitariamente"))))</f>
        <v>Inviable Sanitariamente</v>
      </c>
      <c r="RZB469" s="265" t="str">
        <f t="shared" ref="RZB469:RZB471" si="12860">IF(RYZ469&lt;5,"Sin Riesgo",IF(RYZ469 &lt;=14,"Bajo",IF(RYZ469&lt;=35,"Medio",IF(RYZ469&lt;=80,"Alto","Inviable Sanitariamente"))))</f>
        <v>Inviable Sanitariamente</v>
      </c>
      <c r="RZC469" s="265" t="str">
        <f t="shared" ref="RZC469:RZC471" si="12861">IF(RZA469&lt;5,"Sin Riesgo",IF(RZA469 &lt;=14,"Bajo",IF(RZA469&lt;=35,"Medio",IF(RZA469&lt;=80,"Alto","Inviable Sanitariamente"))))</f>
        <v>Inviable Sanitariamente</v>
      </c>
      <c r="RZD469" s="265" t="str">
        <f t="shared" ref="RZD469:RZD471" si="12862">IF(RZB469&lt;5,"Sin Riesgo",IF(RZB469 &lt;=14,"Bajo",IF(RZB469&lt;=35,"Medio",IF(RZB469&lt;=80,"Alto","Inviable Sanitariamente"))))</f>
        <v>Inviable Sanitariamente</v>
      </c>
      <c r="RZE469" s="265" t="str">
        <f t="shared" ref="RZE469:RZE471" si="12863">IF(RZC469&lt;5,"Sin Riesgo",IF(RZC469 &lt;=14,"Bajo",IF(RZC469&lt;=35,"Medio",IF(RZC469&lt;=80,"Alto","Inviable Sanitariamente"))))</f>
        <v>Inviable Sanitariamente</v>
      </c>
      <c r="RZF469" s="265" t="str">
        <f t="shared" ref="RZF469:RZF471" si="12864">IF(RZD469&lt;5,"Sin Riesgo",IF(RZD469 &lt;=14,"Bajo",IF(RZD469&lt;=35,"Medio",IF(RZD469&lt;=80,"Alto","Inviable Sanitariamente"))))</f>
        <v>Inviable Sanitariamente</v>
      </c>
      <c r="RZG469" s="265" t="str">
        <f t="shared" ref="RZG469:RZG471" si="12865">IF(RZE469&lt;5,"Sin Riesgo",IF(RZE469 &lt;=14,"Bajo",IF(RZE469&lt;=35,"Medio",IF(RZE469&lt;=80,"Alto","Inviable Sanitariamente"))))</f>
        <v>Inviable Sanitariamente</v>
      </c>
      <c r="RZH469" s="265" t="str">
        <f t="shared" ref="RZH469:RZH471" si="12866">IF(RZF469&lt;5,"Sin Riesgo",IF(RZF469 &lt;=14,"Bajo",IF(RZF469&lt;=35,"Medio",IF(RZF469&lt;=80,"Alto","Inviable Sanitariamente"))))</f>
        <v>Inviable Sanitariamente</v>
      </c>
      <c r="RZI469" s="265" t="str">
        <f t="shared" ref="RZI469:RZI471" si="12867">IF(RZG469&lt;5,"Sin Riesgo",IF(RZG469 &lt;=14,"Bajo",IF(RZG469&lt;=35,"Medio",IF(RZG469&lt;=80,"Alto","Inviable Sanitariamente"))))</f>
        <v>Inviable Sanitariamente</v>
      </c>
      <c r="RZJ469" s="265" t="str">
        <f t="shared" ref="RZJ469:RZJ471" si="12868">IF(RZH469&lt;5,"Sin Riesgo",IF(RZH469 &lt;=14,"Bajo",IF(RZH469&lt;=35,"Medio",IF(RZH469&lt;=80,"Alto","Inviable Sanitariamente"))))</f>
        <v>Inviable Sanitariamente</v>
      </c>
      <c r="RZK469" s="265" t="str">
        <f t="shared" ref="RZK469:RZK471" si="12869">IF(RZI469&lt;5,"Sin Riesgo",IF(RZI469 &lt;=14,"Bajo",IF(RZI469&lt;=35,"Medio",IF(RZI469&lt;=80,"Alto","Inviable Sanitariamente"))))</f>
        <v>Inviable Sanitariamente</v>
      </c>
      <c r="RZL469" s="265" t="str">
        <f t="shared" ref="RZL469:RZL471" si="12870">IF(RZJ469&lt;5,"Sin Riesgo",IF(RZJ469 &lt;=14,"Bajo",IF(RZJ469&lt;=35,"Medio",IF(RZJ469&lt;=80,"Alto","Inviable Sanitariamente"))))</f>
        <v>Inviable Sanitariamente</v>
      </c>
      <c r="RZM469" s="265" t="str">
        <f t="shared" ref="RZM469:RZM471" si="12871">IF(RZK469&lt;5,"Sin Riesgo",IF(RZK469 &lt;=14,"Bajo",IF(RZK469&lt;=35,"Medio",IF(RZK469&lt;=80,"Alto","Inviable Sanitariamente"))))</f>
        <v>Inviable Sanitariamente</v>
      </c>
      <c r="RZN469" s="265" t="str">
        <f t="shared" ref="RZN469:RZN471" si="12872">IF(RZL469&lt;5,"Sin Riesgo",IF(RZL469 &lt;=14,"Bajo",IF(RZL469&lt;=35,"Medio",IF(RZL469&lt;=80,"Alto","Inviable Sanitariamente"))))</f>
        <v>Inviable Sanitariamente</v>
      </c>
      <c r="RZO469" s="265" t="str">
        <f t="shared" ref="RZO469:RZO471" si="12873">IF(RZM469&lt;5,"Sin Riesgo",IF(RZM469 &lt;=14,"Bajo",IF(RZM469&lt;=35,"Medio",IF(RZM469&lt;=80,"Alto","Inviable Sanitariamente"))))</f>
        <v>Inviable Sanitariamente</v>
      </c>
      <c r="RZP469" s="265" t="str">
        <f t="shared" ref="RZP469:RZP471" si="12874">IF(RZN469&lt;5,"Sin Riesgo",IF(RZN469 &lt;=14,"Bajo",IF(RZN469&lt;=35,"Medio",IF(RZN469&lt;=80,"Alto","Inviable Sanitariamente"))))</f>
        <v>Inviable Sanitariamente</v>
      </c>
      <c r="RZQ469" s="265" t="str">
        <f t="shared" ref="RZQ469:RZQ471" si="12875">IF(RZO469&lt;5,"Sin Riesgo",IF(RZO469 &lt;=14,"Bajo",IF(RZO469&lt;=35,"Medio",IF(RZO469&lt;=80,"Alto","Inviable Sanitariamente"))))</f>
        <v>Inviable Sanitariamente</v>
      </c>
      <c r="RZR469" s="265" t="str">
        <f t="shared" ref="RZR469:RZR471" si="12876">IF(RZP469&lt;5,"Sin Riesgo",IF(RZP469 &lt;=14,"Bajo",IF(RZP469&lt;=35,"Medio",IF(RZP469&lt;=80,"Alto","Inviable Sanitariamente"))))</f>
        <v>Inviable Sanitariamente</v>
      </c>
      <c r="RZS469" s="265" t="str">
        <f t="shared" ref="RZS469:RZS471" si="12877">IF(RZQ469&lt;5,"Sin Riesgo",IF(RZQ469 &lt;=14,"Bajo",IF(RZQ469&lt;=35,"Medio",IF(RZQ469&lt;=80,"Alto","Inviable Sanitariamente"))))</f>
        <v>Inviable Sanitariamente</v>
      </c>
      <c r="RZT469" s="265" t="str">
        <f t="shared" ref="RZT469:RZT471" si="12878">IF(RZR469&lt;5,"Sin Riesgo",IF(RZR469 &lt;=14,"Bajo",IF(RZR469&lt;=35,"Medio",IF(RZR469&lt;=80,"Alto","Inviable Sanitariamente"))))</f>
        <v>Inviable Sanitariamente</v>
      </c>
      <c r="RZU469" s="265" t="str">
        <f t="shared" ref="RZU469:RZU471" si="12879">IF(RZS469&lt;5,"Sin Riesgo",IF(RZS469 &lt;=14,"Bajo",IF(RZS469&lt;=35,"Medio",IF(RZS469&lt;=80,"Alto","Inviable Sanitariamente"))))</f>
        <v>Inviable Sanitariamente</v>
      </c>
      <c r="RZV469" s="265" t="str">
        <f t="shared" ref="RZV469:RZV471" si="12880">IF(RZT469&lt;5,"Sin Riesgo",IF(RZT469 &lt;=14,"Bajo",IF(RZT469&lt;=35,"Medio",IF(RZT469&lt;=80,"Alto","Inviable Sanitariamente"))))</f>
        <v>Inviable Sanitariamente</v>
      </c>
      <c r="RZW469" s="265" t="str">
        <f t="shared" ref="RZW469:RZW471" si="12881">IF(RZU469&lt;5,"Sin Riesgo",IF(RZU469 &lt;=14,"Bajo",IF(RZU469&lt;=35,"Medio",IF(RZU469&lt;=80,"Alto","Inviable Sanitariamente"))))</f>
        <v>Inviable Sanitariamente</v>
      </c>
      <c r="RZX469" s="265" t="str">
        <f t="shared" ref="RZX469:RZX471" si="12882">IF(RZV469&lt;5,"Sin Riesgo",IF(RZV469 &lt;=14,"Bajo",IF(RZV469&lt;=35,"Medio",IF(RZV469&lt;=80,"Alto","Inviable Sanitariamente"))))</f>
        <v>Inviable Sanitariamente</v>
      </c>
      <c r="RZY469" s="265" t="str">
        <f t="shared" ref="RZY469:RZY471" si="12883">IF(RZW469&lt;5,"Sin Riesgo",IF(RZW469 &lt;=14,"Bajo",IF(RZW469&lt;=35,"Medio",IF(RZW469&lt;=80,"Alto","Inviable Sanitariamente"))))</f>
        <v>Inviable Sanitariamente</v>
      </c>
      <c r="RZZ469" s="265" t="str">
        <f t="shared" ref="RZZ469:RZZ471" si="12884">IF(RZX469&lt;5,"Sin Riesgo",IF(RZX469 &lt;=14,"Bajo",IF(RZX469&lt;=35,"Medio",IF(RZX469&lt;=80,"Alto","Inviable Sanitariamente"))))</f>
        <v>Inviable Sanitariamente</v>
      </c>
      <c r="SAA469" s="265" t="str">
        <f t="shared" ref="SAA469:SAA471" si="12885">IF(RZY469&lt;5,"Sin Riesgo",IF(RZY469 &lt;=14,"Bajo",IF(RZY469&lt;=35,"Medio",IF(RZY469&lt;=80,"Alto","Inviable Sanitariamente"))))</f>
        <v>Inviable Sanitariamente</v>
      </c>
      <c r="SAB469" s="265" t="str">
        <f t="shared" ref="SAB469:SAB471" si="12886">IF(RZZ469&lt;5,"Sin Riesgo",IF(RZZ469 &lt;=14,"Bajo",IF(RZZ469&lt;=35,"Medio",IF(RZZ469&lt;=80,"Alto","Inviable Sanitariamente"))))</f>
        <v>Inviable Sanitariamente</v>
      </c>
      <c r="SAC469" s="265" t="str">
        <f t="shared" ref="SAC469:SAC471" si="12887">IF(SAA469&lt;5,"Sin Riesgo",IF(SAA469 &lt;=14,"Bajo",IF(SAA469&lt;=35,"Medio",IF(SAA469&lt;=80,"Alto","Inviable Sanitariamente"))))</f>
        <v>Inviable Sanitariamente</v>
      </c>
      <c r="SAD469" s="265" t="str">
        <f t="shared" ref="SAD469:SAD471" si="12888">IF(SAB469&lt;5,"Sin Riesgo",IF(SAB469 &lt;=14,"Bajo",IF(SAB469&lt;=35,"Medio",IF(SAB469&lt;=80,"Alto","Inviable Sanitariamente"))))</f>
        <v>Inviable Sanitariamente</v>
      </c>
      <c r="SAE469" s="265" t="str">
        <f t="shared" ref="SAE469:SAE471" si="12889">IF(SAC469&lt;5,"Sin Riesgo",IF(SAC469 &lt;=14,"Bajo",IF(SAC469&lt;=35,"Medio",IF(SAC469&lt;=80,"Alto","Inviable Sanitariamente"))))</f>
        <v>Inviable Sanitariamente</v>
      </c>
      <c r="SAF469" s="265" t="str">
        <f t="shared" ref="SAF469:SAF471" si="12890">IF(SAD469&lt;5,"Sin Riesgo",IF(SAD469 &lt;=14,"Bajo",IF(SAD469&lt;=35,"Medio",IF(SAD469&lt;=80,"Alto","Inviable Sanitariamente"))))</f>
        <v>Inviable Sanitariamente</v>
      </c>
      <c r="SAG469" s="265" t="str">
        <f t="shared" ref="SAG469:SAG471" si="12891">IF(SAE469&lt;5,"Sin Riesgo",IF(SAE469 &lt;=14,"Bajo",IF(SAE469&lt;=35,"Medio",IF(SAE469&lt;=80,"Alto","Inviable Sanitariamente"))))</f>
        <v>Inviable Sanitariamente</v>
      </c>
      <c r="SAH469" s="265" t="str">
        <f t="shared" ref="SAH469:SAH471" si="12892">IF(SAF469&lt;5,"Sin Riesgo",IF(SAF469 &lt;=14,"Bajo",IF(SAF469&lt;=35,"Medio",IF(SAF469&lt;=80,"Alto","Inviable Sanitariamente"))))</f>
        <v>Inviable Sanitariamente</v>
      </c>
      <c r="SAI469" s="265" t="str">
        <f t="shared" ref="SAI469:SAI471" si="12893">IF(SAG469&lt;5,"Sin Riesgo",IF(SAG469 &lt;=14,"Bajo",IF(SAG469&lt;=35,"Medio",IF(SAG469&lt;=80,"Alto","Inviable Sanitariamente"))))</f>
        <v>Inviable Sanitariamente</v>
      </c>
      <c r="SAJ469" s="265" t="str">
        <f t="shared" ref="SAJ469:SAJ471" si="12894">IF(SAH469&lt;5,"Sin Riesgo",IF(SAH469 &lt;=14,"Bajo",IF(SAH469&lt;=35,"Medio",IF(SAH469&lt;=80,"Alto","Inviable Sanitariamente"))))</f>
        <v>Inviable Sanitariamente</v>
      </c>
      <c r="SAK469" s="265" t="str">
        <f t="shared" ref="SAK469:SAK471" si="12895">IF(SAI469&lt;5,"Sin Riesgo",IF(SAI469 &lt;=14,"Bajo",IF(SAI469&lt;=35,"Medio",IF(SAI469&lt;=80,"Alto","Inviable Sanitariamente"))))</f>
        <v>Inviable Sanitariamente</v>
      </c>
      <c r="SAL469" s="265" t="str">
        <f t="shared" ref="SAL469:SAL471" si="12896">IF(SAJ469&lt;5,"Sin Riesgo",IF(SAJ469 &lt;=14,"Bajo",IF(SAJ469&lt;=35,"Medio",IF(SAJ469&lt;=80,"Alto","Inviable Sanitariamente"))))</f>
        <v>Inviable Sanitariamente</v>
      </c>
      <c r="SAM469" s="265" t="str">
        <f t="shared" ref="SAM469:SAM471" si="12897">IF(SAK469&lt;5,"Sin Riesgo",IF(SAK469 &lt;=14,"Bajo",IF(SAK469&lt;=35,"Medio",IF(SAK469&lt;=80,"Alto","Inviable Sanitariamente"))))</f>
        <v>Inviable Sanitariamente</v>
      </c>
      <c r="SAN469" s="265" t="str">
        <f t="shared" ref="SAN469:SAN471" si="12898">IF(SAL469&lt;5,"Sin Riesgo",IF(SAL469 &lt;=14,"Bajo",IF(SAL469&lt;=35,"Medio",IF(SAL469&lt;=80,"Alto","Inviable Sanitariamente"))))</f>
        <v>Inviable Sanitariamente</v>
      </c>
      <c r="SAO469" s="265" t="str">
        <f t="shared" ref="SAO469:SAO471" si="12899">IF(SAM469&lt;5,"Sin Riesgo",IF(SAM469 &lt;=14,"Bajo",IF(SAM469&lt;=35,"Medio",IF(SAM469&lt;=80,"Alto","Inviable Sanitariamente"))))</f>
        <v>Inviable Sanitariamente</v>
      </c>
      <c r="SAP469" s="265" t="str">
        <f t="shared" ref="SAP469:SAP471" si="12900">IF(SAN469&lt;5,"Sin Riesgo",IF(SAN469 &lt;=14,"Bajo",IF(SAN469&lt;=35,"Medio",IF(SAN469&lt;=80,"Alto","Inviable Sanitariamente"))))</f>
        <v>Inviable Sanitariamente</v>
      </c>
      <c r="SAQ469" s="265" t="str">
        <f t="shared" ref="SAQ469:SAQ471" si="12901">IF(SAO469&lt;5,"Sin Riesgo",IF(SAO469 &lt;=14,"Bajo",IF(SAO469&lt;=35,"Medio",IF(SAO469&lt;=80,"Alto","Inviable Sanitariamente"))))</f>
        <v>Inviable Sanitariamente</v>
      </c>
      <c r="SAR469" s="265" t="str">
        <f t="shared" ref="SAR469:SAR471" si="12902">IF(SAP469&lt;5,"Sin Riesgo",IF(SAP469 &lt;=14,"Bajo",IF(SAP469&lt;=35,"Medio",IF(SAP469&lt;=80,"Alto","Inviable Sanitariamente"))))</f>
        <v>Inviable Sanitariamente</v>
      </c>
      <c r="SAS469" s="265" t="str">
        <f t="shared" ref="SAS469:SAS471" si="12903">IF(SAQ469&lt;5,"Sin Riesgo",IF(SAQ469 &lt;=14,"Bajo",IF(SAQ469&lt;=35,"Medio",IF(SAQ469&lt;=80,"Alto","Inviable Sanitariamente"))))</f>
        <v>Inviable Sanitariamente</v>
      </c>
      <c r="SAT469" s="265" t="str">
        <f t="shared" ref="SAT469:SAT471" si="12904">IF(SAR469&lt;5,"Sin Riesgo",IF(SAR469 &lt;=14,"Bajo",IF(SAR469&lt;=35,"Medio",IF(SAR469&lt;=80,"Alto","Inviable Sanitariamente"))))</f>
        <v>Inviable Sanitariamente</v>
      </c>
      <c r="SAU469" s="265" t="str">
        <f t="shared" ref="SAU469:SAU471" si="12905">IF(SAS469&lt;5,"Sin Riesgo",IF(SAS469 &lt;=14,"Bajo",IF(SAS469&lt;=35,"Medio",IF(SAS469&lt;=80,"Alto","Inviable Sanitariamente"))))</f>
        <v>Inviable Sanitariamente</v>
      </c>
      <c r="SAV469" s="265" t="str">
        <f t="shared" ref="SAV469:SAV471" si="12906">IF(SAT469&lt;5,"Sin Riesgo",IF(SAT469 &lt;=14,"Bajo",IF(SAT469&lt;=35,"Medio",IF(SAT469&lt;=80,"Alto","Inviable Sanitariamente"))))</f>
        <v>Inviable Sanitariamente</v>
      </c>
      <c r="SAW469" s="265" t="str">
        <f t="shared" ref="SAW469:SAW471" si="12907">IF(SAU469&lt;5,"Sin Riesgo",IF(SAU469 &lt;=14,"Bajo",IF(SAU469&lt;=35,"Medio",IF(SAU469&lt;=80,"Alto","Inviable Sanitariamente"))))</f>
        <v>Inviable Sanitariamente</v>
      </c>
      <c r="SAX469" s="265" t="str">
        <f t="shared" ref="SAX469:SAX471" si="12908">IF(SAV469&lt;5,"Sin Riesgo",IF(SAV469 &lt;=14,"Bajo",IF(SAV469&lt;=35,"Medio",IF(SAV469&lt;=80,"Alto","Inviable Sanitariamente"))))</f>
        <v>Inviable Sanitariamente</v>
      </c>
      <c r="SAY469" s="265" t="str">
        <f t="shared" ref="SAY469:SAY471" si="12909">IF(SAW469&lt;5,"Sin Riesgo",IF(SAW469 &lt;=14,"Bajo",IF(SAW469&lt;=35,"Medio",IF(SAW469&lt;=80,"Alto","Inviable Sanitariamente"))))</f>
        <v>Inviable Sanitariamente</v>
      </c>
      <c r="SAZ469" s="265" t="str">
        <f t="shared" ref="SAZ469:SAZ471" si="12910">IF(SAX469&lt;5,"Sin Riesgo",IF(SAX469 &lt;=14,"Bajo",IF(SAX469&lt;=35,"Medio",IF(SAX469&lt;=80,"Alto","Inviable Sanitariamente"))))</f>
        <v>Inviable Sanitariamente</v>
      </c>
      <c r="SBA469" s="265" t="str">
        <f t="shared" ref="SBA469:SBA471" si="12911">IF(SAY469&lt;5,"Sin Riesgo",IF(SAY469 &lt;=14,"Bajo",IF(SAY469&lt;=35,"Medio",IF(SAY469&lt;=80,"Alto","Inviable Sanitariamente"))))</f>
        <v>Inviable Sanitariamente</v>
      </c>
      <c r="SBB469" s="265" t="str">
        <f t="shared" ref="SBB469:SBB471" si="12912">IF(SAZ469&lt;5,"Sin Riesgo",IF(SAZ469 &lt;=14,"Bajo",IF(SAZ469&lt;=35,"Medio",IF(SAZ469&lt;=80,"Alto","Inviable Sanitariamente"))))</f>
        <v>Inviable Sanitariamente</v>
      </c>
      <c r="SBC469" s="265" t="str">
        <f t="shared" ref="SBC469:SBC471" si="12913">IF(SBA469&lt;5,"Sin Riesgo",IF(SBA469 &lt;=14,"Bajo",IF(SBA469&lt;=35,"Medio",IF(SBA469&lt;=80,"Alto","Inviable Sanitariamente"))))</f>
        <v>Inviable Sanitariamente</v>
      </c>
      <c r="SBD469" s="265" t="str">
        <f t="shared" ref="SBD469:SBD471" si="12914">IF(SBB469&lt;5,"Sin Riesgo",IF(SBB469 &lt;=14,"Bajo",IF(SBB469&lt;=35,"Medio",IF(SBB469&lt;=80,"Alto","Inviable Sanitariamente"))))</f>
        <v>Inviable Sanitariamente</v>
      </c>
      <c r="SBE469" s="265" t="str">
        <f t="shared" ref="SBE469:SBE471" si="12915">IF(SBC469&lt;5,"Sin Riesgo",IF(SBC469 &lt;=14,"Bajo",IF(SBC469&lt;=35,"Medio",IF(SBC469&lt;=80,"Alto","Inviable Sanitariamente"))))</f>
        <v>Inviable Sanitariamente</v>
      </c>
      <c r="SBF469" s="265" t="str">
        <f t="shared" ref="SBF469:SBF471" si="12916">IF(SBD469&lt;5,"Sin Riesgo",IF(SBD469 &lt;=14,"Bajo",IF(SBD469&lt;=35,"Medio",IF(SBD469&lt;=80,"Alto","Inviable Sanitariamente"))))</f>
        <v>Inviable Sanitariamente</v>
      </c>
      <c r="SBG469" s="265" t="str">
        <f t="shared" ref="SBG469:SBG471" si="12917">IF(SBE469&lt;5,"Sin Riesgo",IF(SBE469 &lt;=14,"Bajo",IF(SBE469&lt;=35,"Medio",IF(SBE469&lt;=80,"Alto","Inviable Sanitariamente"))))</f>
        <v>Inviable Sanitariamente</v>
      </c>
      <c r="SBH469" s="265" t="str">
        <f t="shared" ref="SBH469:SBH471" si="12918">IF(SBF469&lt;5,"Sin Riesgo",IF(SBF469 &lt;=14,"Bajo",IF(SBF469&lt;=35,"Medio",IF(SBF469&lt;=80,"Alto","Inviable Sanitariamente"))))</f>
        <v>Inviable Sanitariamente</v>
      </c>
      <c r="SBI469" s="265" t="str">
        <f t="shared" ref="SBI469:SBI471" si="12919">IF(SBG469&lt;5,"Sin Riesgo",IF(SBG469 &lt;=14,"Bajo",IF(SBG469&lt;=35,"Medio",IF(SBG469&lt;=80,"Alto","Inviable Sanitariamente"))))</f>
        <v>Inviable Sanitariamente</v>
      </c>
      <c r="SBJ469" s="265" t="str">
        <f t="shared" ref="SBJ469:SBJ471" si="12920">IF(SBH469&lt;5,"Sin Riesgo",IF(SBH469 &lt;=14,"Bajo",IF(SBH469&lt;=35,"Medio",IF(SBH469&lt;=80,"Alto","Inviable Sanitariamente"))))</f>
        <v>Inviable Sanitariamente</v>
      </c>
      <c r="SBK469" s="265" t="str">
        <f t="shared" ref="SBK469:SBK471" si="12921">IF(SBI469&lt;5,"Sin Riesgo",IF(SBI469 &lt;=14,"Bajo",IF(SBI469&lt;=35,"Medio",IF(SBI469&lt;=80,"Alto","Inviable Sanitariamente"))))</f>
        <v>Inviable Sanitariamente</v>
      </c>
      <c r="SBL469" s="265" t="str">
        <f t="shared" ref="SBL469:SBL471" si="12922">IF(SBJ469&lt;5,"Sin Riesgo",IF(SBJ469 &lt;=14,"Bajo",IF(SBJ469&lt;=35,"Medio",IF(SBJ469&lt;=80,"Alto","Inviable Sanitariamente"))))</f>
        <v>Inviable Sanitariamente</v>
      </c>
      <c r="SBM469" s="265" t="str">
        <f t="shared" ref="SBM469:SBM471" si="12923">IF(SBK469&lt;5,"Sin Riesgo",IF(SBK469 &lt;=14,"Bajo",IF(SBK469&lt;=35,"Medio",IF(SBK469&lt;=80,"Alto","Inviable Sanitariamente"))))</f>
        <v>Inviable Sanitariamente</v>
      </c>
      <c r="SBN469" s="265" t="str">
        <f t="shared" ref="SBN469:SBN471" si="12924">IF(SBL469&lt;5,"Sin Riesgo",IF(SBL469 &lt;=14,"Bajo",IF(SBL469&lt;=35,"Medio",IF(SBL469&lt;=80,"Alto","Inviable Sanitariamente"))))</f>
        <v>Inviable Sanitariamente</v>
      </c>
      <c r="SBO469" s="265" t="str">
        <f t="shared" ref="SBO469:SBO471" si="12925">IF(SBM469&lt;5,"Sin Riesgo",IF(SBM469 &lt;=14,"Bajo",IF(SBM469&lt;=35,"Medio",IF(SBM469&lt;=80,"Alto","Inviable Sanitariamente"))))</f>
        <v>Inviable Sanitariamente</v>
      </c>
      <c r="SBP469" s="265" t="str">
        <f t="shared" ref="SBP469:SBP471" si="12926">IF(SBN469&lt;5,"Sin Riesgo",IF(SBN469 &lt;=14,"Bajo",IF(SBN469&lt;=35,"Medio",IF(SBN469&lt;=80,"Alto","Inviable Sanitariamente"))))</f>
        <v>Inviable Sanitariamente</v>
      </c>
      <c r="SBQ469" s="265" t="str">
        <f t="shared" ref="SBQ469:SBQ471" si="12927">IF(SBO469&lt;5,"Sin Riesgo",IF(SBO469 &lt;=14,"Bajo",IF(SBO469&lt;=35,"Medio",IF(SBO469&lt;=80,"Alto","Inviable Sanitariamente"))))</f>
        <v>Inviable Sanitariamente</v>
      </c>
      <c r="SBR469" s="265" t="str">
        <f t="shared" ref="SBR469:SBR471" si="12928">IF(SBP469&lt;5,"Sin Riesgo",IF(SBP469 &lt;=14,"Bajo",IF(SBP469&lt;=35,"Medio",IF(SBP469&lt;=80,"Alto","Inviable Sanitariamente"))))</f>
        <v>Inviable Sanitariamente</v>
      </c>
      <c r="SBS469" s="265" t="str">
        <f t="shared" ref="SBS469:SBS471" si="12929">IF(SBQ469&lt;5,"Sin Riesgo",IF(SBQ469 &lt;=14,"Bajo",IF(SBQ469&lt;=35,"Medio",IF(SBQ469&lt;=80,"Alto","Inviable Sanitariamente"))))</f>
        <v>Inviable Sanitariamente</v>
      </c>
      <c r="SBT469" s="265" t="str">
        <f t="shared" ref="SBT469:SBT471" si="12930">IF(SBR469&lt;5,"Sin Riesgo",IF(SBR469 &lt;=14,"Bajo",IF(SBR469&lt;=35,"Medio",IF(SBR469&lt;=80,"Alto","Inviable Sanitariamente"))))</f>
        <v>Inviable Sanitariamente</v>
      </c>
      <c r="SBU469" s="265" t="str">
        <f t="shared" ref="SBU469:SBU471" si="12931">IF(SBS469&lt;5,"Sin Riesgo",IF(SBS469 &lt;=14,"Bajo",IF(SBS469&lt;=35,"Medio",IF(SBS469&lt;=80,"Alto","Inviable Sanitariamente"))))</f>
        <v>Inviable Sanitariamente</v>
      </c>
      <c r="SBV469" s="265" t="str">
        <f t="shared" ref="SBV469:SBV471" si="12932">IF(SBT469&lt;5,"Sin Riesgo",IF(SBT469 &lt;=14,"Bajo",IF(SBT469&lt;=35,"Medio",IF(SBT469&lt;=80,"Alto","Inviable Sanitariamente"))))</f>
        <v>Inviable Sanitariamente</v>
      </c>
      <c r="SBW469" s="265" t="str">
        <f t="shared" ref="SBW469:SBW471" si="12933">IF(SBU469&lt;5,"Sin Riesgo",IF(SBU469 &lt;=14,"Bajo",IF(SBU469&lt;=35,"Medio",IF(SBU469&lt;=80,"Alto","Inviable Sanitariamente"))))</f>
        <v>Inviable Sanitariamente</v>
      </c>
      <c r="SBX469" s="265" t="str">
        <f t="shared" ref="SBX469:SBX471" si="12934">IF(SBV469&lt;5,"Sin Riesgo",IF(SBV469 &lt;=14,"Bajo",IF(SBV469&lt;=35,"Medio",IF(SBV469&lt;=80,"Alto","Inviable Sanitariamente"))))</f>
        <v>Inviable Sanitariamente</v>
      </c>
      <c r="SBY469" s="265" t="str">
        <f t="shared" ref="SBY469:SBY471" si="12935">IF(SBW469&lt;5,"Sin Riesgo",IF(SBW469 &lt;=14,"Bajo",IF(SBW469&lt;=35,"Medio",IF(SBW469&lt;=80,"Alto","Inviable Sanitariamente"))))</f>
        <v>Inviable Sanitariamente</v>
      </c>
      <c r="SBZ469" s="265" t="str">
        <f t="shared" ref="SBZ469:SBZ471" si="12936">IF(SBX469&lt;5,"Sin Riesgo",IF(SBX469 &lt;=14,"Bajo",IF(SBX469&lt;=35,"Medio",IF(SBX469&lt;=80,"Alto","Inviable Sanitariamente"))))</f>
        <v>Inviable Sanitariamente</v>
      </c>
      <c r="SCA469" s="265" t="str">
        <f t="shared" ref="SCA469:SCA471" si="12937">IF(SBY469&lt;5,"Sin Riesgo",IF(SBY469 &lt;=14,"Bajo",IF(SBY469&lt;=35,"Medio",IF(SBY469&lt;=80,"Alto","Inviable Sanitariamente"))))</f>
        <v>Inviable Sanitariamente</v>
      </c>
      <c r="SCB469" s="265" t="str">
        <f t="shared" ref="SCB469:SCB471" si="12938">IF(SBZ469&lt;5,"Sin Riesgo",IF(SBZ469 &lt;=14,"Bajo",IF(SBZ469&lt;=35,"Medio",IF(SBZ469&lt;=80,"Alto","Inviable Sanitariamente"))))</f>
        <v>Inviable Sanitariamente</v>
      </c>
      <c r="SCC469" s="265" t="str">
        <f t="shared" ref="SCC469:SCC471" si="12939">IF(SCA469&lt;5,"Sin Riesgo",IF(SCA469 &lt;=14,"Bajo",IF(SCA469&lt;=35,"Medio",IF(SCA469&lt;=80,"Alto","Inviable Sanitariamente"))))</f>
        <v>Inviable Sanitariamente</v>
      </c>
      <c r="SCD469" s="265" t="str">
        <f t="shared" ref="SCD469:SCD471" si="12940">IF(SCB469&lt;5,"Sin Riesgo",IF(SCB469 &lt;=14,"Bajo",IF(SCB469&lt;=35,"Medio",IF(SCB469&lt;=80,"Alto","Inviable Sanitariamente"))))</f>
        <v>Inviable Sanitariamente</v>
      </c>
      <c r="SCE469" s="265" t="str">
        <f t="shared" ref="SCE469:SCE471" si="12941">IF(SCC469&lt;5,"Sin Riesgo",IF(SCC469 &lt;=14,"Bajo",IF(SCC469&lt;=35,"Medio",IF(SCC469&lt;=80,"Alto","Inviable Sanitariamente"))))</f>
        <v>Inviable Sanitariamente</v>
      </c>
      <c r="SCF469" s="265" t="str">
        <f t="shared" ref="SCF469:SCF471" si="12942">IF(SCD469&lt;5,"Sin Riesgo",IF(SCD469 &lt;=14,"Bajo",IF(SCD469&lt;=35,"Medio",IF(SCD469&lt;=80,"Alto","Inviable Sanitariamente"))))</f>
        <v>Inviable Sanitariamente</v>
      </c>
      <c r="SCG469" s="265" t="str">
        <f t="shared" ref="SCG469:SCG471" si="12943">IF(SCE469&lt;5,"Sin Riesgo",IF(SCE469 &lt;=14,"Bajo",IF(SCE469&lt;=35,"Medio",IF(SCE469&lt;=80,"Alto","Inviable Sanitariamente"))))</f>
        <v>Inviable Sanitariamente</v>
      </c>
      <c r="SCH469" s="265" t="str">
        <f t="shared" ref="SCH469:SCH471" si="12944">IF(SCF469&lt;5,"Sin Riesgo",IF(SCF469 &lt;=14,"Bajo",IF(SCF469&lt;=35,"Medio",IF(SCF469&lt;=80,"Alto","Inviable Sanitariamente"))))</f>
        <v>Inviable Sanitariamente</v>
      </c>
      <c r="SCI469" s="265" t="str">
        <f t="shared" ref="SCI469:SCI471" si="12945">IF(SCG469&lt;5,"Sin Riesgo",IF(SCG469 &lt;=14,"Bajo",IF(SCG469&lt;=35,"Medio",IF(SCG469&lt;=80,"Alto","Inviable Sanitariamente"))))</f>
        <v>Inviable Sanitariamente</v>
      </c>
      <c r="SCJ469" s="265" t="str">
        <f t="shared" ref="SCJ469:SCJ471" si="12946">IF(SCH469&lt;5,"Sin Riesgo",IF(SCH469 &lt;=14,"Bajo",IF(SCH469&lt;=35,"Medio",IF(SCH469&lt;=80,"Alto","Inviable Sanitariamente"))))</f>
        <v>Inviable Sanitariamente</v>
      </c>
      <c r="SCK469" s="265" t="str">
        <f t="shared" ref="SCK469:SCK471" si="12947">IF(SCI469&lt;5,"Sin Riesgo",IF(SCI469 &lt;=14,"Bajo",IF(SCI469&lt;=35,"Medio",IF(SCI469&lt;=80,"Alto","Inviable Sanitariamente"))))</f>
        <v>Inviable Sanitariamente</v>
      </c>
      <c r="SCL469" s="265" t="str">
        <f t="shared" ref="SCL469:SCL471" si="12948">IF(SCJ469&lt;5,"Sin Riesgo",IF(SCJ469 &lt;=14,"Bajo",IF(SCJ469&lt;=35,"Medio",IF(SCJ469&lt;=80,"Alto","Inviable Sanitariamente"))))</f>
        <v>Inviable Sanitariamente</v>
      </c>
      <c r="SCM469" s="265" t="str">
        <f t="shared" ref="SCM469:SCM471" si="12949">IF(SCK469&lt;5,"Sin Riesgo",IF(SCK469 &lt;=14,"Bajo",IF(SCK469&lt;=35,"Medio",IF(SCK469&lt;=80,"Alto","Inviable Sanitariamente"))))</f>
        <v>Inviable Sanitariamente</v>
      </c>
      <c r="SCN469" s="265" t="str">
        <f t="shared" ref="SCN469:SCN471" si="12950">IF(SCL469&lt;5,"Sin Riesgo",IF(SCL469 &lt;=14,"Bajo",IF(SCL469&lt;=35,"Medio",IF(SCL469&lt;=80,"Alto","Inviable Sanitariamente"))))</f>
        <v>Inviable Sanitariamente</v>
      </c>
      <c r="SCO469" s="265" t="str">
        <f t="shared" ref="SCO469:SCO471" si="12951">IF(SCM469&lt;5,"Sin Riesgo",IF(SCM469 &lt;=14,"Bajo",IF(SCM469&lt;=35,"Medio",IF(SCM469&lt;=80,"Alto","Inviable Sanitariamente"))))</f>
        <v>Inviable Sanitariamente</v>
      </c>
      <c r="SCP469" s="265" t="str">
        <f t="shared" ref="SCP469:SCP471" si="12952">IF(SCN469&lt;5,"Sin Riesgo",IF(SCN469 &lt;=14,"Bajo",IF(SCN469&lt;=35,"Medio",IF(SCN469&lt;=80,"Alto","Inviable Sanitariamente"))))</f>
        <v>Inviable Sanitariamente</v>
      </c>
      <c r="SCQ469" s="265" t="str">
        <f t="shared" ref="SCQ469:SCQ471" si="12953">IF(SCO469&lt;5,"Sin Riesgo",IF(SCO469 &lt;=14,"Bajo",IF(SCO469&lt;=35,"Medio",IF(SCO469&lt;=80,"Alto","Inviable Sanitariamente"))))</f>
        <v>Inviable Sanitariamente</v>
      </c>
      <c r="SCR469" s="265" t="str">
        <f t="shared" ref="SCR469:SCR471" si="12954">IF(SCP469&lt;5,"Sin Riesgo",IF(SCP469 &lt;=14,"Bajo",IF(SCP469&lt;=35,"Medio",IF(SCP469&lt;=80,"Alto","Inviable Sanitariamente"))))</f>
        <v>Inviable Sanitariamente</v>
      </c>
      <c r="SCS469" s="265" t="str">
        <f t="shared" ref="SCS469:SCS471" si="12955">IF(SCQ469&lt;5,"Sin Riesgo",IF(SCQ469 &lt;=14,"Bajo",IF(SCQ469&lt;=35,"Medio",IF(SCQ469&lt;=80,"Alto","Inviable Sanitariamente"))))</f>
        <v>Inviable Sanitariamente</v>
      </c>
      <c r="SCT469" s="265" t="str">
        <f t="shared" ref="SCT469:SCT471" si="12956">IF(SCR469&lt;5,"Sin Riesgo",IF(SCR469 &lt;=14,"Bajo",IF(SCR469&lt;=35,"Medio",IF(SCR469&lt;=80,"Alto","Inviable Sanitariamente"))))</f>
        <v>Inviable Sanitariamente</v>
      </c>
      <c r="SCU469" s="265" t="str">
        <f t="shared" ref="SCU469:SCU471" si="12957">IF(SCS469&lt;5,"Sin Riesgo",IF(SCS469 &lt;=14,"Bajo",IF(SCS469&lt;=35,"Medio",IF(SCS469&lt;=80,"Alto","Inviable Sanitariamente"))))</f>
        <v>Inviable Sanitariamente</v>
      </c>
      <c r="SCV469" s="265" t="str">
        <f t="shared" ref="SCV469:SCV471" si="12958">IF(SCT469&lt;5,"Sin Riesgo",IF(SCT469 &lt;=14,"Bajo",IF(SCT469&lt;=35,"Medio",IF(SCT469&lt;=80,"Alto","Inviable Sanitariamente"))))</f>
        <v>Inviable Sanitariamente</v>
      </c>
      <c r="SCW469" s="265" t="str">
        <f t="shared" ref="SCW469:SCW471" si="12959">IF(SCU469&lt;5,"Sin Riesgo",IF(SCU469 &lt;=14,"Bajo",IF(SCU469&lt;=35,"Medio",IF(SCU469&lt;=80,"Alto","Inviable Sanitariamente"))))</f>
        <v>Inviable Sanitariamente</v>
      </c>
      <c r="SCX469" s="265" t="str">
        <f t="shared" ref="SCX469:SCX471" si="12960">IF(SCV469&lt;5,"Sin Riesgo",IF(SCV469 &lt;=14,"Bajo",IF(SCV469&lt;=35,"Medio",IF(SCV469&lt;=80,"Alto","Inviable Sanitariamente"))))</f>
        <v>Inviable Sanitariamente</v>
      </c>
      <c r="SCY469" s="265" t="str">
        <f t="shared" ref="SCY469:SCY471" si="12961">IF(SCW469&lt;5,"Sin Riesgo",IF(SCW469 &lt;=14,"Bajo",IF(SCW469&lt;=35,"Medio",IF(SCW469&lt;=80,"Alto","Inviable Sanitariamente"))))</f>
        <v>Inviable Sanitariamente</v>
      </c>
      <c r="SCZ469" s="265" t="str">
        <f t="shared" ref="SCZ469:SCZ471" si="12962">IF(SCX469&lt;5,"Sin Riesgo",IF(SCX469 &lt;=14,"Bajo",IF(SCX469&lt;=35,"Medio",IF(SCX469&lt;=80,"Alto","Inviable Sanitariamente"))))</f>
        <v>Inviable Sanitariamente</v>
      </c>
      <c r="SDA469" s="265" t="str">
        <f t="shared" ref="SDA469:SDA471" si="12963">IF(SCY469&lt;5,"Sin Riesgo",IF(SCY469 &lt;=14,"Bajo",IF(SCY469&lt;=35,"Medio",IF(SCY469&lt;=80,"Alto","Inviable Sanitariamente"))))</f>
        <v>Inviable Sanitariamente</v>
      </c>
      <c r="SDB469" s="265" t="str">
        <f t="shared" ref="SDB469:SDB471" si="12964">IF(SCZ469&lt;5,"Sin Riesgo",IF(SCZ469 &lt;=14,"Bajo",IF(SCZ469&lt;=35,"Medio",IF(SCZ469&lt;=80,"Alto","Inviable Sanitariamente"))))</f>
        <v>Inviable Sanitariamente</v>
      </c>
      <c r="SDC469" s="265" t="str">
        <f t="shared" ref="SDC469:SDC471" si="12965">IF(SDA469&lt;5,"Sin Riesgo",IF(SDA469 &lt;=14,"Bajo",IF(SDA469&lt;=35,"Medio",IF(SDA469&lt;=80,"Alto","Inviable Sanitariamente"))))</f>
        <v>Inviable Sanitariamente</v>
      </c>
      <c r="SDD469" s="265" t="str">
        <f t="shared" ref="SDD469:SDD471" si="12966">IF(SDB469&lt;5,"Sin Riesgo",IF(SDB469 &lt;=14,"Bajo",IF(SDB469&lt;=35,"Medio",IF(SDB469&lt;=80,"Alto","Inviable Sanitariamente"))))</f>
        <v>Inviable Sanitariamente</v>
      </c>
      <c r="SDE469" s="265" t="str">
        <f t="shared" ref="SDE469:SDE471" si="12967">IF(SDC469&lt;5,"Sin Riesgo",IF(SDC469 &lt;=14,"Bajo",IF(SDC469&lt;=35,"Medio",IF(SDC469&lt;=80,"Alto","Inviable Sanitariamente"))))</f>
        <v>Inviable Sanitariamente</v>
      </c>
      <c r="SDF469" s="265" t="str">
        <f t="shared" ref="SDF469:SDF471" si="12968">IF(SDD469&lt;5,"Sin Riesgo",IF(SDD469 &lt;=14,"Bajo",IF(SDD469&lt;=35,"Medio",IF(SDD469&lt;=80,"Alto","Inviable Sanitariamente"))))</f>
        <v>Inviable Sanitariamente</v>
      </c>
      <c r="SDG469" s="265" t="str">
        <f t="shared" ref="SDG469:SDG471" si="12969">IF(SDE469&lt;5,"Sin Riesgo",IF(SDE469 &lt;=14,"Bajo",IF(SDE469&lt;=35,"Medio",IF(SDE469&lt;=80,"Alto","Inviable Sanitariamente"))))</f>
        <v>Inviable Sanitariamente</v>
      </c>
      <c r="SDH469" s="265" t="str">
        <f t="shared" ref="SDH469:SDH471" si="12970">IF(SDF469&lt;5,"Sin Riesgo",IF(SDF469 &lt;=14,"Bajo",IF(SDF469&lt;=35,"Medio",IF(SDF469&lt;=80,"Alto","Inviable Sanitariamente"))))</f>
        <v>Inviable Sanitariamente</v>
      </c>
      <c r="SDI469" s="265" t="str">
        <f t="shared" ref="SDI469:SDI471" si="12971">IF(SDG469&lt;5,"Sin Riesgo",IF(SDG469 &lt;=14,"Bajo",IF(SDG469&lt;=35,"Medio",IF(SDG469&lt;=80,"Alto","Inviable Sanitariamente"))))</f>
        <v>Inviable Sanitariamente</v>
      </c>
      <c r="SDJ469" s="265" t="str">
        <f t="shared" ref="SDJ469:SDJ471" si="12972">IF(SDH469&lt;5,"Sin Riesgo",IF(SDH469 &lt;=14,"Bajo",IF(SDH469&lt;=35,"Medio",IF(SDH469&lt;=80,"Alto","Inviable Sanitariamente"))))</f>
        <v>Inviable Sanitariamente</v>
      </c>
      <c r="SDK469" s="265" t="str">
        <f t="shared" ref="SDK469:SDK471" si="12973">IF(SDI469&lt;5,"Sin Riesgo",IF(SDI469 &lt;=14,"Bajo",IF(SDI469&lt;=35,"Medio",IF(SDI469&lt;=80,"Alto","Inviable Sanitariamente"))))</f>
        <v>Inviable Sanitariamente</v>
      </c>
      <c r="SDL469" s="265" t="str">
        <f t="shared" ref="SDL469:SDL471" si="12974">IF(SDJ469&lt;5,"Sin Riesgo",IF(SDJ469 &lt;=14,"Bajo",IF(SDJ469&lt;=35,"Medio",IF(SDJ469&lt;=80,"Alto","Inviable Sanitariamente"))))</f>
        <v>Inviable Sanitariamente</v>
      </c>
      <c r="SDM469" s="265" t="str">
        <f t="shared" ref="SDM469:SDM471" si="12975">IF(SDK469&lt;5,"Sin Riesgo",IF(SDK469 &lt;=14,"Bajo",IF(SDK469&lt;=35,"Medio",IF(SDK469&lt;=80,"Alto","Inviable Sanitariamente"))))</f>
        <v>Inviable Sanitariamente</v>
      </c>
      <c r="SDN469" s="265" t="str">
        <f t="shared" ref="SDN469:SDN471" si="12976">IF(SDL469&lt;5,"Sin Riesgo",IF(SDL469 &lt;=14,"Bajo",IF(SDL469&lt;=35,"Medio",IF(SDL469&lt;=80,"Alto","Inviable Sanitariamente"))))</f>
        <v>Inviable Sanitariamente</v>
      </c>
      <c r="SDO469" s="265" t="str">
        <f t="shared" ref="SDO469:SDO471" si="12977">IF(SDM469&lt;5,"Sin Riesgo",IF(SDM469 &lt;=14,"Bajo",IF(SDM469&lt;=35,"Medio",IF(SDM469&lt;=80,"Alto","Inviable Sanitariamente"))))</f>
        <v>Inviable Sanitariamente</v>
      </c>
      <c r="SDP469" s="265" t="str">
        <f t="shared" ref="SDP469:SDP471" si="12978">IF(SDN469&lt;5,"Sin Riesgo",IF(SDN469 &lt;=14,"Bajo",IF(SDN469&lt;=35,"Medio",IF(SDN469&lt;=80,"Alto","Inviable Sanitariamente"))))</f>
        <v>Inviable Sanitariamente</v>
      </c>
      <c r="SDQ469" s="265" t="str">
        <f t="shared" ref="SDQ469:SDQ471" si="12979">IF(SDO469&lt;5,"Sin Riesgo",IF(SDO469 &lt;=14,"Bajo",IF(SDO469&lt;=35,"Medio",IF(SDO469&lt;=80,"Alto","Inviable Sanitariamente"))))</f>
        <v>Inviable Sanitariamente</v>
      </c>
      <c r="SDR469" s="265" t="str">
        <f t="shared" ref="SDR469:SDR471" si="12980">IF(SDP469&lt;5,"Sin Riesgo",IF(SDP469 &lt;=14,"Bajo",IF(SDP469&lt;=35,"Medio",IF(SDP469&lt;=80,"Alto","Inviable Sanitariamente"))))</f>
        <v>Inviable Sanitariamente</v>
      </c>
      <c r="SDS469" s="265" t="str">
        <f t="shared" ref="SDS469:SDS471" si="12981">IF(SDQ469&lt;5,"Sin Riesgo",IF(SDQ469 &lt;=14,"Bajo",IF(SDQ469&lt;=35,"Medio",IF(SDQ469&lt;=80,"Alto","Inviable Sanitariamente"))))</f>
        <v>Inviable Sanitariamente</v>
      </c>
      <c r="SDT469" s="265" t="str">
        <f t="shared" ref="SDT469:SDT471" si="12982">IF(SDR469&lt;5,"Sin Riesgo",IF(SDR469 &lt;=14,"Bajo",IF(SDR469&lt;=35,"Medio",IF(SDR469&lt;=80,"Alto","Inviable Sanitariamente"))))</f>
        <v>Inviable Sanitariamente</v>
      </c>
      <c r="SDU469" s="265" t="str">
        <f t="shared" ref="SDU469:SDU471" si="12983">IF(SDS469&lt;5,"Sin Riesgo",IF(SDS469 &lt;=14,"Bajo",IF(SDS469&lt;=35,"Medio",IF(SDS469&lt;=80,"Alto","Inviable Sanitariamente"))))</f>
        <v>Inviable Sanitariamente</v>
      </c>
      <c r="SDV469" s="265" t="str">
        <f t="shared" ref="SDV469:SDV471" si="12984">IF(SDT469&lt;5,"Sin Riesgo",IF(SDT469 &lt;=14,"Bajo",IF(SDT469&lt;=35,"Medio",IF(SDT469&lt;=80,"Alto","Inviable Sanitariamente"))))</f>
        <v>Inviable Sanitariamente</v>
      </c>
      <c r="SDW469" s="265" t="str">
        <f t="shared" ref="SDW469:SDW471" si="12985">IF(SDU469&lt;5,"Sin Riesgo",IF(SDU469 &lt;=14,"Bajo",IF(SDU469&lt;=35,"Medio",IF(SDU469&lt;=80,"Alto","Inviable Sanitariamente"))))</f>
        <v>Inviable Sanitariamente</v>
      </c>
      <c r="SDX469" s="265" t="str">
        <f t="shared" ref="SDX469:SDX471" si="12986">IF(SDV469&lt;5,"Sin Riesgo",IF(SDV469 &lt;=14,"Bajo",IF(SDV469&lt;=35,"Medio",IF(SDV469&lt;=80,"Alto","Inviable Sanitariamente"))))</f>
        <v>Inviable Sanitariamente</v>
      </c>
      <c r="SDY469" s="265" t="str">
        <f t="shared" ref="SDY469:SDY471" si="12987">IF(SDW469&lt;5,"Sin Riesgo",IF(SDW469 &lt;=14,"Bajo",IF(SDW469&lt;=35,"Medio",IF(SDW469&lt;=80,"Alto","Inviable Sanitariamente"))))</f>
        <v>Inviable Sanitariamente</v>
      </c>
      <c r="SDZ469" s="265" t="str">
        <f t="shared" ref="SDZ469:SDZ471" si="12988">IF(SDX469&lt;5,"Sin Riesgo",IF(SDX469 &lt;=14,"Bajo",IF(SDX469&lt;=35,"Medio",IF(SDX469&lt;=80,"Alto","Inviable Sanitariamente"))))</f>
        <v>Inviable Sanitariamente</v>
      </c>
      <c r="SEA469" s="265" t="str">
        <f t="shared" ref="SEA469:SEA471" si="12989">IF(SDY469&lt;5,"Sin Riesgo",IF(SDY469 &lt;=14,"Bajo",IF(SDY469&lt;=35,"Medio",IF(SDY469&lt;=80,"Alto","Inviable Sanitariamente"))))</f>
        <v>Inviable Sanitariamente</v>
      </c>
      <c r="SEB469" s="265" t="str">
        <f t="shared" ref="SEB469:SEB471" si="12990">IF(SDZ469&lt;5,"Sin Riesgo",IF(SDZ469 &lt;=14,"Bajo",IF(SDZ469&lt;=35,"Medio",IF(SDZ469&lt;=80,"Alto","Inviable Sanitariamente"))))</f>
        <v>Inviable Sanitariamente</v>
      </c>
      <c r="SEC469" s="265" t="str">
        <f t="shared" ref="SEC469:SEC471" si="12991">IF(SEA469&lt;5,"Sin Riesgo",IF(SEA469 &lt;=14,"Bajo",IF(SEA469&lt;=35,"Medio",IF(SEA469&lt;=80,"Alto","Inviable Sanitariamente"))))</f>
        <v>Inviable Sanitariamente</v>
      </c>
      <c r="SED469" s="265" t="str">
        <f t="shared" ref="SED469:SED471" si="12992">IF(SEB469&lt;5,"Sin Riesgo",IF(SEB469 &lt;=14,"Bajo",IF(SEB469&lt;=35,"Medio",IF(SEB469&lt;=80,"Alto","Inviable Sanitariamente"))))</f>
        <v>Inviable Sanitariamente</v>
      </c>
      <c r="SEE469" s="265" t="str">
        <f t="shared" ref="SEE469:SEE471" si="12993">IF(SEC469&lt;5,"Sin Riesgo",IF(SEC469 &lt;=14,"Bajo",IF(SEC469&lt;=35,"Medio",IF(SEC469&lt;=80,"Alto","Inviable Sanitariamente"))))</f>
        <v>Inviable Sanitariamente</v>
      </c>
      <c r="SEF469" s="265" t="str">
        <f t="shared" ref="SEF469:SEF471" si="12994">IF(SED469&lt;5,"Sin Riesgo",IF(SED469 &lt;=14,"Bajo",IF(SED469&lt;=35,"Medio",IF(SED469&lt;=80,"Alto","Inviable Sanitariamente"))))</f>
        <v>Inviable Sanitariamente</v>
      </c>
      <c r="SEG469" s="265" t="str">
        <f t="shared" ref="SEG469:SEG471" si="12995">IF(SEE469&lt;5,"Sin Riesgo",IF(SEE469 &lt;=14,"Bajo",IF(SEE469&lt;=35,"Medio",IF(SEE469&lt;=80,"Alto","Inviable Sanitariamente"))))</f>
        <v>Inviable Sanitariamente</v>
      </c>
      <c r="SEH469" s="265" t="str">
        <f t="shared" ref="SEH469:SEH471" si="12996">IF(SEF469&lt;5,"Sin Riesgo",IF(SEF469 &lt;=14,"Bajo",IF(SEF469&lt;=35,"Medio",IF(SEF469&lt;=80,"Alto","Inviable Sanitariamente"))))</f>
        <v>Inviable Sanitariamente</v>
      </c>
      <c r="SEI469" s="265" t="str">
        <f t="shared" ref="SEI469:SEI471" si="12997">IF(SEG469&lt;5,"Sin Riesgo",IF(SEG469 &lt;=14,"Bajo",IF(SEG469&lt;=35,"Medio",IF(SEG469&lt;=80,"Alto","Inviable Sanitariamente"))))</f>
        <v>Inviable Sanitariamente</v>
      </c>
      <c r="SEJ469" s="265" t="str">
        <f t="shared" ref="SEJ469:SEJ471" si="12998">IF(SEH469&lt;5,"Sin Riesgo",IF(SEH469 &lt;=14,"Bajo",IF(SEH469&lt;=35,"Medio",IF(SEH469&lt;=80,"Alto","Inviable Sanitariamente"))))</f>
        <v>Inviable Sanitariamente</v>
      </c>
      <c r="SEK469" s="265" t="str">
        <f t="shared" ref="SEK469:SEK471" si="12999">IF(SEI469&lt;5,"Sin Riesgo",IF(SEI469 &lt;=14,"Bajo",IF(SEI469&lt;=35,"Medio",IF(SEI469&lt;=80,"Alto","Inviable Sanitariamente"))))</f>
        <v>Inviable Sanitariamente</v>
      </c>
      <c r="SEL469" s="265" t="str">
        <f t="shared" ref="SEL469:SEL471" si="13000">IF(SEJ469&lt;5,"Sin Riesgo",IF(SEJ469 &lt;=14,"Bajo",IF(SEJ469&lt;=35,"Medio",IF(SEJ469&lt;=80,"Alto","Inviable Sanitariamente"))))</f>
        <v>Inviable Sanitariamente</v>
      </c>
      <c r="SEM469" s="265" t="str">
        <f t="shared" ref="SEM469:SEM471" si="13001">IF(SEK469&lt;5,"Sin Riesgo",IF(SEK469 &lt;=14,"Bajo",IF(SEK469&lt;=35,"Medio",IF(SEK469&lt;=80,"Alto","Inviable Sanitariamente"))))</f>
        <v>Inviable Sanitariamente</v>
      </c>
      <c r="SEN469" s="265" t="str">
        <f t="shared" ref="SEN469:SEN471" si="13002">IF(SEL469&lt;5,"Sin Riesgo",IF(SEL469 &lt;=14,"Bajo",IF(SEL469&lt;=35,"Medio",IF(SEL469&lt;=80,"Alto","Inviable Sanitariamente"))))</f>
        <v>Inviable Sanitariamente</v>
      </c>
      <c r="SEO469" s="265" t="str">
        <f t="shared" ref="SEO469:SEO471" si="13003">IF(SEM469&lt;5,"Sin Riesgo",IF(SEM469 &lt;=14,"Bajo",IF(SEM469&lt;=35,"Medio",IF(SEM469&lt;=80,"Alto","Inviable Sanitariamente"))))</f>
        <v>Inviable Sanitariamente</v>
      </c>
      <c r="SEP469" s="265" t="str">
        <f t="shared" ref="SEP469:SEP471" si="13004">IF(SEN469&lt;5,"Sin Riesgo",IF(SEN469 &lt;=14,"Bajo",IF(SEN469&lt;=35,"Medio",IF(SEN469&lt;=80,"Alto","Inviable Sanitariamente"))))</f>
        <v>Inviable Sanitariamente</v>
      </c>
      <c r="SEQ469" s="265" t="str">
        <f t="shared" ref="SEQ469:SEQ471" si="13005">IF(SEO469&lt;5,"Sin Riesgo",IF(SEO469 &lt;=14,"Bajo",IF(SEO469&lt;=35,"Medio",IF(SEO469&lt;=80,"Alto","Inviable Sanitariamente"))))</f>
        <v>Inviable Sanitariamente</v>
      </c>
      <c r="SER469" s="265" t="str">
        <f t="shared" ref="SER469:SER471" si="13006">IF(SEP469&lt;5,"Sin Riesgo",IF(SEP469 &lt;=14,"Bajo",IF(SEP469&lt;=35,"Medio",IF(SEP469&lt;=80,"Alto","Inviable Sanitariamente"))))</f>
        <v>Inviable Sanitariamente</v>
      </c>
      <c r="SES469" s="265" t="str">
        <f t="shared" ref="SES469:SES471" si="13007">IF(SEQ469&lt;5,"Sin Riesgo",IF(SEQ469 &lt;=14,"Bajo",IF(SEQ469&lt;=35,"Medio",IF(SEQ469&lt;=80,"Alto","Inviable Sanitariamente"))))</f>
        <v>Inviable Sanitariamente</v>
      </c>
      <c r="SET469" s="265" t="str">
        <f t="shared" ref="SET469:SET471" si="13008">IF(SER469&lt;5,"Sin Riesgo",IF(SER469 &lt;=14,"Bajo",IF(SER469&lt;=35,"Medio",IF(SER469&lt;=80,"Alto","Inviable Sanitariamente"))))</f>
        <v>Inviable Sanitariamente</v>
      </c>
      <c r="SEU469" s="265" t="str">
        <f t="shared" ref="SEU469:SEU471" si="13009">IF(SES469&lt;5,"Sin Riesgo",IF(SES469 &lt;=14,"Bajo",IF(SES469&lt;=35,"Medio",IF(SES469&lt;=80,"Alto","Inviable Sanitariamente"))))</f>
        <v>Inviable Sanitariamente</v>
      </c>
      <c r="SEV469" s="265" t="str">
        <f t="shared" ref="SEV469:SEV471" si="13010">IF(SET469&lt;5,"Sin Riesgo",IF(SET469 &lt;=14,"Bajo",IF(SET469&lt;=35,"Medio",IF(SET469&lt;=80,"Alto","Inviable Sanitariamente"))))</f>
        <v>Inviable Sanitariamente</v>
      </c>
      <c r="SEW469" s="265" t="str">
        <f t="shared" ref="SEW469:SEW471" si="13011">IF(SEU469&lt;5,"Sin Riesgo",IF(SEU469 &lt;=14,"Bajo",IF(SEU469&lt;=35,"Medio",IF(SEU469&lt;=80,"Alto","Inviable Sanitariamente"))))</f>
        <v>Inviable Sanitariamente</v>
      </c>
      <c r="SEX469" s="265" t="str">
        <f t="shared" ref="SEX469:SEX471" si="13012">IF(SEV469&lt;5,"Sin Riesgo",IF(SEV469 &lt;=14,"Bajo",IF(SEV469&lt;=35,"Medio",IF(SEV469&lt;=80,"Alto","Inviable Sanitariamente"))))</f>
        <v>Inviable Sanitariamente</v>
      </c>
      <c r="SEY469" s="265" t="str">
        <f t="shared" ref="SEY469:SEY471" si="13013">IF(SEW469&lt;5,"Sin Riesgo",IF(SEW469 &lt;=14,"Bajo",IF(SEW469&lt;=35,"Medio",IF(SEW469&lt;=80,"Alto","Inviable Sanitariamente"))))</f>
        <v>Inviable Sanitariamente</v>
      </c>
      <c r="SEZ469" s="265" t="str">
        <f t="shared" ref="SEZ469:SEZ471" si="13014">IF(SEX469&lt;5,"Sin Riesgo",IF(SEX469 &lt;=14,"Bajo",IF(SEX469&lt;=35,"Medio",IF(SEX469&lt;=80,"Alto","Inviable Sanitariamente"))))</f>
        <v>Inviable Sanitariamente</v>
      </c>
      <c r="SFA469" s="265" t="str">
        <f t="shared" ref="SFA469:SFA471" si="13015">IF(SEY469&lt;5,"Sin Riesgo",IF(SEY469 &lt;=14,"Bajo",IF(SEY469&lt;=35,"Medio",IF(SEY469&lt;=80,"Alto","Inviable Sanitariamente"))))</f>
        <v>Inviable Sanitariamente</v>
      </c>
      <c r="SFB469" s="265" t="str">
        <f t="shared" ref="SFB469:SFB471" si="13016">IF(SEZ469&lt;5,"Sin Riesgo",IF(SEZ469 &lt;=14,"Bajo",IF(SEZ469&lt;=35,"Medio",IF(SEZ469&lt;=80,"Alto","Inviable Sanitariamente"))))</f>
        <v>Inviable Sanitariamente</v>
      </c>
      <c r="SFC469" s="265" t="str">
        <f t="shared" ref="SFC469:SFC471" si="13017">IF(SFA469&lt;5,"Sin Riesgo",IF(SFA469 &lt;=14,"Bajo",IF(SFA469&lt;=35,"Medio",IF(SFA469&lt;=80,"Alto","Inviable Sanitariamente"))))</f>
        <v>Inviable Sanitariamente</v>
      </c>
      <c r="SFD469" s="265" t="str">
        <f t="shared" ref="SFD469:SFD471" si="13018">IF(SFB469&lt;5,"Sin Riesgo",IF(SFB469 &lt;=14,"Bajo",IF(SFB469&lt;=35,"Medio",IF(SFB469&lt;=80,"Alto","Inviable Sanitariamente"))))</f>
        <v>Inviable Sanitariamente</v>
      </c>
      <c r="SFE469" s="265" t="str">
        <f t="shared" ref="SFE469:SFE471" si="13019">IF(SFC469&lt;5,"Sin Riesgo",IF(SFC469 &lt;=14,"Bajo",IF(SFC469&lt;=35,"Medio",IF(SFC469&lt;=80,"Alto","Inviable Sanitariamente"))))</f>
        <v>Inviable Sanitariamente</v>
      </c>
      <c r="SFF469" s="265" t="str">
        <f t="shared" ref="SFF469:SFF471" si="13020">IF(SFD469&lt;5,"Sin Riesgo",IF(SFD469 &lt;=14,"Bajo",IF(SFD469&lt;=35,"Medio",IF(SFD469&lt;=80,"Alto","Inviable Sanitariamente"))))</f>
        <v>Inviable Sanitariamente</v>
      </c>
      <c r="SFG469" s="265" t="str">
        <f t="shared" ref="SFG469:SFG471" si="13021">IF(SFE469&lt;5,"Sin Riesgo",IF(SFE469 &lt;=14,"Bajo",IF(SFE469&lt;=35,"Medio",IF(SFE469&lt;=80,"Alto","Inviable Sanitariamente"))))</f>
        <v>Inviable Sanitariamente</v>
      </c>
      <c r="SFH469" s="265" t="str">
        <f t="shared" ref="SFH469:SFH471" si="13022">IF(SFF469&lt;5,"Sin Riesgo",IF(SFF469 &lt;=14,"Bajo",IF(SFF469&lt;=35,"Medio",IF(SFF469&lt;=80,"Alto","Inviable Sanitariamente"))))</f>
        <v>Inviable Sanitariamente</v>
      </c>
      <c r="SFI469" s="265" t="str">
        <f t="shared" ref="SFI469:SFI471" si="13023">IF(SFG469&lt;5,"Sin Riesgo",IF(SFG469 &lt;=14,"Bajo",IF(SFG469&lt;=35,"Medio",IF(SFG469&lt;=80,"Alto","Inviable Sanitariamente"))))</f>
        <v>Inviable Sanitariamente</v>
      </c>
      <c r="SFJ469" s="265" t="str">
        <f t="shared" ref="SFJ469:SFJ471" si="13024">IF(SFH469&lt;5,"Sin Riesgo",IF(SFH469 &lt;=14,"Bajo",IF(SFH469&lt;=35,"Medio",IF(SFH469&lt;=80,"Alto","Inviable Sanitariamente"))))</f>
        <v>Inviable Sanitariamente</v>
      </c>
      <c r="SFK469" s="265" t="str">
        <f t="shared" ref="SFK469:SFK471" si="13025">IF(SFI469&lt;5,"Sin Riesgo",IF(SFI469 &lt;=14,"Bajo",IF(SFI469&lt;=35,"Medio",IF(SFI469&lt;=80,"Alto","Inviable Sanitariamente"))))</f>
        <v>Inviable Sanitariamente</v>
      </c>
      <c r="SFL469" s="265" t="str">
        <f t="shared" ref="SFL469:SFL471" si="13026">IF(SFJ469&lt;5,"Sin Riesgo",IF(SFJ469 &lt;=14,"Bajo",IF(SFJ469&lt;=35,"Medio",IF(SFJ469&lt;=80,"Alto","Inviable Sanitariamente"))))</f>
        <v>Inviable Sanitariamente</v>
      </c>
      <c r="SFM469" s="265" t="str">
        <f t="shared" ref="SFM469:SFM471" si="13027">IF(SFK469&lt;5,"Sin Riesgo",IF(SFK469 &lt;=14,"Bajo",IF(SFK469&lt;=35,"Medio",IF(SFK469&lt;=80,"Alto","Inviable Sanitariamente"))))</f>
        <v>Inviable Sanitariamente</v>
      </c>
      <c r="SFN469" s="265" t="str">
        <f t="shared" ref="SFN469:SFN471" si="13028">IF(SFL469&lt;5,"Sin Riesgo",IF(SFL469 &lt;=14,"Bajo",IF(SFL469&lt;=35,"Medio",IF(SFL469&lt;=80,"Alto","Inviable Sanitariamente"))))</f>
        <v>Inviable Sanitariamente</v>
      </c>
      <c r="SFO469" s="265" t="str">
        <f t="shared" ref="SFO469:SFO471" si="13029">IF(SFM469&lt;5,"Sin Riesgo",IF(SFM469 &lt;=14,"Bajo",IF(SFM469&lt;=35,"Medio",IF(SFM469&lt;=80,"Alto","Inviable Sanitariamente"))))</f>
        <v>Inviable Sanitariamente</v>
      </c>
      <c r="SFP469" s="265" t="str">
        <f t="shared" ref="SFP469:SFP471" si="13030">IF(SFN469&lt;5,"Sin Riesgo",IF(SFN469 &lt;=14,"Bajo",IF(SFN469&lt;=35,"Medio",IF(SFN469&lt;=80,"Alto","Inviable Sanitariamente"))))</f>
        <v>Inviable Sanitariamente</v>
      </c>
      <c r="SFQ469" s="265" t="str">
        <f t="shared" ref="SFQ469:SFQ471" si="13031">IF(SFO469&lt;5,"Sin Riesgo",IF(SFO469 &lt;=14,"Bajo",IF(SFO469&lt;=35,"Medio",IF(SFO469&lt;=80,"Alto","Inviable Sanitariamente"))))</f>
        <v>Inviable Sanitariamente</v>
      </c>
      <c r="SFR469" s="265" t="str">
        <f t="shared" ref="SFR469:SFR471" si="13032">IF(SFP469&lt;5,"Sin Riesgo",IF(SFP469 &lt;=14,"Bajo",IF(SFP469&lt;=35,"Medio",IF(SFP469&lt;=80,"Alto","Inviable Sanitariamente"))))</f>
        <v>Inviable Sanitariamente</v>
      </c>
      <c r="SFS469" s="265" t="str">
        <f t="shared" ref="SFS469:SFS471" si="13033">IF(SFQ469&lt;5,"Sin Riesgo",IF(SFQ469 &lt;=14,"Bajo",IF(SFQ469&lt;=35,"Medio",IF(SFQ469&lt;=80,"Alto","Inviable Sanitariamente"))))</f>
        <v>Inviable Sanitariamente</v>
      </c>
      <c r="SFT469" s="265" t="str">
        <f t="shared" ref="SFT469:SFT471" si="13034">IF(SFR469&lt;5,"Sin Riesgo",IF(SFR469 &lt;=14,"Bajo",IF(SFR469&lt;=35,"Medio",IF(SFR469&lt;=80,"Alto","Inviable Sanitariamente"))))</f>
        <v>Inviable Sanitariamente</v>
      </c>
      <c r="SFU469" s="265" t="str">
        <f t="shared" ref="SFU469:SFU471" si="13035">IF(SFS469&lt;5,"Sin Riesgo",IF(SFS469 &lt;=14,"Bajo",IF(SFS469&lt;=35,"Medio",IF(SFS469&lt;=80,"Alto","Inviable Sanitariamente"))))</f>
        <v>Inviable Sanitariamente</v>
      </c>
      <c r="SFV469" s="265" t="str">
        <f t="shared" ref="SFV469:SFV471" si="13036">IF(SFT469&lt;5,"Sin Riesgo",IF(SFT469 &lt;=14,"Bajo",IF(SFT469&lt;=35,"Medio",IF(SFT469&lt;=80,"Alto","Inviable Sanitariamente"))))</f>
        <v>Inviable Sanitariamente</v>
      </c>
      <c r="SFW469" s="265" t="str">
        <f t="shared" ref="SFW469:SFW471" si="13037">IF(SFU469&lt;5,"Sin Riesgo",IF(SFU469 &lt;=14,"Bajo",IF(SFU469&lt;=35,"Medio",IF(SFU469&lt;=80,"Alto","Inviable Sanitariamente"))))</f>
        <v>Inviable Sanitariamente</v>
      </c>
      <c r="SFX469" s="265" t="str">
        <f t="shared" ref="SFX469:SFX471" si="13038">IF(SFV469&lt;5,"Sin Riesgo",IF(SFV469 &lt;=14,"Bajo",IF(SFV469&lt;=35,"Medio",IF(SFV469&lt;=80,"Alto","Inviable Sanitariamente"))))</f>
        <v>Inviable Sanitariamente</v>
      </c>
      <c r="SFY469" s="265" t="str">
        <f t="shared" ref="SFY469:SFY471" si="13039">IF(SFW469&lt;5,"Sin Riesgo",IF(SFW469 &lt;=14,"Bajo",IF(SFW469&lt;=35,"Medio",IF(SFW469&lt;=80,"Alto","Inviable Sanitariamente"))))</f>
        <v>Inviable Sanitariamente</v>
      </c>
      <c r="SFZ469" s="265" t="str">
        <f t="shared" ref="SFZ469:SFZ471" si="13040">IF(SFX469&lt;5,"Sin Riesgo",IF(SFX469 &lt;=14,"Bajo",IF(SFX469&lt;=35,"Medio",IF(SFX469&lt;=80,"Alto","Inviable Sanitariamente"))))</f>
        <v>Inviable Sanitariamente</v>
      </c>
      <c r="SGA469" s="265" t="str">
        <f t="shared" ref="SGA469:SGA471" si="13041">IF(SFY469&lt;5,"Sin Riesgo",IF(SFY469 &lt;=14,"Bajo",IF(SFY469&lt;=35,"Medio",IF(SFY469&lt;=80,"Alto","Inviable Sanitariamente"))))</f>
        <v>Inviable Sanitariamente</v>
      </c>
      <c r="SGB469" s="265" t="str">
        <f t="shared" ref="SGB469:SGB471" si="13042">IF(SFZ469&lt;5,"Sin Riesgo",IF(SFZ469 &lt;=14,"Bajo",IF(SFZ469&lt;=35,"Medio",IF(SFZ469&lt;=80,"Alto","Inviable Sanitariamente"))))</f>
        <v>Inviable Sanitariamente</v>
      </c>
      <c r="SGC469" s="265" t="str">
        <f t="shared" ref="SGC469:SGC471" si="13043">IF(SGA469&lt;5,"Sin Riesgo",IF(SGA469 &lt;=14,"Bajo",IF(SGA469&lt;=35,"Medio",IF(SGA469&lt;=80,"Alto","Inviable Sanitariamente"))))</f>
        <v>Inviable Sanitariamente</v>
      </c>
      <c r="SGD469" s="265" t="str">
        <f t="shared" ref="SGD469:SGD471" si="13044">IF(SGB469&lt;5,"Sin Riesgo",IF(SGB469 &lt;=14,"Bajo",IF(SGB469&lt;=35,"Medio",IF(SGB469&lt;=80,"Alto","Inviable Sanitariamente"))))</f>
        <v>Inviable Sanitariamente</v>
      </c>
      <c r="SGE469" s="265" t="str">
        <f t="shared" ref="SGE469:SGE471" si="13045">IF(SGC469&lt;5,"Sin Riesgo",IF(SGC469 &lt;=14,"Bajo",IF(SGC469&lt;=35,"Medio",IF(SGC469&lt;=80,"Alto","Inviable Sanitariamente"))))</f>
        <v>Inviable Sanitariamente</v>
      </c>
      <c r="SGF469" s="265" t="str">
        <f t="shared" ref="SGF469:SGF471" si="13046">IF(SGD469&lt;5,"Sin Riesgo",IF(SGD469 &lt;=14,"Bajo",IF(SGD469&lt;=35,"Medio",IF(SGD469&lt;=80,"Alto","Inviable Sanitariamente"))))</f>
        <v>Inviable Sanitariamente</v>
      </c>
      <c r="SGG469" s="265" t="str">
        <f t="shared" ref="SGG469:SGG471" si="13047">IF(SGE469&lt;5,"Sin Riesgo",IF(SGE469 &lt;=14,"Bajo",IF(SGE469&lt;=35,"Medio",IF(SGE469&lt;=80,"Alto","Inviable Sanitariamente"))))</f>
        <v>Inviable Sanitariamente</v>
      </c>
      <c r="SGH469" s="265" t="str">
        <f t="shared" ref="SGH469:SGH471" si="13048">IF(SGF469&lt;5,"Sin Riesgo",IF(SGF469 &lt;=14,"Bajo",IF(SGF469&lt;=35,"Medio",IF(SGF469&lt;=80,"Alto","Inviable Sanitariamente"))))</f>
        <v>Inviable Sanitariamente</v>
      </c>
      <c r="SGI469" s="265" t="str">
        <f t="shared" ref="SGI469:SGI471" si="13049">IF(SGG469&lt;5,"Sin Riesgo",IF(SGG469 &lt;=14,"Bajo",IF(SGG469&lt;=35,"Medio",IF(SGG469&lt;=80,"Alto","Inviable Sanitariamente"))))</f>
        <v>Inviable Sanitariamente</v>
      </c>
      <c r="SGJ469" s="265" t="str">
        <f t="shared" ref="SGJ469:SGJ471" si="13050">IF(SGH469&lt;5,"Sin Riesgo",IF(SGH469 &lt;=14,"Bajo",IF(SGH469&lt;=35,"Medio",IF(SGH469&lt;=80,"Alto","Inviable Sanitariamente"))))</f>
        <v>Inviable Sanitariamente</v>
      </c>
      <c r="SGK469" s="265" t="str">
        <f t="shared" ref="SGK469:SGK471" si="13051">IF(SGI469&lt;5,"Sin Riesgo",IF(SGI469 &lt;=14,"Bajo",IF(SGI469&lt;=35,"Medio",IF(SGI469&lt;=80,"Alto","Inviable Sanitariamente"))))</f>
        <v>Inviable Sanitariamente</v>
      </c>
      <c r="SGL469" s="265" t="str">
        <f t="shared" ref="SGL469:SGL471" si="13052">IF(SGJ469&lt;5,"Sin Riesgo",IF(SGJ469 &lt;=14,"Bajo",IF(SGJ469&lt;=35,"Medio",IF(SGJ469&lt;=80,"Alto","Inviable Sanitariamente"))))</f>
        <v>Inviable Sanitariamente</v>
      </c>
      <c r="SGM469" s="265" t="str">
        <f t="shared" ref="SGM469:SGM471" si="13053">IF(SGK469&lt;5,"Sin Riesgo",IF(SGK469 &lt;=14,"Bajo",IF(SGK469&lt;=35,"Medio",IF(SGK469&lt;=80,"Alto","Inviable Sanitariamente"))))</f>
        <v>Inviable Sanitariamente</v>
      </c>
      <c r="SGN469" s="265" t="str">
        <f t="shared" ref="SGN469:SGN471" si="13054">IF(SGL469&lt;5,"Sin Riesgo",IF(SGL469 &lt;=14,"Bajo",IF(SGL469&lt;=35,"Medio",IF(SGL469&lt;=80,"Alto","Inviable Sanitariamente"))))</f>
        <v>Inviable Sanitariamente</v>
      </c>
      <c r="SGO469" s="265" t="str">
        <f t="shared" ref="SGO469:SGO471" si="13055">IF(SGM469&lt;5,"Sin Riesgo",IF(SGM469 &lt;=14,"Bajo",IF(SGM469&lt;=35,"Medio",IF(SGM469&lt;=80,"Alto","Inviable Sanitariamente"))))</f>
        <v>Inviable Sanitariamente</v>
      </c>
      <c r="SGP469" s="265" t="str">
        <f t="shared" ref="SGP469:SGP471" si="13056">IF(SGN469&lt;5,"Sin Riesgo",IF(SGN469 &lt;=14,"Bajo",IF(SGN469&lt;=35,"Medio",IF(SGN469&lt;=80,"Alto","Inviable Sanitariamente"))))</f>
        <v>Inviable Sanitariamente</v>
      </c>
      <c r="SGQ469" s="265" t="str">
        <f t="shared" ref="SGQ469:SGQ471" si="13057">IF(SGO469&lt;5,"Sin Riesgo",IF(SGO469 &lt;=14,"Bajo",IF(SGO469&lt;=35,"Medio",IF(SGO469&lt;=80,"Alto","Inviable Sanitariamente"))))</f>
        <v>Inviable Sanitariamente</v>
      </c>
      <c r="SGR469" s="265" t="str">
        <f t="shared" ref="SGR469:SGR471" si="13058">IF(SGP469&lt;5,"Sin Riesgo",IF(SGP469 &lt;=14,"Bajo",IF(SGP469&lt;=35,"Medio",IF(SGP469&lt;=80,"Alto","Inviable Sanitariamente"))))</f>
        <v>Inviable Sanitariamente</v>
      </c>
      <c r="SGS469" s="265" t="str">
        <f t="shared" ref="SGS469:SGS471" si="13059">IF(SGQ469&lt;5,"Sin Riesgo",IF(SGQ469 &lt;=14,"Bajo",IF(SGQ469&lt;=35,"Medio",IF(SGQ469&lt;=80,"Alto","Inviable Sanitariamente"))))</f>
        <v>Inviable Sanitariamente</v>
      </c>
      <c r="SGT469" s="265" t="str">
        <f t="shared" ref="SGT469:SGT471" si="13060">IF(SGR469&lt;5,"Sin Riesgo",IF(SGR469 &lt;=14,"Bajo",IF(SGR469&lt;=35,"Medio",IF(SGR469&lt;=80,"Alto","Inviable Sanitariamente"))))</f>
        <v>Inviable Sanitariamente</v>
      </c>
      <c r="SGU469" s="265" t="str">
        <f t="shared" ref="SGU469:SGU471" si="13061">IF(SGS469&lt;5,"Sin Riesgo",IF(SGS469 &lt;=14,"Bajo",IF(SGS469&lt;=35,"Medio",IF(SGS469&lt;=80,"Alto","Inviable Sanitariamente"))))</f>
        <v>Inviable Sanitariamente</v>
      </c>
      <c r="SGV469" s="265" t="str">
        <f t="shared" ref="SGV469:SGV471" si="13062">IF(SGT469&lt;5,"Sin Riesgo",IF(SGT469 &lt;=14,"Bajo",IF(SGT469&lt;=35,"Medio",IF(SGT469&lt;=80,"Alto","Inviable Sanitariamente"))))</f>
        <v>Inviable Sanitariamente</v>
      </c>
      <c r="SGW469" s="265" t="str">
        <f t="shared" ref="SGW469:SGW471" si="13063">IF(SGU469&lt;5,"Sin Riesgo",IF(SGU469 &lt;=14,"Bajo",IF(SGU469&lt;=35,"Medio",IF(SGU469&lt;=80,"Alto","Inviable Sanitariamente"))))</f>
        <v>Inviable Sanitariamente</v>
      </c>
      <c r="SGX469" s="265" t="str">
        <f t="shared" ref="SGX469:SGX471" si="13064">IF(SGV469&lt;5,"Sin Riesgo",IF(SGV469 &lt;=14,"Bajo",IF(SGV469&lt;=35,"Medio",IF(SGV469&lt;=80,"Alto","Inviable Sanitariamente"))))</f>
        <v>Inviable Sanitariamente</v>
      </c>
      <c r="SGY469" s="265" t="str">
        <f t="shared" ref="SGY469:SGY471" si="13065">IF(SGW469&lt;5,"Sin Riesgo",IF(SGW469 &lt;=14,"Bajo",IF(SGW469&lt;=35,"Medio",IF(SGW469&lt;=80,"Alto","Inviable Sanitariamente"))))</f>
        <v>Inviable Sanitariamente</v>
      </c>
      <c r="SGZ469" s="265" t="str">
        <f t="shared" ref="SGZ469:SGZ471" si="13066">IF(SGX469&lt;5,"Sin Riesgo",IF(SGX469 &lt;=14,"Bajo",IF(SGX469&lt;=35,"Medio",IF(SGX469&lt;=80,"Alto","Inviable Sanitariamente"))))</f>
        <v>Inviable Sanitariamente</v>
      </c>
      <c r="SHA469" s="265" t="str">
        <f t="shared" ref="SHA469:SHA471" si="13067">IF(SGY469&lt;5,"Sin Riesgo",IF(SGY469 &lt;=14,"Bajo",IF(SGY469&lt;=35,"Medio",IF(SGY469&lt;=80,"Alto","Inviable Sanitariamente"))))</f>
        <v>Inviable Sanitariamente</v>
      </c>
      <c r="SHB469" s="265" t="str">
        <f t="shared" ref="SHB469:SHB471" si="13068">IF(SGZ469&lt;5,"Sin Riesgo",IF(SGZ469 &lt;=14,"Bajo",IF(SGZ469&lt;=35,"Medio",IF(SGZ469&lt;=80,"Alto","Inviable Sanitariamente"))))</f>
        <v>Inviable Sanitariamente</v>
      </c>
      <c r="SHC469" s="265" t="str">
        <f t="shared" ref="SHC469:SHC471" si="13069">IF(SHA469&lt;5,"Sin Riesgo",IF(SHA469 &lt;=14,"Bajo",IF(SHA469&lt;=35,"Medio",IF(SHA469&lt;=80,"Alto","Inviable Sanitariamente"))))</f>
        <v>Inviable Sanitariamente</v>
      </c>
      <c r="SHD469" s="265" t="str">
        <f t="shared" ref="SHD469:SHD471" si="13070">IF(SHB469&lt;5,"Sin Riesgo",IF(SHB469 &lt;=14,"Bajo",IF(SHB469&lt;=35,"Medio",IF(SHB469&lt;=80,"Alto","Inviable Sanitariamente"))))</f>
        <v>Inviable Sanitariamente</v>
      </c>
      <c r="SHE469" s="265" t="str">
        <f t="shared" ref="SHE469:SHE471" si="13071">IF(SHC469&lt;5,"Sin Riesgo",IF(SHC469 &lt;=14,"Bajo",IF(SHC469&lt;=35,"Medio",IF(SHC469&lt;=80,"Alto","Inviable Sanitariamente"))))</f>
        <v>Inviable Sanitariamente</v>
      </c>
      <c r="SHF469" s="265" t="str">
        <f t="shared" ref="SHF469:SHF471" si="13072">IF(SHD469&lt;5,"Sin Riesgo",IF(SHD469 &lt;=14,"Bajo",IF(SHD469&lt;=35,"Medio",IF(SHD469&lt;=80,"Alto","Inviable Sanitariamente"))))</f>
        <v>Inviable Sanitariamente</v>
      </c>
      <c r="SHG469" s="265" t="str">
        <f t="shared" ref="SHG469:SHG471" si="13073">IF(SHE469&lt;5,"Sin Riesgo",IF(SHE469 &lt;=14,"Bajo",IF(SHE469&lt;=35,"Medio",IF(SHE469&lt;=80,"Alto","Inviable Sanitariamente"))))</f>
        <v>Inviable Sanitariamente</v>
      </c>
      <c r="SHH469" s="265" t="str">
        <f t="shared" ref="SHH469:SHH471" si="13074">IF(SHF469&lt;5,"Sin Riesgo",IF(SHF469 &lt;=14,"Bajo",IF(SHF469&lt;=35,"Medio",IF(SHF469&lt;=80,"Alto","Inviable Sanitariamente"))))</f>
        <v>Inviable Sanitariamente</v>
      </c>
      <c r="SHI469" s="265" t="str">
        <f t="shared" ref="SHI469:SHI471" si="13075">IF(SHG469&lt;5,"Sin Riesgo",IF(SHG469 &lt;=14,"Bajo",IF(SHG469&lt;=35,"Medio",IF(SHG469&lt;=80,"Alto","Inviable Sanitariamente"))))</f>
        <v>Inviable Sanitariamente</v>
      </c>
      <c r="SHJ469" s="265" t="str">
        <f t="shared" ref="SHJ469:SHJ471" si="13076">IF(SHH469&lt;5,"Sin Riesgo",IF(SHH469 &lt;=14,"Bajo",IF(SHH469&lt;=35,"Medio",IF(SHH469&lt;=80,"Alto","Inviable Sanitariamente"))))</f>
        <v>Inviable Sanitariamente</v>
      </c>
      <c r="SHK469" s="265" t="str">
        <f t="shared" ref="SHK469:SHK471" si="13077">IF(SHI469&lt;5,"Sin Riesgo",IF(SHI469 &lt;=14,"Bajo",IF(SHI469&lt;=35,"Medio",IF(SHI469&lt;=80,"Alto","Inviable Sanitariamente"))))</f>
        <v>Inviable Sanitariamente</v>
      </c>
      <c r="SHL469" s="265" t="str">
        <f t="shared" ref="SHL469:SHL471" si="13078">IF(SHJ469&lt;5,"Sin Riesgo",IF(SHJ469 &lt;=14,"Bajo",IF(SHJ469&lt;=35,"Medio",IF(SHJ469&lt;=80,"Alto","Inviable Sanitariamente"))))</f>
        <v>Inviable Sanitariamente</v>
      </c>
      <c r="SHM469" s="265" t="str">
        <f t="shared" ref="SHM469:SHM471" si="13079">IF(SHK469&lt;5,"Sin Riesgo",IF(SHK469 &lt;=14,"Bajo",IF(SHK469&lt;=35,"Medio",IF(SHK469&lt;=80,"Alto","Inviable Sanitariamente"))))</f>
        <v>Inviable Sanitariamente</v>
      </c>
      <c r="SHN469" s="265" t="str">
        <f t="shared" ref="SHN469:SHN471" si="13080">IF(SHL469&lt;5,"Sin Riesgo",IF(SHL469 &lt;=14,"Bajo",IF(SHL469&lt;=35,"Medio",IF(SHL469&lt;=80,"Alto","Inviable Sanitariamente"))))</f>
        <v>Inviable Sanitariamente</v>
      </c>
      <c r="SHO469" s="265" t="str">
        <f t="shared" ref="SHO469:SHO471" si="13081">IF(SHM469&lt;5,"Sin Riesgo",IF(SHM469 &lt;=14,"Bajo",IF(SHM469&lt;=35,"Medio",IF(SHM469&lt;=80,"Alto","Inviable Sanitariamente"))))</f>
        <v>Inviable Sanitariamente</v>
      </c>
      <c r="SHP469" s="265" t="str">
        <f t="shared" ref="SHP469:SHP471" si="13082">IF(SHN469&lt;5,"Sin Riesgo",IF(SHN469 &lt;=14,"Bajo",IF(SHN469&lt;=35,"Medio",IF(SHN469&lt;=80,"Alto","Inviable Sanitariamente"))))</f>
        <v>Inviable Sanitariamente</v>
      </c>
      <c r="SHQ469" s="265" t="str">
        <f t="shared" ref="SHQ469:SHQ471" si="13083">IF(SHO469&lt;5,"Sin Riesgo",IF(SHO469 &lt;=14,"Bajo",IF(SHO469&lt;=35,"Medio",IF(SHO469&lt;=80,"Alto","Inviable Sanitariamente"))))</f>
        <v>Inviable Sanitariamente</v>
      </c>
      <c r="SHR469" s="265" t="str">
        <f t="shared" ref="SHR469:SHR471" si="13084">IF(SHP469&lt;5,"Sin Riesgo",IF(SHP469 &lt;=14,"Bajo",IF(SHP469&lt;=35,"Medio",IF(SHP469&lt;=80,"Alto","Inviable Sanitariamente"))))</f>
        <v>Inviable Sanitariamente</v>
      </c>
      <c r="SHS469" s="265" t="str">
        <f t="shared" ref="SHS469:SHS471" si="13085">IF(SHQ469&lt;5,"Sin Riesgo",IF(SHQ469 &lt;=14,"Bajo",IF(SHQ469&lt;=35,"Medio",IF(SHQ469&lt;=80,"Alto","Inviable Sanitariamente"))))</f>
        <v>Inviable Sanitariamente</v>
      </c>
      <c r="SHT469" s="265" t="str">
        <f t="shared" ref="SHT469:SHT471" si="13086">IF(SHR469&lt;5,"Sin Riesgo",IF(SHR469 &lt;=14,"Bajo",IF(SHR469&lt;=35,"Medio",IF(SHR469&lt;=80,"Alto","Inviable Sanitariamente"))))</f>
        <v>Inviable Sanitariamente</v>
      </c>
      <c r="SHU469" s="265" t="str">
        <f t="shared" ref="SHU469:SHU471" si="13087">IF(SHS469&lt;5,"Sin Riesgo",IF(SHS469 &lt;=14,"Bajo",IF(SHS469&lt;=35,"Medio",IF(SHS469&lt;=80,"Alto","Inviable Sanitariamente"))))</f>
        <v>Inviable Sanitariamente</v>
      </c>
      <c r="SHV469" s="265" t="str">
        <f t="shared" ref="SHV469:SHV471" si="13088">IF(SHT469&lt;5,"Sin Riesgo",IF(SHT469 &lt;=14,"Bajo",IF(SHT469&lt;=35,"Medio",IF(SHT469&lt;=80,"Alto","Inviable Sanitariamente"))))</f>
        <v>Inviable Sanitariamente</v>
      </c>
      <c r="SHW469" s="265" t="str">
        <f t="shared" ref="SHW469:SHW471" si="13089">IF(SHU469&lt;5,"Sin Riesgo",IF(SHU469 &lt;=14,"Bajo",IF(SHU469&lt;=35,"Medio",IF(SHU469&lt;=80,"Alto","Inviable Sanitariamente"))))</f>
        <v>Inviable Sanitariamente</v>
      </c>
      <c r="SHX469" s="265" t="str">
        <f t="shared" ref="SHX469:SHX471" si="13090">IF(SHV469&lt;5,"Sin Riesgo",IF(SHV469 &lt;=14,"Bajo",IF(SHV469&lt;=35,"Medio",IF(SHV469&lt;=80,"Alto","Inviable Sanitariamente"))))</f>
        <v>Inviable Sanitariamente</v>
      </c>
      <c r="SHY469" s="265" t="str">
        <f t="shared" ref="SHY469:SHY471" si="13091">IF(SHW469&lt;5,"Sin Riesgo",IF(SHW469 &lt;=14,"Bajo",IF(SHW469&lt;=35,"Medio",IF(SHW469&lt;=80,"Alto","Inviable Sanitariamente"))))</f>
        <v>Inviable Sanitariamente</v>
      </c>
      <c r="SHZ469" s="265" t="str">
        <f t="shared" ref="SHZ469:SHZ471" si="13092">IF(SHX469&lt;5,"Sin Riesgo",IF(SHX469 &lt;=14,"Bajo",IF(SHX469&lt;=35,"Medio",IF(SHX469&lt;=80,"Alto","Inviable Sanitariamente"))))</f>
        <v>Inviable Sanitariamente</v>
      </c>
      <c r="SIA469" s="265" t="str">
        <f t="shared" ref="SIA469:SIA471" si="13093">IF(SHY469&lt;5,"Sin Riesgo",IF(SHY469 &lt;=14,"Bajo",IF(SHY469&lt;=35,"Medio",IF(SHY469&lt;=80,"Alto","Inviable Sanitariamente"))))</f>
        <v>Inviable Sanitariamente</v>
      </c>
      <c r="SIB469" s="265" t="str">
        <f t="shared" ref="SIB469:SIB471" si="13094">IF(SHZ469&lt;5,"Sin Riesgo",IF(SHZ469 &lt;=14,"Bajo",IF(SHZ469&lt;=35,"Medio",IF(SHZ469&lt;=80,"Alto","Inviable Sanitariamente"))))</f>
        <v>Inviable Sanitariamente</v>
      </c>
      <c r="SIC469" s="265" t="str">
        <f t="shared" ref="SIC469:SIC471" si="13095">IF(SIA469&lt;5,"Sin Riesgo",IF(SIA469 &lt;=14,"Bajo",IF(SIA469&lt;=35,"Medio",IF(SIA469&lt;=80,"Alto","Inviable Sanitariamente"))))</f>
        <v>Inviable Sanitariamente</v>
      </c>
      <c r="SID469" s="265" t="str">
        <f t="shared" ref="SID469:SID471" si="13096">IF(SIB469&lt;5,"Sin Riesgo",IF(SIB469 &lt;=14,"Bajo",IF(SIB469&lt;=35,"Medio",IF(SIB469&lt;=80,"Alto","Inviable Sanitariamente"))))</f>
        <v>Inviable Sanitariamente</v>
      </c>
      <c r="SIE469" s="265" t="str">
        <f t="shared" ref="SIE469:SIE471" si="13097">IF(SIC469&lt;5,"Sin Riesgo",IF(SIC469 &lt;=14,"Bajo",IF(SIC469&lt;=35,"Medio",IF(SIC469&lt;=80,"Alto","Inviable Sanitariamente"))))</f>
        <v>Inviable Sanitariamente</v>
      </c>
      <c r="SIF469" s="265" t="str">
        <f t="shared" ref="SIF469:SIF471" si="13098">IF(SID469&lt;5,"Sin Riesgo",IF(SID469 &lt;=14,"Bajo",IF(SID469&lt;=35,"Medio",IF(SID469&lt;=80,"Alto","Inviable Sanitariamente"))))</f>
        <v>Inviable Sanitariamente</v>
      </c>
      <c r="SIG469" s="265" t="str">
        <f t="shared" ref="SIG469:SIG471" si="13099">IF(SIE469&lt;5,"Sin Riesgo",IF(SIE469 &lt;=14,"Bajo",IF(SIE469&lt;=35,"Medio",IF(SIE469&lt;=80,"Alto","Inviable Sanitariamente"))))</f>
        <v>Inviable Sanitariamente</v>
      </c>
      <c r="SIH469" s="265" t="str">
        <f t="shared" ref="SIH469:SIH471" si="13100">IF(SIF469&lt;5,"Sin Riesgo",IF(SIF469 &lt;=14,"Bajo",IF(SIF469&lt;=35,"Medio",IF(SIF469&lt;=80,"Alto","Inviable Sanitariamente"))))</f>
        <v>Inviable Sanitariamente</v>
      </c>
      <c r="SII469" s="265" t="str">
        <f t="shared" ref="SII469:SII471" si="13101">IF(SIG469&lt;5,"Sin Riesgo",IF(SIG469 &lt;=14,"Bajo",IF(SIG469&lt;=35,"Medio",IF(SIG469&lt;=80,"Alto","Inviable Sanitariamente"))))</f>
        <v>Inviable Sanitariamente</v>
      </c>
      <c r="SIJ469" s="265" t="str">
        <f t="shared" ref="SIJ469:SIJ471" si="13102">IF(SIH469&lt;5,"Sin Riesgo",IF(SIH469 &lt;=14,"Bajo",IF(SIH469&lt;=35,"Medio",IF(SIH469&lt;=80,"Alto","Inviable Sanitariamente"))))</f>
        <v>Inviable Sanitariamente</v>
      </c>
      <c r="SIK469" s="265" t="str">
        <f t="shared" ref="SIK469:SIK471" si="13103">IF(SII469&lt;5,"Sin Riesgo",IF(SII469 &lt;=14,"Bajo",IF(SII469&lt;=35,"Medio",IF(SII469&lt;=80,"Alto","Inviable Sanitariamente"))))</f>
        <v>Inviable Sanitariamente</v>
      </c>
      <c r="SIL469" s="265" t="str">
        <f t="shared" ref="SIL469:SIL471" si="13104">IF(SIJ469&lt;5,"Sin Riesgo",IF(SIJ469 &lt;=14,"Bajo",IF(SIJ469&lt;=35,"Medio",IF(SIJ469&lt;=80,"Alto","Inviable Sanitariamente"))))</f>
        <v>Inviable Sanitariamente</v>
      </c>
      <c r="SIM469" s="265" t="str">
        <f t="shared" ref="SIM469:SIM471" si="13105">IF(SIK469&lt;5,"Sin Riesgo",IF(SIK469 &lt;=14,"Bajo",IF(SIK469&lt;=35,"Medio",IF(SIK469&lt;=80,"Alto","Inviable Sanitariamente"))))</f>
        <v>Inviable Sanitariamente</v>
      </c>
      <c r="SIN469" s="265" t="str">
        <f t="shared" ref="SIN469:SIN471" si="13106">IF(SIL469&lt;5,"Sin Riesgo",IF(SIL469 &lt;=14,"Bajo",IF(SIL469&lt;=35,"Medio",IF(SIL469&lt;=80,"Alto","Inviable Sanitariamente"))))</f>
        <v>Inviable Sanitariamente</v>
      </c>
      <c r="SIO469" s="265" t="str">
        <f t="shared" ref="SIO469:SIO471" si="13107">IF(SIM469&lt;5,"Sin Riesgo",IF(SIM469 &lt;=14,"Bajo",IF(SIM469&lt;=35,"Medio",IF(SIM469&lt;=80,"Alto","Inviable Sanitariamente"))))</f>
        <v>Inviable Sanitariamente</v>
      </c>
      <c r="SIP469" s="265" t="str">
        <f t="shared" ref="SIP469:SIP471" si="13108">IF(SIN469&lt;5,"Sin Riesgo",IF(SIN469 &lt;=14,"Bajo",IF(SIN469&lt;=35,"Medio",IF(SIN469&lt;=80,"Alto","Inviable Sanitariamente"))))</f>
        <v>Inviable Sanitariamente</v>
      </c>
      <c r="SIQ469" s="265" t="str">
        <f t="shared" ref="SIQ469:SIQ471" si="13109">IF(SIO469&lt;5,"Sin Riesgo",IF(SIO469 &lt;=14,"Bajo",IF(SIO469&lt;=35,"Medio",IF(SIO469&lt;=80,"Alto","Inviable Sanitariamente"))))</f>
        <v>Inviable Sanitariamente</v>
      </c>
      <c r="SIR469" s="265" t="str">
        <f t="shared" ref="SIR469:SIR471" si="13110">IF(SIP469&lt;5,"Sin Riesgo",IF(SIP469 &lt;=14,"Bajo",IF(SIP469&lt;=35,"Medio",IF(SIP469&lt;=80,"Alto","Inviable Sanitariamente"))))</f>
        <v>Inviable Sanitariamente</v>
      </c>
      <c r="SIS469" s="265" t="str">
        <f t="shared" ref="SIS469:SIS471" si="13111">IF(SIQ469&lt;5,"Sin Riesgo",IF(SIQ469 &lt;=14,"Bajo",IF(SIQ469&lt;=35,"Medio",IF(SIQ469&lt;=80,"Alto","Inviable Sanitariamente"))))</f>
        <v>Inviable Sanitariamente</v>
      </c>
      <c r="SIT469" s="265" t="str">
        <f t="shared" ref="SIT469:SIT471" si="13112">IF(SIR469&lt;5,"Sin Riesgo",IF(SIR469 &lt;=14,"Bajo",IF(SIR469&lt;=35,"Medio",IF(SIR469&lt;=80,"Alto","Inviable Sanitariamente"))))</f>
        <v>Inviable Sanitariamente</v>
      </c>
      <c r="SIU469" s="265" t="str">
        <f t="shared" ref="SIU469:SIU471" si="13113">IF(SIS469&lt;5,"Sin Riesgo",IF(SIS469 &lt;=14,"Bajo",IF(SIS469&lt;=35,"Medio",IF(SIS469&lt;=80,"Alto","Inviable Sanitariamente"))))</f>
        <v>Inviable Sanitariamente</v>
      </c>
      <c r="SIV469" s="265" t="str">
        <f t="shared" ref="SIV469:SIV471" si="13114">IF(SIT469&lt;5,"Sin Riesgo",IF(SIT469 &lt;=14,"Bajo",IF(SIT469&lt;=35,"Medio",IF(SIT469&lt;=80,"Alto","Inviable Sanitariamente"))))</f>
        <v>Inviable Sanitariamente</v>
      </c>
      <c r="SIW469" s="265" t="str">
        <f t="shared" ref="SIW469:SIW471" si="13115">IF(SIU469&lt;5,"Sin Riesgo",IF(SIU469 &lt;=14,"Bajo",IF(SIU469&lt;=35,"Medio",IF(SIU469&lt;=80,"Alto","Inviable Sanitariamente"))))</f>
        <v>Inviable Sanitariamente</v>
      </c>
      <c r="SIX469" s="265" t="str">
        <f t="shared" ref="SIX469:SIX471" si="13116">IF(SIV469&lt;5,"Sin Riesgo",IF(SIV469 &lt;=14,"Bajo",IF(SIV469&lt;=35,"Medio",IF(SIV469&lt;=80,"Alto","Inviable Sanitariamente"))))</f>
        <v>Inviable Sanitariamente</v>
      </c>
      <c r="SIY469" s="265" t="str">
        <f t="shared" ref="SIY469:SIY471" si="13117">IF(SIW469&lt;5,"Sin Riesgo",IF(SIW469 &lt;=14,"Bajo",IF(SIW469&lt;=35,"Medio",IF(SIW469&lt;=80,"Alto","Inviable Sanitariamente"))))</f>
        <v>Inviable Sanitariamente</v>
      </c>
      <c r="SIZ469" s="265" t="str">
        <f t="shared" ref="SIZ469:SIZ471" si="13118">IF(SIX469&lt;5,"Sin Riesgo",IF(SIX469 &lt;=14,"Bajo",IF(SIX469&lt;=35,"Medio",IF(SIX469&lt;=80,"Alto","Inviable Sanitariamente"))))</f>
        <v>Inviable Sanitariamente</v>
      </c>
      <c r="SJA469" s="265" t="str">
        <f t="shared" ref="SJA469:SJA471" si="13119">IF(SIY469&lt;5,"Sin Riesgo",IF(SIY469 &lt;=14,"Bajo",IF(SIY469&lt;=35,"Medio",IF(SIY469&lt;=80,"Alto","Inviable Sanitariamente"))))</f>
        <v>Inviable Sanitariamente</v>
      </c>
      <c r="SJB469" s="265" t="str">
        <f t="shared" ref="SJB469:SJB471" si="13120">IF(SIZ469&lt;5,"Sin Riesgo",IF(SIZ469 &lt;=14,"Bajo",IF(SIZ469&lt;=35,"Medio",IF(SIZ469&lt;=80,"Alto","Inviable Sanitariamente"))))</f>
        <v>Inviable Sanitariamente</v>
      </c>
      <c r="SJC469" s="265" t="str">
        <f t="shared" ref="SJC469:SJC471" si="13121">IF(SJA469&lt;5,"Sin Riesgo",IF(SJA469 &lt;=14,"Bajo",IF(SJA469&lt;=35,"Medio",IF(SJA469&lt;=80,"Alto","Inviable Sanitariamente"))))</f>
        <v>Inviable Sanitariamente</v>
      </c>
      <c r="SJD469" s="265" t="str">
        <f t="shared" ref="SJD469:SJD471" si="13122">IF(SJB469&lt;5,"Sin Riesgo",IF(SJB469 &lt;=14,"Bajo",IF(SJB469&lt;=35,"Medio",IF(SJB469&lt;=80,"Alto","Inviable Sanitariamente"))))</f>
        <v>Inviable Sanitariamente</v>
      </c>
      <c r="SJE469" s="265" t="str">
        <f t="shared" ref="SJE469:SJE471" si="13123">IF(SJC469&lt;5,"Sin Riesgo",IF(SJC469 &lt;=14,"Bajo",IF(SJC469&lt;=35,"Medio",IF(SJC469&lt;=80,"Alto","Inviable Sanitariamente"))))</f>
        <v>Inviable Sanitariamente</v>
      </c>
      <c r="SJF469" s="265" t="str">
        <f t="shared" ref="SJF469:SJF471" si="13124">IF(SJD469&lt;5,"Sin Riesgo",IF(SJD469 &lt;=14,"Bajo",IF(SJD469&lt;=35,"Medio",IF(SJD469&lt;=80,"Alto","Inviable Sanitariamente"))))</f>
        <v>Inviable Sanitariamente</v>
      </c>
      <c r="SJG469" s="265" t="str">
        <f t="shared" ref="SJG469:SJG471" si="13125">IF(SJE469&lt;5,"Sin Riesgo",IF(SJE469 &lt;=14,"Bajo",IF(SJE469&lt;=35,"Medio",IF(SJE469&lt;=80,"Alto","Inviable Sanitariamente"))))</f>
        <v>Inviable Sanitariamente</v>
      </c>
      <c r="SJH469" s="265" t="str">
        <f t="shared" ref="SJH469:SJH471" si="13126">IF(SJF469&lt;5,"Sin Riesgo",IF(SJF469 &lt;=14,"Bajo",IF(SJF469&lt;=35,"Medio",IF(SJF469&lt;=80,"Alto","Inviable Sanitariamente"))))</f>
        <v>Inviable Sanitariamente</v>
      </c>
      <c r="SJI469" s="265" t="str">
        <f t="shared" ref="SJI469:SJI471" si="13127">IF(SJG469&lt;5,"Sin Riesgo",IF(SJG469 &lt;=14,"Bajo",IF(SJG469&lt;=35,"Medio",IF(SJG469&lt;=80,"Alto","Inviable Sanitariamente"))))</f>
        <v>Inviable Sanitariamente</v>
      </c>
      <c r="SJJ469" s="265" t="str">
        <f t="shared" ref="SJJ469:SJJ471" si="13128">IF(SJH469&lt;5,"Sin Riesgo",IF(SJH469 &lt;=14,"Bajo",IF(SJH469&lt;=35,"Medio",IF(SJH469&lt;=80,"Alto","Inviable Sanitariamente"))))</f>
        <v>Inviable Sanitariamente</v>
      </c>
      <c r="SJK469" s="265" t="str">
        <f t="shared" ref="SJK469:SJK471" si="13129">IF(SJI469&lt;5,"Sin Riesgo",IF(SJI469 &lt;=14,"Bajo",IF(SJI469&lt;=35,"Medio",IF(SJI469&lt;=80,"Alto","Inviable Sanitariamente"))))</f>
        <v>Inviable Sanitariamente</v>
      </c>
      <c r="SJL469" s="265" t="str">
        <f t="shared" ref="SJL469:SJL471" si="13130">IF(SJJ469&lt;5,"Sin Riesgo",IF(SJJ469 &lt;=14,"Bajo",IF(SJJ469&lt;=35,"Medio",IF(SJJ469&lt;=80,"Alto","Inviable Sanitariamente"))))</f>
        <v>Inviable Sanitariamente</v>
      </c>
      <c r="SJM469" s="265" t="str">
        <f t="shared" ref="SJM469:SJM471" si="13131">IF(SJK469&lt;5,"Sin Riesgo",IF(SJK469 &lt;=14,"Bajo",IF(SJK469&lt;=35,"Medio",IF(SJK469&lt;=80,"Alto","Inviable Sanitariamente"))))</f>
        <v>Inviable Sanitariamente</v>
      </c>
      <c r="SJN469" s="265" t="str">
        <f t="shared" ref="SJN469:SJN471" si="13132">IF(SJL469&lt;5,"Sin Riesgo",IF(SJL469 &lt;=14,"Bajo",IF(SJL469&lt;=35,"Medio",IF(SJL469&lt;=80,"Alto","Inviable Sanitariamente"))))</f>
        <v>Inviable Sanitariamente</v>
      </c>
      <c r="SJO469" s="265" t="str">
        <f t="shared" ref="SJO469:SJO471" si="13133">IF(SJM469&lt;5,"Sin Riesgo",IF(SJM469 &lt;=14,"Bajo",IF(SJM469&lt;=35,"Medio",IF(SJM469&lt;=80,"Alto","Inviable Sanitariamente"))))</f>
        <v>Inviable Sanitariamente</v>
      </c>
      <c r="SJP469" s="265" t="str">
        <f t="shared" ref="SJP469:SJP471" si="13134">IF(SJN469&lt;5,"Sin Riesgo",IF(SJN469 &lt;=14,"Bajo",IF(SJN469&lt;=35,"Medio",IF(SJN469&lt;=80,"Alto","Inviable Sanitariamente"))))</f>
        <v>Inviable Sanitariamente</v>
      </c>
      <c r="SJQ469" s="265" t="str">
        <f t="shared" ref="SJQ469:SJQ471" si="13135">IF(SJO469&lt;5,"Sin Riesgo",IF(SJO469 &lt;=14,"Bajo",IF(SJO469&lt;=35,"Medio",IF(SJO469&lt;=80,"Alto","Inviable Sanitariamente"))))</f>
        <v>Inviable Sanitariamente</v>
      </c>
      <c r="SJR469" s="265" t="str">
        <f t="shared" ref="SJR469:SJR471" si="13136">IF(SJP469&lt;5,"Sin Riesgo",IF(SJP469 &lt;=14,"Bajo",IF(SJP469&lt;=35,"Medio",IF(SJP469&lt;=80,"Alto","Inviable Sanitariamente"))))</f>
        <v>Inviable Sanitariamente</v>
      </c>
      <c r="SJS469" s="265" t="str">
        <f t="shared" ref="SJS469:SJS471" si="13137">IF(SJQ469&lt;5,"Sin Riesgo",IF(SJQ469 &lt;=14,"Bajo",IF(SJQ469&lt;=35,"Medio",IF(SJQ469&lt;=80,"Alto","Inviable Sanitariamente"))))</f>
        <v>Inviable Sanitariamente</v>
      </c>
      <c r="SJT469" s="265" t="str">
        <f t="shared" ref="SJT469:SJT471" si="13138">IF(SJR469&lt;5,"Sin Riesgo",IF(SJR469 &lt;=14,"Bajo",IF(SJR469&lt;=35,"Medio",IF(SJR469&lt;=80,"Alto","Inviable Sanitariamente"))))</f>
        <v>Inviable Sanitariamente</v>
      </c>
      <c r="SJU469" s="265" t="str">
        <f t="shared" ref="SJU469:SJU471" si="13139">IF(SJS469&lt;5,"Sin Riesgo",IF(SJS469 &lt;=14,"Bajo",IF(SJS469&lt;=35,"Medio",IF(SJS469&lt;=80,"Alto","Inviable Sanitariamente"))))</f>
        <v>Inviable Sanitariamente</v>
      </c>
      <c r="SJV469" s="265" t="str">
        <f t="shared" ref="SJV469:SJV471" si="13140">IF(SJT469&lt;5,"Sin Riesgo",IF(SJT469 &lt;=14,"Bajo",IF(SJT469&lt;=35,"Medio",IF(SJT469&lt;=80,"Alto","Inviable Sanitariamente"))))</f>
        <v>Inviable Sanitariamente</v>
      </c>
      <c r="SJW469" s="265" t="str">
        <f t="shared" ref="SJW469:SJW471" si="13141">IF(SJU469&lt;5,"Sin Riesgo",IF(SJU469 &lt;=14,"Bajo",IF(SJU469&lt;=35,"Medio",IF(SJU469&lt;=80,"Alto","Inviable Sanitariamente"))))</f>
        <v>Inviable Sanitariamente</v>
      </c>
      <c r="SJX469" s="265" t="str">
        <f t="shared" ref="SJX469:SJX471" si="13142">IF(SJV469&lt;5,"Sin Riesgo",IF(SJV469 &lt;=14,"Bajo",IF(SJV469&lt;=35,"Medio",IF(SJV469&lt;=80,"Alto","Inviable Sanitariamente"))))</f>
        <v>Inviable Sanitariamente</v>
      </c>
      <c r="SJY469" s="265" t="str">
        <f t="shared" ref="SJY469:SJY471" si="13143">IF(SJW469&lt;5,"Sin Riesgo",IF(SJW469 &lt;=14,"Bajo",IF(SJW469&lt;=35,"Medio",IF(SJW469&lt;=80,"Alto","Inviable Sanitariamente"))))</f>
        <v>Inviable Sanitariamente</v>
      </c>
      <c r="SJZ469" s="265" t="str">
        <f t="shared" ref="SJZ469:SJZ471" si="13144">IF(SJX469&lt;5,"Sin Riesgo",IF(SJX469 &lt;=14,"Bajo",IF(SJX469&lt;=35,"Medio",IF(SJX469&lt;=80,"Alto","Inviable Sanitariamente"))))</f>
        <v>Inviable Sanitariamente</v>
      </c>
      <c r="SKA469" s="265" t="str">
        <f t="shared" ref="SKA469:SKA471" si="13145">IF(SJY469&lt;5,"Sin Riesgo",IF(SJY469 &lt;=14,"Bajo",IF(SJY469&lt;=35,"Medio",IF(SJY469&lt;=80,"Alto","Inviable Sanitariamente"))))</f>
        <v>Inviable Sanitariamente</v>
      </c>
      <c r="SKB469" s="265" t="str">
        <f t="shared" ref="SKB469:SKB471" si="13146">IF(SJZ469&lt;5,"Sin Riesgo",IF(SJZ469 &lt;=14,"Bajo",IF(SJZ469&lt;=35,"Medio",IF(SJZ469&lt;=80,"Alto","Inviable Sanitariamente"))))</f>
        <v>Inviable Sanitariamente</v>
      </c>
      <c r="SKC469" s="265" t="str">
        <f t="shared" ref="SKC469:SKC471" si="13147">IF(SKA469&lt;5,"Sin Riesgo",IF(SKA469 &lt;=14,"Bajo",IF(SKA469&lt;=35,"Medio",IF(SKA469&lt;=80,"Alto","Inviable Sanitariamente"))))</f>
        <v>Inviable Sanitariamente</v>
      </c>
      <c r="SKD469" s="265" t="str">
        <f t="shared" ref="SKD469:SKD471" si="13148">IF(SKB469&lt;5,"Sin Riesgo",IF(SKB469 &lt;=14,"Bajo",IF(SKB469&lt;=35,"Medio",IF(SKB469&lt;=80,"Alto","Inviable Sanitariamente"))))</f>
        <v>Inviable Sanitariamente</v>
      </c>
      <c r="SKE469" s="265" t="str">
        <f t="shared" ref="SKE469:SKE471" si="13149">IF(SKC469&lt;5,"Sin Riesgo",IF(SKC469 &lt;=14,"Bajo",IF(SKC469&lt;=35,"Medio",IF(SKC469&lt;=80,"Alto","Inviable Sanitariamente"))))</f>
        <v>Inviable Sanitariamente</v>
      </c>
      <c r="SKF469" s="265" t="str">
        <f t="shared" ref="SKF469:SKF471" si="13150">IF(SKD469&lt;5,"Sin Riesgo",IF(SKD469 &lt;=14,"Bajo",IF(SKD469&lt;=35,"Medio",IF(SKD469&lt;=80,"Alto","Inviable Sanitariamente"))))</f>
        <v>Inviable Sanitariamente</v>
      </c>
      <c r="SKG469" s="265" t="str">
        <f t="shared" ref="SKG469:SKG471" si="13151">IF(SKE469&lt;5,"Sin Riesgo",IF(SKE469 &lt;=14,"Bajo",IF(SKE469&lt;=35,"Medio",IF(SKE469&lt;=80,"Alto","Inviable Sanitariamente"))))</f>
        <v>Inviable Sanitariamente</v>
      </c>
      <c r="SKH469" s="265" t="str">
        <f t="shared" ref="SKH469:SKH471" si="13152">IF(SKF469&lt;5,"Sin Riesgo",IF(SKF469 &lt;=14,"Bajo",IF(SKF469&lt;=35,"Medio",IF(SKF469&lt;=80,"Alto","Inviable Sanitariamente"))))</f>
        <v>Inviable Sanitariamente</v>
      </c>
      <c r="SKI469" s="265" t="str">
        <f t="shared" ref="SKI469:SKI471" si="13153">IF(SKG469&lt;5,"Sin Riesgo",IF(SKG469 &lt;=14,"Bajo",IF(SKG469&lt;=35,"Medio",IF(SKG469&lt;=80,"Alto","Inviable Sanitariamente"))))</f>
        <v>Inviable Sanitariamente</v>
      </c>
      <c r="SKJ469" s="265" t="str">
        <f t="shared" ref="SKJ469:SKJ471" si="13154">IF(SKH469&lt;5,"Sin Riesgo",IF(SKH469 &lt;=14,"Bajo",IF(SKH469&lt;=35,"Medio",IF(SKH469&lt;=80,"Alto","Inviable Sanitariamente"))))</f>
        <v>Inviable Sanitariamente</v>
      </c>
      <c r="SKK469" s="265" t="str">
        <f t="shared" ref="SKK469:SKK471" si="13155">IF(SKI469&lt;5,"Sin Riesgo",IF(SKI469 &lt;=14,"Bajo",IF(SKI469&lt;=35,"Medio",IF(SKI469&lt;=80,"Alto","Inviable Sanitariamente"))))</f>
        <v>Inviable Sanitariamente</v>
      </c>
      <c r="SKL469" s="265" t="str">
        <f t="shared" ref="SKL469:SKL471" si="13156">IF(SKJ469&lt;5,"Sin Riesgo",IF(SKJ469 &lt;=14,"Bajo",IF(SKJ469&lt;=35,"Medio",IF(SKJ469&lt;=80,"Alto","Inviable Sanitariamente"))))</f>
        <v>Inviable Sanitariamente</v>
      </c>
      <c r="SKM469" s="265" t="str">
        <f t="shared" ref="SKM469:SKM471" si="13157">IF(SKK469&lt;5,"Sin Riesgo",IF(SKK469 &lt;=14,"Bajo",IF(SKK469&lt;=35,"Medio",IF(SKK469&lt;=80,"Alto","Inviable Sanitariamente"))))</f>
        <v>Inviable Sanitariamente</v>
      </c>
      <c r="SKN469" s="265" t="str">
        <f t="shared" ref="SKN469:SKN471" si="13158">IF(SKL469&lt;5,"Sin Riesgo",IF(SKL469 &lt;=14,"Bajo",IF(SKL469&lt;=35,"Medio",IF(SKL469&lt;=80,"Alto","Inviable Sanitariamente"))))</f>
        <v>Inviable Sanitariamente</v>
      </c>
      <c r="SKO469" s="265" t="str">
        <f t="shared" ref="SKO469:SKO471" si="13159">IF(SKM469&lt;5,"Sin Riesgo",IF(SKM469 &lt;=14,"Bajo",IF(SKM469&lt;=35,"Medio",IF(SKM469&lt;=80,"Alto","Inviable Sanitariamente"))))</f>
        <v>Inviable Sanitariamente</v>
      </c>
      <c r="SKP469" s="265" t="str">
        <f t="shared" ref="SKP469:SKP471" si="13160">IF(SKN469&lt;5,"Sin Riesgo",IF(SKN469 &lt;=14,"Bajo",IF(SKN469&lt;=35,"Medio",IF(SKN469&lt;=80,"Alto","Inviable Sanitariamente"))))</f>
        <v>Inviable Sanitariamente</v>
      </c>
      <c r="SKQ469" s="265" t="str">
        <f t="shared" ref="SKQ469:SKQ471" si="13161">IF(SKO469&lt;5,"Sin Riesgo",IF(SKO469 &lt;=14,"Bajo",IF(SKO469&lt;=35,"Medio",IF(SKO469&lt;=80,"Alto","Inviable Sanitariamente"))))</f>
        <v>Inviable Sanitariamente</v>
      </c>
      <c r="SKR469" s="265" t="str">
        <f t="shared" ref="SKR469:SKR471" si="13162">IF(SKP469&lt;5,"Sin Riesgo",IF(SKP469 &lt;=14,"Bajo",IF(SKP469&lt;=35,"Medio",IF(SKP469&lt;=80,"Alto","Inviable Sanitariamente"))))</f>
        <v>Inviable Sanitariamente</v>
      </c>
      <c r="SKS469" s="265" t="str">
        <f t="shared" ref="SKS469:SKS471" si="13163">IF(SKQ469&lt;5,"Sin Riesgo",IF(SKQ469 &lt;=14,"Bajo",IF(SKQ469&lt;=35,"Medio",IF(SKQ469&lt;=80,"Alto","Inviable Sanitariamente"))))</f>
        <v>Inviable Sanitariamente</v>
      </c>
      <c r="SKT469" s="265" t="str">
        <f t="shared" ref="SKT469:SKT471" si="13164">IF(SKR469&lt;5,"Sin Riesgo",IF(SKR469 &lt;=14,"Bajo",IF(SKR469&lt;=35,"Medio",IF(SKR469&lt;=80,"Alto","Inviable Sanitariamente"))))</f>
        <v>Inviable Sanitariamente</v>
      </c>
      <c r="SKU469" s="265" t="str">
        <f t="shared" ref="SKU469:SKU471" si="13165">IF(SKS469&lt;5,"Sin Riesgo",IF(SKS469 &lt;=14,"Bajo",IF(SKS469&lt;=35,"Medio",IF(SKS469&lt;=80,"Alto","Inviable Sanitariamente"))))</f>
        <v>Inviable Sanitariamente</v>
      </c>
      <c r="SKV469" s="265" t="str">
        <f t="shared" ref="SKV469:SKV471" si="13166">IF(SKT469&lt;5,"Sin Riesgo",IF(SKT469 &lt;=14,"Bajo",IF(SKT469&lt;=35,"Medio",IF(SKT469&lt;=80,"Alto","Inviable Sanitariamente"))))</f>
        <v>Inviable Sanitariamente</v>
      </c>
      <c r="SKW469" s="265" t="str">
        <f t="shared" ref="SKW469:SKW471" si="13167">IF(SKU469&lt;5,"Sin Riesgo",IF(SKU469 &lt;=14,"Bajo",IF(SKU469&lt;=35,"Medio",IF(SKU469&lt;=80,"Alto","Inviable Sanitariamente"))))</f>
        <v>Inviable Sanitariamente</v>
      </c>
      <c r="SKX469" s="265" t="str">
        <f t="shared" ref="SKX469:SKX471" si="13168">IF(SKV469&lt;5,"Sin Riesgo",IF(SKV469 &lt;=14,"Bajo",IF(SKV469&lt;=35,"Medio",IF(SKV469&lt;=80,"Alto","Inviable Sanitariamente"))))</f>
        <v>Inviable Sanitariamente</v>
      </c>
      <c r="SKY469" s="265" t="str">
        <f t="shared" ref="SKY469:SKY471" si="13169">IF(SKW469&lt;5,"Sin Riesgo",IF(SKW469 &lt;=14,"Bajo",IF(SKW469&lt;=35,"Medio",IF(SKW469&lt;=80,"Alto","Inviable Sanitariamente"))))</f>
        <v>Inviable Sanitariamente</v>
      </c>
      <c r="SKZ469" s="265" t="str">
        <f t="shared" ref="SKZ469:SKZ471" si="13170">IF(SKX469&lt;5,"Sin Riesgo",IF(SKX469 &lt;=14,"Bajo",IF(SKX469&lt;=35,"Medio",IF(SKX469&lt;=80,"Alto","Inviable Sanitariamente"))))</f>
        <v>Inviable Sanitariamente</v>
      </c>
      <c r="SLA469" s="265" t="str">
        <f t="shared" ref="SLA469:SLA471" si="13171">IF(SKY469&lt;5,"Sin Riesgo",IF(SKY469 &lt;=14,"Bajo",IF(SKY469&lt;=35,"Medio",IF(SKY469&lt;=80,"Alto","Inviable Sanitariamente"))))</f>
        <v>Inviable Sanitariamente</v>
      </c>
      <c r="SLB469" s="265" t="str">
        <f t="shared" ref="SLB469:SLB471" si="13172">IF(SKZ469&lt;5,"Sin Riesgo",IF(SKZ469 &lt;=14,"Bajo",IF(SKZ469&lt;=35,"Medio",IF(SKZ469&lt;=80,"Alto","Inviable Sanitariamente"))))</f>
        <v>Inviable Sanitariamente</v>
      </c>
      <c r="SLC469" s="265" t="str">
        <f t="shared" ref="SLC469:SLC471" si="13173">IF(SLA469&lt;5,"Sin Riesgo",IF(SLA469 &lt;=14,"Bajo",IF(SLA469&lt;=35,"Medio",IF(SLA469&lt;=80,"Alto","Inviable Sanitariamente"))))</f>
        <v>Inviable Sanitariamente</v>
      </c>
      <c r="SLD469" s="265" t="str">
        <f t="shared" ref="SLD469:SLD471" si="13174">IF(SLB469&lt;5,"Sin Riesgo",IF(SLB469 &lt;=14,"Bajo",IF(SLB469&lt;=35,"Medio",IF(SLB469&lt;=80,"Alto","Inviable Sanitariamente"))))</f>
        <v>Inviable Sanitariamente</v>
      </c>
      <c r="SLE469" s="265" t="str">
        <f t="shared" ref="SLE469:SLE471" si="13175">IF(SLC469&lt;5,"Sin Riesgo",IF(SLC469 &lt;=14,"Bajo",IF(SLC469&lt;=35,"Medio",IF(SLC469&lt;=80,"Alto","Inviable Sanitariamente"))))</f>
        <v>Inviable Sanitariamente</v>
      </c>
      <c r="SLF469" s="265" t="str">
        <f t="shared" ref="SLF469:SLF471" si="13176">IF(SLD469&lt;5,"Sin Riesgo",IF(SLD469 &lt;=14,"Bajo",IF(SLD469&lt;=35,"Medio",IF(SLD469&lt;=80,"Alto","Inviable Sanitariamente"))))</f>
        <v>Inviable Sanitariamente</v>
      </c>
      <c r="SLG469" s="265" t="str">
        <f t="shared" ref="SLG469:SLG471" si="13177">IF(SLE469&lt;5,"Sin Riesgo",IF(SLE469 &lt;=14,"Bajo",IF(SLE469&lt;=35,"Medio",IF(SLE469&lt;=80,"Alto","Inviable Sanitariamente"))))</f>
        <v>Inviable Sanitariamente</v>
      </c>
      <c r="SLH469" s="265" t="str">
        <f t="shared" ref="SLH469:SLH471" si="13178">IF(SLF469&lt;5,"Sin Riesgo",IF(SLF469 &lt;=14,"Bajo",IF(SLF469&lt;=35,"Medio",IF(SLF469&lt;=80,"Alto","Inviable Sanitariamente"))))</f>
        <v>Inviable Sanitariamente</v>
      </c>
      <c r="SLI469" s="265" t="str">
        <f t="shared" ref="SLI469:SLI471" si="13179">IF(SLG469&lt;5,"Sin Riesgo",IF(SLG469 &lt;=14,"Bajo",IF(SLG469&lt;=35,"Medio",IF(SLG469&lt;=80,"Alto","Inviable Sanitariamente"))))</f>
        <v>Inviable Sanitariamente</v>
      </c>
      <c r="SLJ469" s="265" t="str">
        <f t="shared" ref="SLJ469:SLJ471" si="13180">IF(SLH469&lt;5,"Sin Riesgo",IF(SLH469 &lt;=14,"Bajo",IF(SLH469&lt;=35,"Medio",IF(SLH469&lt;=80,"Alto","Inviable Sanitariamente"))))</f>
        <v>Inviable Sanitariamente</v>
      </c>
      <c r="SLK469" s="265" t="str">
        <f t="shared" ref="SLK469:SLK471" si="13181">IF(SLI469&lt;5,"Sin Riesgo",IF(SLI469 &lt;=14,"Bajo",IF(SLI469&lt;=35,"Medio",IF(SLI469&lt;=80,"Alto","Inviable Sanitariamente"))))</f>
        <v>Inviable Sanitariamente</v>
      </c>
      <c r="SLL469" s="265" t="str">
        <f t="shared" ref="SLL469:SLL471" si="13182">IF(SLJ469&lt;5,"Sin Riesgo",IF(SLJ469 &lt;=14,"Bajo",IF(SLJ469&lt;=35,"Medio",IF(SLJ469&lt;=80,"Alto","Inviable Sanitariamente"))))</f>
        <v>Inviable Sanitariamente</v>
      </c>
      <c r="SLM469" s="265" t="str">
        <f t="shared" ref="SLM469:SLM471" si="13183">IF(SLK469&lt;5,"Sin Riesgo",IF(SLK469 &lt;=14,"Bajo",IF(SLK469&lt;=35,"Medio",IF(SLK469&lt;=80,"Alto","Inviable Sanitariamente"))))</f>
        <v>Inviable Sanitariamente</v>
      </c>
      <c r="SLN469" s="265" t="str">
        <f t="shared" ref="SLN469:SLN471" si="13184">IF(SLL469&lt;5,"Sin Riesgo",IF(SLL469 &lt;=14,"Bajo",IF(SLL469&lt;=35,"Medio",IF(SLL469&lt;=80,"Alto","Inviable Sanitariamente"))))</f>
        <v>Inviable Sanitariamente</v>
      </c>
      <c r="SLO469" s="265" t="str">
        <f t="shared" ref="SLO469:SLO471" si="13185">IF(SLM469&lt;5,"Sin Riesgo",IF(SLM469 &lt;=14,"Bajo",IF(SLM469&lt;=35,"Medio",IF(SLM469&lt;=80,"Alto","Inviable Sanitariamente"))))</f>
        <v>Inviable Sanitariamente</v>
      </c>
      <c r="SLP469" s="265" t="str">
        <f t="shared" ref="SLP469:SLP471" si="13186">IF(SLN469&lt;5,"Sin Riesgo",IF(SLN469 &lt;=14,"Bajo",IF(SLN469&lt;=35,"Medio",IF(SLN469&lt;=80,"Alto","Inviable Sanitariamente"))))</f>
        <v>Inviable Sanitariamente</v>
      </c>
      <c r="SLQ469" s="265" t="str">
        <f t="shared" ref="SLQ469:SLQ471" si="13187">IF(SLO469&lt;5,"Sin Riesgo",IF(SLO469 &lt;=14,"Bajo",IF(SLO469&lt;=35,"Medio",IF(SLO469&lt;=80,"Alto","Inviable Sanitariamente"))))</f>
        <v>Inviable Sanitariamente</v>
      </c>
      <c r="SLR469" s="265" t="str">
        <f t="shared" ref="SLR469:SLR471" si="13188">IF(SLP469&lt;5,"Sin Riesgo",IF(SLP469 &lt;=14,"Bajo",IF(SLP469&lt;=35,"Medio",IF(SLP469&lt;=80,"Alto","Inviable Sanitariamente"))))</f>
        <v>Inviable Sanitariamente</v>
      </c>
      <c r="SLS469" s="265" t="str">
        <f t="shared" ref="SLS469:SLS471" si="13189">IF(SLQ469&lt;5,"Sin Riesgo",IF(SLQ469 &lt;=14,"Bajo",IF(SLQ469&lt;=35,"Medio",IF(SLQ469&lt;=80,"Alto","Inviable Sanitariamente"))))</f>
        <v>Inviable Sanitariamente</v>
      </c>
      <c r="SLT469" s="265" t="str">
        <f t="shared" ref="SLT469:SLT471" si="13190">IF(SLR469&lt;5,"Sin Riesgo",IF(SLR469 &lt;=14,"Bajo",IF(SLR469&lt;=35,"Medio",IF(SLR469&lt;=80,"Alto","Inviable Sanitariamente"))))</f>
        <v>Inviable Sanitariamente</v>
      </c>
      <c r="SLU469" s="265" t="str">
        <f t="shared" ref="SLU469:SLU471" si="13191">IF(SLS469&lt;5,"Sin Riesgo",IF(SLS469 &lt;=14,"Bajo",IF(SLS469&lt;=35,"Medio",IF(SLS469&lt;=80,"Alto","Inviable Sanitariamente"))))</f>
        <v>Inviable Sanitariamente</v>
      </c>
      <c r="SLV469" s="265" t="str">
        <f t="shared" ref="SLV469:SLV471" si="13192">IF(SLT469&lt;5,"Sin Riesgo",IF(SLT469 &lt;=14,"Bajo",IF(SLT469&lt;=35,"Medio",IF(SLT469&lt;=80,"Alto","Inviable Sanitariamente"))))</f>
        <v>Inviable Sanitariamente</v>
      </c>
      <c r="SLW469" s="265" t="str">
        <f t="shared" ref="SLW469:SLW471" si="13193">IF(SLU469&lt;5,"Sin Riesgo",IF(SLU469 &lt;=14,"Bajo",IF(SLU469&lt;=35,"Medio",IF(SLU469&lt;=80,"Alto","Inviable Sanitariamente"))))</f>
        <v>Inviable Sanitariamente</v>
      </c>
      <c r="SLX469" s="265" t="str">
        <f t="shared" ref="SLX469:SLX471" si="13194">IF(SLV469&lt;5,"Sin Riesgo",IF(SLV469 &lt;=14,"Bajo",IF(SLV469&lt;=35,"Medio",IF(SLV469&lt;=80,"Alto","Inviable Sanitariamente"))))</f>
        <v>Inviable Sanitariamente</v>
      </c>
      <c r="SLY469" s="265" t="str">
        <f t="shared" ref="SLY469:SLY471" si="13195">IF(SLW469&lt;5,"Sin Riesgo",IF(SLW469 &lt;=14,"Bajo",IF(SLW469&lt;=35,"Medio",IF(SLW469&lt;=80,"Alto","Inviable Sanitariamente"))))</f>
        <v>Inviable Sanitariamente</v>
      </c>
      <c r="SLZ469" s="265" t="str">
        <f t="shared" ref="SLZ469:SLZ471" si="13196">IF(SLX469&lt;5,"Sin Riesgo",IF(SLX469 &lt;=14,"Bajo",IF(SLX469&lt;=35,"Medio",IF(SLX469&lt;=80,"Alto","Inviable Sanitariamente"))))</f>
        <v>Inviable Sanitariamente</v>
      </c>
      <c r="SMA469" s="265" t="str">
        <f t="shared" ref="SMA469:SMA471" si="13197">IF(SLY469&lt;5,"Sin Riesgo",IF(SLY469 &lt;=14,"Bajo",IF(SLY469&lt;=35,"Medio",IF(SLY469&lt;=80,"Alto","Inviable Sanitariamente"))))</f>
        <v>Inviable Sanitariamente</v>
      </c>
      <c r="SMB469" s="265" t="str">
        <f t="shared" ref="SMB469:SMB471" si="13198">IF(SLZ469&lt;5,"Sin Riesgo",IF(SLZ469 &lt;=14,"Bajo",IF(SLZ469&lt;=35,"Medio",IF(SLZ469&lt;=80,"Alto","Inviable Sanitariamente"))))</f>
        <v>Inviable Sanitariamente</v>
      </c>
      <c r="SMC469" s="265" t="str">
        <f t="shared" ref="SMC469:SMC471" si="13199">IF(SMA469&lt;5,"Sin Riesgo",IF(SMA469 &lt;=14,"Bajo",IF(SMA469&lt;=35,"Medio",IF(SMA469&lt;=80,"Alto","Inviable Sanitariamente"))))</f>
        <v>Inviable Sanitariamente</v>
      </c>
      <c r="SMD469" s="265" t="str">
        <f t="shared" ref="SMD469:SMD471" si="13200">IF(SMB469&lt;5,"Sin Riesgo",IF(SMB469 &lt;=14,"Bajo",IF(SMB469&lt;=35,"Medio",IF(SMB469&lt;=80,"Alto","Inviable Sanitariamente"))))</f>
        <v>Inviable Sanitariamente</v>
      </c>
      <c r="SME469" s="265" t="str">
        <f t="shared" ref="SME469:SME471" si="13201">IF(SMC469&lt;5,"Sin Riesgo",IF(SMC469 &lt;=14,"Bajo",IF(SMC469&lt;=35,"Medio",IF(SMC469&lt;=80,"Alto","Inviable Sanitariamente"))))</f>
        <v>Inviable Sanitariamente</v>
      </c>
      <c r="SMF469" s="265" t="str">
        <f t="shared" ref="SMF469:SMF471" si="13202">IF(SMD469&lt;5,"Sin Riesgo",IF(SMD469 &lt;=14,"Bajo",IF(SMD469&lt;=35,"Medio",IF(SMD469&lt;=80,"Alto","Inviable Sanitariamente"))))</f>
        <v>Inviable Sanitariamente</v>
      </c>
      <c r="SMG469" s="265" t="str">
        <f t="shared" ref="SMG469:SMG471" si="13203">IF(SME469&lt;5,"Sin Riesgo",IF(SME469 &lt;=14,"Bajo",IF(SME469&lt;=35,"Medio",IF(SME469&lt;=80,"Alto","Inviable Sanitariamente"))))</f>
        <v>Inviable Sanitariamente</v>
      </c>
      <c r="SMH469" s="265" t="str">
        <f t="shared" ref="SMH469:SMH471" si="13204">IF(SMF469&lt;5,"Sin Riesgo",IF(SMF469 &lt;=14,"Bajo",IF(SMF469&lt;=35,"Medio",IF(SMF469&lt;=80,"Alto","Inviable Sanitariamente"))))</f>
        <v>Inviable Sanitariamente</v>
      </c>
      <c r="SMI469" s="265" t="str">
        <f t="shared" ref="SMI469:SMI471" si="13205">IF(SMG469&lt;5,"Sin Riesgo",IF(SMG469 &lt;=14,"Bajo",IF(SMG469&lt;=35,"Medio",IF(SMG469&lt;=80,"Alto","Inviable Sanitariamente"))))</f>
        <v>Inviable Sanitariamente</v>
      </c>
      <c r="SMJ469" s="265" t="str">
        <f t="shared" ref="SMJ469:SMJ471" si="13206">IF(SMH469&lt;5,"Sin Riesgo",IF(SMH469 &lt;=14,"Bajo",IF(SMH469&lt;=35,"Medio",IF(SMH469&lt;=80,"Alto","Inviable Sanitariamente"))))</f>
        <v>Inviable Sanitariamente</v>
      </c>
      <c r="SMK469" s="265" t="str">
        <f t="shared" ref="SMK469:SMK471" si="13207">IF(SMI469&lt;5,"Sin Riesgo",IF(SMI469 &lt;=14,"Bajo",IF(SMI469&lt;=35,"Medio",IF(SMI469&lt;=80,"Alto","Inviable Sanitariamente"))))</f>
        <v>Inviable Sanitariamente</v>
      </c>
      <c r="SML469" s="265" t="str">
        <f t="shared" ref="SML469:SML471" si="13208">IF(SMJ469&lt;5,"Sin Riesgo",IF(SMJ469 &lt;=14,"Bajo",IF(SMJ469&lt;=35,"Medio",IF(SMJ469&lt;=80,"Alto","Inviable Sanitariamente"))))</f>
        <v>Inviable Sanitariamente</v>
      </c>
      <c r="SMM469" s="265" t="str">
        <f t="shared" ref="SMM469:SMM471" si="13209">IF(SMK469&lt;5,"Sin Riesgo",IF(SMK469 &lt;=14,"Bajo",IF(SMK469&lt;=35,"Medio",IF(SMK469&lt;=80,"Alto","Inviable Sanitariamente"))))</f>
        <v>Inviable Sanitariamente</v>
      </c>
      <c r="SMN469" s="265" t="str">
        <f t="shared" ref="SMN469:SMN471" si="13210">IF(SML469&lt;5,"Sin Riesgo",IF(SML469 &lt;=14,"Bajo",IF(SML469&lt;=35,"Medio",IF(SML469&lt;=80,"Alto","Inviable Sanitariamente"))))</f>
        <v>Inviable Sanitariamente</v>
      </c>
      <c r="SMO469" s="265" t="str">
        <f t="shared" ref="SMO469:SMO471" si="13211">IF(SMM469&lt;5,"Sin Riesgo",IF(SMM469 &lt;=14,"Bajo",IF(SMM469&lt;=35,"Medio",IF(SMM469&lt;=80,"Alto","Inviable Sanitariamente"))))</f>
        <v>Inviable Sanitariamente</v>
      </c>
      <c r="SMP469" s="265" t="str">
        <f t="shared" ref="SMP469:SMP471" si="13212">IF(SMN469&lt;5,"Sin Riesgo",IF(SMN469 &lt;=14,"Bajo",IF(SMN469&lt;=35,"Medio",IF(SMN469&lt;=80,"Alto","Inviable Sanitariamente"))))</f>
        <v>Inviable Sanitariamente</v>
      </c>
      <c r="SMQ469" s="265" t="str">
        <f t="shared" ref="SMQ469:SMQ471" si="13213">IF(SMO469&lt;5,"Sin Riesgo",IF(SMO469 &lt;=14,"Bajo",IF(SMO469&lt;=35,"Medio",IF(SMO469&lt;=80,"Alto","Inviable Sanitariamente"))))</f>
        <v>Inviable Sanitariamente</v>
      </c>
      <c r="SMR469" s="265" t="str">
        <f t="shared" ref="SMR469:SMR471" si="13214">IF(SMP469&lt;5,"Sin Riesgo",IF(SMP469 &lt;=14,"Bajo",IF(SMP469&lt;=35,"Medio",IF(SMP469&lt;=80,"Alto","Inviable Sanitariamente"))))</f>
        <v>Inviable Sanitariamente</v>
      </c>
      <c r="SMS469" s="265" t="str">
        <f t="shared" ref="SMS469:SMS471" si="13215">IF(SMQ469&lt;5,"Sin Riesgo",IF(SMQ469 &lt;=14,"Bajo",IF(SMQ469&lt;=35,"Medio",IF(SMQ469&lt;=80,"Alto","Inviable Sanitariamente"))))</f>
        <v>Inviable Sanitariamente</v>
      </c>
      <c r="SMT469" s="265" t="str">
        <f t="shared" ref="SMT469:SMT471" si="13216">IF(SMR469&lt;5,"Sin Riesgo",IF(SMR469 &lt;=14,"Bajo",IF(SMR469&lt;=35,"Medio",IF(SMR469&lt;=80,"Alto","Inviable Sanitariamente"))))</f>
        <v>Inviable Sanitariamente</v>
      </c>
      <c r="SMU469" s="265" t="str">
        <f t="shared" ref="SMU469:SMU471" si="13217">IF(SMS469&lt;5,"Sin Riesgo",IF(SMS469 &lt;=14,"Bajo",IF(SMS469&lt;=35,"Medio",IF(SMS469&lt;=80,"Alto","Inviable Sanitariamente"))))</f>
        <v>Inviable Sanitariamente</v>
      </c>
      <c r="SMV469" s="265" t="str">
        <f t="shared" ref="SMV469:SMV471" si="13218">IF(SMT469&lt;5,"Sin Riesgo",IF(SMT469 &lt;=14,"Bajo",IF(SMT469&lt;=35,"Medio",IF(SMT469&lt;=80,"Alto","Inviable Sanitariamente"))))</f>
        <v>Inviable Sanitariamente</v>
      </c>
      <c r="SMW469" s="265" t="str">
        <f t="shared" ref="SMW469:SMW471" si="13219">IF(SMU469&lt;5,"Sin Riesgo",IF(SMU469 &lt;=14,"Bajo",IF(SMU469&lt;=35,"Medio",IF(SMU469&lt;=80,"Alto","Inviable Sanitariamente"))))</f>
        <v>Inviable Sanitariamente</v>
      </c>
      <c r="SMX469" s="265" t="str">
        <f t="shared" ref="SMX469:SMX471" si="13220">IF(SMV469&lt;5,"Sin Riesgo",IF(SMV469 &lt;=14,"Bajo",IF(SMV469&lt;=35,"Medio",IF(SMV469&lt;=80,"Alto","Inviable Sanitariamente"))))</f>
        <v>Inviable Sanitariamente</v>
      </c>
      <c r="SMY469" s="265" t="str">
        <f t="shared" ref="SMY469:SMY471" si="13221">IF(SMW469&lt;5,"Sin Riesgo",IF(SMW469 &lt;=14,"Bajo",IF(SMW469&lt;=35,"Medio",IF(SMW469&lt;=80,"Alto","Inviable Sanitariamente"))))</f>
        <v>Inviable Sanitariamente</v>
      </c>
      <c r="SMZ469" s="265" t="str">
        <f t="shared" ref="SMZ469:SMZ471" si="13222">IF(SMX469&lt;5,"Sin Riesgo",IF(SMX469 &lt;=14,"Bajo",IF(SMX469&lt;=35,"Medio",IF(SMX469&lt;=80,"Alto","Inviable Sanitariamente"))))</f>
        <v>Inviable Sanitariamente</v>
      </c>
      <c r="SNA469" s="265" t="str">
        <f t="shared" ref="SNA469:SNA471" si="13223">IF(SMY469&lt;5,"Sin Riesgo",IF(SMY469 &lt;=14,"Bajo",IF(SMY469&lt;=35,"Medio",IF(SMY469&lt;=80,"Alto","Inviable Sanitariamente"))))</f>
        <v>Inviable Sanitariamente</v>
      </c>
      <c r="SNB469" s="265" t="str">
        <f t="shared" ref="SNB469:SNB471" si="13224">IF(SMZ469&lt;5,"Sin Riesgo",IF(SMZ469 &lt;=14,"Bajo",IF(SMZ469&lt;=35,"Medio",IF(SMZ469&lt;=80,"Alto","Inviable Sanitariamente"))))</f>
        <v>Inviable Sanitariamente</v>
      </c>
      <c r="SNC469" s="265" t="str">
        <f t="shared" ref="SNC469:SNC471" si="13225">IF(SNA469&lt;5,"Sin Riesgo",IF(SNA469 &lt;=14,"Bajo",IF(SNA469&lt;=35,"Medio",IF(SNA469&lt;=80,"Alto","Inviable Sanitariamente"))))</f>
        <v>Inviable Sanitariamente</v>
      </c>
      <c r="SND469" s="265" t="str">
        <f t="shared" ref="SND469:SND471" si="13226">IF(SNB469&lt;5,"Sin Riesgo",IF(SNB469 &lt;=14,"Bajo",IF(SNB469&lt;=35,"Medio",IF(SNB469&lt;=80,"Alto","Inviable Sanitariamente"))))</f>
        <v>Inviable Sanitariamente</v>
      </c>
      <c r="SNE469" s="265" t="str">
        <f t="shared" ref="SNE469:SNE471" si="13227">IF(SNC469&lt;5,"Sin Riesgo",IF(SNC469 &lt;=14,"Bajo",IF(SNC469&lt;=35,"Medio",IF(SNC469&lt;=80,"Alto","Inviable Sanitariamente"))))</f>
        <v>Inviable Sanitariamente</v>
      </c>
      <c r="SNF469" s="265" t="str">
        <f t="shared" ref="SNF469:SNF471" si="13228">IF(SND469&lt;5,"Sin Riesgo",IF(SND469 &lt;=14,"Bajo",IF(SND469&lt;=35,"Medio",IF(SND469&lt;=80,"Alto","Inviable Sanitariamente"))))</f>
        <v>Inviable Sanitariamente</v>
      </c>
      <c r="SNG469" s="265" t="str">
        <f t="shared" ref="SNG469:SNG471" si="13229">IF(SNE469&lt;5,"Sin Riesgo",IF(SNE469 &lt;=14,"Bajo",IF(SNE469&lt;=35,"Medio",IF(SNE469&lt;=80,"Alto","Inviable Sanitariamente"))))</f>
        <v>Inviable Sanitariamente</v>
      </c>
      <c r="SNH469" s="265" t="str">
        <f t="shared" ref="SNH469:SNH471" si="13230">IF(SNF469&lt;5,"Sin Riesgo",IF(SNF469 &lt;=14,"Bajo",IF(SNF469&lt;=35,"Medio",IF(SNF469&lt;=80,"Alto","Inviable Sanitariamente"))))</f>
        <v>Inviable Sanitariamente</v>
      </c>
      <c r="SNI469" s="265" t="str">
        <f t="shared" ref="SNI469:SNI471" si="13231">IF(SNG469&lt;5,"Sin Riesgo",IF(SNG469 &lt;=14,"Bajo",IF(SNG469&lt;=35,"Medio",IF(SNG469&lt;=80,"Alto","Inviable Sanitariamente"))))</f>
        <v>Inviable Sanitariamente</v>
      </c>
      <c r="SNJ469" s="265" t="str">
        <f t="shared" ref="SNJ469:SNJ471" si="13232">IF(SNH469&lt;5,"Sin Riesgo",IF(SNH469 &lt;=14,"Bajo",IF(SNH469&lt;=35,"Medio",IF(SNH469&lt;=80,"Alto","Inviable Sanitariamente"))))</f>
        <v>Inviable Sanitariamente</v>
      </c>
      <c r="SNK469" s="265" t="str">
        <f t="shared" ref="SNK469:SNK471" si="13233">IF(SNI469&lt;5,"Sin Riesgo",IF(SNI469 &lt;=14,"Bajo",IF(SNI469&lt;=35,"Medio",IF(SNI469&lt;=80,"Alto","Inviable Sanitariamente"))))</f>
        <v>Inviable Sanitariamente</v>
      </c>
      <c r="SNL469" s="265" t="str">
        <f t="shared" ref="SNL469:SNL471" si="13234">IF(SNJ469&lt;5,"Sin Riesgo",IF(SNJ469 &lt;=14,"Bajo",IF(SNJ469&lt;=35,"Medio",IF(SNJ469&lt;=80,"Alto","Inviable Sanitariamente"))))</f>
        <v>Inviable Sanitariamente</v>
      </c>
      <c r="SNM469" s="265" t="str">
        <f t="shared" ref="SNM469:SNM471" si="13235">IF(SNK469&lt;5,"Sin Riesgo",IF(SNK469 &lt;=14,"Bajo",IF(SNK469&lt;=35,"Medio",IF(SNK469&lt;=80,"Alto","Inviable Sanitariamente"))))</f>
        <v>Inviable Sanitariamente</v>
      </c>
      <c r="SNN469" s="265" t="str">
        <f t="shared" ref="SNN469:SNN471" si="13236">IF(SNL469&lt;5,"Sin Riesgo",IF(SNL469 &lt;=14,"Bajo",IF(SNL469&lt;=35,"Medio",IF(SNL469&lt;=80,"Alto","Inviable Sanitariamente"))))</f>
        <v>Inviable Sanitariamente</v>
      </c>
      <c r="SNO469" s="265" t="str">
        <f t="shared" ref="SNO469:SNO471" si="13237">IF(SNM469&lt;5,"Sin Riesgo",IF(SNM469 &lt;=14,"Bajo",IF(SNM469&lt;=35,"Medio",IF(SNM469&lt;=80,"Alto","Inviable Sanitariamente"))))</f>
        <v>Inviable Sanitariamente</v>
      </c>
      <c r="SNP469" s="265" t="str">
        <f t="shared" ref="SNP469:SNP471" si="13238">IF(SNN469&lt;5,"Sin Riesgo",IF(SNN469 &lt;=14,"Bajo",IF(SNN469&lt;=35,"Medio",IF(SNN469&lt;=80,"Alto","Inviable Sanitariamente"))))</f>
        <v>Inviable Sanitariamente</v>
      </c>
      <c r="SNQ469" s="265" t="str">
        <f t="shared" ref="SNQ469:SNQ471" si="13239">IF(SNO469&lt;5,"Sin Riesgo",IF(SNO469 &lt;=14,"Bajo",IF(SNO469&lt;=35,"Medio",IF(SNO469&lt;=80,"Alto","Inviable Sanitariamente"))))</f>
        <v>Inviable Sanitariamente</v>
      </c>
      <c r="SNR469" s="265" t="str">
        <f t="shared" ref="SNR469:SNR471" si="13240">IF(SNP469&lt;5,"Sin Riesgo",IF(SNP469 &lt;=14,"Bajo",IF(SNP469&lt;=35,"Medio",IF(SNP469&lt;=80,"Alto","Inviable Sanitariamente"))))</f>
        <v>Inviable Sanitariamente</v>
      </c>
      <c r="SNS469" s="265" t="str">
        <f t="shared" ref="SNS469:SNS471" si="13241">IF(SNQ469&lt;5,"Sin Riesgo",IF(SNQ469 &lt;=14,"Bajo",IF(SNQ469&lt;=35,"Medio",IF(SNQ469&lt;=80,"Alto","Inviable Sanitariamente"))))</f>
        <v>Inviable Sanitariamente</v>
      </c>
      <c r="SNT469" s="265" t="str">
        <f t="shared" ref="SNT469:SNT471" si="13242">IF(SNR469&lt;5,"Sin Riesgo",IF(SNR469 &lt;=14,"Bajo",IF(SNR469&lt;=35,"Medio",IF(SNR469&lt;=80,"Alto","Inviable Sanitariamente"))))</f>
        <v>Inviable Sanitariamente</v>
      </c>
      <c r="SNU469" s="265" t="str">
        <f t="shared" ref="SNU469:SNU471" si="13243">IF(SNS469&lt;5,"Sin Riesgo",IF(SNS469 &lt;=14,"Bajo",IF(SNS469&lt;=35,"Medio",IF(SNS469&lt;=80,"Alto","Inviable Sanitariamente"))))</f>
        <v>Inviable Sanitariamente</v>
      </c>
      <c r="SNV469" s="265" t="str">
        <f t="shared" ref="SNV469:SNV471" si="13244">IF(SNT469&lt;5,"Sin Riesgo",IF(SNT469 &lt;=14,"Bajo",IF(SNT469&lt;=35,"Medio",IF(SNT469&lt;=80,"Alto","Inviable Sanitariamente"))))</f>
        <v>Inviable Sanitariamente</v>
      </c>
      <c r="SNW469" s="265" t="str">
        <f t="shared" ref="SNW469:SNW471" si="13245">IF(SNU469&lt;5,"Sin Riesgo",IF(SNU469 &lt;=14,"Bajo",IF(SNU469&lt;=35,"Medio",IF(SNU469&lt;=80,"Alto","Inviable Sanitariamente"))))</f>
        <v>Inviable Sanitariamente</v>
      </c>
      <c r="SNX469" s="265" t="str">
        <f t="shared" ref="SNX469:SNX471" si="13246">IF(SNV469&lt;5,"Sin Riesgo",IF(SNV469 &lt;=14,"Bajo",IF(SNV469&lt;=35,"Medio",IF(SNV469&lt;=80,"Alto","Inviable Sanitariamente"))))</f>
        <v>Inviable Sanitariamente</v>
      </c>
      <c r="SNY469" s="265" t="str">
        <f t="shared" ref="SNY469:SNY471" si="13247">IF(SNW469&lt;5,"Sin Riesgo",IF(SNW469 &lt;=14,"Bajo",IF(SNW469&lt;=35,"Medio",IF(SNW469&lt;=80,"Alto","Inviable Sanitariamente"))))</f>
        <v>Inviable Sanitariamente</v>
      </c>
      <c r="SNZ469" s="265" t="str">
        <f t="shared" ref="SNZ469:SNZ471" si="13248">IF(SNX469&lt;5,"Sin Riesgo",IF(SNX469 &lt;=14,"Bajo",IF(SNX469&lt;=35,"Medio",IF(SNX469&lt;=80,"Alto","Inviable Sanitariamente"))))</f>
        <v>Inviable Sanitariamente</v>
      </c>
      <c r="SOA469" s="265" t="str">
        <f t="shared" ref="SOA469:SOA471" si="13249">IF(SNY469&lt;5,"Sin Riesgo",IF(SNY469 &lt;=14,"Bajo",IF(SNY469&lt;=35,"Medio",IF(SNY469&lt;=80,"Alto","Inviable Sanitariamente"))))</f>
        <v>Inviable Sanitariamente</v>
      </c>
      <c r="SOB469" s="265" t="str">
        <f t="shared" ref="SOB469:SOB471" si="13250">IF(SNZ469&lt;5,"Sin Riesgo",IF(SNZ469 &lt;=14,"Bajo",IF(SNZ469&lt;=35,"Medio",IF(SNZ469&lt;=80,"Alto","Inviable Sanitariamente"))))</f>
        <v>Inviable Sanitariamente</v>
      </c>
      <c r="SOC469" s="265" t="str">
        <f t="shared" ref="SOC469:SOC471" si="13251">IF(SOA469&lt;5,"Sin Riesgo",IF(SOA469 &lt;=14,"Bajo",IF(SOA469&lt;=35,"Medio",IF(SOA469&lt;=80,"Alto","Inviable Sanitariamente"))))</f>
        <v>Inviable Sanitariamente</v>
      </c>
      <c r="SOD469" s="265" t="str">
        <f t="shared" ref="SOD469:SOD471" si="13252">IF(SOB469&lt;5,"Sin Riesgo",IF(SOB469 &lt;=14,"Bajo",IF(SOB469&lt;=35,"Medio",IF(SOB469&lt;=80,"Alto","Inviable Sanitariamente"))))</f>
        <v>Inviable Sanitariamente</v>
      </c>
      <c r="SOE469" s="265" t="str">
        <f t="shared" ref="SOE469:SOE471" si="13253">IF(SOC469&lt;5,"Sin Riesgo",IF(SOC469 &lt;=14,"Bajo",IF(SOC469&lt;=35,"Medio",IF(SOC469&lt;=80,"Alto","Inviable Sanitariamente"))))</f>
        <v>Inviable Sanitariamente</v>
      </c>
      <c r="SOF469" s="265" t="str">
        <f t="shared" ref="SOF469:SOF471" si="13254">IF(SOD469&lt;5,"Sin Riesgo",IF(SOD469 &lt;=14,"Bajo",IF(SOD469&lt;=35,"Medio",IF(SOD469&lt;=80,"Alto","Inviable Sanitariamente"))))</f>
        <v>Inviable Sanitariamente</v>
      </c>
      <c r="SOG469" s="265" t="str">
        <f t="shared" ref="SOG469:SOG471" si="13255">IF(SOE469&lt;5,"Sin Riesgo",IF(SOE469 &lt;=14,"Bajo",IF(SOE469&lt;=35,"Medio",IF(SOE469&lt;=80,"Alto","Inviable Sanitariamente"))))</f>
        <v>Inviable Sanitariamente</v>
      </c>
      <c r="SOH469" s="265" t="str">
        <f t="shared" ref="SOH469:SOH471" si="13256">IF(SOF469&lt;5,"Sin Riesgo",IF(SOF469 &lt;=14,"Bajo",IF(SOF469&lt;=35,"Medio",IF(SOF469&lt;=80,"Alto","Inviable Sanitariamente"))))</f>
        <v>Inviable Sanitariamente</v>
      </c>
      <c r="SOI469" s="265" t="str">
        <f t="shared" ref="SOI469:SOI471" si="13257">IF(SOG469&lt;5,"Sin Riesgo",IF(SOG469 &lt;=14,"Bajo",IF(SOG469&lt;=35,"Medio",IF(SOG469&lt;=80,"Alto","Inviable Sanitariamente"))))</f>
        <v>Inviable Sanitariamente</v>
      </c>
      <c r="SOJ469" s="265" t="str">
        <f t="shared" ref="SOJ469:SOJ471" si="13258">IF(SOH469&lt;5,"Sin Riesgo",IF(SOH469 &lt;=14,"Bajo",IF(SOH469&lt;=35,"Medio",IF(SOH469&lt;=80,"Alto","Inviable Sanitariamente"))))</f>
        <v>Inviable Sanitariamente</v>
      </c>
      <c r="SOK469" s="265" t="str">
        <f t="shared" ref="SOK469:SOK471" si="13259">IF(SOI469&lt;5,"Sin Riesgo",IF(SOI469 &lt;=14,"Bajo",IF(SOI469&lt;=35,"Medio",IF(SOI469&lt;=80,"Alto","Inviable Sanitariamente"))))</f>
        <v>Inviable Sanitariamente</v>
      </c>
      <c r="SOL469" s="265" t="str">
        <f t="shared" ref="SOL469:SOL471" si="13260">IF(SOJ469&lt;5,"Sin Riesgo",IF(SOJ469 &lt;=14,"Bajo",IF(SOJ469&lt;=35,"Medio",IF(SOJ469&lt;=80,"Alto","Inviable Sanitariamente"))))</f>
        <v>Inviable Sanitariamente</v>
      </c>
      <c r="SOM469" s="265" t="str">
        <f t="shared" ref="SOM469:SOM471" si="13261">IF(SOK469&lt;5,"Sin Riesgo",IF(SOK469 &lt;=14,"Bajo",IF(SOK469&lt;=35,"Medio",IF(SOK469&lt;=80,"Alto","Inviable Sanitariamente"))))</f>
        <v>Inviable Sanitariamente</v>
      </c>
      <c r="SON469" s="265" t="str">
        <f t="shared" ref="SON469:SON471" si="13262">IF(SOL469&lt;5,"Sin Riesgo",IF(SOL469 &lt;=14,"Bajo",IF(SOL469&lt;=35,"Medio",IF(SOL469&lt;=80,"Alto","Inviable Sanitariamente"))))</f>
        <v>Inviable Sanitariamente</v>
      </c>
      <c r="SOO469" s="265" t="str">
        <f t="shared" ref="SOO469:SOO471" si="13263">IF(SOM469&lt;5,"Sin Riesgo",IF(SOM469 &lt;=14,"Bajo",IF(SOM469&lt;=35,"Medio",IF(SOM469&lt;=80,"Alto","Inviable Sanitariamente"))))</f>
        <v>Inviable Sanitariamente</v>
      </c>
      <c r="SOP469" s="265" t="str">
        <f t="shared" ref="SOP469:SOP471" si="13264">IF(SON469&lt;5,"Sin Riesgo",IF(SON469 &lt;=14,"Bajo",IF(SON469&lt;=35,"Medio",IF(SON469&lt;=80,"Alto","Inviable Sanitariamente"))))</f>
        <v>Inviable Sanitariamente</v>
      </c>
      <c r="SOQ469" s="265" t="str">
        <f t="shared" ref="SOQ469:SOQ471" si="13265">IF(SOO469&lt;5,"Sin Riesgo",IF(SOO469 &lt;=14,"Bajo",IF(SOO469&lt;=35,"Medio",IF(SOO469&lt;=80,"Alto","Inviable Sanitariamente"))))</f>
        <v>Inviable Sanitariamente</v>
      </c>
      <c r="SOR469" s="265" t="str">
        <f t="shared" ref="SOR469:SOR471" si="13266">IF(SOP469&lt;5,"Sin Riesgo",IF(SOP469 &lt;=14,"Bajo",IF(SOP469&lt;=35,"Medio",IF(SOP469&lt;=80,"Alto","Inviable Sanitariamente"))))</f>
        <v>Inviable Sanitariamente</v>
      </c>
      <c r="SOS469" s="265" t="str">
        <f t="shared" ref="SOS469:SOS471" si="13267">IF(SOQ469&lt;5,"Sin Riesgo",IF(SOQ469 &lt;=14,"Bajo",IF(SOQ469&lt;=35,"Medio",IF(SOQ469&lt;=80,"Alto","Inviable Sanitariamente"))))</f>
        <v>Inviable Sanitariamente</v>
      </c>
      <c r="SOT469" s="265" t="str">
        <f t="shared" ref="SOT469:SOT471" si="13268">IF(SOR469&lt;5,"Sin Riesgo",IF(SOR469 &lt;=14,"Bajo",IF(SOR469&lt;=35,"Medio",IF(SOR469&lt;=80,"Alto","Inviable Sanitariamente"))))</f>
        <v>Inviable Sanitariamente</v>
      </c>
      <c r="SOU469" s="265" t="str">
        <f t="shared" ref="SOU469:SOU471" si="13269">IF(SOS469&lt;5,"Sin Riesgo",IF(SOS469 &lt;=14,"Bajo",IF(SOS469&lt;=35,"Medio",IF(SOS469&lt;=80,"Alto","Inviable Sanitariamente"))))</f>
        <v>Inviable Sanitariamente</v>
      </c>
      <c r="SOV469" s="265" t="str">
        <f t="shared" ref="SOV469:SOV471" si="13270">IF(SOT469&lt;5,"Sin Riesgo",IF(SOT469 &lt;=14,"Bajo",IF(SOT469&lt;=35,"Medio",IF(SOT469&lt;=80,"Alto","Inviable Sanitariamente"))))</f>
        <v>Inviable Sanitariamente</v>
      </c>
      <c r="SOW469" s="265" t="str">
        <f t="shared" ref="SOW469:SOW471" si="13271">IF(SOU469&lt;5,"Sin Riesgo",IF(SOU469 &lt;=14,"Bajo",IF(SOU469&lt;=35,"Medio",IF(SOU469&lt;=80,"Alto","Inviable Sanitariamente"))))</f>
        <v>Inviable Sanitariamente</v>
      </c>
      <c r="SOX469" s="265" t="str">
        <f t="shared" ref="SOX469:SOX471" si="13272">IF(SOV469&lt;5,"Sin Riesgo",IF(SOV469 &lt;=14,"Bajo",IF(SOV469&lt;=35,"Medio",IF(SOV469&lt;=80,"Alto","Inviable Sanitariamente"))))</f>
        <v>Inviable Sanitariamente</v>
      </c>
      <c r="SOY469" s="265" t="str">
        <f t="shared" ref="SOY469:SOY471" si="13273">IF(SOW469&lt;5,"Sin Riesgo",IF(SOW469 &lt;=14,"Bajo",IF(SOW469&lt;=35,"Medio",IF(SOW469&lt;=80,"Alto","Inviable Sanitariamente"))))</f>
        <v>Inviable Sanitariamente</v>
      </c>
      <c r="SOZ469" s="265" t="str">
        <f t="shared" ref="SOZ469:SOZ471" si="13274">IF(SOX469&lt;5,"Sin Riesgo",IF(SOX469 &lt;=14,"Bajo",IF(SOX469&lt;=35,"Medio",IF(SOX469&lt;=80,"Alto","Inviable Sanitariamente"))))</f>
        <v>Inviable Sanitariamente</v>
      </c>
      <c r="SPA469" s="265" t="str">
        <f t="shared" ref="SPA469:SPA471" si="13275">IF(SOY469&lt;5,"Sin Riesgo",IF(SOY469 &lt;=14,"Bajo",IF(SOY469&lt;=35,"Medio",IF(SOY469&lt;=80,"Alto","Inviable Sanitariamente"))))</f>
        <v>Inviable Sanitariamente</v>
      </c>
      <c r="SPB469" s="265" t="str">
        <f t="shared" ref="SPB469:SPB471" si="13276">IF(SOZ469&lt;5,"Sin Riesgo",IF(SOZ469 &lt;=14,"Bajo",IF(SOZ469&lt;=35,"Medio",IF(SOZ469&lt;=80,"Alto","Inviable Sanitariamente"))))</f>
        <v>Inviable Sanitariamente</v>
      </c>
      <c r="SPC469" s="265" t="str">
        <f t="shared" ref="SPC469:SPC471" si="13277">IF(SPA469&lt;5,"Sin Riesgo",IF(SPA469 &lt;=14,"Bajo",IF(SPA469&lt;=35,"Medio",IF(SPA469&lt;=80,"Alto","Inviable Sanitariamente"))))</f>
        <v>Inviable Sanitariamente</v>
      </c>
      <c r="SPD469" s="265" t="str">
        <f t="shared" ref="SPD469:SPD471" si="13278">IF(SPB469&lt;5,"Sin Riesgo",IF(SPB469 &lt;=14,"Bajo",IF(SPB469&lt;=35,"Medio",IF(SPB469&lt;=80,"Alto","Inviable Sanitariamente"))))</f>
        <v>Inviable Sanitariamente</v>
      </c>
      <c r="SPE469" s="265" t="str">
        <f t="shared" ref="SPE469:SPE471" si="13279">IF(SPC469&lt;5,"Sin Riesgo",IF(SPC469 &lt;=14,"Bajo",IF(SPC469&lt;=35,"Medio",IF(SPC469&lt;=80,"Alto","Inviable Sanitariamente"))))</f>
        <v>Inviable Sanitariamente</v>
      </c>
      <c r="SPF469" s="265" t="str">
        <f t="shared" ref="SPF469:SPF471" si="13280">IF(SPD469&lt;5,"Sin Riesgo",IF(SPD469 &lt;=14,"Bajo",IF(SPD469&lt;=35,"Medio",IF(SPD469&lt;=80,"Alto","Inviable Sanitariamente"))))</f>
        <v>Inviable Sanitariamente</v>
      </c>
      <c r="SPG469" s="265" t="str">
        <f t="shared" ref="SPG469:SPG471" si="13281">IF(SPE469&lt;5,"Sin Riesgo",IF(SPE469 &lt;=14,"Bajo",IF(SPE469&lt;=35,"Medio",IF(SPE469&lt;=80,"Alto","Inviable Sanitariamente"))))</f>
        <v>Inviable Sanitariamente</v>
      </c>
      <c r="SPH469" s="265" t="str">
        <f t="shared" ref="SPH469:SPH471" si="13282">IF(SPF469&lt;5,"Sin Riesgo",IF(SPF469 &lt;=14,"Bajo",IF(SPF469&lt;=35,"Medio",IF(SPF469&lt;=80,"Alto","Inviable Sanitariamente"))))</f>
        <v>Inviable Sanitariamente</v>
      </c>
      <c r="SPI469" s="265" t="str">
        <f t="shared" ref="SPI469:SPI471" si="13283">IF(SPG469&lt;5,"Sin Riesgo",IF(SPG469 &lt;=14,"Bajo",IF(SPG469&lt;=35,"Medio",IF(SPG469&lt;=80,"Alto","Inviable Sanitariamente"))))</f>
        <v>Inviable Sanitariamente</v>
      </c>
      <c r="SPJ469" s="265" t="str">
        <f t="shared" ref="SPJ469:SPJ471" si="13284">IF(SPH469&lt;5,"Sin Riesgo",IF(SPH469 &lt;=14,"Bajo",IF(SPH469&lt;=35,"Medio",IF(SPH469&lt;=80,"Alto","Inviable Sanitariamente"))))</f>
        <v>Inviable Sanitariamente</v>
      </c>
      <c r="SPK469" s="265" t="str">
        <f t="shared" ref="SPK469:SPK471" si="13285">IF(SPI469&lt;5,"Sin Riesgo",IF(SPI469 &lt;=14,"Bajo",IF(SPI469&lt;=35,"Medio",IF(SPI469&lt;=80,"Alto","Inviable Sanitariamente"))))</f>
        <v>Inviable Sanitariamente</v>
      </c>
      <c r="SPL469" s="265" t="str">
        <f t="shared" ref="SPL469:SPL471" si="13286">IF(SPJ469&lt;5,"Sin Riesgo",IF(SPJ469 &lt;=14,"Bajo",IF(SPJ469&lt;=35,"Medio",IF(SPJ469&lt;=80,"Alto","Inviable Sanitariamente"))))</f>
        <v>Inviable Sanitariamente</v>
      </c>
      <c r="SPM469" s="265" t="str">
        <f t="shared" ref="SPM469:SPM471" si="13287">IF(SPK469&lt;5,"Sin Riesgo",IF(SPK469 &lt;=14,"Bajo",IF(SPK469&lt;=35,"Medio",IF(SPK469&lt;=80,"Alto","Inviable Sanitariamente"))))</f>
        <v>Inviable Sanitariamente</v>
      </c>
      <c r="SPN469" s="265" t="str">
        <f t="shared" ref="SPN469:SPN471" si="13288">IF(SPL469&lt;5,"Sin Riesgo",IF(SPL469 &lt;=14,"Bajo",IF(SPL469&lt;=35,"Medio",IF(SPL469&lt;=80,"Alto","Inviable Sanitariamente"))))</f>
        <v>Inviable Sanitariamente</v>
      </c>
      <c r="SPO469" s="265" t="str">
        <f t="shared" ref="SPO469:SPO471" si="13289">IF(SPM469&lt;5,"Sin Riesgo",IF(SPM469 &lt;=14,"Bajo",IF(SPM469&lt;=35,"Medio",IF(SPM469&lt;=80,"Alto","Inviable Sanitariamente"))))</f>
        <v>Inviable Sanitariamente</v>
      </c>
      <c r="SPP469" s="265" t="str">
        <f t="shared" ref="SPP469:SPP471" si="13290">IF(SPN469&lt;5,"Sin Riesgo",IF(SPN469 &lt;=14,"Bajo",IF(SPN469&lt;=35,"Medio",IF(SPN469&lt;=80,"Alto","Inviable Sanitariamente"))))</f>
        <v>Inviable Sanitariamente</v>
      </c>
      <c r="SPQ469" s="265" t="str">
        <f t="shared" ref="SPQ469:SPQ471" si="13291">IF(SPO469&lt;5,"Sin Riesgo",IF(SPO469 &lt;=14,"Bajo",IF(SPO469&lt;=35,"Medio",IF(SPO469&lt;=80,"Alto","Inviable Sanitariamente"))))</f>
        <v>Inviable Sanitariamente</v>
      </c>
      <c r="SPR469" s="265" t="str">
        <f t="shared" ref="SPR469:SPR471" si="13292">IF(SPP469&lt;5,"Sin Riesgo",IF(SPP469 &lt;=14,"Bajo",IF(SPP469&lt;=35,"Medio",IF(SPP469&lt;=80,"Alto","Inviable Sanitariamente"))))</f>
        <v>Inviable Sanitariamente</v>
      </c>
      <c r="SPS469" s="265" t="str">
        <f t="shared" ref="SPS469:SPS471" si="13293">IF(SPQ469&lt;5,"Sin Riesgo",IF(SPQ469 &lt;=14,"Bajo",IF(SPQ469&lt;=35,"Medio",IF(SPQ469&lt;=80,"Alto","Inviable Sanitariamente"))))</f>
        <v>Inviable Sanitariamente</v>
      </c>
      <c r="SPT469" s="265" t="str">
        <f t="shared" ref="SPT469:SPT471" si="13294">IF(SPR469&lt;5,"Sin Riesgo",IF(SPR469 &lt;=14,"Bajo",IF(SPR469&lt;=35,"Medio",IF(SPR469&lt;=80,"Alto","Inviable Sanitariamente"))))</f>
        <v>Inviable Sanitariamente</v>
      </c>
      <c r="SPU469" s="265" t="str">
        <f t="shared" ref="SPU469:SPU471" si="13295">IF(SPS469&lt;5,"Sin Riesgo",IF(SPS469 &lt;=14,"Bajo",IF(SPS469&lt;=35,"Medio",IF(SPS469&lt;=80,"Alto","Inviable Sanitariamente"))))</f>
        <v>Inviable Sanitariamente</v>
      </c>
      <c r="SPV469" s="265" t="str">
        <f t="shared" ref="SPV469:SPV471" si="13296">IF(SPT469&lt;5,"Sin Riesgo",IF(SPT469 &lt;=14,"Bajo",IF(SPT469&lt;=35,"Medio",IF(SPT469&lt;=80,"Alto","Inviable Sanitariamente"))))</f>
        <v>Inviable Sanitariamente</v>
      </c>
      <c r="SPW469" s="265" t="str">
        <f t="shared" ref="SPW469:SPW471" si="13297">IF(SPU469&lt;5,"Sin Riesgo",IF(SPU469 &lt;=14,"Bajo",IF(SPU469&lt;=35,"Medio",IF(SPU469&lt;=80,"Alto","Inviable Sanitariamente"))))</f>
        <v>Inviable Sanitariamente</v>
      </c>
      <c r="SPX469" s="265" t="str">
        <f t="shared" ref="SPX469:SPX471" si="13298">IF(SPV469&lt;5,"Sin Riesgo",IF(SPV469 &lt;=14,"Bajo",IF(SPV469&lt;=35,"Medio",IF(SPV469&lt;=80,"Alto","Inviable Sanitariamente"))))</f>
        <v>Inviable Sanitariamente</v>
      </c>
      <c r="SPY469" s="265" t="str">
        <f t="shared" ref="SPY469:SPY471" si="13299">IF(SPW469&lt;5,"Sin Riesgo",IF(SPW469 &lt;=14,"Bajo",IF(SPW469&lt;=35,"Medio",IF(SPW469&lt;=80,"Alto","Inviable Sanitariamente"))))</f>
        <v>Inviable Sanitariamente</v>
      </c>
      <c r="SPZ469" s="265" t="str">
        <f t="shared" ref="SPZ469:SPZ471" si="13300">IF(SPX469&lt;5,"Sin Riesgo",IF(SPX469 &lt;=14,"Bajo",IF(SPX469&lt;=35,"Medio",IF(SPX469&lt;=80,"Alto","Inviable Sanitariamente"))))</f>
        <v>Inviable Sanitariamente</v>
      </c>
      <c r="SQA469" s="265" t="str">
        <f t="shared" ref="SQA469:SQA471" si="13301">IF(SPY469&lt;5,"Sin Riesgo",IF(SPY469 &lt;=14,"Bajo",IF(SPY469&lt;=35,"Medio",IF(SPY469&lt;=80,"Alto","Inviable Sanitariamente"))))</f>
        <v>Inviable Sanitariamente</v>
      </c>
      <c r="SQB469" s="265" t="str">
        <f t="shared" ref="SQB469:SQB471" si="13302">IF(SPZ469&lt;5,"Sin Riesgo",IF(SPZ469 &lt;=14,"Bajo",IF(SPZ469&lt;=35,"Medio",IF(SPZ469&lt;=80,"Alto","Inviable Sanitariamente"))))</f>
        <v>Inviable Sanitariamente</v>
      </c>
      <c r="SQC469" s="265" t="str">
        <f t="shared" ref="SQC469:SQC471" si="13303">IF(SQA469&lt;5,"Sin Riesgo",IF(SQA469 &lt;=14,"Bajo",IF(SQA469&lt;=35,"Medio",IF(SQA469&lt;=80,"Alto","Inviable Sanitariamente"))))</f>
        <v>Inviable Sanitariamente</v>
      </c>
      <c r="SQD469" s="265" t="str">
        <f t="shared" ref="SQD469:SQD471" si="13304">IF(SQB469&lt;5,"Sin Riesgo",IF(SQB469 &lt;=14,"Bajo",IF(SQB469&lt;=35,"Medio",IF(SQB469&lt;=80,"Alto","Inviable Sanitariamente"))))</f>
        <v>Inviable Sanitariamente</v>
      </c>
      <c r="SQE469" s="265" t="str">
        <f t="shared" ref="SQE469:SQE471" si="13305">IF(SQC469&lt;5,"Sin Riesgo",IF(SQC469 &lt;=14,"Bajo",IF(SQC469&lt;=35,"Medio",IF(SQC469&lt;=80,"Alto","Inviable Sanitariamente"))))</f>
        <v>Inviable Sanitariamente</v>
      </c>
      <c r="SQF469" s="265" t="str">
        <f t="shared" ref="SQF469:SQF471" si="13306">IF(SQD469&lt;5,"Sin Riesgo",IF(SQD469 &lt;=14,"Bajo",IF(SQD469&lt;=35,"Medio",IF(SQD469&lt;=80,"Alto","Inviable Sanitariamente"))))</f>
        <v>Inviable Sanitariamente</v>
      </c>
      <c r="SQG469" s="265" t="str">
        <f t="shared" ref="SQG469:SQG471" si="13307">IF(SQE469&lt;5,"Sin Riesgo",IF(SQE469 &lt;=14,"Bajo",IF(SQE469&lt;=35,"Medio",IF(SQE469&lt;=80,"Alto","Inviable Sanitariamente"))))</f>
        <v>Inviable Sanitariamente</v>
      </c>
      <c r="SQH469" s="265" t="str">
        <f t="shared" ref="SQH469:SQH471" si="13308">IF(SQF469&lt;5,"Sin Riesgo",IF(SQF469 &lt;=14,"Bajo",IF(SQF469&lt;=35,"Medio",IF(SQF469&lt;=80,"Alto","Inviable Sanitariamente"))))</f>
        <v>Inviable Sanitariamente</v>
      </c>
      <c r="SQI469" s="265" t="str">
        <f t="shared" ref="SQI469:SQI471" si="13309">IF(SQG469&lt;5,"Sin Riesgo",IF(SQG469 &lt;=14,"Bajo",IF(SQG469&lt;=35,"Medio",IF(SQG469&lt;=80,"Alto","Inviable Sanitariamente"))))</f>
        <v>Inviable Sanitariamente</v>
      </c>
      <c r="SQJ469" s="265" t="str">
        <f t="shared" ref="SQJ469:SQJ471" si="13310">IF(SQH469&lt;5,"Sin Riesgo",IF(SQH469 &lt;=14,"Bajo",IF(SQH469&lt;=35,"Medio",IF(SQH469&lt;=80,"Alto","Inviable Sanitariamente"))))</f>
        <v>Inviable Sanitariamente</v>
      </c>
      <c r="SQK469" s="265" t="str">
        <f t="shared" ref="SQK469:SQK471" si="13311">IF(SQI469&lt;5,"Sin Riesgo",IF(SQI469 &lt;=14,"Bajo",IF(SQI469&lt;=35,"Medio",IF(SQI469&lt;=80,"Alto","Inviable Sanitariamente"))))</f>
        <v>Inviable Sanitariamente</v>
      </c>
      <c r="SQL469" s="265" t="str">
        <f t="shared" ref="SQL469:SQL471" si="13312">IF(SQJ469&lt;5,"Sin Riesgo",IF(SQJ469 &lt;=14,"Bajo",IF(SQJ469&lt;=35,"Medio",IF(SQJ469&lt;=80,"Alto","Inviable Sanitariamente"))))</f>
        <v>Inviable Sanitariamente</v>
      </c>
      <c r="SQM469" s="265" t="str">
        <f t="shared" ref="SQM469:SQM471" si="13313">IF(SQK469&lt;5,"Sin Riesgo",IF(SQK469 &lt;=14,"Bajo",IF(SQK469&lt;=35,"Medio",IF(SQK469&lt;=80,"Alto","Inviable Sanitariamente"))))</f>
        <v>Inviable Sanitariamente</v>
      </c>
      <c r="SQN469" s="265" t="str">
        <f t="shared" ref="SQN469:SQN471" si="13314">IF(SQL469&lt;5,"Sin Riesgo",IF(SQL469 &lt;=14,"Bajo",IF(SQL469&lt;=35,"Medio",IF(SQL469&lt;=80,"Alto","Inviable Sanitariamente"))))</f>
        <v>Inviable Sanitariamente</v>
      </c>
      <c r="SQO469" s="265" t="str">
        <f t="shared" ref="SQO469:SQO471" si="13315">IF(SQM469&lt;5,"Sin Riesgo",IF(SQM469 &lt;=14,"Bajo",IF(SQM469&lt;=35,"Medio",IF(SQM469&lt;=80,"Alto","Inviable Sanitariamente"))))</f>
        <v>Inviable Sanitariamente</v>
      </c>
      <c r="SQP469" s="265" t="str">
        <f t="shared" ref="SQP469:SQP471" si="13316">IF(SQN469&lt;5,"Sin Riesgo",IF(SQN469 &lt;=14,"Bajo",IF(SQN469&lt;=35,"Medio",IF(SQN469&lt;=80,"Alto","Inviable Sanitariamente"))))</f>
        <v>Inviable Sanitariamente</v>
      </c>
      <c r="SQQ469" s="265" t="str">
        <f t="shared" ref="SQQ469:SQQ471" si="13317">IF(SQO469&lt;5,"Sin Riesgo",IF(SQO469 &lt;=14,"Bajo",IF(SQO469&lt;=35,"Medio",IF(SQO469&lt;=80,"Alto","Inviable Sanitariamente"))))</f>
        <v>Inviable Sanitariamente</v>
      </c>
      <c r="SQR469" s="265" t="str">
        <f t="shared" ref="SQR469:SQR471" si="13318">IF(SQP469&lt;5,"Sin Riesgo",IF(SQP469 &lt;=14,"Bajo",IF(SQP469&lt;=35,"Medio",IF(SQP469&lt;=80,"Alto","Inviable Sanitariamente"))))</f>
        <v>Inviable Sanitariamente</v>
      </c>
      <c r="SQS469" s="265" t="str">
        <f t="shared" ref="SQS469:SQS471" si="13319">IF(SQQ469&lt;5,"Sin Riesgo",IF(SQQ469 &lt;=14,"Bajo",IF(SQQ469&lt;=35,"Medio",IF(SQQ469&lt;=80,"Alto","Inviable Sanitariamente"))))</f>
        <v>Inviable Sanitariamente</v>
      </c>
      <c r="SQT469" s="265" t="str">
        <f t="shared" ref="SQT469:SQT471" si="13320">IF(SQR469&lt;5,"Sin Riesgo",IF(SQR469 &lt;=14,"Bajo",IF(SQR469&lt;=35,"Medio",IF(SQR469&lt;=80,"Alto","Inviable Sanitariamente"))))</f>
        <v>Inviable Sanitariamente</v>
      </c>
      <c r="SQU469" s="265" t="str">
        <f t="shared" ref="SQU469:SQU471" si="13321">IF(SQS469&lt;5,"Sin Riesgo",IF(SQS469 &lt;=14,"Bajo",IF(SQS469&lt;=35,"Medio",IF(SQS469&lt;=80,"Alto","Inviable Sanitariamente"))))</f>
        <v>Inviable Sanitariamente</v>
      </c>
      <c r="SQV469" s="265" t="str">
        <f t="shared" ref="SQV469:SQV471" si="13322">IF(SQT469&lt;5,"Sin Riesgo",IF(SQT469 &lt;=14,"Bajo",IF(SQT469&lt;=35,"Medio",IF(SQT469&lt;=80,"Alto","Inviable Sanitariamente"))))</f>
        <v>Inviable Sanitariamente</v>
      </c>
      <c r="SQW469" s="265" t="str">
        <f t="shared" ref="SQW469:SQW471" si="13323">IF(SQU469&lt;5,"Sin Riesgo",IF(SQU469 &lt;=14,"Bajo",IF(SQU469&lt;=35,"Medio",IF(SQU469&lt;=80,"Alto","Inviable Sanitariamente"))))</f>
        <v>Inviable Sanitariamente</v>
      </c>
      <c r="SQX469" s="265" t="str">
        <f t="shared" ref="SQX469:SQX471" si="13324">IF(SQV469&lt;5,"Sin Riesgo",IF(SQV469 &lt;=14,"Bajo",IF(SQV469&lt;=35,"Medio",IF(SQV469&lt;=80,"Alto","Inviable Sanitariamente"))))</f>
        <v>Inviable Sanitariamente</v>
      </c>
      <c r="SQY469" s="265" t="str">
        <f t="shared" ref="SQY469:SQY471" si="13325">IF(SQW469&lt;5,"Sin Riesgo",IF(SQW469 &lt;=14,"Bajo",IF(SQW469&lt;=35,"Medio",IF(SQW469&lt;=80,"Alto","Inviable Sanitariamente"))))</f>
        <v>Inviable Sanitariamente</v>
      </c>
      <c r="SQZ469" s="265" t="str">
        <f t="shared" ref="SQZ469:SQZ471" si="13326">IF(SQX469&lt;5,"Sin Riesgo",IF(SQX469 &lt;=14,"Bajo",IF(SQX469&lt;=35,"Medio",IF(SQX469&lt;=80,"Alto","Inviable Sanitariamente"))))</f>
        <v>Inviable Sanitariamente</v>
      </c>
      <c r="SRA469" s="265" t="str">
        <f t="shared" ref="SRA469:SRA471" si="13327">IF(SQY469&lt;5,"Sin Riesgo",IF(SQY469 &lt;=14,"Bajo",IF(SQY469&lt;=35,"Medio",IF(SQY469&lt;=80,"Alto","Inviable Sanitariamente"))))</f>
        <v>Inviable Sanitariamente</v>
      </c>
      <c r="SRB469" s="265" t="str">
        <f t="shared" ref="SRB469:SRB471" si="13328">IF(SQZ469&lt;5,"Sin Riesgo",IF(SQZ469 &lt;=14,"Bajo",IF(SQZ469&lt;=35,"Medio",IF(SQZ469&lt;=80,"Alto","Inviable Sanitariamente"))))</f>
        <v>Inviable Sanitariamente</v>
      </c>
      <c r="SRC469" s="265" t="str">
        <f t="shared" ref="SRC469:SRC471" si="13329">IF(SRA469&lt;5,"Sin Riesgo",IF(SRA469 &lt;=14,"Bajo",IF(SRA469&lt;=35,"Medio",IF(SRA469&lt;=80,"Alto","Inviable Sanitariamente"))))</f>
        <v>Inviable Sanitariamente</v>
      </c>
      <c r="SRD469" s="265" t="str">
        <f t="shared" ref="SRD469:SRD471" si="13330">IF(SRB469&lt;5,"Sin Riesgo",IF(SRB469 &lt;=14,"Bajo",IF(SRB469&lt;=35,"Medio",IF(SRB469&lt;=80,"Alto","Inviable Sanitariamente"))))</f>
        <v>Inviable Sanitariamente</v>
      </c>
      <c r="SRE469" s="265" t="str">
        <f t="shared" ref="SRE469:SRE471" si="13331">IF(SRC469&lt;5,"Sin Riesgo",IF(SRC469 &lt;=14,"Bajo",IF(SRC469&lt;=35,"Medio",IF(SRC469&lt;=80,"Alto","Inviable Sanitariamente"))))</f>
        <v>Inviable Sanitariamente</v>
      </c>
      <c r="SRF469" s="265" t="str">
        <f t="shared" ref="SRF469:SRF471" si="13332">IF(SRD469&lt;5,"Sin Riesgo",IF(SRD469 &lt;=14,"Bajo",IF(SRD469&lt;=35,"Medio",IF(SRD469&lt;=80,"Alto","Inviable Sanitariamente"))))</f>
        <v>Inviable Sanitariamente</v>
      </c>
      <c r="SRG469" s="265" t="str">
        <f t="shared" ref="SRG469:SRG471" si="13333">IF(SRE469&lt;5,"Sin Riesgo",IF(SRE469 &lt;=14,"Bajo",IF(SRE469&lt;=35,"Medio",IF(SRE469&lt;=80,"Alto","Inviable Sanitariamente"))))</f>
        <v>Inviable Sanitariamente</v>
      </c>
      <c r="SRH469" s="265" t="str">
        <f t="shared" ref="SRH469:SRH471" si="13334">IF(SRF469&lt;5,"Sin Riesgo",IF(SRF469 &lt;=14,"Bajo",IF(SRF469&lt;=35,"Medio",IF(SRF469&lt;=80,"Alto","Inviable Sanitariamente"))))</f>
        <v>Inviable Sanitariamente</v>
      </c>
      <c r="SRI469" s="265" t="str">
        <f t="shared" ref="SRI469:SRI471" si="13335">IF(SRG469&lt;5,"Sin Riesgo",IF(SRG469 &lt;=14,"Bajo",IF(SRG469&lt;=35,"Medio",IF(SRG469&lt;=80,"Alto","Inviable Sanitariamente"))))</f>
        <v>Inviable Sanitariamente</v>
      </c>
      <c r="SRJ469" s="265" t="str">
        <f t="shared" ref="SRJ469:SRJ471" si="13336">IF(SRH469&lt;5,"Sin Riesgo",IF(SRH469 &lt;=14,"Bajo",IF(SRH469&lt;=35,"Medio",IF(SRH469&lt;=80,"Alto","Inviable Sanitariamente"))))</f>
        <v>Inviable Sanitariamente</v>
      </c>
      <c r="SRK469" s="265" t="str">
        <f t="shared" ref="SRK469:SRK471" si="13337">IF(SRI469&lt;5,"Sin Riesgo",IF(SRI469 &lt;=14,"Bajo",IF(SRI469&lt;=35,"Medio",IF(SRI469&lt;=80,"Alto","Inviable Sanitariamente"))))</f>
        <v>Inviable Sanitariamente</v>
      </c>
      <c r="SRL469" s="265" t="str">
        <f t="shared" ref="SRL469:SRL471" si="13338">IF(SRJ469&lt;5,"Sin Riesgo",IF(SRJ469 &lt;=14,"Bajo",IF(SRJ469&lt;=35,"Medio",IF(SRJ469&lt;=80,"Alto","Inviable Sanitariamente"))))</f>
        <v>Inviable Sanitariamente</v>
      </c>
      <c r="SRM469" s="265" t="str">
        <f t="shared" ref="SRM469:SRM471" si="13339">IF(SRK469&lt;5,"Sin Riesgo",IF(SRK469 &lt;=14,"Bajo",IF(SRK469&lt;=35,"Medio",IF(SRK469&lt;=80,"Alto","Inviable Sanitariamente"))))</f>
        <v>Inviable Sanitariamente</v>
      </c>
      <c r="SRN469" s="265" t="str">
        <f t="shared" ref="SRN469:SRN471" si="13340">IF(SRL469&lt;5,"Sin Riesgo",IF(SRL469 &lt;=14,"Bajo",IF(SRL469&lt;=35,"Medio",IF(SRL469&lt;=80,"Alto","Inviable Sanitariamente"))))</f>
        <v>Inviable Sanitariamente</v>
      </c>
      <c r="SRO469" s="265" t="str">
        <f t="shared" ref="SRO469:SRO471" si="13341">IF(SRM469&lt;5,"Sin Riesgo",IF(SRM469 &lt;=14,"Bajo",IF(SRM469&lt;=35,"Medio",IF(SRM469&lt;=80,"Alto","Inviable Sanitariamente"))))</f>
        <v>Inviable Sanitariamente</v>
      </c>
      <c r="SRP469" s="265" t="str">
        <f t="shared" ref="SRP469:SRP471" si="13342">IF(SRN469&lt;5,"Sin Riesgo",IF(SRN469 &lt;=14,"Bajo",IF(SRN469&lt;=35,"Medio",IF(SRN469&lt;=80,"Alto","Inviable Sanitariamente"))))</f>
        <v>Inviable Sanitariamente</v>
      </c>
      <c r="SRQ469" s="265" t="str">
        <f t="shared" ref="SRQ469:SRQ471" si="13343">IF(SRO469&lt;5,"Sin Riesgo",IF(SRO469 &lt;=14,"Bajo",IF(SRO469&lt;=35,"Medio",IF(SRO469&lt;=80,"Alto","Inviable Sanitariamente"))))</f>
        <v>Inviable Sanitariamente</v>
      </c>
      <c r="SRR469" s="265" t="str">
        <f t="shared" ref="SRR469:SRR471" si="13344">IF(SRP469&lt;5,"Sin Riesgo",IF(SRP469 &lt;=14,"Bajo",IF(SRP469&lt;=35,"Medio",IF(SRP469&lt;=80,"Alto","Inviable Sanitariamente"))))</f>
        <v>Inviable Sanitariamente</v>
      </c>
      <c r="SRS469" s="265" t="str">
        <f t="shared" ref="SRS469:SRS471" si="13345">IF(SRQ469&lt;5,"Sin Riesgo",IF(SRQ469 &lt;=14,"Bajo",IF(SRQ469&lt;=35,"Medio",IF(SRQ469&lt;=80,"Alto","Inviable Sanitariamente"))))</f>
        <v>Inviable Sanitariamente</v>
      </c>
      <c r="SRT469" s="265" t="str">
        <f t="shared" ref="SRT469:SRT471" si="13346">IF(SRR469&lt;5,"Sin Riesgo",IF(SRR469 &lt;=14,"Bajo",IF(SRR469&lt;=35,"Medio",IF(SRR469&lt;=80,"Alto","Inviable Sanitariamente"))))</f>
        <v>Inviable Sanitariamente</v>
      </c>
      <c r="SRU469" s="265" t="str">
        <f t="shared" ref="SRU469:SRU471" si="13347">IF(SRS469&lt;5,"Sin Riesgo",IF(SRS469 &lt;=14,"Bajo",IF(SRS469&lt;=35,"Medio",IF(SRS469&lt;=80,"Alto","Inviable Sanitariamente"))))</f>
        <v>Inviable Sanitariamente</v>
      </c>
      <c r="SRV469" s="265" t="str">
        <f t="shared" ref="SRV469:SRV471" si="13348">IF(SRT469&lt;5,"Sin Riesgo",IF(SRT469 &lt;=14,"Bajo",IF(SRT469&lt;=35,"Medio",IF(SRT469&lt;=80,"Alto","Inviable Sanitariamente"))))</f>
        <v>Inviable Sanitariamente</v>
      </c>
      <c r="SRW469" s="265" t="str">
        <f t="shared" ref="SRW469:SRW471" si="13349">IF(SRU469&lt;5,"Sin Riesgo",IF(SRU469 &lt;=14,"Bajo",IF(SRU469&lt;=35,"Medio",IF(SRU469&lt;=80,"Alto","Inviable Sanitariamente"))))</f>
        <v>Inviable Sanitariamente</v>
      </c>
      <c r="SRX469" s="265" t="str">
        <f t="shared" ref="SRX469:SRX471" si="13350">IF(SRV469&lt;5,"Sin Riesgo",IF(SRV469 &lt;=14,"Bajo",IF(SRV469&lt;=35,"Medio",IF(SRV469&lt;=80,"Alto","Inviable Sanitariamente"))))</f>
        <v>Inviable Sanitariamente</v>
      </c>
      <c r="SRY469" s="265" t="str">
        <f t="shared" ref="SRY469:SRY471" si="13351">IF(SRW469&lt;5,"Sin Riesgo",IF(SRW469 &lt;=14,"Bajo",IF(SRW469&lt;=35,"Medio",IF(SRW469&lt;=80,"Alto","Inviable Sanitariamente"))))</f>
        <v>Inviable Sanitariamente</v>
      </c>
      <c r="SRZ469" s="265" t="str">
        <f t="shared" ref="SRZ469:SRZ471" si="13352">IF(SRX469&lt;5,"Sin Riesgo",IF(SRX469 &lt;=14,"Bajo",IF(SRX469&lt;=35,"Medio",IF(SRX469&lt;=80,"Alto","Inviable Sanitariamente"))))</f>
        <v>Inviable Sanitariamente</v>
      </c>
      <c r="SSA469" s="265" t="str">
        <f t="shared" ref="SSA469:SSA471" si="13353">IF(SRY469&lt;5,"Sin Riesgo",IF(SRY469 &lt;=14,"Bajo",IF(SRY469&lt;=35,"Medio",IF(SRY469&lt;=80,"Alto","Inviable Sanitariamente"))))</f>
        <v>Inviable Sanitariamente</v>
      </c>
      <c r="SSB469" s="265" t="str">
        <f t="shared" ref="SSB469:SSB471" si="13354">IF(SRZ469&lt;5,"Sin Riesgo",IF(SRZ469 &lt;=14,"Bajo",IF(SRZ469&lt;=35,"Medio",IF(SRZ469&lt;=80,"Alto","Inviable Sanitariamente"))))</f>
        <v>Inviable Sanitariamente</v>
      </c>
      <c r="SSC469" s="265" t="str">
        <f t="shared" ref="SSC469:SSC471" si="13355">IF(SSA469&lt;5,"Sin Riesgo",IF(SSA469 &lt;=14,"Bajo",IF(SSA469&lt;=35,"Medio",IF(SSA469&lt;=80,"Alto","Inviable Sanitariamente"))))</f>
        <v>Inviable Sanitariamente</v>
      </c>
      <c r="SSD469" s="265" t="str">
        <f t="shared" ref="SSD469:SSD471" si="13356">IF(SSB469&lt;5,"Sin Riesgo",IF(SSB469 &lt;=14,"Bajo",IF(SSB469&lt;=35,"Medio",IF(SSB469&lt;=80,"Alto","Inviable Sanitariamente"))))</f>
        <v>Inviable Sanitariamente</v>
      </c>
      <c r="SSE469" s="265" t="str">
        <f t="shared" ref="SSE469:SSE471" si="13357">IF(SSC469&lt;5,"Sin Riesgo",IF(SSC469 &lt;=14,"Bajo",IF(SSC469&lt;=35,"Medio",IF(SSC469&lt;=80,"Alto","Inviable Sanitariamente"))))</f>
        <v>Inviable Sanitariamente</v>
      </c>
      <c r="SSF469" s="265" t="str">
        <f t="shared" ref="SSF469:SSF471" si="13358">IF(SSD469&lt;5,"Sin Riesgo",IF(SSD469 &lt;=14,"Bajo",IF(SSD469&lt;=35,"Medio",IF(SSD469&lt;=80,"Alto","Inviable Sanitariamente"))))</f>
        <v>Inviable Sanitariamente</v>
      </c>
      <c r="SSG469" s="265" t="str">
        <f t="shared" ref="SSG469:SSG471" si="13359">IF(SSE469&lt;5,"Sin Riesgo",IF(SSE469 &lt;=14,"Bajo",IF(SSE469&lt;=35,"Medio",IF(SSE469&lt;=80,"Alto","Inviable Sanitariamente"))))</f>
        <v>Inviable Sanitariamente</v>
      </c>
      <c r="SSH469" s="265" t="str">
        <f t="shared" ref="SSH469:SSH471" si="13360">IF(SSF469&lt;5,"Sin Riesgo",IF(SSF469 &lt;=14,"Bajo",IF(SSF469&lt;=35,"Medio",IF(SSF469&lt;=80,"Alto","Inviable Sanitariamente"))))</f>
        <v>Inviable Sanitariamente</v>
      </c>
      <c r="SSI469" s="265" t="str">
        <f t="shared" ref="SSI469:SSI471" si="13361">IF(SSG469&lt;5,"Sin Riesgo",IF(SSG469 &lt;=14,"Bajo",IF(SSG469&lt;=35,"Medio",IF(SSG469&lt;=80,"Alto","Inviable Sanitariamente"))))</f>
        <v>Inviable Sanitariamente</v>
      </c>
      <c r="SSJ469" s="265" t="str">
        <f t="shared" ref="SSJ469:SSJ471" si="13362">IF(SSH469&lt;5,"Sin Riesgo",IF(SSH469 &lt;=14,"Bajo",IF(SSH469&lt;=35,"Medio",IF(SSH469&lt;=80,"Alto","Inviable Sanitariamente"))))</f>
        <v>Inviable Sanitariamente</v>
      </c>
      <c r="SSK469" s="265" t="str">
        <f t="shared" ref="SSK469:SSK471" si="13363">IF(SSI469&lt;5,"Sin Riesgo",IF(SSI469 &lt;=14,"Bajo",IF(SSI469&lt;=35,"Medio",IF(SSI469&lt;=80,"Alto","Inviable Sanitariamente"))))</f>
        <v>Inviable Sanitariamente</v>
      </c>
      <c r="SSL469" s="265" t="str">
        <f t="shared" ref="SSL469:SSL471" si="13364">IF(SSJ469&lt;5,"Sin Riesgo",IF(SSJ469 &lt;=14,"Bajo",IF(SSJ469&lt;=35,"Medio",IF(SSJ469&lt;=80,"Alto","Inviable Sanitariamente"))))</f>
        <v>Inviable Sanitariamente</v>
      </c>
      <c r="SSM469" s="265" t="str">
        <f t="shared" ref="SSM469:SSM471" si="13365">IF(SSK469&lt;5,"Sin Riesgo",IF(SSK469 &lt;=14,"Bajo",IF(SSK469&lt;=35,"Medio",IF(SSK469&lt;=80,"Alto","Inviable Sanitariamente"))))</f>
        <v>Inviable Sanitariamente</v>
      </c>
      <c r="SSN469" s="265" t="str">
        <f t="shared" ref="SSN469:SSN471" si="13366">IF(SSL469&lt;5,"Sin Riesgo",IF(SSL469 &lt;=14,"Bajo",IF(SSL469&lt;=35,"Medio",IF(SSL469&lt;=80,"Alto","Inviable Sanitariamente"))))</f>
        <v>Inviable Sanitariamente</v>
      </c>
      <c r="SSO469" s="265" t="str">
        <f t="shared" ref="SSO469:SSO471" si="13367">IF(SSM469&lt;5,"Sin Riesgo",IF(SSM469 &lt;=14,"Bajo",IF(SSM469&lt;=35,"Medio",IF(SSM469&lt;=80,"Alto","Inviable Sanitariamente"))))</f>
        <v>Inviable Sanitariamente</v>
      </c>
      <c r="SSP469" s="265" t="str">
        <f t="shared" ref="SSP469:SSP471" si="13368">IF(SSN469&lt;5,"Sin Riesgo",IF(SSN469 &lt;=14,"Bajo",IF(SSN469&lt;=35,"Medio",IF(SSN469&lt;=80,"Alto","Inviable Sanitariamente"))))</f>
        <v>Inviable Sanitariamente</v>
      </c>
      <c r="SSQ469" s="265" t="str">
        <f t="shared" ref="SSQ469:SSQ471" si="13369">IF(SSO469&lt;5,"Sin Riesgo",IF(SSO469 &lt;=14,"Bajo",IF(SSO469&lt;=35,"Medio",IF(SSO469&lt;=80,"Alto","Inviable Sanitariamente"))))</f>
        <v>Inviable Sanitariamente</v>
      </c>
      <c r="SSR469" s="265" t="str">
        <f t="shared" ref="SSR469:SSR471" si="13370">IF(SSP469&lt;5,"Sin Riesgo",IF(SSP469 &lt;=14,"Bajo",IF(SSP469&lt;=35,"Medio",IF(SSP469&lt;=80,"Alto","Inviable Sanitariamente"))))</f>
        <v>Inviable Sanitariamente</v>
      </c>
      <c r="SSS469" s="265" t="str">
        <f t="shared" ref="SSS469:SSS471" si="13371">IF(SSQ469&lt;5,"Sin Riesgo",IF(SSQ469 &lt;=14,"Bajo",IF(SSQ469&lt;=35,"Medio",IF(SSQ469&lt;=80,"Alto","Inviable Sanitariamente"))))</f>
        <v>Inviable Sanitariamente</v>
      </c>
      <c r="SST469" s="265" t="str">
        <f t="shared" ref="SST469:SST471" si="13372">IF(SSR469&lt;5,"Sin Riesgo",IF(SSR469 &lt;=14,"Bajo",IF(SSR469&lt;=35,"Medio",IF(SSR469&lt;=80,"Alto","Inviable Sanitariamente"))))</f>
        <v>Inviable Sanitariamente</v>
      </c>
      <c r="SSU469" s="265" t="str">
        <f t="shared" ref="SSU469:SSU471" si="13373">IF(SSS469&lt;5,"Sin Riesgo",IF(SSS469 &lt;=14,"Bajo",IF(SSS469&lt;=35,"Medio",IF(SSS469&lt;=80,"Alto","Inviable Sanitariamente"))))</f>
        <v>Inviable Sanitariamente</v>
      </c>
      <c r="SSV469" s="265" t="str">
        <f t="shared" ref="SSV469:SSV471" si="13374">IF(SST469&lt;5,"Sin Riesgo",IF(SST469 &lt;=14,"Bajo",IF(SST469&lt;=35,"Medio",IF(SST469&lt;=80,"Alto","Inviable Sanitariamente"))))</f>
        <v>Inviable Sanitariamente</v>
      </c>
      <c r="SSW469" s="265" t="str">
        <f t="shared" ref="SSW469:SSW471" si="13375">IF(SSU469&lt;5,"Sin Riesgo",IF(SSU469 &lt;=14,"Bajo",IF(SSU469&lt;=35,"Medio",IF(SSU469&lt;=80,"Alto","Inviable Sanitariamente"))))</f>
        <v>Inviable Sanitariamente</v>
      </c>
      <c r="SSX469" s="265" t="str">
        <f t="shared" ref="SSX469:SSX471" si="13376">IF(SSV469&lt;5,"Sin Riesgo",IF(SSV469 &lt;=14,"Bajo",IF(SSV469&lt;=35,"Medio",IF(SSV469&lt;=80,"Alto","Inviable Sanitariamente"))))</f>
        <v>Inviable Sanitariamente</v>
      </c>
      <c r="SSY469" s="265" t="str">
        <f t="shared" ref="SSY469:SSY471" si="13377">IF(SSW469&lt;5,"Sin Riesgo",IF(SSW469 &lt;=14,"Bajo",IF(SSW469&lt;=35,"Medio",IF(SSW469&lt;=80,"Alto","Inviable Sanitariamente"))))</f>
        <v>Inviable Sanitariamente</v>
      </c>
      <c r="SSZ469" s="265" t="str">
        <f t="shared" ref="SSZ469:SSZ471" si="13378">IF(SSX469&lt;5,"Sin Riesgo",IF(SSX469 &lt;=14,"Bajo",IF(SSX469&lt;=35,"Medio",IF(SSX469&lt;=80,"Alto","Inviable Sanitariamente"))))</f>
        <v>Inviable Sanitariamente</v>
      </c>
      <c r="STA469" s="265" t="str">
        <f t="shared" ref="STA469:STA471" si="13379">IF(SSY469&lt;5,"Sin Riesgo",IF(SSY469 &lt;=14,"Bajo",IF(SSY469&lt;=35,"Medio",IF(SSY469&lt;=80,"Alto","Inviable Sanitariamente"))))</f>
        <v>Inviable Sanitariamente</v>
      </c>
      <c r="STB469" s="265" t="str">
        <f t="shared" ref="STB469:STB471" si="13380">IF(SSZ469&lt;5,"Sin Riesgo",IF(SSZ469 &lt;=14,"Bajo",IF(SSZ469&lt;=35,"Medio",IF(SSZ469&lt;=80,"Alto","Inviable Sanitariamente"))))</f>
        <v>Inviable Sanitariamente</v>
      </c>
      <c r="STC469" s="265" t="str">
        <f t="shared" ref="STC469:STC471" si="13381">IF(STA469&lt;5,"Sin Riesgo",IF(STA469 &lt;=14,"Bajo",IF(STA469&lt;=35,"Medio",IF(STA469&lt;=80,"Alto","Inviable Sanitariamente"))))</f>
        <v>Inviable Sanitariamente</v>
      </c>
      <c r="STD469" s="265" t="str">
        <f t="shared" ref="STD469:STD471" si="13382">IF(STB469&lt;5,"Sin Riesgo",IF(STB469 &lt;=14,"Bajo",IF(STB469&lt;=35,"Medio",IF(STB469&lt;=80,"Alto","Inviable Sanitariamente"))))</f>
        <v>Inviable Sanitariamente</v>
      </c>
      <c r="STE469" s="265" t="str">
        <f t="shared" ref="STE469:STE471" si="13383">IF(STC469&lt;5,"Sin Riesgo",IF(STC469 &lt;=14,"Bajo",IF(STC469&lt;=35,"Medio",IF(STC469&lt;=80,"Alto","Inviable Sanitariamente"))))</f>
        <v>Inviable Sanitariamente</v>
      </c>
      <c r="STF469" s="265" t="str">
        <f t="shared" ref="STF469:STF471" si="13384">IF(STD469&lt;5,"Sin Riesgo",IF(STD469 &lt;=14,"Bajo",IF(STD469&lt;=35,"Medio",IF(STD469&lt;=80,"Alto","Inviable Sanitariamente"))))</f>
        <v>Inviable Sanitariamente</v>
      </c>
      <c r="STG469" s="265" t="str">
        <f t="shared" ref="STG469:STG471" si="13385">IF(STE469&lt;5,"Sin Riesgo",IF(STE469 &lt;=14,"Bajo",IF(STE469&lt;=35,"Medio",IF(STE469&lt;=80,"Alto","Inviable Sanitariamente"))))</f>
        <v>Inviable Sanitariamente</v>
      </c>
      <c r="STH469" s="265" t="str">
        <f t="shared" ref="STH469:STH471" si="13386">IF(STF469&lt;5,"Sin Riesgo",IF(STF469 &lt;=14,"Bajo",IF(STF469&lt;=35,"Medio",IF(STF469&lt;=80,"Alto","Inviable Sanitariamente"))))</f>
        <v>Inviable Sanitariamente</v>
      </c>
      <c r="STI469" s="265" t="str">
        <f t="shared" ref="STI469:STI471" si="13387">IF(STG469&lt;5,"Sin Riesgo",IF(STG469 &lt;=14,"Bajo",IF(STG469&lt;=35,"Medio",IF(STG469&lt;=80,"Alto","Inviable Sanitariamente"))))</f>
        <v>Inviable Sanitariamente</v>
      </c>
      <c r="STJ469" s="265" t="str">
        <f t="shared" ref="STJ469:STJ471" si="13388">IF(STH469&lt;5,"Sin Riesgo",IF(STH469 &lt;=14,"Bajo",IF(STH469&lt;=35,"Medio",IF(STH469&lt;=80,"Alto","Inviable Sanitariamente"))))</f>
        <v>Inviable Sanitariamente</v>
      </c>
      <c r="STK469" s="265" t="str">
        <f t="shared" ref="STK469:STK471" si="13389">IF(STI469&lt;5,"Sin Riesgo",IF(STI469 &lt;=14,"Bajo",IF(STI469&lt;=35,"Medio",IF(STI469&lt;=80,"Alto","Inviable Sanitariamente"))))</f>
        <v>Inviable Sanitariamente</v>
      </c>
      <c r="STL469" s="265" t="str">
        <f t="shared" ref="STL469:STL471" si="13390">IF(STJ469&lt;5,"Sin Riesgo",IF(STJ469 &lt;=14,"Bajo",IF(STJ469&lt;=35,"Medio",IF(STJ469&lt;=80,"Alto","Inviable Sanitariamente"))))</f>
        <v>Inviable Sanitariamente</v>
      </c>
      <c r="STM469" s="265" t="str">
        <f t="shared" ref="STM469:STM471" si="13391">IF(STK469&lt;5,"Sin Riesgo",IF(STK469 &lt;=14,"Bajo",IF(STK469&lt;=35,"Medio",IF(STK469&lt;=80,"Alto","Inviable Sanitariamente"))))</f>
        <v>Inviable Sanitariamente</v>
      </c>
      <c r="STN469" s="265" t="str">
        <f t="shared" ref="STN469:STN471" si="13392">IF(STL469&lt;5,"Sin Riesgo",IF(STL469 &lt;=14,"Bajo",IF(STL469&lt;=35,"Medio",IF(STL469&lt;=80,"Alto","Inviable Sanitariamente"))))</f>
        <v>Inviable Sanitariamente</v>
      </c>
      <c r="STO469" s="265" t="str">
        <f t="shared" ref="STO469:STO471" si="13393">IF(STM469&lt;5,"Sin Riesgo",IF(STM469 &lt;=14,"Bajo",IF(STM469&lt;=35,"Medio",IF(STM469&lt;=80,"Alto","Inviable Sanitariamente"))))</f>
        <v>Inviable Sanitariamente</v>
      </c>
      <c r="STP469" s="265" t="str">
        <f t="shared" ref="STP469:STP471" si="13394">IF(STN469&lt;5,"Sin Riesgo",IF(STN469 &lt;=14,"Bajo",IF(STN469&lt;=35,"Medio",IF(STN469&lt;=80,"Alto","Inviable Sanitariamente"))))</f>
        <v>Inviable Sanitariamente</v>
      </c>
      <c r="STQ469" s="265" t="str">
        <f t="shared" ref="STQ469:STQ471" si="13395">IF(STO469&lt;5,"Sin Riesgo",IF(STO469 &lt;=14,"Bajo",IF(STO469&lt;=35,"Medio",IF(STO469&lt;=80,"Alto","Inviable Sanitariamente"))))</f>
        <v>Inviable Sanitariamente</v>
      </c>
      <c r="STR469" s="265" t="str">
        <f t="shared" ref="STR469:STR471" si="13396">IF(STP469&lt;5,"Sin Riesgo",IF(STP469 &lt;=14,"Bajo",IF(STP469&lt;=35,"Medio",IF(STP469&lt;=80,"Alto","Inviable Sanitariamente"))))</f>
        <v>Inviable Sanitariamente</v>
      </c>
      <c r="STS469" s="265" t="str">
        <f t="shared" ref="STS469:STS471" si="13397">IF(STQ469&lt;5,"Sin Riesgo",IF(STQ469 &lt;=14,"Bajo",IF(STQ469&lt;=35,"Medio",IF(STQ469&lt;=80,"Alto","Inviable Sanitariamente"))))</f>
        <v>Inviable Sanitariamente</v>
      </c>
      <c r="STT469" s="265" t="str">
        <f t="shared" ref="STT469:STT471" si="13398">IF(STR469&lt;5,"Sin Riesgo",IF(STR469 &lt;=14,"Bajo",IF(STR469&lt;=35,"Medio",IF(STR469&lt;=80,"Alto","Inviable Sanitariamente"))))</f>
        <v>Inviable Sanitariamente</v>
      </c>
      <c r="STU469" s="265" t="str">
        <f t="shared" ref="STU469:STU471" si="13399">IF(STS469&lt;5,"Sin Riesgo",IF(STS469 &lt;=14,"Bajo",IF(STS469&lt;=35,"Medio",IF(STS469&lt;=80,"Alto","Inviable Sanitariamente"))))</f>
        <v>Inviable Sanitariamente</v>
      </c>
      <c r="STV469" s="265" t="str">
        <f t="shared" ref="STV469:STV471" si="13400">IF(STT469&lt;5,"Sin Riesgo",IF(STT469 &lt;=14,"Bajo",IF(STT469&lt;=35,"Medio",IF(STT469&lt;=80,"Alto","Inviable Sanitariamente"))))</f>
        <v>Inviable Sanitariamente</v>
      </c>
      <c r="STW469" s="265" t="str">
        <f t="shared" ref="STW469:STW471" si="13401">IF(STU469&lt;5,"Sin Riesgo",IF(STU469 &lt;=14,"Bajo",IF(STU469&lt;=35,"Medio",IF(STU469&lt;=80,"Alto","Inviable Sanitariamente"))))</f>
        <v>Inviable Sanitariamente</v>
      </c>
      <c r="STX469" s="265" t="str">
        <f t="shared" ref="STX469:STX471" si="13402">IF(STV469&lt;5,"Sin Riesgo",IF(STV469 &lt;=14,"Bajo",IF(STV469&lt;=35,"Medio",IF(STV469&lt;=80,"Alto","Inviable Sanitariamente"))))</f>
        <v>Inviable Sanitariamente</v>
      </c>
      <c r="STY469" s="265" t="str">
        <f t="shared" ref="STY469:STY471" si="13403">IF(STW469&lt;5,"Sin Riesgo",IF(STW469 &lt;=14,"Bajo",IF(STW469&lt;=35,"Medio",IF(STW469&lt;=80,"Alto","Inviable Sanitariamente"))))</f>
        <v>Inviable Sanitariamente</v>
      </c>
      <c r="STZ469" s="265" t="str">
        <f t="shared" ref="STZ469:STZ471" si="13404">IF(STX469&lt;5,"Sin Riesgo",IF(STX469 &lt;=14,"Bajo",IF(STX469&lt;=35,"Medio",IF(STX469&lt;=80,"Alto","Inviable Sanitariamente"))))</f>
        <v>Inviable Sanitariamente</v>
      </c>
      <c r="SUA469" s="265" t="str">
        <f t="shared" ref="SUA469:SUA471" si="13405">IF(STY469&lt;5,"Sin Riesgo",IF(STY469 &lt;=14,"Bajo",IF(STY469&lt;=35,"Medio",IF(STY469&lt;=80,"Alto","Inviable Sanitariamente"))))</f>
        <v>Inviable Sanitariamente</v>
      </c>
      <c r="SUB469" s="265" t="str">
        <f t="shared" ref="SUB469:SUB471" si="13406">IF(STZ469&lt;5,"Sin Riesgo",IF(STZ469 &lt;=14,"Bajo",IF(STZ469&lt;=35,"Medio",IF(STZ469&lt;=80,"Alto","Inviable Sanitariamente"))))</f>
        <v>Inviable Sanitariamente</v>
      </c>
      <c r="SUC469" s="265" t="str">
        <f t="shared" ref="SUC469:SUC471" si="13407">IF(SUA469&lt;5,"Sin Riesgo",IF(SUA469 &lt;=14,"Bajo",IF(SUA469&lt;=35,"Medio",IF(SUA469&lt;=80,"Alto","Inviable Sanitariamente"))))</f>
        <v>Inviable Sanitariamente</v>
      </c>
      <c r="SUD469" s="265" t="str">
        <f t="shared" ref="SUD469:SUD471" si="13408">IF(SUB469&lt;5,"Sin Riesgo",IF(SUB469 &lt;=14,"Bajo",IF(SUB469&lt;=35,"Medio",IF(SUB469&lt;=80,"Alto","Inviable Sanitariamente"))))</f>
        <v>Inviable Sanitariamente</v>
      </c>
      <c r="SUE469" s="265" t="str">
        <f t="shared" ref="SUE469:SUE471" si="13409">IF(SUC469&lt;5,"Sin Riesgo",IF(SUC469 &lt;=14,"Bajo",IF(SUC469&lt;=35,"Medio",IF(SUC469&lt;=80,"Alto","Inviable Sanitariamente"))))</f>
        <v>Inviable Sanitariamente</v>
      </c>
      <c r="SUF469" s="265" t="str">
        <f t="shared" ref="SUF469:SUF471" si="13410">IF(SUD469&lt;5,"Sin Riesgo",IF(SUD469 &lt;=14,"Bajo",IF(SUD469&lt;=35,"Medio",IF(SUD469&lt;=80,"Alto","Inviable Sanitariamente"))))</f>
        <v>Inviable Sanitariamente</v>
      </c>
      <c r="SUG469" s="265" t="str">
        <f t="shared" ref="SUG469:SUG471" si="13411">IF(SUE469&lt;5,"Sin Riesgo",IF(SUE469 &lt;=14,"Bajo",IF(SUE469&lt;=35,"Medio",IF(SUE469&lt;=80,"Alto","Inviable Sanitariamente"))))</f>
        <v>Inviable Sanitariamente</v>
      </c>
      <c r="SUH469" s="265" t="str">
        <f t="shared" ref="SUH469:SUH471" si="13412">IF(SUF469&lt;5,"Sin Riesgo",IF(SUF469 &lt;=14,"Bajo",IF(SUF469&lt;=35,"Medio",IF(SUF469&lt;=80,"Alto","Inviable Sanitariamente"))))</f>
        <v>Inviable Sanitariamente</v>
      </c>
      <c r="SUI469" s="265" t="str">
        <f t="shared" ref="SUI469:SUI471" si="13413">IF(SUG469&lt;5,"Sin Riesgo",IF(SUG469 &lt;=14,"Bajo",IF(SUG469&lt;=35,"Medio",IF(SUG469&lt;=80,"Alto","Inviable Sanitariamente"))))</f>
        <v>Inviable Sanitariamente</v>
      </c>
      <c r="SUJ469" s="265" t="str">
        <f t="shared" ref="SUJ469:SUJ471" si="13414">IF(SUH469&lt;5,"Sin Riesgo",IF(SUH469 &lt;=14,"Bajo",IF(SUH469&lt;=35,"Medio",IF(SUH469&lt;=80,"Alto","Inviable Sanitariamente"))))</f>
        <v>Inviable Sanitariamente</v>
      </c>
      <c r="SUK469" s="265" t="str">
        <f t="shared" ref="SUK469:SUK471" si="13415">IF(SUI469&lt;5,"Sin Riesgo",IF(SUI469 &lt;=14,"Bajo",IF(SUI469&lt;=35,"Medio",IF(SUI469&lt;=80,"Alto","Inviable Sanitariamente"))))</f>
        <v>Inviable Sanitariamente</v>
      </c>
      <c r="SUL469" s="265" t="str">
        <f t="shared" ref="SUL469:SUL471" si="13416">IF(SUJ469&lt;5,"Sin Riesgo",IF(SUJ469 &lt;=14,"Bajo",IF(SUJ469&lt;=35,"Medio",IF(SUJ469&lt;=80,"Alto","Inviable Sanitariamente"))))</f>
        <v>Inviable Sanitariamente</v>
      </c>
      <c r="SUM469" s="265" t="str">
        <f t="shared" ref="SUM469:SUM471" si="13417">IF(SUK469&lt;5,"Sin Riesgo",IF(SUK469 &lt;=14,"Bajo",IF(SUK469&lt;=35,"Medio",IF(SUK469&lt;=80,"Alto","Inviable Sanitariamente"))))</f>
        <v>Inviable Sanitariamente</v>
      </c>
      <c r="SUN469" s="265" t="str">
        <f t="shared" ref="SUN469:SUN471" si="13418">IF(SUL469&lt;5,"Sin Riesgo",IF(SUL469 &lt;=14,"Bajo",IF(SUL469&lt;=35,"Medio",IF(SUL469&lt;=80,"Alto","Inviable Sanitariamente"))))</f>
        <v>Inviable Sanitariamente</v>
      </c>
      <c r="SUO469" s="265" t="str">
        <f t="shared" ref="SUO469:SUO471" si="13419">IF(SUM469&lt;5,"Sin Riesgo",IF(SUM469 &lt;=14,"Bajo",IF(SUM469&lt;=35,"Medio",IF(SUM469&lt;=80,"Alto","Inviable Sanitariamente"))))</f>
        <v>Inviable Sanitariamente</v>
      </c>
      <c r="SUP469" s="265" t="str">
        <f t="shared" ref="SUP469:SUP471" si="13420">IF(SUN469&lt;5,"Sin Riesgo",IF(SUN469 &lt;=14,"Bajo",IF(SUN469&lt;=35,"Medio",IF(SUN469&lt;=80,"Alto","Inviable Sanitariamente"))))</f>
        <v>Inviable Sanitariamente</v>
      </c>
      <c r="SUQ469" s="265" t="str">
        <f t="shared" ref="SUQ469:SUQ471" si="13421">IF(SUO469&lt;5,"Sin Riesgo",IF(SUO469 &lt;=14,"Bajo",IF(SUO469&lt;=35,"Medio",IF(SUO469&lt;=80,"Alto","Inviable Sanitariamente"))))</f>
        <v>Inviable Sanitariamente</v>
      </c>
      <c r="SUR469" s="265" t="str">
        <f t="shared" ref="SUR469:SUR471" si="13422">IF(SUP469&lt;5,"Sin Riesgo",IF(SUP469 &lt;=14,"Bajo",IF(SUP469&lt;=35,"Medio",IF(SUP469&lt;=80,"Alto","Inviable Sanitariamente"))))</f>
        <v>Inviable Sanitariamente</v>
      </c>
      <c r="SUS469" s="265" t="str">
        <f t="shared" ref="SUS469:SUS471" si="13423">IF(SUQ469&lt;5,"Sin Riesgo",IF(SUQ469 &lt;=14,"Bajo",IF(SUQ469&lt;=35,"Medio",IF(SUQ469&lt;=80,"Alto","Inviable Sanitariamente"))))</f>
        <v>Inviable Sanitariamente</v>
      </c>
      <c r="SUT469" s="265" t="str">
        <f t="shared" ref="SUT469:SUT471" si="13424">IF(SUR469&lt;5,"Sin Riesgo",IF(SUR469 &lt;=14,"Bajo",IF(SUR469&lt;=35,"Medio",IF(SUR469&lt;=80,"Alto","Inviable Sanitariamente"))))</f>
        <v>Inviable Sanitariamente</v>
      </c>
      <c r="SUU469" s="265" t="str">
        <f t="shared" ref="SUU469:SUU471" si="13425">IF(SUS469&lt;5,"Sin Riesgo",IF(SUS469 &lt;=14,"Bajo",IF(SUS469&lt;=35,"Medio",IF(SUS469&lt;=80,"Alto","Inviable Sanitariamente"))))</f>
        <v>Inviable Sanitariamente</v>
      </c>
      <c r="SUV469" s="265" t="str">
        <f t="shared" ref="SUV469:SUV471" si="13426">IF(SUT469&lt;5,"Sin Riesgo",IF(SUT469 &lt;=14,"Bajo",IF(SUT469&lt;=35,"Medio",IF(SUT469&lt;=80,"Alto","Inviable Sanitariamente"))))</f>
        <v>Inviable Sanitariamente</v>
      </c>
      <c r="SUW469" s="265" t="str">
        <f t="shared" ref="SUW469:SUW471" si="13427">IF(SUU469&lt;5,"Sin Riesgo",IF(SUU469 &lt;=14,"Bajo",IF(SUU469&lt;=35,"Medio",IF(SUU469&lt;=80,"Alto","Inviable Sanitariamente"))))</f>
        <v>Inviable Sanitariamente</v>
      </c>
      <c r="SUX469" s="265" t="str">
        <f t="shared" ref="SUX469:SUX471" si="13428">IF(SUV469&lt;5,"Sin Riesgo",IF(SUV469 &lt;=14,"Bajo",IF(SUV469&lt;=35,"Medio",IF(SUV469&lt;=80,"Alto","Inviable Sanitariamente"))))</f>
        <v>Inviable Sanitariamente</v>
      </c>
      <c r="SUY469" s="265" t="str">
        <f t="shared" ref="SUY469:SUY471" si="13429">IF(SUW469&lt;5,"Sin Riesgo",IF(SUW469 &lt;=14,"Bajo",IF(SUW469&lt;=35,"Medio",IF(SUW469&lt;=80,"Alto","Inviable Sanitariamente"))))</f>
        <v>Inviable Sanitariamente</v>
      </c>
      <c r="SUZ469" s="265" t="str">
        <f t="shared" ref="SUZ469:SUZ471" si="13430">IF(SUX469&lt;5,"Sin Riesgo",IF(SUX469 &lt;=14,"Bajo",IF(SUX469&lt;=35,"Medio",IF(SUX469&lt;=80,"Alto","Inviable Sanitariamente"))))</f>
        <v>Inviable Sanitariamente</v>
      </c>
      <c r="SVA469" s="265" t="str">
        <f t="shared" ref="SVA469:SVA471" si="13431">IF(SUY469&lt;5,"Sin Riesgo",IF(SUY469 &lt;=14,"Bajo",IF(SUY469&lt;=35,"Medio",IF(SUY469&lt;=80,"Alto","Inviable Sanitariamente"))))</f>
        <v>Inviable Sanitariamente</v>
      </c>
      <c r="SVB469" s="265" t="str">
        <f t="shared" ref="SVB469:SVB471" si="13432">IF(SUZ469&lt;5,"Sin Riesgo",IF(SUZ469 &lt;=14,"Bajo",IF(SUZ469&lt;=35,"Medio",IF(SUZ469&lt;=80,"Alto","Inviable Sanitariamente"))))</f>
        <v>Inviable Sanitariamente</v>
      </c>
      <c r="SVC469" s="265" t="str">
        <f t="shared" ref="SVC469:SVC471" si="13433">IF(SVA469&lt;5,"Sin Riesgo",IF(SVA469 &lt;=14,"Bajo",IF(SVA469&lt;=35,"Medio",IF(SVA469&lt;=80,"Alto","Inviable Sanitariamente"))))</f>
        <v>Inviable Sanitariamente</v>
      </c>
      <c r="SVD469" s="265" t="str">
        <f t="shared" ref="SVD469:SVD471" si="13434">IF(SVB469&lt;5,"Sin Riesgo",IF(SVB469 &lt;=14,"Bajo",IF(SVB469&lt;=35,"Medio",IF(SVB469&lt;=80,"Alto","Inviable Sanitariamente"))))</f>
        <v>Inviable Sanitariamente</v>
      </c>
      <c r="SVE469" s="265" t="str">
        <f t="shared" ref="SVE469:SVE471" si="13435">IF(SVC469&lt;5,"Sin Riesgo",IF(SVC469 &lt;=14,"Bajo",IF(SVC469&lt;=35,"Medio",IF(SVC469&lt;=80,"Alto","Inviable Sanitariamente"))))</f>
        <v>Inviable Sanitariamente</v>
      </c>
      <c r="SVF469" s="265" t="str">
        <f t="shared" ref="SVF469:SVF471" si="13436">IF(SVD469&lt;5,"Sin Riesgo",IF(SVD469 &lt;=14,"Bajo",IF(SVD469&lt;=35,"Medio",IF(SVD469&lt;=80,"Alto","Inviable Sanitariamente"))))</f>
        <v>Inviable Sanitariamente</v>
      </c>
      <c r="SVG469" s="265" t="str">
        <f t="shared" ref="SVG469:SVG471" si="13437">IF(SVE469&lt;5,"Sin Riesgo",IF(SVE469 &lt;=14,"Bajo",IF(SVE469&lt;=35,"Medio",IF(SVE469&lt;=80,"Alto","Inviable Sanitariamente"))))</f>
        <v>Inviable Sanitariamente</v>
      </c>
      <c r="SVH469" s="265" t="str">
        <f t="shared" ref="SVH469:SVH471" si="13438">IF(SVF469&lt;5,"Sin Riesgo",IF(SVF469 &lt;=14,"Bajo",IF(SVF469&lt;=35,"Medio",IF(SVF469&lt;=80,"Alto","Inviable Sanitariamente"))))</f>
        <v>Inviable Sanitariamente</v>
      </c>
      <c r="SVI469" s="265" t="str">
        <f t="shared" ref="SVI469:SVI471" si="13439">IF(SVG469&lt;5,"Sin Riesgo",IF(SVG469 &lt;=14,"Bajo",IF(SVG469&lt;=35,"Medio",IF(SVG469&lt;=80,"Alto","Inviable Sanitariamente"))))</f>
        <v>Inviable Sanitariamente</v>
      </c>
      <c r="SVJ469" s="265" t="str">
        <f t="shared" ref="SVJ469:SVJ471" si="13440">IF(SVH469&lt;5,"Sin Riesgo",IF(SVH469 &lt;=14,"Bajo",IF(SVH469&lt;=35,"Medio",IF(SVH469&lt;=80,"Alto","Inviable Sanitariamente"))))</f>
        <v>Inviable Sanitariamente</v>
      </c>
      <c r="SVK469" s="265" t="str">
        <f t="shared" ref="SVK469:SVK471" si="13441">IF(SVI469&lt;5,"Sin Riesgo",IF(SVI469 &lt;=14,"Bajo",IF(SVI469&lt;=35,"Medio",IF(SVI469&lt;=80,"Alto","Inviable Sanitariamente"))))</f>
        <v>Inviable Sanitariamente</v>
      </c>
      <c r="SVL469" s="265" t="str">
        <f t="shared" ref="SVL469:SVL471" si="13442">IF(SVJ469&lt;5,"Sin Riesgo",IF(SVJ469 &lt;=14,"Bajo",IF(SVJ469&lt;=35,"Medio",IF(SVJ469&lt;=80,"Alto","Inviable Sanitariamente"))))</f>
        <v>Inviable Sanitariamente</v>
      </c>
      <c r="SVM469" s="265" t="str">
        <f t="shared" ref="SVM469:SVM471" si="13443">IF(SVK469&lt;5,"Sin Riesgo",IF(SVK469 &lt;=14,"Bajo",IF(SVK469&lt;=35,"Medio",IF(SVK469&lt;=80,"Alto","Inviable Sanitariamente"))))</f>
        <v>Inviable Sanitariamente</v>
      </c>
      <c r="SVN469" s="265" t="str">
        <f t="shared" ref="SVN469:SVN471" si="13444">IF(SVL469&lt;5,"Sin Riesgo",IF(SVL469 &lt;=14,"Bajo",IF(SVL469&lt;=35,"Medio",IF(SVL469&lt;=80,"Alto","Inviable Sanitariamente"))))</f>
        <v>Inviable Sanitariamente</v>
      </c>
      <c r="SVO469" s="265" t="str">
        <f t="shared" ref="SVO469:SVO471" si="13445">IF(SVM469&lt;5,"Sin Riesgo",IF(SVM469 &lt;=14,"Bajo",IF(SVM469&lt;=35,"Medio",IF(SVM469&lt;=80,"Alto","Inviable Sanitariamente"))))</f>
        <v>Inviable Sanitariamente</v>
      </c>
      <c r="SVP469" s="265" t="str">
        <f t="shared" ref="SVP469:SVP471" si="13446">IF(SVN469&lt;5,"Sin Riesgo",IF(SVN469 &lt;=14,"Bajo",IF(SVN469&lt;=35,"Medio",IF(SVN469&lt;=80,"Alto","Inviable Sanitariamente"))))</f>
        <v>Inviable Sanitariamente</v>
      </c>
      <c r="SVQ469" s="265" t="str">
        <f t="shared" ref="SVQ469:SVQ471" si="13447">IF(SVO469&lt;5,"Sin Riesgo",IF(SVO469 &lt;=14,"Bajo",IF(SVO469&lt;=35,"Medio",IF(SVO469&lt;=80,"Alto","Inviable Sanitariamente"))))</f>
        <v>Inviable Sanitariamente</v>
      </c>
      <c r="SVR469" s="265" t="str">
        <f t="shared" ref="SVR469:SVR471" si="13448">IF(SVP469&lt;5,"Sin Riesgo",IF(SVP469 &lt;=14,"Bajo",IF(SVP469&lt;=35,"Medio",IF(SVP469&lt;=80,"Alto","Inviable Sanitariamente"))))</f>
        <v>Inviable Sanitariamente</v>
      </c>
      <c r="SVS469" s="265" t="str">
        <f t="shared" ref="SVS469:SVS471" si="13449">IF(SVQ469&lt;5,"Sin Riesgo",IF(SVQ469 &lt;=14,"Bajo",IF(SVQ469&lt;=35,"Medio",IF(SVQ469&lt;=80,"Alto","Inviable Sanitariamente"))))</f>
        <v>Inviable Sanitariamente</v>
      </c>
      <c r="SVT469" s="265" t="str">
        <f t="shared" ref="SVT469:SVT471" si="13450">IF(SVR469&lt;5,"Sin Riesgo",IF(SVR469 &lt;=14,"Bajo",IF(SVR469&lt;=35,"Medio",IF(SVR469&lt;=80,"Alto","Inviable Sanitariamente"))))</f>
        <v>Inviable Sanitariamente</v>
      </c>
      <c r="SVU469" s="265" t="str">
        <f t="shared" ref="SVU469:SVU471" si="13451">IF(SVS469&lt;5,"Sin Riesgo",IF(SVS469 &lt;=14,"Bajo",IF(SVS469&lt;=35,"Medio",IF(SVS469&lt;=80,"Alto","Inviable Sanitariamente"))))</f>
        <v>Inviable Sanitariamente</v>
      </c>
      <c r="SVV469" s="265" t="str">
        <f t="shared" ref="SVV469:SVV471" si="13452">IF(SVT469&lt;5,"Sin Riesgo",IF(SVT469 &lt;=14,"Bajo",IF(SVT469&lt;=35,"Medio",IF(SVT469&lt;=80,"Alto","Inviable Sanitariamente"))))</f>
        <v>Inviable Sanitariamente</v>
      </c>
      <c r="SVW469" s="265" t="str">
        <f t="shared" ref="SVW469:SVW471" si="13453">IF(SVU469&lt;5,"Sin Riesgo",IF(SVU469 &lt;=14,"Bajo",IF(SVU469&lt;=35,"Medio",IF(SVU469&lt;=80,"Alto","Inviable Sanitariamente"))))</f>
        <v>Inviable Sanitariamente</v>
      </c>
      <c r="SVX469" s="265" t="str">
        <f t="shared" ref="SVX469:SVX471" si="13454">IF(SVV469&lt;5,"Sin Riesgo",IF(SVV469 &lt;=14,"Bajo",IF(SVV469&lt;=35,"Medio",IF(SVV469&lt;=80,"Alto","Inviable Sanitariamente"))))</f>
        <v>Inviable Sanitariamente</v>
      </c>
      <c r="SVY469" s="265" t="str">
        <f t="shared" ref="SVY469:SVY471" si="13455">IF(SVW469&lt;5,"Sin Riesgo",IF(SVW469 &lt;=14,"Bajo",IF(SVW469&lt;=35,"Medio",IF(SVW469&lt;=80,"Alto","Inviable Sanitariamente"))))</f>
        <v>Inviable Sanitariamente</v>
      </c>
      <c r="SVZ469" s="265" t="str">
        <f t="shared" ref="SVZ469:SVZ471" si="13456">IF(SVX469&lt;5,"Sin Riesgo",IF(SVX469 &lt;=14,"Bajo",IF(SVX469&lt;=35,"Medio",IF(SVX469&lt;=80,"Alto","Inviable Sanitariamente"))))</f>
        <v>Inviable Sanitariamente</v>
      </c>
      <c r="SWA469" s="265" t="str">
        <f t="shared" ref="SWA469:SWA471" si="13457">IF(SVY469&lt;5,"Sin Riesgo",IF(SVY469 &lt;=14,"Bajo",IF(SVY469&lt;=35,"Medio",IF(SVY469&lt;=80,"Alto","Inviable Sanitariamente"))))</f>
        <v>Inviable Sanitariamente</v>
      </c>
      <c r="SWB469" s="265" t="str">
        <f t="shared" ref="SWB469:SWB471" si="13458">IF(SVZ469&lt;5,"Sin Riesgo",IF(SVZ469 &lt;=14,"Bajo",IF(SVZ469&lt;=35,"Medio",IF(SVZ469&lt;=80,"Alto","Inviable Sanitariamente"))))</f>
        <v>Inviable Sanitariamente</v>
      </c>
      <c r="SWC469" s="265" t="str">
        <f t="shared" ref="SWC469:SWC471" si="13459">IF(SWA469&lt;5,"Sin Riesgo",IF(SWA469 &lt;=14,"Bajo",IF(SWA469&lt;=35,"Medio",IF(SWA469&lt;=80,"Alto","Inviable Sanitariamente"))))</f>
        <v>Inviable Sanitariamente</v>
      </c>
      <c r="SWD469" s="265" t="str">
        <f t="shared" ref="SWD469:SWD471" si="13460">IF(SWB469&lt;5,"Sin Riesgo",IF(SWB469 &lt;=14,"Bajo",IF(SWB469&lt;=35,"Medio",IF(SWB469&lt;=80,"Alto","Inviable Sanitariamente"))))</f>
        <v>Inviable Sanitariamente</v>
      </c>
      <c r="SWE469" s="265" t="str">
        <f t="shared" ref="SWE469:SWE471" si="13461">IF(SWC469&lt;5,"Sin Riesgo",IF(SWC469 &lt;=14,"Bajo",IF(SWC469&lt;=35,"Medio",IF(SWC469&lt;=80,"Alto","Inviable Sanitariamente"))))</f>
        <v>Inviable Sanitariamente</v>
      </c>
      <c r="SWF469" s="265" t="str">
        <f t="shared" ref="SWF469:SWF471" si="13462">IF(SWD469&lt;5,"Sin Riesgo",IF(SWD469 &lt;=14,"Bajo",IF(SWD469&lt;=35,"Medio",IF(SWD469&lt;=80,"Alto","Inviable Sanitariamente"))))</f>
        <v>Inviable Sanitariamente</v>
      </c>
      <c r="SWG469" s="265" t="str">
        <f t="shared" ref="SWG469:SWG471" si="13463">IF(SWE469&lt;5,"Sin Riesgo",IF(SWE469 &lt;=14,"Bajo",IF(SWE469&lt;=35,"Medio",IF(SWE469&lt;=80,"Alto","Inviable Sanitariamente"))))</f>
        <v>Inviable Sanitariamente</v>
      </c>
      <c r="SWH469" s="265" t="str">
        <f t="shared" ref="SWH469:SWH471" si="13464">IF(SWF469&lt;5,"Sin Riesgo",IF(SWF469 &lt;=14,"Bajo",IF(SWF469&lt;=35,"Medio",IF(SWF469&lt;=80,"Alto","Inviable Sanitariamente"))))</f>
        <v>Inviable Sanitariamente</v>
      </c>
      <c r="SWI469" s="265" t="str">
        <f t="shared" ref="SWI469:SWI471" si="13465">IF(SWG469&lt;5,"Sin Riesgo",IF(SWG469 &lt;=14,"Bajo",IF(SWG469&lt;=35,"Medio",IF(SWG469&lt;=80,"Alto","Inviable Sanitariamente"))))</f>
        <v>Inviable Sanitariamente</v>
      </c>
      <c r="SWJ469" s="265" t="str">
        <f t="shared" ref="SWJ469:SWJ471" si="13466">IF(SWH469&lt;5,"Sin Riesgo",IF(SWH469 &lt;=14,"Bajo",IF(SWH469&lt;=35,"Medio",IF(SWH469&lt;=80,"Alto","Inviable Sanitariamente"))))</f>
        <v>Inviable Sanitariamente</v>
      </c>
      <c r="SWK469" s="265" t="str">
        <f t="shared" ref="SWK469:SWK471" si="13467">IF(SWI469&lt;5,"Sin Riesgo",IF(SWI469 &lt;=14,"Bajo",IF(SWI469&lt;=35,"Medio",IF(SWI469&lt;=80,"Alto","Inviable Sanitariamente"))))</f>
        <v>Inviable Sanitariamente</v>
      </c>
      <c r="SWL469" s="265" t="str">
        <f t="shared" ref="SWL469:SWL471" si="13468">IF(SWJ469&lt;5,"Sin Riesgo",IF(SWJ469 &lt;=14,"Bajo",IF(SWJ469&lt;=35,"Medio",IF(SWJ469&lt;=80,"Alto","Inviable Sanitariamente"))))</f>
        <v>Inviable Sanitariamente</v>
      </c>
      <c r="SWM469" s="265" t="str">
        <f t="shared" ref="SWM469:SWM471" si="13469">IF(SWK469&lt;5,"Sin Riesgo",IF(SWK469 &lt;=14,"Bajo",IF(SWK469&lt;=35,"Medio",IF(SWK469&lt;=80,"Alto","Inviable Sanitariamente"))))</f>
        <v>Inviable Sanitariamente</v>
      </c>
      <c r="SWN469" s="265" t="str">
        <f t="shared" ref="SWN469:SWN471" si="13470">IF(SWL469&lt;5,"Sin Riesgo",IF(SWL469 &lt;=14,"Bajo",IF(SWL469&lt;=35,"Medio",IF(SWL469&lt;=80,"Alto","Inviable Sanitariamente"))))</f>
        <v>Inviable Sanitariamente</v>
      </c>
      <c r="SWO469" s="265" t="str">
        <f t="shared" ref="SWO469:SWO471" si="13471">IF(SWM469&lt;5,"Sin Riesgo",IF(SWM469 &lt;=14,"Bajo",IF(SWM469&lt;=35,"Medio",IF(SWM469&lt;=80,"Alto","Inviable Sanitariamente"))))</f>
        <v>Inviable Sanitariamente</v>
      </c>
      <c r="SWP469" s="265" t="str">
        <f t="shared" ref="SWP469:SWP471" si="13472">IF(SWN469&lt;5,"Sin Riesgo",IF(SWN469 &lt;=14,"Bajo",IF(SWN469&lt;=35,"Medio",IF(SWN469&lt;=80,"Alto","Inviable Sanitariamente"))))</f>
        <v>Inviable Sanitariamente</v>
      </c>
      <c r="SWQ469" s="265" t="str">
        <f t="shared" ref="SWQ469:SWQ471" si="13473">IF(SWO469&lt;5,"Sin Riesgo",IF(SWO469 &lt;=14,"Bajo",IF(SWO469&lt;=35,"Medio",IF(SWO469&lt;=80,"Alto","Inviable Sanitariamente"))))</f>
        <v>Inviable Sanitariamente</v>
      </c>
      <c r="SWR469" s="265" t="str">
        <f t="shared" ref="SWR469:SWR471" si="13474">IF(SWP469&lt;5,"Sin Riesgo",IF(SWP469 &lt;=14,"Bajo",IF(SWP469&lt;=35,"Medio",IF(SWP469&lt;=80,"Alto","Inviable Sanitariamente"))))</f>
        <v>Inviable Sanitariamente</v>
      </c>
      <c r="SWS469" s="265" t="str">
        <f t="shared" ref="SWS469:SWS471" si="13475">IF(SWQ469&lt;5,"Sin Riesgo",IF(SWQ469 &lt;=14,"Bajo",IF(SWQ469&lt;=35,"Medio",IF(SWQ469&lt;=80,"Alto","Inviable Sanitariamente"))))</f>
        <v>Inviable Sanitariamente</v>
      </c>
      <c r="SWT469" s="265" t="str">
        <f t="shared" ref="SWT469:SWT471" si="13476">IF(SWR469&lt;5,"Sin Riesgo",IF(SWR469 &lt;=14,"Bajo",IF(SWR469&lt;=35,"Medio",IF(SWR469&lt;=80,"Alto","Inviable Sanitariamente"))))</f>
        <v>Inviable Sanitariamente</v>
      </c>
      <c r="SWU469" s="265" t="str">
        <f t="shared" ref="SWU469:SWU471" si="13477">IF(SWS469&lt;5,"Sin Riesgo",IF(SWS469 &lt;=14,"Bajo",IF(SWS469&lt;=35,"Medio",IF(SWS469&lt;=80,"Alto","Inviable Sanitariamente"))))</f>
        <v>Inviable Sanitariamente</v>
      </c>
      <c r="SWV469" s="265" t="str">
        <f t="shared" ref="SWV469:SWV471" si="13478">IF(SWT469&lt;5,"Sin Riesgo",IF(SWT469 &lt;=14,"Bajo",IF(SWT469&lt;=35,"Medio",IF(SWT469&lt;=80,"Alto","Inviable Sanitariamente"))))</f>
        <v>Inviable Sanitariamente</v>
      </c>
      <c r="SWW469" s="265" t="str">
        <f t="shared" ref="SWW469:SWW471" si="13479">IF(SWU469&lt;5,"Sin Riesgo",IF(SWU469 &lt;=14,"Bajo",IF(SWU469&lt;=35,"Medio",IF(SWU469&lt;=80,"Alto","Inviable Sanitariamente"))))</f>
        <v>Inviable Sanitariamente</v>
      </c>
      <c r="SWX469" s="265" t="str">
        <f t="shared" ref="SWX469:SWX471" si="13480">IF(SWV469&lt;5,"Sin Riesgo",IF(SWV469 &lt;=14,"Bajo",IF(SWV469&lt;=35,"Medio",IF(SWV469&lt;=80,"Alto","Inviable Sanitariamente"))))</f>
        <v>Inviable Sanitariamente</v>
      </c>
      <c r="SWY469" s="265" t="str">
        <f t="shared" ref="SWY469:SWY471" si="13481">IF(SWW469&lt;5,"Sin Riesgo",IF(SWW469 &lt;=14,"Bajo",IF(SWW469&lt;=35,"Medio",IF(SWW469&lt;=80,"Alto","Inviable Sanitariamente"))))</f>
        <v>Inviable Sanitariamente</v>
      </c>
      <c r="SWZ469" s="265" t="str">
        <f t="shared" ref="SWZ469:SWZ471" si="13482">IF(SWX469&lt;5,"Sin Riesgo",IF(SWX469 &lt;=14,"Bajo",IF(SWX469&lt;=35,"Medio",IF(SWX469&lt;=80,"Alto","Inviable Sanitariamente"))))</f>
        <v>Inviable Sanitariamente</v>
      </c>
      <c r="SXA469" s="265" t="str">
        <f t="shared" ref="SXA469:SXA471" si="13483">IF(SWY469&lt;5,"Sin Riesgo",IF(SWY469 &lt;=14,"Bajo",IF(SWY469&lt;=35,"Medio",IF(SWY469&lt;=80,"Alto","Inviable Sanitariamente"))))</f>
        <v>Inviable Sanitariamente</v>
      </c>
      <c r="SXB469" s="265" t="str">
        <f t="shared" ref="SXB469:SXB471" si="13484">IF(SWZ469&lt;5,"Sin Riesgo",IF(SWZ469 &lt;=14,"Bajo",IF(SWZ469&lt;=35,"Medio",IF(SWZ469&lt;=80,"Alto","Inviable Sanitariamente"))))</f>
        <v>Inviable Sanitariamente</v>
      </c>
      <c r="SXC469" s="265" t="str">
        <f t="shared" ref="SXC469:SXC471" si="13485">IF(SXA469&lt;5,"Sin Riesgo",IF(SXA469 &lt;=14,"Bajo",IF(SXA469&lt;=35,"Medio",IF(SXA469&lt;=80,"Alto","Inviable Sanitariamente"))))</f>
        <v>Inviable Sanitariamente</v>
      </c>
      <c r="SXD469" s="265" t="str">
        <f t="shared" ref="SXD469:SXD471" si="13486">IF(SXB469&lt;5,"Sin Riesgo",IF(SXB469 &lt;=14,"Bajo",IF(SXB469&lt;=35,"Medio",IF(SXB469&lt;=80,"Alto","Inviable Sanitariamente"))))</f>
        <v>Inviable Sanitariamente</v>
      </c>
      <c r="SXE469" s="265" t="str">
        <f t="shared" ref="SXE469:SXE471" si="13487">IF(SXC469&lt;5,"Sin Riesgo",IF(SXC469 &lt;=14,"Bajo",IF(SXC469&lt;=35,"Medio",IF(SXC469&lt;=80,"Alto","Inviable Sanitariamente"))))</f>
        <v>Inviable Sanitariamente</v>
      </c>
      <c r="SXF469" s="265" t="str">
        <f t="shared" ref="SXF469:SXF471" si="13488">IF(SXD469&lt;5,"Sin Riesgo",IF(SXD469 &lt;=14,"Bajo",IF(SXD469&lt;=35,"Medio",IF(SXD469&lt;=80,"Alto","Inviable Sanitariamente"))))</f>
        <v>Inviable Sanitariamente</v>
      </c>
      <c r="SXG469" s="265" t="str">
        <f t="shared" ref="SXG469:SXG471" si="13489">IF(SXE469&lt;5,"Sin Riesgo",IF(SXE469 &lt;=14,"Bajo",IF(SXE469&lt;=35,"Medio",IF(SXE469&lt;=80,"Alto","Inviable Sanitariamente"))))</f>
        <v>Inviable Sanitariamente</v>
      </c>
      <c r="SXH469" s="265" t="str">
        <f t="shared" ref="SXH469:SXH471" si="13490">IF(SXF469&lt;5,"Sin Riesgo",IF(SXF469 &lt;=14,"Bajo",IF(SXF469&lt;=35,"Medio",IF(SXF469&lt;=80,"Alto","Inviable Sanitariamente"))))</f>
        <v>Inviable Sanitariamente</v>
      </c>
      <c r="SXI469" s="265" t="str">
        <f t="shared" ref="SXI469:SXI471" si="13491">IF(SXG469&lt;5,"Sin Riesgo",IF(SXG469 &lt;=14,"Bajo",IF(SXG469&lt;=35,"Medio",IF(SXG469&lt;=80,"Alto","Inviable Sanitariamente"))))</f>
        <v>Inviable Sanitariamente</v>
      </c>
      <c r="SXJ469" s="265" t="str">
        <f t="shared" ref="SXJ469:SXJ471" si="13492">IF(SXH469&lt;5,"Sin Riesgo",IF(SXH469 &lt;=14,"Bajo",IF(SXH469&lt;=35,"Medio",IF(SXH469&lt;=80,"Alto","Inviable Sanitariamente"))))</f>
        <v>Inviable Sanitariamente</v>
      </c>
      <c r="SXK469" s="265" t="str">
        <f t="shared" ref="SXK469:SXK471" si="13493">IF(SXI469&lt;5,"Sin Riesgo",IF(SXI469 &lt;=14,"Bajo",IF(SXI469&lt;=35,"Medio",IF(SXI469&lt;=80,"Alto","Inviable Sanitariamente"))))</f>
        <v>Inviable Sanitariamente</v>
      </c>
      <c r="SXL469" s="265" t="str">
        <f t="shared" ref="SXL469:SXL471" si="13494">IF(SXJ469&lt;5,"Sin Riesgo",IF(SXJ469 &lt;=14,"Bajo",IF(SXJ469&lt;=35,"Medio",IF(SXJ469&lt;=80,"Alto","Inviable Sanitariamente"))))</f>
        <v>Inviable Sanitariamente</v>
      </c>
      <c r="SXM469" s="265" t="str">
        <f t="shared" ref="SXM469:SXM471" si="13495">IF(SXK469&lt;5,"Sin Riesgo",IF(SXK469 &lt;=14,"Bajo",IF(SXK469&lt;=35,"Medio",IF(SXK469&lt;=80,"Alto","Inviable Sanitariamente"))))</f>
        <v>Inviable Sanitariamente</v>
      </c>
      <c r="SXN469" s="265" t="str">
        <f t="shared" ref="SXN469:SXN471" si="13496">IF(SXL469&lt;5,"Sin Riesgo",IF(SXL469 &lt;=14,"Bajo",IF(SXL469&lt;=35,"Medio",IF(SXL469&lt;=80,"Alto","Inviable Sanitariamente"))))</f>
        <v>Inviable Sanitariamente</v>
      </c>
      <c r="SXO469" s="265" t="str">
        <f t="shared" ref="SXO469:SXO471" si="13497">IF(SXM469&lt;5,"Sin Riesgo",IF(SXM469 &lt;=14,"Bajo",IF(SXM469&lt;=35,"Medio",IF(SXM469&lt;=80,"Alto","Inviable Sanitariamente"))))</f>
        <v>Inviable Sanitariamente</v>
      </c>
      <c r="SXP469" s="265" t="str">
        <f t="shared" ref="SXP469:SXP471" si="13498">IF(SXN469&lt;5,"Sin Riesgo",IF(SXN469 &lt;=14,"Bajo",IF(SXN469&lt;=35,"Medio",IF(SXN469&lt;=80,"Alto","Inviable Sanitariamente"))))</f>
        <v>Inviable Sanitariamente</v>
      </c>
      <c r="SXQ469" s="265" t="str">
        <f t="shared" ref="SXQ469:SXQ471" si="13499">IF(SXO469&lt;5,"Sin Riesgo",IF(SXO469 &lt;=14,"Bajo",IF(SXO469&lt;=35,"Medio",IF(SXO469&lt;=80,"Alto","Inviable Sanitariamente"))))</f>
        <v>Inviable Sanitariamente</v>
      </c>
      <c r="SXR469" s="265" t="str">
        <f t="shared" ref="SXR469:SXR471" si="13500">IF(SXP469&lt;5,"Sin Riesgo",IF(SXP469 &lt;=14,"Bajo",IF(SXP469&lt;=35,"Medio",IF(SXP469&lt;=80,"Alto","Inviable Sanitariamente"))))</f>
        <v>Inviable Sanitariamente</v>
      </c>
      <c r="SXS469" s="265" t="str">
        <f t="shared" ref="SXS469:SXS471" si="13501">IF(SXQ469&lt;5,"Sin Riesgo",IF(SXQ469 &lt;=14,"Bajo",IF(SXQ469&lt;=35,"Medio",IF(SXQ469&lt;=80,"Alto","Inviable Sanitariamente"))))</f>
        <v>Inviable Sanitariamente</v>
      </c>
      <c r="SXT469" s="265" t="str">
        <f t="shared" ref="SXT469:SXT471" si="13502">IF(SXR469&lt;5,"Sin Riesgo",IF(SXR469 &lt;=14,"Bajo",IF(SXR469&lt;=35,"Medio",IF(SXR469&lt;=80,"Alto","Inviable Sanitariamente"))))</f>
        <v>Inviable Sanitariamente</v>
      </c>
      <c r="SXU469" s="265" t="str">
        <f t="shared" ref="SXU469:SXU471" si="13503">IF(SXS469&lt;5,"Sin Riesgo",IF(SXS469 &lt;=14,"Bajo",IF(SXS469&lt;=35,"Medio",IF(SXS469&lt;=80,"Alto","Inviable Sanitariamente"))))</f>
        <v>Inviable Sanitariamente</v>
      </c>
      <c r="SXV469" s="265" t="str">
        <f t="shared" ref="SXV469:SXV471" si="13504">IF(SXT469&lt;5,"Sin Riesgo",IF(SXT469 &lt;=14,"Bajo",IF(SXT469&lt;=35,"Medio",IF(SXT469&lt;=80,"Alto","Inviable Sanitariamente"))))</f>
        <v>Inviable Sanitariamente</v>
      </c>
      <c r="SXW469" s="265" t="str">
        <f t="shared" ref="SXW469:SXW471" si="13505">IF(SXU469&lt;5,"Sin Riesgo",IF(SXU469 &lt;=14,"Bajo",IF(SXU469&lt;=35,"Medio",IF(SXU469&lt;=80,"Alto","Inviable Sanitariamente"))))</f>
        <v>Inviable Sanitariamente</v>
      </c>
      <c r="SXX469" s="265" t="str">
        <f t="shared" ref="SXX469:SXX471" si="13506">IF(SXV469&lt;5,"Sin Riesgo",IF(SXV469 &lt;=14,"Bajo",IF(SXV469&lt;=35,"Medio",IF(SXV469&lt;=80,"Alto","Inviable Sanitariamente"))))</f>
        <v>Inviable Sanitariamente</v>
      </c>
      <c r="SXY469" s="265" t="str">
        <f t="shared" ref="SXY469:SXY471" si="13507">IF(SXW469&lt;5,"Sin Riesgo",IF(SXW469 &lt;=14,"Bajo",IF(SXW469&lt;=35,"Medio",IF(SXW469&lt;=80,"Alto","Inviable Sanitariamente"))))</f>
        <v>Inviable Sanitariamente</v>
      </c>
      <c r="SXZ469" s="265" t="str">
        <f t="shared" ref="SXZ469:SXZ471" si="13508">IF(SXX469&lt;5,"Sin Riesgo",IF(SXX469 &lt;=14,"Bajo",IF(SXX469&lt;=35,"Medio",IF(SXX469&lt;=80,"Alto","Inviable Sanitariamente"))))</f>
        <v>Inviable Sanitariamente</v>
      </c>
      <c r="SYA469" s="265" t="str">
        <f t="shared" ref="SYA469:SYA471" si="13509">IF(SXY469&lt;5,"Sin Riesgo",IF(SXY469 &lt;=14,"Bajo",IF(SXY469&lt;=35,"Medio",IF(SXY469&lt;=80,"Alto","Inviable Sanitariamente"))))</f>
        <v>Inviable Sanitariamente</v>
      </c>
      <c r="SYB469" s="265" t="str">
        <f t="shared" ref="SYB469:SYB471" si="13510">IF(SXZ469&lt;5,"Sin Riesgo",IF(SXZ469 &lt;=14,"Bajo",IF(SXZ469&lt;=35,"Medio",IF(SXZ469&lt;=80,"Alto","Inviable Sanitariamente"))))</f>
        <v>Inviable Sanitariamente</v>
      </c>
      <c r="SYC469" s="265" t="str">
        <f t="shared" ref="SYC469:SYC471" si="13511">IF(SYA469&lt;5,"Sin Riesgo",IF(SYA469 &lt;=14,"Bajo",IF(SYA469&lt;=35,"Medio",IF(SYA469&lt;=80,"Alto","Inviable Sanitariamente"))))</f>
        <v>Inviable Sanitariamente</v>
      </c>
      <c r="SYD469" s="265" t="str">
        <f t="shared" ref="SYD469:SYD471" si="13512">IF(SYB469&lt;5,"Sin Riesgo",IF(SYB469 &lt;=14,"Bajo",IF(SYB469&lt;=35,"Medio",IF(SYB469&lt;=80,"Alto","Inviable Sanitariamente"))))</f>
        <v>Inviable Sanitariamente</v>
      </c>
      <c r="SYE469" s="265" t="str">
        <f t="shared" ref="SYE469:SYE471" si="13513">IF(SYC469&lt;5,"Sin Riesgo",IF(SYC469 &lt;=14,"Bajo",IF(SYC469&lt;=35,"Medio",IF(SYC469&lt;=80,"Alto","Inviable Sanitariamente"))))</f>
        <v>Inviable Sanitariamente</v>
      </c>
      <c r="SYF469" s="265" t="str">
        <f t="shared" ref="SYF469:SYF471" si="13514">IF(SYD469&lt;5,"Sin Riesgo",IF(SYD469 &lt;=14,"Bajo",IF(SYD469&lt;=35,"Medio",IF(SYD469&lt;=80,"Alto","Inviable Sanitariamente"))))</f>
        <v>Inviable Sanitariamente</v>
      </c>
      <c r="SYG469" s="265" t="str">
        <f t="shared" ref="SYG469:SYG471" si="13515">IF(SYE469&lt;5,"Sin Riesgo",IF(SYE469 &lt;=14,"Bajo",IF(SYE469&lt;=35,"Medio",IF(SYE469&lt;=80,"Alto","Inviable Sanitariamente"))))</f>
        <v>Inviable Sanitariamente</v>
      </c>
      <c r="SYH469" s="265" t="str">
        <f t="shared" ref="SYH469:SYH471" si="13516">IF(SYF469&lt;5,"Sin Riesgo",IF(SYF469 &lt;=14,"Bajo",IF(SYF469&lt;=35,"Medio",IF(SYF469&lt;=80,"Alto","Inviable Sanitariamente"))))</f>
        <v>Inviable Sanitariamente</v>
      </c>
      <c r="SYI469" s="265" t="str">
        <f t="shared" ref="SYI469:SYI471" si="13517">IF(SYG469&lt;5,"Sin Riesgo",IF(SYG469 &lt;=14,"Bajo",IF(SYG469&lt;=35,"Medio",IF(SYG469&lt;=80,"Alto","Inviable Sanitariamente"))))</f>
        <v>Inviable Sanitariamente</v>
      </c>
      <c r="SYJ469" s="265" t="str">
        <f t="shared" ref="SYJ469:SYJ471" si="13518">IF(SYH469&lt;5,"Sin Riesgo",IF(SYH469 &lt;=14,"Bajo",IF(SYH469&lt;=35,"Medio",IF(SYH469&lt;=80,"Alto","Inviable Sanitariamente"))))</f>
        <v>Inviable Sanitariamente</v>
      </c>
      <c r="SYK469" s="265" t="str">
        <f t="shared" ref="SYK469:SYK471" si="13519">IF(SYI469&lt;5,"Sin Riesgo",IF(SYI469 &lt;=14,"Bajo",IF(SYI469&lt;=35,"Medio",IF(SYI469&lt;=80,"Alto","Inviable Sanitariamente"))))</f>
        <v>Inviable Sanitariamente</v>
      </c>
      <c r="SYL469" s="265" t="str">
        <f t="shared" ref="SYL469:SYL471" si="13520">IF(SYJ469&lt;5,"Sin Riesgo",IF(SYJ469 &lt;=14,"Bajo",IF(SYJ469&lt;=35,"Medio",IF(SYJ469&lt;=80,"Alto","Inviable Sanitariamente"))))</f>
        <v>Inviable Sanitariamente</v>
      </c>
      <c r="SYM469" s="265" t="str">
        <f t="shared" ref="SYM469:SYM471" si="13521">IF(SYK469&lt;5,"Sin Riesgo",IF(SYK469 &lt;=14,"Bajo",IF(SYK469&lt;=35,"Medio",IF(SYK469&lt;=80,"Alto","Inviable Sanitariamente"))))</f>
        <v>Inviable Sanitariamente</v>
      </c>
      <c r="SYN469" s="265" t="str">
        <f t="shared" ref="SYN469:SYN471" si="13522">IF(SYL469&lt;5,"Sin Riesgo",IF(SYL469 &lt;=14,"Bajo",IF(SYL469&lt;=35,"Medio",IF(SYL469&lt;=80,"Alto","Inviable Sanitariamente"))))</f>
        <v>Inviable Sanitariamente</v>
      </c>
      <c r="SYO469" s="265" t="str">
        <f t="shared" ref="SYO469:SYO471" si="13523">IF(SYM469&lt;5,"Sin Riesgo",IF(SYM469 &lt;=14,"Bajo",IF(SYM469&lt;=35,"Medio",IF(SYM469&lt;=80,"Alto","Inviable Sanitariamente"))))</f>
        <v>Inviable Sanitariamente</v>
      </c>
      <c r="SYP469" s="265" t="str">
        <f t="shared" ref="SYP469:SYP471" si="13524">IF(SYN469&lt;5,"Sin Riesgo",IF(SYN469 &lt;=14,"Bajo",IF(SYN469&lt;=35,"Medio",IF(SYN469&lt;=80,"Alto","Inviable Sanitariamente"))))</f>
        <v>Inviable Sanitariamente</v>
      </c>
      <c r="SYQ469" s="265" t="str">
        <f t="shared" ref="SYQ469:SYQ471" si="13525">IF(SYO469&lt;5,"Sin Riesgo",IF(SYO469 &lt;=14,"Bajo",IF(SYO469&lt;=35,"Medio",IF(SYO469&lt;=80,"Alto","Inviable Sanitariamente"))))</f>
        <v>Inviable Sanitariamente</v>
      </c>
      <c r="SYR469" s="265" t="str">
        <f t="shared" ref="SYR469:SYR471" si="13526">IF(SYP469&lt;5,"Sin Riesgo",IF(SYP469 &lt;=14,"Bajo",IF(SYP469&lt;=35,"Medio",IF(SYP469&lt;=80,"Alto","Inviable Sanitariamente"))))</f>
        <v>Inviable Sanitariamente</v>
      </c>
      <c r="SYS469" s="265" t="str">
        <f t="shared" ref="SYS469:SYS471" si="13527">IF(SYQ469&lt;5,"Sin Riesgo",IF(SYQ469 &lt;=14,"Bajo",IF(SYQ469&lt;=35,"Medio",IF(SYQ469&lt;=80,"Alto","Inviable Sanitariamente"))))</f>
        <v>Inviable Sanitariamente</v>
      </c>
      <c r="SYT469" s="265" t="str">
        <f t="shared" ref="SYT469:SYT471" si="13528">IF(SYR469&lt;5,"Sin Riesgo",IF(SYR469 &lt;=14,"Bajo",IF(SYR469&lt;=35,"Medio",IF(SYR469&lt;=80,"Alto","Inviable Sanitariamente"))))</f>
        <v>Inviable Sanitariamente</v>
      </c>
      <c r="SYU469" s="265" t="str">
        <f t="shared" ref="SYU469:SYU471" si="13529">IF(SYS469&lt;5,"Sin Riesgo",IF(SYS469 &lt;=14,"Bajo",IF(SYS469&lt;=35,"Medio",IF(SYS469&lt;=80,"Alto","Inviable Sanitariamente"))))</f>
        <v>Inviable Sanitariamente</v>
      </c>
      <c r="SYV469" s="265" t="str">
        <f t="shared" ref="SYV469:SYV471" si="13530">IF(SYT469&lt;5,"Sin Riesgo",IF(SYT469 &lt;=14,"Bajo",IF(SYT469&lt;=35,"Medio",IF(SYT469&lt;=80,"Alto","Inviable Sanitariamente"))))</f>
        <v>Inviable Sanitariamente</v>
      </c>
      <c r="SYW469" s="265" t="str">
        <f t="shared" ref="SYW469:SYW471" si="13531">IF(SYU469&lt;5,"Sin Riesgo",IF(SYU469 &lt;=14,"Bajo",IF(SYU469&lt;=35,"Medio",IF(SYU469&lt;=80,"Alto","Inviable Sanitariamente"))))</f>
        <v>Inviable Sanitariamente</v>
      </c>
      <c r="SYX469" s="265" t="str">
        <f t="shared" ref="SYX469:SYX471" si="13532">IF(SYV469&lt;5,"Sin Riesgo",IF(SYV469 &lt;=14,"Bajo",IF(SYV469&lt;=35,"Medio",IF(SYV469&lt;=80,"Alto","Inviable Sanitariamente"))))</f>
        <v>Inviable Sanitariamente</v>
      </c>
      <c r="SYY469" s="265" t="str">
        <f t="shared" ref="SYY469:SYY471" si="13533">IF(SYW469&lt;5,"Sin Riesgo",IF(SYW469 &lt;=14,"Bajo",IF(SYW469&lt;=35,"Medio",IF(SYW469&lt;=80,"Alto","Inviable Sanitariamente"))))</f>
        <v>Inviable Sanitariamente</v>
      </c>
      <c r="SYZ469" s="265" t="str">
        <f t="shared" ref="SYZ469:SYZ471" si="13534">IF(SYX469&lt;5,"Sin Riesgo",IF(SYX469 &lt;=14,"Bajo",IF(SYX469&lt;=35,"Medio",IF(SYX469&lt;=80,"Alto","Inviable Sanitariamente"))))</f>
        <v>Inviable Sanitariamente</v>
      </c>
      <c r="SZA469" s="265" t="str">
        <f t="shared" ref="SZA469:SZA471" si="13535">IF(SYY469&lt;5,"Sin Riesgo",IF(SYY469 &lt;=14,"Bajo",IF(SYY469&lt;=35,"Medio",IF(SYY469&lt;=80,"Alto","Inviable Sanitariamente"))))</f>
        <v>Inviable Sanitariamente</v>
      </c>
      <c r="SZB469" s="265" t="str">
        <f t="shared" ref="SZB469:SZB471" si="13536">IF(SYZ469&lt;5,"Sin Riesgo",IF(SYZ469 &lt;=14,"Bajo",IF(SYZ469&lt;=35,"Medio",IF(SYZ469&lt;=80,"Alto","Inviable Sanitariamente"))))</f>
        <v>Inviable Sanitariamente</v>
      </c>
      <c r="SZC469" s="265" t="str">
        <f t="shared" ref="SZC469:SZC471" si="13537">IF(SZA469&lt;5,"Sin Riesgo",IF(SZA469 &lt;=14,"Bajo",IF(SZA469&lt;=35,"Medio",IF(SZA469&lt;=80,"Alto","Inviable Sanitariamente"))))</f>
        <v>Inviable Sanitariamente</v>
      </c>
      <c r="SZD469" s="265" t="str">
        <f t="shared" ref="SZD469:SZD471" si="13538">IF(SZB469&lt;5,"Sin Riesgo",IF(SZB469 &lt;=14,"Bajo",IF(SZB469&lt;=35,"Medio",IF(SZB469&lt;=80,"Alto","Inviable Sanitariamente"))))</f>
        <v>Inviable Sanitariamente</v>
      </c>
      <c r="SZE469" s="265" t="str">
        <f t="shared" ref="SZE469:SZE471" si="13539">IF(SZC469&lt;5,"Sin Riesgo",IF(SZC469 &lt;=14,"Bajo",IF(SZC469&lt;=35,"Medio",IF(SZC469&lt;=80,"Alto","Inviable Sanitariamente"))))</f>
        <v>Inviable Sanitariamente</v>
      </c>
      <c r="SZF469" s="265" t="str">
        <f t="shared" ref="SZF469:SZF471" si="13540">IF(SZD469&lt;5,"Sin Riesgo",IF(SZD469 &lt;=14,"Bajo",IF(SZD469&lt;=35,"Medio",IF(SZD469&lt;=80,"Alto","Inviable Sanitariamente"))))</f>
        <v>Inviable Sanitariamente</v>
      </c>
      <c r="SZG469" s="265" t="str">
        <f t="shared" ref="SZG469:SZG471" si="13541">IF(SZE469&lt;5,"Sin Riesgo",IF(SZE469 &lt;=14,"Bajo",IF(SZE469&lt;=35,"Medio",IF(SZE469&lt;=80,"Alto","Inviable Sanitariamente"))))</f>
        <v>Inviable Sanitariamente</v>
      </c>
      <c r="SZH469" s="265" t="str">
        <f t="shared" ref="SZH469:SZH471" si="13542">IF(SZF469&lt;5,"Sin Riesgo",IF(SZF469 &lt;=14,"Bajo",IF(SZF469&lt;=35,"Medio",IF(SZF469&lt;=80,"Alto","Inviable Sanitariamente"))))</f>
        <v>Inviable Sanitariamente</v>
      </c>
      <c r="SZI469" s="265" t="str">
        <f t="shared" ref="SZI469:SZI471" si="13543">IF(SZG469&lt;5,"Sin Riesgo",IF(SZG469 &lt;=14,"Bajo",IF(SZG469&lt;=35,"Medio",IF(SZG469&lt;=80,"Alto","Inviable Sanitariamente"))))</f>
        <v>Inviable Sanitariamente</v>
      </c>
      <c r="SZJ469" s="265" t="str">
        <f t="shared" ref="SZJ469:SZJ471" si="13544">IF(SZH469&lt;5,"Sin Riesgo",IF(SZH469 &lt;=14,"Bajo",IF(SZH469&lt;=35,"Medio",IF(SZH469&lt;=80,"Alto","Inviable Sanitariamente"))))</f>
        <v>Inviable Sanitariamente</v>
      </c>
      <c r="SZK469" s="265" t="str">
        <f t="shared" ref="SZK469:SZK471" si="13545">IF(SZI469&lt;5,"Sin Riesgo",IF(SZI469 &lt;=14,"Bajo",IF(SZI469&lt;=35,"Medio",IF(SZI469&lt;=80,"Alto","Inviable Sanitariamente"))))</f>
        <v>Inviable Sanitariamente</v>
      </c>
      <c r="SZL469" s="265" t="str">
        <f t="shared" ref="SZL469:SZL471" si="13546">IF(SZJ469&lt;5,"Sin Riesgo",IF(SZJ469 &lt;=14,"Bajo",IF(SZJ469&lt;=35,"Medio",IF(SZJ469&lt;=80,"Alto","Inviable Sanitariamente"))))</f>
        <v>Inviable Sanitariamente</v>
      </c>
      <c r="SZM469" s="265" t="str">
        <f t="shared" ref="SZM469:SZM471" si="13547">IF(SZK469&lt;5,"Sin Riesgo",IF(SZK469 &lt;=14,"Bajo",IF(SZK469&lt;=35,"Medio",IF(SZK469&lt;=80,"Alto","Inviable Sanitariamente"))))</f>
        <v>Inviable Sanitariamente</v>
      </c>
      <c r="SZN469" s="265" t="str">
        <f t="shared" ref="SZN469:SZN471" si="13548">IF(SZL469&lt;5,"Sin Riesgo",IF(SZL469 &lt;=14,"Bajo",IF(SZL469&lt;=35,"Medio",IF(SZL469&lt;=80,"Alto","Inviable Sanitariamente"))))</f>
        <v>Inviable Sanitariamente</v>
      </c>
      <c r="SZO469" s="265" t="str">
        <f t="shared" ref="SZO469:SZO471" si="13549">IF(SZM469&lt;5,"Sin Riesgo",IF(SZM469 &lt;=14,"Bajo",IF(SZM469&lt;=35,"Medio",IF(SZM469&lt;=80,"Alto","Inviable Sanitariamente"))))</f>
        <v>Inviable Sanitariamente</v>
      </c>
      <c r="SZP469" s="265" t="str">
        <f t="shared" ref="SZP469:SZP471" si="13550">IF(SZN469&lt;5,"Sin Riesgo",IF(SZN469 &lt;=14,"Bajo",IF(SZN469&lt;=35,"Medio",IF(SZN469&lt;=80,"Alto","Inviable Sanitariamente"))))</f>
        <v>Inviable Sanitariamente</v>
      </c>
      <c r="SZQ469" s="265" t="str">
        <f t="shared" ref="SZQ469:SZQ471" si="13551">IF(SZO469&lt;5,"Sin Riesgo",IF(SZO469 &lt;=14,"Bajo",IF(SZO469&lt;=35,"Medio",IF(SZO469&lt;=80,"Alto","Inviable Sanitariamente"))))</f>
        <v>Inviable Sanitariamente</v>
      </c>
      <c r="SZR469" s="265" t="str">
        <f t="shared" ref="SZR469:SZR471" si="13552">IF(SZP469&lt;5,"Sin Riesgo",IF(SZP469 &lt;=14,"Bajo",IF(SZP469&lt;=35,"Medio",IF(SZP469&lt;=80,"Alto","Inviable Sanitariamente"))))</f>
        <v>Inviable Sanitariamente</v>
      </c>
      <c r="SZS469" s="265" t="str">
        <f t="shared" ref="SZS469:SZS471" si="13553">IF(SZQ469&lt;5,"Sin Riesgo",IF(SZQ469 &lt;=14,"Bajo",IF(SZQ469&lt;=35,"Medio",IF(SZQ469&lt;=80,"Alto","Inviable Sanitariamente"))))</f>
        <v>Inviable Sanitariamente</v>
      </c>
      <c r="SZT469" s="265" t="str">
        <f t="shared" ref="SZT469:SZT471" si="13554">IF(SZR469&lt;5,"Sin Riesgo",IF(SZR469 &lt;=14,"Bajo",IF(SZR469&lt;=35,"Medio",IF(SZR469&lt;=80,"Alto","Inviable Sanitariamente"))))</f>
        <v>Inviable Sanitariamente</v>
      </c>
      <c r="SZU469" s="265" t="str">
        <f t="shared" ref="SZU469:SZU471" si="13555">IF(SZS469&lt;5,"Sin Riesgo",IF(SZS469 &lt;=14,"Bajo",IF(SZS469&lt;=35,"Medio",IF(SZS469&lt;=80,"Alto","Inviable Sanitariamente"))))</f>
        <v>Inviable Sanitariamente</v>
      </c>
      <c r="SZV469" s="265" t="str">
        <f t="shared" ref="SZV469:SZV471" si="13556">IF(SZT469&lt;5,"Sin Riesgo",IF(SZT469 &lt;=14,"Bajo",IF(SZT469&lt;=35,"Medio",IF(SZT469&lt;=80,"Alto","Inviable Sanitariamente"))))</f>
        <v>Inviable Sanitariamente</v>
      </c>
      <c r="SZW469" s="265" t="str">
        <f t="shared" ref="SZW469:SZW471" si="13557">IF(SZU469&lt;5,"Sin Riesgo",IF(SZU469 &lt;=14,"Bajo",IF(SZU469&lt;=35,"Medio",IF(SZU469&lt;=80,"Alto","Inviable Sanitariamente"))))</f>
        <v>Inviable Sanitariamente</v>
      </c>
      <c r="SZX469" s="265" t="str">
        <f t="shared" ref="SZX469:SZX471" si="13558">IF(SZV469&lt;5,"Sin Riesgo",IF(SZV469 &lt;=14,"Bajo",IF(SZV469&lt;=35,"Medio",IF(SZV469&lt;=80,"Alto","Inviable Sanitariamente"))))</f>
        <v>Inviable Sanitariamente</v>
      </c>
      <c r="SZY469" s="265" t="str">
        <f t="shared" ref="SZY469:SZY471" si="13559">IF(SZW469&lt;5,"Sin Riesgo",IF(SZW469 &lt;=14,"Bajo",IF(SZW469&lt;=35,"Medio",IF(SZW469&lt;=80,"Alto","Inviable Sanitariamente"))))</f>
        <v>Inviable Sanitariamente</v>
      </c>
      <c r="SZZ469" s="265" t="str">
        <f t="shared" ref="SZZ469:SZZ471" si="13560">IF(SZX469&lt;5,"Sin Riesgo",IF(SZX469 &lt;=14,"Bajo",IF(SZX469&lt;=35,"Medio",IF(SZX469&lt;=80,"Alto","Inviable Sanitariamente"))))</f>
        <v>Inviable Sanitariamente</v>
      </c>
      <c r="TAA469" s="265" t="str">
        <f t="shared" ref="TAA469:TAA471" si="13561">IF(SZY469&lt;5,"Sin Riesgo",IF(SZY469 &lt;=14,"Bajo",IF(SZY469&lt;=35,"Medio",IF(SZY469&lt;=80,"Alto","Inviable Sanitariamente"))))</f>
        <v>Inviable Sanitariamente</v>
      </c>
      <c r="TAB469" s="265" t="str">
        <f t="shared" ref="TAB469:TAB471" si="13562">IF(SZZ469&lt;5,"Sin Riesgo",IF(SZZ469 &lt;=14,"Bajo",IF(SZZ469&lt;=35,"Medio",IF(SZZ469&lt;=80,"Alto","Inviable Sanitariamente"))))</f>
        <v>Inviable Sanitariamente</v>
      </c>
      <c r="TAC469" s="265" t="str">
        <f t="shared" ref="TAC469:TAC471" si="13563">IF(TAA469&lt;5,"Sin Riesgo",IF(TAA469 &lt;=14,"Bajo",IF(TAA469&lt;=35,"Medio",IF(TAA469&lt;=80,"Alto","Inviable Sanitariamente"))))</f>
        <v>Inviable Sanitariamente</v>
      </c>
      <c r="TAD469" s="265" t="str">
        <f t="shared" ref="TAD469:TAD471" si="13564">IF(TAB469&lt;5,"Sin Riesgo",IF(TAB469 &lt;=14,"Bajo",IF(TAB469&lt;=35,"Medio",IF(TAB469&lt;=80,"Alto","Inviable Sanitariamente"))))</f>
        <v>Inviable Sanitariamente</v>
      </c>
      <c r="TAE469" s="265" t="str">
        <f t="shared" ref="TAE469:TAE471" si="13565">IF(TAC469&lt;5,"Sin Riesgo",IF(TAC469 &lt;=14,"Bajo",IF(TAC469&lt;=35,"Medio",IF(TAC469&lt;=80,"Alto","Inviable Sanitariamente"))))</f>
        <v>Inviable Sanitariamente</v>
      </c>
      <c r="TAF469" s="265" t="str">
        <f t="shared" ref="TAF469:TAF471" si="13566">IF(TAD469&lt;5,"Sin Riesgo",IF(TAD469 &lt;=14,"Bajo",IF(TAD469&lt;=35,"Medio",IF(TAD469&lt;=80,"Alto","Inviable Sanitariamente"))))</f>
        <v>Inviable Sanitariamente</v>
      </c>
      <c r="TAG469" s="265" t="str">
        <f t="shared" ref="TAG469:TAG471" si="13567">IF(TAE469&lt;5,"Sin Riesgo",IF(TAE469 &lt;=14,"Bajo",IF(TAE469&lt;=35,"Medio",IF(TAE469&lt;=80,"Alto","Inviable Sanitariamente"))))</f>
        <v>Inviable Sanitariamente</v>
      </c>
      <c r="TAH469" s="265" t="str">
        <f t="shared" ref="TAH469:TAH471" si="13568">IF(TAF469&lt;5,"Sin Riesgo",IF(TAF469 &lt;=14,"Bajo",IF(TAF469&lt;=35,"Medio",IF(TAF469&lt;=80,"Alto","Inviable Sanitariamente"))))</f>
        <v>Inviable Sanitariamente</v>
      </c>
      <c r="TAI469" s="265" t="str">
        <f t="shared" ref="TAI469:TAI471" si="13569">IF(TAG469&lt;5,"Sin Riesgo",IF(TAG469 &lt;=14,"Bajo",IF(TAG469&lt;=35,"Medio",IF(TAG469&lt;=80,"Alto","Inviable Sanitariamente"))))</f>
        <v>Inviable Sanitariamente</v>
      </c>
      <c r="TAJ469" s="265" t="str">
        <f t="shared" ref="TAJ469:TAJ471" si="13570">IF(TAH469&lt;5,"Sin Riesgo",IF(TAH469 &lt;=14,"Bajo",IF(TAH469&lt;=35,"Medio",IF(TAH469&lt;=80,"Alto","Inviable Sanitariamente"))))</f>
        <v>Inviable Sanitariamente</v>
      </c>
      <c r="TAK469" s="265" t="str">
        <f t="shared" ref="TAK469:TAK471" si="13571">IF(TAI469&lt;5,"Sin Riesgo",IF(TAI469 &lt;=14,"Bajo",IF(TAI469&lt;=35,"Medio",IF(TAI469&lt;=80,"Alto","Inviable Sanitariamente"))))</f>
        <v>Inviable Sanitariamente</v>
      </c>
      <c r="TAL469" s="265" t="str">
        <f t="shared" ref="TAL469:TAL471" si="13572">IF(TAJ469&lt;5,"Sin Riesgo",IF(TAJ469 &lt;=14,"Bajo",IF(TAJ469&lt;=35,"Medio",IF(TAJ469&lt;=80,"Alto","Inviable Sanitariamente"))))</f>
        <v>Inviable Sanitariamente</v>
      </c>
      <c r="TAM469" s="265" t="str">
        <f t="shared" ref="TAM469:TAM471" si="13573">IF(TAK469&lt;5,"Sin Riesgo",IF(TAK469 &lt;=14,"Bajo",IF(TAK469&lt;=35,"Medio",IF(TAK469&lt;=80,"Alto","Inviable Sanitariamente"))))</f>
        <v>Inviable Sanitariamente</v>
      </c>
      <c r="TAN469" s="265" t="str">
        <f t="shared" ref="TAN469:TAN471" si="13574">IF(TAL469&lt;5,"Sin Riesgo",IF(TAL469 &lt;=14,"Bajo",IF(TAL469&lt;=35,"Medio",IF(TAL469&lt;=80,"Alto","Inviable Sanitariamente"))))</f>
        <v>Inviable Sanitariamente</v>
      </c>
      <c r="TAO469" s="265" t="str">
        <f t="shared" ref="TAO469:TAO471" si="13575">IF(TAM469&lt;5,"Sin Riesgo",IF(TAM469 &lt;=14,"Bajo",IF(TAM469&lt;=35,"Medio",IF(TAM469&lt;=80,"Alto","Inviable Sanitariamente"))))</f>
        <v>Inviable Sanitariamente</v>
      </c>
      <c r="TAP469" s="265" t="str">
        <f t="shared" ref="TAP469:TAP471" si="13576">IF(TAN469&lt;5,"Sin Riesgo",IF(TAN469 &lt;=14,"Bajo",IF(TAN469&lt;=35,"Medio",IF(TAN469&lt;=80,"Alto","Inviable Sanitariamente"))))</f>
        <v>Inviable Sanitariamente</v>
      </c>
      <c r="TAQ469" s="265" t="str">
        <f t="shared" ref="TAQ469:TAQ471" si="13577">IF(TAO469&lt;5,"Sin Riesgo",IF(TAO469 &lt;=14,"Bajo",IF(TAO469&lt;=35,"Medio",IF(TAO469&lt;=80,"Alto","Inviable Sanitariamente"))))</f>
        <v>Inviable Sanitariamente</v>
      </c>
      <c r="TAR469" s="265" t="str">
        <f t="shared" ref="TAR469:TAR471" si="13578">IF(TAP469&lt;5,"Sin Riesgo",IF(TAP469 &lt;=14,"Bajo",IF(TAP469&lt;=35,"Medio",IF(TAP469&lt;=80,"Alto","Inviable Sanitariamente"))))</f>
        <v>Inviable Sanitariamente</v>
      </c>
      <c r="TAS469" s="265" t="str">
        <f t="shared" ref="TAS469:TAS471" si="13579">IF(TAQ469&lt;5,"Sin Riesgo",IF(TAQ469 &lt;=14,"Bajo",IF(TAQ469&lt;=35,"Medio",IF(TAQ469&lt;=80,"Alto","Inviable Sanitariamente"))))</f>
        <v>Inviable Sanitariamente</v>
      </c>
      <c r="TAT469" s="265" t="str">
        <f t="shared" ref="TAT469:TAT471" si="13580">IF(TAR469&lt;5,"Sin Riesgo",IF(TAR469 &lt;=14,"Bajo",IF(TAR469&lt;=35,"Medio",IF(TAR469&lt;=80,"Alto","Inviable Sanitariamente"))))</f>
        <v>Inviable Sanitariamente</v>
      </c>
      <c r="TAU469" s="265" t="str">
        <f t="shared" ref="TAU469:TAU471" si="13581">IF(TAS469&lt;5,"Sin Riesgo",IF(TAS469 &lt;=14,"Bajo",IF(TAS469&lt;=35,"Medio",IF(TAS469&lt;=80,"Alto","Inviable Sanitariamente"))))</f>
        <v>Inviable Sanitariamente</v>
      </c>
      <c r="TAV469" s="265" t="str">
        <f t="shared" ref="TAV469:TAV471" si="13582">IF(TAT469&lt;5,"Sin Riesgo",IF(TAT469 &lt;=14,"Bajo",IF(TAT469&lt;=35,"Medio",IF(TAT469&lt;=80,"Alto","Inviable Sanitariamente"))))</f>
        <v>Inviable Sanitariamente</v>
      </c>
      <c r="TAW469" s="265" t="str">
        <f t="shared" ref="TAW469:TAW471" si="13583">IF(TAU469&lt;5,"Sin Riesgo",IF(TAU469 &lt;=14,"Bajo",IF(TAU469&lt;=35,"Medio",IF(TAU469&lt;=80,"Alto","Inviable Sanitariamente"))))</f>
        <v>Inviable Sanitariamente</v>
      </c>
      <c r="TAX469" s="265" t="str">
        <f t="shared" ref="TAX469:TAX471" si="13584">IF(TAV469&lt;5,"Sin Riesgo",IF(TAV469 &lt;=14,"Bajo",IF(TAV469&lt;=35,"Medio",IF(TAV469&lt;=80,"Alto","Inviable Sanitariamente"))))</f>
        <v>Inviable Sanitariamente</v>
      </c>
      <c r="TAY469" s="265" t="str">
        <f t="shared" ref="TAY469:TAY471" si="13585">IF(TAW469&lt;5,"Sin Riesgo",IF(TAW469 &lt;=14,"Bajo",IF(TAW469&lt;=35,"Medio",IF(TAW469&lt;=80,"Alto","Inviable Sanitariamente"))))</f>
        <v>Inviable Sanitariamente</v>
      </c>
      <c r="TAZ469" s="265" t="str">
        <f t="shared" ref="TAZ469:TAZ471" si="13586">IF(TAX469&lt;5,"Sin Riesgo",IF(TAX469 &lt;=14,"Bajo",IF(TAX469&lt;=35,"Medio",IF(TAX469&lt;=80,"Alto","Inviable Sanitariamente"))))</f>
        <v>Inviable Sanitariamente</v>
      </c>
      <c r="TBA469" s="265" t="str">
        <f t="shared" ref="TBA469:TBA471" si="13587">IF(TAY469&lt;5,"Sin Riesgo",IF(TAY469 &lt;=14,"Bajo",IF(TAY469&lt;=35,"Medio",IF(TAY469&lt;=80,"Alto","Inviable Sanitariamente"))))</f>
        <v>Inviable Sanitariamente</v>
      </c>
      <c r="TBB469" s="265" t="str">
        <f t="shared" ref="TBB469:TBB471" si="13588">IF(TAZ469&lt;5,"Sin Riesgo",IF(TAZ469 &lt;=14,"Bajo",IF(TAZ469&lt;=35,"Medio",IF(TAZ469&lt;=80,"Alto","Inviable Sanitariamente"))))</f>
        <v>Inviable Sanitariamente</v>
      </c>
      <c r="TBC469" s="265" t="str">
        <f t="shared" ref="TBC469:TBC471" si="13589">IF(TBA469&lt;5,"Sin Riesgo",IF(TBA469 &lt;=14,"Bajo",IF(TBA469&lt;=35,"Medio",IF(TBA469&lt;=80,"Alto","Inviable Sanitariamente"))))</f>
        <v>Inviable Sanitariamente</v>
      </c>
      <c r="TBD469" s="265" t="str">
        <f t="shared" ref="TBD469:TBD471" si="13590">IF(TBB469&lt;5,"Sin Riesgo",IF(TBB469 &lt;=14,"Bajo",IF(TBB469&lt;=35,"Medio",IF(TBB469&lt;=80,"Alto","Inviable Sanitariamente"))))</f>
        <v>Inviable Sanitariamente</v>
      </c>
      <c r="TBE469" s="265" t="str">
        <f t="shared" ref="TBE469:TBE471" si="13591">IF(TBC469&lt;5,"Sin Riesgo",IF(TBC469 &lt;=14,"Bajo",IF(TBC469&lt;=35,"Medio",IF(TBC469&lt;=80,"Alto","Inviable Sanitariamente"))))</f>
        <v>Inviable Sanitariamente</v>
      </c>
      <c r="TBF469" s="265" t="str">
        <f t="shared" ref="TBF469:TBF471" si="13592">IF(TBD469&lt;5,"Sin Riesgo",IF(TBD469 &lt;=14,"Bajo",IF(TBD469&lt;=35,"Medio",IF(TBD469&lt;=80,"Alto","Inviable Sanitariamente"))))</f>
        <v>Inviable Sanitariamente</v>
      </c>
      <c r="TBG469" s="265" t="str">
        <f t="shared" ref="TBG469:TBG471" si="13593">IF(TBE469&lt;5,"Sin Riesgo",IF(TBE469 &lt;=14,"Bajo",IF(TBE469&lt;=35,"Medio",IF(TBE469&lt;=80,"Alto","Inviable Sanitariamente"))))</f>
        <v>Inviable Sanitariamente</v>
      </c>
      <c r="TBH469" s="265" t="str">
        <f t="shared" ref="TBH469:TBH471" si="13594">IF(TBF469&lt;5,"Sin Riesgo",IF(TBF469 &lt;=14,"Bajo",IF(TBF469&lt;=35,"Medio",IF(TBF469&lt;=80,"Alto","Inviable Sanitariamente"))))</f>
        <v>Inviable Sanitariamente</v>
      </c>
      <c r="TBI469" s="265" t="str">
        <f t="shared" ref="TBI469:TBI471" si="13595">IF(TBG469&lt;5,"Sin Riesgo",IF(TBG469 &lt;=14,"Bajo",IF(TBG469&lt;=35,"Medio",IF(TBG469&lt;=80,"Alto","Inviable Sanitariamente"))))</f>
        <v>Inviable Sanitariamente</v>
      </c>
      <c r="TBJ469" s="265" t="str">
        <f t="shared" ref="TBJ469:TBJ471" si="13596">IF(TBH469&lt;5,"Sin Riesgo",IF(TBH469 &lt;=14,"Bajo",IF(TBH469&lt;=35,"Medio",IF(TBH469&lt;=80,"Alto","Inviable Sanitariamente"))))</f>
        <v>Inviable Sanitariamente</v>
      </c>
      <c r="TBK469" s="265" t="str">
        <f t="shared" ref="TBK469:TBK471" si="13597">IF(TBI469&lt;5,"Sin Riesgo",IF(TBI469 &lt;=14,"Bajo",IF(TBI469&lt;=35,"Medio",IF(TBI469&lt;=80,"Alto","Inviable Sanitariamente"))))</f>
        <v>Inviable Sanitariamente</v>
      </c>
      <c r="TBL469" s="265" t="str">
        <f t="shared" ref="TBL469:TBL471" si="13598">IF(TBJ469&lt;5,"Sin Riesgo",IF(TBJ469 &lt;=14,"Bajo",IF(TBJ469&lt;=35,"Medio",IF(TBJ469&lt;=80,"Alto","Inviable Sanitariamente"))))</f>
        <v>Inviable Sanitariamente</v>
      </c>
      <c r="TBM469" s="265" t="str">
        <f t="shared" ref="TBM469:TBM471" si="13599">IF(TBK469&lt;5,"Sin Riesgo",IF(TBK469 &lt;=14,"Bajo",IF(TBK469&lt;=35,"Medio",IF(TBK469&lt;=80,"Alto","Inviable Sanitariamente"))))</f>
        <v>Inviable Sanitariamente</v>
      </c>
      <c r="TBN469" s="265" t="str">
        <f t="shared" ref="TBN469:TBN471" si="13600">IF(TBL469&lt;5,"Sin Riesgo",IF(TBL469 &lt;=14,"Bajo",IF(TBL469&lt;=35,"Medio",IF(TBL469&lt;=80,"Alto","Inviable Sanitariamente"))))</f>
        <v>Inviable Sanitariamente</v>
      </c>
      <c r="TBO469" s="265" t="str">
        <f t="shared" ref="TBO469:TBO471" si="13601">IF(TBM469&lt;5,"Sin Riesgo",IF(TBM469 &lt;=14,"Bajo",IF(TBM469&lt;=35,"Medio",IF(TBM469&lt;=80,"Alto","Inviable Sanitariamente"))))</f>
        <v>Inviable Sanitariamente</v>
      </c>
      <c r="TBP469" s="265" t="str">
        <f t="shared" ref="TBP469:TBP471" si="13602">IF(TBN469&lt;5,"Sin Riesgo",IF(TBN469 &lt;=14,"Bajo",IF(TBN469&lt;=35,"Medio",IF(TBN469&lt;=80,"Alto","Inviable Sanitariamente"))))</f>
        <v>Inviable Sanitariamente</v>
      </c>
      <c r="TBQ469" s="265" t="str">
        <f t="shared" ref="TBQ469:TBQ471" si="13603">IF(TBO469&lt;5,"Sin Riesgo",IF(TBO469 &lt;=14,"Bajo",IF(TBO469&lt;=35,"Medio",IF(TBO469&lt;=80,"Alto","Inviable Sanitariamente"))))</f>
        <v>Inviable Sanitariamente</v>
      </c>
      <c r="TBR469" s="265" t="str">
        <f t="shared" ref="TBR469:TBR471" si="13604">IF(TBP469&lt;5,"Sin Riesgo",IF(TBP469 &lt;=14,"Bajo",IF(TBP469&lt;=35,"Medio",IF(TBP469&lt;=80,"Alto","Inviable Sanitariamente"))))</f>
        <v>Inviable Sanitariamente</v>
      </c>
      <c r="TBS469" s="265" t="str">
        <f t="shared" ref="TBS469:TBS471" si="13605">IF(TBQ469&lt;5,"Sin Riesgo",IF(TBQ469 &lt;=14,"Bajo",IF(TBQ469&lt;=35,"Medio",IF(TBQ469&lt;=80,"Alto","Inviable Sanitariamente"))))</f>
        <v>Inviable Sanitariamente</v>
      </c>
      <c r="TBT469" s="265" t="str">
        <f t="shared" ref="TBT469:TBT471" si="13606">IF(TBR469&lt;5,"Sin Riesgo",IF(TBR469 &lt;=14,"Bajo",IF(TBR469&lt;=35,"Medio",IF(TBR469&lt;=80,"Alto","Inviable Sanitariamente"))))</f>
        <v>Inviable Sanitariamente</v>
      </c>
      <c r="TBU469" s="265" t="str">
        <f t="shared" ref="TBU469:TBU471" si="13607">IF(TBS469&lt;5,"Sin Riesgo",IF(TBS469 &lt;=14,"Bajo",IF(TBS469&lt;=35,"Medio",IF(TBS469&lt;=80,"Alto","Inviable Sanitariamente"))))</f>
        <v>Inviable Sanitariamente</v>
      </c>
      <c r="TBV469" s="265" t="str">
        <f t="shared" ref="TBV469:TBV471" si="13608">IF(TBT469&lt;5,"Sin Riesgo",IF(TBT469 &lt;=14,"Bajo",IF(TBT469&lt;=35,"Medio",IF(TBT469&lt;=80,"Alto","Inviable Sanitariamente"))))</f>
        <v>Inviable Sanitariamente</v>
      </c>
      <c r="TBW469" s="265" t="str">
        <f t="shared" ref="TBW469:TBW471" si="13609">IF(TBU469&lt;5,"Sin Riesgo",IF(TBU469 &lt;=14,"Bajo",IF(TBU469&lt;=35,"Medio",IF(TBU469&lt;=80,"Alto","Inviable Sanitariamente"))))</f>
        <v>Inviable Sanitariamente</v>
      </c>
      <c r="TBX469" s="265" t="str">
        <f t="shared" ref="TBX469:TBX471" si="13610">IF(TBV469&lt;5,"Sin Riesgo",IF(TBV469 &lt;=14,"Bajo",IF(TBV469&lt;=35,"Medio",IF(TBV469&lt;=80,"Alto","Inviable Sanitariamente"))))</f>
        <v>Inviable Sanitariamente</v>
      </c>
      <c r="TBY469" s="265" t="str">
        <f t="shared" ref="TBY469:TBY471" si="13611">IF(TBW469&lt;5,"Sin Riesgo",IF(TBW469 &lt;=14,"Bajo",IF(TBW469&lt;=35,"Medio",IF(TBW469&lt;=80,"Alto","Inviable Sanitariamente"))))</f>
        <v>Inviable Sanitariamente</v>
      </c>
      <c r="TBZ469" s="265" t="str">
        <f t="shared" ref="TBZ469:TBZ471" si="13612">IF(TBX469&lt;5,"Sin Riesgo",IF(TBX469 &lt;=14,"Bajo",IF(TBX469&lt;=35,"Medio",IF(TBX469&lt;=80,"Alto","Inviable Sanitariamente"))))</f>
        <v>Inviable Sanitariamente</v>
      </c>
      <c r="TCA469" s="265" t="str">
        <f t="shared" ref="TCA469:TCA471" si="13613">IF(TBY469&lt;5,"Sin Riesgo",IF(TBY469 &lt;=14,"Bajo",IF(TBY469&lt;=35,"Medio",IF(TBY469&lt;=80,"Alto","Inviable Sanitariamente"))))</f>
        <v>Inviable Sanitariamente</v>
      </c>
      <c r="TCB469" s="265" t="str">
        <f t="shared" ref="TCB469:TCB471" si="13614">IF(TBZ469&lt;5,"Sin Riesgo",IF(TBZ469 &lt;=14,"Bajo",IF(TBZ469&lt;=35,"Medio",IF(TBZ469&lt;=80,"Alto","Inviable Sanitariamente"))))</f>
        <v>Inviable Sanitariamente</v>
      </c>
      <c r="TCC469" s="265" t="str">
        <f t="shared" ref="TCC469:TCC471" si="13615">IF(TCA469&lt;5,"Sin Riesgo",IF(TCA469 &lt;=14,"Bajo",IF(TCA469&lt;=35,"Medio",IF(TCA469&lt;=80,"Alto","Inviable Sanitariamente"))))</f>
        <v>Inviable Sanitariamente</v>
      </c>
      <c r="TCD469" s="265" t="str">
        <f t="shared" ref="TCD469:TCD471" si="13616">IF(TCB469&lt;5,"Sin Riesgo",IF(TCB469 &lt;=14,"Bajo",IF(TCB469&lt;=35,"Medio",IF(TCB469&lt;=80,"Alto","Inviable Sanitariamente"))))</f>
        <v>Inviable Sanitariamente</v>
      </c>
      <c r="TCE469" s="265" t="str">
        <f t="shared" ref="TCE469:TCE471" si="13617">IF(TCC469&lt;5,"Sin Riesgo",IF(TCC469 &lt;=14,"Bajo",IF(TCC469&lt;=35,"Medio",IF(TCC469&lt;=80,"Alto","Inviable Sanitariamente"))))</f>
        <v>Inviable Sanitariamente</v>
      </c>
      <c r="TCF469" s="265" t="str">
        <f t="shared" ref="TCF469:TCF471" si="13618">IF(TCD469&lt;5,"Sin Riesgo",IF(TCD469 &lt;=14,"Bajo",IF(TCD469&lt;=35,"Medio",IF(TCD469&lt;=80,"Alto","Inviable Sanitariamente"))))</f>
        <v>Inviable Sanitariamente</v>
      </c>
      <c r="TCG469" s="265" t="str">
        <f t="shared" ref="TCG469:TCG471" si="13619">IF(TCE469&lt;5,"Sin Riesgo",IF(TCE469 &lt;=14,"Bajo",IF(TCE469&lt;=35,"Medio",IF(TCE469&lt;=80,"Alto","Inviable Sanitariamente"))))</f>
        <v>Inviable Sanitariamente</v>
      </c>
      <c r="TCH469" s="265" t="str">
        <f t="shared" ref="TCH469:TCH471" si="13620">IF(TCF469&lt;5,"Sin Riesgo",IF(TCF469 &lt;=14,"Bajo",IF(TCF469&lt;=35,"Medio",IF(TCF469&lt;=80,"Alto","Inviable Sanitariamente"))))</f>
        <v>Inviable Sanitariamente</v>
      </c>
      <c r="TCI469" s="265" t="str">
        <f t="shared" ref="TCI469:TCI471" si="13621">IF(TCG469&lt;5,"Sin Riesgo",IF(TCG469 &lt;=14,"Bajo",IF(TCG469&lt;=35,"Medio",IF(TCG469&lt;=80,"Alto","Inviable Sanitariamente"))))</f>
        <v>Inviable Sanitariamente</v>
      </c>
      <c r="TCJ469" s="265" t="str">
        <f t="shared" ref="TCJ469:TCJ471" si="13622">IF(TCH469&lt;5,"Sin Riesgo",IF(TCH469 &lt;=14,"Bajo",IF(TCH469&lt;=35,"Medio",IF(TCH469&lt;=80,"Alto","Inviable Sanitariamente"))))</f>
        <v>Inviable Sanitariamente</v>
      </c>
      <c r="TCK469" s="265" t="str">
        <f t="shared" ref="TCK469:TCK471" si="13623">IF(TCI469&lt;5,"Sin Riesgo",IF(TCI469 &lt;=14,"Bajo",IF(TCI469&lt;=35,"Medio",IF(TCI469&lt;=80,"Alto","Inviable Sanitariamente"))))</f>
        <v>Inviable Sanitariamente</v>
      </c>
      <c r="TCL469" s="265" t="str">
        <f t="shared" ref="TCL469:TCL471" si="13624">IF(TCJ469&lt;5,"Sin Riesgo",IF(TCJ469 &lt;=14,"Bajo",IF(TCJ469&lt;=35,"Medio",IF(TCJ469&lt;=80,"Alto","Inviable Sanitariamente"))))</f>
        <v>Inviable Sanitariamente</v>
      </c>
      <c r="TCM469" s="265" t="str">
        <f t="shared" ref="TCM469:TCM471" si="13625">IF(TCK469&lt;5,"Sin Riesgo",IF(TCK469 &lt;=14,"Bajo",IF(TCK469&lt;=35,"Medio",IF(TCK469&lt;=80,"Alto","Inviable Sanitariamente"))))</f>
        <v>Inviable Sanitariamente</v>
      </c>
      <c r="TCN469" s="265" t="str">
        <f t="shared" ref="TCN469:TCN471" si="13626">IF(TCL469&lt;5,"Sin Riesgo",IF(TCL469 &lt;=14,"Bajo",IF(TCL469&lt;=35,"Medio",IF(TCL469&lt;=80,"Alto","Inviable Sanitariamente"))))</f>
        <v>Inviable Sanitariamente</v>
      </c>
      <c r="TCO469" s="265" t="str">
        <f t="shared" ref="TCO469:TCO471" si="13627">IF(TCM469&lt;5,"Sin Riesgo",IF(TCM469 &lt;=14,"Bajo",IF(TCM469&lt;=35,"Medio",IF(TCM469&lt;=80,"Alto","Inviable Sanitariamente"))))</f>
        <v>Inviable Sanitariamente</v>
      </c>
      <c r="TCP469" s="265" t="str">
        <f t="shared" ref="TCP469:TCP471" si="13628">IF(TCN469&lt;5,"Sin Riesgo",IF(TCN469 &lt;=14,"Bajo",IF(TCN469&lt;=35,"Medio",IF(TCN469&lt;=80,"Alto","Inviable Sanitariamente"))))</f>
        <v>Inviable Sanitariamente</v>
      </c>
      <c r="TCQ469" s="265" t="str">
        <f t="shared" ref="TCQ469:TCQ471" si="13629">IF(TCO469&lt;5,"Sin Riesgo",IF(TCO469 &lt;=14,"Bajo",IF(TCO469&lt;=35,"Medio",IF(TCO469&lt;=80,"Alto","Inviable Sanitariamente"))))</f>
        <v>Inviable Sanitariamente</v>
      </c>
      <c r="TCR469" s="265" t="str">
        <f t="shared" ref="TCR469:TCR471" si="13630">IF(TCP469&lt;5,"Sin Riesgo",IF(TCP469 &lt;=14,"Bajo",IF(TCP469&lt;=35,"Medio",IF(TCP469&lt;=80,"Alto","Inviable Sanitariamente"))))</f>
        <v>Inviable Sanitariamente</v>
      </c>
      <c r="TCS469" s="265" t="str">
        <f t="shared" ref="TCS469:TCS471" si="13631">IF(TCQ469&lt;5,"Sin Riesgo",IF(TCQ469 &lt;=14,"Bajo",IF(TCQ469&lt;=35,"Medio",IF(TCQ469&lt;=80,"Alto","Inviable Sanitariamente"))))</f>
        <v>Inviable Sanitariamente</v>
      </c>
      <c r="TCT469" s="265" t="str">
        <f t="shared" ref="TCT469:TCT471" si="13632">IF(TCR469&lt;5,"Sin Riesgo",IF(TCR469 &lt;=14,"Bajo",IF(TCR469&lt;=35,"Medio",IF(TCR469&lt;=80,"Alto","Inviable Sanitariamente"))))</f>
        <v>Inviable Sanitariamente</v>
      </c>
      <c r="TCU469" s="265" t="str">
        <f t="shared" ref="TCU469:TCU471" si="13633">IF(TCS469&lt;5,"Sin Riesgo",IF(TCS469 &lt;=14,"Bajo",IF(TCS469&lt;=35,"Medio",IF(TCS469&lt;=80,"Alto","Inviable Sanitariamente"))))</f>
        <v>Inviable Sanitariamente</v>
      </c>
      <c r="TCV469" s="265" t="str">
        <f t="shared" ref="TCV469:TCV471" si="13634">IF(TCT469&lt;5,"Sin Riesgo",IF(TCT469 &lt;=14,"Bajo",IF(TCT469&lt;=35,"Medio",IF(TCT469&lt;=80,"Alto","Inviable Sanitariamente"))))</f>
        <v>Inviable Sanitariamente</v>
      </c>
      <c r="TCW469" s="265" t="str">
        <f t="shared" ref="TCW469:TCW471" si="13635">IF(TCU469&lt;5,"Sin Riesgo",IF(TCU469 &lt;=14,"Bajo",IF(TCU469&lt;=35,"Medio",IF(TCU469&lt;=80,"Alto","Inviable Sanitariamente"))))</f>
        <v>Inviable Sanitariamente</v>
      </c>
      <c r="TCX469" s="265" t="str">
        <f t="shared" ref="TCX469:TCX471" si="13636">IF(TCV469&lt;5,"Sin Riesgo",IF(TCV469 &lt;=14,"Bajo",IF(TCV469&lt;=35,"Medio",IF(TCV469&lt;=80,"Alto","Inviable Sanitariamente"))))</f>
        <v>Inviable Sanitariamente</v>
      </c>
      <c r="TCY469" s="265" t="str">
        <f t="shared" ref="TCY469:TCY471" si="13637">IF(TCW469&lt;5,"Sin Riesgo",IF(TCW469 &lt;=14,"Bajo",IF(TCW469&lt;=35,"Medio",IF(TCW469&lt;=80,"Alto","Inviable Sanitariamente"))))</f>
        <v>Inviable Sanitariamente</v>
      </c>
      <c r="TCZ469" s="265" t="str">
        <f t="shared" ref="TCZ469:TCZ471" si="13638">IF(TCX469&lt;5,"Sin Riesgo",IF(TCX469 &lt;=14,"Bajo",IF(TCX469&lt;=35,"Medio",IF(TCX469&lt;=80,"Alto","Inviable Sanitariamente"))))</f>
        <v>Inviable Sanitariamente</v>
      </c>
      <c r="TDA469" s="265" t="str">
        <f t="shared" ref="TDA469:TDA471" si="13639">IF(TCY469&lt;5,"Sin Riesgo",IF(TCY469 &lt;=14,"Bajo",IF(TCY469&lt;=35,"Medio",IF(TCY469&lt;=80,"Alto","Inviable Sanitariamente"))))</f>
        <v>Inviable Sanitariamente</v>
      </c>
      <c r="TDB469" s="265" t="str">
        <f t="shared" ref="TDB469:TDB471" si="13640">IF(TCZ469&lt;5,"Sin Riesgo",IF(TCZ469 &lt;=14,"Bajo",IF(TCZ469&lt;=35,"Medio",IF(TCZ469&lt;=80,"Alto","Inviable Sanitariamente"))))</f>
        <v>Inviable Sanitariamente</v>
      </c>
      <c r="TDC469" s="265" t="str">
        <f t="shared" ref="TDC469:TDC471" si="13641">IF(TDA469&lt;5,"Sin Riesgo",IF(TDA469 &lt;=14,"Bajo",IF(TDA469&lt;=35,"Medio",IF(TDA469&lt;=80,"Alto","Inviable Sanitariamente"))))</f>
        <v>Inviable Sanitariamente</v>
      </c>
      <c r="TDD469" s="265" t="str">
        <f t="shared" ref="TDD469:TDD471" si="13642">IF(TDB469&lt;5,"Sin Riesgo",IF(TDB469 &lt;=14,"Bajo",IF(TDB469&lt;=35,"Medio",IF(TDB469&lt;=80,"Alto","Inviable Sanitariamente"))))</f>
        <v>Inviable Sanitariamente</v>
      </c>
      <c r="TDE469" s="265" t="str">
        <f t="shared" ref="TDE469:TDE471" si="13643">IF(TDC469&lt;5,"Sin Riesgo",IF(TDC469 &lt;=14,"Bajo",IF(TDC469&lt;=35,"Medio",IF(TDC469&lt;=80,"Alto","Inviable Sanitariamente"))))</f>
        <v>Inviable Sanitariamente</v>
      </c>
      <c r="TDF469" s="265" t="str">
        <f t="shared" ref="TDF469:TDF471" si="13644">IF(TDD469&lt;5,"Sin Riesgo",IF(TDD469 &lt;=14,"Bajo",IF(TDD469&lt;=35,"Medio",IF(TDD469&lt;=80,"Alto","Inviable Sanitariamente"))))</f>
        <v>Inviable Sanitariamente</v>
      </c>
      <c r="TDG469" s="265" t="str">
        <f t="shared" ref="TDG469:TDG471" si="13645">IF(TDE469&lt;5,"Sin Riesgo",IF(TDE469 &lt;=14,"Bajo",IF(TDE469&lt;=35,"Medio",IF(TDE469&lt;=80,"Alto","Inviable Sanitariamente"))))</f>
        <v>Inviable Sanitariamente</v>
      </c>
      <c r="TDH469" s="265" t="str">
        <f t="shared" ref="TDH469:TDH471" si="13646">IF(TDF469&lt;5,"Sin Riesgo",IF(TDF469 &lt;=14,"Bajo",IF(TDF469&lt;=35,"Medio",IF(TDF469&lt;=80,"Alto","Inviable Sanitariamente"))))</f>
        <v>Inviable Sanitariamente</v>
      </c>
      <c r="TDI469" s="265" t="str">
        <f t="shared" ref="TDI469:TDI471" si="13647">IF(TDG469&lt;5,"Sin Riesgo",IF(TDG469 &lt;=14,"Bajo",IF(TDG469&lt;=35,"Medio",IF(TDG469&lt;=80,"Alto","Inviable Sanitariamente"))))</f>
        <v>Inviable Sanitariamente</v>
      </c>
      <c r="TDJ469" s="265" t="str">
        <f t="shared" ref="TDJ469:TDJ471" si="13648">IF(TDH469&lt;5,"Sin Riesgo",IF(TDH469 &lt;=14,"Bajo",IF(TDH469&lt;=35,"Medio",IF(TDH469&lt;=80,"Alto","Inviable Sanitariamente"))))</f>
        <v>Inviable Sanitariamente</v>
      </c>
      <c r="TDK469" s="265" t="str">
        <f t="shared" ref="TDK469:TDK471" si="13649">IF(TDI469&lt;5,"Sin Riesgo",IF(TDI469 &lt;=14,"Bajo",IF(TDI469&lt;=35,"Medio",IF(TDI469&lt;=80,"Alto","Inviable Sanitariamente"))))</f>
        <v>Inviable Sanitariamente</v>
      </c>
      <c r="TDL469" s="265" t="str">
        <f t="shared" ref="TDL469:TDL471" si="13650">IF(TDJ469&lt;5,"Sin Riesgo",IF(TDJ469 &lt;=14,"Bajo",IF(TDJ469&lt;=35,"Medio",IF(TDJ469&lt;=80,"Alto","Inviable Sanitariamente"))))</f>
        <v>Inviable Sanitariamente</v>
      </c>
      <c r="TDM469" s="265" t="str">
        <f t="shared" ref="TDM469:TDM471" si="13651">IF(TDK469&lt;5,"Sin Riesgo",IF(TDK469 &lt;=14,"Bajo",IF(TDK469&lt;=35,"Medio",IF(TDK469&lt;=80,"Alto","Inviable Sanitariamente"))))</f>
        <v>Inviable Sanitariamente</v>
      </c>
      <c r="TDN469" s="265" t="str">
        <f t="shared" ref="TDN469:TDN471" si="13652">IF(TDL469&lt;5,"Sin Riesgo",IF(TDL469 &lt;=14,"Bajo",IF(TDL469&lt;=35,"Medio",IF(TDL469&lt;=80,"Alto","Inviable Sanitariamente"))))</f>
        <v>Inviable Sanitariamente</v>
      </c>
      <c r="TDO469" s="265" t="str">
        <f t="shared" ref="TDO469:TDO471" si="13653">IF(TDM469&lt;5,"Sin Riesgo",IF(TDM469 &lt;=14,"Bajo",IF(TDM469&lt;=35,"Medio",IF(TDM469&lt;=80,"Alto","Inviable Sanitariamente"))))</f>
        <v>Inviable Sanitariamente</v>
      </c>
      <c r="TDP469" s="265" t="str">
        <f t="shared" ref="TDP469:TDP471" si="13654">IF(TDN469&lt;5,"Sin Riesgo",IF(TDN469 &lt;=14,"Bajo",IF(TDN469&lt;=35,"Medio",IF(TDN469&lt;=80,"Alto","Inviable Sanitariamente"))))</f>
        <v>Inviable Sanitariamente</v>
      </c>
      <c r="TDQ469" s="265" t="str">
        <f t="shared" ref="TDQ469:TDQ471" si="13655">IF(TDO469&lt;5,"Sin Riesgo",IF(TDO469 &lt;=14,"Bajo",IF(TDO469&lt;=35,"Medio",IF(TDO469&lt;=80,"Alto","Inviable Sanitariamente"))))</f>
        <v>Inviable Sanitariamente</v>
      </c>
      <c r="TDR469" s="265" t="str">
        <f t="shared" ref="TDR469:TDR471" si="13656">IF(TDP469&lt;5,"Sin Riesgo",IF(TDP469 &lt;=14,"Bajo",IF(TDP469&lt;=35,"Medio",IF(TDP469&lt;=80,"Alto","Inviable Sanitariamente"))))</f>
        <v>Inviable Sanitariamente</v>
      </c>
      <c r="TDS469" s="265" t="str">
        <f t="shared" ref="TDS469:TDS471" si="13657">IF(TDQ469&lt;5,"Sin Riesgo",IF(TDQ469 &lt;=14,"Bajo",IF(TDQ469&lt;=35,"Medio",IF(TDQ469&lt;=80,"Alto","Inviable Sanitariamente"))))</f>
        <v>Inviable Sanitariamente</v>
      </c>
      <c r="TDT469" s="265" t="str">
        <f t="shared" ref="TDT469:TDT471" si="13658">IF(TDR469&lt;5,"Sin Riesgo",IF(TDR469 &lt;=14,"Bajo",IF(TDR469&lt;=35,"Medio",IF(TDR469&lt;=80,"Alto","Inviable Sanitariamente"))))</f>
        <v>Inviable Sanitariamente</v>
      </c>
      <c r="TDU469" s="265" t="str">
        <f t="shared" ref="TDU469:TDU471" si="13659">IF(TDS469&lt;5,"Sin Riesgo",IF(TDS469 &lt;=14,"Bajo",IF(TDS469&lt;=35,"Medio",IF(TDS469&lt;=80,"Alto","Inviable Sanitariamente"))))</f>
        <v>Inviable Sanitariamente</v>
      </c>
      <c r="TDV469" s="265" t="str">
        <f t="shared" ref="TDV469:TDV471" si="13660">IF(TDT469&lt;5,"Sin Riesgo",IF(TDT469 &lt;=14,"Bajo",IF(TDT469&lt;=35,"Medio",IF(TDT469&lt;=80,"Alto","Inviable Sanitariamente"))))</f>
        <v>Inviable Sanitariamente</v>
      </c>
      <c r="TDW469" s="265" t="str">
        <f t="shared" ref="TDW469:TDW471" si="13661">IF(TDU469&lt;5,"Sin Riesgo",IF(TDU469 &lt;=14,"Bajo",IF(TDU469&lt;=35,"Medio",IF(TDU469&lt;=80,"Alto","Inviable Sanitariamente"))))</f>
        <v>Inviable Sanitariamente</v>
      </c>
      <c r="TDX469" s="265" t="str">
        <f t="shared" ref="TDX469:TDX471" si="13662">IF(TDV469&lt;5,"Sin Riesgo",IF(TDV469 &lt;=14,"Bajo",IF(TDV469&lt;=35,"Medio",IF(TDV469&lt;=80,"Alto","Inviable Sanitariamente"))))</f>
        <v>Inviable Sanitariamente</v>
      </c>
      <c r="TDY469" s="265" t="str">
        <f t="shared" ref="TDY469:TDY471" si="13663">IF(TDW469&lt;5,"Sin Riesgo",IF(TDW469 &lt;=14,"Bajo",IF(TDW469&lt;=35,"Medio",IF(TDW469&lt;=80,"Alto","Inviable Sanitariamente"))))</f>
        <v>Inviable Sanitariamente</v>
      </c>
      <c r="TDZ469" s="265" t="str">
        <f t="shared" ref="TDZ469:TDZ471" si="13664">IF(TDX469&lt;5,"Sin Riesgo",IF(TDX469 &lt;=14,"Bajo",IF(TDX469&lt;=35,"Medio",IF(TDX469&lt;=80,"Alto","Inviable Sanitariamente"))))</f>
        <v>Inviable Sanitariamente</v>
      </c>
      <c r="TEA469" s="265" t="str">
        <f t="shared" ref="TEA469:TEA471" si="13665">IF(TDY469&lt;5,"Sin Riesgo",IF(TDY469 &lt;=14,"Bajo",IF(TDY469&lt;=35,"Medio",IF(TDY469&lt;=80,"Alto","Inviable Sanitariamente"))))</f>
        <v>Inviable Sanitariamente</v>
      </c>
      <c r="TEB469" s="265" t="str">
        <f t="shared" ref="TEB469:TEB471" si="13666">IF(TDZ469&lt;5,"Sin Riesgo",IF(TDZ469 &lt;=14,"Bajo",IF(TDZ469&lt;=35,"Medio",IF(TDZ469&lt;=80,"Alto","Inviable Sanitariamente"))))</f>
        <v>Inviable Sanitariamente</v>
      </c>
      <c r="TEC469" s="265" t="str">
        <f t="shared" ref="TEC469:TEC471" si="13667">IF(TEA469&lt;5,"Sin Riesgo",IF(TEA469 &lt;=14,"Bajo",IF(TEA469&lt;=35,"Medio",IF(TEA469&lt;=80,"Alto","Inviable Sanitariamente"))))</f>
        <v>Inviable Sanitariamente</v>
      </c>
      <c r="TED469" s="265" t="str">
        <f t="shared" ref="TED469:TED471" si="13668">IF(TEB469&lt;5,"Sin Riesgo",IF(TEB469 &lt;=14,"Bajo",IF(TEB469&lt;=35,"Medio",IF(TEB469&lt;=80,"Alto","Inviable Sanitariamente"))))</f>
        <v>Inviable Sanitariamente</v>
      </c>
      <c r="TEE469" s="265" t="str">
        <f t="shared" ref="TEE469:TEE471" si="13669">IF(TEC469&lt;5,"Sin Riesgo",IF(TEC469 &lt;=14,"Bajo",IF(TEC469&lt;=35,"Medio",IF(TEC469&lt;=80,"Alto","Inviable Sanitariamente"))))</f>
        <v>Inviable Sanitariamente</v>
      </c>
      <c r="TEF469" s="265" t="str">
        <f t="shared" ref="TEF469:TEF471" si="13670">IF(TED469&lt;5,"Sin Riesgo",IF(TED469 &lt;=14,"Bajo",IF(TED469&lt;=35,"Medio",IF(TED469&lt;=80,"Alto","Inviable Sanitariamente"))))</f>
        <v>Inviable Sanitariamente</v>
      </c>
      <c r="TEG469" s="265" t="str">
        <f t="shared" ref="TEG469:TEG471" si="13671">IF(TEE469&lt;5,"Sin Riesgo",IF(TEE469 &lt;=14,"Bajo",IF(TEE469&lt;=35,"Medio",IF(TEE469&lt;=80,"Alto","Inviable Sanitariamente"))))</f>
        <v>Inviable Sanitariamente</v>
      </c>
      <c r="TEH469" s="265" t="str">
        <f t="shared" ref="TEH469:TEH471" si="13672">IF(TEF469&lt;5,"Sin Riesgo",IF(TEF469 &lt;=14,"Bajo",IF(TEF469&lt;=35,"Medio",IF(TEF469&lt;=80,"Alto","Inviable Sanitariamente"))))</f>
        <v>Inviable Sanitariamente</v>
      </c>
      <c r="TEI469" s="265" t="str">
        <f t="shared" ref="TEI469:TEI471" si="13673">IF(TEG469&lt;5,"Sin Riesgo",IF(TEG469 &lt;=14,"Bajo",IF(TEG469&lt;=35,"Medio",IF(TEG469&lt;=80,"Alto","Inviable Sanitariamente"))))</f>
        <v>Inviable Sanitariamente</v>
      </c>
      <c r="TEJ469" s="265" t="str">
        <f t="shared" ref="TEJ469:TEJ471" si="13674">IF(TEH469&lt;5,"Sin Riesgo",IF(TEH469 &lt;=14,"Bajo",IF(TEH469&lt;=35,"Medio",IF(TEH469&lt;=80,"Alto","Inviable Sanitariamente"))))</f>
        <v>Inviable Sanitariamente</v>
      </c>
      <c r="TEK469" s="265" t="str">
        <f t="shared" ref="TEK469:TEK471" si="13675">IF(TEI469&lt;5,"Sin Riesgo",IF(TEI469 &lt;=14,"Bajo",IF(TEI469&lt;=35,"Medio",IF(TEI469&lt;=80,"Alto","Inviable Sanitariamente"))))</f>
        <v>Inviable Sanitariamente</v>
      </c>
      <c r="TEL469" s="265" t="str">
        <f t="shared" ref="TEL469:TEL471" si="13676">IF(TEJ469&lt;5,"Sin Riesgo",IF(TEJ469 &lt;=14,"Bajo",IF(TEJ469&lt;=35,"Medio",IF(TEJ469&lt;=80,"Alto","Inviable Sanitariamente"))))</f>
        <v>Inviable Sanitariamente</v>
      </c>
      <c r="TEM469" s="265" t="str">
        <f t="shared" ref="TEM469:TEM471" si="13677">IF(TEK469&lt;5,"Sin Riesgo",IF(TEK469 &lt;=14,"Bajo",IF(TEK469&lt;=35,"Medio",IF(TEK469&lt;=80,"Alto","Inviable Sanitariamente"))))</f>
        <v>Inviable Sanitariamente</v>
      </c>
      <c r="TEN469" s="265" t="str">
        <f t="shared" ref="TEN469:TEN471" si="13678">IF(TEL469&lt;5,"Sin Riesgo",IF(TEL469 &lt;=14,"Bajo",IF(TEL469&lt;=35,"Medio",IF(TEL469&lt;=80,"Alto","Inviable Sanitariamente"))))</f>
        <v>Inviable Sanitariamente</v>
      </c>
      <c r="TEO469" s="265" t="str">
        <f t="shared" ref="TEO469:TEO471" si="13679">IF(TEM469&lt;5,"Sin Riesgo",IF(TEM469 &lt;=14,"Bajo",IF(TEM469&lt;=35,"Medio",IF(TEM469&lt;=80,"Alto","Inviable Sanitariamente"))))</f>
        <v>Inviable Sanitariamente</v>
      </c>
      <c r="TEP469" s="265" t="str">
        <f t="shared" ref="TEP469:TEP471" si="13680">IF(TEN469&lt;5,"Sin Riesgo",IF(TEN469 &lt;=14,"Bajo",IF(TEN469&lt;=35,"Medio",IF(TEN469&lt;=80,"Alto","Inviable Sanitariamente"))))</f>
        <v>Inviable Sanitariamente</v>
      </c>
      <c r="TEQ469" s="265" t="str">
        <f t="shared" ref="TEQ469:TEQ471" si="13681">IF(TEO469&lt;5,"Sin Riesgo",IF(TEO469 &lt;=14,"Bajo",IF(TEO469&lt;=35,"Medio",IF(TEO469&lt;=80,"Alto","Inviable Sanitariamente"))))</f>
        <v>Inviable Sanitariamente</v>
      </c>
      <c r="TER469" s="265" t="str">
        <f t="shared" ref="TER469:TER471" si="13682">IF(TEP469&lt;5,"Sin Riesgo",IF(TEP469 &lt;=14,"Bajo",IF(TEP469&lt;=35,"Medio",IF(TEP469&lt;=80,"Alto","Inviable Sanitariamente"))))</f>
        <v>Inviable Sanitariamente</v>
      </c>
      <c r="TES469" s="265" t="str">
        <f t="shared" ref="TES469:TES471" si="13683">IF(TEQ469&lt;5,"Sin Riesgo",IF(TEQ469 &lt;=14,"Bajo",IF(TEQ469&lt;=35,"Medio",IF(TEQ469&lt;=80,"Alto","Inviable Sanitariamente"))))</f>
        <v>Inviable Sanitariamente</v>
      </c>
      <c r="TET469" s="265" t="str">
        <f t="shared" ref="TET469:TET471" si="13684">IF(TER469&lt;5,"Sin Riesgo",IF(TER469 &lt;=14,"Bajo",IF(TER469&lt;=35,"Medio",IF(TER469&lt;=80,"Alto","Inviable Sanitariamente"))))</f>
        <v>Inviable Sanitariamente</v>
      </c>
      <c r="TEU469" s="265" t="str">
        <f t="shared" ref="TEU469:TEU471" si="13685">IF(TES469&lt;5,"Sin Riesgo",IF(TES469 &lt;=14,"Bajo",IF(TES469&lt;=35,"Medio",IF(TES469&lt;=80,"Alto","Inviable Sanitariamente"))))</f>
        <v>Inviable Sanitariamente</v>
      </c>
      <c r="TEV469" s="265" t="str">
        <f t="shared" ref="TEV469:TEV471" si="13686">IF(TET469&lt;5,"Sin Riesgo",IF(TET469 &lt;=14,"Bajo",IF(TET469&lt;=35,"Medio",IF(TET469&lt;=80,"Alto","Inviable Sanitariamente"))))</f>
        <v>Inviable Sanitariamente</v>
      </c>
      <c r="TEW469" s="265" t="str">
        <f t="shared" ref="TEW469:TEW471" si="13687">IF(TEU469&lt;5,"Sin Riesgo",IF(TEU469 &lt;=14,"Bajo",IF(TEU469&lt;=35,"Medio",IF(TEU469&lt;=80,"Alto","Inviable Sanitariamente"))))</f>
        <v>Inviable Sanitariamente</v>
      </c>
      <c r="TEX469" s="265" t="str">
        <f t="shared" ref="TEX469:TEX471" si="13688">IF(TEV469&lt;5,"Sin Riesgo",IF(TEV469 &lt;=14,"Bajo",IF(TEV469&lt;=35,"Medio",IF(TEV469&lt;=80,"Alto","Inviable Sanitariamente"))))</f>
        <v>Inviable Sanitariamente</v>
      </c>
      <c r="TEY469" s="265" t="str">
        <f t="shared" ref="TEY469:TEY471" si="13689">IF(TEW469&lt;5,"Sin Riesgo",IF(TEW469 &lt;=14,"Bajo",IF(TEW469&lt;=35,"Medio",IF(TEW469&lt;=80,"Alto","Inviable Sanitariamente"))))</f>
        <v>Inviable Sanitariamente</v>
      </c>
      <c r="TEZ469" s="265" t="str">
        <f t="shared" ref="TEZ469:TEZ471" si="13690">IF(TEX469&lt;5,"Sin Riesgo",IF(TEX469 &lt;=14,"Bajo",IF(TEX469&lt;=35,"Medio",IF(TEX469&lt;=80,"Alto","Inviable Sanitariamente"))))</f>
        <v>Inviable Sanitariamente</v>
      </c>
      <c r="TFA469" s="265" t="str">
        <f t="shared" ref="TFA469:TFA471" si="13691">IF(TEY469&lt;5,"Sin Riesgo",IF(TEY469 &lt;=14,"Bajo",IF(TEY469&lt;=35,"Medio",IF(TEY469&lt;=80,"Alto","Inviable Sanitariamente"))))</f>
        <v>Inviable Sanitariamente</v>
      </c>
      <c r="TFB469" s="265" t="str">
        <f t="shared" ref="TFB469:TFB471" si="13692">IF(TEZ469&lt;5,"Sin Riesgo",IF(TEZ469 &lt;=14,"Bajo",IF(TEZ469&lt;=35,"Medio",IF(TEZ469&lt;=80,"Alto","Inviable Sanitariamente"))))</f>
        <v>Inviable Sanitariamente</v>
      </c>
      <c r="TFC469" s="265" t="str">
        <f t="shared" ref="TFC469:TFC471" si="13693">IF(TFA469&lt;5,"Sin Riesgo",IF(TFA469 &lt;=14,"Bajo",IF(TFA469&lt;=35,"Medio",IF(TFA469&lt;=80,"Alto","Inviable Sanitariamente"))))</f>
        <v>Inviable Sanitariamente</v>
      </c>
      <c r="TFD469" s="265" t="str">
        <f t="shared" ref="TFD469:TFD471" si="13694">IF(TFB469&lt;5,"Sin Riesgo",IF(TFB469 &lt;=14,"Bajo",IF(TFB469&lt;=35,"Medio",IF(TFB469&lt;=80,"Alto","Inviable Sanitariamente"))))</f>
        <v>Inviable Sanitariamente</v>
      </c>
      <c r="TFE469" s="265" t="str">
        <f t="shared" ref="TFE469:TFE471" si="13695">IF(TFC469&lt;5,"Sin Riesgo",IF(TFC469 &lt;=14,"Bajo",IF(TFC469&lt;=35,"Medio",IF(TFC469&lt;=80,"Alto","Inviable Sanitariamente"))))</f>
        <v>Inviable Sanitariamente</v>
      </c>
      <c r="TFF469" s="265" t="str">
        <f t="shared" ref="TFF469:TFF471" si="13696">IF(TFD469&lt;5,"Sin Riesgo",IF(TFD469 &lt;=14,"Bajo",IF(TFD469&lt;=35,"Medio",IF(TFD469&lt;=80,"Alto","Inviable Sanitariamente"))))</f>
        <v>Inviable Sanitariamente</v>
      </c>
      <c r="TFG469" s="265" t="str">
        <f t="shared" ref="TFG469:TFG471" si="13697">IF(TFE469&lt;5,"Sin Riesgo",IF(TFE469 &lt;=14,"Bajo",IF(TFE469&lt;=35,"Medio",IF(TFE469&lt;=80,"Alto","Inviable Sanitariamente"))))</f>
        <v>Inviable Sanitariamente</v>
      </c>
      <c r="TFH469" s="265" t="str">
        <f t="shared" ref="TFH469:TFH471" si="13698">IF(TFF469&lt;5,"Sin Riesgo",IF(TFF469 &lt;=14,"Bajo",IF(TFF469&lt;=35,"Medio",IF(TFF469&lt;=80,"Alto","Inviable Sanitariamente"))))</f>
        <v>Inviable Sanitariamente</v>
      </c>
      <c r="TFI469" s="265" t="str">
        <f t="shared" ref="TFI469:TFI471" si="13699">IF(TFG469&lt;5,"Sin Riesgo",IF(TFG469 &lt;=14,"Bajo",IF(TFG469&lt;=35,"Medio",IF(TFG469&lt;=80,"Alto","Inviable Sanitariamente"))))</f>
        <v>Inviable Sanitariamente</v>
      </c>
      <c r="TFJ469" s="265" t="str">
        <f t="shared" ref="TFJ469:TFJ471" si="13700">IF(TFH469&lt;5,"Sin Riesgo",IF(TFH469 &lt;=14,"Bajo",IF(TFH469&lt;=35,"Medio",IF(TFH469&lt;=80,"Alto","Inviable Sanitariamente"))))</f>
        <v>Inviable Sanitariamente</v>
      </c>
      <c r="TFK469" s="265" t="str">
        <f t="shared" ref="TFK469:TFK471" si="13701">IF(TFI469&lt;5,"Sin Riesgo",IF(TFI469 &lt;=14,"Bajo",IF(TFI469&lt;=35,"Medio",IF(TFI469&lt;=80,"Alto","Inviable Sanitariamente"))))</f>
        <v>Inviable Sanitariamente</v>
      </c>
      <c r="TFL469" s="265" t="str">
        <f t="shared" ref="TFL469:TFL471" si="13702">IF(TFJ469&lt;5,"Sin Riesgo",IF(TFJ469 &lt;=14,"Bajo",IF(TFJ469&lt;=35,"Medio",IF(TFJ469&lt;=80,"Alto","Inviable Sanitariamente"))))</f>
        <v>Inviable Sanitariamente</v>
      </c>
      <c r="TFM469" s="265" t="str">
        <f t="shared" ref="TFM469:TFM471" si="13703">IF(TFK469&lt;5,"Sin Riesgo",IF(TFK469 &lt;=14,"Bajo",IF(TFK469&lt;=35,"Medio",IF(TFK469&lt;=80,"Alto","Inviable Sanitariamente"))))</f>
        <v>Inviable Sanitariamente</v>
      </c>
      <c r="TFN469" s="265" t="str">
        <f t="shared" ref="TFN469:TFN471" si="13704">IF(TFL469&lt;5,"Sin Riesgo",IF(TFL469 &lt;=14,"Bajo",IF(TFL469&lt;=35,"Medio",IF(TFL469&lt;=80,"Alto","Inviable Sanitariamente"))))</f>
        <v>Inviable Sanitariamente</v>
      </c>
      <c r="TFO469" s="265" t="str">
        <f t="shared" ref="TFO469:TFO471" si="13705">IF(TFM469&lt;5,"Sin Riesgo",IF(TFM469 &lt;=14,"Bajo",IF(TFM469&lt;=35,"Medio",IF(TFM469&lt;=80,"Alto","Inviable Sanitariamente"))))</f>
        <v>Inviable Sanitariamente</v>
      </c>
      <c r="TFP469" s="265" t="str">
        <f t="shared" ref="TFP469:TFP471" si="13706">IF(TFN469&lt;5,"Sin Riesgo",IF(TFN469 &lt;=14,"Bajo",IF(TFN469&lt;=35,"Medio",IF(TFN469&lt;=80,"Alto","Inviable Sanitariamente"))))</f>
        <v>Inviable Sanitariamente</v>
      </c>
      <c r="TFQ469" s="265" t="str">
        <f t="shared" ref="TFQ469:TFQ471" si="13707">IF(TFO469&lt;5,"Sin Riesgo",IF(TFO469 &lt;=14,"Bajo",IF(TFO469&lt;=35,"Medio",IF(TFO469&lt;=80,"Alto","Inviable Sanitariamente"))))</f>
        <v>Inviable Sanitariamente</v>
      </c>
      <c r="TFR469" s="265" t="str">
        <f t="shared" ref="TFR469:TFR471" si="13708">IF(TFP469&lt;5,"Sin Riesgo",IF(TFP469 &lt;=14,"Bajo",IF(TFP469&lt;=35,"Medio",IF(TFP469&lt;=80,"Alto","Inviable Sanitariamente"))))</f>
        <v>Inviable Sanitariamente</v>
      </c>
      <c r="TFS469" s="265" t="str">
        <f t="shared" ref="TFS469:TFS471" si="13709">IF(TFQ469&lt;5,"Sin Riesgo",IF(TFQ469 &lt;=14,"Bajo",IF(TFQ469&lt;=35,"Medio",IF(TFQ469&lt;=80,"Alto","Inviable Sanitariamente"))))</f>
        <v>Inviable Sanitariamente</v>
      </c>
      <c r="TFT469" s="265" t="str">
        <f t="shared" ref="TFT469:TFT471" si="13710">IF(TFR469&lt;5,"Sin Riesgo",IF(TFR469 &lt;=14,"Bajo",IF(TFR469&lt;=35,"Medio",IF(TFR469&lt;=80,"Alto","Inviable Sanitariamente"))))</f>
        <v>Inviable Sanitariamente</v>
      </c>
      <c r="TFU469" s="265" t="str">
        <f t="shared" ref="TFU469:TFU471" si="13711">IF(TFS469&lt;5,"Sin Riesgo",IF(TFS469 &lt;=14,"Bajo",IF(TFS469&lt;=35,"Medio",IF(TFS469&lt;=80,"Alto","Inviable Sanitariamente"))))</f>
        <v>Inviable Sanitariamente</v>
      </c>
      <c r="TFV469" s="265" t="str">
        <f t="shared" ref="TFV469:TFV471" si="13712">IF(TFT469&lt;5,"Sin Riesgo",IF(TFT469 &lt;=14,"Bajo",IF(TFT469&lt;=35,"Medio",IF(TFT469&lt;=80,"Alto","Inviable Sanitariamente"))))</f>
        <v>Inviable Sanitariamente</v>
      </c>
      <c r="TFW469" s="265" t="str">
        <f t="shared" ref="TFW469:TFW471" si="13713">IF(TFU469&lt;5,"Sin Riesgo",IF(TFU469 &lt;=14,"Bajo",IF(TFU469&lt;=35,"Medio",IF(TFU469&lt;=80,"Alto","Inviable Sanitariamente"))))</f>
        <v>Inviable Sanitariamente</v>
      </c>
      <c r="TFX469" s="265" t="str">
        <f t="shared" ref="TFX469:TFX471" si="13714">IF(TFV469&lt;5,"Sin Riesgo",IF(TFV469 &lt;=14,"Bajo",IF(TFV469&lt;=35,"Medio",IF(TFV469&lt;=80,"Alto","Inviable Sanitariamente"))))</f>
        <v>Inviable Sanitariamente</v>
      </c>
      <c r="TFY469" s="265" t="str">
        <f t="shared" ref="TFY469:TFY471" si="13715">IF(TFW469&lt;5,"Sin Riesgo",IF(TFW469 &lt;=14,"Bajo",IF(TFW469&lt;=35,"Medio",IF(TFW469&lt;=80,"Alto","Inviable Sanitariamente"))))</f>
        <v>Inviable Sanitariamente</v>
      </c>
      <c r="TFZ469" s="265" t="str">
        <f t="shared" ref="TFZ469:TFZ471" si="13716">IF(TFX469&lt;5,"Sin Riesgo",IF(TFX469 &lt;=14,"Bajo",IF(TFX469&lt;=35,"Medio",IF(TFX469&lt;=80,"Alto","Inviable Sanitariamente"))))</f>
        <v>Inviable Sanitariamente</v>
      </c>
      <c r="TGA469" s="265" t="str">
        <f t="shared" ref="TGA469:TGA471" si="13717">IF(TFY469&lt;5,"Sin Riesgo",IF(TFY469 &lt;=14,"Bajo",IF(TFY469&lt;=35,"Medio",IF(TFY469&lt;=80,"Alto","Inviable Sanitariamente"))))</f>
        <v>Inviable Sanitariamente</v>
      </c>
      <c r="TGB469" s="265" t="str">
        <f t="shared" ref="TGB469:TGB471" si="13718">IF(TFZ469&lt;5,"Sin Riesgo",IF(TFZ469 &lt;=14,"Bajo",IF(TFZ469&lt;=35,"Medio",IF(TFZ469&lt;=80,"Alto","Inviable Sanitariamente"))))</f>
        <v>Inviable Sanitariamente</v>
      </c>
      <c r="TGC469" s="265" t="str">
        <f t="shared" ref="TGC469:TGC471" si="13719">IF(TGA469&lt;5,"Sin Riesgo",IF(TGA469 &lt;=14,"Bajo",IF(TGA469&lt;=35,"Medio",IF(TGA469&lt;=80,"Alto","Inviable Sanitariamente"))))</f>
        <v>Inviable Sanitariamente</v>
      </c>
      <c r="TGD469" s="265" t="str">
        <f t="shared" ref="TGD469:TGD471" si="13720">IF(TGB469&lt;5,"Sin Riesgo",IF(TGB469 &lt;=14,"Bajo",IF(TGB469&lt;=35,"Medio",IF(TGB469&lt;=80,"Alto","Inviable Sanitariamente"))))</f>
        <v>Inviable Sanitariamente</v>
      </c>
      <c r="TGE469" s="265" t="str">
        <f t="shared" ref="TGE469:TGE471" si="13721">IF(TGC469&lt;5,"Sin Riesgo",IF(TGC469 &lt;=14,"Bajo",IF(TGC469&lt;=35,"Medio",IF(TGC469&lt;=80,"Alto","Inviable Sanitariamente"))))</f>
        <v>Inviable Sanitariamente</v>
      </c>
      <c r="TGF469" s="265" t="str">
        <f t="shared" ref="TGF469:TGF471" si="13722">IF(TGD469&lt;5,"Sin Riesgo",IF(TGD469 &lt;=14,"Bajo",IF(TGD469&lt;=35,"Medio",IF(TGD469&lt;=80,"Alto","Inviable Sanitariamente"))))</f>
        <v>Inviable Sanitariamente</v>
      </c>
      <c r="TGG469" s="265" t="str">
        <f t="shared" ref="TGG469:TGG471" si="13723">IF(TGE469&lt;5,"Sin Riesgo",IF(TGE469 &lt;=14,"Bajo",IF(TGE469&lt;=35,"Medio",IF(TGE469&lt;=80,"Alto","Inviable Sanitariamente"))))</f>
        <v>Inviable Sanitariamente</v>
      </c>
      <c r="TGH469" s="265" t="str">
        <f t="shared" ref="TGH469:TGH471" si="13724">IF(TGF469&lt;5,"Sin Riesgo",IF(TGF469 &lt;=14,"Bajo",IF(TGF469&lt;=35,"Medio",IF(TGF469&lt;=80,"Alto","Inviable Sanitariamente"))))</f>
        <v>Inviable Sanitariamente</v>
      </c>
      <c r="TGI469" s="265" t="str">
        <f t="shared" ref="TGI469:TGI471" si="13725">IF(TGG469&lt;5,"Sin Riesgo",IF(TGG469 &lt;=14,"Bajo",IF(TGG469&lt;=35,"Medio",IF(TGG469&lt;=80,"Alto","Inviable Sanitariamente"))))</f>
        <v>Inviable Sanitariamente</v>
      </c>
      <c r="TGJ469" s="265" t="str">
        <f t="shared" ref="TGJ469:TGJ471" si="13726">IF(TGH469&lt;5,"Sin Riesgo",IF(TGH469 &lt;=14,"Bajo",IF(TGH469&lt;=35,"Medio",IF(TGH469&lt;=80,"Alto","Inviable Sanitariamente"))))</f>
        <v>Inviable Sanitariamente</v>
      </c>
      <c r="TGK469" s="265" t="str">
        <f t="shared" ref="TGK469:TGK471" si="13727">IF(TGI469&lt;5,"Sin Riesgo",IF(TGI469 &lt;=14,"Bajo",IF(TGI469&lt;=35,"Medio",IF(TGI469&lt;=80,"Alto","Inviable Sanitariamente"))))</f>
        <v>Inviable Sanitariamente</v>
      </c>
      <c r="TGL469" s="265" t="str">
        <f t="shared" ref="TGL469:TGL471" si="13728">IF(TGJ469&lt;5,"Sin Riesgo",IF(TGJ469 &lt;=14,"Bajo",IF(TGJ469&lt;=35,"Medio",IF(TGJ469&lt;=80,"Alto","Inviable Sanitariamente"))))</f>
        <v>Inviable Sanitariamente</v>
      </c>
      <c r="TGM469" s="265" t="str">
        <f t="shared" ref="TGM469:TGM471" si="13729">IF(TGK469&lt;5,"Sin Riesgo",IF(TGK469 &lt;=14,"Bajo",IF(TGK469&lt;=35,"Medio",IF(TGK469&lt;=80,"Alto","Inviable Sanitariamente"))))</f>
        <v>Inviable Sanitariamente</v>
      </c>
      <c r="TGN469" s="265" t="str">
        <f t="shared" ref="TGN469:TGN471" si="13730">IF(TGL469&lt;5,"Sin Riesgo",IF(TGL469 &lt;=14,"Bajo",IF(TGL469&lt;=35,"Medio",IF(TGL469&lt;=80,"Alto","Inviable Sanitariamente"))))</f>
        <v>Inviable Sanitariamente</v>
      </c>
      <c r="TGO469" s="265" t="str">
        <f t="shared" ref="TGO469:TGO471" si="13731">IF(TGM469&lt;5,"Sin Riesgo",IF(TGM469 &lt;=14,"Bajo",IF(TGM469&lt;=35,"Medio",IF(TGM469&lt;=80,"Alto","Inviable Sanitariamente"))))</f>
        <v>Inviable Sanitariamente</v>
      </c>
      <c r="TGP469" s="265" t="str">
        <f t="shared" ref="TGP469:TGP471" si="13732">IF(TGN469&lt;5,"Sin Riesgo",IF(TGN469 &lt;=14,"Bajo",IF(TGN469&lt;=35,"Medio",IF(TGN469&lt;=80,"Alto","Inviable Sanitariamente"))))</f>
        <v>Inviable Sanitariamente</v>
      </c>
      <c r="TGQ469" s="265" t="str">
        <f t="shared" ref="TGQ469:TGQ471" si="13733">IF(TGO469&lt;5,"Sin Riesgo",IF(TGO469 &lt;=14,"Bajo",IF(TGO469&lt;=35,"Medio",IF(TGO469&lt;=80,"Alto","Inviable Sanitariamente"))))</f>
        <v>Inviable Sanitariamente</v>
      </c>
      <c r="TGR469" s="265" t="str">
        <f t="shared" ref="TGR469:TGR471" si="13734">IF(TGP469&lt;5,"Sin Riesgo",IF(TGP469 &lt;=14,"Bajo",IF(TGP469&lt;=35,"Medio",IF(TGP469&lt;=80,"Alto","Inviable Sanitariamente"))))</f>
        <v>Inviable Sanitariamente</v>
      </c>
      <c r="TGS469" s="265" t="str">
        <f t="shared" ref="TGS469:TGS471" si="13735">IF(TGQ469&lt;5,"Sin Riesgo",IF(TGQ469 &lt;=14,"Bajo",IF(TGQ469&lt;=35,"Medio",IF(TGQ469&lt;=80,"Alto","Inviable Sanitariamente"))))</f>
        <v>Inviable Sanitariamente</v>
      </c>
      <c r="TGT469" s="265" t="str">
        <f t="shared" ref="TGT469:TGT471" si="13736">IF(TGR469&lt;5,"Sin Riesgo",IF(TGR469 &lt;=14,"Bajo",IF(TGR469&lt;=35,"Medio",IF(TGR469&lt;=80,"Alto","Inviable Sanitariamente"))))</f>
        <v>Inviable Sanitariamente</v>
      </c>
      <c r="TGU469" s="265" t="str">
        <f t="shared" ref="TGU469:TGU471" si="13737">IF(TGS469&lt;5,"Sin Riesgo",IF(TGS469 &lt;=14,"Bajo",IF(TGS469&lt;=35,"Medio",IF(TGS469&lt;=80,"Alto","Inviable Sanitariamente"))))</f>
        <v>Inviable Sanitariamente</v>
      </c>
      <c r="TGV469" s="265" t="str">
        <f t="shared" ref="TGV469:TGV471" si="13738">IF(TGT469&lt;5,"Sin Riesgo",IF(TGT469 &lt;=14,"Bajo",IF(TGT469&lt;=35,"Medio",IF(TGT469&lt;=80,"Alto","Inviable Sanitariamente"))))</f>
        <v>Inviable Sanitariamente</v>
      </c>
      <c r="TGW469" s="265" t="str">
        <f t="shared" ref="TGW469:TGW471" si="13739">IF(TGU469&lt;5,"Sin Riesgo",IF(TGU469 &lt;=14,"Bajo",IF(TGU469&lt;=35,"Medio",IF(TGU469&lt;=80,"Alto","Inviable Sanitariamente"))))</f>
        <v>Inviable Sanitariamente</v>
      </c>
      <c r="TGX469" s="265" t="str">
        <f t="shared" ref="TGX469:TGX471" si="13740">IF(TGV469&lt;5,"Sin Riesgo",IF(TGV469 &lt;=14,"Bajo",IF(TGV469&lt;=35,"Medio",IF(TGV469&lt;=80,"Alto","Inviable Sanitariamente"))))</f>
        <v>Inviable Sanitariamente</v>
      </c>
      <c r="TGY469" s="265" t="str">
        <f t="shared" ref="TGY469:TGY471" si="13741">IF(TGW469&lt;5,"Sin Riesgo",IF(TGW469 &lt;=14,"Bajo",IF(TGW469&lt;=35,"Medio",IF(TGW469&lt;=80,"Alto","Inviable Sanitariamente"))))</f>
        <v>Inviable Sanitariamente</v>
      </c>
      <c r="TGZ469" s="265" t="str">
        <f t="shared" ref="TGZ469:TGZ471" si="13742">IF(TGX469&lt;5,"Sin Riesgo",IF(TGX469 &lt;=14,"Bajo",IF(TGX469&lt;=35,"Medio",IF(TGX469&lt;=80,"Alto","Inviable Sanitariamente"))))</f>
        <v>Inviable Sanitariamente</v>
      </c>
      <c r="THA469" s="265" t="str">
        <f t="shared" ref="THA469:THA471" si="13743">IF(TGY469&lt;5,"Sin Riesgo",IF(TGY469 &lt;=14,"Bajo",IF(TGY469&lt;=35,"Medio",IF(TGY469&lt;=80,"Alto","Inviable Sanitariamente"))))</f>
        <v>Inviable Sanitariamente</v>
      </c>
      <c r="THB469" s="265" t="str">
        <f t="shared" ref="THB469:THB471" si="13744">IF(TGZ469&lt;5,"Sin Riesgo",IF(TGZ469 &lt;=14,"Bajo",IF(TGZ469&lt;=35,"Medio",IF(TGZ469&lt;=80,"Alto","Inviable Sanitariamente"))))</f>
        <v>Inviable Sanitariamente</v>
      </c>
      <c r="THC469" s="265" t="str">
        <f t="shared" ref="THC469:THC471" si="13745">IF(THA469&lt;5,"Sin Riesgo",IF(THA469 &lt;=14,"Bajo",IF(THA469&lt;=35,"Medio",IF(THA469&lt;=80,"Alto","Inviable Sanitariamente"))))</f>
        <v>Inviable Sanitariamente</v>
      </c>
      <c r="THD469" s="265" t="str">
        <f t="shared" ref="THD469:THD471" si="13746">IF(THB469&lt;5,"Sin Riesgo",IF(THB469 &lt;=14,"Bajo",IF(THB469&lt;=35,"Medio",IF(THB469&lt;=80,"Alto","Inviable Sanitariamente"))))</f>
        <v>Inviable Sanitariamente</v>
      </c>
      <c r="THE469" s="265" t="str">
        <f t="shared" ref="THE469:THE471" si="13747">IF(THC469&lt;5,"Sin Riesgo",IF(THC469 &lt;=14,"Bajo",IF(THC469&lt;=35,"Medio",IF(THC469&lt;=80,"Alto","Inviable Sanitariamente"))))</f>
        <v>Inviable Sanitariamente</v>
      </c>
      <c r="THF469" s="265" t="str">
        <f t="shared" ref="THF469:THF471" si="13748">IF(THD469&lt;5,"Sin Riesgo",IF(THD469 &lt;=14,"Bajo",IF(THD469&lt;=35,"Medio",IF(THD469&lt;=80,"Alto","Inviable Sanitariamente"))))</f>
        <v>Inviable Sanitariamente</v>
      </c>
      <c r="THG469" s="265" t="str">
        <f t="shared" ref="THG469:THG471" si="13749">IF(THE469&lt;5,"Sin Riesgo",IF(THE469 &lt;=14,"Bajo",IF(THE469&lt;=35,"Medio",IF(THE469&lt;=80,"Alto","Inviable Sanitariamente"))))</f>
        <v>Inviable Sanitariamente</v>
      </c>
      <c r="THH469" s="265" t="str">
        <f t="shared" ref="THH469:THH471" si="13750">IF(THF469&lt;5,"Sin Riesgo",IF(THF469 &lt;=14,"Bajo",IF(THF469&lt;=35,"Medio",IF(THF469&lt;=80,"Alto","Inviable Sanitariamente"))))</f>
        <v>Inviable Sanitariamente</v>
      </c>
      <c r="THI469" s="265" t="str">
        <f t="shared" ref="THI469:THI471" si="13751">IF(THG469&lt;5,"Sin Riesgo",IF(THG469 &lt;=14,"Bajo",IF(THG469&lt;=35,"Medio",IF(THG469&lt;=80,"Alto","Inviable Sanitariamente"))))</f>
        <v>Inviable Sanitariamente</v>
      </c>
      <c r="THJ469" s="265" t="str">
        <f t="shared" ref="THJ469:THJ471" si="13752">IF(THH469&lt;5,"Sin Riesgo",IF(THH469 &lt;=14,"Bajo",IF(THH469&lt;=35,"Medio",IF(THH469&lt;=80,"Alto","Inviable Sanitariamente"))))</f>
        <v>Inviable Sanitariamente</v>
      </c>
      <c r="THK469" s="265" t="str">
        <f t="shared" ref="THK469:THK471" si="13753">IF(THI469&lt;5,"Sin Riesgo",IF(THI469 &lt;=14,"Bajo",IF(THI469&lt;=35,"Medio",IF(THI469&lt;=80,"Alto","Inviable Sanitariamente"))))</f>
        <v>Inviable Sanitariamente</v>
      </c>
      <c r="THL469" s="265" t="str">
        <f t="shared" ref="THL469:THL471" si="13754">IF(THJ469&lt;5,"Sin Riesgo",IF(THJ469 &lt;=14,"Bajo",IF(THJ469&lt;=35,"Medio",IF(THJ469&lt;=80,"Alto","Inviable Sanitariamente"))))</f>
        <v>Inviable Sanitariamente</v>
      </c>
      <c r="THM469" s="265" t="str">
        <f t="shared" ref="THM469:THM471" si="13755">IF(THK469&lt;5,"Sin Riesgo",IF(THK469 &lt;=14,"Bajo",IF(THK469&lt;=35,"Medio",IF(THK469&lt;=80,"Alto","Inviable Sanitariamente"))))</f>
        <v>Inviable Sanitariamente</v>
      </c>
      <c r="THN469" s="265" t="str">
        <f t="shared" ref="THN469:THN471" si="13756">IF(THL469&lt;5,"Sin Riesgo",IF(THL469 &lt;=14,"Bajo",IF(THL469&lt;=35,"Medio",IF(THL469&lt;=80,"Alto","Inviable Sanitariamente"))))</f>
        <v>Inviable Sanitariamente</v>
      </c>
      <c r="THO469" s="265" t="str">
        <f t="shared" ref="THO469:THO471" si="13757">IF(THM469&lt;5,"Sin Riesgo",IF(THM469 &lt;=14,"Bajo",IF(THM469&lt;=35,"Medio",IF(THM469&lt;=80,"Alto","Inviable Sanitariamente"))))</f>
        <v>Inviable Sanitariamente</v>
      </c>
      <c r="THP469" s="265" t="str">
        <f t="shared" ref="THP469:THP471" si="13758">IF(THN469&lt;5,"Sin Riesgo",IF(THN469 &lt;=14,"Bajo",IF(THN469&lt;=35,"Medio",IF(THN469&lt;=80,"Alto","Inviable Sanitariamente"))))</f>
        <v>Inviable Sanitariamente</v>
      </c>
      <c r="THQ469" s="265" t="str">
        <f t="shared" ref="THQ469:THQ471" si="13759">IF(THO469&lt;5,"Sin Riesgo",IF(THO469 &lt;=14,"Bajo",IF(THO469&lt;=35,"Medio",IF(THO469&lt;=80,"Alto","Inviable Sanitariamente"))))</f>
        <v>Inviable Sanitariamente</v>
      </c>
      <c r="THR469" s="265" t="str">
        <f t="shared" ref="THR469:THR471" si="13760">IF(THP469&lt;5,"Sin Riesgo",IF(THP469 &lt;=14,"Bajo",IF(THP469&lt;=35,"Medio",IF(THP469&lt;=80,"Alto","Inviable Sanitariamente"))))</f>
        <v>Inviable Sanitariamente</v>
      </c>
      <c r="THS469" s="265" t="str">
        <f t="shared" ref="THS469:THS471" si="13761">IF(THQ469&lt;5,"Sin Riesgo",IF(THQ469 &lt;=14,"Bajo",IF(THQ469&lt;=35,"Medio",IF(THQ469&lt;=80,"Alto","Inviable Sanitariamente"))))</f>
        <v>Inviable Sanitariamente</v>
      </c>
      <c r="THT469" s="265" t="str">
        <f t="shared" ref="THT469:THT471" si="13762">IF(THR469&lt;5,"Sin Riesgo",IF(THR469 &lt;=14,"Bajo",IF(THR469&lt;=35,"Medio",IF(THR469&lt;=80,"Alto","Inviable Sanitariamente"))))</f>
        <v>Inviable Sanitariamente</v>
      </c>
      <c r="THU469" s="265" t="str">
        <f t="shared" ref="THU469:THU471" si="13763">IF(THS469&lt;5,"Sin Riesgo",IF(THS469 &lt;=14,"Bajo",IF(THS469&lt;=35,"Medio",IF(THS469&lt;=80,"Alto","Inviable Sanitariamente"))))</f>
        <v>Inviable Sanitariamente</v>
      </c>
      <c r="THV469" s="265" t="str">
        <f t="shared" ref="THV469:THV471" si="13764">IF(THT469&lt;5,"Sin Riesgo",IF(THT469 &lt;=14,"Bajo",IF(THT469&lt;=35,"Medio",IF(THT469&lt;=80,"Alto","Inviable Sanitariamente"))))</f>
        <v>Inviable Sanitariamente</v>
      </c>
      <c r="THW469" s="265" t="str">
        <f t="shared" ref="THW469:THW471" si="13765">IF(THU469&lt;5,"Sin Riesgo",IF(THU469 &lt;=14,"Bajo",IF(THU469&lt;=35,"Medio",IF(THU469&lt;=80,"Alto","Inviable Sanitariamente"))))</f>
        <v>Inviable Sanitariamente</v>
      </c>
      <c r="THX469" s="265" t="str">
        <f t="shared" ref="THX469:THX471" si="13766">IF(THV469&lt;5,"Sin Riesgo",IF(THV469 &lt;=14,"Bajo",IF(THV469&lt;=35,"Medio",IF(THV469&lt;=80,"Alto","Inviable Sanitariamente"))))</f>
        <v>Inviable Sanitariamente</v>
      </c>
      <c r="THY469" s="265" t="str">
        <f t="shared" ref="THY469:THY471" si="13767">IF(THW469&lt;5,"Sin Riesgo",IF(THW469 &lt;=14,"Bajo",IF(THW469&lt;=35,"Medio",IF(THW469&lt;=80,"Alto","Inviable Sanitariamente"))))</f>
        <v>Inviable Sanitariamente</v>
      </c>
      <c r="THZ469" s="265" t="str">
        <f t="shared" ref="THZ469:THZ471" si="13768">IF(THX469&lt;5,"Sin Riesgo",IF(THX469 &lt;=14,"Bajo",IF(THX469&lt;=35,"Medio",IF(THX469&lt;=80,"Alto","Inviable Sanitariamente"))))</f>
        <v>Inviable Sanitariamente</v>
      </c>
      <c r="TIA469" s="265" t="str">
        <f t="shared" ref="TIA469:TIA471" si="13769">IF(THY469&lt;5,"Sin Riesgo",IF(THY469 &lt;=14,"Bajo",IF(THY469&lt;=35,"Medio",IF(THY469&lt;=80,"Alto","Inviable Sanitariamente"))))</f>
        <v>Inviable Sanitariamente</v>
      </c>
      <c r="TIB469" s="265" t="str">
        <f t="shared" ref="TIB469:TIB471" si="13770">IF(THZ469&lt;5,"Sin Riesgo",IF(THZ469 &lt;=14,"Bajo",IF(THZ469&lt;=35,"Medio",IF(THZ469&lt;=80,"Alto","Inviable Sanitariamente"))))</f>
        <v>Inviable Sanitariamente</v>
      </c>
      <c r="TIC469" s="265" t="str">
        <f t="shared" ref="TIC469:TIC471" si="13771">IF(TIA469&lt;5,"Sin Riesgo",IF(TIA469 &lt;=14,"Bajo",IF(TIA469&lt;=35,"Medio",IF(TIA469&lt;=80,"Alto","Inviable Sanitariamente"))))</f>
        <v>Inviable Sanitariamente</v>
      </c>
      <c r="TID469" s="265" t="str">
        <f t="shared" ref="TID469:TID471" si="13772">IF(TIB469&lt;5,"Sin Riesgo",IF(TIB469 &lt;=14,"Bajo",IF(TIB469&lt;=35,"Medio",IF(TIB469&lt;=80,"Alto","Inviable Sanitariamente"))))</f>
        <v>Inviable Sanitariamente</v>
      </c>
      <c r="TIE469" s="265" t="str">
        <f t="shared" ref="TIE469:TIE471" si="13773">IF(TIC469&lt;5,"Sin Riesgo",IF(TIC469 &lt;=14,"Bajo",IF(TIC469&lt;=35,"Medio",IF(TIC469&lt;=80,"Alto","Inviable Sanitariamente"))))</f>
        <v>Inviable Sanitariamente</v>
      </c>
      <c r="TIF469" s="265" t="str">
        <f t="shared" ref="TIF469:TIF471" si="13774">IF(TID469&lt;5,"Sin Riesgo",IF(TID469 &lt;=14,"Bajo",IF(TID469&lt;=35,"Medio",IF(TID469&lt;=80,"Alto","Inviable Sanitariamente"))))</f>
        <v>Inviable Sanitariamente</v>
      </c>
      <c r="TIG469" s="265" t="str">
        <f t="shared" ref="TIG469:TIG471" si="13775">IF(TIE469&lt;5,"Sin Riesgo",IF(TIE469 &lt;=14,"Bajo",IF(TIE469&lt;=35,"Medio",IF(TIE469&lt;=80,"Alto","Inviable Sanitariamente"))))</f>
        <v>Inviable Sanitariamente</v>
      </c>
      <c r="TIH469" s="265" t="str">
        <f t="shared" ref="TIH469:TIH471" si="13776">IF(TIF469&lt;5,"Sin Riesgo",IF(TIF469 &lt;=14,"Bajo",IF(TIF469&lt;=35,"Medio",IF(TIF469&lt;=80,"Alto","Inviable Sanitariamente"))))</f>
        <v>Inviable Sanitariamente</v>
      </c>
      <c r="TII469" s="265" t="str">
        <f t="shared" ref="TII469:TII471" si="13777">IF(TIG469&lt;5,"Sin Riesgo",IF(TIG469 &lt;=14,"Bajo",IF(TIG469&lt;=35,"Medio",IF(TIG469&lt;=80,"Alto","Inviable Sanitariamente"))))</f>
        <v>Inviable Sanitariamente</v>
      </c>
      <c r="TIJ469" s="265" t="str">
        <f t="shared" ref="TIJ469:TIJ471" si="13778">IF(TIH469&lt;5,"Sin Riesgo",IF(TIH469 &lt;=14,"Bajo",IF(TIH469&lt;=35,"Medio",IF(TIH469&lt;=80,"Alto","Inviable Sanitariamente"))))</f>
        <v>Inviable Sanitariamente</v>
      </c>
      <c r="TIK469" s="265" t="str">
        <f t="shared" ref="TIK469:TIK471" si="13779">IF(TII469&lt;5,"Sin Riesgo",IF(TII469 &lt;=14,"Bajo",IF(TII469&lt;=35,"Medio",IF(TII469&lt;=80,"Alto","Inviable Sanitariamente"))))</f>
        <v>Inviable Sanitariamente</v>
      </c>
      <c r="TIL469" s="265" t="str">
        <f t="shared" ref="TIL469:TIL471" si="13780">IF(TIJ469&lt;5,"Sin Riesgo",IF(TIJ469 &lt;=14,"Bajo",IF(TIJ469&lt;=35,"Medio",IF(TIJ469&lt;=80,"Alto","Inviable Sanitariamente"))))</f>
        <v>Inviable Sanitariamente</v>
      </c>
      <c r="TIM469" s="265" t="str">
        <f t="shared" ref="TIM469:TIM471" si="13781">IF(TIK469&lt;5,"Sin Riesgo",IF(TIK469 &lt;=14,"Bajo",IF(TIK469&lt;=35,"Medio",IF(TIK469&lt;=80,"Alto","Inviable Sanitariamente"))))</f>
        <v>Inviable Sanitariamente</v>
      </c>
      <c r="TIN469" s="265" t="str">
        <f t="shared" ref="TIN469:TIN471" si="13782">IF(TIL469&lt;5,"Sin Riesgo",IF(TIL469 &lt;=14,"Bajo",IF(TIL469&lt;=35,"Medio",IF(TIL469&lt;=80,"Alto","Inviable Sanitariamente"))))</f>
        <v>Inviable Sanitariamente</v>
      </c>
      <c r="TIO469" s="265" t="str">
        <f t="shared" ref="TIO469:TIO471" si="13783">IF(TIM469&lt;5,"Sin Riesgo",IF(TIM469 &lt;=14,"Bajo",IF(TIM469&lt;=35,"Medio",IF(TIM469&lt;=80,"Alto","Inviable Sanitariamente"))))</f>
        <v>Inviable Sanitariamente</v>
      </c>
      <c r="TIP469" s="265" t="str">
        <f t="shared" ref="TIP469:TIP471" si="13784">IF(TIN469&lt;5,"Sin Riesgo",IF(TIN469 &lt;=14,"Bajo",IF(TIN469&lt;=35,"Medio",IF(TIN469&lt;=80,"Alto","Inviable Sanitariamente"))))</f>
        <v>Inviable Sanitariamente</v>
      </c>
      <c r="TIQ469" s="265" t="str">
        <f t="shared" ref="TIQ469:TIQ471" si="13785">IF(TIO469&lt;5,"Sin Riesgo",IF(TIO469 &lt;=14,"Bajo",IF(TIO469&lt;=35,"Medio",IF(TIO469&lt;=80,"Alto","Inviable Sanitariamente"))))</f>
        <v>Inviable Sanitariamente</v>
      </c>
      <c r="TIR469" s="265" t="str">
        <f t="shared" ref="TIR469:TIR471" si="13786">IF(TIP469&lt;5,"Sin Riesgo",IF(TIP469 &lt;=14,"Bajo",IF(TIP469&lt;=35,"Medio",IF(TIP469&lt;=80,"Alto","Inviable Sanitariamente"))))</f>
        <v>Inviable Sanitariamente</v>
      </c>
      <c r="TIS469" s="265" t="str">
        <f t="shared" ref="TIS469:TIS471" si="13787">IF(TIQ469&lt;5,"Sin Riesgo",IF(TIQ469 &lt;=14,"Bajo",IF(TIQ469&lt;=35,"Medio",IF(TIQ469&lt;=80,"Alto","Inviable Sanitariamente"))))</f>
        <v>Inviable Sanitariamente</v>
      </c>
      <c r="TIT469" s="265" t="str">
        <f t="shared" ref="TIT469:TIT471" si="13788">IF(TIR469&lt;5,"Sin Riesgo",IF(TIR469 &lt;=14,"Bajo",IF(TIR469&lt;=35,"Medio",IF(TIR469&lt;=80,"Alto","Inviable Sanitariamente"))))</f>
        <v>Inviable Sanitariamente</v>
      </c>
      <c r="TIU469" s="265" t="str">
        <f t="shared" ref="TIU469:TIU471" si="13789">IF(TIS469&lt;5,"Sin Riesgo",IF(TIS469 &lt;=14,"Bajo",IF(TIS469&lt;=35,"Medio",IF(TIS469&lt;=80,"Alto","Inviable Sanitariamente"))))</f>
        <v>Inviable Sanitariamente</v>
      </c>
      <c r="TIV469" s="265" t="str">
        <f t="shared" ref="TIV469:TIV471" si="13790">IF(TIT469&lt;5,"Sin Riesgo",IF(TIT469 &lt;=14,"Bajo",IF(TIT469&lt;=35,"Medio",IF(TIT469&lt;=80,"Alto","Inviable Sanitariamente"))))</f>
        <v>Inviable Sanitariamente</v>
      </c>
      <c r="TIW469" s="265" t="str">
        <f t="shared" ref="TIW469:TIW471" si="13791">IF(TIU469&lt;5,"Sin Riesgo",IF(TIU469 &lt;=14,"Bajo",IF(TIU469&lt;=35,"Medio",IF(TIU469&lt;=80,"Alto","Inviable Sanitariamente"))))</f>
        <v>Inviable Sanitariamente</v>
      </c>
      <c r="TIX469" s="265" t="str">
        <f t="shared" ref="TIX469:TIX471" si="13792">IF(TIV469&lt;5,"Sin Riesgo",IF(TIV469 &lt;=14,"Bajo",IF(TIV469&lt;=35,"Medio",IF(TIV469&lt;=80,"Alto","Inviable Sanitariamente"))))</f>
        <v>Inviable Sanitariamente</v>
      </c>
      <c r="TIY469" s="265" t="str">
        <f t="shared" ref="TIY469:TIY471" si="13793">IF(TIW469&lt;5,"Sin Riesgo",IF(TIW469 &lt;=14,"Bajo",IF(TIW469&lt;=35,"Medio",IF(TIW469&lt;=80,"Alto","Inviable Sanitariamente"))))</f>
        <v>Inviable Sanitariamente</v>
      </c>
      <c r="TIZ469" s="265" t="str">
        <f t="shared" ref="TIZ469:TIZ471" si="13794">IF(TIX469&lt;5,"Sin Riesgo",IF(TIX469 &lt;=14,"Bajo",IF(TIX469&lt;=35,"Medio",IF(TIX469&lt;=80,"Alto","Inviable Sanitariamente"))))</f>
        <v>Inviable Sanitariamente</v>
      </c>
      <c r="TJA469" s="265" t="str">
        <f t="shared" ref="TJA469:TJA471" si="13795">IF(TIY469&lt;5,"Sin Riesgo",IF(TIY469 &lt;=14,"Bajo",IF(TIY469&lt;=35,"Medio",IF(TIY469&lt;=80,"Alto","Inviable Sanitariamente"))))</f>
        <v>Inviable Sanitariamente</v>
      </c>
      <c r="TJB469" s="265" t="str">
        <f t="shared" ref="TJB469:TJB471" si="13796">IF(TIZ469&lt;5,"Sin Riesgo",IF(TIZ469 &lt;=14,"Bajo",IF(TIZ469&lt;=35,"Medio",IF(TIZ469&lt;=80,"Alto","Inviable Sanitariamente"))))</f>
        <v>Inviable Sanitariamente</v>
      </c>
      <c r="TJC469" s="265" t="str">
        <f t="shared" ref="TJC469:TJC471" si="13797">IF(TJA469&lt;5,"Sin Riesgo",IF(TJA469 &lt;=14,"Bajo",IF(TJA469&lt;=35,"Medio",IF(TJA469&lt;=80,"Alto","Inviable Sanitariamente"))))</f>
        <v>Inviable Sanitariamente</v>
      </c>
      <c r="TJD469" s="265" t="str">
        <f t="shared" ref="TJD469:TJD471" si="13798">IF(TJB469&lt;5,"Sin Riesgo",IF(TJB469 &lt;=14,"Bajo",IF(TJB469&lt;=35,"Medio",IF(TJB469&lt;=80,"Alto","Inviable Sanitariamente"))))</f>
        <v>Inviable Sanitariamente</v>
      </c>
      <c r="TJE469" s="265" t="str">
        <f t="shared" ref="TJE469:TJE471" si="13799">IF(TJC469&lt;5,"Sin Riesgo",IF(TJC469 &lt;=14,"Bajo",IF(TJC469&lt;=35,"Medio",IF(TJC469&lt;=80,"Alto","Inviable Sanitariamente"))))</f>
        <v>Inviable Sanitariamente</v>
      </c>
      <c r="TJF469" s="265" t="str">
        <f t="shared" ref="TJF469:TJF471" si="13800">IF(TJD469&lt;5,"Sin Riesgo",IF(TJD469 &lt;=14,"Bajo",IF(TJD469&lt;=35,"Medio",IF(TJD469&lt;=80,"Alto","Inviable Sanitariamente"))))</f>
        <v>Inviable Sanitariamente</v>
      </c>
      <c r="TJG469" s="265" t="str">
        <f t="shared" ref="TJG469:TJG471" si="13801">IF(TJE469&lt;5,"Sin Riesgo",IF(TJE469 &lt;=14,"Bajo",IF(TJE469&lt;=35,"Medio",IF(TJE469&lt;=80,"Alto","Inviable Sanitariamente"))))</f>
        <v>Inviable Sanitariamente</v>
      </c>
      <c r="TJH469" s="265" t="str">
        <f t="shared" ref="TJH469:TJH471" si="13802">IF(TJF469&lt;5,"Sin Riesgo",IF(TJF469 &lt;=14,"Bajo",IF(TJF469&lt;=35,"Medio",IF(TJF469&lt;=80,"Alto","Inviable Sanitariamente"))))</f>
        <v>Inviable Sanitariamente</v>
      </c>
      <c r="TJI469" s="265" t="str">
        <f t="shared" ref="TJI469:TJI471" si="13803">IF(TJG469&lt;5,"Sin Riesgo",IF(TJG469 &lt;=14,"Bajo",IF(TJG469&lt;=35,"Medio",IF(TJG469&lt;=80,"Alto","Inviable Sanitariamente"))))</f>
        <v>Inviable Sanitariamente</v>
      </c>
      <c r="TJJ469" s="265" t="str">
        <f t="shared" ref="TJJ469:TJJ471" si="13804">IF(TJH469&lt;5,"Sin Riesgo",IF(TJH469 &lt;=14,"Bajo",IF(TJH469&lt;=35,"Medio",IF(TJH469&lt;=80,"Alto","Inviable Sanitariamente"))))</f>
        <v>Inviable Sanitariamente</v>
      </c>
      <c r="TJK469" s="265" t="str">
        <f t="shared" ref="TJK469:TJK471" si="13805">IF(TJI469&lt;5,"Sin Riesgo",IF(TJI469 &lt;=14,"Bajo",IF(TJI469&lt;=35,"Medio",IF(TJI469&lt;=80,"Alto","Inviable Sanitariamente"))))</f>
        <v>Inviable Sanitariamente</v>
      </c>
      <c r="TJL469" s="265" t="str">
        <f t="shared" ref="TJL469:TJL471" si="13806">IF(TJJ469&lt;5,"Sin Riesgo",IF(TJJ469 &lt;=14,"Bajo",IF(TJJ469&lt;=35,"Medio",IF(TJJ469&lt;=80,"Alto","Inviable Sanitariamente"))))</f>
        <v>Inviable Sanitariamente</v>
      </c>
      <c r="TJM469" s="265" t="str">
        <f t="shared" ref="TJM469:TJM471" si="13807">IF(TJK469&lt;5,"Sin Riesgo",IF(TJK469 &lt;=14,"Bajo",IF(TJK469&lt;=35,"Medio",IF(TJK469&lt;=80,"Alto","Inviable Sanitariamente"))))</f>
        <v>Inviable Sanitariamente</v>
      </c>
      <c r="TJN469" s="265" t="str">
        <f t="shared" ref="TJN469:TJN471" si="13808">IF(TJL469&lt;5,"Sin Riesgo",IF(TJL469 &lt;=14,"Bajo",IF(TJL469&lt;=35,"Medio",IF(TJL469&lt;=80,"Alto","Inviable Sanitariamente"))))</f>
        <v>Inviable Sanitariamente</v>
      </c>
      <c r="TJO469" s="265" t="str">
        <f t="shared" ref="TJO469:TJO471" si="13809">IF(TJM469&lt;5,"Sin Riesgo",IF(TJM469 &lt;=14,"Bajo",IF(TJM469&lt;=35,"Medio",IF(TJM469&lt;=80,"Alto","Inviable Sanitariamente"))))</f>
        <v>Inviable Sanitariamente</v>
      </c>
      <c r="TJP469" s="265" t="str">
        <f t="shared" ref="TJP469:TJP471" si="13810">IF(TJN469&lt;5,"Sin Riesgo",IF(TJN469 &lt;=14,"Bajo",IF(TJN469&lt;=35,"Medio",IF(TJN469&lt;=80,"Alto","Inviable Sanitariamente"))))</f>
        <v>Inviable Sanitariamente</v>
      </c>
      <c r="TJQ469" s="265" t="str">
        <f t="shared" ref="TJQ469:TJQ471" si="13811">IF(TJO469&lt;5,"Sin Riesgo",IF(TJO469 &lt;=14,"Bajo",IF(TJO469&lt;=35,"Medio",IF(TJO469&lt;=80,"Alto","Inviable Sanitariamente"))))</f>
        <v>Inviable Sanitariamente</v>
      </c>
      <c r="TJR469" s="265" t="str">
        <f t="shared" ref="TJR469:TJR471" si="13812">IF(TJP469&lt;5,"Sin Riesgo",IF(TJP469 &lt;=14,"Bajo",IF(TJP469&lt;=35,"Medio",IF(TJP469&lt;=80,"Alto","Inviable Sanitariamente"))))</f>
        <v>Inviable Sanitariamente</v>
      </c>
      <c r="TJS469" s="265" t="str">
        <f t="shared" ref="TJS469:TJS471" si="13813">IF(TJQ469&lt;5,"Sin Riesgo",IF(TJQ469 &lt;=14,"Bajo",IF(TJQ469&lt;=35,"Medio",IF(TJQ469&lt;=80,"Alto","Inviable Sanitariamente"))))</f>
        <v>Inviable Sanitariamente</v>
      </c>
      <c r="TJT469" s="265" t="str">
        <f t="shared" ref="TJT469:TJT471" si="13814">IF(TJR469&lt;5,"Sin Riesgo",IF(TJR469 &lt;=14,"Bajo",IF(TJR469&lt;=35,"Medio",IF(TJR469&lt;=80,"Alto","Inviable Sanitariamente"))))</f>
        <v>Inviable Sanitariamente</v>
      </c>
      <c r="TJU469" s="265" t="str">
        <f t="shared" ref="TJU469:TJU471" si="13815">IF(TJS469&lt;5,"Sin Riesgo",IF(TJS469 &lt;=14,"Bajo",IF(TJS469&lt;=35,"Medio",IF(TJS469&lt;=80,"Alto","Inviable Sanitariamente"))))</f>
        <v>Inviable Sanitariamente</v>
      </c>
      <c r="TJV469" s="265" t="str">
        <f t="shared" ref="TJV469:TJV471" si="13816">IF(TJT469&lt;5,"Sin Riesgo",IF(TJT469 &lt;=14,"Bajo",IF(TJT469&lt;=35,"Medio",IF(TJT469&lt;=80,"Alto","Inviable Sanitariamente"))))</f>
        <v>Inviable Sanitariamente</v>
      </c>
      <c r="TJW469" s="265" t="str">
        <f t="shared" ref="TJW469:TJW471" si="13817">IF(TJU469&lt;5,"Sin Riesgo",IF(TJU469 &lt;=14,"Bajo",IF(TJU469&lt;=35,"Medio",IF(TJU469&lt;=80,"Alto","Inviable Sanitariamente"))))</f>
        <v>Inviable Sanitariamente</v>
      </c>
      <c r="TJX469" s="265" t="str">
        <f t="shared" ref="TJX469:TJX471" si="13818">IF(TJV469&lt;5,"Sin Riesgo",IF(TJV469 &lt;=14,"Bajo",IF(TJV469&lt;=35,"Medio",IF(TJV469&lt;=80,"Alto","Inviable Sanitariamente"))))</f>
        <v>Inviable Sanitariamente</v>
      </c>
      <c r="TJY469" s="265" t="str">
        <f t="shared" ref="TJY469:TJY471" si="13819">IF(TJW469&lt;5,"Sin Riesgo",IF(TJW469 &lt;=14,"Bajo",IF(TJW469&lt;=35,"Medio",IF(TJW469&lt;=80,"Alto","Inviable Sanitariamente"))))</f>
        <v>Inviable Sanitariamente</v>
      </c>
      <c r="TJZ469" s="265" t="str">
        <f t="shared" ref="TJZ469:TJZ471" si="13820">IF(TJX469&lt;5,"Sin Riesgo",IF(TJX469 &lt;=14,"Bajo",IF(TJX469&lt;=35,"Medio",IF(TJX469&lt;=80,"Alto","Inviable Sanitariamente"))))</f>
        <v>Inviable Sanitariamente</v>
      </c>
      <c r="TKA469" s="265" t="str">
        <f t="shared" ref="TKA469:TKA471" si="13821">IF(TJY469&lt;5,"Sin Riesgo",IF(TJY469 &lt;=14,"Bajo",IF(TJY469&lt;=35,"Medio",IF(TJY469&lt;=80,"Alto","Inviable Sanitariamente"))))</f>
        <v>Inviable Sanitariamente</v>
      </c>
      <c r="TKB469" s="265" t="str">
        <f t="shared" ref="TKB469:TKB471" si="13822">IF(TJZ469&lt;5,"Sin Riesgo",IF(TJZ469 &lt;=14,"Bajo",IF(TJZ469&lt;=35,"Medio",IF(TJZ469&lt;=80,"Alto","Inviable Sanitariamente"))))</f>
        <v>Inviable Sanitariamente</v>
      </c>
      <c r="TKC469" s="265" t="str">
        <f t="shared" ref="TKC469:TKC471" si="13823">IF(TKA469&lt;5,"Sin Riesgo",IF(TKA469 &lt;=14,"Bajo",IF(TKA469&lt;=35,"Medio",IF(TKA469&lt;=80,"Alto","Inviable Sanitariamente"))))</f>
        <v>Inviable Sanitariamente</v>
      </c>
      <c r="TKD469" s="265" t="str">
        <f t="shared" ref="TKD469:TKD471" si="13824">IF(TKB469&lt;5,"Sin Riesgo",IF(TKB469 &lt;=14,"Bajo",IF(TKB469&lt;=35,"Medio",IF(TKB469&lt;=80,"Alto","Inviable Sanitariamente"))))</f>
        <v>Inviable Sanitariamente</v>
      </c>
      <c r="TKE469" s="265" t="str">
        <f t="shared" ref="TKE469:TKE471" si="13825">IF(TKC469&lt;5,"Sin Riesgo",IF(TKC469 &lt;=14,"Bajo",IF(TKC469&lt;=35,"Medio",IF(TKC469&lt;=80,"Alto","Inviable Sanitariamente"))))</f>
        <v>Inviable Sanitariamente</v>
      </c>
      <c r="TKF469" s="265" t="str">
        <f t="shared" ref="TKF469:TKF471" si="13826">IF(TKD469&lt;5,"Sin Riesgo",IF(TKD469 &lt;=14,"Bajo",IF(TKD469&lt;=35,"Medio",IF(TKD469&lt;=80,"Alto","Inviable Sanitariamente"))))</f>
        <v>Inviable Sanitariamente</v>
      </c>
      <c r="TKG469" s="265" t="str">
        <f t="shared" ref="TKG469:TKG471" si="13827">IF(TKE469&lt;5,"Sin Riesgo",IF(TKE469 &lt;=14,"Bajo",IF(TKE469&lt;=35,"Medio",IF(TKE469&lt;=80,"Alto","Inviable Sanitariamente"))))</f>
        <v>Inviable Sanitariamente</v>
      </c>
      <c r="TKH469" s="265" t="str">
        <f t="shared" ref="TKH469:TKH471" si="13828">IF(TKF469&lt;5,"Sin Riesgo",IF(TKF469 &lt;=14,"Bajo",IF(TKF469&lt;=35,"Medio",IF(TKF469&lt;=80,"Alto","Inviable Sanitariamente"))))</f>
        <v>Inviable Sanitariamente</v>
      </c>
      <c r="TKI469" s="265" t="str">
        <f t="shared" ref="TKI469:TKI471" si="13829">IF(TKG469&lt;5,"Sin Riesgo",IF(TKG469 &lt;=14,"Bajo",IF(TKG469&lt;=35,"Medio",IF(TKG469&lt;=80,"Alto","Inviable Sanitariamente"))))</f>
        <v>Inviable Sanitariamente</v>
      </c>
      <c r="TKJ469" s="265" t="str">
        <f t="shared" ref="TKJ469:TKJ471" si="13830">IF(TKH469&lt;5,"Sin Riesgo",IF(TKH469 &lt;=14,"Bajo",IF(TKH469&lt;=35,"Medio",IF(TKH469&lt;=80,"Alto","Inviable Sanitariamente"))))</f>
        <v>Inviable Sanitariamente</v>
      </c>
      <c r="TKK469" s="265" t="str">
        <f t="shared" ref="TKK469:TKK471" si="13831">IF(TKI469&lt;5,"Sin Riesgo",IF(TKI469 &lt;=14,"Bajo",IF(TKI469&lt;=35,"Medio",IF(TKI469&lt;=80,"Alto","Inviable Sanitariamente"))))</f>
        <v>Inviable Sanitariamente</v>
      </c>
      <c r="TKL469" s="265" t="str">
        <f t="shared" ref="TKL469:TKL471" si="13832">IF(TKJ469&lt;5,"Sin Riesgo",IF(TKJ469 &lt;=14,"Bajo",IF(TKJ469&lt;=35,"Medio",IF(TKJ469&lt;=80,"Alto","Inviable Sanitariamente"))))</f>
        <v>Inviable Sanitariamente</v>
      </c>
      <c r="TKM469" s="265" t="str">
        <f t="shared" ref="TKM469:TKM471" si="13833">IF(TKK469&lt;5,"Sin Riesgo",IF(TKK469 &lt;=14,"Bajo",IF(TKK469&lt;=35,"Medio",IF(TKK469&lt;=80,"Alto","Inviable Sanitariamente"))))</f>
        <v>Inviable Sanitariamente</v>
      </c>
      <c r="TKN469" s="265" t="str">
        <f t="shared" ref="TKN469:TKN471" si="13834">IF(TKL469&lt;5,"Sin Riesgo",IF(TKL469 &lt;=14,"Bajo",IF(TKL469&lt;=35,"Medio",IF(TKL469&lt;=80,"Alto","Inviable Sanitariamente"))))</f>
        <v>Inviable Sanitariamente</v>
      </c>
      <c r="TKO469" s="265" t="str">
        <f t="shared" ref="TKO469:TKO471" si="13835">IF(TKM469&lt;5,"Sin Riesgo",IF(TKM469 &lt;=14,"Bajo",IF(TKM469&lt;=35,"Medio",IF(TKM469&lt;=80,"Alto","Inviable Sanitariamente"))))</f>
        <v>Inviable Sanitariamente</v>
      </c>
      <c r="TKP469" s="265" t="str">
        <f t="shared" ref="TKP469:TKP471" si="13836">IF(TKN469&lt;5,"Sin Riesgo",IF(TKN469 &lt;=14,"Bajo",IF(TKN469&lt;=35,"Medio",IF(TKN469&lt;=80,"Alto","Inviable Sanitariamente"))))</f>
        <v>Inviable Sanitariamente</v>
      </c>
      <c r="TKQ469" s="265" t="str">
        <f t="shared" ref="TKQ469:TKQ471" si="13837">IF(TKO469&lt;5,"Sin Riesgo",IF(TKO469 &lt;=14,"Bajo",IF(TKO469&lt;=35,"Medio",IF(TKO469&lt;=80,"Alto","Inviable Sanitariamente"))))</f>
        <v>Inviable Sanitariamente</v>
      </c>
      <c r="TKR469" s="265" t="str">
        <f t="shared" ref="TKR469:TKR471" si="13838">IF(TKP469&lt;5,"Sin Riesgo",IF(TKP469 &lt;=14,"Bajo",IF(TKP469&lt;=35,"Medio",IF(TKP469&lt;=80,"Alto","Inviable Sanitariamente"))))</f>
        <v>Inviable Sanitariamente</v>
      </c>
      <c r="TKS469" s="265" t="str">
        <f t="shared" ref="TKS469:TKS471" si="13839">IF(TKQ469&lt;5,"Sin Riesgo",IF(TKQ469 &lt;=14,"Bajo",IF(TKQ469&lt;=35,"Medio",IF(TKQ469&lt;=80,"Alto","Inviable Sanitariamente"))))</f>
        <v>Inviable Sanitariamente</v>
      </c>
      <c r="TKT469" s="265" t="str">
        <f t="shared" ref="TKT469:TKT471" si="13840">IF(TKR469&lt;5,"Sin Riesgo",IF(TKR469 &lt;=14,"Bajo",IF(TKR469&lt;=35,"Medio",IF(TKR469&lt;=80,"Alto","Inviable Sanitariamente"))))</f>
        <v>Inviable Sanitariamente</v>
      </c>
      <c r="TKU469" s="265" t="str">
        <f t="shared" ref="TKU469:TKU471" si="13841">IF(TKS469&lt;5,"Sin Riesgo",IF(TKS469 &lt;=14,"Bajo",IF(TKS469&lt;=35,"Medio",IF(TKS469&lt;=80,"Alto","Inviable Sanitariamente"))))</f>
        <v>Inviable Sanitariamente</v>
      </c>
      <c r="TKV469" s="265" t="str">
        <f t="shared" ref="TKV469:TKV471" si="13842">IF(TKT469&lt;5,"Sin Riesgo",IF(TKT469 &lt;=14,"Bajo",IF(TKT469&lt;=35,"Medio",IF(TKT469&lt;=80,"Alto","Inviable Sanitariamente"))))</f>
        <v>Inviable Sanitariamente</v>
      </c>
      <c r="TKW469" s="265" t="str">
        <f t="shared" ref="TKW469:TKW471" si="13843">IF(TKU469&lt;5,"Sin Riesgo",IF(TKU469 &lt;=14,"Bajo",IF(TKU469&lt;=35,"Medio",IF(TKU469&lt;=80,"Alto","Inviable Sanitariamente"))))</f>
        <v>Inviable Sanitariamente</v>
      </c>
      <c r="TKX469" s="265" t="str">
        <f t="shared" ref="TKX469:TKX471" si="13844">IF(TKV469&lt;5,"Sin Riesgo",IF(TKV469 &lt;=14,"Bajo",IF(TKV469&lt;=35,"Medio",IF(TKV469&lt;=80,"Alto","Inviable Sanitariamente"))))</f>
        <v>Inviable Sanitariamente</v>
      </c>
      <c r="TKY469" s="265" t="str">
        <f t="shared" ref="TKY469:TKY471" si="13845">IF(TKW469&lt;5,"Sin Riesgo",IF(TKW469 &lt;=14,"Bajo",IF(TKW469&lt;=35,"Medio",IF(TKW469&lt;=80,"Alto","Inviable Sanitariamente"))))</f>
        <v>Inviable Sanitariamente</v>
      </c>
      <c r="TKZ469" s="265" t="str">
        <f t="shared" ref="TKZ469:TKZ471" si="13846">IF(TKX469&lt;5,"Sin Riesgo",IF(TKX469 &lt;=14,"Bajo",IF(TKX469&lt;=35,"Medio",IF(TKX469&lt;=80,"Alto","Inviable Sanitariamente"))))</f>
        <v>Inviable Sanitariamente</v>
      </c>
      <c r="TLA469" s="265" t="str">
        <f t="shared" ref="TLA469:TLA471" si="13847">IF(TKY469&lt;5,"Sin Riesgo",IF(TKY469 &lt;=14,"Bajo",IF(TKY469&lt;=35,"Medio",IF(TKY469&lt;=80,"Alto","Inviable Sanitariamente"))))</f>
        <v>Inviable Sanitariamente</v>
      </c>
      <c r="TLB469" s="265" t="str">
        <f t="shared" ref="TLB469:TLB471" si="13848">IF(TKZ469&lt;5,"Sin Riesgo",IF(TKZ469 &lt;=14,"Bajo",IF(TKZ469&lt;=35,"Medio",IF(TKZ469&lt;=80,"Alto","Inviable Sanitariamente"))))</f>
        <v>Inviable Sanitariamente</v>
      </c>
      <c r="TLC469" s="265" t="str">
        <f t="shared" ref="TLC469:TLC471" si="13849">IF(TLA469&lt;5,"Sin Riesgo",IF(TLA469 &lt;=14,"Bajo",IF(TLA469&lt;=35,"Medio",IF(TLA469&lt;=80,"Alto","Inviable Sanitariamente"))))</f>
        <v>Inviable Sanitariamente</v>
      </c>
      <c r="TLD469" s="265" t="str">
        <f t="shared" ref="TLD469:TLD471" si="13850">IF(TLB469&lt;5,"Sin Riesgo",IF(TLB469 &lt;=14,"Bajo",IF(TLB469&lt;=35,"Medio",IF(TLB469&lt;=80,"Alto","Inviable Sanitariamente"))))</f>
        <v>Inviable Sanitariamente</v>
      </c>
      <c r="TLE469" s="265" t="str">
        <f t="shared" ref="TLE469:TLE471" si="13851">IF(TLC469&lt;5,"Sin Riesgo",IF(TLC469 &lt;=14,"Bajo",IF(TLC469&lt;=35,"Medio",IF(TLC469&lt;=80,"Alto","Inviable Sanitariamente"))))</f>
        <v>Inviable Sanitariamente</v>
      </c>
      <c r="TLF469" s="265" t="str">
        <f t="shared" ref="TLF469:TLF471" si="13852">IF(TLD469&lt;5,"Sin Riesgo",IF(TLD469 &lt;=14,"Bajo",IF(TLD469&lt;=35,"Medio",IF(TLD469&lt;=80,"Alto","Inviable Sanitariamente"))))</f>
        <v>Inviable Sanitariamente</v>
      </c>
      <c r="TLG469" s="265" t="str">
        <f t="shared" ref="TLG469:TLG471" si="13853">IF(TLE469&lt;5,"Sin Riesgo",IF(TLE469 &lt;=14,"Bajo",IF(TLE469&lt;=35,"Medio",IF(TLE469&lt;=80,"Alto","Inviable Sanitariamente"))))</f>
        <v>Inviable Sanitariamente</v>
      </c>
      <c r="TLH469" s="265" t="str">
        <f t="shared" ref="TLH469:TLH471" si="13854">IF(TLF469&lt;5,"Sin Riesgo",IF(TLF469 &lt;=14,"Bajo",IF(TLF469&lt;=35,"Medio",IF(TLF469&lt;=80,"Alto","Inviable Sanitariamente"))))</f>
        <v>Inviable Sanitariamente</v>
      </c>
      <c r="TLI469" s="265" t="str">
        <f t="shared" ref="TLI469:TLI471" si="13855">IF(TLG469&lt;5,"Sin Riesgo",IF(TLG469 &lt;=14,"Bajo",IF(TLG469&lt;=35,"Medio",IF(TLG469&lt;=80,"Alto","Inviable Sanitariamente"))))</f>
        <v>Inviable Sanitariamente</v>
      </c>
      <c r="TLJ469" s="265" t="str">
        <f t="shared" ref="TLJ469:TLJ471" si="13856">IF(TLH469&lt;5,"Sin Riesgo",IF(TLH469 &lt;=14,"Bajo",IF(TLH469&lt;=35,"Medio",IF(TLH469&lt;=80,"Alto","Inviable Sanitariamente"))))</f>
        <v>Inviable Sanitariamente</v>
      </c>
      <c r="TLK469" s="265" t="str">
        <f t="shared" ref="TLK469:TLK471" si="13857">IF(TLI469&lt;5,"Sin Riesgo",IF(TLI469 &lt;=14,"Bajo",IF(TLI469&lt;=35,"Medio",IF(TLI469&lt;=80,"Alto","Inviable Sanitariamente"))))</f>
        <v>Inviable Sanitariamente</v>
      </c>
      <c r="TLL469" s="265" t="str">
        <f t="shared" ref="TLL469:TLL471" si="13858">IF(TLJ469&lt;5,"Sin Riesgo",IF(TLJ469 &lt;=14,"Bajo",IF(TLJ469&lt;=35,"Medio",IF(TLJ469&lt;=80,"Alto","Inviable Sanitariamente"))))</f>
        <v>Inviable Sanitariamente</v>
      </c>
      <c r="TLM469" s="265" t="str">
        <f t="shared" ref="TLM469:TLM471" si="13859">IF(TLK469&lt;5,"Sin Riesgo",IF(TLK469 &lt;=14,"Bajo",IF(TLK469&lt;=35,"Medio",IF(TLK469&lt;=80,"Alto","Inviable Sanitariamente"))))</f>
        <v>Inviable Sanitariamente</v>
      </c>
      <c r="TLN469" s="265" t="str">
        <f t="shared" ref="TLN469:TLN471" si="13860">IF(TLL469&lt;5,"Sin Riesgo",IF(TLL469 &lt;=14,"Bajo",IF(TLL469&lt;=35,"Medio",IF(TLL469&lt;=80,"Alto","Inviable Sanitariamente"))))</f>
        <v>Inviable Sanitariamente</v>
      </c>
      <c r="TLO469" s="265" t="str">
        <f t="shared" ref="TLO469:TLO471" si="13861">IF(TLM469&lt;5,"Sin Riesgo",IF(TLM469 &lt;=14,"Bajo",IF(TLM469&lt;=35,"Medio",IF(TLM469&lt;=80,"Alto","Inviable Sanitariamente"))))</f>
        <v>Inviable Sanitariamente</v>
      </c>
      <c r="TLP469" s="265" t="str">
        <f t="shared" ref="TLP469:TLP471" si="13862">IF(TLN469&lt;5,"Sin Riesgo",IF(TLN469 &lt;=14,"Bajo",IF(TLN469&lt;=35,"Medio",IF(TLN469&lt;=80,"Alto","Inviable Sanitariamente"))))</f>
        <v>Inviable Sanitariamente</v>
      </c>
      <c r="TLQ469" s="265" t="str">
        <f t="shared" ref="TLQ469:TLQ471" si="13863">IF(TLO469&lt;5,"Sin Riesgo",IF(TLO469 &lt;=14,"Bajo",IF(TLO469&lt;=35,"Medio",IF(TLO469&lt;=80,"Alto","Inviable Sanitariamente"))))</f>
        <v>Inviable Sanitariamente</v>
      </c>
      <c r="TLR469" s="265" t="str">
        <f t="shared" ref="TLR469:TLR471" si="13864">IF(TLP469&lt;5,"Sin Riesgo",IF(TLP469 &lt;=14,"Bajo",IF(TLP469&lt;=35,"Medio",IF(TLP469&lt;=80,"Alto","Inviable Sanitariamente"))))</f>
        <v>Inviable Sanitariamente</v>
      </c>
      <c r="TLS469" s="265" t="str">
        <f t="shared" ref="TLS469:TLS471" si="13865">IF(TLQ469&lt;5,"Sin Riesgo",IF(TLQ469 &lt;=14,"Bajo",IF(TLQ469&lt;=35,"Medio",IF(TLQ469&lt;=80,"Alto","Inviable Sanitariamente"))))</f>
        <v>Inviable Sanitariamente</v>
      </c>
      <c r="TLT469" s="265" t="str">
        <f t="shared" ref="TLT469:TLT471" si="13866">IF(TLR469&lt;5,"Sin Riesgo",IF(TLR469 &lt;=14,"Bajo",IF(TLR469&lt;=35,"Medio",IF(TLR469&lt;=80,"Alto","Inviable Sanitariamente"))))</f>
        <v>Inviable Sanitariamente</v>
      </c>
      <c r="TLU469" s="265" t="str">
        <f t="shared" ref="TLU469:TLU471" si="13867">IF(TLS469&lt;5,"Sin Riesgo",IF(TLS469 &lt;=14,"Bajo",IF(TLS469&lt;=35,"Medio",IF(TLS469&lt;=80,"Alto","Inviable Sanitariamente"))))</f>
        <v>Inviable Sanitariamente</v>
      </c>
      <c r="TLV469" s="265" t="str">
        <f t="shared" ref="TLV469:TLV471" si="13868">IF(TLT469&lt;5,"Sin Riesgo",IF(TLT469 &lt;=14,"Bajo",IF(TLT469&lt;=35,"Medio",IF(TLT469&lt;=80,"Alto","Inviable Sanitariamente"))))</f>
        <v>Inviable Sanitariamente</v>
      </c>
      <c r="TLW469" s="265" t="str">
        <f t="shared" ref="TLW469:TLW471" si="13869">IF(TLU469&lt;5,"Sin Riesgo",IF(TLU469 &lt;=14,"Bajo",IF(TLU469&lt;=35,"Medio",IF(TLU469&lt;=80,"Alto","Inviable Sanitariamente"))))</f>
        <v>Inviable Sanitariamente</v>
      </c>
      <c r="TLX469" s="265" t="str">
        <f t="shared" ref="TLX469:TLX471" si="13870">IF(TLV469&lt;5,"Sin Riesgo",IF(TLV469 &lt;=14,"Bajo",IF(TLV469&lt;=35,"Medio",IF(TLV469&lt;=80,"Alto","Inviable Sanitariamente"))))</f>
        <v>Inviable Sanitariamente</v>
      </c>
      <c r="TLY469" s="265" t="str">
        <f t="shared" ref="TLY469:TLY471" si="13871">IF(TLW469&lt;5,"Sin Riesgo",IF(TLW469 &lt;=14,"Bajo",IF(TLW469&lt;=35,"Medio",IF(TLW469&lt;=80,"Alto","Inviable Sanitariamente"))))</f>
        <v>Inviable Sanitariamente</v>
      </c>
      <c r="TLZ469" s="265" t="str">
        <f t="shared" ref="TLZ469:TLZ471" si="13872">IF(TLX469&lt;5,"Sin Riesgo",IF(TLX469 &lt;=14,"Bajo",IF(TLX469&lt;=35,"Medio",IF(TLX469&lt;=80,"Alto","Inviable Sanitariamente"))))</f>
        <v>Inviable Sanitariamente</v>
      </c>
      <c r="TMA469" s="265" t="str">
        <f t="shared" ref="TMA469:TMA471" si="13873">IF(TLY469&lt;5,"Sin Riesgo",IF(TLY469 &lt;=14,"Bajo",IF(TLY469&lt;=35,"Medio",IF(TLY469&lt;=80,"Alto","Inviable Sanitariamente"))))</f>
        <v>Inviable Sanitariamente</v>
      </c>
      <c r="TMB469" s="265" t="str">
        <f t="shared" ref="TMB469:TMB471" si="13874">IF(TLZ469&lt;5,"Sin Riesgo",IF(TLZ469 &lt;=14,"Bajo",IF(TLZ469&lt;=35,"Medio",IF(TLZ469&lt;=80,"Alto","Inviable Sanitariamente"))))</f>
        <v>Inviable Sanitariamente</v>
      </c>
      <c r="TMC469" s="265" t="str">
        <f t="shared" ref="TMC469:TMC471" si="13875">IF(TMA469&lt;5,"Sin Riesgo",IF(TMA469 &lt;=14,"Bajo",IF(TMA469&lt;=35,"Medio",IF(TMA469&lt;=80,"Alto","Inviable Sanitariamente"))))</f>
        <v>Inviable Sanitariamente</v>
      </c>
      <c r="TMD469" s="265" t="str">
        <f t="shared" ref="TMD469:TMD471" si="13876">IF(TMB469&lt;5,"Sin Riesgo",IF(TMB469 &lt;=14,"Bajo",IF(TMB469&lt;=35,"Medio",IF(TMB469&lt;=80,"Alto","Inviable Sanitariamente"))))</f>
        <v>Inviable Sanitariamente</v>
      </c>
      <c r="TME469" s="265" t="str">
        <f t="shared" ref="TME469:TME471" si="13877">IF(TMC469&lt;5,"Sin Riesgo",IF(TMC469 &lt;=14,"Bajo",IF(TMC469&lt;=35,"Medio",IF(TMC469&lt;=80,"Alto","Inviable Sanitariamente"))))</f>
        <v>Inviable Sanitariamente</v>
      </c>
      <c r="TMF469" s="265" t="str">
        <f t="shared" ref="TMF469:TMF471" si="13878">IF(TMD469&lt;5,"Sin Riesgo",IF(TMD469 &lt;=14,"Bajo",IF(TMD469&lt;=35,"Medio",IF(TMD469&lt;=80,"Alto","Inviable Sanitariamente"))))</f>
        <v>Inviable Sanitariamente</v>
      </c>
      <c r="TMG469" s="265" t="str">
        <f t="shared" ref="TMG469:TMG471" si="13879">IF(TME469&lt;5,"Sin Riesgo",IF(TME469 &lt;=14,"Bajo",IF(TME469&lt;=35,"Medio",IF(TME469&lt;=80,"Alto","Inviable Sanitariamente"))))</f>
        <v>Inviable Sanitariamente</v>
      </c>
      <c r="TMH469" s="265" t="str">
        <f t="shared" ref="TMH469:TMH471" si="13880">IF(TMF469&lt;5,"Sin Riesgo",IF(TMF469 &lt;=14,"Bajo",IF(TMF469&lt;=35,"Medio",IF(TMF469&lt;=80,"Alto","Inviable Sanitariamente"))))</f>
        <v>Inviable Sanitariamente</v>
      </c>
      <c r="TMI469" s="265" t="str">
        <f t="shared" ref="TMI469:TMI471" si="13881">IF(TMG469&lt;5,"Sin Riesgo",IF(TMG469 &lt;=14,"Bajo",IF(TMG469&lt;=35,"Medio",IF(TMG469&lt;=80,"Alto","Inviable Sanitariamente"))))</f>
        <v>Inviable Sanitariamente</v>
      </c>
      <c r="TMJ469" s="265" t="str">
        <f t="shared" ref="TMJ469:TMJ471" si="13882">IF(TMH469&lt;5,"Sin Riesgo",IF(TMH469 &lt;=14,"Bajo",IF(TMH469&lt;=35,"Medio",IF(TMH469&lt;=80,"Alto","Inviable Sanitariamente"))))</f>
        <v>Inviable Sanitariamente</v>
      </c>
      <c r="TMK469" s="265" t="str">
        <f t="shared" ref="TMK469:TMK471" si="13883">IF(TMI469&lt;5,"Sin Riesgo",IF(TMI469 &lt;=14,"Bajo",IF(TMI469&lt;=35,"Medio",IF(TMI469&lt;=80,"Alto","Inviable Sanitariamente"))))</f>
        <v>Inviable Sanitariamente</v>
      </c>
      <c r="TML469" s="265" t="str">
        <f t="shared" ref="TML469:TML471" si="13884">IF(TMJ469&lt;5,"Sin Riesgo",IF(TMJ469 &lt;=14,"Bajo",IF(TMJ469&lt;=35,"Medio",IF(TMJ469&lt;=80,"Alto","Inviable Sanitariamente"))))</f>
        <v>Inviable Sanitariamente</v>
      </c>
      <c r="TMM469" s="265" t="str">
        <f t="shared" ref="TMM469:TMM471" si="13885">IF(TMK469&lt;5,"Sin Riesgo",IF(TMK469 &lt;=14,"Bajo",IF(TMK469&lt;=35,"Medio",IF(TMK469&lt;=80,"Alto","Inviable Sanitariamente"))))</f>
        <v>Inviable Sanitariamente</v>
      </c>
      <c r="TMN469" s="265" t="str">
        <f t="shared" ref="TMN469:TMN471" si="13886">IF(TML469&lt;5,"Sin Riesgo",IF(TML469 &lt;=14,"Bajo",IF(TML469&lt;=35,"Medio",IF(TML469&lt;=80,"Alto","Inviable Sanitariamente"))))</f>
        <v>Inviable Sanitariamente</v>
      </c>
      <c r="TMO469" s="265" t="str">
        <f t="shared" ref="TMO469:TMO471" si="13887">IF(TMM469&lt;5,"Sin Riesgo",IF(TMM469 &lt;=14,"Bajo",IF(TMM469&lt;=35,"Medio",IF(TMM469&lt;=80,"Alto","Inviable Sanitariamente"))))</f>
        <v>Inviable Sanitariamente</v>
      </c>
      <c r="TMP469" s="265" t="str">
        <f t="shared" ref="TMP469:TMP471" si="13888">IF(TMN469&lt;5,"Sin Riesgo",IF(TMN469 &lt;=14,"Bajo",IF(TMN469&lt;=35,"Medio",IF(TMN469&lt;=80,"Alto","Inviable Sanitariamente"))))</f>
        <v>Inviable Sanitariamente</v>
      </c>
      <c r="TMQ469" s="265" t="str">
        <f t="shared" ref="TMQ469:TMQ471" si="13889">IF(TMO469&lt;5,"Sin Riesgo",IF(TMO469 &lt;=14,"Bajo",IF(TMO469&lt;=35,"Medio",IF(TMO469&lt;=80,"Alto","Inviable Sanitariamente"))))</f>
        <v>Inviable Sanitariamente</v>
      </c>
      <c r="TMR469" s="265" t="str">
        <f t="shared" ref="TMR469:TMR471" si="13890">IF(TMP469&lt;5,"Sin Riesgo",IF(TMP469 &lt;=14,"Bajo",IF(TMP469&lt;=35,"Medio",IF(TMP469&lt;=80,"Alto","Inviable Sanitariamente"))))</f>
        <v>Inviable Sanitariamente</v>
      </c>
      <c r="TMS469" s="265" t="str">
        <f t="shared" ref="TMS469:TMS471" si="13891">IF(TMQ469&lt;5,"Sin Riesgo",IF(TMQ469 &lt;=14,"Bajo",IF(TMQ469&lt;=35,"Medio",IF(TMQ469&lt;=80,"Alto","Inviable Sanitariamente"))))</f>
        <v>Inviable Sanitariamente</v>
      </c>
      <c r="TMT469" s="265" t="str">
        <f t="shared" ref="TMT469:TMT471" si="13892">IF(TMR469&lt;5,"Sin Riesgo",IF(TMR469 &lt;=14,"Bajo",IF(TMR469&lt;=35,"Medio",IF(TMR469&lt;=80,"Alto","Inviable Sanitariamente"))))</f>
        <v>Inviable Sanitariamente</v>
      </c>
      <c r="TMU469" s="265" t="str">
        <f t="shared" ref="TMU469:TMU471" si="13893">IF(TMS469&lt;5,"Sin Riesgo",IF(TMS469 &lt;=14,"Bajo",IF(TMS469&lt;=35,"Medio",IF(TMS469&lt;=80,"Alto","Inviable Sanitariamente"))))</f>
        <v>Inviable Sanitariamente</v>
      </c>
      <c r="TMV469" s="265" t="str">
        <f t="shared" ref="TMV469:TMV471" si="13894">IF(TMT469&lt;5,"Sin Riesgo",IF(TMT469 &lt;=14,"Bajo",IF(TMT469&lt;=35,"Medio",IF(TMT469&lt;=80,"Alto","Inviable Sanitariamente"))))</f>
        <v>Inviable Sanitariamente</v>
      </c>
      <c r="TMW469" s="265" t="str">
        <f t="shared" ref="TMW469:TMW471" si="13895">IF(TMU469&lt;5,"Sin Riesgo",IF(TMU469 &lt;=14,"Bajo",IF(TMU469&lt;=35,"Medio",IF(TMU469&lt;=80,"Alto","Inviable Sanitariamente"))))</f>
        <v>Inviable Sanitariamente</v>
      </c>
      <c r="TMX469" s="265" t="str">
        <f t="shared" ref="TMX469:TMX471" si="13896">IF(TMV469&lt;5,"Sin Riesgo",IF(TMV469 &lt;=14,"Bajo",IF(TMV469&lt;=35,"Medio",IF(TMV469&lt;=80,"Alto","Inviable Sanitariamente"))))</f>
        <v>Inviable Sanitariamente</v>
      </c>
      <c r="TMY469" s="265" t="str">
        <f t="shared" ref="TMY469:TMY471" si="13897">IF(TMW469&lt;5,"Sin Riesgo",IF(TMW469 &lt;=14,"Bajo",IF(TMW469&lt;=35,"Medio",IF(TMW469&lt;=80,"Alto","Inviable Sanitariamente"))))</f>
        <v>Inviable Sanitariamente</v>
      </c>
      <c r="TMZ469" s="265" t="str">
        <f t="shared" ref="TMZ469:TMZ471" si="13898">IF(TMX469&lt;5,"Sin Riesgo",IF(TMX469 &lt;=14,"Bajo",IF(TMX469&lt;=35,"Medio",IF(TMX469&lt;=80,"Alto","Inviable Sanitariamente"))))</f>
        <v>Inviable Sanitariamente</v>
      </c>
      <c r="TNA469" s="265" t="str">
        <f t="shared" ref="TNA469:TNA471" si="13899">IF(TMY469&lt;5,"Sin Riesgo",IF(TMY469 &lt;=14,"Bajo",IF(TMY469&lt;=35,"Medio",IF(TMY469&lt;=80,"Alto","Inviable Sanitariamente"))))</f>
        <v>Inviable Sanitariamente</v>
      </c>
      <c r="TNB469" s="265" t="str">
        <f t="shared" ref="TNB469:TNB471" si="13900">IF(TMZ469&lt;5,"Sin Riesgo",IF(TMZ469 &lt;=14,"Bajo",IF(TMZ469&lt;=35,"Medio",IF(TMZ469&lt;=80,"Alto","Inviable Sanitariamente"))))</f>
        <v>Inviable Sanitariamente</v>
      </c>
      <c r="TNC469" s="265" t="str">
        <f t="shared" ref="TNC469:TNC471" si="13901">IF(TNA469&lt;5,"Sin Riesgo",IF(TNA469 &lt;=14,"Bajo",IF(TNA469&lt;=35,"Medio",IF(TNA469&lt;=80,"Alto","Inviable Sanitariamente"))))</f>
        <v>Inviable Sanitariamente</v>
      </c>
      <c r="TND469" s="265" t="str">
        <f t="shared" ref="TND469:TND471" si="13902">IF(TNB469&lt;5,"Sin Riesgo",IF(TNB469 &lt;=14,"Bajo",IF(TNB469&lt;=35,"Medio",IF(TNB469&lt;=80,"Alto","Inviable Sanitariamente"))))</f>
        <v>Inviable Sanitariamente</v>
      </c>
      <c r="TNE469" s="265" t="str">
        <f t="shared" ref="TNE469:TNE471" si="13903">IF(TNC469&lt;5,"Sin Riesgo",IF(TNC469 &lt;=14,"Bajo",IF(TNC469&lt;=35,"Medio",IF(TNC469&lt;=80,"Alto","Inviable Sanitariamente"))))</f>
        <v>Inviable Sanitariamente</v>
      </c>
      <c r="TNF469" s="265" t="str">
        <f t="shared" ref="TNF469:TNF471" si="13904">IF(TND469&lt;5,"Sin Riesgo",IF(TND469 &lt;=14,"Bajo",IF(TND469&lt;=35,"Medio",IF(TND469&lt;=80,"Alto","Inviable Sanitariamente"))))</f>
        <v>Inviable Sanitariamente</v>
      </c>
      <c r="TNG469" s="265" t="str">
        <f t="shared" ref="TNG469:TNG471" si="13905">IF(TNE469&lt;5,"Sin Riesgo",IF(TNE469 &lt;=14,"Bajo",IF(TNE469&lt;=35,"Medio",IF(TNE469&lt;=80,"Alto","Inviable Sanitariamente"))))</f>
        <v>Inviable Sanitariamente</v>
      </c>
      <c r="TNH469" s="265" t="str">
        <f t="shared" ref="TNH469:TNH471" si="13906">IF(TNF469&lt;5,"Sin Riesgo",IF(TNF469 &lt;=14,"Bajo",IF(TNF469&lt;=35,"Medio",IF(TNF469&lt;=80,"Alto","Inviable Sanitariamente"))))</f>
        <v>Inviable Sanitariamente</v>
      </c>
      <c r="TNI469" s="265" t="str">
        <f t="shared" ref="TNI469:TNI471" si="13907">IF(TNG469&lt;5,"Sin Riesgo",IF(TNG469 &lt;=14,"Bajo",IF(TNG469&lt;=35,"Medio",IF(TNG469&lt;=80,"Alto","Inviable Sanitariamente"))))</f>
        <v>Inviable Sanitariamente</v>
      </c>
      <c r="TNJ469" s="265" t="str">
        <f t="shared" ref="TNJ469:TNJ471" si="13908">IF(TNH469&lt;5,"Sin Riesgo",IF(TNH469 &lt;=14,"Bajo",IF(TNH469&lt;=35,"Medio",IF(TNH469&lt;=80,"Alto","Inviable Sanitariamente"))))</f>
        <v>Inviable Sanitariamente</v>
      </c>
      <c r="TNK469" s="265" t="str">
        <f t="shared" ref="TNK469:TNK471" si="13909">IF(TNI469&lt;5,"Sin Riesgo",IF(TNI469 &lt;=14,"Bajo",IF(TNI469&lt;=35,"Medio",IF(TNI469&lt;=80,"Alto","Inviable Sanitariamente"))))</f>
        <v>Inviable Sanitariamente</v>
      </c>
      <c r="TNL469" s="265" t="str">
        <f t="shared" ref="TNL469:TNL471" si="13910">IF(TNJ469&lt;5,"Sin Riesgo",IF(TNJ469 &lt;=14,"Bajo",IF(TNJ469&lt;=35,"Medio",IF(TNJ469&lt;=80,"Alto","Inviable Sanitariamente"))))</f>
        <v>Inviable Sanitariamente</v>
      </c>
      <c r="TNM469" s="265" t="str">
        <f t="shared" ref="TNM469:TNM471" si="13911">IF(TNK469&lt;5,"Sin Riesgo",IF(TNK469 &lt;=14,"Bajo",IF(TNK469&lt;=35,"Medio",IF(TNK469&lt;=80,"Alto","Inviable Sanitariamente"))))</f>
        <v>Inviable Sanitariamente</v>
      </c>
      <c r="TNN469" s="265" t="str">
        <f t="shared" ref="TNN469:TNN471" si="13912">IF(TNL469&lt;5,"Sin Riesgo",IF(TNL469 &lt;=14,"Bajo",IF(TNL469&lt;=35,"Medio",IF(TNL469&lt;=80,"Alto","Inviable Sanitariamente"))))</f>
        <v>Inviable Sanitariamente</v>
      </c>
      <c r="TNO469" s="265" t="str">
        <f t="shared" ref="TNO469:TNO471" si="13913">IF(TNM469&lt;5,"Sin Riesgo",IF(TNM469 &lt;=14,"Bajo",IF(TNM469&lt;=35,"Medio",IF(TNM469&lt;=80,"Alto","Inviable Sanitariamente"))))</f>
        <v>Inviable Sanitariamente</v>
      </c>
      <c r="TNP469" s="265" t="str">
        <f t="shared" ref="TNP469:TNP471" si="13914">IF(TNN469&lt;5,"Sin Riesgo",IF(TNN469 &lt;=14,"Bajo",IF(TNN469&lt;=35,"Medio",IF(TNN469&lt;=80,"Alto","Inviable Sanitariamente"))))</f>
        <v>Inviable Sanitariamente</v>
      </c>
      <c r="TNQ469" s="265" t="str">
        <f t="shared" ref="TNQ469:TNQ471" si="13915">IF(TNO469&lt;5,"Sin Riesgo",IF(TNO469 &lt;=14,"Bajo",IF(TNO469&lt;=35,"Medio",IF(TNO469&lt;=80,"Alto","Inviable Sanitariamente"))))</f>
        <v>Inviable Sanitariamente</v>
      </c>
      <c r="TNR469" s="265" t="str">
        <f t="shared" ref="TNR469:TNR471" si="13916">IF(TNP469&lt;5,"Sin Riesgo",IF(TNP469 &lt;=14,"Bajo",IF(TNP469&lt;=35,"Medio",IF(TNP469&lt;=80,"Alto","Inviable Sanitariamente"))))</f>
        <v>Inviable Sanitariamente</v>
      </c>
      <c r="TNS469" s="265" t="str">
        <f t="shared" ref="TNS469:TNS471" si="13917">IF(TNQ469&lt;5,"Sin Riesgo",IF(TNQ469 &lt;=14,"Bajo",IF(TNQ469&lt;=35,"Medio",IF(TNQ469&lt;=80,"Alto","Inviable Sanitariamente"))))</f>
        <v>Inviable Sanitariamente</v>
      </c>
      <c r="TNT469" s="265" t="str">
        <f t="shared" ref="TNT469:TNT471" si="13918">IF(TNR469&lt;5,"Sin Riesgo",IF(TNR469 &lt;=14,"Bajo",IF(TNR469&lt;=35,"Medio",IF(TNR469&lt;=80,"Alto","Inviable Sanitariamente"))))</f>
        <v>Inviable Sanitariamente</v>
      </c>
      <c r="TNU469" s="265" t="str">
        <f t="shared" ref="TNU469:TNU471" si="13919">IF(TNS469&lt;5,"Sin Riesgo",IF(TNS469 &lt;=14,"Bajo",IF(TNS469&lt;=35,"Medio",IF(TNS469&lt;=80,"Alto","Inviable Sanitariamente"))))</f>
        <v>Inviable Sanitariamente</v>
      </c>
      <c r="TNV469" s="265" t="str">
        <f t="shared" ref="TNV469:TNV471" si="13920">IF(TNT469&lt;5,"Sin Riesgo",IF(TNT469 &lt;=14,"Bajo",IF(TNT469&lt;=35,"Medio",IF(TNT469&lt;=80,"Alto","Inviable Sanitariamente"))))</f>
        <v>Inviable Sanitariamente</v>
      </c>
      <c r="TNW469" s="265" t="str">
        <f t="shared" ref="TNW469:TNW471" si="13921">IF(TNU469&lt;5,"Sin Riesgo",IF(TNU469 &lt;=14,"Bajo",IF(TNU469&lt;=35,"Medio",IF(TNU469&lt;=80,"Alto","Inviable Sanitariamente"))))</f>
        <v>Inviable Sanitariamente</v>
      </c>
      <c r="TNX469" s="265" t="str">
        <f t="shared" ref="TNX469:TNX471" si="13922">IF(TNV469&lt;5,"Sin Riesgo",IF(TNV469 &lt;=14,"Bajo",IF(TNV469&lt;=35,"Medio",IF(TNV469&lt;=80,"Alto","Inviable Sanitariamente"))))</f>
        <v>Inviable Sanitariamente</v>
      </c>
      <c r="TNY469" s="265" t="str">
        <f t="shared" ref="TNY469:TNY471" si="13923">IF(TNW469&lt;5,"Sin Riesgo",IF(TNW469 &lt;=14,"Bajo",IF(TNW469&lt;=35,"Medio",IF(TNW469&lt;=80,"Alto","Inviable Sanitariamente"))))</f>
        <v>Inviable Sanitariamente</v>
      </c>
      <c r="TNZ469" s="265" t="str">
        <f t="shared" ref="TNZ469:TNZ471" si="13924">IF(TNX469&lt;5,"Sin Riesgo",IF(TNX469 &lt;=14,"Bajo",IF(TNX469&lt;=35,"Medio",IF(TNX469&lt;=80,"Alto","Inviable Sanitariamente"))))</f>
        <v>Inviable Sanitariamente</v>
      </c>
      <c r="TOA469" s="265" t="str">
        <f t="shared" ref="TOA469:TOA471" si="13925">IF(TNY469&lt;5,"Sin Riesgo",IF(TNY469 &lt;=14,"Bajo",IF(TNY469&lt;=35,"Medio",IF(TNY469&lt;=80,"Alto","Inviable Sanitariamente"))))</f>
        <v>Inviable Sanitariamente</v>
      </c>
      <c r="TOB469" s="265" t="str">
        <f t="shared" ref="TOB469:TOB471" si="13926">IF(TNZ469&lt;5,"Sin Riesgo",IF(TNZ469 &lt;=14,"Bajo",IF(TNZ469&lt;=35,"Medio",IF(TNZ469&lt;=80,"Alto","Inviable Sanitariamente"))))</f>
        <v>Inviable Sanitariamente</v>
      </c>
      <c r="TOC469" s="265" t="str">
        <f t="shared" ref="TOC469:TOC471" si="13927">IF(TOA469&lt;5,"Sin Riesgo",IF(TOA469 &lt;=14,"Bajo",IF(TOA469&lt;=35,"Medio",IF(TOA469&lt;=80,"Alto","Inviable Sanitariamente"))))</f>
        <v>Inviable Sanitariamente</v>
      </c>
      <c r="TOD469" s="265" t="str">
        <f t="shared" ref="TOD469:TOD471" si="13928">IF(TOB469&lt;5,"Sin Riesgo",IF(TOB469 &lt;=14,"Bajo",IF(TOB469&lt;=35,"Medio",IF(TOB469&lt;=80,"Alto","Inviable Sanitariamente"))))</f>
        <v>Inviable Sanitariamente</v>
      </c>
      <c r="TOE469" s="265" t="str">
        <f t="shared" ref="TOE469:TOE471" si="13929">IF(TOC469&lt;5,"Sin Riesgo",IF(TOC469 &lt;=14,"Bajo",IF(TOC469&lt;=35,"Medio",IF(TOC469&lt;=80,"Alto","Inviable Sanitariamente"))))</f>
        <v>Inviable Sanitariamente</v>
      </c>
      <c r="TOF469" s="265" t="str">
        <f t="shared" ref="TOF469:TOF471" si="13930">IF(TOD469&lt;5,"Sin Riesgo",IF(TOD469 &lt;=14,"Bajo",IF(TOD469&lt;=35,"Medio",IF(TOD469&lt;=80,"Alto","Inviable Sanitariamente"))))</f>
        <v>Inviable Sanitariamente</v>
      </c>
      <c r="TOG469" s="265" t="str">
        <f t="shared" ref="TOG469:TOG471" si="13931">IF(TOE469&lt;5,"Sin Riesgo",IF(TOE469 &lt;=14,"Bajo",IF(TOE469&lt;=35,"Medio",IF(TOE469&lt;=80,"Alto","Inviable Sanitariamente"))))</f>
        <v>Inviable Sanitariamente</v>
      </c>
      <c r="TOH469" s="265" t="str">
        <f t="shared" ref="TOH469:TOH471" si="13932">IF(TOF469&lt;5,"Sin Riesgo",IF(TOF469 &lt;=14,"Bajo",IF(TOF469&lt;=35,"Medio",IF(TOF469&lt;=80,"Alto","Inviable Sanitariamente"))))</f>
        <v>Inviable Sanitariamente</v>
      </c>
      <c r="TOI469" s="265" t="str">
        <f t="shared" ref="TOI469:TOI471" si="13933">IF(TOG469&lt;5,"Sin Riesgo",IF(TOG469 &lt;=14,"Bajo",IF(TOG469&lt;=35,"Medio",IF(TOG469&lt;=80,"Alto","Inviable Sanitariamente"))))</f>
        <v>Inviable Sanitariamente</v>
      </c>
      <c r="TOJ469" s="265" t="str">
        <f t="shared" ref="TOJ469:TOJ471" si="13934">IF(TOH469&lt;5,"Sin Riesgo",IF(TOH469 &lt;=14,"Bajo",IF(TOH469&lt;=35,"Medio",IF(TOH469&lt;=80,"Alto","Inviable Sanitariamente"))))</f>
        <v>Inviable Sanitariamente</v>
      </c>
      <c r="TOK469" s="265" t="str">
        <f t="shared" ref="TOK469:TOK471" si="13935">IF(TOI469&lt;5,"Sin Riesgo",IF(TOI469 &lt;=14,"Bajo",IF(TOI469&lt;=35,"Medio",IF(TOI469&lt;=80,"Alto","Inviable Sanitariamente"))))</f>
        <v>Inviable Sanitariamente</v>
      </c>
      <c r="TOL469" s="265" t="str">
        <f t="shared" ref="TOL469:TOL471" si="13936">IF(TOJ469&lt;5,"Sin Riesgo",IF(TOJ469 &lt;=14,"Bajo",IF(TOJ469&lt;=35,"Medio",IF(TOJ469&lt;=80,"Alto","Inviable Sanitariamente"))))</f>
        <v>Inviable Sanitariamente</v>
      </c>
      <c r="TOM469" s="265" t="str">
        <f t="shared" ref="TOM469:TOM471" si="13937">IF(TOK469&lt;5,"Sin Riesgo",IF(TOK469 &lt;=14,"Bajo",IF(TOK469&lt;=35,"Medio",IF(TOK469&lt;=80,"Alto","Inviable Sanitariamente"))))</f>
        <v>Inviable Sanitariamente</v>
      </c>
      <c r="TON469" s="265" t="str">
        <f t="shared" ref="TON469:TON471" si="13938">IF(TOL469&lt;5,"Sin Riesgo",IF(TOL469 &lt;=14,"Bajo",IF(TOL469&lt;=35,"Medio",IF(TOL469&lt;=80,"Alto","Inviable Sanitariamente"))))</f>
        <v>Inviable Sanitariamente</v>
      </c>
      <c r="TOO469" s="265" t="str">
        <f t="shared" ref="TOO469:TOO471" si="13939">IF(TOM469&lt;5,"Sin Riesgo",IF(TOM469 &lt;=14,"Bajo",IF(TOM469&lt;=35,"Medio",IF(TOM469&lt;=80,"Alto","Inviable Sanitariamente"))))</f>
        <v>Inviable Sanitariamente</v>
      </c>
      <c r="TOP469" s="265" t="str">
        <f t="shared" ref="TOP469:TOP471" si="13940">IF(TON469&lt;5,"Sin Riesgo",IF(TON469 &lt;=14,"Bajo",IF(TON469&lt;=35,"Medio",IF(TON469&lt;=80,"Alto","Inviable Sanitariamente"))))</f>
        <v>Inviable Sanitariamente</v>
      </c>
      <c r="TOQ469" s="265" t="str">
        <f t="shared" ref="TOQ469:TOQ471" si="13941">IF(TOO469&lt;5,"Sin Riesgo",IF(TOO469 &lt;=14,"Bajo",IF(TOO469&lt;=35,"Medio",IF(TOO469&lt;=80,"Alto","Inviable Sanitariamente"))))</f>
        <v>Inviable Sanitariamente</v>
      </c>
      <c r="TOR469" s="265" t="str">
        <f t="shared" ref="TOR469:TOR471" si="13942">IF(TOP469&lt;5,"Sin Riesgo",IF(TOP469 &lt;=14,"Bajo",IF(TOP469&lt;=35,"Medio",IF(TOP469&lt;=80,"Alto","Inviable Sanitariamente"))))</f>
        <v>Inviable Sanitariamente</v>
      </c>
      <c r="TOS469" s="265" t="str">
        <f t="shared" ref="TOS469:TOS471" si="13943">IF(TOQ469&lt;5,"Sin Riesgo",IF(TOQ469 &lt;=14,"Bajo",IF(TOQ469&lt;=35,"Medio",IF(TOQ469&lt;=80,"Alto","Inviable Sanitariamente"))))</f>
        <v>Inviable Sanitariamente</v>
      </c>
      <c r="TOT469" s="265" t="str">
        <f t="shared" ref="TOT469:TOT471" si="13944">IF(TOR469&lt;5,"Sin Riesgo",IF(TOR469 &lt;=14,"Bajo",IF(TOR469&lt;=35,"Medio",IF(TOR469&lt;=80,"Alto","Inviable Sanitariamente"))))</f>
        <v>Inviable Sanitariamente</v>
      </c>
      <c r="TOU469" s="265" t="str">
        <f t="shared" ref="TOU469:TOU471" si="13945">IF(TOS469&lt;5,"Sin Riesgo",IF(TOS469 &lt;=14,"Bajo",IF(TOS469&lt;=35,"Medio",IF(TOS469&lt;=80,"Alto","Inviable Sanitariamente"))))</f>
        <v>Inviable Sanitariamente</v>
      </c>
      <c r="TOV469" s="265" t="str">
        <f t="shared" ref="TOV469:TOV471" si="13946">IF(TOT469&lt;5,"Sin Riesgo",IF(TOT469 &lt;=14,"Bajo",IF(TOT469&lt;=35,"Medio",IF(TOT469&lt;=80,"Alto","Inviable Sanitariamente"))))</f>
        <v>Inviable Sanitariamente</v>
      </c>
      <c r="TOW469" s="265" t="str">
        <f t="shared" ref="TOW469:TOW471" si="13947">IF(TOU469&lt;5,"Sin Riesgo",IF(TOU469 &lt;=14,"Bajo",IF(TOU469&lt;=35,"Medio",IF(TOU469&lt;=80,"Alto","Inviable Sanitariamente"))))</f>
        <v>Inviable Sanitariamente</v>
      </c>
      <c r="TOX469" s="265" t="str">
        <f t="shared" ref="TOX469:TOX471" si="13948">IF(TOV469&lt;5,"Sin Riesgo",IF(TOV469 &lt;=14,"Bajo",IF(TOV469&lt;=35,"Medio",IF(TOV469&lt;=80,"Alto","Inviable Sanitariamente"))))</f>
        <v>Inviable Sanitariamente</v>
      </c>
      <c r="TOY469" s="265" t="str">
        <f t="shared" ref="TOY469:TOY471" si="13949">IF(TOW469&lt;5,"Sin Riesgo",IF(TOW469 &lt;=14,"Bajo",IF(TOW469&lt;=35,"Medio",IF(TOW469&lt;=80,"Alto","Inviable Sanitariamente"))))</f>
        <v>Inviable Sanitariamente</v>
      </c>
      <c r="TOZ469" s="265" t="str">
        <f t="shared" ref="TOZ469:TOZ471" si="13950">IF(TOX469&lt;5,"Sin Riesgo",IF(TOX469 &lt;=14,"Bajo",IF(TOX469&lt;=35,"Medio",IF(TOX469&lt;=80,"Alto","Inviable Sanitariamente"))))</f>
        <v>Inviable Sanitariamente</v>
      </c>
      <c r="TPA469" s="265" t="str">
        <f t="shared" ref="TPA469:TPA471" si="13951">IF(TOY469&lt;5,"Sin Riesgo",IF(TOY469 &lt;=14,"Bajo",IF(TOY469&lt;=35,"Medio",IF(TOY469&lt;=80,"Alto","Inviable Sanitariamente"))))</f>
        <v>Inviable Sanitariamente</v>
      </c>
      <c r="TPB469" s="265" t="str">
        <f t="shared" ref="TPB469:TPB471" si="13952">IF(TOZ469&lt;5,"Sin Riesgo",IF(TOZ469 &lt;=14,"Bajo",IF(TOZ469&lt;=35,"Medio",IF(TOZ469&lt;=80,"Alto","Inviable Sanitariamente"))))</f>
        <v>Inviable Sanitariamente</v>
      </c>
      <c r="TPC469" s="265" t="str">
        <f t="shared" ref="TPC469:TPC471" si="13953">IF(TPA469&lt;5,"Sin Riesgo",IF(TPA469 &lt;=14,"Bajo",IF(TPA469&lt;=35,"Medio",IF(TPA469&lt;=80,"Alto","Inviable Sanitariamente"))))</f>
        <v>Inviable Sanitariamente</v>
      </c>
      <c r="TPD469" s="265" t="str">
        <f t="shared" ref="TPD469:TPD471" si="13954">IF(TPB469&lt;5,"Sin Riesgo",IF(TPB469 &lt;=14,"Bajo",IF(TPB469&lt;=35,"Medio",IF(TPB469&lt;=80,"Alto","Inviable Sanitariamente"))))</f>
        <v>Inviable Sanitariamente</v>
      </c>
      <c r="TPE469" s="265" t="str">
        <f t="shared" ref="TPE469:TPE471" si="13955">IF(TPC469&lt;5,"Sin Riesgo",IF(TPC469 &lt;=14,"Bajo",IF(TPC469&lt;=35,"Medio",IF(TPC469&lt;=80,"Alto","Inviable Sanitariamente"))))</f>
        <v>Inviable Sanitariamente</v>
      </c>
      <c r="TPF469" s="265" t="str">
        <f t="shared" ref="TPF469:TPF471" si="13956">IF(TPD469&lt;5,"Sin Riesgo",IF(TPD469 &lt;=14,"Bajo",IF(TPD469&lt;=35,"Medio",IF(TPD469&lt;=80,"Alto","Inviable Sanitariamente"))))</f>
        <v>Inviable Sanitariamente</v>
      </c>
      <c r="TPG469" s="265" t="str">
        <f t="shared" ref="TPG469:TPG471" si="13957">IF(TPE469&lt;5,"Sin Riesgo",IF(TPE469 &lt;=14,"Bajo",IF(TPE469&lt;=35,"Medio",IF(TPE469&lt;=80,"Alto","Inviable Sanitariamente"))))</f>
        <v>Inviable Sanitariamente</v>
      </c>
      <c r="TPH469" s="265" t="str">
        <f t="shared" ref="TPH469:TPH471" si="13958">IF(TPF469&lt;5,"Sin Riesgo",IF(TPF469 &lt;=14,"Bajo",IF(TPF469&lt;=35,"Medio",IF(TPF469&lt;=80,"Alto","Inviable Sanitariamente"))))</f>
        <v>Inviable Sanitariamente</v>
      </c>
      <c r="TPI469" s="265" t="str">
        <f t="shared" ref="TPI469:TPI471" si="13959">IF(TPG469&lt;5,"Sin Riesgo",IF(TPG469 &lt;=14,"Bajo",IF(TPG469&lt;=35,"Medio",IF(TPG469&lt;=80,"Alto","Inviable Sanitariamente"))))</f>
        <v>Inviable Sanitariamente</v>
      </c>
      <c r="TPJ469" s="265" t="str">
        <f t="shared" ref="TPJ469:TPJ471" si="13960">IF(TPH469&lt;5,"Sin Riesgo",IF(TPH469 &lt;=14,"Bajo",IF(TPH469&lt;=35,"Medio",IF(TPH469&lt;=80,"Alto","Inviable Sanitariamente"))))</f>
        <v>Inviable Sanitariamente</v>
      </c>
      <c r="TPK469" s="265" t="str">
        <f t="shared" ref="TPK469:TPK471" si="13961">IF(TPI469&lt;5,"Sin Riesgo",IF(TPI469 &lt;=14,"Bajo",IF(TPI469&lt;=35,"Medio",IF(TPI469&lt;=80,"Alto","Inviable Sanitariamente"))))</f>
        <v>Inviable Sanitariamente</v>
      </c>
      <c r="TPL469" s="265" t="str">
        <f t="shared" ref="TPL469:TPL471" si="13962">IF(TPJ469&lt;5,"Sin Riesgo",IF(TPJ469 &lt;=14,"Bajo",IF(TPJ469&lt;=35,"Medio",IF(TPJ469&lt;=80,"Alto","Inviable Sanitariamente"))))</f>
        <v>Inviable Sanitariamente</v>
      </c>
      <c r="TPM469" s="265" t="str">
        <f t="shared" ref="TPM469:TPM471" si="13963">IF(TPK469&lt;5,"Sin Riesgo",IF(TPK469 &lt;=14,"Bajo",IF(TPK469&lt;=35,"Medio",IF(TPK469&lt;=80,"Alto","Inviable Sanitariamente"))))</f>
        <v>Inviable Sanitariamente</v>
      </c>
      <c r="TPN469" s="265" t="str">
        <f t="shared" ref="TPN469:TPN471" si="13964">IF(TPL469&lt;5,"Sin Riesgo",IF(TPL469 &lt;=14,"Bajo",IF(TPL469&lt;=35,"Medio",IF(TPL469&lt;=80,"Alto","Inviable Sanitariamente"))))</f>
        <v>Inviable Sanitariamente</v>
      </c>
      <c r="TPO469" s="265" t="str">
        <f t="shared" ref="TPO469:TPO471" si="13965">IF(TPM469&lt;5,"Sin Riesgo",IF(TPM469 &lt;=14,"Bajo",IF(TPM469&lt;=35,"Medio",IF(TPM469&lt;=80,"Alto","Inviable Sanitariamente"))))</f>
        <v>Inviable Sanitariamente</v>
      </c>
      <c r="TPP469" s="265" t="str">
        <f t="shared" ref="TPP469:TPP471" si="13966">IF(TPN469&lt;5,"Sin Riesgo",IF(TPN469 &lt;=14,"Bajo",IF(TPN469&lt;=35,"Medio",IF(TPN469&lt;=80,"Alto","Inviable Sanitariamente"))))</f>
        <v>Inviable Sanitariamente</v>
      </c>
      <c r="TPQ469" s="265" t="str">
        <f t="shared" ref="TPQ469:TPQ471" si="13967">IF(TPO469&lt;5,"Sin Riesgo",IF(TPO469 &lt;=14,"Bajo",IF(TPO469&lt;=35,"Medio",IF(TPO469&lt;=80,"Alto","Inviable Sanitariamente"))))</f>
        <v>Inviable Sanitariamente</v>
      </c>
      <c r="TPR469" s="265" t="str">
        <f t="shared" ref="TPR469:TPR471" si="13968">IF(TPP469&lt;5,"Sin Riesgo",IF(TPP469 &lt;=14,"Bajo",IF(TPP469&lt;=35,"Medio",IF(TPP469&lt;=80,"Alto","Inviable Sanitariamente"))))</f>
        <v>Inviable Sanitariamente</v>
      </c>
      <c r="TPS469" s="265" t="str">
        <f t="shared" ref="TPS469:TPS471" si="13969">IF(TPQ469&lt;5,"Sin Riesgo",IF(TPQ469 &lt;=14,"Bajo",IF(TPQ469&lt;=35,"Medio",IF(TPQ469&lt;=80,"Alto","Inviable Sanitariamente"))))</f>
        <v>Inviable Sanitariamente</v>
      </c>
      <c r="TPT469" s="265" t="str">
        <f t="shared" ref="TPT469:TPT471" si="13970">IF(TPR469&lt;5,"Sin Riesgo",IF(TPR469 &lt;=14,"Bajo",IF(TPR469&lt;=35,"Medio",IF(TPR469&lt;=80,"Alto","Inviable Sanitariamente"))))</f>
        <v>Inviable Sanitariamente</v>
      </c>
      <c r="TPU469" s="265" t="str">
        <f t="shared" ref="TPU469:TPU471" si="13971">IF(TPS469&lt;5,"Sin Riesgo",IF(TPS469 &lt;=14,"Bajo",IF(TPS469&lt;=35,"Medio",IF(TPS469&lt;=80,"Alto","Inviable Sanitariamente"))))</f>
        <v>Inviable Sanitariamente</v>
      </c>
      <c r="TPV469" s="265" t="str">
        <f t="shared" ref="TPV469:TPV471" si="13972">IF(TPT469&lt;5,"Sin Riesgo",IF(TPT469 &lt;=14,"Bajo",IF(TPT469&lt;=35,"Medio",IF(TPT469&lt;=80,"Alto","Inviable Sanitariamente"))))</f>
        <v>Inviable Sanitariamente</v>
      </c>
      <c r="TPW469" s="265" t="str">
        <f t="shared" ref="TPW469:TPW471" si="13973">IF(TPU469&lt;5,"Sin Riesgo",IF(TPU469 &lt;=14,"Bajo",IF(TPU469&lt;=35,"Medio",IF(TPU469&lt;=80,"Alto","Inviable Sanitariamente"))))</f>
        <v>Inviable Sanitariamente</v>
      </c>
      <c r="TPX469" s="265" t="str">
        <f t="shared" ref="TPX469:TPX471" si="13974">IF(TPV469&lt;5,"Sin Riesgo",IF(TPV469 &lt;=14,"Bajo",IF(TPV469&lt;=35,"Medio",IF(TPV469&lt;=80,"Alto","Inviable Sanitariamente"))))</f>
        <v>Inviable Sanitariamente</v>
      </c>
      <c r="TPY469" s="265" t="str">
        <f t="shared" ref="TPY469:TPY471" si="13975">IF(TPW469&lt;5,"Sin Riesgo",IF(TPW469 &lt;=14,"Bajo",IF(TPW469&lt;=35,"Medio",IF(TPW469&lt;=80,"Alto","Inviable Sanitariamente"))))</f>
        <v>Inviable Sanitariamente</v>
      </c>
      <c r="TPZ469" s="265" t="str">
        <f t="shared" ref="TPZ469:TPZ471" si="13976">IF(TPX469&lt;5,"Sin Riesgo",IF(TPX469 &lt;=14,"Bajo",IF(TPX469&lt;=35,"Medio",IF(TPX469&lt;=80,"Alto","Inviable Sanitariamente"))))</f>
        <v>Inviable Sanitariamente</v>
      </c>
      <c r="TQA469" s="265" t="str">
        <f t="shared" ref="TQA469:TQA471" si="13977">IF(TPY469&lt;5,"Sin Riesgo",IF(TPY469 &lt;=14,"Bajo",IF(TPY469&lt;=35,"Medio",IF(TPY469&lt;=80,"Alto","Inviable Sanitariamente"))))</f>
        <v>Inviable Sanitariamente</v>
      </c>
      <c r="TQB469" s="265" t="str">
        <f t="shared" ref="TQB469:TQB471" si="13978">IF(TPZ469&lt;5,"Sin Riesgo",IF(TPZ469 &lt;=14,"Bajo",IF(TPZ469&lt;=35,"Medio",IF(TPZ469&lt;=80,"Alto","Inviable Sanitariamente"))))</f>
        <v>Inviable Sanitariamente</v>
      </c>
      <c r="TQC469" s="265" t="str">
        <f t="shared" ref="TQC469:TQC471" si="13979">IF(TQA469&lt;5,"Sin Riesgo",IF(TQA469 &lt;=14,"Bajo",IF(TQA469&lt;=35,"Medio",IF(TQA469&lt;=80,"Alto","Inviable Sanitariamente"))))</f>
        <v>Inviable Sanitariamente</v>
      </c>
      <c r="TQD469" s="265" t="str">
        <f t="shared" ref="TQD469:TQD471" si="13980">IF(TQB469&lt;5,"Sin Riesgo",IF(TQB469 &lt;=14,"Bajo",IF(TQB469&lt;=35,"Medio",IF(TQB469&lt;=80,"Alto","Inviable Sanitariamente"))))</f>
        <v>Inviable Sanitariamente</v>
      </c>
      <c r="TQE469" s="265" t="str">
        <f t="shared" ref="TQE469:TQE471" si="13981">IF(TQC469&lt;5,"Sin Riesgo",IF(TQC469 &lt;=14,"Bajo",IF(TQC469&lt;=35,"Medio",IF(TQC469&lt;=80,"Alto","Inviable Sanitariamente"))))</f>
        <v>Inviable Sanitariamente</v>
      </c>
      <c r="TQF469" s="265" t="str">
        <f t="shared" ref="TQF469:TQF471" si="13982">IF(TQD469&lt;5,"Sin Riesgo",IF(TQD469 &lt;=14,"Bajo",IF(TQD469&lt;=35,"Medio",IF(TQD469&lt;=80,"Alto","Inviable Sanitariamente"))))</f>
        <v>Inviable Sanitariamente</v>
      </c>
      <c r="TQG469" s="265" t="str">
        <f t="shared" ref="TQG469:TQG471" si="13983">IF(TQE469&lt;5,"Sin Riesgo",IF(TQE469 &lt;=14,"Bajo",IF(TQE469&lt;=35,"Medio",IF(TQE469&lt;=80,"Alto","Inviable Sanitariamente"))))</f>
        <v>Inviable Sanitariamente</v>
      </c>
      <c r="TQH469" s="265" t="str">
        <f t="shared" ref="TQH469:TQH471" si="13984">IF(TQF469&lt;5,"Sin Riesgo",IF(TQF469 &lt;=14,"Bajo",IF(TQF469&lt;=35,"Medio",IF(TQF469&lt;=80,"Alto","Inviable Sanitariamente"))))</f>
        <v>Inviable Sanitariamente</v>
      </c>
      <c r="TQI469" s="265" t="str">
        <f t="shared" ref="TQI469:TQI471" si="13985">IF(TQG469&lt;5,"Sin Riesgo",IF(TQG469 &lt;=14,"Bajo",IF(TQG469&lt;=35,"Medio",IF(TQG469&lt;=80,"Alto","Inviable Sanitariamente"))))</f>
        <v>Inviable Sanitariamente</v>
      </c>
      <c r="TQJ469" s="265" t="str">
        <f t="shared" ref="TQJ469:TQJ471" si="13986">IF(TQH469&lt;5,"Sin Riesgo",IF(TQH469 &lt;=14,"Bajo",IF(TQH469&lt;=35,"Medio",IF(TQH469&lt;=80,"Alto","Inviable Sanitariamente"))))</f>
        <v>Inviable Sanitariamente</v>
      </c>
      <c r="TQK469" s="265" t="str">
        <f t="shared" ref="TQK469:TQK471" si="13987">IF(TQI469&lt;5,"Sin Riesgo",IF(TQI469 &lt;=14,"Bajo",IF(TQI469&lt;=35,"Medio",IF(TQI469&lt;=80,"Alto","Inviable Sanitariamente"))))</f>
        <v>Inviable Sanitariamente</v>
      </c>
      <c r="TQL469" s="265" t="str">
        <f t="shared" ref="TQL469:TQL471" si="13988">IF(TQJ469&lt;5,"Sin Riesgo",IF(TQJ469 &lt;=14,"Bajo",IF(TQJ469&lt;=35,"Medio",IF(TQJ469&lt;=80,"Alto","Inviable Sanitariamente"))))</f>
        <v>Inviable Sanitariamente</v>
      </c>
      <c r="TQM469" s="265" t="str">
        <f t="shared" ref="TQM469:TQM471" si="13989">IF(TQK469&lt;5,"Sin Riesgo",IF(TQK469 &lt;=14,"Bajo",IF(TQK469&lt;=35,"Medio",IF(TQK469&lt;=80,"Alto","Inviable Sanitariamente"))))</f>
        <v>Inviable Sanitariamente</v>
      </c>
      <c r="TQN469" s="265" t="str">
        <f t="shared" ref="TQN469:TQN471" si="13990">IF(TQL469&lt;5,"Sin Riesgo",IF(TQL469 &lt;=14,"Bajo",IF(TQL469&lt;=35,"Medio",IF(TQL469&lt;=80,"Alto","Inviable Sanitariamente"))))</f>
        <v>Inviable Sanitariamente</v>
      </c>
      <c r="TQO469" s="265" t="str">
        <f t="shared" ref="TQO469:TQO471" si="13991">IF(TQM469&lt;5,"Sin Riesgo",IF(TQM469 &lt;=14,"Bajo",IF(TQM469&lt;=35,"Medio",IF(TQM469&lt;=80,"Alto","Inviable Sanitariamente"))))</f>
        <v>Inviable Sanitariamente</v>
      </c>
      <c r="TQP469" s="265" t="str">
        <f t="shared" ref="TQP469:TQP471" si="13992">IF(TQN469&lt;5,"Sin Riesgo",IF(TQN469 &lt;=14,"Bajo",IF(TQN469&lt;=35,"Medio",IF(TQN469&lt;=80,"Alto","Inviable Sanitariamente"))))</f>
        <v>Inviable Sanitariamente</v>
      </c>
      <c r="TQQ469" s="265" t="str">
        <f t="shared" ref="TQQ469:TQQ471" si="13993">IF(TQO469&lt;5,"Sin Riesgo",IF(TQO469 &lt;=14,"Bajo",IF(TQO469&lt;=35,"Medio",IF(TQO469&lt;=80,"Alto","Inviable Sanitariamente"))))</f>
        <v>Inviable Sanitariamente</v>
      </c>
      <c r="TQR469" s="265" t="str">
        <f t="shared" ref="TQR469:TQR471" si="13994">IF(TQP469&lt;5,"Sin Riesgo",IF(TQP469 &lt;=14,"Bajo",IF(TQP469&lt;=35,"Medio",IF(TQP469&lt;=80,"Alto","Inviable Sanitariamente"))))</f>
        <v>Inviable Sanitariamente</v>
      </c>
      <c r="TQS469" s="265" t="str">
        <f t="shared" ref="TQS469:TQS471" si="13995">IF(TQQ469&lt;5,"Sin Riesgo",IF(TQQ469 &lt;=14,"Bajo",IF(TQQ469&lt;=35,"Medio",IF(TQQ469&lt;=80,"Alto","Inviable Sanitariamente"))))</f>
        <v>Inviable Sanitariamente</v>
      </c>
      <c r="TQT469" s="265" t="str">
        <f t="shared" ref="TQT469:TQT471" si="13996">IF(TQR469&lt;5,"Sin Riesgo",IF(TQR469 &lt;=14,"Bajo",IF(TQR469&lt;=35,"Medio",IF(TQR469&lt;=80,"Alto","Inviable Sanitariamente"))))</f>
        <v>Inviable Sanitariamente</v>
      </c>
      <c r="TQU469" s="265" t="str">
        <f t="shared" ref="TQU469:TQU471" si="13997">IF(TQS469&lt;5,"Sin Riesgo",IF(TQS469 &lt;=14,"Bajo",IF(TQS469&lt;=35,"Medio",IF(TQS469&lt;=80,"Alto","Inviable Sanitariamente"))))</f>
        <v>Inviable Sanitariamente</v>
      </c>
      <c r="TQV469" s="265" t="str">
        <f t="shared" ref="TQV469:TQV471" si="13998">IF(TQT469&lt;5,"Sin Riesgo",IF(TQT469 &lt;=14,"Bajo",IF(TQT469&lt;=35,"Medio",IF(TQT469&lt;=80,"Alto","Inviable Sanitariamente"))))</f>
        <v>Inviable Sanitariamente</v>
      </c>
      <c r="TQW469" s="265" t="str">
        <f t="shared" ref="TQW469:TQW471" si="13999">IF(TQU469&lt;5,"Sin Riesgo",IF(TQU469 &lt;=14,"Bajo",IF(TQU469&lt;=35,"Medio",IF(TQU469&lt;=80,"Alto","Inviable Sanitariamente"))))</f>
        <v>Inviable Sanitariamente</v>
      </c>
      <c r="TQX469" s="265" t="str">
        <f t="shared" ref="TQX469:TQX471" si="14000">IF(TQV469&lt;5,"Sin Riesgo",IF(TQV469 &lt;=14,"Bajo",IF(TQV469&lt;=35,"Medio",IF(TQV469&lt;=80,"Alto","Inviable Sanitariamente"))))</f>
        <v>Inviable Sanitariamente</v>
      </c>
      <c r="TQY469" s="265" t="str">
        <f t="shared" ref="TQY469:TQY471" si="14001">IF(TQW469&lt;5,"Sin Riesgo",IF(TQW469 &lt;=14,"Bajo",IF(TQW469&lt;=35,"Medio",IF(TQW469&lt;=80,"Alto","Inviable Sanitariamente"))))</f>
        <v>Inviable Sanitariamente</v>
      </c>
      <c r="TQZ469" s="265" t="str">
        <f t="shared" ref="TQZ469:TQZ471" si="14002">IF(TQX469&lt;5,"Sin Riesgo",IF(TQX469 &lt;=14,"Bajo",IF(TQX469&lt;=35,"Medio",IF(TQX469&lt;=80,"Alto","Inviable Sanitariamente"))))</f>
        <v>Inviable Sanitariamente</v>
      </c>
      <c r="TRA469" s="265" t="str">
        <f t="shared" ref="TRA469:TRA471" si="14003">IF(TQY469&lt;5,"Sin Riesgo",IF(TQY469 &lt;=14,"Bajo",IF(TQY469&lt;=35,"Medio",IF(TQY469&lt;=80,"Alto","Inviable Sanitariamente"))))</f>
        <v>Inviable Sanitariamente</v>
      </c>
      <c r="TRB469" s="265" t="str">
        <f t="shared" ref="TRB469:TRB471" si="14004">IF(TQZ469&lt;5,"Sin Riesgo",IF(TQZ469 &lt;=14,"Bajo",IF(TQZ469&lt;=35,"Medio",IF(TQZ469&lt;=80,"Alto","Inviable Sanitariamente"))))</f>
        <v>Inviable Sanitariamente</v>
      </c>
      <c r="TRC469" s="265" t="str">
        <f t="shared" ref="TRC469:TRC471" si="14005">IF(TRA469&lt;5,"Sin Riesgo",IF(TRA469 &lt;=14,"Bajo",IF(TRA469&lt;=35,"Medio",IF(TRA469&lt;=80,"Alto","Inviable Sanitariamente"))))</f>
        <v>Inviable Sanitariamente</v>
      </c>
      <c r="TRD469" s="265" t="str">
        <f t="shared" ref="TRD469:TRD471" si="14006">IF(TRB469&lt;5,"Sin Riesgo",IF(TRB469 &lt;=14,"Bajo",IF(TRB469&lt;=35,"Medio",IF(TRB469&lt;=80,"Alto","Inviable Sanitariamente"))))</f>
        <v>Inviable Sanitariamente</v>
      </c>
      <c r="TRE469" s="265" t="str">
        <f t="shared" ref="TRE469:TRE471" si="14007">IF(TRC469&lt;5,"Sin Riesgo",IF(TRC469 &lt;=14,"Bajo",IF(TRC469&lt;=35,"Medio",IF(TRC469&lt;=80,"Alto","Inviable Sanitariamente"))))</f>
        <v>Inviable Sanitariamente</v>
      </c>
      <c r="TRF469" s="265" t="str">
        <f t="shared" ref="TRF469:TRF471" si="14008">IF(TRD469&lt;5,"Sin Riesgo",IF(TRD469 &lt;=14,"Bajo",IF(TRD469&lt;=35,"Medio",IF(TRD469&lt;=80,"Alto","Inviable Sanitariamente"))))</f>
        <v>Inviable Sanitariamente</v>
      </c>
      <c r="TRG469" s="265" t="str">
        <f t="shared" ref="TRG469:TRG471" si="14009">IF(TRE469&lt;5,"Sin Riesgo",IF(TRE469 &lt;=14,"Bajo",IF(TRE469&lt;=35,"Medio",IF(TRE469&lt;=80,"Alto","Inviable Sanitariamente"))))</f>
        <v>Inviable Sanitariamente</v>
      </c>
      <c r="TRH469" s="265" t="str">
        <f t="shared" ref="TRH469:TRH471" si="14010">IF(TRF469&lt;5,"Sin Riesgo",IF(TRF469 &lt;=14,"Bajo",IF(TRF469&lt;=35,"Medio",IF(TRF469&lt;=80,"Alto","Inviable Sanitariamente"))))</f>
        <v>Inviable Sanitariamente</v>
      </c>
      <c r="TRI469" s="265" t="str">
        <f t="shared" ref="TRI469:TRI471" si="14011">IF(TRG469&lt;5,"Sin Riesgo",IF(TRG469 &lt;=14,"Bajo",IF(TRG469&lt;=35,"Medio",IF(TRG469&lt;=80,"Alto","Inviable Sanitariamente"))))</f>
        <v>Inviable Sanitariamente</v>
      </c>
      <c r="TRJ469" s="265" t="str">
        <f t="shared" ref="TRJ469:TRJ471" si="14012">IF(TRH469&lt;5,"Sin Riesgo",IF(TRH469 &lt;=14,"Bajo",IF(TRH469&lt;=35,"Medio",IF(TRH469&lt;=80,"Alto","Inviable Sanitariamente"))))</f>
        <v>Inviable Sanitariamente</v>
      </c>
      <c r="TRK469" s="265" t="str">
        <f t="shared" ref="TRK469:TRK471" si="14013">IF(TRI469&lt;5,"Sin Riesgo",IF(TRI469 &lt;=14,"Bajo",IF(TRI469&lt;=35,"Medio",IF(TRI469&lt;=80,"Alto","Inviable Sanitariamente"))))</f>
        <v>Inviable Sanitariamente</v>
      </c>
      <c r="TRL469" s="265" t="str">
        <f t="shared" ref="TRL469:TRL471" si="14014">IF(TRJ469&lt;5,"Sin Riesgo",IF(TRJ469 &lt;=14,"Bajo",IF(TRJ469&lt;=35,"Medio",IF(TRJ469&lt;=80,"Alto","Inviable Sanitariamente"))))</f>
        <v>Inviable Sanitariamente</v>
      </c>
      <c r="TRM469" s="265" t="str">
        <f t="shared" ref="TRM469:TRM471" si="14015">IF(TRK469&lt;5,"Sin Riesgo",IF(TRK469 &lt;=14,"Bajo",IF(TRK469&lt;=35,"Medio",IF(TRK469&lt;=80,"Alto","Inviable Sanitariamente"))))</f>
        <v>Inviable Sanitariamente</v>
      </c>
      <c r="TRN469" s="265" t="str">
        <f t="shared" ref="TRN469:TRN471" si="14016">IF(TRL469&lt;5,"Sin Riesgo",IF(TRL469 &lt;=14,"Bajo",IF(TRL469&lt;=35,"Medio",IF(TRL469&lt;=80,"Alto","Inviable Sanitariamente"))))</f>
        <v>Inviable Sanitariamente</v>
      </c>
      <c r="TRO469" s="265" t="str">
        <f t="shared" ref="TRO469:TRO471" si="14017">IF(TRM469&lt;5,"Sin Riesgo",IF(TRM469 &lt;=14,"Bajo",IF(TRM469&lt;=35,"Medio",IF(TRM469&lt;=80,"Alto","Inviable Sanitariamente"))))</f>
        <v>Inviable Sanitariamente</v>
      </c>
      <c r="TRP469" s="265" t="str">
        <f t="shared" ref="TRP469:TRP471" si="14018">IF(TRN469&lt;5,"Sin Riesgo",IF(TRN469 &lt;=14,"Bajo",IF(TRN469&lt;=35,"Medio",IF(TRN469&lt;=80,"Alto","Inviable Sanitariamente"))))</f>
        <v>Inviable Sanitariamente</v>
      </c>
      <c r="TRQ469" s="265" t="str">
        <f t="shared" ref="TRQ469:TRQ471" si="14019">IF(TRO469&lt;5,"Sin Riesgo",IF(TRO469 &lt;=14,"Bajo",IF(TRO469&lt;=35,"Medio",IF(TRO469&lt;=80,"Alto","Inviable Sanitariamente"))))</f>
        <v>Inviable Sanitariamente</v>
      </c>
      <c r="TRR469" s="265" t="str">
        <f t="shared" ref="TRR469:TRR471" si="14020">IF(TRP469&lt;5,"Sin Riesgo",IF(TRP469 &lt;=14,"Bajo",IF(TRP469&lt;=35,"Medio",IF(TRP469&lt;=80,"Alto","Inviable Sanitariamente"))))</f>
        <v>Inviable Sanitariamente</v>
      </c>
      <c r="TRS469" s="265" t="str">
        <f t="shared" ref="TRS469:TRS471" si="14021">IF(TRQ469&lt;5,"Sin Riesgo",IF(TRQ469 &lt;=14,"Bajo",IF(TRQ469&lt;=35,"Medio",IF(TRQ469&lt;=80,"Alto","Inviable Sanitariamente"))))</f>
        <v>Inviable Sanitariamente</v>
      </c>
      <c r="TRT469" s="265" t="str">
        <f t="shared" ref="TRT469:TRT471" si="14022">IF(TRR469&lt;5,"Sin Riesgo",IF(TRR469 &lt;=14,"Bajo",IF(TRR469&lt;=35,"Medio",IF(TRR469&lt;=80,"Alto","Inviable Sanitariamente"))))</f>
        <v>Inviable Sanitariamente</v>
      </c>
      <c r="TRU469" s="265" t="str">
        <f t="shared" ref="TRU469:TRU471" si="14023">IF(TRS469&lt;5,"Sin Riesgo",IF(TRS469 &lt;=14,"Bajo",IF(TRS469&lt;=35,"Medio",IF(TRS469&lt;=80,"Alto","Inviable Sanitariamente"))))</f>
        <v>Inviable Sanitariamente</v>
      </c>
      <c r="TRV469" s="265" t="str">
        <f t="shared" ref="TRV469:TRV471" si="14024">IF(TRT469&lt;5,"Sin Riesgo",IF(TRT469 &lt;=14,"Bajo",IF(TRT469&lt;=35,"Medio",IF(TRT469&lt;=80,"Alto","Inviable Sanitariamente"))))</f>
        <v>Inviable Sanitariamente</v>
      </c>
      <c r="TRW469" s="265" t="str">
        <f t="shared" ref="TRW469:TRW471" si="14025">IF(TRU469&lt;5,"Sin Riesgo",IF(TRU469 &lt;=14,"Bajo",IF(TRU469&lt;=35,"Medio",IF(TRU469&lt;=80,"Alto","Inviable Sanitariamente"))))</f>
        <v>Inviable Sanitariamente</v>
      </c>
      <c r="TRX469" s="265" t="str">
        <f t="shared" ref="TRX469:TRX471" si="14026">IF(TRV469&lt;5,"Sin Riesgo",IF(TRV469 &lt;=14,"Bajo",IF(TRV469&lt;=35,"Medio",IF(TRV469&lt;=80,"Alto","Inviable Sanitariamente"))))</f>
        <v>Inviable Sanitariamente</v>
      </c>
      <c r="TRY469" s="265" t="str">
        <f t="shared" ref="TRY469:TRY471" si="14027">IF(TRW469&lt;5,"Sin Riesgo",IF(TRW469 &lt;=14,"Bajo",IF(TRW469&lt;=35,"Medio",IF(TRW469&lt;=80,"Alto","Inviable Sanitariamente"))))</f>
        <v>Inviable Sanitariamente</v>
      </c>
      <c r="TRZ469" s="265" t="str">
        <f t="shared" ref="TRZ469:TRZ471" si="14028">IF(TRX469&lt;5,"Sin Riesgo",IF(TRX469 &lt;=14,"Bajo",IF(TRX469&lt;=35,"Medio",IF(TRX469&lt;=80,"Alto","Inviable Sanitariamente"))))</f>
        <v>Inviable Sanitariamente</v>
      </c>
      <c r="TSA469" s="265" t="str">
        <f t="shared" ref="TSA469:TSA471" si="14029">IF(TRY469&lt;5,"Sin Riesgo",IF(TRY469 &lt;=14,"Bajo",IF(TRY469&lt;=35,"Medio",IF(TRY469&lt;=80,"Alto","Inviable Sanitariamente"))))</f>
        <v>Inviable Sanitariamente</v>
      </c>
      <c r="TSB469" s="265" t="str">
        <f t="shared" ref="TSB469:TSB471" si="14030">IF(TRZ469&lt;5,"Sin Riesgo",IF(TRZ469 &lt;=14,"Bajo",IF(TRZ469&lt;=35,"Medio",IF(TRZ469&lt;=80,"Alto","Inviable Sanitariamente"))))</f>
        <v>Inviable Sanitariamente</v>
      </c>
      <c r="TSC469" s="265" t="str">
        <f t="shared" ref="TSC469:TSC471" si="14031">IF(TSA469&lt;5,"Sin Riesgo",IF(TSA469 &lt;=14,"Bajo",IF(TSA469&lt;=35,"Medio",IF(TSA469&lt;=80,"Alto","Inviable Sanitariamente"))))</f>
        <v>Inviable Sanitariamente</v>
      </c>
      <c r="TSD469" s="265" t="str">
        <f t="shared" ref="TSD469:TSD471" si="14032">IF(TSB469&lt;5,"Sin Riesgo",IF(TSB469 &lt;=14,"Bajo",IF(TSB469&lt;=35,"Medio",IF(TSB469&lt;=80,"Alto","Inviable Sanitariamente"))))</f>
        <v>Inviable Sanitariamente</v>
      </c>
      <c r="TSE469" s="265" t="str">
        <f t="shared" ref="TSE469:TSE471" si="14033">IF(TSC469&lt;5,"Sin Riesgo",IF(TSC469 &lt;=14,"Bajo",IF(TSC469&lt;=35,"Medio",IF(TSC469&lt;=80,"Alto","Inviable Sanitariamente"))))</f>
        <v>Inviable Sanitariamente</v>
      </c>
      <c r="TSF469" s="265" t="str">
        <f t="shared" ref="TSF469:TSF471" si="14034">IF(TSD469&lt;5,"Sin Riesgo",IF(TSD469 &lt;=14,"Bajo",IF(TSD469&lt;=35,"Medio",IF(TSD469&lt;=80,"Alto","Inviable Sanitariamente"))))</f>
        <v>Inviable Sanitariamente</v>
      </c>
      <c r="TSG469" s="265" t="str">
        <f t="shared" ref="TSG469:TSG471" si="14035">IF(TSE469&lt;5,"Sin Riesgo",IF(TSE469 &lt;=14,"Bajo",IF(TSE469&lt;=35,"Medio",IF(TSE469&lt;=80,"Alto","Inviable Sanitariamente"))))</f>
        <v>Inviable Sanitariamente</v>
      </c>
      <c r="TSH469" s="265" t="str">
        <f t="shared" ref="TSH469:TSH471" si="14036">IF(TSF469&lt;5,"Sin Riesgo",IF(TSF469 &lt;=14,"Bajo",IF(TSF469&lt;=35,"Medio",IF(TSF469&lt;=80,"Alto","Inviable Sanitariamente"))))</f>
        <v>Inviable Sanitariamente</v>
      </c>
      <c r="TSI469" s="265" t="str">
        <f t="shared" ref="TSI469:TSI471" si="14037">IF(TSG469&lt;5,"Sin Riesgo",IF(TSG469 &lt;=14,"Bajo",IF(TSG469&lt;=35,"Medio",IF(TSG469&lt;=80,"Alto","Inviable Sanitariamente"))))</f>
        <v>Inviable Sanitariamente</v>
      </c>
      <c r="TSJ469" s="265" t="str">
        <f t="shared" ref="TSJ469:TSJ471" si="14038">IF(TSH469&lt;5,"Sin Riesgo",IF(TSH469 &lt;=14,"Bajo",IF(TSH469&lt;=35,"Medio",IF(TSH469&lt;=80,"Alto","Inviable Sanitariamente"))))</f>
        <v>Inviable Sanitariamente</v>
      </c>
      <c r="TSK469" s="265" t="str">
        <f t="shared" ref="TSK469:TSK471" si="14039">IF(TSI469&lt;5,"Sin Riesgo",IF(TSI469 &lt;=14,"Bajo",IF(TSI469&lt;=35,"Medio",IF(TSI469&lt;=80,"Alto","Inviable Sanitariamente"))))</f>
        <v>Inviable Sanitariamente</v>
      </c>
      <c r="TSL469" s="265" t="str">
        <f t="shared" ref="TSL469:TSL471" si="14040">IF(TSJ469&lt;5,"Sin Riesgo",IF(TSJ469 &lt;=14,"Bajo",IF(TSJ469&lt;=35,"Medio",IF(TSJ469&lt;=80,"Alto","Inviable Sanitariamente"))))</f>
        <v>Inviable Sanitariamente</v>
      </c>
      <c r="TSM469" s="265" t="str">
        <f t="shared" ref="TSM469:TSM471" si="14041">IF(TSK469&lt;5,"Sin Riesgo",IF(TSK469 &lt;=14,"Bajo",IF(TSK469&lt;=35,"Medio",IF(TSK469&lt;=80,"Alto","Inviable Sanitariamente"))))</f>
        <v>Inviable Sanitariamente</v>
      </c>
      <c r="TSN469" s="265" t="str">
        <f t="shared" ref="TSN469:TSN471" si="14042">IF(TSL469&lt;5,"Sin Riesgo",IF(TSL469 &lt;=14,"Bajo",IF(TSL469&lt;=35,"Medio",IF(TSL469&lt;=80,"Alto","Inviable Sanitariamente"))))</f>
        <v>Inviable Sanitariamente</v>
      </c>
      <c r="TSO469" s="265" t="str">
        <f t="shared" ref="TSO469:TSO471" si="14043">IF(TSM469&lt;5,"Sin Riesgo",IF(TSM469 &lt;=14,"Bajo",IF(TSM469&lt;=35,"Medio",IF(TSM469&lt;=80,"Alto","Inviable Sanitariamente"))))</f>
        <v>Inviable Sanitariamente</v>
      </c>
      <c r="TSP469" s="265" t="str">
        <f t="shared" ref="TSP469:TSP471" si="14044">IF(TSN469&lt;5,"Sin Riesgo",IF(TSN469 &lt;=14,"Bajo",IF(TSN469&lt;=35,"Medio",IF(TSN469&lt;=80,"Alto","Inviable Sanitariamente"))))</f>
        <v>Inviable Sanitariamente</v>
      </c>
      <c r="TSQ469" s="265" t="str">
        <f t="shared" ref="TSQ469:TSQ471" si="14045">IF(TSO469&lt;5,"Sin Riesgo",IF(TSO469 &lt;=14,"Bajo",IF(TSO469&lt;=35,"Medio",IF(TSO469&lt;=80,"Alto","Inviable Sanitariamente"))))</f>
        <v>Inviable Sanitariamente</v>
      </c>
      <c r="TSR469" s="265" t="str">
        <f t="shared" ref="TSR469:TSR471" si="14046">IF(TSP469&lt;5,"Sin Riesgo",IF(TSP469 &lt;=14,"Bajo",IF(TSP469&lt;=35,"Medio",IF(TSP469&lt;=80,"Alto","Inviable Sanitariamente"))))</f>
        <v>Inviable Sanitariamente</v>
      </c>
      <c r="TSS469" s="265" t="str">
        <f t="shared" ref="TSS469:TSS471" si="14047">IF(TSQ469&lt;5,"Sin Riesgo",IF(TSQ469 &lt;=14,"Bajo",IF(TSQ469&lt;=35,"Medio",IF(TSQ469&lt;=80,"Alto","Inviable Sanitariamente"))))</f>
        <v>Inviable Sanitariamente</v>
      </c>
      <c r="TST469" s="265" t="str">
        <f t="shared" ref="TST469:TST471" si="14048">IF(TSR469&lt;5,"Sin Riesgo",IF(TSR469 &lt;=14,"Bajo",IF(TSR469&lt;=35,"Medio",IF(TSR469&lt;=80,"Alto","Inviable Sanitariamente"))))</f>
        <v>Inviable Sanitariamente</v>
      </c>
      <c r="TSU469" s="265" t="str">
        <f t="shared" ref="TSU469:TSU471" si="14049">IF(TSS469&lt;5,"Sin Riesgo",IF(TSS469 &lt;=14,"Bajo",IF(TSS469&lt;=35,"Medio",IF(TSS469&lt;=80,"Alto","Inviable Sanitariamente"))))</f>
        <v>Inviable Sanitariamente</v>
      </c>
      <c r="TSV469" s="265" t="str">
        <f t="shared" ref="TSV469:TSV471" si="14050">IF(TST469&lt;5,"Sin Riesgo",IF(TST469 &lt;=14,"Bajo",IF(TST469&lt;=35,"Medio",IF(TST469&lt;=80,"Alto","Inviable Sanitariamente"))))</f>
        <v>Inviable Sanitariamente</v>
      </c>
      <c r="TSW469" s="265" t="str">
        <f t="shared" ref="TSW469:TSW471" si="14051">IF(TSU469&lt;5,"Sin Riesgo",IF(TSU469 &lt;=14,"Bajo",IF(TSU469&lt;=35,"Medio",IF(TSU469&lt;=80,"Alto","Inviable Sanitariamente"))))</f>
        <v>Inviable Sanitariamente</v>
      </c>
      <c r="TSX469" s="265" t="str">
        <f t="shared" ref="TSX469:TSX471" si="14052">IF(TSV469&lt;5,"Sin Riesgo",IF(TSV469 &lt;=14,"Bajo",IF(TSV469&lt;=35,"Medio",IF(TSV469&lt;=80,"Alto","Inviable Sanitariamente"))))</f>
        <v>Inviable Sanitariamente</v>
      </c>
      <c r="TSY469" s="265" t="str">
        <f t="shared" ref="TSY469:TSY471" si="14053">IF(TSW469&lt;5,"Sin Riesgo",IF(TSW469 &lt;=14,"Bajo",IF(TSW469&lt;=35,"Medio",IF(TSW469&lt;=80,"Alto","Inviable Sanitariamente"))))</f>
        <v>Inviable Sanitariamente</v>
      </c>
      <c r="TSZ469" s="265" t="str">
        <f t="shared" ref="TSZ469:TSZ471" si="14054">IF(TSX469&lt;5,"Sin Riesgo",IF(TSX469 &lt;=14,"Bajo",IF(TSX469&lt;=35,"Medio",IF(TSX469&lt;=80,"Alto","Inviable Sanitariamente"))))</f>
        <v>Inviable Sanitariamente</v>
      </c>
      <c r="TTA469" s="265" t="str">
        <f t="shared" ref="TTA469:TTA471" si="14055">IF(TSY469&lt;5,"Sin Riesgo",IF(TSY469 &lt;=14,"Bajo",IF(TSY469&lt;=35,"Medio",IF(TSY469&lt;=80,"Alto","Inviable Sanitariamente"))))</f>
        <v>Inviable Sanitariamente</v>
      </c>
      <c r="TTB469" s="265" t="str">
        <f t="shared" ref="TTB469:TTB471" si="14056">IF(TSZ469&lt;5,"Sin Riesgo",IF(TSZ469 &lt;=14,"Bajo",IF(TSZ469&lt;=35,"Medio",IF(TSZ469&lt;=80,"Alto","Inviable Sanitariamente"))))</f>
        <v>Inviable Sanitariamente</v>
      </c>
      <c r="TTC469" s="265" t="str">
        <f t="shared" ref="TTC469:TTC471" si="14057">IF(TTA469&lt;5,"Sin Riesgo",IF(TTA469 &lt;=14,"Bajo",IF(TTA469&lt;=35,"Medio",IF(TTA469&lt;=80,"Alto","Inviable Sanitariamente"))))</f>
        <v>Inviable Sanitariamente</v>
      </c>
      <c r="TTD469" s="265" t="str">
        <f t="shared" ref="TTD469:TTD471" si="14058">IF(TTB469&lt;5,"Sin Riesgo",IF(TTB469 &lt;=14,"Bajo",IF(TTB469&lt;=35,"Medio",IF(TTB469&lt;=80,"Alto","Inviable Sanitariamente"))))</f>
        <v>Inviable Sanitariamente</v>
      </c>
      <c r="TTE469" s="265" t="str">
        <f t="shared" ref="TTE469:TTE471" si="14059">IF(TTC469&lt;5,"Sin Riesgo",IF(TTC469 &lt;=14,"Bajo",IF(TTC469&lt;=35,"Medio",IF(TTC469&lt;=80,"Alto","Inviable Sanitariamente"))))</f>
        <v>Inviable Sanitariamente</v>
      </c>
      <c r="TTF469" s="265" t="str">
        <f t="shared" ref="TTF469:TTF471" si="14060">IF(TTD469&lt;5,"Sin Riesgo",IF(TTD469 &lt;=14,"Bajo",IF(TTD469&lt;=35,"Medio",IF(TTD469&lt;=80,"Alto","Inviable Sanitariamente"))))</f>
        <v>Inviable Sanitariamente</v>
      </c>
      <c r="TTG469" s="265" t="str">
        <f t="shared" ref="TTG469:TTG471" si="14061">IF(TTE469&lt;5,"Sin Riesgo",IF(TTE469 &lt;=14,"Bajo",IF(TTE469&lt;=35,"Medio",IF(TTE469&lt;=80,"Alto","Inviable Sanitariamente"))))</f>
        <v>Inviable Sanitariamente</v>
      </c>
      <c r="TTH469" s="265" t="str">
        <f t="shared" ref="TTH469:TTH471" si="14062">IF(TTF469&lt;5,"Sin Riesgo",IF(TTF469 &lt;=14,"Bajo",IF(TTF469&lt;=35,"Medio",IF(TTF469&lt;=80,"Alto","Inviable Sanitariamente"))))</f>
        <v>Inviable Sanitariamente</v>
      </c>
      <c r="TTI469" s="265" t="str">
        <f t="shared" ref="TTI469:TTI471" si="14063">IF(TTG469&lt;5,"Sin Riesgo",IF(TTG469 &lt;=14,"Bajo",IF(TTG469&lt;=35,"Medio",IF(TTG469&lt;=80,"Alto","Inviable Sanitariamente"))))</f>
        <v>Inviable Sanitariamente</v>
      </c>
      <c r="TTJ469" s="265" t="str">
        <f t="shared" ref="TTJ469:TTJ471" si="14064">IF(TTH469&lt;5,"Sin Riesgo",IF(TTH469 &lt;=14,"Bajo",IF(TTH469&lt;=35,"Medio",IF(TTH469&lt;=80,"Alto","Inviable Sanitariamente"))))</f>
        <v>Inviable Sanitariamente</v>
      </c>
      <c r="TTK469" s="265" t="str">
        <f t="shared" ref="TTK469:TTK471" si="14065">IF(TTI469&lt;5,"Sin Riesgo",IF(TTI469 &lt;=14,"Bajo",IF(TTI469&lt;=35,"Medio",IF(TTI469&lt;=80,"Alto","Inviable Sanitariamente"))))</f>
        <v>Inviable Sanitariamente</v>
      </c>
      <c r="TTL469" s="265" t="str">
        <f t="shared" ref="TTL469:TTL471" si="14066">IF(TTJ469&lt;5,"Sin Riesgo",IF(TTJ469 &lt;=14,"Bajo",IF(TTJ469&lt;=35,"Medio",IF(TTJ469&lt;=80,"Alto","Inviable Sanitariamente"))))</f>
        <v>Inviable Sanitariamente</v>
      </c>
      <c r="TTM469" s="265" t="str">
        <f t="shared" ref="TTM469:TTM471" si="14067">IF(TTK469&lt;5,"Sin Riesgo",IF(TTK469 &lt;=14,"Bajo",IF(TTK469&lt;=35,"Medio",IF(TTK469&lt;=80,"Alto","Inviable Sanitariamente"))))</f>
        <v>Inviable Sanitariamente</v>
      </c>
      <c r="TTN469" s="265" t="str">
        <f t="shared" ref="TTN469:TTN471" si="14068">IF(TTL469&lt;5,"Sin Riesgo",IF(TTL469 &lt;=14,"Bajo",IF(TTL469&lt;=35,"Medio",IF(TTL469&lt;=80,"Alto","Inviable Sanitariamente"))))</f>
        <v>Inviable Sanitariamente</v>
      </c>
      <c r="TTO469" s="265" t="str">
        <f t="shared" ref="TTO469:TTO471" si="14069">IF(TTM469&lt;5,"Sin Riesgo",IF(TTM469 &lt;=14,"Bajo",IF(TTM469&lt;=35,"Medio",IF(TTM469&lt;=80,"Alto","Inviable Sanitariamente"))))</f>
        <v>Inviable Sanitariamente</v>
      </c>
      <c r="TTP469" s="265" t="str">
        <f t="shared" ref="TTP469:TTP471" si="14070">IF(TTN469&lt;5,"Sin Riesgo",IF(TTN469 &lt;=14,"Bajo",IF(TTN469&lt;=35,"Medio",IF(TTN469&lt;=80,"Alto","Inviable Sanitariamente"))))</f>
        <v>Inviable Sanitariamente</v>
      </c>
      <c r="TTQ469" s="265" t="str">
        <f t="shared" ref="TTQ469:TTQ471" si="14071">IF(TTO469&lt;5,"Sin Riesgo",IF(TTO469 &lt;=14,"Bajo",IF(TTO469&lt;=35,"Medio",IF(TTO469&lt;=80,"Alto","Inviable Sanitariamente"))))</f>
        <v>Inviable Sanitariamente</v>
      </c>
      <c r="TTR469" s="265" t="str">
        <f t="shared" ref="TTR469:TTR471" si="14072">IF(TTP469&lt;5,"Sin Riesgo",IF(TTP469 &lt;=14,"Bajo",IF(TTP469&lt;=35,"Medio",IF(TTP469&lt;=80,"Alto","Inviable Sanitariamente"))))</f>
        <v>Inviable Sanitariamente</v>
      </c>
      <c r="TTS469" s="265" t="str">
        <f t="shared" ref="TTS469:TTS471" si="14073">IF(TTQ469&lt;5,"Sin Riesgo",IF(TTQ469 &lt;=14,"Bajo",IF(TTQ469&lt;=35,"Medio",IF(TTQ469&lt;=80,"Alto","Inviable Sanitariamente"))))</f>
        <v>Inviable Sanitariamente</v>
      </c>
      <c r="TTT469" s="265" t="str">
        <f t="shared" ref="TTT469:TTT471" si="14074">IF(TTR469&lt;5,"Sin Riesgo",IF(TTR469 &lt;=14,"Bajo",IF(TTR469&lt;=35,"Medio",IF(TTR469&lt;=80,"Alto","Inviable Sanitariamente"))))</f>
        <v>Inviable Sanitariamente</v>
      </c>
      <c r="TTU469" s="265" t="str">
        <f t="shared" ref="TTU469:TTU471" si="14075">IF(TTS469&lt;5,"Sin Riesgo",IF(TTS469 &lt;=14,"Bajo",IF(TTS469&lt;=35,"Medio",IF(TTS469&lt;=80,"Alto","Inviable Sanitariamente"))))</f>
        <v>Inviable Sanitariamente</v>
      </c>
      <c r="TTV469" s="265" t="str">
        <f t="shared" ref="TTV469:TTV471" si="14076">IF(TTT469&lt;5,"Sin Riesgo",IF(TTT469 &lt;=14,"Bajo",IF(TTT469&lt;=35,"Medio",IF(TTT469&lt;=80,"Alto","Inviable Sanitariamente"))))</f>
        <v>Inviable Sanitariamente</v>
      </c>
      <c r="TTW469" s="265" t="str">
        <f t="shared" ref="TTW469:TTW471" si="14077">IF(TTU469&lt;5,"Sin Riesgo",IF(TTU469 &lt;=14,"Bajo",IF(TTU469&lt;=35,"Medio",IF(TTU469&lt;=80,"Alto","Inviable Sanitariamente"))))</f>
        <v>Inviable Sanitariamente</v>
      </c>
      <c r="TTX469" s="265" t="str">
        <f t="shared" ref="TTX469:TTX471" si="14078">IF(TTV469&lt;5,"Sin Riesgo",IF(TTV469 &lt;=14,"Bajo",IF(TTV469&lt;=35,"Medio",IF(TTV469&lt;=80,"Alto","Inviable Sanitariamente"))))</f>
        <v>Inviable Sanitariamente</v>
      </c>
      <c r="TTY469" s="265" t="str">
        <f t="shared" ref="TTY469:TTY471" si="14079">IF(TTW469&lt;5,"Sin Riesgo",IF(TTW469 &lt;=14,"Bajo",IF(TTW469&lt;=35,"Medio",IF(TTW469&lt;=80,"Alto","Inviable Sanitariamente"))))</f>
        <v>Inviable Sanitariamente</v>
      </c>
      <c r="TTZ469" s="265" t="str">
        <f t="shared" ref="TTZ469:TTZ471" si="14080">IF(TTX469&lt;5,"Sin Riesgo",IF(TTX469 &lt;=14,"Bajo",IF(TTX469&lt;=35,"Medio",IF(TTX469&lt;=80,"Alto","Inviable Sanitariamente"))))</f>
        <v>Inviable Sanitariamente</v>
      </c>
      <c r="TUA469" s="265" t="str">
        <f t="shared" ref="TUA469:TUA471" si="14081">IF(TTY469&lt;5,"Sin Riesgo",IF(TTY469 &lt;=14,"Bajo",IF(TTY469&lt;=35,"Medio",IF(TTY469&lt;=80,"Alto","Inviable Sanitariamente"))))</f>
        <v>Inviable Sanitariamente</v>
      </c>
      <c r="TUB469" s="265" t="str">
        <f t="shared" ref="TUB469:TUB471" si="14082">IF(TTZ469&lt;5,"Sin Riesgo",IF(TTZ469 &lt;=14,"Bajo",IF(TTZ469&lt;=35,"Medio",IF(TTZ469&lt;=80,"Alto","Inviable Sanitariamente"))))</f>
        <v>Inviable Sanitariamente</v>
      </c>
      <c r="TUC469" s="265" t="str">
        <f t="shared" ref="TUC469:TUC471" si="14083">IF(TUA469&lt;5,"Sin Riesgo",IF(TUA469 &lt;=14,"Bajo",IF(TUA469&lt;=35,"Medio",IF(TUA469&lt;=80,"Alto","Inviable Sanitariamente"))))</f>
        <v>Inviable Sanitariamente</v>
      </c>
      <c r="TUD469" s="265" t="str">
        <f t="shared" ref="TUD469:TUD471" si="14084">IF(TUB469&lt;5,"Sin Riesgo",IF(TUB469 &lt;=14,"Bajo",IF(TUB469&lt;=35,"Medio",IF(TUB469&lt;=80,"Alto","Inviable Sanitariamente"))))</f>
        <v>Inviable Sanitariamente</v>
      </c>
      <c r="TUE469" s="265" t="str">
        <f t="shared" ref="TUE469:TUE471" si="14085">IF(TUC469&lt;5,"Sin Riesgo",IF(TUC469 &lt;=14,"Bajo",IF(TUC469&lt;=35,"Medio",IF(TUC469&lt;=80,"Alto","Inviable Sanitariamente"))))</f>
        <v>Inviable Sanitariamente</v>
      </c>
      <c r="TUF469" s="265" t="str">
        <f t="shared" ref="TUF469:TUF471" si="14086">IF(TUD469&lt;5,"Sin Riesgo",IF(TUD469 &lt;=14,"Bajo",IF(TUD469&lt;=35,"Medio",IF(TUD469&lt;=80,"Alto","Inviable Sanitariamente"))))</f>
        <v>Inviable Sanitariamente</v>
      </c>
      <c r="TUG469" s="265" t="str">
        <f t="shared" ref="TUG469:TUG471" si="14087">IF(TUE469&lt;5,"Sin Riesgo",IF(TUE469 &lt;=14,"Bajo",IF(TUE469&lt;=35,"Medio",IF(TUE469&lt;=80,"Alto","Inviable Sanitariamente"))))</f>
        <v>Inviable Sanitariamente</v>
      </c>
      <c r="TUH469" s="265" t="str">
        <f t="shared" ref="TUH469:TUH471" si="14088">IF(TUF469&lt;5,"Sin Riesgo",IF(TUF469 &lt;=14,"Bajo",IF(TUF469&lt;=35,"Medio",IF(TUF469&lt;=80,"Alto","Inviable Sanitariamente"))))</f>
        <v>Inviable Sanitariamente</v>
      </c>
      <c r="TUI469" s="265" t="str">
        <f t="shared" ref="TUI469:TUI471" si="14089">IF(TUG469&lt;5,"Sin Riesgo",IF(TUG469 &lt;=14,"Bajo",IF(TUG469&lt;=35,"Medio",IF(TUG469&lt;=80,"Alto","Inviable Sanitariamente"))))</f>
        <v>Inviable Sanitariamente</v>
      </c>
      <c r="TUJ469" s="265" t="str">
        <f t="shared" ref="TUJ469:TUJ471" si="14090">IF(TUH469&lt;5,"Sin Riesgo",IF(TUH469 &lt;=14,"Bajo",IF(TUH469&lt;=35,"Medio",IF(TUH469&lt;=80,"Alto","Inviable Sanitariamente"))))</f>
        <v>Inviable Sanitariamente</v>
      </c>
      <c r="TUK469" s="265" t="str">
        <f t="shared" ref="TUK469:TUK471" si="14091">IF(TUI469&lt;5,"Sin Riesgo",IF(TUI469 &lt;=14,"Bajo",IF(TUI469&lt;=35,"Medio",IF(TUI469&lt;=80,"Alto","Inviable Sanitariamente"))))</f>
        <v>Inviable Sanitariamente</v>
      </c>
      <c r="TUL469" s="265" t="str">
        <f t="shared" ref="TUL469:TUL471" si="14092">IF(TUJ469&lt;5,"Sin Riesgo",IF(TUJ469 &lt;=14,"Bajo",IF(TUJ469&lt;=35,"Medio",IF(TUJ469&lt;=80,"Alto","Inviable Sanitariamente"))))</f>
        <v>Inviable Sanitariamente</v>
      </c>
      <c r="TUM469" s="265" t="str">
        <f t="shared" ref="TUM469:TUM471" si="14093">IF(TUK469&lt;5,"Sin Riesgo",IF(TUK469 &lt;=14,"Bajo",IF(TUK469&lt;=35,"Medio",IF(TUK469&lt;=80,"Alto","Inviable Sanitariamente"))))</f>
        <v>Inviable Sanitariamente</v>
      </c>
      <c r="TUN469" s="265" t="str">
        <f t="shared" ref="TUN469:TUN471" si="14094">IF(TUL469&lt;5,"Sin Riesgo",IF(TUL469 &lt;=14,"Bajo",IF(TUL469&lt;=35,"Medio",IF(TUL469&lt;=80,"Alto","Inviable Sanitariamente"))))</f>
        <v>Inviable Sanitariamente</v>
      </c>
      <c r="TUO469" s="265" t="str">
        <f t="shared" ref="TUO469:TUO471" si="14095">IF(TUM469&lt;5,"Sin Riesgo",IF(TUM469 &lt;=14,"Bajo",IF(TUM469&lt;=35,"Medio",IF(TUM469&lt;=80,"Alto","Inviable Sanitariamente"))))</f>
        <v>Inviable Sanitariamente</v>
      </c>
      <c r="TUP469" s="265" t="str">
        <f t="shared" ref="TUP469:TUP471" si="14096">IF(TUN469&lt;5,"Sin Riesgo",IF(TUN469 &lt;=14,"Bajo",IF(TUN469&lt;=35,"Medio",IF(TUN469&lt;=80,"Alto","Inviable Sanitariamente"))))</f>
        <v>Inviable Sanitariamente</v>
      </c>
      <c r="TUQ469" s="265" t="str">
        <f t="shared" ref="TUQ469:TUQ471" si="14097">IF(TUO469&lt;5,"Sin Riesgo",IF(TUO469 &lt;=14,"Bajo",IF(TUO469&lt;=35,"Medio",IF(TUO469&lt;=80,"Alto","Inviable Sanitariamente"))))</f>
        <v>Inviable Sanitariamente</v>
      </c>
      <c r="TUR469" s="265" t="str">
        <f t="shared" ref="TUR469:TUR471" si="14098">IF(TUP469&lt;5,"Sin Riesgo",IF(TUP469 &lt;=14,"Bajo",IF(TUP469&lt;=35,"Medio",IF(TUP469&lt;=80,"Alto","Inviable Sanitariamente"))))</f>
        <v>Inviable Sanitariamente</v>
      </c>
      <c r="TUS469" s="265" t="str">
        <f t="shared" ref="TUS469:TUS471" si="14099">IF(TUQ469&lt;5,"Sin Riesgo",IF(TUQ469 &lt;=14,"Bajo",IF(TUQ469&lt;=35,"Medio",IF(TUQ469&lt;=80,"Alto","Inviable Sanitariamente"))))</f>
        <v>Inviable Sanitariamente</v>
      </c>
      <c r="TUT469" s="265" t="str">
        <f t="shared" ref="TUT469:TUT471" si="14100">IF(TUR469&lt;5,"Sin Riesgo",IF(TUR469 &lt;=14,"Bajo",IF(TUR469&lt;=35,"Medio",IF(TUR469&lt;=80,"Alto","Inviable Sanitariamente"))))</f>
        <v>Inviable Sanitariamente</v>
      </c>
      <c r="TUU469" s="265" t="str">
        <f t="shared" ref="TUU469:TUU471" si="14101">IF(TUS469&lt;5,"Sin Riesgo",IF(TUS469 &lt;=14,"Bajo",IF(TUS469&lt;=35,"Medio",IF(TUS469&lt;=80,"Alto","Inviable Sanitariamente"))))</f>
        <v>Inviable Sanitariamente</v>
      </c>
      <c r="TUV469" s="265" t="str">
        <f t="shared" ref="TUV469:TUV471" si="14102">IF(TUT469&lt;5,"Sin Riesgo",IF(TUT469 &lt;=14,"Bajo",IF(TUT469&lt;=35,"Medio",IF(TUT469&lt;=80,"Alto","Inviable Sanitariamente"))))</f>
        <v>Inviable Sanitariamente</v>
      </c>
      <c r="TUW469" s="265" t="str">
        <f t="shared" ref="TUW469:TUW471" si="14103">IF(TUU469&lt;5,"Sin Riesgo",IF(TUU469 &lt;=14,"Bajo",IF(TUU469&lt;=35,"Medio",IF(TUU469&lt;=80,"Alto","Inviable Sanitariamente"))))</f>
        <v>Inviable Sanitariamente</v>
      </c>
      <c r="TUX469" s="265" t="str">
        <f t="shared" ref="TUX469:TUX471" si="14104">IF(TUV469&lt;5,"Sin Riesgo",IF(TUV469 &lt;=14,"Bajo",IF(TUV469&lt;=35,"Medio",IF(TUV469&lt;=80,"Alto","Inviable Sanitariamente"))))</f>
        <v>Inviable Sanitariamente</v>
      </c>
      <c r="TUY469" s="265" t="str">
        <f t="shared" ref="TUY469:TUY471" si="14105">IF(TUW469&lt;5,"Sin Riesgo",IF(TUW469 &lt;=14,"Bajo",IF(TUW469&lt;=35,"Medio",IF(TUW469&lt;=80,"Alto","Inviable Sanitariamente"))))</f>
        <v>Inviable Sanitariamente</v>
      </c>
      <c r="TUZ469" s="265" t="str">
        <f t="shared" ref="TUZ469:TUZ471" si="14106">IF(TUX469&lt;5,"Sin Riesgo",IF(TUX469 &lt;=14,"Bajo",IF(TUX469&lt;=35,"Medio",IF(TUX469&lt;=80,"Alto","Inviable Sanitariamente"))))</f>
        <v>Inviable Sanitariamente</v>
      </c>
      <c r="TVA469" s="265" t="str">
        <f t="shared" ref="TVA469:TVA471" si="14107">IF(TUY469&lt;5,"Sin Riesgo",IF(TUY469 &lt;=14,"Bajo",IF(TUY469&lt;=35,"Medio",IF(TUY469&lt;=80,"Alto","Inviable Sanitariamente"))))</f>
        <v>Inviable Sanitariamente</v>
      </c>
      <c r="TVB469" s="265" t="str">
        <f t="shared" ref="TVB469:TVB471" si="14108">IF(TUZ469&lt;5,"Sin Riesgo",IF(TUZ469 &lt;=14,"Bajo",IF(TUZ469&lt;=35,"Medio",IF(TUZ469&lt;=80,"Alto","Inviable Sanitariamente"))))</f>
        <v>Inviable Sanitariamente</v>
      </c>
      <c r="TVC469" s="265" t="str">
        <f t="shared" ref="TVC469:TVC471" si="14109">IF(TVA469&lt;5,"Sin Riesgo",IF(TVA469 &lt;=14,"Bajo",IF(TVA469&lt;=35,"Medio",IF(TVA469&lt;=80,"Alto","Inviable Sanitariamente"))))</f>
        <v>Inviable Sanitariamente</v>
      </c>
      <c r="TVD469" s="265" t="str">
        <f t="shared" ref="TVD469:TVD471" si="14110">IF(TVB469&lt;5,"Sin Riesgo",IF(TVB469 &lt;=14,"Bajo",IF(TVB469&lt;=35,"Medio",IF(TVB469&lt;=80,"Alto","Inviable Sanitariamente"))))</f>
        <v>Inviable Sanitariamente</v>
      </c>
      <c r="TVE469" s="265" t="str">
        <f t="shared" ref="TVE469:TVE471" si="14111">IF(TVC469&lt;5,"Sin Riesgo",IF(TVC469 &lt;=14,"Bajo",IF(TVC469&lt;=35,"Medio",IF(TVC469&lt;=80,"Alto","Inviable Sanitariamente"))))</f>
        <v>Inviable Sanitariamente</v>
      </c>
      <c r="TVF469" s="265" t="str">
        <f t="shared" ref="TVF469:TVF471" si="14112">IF(TVD469&lt;5,"Sin Riesgo",IF(TVD469 &lt;=14,"Bajo",IF(TVD469&lt;=35,"Medio",IF(TVD469&lt;=80,"Alto","Inviable Sanitariamente"))))</f>
        <v>Inviable Sanitariamente</v>
      </c>
      <c r="TVG469" s="265" t="str">
        <f t="shared" ref="TVG469:TVG471" si="14113">IF(TVE469&lt;5,"Sin Riesgo",IF(TVE469 &lt;=14,"Bajo",IF(TVE469&lt;=35,"Medio",IF(TVE469&lt;=80,"Alto","Inviable Sanitariamente"))))</f>
        <v>Inviable Sanitariamente</v>
      </c>
      <c r="TVH469" s="265" t="str">
        <f t="shared" ref="TVH469:TVH471" si="14114">IF(TVF469&lt;5,"Sin Riesgo",IF(TVF469 &lt;=14,"Bajo",IF(TVF469&lt;=35,"Medio",IF(TVF469&lt;=80,"Alto","Inviable Sanitariamente"))))</f>
        <v>Inviable Sanitariamente</v>
      </c>
      <c r="TVI469" s="265" t="str">
        <f t="shared" ref="TVI469:TVI471" si="14115">IF(TVG469&lt;5,"Sin Riesgo",IF(TVG469 &lt;=14,"Bajo",IF(TVG469&lt;=35,"Medio",IF(TVG469&lt;=80,"Alto","Inviable Sanitariamente"))))</f>
        <v>Inviable Sanitariamente</v>
      </c>
      <c r="TVJ469" s="265" t="str">
        <f t="shared" ref="TVJ469:TVJ471" si="14116">IF(TVH469&lt;5,"Sin Riesgo",IF(TVH469 &lt;=14,"Bajo",IF(TVH469&lt;=35,"Medio",IF(TVH469&lt;=80,"Alto","Inviable Sanitariamente"))))</f>
        <v>Inviable Sanitariamente</v>
      </c>
      <c r="TVK469" s="265" t="str">
        <f t="shared" ref="TVK469:TVK471" si="14117">IF(TVI469&lt;5,"Sin Riesgo",IF(TVI469 &lt;=14,"Bajo",IF(TVI469&lt;=35,"Medio",IF(TVI469&lt;=80,"Alto","Inviable Sanitariamente"))))</f>
        <v>Inviable Sanitariamente</v>
      </c>
      <c r="TVL469" s="265" t="str">
        <f t="shared" ref="TVL469:TVL471" si="14118">IF(TVJ469&lt;5,"Sin Riesgo",IF(TVJ469 &lt;=14,"Bajo",IF(TVJ469&lt;=35,"Medio",IF(TVJ469&lt;=80,"Alto","Inviable Sanitariamente"))))</f>
        <v>Inviable Sanitariamente</v>
      </c>
      <c r="TVM469" s="265" t="str">
        <f t="shared" ref="TVM469:TVM471" si="14119">IF(TVK469&lt;5,"Sin Riesgo",IF(TVK469 &lt;=14,"Bajo",IF(TVK469&lt;=35,"Medio",IF(TVK469&lt;=80,"Alto","Inviable Sanitariamente"))))</f>
        <v>Inviable Sanitariamente</v>
      </c>
      <c r="TVN469" s="265" t="str">
        <f t="shared" ref="TVN469:TVN471" si="14120">IF(TVL469&lt;5,"Sin Riesgo",IF(TVL469 &lt;=14,"Bajo",IF(TVL469&lt;=35,"Medio",IF(TVL469&lt;=80,"Alto","Inviable Sanitariamente"))))</f>
        <v>Inviable Sanitariamente</v>
      </c>
      <c r="TVO469" s="265" t="str">
        <f t="shared" ref="TVO469:TVO471" si="14121">IF(TVM469&lt;5,"Sin Riesgo",IF(TVM469 &lt;=14,"Bajo",IF(TVM469&lt;=35,"Medio",IF(TVM469&lt;=80,"Alto","Inviable Sanitariamente"))))</f>
        <v>Inviable Sanitariamente</v>
      </c>
      <c r="TVP469" s="265" t="str">
        <f t="shared" ref="TVP469:TVP471" si="14122">IF(TVN469&lt;5,"Sin Riesgo",IF(TVN469 &lt;=14,"Bajo",IF(TVN469&lt;=35,"Medio",IF(TVN469&lt;=80,"Alto","Inviable Sanitariamente"))))</f>
        <v>Inviable Sanitariamente</v>
      </c>
      <c r="TVQ469" s="265" t="str">
        <f t="shared" ref="TVQ469:TVQ471" si="14123">IF(TVO469&lt;5,"Sin Riesgo",IF(TVO469 &lt;=14,"Bajo",IF(TVO469&lt;=35,"Medio",IF(TVO469&lt;=80,"Alto","Inviable Sanitariamente"))))</f>
        <v>Inviable Sanitariamente</v>
      </c>
      <c r="TVR469" s="265" t="str">
        <f t="shared" ref="TVR469:TVR471" si="14124">IF(TVP469&lt;5,"Sin Riesgo",IF(TVP469 &lt;=14,"Bajo",IF(TVP469&lt;=35,"Medio",IF(TVP469&lt;=80,"Alto","Inviable Sanitariamente"))))</f>
        <v>Inviable Sanitariamente</v>
      </c>
      <c r="TVS469" s="265" t="str">
        <f t="shared" ref="TVS469:TVS471" si="14125">IF(TVQ469&lt;5,"Sin Riesgo",IF(TVQ469 &lt;=14,"Bajo",IF(TVQ469&lt;=35,"Medio",IF(TVQ469&lt;=80,"Alto","Inviable Sanitariamente"))))</f>
        <v>Inviable Sanitariamente</v>
      </c>
      <c r="TVT469" s="265" t="str">
        <f t="shared" ref="TVT469:TVT471" si="14126">IF(TVR469&lt;5,"Sin Riesgo",IF(TVR469 &lt;=14,"Bajo",IF(TVR469&lt;=35,"Medio",IF(TVR469&lt;=80,"Alto","Inviable Sanitariamente"))))</f>
        <v>Inviable Sanitariamente</v>
      </c>
      <c r="TVU469" s="265" t="str">
        <f t="shared" ref="TVU469:TVU471" si="14127">IF(TVS469&lt;5,"Sin Riesgo",IF(TVS469 &lt;=14,"Bajo",IF(TVS469&lt;=35,"Medio",IF(TVS469&lt;=80,"Alto","Inviable Sanitariamente"))))</f>
        <v>Inviable Sanitariamente</v>
      </c>
      <c r="TVV469" s="265" t="str">
        <f t="shared" ref="TVV469:TVV471" si="14128">IF(TVT469&lt;5,"Sin Riesgo",IF(TVT469 &lt;=14,"Bajo",IF(TVT469&lt;=35,"Medio",IF(TVT469&lt;=80,"Alto","Inviable Sanitariamente"))))</f>
        <v>Inviable Sanitariamente</v>
      </c>
      <c r="TVW469" s="265" t="str">
        <f t="shared" ref="TVW469:TVW471" si="14129">IF(TVU469&lt;5,"Sin Riesgo",IF(TVU469 &lt;=14,"Bajo",IF(TVU469&lt;=35,"Medio",IF(TVU469&lt;=80,"Alto","Inviable Sanitariamente"))))</f>
        <v>Inviable Sanitariamente</v>
      </c>
      <c r="TVX469" s="265" t="str">
        <f t="shared" ref="TVX469:TVX471" si="14130">IF(TVV469&lt;5,"Sin Riesgo",IF(TVV469 &lt;=14,"Bajo",IF(TVV469&lt;=35,"Medio",IF(TVV469&lt;=80,"Alto","Inviable Sanitariamente"))))</f>
        <v>Inviable Sanitariamente</v>
      </c>
      <c r="TVY469" s="265" t="str">
        <f t="shared" ref="TVY469:TVY471" si="14131">IF(TVW469&lt;5,"Sin Riesgo",IF(TVW469 &lt;=14,"Bajo",IF(TVW469&lt;=35,"Medio",IF(TVW469&lt;=80,"Alto","Inviable Sanitariamente"))))</f>
        <v>Inviable Sanitariamente</v>
      </c>
      <c r="TVZ469" s="265" t="str">
        <f t="shared" ref="TVZ469:TVZ471" si="14132">IF(TVX469&lt;5,"Sin Riesgo",IF(TVX469 &lt;=14,"Bajo",IF(TVX469&lt;=35,"Medio",IF(TVX469&lt;=80,"Alto","Inviable Sanitariamente"))))</f>
        <v>Inviable Sanitariamente</v>
      </c>
      <c r="TWA469" s="265" t="str">
        <f t="shared" ref="TWA469:TWA471" si="14133">IF(TVY469&lt;5,"Sin Riesgo",IF(TVY469 &lt;=14,"Bajo",IF(TVY469&lt;=35,"Medio",IF(TVY469&lt;=80,"Alto","Inviable Sanitariamente"))))</f>
        <v>Inviable Sanitariamente</v>
      </c>
      <c r="TWB469" s="265" t="str">
        <f t="shared" ref="TWB469:TWB471" si="14134">IF(TVZ469&lt;5,"Sin Riesgo",IF(TVZ469 &lt;=14,"Bajo",IF(TVZ469&lt;=35,"Medio",IF(TVZ469&lt;=80,"Alto","Inviable Sanitariamente"))))</f>
        <v>Inviable Sanitariamente</v>
      </c>
      <c r="TWC469" s="265" t="str">
        <f t="shared" ref="TWC469:TWC471" si="14135">IF(TWA469&lt;5,"Sin Riesgo",IF(TWA469 &lt;=14,"Bajo",IF(TWA469&lt;=35,"Medio",IF(TWA469&lt;=80,"Alto","Inviable Sanitariamente"))))</f>
        <v>Inviable Sanitariamente</v>
      </c>
      <c r="TWD469" s="265" t="str">
        <f t="shared" ref="TWD469:TWD471" si="14136">IF(TWB469&lt;5,"Sin Riesgo",IF(TWB469 &lt;=14,"Bajo",IF(TWB469&lt;=35,"Medio",IF(TWB469&lt;=80,"Alto","Inviable Sanitariamente"))))</f>
        <v>Inviable Sanitariamente</v>
      </c>
      <c r="TWE469" s="265" t="str">
        <f t="shared" ref="TWE469:TWE471" si="14137">IF(TWC469&lt;5,"Sin Riesgo",IF(TWC469 &lt;=14,"Bajo",IF(TWC469&lt;=35,"Medio",IF(TWC469&lt;=80,"Alto","Inviable Sanitariamente"))))</f>
        <v>Inviable Sanitariamente</v>
      </c>
      <c r="TWF469" s="265" t="str">
        <f t="shared" ref="TWF469:TWF471" si="14138">IF(TWD469&lt;5,"Sin Riesgo",IF(TWD469 &lt;=14,"Bajo",IF(TWD469&lt;=35,"Medio",IF(TWD469&lt;=80,"Alto","Inviable Sanitariamente"))))</f>
        <v>Inviable Sanitariamente</v>
      </c>
      <c r="TWG469" s="265" t="str">
        <f t="shared" ref="TWG469:TWG471" si="14139">IF(TWE469&lt;5,"Sin Riesgo",IF(TWE469 &lt;=14,"Bajo",IF(TWE469&lt;=35,"Medio",IF(TWE469&lt;=80,"Alto","Inviable Sanitariamente"))))</f>
        <v>Inviable Sanitariamente</v>
      </c>
      <c r="TWH469" s="265" t="str">
        <f t="shared" ref="TWH469:TWH471" si="14140">IF(TWF469&lt;5,"Sin Riesgo",IF(TWF469 &lt;=14,"Bajo",IF(TWF469&lt;=35,"Medio",IF(TWF469&lt;=80,"Alto","Inviable Sanitariamente"))))</f>
        <v>Inviable Sanitariamente</v>
      </c>
      <c r="TWI469" s="265" t="str">
        <f t="shared" ref="TWI469:TWI471" si="14141">IF(TWG469&lt;5,"Sin Riesgo",IF(TWG469 &lt;=14,"Bajo",IF(TWG469&lt;=35,"Medio",IF(TWG469&lt;=80,"Alto","Inviable Sanitariamente"))))</f>
        <v>Inviable Sanitariamente</v>
      </c>
      <c r="TWJ469" s="265" t="str">
        <f t="shared" ref="TWJ469:TWJ471" si="14142">IF(TWH469&lt;5,"Sin Riesgo",IF(TWH469 &lt;=14,"Bajo",IF(TWH469&lt;=35,"Medio",IF(TWH469&lt;=80,"Alto","Inviable Sanitariamente"))))</f>
        <v>Inviable Sanitariamente</v>
      </c>
      <c r="TWK469" s="265" t="str">
        <f t="shared" ref="TWK469:TWK471" si="14143">IF(TWI469&lt;5,"Sin Riesgo",IF(TWI469 &lt;=14,"Bajo",IF(TWI469&lt;=35,"Medio",IF(TWI469&lt;=80,"Alto","Inviable Sanitariamente"))))</f>
        <v>Inviable Sanitariamente</v>
      </c>
      <c r="TWL469" s="265" t="str">
        <f t="shared" ref="TWL469:TWL471" si="14144">IF(TWJ469&lt;5,"Sin Riesgo",IF(TWJ469 &lt;=14,"Bajo",IF(TWJ469&lt;=35,"Medio",IF(TWJ469&lt;=80,"Alto","Inviable Sanitariamente"))))</f>
        <v>Inviable Sanitariamente</v>
      </c>
      <c r="TWM469" s="265" t="str">
        <f t="shared" ref="TWM469:TWM471" si="14145">IF(TWK469&lt;5,"Sin Riesgo",IF(TWK469 &lt;=14,"Bajo",IF(TWK469&lt;=35,"Medio",IF(TWK469&lt;=80,"Alto","Inviable Sanitariamente"))))</f>
        <v>Inviable Sanitariamente</v>
      </c>
      <c r="TWN469" s="265" t="str">
        <f t="shared" ref="TWN469:TWN471" si="14146">IF(TWL469&lt;5,"Sin Riesgo",IF(TWL469 &lt;=14,"Bajo",IF(TWL469&lt;=35,"Medio",IF(TWL469&lt;=80,"Alto","Inviable Sanitariamente"))))</f>
        <v>Inviable Sanitariamente</v>
      </c>
      <c r="TWO469" s="265" t="str">
        <f t="shared" ref="TWO469:TWO471" si="14147">IF(TWM469&lt;5,"Sin Riesgo",IF(TWM469 &lt;=14,"Bajo",IF(TWM469&lt;=35,"Medio",IF(TWM469&lt;=80,"Alto","Inviable Sanitariamente"))))</f>
        <v>Inviable Sanitariamente</v>
      </c>
      <c r="TWP469" s="265" t="str">
        <f t="shared" ref="TWP469:TWP471" si="14148">IF(TWN469&lt;5,"Sin Riesgo",IF(TWN469 &lt;=14,"Bajo",IF(TWN469&lt;=35,"Medio",IF(TWN469&lt;=80,"Alto","Inviable Sanitariamente"))))</f>
        <v>Inviable Sanitariamente</v>
      </c>
      <c r="TWQ469" s="265" t="str">
        <f t="shared" ref="TWQ469:TWQ471" si="14149">IF(TWO469&lt;5,"Sin Riesgo",IF(TWO469 &lt;=14,"Bajo",IF(TWO469&lt;=35,"Medio",IF(TWO469&lt;=80,"Alto","Inviable Sanitariamente"))))</f>
        <v>Inviable Sanitariamente</v>
      </c>
      <c r="TWR469" s="265" t="str">
        <f t="shared" ref="TWR469:TWR471" si="14150">IF(TWP469&lt;5,"Sin Riesgo",IF(TWP469 &lt;=14,"Bajo",IF(TWP469&lt;=35,"Medio",IF(TWP469&lt;=80,"Alto","Inviable Sanitariamente"))))</f>
        <v>Inviable Sanitariamente</v>
      </c>
      <c r="TWS469" s="265" t="str">
        <f t="shared" ref="TWS469:TWS471" si="14151">IF(TWQ469&lt;5,"Sin Riesgo",IF(TWQ469 &lt;=14,"Bajo",IF(TWQ469&lt;=35,"Medio",IF(TWQ469&lt;=80,"Alto","Inviable Sanitariamente"))))</f>
        <v>Inviable Sanitariamente</v>
      </c>
      <c r="TWT469" s="265" t="str">
        <f t="shared" ref="TWT469:TWT471" si="14152">IF(TWR469&lt;5,"Sin Riesgo",IF(TWR469 &lt;=14,"Bajo",IF(TWR469&lt;=35,"Medio",IF(TWR469&lt;=80,"Alto","Inviable Sanitariamente"))))</f>
        <v>Inviable Sanitariamente</v>
      </c>
      <c r="TWU469" s="265" t="str">
        <f t="shared" ref="TWU469:TWU471" si="14153">IF(TWS469&lt;5,"Sin Riesgo",IF(TWS469 &lt;=14,"Bajo",IF(TWS469&lt;=35,"Medio",IF(TWS469&lt;=80,"Alto","Inviable Sanitariamente"))))</f>
        <v>Inviable Sanitariamente</v>
      </c>
      <c r="TWV469" s="265" t="str">
        <f t="shared" ref="TWV469:TWV471" si="14154">IF(TWT469&lt;5,"Sin Riesgo",IF(TWT469 &lt;=14,"Bajo",IF(TWT469&lt;=35,"Medio",IF(TWT469&lt;=80,"Alto","Inviable Sanitariamente"))))</f>
        <v>Inviable Sanitariamente</v>
      </c>
      <c r="TWW469" s="265" t="str">
        <f t="shared" ref="TWW469:TWW471" si="14155">IF(TWU469&lt;5,"Sin Riesgo",IF(TWU469 &lt;=14,"Bajo",IF(TWU469&lt;=35,"Medio",IF(TWU469&lt;=80,"Alto","Inviable Sanitariamente"))))</f>
        <v>Inviable Sanitariamente</v>
      </c>
      <c r="TWX469" s="265" t="str">
        <f t="shared" ref="TWX469:TWX471" si="14156">IF(TWV469&lt;5,"Sin Riesgo",IF(TWV469 &lt;=14,"Bajo",IF(TWV469&lt;=35,"Medio",IF(TWV469&lt;=80,"Alto","Inviable Sanitariamente"))))</f>
        <v>Inviable Sanitariamente</v>
      </c>
      <c r="TWY469" s="265" t="str">
        <f t="shared" ref="TWY469:TWY471" si="14157">IF(TWW469&lt;5,"Sin Riesgo",IF(TWW469 &lt;=14,"Bajo",IF(TWW469&lt;=35,"Medio",IF(TWW469&lt;=80,"Alto","Inviable Sanitariamente"))))</f>
        <v>Inviable Sanitariamente</v>
      </c>
      <c r="TWZ469" s="265" t="str">
        <f t="shared" ref="TWZ469:TWZ471" si="14158">IF(TWX469&lt;5,"Sin Riesgo",IF(TWX469 &lt;=14,"Bajo",IF(TWX469&lt;=35,"Medio",IF(TWX469&lt;=80,"Alto","Inviable Sanitariamente"))))</f>
        <v>Inviable Sanitariamente</v>
      </c>
      <c r="TXA469" s="265" t="str">
        <f t="shared" ref="TXA469:TXA471" si="14159">IF(TWY469&lt;5,"Sin Riesgo",IF(TWY469 &lt;=14,"Bajo",IF(TWY469&lt;=35,"Medio",IF(TWY469&lt;=80,"Alto","Inviable Sanitariamente"))))</f>
        <v>Inviable Sanitariamente</v>
      </c>
      <c r="TXB469" s="265" t="str">
        <f t="shared" ref="TXB469:TXB471" si="14160">IF(TWZ469&lt;5,"Sin Riesgo",IF(TWZ469 &lt;=14,"Bajo",IF(TWZ469&lt;=35,"Medio",IF(TWZ469&lt;=80,"Alto","Inviable Sanitariamente"))))</f>
        <v>Inviable Sanitariamente</v>
      </c>
      <c r="TXC469" s="265" t="str">
        <f t="shared" ref="TXC469:TXC471" si="14161">IF(TXA469&lt;5,"Sin Riesgo",IF(TXA469 &lt;=14,"Bajo",IF(TXA469&lt;=35,"Medio",IF(TXA469&lt;=80,"Alto","Inviable Sanitariamente"))))</f>
        <v>Inviable Sanitariamente</v>
      </c>
      <c r="TXD469" s="265" t="str">
        <f t="shared" ref="TXD469:TXD471" si="14162">IF(TXB469&lt;5,"Sin Riesgo",IF(TXB469 &lt;=14,"Bajo",IF(TXB469&lt;=35,"Medio",IF(TXB469&lt;=80,"Alto","Inviable Sanitariamente"))))</f>
        <v>Inviable Sanitariamente</v>
      </c>
      <c r="TXE469" s="265" t="str">
        <f t="shared" ref="TXE469:TXE471" si="14163">IF(TXC469&lt;5,"Sin Riesgo",IF(TXC469 &lt;=14,"Bajo",IF(TXC469&lt;=35,"Medio",IF(TXC469&lt;=80,"Alto","Inviable Sanitariamente"))))</f>
        <v>Inviable Sanitariamente</v>
      </c>
      <c r="TXF469" s="265" t="str">
        <f t="shared" ref="TXF469:TXF471" si="14164">IF(TXD469&lt;5,"Sin Riesgo",IF(TXD469 &lt;=14,"Bajo",IF(TXD469&lt;=35,"Medio",IF(TXD469&lt;=80,"Alto","Inviable Sanitariamente"))))</f>
        <v>Inviable Sanitariamente</v>
      </c>
      <c r="TXG469" s="265" t="str">
        <f t="shared" ref="TXG469:TXG471" si="14165">IF(TXE469&lt;5,"Sin Riesgo",IF(TXE469 &lt;=14,"Bajo",IF(TXE469&lt;=35,"Medio",IF(TXE469&lt;=80,"Alto","Inviable Sanitariamente"))))</f>
        <v>Inviable Sanitariamente</v>
      </c>
      <c r="TXH469" s="265" t="str">
        <f t="shared" ref="TXH469:TXH471" si="14166">IF(TXF469&lt;5,"Sin Riesgo",IF(TXF469 &lt;=14,"Bajo",IF(TXF469&lt;=35,"Medio",IF(TXF469&lt;=80,"Alto","Inviable Sanitariamente"))))</f>
        <v>Inviable Sanitariamente</v>
      </c>
      <c r="TXI469" s="265" t="str">
        <f t="shared" ref="TXI469:TXI471" si="14167">IF(TXG469&lt;5,"Sin Riesgo",IF(TXG469 &lt;=14,"Bajo",IF(TXG469&lt;=35,"Medio",IF(TXG469&lt;=80,"Alto","Inviable Sanitariamente"))))</f>
        <v>Inviable Sanitariamente</v>
      </c>
      <c r="TXJ469" s="265" t="str">
        <f t="shared" ref="TXJ469:TXJ471" si="14168">IF(TXH469&lt;5,"Sin Riesgo",IF(TXH469 &lt;=14,"Bajo",IF(TXH469&lt;=35,"Medio",IF(TXH469&lt;=80,"Alto","Inviable Sanitariamente"))))</f>
        <v>Inviable Sanitariamente</v>
      </c>
      <c r="TXK469" s="265" t="str">
        <f t="shared" ref="TXK469:TXK471" si="14169">IF(TXI469&lt;5,"Sin Riesgo",IF(TXI469 &lt;=14,"Bajo",IF(TXI469&lt;=35,"Medio",IF(TXI469&lt;=80,"Alto","Inviable Sanitariamente"))))</f>
        <v>Inviable Sanitariamente</v>
      </c>
      <c r="TXL469" s="265" t="str">
        <f t="shared" ref="TXL469:TXL471" si="14170">IF(TXJ469&lt;5,"Sin Riesgo",IF(TXJ469 &lt;=14,"Bajo",IF(TXJ469&lt;=35,"Medio",IF(TXJ469&lt;=80,"Alto","Inviable Sanitariamente"))))</f>
        <v>Inviable Sanitariamente</v>
      </c>
      <c r="TXM469" s="265" t="str">
        <f t="shared" ref="TXM469:TXM471" si="14171">IF(TXK469&lt;5,"Sin Riesgo",IF(TXK469 &lt;=14,"Bajo",IF(TXK469&lt;=35,"Medio",IF(TXK469&lt;=80,"Alto","Inviable Sanitariamente"))))</f>
        <v>Inviable Sanitariamente</v>
      </c>
      <c r="TXN469" s="265" t="str">
        <f t="shared" ref="TXN469:TXN471" si="14172">IF(TXL469&lt;5,"Sin Riesgo",IF(TXL469 &lt;=14,"Bajo",IF(TXL469&lt;=35,"Medio",IF(TXL469&lt;=80,"Alto","Inviable Sanitariamente"))))</f>
        <v>Inviable Sanitariamente</v>
      </c>
      <c r="TXO469" s="265" t="str">
        <f t="shared" ref="TXO469:TXO471" si="14173">IF(TXM469&lt;5,"Sin Riesgo",IF(TXM469 &lt;=14,"Bajo",IF(TXM469&lt;=35,"Medio",IF(TXM469&lt;=80,"Alto","Inviable Sanitariamente"))))</f>
        <v>Inviable Sanitariamente</v>
      </c>
      <c r="TXP469" s="265" t="str">
        <f t="shared" ref="TXP469:TXP471" si="14174">IF(TXN469&lt;5,"Sin Riesgo",IF(TXN469 &lt;=14,"Bajo",IF(TXN469&lt;=35,"Medio",IF(TXN469&lt;=80,"Alto","Inviable Sanitariamente"))))</f>
        <v>Inviable Sanitariamente</v>
      </c>
      <c r="TXQ469" s="265" t="str">
        <f t="shared" ref="TXQ469:TXQ471" si="14175">IF(TXO469&lt;5,"Sin Riesgo",IF(TXO469 &lt;=14,"Bajo",IF(TXO469&lt;=35,"Medio",IF(TXO469&lt;=80,"Alto","Inviable Sanitariamente"))))</f>
        <v>Inviable Sanitariamente</v>
      </c>
      <c r="TXR469" s="265" t="str">
        <f t="shared" ref="TXR469:TXR471" si="14176">IF(TXP469&lt;5,"Sin Riesgo",IF(TXP469 &lt;=14,"Bajo",IF(TXP469&lt;=35,"Medio",IF(TXP469&lt;=80,"Alto","Inviable Sanitariamente"))))</f>
        <v>Inviable Sanitariamente</v>
      </c>
      <c r="TXS469" s="265" t="str">
        <f t="shared" ref="TXS469:TXS471" si="14177">IF(TXQ469&lt;5,"Sin Riesgo",IF(TXQ469 &lt;=14,"Bajo",IF(TXQ469&lt;=35,"Medio",IF(TXQ469&lt;=80,"Alto","Inviable Sanitariamente"))))</f>
        <v>Inviable Sanitariamente</v>
      </c>
      <c r="TXT469" s="265" t="str">
        <f t="shared" ref="TXT469:TXT471" si="14178">IF(TXR469&lt;5,"Sin Riesgo",IF(TXR469 &lt;=14,"Bajo",IF(TXR469&lt;=35,"Medio",IF(TXR469&lt;=80,"Alto","Inviable Sanitariamente"))))</f>
        <v>Inviable Sanitariamente</v>
      </c>
      <c r="TXU469" s="265" t="str">
        <f t="shared" ref="TXU469:TXU471" si="14179">IF(TXS469&lt;5,"Sin Riesgo",IF(TXS469 &lt;=14,"Bajo",IF(TXS469&lt;=35,"Medio",IF(TXS469&lt;=80,"Alto","Inviable Sanitariamente"))))</f>
        <v>Inviable Sanitariamente</v>
      </c>
      <c r="TXV469" s="265" t="str">
        <f t="shared" ref="TXV469:TXV471" si="14180">IF(TXT469&lt;5,"Sin Riesgo",IF(TXT469 &lt;=14,"Bajo",IF(TXT469&lt;=35,"Medio",IF(TXT469&lt;=80,"Alto","Inviable Sanitariamente"))))</f>
        <v>Inviable Sanitariamente</v>
      </c>
      <c r="TXW469" s="265" t="str">
        <f t="shared" ref="TXW469:TXW471" si="14181">IF(TXU469&lt;5,"Sin Riesgo",IF(TXU469 &lt;=14,"Bajo",IF(TXU469&lt;=35,"Medio",IF(TXU469&lt;=80,"Alto","Inviable Sanitariamente"))))</f>
        <v>Inviable Sanitariamente</v>
      </c>
      <c r="TXX469" s="265" t="str">
        <f t="shared" ref="TXX469:TXX471" si="14182">IF(TXV469&lt;5,"Sin Riesgo",IF(TXV469 &lt;=14,"Bajo",IF(TXV469&lt;=35,"Medio",IF(TXV469&lt;=80,"Alto","Inviable Sanitariamente"))))</f>
        <v>Inviable Sanitariamente</v>
      </c>
      <c r="TXY469" s="265" t="str">
        <f t="shared" ref="TXY469:TXY471" si="14183">IF(TXW469&lt;5,"Sin Riesgo",IF(TXW469 &lt;=14,"Bajo",IF(TXW469&lt;=35,"Medio",IF(TXW469&lt;=80,"Alto","Inviable Sanitariamente"))))</f>
        <v>Inviable Sanitariamente</v>
      </c>
      <c r="TXZ469" s="265" t="str">
        <f t="shared" ref="TXZ469:TXZ471" si="14184">IF(TXX469&lt;5,"Sin Riesgo",IF(TXX469 &lt;=14,"Bajo",IF(TXX469&lt;=35,"Medio",IF(TXX469&lt;=80,"Alto","Inviable Sanitariamente"))))</f>
        <v>Inviable Sanitariamente</v>
      </c>
      <c r="TYA469" s="265" t="str">
        <f t="shared" ref="TYA469:TYA471" si="14185">IF(TXY469&lt;5,"Sin Riesgo",IF(TXY469 &lt;=14,"Bajo",IF(TXY469&lt;=35,"Medio",IF(TXY469&lt;=80,"Alto","Inviable Sanitariamente"))))</f>
        <v>Inviable Sanitariamente</v>
      </c>
      <c r="TYB469" s="265" t="str">
        <f t="shared" ref="TYB469:TYB471" si="14186">IF(TXZ469&lt;5,"Sin Riesgo",IF(TXZ469 &lt;=14,"Bajo",IF(TXZ469&lt;=35,"Medio",IF(TXZ469&lt;=80,"Alto","Inviable Sanitariamente"))))</f>
        <v>Inviable Sanitariamente</v>
      </c>
      <c r="TYC469" s="265" t="str">
        <f t="shared" ref="TYC469:TYC471" si="14187">IF(TYA469&lt;5,"Sin Riesgo",IF(TYA469 &lt;=14,"Bajo",IF(TYA469&lt;=35,"Medio",IF(TYA469&lt;=80,"Alto","Inviable Sanitariamente"))))</f>
        <v>Inviable Sanitariamente</v>
      </c>
      <c r="TYD469" s="265" t="str">
        <f t="shared" ref="TYD469:TYD471" si="14188">IF(TYB469&lt;5,"Sin Riesgo",IF(TYB469 &lt;=14,"Bajo",IF(TYB469&lt;=35,"Medio",IF(TYB469&lt;=80,"Alto","Inviable Sanitariamente"))))</f>
        <v>Inviable Sanitariamente</v>
      </c>
      <c r="TYE469" s="265" t="str">
        <f t="shared" ref="TYE469:TYE471" si="14189">IF(TYC469&lt;5,"Sin Riesgo",IF(TYC469 &lt;=14,"Bajo",IF(TYC469&lt;=35,"Medio",IF(TYC469&lt;=80,"Alto","Inviable Sanitariamente"))))</f>
        <v>Inviable Sanitariamente</v>
      </c>
      <c r="TYF469" s="265" t="str">
        <f t="shared" ref="TYF469:TYF471" si="14190">IF(TYD469&lt;5,"Sin Riesgo",IF(TYD469 &lt;=14,"Bajo",IF(TYD469&lt;=35,"Medio",IF(TYD469&lt;=80,"Alto","Inviable Sanitariamente"))))</f>
        <v>Inviable Sanitariamente</v>
      </c>
      <c r="TYG469" s="265" t="str">
        <f t="shared" ref="TYG469:TYG471" si="14191">IF(TYE469&lt;5,"Sin Riesgo",IF(TYE469 &lt;=14,"Bajo",IF(TYE469&lt;=35,"Medio",IF(TYE469&lt;=80,"Alto","Inviable Sanitariamente"))))</f>
        <v>Inviable Sanitariamente</v>
      </c>
      <c r="TYH469" s="265" t="str">
        <f t="shared" ref="TYH469:TYH471" si="14192">IF(TYF469&lt;5,"Sin Riesgo",IF(TYF469 &lt;=14,"Bajo",IF(TYF469&lt;=35,"Medio",IF(TYF469&lt;=80,"Alto","Inviable Sanitariamente"))))</f>
        <v>Inviable Sanitariamente</v>
      </c>
      <c r="TYI469" s="265" t="str">
        <f t="shared" ref="TYI469:TYI471" si="14193">IF(TYG469&lt;5,"Sin Riesgo",IF(TYG469 &lt;=14,"Bajo",IF(TYG469&lt;=35,"Medio",IF(TYG469&lt;=80,"Alto","Inviable Sanitariamente"))))</f>
        <v>Inviable Sanitariamente</v>
      </c>
      <c r="TYJ469" s="265" t="str">
        <f t="shared" ref="TYJ469:TYJ471" si="14194">IF(TYH469&lt;5,"Sin Riesgo",IF(TYH469 &lt;=14,"Bajo",IF(TYH469&lt;=35,"Medio",IF(TYH469&lt;=80,"Alto","Inviable Sanitariamente"))))</f>
        <v>Inviable Sanitariamente</v>
      </c>
      <c r="TYK469" s="265" t="str">
        <f t="shared" ref="TYK469:TYK471" si="14195">IF(TYI469&lt;5,"Sin Riesgo",IF(TYI469 &lt;=14,"Bajo",IF(TYI469&lt;=35,"Medio",IF(TYI469&lt;=80,"Alto","Inviable Sanitariamente"))))</f>
        <v>Inviable Sanitariamente</v>
      </c>
      <c r="TYL469" s="265" t="str">
        <f t="shared" ref="TYL469:TYL471" si="14196">IF(TYJ469&lt;5,"Sin Riesgo",IF(TYJ469 &lt;=14,"Bajo",IF(TYJ469&lt;=35,"Medio",IF(TYJ469&lt;=80,"Alto","Inviable Sanitariamente"))))</f>
        <v>Inviable Sanitariamente</v>
      </c>
      <c r="TYM469" s="265" t="str">
        <f t="shared" ref="TYM469:TYM471" si="14197">IF(TYK469&lt;5,"Sin Riesgo",IF(TYK469 &lt;=14,"Bajo",IF(TYK469&lt;=35,"Medio",IF(TYK469&lt;=80,"Alto","Inviable Sanitariamente"))))</f>
        <v>Inviable Sanitariamente</v>
      </c>
      <c r="TYN469" s="265" t="str">
        <f t="shared" ref="TYN469:TYN471" si="14198">IF(TYL469&lt;5,"Sin Riesgo",IF(TYL469 &lt;=14,"Bajo",IF(TYL469&lt;=35,"Medio",IF(TYL469&lt;=80,"Alto","Inviable Sanitariamente"))))</f>
        <v>Inviable Sanitariamente</v>
      </c>
      <c r="TYO469" s="265" t="str">
        <f t="shared" ref="TYO469:TYO471" si="14199">IF(TYM469&lt;5,"Sin Riesgo",IF(TYM469 &lt;=14,"Bajo",IF(TYM469&lt;=35,"Medio",IF(TYM469&lt;=80,"Alto","Inviable Sanitariamente"))))</f>
        <v>Inviable Sanitariamente</v>
      </c>
      <c r="TYP469" s="265" t="str">
        <f t="shared" ref="TYP469:TYP471" si="14200">IF(TYN469&lt;5,"Sin Riesgo",IF(TYN469 &lt;=14,"Bajo",IF(TYN469&lt;=35,"Medio",IF(TYN469&lt;=80,"Alto","Inviable Sanitariamente"))))</f>
        <v>Inviable Sanitariamente</v>
      </c>
      <c r="TYQ469" s="265" t="str">
        <f t="shared" ref="TYQ469:TYQ471" si="14201">IF(TYO469&lt;5,"Sin Riesgo",IF(TYO469 &lt;=14,"Bajo",IF(TYO469&lt;=35,"Medio",IF(TYO469&lt;=80,"Alto","Inviable Sanitariamente"))))</f>
        <v>Inviable Sanitariamente</v>
      </c>
      <c r="TYR469" s="265" t="str">
        <f t="shared" ref="TYR469:TYR471" si="14202">IF(TYP469&lt;5,"Sin Riesgo",IF(TYP469 &lt;=14,"Bajo",IF(TYP469&lt;=35,"Medio",IF(TYP469&lt;=80,"Alto","Inviable Sanitariamente"))))</f>
        <v>Inviable Sanitariamente</v>
      </c>
      <c r="TYS469" s="265" t="str">
        <f t="shared" ref="TYS469:TYS471" si="14203">IF(TYQ469&lt;5,"Sin Riesgo",IF(TYQ469 &lt;=14,"Bajo",IF(TYQ469&lt;=35,"Medio",IF(TYQ469&lt;=80,"Alto","Inviable Sanitariamente"))))</f>
        <v>Inviable Sanitariamente</v>
      </c>
      <c r="TYT469" s="265" t="str">
        <f t="shared" ref="TYT469:TYT471" si="14204">IF(TYR469&lt;5,"Sin Riesgo",IF(TYR469 &lt;=14,"Bajo",IF(TYR469&lt;=35,"Medio",IF(TYR469&lt;=80,"Alto","Inviable Sanitariamente"))))</f>
        <v>Inviable Sanitariamente</v>
      </c>
      <c r="TYU469" s="265" t="str">
        <f t="shared" ref="TYU469:TYU471" si="14205">IF(TYS469&lt;5,"Sin Riesgo",IF(TYS469 &lt;=14,"Bajo",IF(TYS469&lt;=35,"Medio",IF(TYS469&lt;=80,"Alto","Inviable Sanitariamente"))))</f>
        <v>Inviable Sanitariamente</v>
      </c>
      <c r="TYV469" s="265" t="str">
        <f t="shared" ref="TYV469:TYV471" si="14206">IF(TYT469&lt;5,"Sin Riesgo",IF(TYT469 &lt;=14,"Bajo",IF(TYT469&lt;=35,"Medio",IF(TYT469&lt;=80,"Alto","Inviable Sanitariamente"))))</f>
        <v>Inviable Sanitariamente</v>
      </c>
      <c r="TYW469" s="265" t="str">
        <f t="shared" ref="TYW469:TYW471" si="14207">IF(TYU469&lt;5,"Sin Riesgo",IF(TYU469 &lt;=14,"Bajo",IF(TYU469&lt;=35,"Medio",IF(TYU469&lt;=80,"Alto","Inviable Sanitariamente"))))</f>
        <v>Inviable Sanitariamente</v>
      </c>
      <c r="TYX469" s="265" t="str">
        <f t="shared" ref="TYX469:TYX471" si="14208">IF(TYV469&lt;5,"Sin Riesgo",IF(TYV469 &lt;=14,"Bajo",IF(TYV469&lt;=35,"Medio",IF(TYV469&lt;=80,"Alto","Inviable Sanitariamente"))))</f>
        <v>Inviable Sanitariamente</v>
      </c>
      <c r="TYY469" s="265" t="str">
        <f t="shared" ref="TYY469:TYY471" si="14209">IF(TYW469&lt;5,"Sin Riesgo",IF(TYW469 &lt;=14,"Bajo",IF(TYW469&lt;=35,"Medio",IF(TYW469&lt;=80,"Alto","Inviable Sanitariamente"))))</f>
        <v>Inviable Sanitariamente</v>
      </c>
      <c r="TYZ469" s="265" t="str">
        <f t="shared" ref="TYZ469:TYZ471" si="14210">IF(TYX469&lt;5,"Sin Riesgo",IF(TYX469 &lt;=14,"Bajo",IF(TYX469&lt;=35,"Medio",IF(TYX469&lt;=80,"Alto","Inviable Sanitariamente"))))</f>
        <v>Inviable Sanitariamente</v>
      </c>
      <c r="TZA469" s="265" t="str">
        <f t="shared" ref="TZA469:TZA471" si="14211">IF(TYY469&lt;5,"Sin Riesgo",IF(TYY469 &lt;=14,"Bajo",IF(TYY469&lt;=35,"Medio",IF(TYY469&lt;=80,"Alto","Inviable Sanitariamente"))))</f>
        <v>Inviable Sanitariamente</v>
      </c>
      <c r="TZB469" s="265" t="str">
        <f t="shared" ref="TZB469:TZB471" si="14212">IF(TYZ469&lt;5,"Sin Riesgo",IF(TYZ469 &lt;=14,"Bajo",IF(TYZ469&lt;=35,"Medio",IF(TYZ469&lt;=80,"Alto","Inviable Sanitariamente"))))</f>
        <v>Inviable Sanitariamente</v>
      </c>
      <c r="TZC469" s="265" t="str">
        <f t="shared" ref="TZC469:TZC471" si="14213">IF(TZA469&lt;5,"Sin Riesgo",IF(TZA469 &lt;=14,"Bajo",IF(TZA469&lt;=35,"Medio",IF(TZA469&lt;=80,"Alto","Inviable Sanitariamente"))))</f>
        <v>Inviable Sanitariamente</v>
      </c>
      <c r="TZD469" s="265" t="str">
        <f t="shared" ref="TZD469:TZD471" si="14214">IF(TZB469&lt;5,"Sin Riesgo",IF(TZB469 &lt;=14,"Bajo",IF(TZB469&lt;=35,"Medio",IF(TZB469&lt;=80,"Alto","Inviable Sanitariamente"))))</f>
        <v>Inviable Sanitariamente</v>
      </c>
      <c r="TZE469" s="265" t="str">
        <f t="shared" ref="TZE469:TZE471" si="14215">IF(TZC469&lt;5,"Sin Riesgo",IF(TZC469 &lt;=14,"Bajo",IF(TZC469&lt;=35,"Medio",IF(TZC469&lt;=80,"Alto","Inviable Sanitariamente"))))</f>
        <v>Inviable Sanitariamente</v>
      </c>
      <c r="TZF469" s="265" t="str">
        <f t="shared" ref="TZF469:TZF471" si="14216">IF(TZD469&lt;5,"Sin Riesgo",IF(TZD469 &lt;=14,"Bajo",IF(TZD469&lt;=35,"Medio",IF(TZD469&lt;=80,"Alto","Inviable Sanitariamente"))))</f>
        <v>Inviable Sanitariamente</v>
      </c>
      <c r="TZG469" s="265" t="str">
        <f t="shared" ref="TZG469:TZG471" si="14217">IF(TZE469&lt;5,"Sin Riesgo",IF(TZE469 &lt;=14,"Bajo",IF(TZE469&lt;=35,"Medio",IF(TZE469&lt;=80,"Alto","Inviable Sanitariamente"))))</f>
        <v>Inviable Sanitariamente</v>
      </c>
      <c r="TZH469" s="265" t="str">
        <f t="shared" ref="TZH469:TZH471" si="14218">IF(TZF469&lt;5,"Sin Riesgo",IF(TZF469 &lt;=14,"Bajo",IF(TZF469&lt;=35,"Medio",IF(TZF469&lt;=80,"Alto","Inviable Sanitariamente"))))</f>
        <v>Inviable Sanitariamente</v>
      </c>
      <c r="TZI469" s="265" t="str">
        <f t="shared" ref="TZI469:TZI471" si="14219">IF(TZG469&lt;5,"Sin Riesgo",IF(TZG469 &lt;=14,"Bajo",IF(TZG469&lt;=35,"Medio",IF(TZG469&lt;=80,"Alto","Inviable Sanitariamente"))))</f>
        <v>Inviable Sanitariamente</v>
      </c>
      <c r="TZJ469" s="265" t="str">
        <f t="shared" ref="TZJ469:TZJ471" si="14220">IF(TZH469&lt;5,"Sin Riesgo",IF(TZH469 &lt;=14,"Bajo",IF(TZH469&lt;=35,"Medio",IF(TZH469&lt;=80,"Alto","Inviable Sanitariamente"))))</f>
        <v>Inviable Sanitariamente</v>
      </c>
      <c r="TZK469" s="265" t="str">
        <f t="shared" ref="TZK469:TZK471" si="14221">IF(TZI469&lt;5,"Sin Riesgo",IF(TZI469 &lt;=14,"Bajo",IF(TZI469&lt;=35,"Medio",IF(TZI469&lt;=80,"Alto","Inviable Sanitariamente"))))</f>
        <v>Inviable Sanitariamente</v>
      </c>
      <c r="TZL469" s="265" t="str">
        <f t="shared" ref="TZL469:TZL471" si="14222">IF(TZJ469&lt;5,"Sin Riesgo",IF(TZJ469 &lt;=14,"Bajo",IF(TZJ469&lt;=35,"Medio",IF(TZJ469&lt;=80,"Alto","Inviable Sanitariamente"))))</f>
        <v>Inviable Sanitariamente</v>
      </c>
      <c r="TZM469" s="265" t="str">
        <f t="shared" ref="TZM469:TZM471" si="14223">IF(TZK469&lt;5,"Sin Riesgo",IF(TZK469 &lt;=14,"Bajo",IF(TZK469&lt;=35,"Medio",IF(TZK469&lt;=80,"Alto","Inviable Sanitariamente"))))</f>
        <v>Inviable Sanitariamente</v>
      </c>
      <c r="TZN469" s="265" t="str">
        <f t="shared" ref="TZN469:TZN471" si="14224">IF(TZL469&lt;5,"Sin Riesgo",IF(TZL469 &lt;=14,"Bajo",IF(TZL469&lt;=35,"Medio",IF(TZL469&lt;=80,"Alto","Inviable Sanitariamente"))))</f>
        <v>Inviable Sanitariamente</v>
      </c>
      <c r="TZO469" s="265" t="str">
        <f t="shared" ref="TZO469:TZO471" si="14225">IF(TZM469&lt;5,"Sin Riesgo",IF(TZM469 &lt;=14,"Bajo",IF(TZM469&lt;=35,"Medio",IF(TZM469&lt;=80,"Alto","Inviable Sanitariamente"))))</f>
        <v>Inviable Sanitariamente</v>
      </c>
      <c r="TZP469" s="265" t="str">
        <f t="shared" ref="TZP469:TZP471" si="14226">IF(TZN469&lt;5,"Sin Riesgo",IF(TZN469 &lt;=14,"Bajo",IF(TZN469&lt;=35,"Medio",IF(TZN469&lt;=80,"Alto","Inviable Sanitariamente"))))</f>
        <v>Inviable Sanitariamente</v>
      </c>
      <c r="TZQ469" s="265" t="str">
        <f t="shared" ref="TZQ469:TZQ471" si="14227">IF(TZO469&lt;5,"Sin Riesgo",IF(TZO469 &lt;=14,"Bajo",IF(TZO469&lt;=35,"Medio",IF(TZO469&lt;=80,"Alto","Inviable Sanitariamente"))))</f>
        <v>Inviable Sanitariamente</v>
      </c>
      <c r="TZR469" s="265" t="str">
        <f t="shared" ref="TZR469:TZR471" si="14228">IF(TZP469&lt;5,"Sin Riesgo",IF(TZP469 &lt;=14,"Bajo",IF(TZP469&lt;=35,"Medio",IF(TZP469&lt;=80,"Alto","Inviable Sanitariamente"))))</f>
        <v>Inviable Sanitariamente</v>
      </c>
      <c r="TZS469" s="265" t="str">
        <f t="shared" ref="TZS469:TZS471" si="14229">IF(TZQ469&lt;5,"Sin Riesgo",IF(TZQ469 &lt;=14,"Bajo",IF(TZQ469&lt;=35,"Medio",IF(TZQ469&lt;=80,"Alto","Inviable Sanitariamente"))))</f>
        <v>Inviable Sanitariamente</v>
      </c>
      <c r="TZT469" s="265" t="str">
        <f t="shared" ref="TZT469:TZT471" si="14230">IF(TZR469&lt;5,"Sin Riesgo",IF(TZR469 &lt;=14,"Bajo",IF(TZR469&lt;=35,"Medio",IF(TZR469&lt;=80,"Alto","Inviable Sanitariamente"))))</f>
        <v>Inviable Sanitariamente</v>
      </c>
      <c r="TZU469" s="265" t="str">
        <f t="shared" ref="TZU469:TZU471" si="14231">IF(TZS469&lt;5,"Sin Riesgo",IF(TZS469 &lt;=14,"Bajo",IF(TZS469&lt;=35,"Medio",IF(TZS469&lt;=80,"Alto","Inviable Sanitariamente"))))</f>
        <v>Inviable Sanitariamente</v>
      </c>
      <c r="TZV469" s="265" t="str">
        <f t="shared" ref="TZV469:TZV471" si="14232">IF(TZT469&lt;5,"Sin Riesgo",IF(TZT469 &lt;=14,"Bajo",IF(TZT469&lt;=35,"Medio",IF(TZT469&lt;=80,"Alto","Inviable Sanitariamente"))))</f>
        <v>Inviable Sanitariamente</v>
      </c>
      <c r="TZW469" s="265" t="str">
        <f t="shared" ref="TZW469:TZW471" si="14233">IF(TZU469&lt;5,"Sin Riesgo",IF(TZU469 &lt;=14,"Bajo",IF(TZU469&lt;=35,"Medio",IF(TZU469&lt;=80,"Alto","Inviable Sanitariamente"))))</f>
        <v>Inviable Sanitariamente</v>
      </c>
      <c r="TZX469" s="265" t="str">
        <f t="shared" ref="TZX469:TZX471" si="14234">IF(TZV469&lt;5,"Sin Riesgo",IF(TZV469 &lt;=14,"Bajo",IF(TZV469&lt;=35,"Medio",IF(TZV469&lt;=80,"Alto","Inviable Sanitariamente"))))</f>
        <v>Inviable Sanitariamente</v>
      </c>
      <c r="TZY469" s="265" t="str">
        <f t="shared" ref="TZY469:TZY471" si="14235">IF(TZW469&lt;5,"Sin Riesgo",IF(TZW469 &lt;=14,"Bajo",IF(TZW469&lt;=35,"Medio",IF(TZW469&lt;=80,"Alto","Inviable Sanitariamente"))))</f>
        <v>Inviable Sanitariamente</v>
      </c>
      <c r="TZZ469" s="265" t="str">
        <f t="shared" ref="TZZ469:TZZ471" si="14236">IF(TZX469&lt;5,"Sin Riesgo",IF(TZX469 &lt;=14,"Bajo",IF(TZX469&lt;=35,"Medio",IF(TZX469&lt;=80,"Alto","Inviable Sanitariamente"))))</f>
        <v>Inviable Sanitariamente</v>
      </c>
      <c r="UAA469" s="265" t="str">
        <f t="shared" ref="UAA469:UAA471" si="14237">IF(TZY469&lt;5,"Sin Riesgo",IF(TZY469 &lt;=14,"Bajo",IF(TZY469&lt;=35,"Medio",IF(TZY469&lt;=80,"Alto","Inviable Sanitariamente"))))</f>
        <v>Inviable Sanitariamente</v>
      </c>
      <c r="UAB469" s="265" t="str">
        <f t="shared" ref="UAB469:UAB471" si="14238">IF(TZZ469&lt;5,"Sin Riesgo",IF(TZZ469 &lt;=14,"Bajo",IF(TZZ469&lt;=35,"Medio",IF(TZZ469&lt;=80,"Alto","Inviable Sanitariamente"))))</f>
        <v>Inviable Sanitariamente</v>
      </c>
      <c r="UAC469" s="265" t="str">
        <f t="shared" ref="UAC469:UAC471" si="14239">IF(UAA469&lt;5,"Sin Riesgo",IF(UAA469 &lt;=14,"Bajo",IF(UAA469&lt;=35,"Medio",IF(UAA469&lt;=80,"Alto","Inviable Sanitariamente"))))</f>
        <v>Inviable Sanitariamente</v>
      </c>
      <c r="UAD469" s="265" t="str">
        <f t="shared" ref="UAD469:UAD471" si="14240">IF(UAB469&lt;5,"Sin Riesgo",IF(UAB469 &lt;=14,"Bajo",IF(UAB469&lt;=35,"Medio",IF(UAB469&lt;=80,"Alto","Inviable Sanitariamente"))))</f>
        <v>Inviable Sanitariamente</v>
      </c>
      <c r="UAE469" s="265" t="str">
        <f t="shared" ref="UAE469:UAE471" si="14241">IF(UAC469&lt;5,"Sin Riesgo",IF(UAC469 &lt;=14,"Bajo",IF(UAC469&lt;=35,"Medio",IF(UAC469&lt;=80,"Alto","Inviable Sanitariamente"))))</f>
        <v>Inviable Sanitariamente</v>
      </c>
      <c r="UAF469" s="265" t="str">
        <f t="shared" ref="UAF469:UAF471" si="14242">IF(UAD469&lt;5,"Sin Riesgo",IF(UAD469 &lt;=14,"Bajo",IF(UAD469&lt;=35,"Medio",IF(UAD469&lt;=80,"Alto","Inviable Sanitariamente"))))</f>
        <v>Inviable Sanitariamente</v>
      </c>
      <c r="UAG469" s="265" t="str">
        <f t="shared" ref="UAG469:UAG471" si="14243">IF(UAE469&lt;5,"Sin Riesgo",IF(UAE469 &lt;=14,"Bajo",IF(UAE469&lt;=35,"Medio",IF(UAE469&lt;=80,"Alto","Inviable Sanitariamente"))))</f>
        <v>Inviable Sanitariamente</v>
      </c>
      <c r="UAH469" s="265" t="str">
        <f t="shared" ref="UAH469:UAH471" si="14244">IF(UAF469&lt;5,"Sin Riesgo",IF(UAF469 &lt;=14,"Bajo",IF(UAF469&lt;=35,"Medio",IF(UAF469&lt;=80,"Alto","Inviable Sanitariamente"))))</f>
        <v>Inviable Sanitariamente</v>
      </c>
      <c r="UAI469" s="265" t="str">
        <f t="shared" ref="UAI469:UAI471" si="14245">IF(UAG469&lt;5,"Sin Riesgo",IF(UAG469 &lt;=14,"Bajo",IF(UAG469&lt;=35,"Medio",IF(UAG469&lt;=80,"Alto","Inviable Sanitariamente"))))</f>
        <v>Inviable Sanitariamente</v>
      </c>
      <c r="UAJ469" s="265" t="str">
        <f t="shared" ref="UAJ469:UAJ471" si="14246">IF(UAH469&lt;5,"Sin Riesgo",IF(UAH469 &lt;=14,"Bajo",IF(UAH469&lt;=35,"Medio",IF(UAH469&lt;=80,"Alto","Inviable Sanitariamente"))))</f>
        <v>Inviable Sanitariamente</v>
      </c>
      <c r="UAK469" s="265" t="str">
        <f t="shared" ref="UAK469:UAK471" si="14247">IF(UAI469&lt;5,"Sin Riesgo",IF(UAI469 &lt;=14,"Bajo",IF(UAI469&lt;=35,"Medio",IF(UAI469&lt;=80,"Alto","Inviable Sanitariamente"))))</f>
        <v>Inviable Sanitariamente</v>
      </c>
      <c r="UAL469" s="265" t="str">
        <f t="shared" ref="UAL469:UAL471" si="14248">IF(UAJ469&lt;5,"Sin Riesgo",IF(UAJ469 &lt;=14,"Bajo",IF(UAJ469&lt;=35,"Medio",IF(UAJ469&lt;=80,"Alto","Inviable Sanitariamente"))))</f>
        <v>Inviable Sanitariamente</v>
      </c>
      <c r="UAM469" s="265" t="str">
        <f t="shared" ref="UAM469:UAM471" si="14249">IF(UAK469&lt;5,"Sin Riesgo",IF(UAK469 &lt;=14,"Bajo",IF(UAK469&lt;=35,"Medio",IF(UAK469&lt;=80,"Alto","Inviable Sanitariamente"))))</f>
        <v>Inviable Sanitariamente</v>
      </c>
      <c r="UAN469" s="265" t="str">
        <f t="shared" ref="UAN469:UAN471" si="14250">IF(UAL469&lt;5,"Sin Riesgo",IF(UAL469 &lt;=14,"Bajo",IF(UAL469&lt;=35,"Medio",IF(UAL469&lt;=80,"Alto","Inviable Sanitariamente"))))</f>
        <v>Inviable Sanitariamente</v>
      </c>
      <c r="UAO469" s="265" t="str">
        <f t="shared" ref="UAO469:UAO471" si="14251">IF(UAM469&lt;5,"Sin Riesgo",IF(UAM469 &lt;=14,"Bajo",IF(UAM469&lt;=35,"Medio",IF(UAM469&lt;=80,"Alto","Inviable Sanitariamente"))))</f>
        <v>Inviable Sanitariamente</v>
      </c>
      <c r="UAP469" s="265" t="str">
        <f t="shared" ref="UAP469:UAP471" si="14252">IF(UAN469&lt;5,"Sin Riesgo",IF(UAN469 &lt;=14,"Bajo",IF(UAN469&lt;=35,"Medio",IF(UAN469&lt;=80,"Alto","Inviable Sanitariamente"))))</f>
        <v>Inviable Sanitariamente</v>
      </c>
      <c r="UAQ469" s="265" t="str">
        <f t="shared" ref="UAQ469:UAQ471" si="14253">IF(UAO469&lt;5,"Sin Riesgo",IF(UAO469 &lt;=14,"Bajo",IF(UAO469&lt;=35,"Medio",IF(UAO469&lt;=80,"Alto","Inviable Sanitariamente"))))</f>
        <v>Inviable Sanitariamente</v>
      </c>
      <c r="UAR469" s="265" t="str">
        <f t="shared" ref="UAR469:UAR471" si="14254">IF(UAP469&lt;5,"Sin Riesgo",IF(UAP469 &lt;=14,"Bajo",IF(UAP469&lt;=35,"Medio",IF(UAP469&lt;=80,"Alto","Inviable Sanitariamente"))))</f>
        <v>Inviable Sanitariamente</v>
      </c>
      <c r="UAS469" s="265" t="str">
        <f t="shared" ref="UAS469:UAS471" si="14255">IF(UAQ469&lt;5,"Sin Riesgo",IF(UAQ469 &lt;=14,"Bajo",IF(UAQ469&lt;=35,"Medio",IF(UAQ469&lt;=80,"Alto","Inviable Sanitariamente"))))</f>
        <v>Inviable Sanitariamente</v>
      </c>
      <c r="UAT469" s="265" t="str">
        <f t="shared" ref="UAT469:UAT471" si="14256">IF(UAR469&lt;5,"Sin Riesgo",IF(UAR469 &lt;=14,"Bajo",IF(UAR469&lt;=35,"Medio",IF(UAR469&lt;=80,"Alto","Inviable Sanitariamente"))))</f>
        <v>Inviable Sanitariamente</v>
      </c>
      <c r="UAU469" s="265" t="str">
        <f t="shared" ref="UAU469:UAU471" si="14257">IF(UAS469&lt;5,"Sin Riesgo",IF(UAS469 &lt;=14,"Bajo",IF(UAS469&lt;=35,"Medio",IF(UAS469&lt;=80,"Alto","Inviable Sanitariamente"))))</f>
        <v>Inviable Sanitariamente</v>
      </c>
      <c r="UAV469" s="265" t="str">
        <f t="shared" ref="UAV469:UAV471" si="14258">IF(UAT469&lt;5,"Sin Riesgo",IF(UAT469 &lt;=14,"Bajo",IF(UAT469&lt;=35,"Medio",IF(UAT469&lt;=80,"Alto","Inviable Sanitariamente"))))</f>
        <v>Inviable Sanitariamente</v>
      </c>
      <c r="UAW469" s="265" t="str">
        <f t="shared" ref="UAW469:UAW471" si="14259">IF(UAU469&lt;5,"Sin Riesgo",IF(UAU469 &lt;=14,"Bajo",IF(UAU469&lt;=35,"Medio",IF(UAU469&lt;=80,"Alto","Inviable Sanitariamente"))))</f>
        <v>Inviable Sanitariamente</v>
      </c>
      <c r="UAX469" s="265" t="str">
        <f t="shared" ref="UAX469:UAX471" si="14260">IF(UAV469&lt;5,"Sin Riesgo",IF(UAV469 &lt;=14,"Bajo",IF(UAV469&lt;=35,"Medio",IF(UAV469&lt;=80,"Alto","Inviable Sanitariamente"))))</f>
        <v>Inviable Sanitariamente</v>
      </c>
      <c r="UAY469" s="265" t="str">
        <f t="shared" ref="UAY469:UAY471" si="14261">IF(UAW469&lt;5,"Sin Riesgo",IF(UAW469 &lt;=14,"Bajo",IF(UAW469&lt;=35,"Medio",IF(UAW469&lt;=80,"Alto","Inviable Sanitariamente"))))</f>
        <v>Inviable Sanitariamente</v>
      </c>
      <c r="UAZ469" s="265" t="str">
        <f t="shared" ref="UAZ469:UAZ471" si="14262">IF(UAX469&lt;5,"Sin Riesgo",IF(UAX469 &lt;=14,"Bajo",IF(UAX469&lt;=35,"Medio",IF(UAX469&lt;=80,"Alto","Inviable Sanitariamente"))))</f>
        <v>Inviable Sanitariamente</v>
      </c>
      <c r="UBA469" s="265" t="str">
        <f t="shared" ref="UBA469:UBA471" si="14263">IF(UAY469&lt;5,"Sin Riesgo",IF(UAY469 &lt;=14,"Bajo",IF(UAY469&lt;=35,"Medio",IF(UAY469&lt;=80,"Alto","Inviable Sanitariamente"))))</f>
        <v>Inviable Sanitariamente</v>
      </c>
      <c r="UBB469" s="265" t="str">
        <f t="shared" ref="UBB469:UBB471" si="14264">IF(UAZ469&lt;5,"Sin Riesgo",IF(UAZ469 &lt;=14,"Bajo",IF(UAZ469&lt;=35,"Medio",IF(UAZ469&lt;=80,"Alto","Inviable Sanitariamente"))))</f>
        <v>Inviable Sanitariamente</v>
      </c>
      <c r="UBC469" s="265" t="str">
        <f t="shared" ref="UBC469:UBC471" si="14265">IF(UBA469&lt;5,"Sin Riesgo",IF(UBA469 &lt;=14,"Bajo",IF(UBA469&lt;=35,"Medio",IF(UBA469&lt;=80,"Alto","Inviable Sanitariamente"))))</f>
        <v>Inviable Sanitariamente</v>
      </c>
      <c r="UBD469" s="265" t="str">
        <f t="shared" ref="UBD469:UBD471" si="14266">IF(UBB469&lt;5,"Sin Riesgo",IF(UBB469 &lt;=14,"Bajo",IF(UBB469&lt;=35,"Medio",IF(UBB469&lt;=80,"Alto","Inviable Sanitariamente"))))</f>
        <v>Inviable Sanitariamente</v>
      </c>
      <c r="UBE469" s="265" t="str">
        <f t="shared" ref="UBE469:UBE471" si="14267">IF(UBC469&lt;5,"Sin Riesgo",IF(UBC469 &lt;=14,"Bajo",IF(UBC469&lt;=35,"Medio",IF(UBC469&lt;=80,"Alto","Inviable Sanitariamente"))))</f>
        <v>Inviable Sanitariamente</v>
      </c>
      <c r="UBF469" s="265" t="str">
        <f t="shared" ref="UBF469:UBF471" si="14268">IF(UBD469&lt;5,"Sin Riesgo",IF(UBD469 &lt;=14,"Bajo",IF(UBD469&lt;=35,"Medio",IF(UBD469&lt;=80,"Alto","Inviable Sanitariamente"))))</f>
        <v>Inviable Sanitariamente</v>
      </c>
      <c r="UBG469" s="265" t="str">
        <f t="shared" ref="UBG469:UBG471" si="14269">IF(UBE469&lt;5,"Sin Riesgo",IF(UBE469 &lt;=14,"Bajo",IF(UBE469&lt;=35,"Medio",IF(UBE469&lt;=80,"Alto","Inviable Sanitariamente"))))</f>
        <v>Inviable Sanitariamente</v>
      </c>
      <c r="UBH469" s="265" t="str">
        <f t="shared" ref="UBH469:UBH471" si="14270">IF(UBF469&lt;5,"Sin Riesgo",IF(UBF469 &lt;=14,"Bajo",IF(UBF469&lt;=35,"Medio",IF(UBF469&lt;=80,"Alto","Inviable Sanitariamente"))))</f>
        <v>Inviable Sanitariamente</v>
      </c>
      <c r="UBI469" s="265" t="str">
        <f t="shared" ref="UBI469:UBI471" si="14271">IF(UBG469&lt;5,"Sin Riesgo",IF(UBG469 &lt;=14,"Bajo",IF(UBG469&lt;=35,"Medio",IF(UBG469&lt;=80,"Alto","Inviable Sanitariamente"))))</f>
        <v>Inviable Sanitariamente</v>
      </c>
      <c r="UBJ469" s="265" t="str">
        <f t="shared" ref="UBJ469:UBJ471" si="14272">IF(UBH469&lt;5,"Sin Riesgo",IF(UBH469 &lt;=14,"Bajo",IF(UBH469&lt;=35,"Medio",IF(UBH469&lt;=80,"Alto","Inviable Sanitariamente"))))</f>
        <v>Inviable Sanitariamente</v>
      </c>
      <c r="UBK469" s="265" t="str">
        <f t="shared" ref="UBK469:UBK471" si="14273">IF(UBI469&lt;5,"Sin Riesgo",IF(UBI469 &lt;=14,"Bajo",IF(UBI469&lt;=35,"Medio",IF(UBI469&lt;=80,"Alto","Inviable Sanitariamente"))))</f>
        <v>Inviable Sanitariamente</v>
      </c>
      <c r="UBL469" s="265" t="str">
        <f t="shared" ref="UBL469:UBL471" si="14274">IF(UBJ469&lt;5,"Sin Riesgo",IF(UBJ469 &lt;=14,"Bajo",IF(UBJ469&lt;=35,"Medio",IF(UBJ469&lt;=80,"Alto","Inviable Sanitariamente"))))</f>
        <v>Inviable Sanitariamente</v>
      </c>
      <c r="UBM469" s="265" t="str">
        <f t="shared" ref="UBM469:UBM471" si="14275">IF(UBK469&lt;5,"Sin Riesgo",IF(UBK469 &lt;=14,"Bajo",IF(UBK469&lt;=35,"Medio",IF(UBK469&lt;=80,"Alto","Inviable Sanitariamente"))))</f>
        <v>Inviable Sanitariamente</v>
      </c>
      <c r="UBN469" s="265" t="str">
        <f t="shared" ref="UBN469:UBN471" si="14276">IF(UBL469&lt;5,"Sin Riesgo",IF(UBL469 &lt;=14,"Bajo",IF(UBL469&lt;=35,"Medio",IF(UBL469&lt;=80,"Alto","Inviable Sanitariamente"))))</f>
        <v>Inviable Sanitariamente</v>
      </c>
      <c r="UBO469" s="265" t="str">
        <f t="shared" ref="UBO469:UBO471" si="14277">IF(UBM469&lt;5,"Sin Riesgo",IF(UBM469 &lt;=14,"Bajo",IF(UBM469&lt;=35,"Medio",IF(UBM469&lt;=80,"Alto","Inviable Sanitariamente"))))</f>
        <v>Inviable Sanitariamente</v>
      </c>
      <c r="UBP469" s="265" t="str">
        <f t="shared" ref="UBP469:UBP471" si="14278">IF(UBN469&lt;5,"Sin Riesgo",IF(UBN469 &lt;=14,"Bajo",IF(UBN469&lt;=35,"Medio",IF(UBN469&lt;=80,"Alto","Inviable Sanitariamente"))))</f>
        <v>Inviable Sanitariamente</v>
      </c>
      <c r="UBQ469" s="265" t="str">
        <f t="shared" ref="UBQ469:UBQ471" si="14279">IF(UBO469&lt;5,"Sin Riesgo",IF(UBO469 &lt;=14,"Bajo",IF(UBO469&lt;=35,"Medio",IF(UBO469&lt;=80,"Alto","Inviable Sanitariamente"))))</f>
        <v>Inviable Sanitariamente</v>
      </c>
      <c r="UBR469" s="265" t="str">
        <f t="shared" ref="UBR469:UBR471" si="14280">IF(UBP469&lt;5,"Sin Riesgo",IF(UBP469 &lt;=14,"Bajo",IF(UBP469&lt;=35,"Medio",IF(UBP469&lt;=80,"Alto","Inviable Sanitariamente"))))</f>
        <v>Inviable Sanitariamente</v>
      </c>
      <c r="UBS469" s="265" t="str">
        <f t="shared" ref="UBS469:UBS471" si="14281">IF(UBQ469&lt;5,"Sin Riesgo",IF(UBQ469 &lt;=14,"Bajo",IF(UBQ469&lt;=35,"Medio",IF(UBQ469&lt;=80,"Alto","Inviable Sanitariamente"))))</f>
        <v>Inviable Sanitariamente</v>
      </c>
      <c r="UBT469" s="265" t="str">
        <f t="shared" ref="UBT469:UBT471" si="14282">IF(UBR469&lt;5,"Sin Riesgo",IF(UBR469 &lt;=14,"Bajo",IF(UBR469&lt;=35,"Medio",IF(UBR469&lt;=80,"Alto","Inviable Sanitariamente"))))</f>
        <v>Inviable Sanitariamente</v>
      </c>
      <c r="UBU469" s="265" t="str">
        <f t="shared" ref="UBU469:UBU471" si="14283">IF(UBS469&lt;5,"Sin Riesgo",IF(UBS469 &lt;=14,"Bajo",IF(UBS469&lt;=35,"Medio",IF(UBS469&lt;=80,"Alto","Inviable Sanitariamente"))))</f>
        <v>Inviable Sanitariamente</v>
      </c>
      <c r="UBV469" s="265" t="str">
        <f t="shared" ref="UBV469:UBV471" si="14284">IF(UBT469&lt;5,"Sin Riesgo",IF(UBT469 &lt;=14,"Bajo",IF(UBT469&lt;=35,"Medio",IF(UBT469&lt;=80,"Alto","Inviable Sanitariamente"))))</f>
        <v>Inviable Sanitariamente</v>
      </c>
      <c r="UBW469" s="265" t="str">
        <f t="shared" ref="UBW469:UBW471" si="14285">IF(UBU469&lt;5,"Sin Riesgo",IF(UBU469 &lt;=14,"Bajo",IF(UBU469&lt;=35,"Medio",IF(UBU469&lt;=80,"Alto","Inviable Sanitariamente"))))</f>
        <v>Inviable Sanitariamente</v>
      </c>
      <c r="UBX469" s="265" t="str">
        <f t="shared" ref="UBX469:UBX471" si="14286">IF(UBV469&lt;5,"Sin Riesgo",IF(UBV469 &lt;=14,"Bajo",IF(UBV469&lt;=35,"Medio",IF(UBV469&lt;=80,"Alto","Inviable Sanitariamente"))))</f>
        <v>Inviable Sanitariamente</v>
      </c>
      <c r="UBY469" s="265" t="str">
        <f t="shared" ref="UBY469:UBY471" si="14287">IF(UBW469&lt;5,"Sin Riesgo",IF(UBW469 &lt;=14,"Bajo",IF(UBW469&lt;=35,"Medio",IF(UBW469&lt;=80,"Alto","Inviable Sanitariamente"))))</f>
        <v>Inviable Sanitariamente</v>
      </c>
      <c r="UBZ469" s="265" t="str">
        <f t="shared" ref="UBZ469:UBZ471" si="14288">IF(UBX469&lt;5,"Sin Riesgo",IF(UBX469 &lt;=14,"Bajo",IF(UBX469&lt;=35,"Medio",IF(UBX469&lt;=80,"Alto","Inviable Sanitariamente"))))</f>
        <v>Inviable Sanitariamente</v>
      </c>
      <c r="UCA469" s="265" t="str">
        <f t="shared" ref="UCA469:UCA471" si="14289">IF(UBY469&lt;5,"Sin Riesgo",IF(UBY469 &lt;=14,"Bajo",IF(UBY469&lt;=35,"Medio",IF(UBY469&lt;=80,"Alto","Inviable Sanitariamente"))))</f>
        <v>Inviable Sanitariamente</v>
      </c>
      <c r="UCB469" s="265" t="str">
        <f t="shared" ref="UCB469:UCB471" si="14290">IF(UBZ469&lt;5,"Sin Riesgo",IF(UBZ469 &lt;=14,"Bajo",IF(UBZ469&lt;=35,"Medio",IF(UBZ469&lt;=80,"Alto","Inviable Sanitariamente"))))</f>
        <v>Inviable Sanitariamente</v>
      </c>
      <c r="UCC469" s="265" t="str">
        <f t="shared" ref="UCC469:UCC471" si="14291">IF(UCA469&lt;5,"Sin Riesgo",IF(UCA469 &lt;=14,"Bajo",IF(UCA469&lt;=35,"Medio",IF(UCA469&lt;=80,"Alto","Inviable Sanitariamente"))))</f>
        <v>Inviable Sanitariamente</v>
      </c>
      <c r="UCD469" s="265" t="str">
        <f t="shared" ref="UCD469:UCD471" si="14292">IF(UCB469&lt;5,"Sin Riesgo",IF(UCB469 &lt;=14,"Bajo",IF(UCB469&lt;=35,"Medio",IF(UCB469&lt;=80,"Alto","Inviable Sanitariamente"))))</f>
        <v>Inviable Sanitariamente</v>
      </c>
      <c r="UCE469" s="265" t="str">
        <f t="shared" ref="UCE469:UCE471" si="14293">IF(UCC469&lt;5,"Sin Riesgo",IF(UCC469 &lt;=14,"Bajo",IF(UCC469&lt;=35,"Medio",IF(UCC469&lt;=80,"Alto","Inviable Sanitariamente"))))</f>
        <v>Inviable Sanitariamente</v>
      </c>
      <c r="UCF469" s="265" t="str">
        <f t="shared" ref="UCF469:UCF471" si="14294">IF(UCD469&lt;5,"Sin Riesgo",IF(UCD469 &lt;=14,"Bajo",IF(UCD469&lt;=35,"Medio",IF(UCD469&lt;=80,"Alto","Inviable Sanitariamente"))))</f>
        <v>Inviable Sanitariamente</v>
      </c>
      <c r="UCG469" s="265" t="str">
        <f t="shared" ref="UCG469:UCG471" si="14295">IF(UCE469&lt;5,"Sin Riesgo",IF(UCE469 &lt;=14,"Bajo",IF(UCE469&lt;=35,"Medio",IF(UCE469&lt;=80,"Alto","Inviable Sanitariamente"))))</f>
        <v>Inviable Sanitariamente</v>
      </c>
      <c r="UCH469" s="265" t="str">
        <f t="shared" ref="UCH469:UCH471" si="14296">IF(UCF469&lt;5,"Sin Riesgo",IF(UCF469 &lt;=14,"Bajo",IF(UCF469&lt;=35,"Medio",IF(UCF469&lt;=80,"Alto","Inviable Sanitariamente"))))</f>
        <v>Inviable Sanitariamente</v>
      </c>
      <c r="UCI469" s="265" t="str">
        <f t="shared" ref="UCI469:UCI471" si="14297">IF(UCG469&lt;5,"Sin Riesgo",IF(UCG469 &lt;=14,"Bajo",IF(UCG469&lt;=35,"Medio",IF(UCG469&lt;=80,"Alto","Inviable Sanitariamente"))))</f>
        <v>Inviable Sanitariamente</v>
      </c>
      <c r="UCJ469" s="265" t="str">
        <f t="shared" ref="UCJ469:UCJ471" si="14298">IF(UCH469&lt;5,"Sin Riesgo",IF(UCH469 &lt;=14,"Bajo",IF(UCH469&lt;=35,"Medio",IF(UCH469&lt;=80,"Alto","Inviable Sanitariamente"))))</f>
        <v>Inviable Sanitariamente</v>
      </c>
      <c r="UCK469" s="265" t="str">
        <f t="shared" ref="UCK469:UCK471" si="14299">IF(UCI469&lt;5,"Sin Riesgo",IF(UCI469 &lt;=14,"Bajo",IF(UCI469&lt;=35,"Medio",IF(UCI469&lt;=80,"Alto","Inviable Sanitariamente"))))</f>
        <v>Inviable Sanitariamente</v>
      </c>
      <c r="UCL469" s="265" t="str">
        <f t="shared" ref="UCL469:UCL471" si="14300">IF(UCJ469&lt;5,"Sin Riesgo",IF(UCJ469 &lt;=14,"Bajo",IF(UCJ469&lt;=35,"Medio",IF(UCJ469&lt;=80,"Alto","Inviable Sanitariamente"))))</f>
        <v>Inviable Sanitariamente</v>
      </c>
      <c r="UCM469" s="265" t="str">
        <f t="shared" ref="UCM469:UCM471" si="14301">IF(UCK469&lt;5,"Sin Riesgo",IF(UCK469 &lt;=14,"Bajo",IF(UCK469&lt;=35,"Medio",IF(UCK469&lt;=80,"Alto","Inviable Sanitariamente"))))</f>
        <v>Inviable Sanitariamente</v>
      </c>
      <c r="UCN469" s="265" t="str">
        <f t="shared" ref="UCN469:UCN471" si="14302">IF(UCL469&lt;5,"Sin Riesgo",IF(UCL469 &lt;=14,"Bajo",IF(UCL469&lt;=35,"Medio",IF(UCL469&lt;=80,"Alto","Inviable Sanitariamente"))))</f>
        <v>Inviable Sanitariamente</v>
      </c>
      <c r="UCO469" s="265" t="str">
        <f t="shared" ref="UCO469:UCO471" si="14303">IF(UCM469&lt;5,"Sin Riesgo",IF(UCM469 &lt;=14,"Bajo",IF(UCM469&lt;=35,"Medio",IF(UCM469&lt;=80,"Alto","Inviable Sanitariamente"))))</f>
        <v>Inviable Sanitariamente</v>
      </c>
      <c r="UCP469" s="265" t="str">
        <f t="shared" ref="UCP469:UCP471" si="14304">IF(UCN469&lt;5,"Sin Riesgo",IF(UCN469 &lt;=14,"Bajo",IF(UCN469&lt;=35,"Medio",IF(UCN469&lt;=80,"Alto","Inviable Sanitariamente"))))</f>
        <v>Inviable Sanitariamente</v>
      </c>
      <c r="UCQ469" s="265" t="str">
        <f t="shared" ref="UCQ469:UCQ471" si="14305">IF(UCO469&lt;5,"Sin Riesgo",IF(UCO469 &lt;=14,"Bajo",IF(UCO469&lt;=35,"Medio",IF(UCO469&lt;=80,"Alto","Inviable Sanitariamente"))))</f>
        <v>Inviable Sanitariamente</v>
      </c>
      <c r="UCR469" s="265" t="str">
        <f t="shared" ref="UCR469:UCR471" si="14306">IF(UCP469&lt;5,"Sin Riesgo",IF(UCP469 &lt;=14,"Bajo",IF(UCP469&lt;=35,"Medio",IF(UCP469&lt;=80,"Alto","Inviable Sanitariamente"))))</f>
        <v>Inviable Sanitariamente</v>
      </c>
      <c r="UCS469" s="265" t="str">
        <f t="shared" ref="UCS469:UCS471" si="14307">IF(UCQ469&lt;5,"Sin Riesgo",IF(UCQ469 &lt;=14,"Bajo",IF(UCQ469&lt;=35,"Medio",IF(UCQ469&lt;=80,"Alto","Inviable Sanitariamente"))))</f>
        <v>Inviable Sanitariamente</v>
      </c>
      <c r="UCT469" s="265" t="str">
        <f t="shared" ref="UCT469:UCT471" si="14308">IF(UCR469&lt;5,"Sin Riesgo",IF(UCR469 &lt;=14,"Bajo",IF(UCR469&lt;=35,"Medio",IF(UCR469&lt;=80,"Alto","Inviable Sanitariamente"))))</f>
        <v>Inviable Sanitariamente</v>
      </c>
      <c r="UCU469" s="265" t="str">
        <f t="shared" ref="UCU469:UCU471" si="14309">IF(UCS469&lt;5,"Sin Riesgo",IF(UCS469 &lt;=14,"Bajo",IF(UCS469&lt;=35,"Medio",IF(UCS469&lt;=80,"Alto","Inviable Sanitariamente"))))</f>
        <v>Inviable Sanitariamente</v>
      </c>
      <c r="UCV469" s="265" t="str">
        <f t="shared" ref="UCV469:UCV471" si="14310">IF(UCT469&lt;5,"Sin Riesgo",IF(UCT469 &lt;=14,"Bajo",IF(UCT469&lt;=35,"Medio",IF(UCT469&lt;=80,"Alto","Inviable Sanitariamente"))))</f>
        <v>Inviable Sanitariamente</v>
      </c>
      <c r="UCW469" s="265" t="str">
        <f t="shared" ref="UCW469:UCW471" si="14311">IF(UCU469&lt;5,"Sin Riesgo",IF(UCU469 &lt;=14,"Bajo",IF(UCU469&lt;=35,"Medio",IF(UCU469&lt;=80,"Alto","Inviable Sanitariamente"))))</f>
        <v>Inviable Sanitariamente</v>
      </c>
      <c r="UCX469" s="265" t="str">
        <f t="shared" ref="UCX469:UCX471" si="14312">IF(UCV469&lt;5,"Sin Riesgo",IF(UCV469 &lt;=14,"Bajo",IF(UCV469&lt;=35,"Medio",IF(UCV469&lt;=80,"Alto","Inviable Sanitariamente"))))</f>
        <v>Inviable Sanitariamente</v>
      </c>
      <c r="UCY469" s="265" t="str">
        <f t="shared" ref="UCY469:UCY471" si="14313">IF(UCW469&lt;5,"Sin Riesgo",IF(UCW469 &lt;=14,"Bajo",IF(UCW469&lt;=35,"Medio",IF(UCW469&lt;=80,"Alto","Inviable Sanitariamente"))))</f>
        <v>Inviable Sanitariamente</v>
      </c>
      <c r="UCZ469" s="265" t="str">
        <f t="shared" ref="UCZ469:UCZ471" si="14314">IF(UCX469&lt;5,"Sin Riesgo",IF(UCX469 &lt;=14,"Bajo",IF(UCX469&lt;=35,"Medio",IF(UCX469&lt;=80,"Alto","Inviable Sanitariamente"))))</f>
        <v>Inviable Sanitariamente</v>
      </c>
      <c r="UDA469" s="265" t="str">
        <f t="shared" ref="UDA469:UDA471" si="14315">IF(UCY469&lt;5,"Sin Riesgo",IF(UCY469 &lt;=14,"Bajo",IF(UCY469&lt;=35,"Medio",IF(UCY469&lt;=80,"Alto","Inviable Sanitariamente"))))</f>
        <v>Inviable Sanitariamente</v>
      </c>
      <c r="UDB469" s="265" t="str">
        <f t="shared" ref="UDB469:UDB471" si="14316">IF(UCZ469&lt;5,"Sin Riesgo",IF(UCZ469 &lt;=14,"Bajo",IF(UCZ469&lt;=35,"Medio",IF(UCZ469&lt;=80,"Alto","Inviable Sanitariamente"))))</f>
        <v>Inviable Sanitariamente</v>
      </c>
      <c r="UDC469" s="265" t="str">
        <f t="shared" ref="UDC469:UDC471" si="14317">IF(UDA469&lt;5,"Sin Riesgo",IF(UDA469 &lt;=14,"Bajo",IF(UDA469&lt;=35,"Medio",IF(UDA469&lt;=80,"Alto","Inviable Sanitariamente"))))</f>
        <v>Inviable Sanitariamente</v>
      </c>
      <c r="UDD469" s="265" t="str">
        <f t="shared" ref="UDD469:UDD471" si="14318">IF(UDB469&lt;5,"Sin Riesgo",IF(UDB469 &lt;=14,"Bajo",IF(UDB469&lt;=35,"Medio",IF(UDB469&lt;=80,"Alto","Inviable Sanitariamente"))))</f>
        <v>Inviable Sanitariamente</v>
      </c>
      <c r="UDE469" s="265" t="str">
        <f t="shared" ref="UDE469:UDE471" si="14319">IF(UDC469&lt;5,"Sin Riesgo",IF(UDC469 &lt;=14,"Bajo",IF(UDC469&lt;=35,"Medio",IF(UDC469&lt;=80,"Alto","Inviable Sanitariamente"))))</f>
        <v>Inviable Sanitariamente</v>
      </c>
      <c r="UDF469" s="265" t="str">
        <f t="shared" ref="UDF469:UDF471" si="14320">IF(UDD469&lt;5,"Sin Riesgo",IF(UDD469 &lt;=14,"Bajo",IF(UDD469&lt;=35,"Medio",IF(UDD469&lt;=80,"Alto","Inviable Sanitariamente"))))</f>
        <v>Inviable Sanitariamente</v>
      </c>
      <c r="UDG469" s="265" t="str">
        <f t="shared" ref="UDG469:UDG471" si="14321">IF(UDE469&lt;5,"Sin Riesgo",IF(UDE469 &lt;=14,"Bajo",IF(UDE469&lt;=35,"Medio",IF(UDE469&lt;=80,"Alto","Inviable Sanitariamente"))))</f>
        <v>Inviable Sanitariamente</v>
      </c>
      <c r="UDH469" s="265" t="str">
        <f t="shared" ref="UDH469:UDH471" si="14322">IF(UDF469&lt;5,"Sin Riesgo",IF(UDF469 &lt;=14,"Bajo",IF(UDF469&lt;=35,"Medio",IF(UDF469&lt;=80,"Alto","Inviable Sanitariamente"))))</f>
        <v>Inviable Sanitariamente</v>
      </c>
      <c r="UDI469" s="265" t="str">
        <f t="shared" ref="UDI469:UDI471" si="14323">IF(UDG469&lt;5,"Sin Riesgo",IF(UDG469 &lt;=14,"Bajo",IF(UDG469&lt;=35,"Medio",IF(UDG469&lt;=80,"Alto","Inviable Sanitariamente"))))</f>
        <v>Inviable Sanitariamente</v>
      </c>
      <c r="UDJ469" s="265" t="str">
        <f t="shared" ref="UDJ469:UDJ471" si="14324">IF(UDH469&lt;5,"Sin Riesgo",IF(UDH469 &lt;=14,"Bajo",IF(UDH469&lt;=35,"Medio",IF(UDH469&lt;=80,"Alto","Inviable Sanitariamente"))))</f>
        <v>Inviable Sanitariamente</v>
      </c>
      <c r="UDK469" s="265" t="str">
        <f t="shared" ref="UDK469:UDK471" si="14325">IF(UDI469&lt;5,"Sin Riesgo",IF(UDI469 &lt;=14,"Bajo",IF(UDI469&lt;=35,"Medio",IF(UDI469&lt;=80,"Alto","Inviable Sanitariamente"))))</f>
        <v>Inviable Sanitariamente</v>
      </c>
      <c r="UDL469" s="265" t="str">
        <f t="shared" ref="UDL469:UDL471" si="14326">IF(UDJ469&lt;5,"Sin Riesgo",IF(UDJ469 &lt;=14,"Bajo",IF(UDJ469&lt;=35,"Medio",IF(UDJ469&lt;=80,"Alto","Inviable Sanitariamente"))))</f>
        <v>Inviable Sanitariamente</v>
      </c>
      <c r="UDM469" s="265" t="str">
        <f t="shared" ref="UDM469:UDM471" si="14327">IF(UDK469&lt;5,"Sin Riesgo",IF(UDK469 &lt;=14,"Bajo",IF(UDK469&lt;=35,"Medio",IF(UDK469&lt;=80,"Alto","Inviable Sanitariamente"))))</f>
        <v>Inviable Sanitariamente</v>
      </c>
      <c r="UDN469" s="265" t="str">
        <f t="shared" ref="UDN469:UDN471" si="14328">IF(UDL469&lt;5,"Sin Riesgo",IF(UDL469 &lt;=14,"Bajo",IF(UDL469&lt;=35,"Medio",IF(UDL469&lt;=80,"Alto","Inviable Sanitariamente"))))</f>
        <v>Inviable Sanitariamente</v>
      </c>
      <c r="UDO469" s="265" t="str">
        <f t="shared" ref="UDO469:UDO471" si="14329">IF(UDM469&lt;5,"Sin Riesgo",IF(UDM469 &lt;=14,"Bajo",IF(UDM469&lt;=35,"Medio",IF(UDM469&lt;=80,"Alto","Inviable Sanitariamente"))))</f>
        <v>Inviable Sanitariamente</v>
      </c>
      <c r="UDP469" s="265" t="str">
        <f t="shared" ref="UDP469:UDP471" si="14330">IF(UDN469&lt;5,"Sin Riesgo",IF(UDN469 &lt;=14,"Bajo",IF(UDN469&lt;=35,"Medio",IF(UDN469&lt;=80,"Alto","Inviable Sanitariamente"))))</f>
        <v>Inviable Sanitariamente</v>
      </c>
      <c r="UDQ469" s="265" t="str">
        <f t="shared" ref="UDQ469:UDQ471" si="14331">IF(UDO469&lt;5,"Sin Riesgo",IF(UDO469 &lt;=14,"Bajo",IF(UDO469&lt;=35,"Medio",IF(UDO469&lt;=80,"Alto","Inviable Sanitariamente"))))</f>
        <v>Inviable Sanitariamente</v>
      </c>
      <c r="UDR469" s="265" t="str">
        <f t="shared" ref="UDR469:UDR471" si="14332">IF(UDP469&lt;5,"Sin Riesgo",IF(UDP469 &lt;=14,"Bajo",IF(UDP469&lt;=35,"Medio",IF(UDP469&lt;=80,"Alto","Inviable Sanitariamente"))))</f>
        <v>Inviable Sanitariamente</v>
      </c>
      <c r="UDS469" s="265" t="str">
        <f t="shared" ref="UDS469:UDS471" si="14333">IF(UDQ469&lt;5,"Sin Riesgo",IF(UDQ469 &lt;=14,"Bajo",IF(UDQ469&lt;=35,"Medio",IF(UDQ469&lt;=80,"Alto","Inviable Sanitariamente"))))</f>
        <v>Inviable Sanitariamente</v>
      </c>
      <c r="UDT469" s="265" t="str">
        <f t="shared" ref="UDT469:UDT471" si="14334">IF(UDR469&lt;5,"Sin Riesgo",IF(UDR469 &lt;=14,"Bajo",IF(UDR469&lt;=35,"Medio",IF(UDR469&lt;=80,"Alto","Inviable Sanitariamente"))))</f>
        <v>Inviable Sanitariamente</v>
      </c>
      <c r="UDU469" s="265" t="str">
        <f t="shared" ref="UDU469:UDU471" si="14335">IF(UDS469&lt;5,"Sin Riesgo",IF(UDS469 &lt;=14,"Bajo",IF(UDS469&lt;=35,"Medio",IF(UDS469&lt;=80,"Alto","Inviable Sanitariamente"))))</f>
        <v>Inviable Sanitariamente</v>
      </c>
      <c r="UDV469" s="265" t="str">
        <f t="shared" ref="UDV469:UDV471" si="14336">IF(UDT469&lt;5,"Sin Riesgo",IF(UDT469 &lt;=14,"Bajo",IF(UDT469&lt;=35,"Medio",IF(UDT469&lt;=80,"Alto","Inviable Sanitariamente"))))</f>
        <v>Inviable Sanitariamente</v>
      </c>
      <c r="UDW469" s="265" t="str">
        <f t="shared" ref="UDW469:UDW471" si="14337">IF(UDU469&lt;5,"Sin Riesgo",IF(UDU469 &lt;=14,"Bajo",IF(UDU469&lt;=35,"Medio",IF(UDU469&lt;=80,"Alto","Inviable Sanitariamente"))))</f>
        <v>Inviable Sanitariamente</v>
      </c>
      <c r="UDX469" s="265" t="str">
        <f t="shared" ref="UDX469:UDX471" si="14338">IF(UDV469&lt;5,"Sin Riesgo",IF(UDV469 &lt;=14,"Bajo",IF(UDV469&lt;=35,"Medio",IF(UDV469&lt;=80,"Alto","Inviable Sanitariamente"))))</f>
        <v>Inviable Sanitariamente</v>
      </c>
      <c r="UDY469" s="265" t="str">
        <f t="shared" ref="UDY469:UDY471" si="14339">IF(UDW469&lt;5,"Sin Riesgo",IF(UDW469 &lt;=14,"Bajo",IF(UDW469&lt;=35,"Medio",IF(UDW469&lt;=80,"Alto","Inviable Sanitariamente"))))</f>
        <v>Inviable Sanitariamente</v>
      </c>
      <c r="UDZ469" s="265" t="str">
        <f t="shared" ref="UDZ469:UDZ471" si="14340">IF(UDX469&lt;5,"Sin Riesgo",IF(UDX469 &lt;=14,"Bajo",IF(UDX469&lt;=35,"Medio",IF(UDX469&lt;=80,"Alto","Inviable Sanitariamente"))))</f>
        <v>Inviable Sanitariamente</v>
      </c>
      <c r="UEA469" s="265" t="str">
        <f t="shared" ref="UEA469:UEA471" si="14341">IF(UDY469&lt;5,"Sin Riesgo",IF(UDY469 &lt;=14,"Bajo",IF(UDY469&lt;=35,"Medio",IF(UDY469&lt;=80,"Alto","Inviable Sanitariamente"))))</f>
        <v>Inviable Sanitariamente</v>
      </c>
      <c r="UEB469" s="265" t="str">
        <f t="shared" ref="UEB469:UEB471" si="14342">IF(UDZ469&lt;5,"Sin Riesgo",IF(UDZ469 &lt;=14,"Bajo",IF(UDZ469&lt;=35,"Medio",IF(UDZ469&lt;=80,"Alto","Inviable Sanitariamente"))))</f>
        <v>Inviable Sanitariamente</v>
      </c>
      <c r="UEC469" s="265" t="str">
        <f t="shared" ref="UEC469:UEC471" si="14343">IF(UEA469&lt;5,"Sin Riesgo",IF(UEA469 &lt;=14,"Bajo",IF(UEA469&lt;=35,"Medio",IF(UEA469&lt;=80,"Alto","Inviable Sanitariamente"))))</f>
        <v>Inviable Sanitariamente</v>
      </c>
      <c r="UED469" s="265" t="str">
        <f t="shared" ref="UED469:UED471" si="14344">IF(UEB469&lt;5,"Sin Riesgo",IF(UEB469 &lt;=14,"Bajo",IF(UEB469&lt;=35,"Medio",IF(UEB469&lt;=80,"Alto","Inviable Sanitariamente"))))</f>
        <v>Inviable Sanitariamente</v>
      </c>
      <c r="UEE469" s="265" t="str">
        <f t="shared" ref="UEE469:UEE471" si="14345">IF(UEC469&lt;5,"Sin Riesgo",IF(UEC469 &lt;=14,"Bajo",IF(UEC469&lt;=35,"Medio",IF(UEC469&lt;=80,"Alto","Inviable Sanitariamente"))))</f>
        <v>Inviable Sanitariamente</v>
      </c>
      <c r="UEF469" s="265" t="str">
        <f t="shared" ref="UEF469:UEF471" si="14346">IF(UED469&lt;5,"Sin Riesgo",IF(UED469 &lt;=14,"Bajo",IF(UED469&lt;=35,"Medio",IF(UED469&lt;=80,"Alto","Inviable Sanitariamente"))))</f>
        <v>Inviable Sanitariamente</v>
      </c>
      <c r="UEG469" s="265" t="str">
        <f t="shared" ref="UEG469:UEG471" si="14347">IF(UEE469&lt;5,"Sin Riesgo",IF(UEE469 &lt;=14,"Bajo",IF(UEE469&lt;=35,"Medio",IF(UEE469&lt;=80,"Alto","Inviable Sanitariamente"))))</f>
        <v>Inviable Sanitariamente</v>
      </c>
      <c r="UEH469" s="265" t="str">
        <f t="shared" ref="UEH469:UEH471" si="14348">IF(UEF469&lt;5,"Sin Riesgo",IF(UEF469 &lt;=14,"Bajo",IF(UEF469&lt;=35,"Medio",IF(UEF469&lt;=80,"Alto","Inviable Sanitariamente"))))</f>
        <v>Inviable Sanitariamente</v>
      </c>
      <c r="UEI469" s="265" t="str">
        <f t="shared" ref="UEI469:UEI471" si="14349">IF(UEG469&lt;5,"Sin Riesgo",IF(UEG469 &lt;=14,"Bajo",IF(UEG469&lt;=35,"Medio",IF(UEG469&lt;=80,"Alto","Inviable Sanitariamente"))))</f>
        <v>Inviable Sanitariamente</v>
      </c>
      <c r="UEJ469" s="265" t="str">
        <f t="shared" ref="UEJ469:UEJ471" si="14350">IF(UEH469&lt;5,"Sin Riesgo",IF(UEH469 &lt;=14,"Bajo",IF(UEH469&lt;=35,"Medio",IF(UEH469&lt;=80,"Alto","Inviable Sanitariamente"))))</f>
        <v>Inviable Sanitariamente</v>
      </c>
      <c r="UEK469" s="265" t="str">
        <f t="shared" ref="UEK469:UEK471" si="14351">IF(UEI469&lt;5,"Sin Riesgo",IF(UEI469 &lt;=14,"Bajo",IF(UEI469&lt;=35,"Medio",IF(UEI469&lt;=80,"Alto","Inviable Sanitariamente"))))</f>
        <v>Inviable Sanitariamente</v>
      </c>
      <c r="UEL469" s="265" t="str">
        <f t="shared" ref="UEL469:UEL471" si="14352">IF(UEJ469&lt;5,"Sin Riesgo",IF(UEJ469 &lt;=14,"Bajo",IF(UEJ469&lt;=35,"Medio",IF(UEJ469&lt;=80,"Alto","Inviable Sanitariamente"))))</f>
        <v>Inviable Sanitariamente</v>
      </c>
      <c r="UEM469" s="265" t="str">
        <f t="shared" ref="UEM469:UEM471" si="14353">IF(UEK469&lt;5,"Sin Riesgo",IF(UEK469 &lt;=14,"Bajo",IF(UEK469&lt;=35,"Medio",IF(UEK469&lt;=80,"Alto","Inviable Sanitariamente"))))</f>
        <v>Inviable Sanitariamente</v>
      </c>
      <c r="UEN469" s="265" t="str">
        <f t="shared" ref="UEN469:UEN471" si="14354">IF(UEL469&lt;5,"Sin Riesgo",IF(UEL469 &lt;=14,"Bajo",IF(UEL469&lt;=35,"Medio",IF(UEL469&lt;=80,"Alto","Inviable Sanitariamente"))))</f>
        <v>Inviable Sanitariamente</v>
      </c>
      <c r="UEO469" s="265" t="str">
        <f t="shared" ref="UEO469:UEO471" si="14355">IF(UEM469&lt;5,"Sin Riesgo",IF(UEM469 &lt;=14,"Bajo",IF(UEM469&lt;=35,"Medio",IF(UEM469&lt;=80,"Alto","Inviable Sanitariamente"))))</f>
        <v>Inviable Sanitariamente</v>
      </c>
      <c r="UEP469" s="265" t="str">
        <f t="shared" ref="UEP469:UEP471" si="14356">IF(UEN469&lt;5,"Sin Riesgo",IF(UEN469 &lt;=14,"Bajo",IF(UEN469&lt;=35,"Medio",IF(UEN469&lt;=80,"Alto","Inviable Sanitariamente"))))</f>
        <v>Inviable Sanitariamente</v>
      </c>
      <c r="UEQ469" s="265" t="str">
        <f t="shared" ref="UEQ469:UEQ471" si="14357">IF(UEO469&lt;5,"Sin Riesgo",IF(UEO469 &lt;=14,"Bajo",IF(UEO469&lt;=35,"Medio",IF(UEO469&lt;=80,"Alto","Inviable Sanitariamente"))))</f>
        <v>Inviable Sanitariamente</v>
      </c>
      <c r="UER469" s="265" t="str">
        <f t="shared" ref="UER469:UER471" si="14358">IF(UEP469&lt;5,"Sin Riesgo",IF(UEP469 &lt;=14,"Bajo",IF(UEP469&lt;=35,"Medio",IF(UEP469&lt;=80,"Alto","Inviable Sanitariamente"))))</f>
        <v>Inviable Sanitariamente</v>
      </c>
      <c r="UES469" s="265" t="str">
        <f t="shared" ref="UES469:UES471" si="14359">IF(UEQ469&lt;5,"Sin Riesgo",IF(UEQ469 &lt;=14,"Bajo",IF(UEQ469&lt;=35,"Medio",IF(UEQ469&lt;=80,"Alto","Inviable Sanitariamente"))))</f>
        <v>Inviable Sanitariamente</v>
      </c>
      <c r="UET469" s="265" t="str">
        <f t="shared" ref="UET469:UET471" si="14360">IF(UER469&lt;5,"Sin Riesgo",IF(UER469 &lt;=14,"Bajo",IF(UER469&lt;=35,"Medio",IF(UER469&lt;=80,"Alto","Inviable Sanitariamente"))))</f>
        <v>Inviable Sanitariamente</v>
      </c>
      <c r="UEU469" s="265" t="str">
        <f t="shared" ref="UEU469:UEU471" si="14361">IF(UES469&lt;5,"Sin Riesgo",IF(UES469 &lt;=14,"Bajo",IF(UES469&lt;=35,"Medio",IF(UES469&lt;=80,"Alto","Inviable Sanitariamente"))))</f>
        <v>Inviable Sanitariamente</v>
      </c>
      <c r="UEV469" s="265" t="str">
        <f t="shared" ref="UEV469:UEV471" si="14362">IF(UET469&lt;5,"Sin Riesgo",IF(UET469 &lt;=14,"Bajo",IF(UET469&lt;=35,"Medio",IF(UET469&lt;=80,"Alto","Inviable Sanitariamente"))))</f>
        <v>Inviable Sanitariamente</v>
      </c>
      <c r="UEW469" s="265" t="str">
        <f t="shared" ref="UEW469:UEW471" si="14363">IF(UEU469&lt;5,"Sin Riesgo",IF(UEU469 &lt;=14,"Bajo",IF(UEU469&lt;=35,"Medio",IF(UEU469&lt;=80,"Alto","Inviable Sanitariamente"))))</f>
        <v>Inviable Sanitariamente</v>
      </c>
      <c r="UEX469" s="265" t="str">
        <f t="shared" ref="UEX469:UEX471" si="14364">IF(UEV469&lt;5,"Sin Riesgo",IF(UEV469 &lt;=14,"Bajo",IF(UEV469&lt;=35,"Medio",IF(UEV469&lt;=80,"Alto","Inviable Sanitariamente"))))</f>
        <v>Inviable Sanitariamente</v>
      </c>
      <c r="UEY469" s="265" t="str">
        <f t="shared" ref="UEY469:UEY471" si="14365">IF(UEW469&lt;5,"Sin Riesgo",IF(UEW469 &lt;=14,"Bajo",IF(UEW469&lt;=35,"Medio",IF(UEW469&lt;=80,"Alto","Inviable Sanitariamente"))))</f>
        <v>Inviable Sanitariamente</v>
      </c>
      <c r="UEZ469" s="265" t="str">
        <f t="shared" ref="UEZ469:UEZ471" si="14366">IF(UEX469&lt;5,"Sin Riesgo",IF(UEX469 &lt;=14,"Bajo",IF(UEX469&lt;=35,"Medio",IF(UEX469&lt;=80,"Alto","Inviable Sanitariamente"))))</f>
        <v>Inviable Sanitariamente</v>
      </c>
      <c r="UFA469" s="265" t="str">
        <f t="shared" ref="UFA469:UFA471" si="14367">IF(UEY469&lt;5,"Sin Riesgo",IF(UEY469 &lt;=14,"Bajo",IF(UEY469&lt;=35,"Medio",IF(UEY469&lt;=80,"Alto","Inviable Sanitariamente"))))</f>
        <v>Inviable Sanitariamente</v>
      </c>
      <c r="UFB469" s="265" t="str">
        <f t="shared" ref="UFB469:UFB471" si="14368">IF(UEZ469&lt;5,"Sin Riesgo",IF(UEZ469 &lt;=14,"Bajo",IF(UEZ469&lt;=35,"Medio",IF(UEZ469&lt;=80,"Alto","Inviable Sanitariamente"))))</f>
        <v>Inviable Sanitariamente</v>
      </c>
      <c r="UFC469" s="265" t="str">
        <f t="shared" ref="UFC469:UFC471" si="14369">IF(UFA469&lt;5,"Sin Riesgo",IF(UFA469 &lt;=14,"Bajo",IF(UFA469&lt;=35,"Medio",IF(UFA469&lt;=80,"Alto","Inviable Sanitariamente"))))</f>
        <v>Inviable Sanitariamente</v>
      </c>
      <c r="UFD469" s="265" t="str">
        <f t="shared" ref="UFD469:UFD471" si="14370">IF(UFB469&lt;5,"Sin Riesgo",IF(UFB469 &lt;=14,"Bajo",IF(UFB469&lt;=35,"Medio",IF(UFB469&lt;=80,"Alto","Inviable Sanitariamente"))))</f>
        <v>Inviable Sanitariamente</v>
      </c>
      <c r="UFE469" s="265" t="str">
        <f t="shared" ref="UFE469:UFE471" si="14371">IF(UFC469&lt;5,"Sin Riesgo",IF(UFC469 &lt;=14,"Bajo",IF(UFC469&lt;=35,"Medio",IF(UFC469&lt;=80,"Alto","Inviable Sanitariamente"))))</f>
        <v>Inviable Sanitariamente</v>
      </c>
      <c r="UFF469" s="265" t="str">
        <f t="shared" ref="UFF469:UFF471" si="14372">IF(UFD469&lt;5,"Sin Riesgo",IF(UFD469 &lt;=14,"Bajo",IF(UFD469&lt;=35,"Medio",IF(UFD469&lt;=80,"Alto","Inviable Sanitariamente"))))</f>
        <v>Inviable Sanitariamente</v>
      </c>
      <c r="UFG469" s="265" t="str">
        <f t="shared" ref="UFG469:UFG471" si="14373">IF(UFE469&lt;5,"Sin Riesgo",IF(UFE469 &lt;=14,"Bajo",IF(UFE469&lt;=35,"Medio",IF(UFE469&lt;=80,"Alto","Inviable Sanitariamente"))))</f>
        <v>Inviable Sanitariamente</v>
      </c>
      <c r="UFH469" s="265" t="str">
        <f t="shared" ref="UFH469:UFH471" si="14374">IF(UFF469&lt;5,"Sin Riesgo",IF(UFF469 &lt;=14,"Bajo",IF(UFF469&lt;=35,"Medio",IF(UFF469&lt;=80,"Alto","Inviable Sanitariamente"))))</f>
        <v>Inviable Sanitariamente</v>
      </c>
      <c r="UFI469" s="265" t="str">
        <f t="shared" ref="UFI469:UFI471" si="14375">IF(UFG469&lt;5,"Sin Riesgo",IF(UFG469 &lt;=14,"Bajo",IF(UFG469&lt;=35,"Medio",IF(UFG469&lt;=80,"Alto","Inviable Sanitariamente"))))</f>
        <v>Inviable Sanitariamente</v>
      </c>
      <c r="UFJ469" s="265" t="str">
        <f t="shared" ref="UFJ469:UFJ471" si="14376">IF(UFH469&lt;5,"Sin Riesgo",IF(UFH469 &lt;=14,"Bajo",IF(UFH469&lt;=35,"Medio",IF(UFH469&lt;=80,"Alto","Inviable Sanitariamente"))))</f>
        <v>Inviable Sanitariamente</v>
      </c>
      <c r="UFK469" s="265" t="str">
        <f t="shared" ref="UFK469:UFK471" si="14377">IF(UFI469&lt;5,"Sin Riesgo",IF(UFI469 &lt;=14,"Bajo",IF(UFI469&lt;=35,"Medio",IF(UFI469&lt;=80,"Alto","Inviable Sanitariamente"))))</f>
        <v>Inviable Sanitariamente</v>
      </c>
      <c r="UFL469" s="265" t="str">
        <f t="shared" ref="UFL469:UFL471" si="14378">IF(UFJ469&lt;5,"Sin Riesgo",IF(UFJ469 &lt;=14,"Bajo",IF(UFJ469&lt;=35,"Medio",IF(UFJ469&lt;=80,"Alto","Inviable Sanitariamente"))))</f>
        <v>Inviable Sanitariamente</v>
      </c>
      <c r="UFM469" s="265" t="str">
        <f t="shared" ref="UFM469:UFM471" si="14379">IF(UFK469&lt;5,"Sin Riesgo",IF(UFK469 &lt;=14,"Bajo",IF(UFK469&lt;=35,"Medio",IF(UFK469&lt;=80,"Alto","Inviable Sanitariamente"))))</f>
        <v>Inviable Sanitariamente</v>
      </c>
      <c r="UFN469" s="265" t="str">
        <f t="shared" ref="UFN469:UFN471" si="14380">IF(UFL469&lt;5,"Sin Riesgo",IF(UFL469 &lt;=14,"Bajo",IF(UFL469&lt;=35,"Medio",IF(UFL469&lt;=80,"Alto","Inviable Sanitariamente"))))</f>
        <v>Inviable Sanitariamente</v>
      </c>
      <c r="UFO469" s="265" t="str">
        <f t="shared" ref="UFO469:UFO471" si="14381">IF(UFM469&lt;5,"Sin Riesgo",IF(UFM469 &lt;=14,"Bajo",IF(UFM469&lt;=35,"Medio",IF(UFM469&lt;=80,"Alto","Inviable Sanitariamente"))))</f>
        <v>Inviable Sanitariamente</v>
      </c>
      <c r="UFP469" s="265" t="str">
        <f t="shared" ref="UFP469:UFP471" si="14382">IF(UFN469&lt;5,"Sin Riesgo",IF(UFN469 &lt;=14,"Bajo",IF(UFN469&lt;=35,"Medio",IF(UFN469&lt;=80,"Alto","Inviable Sanitariamente"))))</f>
        <v>Inviable Sanitariamente</v>
      </c>
      <c r="UFQ469" s="265" t="str">
        <f t="shared" ref="UFQ469:UFQ471" si="14383">IF(UFO469&lt;5,"Sin Riesgo",IF(UFO469 &lt;=14,"Bajo",IF(UFO469&lt;=35,"Medio",IF(UFO469&lt;=80,"Alto","Inviable Sanitariamente"))))</f>
        <v>Inviable Sanitariamente</v>
      </c>
      <c r="UFR469" s="265" t="str">
        <f t="shared" ref="UFR469:UFR471" si="14384">IF(UFP469&lt;5,"Sin Riesgo",IF(UFP469 &lt;=14,"Bajo",IF(UFP469&lt;=35,"Medio",IF(UFP469&lt;=80,"Alto","Inviable Sanitariamente"))))</f>
        <v>Inviable Sanitariamente</v>
      </c>
      <c r="UFS469" s="265" t="str">
        <f t="shared" ref="UFS469:UFS471" si="14385">IF(UFQ469&lt;5,"Sin Riesgo",IF(UFQ469 &lt;=14,"Bajo",IF(UFQ469&lt;=35,"Medio",IF(UFQ469&lt;=80,"Alto","Inviable Sanitariamente"))))</f>
        <v>Inviable Sanitariamente</v>
      </c>
      <c r="UFT469" s="265" t="str">
        <f t="shared" ref="UFT469:UFT471" si="14386">IF(UFR469&lt;5,"Sin Riesgo",IF(UFR469 &lt;=14,"Bajo",IF(UFR469&lt;=35,"Medio",IF(UFR469&lt;=80,"Alto","Inviable Sanitariamente"))))</f>
        <v>Inviable Sanitariamente</v>
      </c>
      <c r="UFU469" s="265" t="str">
        <f t="shared" ref="UFU469:UFU471" si="14387">IF(UFS469&lt;5,"Sin Riesgo",IF(UFS469 &lt;=14,"Bajo",IF(UFS469&lt;=35,"Medio",IF(UFS469&lt;=80,"Alto","Inviable Sanitariamente"))))</f>
        <v>Inviable Sanitariamente</v>
      </c>
      <c r="UFV469" s="265" t="str">
        <f t="shared" ref="UFV469:UFV471" si="14388">IF(UFT469&lt;5,"Sin Riesgo",IF(UFT469 &lt;=14,"Bajo",IF(UFT469&lt;=35,"Medio",IF(UFT469&lt;=80,"Alto","Inviable Sanitariamente"))))</f>
        <v>Inviable Sanitariamente</v>
      </c>
      <c r="UFW469" s="265" t="str">
        <f t="shared" ref="UFW469:UFW471" si="14389">IF(UFU469&lt;5,"Sin Riesgo",IF(UFU469 &lt;=14,"Bajo",IF(UFU469&lt;=35,"Medio",IF(UFU469&lt;=80,"Alto","Inviable Sanitariamente"))))</f>
        <v>Inviable Sanitariamente</v>
      </c>
      <c r="UFX469" s="265" t="str">
        <f t="shared" ref="UFX469:UFX471" si="14390">IF(UFV469&lt;5,"Sin Riesgo",IF(UFV469 &lt;=14,"Bajo",IF(UFV469&lt;=35,"Medio",IF(UFV469&lt;=80,"Alto","Inviable Sanitariamente"))))</f>
        <v>Inviable Sanitariamente</v>
      </c>
      <c r="UFY469" s="265" t="str">
        <f t="shared" ref="UFY469:UFY471" si="14391">IF(UFW469&lt;5,"Sin Riesgo",IF(UFW469 &lt;=14,"Bajo",IF(UFW469&lt;=35,"Medio",IF(UFW469&lt;=80,"Alto","Inviable Sanitariamente"))))</f>
        <v>Inviable Sanitariamente</v>
      </c>
      <c r="UFZ469" s="265" t="str">
        <f t="shared" ref="UFZ469:UFZ471" si="14392">IF(UFX469&lt;5,"Sin Riesgo",IF(UFX469 &lt;=14,"Bajo",IF(UFX469&lt;=35,"Medio",IF(UFX469&lt;=80,"Alto","Inviable Sanitariamente"))))</f>
        <v>Inviable Sanitariamente</v>
      </c>
      <c r="UGA469" s="265" t="str">
        <f t="shared" ref="UGA469:UGA471" si="14393">IF(UFY469&lt;5,"Sin Riesgo",IF(UFY469 &lt;=14,"Bajo",IF(UFY469&lt;=35,"Medio",IF(UFY469&lt;=80,"Alto","Inviable Sanitariamente"))))</f>
        <v>Inviable Sanitariamente</v>
      </c>
      <c r="UGB469" s="265" t="str">
        <f t="shared" ref="UGB469:UGB471" si="14394">IF(UFZ469&lt;5,"Sin Riesgo",IF(UFZ469 &lt;=14,"Bajo",IF(UFZ469&lt;=35,"Medio",IF(UFZ469&lt;=80,"Alto","Inviable Sanitariamente"))))</f>
        <v>Inviable Sanitariamente</v>
      </c>
      <c r="UGC469" s="265" t="str">
        <f t="shared" ref="UGC469:UGC471" si="14395">IF(UGA469&lt;5,"Sin Riesgo",IF(UGA469 &lt;=14,"Bajo",IF(UGA469&lt;=35,"Medio",IF(UGA469&lt;=80,"Alto","Inviable Sanitariamente"))))</f>
        <v>Inviable Sanitariamente</v>
      </c>
      <c r="UGD469" s="265" t="str">
        <f t="shared" ref="UGD469:UGD471" si="14396">IF(UGB469&lt;5,"Sin Riesgo",IF(UGB469 &lt;=14,"Bajo",IF(UGB469&lt;=35,"Medio",IF(UGB469&lt;=80,"Alto","Inviable Sanitariamente"))))</f>
        <v>Inviable Sanitariamente</v>
      </c>
      <c r="UGE469" s="265" t="str">
        <f t="shared" ref="UGE469:UGE471" si="14397">IF(UGC469&lt;5,"Sin Riesgo",IF(UGC469 &lt;=14,"Bajo",IF(UGC469&lt;=35,"Medio",IF(UGC469&lt;=80,"Alto","Inviable Sanitariamente"))))</f>
        <v>Inviable Sanitariamente</v>
      </c>
      <c r="UGF469" s="265" t="str">
        <f t="shared" ref="UGF469:UGF471" si="14398">IF(UGD469&lt;5,"Sin Riesgo",IF(UGD469 &lt;=14,"Bajo",IF(UGD469&lt;=35,"Medio",IF(UGD469&lt;=80,"Alto","Inviable Sanitariamente"))))</f>
        <v>Inviable Sanitariamente</v>
      </c>
      <c r="UGG469" s="265" t="str">
        <f t="shared" ref="UGG469:UGG471" si="14399">IF(UGE469&lt;5,"Sin Riesgo",IF(UGE469 &lt;=14,"Bajo",IF(UGE469&lt;=35,"Medio",IF(UGE469&lt;=80,"Alto","Inviable Sanitariamente"))))</f>
        <v>Inviable Sanitariamente</v>
      </c>
      <c r="UGH469" s="265" t="str">
        <f t="shared" ref="UGH469:UGH471" si="14400">IF(UGF469&lt;5,"Sin Riesgo",IF(UGF469 &lt;=14,"Bajo",IF(UGF469&lt;=35,"Medio",IF(UGF469&lt;=80,"Alto","Inviable Sanitariamente"))))</f>
        <v>Inviable Sanitariamente</v>
      </c>
      <c r="UGI469" s="265" t="str">
        <f t="shared" ref="UGI469:UGI471" si="14401">IF(UGG469&lt;5,"Sin Riesgo",IF(UGG469 &lt;=14,"Bajo",IF(UGG469&lt;=35,"Medio",IF(UGG469&lt;=80,"Alto","Inviable Sanitariamente"))))</f>
        <v>Inviable Sanitariamente</v>
      </c>
      <c r="UGJ469" s="265" t="str">
        <f t="shared" ref="UGJ469:UGJ471" si="14402">IF(UGH469&lt;5,"Sin Riesgo",IF(UGH469 &lt;=14,"Bajo",IF(UGH469&lt;=35,"Medio",IF(UGH469&lt;=80,"Alto","Inviable Sanitariamente"))))</f>
        <v>Inviable Sanitariamente</v>
      </c>
      <c r="UGK469" s="265" t="str">
        <f t="shared" ref="UGK469:UGK471" si="14403">IF(UGI469&lt;5,"Sin Riesgo",IF(UGI469 &lt;=14,"Bajo",IF(UGI469&lt;=35,"Medio",IF(UGI469&lt;=80,"Alto","Inviable Sanitariamente"))))</f>
        <v>Inviable Sanitariamente</v>
      </c>
      <c r="UGL469" s="265" t="str">
        <f t="shared" ref="UGL469:UGL471" si="14404">IF(UGJ469&lt;5,"Sin Riesgo",IF(UGJ469 &lt;=14,"Bajo",IF(UGJ469&lt;=35,"Medio",IF(UGJ469&lt;=80,"Alto","Inviable Sanitariamente"))))</f>
        <v>Inviable Sanitariamente</v>
      </c>
      <c r="UGM469" s="265" t="str">
        <f t="shared" ref="UGM469:UGM471" si="14405">IF(UGK469&lt;5,"Sin Riesgo",IF(UGK469 &lt;=14,"Bajo",IF(UGK469&lt;=35,"Medio",IF(UGK469&lt;=80,"Alto","Inviable Sanitariamente"))))</f>
        <v>Inviable Sanitariamente</v>
      </c>
      <c r="UGN469" s="265" t="str">
        <f t="shared" ref="UGN469:UGN471" si="14406">IF(UGL469&lt;5,"Sin Riesgo",IF(UGL469 &lt;=14,"Bajo",IF(UGL469&lt;=35,"Medio",IF(UGL469&lt;=80,"Alto","Inviable Sanitariamente"))))</f>
        <v>Inviable Sanitariamente</v>
      </c>
      <c r="UGO469" s="265" t="str">
        <f t="shared" ref="UGO469:UGO471" si="14407">IF(UGM469&lt;5,"Sin Riesgo",IF(UGM469 &lt;=14,"Bajo",IF(UGM469&lt;=35,"Medio",IF(UGM469&lt;=80,"Alto","Inviable Sanitariamente"))))</f>
        <v>Inviable Sanitariamente</v>
      </c>
      <c r="UGP469" s="265" t="str">
        <f t="shared" ref="UGP469:UGP471" si="14408">IF(UGN469&lt;5,"Sin Riesgo",IF(UGN469 &lt;=14,"Bajo",IF(UGN469&lt;=35,"Medio",IF(UGN469&lt;=80,"Alto","Inviable Sanitariamente"))))</f>
        <v>Inviable Sanitariamente</v>
      </c>
      <c r="UGQ469" s="265" t="str">
        <f t="shared" ref="UGQ469:UGQ471" si="14409">IF(UGO469&lt;5,"Sin Riesgo",IF(UGO469 &lt;=14,"Bajo",IF(UGO469&lt;=35,"Medio",IF(UGO469&lt;=80,"Alto","Inviable Sanitariamente"))))</f>
        <v>Inviable Sanitariamente</v>
      </c>
      <c r="UGR469" s="265" t="str">
        <f t="shared" ref="UGR469:UGR471" si="14410">IF(UGP469&lt;5,"Sin Riesgo",IF(UGP469 &lt;=14,"Bajo",IF(UGP469&lt;=35,"Medio",IF(UGP469&lt;=80,"Alto","Inviable Sanitariamente"))))</f>
        <v>Inviable Sanitariamente</v>
      </c>
      <c r="UGS469" s="265" t="str">
        <f t="shared" ref="UGS469:UGS471" si="14411">IF(UGQ469&lt;5,"Sin Riesgo",IF(UGQ469 &lt;=14,"Bajo",IF(UGQ469&lt;=35,"Medio",IF(UGQ469&lt;=80,"Alto","Inviable Sanitariamente"))))</f>
        <v>Inviable Sanitariamente</v>
      </c>
      <c r="UGT469" s="265" t="str">
        <f t="shared" ref="UGT469:UGT471" si="14412">IF(UGR469&lt;5,"Sin Riesgo",IF(UGR469 &lt;=14,"Bajo",IF(UGR469&lt;=35,"Medio",IF(UGR469&lt;=80,"Alto","Inviable Sanitariamente"))))</f>
        <v>Inviable Sanitariamente</v>
      </c>
      <c r="UGU469" s="265" t="str">
        <f t="shared" ref="UGU469:UGU471" si="14413">IF(UGS469&lt;5,"Sin Riesgo",IF(UGS469 &lt;=14,"Bajo",IF(UGS469&lt;=35,"Medio",IF(UGS469&lt;=80,"Alto","Inviable Sanitariamente"))))</f>
        <v>Inviable Sanitariamente</v>
      </c>
      <c r="UGV469" s="265" t="str">
        <f t="shared" ref="UGV469:UGV471" si="14414">IF(UGT469&lt;5,"Sin Riesgo",IF(UGT469 &lt;=14,"Bajo",IF(UGT469&lt;=35,"Medio",IF(UGT469&lt;=80,"Alto","Inviable Sanitariamente"))))</f>
        <v>Inviable Sanitariamente</v>
      </c>
      <c r="UGW469" s="265" t="str">
        <f t="shared" ref="UGW469:UGW471" si="14415">IF(UGU469&lt;5,"Sin Riesgo",IF(UGU469 &lt;=14,"Bajo",IF(UGU469&lt;=35,"Medio",IF(UGU469&lt;=80,"Alto","Inviable Sanitariamente"))))</f>
        <v>Inviable Sanitariamente</v>
      </c>
      <c r="UGX469" s="265" t="str">
        <f t="shared" ref="UGX469:UGX471" si="14416">IF(UGV469&lt;5,"Sin Riesgo",IF(UGV469 &lt;=14,"Bajo",IF(UGV469&lt;=35,"Medio",IF(UGV469&lt;=80,"Alto","Inviable Sanitariamente"))))</f>
        <v>Inviable Sanitariamente</v>
      </c>
      <c r="UGY469" s="265" t="str">
        <f t="shared" ref="UGY469:UGY471" si="14417">IF(UGW469&lt;5,"Sin Riesgo",IF(UGW469 &lt;=14,"Bajo",IF(UGW469&lt;=35,"Medio",IF(UGW469&lt;=80,"Alto","Inviable Sanitariamente"))))</f>
        <v>Inviable Sanitariamente</v>
      </c>
      <c r="UGZ469" s="265" t="str">
        <f t="shared" ref="UGZ469:UGZ471" si="14418">IF(UGX469&lt;5,"Sin Riesgo",IF(UGX469 &lt;=14,"Bajo",IF(UGX469&lt;=35,"Medio",IF(UGX469&lt;=80,"Alto","Inviable Sanitariamente"))))</f>
        <v>Inviable Sanitariamente</v>
      </c>
      <c r="UHA469" s="265" t="str">
        <f t="shared" ref="UHA469:UHA471" si="14419">IF(UGY469&lt;5,"Sin Riesgo",IF(UGY469 &lt;=14,"Bajo",IF(UGY469&lt;=35,"Medio",IF(UGY469&lt;=80,"Alto","Inviable Sanitariamente"))))</f>
        <v>Inviable Sanitariamente</v>
      </c>
      <c r="UHB469" s="265" t="str">
        <f t="shared" ref="UHB469:UHB471" si="14420">IF(UGZ469&lt;5,"Sin Riesgo",IF(UGZ469 &lt;=14,"Bajo",IF(UGZ469&lt;=35,"Medio",IF(UGZ469&lt;=80,"Alto","Inviable Sanitariamente"))))</f>
        <v>Inviable Sanitariamente</v>
      </c>
      <c r="UHC469" s="265" t="str">
        <f t="shared" ref="UHC469:UHC471" si="14421">IF(UHA469&lt;5,"Sin Riesgo",IF(UHA469 &lt;=14,"Bajo",IF(UHA469&lt;=35,"Medio",IF(UHA469&lt;=80,"Alto","Inviable Sanitariamente"))))</f>
        <v>Inviable Sanitariamente</v>
      </c>
      <c r="UHD469" s="265" t="str">
        <f t="shared" ref="UHD469:UHD471" si="14422">IF(UHB469&lt;5,"Sin Riesgo",IF(UHB469 &lt;=14,"Bajo",IF(UHB469&lt;=35,"Medio",IF(UHB469&lt;=80,"Alto","Inviable Sanitariamente"))))</f>
        <v>Inviable Sanitariamente</v>
      </c>
      <c r="UHE469" s="265" t="str">
        <f t="shared" ref="UHE469:UHE471" si="14423">IF(UHC469&lt;5,"Sin Riesgo",IF(UHC469 &lt;=14,"Bajo",IF(UHC469&lt;=35,"Medio",IF(UHC469&lt;=80,"Alto","Inviable Sanitariamente"))))</f>
        <v>Inviable Sanitariamente</v>
      </c>
      <c r="UHF469" s="265" t="str">
        <f t="shared" ref="UHF469:UHF471" si="14424">IF(UHD469&lt;5,"Sin Riesgo",IF(UHD469 &lt;=14,"Bajo",IF(UHD469&lt;=35,"Medio",IF(UHD469&lt;=80,"Alto","Inviable Sanitariamente"))))</f>
        <v>Inviable Sanitariamente</v>
      </c>
      <c r="UHG469" s="265" t="str">
        <f t="shared" ref="UHG469:UHG471" si="14425">IF(UHE469&lt;5,"Sin Riesgo",IF(UHE469 &lt;=14,"Bajo",IF(UHE469&lt;=35,"Medio",IF(UHE469&lt;=80,"Alto","Inviable Sanitariamente"))))</f>
        <v>Inviable Sanitariamente</v>
      </c>
      <c r="UHH469" s="265" t="str">
        <f t="shared" ref="UHH469:UHH471" si="14426">IF(UHF469&lt;5,"Sin Riesgo",IF(UHF469 &lt;=14,"Bajo",IF(UHF469&lt;=35,"Medio",IF(UHF469&lt;=80,"Alto","Inviable Sanitariamente"))))</f>
        <v>Inviable Sanitariamente</v>
      </c>
      <c r="UHI469" s="265" t="str">
        <f t="shared" ref="UHI469:UHI471" si="14427">IF(UHG469&lt;5,"Sin Riesgo",IF(UHG469 &lt;=14,"Bajo",IF(UHG469&lt;=35,"Medio",IF(UHG469&lt;=80,"Alto","Inviable Sanitariamente"))))</f>
        <v>Inviable Sanitariamente</v>
      </c>
      <c r="UHJ469" s="265" t="str">
        <f t="shared" ref="UHJ469:UHJ471" si="14428">IF(UHH469&lt;5,"Sin Riesgo",IF(UHH469 &lt;=14,"Bajo",IF(UHH469&lt;=35,"Medio",IF(UHH469&lt;=80,"Alto","Inviable Sanitariamente"))))</f>
        <v>Inviable Sanitariamente</v>
      </c>
      <c r="UHK469" s="265" t="str">
        <f t="shared" ref="UHK469:UHK471" si="14429">IF(UHI469&lt;5,"Sin Riesgo",IF(UHI469 &lt;=14,"Bajo",IF(UHI469&lt;=35,"Medio",IF(UHI469&lt;=80,"Alto","Inviable Sanitariamente"))))</f>
        <v>Inviable Sanitariamente</v>
      </c>
      <c r="UHL469" s="265" t="str">
        <f t="shared" ref="UHL469:UHL471" si="14430">IF(UHJ469&lt;5,"Sin Riesgo",IF(UHJ469 &lt;=14,"Bajo",IF(UHJ469&lt;=35,"Medio",IF(UHJ469&lt;=80,"Alto","Inviable Sanitariamente"))))</f>
        <v>Inviable Sanitariamente</v>
      </c>
      <c r="UHM469" s="265" t="str">
        <f t="shared" ref="UHM469:UHM471" si="14431">IF(UHK469&lt;5,"Sin Riesgo",IF(UHK469 &lt;=14,"Bajo",IF(UHK469&lt;=35,"Medio",IF(UHK469&lt;=80,"Alto","Inviable Sanitariamente"))))</f>
        <v>Inviable Sanitariamente</v>
      </c>
      <c r="UHN469" s="265" t="str">
        <f t="shared" ref="UHN469:UHN471" si="14432">IF(UHL469&lt;5,"Sin Riesgo",IF(UHL469 &lt;=14,"Bajo",IF(UHL469&lt;=35,"Medio",IF(UHL469&lt;=80,"Alto","Inviable Sanitariamente"))))</f>
        <v>Inviable Sanitariamente</v>
      </c>
      <c r="UHO469" s="265" t="str">
        <f t="shared" ref="UHO469:UHO471" si="14433">IF(UHM469&lt;5,"Sin Riesgo",IF(UHM469 &lt;=14,"Bajo",IF(UHM469&lt;=35,"Medio",IF(UHM469&lt;=80,"Alto","Inviable Sanitariamente"))))</f>
        <v>Inviable Sanitariamente</v>
      </c>
      <c r="UHP469" s="265" t="str">
        <f t="shared" ref="UHP469:UHP471" si="14434">IF(UHN469&lt;5,"Sin Riesgo",IF(UHN469 &lt;=14,"Bajo",IF(UHN469&lt;=35,"Medio",IF(UHN469&lt;=80,"Alto","Inviable Sanitariamente"))))</f>
        <v>Inviable Sanitariamente</v>
      </c>
      <c r="UHQ469" s="265" t="str">
        <f t="shared" ref="UHQ469:UHQ471" si="14435">IF(UHO469&lt;5,"Sin Riesgo",IF(UHO469 &lt;=14,"Bajo",IF(UHO469&lt;=35,"Medio",IF(UHO469&lt;=80,"Alto","Inviable Sanitariamente"))))</f>
        <v>Inviable Sanitariamente</v>
      </c>
      <c r="UHR469" s="265" t="str">
        <f t="shared" ref="UHR469:UHR471" si="14436">IF(UHP469&lt;5,"Sin Riesgo",IF(UHP469 &lt;=14,"Bajo",IF(UHP469&lt;=35,"Medio",IF(UHP469&lt;=80,"Alto","Inviable Sanitariamente"))))</f>
        <v>Inviable Sanitariamente</v>
      </c>
      <c r="UHS469" s="265" t="str">
        <f t="shared" ref="UHS469:UHS471" si="14437">IF(UHQ469&lt;5,"Sin Riesgo",IF(UHQ469 &lt;=14,"Bajo",IF(UHQ469&lt;=35,"Medio",IF(UHQ469&lt;=80,"Alto","Inviable Sanitariamente"))))</f>
        <v>Inviable Sanitariamente</v>
      </c>
      <c r="UHT469" s="265" t="str">
        <f t="shared" ref="UHT469:UHT471" si="14438">IF(UHR469&lt;5,"Sin Riesgo",IF(UHR469 &lt;=14,"Bajo",IF(UHR469&lt;=35,"Medio",IF(UHR469&lt;=80,"Alto","Inviable Sanitariamente"))))</f>
        <v>Inviable Sanitariamente</v>
      </c>
      <c r="UHU469" s="265" t="str">
        <f t="shared" ref="UHU469:UHU471" si="14439">IF(UHS469&lt;5,"Sin Riesgo",IF(UHS469 &lt;=14,"Bajo",IF(UHS469&lt;=35,"Medio",IF(UHS469&lt;=80,"Alto","Inviable Sanitariamente"))))</f>
        <v>Inviable Sanitariamente</v>
      </c>
      <c r="UHV469" s="265" t="str">
        <f t="shared" ref="UHV469:UHV471" si="14440">IF(UHT469&lt;5,"Sin Riesgo",IF(UHT469 &lt;=14,"Bajo",IF(UHT469&lt;=35,"Medio",IF(UHT469&lt;=80,"Alto","Inviable Sanitariamente"))))</f>
        <v>Inviable Sanitariamente</v>
      </c>
      <c r="UHW469" s="265" t="str">
        <f t="shared" ref="UHW469:UHW471" si="14441">IF(UHU469&lt;5,"Sin Riesgo",IF(UHU469 &lt;=14,"Bajo",IF(UHU469&lt;=35,"Medio",IF(UHU469&lt;=80,"Alto","Inviable Sanitariamente"))))</f>
        <v>Inviable Sanitariamente</v>
      </c>
      <c r="UHX469" s="265" t="str">
        <f t="shared" ref="UHX469:UHX471" si="14442">IF(UHV469&lt;5,"Sin Riesgo",IF(UHV469 &lt;=14,"Bajo",IF(UHV469&lt;=35,"Medio",IF(UHV469&lt;=80,"Alto","Inviable Sanitariamente"))))</f>
        <v>Inviable Sanitariamente</v>
      </c>
      <c r="UHY469" s="265" t="str">
        <f t="shared" ref="UHY469:UHY471" si="14443">IF(UHW469&lt;5,"Sin Riesgo",IF(UHW469 &lt;=14,"Bajo",IF(UHW469&lt;=35,"Medio",IF(UHW469&lt;=80,"Alto","Inviable Sanitariamente"))))</f>
        <v>Inviable Sanitariamente</v>
      </c>
      <c r="UHZ469" s="265" t="str">
        <f t="shared" ref="UHZ469:UHZ471" si="14444">IF(UHX469&lt;5,"Sin Riesgo",IF(UHX469 &lt;=14,"Bajo",IF(UHX469&lt;=35,"Medio",IF(UHX469&lt;=80,"Alto","Inviable Sanitariamente"))))</f>
        <v>Inviable Sanitariamente</v>
      </c>
      <c r="UIA469" s="265" t="str">
        <f t="shared" ref="UIA469:UIA471" si="14445">IF(UHY469&lt;5,"Sin Riesgo",IF(UHY469 &lt;=14,"Bajo",IF(UHY469&lt;=35,"Medio",IF(UHY469&lt;=80,"Alto","Inviable Sanitariamente"))))</f>
        <v>Inviable Sanitariamente</v>
      </c>
      <c r="UIB469" s="265" t="str">
        <f t="shared" ref="UIB469:UIB471" si="14446">IF(UHZ469&lt;5,"Sin Riesgo",IF(UHZ469 &lt;=14,"Bajo",IF(UHZ469&lt;=35,"Medio",IF(UHZ469&lt;=80,"Alto","Inviable Sanitariamente"))))</f>
        <v>Inviable Sanitariamente</v>
      </c>
      <c r="UIC469" s="265" t="str">
        <f t="shared" ref="UIC469:UIC471" si="14447">IF(UIA469&lt;5,"Sin Riesgo",IF(UIA469 &lt;=14,"Bajo",IF(UIA469&lt;=35,"Medio",IF(UIA469&lt;=80,"Alto","Inviable Sanitariamente"))))</f>
        <v>Inviable Sanitariamente</v>
      </c>
      <c r="UID469" s="265" t="str">
        <f t="shared" ref="UID469:UID471" si="14448">IF(UIB469&lt;5,"Sin Riesgo",IF(UIB469 &lt;=14,"Bajo",IF(UIB469&lt;=35,"Medio",IF(UIB469&lt;=80,"Alto","Inviable Sanitariamente"))))</f>
        <v>Inviable Sanitariamente</v>
      </c>
      <c r="UIE469" s="265" t="str">
        <f t="shared" ref="UIE469:UIE471" si="14449">IF(UIC469&lt;5,"Sin Riesgo",IF(UIC469 &lt;=14,"Bajo",IF(UIC469&lt;=35,"Medio",IF(UIC469&lt;=80,"Alto","Inviable Sanitariamente"))))</f>
        <v>Inviable Sanitariamente</v>
      </c>
      <c r="UIF469" s="265" t="str">
        <f t="shared" ref="UIF469:UIF471" si="14450">IF(UID469&lt;5,"Sin Riesgo",IF(UID469 &lt;=14,"Bajo",IF(UID469&lt;=35,"Medio",IF(UID469&lt;=80,"Alto","Inviable Sanitariamente"))))</f>
        <v>Inviable Sanitariamente</v>
      </c>
      <c r="UIG469" s="265" t="str">
        <f t="shared" ref="UIG469:UIG471" si="14451">IF(UIE469&lt;5,"Sin Riesgo",IF(UIE469 &lt;=14,"Bajo",IF(UIE469&lt;=35,"Medio",IF(UIE469&lt;=80,"Alto","Inviable Sanitariamente"))))</f>
        <v>Inviable Sanitariamente</v>
      </c>
      <c r="UIH469" s="265" t="str">
        <f t="shared" ref="UIH469:UIH471" si="14452">IF(UIF469&lt;5,"Sin Riesgo",IF(UIF469 &lt;=14,"Bajo",IF(UIF469&lt;=35,"Medio",IF(UIF469&lt;=80,"Alto","Inviable Sanitariamente"))))</f>
        <v>Inviable Sanitariamente</v>
      </c>
      <c r="UII469" s="265" t="str">
        <f t="shared" ref="UII469:UII471" si="14453">IF(UIG469&lt;5,"Sin Riesgo",IF(UIG469 &lt;=14,"Bajo",IF(UIG469&lt;=35,"Medio",IF(UIG469&lt;=80,"Alto","Inviable Sanitariamente"))))</f>
        <v>Inviable Sanitariamente</v>
      </c>
      <c r="UIJ469" s="265" t="str">
        <f t="shared" ref="UIJ469:UIJ471" si="14454">IF(UIH469&lt;5,"Sin Riesgo",IF(UIH469 &lt;=14,"Bajo",IF(UIH469&lt;=35,"Medio",IF(UIH469&lt;=80,"Alto","Inviable Sanitariamente"))))</f>
        <v>Inviable Sanitariamente</v>
      </c>
      <c r="UIK469" s="265" t="str">
        <f t="shared" ref="UIK469:UIK471" si="14455">IF(UII469&lt;5,"Sin Riesgo",IF(UII469 &lt;=14,"Bajo",IF(UII469&lt;=35,"Medio",IF(UII469&lt;=80,"Alto","Inviable Sanitariamente"))))</f>
        <v>Inviable Sanitariamente</v>
      </c>
      <c r="UIL469" s="265" t="str">
        <f t="shared" ref="UIL469:UIL471" si="14456">IF(UIJ469&lt;5,"Sin Riesgo",IF(UIJ469 &lt;=14,"Bajo",IF(UIJ469&lt;=35,"Medio",IF(UIJ469&lt;=80,"Alto","Inviable Sanitariamente"))))</f>
        <v>Inviable Sanitariamente</v>
      </c>
      <c r="UIM469" s="265" t="str">
        <f t="shared" ref="UIM469:UIM471" si="14457">IF(UIK469&lt;5,"Sin Riesgo",IF(UIK469 &lt;=14,"Bajo",IF(UIK469&lt;=35,"Medio",IF(UIK469&lt;=80,"Alto","Inviable Sanitariamente"))))</f>
        <v>Inviable Sanitariamente</v>
      </c>
      <c r="UIN469" s="265" t="str">
        <f t="shared" ref="UIN469:UIN471" si="14458">IF(UIL469&lt;5,"Sin Riesgo",IF(UIL469 &lt;=14,"Bajo",IF(UIL469&lt;=35,"Medio",IF(UIL469&lt;=80,"Alto","Inviable Sanitariamente"))))</f>
        <v>Inviable Sanitariamente</v>
      </c>
      <c r="UIO469" s="265" t="str">
        <f t="shared" ref="UIO469:UIO471" si="14459">IF(UIM469&lt;5,"Sin Riesgo",IF(UIM469 &lt;=14,"Bajo",IF(UIM469&lt;=35,"Medio",IF(UIM469&lt;=80,"Alto","Inviable Sanitariamente"))))</f>
        <v>Inviable Sanitariamente</v>
      </c>
      <c r="UIP469" s="265" t="str">
        <f t="shared" ref="UIP469:UIP471" si="14460">IF(UIN469&lt;5,"Sin Riesgo",IF(UIN469 &lt;=14,"Bajo",IF(UIN469&lt;=35,"Medio",IF(UIN469&lt;=80,"Alto","Inviable Sanitariamente"))))</f>
        <v>Inviable Sanitariamente</v>
      </c>
      <c r="UIQ469" s="265" t="str">
        <f t="shared" ref="UIQ469:UIQ471" si="14461">IF(UIO469&lt;5,"Sin Riesgo",IF(UIO469 &lt;=14,"Bajo",IF(UIO469&lt;=35,"Medio",IF(UIO469&lt;=80,"Alto","Inviable Sanitariamente"))))</f>
        <v>Inviable Sanitariamente</v>
      </c>
      <c r="UIR469" s="265" t="str">
        <f t="shared" ref="UIR469:UIR471" si="14462">IF(UIP469&lt;5,"Sin Riesgo",IF(UIP469 &lt;=14,"Bajo",IF(UIP469&lt;=35,"Medio",IF(UIP469&lt;=80,"Alto","Inviable Sanitariamente"))))</f>
        <v>Inviable Sanitariamente</v>
      </c>
      <c r="UIS469" s="265" t="str">
        <f t="shared" ref="UIS469:UIS471" si="14463">IF(UIQ469&lt;5,"Sin Riesgo",IF(UIQ469 &lt;=14,"Bajo",IF(UIQ469&lt;=35,"Medio",IF(UIQ469&lt;=80,"Alto","Inviable Sanitariamente"))))</f>
        <v>Inviable Sanitariamente</v>
      </c>
      <c r="UIT469" s="265" t="str">
        <f t="shared" ref="UIT469:UIT471" si="14464">IF(UIR469&lt;5,"Sin Riesgo",IF(UIR469 &lt;=14,"Bajo",IF(UIR469&lt;=35,"Medio",IF(UIR469&lt;=80,"Alto","Inviable Sanitariamente"))))</f>
        <v>Inviable Sanitariamente</v>
      </c>
      <c r="UIU469" s="265" t="str">
        <f t="shared" ref="UIU469:UIU471" si="14465">IF(UIS469&lt;5,"Sin Riesgo",IF(UIS469 &lt;=14,"Bajo",IF(UIS469&lt;=35,"Medio",IF(UIS469&lt;=80,"Alto","Inviable Sanitariamente"))))</f>
        <v>Inviable Sanitariamente</v>
      </c>
      <c r="UIV469" s="265" t="str">
        <f t="shared" ref="UIV469:UIV471" si="14466">IF(UIT469&lt;5,"Sin Riesgo",IF(UIT469 &lt;=14,"Bajo",IF(UIT469&lt;=35,"Medio",IF(UIT469&lt;=80,"Alto","Inviable Sanitariamente"))))</f>
        <v>Inviable Sanitariamente</v>
      </c>
      <c r="UIW469" s="265" t="str">
        <f t="shared" ref="UIW469:UIW471" si="14467">IF(UIU469&lt;5,"Sin Riesgo",IF(UIU469 &lt;=14,"Bajo",IF(UIU469&lt;=35,"Medio",IF(UIU469&lt;=80,"Alto","Inviable Sanitariamente"))))</f>
        <v>Inviable Sanitariamente</v>
      </c>
      <c r="UIX469" s="265" t="str">
        <f t="shared" ref="UIX469:UIX471" si="14468">IF(UIV469&lt;5,"Sin Riesgo",IF(UIV469 &lt;=14,"Bajo",IF(UIV469&lt;=35,"Medio",IF(UIV469&lt;=80,"Alto","Inviable Sanitariamente"))))</f>
        <v>Inviable Sanitariamente</v>
      </c>
      <c r="UIY469" s="265" t="str">
        <f t="shared" ref="UIY469:UIY471" si="14469">IF(UIW469&lt;5,"Sin Riesgo",IF(UIW469 &lt;=14,"Bajo",IF(UIW469&lt;=35,"Medio",IF(UIW469&lt;=80,"Alto","Inviable Sanitariamente"))))</f>
        <v>Inviable Sanitariamente</v>
      </c>
      <c r="UIZ469" s="265" t="str">
        <f t="shared" ref="UIZ469:UIZ471" si="14470">IF(UIX469&lt;5,"Sin Riesgo",IF(UIX469 &lt;=14,"Bajo",IF(UIX469&lt;=35,"Medio",IF(UIX469&lt;=80,"Alto","Inviable Sanitariamente"))))</f>
        <v>Inviable Sanitariamente</v>
      </c>
      <c r="UJA469" s="265" t="str">
        <f t="shared" ref="UJA469:UJA471" si="14471">IF(UIY469&lt;5,"Sin Riesgo",IF(UIY469 &lt;=14,"Bajo",IF(UIY469&lt;=35,"Medio",IF(UIY469&lt;=80,"Alto","Inviable Sanitariamente"))))</f>
        <v>Inviable Sanitariamente</v>
      </c>
      <c r="UJB469" s="265" t="str">
        <f t="shared" ref="UJB469:UJB471" si="14472">IF(UIZ469&lt;5,"Sin Riesgo",IF(UIZ469 &lt;=14,"Bajo",IF(UIZ469&lt;=35,"Medio",IF(UIZ469&lt;=80,"Alto","Inviable Sanitariamente"))))</f>
        <v>Inviable Sanitariamente</v>
      </c>
      <c r="UJC469" s="265" t="str">
        <f t="shared" ref="UJC469:UJC471" si="14473">IF(UJA469&lt;5,"Sin Riesgo",IF(UJA469 &lt;=14,"Bajo",IF(UJA469&lt;=35,"Medio",IF(UJA469&lt;=80,"Alto","Inviable Sanitariamente"))))</f>
        <v>Inviable Sanitariamente</v>
      </c>
      <c r="UJD469" s="265" t="str">
        <f t="shared" ref="UJD469:UJD471" si="14474">IF(UJB469&lt;5,"Sin Riesgo",IF(UJB469 &lt;=14,"Bajo",IF(UJB469&lt;=35,"Medio",IF(UJB469&lt;=80,"Alto","Inviable Sanitariamente"))))</f>
        <v>Inviable Sanitariamente</v>
      </c>
      <c r="UJE469" s="265" t="str">
        <f t="shared" ref="UJE469:UJE471" si="14475">IF(UJC469&lt;5,"Sin Riesgo",IF(UJC469 &lt;=14,"Bajo",IF(UJC469&lt;=35,"Medio",IF(UJC469&lt;=80,"Alto","Inviable Sanitariamente"))))</f>
        <v>Inviable Sanitariamente</v>
      </c>
      <c r="UJF469" s="265" t="str">
        <f t="shared" ref="UJF469:UJF471" si="14476">IF(UJD469&lt;5,"Sin Riesgo",IF(UJD469 &lt;=14,"Bajo",IF(UJD469&lt;=35,"Medio",IF(UJD469&lt;=80,"Alto","Inviable Sanitariamente"))))</f>
        <v>Inviable Sanitariamente</v>
      </c>
      <c r="UJG469" s="265" t="str">
        <f t="shared" ref="UJG469:UJG471" si="14477">IF(UJE469&lt;5,"Sin Riesgo",IF(UJE469 &lt;=14,"Bajo",IF(UJE469&lt;=35,"Medio",IF(UJE469&lt;=80,"Alto","Inviable Sanitariamente"))))</f>
        <v>Inviable Sanitariamente</v>
      </c>
      <c r="UJH469" s="265" t="str">
        <f t="shared" ref="UJH469:UJH471" si="14478">IF(UJF469&lt;5,"Sin Riesgo",IF(UJF469 &lt;=14,"Bajo",IF(UJF469&lt;=35,"Medio",IF(UJF469&lt;=80,"Alto","Inviable Sanitariamente"))))</f>
        <v>Inviable Sanitariamente</v>
      </c>
      <c r="UJI469" s="265" t="str">
        <f t="shared" ref="UJI469:UJI471" si="14479">IF(UJG469&lt;5,"Sin Riesgo",IF(UJG469 &lt;=14,"Bajo",IF(UJG469&lt;=35,"Medio",IF(UJG469&lt;=80,"Alto","Inviable Sanitariamente"))))</f>
        <v>Inviable Sanitariamente</v>
      </c>
      <c r="UJJ469" s="265" t="str">
        <f t="shared" ref="UJJ469:UJJ471" si="14480">IF(UJH469&lt;5,"Sin Riesgo",IF(UJH469 &lt;=14,"Bajo",IF(UJH469&lt;=35,"Medio",IF(UJH469&lt;=80,"Alto","Inviable Sanitariamente"))))</f>
        <v>Inviable Sanitariamente</v>
      </c>
      <c r="UJK469" s="265" t="str">
        <f t="shared" ref="UJK469:UJK471" si="14481">IF(UJI469&lt;5,"Sin Riesgo",IF(UJI469 &lt;=14,"Bajo",IF(UJI469&lt;=35,"Medio",IF(UJI469&lt;=80,"Alto","Inviable Sanitariamente"))))</f>
        <v>Inviable Sanitariamente</v>
      </c>
      <c r="UJL469" s="265" t="str">
        <f t="shared" ref="UJL469:UJL471" si="14482">IF(UJJ469&lt;5,"Sin Riesgo",IF(UJJ469 &lt;=14,"Bajo",IF(UJJ469&lt;=35,"Medio",IF(UJJ469&lt;=80,"Alto","Inviable Sanitariamente"))))</f>
        <v>Inviable Sanitariamente</v>
      </c>
      <c r="UJM469" s="265" t="str">
        <f t="shared" ref="UJM469:UJM471" si="14483">IF(UJK469&lt;5,"Sin Riesgo",IF(UJK469 &lt;=14,"Bajo",IF(UJK469&lt;=35,"Medio",IF(UJK469&lt;=80,"Alto","Inviable Sanitariamente"))))</f>
        <v>Inviable Sanitariamente</v>
      </c>
      <c r="UJN469" s="265" t="str">
        <f t="shared" ref="UJN469:UJN471" si="14484">IF(UJL469&lt;5,"Sin Riesgo",IF(UJL469 &lt;=14,"Bajo",IF(UJL469&lt;=35,"Medio",IF(UJL469&lt;=80,"Alto","Inviable Sanitariamente"))))</f>
        <v>Inviable Sanitariamente</v>
      </c>
      <c r="UJO469" s="265" t="str">
        <f t="shared" ref="UJO469:UJO471" si="14485">IF(UJM469&lt;5,"Sin Riesgo",IF(UJM469 &lt;=14,"Bajo",IF(UJM469&lt;=35,"Medio",IF(UJM469&lt;=80,"Alto","Inviable Sanitariamente"))))</f>
        <v>Inviable Sanitariamente</v>
      </c>
      <c r="UJP469" s="265" t="str">
        <f t="shared" ref="UJP469:UJP471" si="14486">IF(UJN469&lt;5,"Sin Riesgo",IF(UJN469 &lt;=14,"Bajo",IF(UJN469&lt;=35,"Medio",IF(UJN469&lt;=80,"Alto","Inviable Sanitariamente"))))</f>
        <v>Inviable Sanitariamente</v>
      </c>
      <c r="UJQ469" s="265" t="str">
        <f t="shared" ref="UJQ469:UJQ471" si="14487">IF(UJO469&lt;5,"Sin Riesgo",IF(UJO469 &lt;=14,"Bajo",IF(UJO469&lt;=35,"Medio",IF(UJO469&lt;=80,"Alto","Inviable Sanitariamente"))))</f>
        <v>Inviable Sanitariamente</v>
      </c>
      <c r="UJR469" s="265" t="str">
        <f t="shared" ref="UJR469:UJR471" si="14488">IF(UJP469&lt;5,"Sin Riesgo",IF(UJP469 &lt;=14,"Bajo",IF(UJP469&lt;=35,"Medio",IF(UJP469&lt;=80,"Alto","Inviable Sanitariamente"))))</f>
        <v>Inviable Sanitariamente</v>
      </c>
      <c r="UJS469" s="265" t="str">
        <f t="shared" ref="UJS469:UJS471" si="14489">IF(UJQ469&lt;5,"Sin Riesgo",IF(UJQ469 &lt;=14,"Bajo",IF(UJQ469&lt;=35,"Medio",IF(UJQ469&lt;=80,"Alto","Inviable Sanitariamente"))))</f>
        <v>Inviable Sanitariamente</v>
      </c>
      <c r="UJT469" s="265" t="str">
        <f t="shared" ref="UJT469:UJT471" si="14490">IF(UJR469&lt;5,"Sin Riesgo",IF(UJR469 &lt;=14,"Bajo",IF(UJR469&lt;=35,"Medio",IF(UJR469&lt;=80,"Alto","Inviable Sanitariamente"))))</f>
        <v>Inviable Sanitariamente</v>
      </c>
      <c r="UJU469" s="265" t="str">
        <f t="shared" ref="UJU469:UJU471" si="14491">IF(UJS469&lt;5,"Sin Riesgo",IF(UJS469 &lt;=14,"Bajo",IF(UJS469&lt;=35,"Medio",IF(UJS469&lt;=80,"Alto","Inviable Sanitariamente"))))</f>
        <v>Inviable Sanitariamente</v>
      </c>
      <c r="UJV469" s="265" t="str">
        <f t="shared" ref="UJV469:UJV471" si="14492">IF(UJT469&lt;5,"Sin Riesgo",IF(UJT469 &lt;=14,"Bajo",IF(UJT469&lt;=35,"Medio",IF(UJT469&lt;=80,"Alto","Inviable Sanitariamente"))))</f>
        <v>Inviable Sanitariamente</v>
      </c>
      <c r="UJW469" s="265" t="str">
        <f t="shared" ref="UJW469:UJW471" si="14493">IF(UJU469&lt;5,"Sin Riesgo",IF(UJU469 &lt;=14,"Bajo",IF(UJU469&lt;=35,"Medio",IF(UJU469&lt;=80,"Alto","Inviable Sanitariamente"))))</f>
        <v>Inviable Sanitariamente</v>
      </c>
      <c r="UJX469" s="265" t="str">
        <f t="shared" ref="UJX469:UJX471" si="14494">IF(UJV469&lt;5,"Sin Riesgo",IF(UJV469 &lt;=14,"Bajo",IF(UJV469&lt;=35,"Medio",IF(UJV469&lt;=80,"Alto","Inviable Sanitariamente"))))</f>
        <v>Inviable Sanitariamente</v>
      </c>
      <c r="UJY469" s="265" t="str">
        <f t="shared" ref="UJY469:UJY471" si="14495">IF(UJW469&lt;5,"Sin Riesgo",IF(UJW469 &lt;=14,"Bajo",IF(UJW469&lt;=35,"Medio",IF(UJW469&lt;=80,"Alto","Inviable Sanitariamente"))))</f>
        <v>Inviable Sanitariamente</v>
      </c>
      <c r="UJZ469" s="265" t="str">
        <f t="shared" ref="UJZ469:UJZ471" si="14496">IF(UJX469&lt;5,"Sin Riesgo",IF(UJX469 &lt;=14,"Bajo",IF(UJX469&lt;=35,"Medio",IF(UJX469&lt;=80,"Alto","Inviable Sanitariamente"))))</f>
        <v>Inviable Sanitariamente</v>
      </c>
      <c r="UKA469" s="265" t="str">
        <f t="shared" ref="UKA469:UKA471" si="14497">IF(UJY469&lt;5,"Sin Riesgo",IF(UJY469 &lt;=14,"Bajo",IF(UJY469&lt;=35,"Medio",IF(UJY469&lt;=80,"Alto","Inviable Sanitariamente"))))</f>
        <v>Inviable Sanitariamente</v>
      </c>
      <c r="UKB469" s="265" t="str">
        <f t="shared" ref="UKB469:UKB471" si="14498">IF(UJZ469&lt;5,"Sin Riesgo",IF(UJZ469 &lt;=14,"Bajo",IF(UJZ469&lt;=35,"Medio",IF(UJZ469&lt;=80,"Alto","Inviable Sanitariamente"))))</f>
        <v>Inviable Sanitariamente</v>
      </c>
      <c r="UKC469" s="265" t="str">
        <f t="shared" ref="UKC469:UKC471" si="14499">IF(UKA469&lt;5,"Sin Riesgo",IF(UKA469 &lt;=14,"Bajo",IF(UKA469&lt;=35,"Medio",IF(UKA469&lt;=80,"Alto","Inviable Sanitariamente"))))</f>
        <v>Inviable Sanitariamente</v>
      </c>
      <c r="UKD469" s="265" t="str">
        <f t="shared" ref="UKD469:UKD471" si="14500">IF(UKB469&lt;5,"Sin Riesgo",IF(UKB469 &lt;=14,"Bajo",IF(UKB469&lt;=35,"Medio",IF(UKB469&lt;=80,"Alto","Inviable Sanitariamente"))))</f>
        <v>Inviable Sanitariamente</v>
      </c>
      <c r="UKE469" s="265" t="str">
        <f t="shared" ref="UKE469:UKE471" si="14501">IF(UKC469&lt;5,"Sin Riesgo",IF(UKC469 &lt;=14,"Bajo",IF(UKC469&lt;=35,"Medio",IF(UKC469&lt;=80,"Alto","Inviable Sanitariamente"))))</f>
        <v>Inviable Sanitariamente</v>
      </c>
      <c r="UKF469" s="265" t="str">
        <f t="shared" ref="UKF469:UKF471" si="14502">IF(UKD469&lt;5,"Sin Riesgo",IF(UKD469 &lt;=14,"Bajo",IF(UKD469&lt;=35,"Medio",IF(UKD469&lt;=80,"Alto","Inviable Sanitariamente"))))</f>
        <v>Inviable Sanitariamente</v>
      </c>
      <c r="UKG469" s="265" t="str">
        <f t="shared" ref="UKG469:UKG471" si="14503">IF(UKE469&lt;5,"Sin Riesgo",IF(UKE469 &lt;=14,"Bajo",IF(UKE469&lt;=35,"Medio",IF(UKE469&lt;=80,"Alto","Inviable Sanitariamente"))))</f>
        <v>Inviable Sanitariamente</v>
      </c>
      <c r="UKH469" s="265" t="str">
        <f t="shared" ref="UKH469:UKH471" si="14504">IF(UKF469&lt;5,"Sin Riesgo",IF(UKF469 &lt;=14,"Bajo",IF(UKF469&lt;=35,"Medio",IF(UKF469&lt;=80,"Alto","Inviable Sanitariamente"))))</f>
        <v>Inviable Sanitariamente</v>
      </c>
      <c r="UKI469" s="265" t="str">
        <f t="shared" ref="UKI469:UKI471" si="14505">IF(UKG469&lt;5,"Sin Riesgo",IF(UKG469 &lt;=14,"Bajo",IF(UKG469&lt;=35,"Medio",IF(UKG469&lt;=80,"Alto","Inviable Sanitariamente"))))</f>
        <v>Inviable Sanitariamente</v>
      </c>
      <c r="UKJ469" s="265" t="str">
        <f t="shared" ref="UKJ469:UKJ471" si="14506">IF(UKH469&lt;5,"Sin Riesgo",IF(UKH469 &lt;=14,"Bajo",IF(UKH469&lt;=35,"Medio",IF(UKH469&lt;=80,"Alto","Inviable Sanitariamente"))))</f>
        <v>Inviable Sanitariamente</v>
      </c>
      <c r="UKK469" s="265" t="str">
        <f t="shared" ref="UKK469:UKK471" si="14507">IF(UKI469&lt;5,"Sin Riesgo",IF(UKI469 &lt;=14,"Bajo",IF(UKI469&lt;=35,"Medio",IF(UKI469&lt;=80,"Alto","Inviable Sanitariamente"))))</f>
        <v>Inviable Sanitariamente</v>
      </c>
      <c r="UKL469" s="265" t="str">
        <f t="shared" ref="UKL469:UKL471" si="14508">IF(UKJ469&lt;5,"Sin Riesgo",IF(UKJ469 &lt;=14,"Bajo",IF(UKJ469&lt;=35,"Medio",IF(UKJ469&lt;=80,"Alto","Inviable Sanitariamente"))))</f>
        <v>Inviable Sanitariamente</v>
      </c>
      <c r="UKM469" s="265" t="str">
        <f t="shared" ref="UKM469:UKM471" si="14509">IF(UKK469&lt;5,"Sin Riesgo",IF(UKK469 &lt;=14,"Bajo",IF(UKK469&lt;=35,"Medio",IF(UKK469&lt;=80,"Alto","Inviable Sanitariamente"))))</f>
        <v>Inviable Sanitariamente</v>
      </c>
      <c r="UKN469" s="265" t="str">
        <f t="shared" ref="UKN469:UKN471" si="14510">IF(UKL469&lt;5,"Sin Riesgo",IF(UKL469 &lt;=14,"Bajo",IF(UKL469&lt;=35,"Medio",IF(UKL469&lt;=80,"Alto","Inviable Sanitariamente"))))</f>
        <v>Inviable Sanitariamente</v>
      </c>
      <c r="UKO469" s="265" t="str">
        <f t="shared" ref="UKO469:UKO471" si="14511">IF(UKM469&lt;5,"Sin Riesgo",IF(UKM469 &lt;=14,"Bajo",IF(UKM469&lt;=35,"Medio",IF(UKM469&lt;=80,"Alto","Inviable Sanitariamente"))))</f>
        <v>Inviable Sanitariamente</v>
      </c>
      <c r="UKP469" s="265" t="str">
        <f t="shared" ref="UKP469:UKP471" si="14512">IF(UKN469&lt;5,"Sin Riesgo",IF(UKN469 &lt;=14,"Bajo",IF(UKN469&lt;=35,"Medio",IF(UKN469&lt;=80,"Alto","Inviable Sanitariamente"))))</f>
        <v>Inviable Sanitariamente</v>
      </c>
      <c r="UKQ469" s="265" t="str">
        <f t="shared" ref="UKQ469:UKQ471" si="14513">IF(UKO469&lt;5,"Sin Riesgo",IF(UKO469 &lt;=14,"Bajo",IF(UKO469&lt;=35,"Medio",IF(UKO469&lt;=80,"Alto","Inviable Sanitariamente"))))</f>
        <v>Inviable Sanitariamente</v>
      </c>
      <c r="UKR469" s="265" t="str">
        <f t="shared" ref="UKR469:UKR471" si="14514">IF(UKP469&lt;5,"Sin Riesgo",IF(UKP469 &lt;=14,"Bajo",IF(UKP469&lt;=35,"Medio",IF(UKP469&lt;=80,"Alto","Inviable Sanitariamente"))))</f>
        <v>Inviable Sanitariamente</v>
      </c>
      <c r="UKS469" s="265" t="str">
        <f t="shared" ref="UKS469:UKS471" si="14515">IF(UKQ469&lt;5,"Sin Riesgo",IF(UKQ469 &lt;=14,"Bajo",IF(UKQ469&lt;=35,"Medio",IF(UKQ469&lt;=80,"Alto","Inviable Sanitariamente"))))</f>
        <v>Inviable Sanitariamente</v>
      </c>
      <c r="UKT469" s="265" t="str">
        <f t="shared" ref="UKT469:UKT471" si="14516">IF(UKR469&lt;5,"Sin Riesgo",IF(UKR469 &lt;=14,"Bajo",IF(UKR469&lt;=35,"Medio",IF(UKR469&lt;=80,"Alto","Inviable Sanitariamente"))))</f>
        <v>Inviable Sanitariamente</v>
      </c>
      <c r="UKU469" s="265" t="str">
        <f t="shared" ref="UKU469:UKU471" si="14517">IF(UKS469&lt;5,"Sin Riesgo",IF(UKS469 &lt;=14,"Bajo",IF(UKS469&lt;=35,"Medio",IF(UKS469&lt;=80,"Alto","Inviable Sanitariamente"))))</f>
        <v>Inviable Sanitariamente</v>
      </c>
      <c r="UKV469" s="265" t="str">
        <f t="shared" ref="UKV469:UKV471" si="14518">IF(UKT469&lt;5,"Sin Riesgo",IF(UKT469 &lt;=14,"Bajo",IF(UKT469&lt;=35,"Medio",IF(UKT469&lt;=80,"Alto","Inviable Sanitariamente"))))</f>
        <v>Inviable Sanitariamente</v>
      </c>
      <c r="UKW469" s="265" t="str">
        <f t="shared" ref="UKW469:UKW471" si="14519">IF(UKU469&lt;5,"Sin Riesgo",IF(UKU469 &lt;=14,"Bajo",IF(UKU469&lt;=35,"Medio",IF(UKU469&lt;=80,"Alto","Inviable Sanitariamente"))))</f>
        <v>Inviable Sanitariamente</v>
      </c>
      <c r="UKX469" s="265" t="str">
        <f t="shared" ref="UKX469:UKX471" si="14520">IF(UKV469&lt;5,"Sin Riesgo",IF(UKV469 &lt;=14,"Bajo",IF(UKV469&lt;=35,"Medio",IF(UKV469&lt;=80,"Alto","Inviable Sanitariamente"))))</f>
        <v>Inviable Sanitariamente</v>
      </c>
      <c r="UKY469" s="265" t="str">
        <f t="shared" ref="UKY469:UKY471" si="14521">IF(UKW469&lt;5,"Sin Riesgo",IF(UKW469 &lt;=14,"Bajo",IF(UKW469&lt;=35,"Medio",IF(UKW469&lt;=80,"Alto","Inviable Sanitariamente"))))</f>
        <v>Inviable Sanitariamente</v>
      </c>
      <c r="UKZ469" s="265" t="str">
        <f t="shared" ref="UKZ469:UKZ471" si="14522">IF(UKX469&lt;5,"Sin Riesgo",IF(UKX469 &lt;=14,"Bajo",IF(UKX469&lt;=35,"Medio",IF(UKX469&lt;=80,"Alto","Inviable Sanitariamente"))))</f>
        <v>Inviable Sanitariamente</v>
      </c>
      <c r="ULA469" s="265" t="str">
        <f t="shared" ref="ULA469:ULA471" si="14523">IF(UKY469&lt;5,"Sin Riesgo",IF(UKY469 &lt;=14,"Bajo",IF(UKY469&lt;=35,"Medio",IF(UKY469&lt;=80,"Alto","Inviable Sanitariamente"))))</f>
        <v>Inviable Sanitariamente</v>
      </c>
      <c r="ULB469" s="265" t="str">
        <f t="shared" ref="ULB469:ULB471" si="14524">IF(UKZ469&lt;5,"Sin Riesgo",IF(UKZ469 &lt;=14,"Bajo",IF(UKZ469&lt;=35,"Medio",IF(UKZ469&lt;=80,"Alto","Inviable Sanitariamente"))))</f>
        <v>Inviable Sanitariamente</v>
      </c>
      <c r="ULC469" s="265" t="str">
        <f t="shared" ref="ULC469:ULC471" si="14525">IF(ULA469&lt;5,"Sin Riesgo",IF(ULA469 &lt;=14,"Bajo",IF(ULA469&lt;=35,"Medio",IF(ULA469&lt;=80,"Alto","Inviable Sanitariamente"))))</f>
        <v>Inviable Sanitariamente</v>
      </c>
      <c r="ULD469" s="265" t="str">
        <f t="shared" ref="ULD469:ULD471" si="14526">IF(ULB469&lt;5,"Sin Riesgo",IF(ULB469 &lt;=14,"Bajo",IF(ULB469&lt;=35,"Medio",IF(ULB469&lt;=80,"Alto","Inviable Sanitariamente"))))</f>
        <v>Inviable Sanitariamente</v>
      </c>
      <c r="ULE469" s="265" t="str">
        <f t="shared" ref="ULE469:ULE471" si="14527">IF(ULC469&lt;5,"Sin Riesgo",IF(ULC469 &lt;=14,"Bajo",IF(ULC469&lt;=35,"Medio",IF(ULC469&lt;=80,"Alto","Inviable Sanitariamente"))))</f>
        <v>Inviable Sanitariamente</v>
      </c>
      <c r="ULF469" s="265" t="str">
        <f t="shared" ref="ULF469:ULF471" si="14528">IF(ULD469&lt;5,"Sin Riesgo",IF(ULD469 &lt;=14,"Bajo",IF(ULD469&lt;=35,"Medio",IF(ULD469&lt;=80,"Alto","Inviable Sanitariamente"))))</f>
        <v>Inviable Sanitariamente</v>
      </c>
      <c r="ULG469" s="265" t="str">
        <f t="shared" ref="ULG469:ULG471" si="14529">IF(ULE469&lt;5,"Sin Riesgo",IF(ULE469 &lt;=14,"Bajo",IF(ULE469&lt;=35,"Medio",IF(ULE469&lt;=80,"Alto","Inviable Sanitariamente"))))</f>
        <v>Inviable Sanitariamente</v>
      </c>
      <c r="ULH469" s="265" t="str">
        <f t="shared" ref="ULH469:ULH471" si="14530">IF(ULF469&lt;5,"Sin Riesgo",IF(ULF469 &lt;=14,"Bajo",IF(ULF469&lt;=35,"Medio",IF(ULF469&lt;=80,"Alto","Inviable Sanitariamente"))))</f>
        <v>Inviable Sanitariamente</v>
      </c>
      <c r="ULI469" s="265" t="str">
        <f t="shared" ref="ULI469:ULI471" si="14531">IF(ULG469&lt;5,"Sin Riesgo",IF(ULG469 &lt;=14,"Bajo",IF(ULG469&lt;=35,"Medio",IF(ULG469&lt;=80,"Alto","Inviable Sanitariamente"))))</f>
        <v>Inviable Sanitariamente</v>
      </c>
      <c r="ULJ469" s="265" t="str">
        <f t="shared" ref="ULJ469:ULJ471" si="14532">IF(ULH469&lt;5,"Sin Riesgo",IF(ULH469 &lt;=14,"Bajo",IF(ULH469&lt;=35,"Medio",IF(ULH469&lt;=80,"Alto","Inviable Sanitariamente"))))</f>
        <v>Inviable Sanitariamente</v>
      </c>
      <c r="ULK469" s="265" t="str">
        <f t="shared" ref="ULK469:ULK471" si="14533">IF(ULI469&lt;5,"Sin Riesgo",IF(ULI469 &lt;=14,"Bajo",IF(ULI469&lt;=35,"Medio",IF(ULI469&lt;=80,"Alto","Inviable Sanitariamente"))))</f>
        <v>Inviable Sanitariamente</v>
      </c>
      <c r="ULL469" s="265" t="str">
        <f t="shared" ref="ULL469:ULL471" si="14534">IF(ULJ469&lt;5,"Sin Riesgo",IF(ULJ469 &lt;=14,"Bajo",IF(ULJ469&lt;=35,"Medio",IF(ULJ469&lt;=80,"Alto","Inviable Sanitariamente"))))</f>
        <v>Inviable Sanitariamente</v>
      </c>
      <c r="ULM469" s="265" t="str">
        <f t="shared" ref="ULM469:ULM471" si="14535">IF(ULK469&lt;5,"Sin Riesgo",IF(ULK469 &lt;=14,"Bajo",IF(ULK469&lt;=35,"Medio",IF(ULK469&lt;=80,"Alto","Inviable Sanitariamente"))))</f>
        <v>Inviable Sanitariamente</v>
      </c>
      <c r="ULN469" s="265" t="str">
        <f t="shared" ref="ULN469:ULN471" si="14536">IF(ULL469&lt;5,"Sin Riesgo",IF(ULL469 &lt;=14,"Bajo",IF(ULL469&lt;=35,"Medio",IF(ULL469&lt;=80,"Alto","Inviable Sanitariamente"))))</f>
        <v>Inviable Sanitariamente</v>
      </c>
      <c r="ULO469" s="265" t="str">
        <f t="shared" ref="ULO469:ULO471" si="14537">IF(ULM469&lt;5,"Sin Riesgo",IF(ULM469 &lt;=14,"Bajo",IF(ULM469&lt;=35,"Medio",IF(ULM469&lt;=80,"Alto","Inviable Sanitariamente"))))</f>
        <v>Inviable Sanitariamente</v>
      </c>
      <c r="ULP469" s="265" t="str">
        <f t="shared" ref="ULP469:ULP471" si="14538">IF(ULN469&lt;5,"Sin Riesgo",IF(ULN469 &lt;=14,"Bajo",IF(ULN469&lt;=35,"Medio",IF(ULN469&lt;=80,"Alto","Inviable Sanitariamente"))))</f>
        <v>Inviable Sanitariamente</v>
      </c>
      <c r="ULQ469" s="265" t="str">
        <f t="shared" ref="ULQ469:ULQ471" si="14539">IF(ULO469&lt;5,"Sin Riesgo",IF(ULO469 &lt;=14,"Bajo",IF(ULO469&lt;=35,"Medio",IF(ULO469&lt;=80,"Alto","Inviable Sanitariamente"))))</f>
        <v>Inviable Sanitariamente</v>
      </c>
      <c r="ULR469" s="265" t="str">
        <f t="shared" ref="ULR469:ULR471" si="14540">IF(ULP469&lt;5,"Sin Riesgo",IF(ULP469 &lt;=14,"Bajo",IF(ULP469&lt;=35,"Medio",IF(ULP469&lt;=80,"Alto","Inviable Sanitariamente"))))</f>
        <v>Inviable Sanitariamente</v>
      </c>
      <c r="ULS469" s="265" t="str">
        <f t="shared" ref="ULS469:ULS471" si="14541">IF(ULQ469&lt;5,"Sin Riesgo",IF(ULQ469 &lt;=14,"Bajo",IF(ULQ469&lt;=35,"Medio",IF(ULQ469&lt;=80,"Alto","Inviable Sanitariamente"))))</f>
        <v>Inviable Sanitariamente</v>
      </c>
      <c r="ULT469" s="265" t="str">
        <f t="shared" ref="ULT469:ULT471" si="14542">IF(ULR469&lt;5,"Sin Riesgo",IF(ULR469 &lt;=14,"Bajo",IF(ULR469&lt;=35,"Medio",IF(ULR469&lt;=80,"Alto","Inviable Sanitariamente"))))</f>
        <v>Inviable Sanitariamente</v>
      </c>
      <c r="ULU469" s="265" t="str">
        <f t="shared" ref="ULU469:ULU471" si="14543">IF(ULS469&lt;5,"Sin Riesgo",IF(ULS469 &lt;=14,"Bajo",IF(ULS469&lt;=35,"Medio",IF(ULS469&lt;=80,"Alto","Inviable Sanitariamente"))))</f>
        <v>Inviable Sanitariamente</v>
      </c>
      <c r="ULV469" s="265" t="str">
        <f t="shared" ref="ULV469:ULV471" si="14544">IF(ULT469&lt;5,"Sin Riesgo",IF(ULT469 &lt;=14,"Bajo",IF(ULT469&lt;=35,"Medio",IF(ULT469&lt;=80,"Alto","Inviable Sanitariamente"))))</f>
        <v>Inviable Sanitariamente</v>
      </c>
      <c r="ULW469" s="265" t="str">
        <f t="shared" ref="ULW469:ULW471" si="14545">IF(ULU469&lt;5,"Sin Riesgo",IF(ULU469 &lt;=14,"Bajo",IF(ULU469&lt;=35,"Medio",IF(ULU469&lt;=80,"Alto","Inviable Sanitariamente"))))</f>
        <v>Inviable Sanitariamente</v>
      </c>
      <c r="ULX469" s="265" t="str">
        <f t="shared" ref="ULX469:ULX471" si="14546">IF(ULV469&lt;5,"Sin Riesgo",IF(ULV469 &lt;=14,"Bajo",IF(ULV469&lt;=35,"Medio",IF(ULV469&lt;=80,"Alto","Inviable Sanitariamente"))))</f>
        <v>Inviable Sanitariamente</v>
      </c>
      <c r="ULY469" s="265" t="str">
        <f t="shared" ref="ULY469:ULY471" si="14547">IF(ULW469&lt;5,"Sin Riesgo",IF(ULW469 &lt;=14,"Bajo",IF(ULW469&lt;=35,"Medio",IF(ULW469&lt;=80,"Alto","Inviable Sanitariamente"))))</f>
        <v>Inviable Sanitariamente</v>
      </c>
      <c r="ULZ469" s="265" t="str">
        <f t="shared" ref="ULZ469:ULZ471" si="14548">IF(ULX469&lt;5,"Sin Riesgo",IF(ULX469 &lt;=14,"Bajo",IF(ULX469&lt;=35,"Medio",IF(ULX469&lt;=80,"Alto","Inviable Sanitariamente"))))</f>
        <v>Inviable Sanitariamente</v>
      </c>
      <c r="UMA469" s="265" t="str">
        <f t="shared" ref="UMA469:UMA471" si="14549">IF(ULY469&lt;5,"Sin Riesgo",IF(ULY469 &lt;=14,"Bajo",IF(ULY469&lt;=35,"Medio",IF(ULY469&lt;=80,"Alto","Inviable Sanitariamente"))))</f>
        <v>Inviable Sanitariamente</v>
      </c>
      <c r="UMB469" s="265" t="str">
        <f t="shared" ref="UMB469:UMB471" si="14550">IF(ULZ469&lt;5,"Sin Riesgo",IF(ULZ469 &lt;=14,"Bajo",IF(ULZ469&lt;=35,"Medio",IF(ULZ469&lt;=80,"Alto","Inviable Sanitariamente"))))</f>
        <v>Inviable Sanitariamente</v>
      </c>
      <c r="UMC469" s="265" t="str">
        <f t="shared" ref="UMC469:UMC471" si="14551">IF(UMA469&lt;5,"Sin Riesgo",IF(UMA469 &lt;=14,"Bajo",IF(UMA469&lt;=35,"Medio",IF(UMA469&lt;=80,"Alto","Inviable Sanitariamente"))))</f>
        <v>Inviable Sanitariamente</v>
      </c>
      <c r="UMD469" s="265" t="str">
        <f t="shared" ref="UMD469:UMD471" si="14552">IF(UMB469&lt;5,"Sin Riesgo",IF(UMB469 &lt;=14,"Bajo",IF(UMB469&lt;=35,"Medio",IF(UMB469&lt;=80,"Alto","Inviable Sanitariamente"))))</f>
        <v>Inviable Sanitariamente</v>
      </c>
      <c r="UME469" s="265" t="str">
        <f t="shared" ref="UME469:UME471" si="14553">IF(UMC469&lt;5,"Sin Riesgo",IF(UMC469 &lt;=14,"Bajo",IF(UMC469&lt;=35,"Medio",IF(UMC469&lt;=80,"Alto","Inviable Sanitariamente"))))</f>
        <v>Inviable Sanitariamente</v>
      </c>
      <c r="UMF469" s="265" t="str">
        <f t="shared" ref="UMF469:UMF471" si="14554">IF(UMD469&lt;5,"Sin Riesgo",IF(UMD469 &lt;=14,"Bajo",IF(UMD469&lt;=35,"Medio",IF(UMD469&lt;=80,"Alto","Inviable Sanitariamente"))))</f>
        <v>Inviable Sanitariamente</v>
      </c>
      <c r="UMG469" s="265" t="str">
        <f t="shared" ref="UMG469:UMG471" si="14555">IF(UME469&lt;5,"Sin Riesgo",IF(UME469 &lt;=14,"Bajo",IF(UME469&lt;=35,"Medio",IF(UME469&lt;=80,"Alto","Inviable Sanitariamente"))))</f>
        <v>Inviable Sanitariamente</v>
      </c>
      <c r="UMH469" s="265" t="str">
        <f t="shared" ref="UMH469:UMH471" si="14556">IF(UMF469&lt;5,"Sin Riesgo",IF(UMF469 &lt;=14,"Bajo",IF(UMF469&lt;=35,"Medio",IF(UMF469&lt;=80,"Alto","Inviable Sanitariamente"))))</f>
        <v>Inviable Sanitariamente</v>
      </c>
      <c r="UMI469" s="265" t="str">
        <f t="shared" ref="UMI469:UMI471" si="14557">IF(UMG469&lt;5,"Sin Riesgo",IF(UMG469 &lt;=14,"Bajo",IF(UMG469&lt;=35,"Medio",IF(UMG469&lt;=80,"Alto","Inviable Sanitariamente"))))</f>
        <v>Inviable Sanitariamente</v>
      </c>
      <c r="UMJ469" s="265" t="str">
        <f t="shared" ref="UMJ469:UMJ471" si="14558">IF(UMH469&lt;5,"Sin Riesgo",IF(UMH469 &lt;=14,"Bajo",IF(UMH469&lt;=35,"Medio",IF(UMH469&lt;=80,"Alto","Inviable Sanitariamente"))))</f>
        <v>Inviable Sanitariamente</v>
      </c>
      <c r="UMK469" s="265" t="str">
        <f t="shared" ref="UMK469:UMK471" si="14559">IF(UMI469&lt;5,"Sin Riesgo",IF(UMI469 &lt;=14,"Bajo",IF(UMI469&lt;=35,"Medio",IF(UMI469&lt;=80,"Alto","Inviable Sanitariamente"))))</f>
        <v>Inviable Sanitariamente</v>
      </c>
      <c r="UML469" s="265" t="str">
        <f t="shared" ref="UML469:UML471" si="14560">IF(UMJ469&lt;5,"Sin Riesgo",IF(UMJ469 &lt;=14,"Bajo",IF(UMJ469&lt;=35,"Medio",IF(UMJ469&lt;=80,"Alto","Inviable Sanitariamente"))))</f>
        <v>Inviable Sanitariamente</v>
      </c>
      <c r="UMM469" s="265" t="str">
        <f t="shared" ref="UMM469:UMM471" si="14561">IF(UMK469&lt;5,"Sin Riesgo",IF(UMK469 &lt;=14,"Bajo",IF(UMK469&lt;=35,"Medio",IF(UMK469&lt;=80,"Alto","Inviable Sanitariamente"))))</f>
        <v>Inviable Sanitariamente</v>
      </c>
      <c r="UMN469" s="265" t="str">
        <f t="shared" ref="UMN469:UMN471" si="14562">IF(UML469&lt;5,"Sin Riesgo",IF(UML469 &lt;=14,"Bajo",IF(UML469&lt;=35,"Medio",IF(UML469&lt;=80,"Alto","Inviable Sanitariamente"))))</f>
        <v>Inviable Sanitariamente</v>
      </c>
      <c r="UMO469" s="265" t="str">
        <f t="shared" ref="UMO469:UMO471" si="14563">IF(UMM469&lt;5,"Sin Riesgo",IF(UMM469 &lt;=14,"Bajo",IF(UMM469&lt;=35,"Medio",IF(UMM469&lt;=80,"Alto","Inviable Sanitariamente"))))</f>
        <v>Inviable Sanitariamente</v>
      </c>
      <c r="UMP469" s="265" t="str">
        <f t="shared" ref="UMP469:UMP471" si="14564">IF(UMN469&lt;5,"Sin Riesgo",IF(UMN469 &lt;=14,"Bajo",IF(UMN469&lt;=35,"Medio",IF(UMN469&lt;=80,"Alto","Inviable Sanitariamente"))))</f>
        <v>Inviable Sanitariamente</v>
      </c>
      <c r="UMQ469" s="265" t="str">
        <f t="shared" ref="UMQ469:UMQ471" si="14565">IF(UMO469&lt;5,"Sin Riesgo",IF(UMO469 &lt;=14,"Bajo",IF(UMO469&lt;=35,"Medio",IF(UMO469&lt;=80,"Alto","Inviable Sanitariamente"))))</f>
        <v>Inviable Sanitariamente</v>
      </c>
      <c r="UMR469" s="265" t="str">
        <f t="shared" ref="UMR469:UMR471" si="14566">IF(UMP469&lt;5,"Sin Riesgo",IF(UMP469 &lt;=14,"Bajo",IF(UMP469&lt;=35,"Medio",IF(UMP469&lt;=80,"Alto","Inviable Sanitariamente"))))</f>
        <v>Inviable Sanitariamente</v>
      </c>
      <c r="UMS469" s="265" t="str">
        <f t="shared" ref="UMS469:UMS471" si="14567">IF(UMQ469&lt;5,"Sin Riesgo",IF(UMQ469 &lt;=14,"Bajo",IF(UMQ469&lt;=35,"Medio",IF(UMQ469&lt;=80,"Alto","Inviable Sanitariamente"))))</f>
        <v>Inviable Sanitariamente</v>
      </c>
      <c r="UMT469" s="265" t="str">
        <f t="shared" ref="UMT469:UMT471" si="14568">IF(UMR469&lt;5,"Sin Riesgo",IF(UMR469 &lt;=14,"Bajo",IF(UMR469&lt;=35,"Medio",IF(UMR469&lt;=80,"Alto","Inviable Sanitariamente"))))</f>
        <v>Inviable Sanitariamente</v>
      </c>
      <c r="UMU469" s="265" t="str">
        <f t="shared" ref="UMU469:UMU471" si="14569">IF(UMS469&lt;5,"Sin Riesgo",IF(UMS469 &lt;=14,"Bajo",IF(UMS469&lt;=35,"Medio",IF(UMS469&lt;=80,"Alto","Inviable Sanitariamente"))))</f>
        <v>Inviable Sanitariamente</v>
      </c>
      <c r="UMV469" s="265" t="str">
        <f t="shared" ref="UMV469:UMV471" si="14570">IF(UMT469&lt;5,"Sin Riesgo",IF(UMT469 &lt;=14,"Bajo",IF(UMT469&lt;=35,"Medio",IF(UMT469&lt;=80,"Alto","Inviable Sanitariamente"))))</f>
        <v>Inviable Sanitariamente</v>
      </c>
      <c r="UMW469" s="265" t="str">
        <f t="shared" ref="UMW469:UMW471" si="14571">IF(UMU469&lt;5,"Sin Riesgo",IF(UMU469 &lt;=14,"Bajo",IF(UMU469&lt;=35,"Medio",IF(UMU469&lt;=80,"Alto","Inviable Sanitariamente"))))</f>
        <v>Inviable Sanitariamente</v>
      </c>
      <c r="UMX469" s="265" t="str">
        <f t="shared" ref="UMX469:UMX471" si="14572">IF(UMV469&lt;5,"Sin Riesgo",IF(UMV469 &lt;=14,"Bajo",IF(UMV469&lt;=35,"Medio",IF(UMV469&lt;=80,"Alto","Inviable Sanitariamente"))))</f>
        <v>Inviable Sanitariamente</v>
      </c>
      <c r="UMY469" s="265" t="str">
        <f t="shared" ref="UMY469:UMY471" si="14573">IF(UMW469&lt;5,"Sin Riesgo",IF(UMW469 &lt;=14,"Bajo",IF(UMW469&lt;=35,"Medio",IF(UMW469&lt;=80,"Alto","Inviable Sanitariamente"))))</f>
        <v>Inviable Sanitariamente</v>
      </c>
      <c r="UMZ469" s="265" t="str">
        <f t="shared" ref="UMZ469:UMZ471" si="14574">IF(UMX469&lt;5,"Sin Riesgo",IF(UMX469 &lt;=14,"Bajo",IF(UMX469&lt;=35,"Medio",IF(UMX469&lt;=80,"Alto","Inviable Sanitariamente"))))</f>
        <v>Inviable Sanitariamente</v>
      </c>
      <c r="UNA469" s="265" t="str">
        <f t="shared" ref="UNA469:UNA471" si="14575">IF(UMY469&lt;5,"Sin Riesgo",IF(UMY469 &lt;=14,"Bajo",IF(UMY469&lt;=35,"Medio",IF(UMY469&lt;=80,"Alto","Inviable Sanitariamente"))))</f>
        <v>Inviable Sanitariamente</v>
      </c>
      <c r="UNB469" s="265" t="str">
        <f t="shared" ref="UNB469:UNB471" si="14576">IF(UMZ469&lt;5,"Sin Riesgo",IF(UMZ469 &lt;=14,"Bajo",IF(UMZ469&lt;=35,"Medio",IF(UMZ469&lt;=80,"Alto","Inviable Sanitariamente"))))</f>
        <v>Inviable Sanitariamente</v>
      </c>
      <c r="UNC469" s="265" t="str">
        <f t="shared" ref="UNC469:UNC471" si="14577">IF(UNA469&lt;5,"Sin Riesgo",IF(UNA469 &lt;=14,"Bajo",IF(UNA469&lt;=35,"Medio",IF(UNA469&lt;=80,"Alto","Inviable Sanitariamente"))))</f>
        <v>Inviable Sanitariamente</v>
      </c>
      <c r="UND469" s="265" t="str">
        <f t="shared" ref="UND469:UND471" si="14578">IF(UNB469&lt;5,"Sin Riesgo",IF(UNB469 &lt;=14,"Bajo",IF(UNB469&lt;=35,"Medio",IF(UNB469&lt;=80,"Alto","Inviable Sanitariamente"))))</f>
        <v>Inviable Sanitariamente</v>
      </c>
      <c r="UNE469" s="265" t="str">
        <f t="shared" ref="UNE469:UNE471" si="14579">IF(UNC469&lt;5,"Sin Riesgo",IF(UNC469 &lt;=14,"Bajo",IF(UNC469&lt;=35,"Medio",IF(UNC469&lt;=80,"Alto","Inviable Sanitariamente"))))</f>
        <v>Inviable Sanitariamente</v>
      </c>
      <c r="UNF469" s="265" t="str">
        <f t="shared" ref="UNF469:UNF471" si="14580">IF(UND469&lt;5,"Sin Riesgo",IF(UND469 &lt;=14,"Bajo",IF(UND469&lt;=35,"Medio",IF(UND469&lt;=80,"Alto","Inviable Sanitariamente"))))</f>
        <v>Inviable Sanitariamente</v>
      </c>
      <c r="UNG469" s="265" t="str">
        <f t="shared" ref="UNG469:UNG471" si="14581">IF(UNE469&lt;5,"Sin Riesgo",IF(UNE469 &lt;=14,"Bajo",IF(UNE469&lt;=35,"Medio",IF(UNE469&lt;=80,"Alto","Inviable Sanitariamente"))))</f>
        <v>Inviable Sanitariamente</v>
      </c>
      <c r="UNH469" s="265" t="str">
        <f t="shared" ref="UNH469:UNH471" si="14582">IF(UNF469&lt;5,"Sin Riesgo",IF(UNF469 &lt;=14,"Bajo",IF(UNF469&lt;=35,"Medio",IF(UNF469&lt;=80,"Alto","Inviable Sanitariamente"))))</f>
        <v>Inviable Sanitariamente</v>
      </c>
      <c r="UNI469" s="265" t="str">
        <f t="shared" ref="UNI469:UNI471" si="14583">IF(UNG469&lt;5,"Sin Riesgo",IF(UNG469 &lt;=14,"Bajo",IF(UNG469&lt;=35,"Medio",IF(UNG469&lt;=80,"Alto","Inviable Sanitariamente"))))</f>
        <v>Inviable Sanitariamente</v>
      </c>
      <c r="UNJ469" s="265" t="str">
        <f t="shared" ref="UNJ469:UNJ471" si="14584">IF(UNH469&lt;5,"Sin Riesgo",IF(UNH469 &lt;=14,"Bajo",IF(UNH469&lt;=35,"Medio",IF(UNH469&lt;=80,"Alto","Inviable Sanitariamente"))))</f>
        <v>Inviable Sanitariamente</v>
      </c>
      <c r="UNK469" s="265" t="str">
        <f t="shared" ref="UNK469:UNK471" si="14585">IF(UNI469&lt;5,"Sin Riesgo",IF(UNI469 &lt;=14,"Bajo",IF(UNI469&lt;=35,"Medio",IF(UNI469&lt;=80,"Alto","Inviable Sanitariamente"))))</f>
        <v>Inviable Sanitariamente</v>
      </c>
      <c r="UNL469" s="265" t="str">
        <f t="shared" ref="UNL469:UNL471" si="14586">IF(UNJ469&lt;5,"Sin Riesgo",IF(UNJ469 &lt;=14,"Bajo",IF(UNJ469&lt;=35,"Medio",IF(UNJ469&lt;=80,"Alto","Inviable Sanitariamente"))))</f>
        <v>Inviable Sanitariamente</v>
      </c>
      <c r="UNM469" s="265" t="str">
        <f t="shared" ref="UNM469:UNM471" si="14587">IF(UNK469&lt;5,"Sin Riesgo",IF(UNK469 &lt;=14,"Bajo",IF(UNK469&lt;=35,"Medio",IF(UNK469&lt;=80,"Alto","Inviable Sanitariamente"))))</f>
        <v>Inviable Sanitariamente</v>
      </c>
      <c r="UNN469" s="265" t="str">
        <f t="shared" ref="UNN469:UNN471" si="14588">IF(UNL469&lt;5,"Sin Riesgo",IF(UNL469 &lt;=14,"Bajo",IF(UNL469&lt;=35,"Medio",IF(UNL469&lt;=80,"Alto","Inviable Sanitariamente"))))</f>
        <v>Inviable Sanitariamente</v>
      </c>
      <c r="UNO469" s="265" t="str">
        <f t="shared" ref="UNO469:UNO471" si="14589">IF(UNM469&lt;5,"Sin Riesgo",IF(UNM469 &lt;=14,"Bajo",IF(UNM469&lt;=35,"Medio",IF(UNM469&lt;=80,"Alto","Inviable Sanitariamente"))))</f>
        <v>Inviable Sanitariamente</v>
      </c>
      <c r="UNP469" s="265" t="str">
        <f t="shared" ref="UNP469:UNP471" si="14590">IF(UNN469&lt;5,"Sin Riesgo",IF(UNN469 &lt;=14,"Bajo",IF(UNN469&lt;=35,"Medio",IF(UNN469&lt;=80,"Alto","Inviable Sanitariamente"))))</f>
        <v>Inviable Sanitariamente</v>
      </c>
      <c r="UNQ469" s="265" t="str">
        <f t="shared" ref="UNQ469:UNQ471" si="14591">IF(UNO469&lt;5,"Sin Riesgo",IF(UNO469 &lt;=14,"Bajo",IF(UNO469&lt;=35,"Medio",IF(UNO469&lt;=80,"Alto","Inviable Sanitariamente"))))</f>
        <v>Inviable Sanitariamente</v>
      </c>
      <c r="UNR469" s="265" t="str">
        <f t="shared" ref="UNR469:UNR471" si="14592">IF(UNP469&lt;5,"Sin Riesgo",IF(UNP469 &lt;=14,"Bajo",IF(UNP469&lt;=35,"Medio",IF(UNP469&lt;=80,"Alto","Inviable Sanitariamente"))))</f>
        <v>Inviable Sanitariamente</v>
      </c>
      <c r="UNS469" s="265" t="str">
        <f t="shared" ref="UNS469:UNS471" si="14593">IF(UNQ469&lt;5,"Sin Riesgo",IF(UNQ469 &lt;=14,"Bajo",IF(UNQ469&lt;=35,"Medio",IF(UNQ469&lt;=80,"Alto","Inviable Sanitariamente"))))</f>
        <v>Inviable Sanitariamente</v>
      </c>
      <c r="UNT469" s="265" t="str">
        <f t="shared" ref="UNT469:UNT471" si="14594">IF(UNR469&lt;5,"Sin Riesgo",IF(UNR469 &lt;=14,"Bajo",IF(UNR469&lt;=35,"Medio",IF(UNR469&lt;=80,"Alto","Inviable Sanitariamente"))))</f>
        <v>Inviable Sanitariamente</v>
      </c>
      <c r="UNU469" s="265" t="str">
        <f t="shared" ref="UNU469:UNU471" si="14595">IF(UNS469&lt;5,"Sin Riesgo",IF(UNS469 &lt;=14,"Bajo",IF(UNS469&lt;=35,"Medio",IF(UNS469&lt;=80,"Alto","Inviable Sanitariamente"))))</f>
        <v>Inviable Sanitariamente</v>
      </c>
      <c r="UNV469" s="265" t="str">
        <f t="shared" ref="UNV469:UNV471" si="14596">IF(UNT469&lt;5,"Sin Riesgo",IF(UNT469 &lt;=14,"Bajo",IF(UNT469&lt;=35,"Medio",IF(UNT469&lt;=80,"Alto","Inviable Sanitariamente"))))</f>
        <v>Inviable Sanitariamente</v>
      </c>
      <c r="UNW469" s="265" t="str">
        <f t="shared" ref="UNW469:UNW471" si="14597">IF(UNU469&lt;5,"Sin Riesgo",IF(UNU469 &lt;=14,"Bajo",IF(UNU469&lt;=35,"Medio",IF(UNU469&lt;=80,"Alto","Inviable Sanitariamente"))))</f>
        <v>Inviable Sanitariamente</v>
      </c>
      <c r="UNX469" s="265" t="str">
        <f t="shared" ref="UNX469:UNX471" si="14598">IF(UNV469&lt;5,"Sin Riesgo",IF(UNV469 &lt;=14,"Bajo",IF(UNV469&lt;=35,"Medio",IF(UNV469&lt;=80,"Alto","Inviable Sanitariamente"))))</f>
        <v>Inviable Sanitariamente</v>
      </c>
      <c r="UNY469" s="265" t="str">
        <f t="shared" ref="UNY469:UNY471" si="14599">IF(UNW469&lt;5,"Sin Riesgo",IF(UNW469 &lt;=14,"Bajo",IF(UNW469&lt;=35,"Medio",IF(UNW469&lt;=80,"Alto","Inviable Sanitariamente"))))</f>
        <v>Inviable Sanitariamente</v>
      </c>
      <c r="UNZ469" s="265" t="str">
        <f t="shared" ref="UNZ469:UNZ471" si="14600">IF(UNX469&lt;5,"Sin Riesgo",IF(UNX469 &lt;=14,"Bajo",IF(UNX469&lt;=35,"Medio",IF(UNX469&lt;=80,"Alto","Inviable Sanitariamente"))))</f>
        <v>Inviable Sanitariamente</v>
      </c>
      <c r="UOA469" s="265" t="str">
        <f t="shared" ref="UOA469:UOA471" si="14601">IF(UNY469&lt;5,"Sin Riesgo",IF(UNY469 &lt;=14,"Bajo",IF(UNY469&lt;=35,"Medio",IF(UNY469&lt;=80,"Alto","Inviable Sanitariamente"))))</f>
        <v>Inviable Sanitariamente</v>
      </c>
      <c r="UOB469" s="265" t="str">
        <f t="shared" ref="UOB469:UOB471" si="14602">IF(UNZ469&lt;5,"Sin Riesgo",IF(UNZ469 &lt;=14,"Bajo",IF(UNZ469&lt;=35,"Medio",IF(UNZ469&lt;=80,"Alto","Inviable Sanitariamente"))))</f>
        <v>Inviable Sanitariamente</v>
      </c>
      <c r="UOC469" s="265" t="str">
        <f t="shared" ref="UOC469:UOC471" si="14603">IF(UOA469&lt;5,"Sin Riesgo",IF(UOA469 &lt;=14,"Bajo",IF(UOA469&lt;=35,"Medio",IF(UOA469&lt;=80,"Alto","Inviable Sanitariamente"))))</f>
        <v>Inviable Sanitariamente</v>
      </c>
      <c r="UOD469" s="265" t="str">
        <f t="shared" ref="UOD469:UOD471" si="14604">IF(UOB469&lt;5,"Sin Riesgo",IF(UOB469 &lt;=14,"Bajo",IF(UOB469&lt;=35,"Medio",IF(UOB469&lt;=80,"Alto","Inviable Sanitariamente"))))</f>
        <v>Inviable Sanitariamente</v>
      </c>
      <c r="UOE469" s="265" t="str">
        <f t="shared" ref="UOE469:UOE471" si="14605">IF(UOC469&lt;5,"Sin Riesgo",IF(UOC469 &lt;=14,"Bajo",IF(UOC469&lt;=35,"Medio",IF(UOC469&lt;=80,"Alto","Inviable Sanitariamente"))))</f>
        <v>Inviable Sanitariamente</v>
      </c>
      <c r="UOF469" s="265" t="str">
        <f t="shared" ref="UOF469:UOF471" si="14606">IF(UOD469&lt;5,"Sin Riesgo",IF(UOD469 &lt;=14,"Bajo",IF(UOD469&lt;=35,"Medio",IF(UOD469&lt;=80,"Alto","Inviable Sanitariamente"))))</f>
        <v>Inviable Sanitariamente</v>
      </c>
      <c r="UOG469" s="265" t="str">
        <f t="shared" ref="UOG469:UOG471" si="14607">IF(UOE469&lt;5,"Sin Riesgo",IF(UOE469 &lt;=14,"Bajo",IF(UOE469&lt;=35,"Medio",IF(UOE469&lt;=80,"Alto","Inviable Sanitariamente"))))</f>
        <v>Inviable Sanitariamente</v>
      </c>
      <c r="UOH469" s="265" t="str">
        <f t="shared" ref="UOH469:UOH471" si="14608">IF(UOF469&lt;5,"Sin Riesgo",IF(UOF469 &lt;=14,"Bajo",IF(UOF469&lt;=35,"Medio",IF(UOF469&lt;=80,"Alto","Inviable Sanitariamente"))))</f>
        <v>Inviable Sanitariamente</v>
      </c>
      <c r="UOI469" s="265" t="str">
        <f t="shared" ref="UOI469:UOI471" si="14609">IF(UOG469&lt;5,"Sin Riesgo",IF(UOG469 &lt;=14,"Bajo",IF(UOG469&lt;=35,"Medio",IF(UOG469&lt;=80,"Alto","Inviable Sanitariamente"))))</f>
        <v>Inviable Sanitariamente</v>
      </c>
      <c r="UOJ469" s="265" t="str">
        <f t="shared" ref="UOJ469:UOJ471" si="14610">IF(UOH469&lt;5,"Sin Riesgo",IF(UOH469 &lt;=14,"Bajo",IF(UOH469&lt;=35,"Medio",IF(UOH469&lt;=80,"Alto","Inviable Sanitariamente"))))</f>
        <v>Inviable Sanitariamente</v>
      </c>
      <c r="UOK469" s="265" t="str">
        <f t="shared" ref="UOK469:UOK471" si="14611">IF(UOI469&lt;5,"Sin Riesgo",IF(UOI469 &lt;=14,"Bajo",IF(UOI469&lt;=35,"Medio",IF(UOI469&lt;=80,"Alto","Inviable Sanitariamente"))))</f>
        <v>Inviable Sanitariamente</v>
      </c>
      <c r="UOL469" s="265" t="str">
        <f t="shared" ref="UOL469:UOL471" si="14612">IF(UOJ469&lt;5,"Sin Riesgo",IF(UOJ469 &lt;=14,"Bajo",IF(UOJ469&lt;=35,"Medio",IF(UOJ469&lt;=80,"Alto","Inviable Sanitariamente"))))</f>
        <v>Inviable Sanitariamente</v>
      </c>
      <c r="UOM469" s="265" t="str">
        <f t="shared" ref="UOM469:UOM471" si="14613">IF(UOK469&lt;5,"Sin Riesgo",IF(UOK469 &lt;=14,"Bajo",IF(UOK469&lt;=35,"Medio",IF(UOK469&lt;=80,"Alto","Inviable Sanitariamente"))))</f>
        <v>Inviable Sanitariamente</v>
      </c>
      <c r="UON469" s="265" t="str">
        <f t="shared" ref="UON469:UON471" si="14614">IF(UOL469&lt;5,"Sin Riesgo",IF(UOL469 &lt;=14,"Bajo",IF(UOL469&lt;=35,"Medio",IF(UOL469&lt;=80,"Alto","Inviable Sanitariamente"))))</f>
        <v>Inviable Sanitariamente</v>
      </c>
      <c r="UOO469" s="265" t="str">
        <f t="shared" ref="UOO469:UOO471" si="14615">IF(UOM469&lt;5,"Sin Riesgo",IF(UOM469 &lt;=14,"Bajo",IF(UOM469&lt;=35,"Medio",IF(UOM469&lt;=80,"Alto","Inviable Sanitariamente"))))</f>
        <v>Inviable Sanitariamente</v>
      </c>
      <c r="UOP469" s="265" t="str">
        <f t="shared" ref="UOP469:UOP471" si="14616">IF(UON469&lt;5,"Sin Riesgo",IF(UON469 &lt;=14,"Bajo",IF(UON469&lt;=35,"Medio",IF(UON469&lt;=80,"Alto","Inviable Sanitariamente"))))</f>
        <v>Inviable Sanitariamente</v>
      </c>
      <c r="UOQ469" s="265" t="str">
        <f t="shared" ref="UOQ469:UOQ471" si="14617">IF(UOO469&lt;5,"Sin Riesgo",IF(UOO469 &lt;=14,"Bajo",IF(UOO469&lt;=35,"Medio",IF(UOO469&lt;=80,"Alto","Inviable Sanitariamente"))))</f>
        <v>Inviable Sanitariamente</v>
      </c>
      <c r="UOR469" s="265" t="str">
        <f t="shared" ref="UOR469:UOR471" si="14618">IF(UOP469&lt;5,"Sin Riesgo",IF(UOP469 &lt;=14,"Bajo",IF(UOP469&lt;=35,"Medio",IF(UOP469&lt;=80,"Alto","Inviable Sanitariamente"))))</f>
        <v>Inviable Sanitariamente</v>
      </c>
      <c r="UOS469" s="265" t="str">
        <f t="shared" ref="UOS469:UOS471" si="14619">IF(UOQ469&lt;5,"Sin Riesgo",IF(UOQ469 &lt;=14,"Bajo",IF(UOQ469&lt;=35,"Medio",IF(UOQ469&lt;=80,"Alto","Inviable Sanitariamente"))))</f>
        <v>Inviable Sanitariamente</v>
      </c>
      <c r="UOT469" s="265" t="str">
        <f t="shared" ref="UOT469:UOT471" si="14620">IF(UOR469&lt;5,"Sin Riesgo",IF(UOR469 &lt;=14,"Bajo",IF(UOR469&lt;=35,"Medio",IF(UOR469&lt;=80,"Alto","Inviable Sanitariamente"))))</f>
        <v>Inviable Sanitariamente</v>
      </c>
      <c r="UOU469" s="265" t="str">
        <f t="shared" ref="UOU469:UOU471" si="14621">IF(UOS469&lt;5,"Sin Riesgo",IF(UOS469 &lt;=14,"Bajo",IF(UOS469&lt;=35,"Medio",IF(UOS469&lt;=80,"Alto","Inviable Sanitariamente"))))</f>
        <v>Inviable Sanitariamente</v>
      </c>
      <c r="UOV469" s="265" t="str">
        <f t="shared" ref="UOV469:UOV471" si="14622">IF(UOT469&lt;5,"Sin Riesgo",IF(UOT469 &lt;=14,"Bajo",IF(UOT469&lt;=35,"Medio",IF(UOT469&lt;=80,"Alto","Inviable Sanitariamente"))))</f>
        <v>Inviable Sanitariamente</v>
      </c>
      <c r="UOW469" s="265" t="str">
        <f t="shared" ref="UOW469:UOW471" si="14623">IF(UOU469&lt;5,"Sin Riesgo",IF(UOU469 &lt;=14,"Bajo",IF(UOU469&lt;=35,"Medio",IF(UOU469&lt;=80,"Alto","Inviable Sanitariamente"))))</f>
        <v>Inviable Sanitariamente</v>
      </c>
      <c r="UOX469" s="265" t="str">
        <f t="shared" ref="UOX469:UOX471" si="14624">IF(UOV469&lt;5,"Sin Riesgo",IF(UOV469 &lt;=14,"Bajo",IF(UOV469&lt;=35,"Medio",IF(UOV469&lt;=80,"Alto","Inviable Sanitariamente"))))</f>
        <v>Inviable Sanitariamente</v>
      </c>
      <c r="UOY469" s="265" t="str">
        <f t="shared" ref="UOY469:UOY471" si="14625">IF(UOW469&lt;5,"Sin Riesgo",IF(UOW469 &lt;=14,"Bajo",IF(UOW469&lt;=35,"Medio",IF(UOW469&lt;=80,"Alto","Inviable Sanitariamente"))))</f>
        <v>Inviable Sanitariamente</v>
      </c>
      <c r="UOZ469" s="265" t="str">
        <f t="shared" ref="UOZ469:UOZ471" si="14626">IF(UOX469&lt;5,"Sin Riesgo",IF(UOX469 &lt;=14,"Bajo",IF(UOX469&lt;=35,"Medio",IF(UOX469&lt;=80,"Alto","Inviable Sanitariamente"))))</f>
        <v>Inviable Sanitariamente</v>
      </c>
      <c r="UPA469" s="265" t="str">
        <f t="shared" ref="UPA469:UPA471" si="14627">IF(UOY469&lt;5,"Sin Riesgo",IF(UOY469 &lt;=14,"Bajo",IF(UOY469&lt;=35,"Medio",IF(UOY469&lt;=80,"Alto","Inviable Sanitariamente"))))</f>
        <v>Inviable Sanitariamente</v>
      </c>
      <c r="UPB469" s="265" t="str">
        <f t="shared" ref="UPB469:UPB471" si="14628">IF(UOZ469&lt;5,"Sin Riesgo",IF(UOZ469 &lt;=14,"Bajo",IF(UOZ469&lt;=35,"Medio",IF(UOZ469&lt;=80,"Alto","Inviable Sanitariamente"))))</f>
        <v>Inviable Sanitariamente</v>
      </c>
      <c r="UPC469" s="265" t="str">
        <f t="shared" ref="UPC469:UPC471" si="14629">IF(UPA469&lt;5,"Sin Riesgo",IF(UPA469 &lt;=14,"Bajo",IF(UPA469&lt;=35,"Medio",IF(UPA469&lt;=80,"Alto","Inviable Sanitariamente"))))</f>
        <v>Inviable Sanitariamente</v>
      </c>
      <c r="UPD469" s="265" t="str">
        <f t="shared" ref="UPD469:UPD471" si="14630">IF(UPB469&lt;5,"Sin Riesgo",IF(UPB469 &lt;=14,"Bajo",IF(UPB469&lt;=35,"Medio",IF(UPB469&lt;=80,"Alto","Inviable Sanitariamente"))))</f>
        <v>Inviable Sanitariamente</v>
      </c>
      <c r="UPE469" s="265" t="str">
        <f t="shared" ref="UPE469:UPE471" si="14631">IF(UPC469&lt;5,"Sin Riesgo",IF(UPC469 &lt;=14,"Bajo",IF(UPC469&lt;=35,"Medio",IF(UPC469&lt;=80,"Alto","Inviable Sanitariamente"))))</f>
        <v>Inviable Sanitariamente</v>
      </c>
      <c r="UPF469" s="265" t="str">
        <f t="shared" ref="UPF469:UPF471" si="14632">IF(UPD469&lt;5,"Sin Riesgo",IF(UPD469 &lt;=14,"Bajo",IF(UPD469&lt;=35,"Medio",IF(UPD469&lt;=80,"Alto","Inviable Sanitariamente"))))</f>
        <v>Inviable Sanitariamente</v>
      </c>
      <c r="UPG469" s="265" t="str">
        <f t="shared" ref="UPG469:UPG471" si="14633">IF(UPE469&lt;5,"Sin Riesgo",IF(UPE469 &lt;=14,"Bajo",IF(UPE469&lt;=35,"Medio",IF(UPE469&lt;=80,"Alto","Inviable Sanitariamente"))))</f>
        <v>Inviable Sanitariamente</v>
      </c>
      <c r="UPH469" s="265" t="str">
        <f t="shared" ref="UPH469:UPH471" si="14634">IF(UPF469&lt;5,"Sin Riesgo",IF(UPF469 &lt;=14,"Bajo",IF(UPF469&lt;=35,"Medio",IF(UPF469&lt;=80,"Alto","Inviable Sanitariamente"))))</f>
        <v>Inviable Sanitariamente</v>
      </c>
      <c r="UPI469" s="265" t="str">
        <f t="shared" ref="UPI469:UPI471" si="14635">IF(UPG469&lt;5,"Sin Riesgo",IF(UPG469 &lt;=14,"Bajo",IF(UPG469&lt;=35,"Medio",IF(UPG469&lt;=80,"Alto","Inviable Sanitariamente"))))</f>
        <v>Inviable Sanitariamente</v>
      </c>
      <c r="UPJ469" s="265" t="str">
        <f t="shared" ref="UPJ469:UPJ471" si="14636">IF(UPH469&lt;5,"Sin Riesgo",IF(UPH469 &lt;=14,"Bajo",IF(UPH469&lt;=35,"Medio",IF(UPH469&lt;=80,"Alto","Inviable Sanitariamente"))))</f>
        <v>Inviable Sanitariamente</v>
      </c>
      <c r="UPK469" s="265" t="str">
        <f t="shared" ref="UPK469:UPK471" si="14637">IF(UPI469&lt;5,"Sin Riesgo",IF(UPI469 &lt;=14,"Bajo",IF(UPI469&lt;=35,"Medio",IF(UPI469&lt;=80,"Alto","Inviable Sanitariamente"))))</f>
        <v>Inviable Sanitariamente</v>
      </c>
      <c r="UPL469" s="265" t="str">
        <f t="shared" ref="UPL469:UPL471" si="14638">IF(UPJ469&lt;5,"Sin Riesgo",IF(UPJ469 &lt;=14,"Bajo",IF(UPJ469&lt;=35,"Medio",IF(UPJ469&lt;=80,"Alto","Inviable Sanitariamente"))))</f>
        <v>Inviable Sanitariamente</v>
      </c>
      <c r="UPM469" s="265" t="str">
        <f t="shared" ref="UPM469:UPM471" si="14639">IF(UPK469&lt;5,"Sin Riesgo",IF(UPK469 &lt;=14,"Bajo",IF(UPK469&lt;=35,"Medio",IF(UPK469&lt;=80,"Alto","Inviable Sanitariamente"))))</f>
        <v>Inviable Sanitariamente</v>
      </c>
      <c r="UPN469" s="265" t="str">
        <f t="shared" ref="UPN469:UPN471" si="14640">IF(UPL469&lt;5,"Sin Riesgo",IF(UPL469 &lt;=14,"Bajo",IF(UPL469&lt;=35,"Medio",IF(UPL469&lt;=80,"Alto","Inviable Sanitariamente"))))</f>
        <v>Inviable Sanitariamente</v>
      </c>
      <c r="UPO469" s="265" t="str">
        <f t="shared" ref="UPO469:UPO471" si="14641">IF(UPM469&lt;5,"Sin Riesgo",IF(UPM469 &lt;=14,"Bajo",IF(UPM469&lt;=35,"Medio",IF(UPM469&lt;=80,"Alto","Inviable Sanitariamente"))))</f>
        <v>Inviable Sanitariamente</v>
      </c>
      <c r="UPP469" s="265" t="str">
        <f t="shared" ref="UPP469:UPP471" si="14642">IF(UPN469&lt;5,"Sin Riesgo",IF(UPN469 &lt;=14,"Bajo",IF(UPN469&lt;=35,"Medio",IF(UPN469&lt;=80,"Alto","Inviable Sanitariamente"))))</f>
        <v>Inviable Sanitariamente</v>
      </c>
      <c r="UPQ469" s="265" t="str">
        <f t="shared" ref="UPQ469:UPQ471" si="14643">IF(UPO469&lt;5,"Sin Riesgo",IF(UPO469 &lt;=14,"Bajo",IF(UPO469&lt;=35,"Medio",IF(UPO469&lt;=80,"Alto","Inviable Sanitariamente"))))</f>
        <v>Inviable Sanitariamente</v>
      </c>
      <c r="UPR469" s="265" t="str">
        <f t="shared" ref="UPR469:UPR471" si="14644">IF(UPP469&lt;5,"Sin Riesgo",IF(UPP469 &lt;=14,"Bajo",IF(UPP469&lt;=35,"Medio",IF(UPP469&lt;=80,"Alto","Inviable Sanitariamente"))))</f>
        <v>Inviable Sanitariamente</v>
      </c>
      <c r="UPS469" s="265" t="str">
        <f t="shared" ref="UPS469:UPS471" si="14645">IF(UPQ469&lt;5,"Sin Riesgo",IF(UPQ469 &lt;=14,"Bajo",IF(UPQ469&lt;=35,"Medio",IF(UPQ469&lt;=80,"Alto","Inviable Sanitariamente"))))</f>
        <v>Inviable Sanitariamente</v>
      </c>
      <c r="UPT469" s="265" t="str">
        <f t="shared" ref="UPT469:UPT471" si="14646">IF(UPR469&lt;5,"Sin Riesgo",IF(UPR469 &lt;=14,"Bajo",IF(UPR469&lt;=35,"Medio",IF(UPR469&lt;=80,"Alto","Inviable Sanitariamente"))))</f>
        <v>Inviable Sanitariamente</v>
      </c>
      <c r="UPU469" s="265" t="str">
        <f t="shared" ref="UPU469:UPU471" si="14647">IF(UPS469&lt;5,"Sin Riesgo",IF(UPS469 &lt;=14,"Bajo",IF(UPS469&lt;=35,"Medio",IF(UPS469&lt;=80,"Alto","Inviable Sanitariamente"))))</f>
        <v>Inviable Sanitariamente</v>
      </c>
      <c r="UPV469" s="265" t="str">
        <f t="shared" ref="UPV469:UPV471" si="14648">IF(UPT469&lt;5,"Sin Riesgo",IF(UPT469 &lt;=14,"Bajo",IF(UPT469&lt;=35,"Medio",IF(UPT469&lt;=80,"Alto","Inviable Sanitariamente"))))</f>
        <v>Inviable Sanitariamente</v>
      </c>
      <c r="UPW469" s="265" t="str">
        <f t="shared" ref="UPW469:UPW471" si="14649">IF(UPU469&lt;5,"Sin Riesgo",IF(UPU469 &lt;=14,"Bajo",IF(UPU469&lt;=35,"Medio",IF(UPU469&lt;=80,"Alto","Inviable Sanitariamente"))))</f>
        <v>Inviable Sanitariamente</v>
      </c>
      <c r="UPX469" s="265" t="str">
        <f t="shared" ref="UPX469:UPX471" si="14650">IF(UPV469&lt;5,"Sin Riesgo",IF(UPV469 &lt;=14,"Bajo",IF(UPV469&lt;=35,"Medio",IF(UPV469&lt;=80,"Alto","Inviable Sanitariamente"))))</f>
        <v>Inviable Sanitariamente</v>
      </c>
      <c r="UPY469" s="265" t="str">
        <f t="shared" ref="UPY469:UPY471" si="14651">IF(UPW469&lt;5,"Sin Riesgo",IF(UPW469 &lt;=14,"Bajo",IF(UPW469&lt;=35,"Medio",IF(UPW469&lt;=80,"Alto","Inviable Sanitariamente"))))</f>
        <v>Inviable Sanitariamente</v>
      </c>
      <c r="UPZ469" s="265" t="str">
        <f t="shared" ref="UPZ469:UPZ471" si="14652">IF(UPX469&lt;5,"Sin Riesgo",IF(UPX469 &lt;=14,"Bajo",IF(UPX469&lt;=35,"Medio",IF(UPX469&lt;=80,"Alto","Inviable Sanitariamente"))))</f>
        <v>Inviable Sanitariamente</v>
      </c>
      <c r="UQA469" s="265" t="str">
        <f t="shared" ref="UQA469:UQA471" si="14653">IF(UPY469&lt;5,"Sin Riesgo",IF(UPY469 &lt;=14,"Bajo",IF(UPY469&lt;=35,"Medio",IF(UPY469&lt;=80,"Alto","Inviable Sanitariamente"))))</f>
        <v>Inviable Sanitariamente</v>
      </c>
      <c r="UQB469" s="265" t="str">
        <f t="shared" ref="UQB469:UQB471" si="14654">IF(UPZ469&lt;5,"Sin Riesgo",IF(UPZ469 &lt;=14,"Bajo",IF(UPZ469&lt;=35,"Medio",IF(UPZ469&lt;=80,"Alto","Inviable Sanitariamente"))))</f>
        <v>Inviable Sanitariamente</v>
      </c>
      <c r="UQC469" s="265" t="str">
        <f t="shared" ref="UQC469:UQC471" si="14655">IF(UQA469&lt;5,"Sin Riesgo",IF(UQA469 &lt;=14,"Bajo",IF(UQA469&lt;=35,"Medio",IF(UQA469&lt;=80,"Alto","Inviable Sanitariamente"))))</f>
        <v>Inviable Sanitariamente</v>
      </c>
      <c r="UQD469" s="265" t="str">
        <f t="shared" ref="UQD469:UQD471" si="14656">IF(UQB469&lt;5,"Sin Riesgo",IF(UQB469 &lt;=14,"Bajo",IF(UQB469&lt;=35,"Medio",IF(UQB469&lt;=80,"Alto","Inviable Sanitariamente"))))</f>
        <v>Inviable Sanitariamente</v>
      </c>
      <c r="UQE469" s="265" t="str">
        <f t="shared" ref="UQE469:UQE471" si="14657">IF(UQC469&lt;5,"Sin Riesgo",IF(UQC469 &lt;=14,"Bajo",IF(UQC469&lt;=35,"Medio",IF(UQC469&lt;=80,"Alto","Inviable Sanitariamente"))))</f>
        <v>Inviable Sanitariamente</v>
      </c>
      <c r="UQF469" s="265" t="str">
        <f t="shared" ref="UQF469:UQF471" si="14658">IF(UQD469&lt;5,"Sin Riesgo",IF(UQD469 &lt;=14,"Bajo",IF(UQD469&lt;=35,"Medio",IF(UQD469&lt;=80,"Alto","Inviable Sanitariamente"))))</f>
        <v>Inviable Sanitariamente</v>
      </c>
      <c r="UQG469" s="265" t="str">
        <f t="shared" ref="UQG469:UQG471" si="14659">IF(UQE469&lt;5,"Sin Riesgo",IF(UQE469 &lt;=14,"Bajo",IF(UQE469&lt;=35,"Medio",IF(UQE469&lt;=80,"Alto","Inviable Sanitariamente"))))</f>
        <v>Inviable Sanitariamente</v>
      </c>
      <c r="UQH469" s="265" t="str">
        <f t="shared" ref="UQH469:UQH471" si="14660">IF(UQF469&lt;5,"Sin Riesgo",IF(UQF469 &lt;=14,"Bajo",IF(UQF469&lt;=35,"Medio",IF(UQF469&lt;=80,"Alto","Inviable Sanitariamente"))))</f>
        <v>Inviable Sanitariamente</v>
      </c>
      <c r="UQI469" s="265" t="str">
        <f t="shared" ref="UQI469:UQI471" si="14661">IF(UQG469&lt;5,"Sin Riesgo",IF(UQG469 &lt;=14,"Bajo",IF(UQG469&lt;=35,"Medio",IF(UQG469&lt;=80,"Alto","Inviable Sanitariamente"))))</f>
        <v>Inviable Sanitariamente</v>
      </c>
      <c r="UQJ469" s="265" t="str">
        <f t="shared" ref="UQJ469:UQJ471" si="14662">IF(UQH469&lt;5,"Sin Riesgo",IF(UQH469 &lt;=14,"Bajo",IF(UQH469&lt;=35,"Medio",IF(UQH469&lt;=80,"Alto","Inviable Sanitariamente"))))</f>
        <v>Inviable Sanitariamente</v>
      </c>
      <c r="UQK469" s="265" t="str">
        <f t="shared" ref="UQK469:UQK471" si="14663">IF(UQI469&lt;5,"Sin Riesgo",IF(UQI469 &lt;=14,"Bajo",IF(UQI469&lt;=35,"Medio",IF(UQI469&lt;=80,"Alto","Inviable Sanitariamente"))))</f>
        <v>Inviable Sanitariamente</v>
      </c>
      <c r="UQL469" s="265" t="str">
        <f t="shared" ref="UQL469:UQL471" si="14664">IF(UQJ469&lt;5,"Sin Riesgo",IF(UQJ469 &lt;=14,"Bajo",IF(UQJ469&lt;=35,"Medio",IF(UQJ469&lt;=80,"Alto","Inviable Sanitariamente"))))</f>
        <v>Inviable Sanitariamente</v>
      </c>
      <c r="UQM469" s="265" t="str">
        <f t="shared" ref="UQM469:UQM471" si="14665">IF(UQK469&lt;5,"Sin Riesgo",IF(UQK469 &lt;=14,"Bajo",IF(UQK469&lt;=35,"Medio",IF(UQK469&lt;=80,"Alto","Inviable Sanitariamente"))))</f>
        <v>Inviable Sanitariamente</v>
      </c>
      <c r="UQN469" s="265" t="str">
        <f t="shared" ref="UQN469:UQN471" si="14666">IF(UQL469&lt;5,"Sin Riesgo",IF(UQL469 &lt;=14,"Bajo",IF(UQL469&lt;=35,"Medio",IF(UQL469&lt;=80,"Alto","Inviable Sanitariamente"))))</f>
        <v>Inviable Sanitariamente</v>
      </c>
      <c r="UQO469" s="265" t="str">
        <f t="shared" ref="UQO469:UQO471" si="14667">IF(UQM469&lt;5,"Sin Riesgo",IF(UQM469 &lt;=14,"Bajo",IF(UQM469&lt;=35,"Medio",IF(UQM469&lt;=80,"Alto","Inviable Sanitariamente"))))</f>
        <v>Inviable Sanitariamente</v>
      </c>
      <c r="UQP469" s="265" t="str">
        <f t="shared" ref="UQP469:UQP471" si="14668">IF(UQN469&lt;5,"Sin Riesgo",IF(UQN469 &lt;=14,"Bajo",IF(UQN469&lt;=35,"Medio",IF(UQN469&lt;=80,"Alto","Inviable Sanitariamente"))))</f>
        <v>Inviable Sanitariamente</v>
      </c>
      <c r="UQQ469" s="265" t="str">
        <f t="shared" ref="UQQ469:UQQ471" si="14669">IF(UQO469&lt;5,"Sin Riesgo",IF(UQO469 &lt;=14,"Bajo",IF(UQO469&lt;=35,"Medio",IF(UQO469&lt;=80,"Alto","Inviable Sanitariamente"))))</f>
        <v>Inviable Sanitariamente</v>
      </c>
      <c r="UQR469" s="265" t="str">
        <f t="shared" ref="UQR469:UQR471" si="14670">IF(UQP469&lt;5,"Sin Riesgo",IF(UQP469 &lt;=14,"Bajo",IF(UQP469&lt;=35,"Medio",IF(UQP469&lt;=80,"Alto","Inviable Sanitariamente"))))</f>
        <v>Inviable Sanitariamente</v>
      </c>
      <c r="UQS469" s="265" t="str">
        <f t="shared" ref="UQS469:UQS471" si="14671">IF(UQQ469&lt;5,"Sin Riesgo",IF(UQQ469 &lt;=14,"Bajo",IF(UQQ469&lt;=35,"Medio",IF(UQQ469&lt;=80,"Alto","Inviable Sanitariamente"))))</f>
        <v>Inviable Sanitariamente</v>
      </c>
      <c r="UQT469" s="265" t="str">
        <f t="shared" ref="UQT469:UQT471" si="14672">IF(UQR469&lt;5,"Sin Riesgo",IF(UQR469 &lt;=14,"Bajo",IF(UQR469&lt;=35,"Medio",IF(UQR469&lt;=80,"Alto","Inviable Sanitariamente"))))</f>
        <v>Inviable Sanitariamente</v>
      </c>
      <c r="UQU469" s="265" t="str">
        <f t="shared" ref="UQU469:UQU471" si="14673">IF(UQS469&lt;5,"Sin Riesgo",IF(UQS469 &lt;=14,"Bajo",IF(UQS469&lt;=35,"Medio",IF(UQS469&lt;=80,"Alto","Inviable Sanitariamente"))))</f>
        <v>Inviable Sanitariamente</v>
      </c>
      <c r="UQV469" s="265" t="str">
        <f t="shared" ref="UQV469:UQV471" si="14674">IF(UQT469&lt;5,"Sin Riesgo",IF(UQT469 &lt;=14,"Bajo",IF(UQT469&lt;=35,"Medio",IF(UQT469&lt;=80,"Alto","Inviable Sanitariamente"))))</f>
        <v>Inviable Sanitariamente</v>
      </c>
      <c r="UQW469" s="265" t="str">
        <f t="shared" ref="UQW469:UQW471" si="14675">IF(UQU469&lt;5,"Sin Riesgo",IF(UQU469 &lt;=14,"Bajo",IF(UQU469&lt;=35,"Medio",IF(UQU469&lt;=80,"Alto","Inviable Sanitariamente"))))</f>
        <v>Inviable Sanitariamente</v>
      </c>
      <c r="UQX469" s="265" t="str">
        <f t="shared" ref="UQX469:UQX471" si="14676">IF(UQV469&lt;5,"Sin Riesgo",IF(UQV469 &lt;=14,"Bajo",IF(UQV469&lt;=35,"Medio",IF(UQV469&lt;=80,"Alto","Inviable Sanitariamente"))))</f>
        <v>Inviable Sanitariamente</v>
      </c>
      <c r="UQY469" s="265" t="str">
        <f t="shared" ref="UQY469:UQY471" si="14677">IF(UQW469&lt;5,"Sin Riesgo",IF(UQW469 &lt;=14,"Bajo",IF(UQW469&lt;=35,"Medio",IF(UQW469&lt;=80,"Alto","Inviable Sanitariamente"))))</f>
        <v>Inviable Sanitariamente</v>
      </c>
      <c r="UQZ469" s="265" t="str">
        <f t="shared" ref="UQZ469:UQZ471" si="14678">IF(UQX469&lt;5,"Sin Riesgo",IF(UQX469 &lt;=14,"Bajo",IF(UQX469&lt;=35,"Medio",IF(UQX469&lt;=80,"Alto","Inviable Sanitariamente"))))</f>
        <v>Inviable Sanitariamente</v>
      </c>
      <c r="URA469" s="265" t="str">
        <f t="shared" ref="URA469:URA471" si="14679">IF(UQY469&lt;5,"Sin Riesgo",IF(UQY469 &lt;=14,"Bajo",IF(UQY469&lt;=35,"Medio",IF(UQY469&lt;=80,"Alto","Inviable Sanitariamente"))))</f>
        <v>Inviable Sanitariamente</v>
      </c>
      <c r="URB469" s="265" t="str">
        <f t="shared" ref="URB469:URB471" si="14680">IF(UQZ469&lt;5,"Sin Riesgo",IF(UQZ469 &lt;=14,"Bajo",IF(UQZ469&lt;=35,"Medio",IF(UQZ469&lt;=80,"Alto","Inviable Sanitariamente"))))</f>
        <v>Inviable Sanitariamente</v>
      </c>
      <c r="URC469" s="265" t="str">
        <f t="shared" ref="URC469:URC471" si="14681">IF(URA469&lt;5,"Sin Riesgo",IF(URA469 &lt;=14,"Bajo",IF(URA469&lt;=35,"Medio",IF(URA469&lt;=80,"Alto","Inviable Sanitariamente"))))</f>
        <v>Inviable Sanitariamente</v>
      </c>
      <c r="URD469" s="265" t="str">
        <f t="shared" ref="URD469:URD471" si="14682">IF(URB469&lt;5,"Sin Riesgo",IF(URB469 &lt;=14,"Bajo",IF(URB469&lt;=35,"Medio",IF(URB469&lt;=80,"Alto","Inviable Sanitariamente"))))</f>
        <v>Inviable Sanitariamente</v>
      </c>
      <c r="URE469" s="265" t="str">
        <f t="shared" ref="URE469:URE471" si="14683">IF(URC469&lt;5,"Sin Riesgo",IF(URC469 &lt;=14,"Bajo",IF(URC469&lt;=35,"Medio",IF(URC469&lt;=80,"Alto","Inviable Sanitariamente"))))</f>
        <v>Inviable Sanitariamente</v>
      </c>
      <c r="URF469" s="265" t="str">
        <f t="shared" ref="URF469:URF471" si="14684">IF(URD469&lt;5,"Sin Riesgo",IF(URD469 &lt;=14,"Bajo",IF(URD469&lt;=35,"Medio",IF(URD469&lt;=80,"Alto","Inviable Sanitariamente"))))</f>
        <v>Inviable Sanitariamente</v>
      </c>
      <c r="URG469" s="265" t="str">
        <f t="shared" ref="URG469:URG471" si="14685">IF(URE469&lt;5,"Sin Riesgo",IF(URE469 &lt;=14,"Bajo",IF(URE469&lt;=35,"Medio",IF(URE469&lt;=80,"Alto","Inviable Sanitariamente"))))</f>
        <v>Inviable Sanitariamente</v>
      </c>
      <c r="URH469" s="265" t="str">
        <f t="shared" ref="URH469:URH471" si="14686">IF(URF469&lt;5,"Sin Riesgo",IF(URF469 &lt;=14,"Bajo",IF(URF469&lt;=35,"Medio",IF(URF469&lt;=80,"Alto","Inviable Sanitariamente"))))</f>
        <v>Inviable Sanitariamente</v>
      </c>
      <c r="URI469" s="265" t="str">
        <f t="shared" ref="URI469:URI471" si="14687">IF(URG469&lt;5,"Sin Riesgo",IF(URG469 &lt;=14,"Bajo",IF(URG469&lt;=35,"Medio",IF(URG469&lt;=80,"Alto","Inviable Sanitariamente"))))</f>
        <v>Inviable Sanitariamente</v>
      </c>
      <c r="URJ469" s="265" t="str">
        <f t="shared" ref="URJ469:URJ471" si="14688">IF(URH469&lt;5,"Sin Riesgo",IF(URH469 &lt;=14,"Bajo",IF(URH469&lt;=35,"Medio",IF(URH469&lt;=80,"Alto","Inviable Sanitariamente"))))</f>
        <v>Inviable Sanitariamente</v>
      </c>
      <c r="URK469" s="265" t="str">
        <f t="shared" ref="URK469:URK471" si="14689">IF(URI469&lt;5,"Sin Riesgo",IF(URI469 &lt;=14,"Bajo",IF(URI469&lt;=35,"Medio",IF(URI469&lt;=80,"Alto","Inviable Sanitariamente"))))</f>
        <v>Inviable Sanitariamente</v>
      </c>
      <c r="URL469" s="265" t="str">
        <f t="shared" ref="URL469:URL471" si="14690">IF(URJ469&lt;5,"Sin Riesgo",IF(URJ469 &lt;=14,"Bajo",IF(URJ469&lt;=35,"Medio",IF(URJ469&lt;=80,"Alto","Inviable Sanitariamente"))))</f>
        <v>Inviable Sanitariamente</v>
      </c>
      <c r="URM469" s="265" t="str">
        <f t="shared" ref="URM469:URM471" si="14691">IF(URK469&lt;5,"Sin Riesgo",IF(URK469 &lt;=14,"Bajo",IF(URK469&lt;=35,"Medio",IF(URK469&lt;=80,"Alto","Inviable Sanitariamente"))))</f>
        <v>Inviable Sanitariamente</v>
      </c>
      <c r="URN469" s="265" t="str">
        <f t="shared" ref="URN469:URN471" si="14692">IF(URL469&lt;5,"Sin Riesgo",IF(URL469 &lt;=14,"Bajo",IF(URL469&lt;=35,"Medio",IF(URL469&lt;=80,"Alto","Inviable Sanitariamente"))))</f>
        <v>Inviable Sanitariamente</v>
      </c>
      <c r="URO469" s="265" t="str">
        <f t="shared" ref="URO469:URO471" si="14693">IF(URM469&lt;5,"Sin Riesgo",IF(URM469 &lt;=14,"Bajo",IF(URM469&lt;=35,"Medio",IF(URM469&lt;=80,"Alto","Inviable Sanitariamente"))))</f>
        <v>Inviable Sanitariamente</v>
      </c>
      <c r="URP469" s="265" t="str">
        <f t="shared" ref="URP469:URP471" si="14694">IF(URN469&lt;5,"Sin Riesgo",IF(URN469 &lt;=14,"Bajo",IF(URN469&lt;=35,"Medio",IF(URN469&lt;=80,"Alto","Inviable Sanitariamente"))))</f>
        <v>Inviable Sanitariamente</v>
      </c>
      <c r="URQ469" s="265" t="str">
        <f t="shared" ref="URQ469:URQ471" si="14695">IF(URO469&lt;5,"Sin Riesgo",IF(URO469 &lt;=14,"Bajo",IF(URO469&lt;=35,"Medio",IF(URO469&lt;=80,"Alto","Inviable Sanitariamente"))))</f>
        <v>Inviable Sanitariamente</v>
      </c>
      <c r="URR469" s="265" t="str">
        <f t="shared" ref="URR469:URR471" si="14696">IF(URP469&lt;5,"Sin Riesgo",IF(URP469 &lt;=14,"Bajo",IF(URP469&lt;=35,"Medio",IF(URP469&lt;=80,"Alto","Inviable Sanitariamente"))))</f>
        <v>Inviable Sanitariamente</v>
      </c>
      <c r="URS469" s="265" t="str">
        <f t="shared" ref="URS469:URS471" si="14697">IF(URQ469&lt;5,"Sin Riesgo",IF(URQ469 &lt;=14,"Bajo",IF(URQ469&lt;=35,"Medio",IF(URQ469&lt;=80,"Alto","Inviable Sanitariamente"))))</f>
        <v>Inviable Sanitariamente</v>
      </c>
      <c r="URT469" s="265" t="str">
        <f t="shared" ref="URT469:URT471" si="14698">IF(URR469&lt;5,"Sin Riesgo",IF(URR469 &lt;=14,"Bajo",IF(URR469&lt;=35,"Medio",IF(URR469&lt;=80,"Alto","Inviable Sanitariamente"))))</f>
        <v>Inviable Sanitariamente</v>
      </c>
      <c r="URU469" s="265" t="str">
        <f t="shared" ref="URU469:URU471" si="14699">IF(URS469&lt;5,"Sin Riesgo",IF(URS469 &lt;=14,"Bajo",IF(URS469&lt;=35,"Medio",IF(URS469&lt;=80,"Alto","Inviable Sanitariamente"))))</f>
        <v>Inviable Sanitariamente</v>
      </c>
      <c r="URV469" s="265" t="str">
        <f t="shared" ref="URV469:URV471" si="14700">IF(URT469&lt;5,"Sin Riesgo",IF(URT469 &lt;=14,"Bajo",IF(URT469&lt;=35,"Medio",IF(URT469&lt;=80,"Alto","Inviable Sanitariamente"))))</f>
        <v>Inviable Sanitariamente</v>
      </c>
      <c r="URW469" s="265" t="str">
        <f t="shared" ref="URW469:URW471" si="14701">IF(URU469&lt;5,"Sin Riesgo",IF(URU469 &lt;=14,"Bajo",IF(URU469&lt;=35,"Medio",IF(URU469&lt;=80,"Alto","Inviable Sanitariamente"))))</f>
        <v>Inviable Sanitariamente</v>
      </c>
      <c r="URX469" s="265" t="str">
        <f t="shared" ref="URX469:URX471" si="14702">IF(URV469&lt;5,"Sin Riesgo",IF(URV469 &lt;=14,"Bajo",IF(URV469&lt;=35,"Medio",IF(URV469&lt;=80,"Alto","Inviable Sanitariamente"))))</f>
        <v>Inviable Sanitariamente</v>
      </c>
      <c r="URY469" s="265" t="str">
        <f t="shared" ref="URY469:URY471" si="14703">IF(URW469&lt;5,"Sin Riesgo",IF(URW469 &lt;=14,"Bajo",IF(URW469&lt;=35,"Medio",IF(URW469&lt;=80,"Alto","Inviable Sanitariamente"))))</f>
        <v>Inviable Sanitariamente</v>
      </c>
      <c r="URZ469" s="265" t="str">
        <f t="shared" ref="URZ469:URZ471" si="14704">IF(URX469&lt;5,"Sin Riesgo",IF(URX469 &lt;=14,"Bajo",IF(URX469&lt;=35,"Medio",IF(URX469&lt;=80,"Alto","Inviable Sanitariamente"))))</f>
        <v>Inviable Sanitariamente</v>
      </c>
      <c r="USA469" s="265" t="str">
        <f t="shared" ref="USA469:USA471" si="14705">IF(URY469&lt;5,"Sin Riesgo",IF(URY469 &lt;=14,"Bajo",IF(URY469&lt;=35,"Medio",IF(URY469&lt;=80,"Alto","Inviable Sanitariamente"))))</f>
        <v>Inviable Sanitariamente</v>
      </c>
      <c r="USB469" s="265" t="str">
        <f t="shared" ref="USB469:USB471" si="14706">IF(URZ469&lt;5,"Sin Riesgo",IF(URZ469 &lt;=14,"Bajo",IF(URZ469&lt;=35,"Medio",IF(URZ469&lt;=80,"Alto","Inviable Sanitariamente"))))</f>
        <v>Inviable Sanitariamente</v>
      </c>
      <c r="USC469" s="265" t="str">
        <f t="shared" ref="USC469:USC471" si="14707">IF(USA469&lt;5,"Sin Riesgo",IF(USA469 &lt;=14,"Bajo",IF(USA469&lt;=35,"Medio",IF(USA469&lt;=80,"Alto","Inviable Sanitariamente"))))</f>
        <v>Inviable Sanitariamente</v>
      </c>
      <c r="USD469" s="265" t="str">
        <f t="shared" ref="USD469:USD471" si="14708">IF(USB469&lt;5,"Sin Riesgo",IF(USB469 &lt;=14,"Bajo",IF(USB469&lt;=35,"Medio",IF(USB469&lt;=80,"Alto","Inviable Sanitariamente"))))</f>
        <v>Inviable Sanitariamente</v>
      </c>
      <c r="USE469" s="265" t="str">
        <f t="shared" ref="USE469:USE471" si="14709">IF(USC469&lt;5,"Sin Riesgo",IF(USC469 &lt;=14,"Bajo",IF(USC469&lt;=35,"Medio",IF(USC469&lt;=80,"Alto","Inviable Sanitariamente"))))</f>
        <v>Inviable Sanitariamente</v>
      </c>
      <c r="USF469" s="265" t="str">
        <f t="shared" ref="USF469:USF471" si="14710">IF(USD469&lt;5,"Sin Riesgo",IF(USD469 &lt;=14,"Bajo",IF(USD469&lt;=35,"Medio",IF(USD469&lt;=80,"Alto","Inviable Sanitariamente"))))</f>
        <v>Inviable Sanitariamente</v>
      </c>
      <c r="USG469" s="265" t="str">
        <f t="shared" ref="USG469:USG471" si="14711">IF(USE469&lt;5,"Sin Riesgo",IF(USE469 &lt;=14,"Bajo",IF(USE469&lt;=35,"Medio",IF(USE469&lt;=80,"Alto","Inviable Sanitariamente"))))</f>
        <v>Inviable Sanitariamente</v>
      </c>
      <c r="USH469" s="265" t="str">
        <f t="shared" ref="USH469:USH471" si="14712">IF(USF469&lt;5,"Sin Riesgo",IF(USF469 &lt;=14,"Bajo",IF(USF469&lt;=35,"Medio",IF(USF469&lt;=80,"Alto","Inviable Sanitariamente"))))</f>
        <v>Inviable Sanitariamente</v>
      </c>
      <c r="USI469" s="265" t="str">
        <f t="shared" ref="USI469:USI471" si="14713">IF(USG469&lt;5,"Sin Riesgo",IF(USG469 &lt;=14,"Bajo",IF(USG469&lt;=35,"Medio",IF(USG469&lt;=80,"Alto","Inviable Sanitariamente"))))</f>
        <v>Inviable Sanitariamente</v>
      </c>
      <c r="USJ469" s="265" t="str">
        <f t="shared" ref="USJ469:USJ471" si="14714">IF(USH469&lt;5,"Sin Riesgo",IF(USH469 &lt;=14,"Bajo",IF(USH469&lt;=35,"Medio",IF(USH469&lt;=80,"Alto","Inviable Sanitariamente"))))</f>
        <v>Inviable Sanitariamente</v>
      </c>
      <c r="USK469" s="265" t="str">
        <f t="shared" ref="USK469:USK471" si="14715">IF(USI469&lt;5,"Sin Riesgo",IF(USI469 &lt;=14,"Bajo",IF(USI469&lt;=35,"Medio",IF(USI469&lt;=80,"Alto","Inviable Sanitariamente"))))</f>
        <v>Inviable Sanitariamente</v>
      </c>
      <c r="USL469" s="265" t="str">
        <f t="shared" ref="USL469:USL471" si="14716">IF(USJ469&lt;5,"Sin Riesgo",IF(USJ469 &lt;=14,"Bajo",IF(USJ469&lt;=35,"Medio",IF(USJ469&lt;=80,"Alto","Inviable Sanitariamente"))))</f>
        <v>Inviable Sanitariamente</v>
      </c>
      <c r="USM469" s="265" t="str">
        <f t="shared" ref="USM469:USM471" si="14717">IF(USK469&lt;5,"Sin Riesgo",IF(USK469 &lt;=14,"Bajo",IF(USK469&lt;=35,"Medio",IF(USK469&lt;=80,"Alto","Inviable Sanitariamente"))))</f>
        <v>Inviable Sanitariamente</v>
      </c>
      <c r="USN469" s="265" t="str">
        <f t="shared" ref="USN469:USN471" si="14718">IF(USL469&lt;5,"Sin Riesgo",IF(USL469 &lt;=14,"Bajo",IF(USL469&lt;=35,"Medio",IF(USL469&lt;=80,"Alto","Inviable Sanitariamente"))))</f>
        <v>Inviable Sanitariamente</v>
      </c>
      <c r="USO469" s="265" t="str">
        <f t="shared" ref="USO469:USO471" si="14719">IF(USM469&lt;5,"Sin Riesgo",IF(USM469 &lt;=14,"Bajo",IF(USM469&lt;=35,"Medio",IF(USM469&lt;=80,"Alto","Inviable Sanitariamente"))))</f>
        <v>Inviable Sanitariamente</v>
      </c>
      <c r="USP469" s="265" t="str">
        <f t="shared" ref="USP469:USP471" si="14720">IF(USN469&lt;5,"Sin Riesgo",IF(USN469 &lt;=14,"Bajo",IF(USN469&lt;=35,"Medio",IF(USN469&lt;=80,"Alto","Inviable Sanitariamente"))))</f>
        <v>Inviable Sanitariamente</v>
      </c>
      <c r="USQ469" s="265" t="str">
        <f t="shared" ref="USQ469:USQ471" si="14721">IF(USO469&lt;5,"Sin Riesgo",IF(USO469 &lt;=14,"Bajo",IF(USO469&lt;=35,"Medio",IF(USO469&lt;=80,"Alto","Inviable Sanitariamente"))))</f>
        <v>Inviable Sanitariamente</v>
      </c>
      <c r="USR469" s="265" t="str">
        <f t="shared" ref="USR469:USR471" si="14722">IF(USP469&lt;5,"Sin Riesgo",IF(USP469 &lt;=14,"Bajo",IF(USP469&lt;=35,"Medio",IF(USP469&lt;=80,"Alto","Inviable Sanitariamente"))))</f>
        <v>Inviable Sanitariamente</v>
      </c>
      <c r="USS469" s="265" t="str">
        <f t="shared" ref="USS469:USS471" si="14723">IF(USQ469&lt;5,"Sin Riesgo",IF(USQ469 &lt;=14,"Bajo",IF(USQ469&lt;=35,"Medio",IF(USQ469&lt;=80,"Alto","Inviable Sanitariamente"))))</f>
        <v>Inviable Sanitariamente</v>
      </c>
      <c r="UST469" s="265" t="str">
        <f t="shared" ref="UST469:UST471" si="14724">IF(USR469&lt;5,"Sin Riesgo",IF(USR469 &lt;=14,"Bajo",IF(USR469&lt;=35,"Medio",IF(USR469&lt;=80,"Alto","Inviable Sanitariamente"))))</f>
        <v>Inviable Sanitariamente</v>
      </c>
      <c r="USU469" s="265" t="str">
        <f t="shared" ref="USU469:USU471" si="14725">IF(USS469&lt;5,"Sin Riesgo",IF(USS469 &lt;=14,"Bajo",IF(USS469&lt;=35,"Medio",IF(USS469&lt;=80,"Alto","Inviable Sanitariamente"))))</f>
        <v>Inviable Sanitariamente</v>
      </c>
      <c r="USV469" s="265" t="str">
        <f t="shared" ref="USV469:USV471" si="14726">IF(UST469&lt;5,"Sin Riesgo",IF(UST469 &lt;=14,"Bajo",IF(UST469&lt;=35,"Medio",IF(UST469&lt;=80,"Alto","Inviable Sanitariamente"))))</f>
        <v>Inviable Sanitariamente</v>
      </c>
      <c r="USW469" s="265" t="str">
        <f t="shared" ref="USW469:USW471" si="14727">IF(USU469&lt;5,"Sin Riesgo",IF(USU469 &lt;=14,"Bajo",IF(USU469&lt;=35,"Medio",IF(USU469&lt;=80,"Alto","Inviable Sanitariamente"))))</f>
        <v>Inviable Sanitariamente</v>
      </c>
      <c r="USX469" s="265" t="str">
        <f t="shared" ref="USX469:USX471" si="14728">IF(USV469&lt;5,"Sin Riesgo",IF(USV469 &lt;=14,"Bajo",IF(USV469&lt;=35,"Medio",IF(USV469&lt;=80,"Alto","Inviable Sanitariamente"))))</f>
        <v>Inviable Sanitariamente</v>
      </c>
      <c r="USY469" s="265" t="str">
        <f t="shared" ref="USY469:USY471" si="14729">IF(USW469&lt;5,"Sin Riesgo",IF(USW469 &lt;=14,"Bajo",IF(USW469&lt;=35,"Medio",IF(USW469&lt;=80,"Alto","Inviable Sanitariamente"))))</f>
        <v>Inviable Sanitariamente</v>
      </c>
      <c r="USZ469" s="265" t="str">
        <f t="shared" ref="USZ469:USZ471" si="14730">IF(USX469&lt;5,"Sin Riesgo",IF(USX469 &lt;=14,"Bajo",IF(USX469&lt;=35,"Medio",IF(USX469&lt;=80,"Alto","Inviable Sanitariamente"))))</f>
        <v>Inviable Sanitariamente</v>
      </c>
      <c r="UTA469" s="265" t="str">
        <f t="shared" ref="UTA469:UTA471" si="14731">IF(USY469&lt;5,"Sin Riesgo",IF(USY469 &lt;=14,"Bajo",IF(USY469&lt;=35,"Medio",IF(USY469&lt;=80,"Alto","Inviable Sanitariamente"))))</f>
        <v>Inviable Sanitariamente</v>
      </c>
      <c r="UTB469" s="265" t="str">
        <f t="shared" ref="UTB469:UTB471" si="14732">IF(USZ469&lt;5,"Sin Riesgo",IF(USZ469 &lt;=14,"Bajo",IF(USZ469&lt;=35,"Medio",IF(USZ469&lt;=80,"Alto","Inviable Sanitariamente"))))</f>
        <v>Inviable Sanitariamente</v>
      </c>
      <c r="UTC469" s="265" t="str">
        <f t="shared" ref="UTC469:UTC471" si="14733">IF(UTA469&lt;5,"Sin Riesgo",IF(UTA469 &lt;=14,"Bajo",IF(UTA469&lt;=35,"Medio",IF(UTA469&lt;=80,"Alto","Inviable Sanitariamente"))))</f>
        <v>Inviable Sanitariamente</v>
      </c>
      <c r="UTD469" s="265" t="str">
        <f t="shared" ref="UTD469:UTD471" si="14734">IF(UTB469&lt;5,"Sin Riesgo",IF(UTB469 &lt;=14,"Bajo",IF(UTB469&lt;=35,"Medio",IF(UTB469&lt;=80,"Alto","Inviable Sanitariamente"))))</f>
        <v>Inviable Sanitariamente</v>
      </c>
      <c r="UTE469" s="265" t="str">
        <f t="shared" ref="UTE469:UTE471" si="14735">IF(UTC469&lt;5,"Sin Riesgo",IF(UTC469 &lt;=14,"Bajo",IF(UTC469&lt;=35,"Medio",IF(UTC469&lt;=80,"Alto","Inviable Sanitariamente"))))</f>
        <v>Inviable Sanitariamente</v>
      </c>
      <c r="UTF469" s="265" t="str">
        <f t="shared" ref="UTF469:UTF471" si="14736">IF(UTD469&lt;5,"Sin Riesgo",IF(UTD469 &lt;=14,"Bajo",IF(UTD469&lt;=35,"Medio",IF(UTD469&lt;=80,"Alto","Inviable Sanitariamente"))))</f>
        <v>Inviable Sanitariamente</v>
      </c>
      <c r="UTG469" s="265" t="str">
        <f t="shared" ref="UTG469:UTG471" si="14737">IF(UTE469&lt;5,"Sin Riesgo",IF(UTE469 &lt;=14,"Bajo",IF(UTE469&lt;=35,"Medio",IF(UTE469&lt;=80,"Alto","Inviable Sanitariamente"))))</f>
        <v>Inviable Sanitariamente</v>
      </c>
      <c r="UTH469" s="265" t="str">
        <f t="shared" ref="UTH469:UTH471" si="14738">IF(UTF469&lt;5,"Sin Riesgo",IF(UTF469 &lt;=14,"Bajo",IF(UTF469&lt;=35,"Medio",IF(UTF469&lt;=80,"Alto","Inviable Sanitariamente"))))</f>
        <v>Inviable Sanitariamente</v>
      </c>
      <c r="UTI469" s="265" t="str">
        <f t="shared" ref="UTI469:UTI471" si="14739">IF(UTG469&lt;5,"Sin Riesgo",IF(UTG469 &lt;=14,"Bajo",IF(UTG469&lt;=35,"Medio",IF(UTG469&lt;=80,"Alto","Inviable Sanitariamente"))))</f>
        <v>Inviable Sanitariamente</v>
      </c>
      <c r="UTJ469" s="265" t="str">
        <f t="shared" ref="UTJ469:UTJ471" si="14740">IF(UTH469&lt;5,"Sin Riesgo",IF(UTH469 &lt;=14,"Bajo",IF(UTH469&lt;=35,"Medio",IF(UTH469&lt;=80,"Alto","Inviable Sanitariamente"))))</f>
        <v>Inviable Sanitariamente</v>
      </c>
      <c r="UTK469" s="265" t="str">
        <f t="shared" ref="UTK469:UTK471" si="14741">IF(UTI469&lt;5,"Sin Riesgo",IF(UTI469 &lt;=14,"Bajo",IF(UTI469&lt;=35,"Medio",IF(UTI469&lt;=80,"Alto","Inviable Sanitariamente"))))</f>
        <v>Inviable Sanitariamente</v>
      </c>
      <c r="UTL469" s="265" t="str">
        <f t="shared" ref="UTL469:UTL471" si="14742">IF(UTJ469&lt;5,"Sin Riesgo",IF(UTJ469 &lt;=14,"Bajo",IF(UTJ469&lt;=35,"Medio",IF(UTJ469&lt;=80,"Alto","Inviable Sanitariamente"))))</f>
        <v>Inviable Sanitariamente</v>
      </c>
      <c r="UTM469" s="265" t="str">
        <f t="shared" ref="UTM469:UTM471" si="14743">IF(UTK469&lt;5,"Sin Riesgo",IF(UTK469 &lt;=14,"Bajo",IF(UTK469&lt;=35,"Medio",IF(UTK469&lt;=80,"Alto","Inviable Sanitariamente"))))</f>
        <v>Inviable Sanitariamente</v>
      </c>
      <c r="UTN469" s="265" t="str">
        <f t="shared" ref="UTN469:UTN471" si="14744">IF(UTL469&lt;5,"Sin Riesgo",IF(UTL469 &lt;=14,"Bajo",IF(UTL469&lt;=35,"Medio",IF(UTL469&lt;=80,"Alto","Inviable Sanitariamente"))))</f>
        <v>Inviable Sanitariamente</v>
      </c>
      <c r="UTO469" s="265" t="str">
        <f t="shared" ref="UTO469:UTO471" si="14745">IF(UTM469&lt;5,"Sin Riesgo",IF(UTM469 &lt;=14,"Bajo",IF(UTM469&lt;=35,"Medio",IF(UTM469&lt;=80,"Alto","Inviable Sanitariamente"))))</f>
        <v>Inviable Sanitariamente</v>
      </c>
      <c r="UTP469" s="265" t="str">
        <f t="shared" ref="UTP469:UTP471" si="14746">IF(UTN469&lt;5,"Sin Riesgo",IF(UTN469 &lt;=14,"Bajo",IF(UTN469&lt;=35,"Medio",IF(UTN469&lt;=80,"Alto","Inviable Sanitariamente"))))</f>
        <v>Inviable Sanitariamente</v>
      </c>
      <c r="UTQ469" s="265" t="str">
        <f t="shared" ref="UTQ469:UTQ471" si="14747">IF(UTO469&lt;5,"Sin Riesgo",IF(UTO469 &lt;=14,"Bajo",IF(UTO469&lt;=35,"Medio",IF(UTO469&lt;=80,"Alto","Inviable Sanitariamente"))))</f>
        <v>Inviable Sanitariamente</v>
      </c>
      <c r="UTR469" s="265" t="str">
        <f t="shared" ref="UTR469:UTR471" si="14748">IF(UTP469&lt;5,"Sin Riesgo",IF(UTP469 &lt;=14,"Bajo",IF(UTP469&lt;=35,"Medio",IF(UTP469&lt;=80,"Alto","Inviable Sanitariamente"))))</f>
        <v>Inviable Sanitariamente</v>
      </c>
      <c r="UTS469" s="265" t="str">
        <f t="shared" ref="UTS469:UTS471" si="14749">IF(UTQ469&lt;5,"Sin Riesgo",IF(UTQ469 &lt;=14,"Bajo",IF(UTQ469&lt;=35,"Medio",IF(UTQ469&lt;=80,"Alto","Inviable Sanitariamente"))))</f>
        <v>Inviable Sanitariamente</v>
      </c>
      <c r="UTT469" s="265" t="str">
        <f t="shared" ref="UTT469:UTT471" si="14750">IF(UTR469&lt;5,"Sin Riesgo",IF(UTR469 &lt;=14,"Bajo",IF(UTR469&lt;=35,"Medio",IF(UTR469&lt;=80,"Alto","Inviable Sanitariamente"))))</f>
        <v>Inviable Sanitariamente</v>
      </c>
      <c r="UTU469" s="265" t="str">
        <f t="shared" ref="UTU469:UTU471" si="14751">IF(UTS469&lt;5,"Sin Riesgo",IF(UTS469 &lt;=14,"Bajo",IF(UTS469&lt;=35,"Medio",IF(UTS469&lt;=80,"Alto","Inviable Sanitariamente"))))</f>
        <v>Inviable Sanitariamente</v>
      </c>
      <c r="UTV469" s="265" t="str">
        <f t="shared" ref="UTV469:UTV471" si="14752">IF(UTT469&lt;5,"Sin Riesgo",IF(UTT469 &lt;=14,"Bajo",IF(UTT469&lt;=35,"Medio",IF(UTT469&lt;=80,"Alto","Inviable Sanitariamente"))))</f>
        <v>Inviable Sanitariamente</v>
      </c>
      <c r="UTW469" s="265" t="str">
        <f t="shared" ref="UTW469:UTW471" si="14753">IF(UTU469&lt;5,"Sin Riesgo",IF(UTU469 &lt;=14,"Bajo",IF(UTU469&lt;=35,"Medio",IF(UTU469&lt;=80,"Alto","Inviable Sanitariamente"))))</f>
        <v>Inviable Sanitariamente</v>
      </c>
      <c r="UTX469" s="265" t="str">
        <f t="shared" ref="UTX469:UTX471" si="14754">IF(UTV469&lt;5,"Sin Riesgo",IF(UTV469 &lt;=14,"Bajo",IF(UTV469&lt;=35,"Medio",IF(UTV469&lt;=80,"Alto","Inviable Sanitariamente"))))</f>
        <v>Inviable Sanitariamente</v>
      </c>
      <c r="UTY469" s="265" t="str">
        <f t="shared" ref="UTY469:UTY471" si="14755">IF(UTW469&lt;5,"Sin Riesgo",IF(UTW469 &lt;=14,"Bajo",IF(UTW469&lt;=35,"Medio",IF(UTW469&lt;=80,"Alto","Inviable Sanitariamente"))))</f>
        <v>Inviable Sanitariamente</v>
      </c>
      <c r="UTZ469" s="265" t="str">
        <f t="shared" ref="UTZ469:UTZ471" si="14756">IF(UTX469&lt;5,"Sin Riesgo",IF(UTX469 &lt;=14,"Bajo",IF(UTX469&lt;=35,"Medio",IF(UTX469&lt;=80,"Alto","Inviable Sanitariamente"))))</f>
        <v>Inviable Sanitariamente</v>
      </c>
      <c r="UUA469" s="265" t="str">
        <f t="shared" ref="UUA469:UUA471" si="14757">IF(UTY469&lt;5,"Sin Riesgo",IF(UTY469 &lt;=14,"Bajo",IF(UTY469&lt;=35,"Medio",IF(UTY469&lt;=80,"Alto","Inviable Sanitariamente"))))</f>
        <v>Inviable Sanitariamente</v>
      </c>
      <c r="UUB469" s="265" t="str">
        <f t="shared" ref="UUB469:UUB471" si="14758">IF(UTZ469&lt;5,"Sin Riesgo",IF(UTZ469 &lt;=14,"Bajo",IF(UTZ469&lt;=35,"Medio",IF(UTZ469&lt;=80,"Alto","Inviable Sanitariamente"))))</f>
        <v>Inviable Sanitariamente</v>
      </c>
      <c r="UUC469" s="265" t="str">
        <f t="shared" ref="UUC469:UUC471" si="14759">IF(UUA469&lt;5,"Sin Riesgo",IF(UUA469 &lt;=14,"Bajo",IF(UUA469&lt;=35,"Medio",IF(UUA469&lt;=80,"Alto","Inviable Sanitariamente"))))</f>
        <v>Inviable Sanitariamente</v>
      </c>
      <c r="UUD469" s="265" t="str">
        <f t="shared" ref="UUD469:UUD471" si="14760">IF(UUB469&lt;5,"Sin Riesgo",IF(UUB469 &lt;=14,"Bajo",IF(UUB469&lt;=35,"Medio",IF(UUB469&lt;=80,"Alto","Inviable Sanitariamente"))))</f>
        <v>Inviable Sanitariamente</v>
      </c>
      <c r="UUE469" s="265" t="str">
        <f t="shared" ref="UUE469:UUE471" si="14761">IF(UUC469&lt;5,"Sin Riesgo",IF(UUC469 &lt;=14,"Bajo",IF(UUC469&lt;=35,"Medio",IF(UUC469&lt;=80,"Alto","Inviable Sanitariamente"))))</f>
        <v>Inviable Sanitariamente</v>
      </c>
      <c r="UUF469" s="265" t="str">
        <f t="shared" ref="UUF469:UUF471" si="14762">IF(UUD469&lt;5,"Sin Riesgo",IF(UUD469 &lt;=14,"Bajo",IF(UUD469&lt;=35,"Medio",IF(UUD469&lt;=80,"Alto","Inviable Sanitariamente"))))</f>
        <v>Inviable Sanitariamente</v>
      </c>
      <c r="UUG469" s="265" t="str">
        <f t="shared" ref="UUG469:UUG471" si="14763">IF(UUE469&lt;5,"Sin Riesgo",IF(UUE469 &lt;=14,"Bajo",IF(UUE469&lt;=35,"Medio",IF(UUE469&lt;=80,"Alto","Inviable Sanitariamente"))))</f>
        <v>Inviable Sanitariamente</v>
      </c>
      <c r="UUH469" s="265" t="str">
        <f t="shared" ref="UUH469:UUH471" si="14764">IF(UUF469&lt;5,"Sin Riesgo",IF(UUF469 &lt;=14,"Bajo",IF(UUF469&lt;=35,"Medio",IF(UUF469&lt;=80,"Alto","Inviable Sanitariamente"))))</f>
        <v>Inviable Sanitariamente</v>
      </c>
      <c r="UUI469" s="265" t="str">
        <f t="shared" ref="UUI469:UUI471" si="14765">IF(UUG469&lt;5,"Sin Riesgo",IF(UUG469 &lt;=14,"Bajo",IF(UUG469&lt;=35,"Medio",IF(UUG469&lt;=80,"Alto","Inviable Sanitariamente"))))</f>
        <v>Inviable Sanitariamente</v>
      </c>
      <c r="UUJ469" s="265" t="str">
        <f t="shared" ref="UUJ469:UUJ471" si="14766">IF(UUH469&lt;5,"Sin Riesgo",IF(UUH469 &lt;=14,"Bajo",IF(UUH469&lt;=35,"Medio",IF(UUH469&lt;=80,"Alto","Inviable Sanitariamente"))))</f>
        <v>Inviable Sanitariamente</v>
      </c>
      <c r="UUK469" s="265" t="str">
        <f t="shared" ref="UUK469:UUK471" si="14767">IF(UUI469&lt;5,"Sin Riesgo",IF(UUI469 &lt;=14,"Bajo",IF(UUI469&lt;=35,"Medio",IF(UUI469&lt;=80,"Alto","Inviable Sanitariamente"))))</f>
        <v>Inviable Sanitariamente</v>
      </c>
      <c r="UUL469" s="265" t="str">
        <f t="shared" ref="UUL469:UUL471" si="14768">IF(UUJ469&lt;5,"Sin Riesgo",IF(UUJ469 &lt;=14,"Bajo",IF(UUJ469&lt;=35,"Medio",IF(UUJ469&lt;=80,"Alto","Inviable Sanitariamente"))))</f>
        <v>Inviable Sanitariamente</v>
      </c>
      <c r="UUM469" s="265" t="str">
        <f t="shared" ref="UUM469:UUM471" si="14769">IF(UUK469&lt;5,"Sin Riesgo",IF(UUK469 &lt;=14,"Bajo",IF(UUK469&lt;=35,"Medio",IF(UUK469&lt;=80,"Alto","Inviable Sanitariamente"))))</f>
        <v>Inviable Sanitariamente</v>
      </c>
      <c r="UUN469" s="265" t="str">
        <f t="shared" ref="UUN469:UUN471" si="14770">IF(UUL469&lt;5,"Sin Riesgo",IF(UUL469 &lt;=14,"Bajo",IF(UUL469&lt;=35,"Medio",IF(UUL469&lt;=80,"Alto","Inviable Sanitariamente"))))</f>
        <v>Inviable Sanitariamente</v>
      </c>
      <c r="UUO469" s="265" t="str">
        <f t="shared" ref="UUO469:UUO471" si="14771">IF(UUM469&lt;5,"Sin Riesgo",IF(UUM469 &lt;=14,"Bajo",IF(UUM469&lt;=35,"Medio",IF(UUM469&lt;=80,"Alto","Inviable Sanitariamente"))))</f>
        <v>Inviable Sanitariamente</v>
      </c>
      <c r="UUP469" s="265" t="str">
        <f t="shared" ref="UUP469:UUP471" si="14772">IF(UUN469&lt;5,"Sin Riesgo",IF(UUN469 &lt;=14,"Bajo",IF(UUN469&lt;=35,"Medio",IF(UUN469&lt;=80,"Alto","Inviable Sanitariamente"))))</f>
        <v>Inviable Sanitariamente</v>
      </c>
      <c r="UUQ469" s="265" t="str">
        <f t="shared" ref="UUQ469:UUQ471" si="14773">IF(UUO469&lt;5,"Sin Riesgo",IF(UUO469 &lt;=14,"Bajo",IF(UUO469&lt;=35,"Medio",IF(UUO469&lt;=80,"Alto","Inviable Sanitariamente"))))</f>
        <v>Inviable Sanitariamente</v>
      </c>
      <c r="UUR469" s="265" t="str">
        <f t="shared" ref="UUR469:UUR471" si="14774">IF(UUP469&lt;5,"Sin Riesgo",IF(UUP469 &lt;=14,"Bajo",IF(UUP469&lt;=35,"Medio",IF(UUP469&lt;=80,"Alto","Inviable Sanitariamente"))))</f>
        <v>Inviable Sanitariamente</v>
      </c>
      <c r="UUS469" s="265" t="str">
        <f t="shared" ref="UUS469:UUS471" si="14775">IF(UUQ469&lt;5,"Sin Riesgo",IF(UUQ469 &lt;=14,"Bajo",IF(UUQ469&lt;=35,"Medio",IF(UUQ469&lt;=80,"Alto","Inviable Sanitariamente"))))</f>
        <v>Inviable Sanitariamente</v>
      </c>
      <c r="UUT469" s="265" t="str">
        <f t="shared" ref="UUT469:UUT471" si="14776">IF(UUR469&lt;5,"Sin Riesgo",IF(UUR469 &lt;=14,"Bajo",IF(UUR469&lt;=35,"Medio",IF(UUR469&lt;=80,"Alto","Inviable Sanitariamente"))))</f>
        <v>Inviable Sanitariamente</v>
      </c>
      <c r="UUU469" s="265" t="str">
        <f t="shared" ref="UUU469:UUU471" si="14777">IF(UUS469&lt;5,"Sin Riesgo",IF(UUS469 &lt;=14,"Bajo",IF(UUS469&lt;=35,"Medio",IF(UUS469&lt;=80,"Alto","Inviable Sanitariamente"))))</f>
        <v>Inviable Sanitariamente</v>
      </c>
      <c r="UUV469" s="265" t="str">
        <f t="shared" ref="UUV469:UUV471" si="14778">IF(UUT469&lt;5,"Sin Riesgo",IF(UUT469 &lt;=14,"Bajo",IF(UUT469&lt;=35,"Medio",IF(UUT469&lt;=80,"Alto","Inviable Sanitariamente"))))</f>
        <v>Inviable Sanitariamente</v>
      </c>
      <c r="UUW469" s="265" t="str">
        <f t="shared" ref="UUW469:UUW471" si="14779">IF(UUU469&lt;5,"Sin Riesgo",IF(UUU469 &lt;=14,"Bajo",IF(UUU469&lt;=35,"Medio",IF(UUU469&lt;=80,"Alto","Inviable Sanitariamente"))))</f>
        <v>Inviable Sanitariamente</v>
      </c>
      <c r="UUX469" s="265" t="str">
        <f t="shared" ref="UUX469:UUX471" si="14780">IF(UUV469&lt;5,"Sin Riesgo",IF(UUV469 &lt;=14,"Bajo",IF(UUV469&lt;=35,"Medio",IF(UUV469&lt;=80,"Alto","Inviable Sanitariamente"))))</f>
        <v>Inviable Sanitariamente</v>
      </c>
      <c r="UUY469" s="265" t="str">
        <f t="shared" ref="UUY469:UUY471" si="14781">IF(UUW469&lt;5,"Sin Riesgo",IF(UUW469 &lt;=14,"Bajo",IF(UUW469&lt;=35,"Medio",IF(UUW469&lt;=80,"Alto","Inviable Sanitariamente"))))</f>
        <v>Inviable Sanitariamente</v>
      </c>
      <c r="UUZ469" s="265" t="str">
        <f t="shared" ref="UUZ469:UUZ471" si="14782">IF(UUX469&lt;5,"Sin Riesgo",IF(UUX469 &lt;=14,"Bajo",IF(UUX469&lt;=35,"Medio",IF(UUX469&lt;=80,"Alto","Inviable Sanitariamente"))))</f>
        <v>Inviable Sanitariamente</v>
      </c>
      <c r="UVA469" s="265" t="str">
        <f t="shared" ref="UVA469:UVA471" si="14783">IF(UUY469&lt;5,"Sin Riesgo",IF(UUY469 &lt;=14,"Bajo",IF(UUY469&lt;=35,"Medio",IF(UUY469&lt;=80,"Alto","Inviable Sanitariamente"))))</f>
        <v>Inviable Sanitariamente</v>
      </c>
      <c r="UVB469" s="265" t="str">
        <f t="shared" ref="UVB469:UVB471" si="14784">IF(UUZ469&lt;5,"Sin Riesgo",IF(UUZ469 &lt;=14,"Bajo",IF(UUZ469&lt;=35,"Medio",IF(UUZ469&lt;=80,"Alto","Inviable Sanitariamente"))))</f>
        <v>Inviable Sanitariamente</v>
      </c>
      <c r="UVC469" s="265" t="str">
        <f t="shared" ref="UVC469:UVC471" si="14785">IF(UVA469&lt;5,"Sin Riesgo",IF(UVA469 &lt;=14,"Bajo",IF(UVA469&lt;=35,"Medio",IF(UVA469&lt;=80,"Alto","Inviable Sanitariamente"))))</f>
        <v>Inviable Sanitariamente</v>
      </c>
      <c r="UVD469" s="265" t="str">
        <f t="shared" ref="UVD469:UVD471" si="14786">IF(UVB469&lt;5,"Sin Riesgo",IF(UVB469 &lt;=14,"Bajo",IF(UVB469&lt;=35,"Medio",IF(UVB469&lt;=80,"Alto","Inviable Sanitariamente"))))</f>
        <v>Inviable Sanitariamente</v>
      </c>
      <c r="UVE469" s="265" t="str">
        <f t="shared" ref="UVE469:UVE471" si="14787">IF(UVC469&lt;5,"Sin Riesgo",IF(UVC469 &lt;=14,"Bajo",IF(UVC469&lt;=35,"Medio",IF(UVC469&lt;=80,"Alto","Inviable Sanitariamente"))))</f>
        <v>Inviable Sanitariamente</v>
      </c>
      <c r="UVF469" s="265" t="str">
        <f t="shared" ref="UVF469:UVF471" si="14788">IF(UVD469&lt;5,"Sin Riesgo",IF(UVD469 &lt;=14,"Bajo",IF(UVD469&lt;=35,"Medio",IF(UVD469&lt;=80,"Alto","Inviable Sanitariamente"))))</f>
        <v>Inviable Sanitariamente</v>
      </c>
      <c r="UVG469" s="265" t="str">
        <f t="shared" ref="UVG469:UVG471" si="14789">IF(UVE469&lt;5,"Sin Riesgo",IF(UVE469 &lt;=14,"Bajo",IF(UVE469&lt;=35,"Medio",IF(UVE469&lt;=80,"Alto","Inviable Sanitariamente"))))</f>
        <v>Inviable Sanitariamente</v>
      </c>
      <c r="UVH469" s="265" t="str">
        <f t="shared" ref="UVH469:UVH471" si="14790">IF(UVF469&lt;5,"Sin Riesgo",IF(UVF469 &lt;=14,"Bajo",IF(UVF469&lt;=35,"Medio",IF(UVF469&lt;=80,"Alto","Inviable Sanitariamente"))))</f>
        <v>Inviable Sanitariamente</v>
      </c>
      <c r="UVI469" s="265" t="str">
        <f t="shared" ref="UVI469:UVI471" si="14791">IF(UVG469&lt;5,"Sin Riesgo",IF(UVG469 &lt;=14,"Bajo",IF(UVG469&lt;=35,"Medio",IF(UVG469&lt;=80,"Alto","Inviable Sanitariamente"))))</f>
        <v>Inviable Sanitariamente</v>
      </c>
      <c r="UVJ469" s="265" t="str">
        <f t="shared" ref="UVJ469:UVJ471" si="14792">IF(UVH469&lt;5,"Sin Riesgo",IF(UVH469 &lt;=14,"Bajo",IF(UVH469&lt;=35,"Medio",IF(UVH469&lt;=80,"Alto","Inviable Sanitariamente"))))</f>
        <v>Inviable Sanitariamente</v>
      </c>
      <c r="UVK469" s="265" t="str">
        <f t="shared" ref="UVK469:UVK471" si="14793">IF(UVI469&lt;5,"Sin Riesgo",IF(UVI469 &lt;=14,"Bajo",IF(UVI469&lt;=35,"Medio",IF(UVI469&lt;=80,"Alto","Inviable Sanitariamente"))))</f>
        <v>Inviable Sanitariamente</v>
      </c>
      <c r="UVL469" s="265" t="str">
        <f t="shared" ref="UVL469:UVL471" si="14794">IF(UVJ469&lt;5,"Sin Riesgo",IF(UVJ469 &lt;=14,"Bajo",IF(UVJ469&lt;=35,"Medio",IF(UVJ469&lt;=80,"Alto","Inviable Sanitariamente"))))</f>
        <v>Inviable Sanitariamente</v>
      </c>
      <c r="UVM469" s="265" t="str">
        <f t="shared" ref="UVM469:UVM471" si="14795">IF(UVK469&lt;5,"Sin Riesgo",IF(UVK469 &lt;=14,"Bajo",IF(UVK469&lt;=35,"Medio",IF(UVK469&lt;=80,"Alto","Inviable Sanitariamente"))))</f>
        <v>Inviable Sanitariamente</v>
      </c>
      <c r="UVN469" s="265" t="str">
        <f t="shared" ref="UVN469:UVN471" si="14796">IF(UVL469&lt;5,"Sin Riesgo",IF(UVL469 &lt;=14,"Bajo",IF(UVL469&lt;=35,"Medio",IF(UVL469&lt;=80,"Alto","Inviable Sanitariamente"))))</f>
        <v>Inviable Sanitariamente</v>
      </c>
      <c r="UVO469" s="265" t="str">
        <f t="shared" ref="UVO469:UVO471" si="14797">IF(UVM469&lt;5,"Sin Riesgo",IF(UVM469 &lt;=14,"Bajo",IF(UVM469&lt;=35,"Medio",IF(UVM469&lt;=80,"Alto","Inviable Sanitariamente"))))</f>
        <v>Inviable Sanitariamente</v>
      </c>
      <c r="UVP469" s="265" t="str">
        <f t="shared" ref="UVP469:UVP471" si="14798">IF(UVN469&lt;5,"Sin Riesgo",IF(UVN469 &lt;=14,"Bajo",IF(UVN469&lt;=35,"Medio",IF(UVN469&lt;=80,"Alto","Inviable Sanitariamente"))))</f>
        <v>Inviable Sanitariamente</v>
      </c>
      <c r="UVQ469" s="265" t="str">
        <f t="shared" ref="UVQ469:UVQ471" si="14799">IF(UVO469&lt;5,"Sin Riesgo",IF(UVO469 &lt;=14,"Bajo",IF(UVO469&lt;=35,"Medio",IF(UVO469&lt;=80,"Alto","Inviable Sanitariamente"))))</f>
        <v>Inviable Sanitariamente</v>
      </c>
      <c r="UVR469" s="265" t="str">
        <f t="shared" ref="UVR469:UVR471" si="14800">IF(UVP469&lt;5,"Sin Riesgo",IF(UVP469 &lt;=14,"Bajo",IF(UVP469&lt;=35,"Medio",IF(UVP469&lt;=80,"Alto","Inviable Sanitariamente"))))</f>
        <v>Inviable Sanitariamente</v>
      </c>
      <c r="UVS469" s="265" t="str">
        <f t="shared" ref="UVS469:UVS471" si="14801">IF(UVQ469&lt;5,"Sin Riesgo",IF(UVQ469 &lt;=14,"Bajo",IF(UVQ469&lt;=35,"Medio",IF(UVQ469&lt;=80,"Alto","Inviable Sanitariamente"))))</f>
        <v>Inviable Sanitariamente</v>
      </c>
      <c r="UVT469" s="265" t="str">
        <f t="shared" ref="UVT469:UVT471" si="14802">IF(UVR469&lt;5,"Sin Riesgo",IF(UVR469 &lt;=14,"Bajo",IF(UVR469&lt;=35,"Medio",IF(UVR469&lt;=80,"Alto","Inviable Sanitariamente"))))</f>
        <v>Inviable Sanitariamente</v>
      </c>
      <c r="UVU469" s="265" t="str">
        <f t="shared" ref="UVU469:UVU471" si="14803">IF(UVS469&lt;5,"Sin Riesgo",IF(UVS469 &lt;=14,"Bajo",IF(UVS469&lt;=35,"Medio",IF(UVS469&lt;=80,"Alto","Inviable Sanitariamente"))))</f>
        <v>Inviable Sanitariamente</v>
      </c>
      <c r="UVV469" s="265" t="str">
        <f t="shared" ref="UVV469:UVV471" si="14804">IF(UVT469&lt;5,"Sin Riesgo",IF(UVT469 &lt;=14,"Bajo",IF(UVT469&lt;=35,"Medio",IF(UVT469&lt;=80,"Alto","Inviable Sanitariamente"))))</f>
        <v>Inviable Sanitariamente</v>
      </c>
      <c r="UVW469" s="265" t="str">
        <f t="shared" ref="UVW469:UVW471" si="14805">IF(UVU469&lt;5,"Sin Riesgo",IF(UVU469 &lt;=14,"Bajo",IF(UVU469&lt;=35,"Medio",IF(UVU469&lt;=80,"Alto","Inviable Sanitariamente"))))</f>
        <v>Inviable Sanitariamente</v>
      </c>
      <c r="UVX469" s="265" t="str">
        <f t="shared" ref="UVX469:UVX471" si="14806">IF(UVV469&lt;5,"Sin Riesgo",IF(UVV469 &lt;=14,"Bajo",IF(UVV469&lt;=35,"Medio",IF(UVV469&lt;=80,"Alto","Inviable Sanitariamente"))))</f>
        <v>Inviable Sanitariamente</v>
      </c>
      <c r="UVY469" s="265" t="str">
        <f t="shared" ref="UVY469:UVY471" si="14807">IF(UVW469&lt;5,"Sin Riesgo",IF(UVW469 &lt;=14,"Bajo",IF(UVW469&lt;=35,"Medio",IF(UVW469&lt;=80,"Alto","Inviable Sanitariamente"))))</f>
        <v>Inviable Sanitariamente</v>
      </c>
      <c r="UVZ469" s="265" t="str">
        <f t="shared" ref="UVZ469:UVZ471" si="14808">IF(UVX469&lt;5,"Sin Riesgo",IF(UVX469 &lt;=14,"Bajo",IF(UVX469&lt;=35,"Medio",IF(UVX469&lt;=80,"Alto","Inviable Sanitariamente"))))</f>
        <v>Inviable Sanitariamente</v>
      </c>
      <c r="UWA469" s="265" t="str">
        <f t="shared" ref="UWA469:UWA471" si="14809">IF(UVY469&lt;5,"Sin Riesgo",IF(UVY469 &lt;=14,"Bajo",IF(UVY469&lt;=35,"Medio",IF(UVY469&lt;=80,"Alto","Inviable Sanitariamente"))))</f>
        <v>Inviable Sanitariamente</v>
      </c>
      <c r="UWB469" s="265" t="str">
        <f t="shared" ref="UWB469:UWB471" si="14810">IF(UVZ469&lt;5,"Sin Riesgo",IF(UVZ469 &lt;=14,"Bajo",IF(UVZ469&lt;=35,"Medio",IF(UVZ469&lt;=80,"Alto","Inviable Sanitariamente"))))</f>
        <v>Inviable Sanitariamente</v>
      </c>
      <c r="UWC469" s="265" t="str">
        <f t="shared" ref="UWC469:UWC471" si="14811">IF(UWA469&lt;5,"Sin Riesgo",IF(UWA469 &lt;=14,"Bajo",IF(UWA469&lt;=35,"Medio",IF(UWA469&lt;=80,"Alto","Inviable Sanitariamente"))))</f>
        <v>Inviable Sanitariamente</v>
      </c>
      <c r="UWD469" s="265" t="str">
        <f t="shared" ref="UWD469:UWD471" si="14812">IF(UWB469&lt;5,"Sin Riesgo",IF(UWB469 &lt;=14,"Bajo",IF(UWB469&lt;=35,"Medio",IF(UWB469&lt;=80,"Alto","Inviable Sanitariamente"))))</f>
        <v>Inviable Sanitariamente</v>
      </c>
      <c r="UWE469" s="265" t="str">
        <f t="shared" ref="UWE469:UWE471" si="14813">IF(UWC469&lt;5,"Sin Riesgo",IF(UWC469 &lt;=14,"Bajo",IF(UWC469&lt;=35,"Medio",IF(UWC469&lt;=80,"Alto","Inviable Sanitariamente"))))</f>
        <v>Inviable Sanitariamente</v>
      </c>
      <c r="UWF469" s="265" t="str">
        <f t="shared" ref="UWF469:UWF471" si="14814">IF(UWD469&lt;5,"Sin Riesgo",IF(UWD469 &lt;=14,"Bajo",IF(UWD469&lt;=35,"Medio",IF(UWD469&lt;=80,"Alto","Inviable Sanitariamente"))))</f>
        <v>Inviable Sanitariamente</v>
      </c>
      <c r="UWG469" s="265" t="str">
        <f t="shared" ref="UWG469:UWG471" si="14815">IF(UWE469&lt;5,"Sin Riesgo",IF(UWE469 &lt;=14,"Bajo",IF(UWE469&lt;=35,"Medio",IF(UWE469&lt;=80,"Alto","Inviable Sanitariamente"))))</f>
        <v>Inviable Sanitariamente</v>
      </c>
      <c r="UWH469" s="265" t="str">
        <f t="shared" ref="UWH469:UWH471" si="14816">IF(UWF469&lt;5,"Sin Riesgo",IF(UWF469 &lt;=14,"Bajo",IF(UWF469&lt;=35,"Medio",IF(UWF469&lt;=80,"Alto","Inviable Sanitariamente"))))</f>
        <v>Inviable Sanitariamente</v>
      </c>
      <c r="UWI469" s="265" t="str">
        <f t="shared" ref="UWI469:UWI471" si="14817">IF(UWG469&lt;5,"Sin Riesgo",IF(UWG469 &lt;=14,"Bajo",IF(UWG469&lt;=35,"Medio",IF(UWG469&lt;=80,"Alto","Inviable Sanitariamente"))))</f>
        <v>Inviable Sanitariamente</v>
      </c>
      <c r="UWJ469" s="265" t="str">
        <f t="shared" ref="UWJ469:UWJ471" si="14818">IF(UWH469&lt;5,"Sin Riesgo",IF(UWH469 &lt;=14,"Bajo",IF(UWH469&lt;=35,"Medio",IF(UWH469&lt;=80,"Alto","Inviable Sanitariamente"))))</f>
        <v>Inviable Sanitariamente</v>
      </c>
      <c r="UWK469" s="265" t="str">
        <f t="shared" ref="UWK469:UWK471" si="14819">IF(UWI469&lt;5,"Sin Riesgo",IF(UWI469 &lt;=14,"Bajo",IF(UWI469&lt;=35,"Medio",IF(UWI469&lt;=80,"Alto","Inviable Sanitariamente"))))</f>
        <v>Inviable Sanitariamente</v>
      </c>
      <c r="UWL469" s="265" t="str">
        <f t="shared" ref="UWL469:UWL471" si="14820">IF(UWJ469&lt;5,"Sin Riesgo",IF(UWJ469 &lt;=14,"Bajo",IF(UWJ469&lt;=35,"Medio",IF(UWJ469&lt;=80,"Alto","Inviable Sanitariamente"))))</f>
        <v>Inviable Sanitariamente</v>
      </c>
      <c r="UWM469" s="265" t="str">
        <f t="shared" ref="UWM469:UWM471" si="14821">IF(UWK469&lt;5,"Sin Riesgo",IF(UWK469 &lt;=14,"Bajo",IF(UWK469&lt;=35,"Medio",IF(UWK469&lt;=80,"Alto","Inviable Sanitariamente"))))</f>
        <v>Inviable Sanitariamente</v>
      </c>
      <c r="UWN469" s="265" t="str">
        <f t="shared" ref="UWN469:UWN471" si="14822">IF(UWL469&lt;5,"Sin Riesgo",IF(UWL469 &lt;=14,"Bajo",IF(UWL469&lt;=35,"Medio",IF(UWL469&lt;=80,"Alto","Inviable Sanitariamente"))))</f>
        <v>Inviable Sanitariamente</v>
      </c>
      <c r="UWO469" s="265" t="str">
        <f t="shared" ref="UWO469:UWO471" si="14823">IF(UWM469&lt;5,"Sin Riesgo",IF(UWM469 &lt;=14,"Bajo",IF(UWM469&lt;=35,"Medio",IF(UWM469&lt;=80,"Alto","Inviable Sanitariamente"))))</f>
        <v>Inviable Sanitariamente</v>
      </c>
      <c r="UWP469" s="265" t="str">
        <f t="shared" ref="UWP469:UWP471" si="14824">IF(UWN469&lt;5,"Sin Riesgo",IF(UWN469 &lt;=14,"Bajo",IF(UWN469&lt;=35,"Medio",IF(UWN469&lt;=80,"Alto","Inviable Sanitariamente"))))</f>
        <v>Inviable Sanitariamente</v>
      </c>
      <c r="UWQ469" s="265" t="str">
        <f t="shared" ref="UWQ469:UWQ471" si="14825">IF(UWO469&lt;5,"Sin Riesgo",IF(UWO469 &lt;=14,"Bajo",IF(UWO469&lt;=35,"Medio",IF(UWO469&lt;=80,"Alto","Inviable Sanitariamente"))))</f>
        <v>Inviable Sanitariamente</v>
      </c>
      <c r="UWR469" s="265" t="str">
        <f t="shared" ref="UWR469:UWR471" si="14826">IF(UWP469&lt;5,"Sin Riesgo",IF(UWP469 &lt;=14,"Bajo",IF(UWP469&lt;=35,"Medio",IF(UWP469&lt;=80,"Alto","Inviable Sanitariamente"))))</f>
        <v>Inviable Sanitariamente</v>
      </c>
      <c r="UWS469" s="265" t="str">
        <f t="shared" ref="UWS469:UWS471" si="14827">IF(UWQ469&lt;5,"Sin Riesgo",IF(UWQ469 &lt;=14,"Bajo",IF(UWQ469&lt;=35,"Medio",IF(UWQ469&lt;=80,"Alto","Inviable Sanitariamente"))))</f>
        <v>Inviable Sanitariamente</v>
      </c>
      <c r="UWT469" s="265" t="str">
        <f t="shared" ref="UWT469:UWT471" si="14828">IF(UWR469&lt;5,"Sin Riesgo",IF(UWR469 &lt;=14,"Bajo",IF(UWR469&lt;=35,"Medio",IF(UWR469&lt;=80,"Alto","Inviable Sanitariamente"))))</f>
        <v>Inviable Sanitariamente</v>
      </c>
      <c r="UWU469" s="265" t="str">
        <f t="shared" ref="UWU469:UWU471" si="14829">IF(UWS469&lt;5,"Sin Riesgo",IF(UWS469 &lt;=14,"Bajo",IF(UWS469&lt;=35,"Medio",IF(UWS469&lt;=80,"Alto","Inviable Sanitariamente"))))</f>
        <v>Inviable Sanitariamente</v>
      </c>
      <c r="UWV469" s="265" t="str">
        <f t="shared" ref="UWV469:UWV471" si="14830">IF(UWT469&lt;5,"Sin Riesgo",IF(UWT469 &lt;=14,"Bajo",IF(UWT469&lt;=35,"Medio",IF(UWT469&lt;=80,"Alto","Inviable Sanitariamente"))))</f>
        <v>Inviable Sanitariamente</v>
      </c>
      <c r="UWW469" s="265" t="str">
        <f t="shared" ref="UWW469:UWW471" si="14831">IF(UWU469&lt;5,"Sin Riesgo",IF(UWU469 &lt;=14,"Bajo",IF(UWU469&lt;=35,"Medio",IF(UWU469&lt;=80,"Alto","Inviable Sanitariamente"))))</f>
        <v>Inviable Sanitariamente</v>
      </c>
      <c r="UWX469" s="265" t="str">
        <f t="shared" ref="UWX469:UWX471" si="14832">IF(UWV469&lt;5,"Sin Riesgo",IF(UWV469 &lt;=14,"Bajo",IF(UWV469&lt;=35,"Medio",IF(UWV469&lt;=80,"Alto","Inviable Sanitariamente"))))</f>
        <v>Inviable Sanitariamente</v>
      </c>
      <c r="UWY469" s="265" t="str">
        <f t="shared" ref="UWY469:UWY471" si="14833">IF(UWW469&lt;5,"Sin Riesgo",IF(UWW469 &lt;=14,"Bajo",IF(UWW469&lt;=35,"Medio",IF(UWW469&lt;=80,"Alto","Inviable Sanitariamente"))))</f>
        <v>Inviable Sanitariamente</v>
      </c>
      <c r="UWZ469" s="265" t="str">
        <f t="shared" ref="UWZ469:UWZ471" si="14834">IF(UWX469&lt;5,"Sin Riesgo",IF(UWX469 &lt;=14,"Bajo",IF(UWX469&lt;=35,"Medio",IF(UWX469&lt;=80,"Alto","Inviable Sanitariamente"))))</f>
        <v>Inviable Sanitariamente</v>
      </c>
      <c r="UXA469" s="265" t="str">
        <f t="shared" ref="UXA469:UXA471" si="14835">IF(UWY469&lt;5,"Sin Riesgo",IF(UWY469 &lt;=14,"Bajo",IF(UWY469&lt;=35,"Medio",IF(UWY469&lt;=80,"Alto","Inviable Sanitariamente"))))</f>
        <v>Inviable Sanitariamente</v>
      </c>
      <c r="UXB469" s="265" t="str">
        <f t="shared" ref="UXB469:UXB471" si="14836">IF(UWZ469&lt;5,"Sin Riesgo",IF(UWZ469 &lt;=14,"Bajo",IF(UWZ469&lt;=35,"Medio",IF(UWZ469&lt;=80,"Alto","Inviable Sanitariamente"))))</f>
        <v>Inviable Sanitariamente</v>
      </c>
      <c r="UXC469" s="265" t="str">
        <f t="shared" ref="UXC469:UXC471" si="14837">IF(UXA469&lt;5,"Sin Riesgo",IF(UXA469 &lt;=14,"Bajo",IF(UXA469&lt;=35,"Medio",IF(UXA469&lt;=80,"Alto","Inviable Sanitariamente"))))</f>
        <v>Inviable Sanitariamente</v>
      </c>
      <c r="UXD469" s="265" t="str">
        <f t="shared" ref="UXD469:UXD471" si="14838">IF(UXB469&lt;5,"Sin Riesgo",IF(UXB469 &lt;=14,"Bajo",IF(UXB469&lt;=35,"Medio",IF(UXB469&lt;=80,"Alto","Inviable Sanitariamente"))))</f>
        <v>Inviable Sanitariamente</v>
      </c>
      <c r="UXE469" s="265" t="str">
        <f t="shared" ref="UXE469:UXE471" si="14839">IF(UXC469&lt;5,"Sin Riesgo",IF(UXC469 &lt;=14,"Bajo",IF(UXC469&lt;=35,"Medio",IF(UXC469&lt;=80,"Alto","Inviable Sanitariamente"))))</f>
        <v>Inviable Sanitariamente</v>
      </c>
      <c r="UXF469" s="265" t="str">
        <f t="shared" ref="UXF469:UXF471" si="14840">IF(UXD469&lt;5,"Sin Riesgo",IF(UXD469 &lt;=14,"Bajo",IF(UXD469&lt;=35,"Medio",IF(UXD469&lt;=80,"Alto","Inviable Sanitariamente"))))</f>
        <v>Inviable Sanitariamente</v>
      </c>
      <c r="UXG469" s="265" t="str">
        <f t="shared" ref="UXG469:UXG471" si="14841">IF(UXE469&lt;5,"Sin Riesgo",IF(UXE469 &lt;=14,"Bajo",IF(UXE469&lt;=35,"Medio",IF(UXE469&lt;=80,"Alto","Inviable Sanitariamente"))))</f>
        <v>Inviable Sanitariamente</v>
      </c>
      <c r="UXH469" s="265" t="str">
        <f t="shared" ref="UXH469:UXH471" si="14842">IF(UXF469&lt;5,"Sin Riesgo",IF(UXF469 &lt;=14,"Bajo",IF(UXF469&lt;=35,"Medio",IF(UXF469&lt;=80,"Alto","Inviable Sanitariamente"))))</f>
        <v>Inviable Sanitariamente</v>
      </c>
      <c r="UXI469" s="265" t="str">
        <f t="shared" ref="UXI469:UXI471" si="14843">IF(UXG469&lt;5,"Sin Riesgo",IF(UXG469 &lt;=14,"Bajo",IF(UXG469&lt;=35,"Medio",IF(UXG469&lt;=80,"Alto","Inviable Sanitariamente"))))</f>
        <v>Inviable Sanitariamente</v>
      </c>
      <c r="UXJ469" s="265" t="str">
        <f t="shared" ref="UXJ469:UXJ471" si="14844">IF(UXH469&lt;5,"Sin Riesgo",IF(UXH469 &lt;=14,"Bajo",IF(UXH469&lt;=35,"Medio",IF(UXH469&lt;=80,"Alto","Inviable Sanitariamente"))))</f>
        <v>Inviable Sanitariamente</v>
      </c>
      <c r="UXK469" s="265" t="str">
        <f t="shared" ref="UXK469:UXK471" si="14845">IF(UXI469&lt;5,"Sin Riesgo",IF(UXI469 &lt;=14,"Bajo",IF(UXI469&lt;=35,"Medio",IF(UXI469&lt;=80,"Alto","Inviable Sanitariamente"))))</f>
        <v>Inviable Sanitariamente</v>
      </c>
      <c r="UXL469" s="265" t="str">
        <f t="shared" ref="UXL469:UXL471" si="14846">IF(UXJ469&lt;5,"Sin Riesgo",IF(UXJ469 &lt;=14,"Bajo",IF(UXJ469&lt;=35,"Medio",IF(UXJ469&lt;=80,"Alto","Inviable Sanitariamente"))))</f>
        <v>Inviable Sanitariamente</v>
      </c>
      <c r="UXM469" s="265" t="str">
        <f t="shared" ref="UXM469:UXM471" si="14847">IF(UXK469&lt;5,"Sin Riesgo",IF(UXK469 &lt;=14,"Bajo",IF(UXK469&lt;=35,"Medio",IF(UXK469&lt;=80,"Alto","Inviable Sanitariamente"))))</f>
        <v>Inviable Sanitariamente</v>
      </c>
      <c r="UXN469" s="265" t="str">
        <f t="shared" ref="UXN469:UXN471" si="14848">IF(UXL469&lt;5,"Sin Riesgo",IF(UXL469 &lt;=14,"Bajo",IF(UXL469&lt;=35,"Medio",IF(UXL469&lt;=80,"Alto","Inviable Sanitariamente"))))</f>
        <v>Inviable Sanitariamente</v>
      </c>
      <c r="UXO469" s="265" t="str">
        <f t="shared" ref="UXO469:UXO471" si="14849">IF(UXM469&lt;5,"Sin Riesgo",IF(UXM469 &lt;=14,"Bajo",IF(UXM469&lt;=35,"Medio",IF(UXM469&lt;=80,"Alto","Inviable Sanitariamente"))))</f>
        <v>Inviable Sanitariamente</v>
      </c>
      <c r="UXP469" s="265" t="str">
        <f t="shared" ref="UXP469:UXP471" si="14850">IF(UXN469&lt;5,"Sin Riesgo",IF(UXN469 &lt;=14,"Bajo",IF(UXN469&lt;=35,"Medio",IF(UXN469&lt;=80,"Alto","Inviable Sanitariamente"))))</f>
        <v>Inviable Sanitariamente</v>
      </c>
      <c r="UXQ469" s="265" t="str">
        <f t="shared" ref="UXQ469:UXQ471" si="14851">IF(UXO469&lt;5,"Sin Riesgo",IF(UXO469 &lt;=14,"Bajo",IF(UXO469&lt;=35,"Medio",IF(UXO469&lt;=80,"Alto","Inviable Sanitariamente"))))</f>
        <v>Inviable Sanitariamente</v>
      </c>
      <c r="UXR469" s="265" t="str">
        <f t="shared" ref="UXR469:UXR471" si="14852">IF(UXP469&lt;5,"Sin Riesgo",IF(UXP469 &lt;=14,"Bajo",IF(UXP469&lt;=35,"Medio",IF(UXP469&lt;=80,"Alto","Inviable Sanitariamente"))))</f>
        <v>Inviable Sanitariamente</v>
      </c>
      <c r="UXS469" s="265" t="str">
        <f t="shared" ref="UXS469:UXS471" si="14853">IF(UXQ469&lt;5,"Sin Riesgo",IF(UXQ469 &lt;=14,"Bajo",IF(UXQ469&lt;=35,"Medio",IF(UXQ469&lt;=80,"Alto","Inviable Sanitariamente"))))</f>
        <v>Inviable Sanitariamente</v>
      </c>
      <c r="UXT469" s="265" t="str">
        <f t="shared" ref="UXT469:UXT471" si="14854">IF(UXR469&lt;5,"Sin Riesgo",IF(UXR469 &lt;=14,"Bajo",IF(UXR469&lt;=35,"Medio",IF(UXR469&lt;=80,"Alto","Inviable Sanitariamente"))))</f>
        <v>Inviable Sanitariamente</v>
      </c>
      <c r="UXU469" s="265" t="str">
        <f t="shared" ref="UXU469:UXU471" si="14855">IF(UXS469&lt;5,"Sin Riesgo",IF(UXS469 &lt;=14,"Bajo",IF(UXS469&lt;=35,"Medio",IF(UXS469&lt;=80,"Alto","Inviable Sanitariamente"))))</f>
        <v>Inviable Sanitariamente</v>
      </c>
      <c r="UXV469" s="265" t="str">
        <f t="shared" ref="UXV469:UXV471" si="14856">IF(UXT469&lt;5,"Sin Riesgo",IF(UXT469 &lt;=14,"Bajo",IF(UXT469&lt;=35,"Medio",IF(UXT469&lt;=80,"Alto","Inviable Sanitariamente"))))</f>
        <v>Inviable Sanitariamente</v>
      </c>
      <c r="UXW469" s="265" t="str">
        <f t="shared" ref="UXW469:UXW471" si="14857">IF(UXU469&lt;5,"Sin Riesgo",IF(UXU469 &lt;=14,"Bajo",IF(UXU469&lt;=35,"Medio",IF(UXU469&lt;=80,"Alto","Inviable Sanitariamente"))))</f>
        <v>Inviable Sanitariamente</v>
      </c>
      <c r="UXX469" s="265" t="str">
        <f t="shared" ref="UXX469:UXX471" si="14858">IF(UXV469&lt;5,"Sin Riesgo",IF(UXV469 &lt;=14,"Bajo",IF(UXV469&lt;=35,"Medio",IF(UXV469&lt;=80,"Alto","Inviable Sanitariamente"))))</f>
        <v>Inviable Sanitariamente</v>
      </c>
      <c r="UXY469" s="265" t="str">
        <f t="shared" ref="UXY469:UXY471" si="14859">IF(UXW469&lt;5,"Sin Riesgo",IF(UXW469 &lt;=14,"Bajo",IF(UXW469&lt;=35,"Medio",IF(UXW469&lt;=80,"Alto","Inviable Sanitariamente"))))</f>
        <v>Inviable Sanitariamente</v>
      </c>
      <c r="UXZ469" s="265" t="str">
        <f t="shared" ref="UXZ469:UXZ471" si="14860">IF(UXX469&lt;5,"Sin Riesgo",IF(UXX469 &lt;=14,"Bajo",IF(UXX469&lt;=35,"Medio",IF(UXX469&lt;=80,"Alto","Inviable Sanitariamente"))))</f>
        <v>Inviable Sanitariamente</v>
      </c>
      <c r="UYA469" s="265" t="str">
        <f t="shared" ref="UYA469:UYA471" si="14861">IF(UXY469&lt;5,"Sin Riesgo",IF(UXY469 &lt;=14,"Bajo",IF(UXY469&lt;=35,"Medio",IF(UXY469&lt;=80,"Alto","Inviable Sanitariamente"))))</f>
        <v>Inviable Sanitariamente</v>
      </c>
      <c r="UYB469" s="265" t="str">
        <f t="shared" ref="UYB469:UYB471" si="14862">IF(UXZ469&lt;5,"Sin Riesgo",IF(UXZ469 &lt;=14,"Bajo",IF(UXZ469&lt;=35,"Medio",IF(UXZ469&lt;=80,"Alto","Inviable Sanitariamente"))))</f>
        <v>Inviable Sanitariamente</v>
      </c>
      <c r="UYC469" s="265" t="str">
        <f t="shared" ref="UYC469:UYC471" si="14863">IF(UYA469&lt;5,"Sin Riesgo",IF(UYA469 &lt;=14,"Bajo",IF(UYA469&lt;=35,"Medio",IF(UYA469&lt;=80,"Alto","Inviable Sanitariamente"))))</f>
        <v>Inviable Sanitariamente</v>
      </c>
      <c r="UYD469" s="265" t="str">
        <f t="shared" ref="UYD469:UYD471" si="14864">IF(UYB469&lt;5,"Sin Riesgo",IF(UYB469 &lt;=14,"Bajo",IF(UYB469&lt;=35,"Medio",IF(UYB469&lt;=80,"Alto","Inviable Sanitariamente"))))</f>
        <v>Inviable Sanitariamente</v>
      </c>
      <c r="UYE469" s="265" t="str">
        <f t="shared" ref="UYE469:UYE471" si="14865">IF(UYC469&lt;5,"Sin Riesgo",IF(UYC469 &lt;=14,"Bajo",IF(UYC469&lt;=35,"Medio",IF(UYC469&lt;=80,"Alto","Inviable Sanitariamente"))))</f>
        <v>Inviable Sanitariamente</v>
      </c>
      <c r="UYF469" s="265" t="str">
        <f t="shared" ref="UYF469:UYF471" si="14866">IF(UYD469&lt;5,"Sin Riesgo",IF(UYD469 &lt;=14,"Bajo",IF(UYD469&lt;=35,"Medio",IF(UYD469&lt;=80,"Alto","Inviable Sanitariamente"))))</f>
        <v>Inviable Sanitariamente</v>
      </c>
      <c r="UYG469" s="265" t="str">
        <f t="shared" ref="UYG469:UYG471" si="14867">IF(UYE469&lt;5,"Sin Riesgo",IF(UYE469 &lt;=14,"Bajo",IF(UYE469&lt;=35,"Medio",IF(UYE469&lt;=80,"Alto","Inviable Sanitariamente"))))</f>
        <v>Inviable Sanitariamente</v>
      </c>
      <c r="UYH469" s="265" t="str">
        <f t="shared" ref="UYH469:UYH471" si="14868">IF(UYF469&lt;5,"Sin Riesgo",IF(UYF469 &lt;=14,"Bajo",IF(UYF469&lt;=35,"Medio",IF(UYF469&lt;=80,"Alto","Inviable Sanitariamente"))))</f>
        <v>Inviable Sanitariamente</v>
      </c>
      <c r="UYI469" s="265" t="str">
        <f t="shared" ref="UYI469:UYI471" si="14869">IF(UYG469&lt;5,"Sin Riesgo",IF(UYG469 &lt;=14,"Bajo",IF(UYG469&lt;=35,"Medio",IF(UYG469&lt;=80,"Alto","Inviable Sanitariamente"))))</f>
        <v>Inviable Sanitariamente</v>
      </c>
      <c r="UYJ469" s="265" t="str">
        <f t="shared" ref="UYJ469:UYJ471" si="14870">IF(UYH469&lt;5,"Sin Riesgo",IF(UYH469 &lt;=14,"Bajo",IF(UYH469&lt;=35,"Medio",IF(UYH469&lt;=80,"Alto","Inviable Sanitariamente"))))</f>
        <v>Inviable Sanitariamente</v>
      </c>
      <c r="UYK469" s="265" t="str">
        <f t="shared" ref="UYK469:UYK471" si="14871">IF(UYI469&lt;5,"Sin Riesgo",IF(UYI469 &lt;=14,"Bajo",IF(UYI469&lt;=35,"Medio",IF(UYI469&lt;=80,"Alto","Inviable Sanitariamente"))))</f>
        <v>Inviable Sanitariamente</v>
      </c>
      <c r="UYL469" s="265" t="str">
        <f t="shared" ref="UYL469:UYL471" si="14872">IF(UYJ469&lt;5,"Sin Riesgo",IF(UYJ469 &lt;=14,"Bajo",IF(UYJ469&lt;=35,"Medio",IF(UYJ469&lt;=80,"Alto","Inviable Sanitariamente"))))</f>
        <v>Inviable Sanitariamente</v>
      </c>
      <c r="UYM469" s="265" t="str">
        <f t="shared" ref="UYM469:UYM471" si="14873">IF(UYK469&lt;5,"Sin Riesgo",IF(UYK469 &lt;=14,"Bajo",IF(UYK469&lt;=35,"Medio",IF(UYK469&lt;=80,"Alto","Inviable Sanitariamente"))))</f>
        <v>Inviable Sanitariamente</v>
      </c>
      <c r="UYN469" s="265" t="str">
        <f t="shared" ref="UYN469:UYN471" si="14874">IF(UYL469&lt;5,"Sin Riesgo",IF(UYL469 &lt;=14,"Bajo",IF(UYL469&lt;=35,"Medio",IF(UYL469&lt;=80,"Alto","Inviable Sanitariamente"))))</f>
        <v>Inviable Sanitariamente</v>
      </c>
      <c r="UYO469" s="265" t="str">
        <f t="shared" ref="UYO469:UYO471" si="14875">IF(UYM469&lt;5,"Sin Riesgo",IF(UYM469 &lt;=14,"Bajo",IF(UYM469&lt;=35,"Medio",IF(UYM469&lt;=80,"Alto","Inviable Sanitariamente"))))</f>
        <v>Inviable Sanitariamente</v>
      </c>
      <c r="UYP469" s="265" t="str">
        <f t="shared" ref="UYP469:UYP471" si="14876">IF(UYN469&lt;5,"Sin Riesgo",IF(UYN469 &lt;=14,"Bajo",IF(UYN469&lt;=35,"Medio",IF(UYN469&lt;=80,"Alto","Inviable Sanitariamente"))))</f>
        <v>Inviable Sanitariamente</v>
      </c>
      <c r="UYQ469" s="265" t="str">
        <f t="shared" ref="UYQ469:UYQ471" si="14877">IF(UYO469&lt;5,"Sin Riesgo",IF(UYO469 &lt;=14,"Bajo",IF(UYO469&lt;=35,"Medio",IF(UYO469&lt;=80,"Alto","Inviable Sanitariamente"))))</f>
        <v>Inviable Sanitariamente</v>
      </c>
      <c r="UYR469" s="265" t="str">
        <f t="shared" ref="UYR469:UYR471" si="14878">IF(UYP469&lt;5,"Sin Riesgo",IF(UYP469 &lt;=14,"Bajo",IF(UYP469&lt;=35,"Medio",IF(UYP469&lt;=80,"Alto","Inviable Sanitariamente"))))</f>
        <v>Inviable Sanitariamente</v>
      </c>
      <c r="UYS469" s="265" t="str">
        <f t="shared" ref="UYS469:UYS471" si="14879">IF(UYQ469&lt;5,"Sin Riesgo",IF(UYQ469 &lt;=14,"Bajo",IF(UYQ469&lt;=35,"Medio",IF(UYQ469&lt;=80,"Alto","Inviable Sanitariamente"))))</f>
        <v>Inviable Sanitariamente</v>
      </c>
      <c r="UYT469" s="265" t="str">
        <f t="shared" ref="UYT469:UYT471" si="14880">IF(UYR469&lt;5,"Sin Riesgo",IF(UYR469 &lt;=14,"Bajo",IF(UYR469&lt;=35,"Medio",IF(UYR469&lt;=80,"Alto","Inviable Sanitariamente"))))</f>
        <v>Inviable Sanitariamente</v>
      </c>
      <c r="UYU469" s="265" t="str">
        <f t="shared" ref="UYU469:UYU471" si="14881">IF(UYS469&lt;5,"Sin Riesgo",IF(UYS469 &lt;=14,"Bajo",IF(UYS469&lt;=35,"Medio",IF(UYS469&lt;=80,"Alto","Inviable Sanitariamente"))))</f>
        <v>Inviable Sanitariamente</v>
      </c>
      <c r="UYV469" s="265" t="str">
        <f t="shared" ref="UYV469:UYV471" si="14882">IF(UYT469&lt;5,"Sin Riesgo",IF(UYT469 &lt;=14,"Bajo",IF(UYT469&lt;=35,"Medio",IF(UYT469&lt;=80,"Alto","Inviable Sanitariamente"))))</f>
        <v>Inviable Sanitariamente</v>
      </c>
      <c r="UYW469" s="265" t="str">
        <f t="shared" ref="UYW469:UYW471" si="14883">IF(UYU469&lt;5,"Sin Riesgo",IF(UYU469 &lt;=14,"Bajo",IF(UYU469&lt;=35,"Medio",IF(UYU469&lt;=80,"Alto","Inviable Sanitariamente"))))</f>
        <v>Inviable Sanitariamente</v>
      </c>
      <c r="UYX469" s="265" t="str">
        <f t="shared" ref="UYX469:UYX471" si="14884">IF(UYV469&lt;5,"Sin Riesgo",IF(UYV469 &lt;=14,"Bajo",IF(UYV469&lt;=35,"Medio",IF(UYV469&lt;=80,"Alto","Inviable Sanitariamente"))))</f>
        <v>Inviable Sanitariamente</v>
      </c>
      <c r="UYY469" s="265" t="str">
        <f t="shared" ref="UYY469:UYY471" si="14885">IF(UYW469&lt;5,"Sin Riesgo",IF(UYW469 &lt;=14,"Bajo",IF(UYW469&lt;=35,"Medio",IF(UYW469&lt;=80,"Alto","Inviable Sanitariamente"))))</f>
        <v>Inviable Sanitariamente</v>
      </c>
      <c r="UYZ469" s="265" t="str">
        <f t="shared" ref="UYZ469:UYZ471" si="14886">IF(UYX469&lt;5,"Sin Riesgo",IF(UYX469 &lt;=14,"Bajo",IF(UYX469&lt;=35,"Medio",IF(UYX469&lt;=80,"Alto","Inviable Sanitariamente"))))</f>
        <v>Inviable Sanitariamente</v>
      </c>
      <c r="UZA469" s="265" t="str">
        <f t="shared" ref="UZA469:UZA471" si="14887">IF(UYY469&lt;5,"Sin Riesgo",IF(UYY469 &lt;=14,"Bajo",IF(UYY469&lt;=35,"Medio",IF(UYY469&lt;=80,"Alto","Inviable Sanitariamente"))))</f>
        <v>Inviable Sanitariamente</v>
      </c>
      <c r="UZB469" s="265" t="str">
        <f t="shared" ref="UZB469:UZB471" si="14888">IF(UYZ469&lt;5,"Sin Riesgo",IF(UYZ469 &lt;=14,"Bajo",IF(UYZ469&lt;=35,"Medio",IF(UYZ469&lt;=80,"Alto","Inviable Sanitariamente"))))</f>
        <v>Inviable Sanitariamente</v>
      </c>
      <c r="UZC469" s="265" t="str">
        <f t="shared" ref="UZC469:UZC471" si="14889">IF(UZA469&lt;5,"Sin Riesgo",IF(UZA469 &lt;=14,"Bajo",IF(UZA469&lt;=35,"Medio",IF(UZA469&lt;=80,"Alto","Inviable Sanitariamente"))))</f>
        <v>Inviable Sanitariamente</v>
      </c>
      <c r="UZD469" s="265" t="str">
        <f t="shared" ref="UZD469:UZD471" si="14890">IF(UZB469&lt;5,"Sin Riesgo",IF(UZB469 &lt;=14,"Bajo",IF(UZB469&lt;=35,"Medio",IF(UZB469&lt;=80,"Alto","Inviable Sanitariamente"))))</f>
        <v>Inviable Sanitariamente</v>
      </c>
      <c r="UZE469" s="265" t="str">
        <f t="shared" ref="UZE469:UZE471" si="14891">IF(UZC469&lt;5,"Sin Riesgo",IF(UZC469 &lt;=14,"Bajo",IF(UZC469&lt;=35,"Medio",IF(UZC469&lt;=80,"Alto","Inviable Sanitariamente"))))</f>
        <v>Inviable Sanitariamente</v>
      </c>
      <c r="UZF469" s="265" t="str">
        <f t="shared" ref="UZF469:UZF471" si="14892">IF(UZD469&lt;5,"Sin Riesgo",IF(UZD469 &lt;=14,"Bajo",IF(UZD469&lt;=35,"Medio",IF(UZD469&lt;=80,"Alto","Inviable Sanitariamente"))))</f>
        <v>Inviable Sanitariamente</v>
      </c>
      <c r="UZG469" s="265" t="str">
        <f t="shared" ref="UZG469:UZG471" si="14893">IF(UZE469&lt;5,"Sin Riesgo",IF(UZE469 &lt;=14,"Bajo",IF(UZE469&lt;=35,"Medio",IF(UZE469&lt;=80,"Alto","Inviable Sanitariamente"))))</f>
        <v>Inviable Sanitariamente</v>
      </c>
      <c r="UZH469" s="265" t="str">
        <f t="shared" ref="UZH469:UZH471" si="14894">IF(UZF469&lt;5,"Sin Riesgo",IF(UZF469 &lt;=14,"Bajo",IF(UZF469&lt;=35,"Medio",IF(UZF469&lt;=80,"Alto","Inviable Sanitariamente"))))</f>
        <v>Inviable Sanitariamente</v>
      </c>
      <c r="UZI469" s="265" t="str">
        <f t="shared" ref="UZI469:UZI471" si="14895">IF(UZG469&lt;5,"Sin Riesgo",IF(UZG469 &lt;=14,"Bajo",IF(UZG469&lt;=35,"Medio",IF(UZG469&lt;=80,"Alto","Inviable Sanitariamente"))))</f>
        <v>Inviable Sanitariamente</v>
      </c>
      <c r="UZJ469" s="265" t="str">
        <f t="shared" ref="UZJ469:UZJ471" si="14896">IF(UZH469&lt;5,"Sin Riesgo",IF(UZH469 &lt;=14,"Bajo",IF(UZH469&lt;=35,"Medio",IF(UZH469&lt;=80,"Alto","Inviable Sanitariamente"))))</f>
        <v>Inviable Sanitariamente</v>
      </c>
      <c r="UZK469" s="265" t="str">
        <f t="shared" ref="UZK469:UZK471" si="14897">IF(UZI469&lt;5,"Sin Riesgo",IF(UZI469 &lt;=14,"Bajo",IF(UZI469&lt;=35,"Medio",IF(UZI469&lt;=80,"Alto","Inviable Sanitariamente"))))</f>
        <v>Inviable Sanitariamente</v>
      </c>
      <c r="UZL469" s="265" t="str">
        <f t="shared" ref="UZL469:UZL471" si="14898">IF(UZJ469&lt;5,"Sin Riesgo",IF(UZJ469 &lt;=14,"Bajo",IF(UZJ469&lt;=35,"Medio",IF(UZJ469&lt;=80,"Alto","Inviable Sanitariamente"))))</f>
        <v>Inviable Sanitariamente</v>
      </c>
      <c r="UZM469" s="265" t="str">
        <f t="shared" ref="UZM469:UZM471" si="14899">IF(UZK469&lt;5,"Sin Riesgo",IF(UZK469 &lt;=14,"Bajo",IF(UZK469&lt;=35,"Medio",IF(UZK469&lt;=80,"Alto","Inviable Sanitariamente"))))</f>
        <v>Inviable Sanitariamente</v>
      </c>
      <c r="UZN469" s="265" t="str">
        <f t="shared" ref="UZN469:UZN471" si="14900">IF(UZL469&lt;5,"Sin Riesgo",IF(UZL469 &lt;=14,"Bajo",IF(UZL469&lt;=35,"Medio",IF(UZL469&lt;=80,"Alto","Inviable Sanitariamente"))))</f>
        <v>Inviable Sanitariamente</v>
      </c>
      <c r="UZO469" s="265" t="str">
        <f t="shared" ref="UZO469:UZO471" si="14901">IF(UZM469&lt;5,"Sin Riesgo",IF(UZM469 &lt;=14,"Bajo",IF(UZM469&lt;=35,"Medio",IF(UZM469&lt;=80,"Alto","Inviable Sanitariamente"))))</f>
        <v>Inviable Sanitariamente</v>
      </c>
      <c r="UZP469" s="265" t="str">
        <f t="shared" ref="UZP469:UZP471" si="14902">IF(UZN469&lt;5,"Sin Riesgo",IF(UZN469 &lt;=14,"Bajo",IF(UZN469&lt;=35,"Medio",IF(UZN469&lt;=80,"Alto","Inviable Sanitariamente"))))</f>
        <v>Inviable Sanitariamente</v>
      </c>
      <c r="UZQ469" s="265" t="str">
        <f t="shared" ref="UZQ469:UZQ471" si="14903">IF(UZO469&lt;5,"Sin Riesgo",IF(UZO469 &lt;=14,"Bajo",IF(UZO469&lt;=35,"Medio",IF(UZO469&lt;=80,"Alto","Inviable Sanitariamente"))))</f>
        <v>Inviable Sanitariamente</v>
      </c>
      <c r="UZR469" s="265" t="str">
        <f t="shared" ref="UZR469:UZR471" si="14904">IF(UZP469&lt;5,"Sin Riesgo",IF(UZP469 &lt;=14,"Bajo",IF(UZP469&lt;=35,"Medio",IF(UZP469&lt;=80,"Alto","Inviable Sanitariamente"))))</f>
        <v>Inviable Sanitariamente</v>
      </c>
      <c r="UZS469" s="265" t="str">
        <f t="shared" ref="UZS469:UZS471" si="14905">IF(UZQ469&lt;5,"Sin Riesgo",IF(UZQ469 &lt;=14,"Bajo",IF(UZQ469&lt;=35,"Medio",IF(UZQ469&lt;=80,"Alto","Inviable Sanitariamente"))))</f>
        <v>Inviable Sanitariamente</v>
      </c>
      <c r="UZT469" s="265" t="str">
        <f t="shared" ref="UZT469:UZT471" si="14906">IF(UZR469&lt;5,"Sin Riesgo",IF(UZR469 &lt;=14,"Bajo",IF(UZR469&lt;=35,"Medio",IF(UZR469&lt;=80,"Alto","Inviable Sanitariamente"))))</f>
        <v>Inviable Sanitariamente</v>
      </c>
      <c r="UZU469" s="265" t="str">
        <f t="shared" ref="UZU469:UZU471" si="14907">IF(UZS469&lt;5,"Sin Riesgo",IF(UZS469 &lt;=14,"Bajo",IF(UZS469&lt;=35,"Medio",IF(UZS469&lt;=80,"Alto","Inviable Sanitariamente"))))</f>
        <v>Inviable Sanitariamente</v>
      </c>
      <c r="UZV469" s="265" t="str">
        <f t="shared" ref="UZV469:UZV471" si="14908">IF(UZT469&lt;5,"Sin Riesgo",IF(UZT469 &lt;=14,"Bajo",IF(UZT469&lt;=35,"Medio",IF(UZT469&lt;=80,"Alto","Inviable Sanitariamente"))))</f>
        <v>Inviable Sanitariamente</v>
      </c>
      <c r="UZW469" s="265" t="str">
        <f t="shared" ref="UZW469:UZW471" si="14909">IF(UZU469&lt;5,"Sin Riesgo",IF(UZU469 &lt;=14,"Bajo",IF(UZU469&lt;=35,"Medio",IF(UZU469&lt;=80,"Alto","Inviable Sanitariamente"))))</f>
        <v>Inviable Sanitariamente</v>
      </c>
      <c r="UZX469" s="265" t="str">
        <f t="shared" ref="UZX469:UZX471" si="14910">IF(UZV469&lt;5,"Sin Riesgo",IF(UZV469 &lt;=14,"Bajo",IF(UZV469&lt;=35,"Medio",IF(UZV469&lt;=80,"Alto","Inviable Sanitariamente"))))</f>
        <v>Inviable Sanitariamente</v>
      </c>
      <c r="UZY469" s="265" t="str">
        <f t="shared" ref="UZY469:UZY471" si="14911">IF(UZW469&lt;5,"Sin Riesgo",IF(UZW469 &lt;=14,"Bajo",IF(UZW469&lt;=35,"Medio",IF(UZW469&lt;=80,"Alto","Inviable Sanitariamente"))))</f>
        <v>Inviable Sanitariamente</v>
      </c>
      <c r="UZZ469" s="265" t="str">
        <f t="shared" ref="UZZ469:UZZ471" si="14912">IF(UZX469&lt;5,"Sin Riesgo",IF(UZX469 &lt;=14,"Bajo",IF(UZX469&lt;=35,"Medio",IF(UZX469&lt;=80,"Alto","Inviable Sanitariamente"))))</f>
        <v>Inviable Sanitariamente</v>
      </c>
      <c r="VAA469" s="265" t="str">
        <f t="shared" ref="VAA469:VAA471" si="14913">IF(UZY469&lt;5,"Sin Riesgo",IF(UZY469 &lt;=14,"Bajo",IF(UZY469&lt;=35,"Medio",IF(UZY469&lt;=80,"Alto","Inviable Sanitariamente"))))</f>
        <v>Inviable Sanitariamente</v>
      </c>
      <c r="VAB469" s="265" t="str">
        <f t="shared" ref="VAB469:VAB471" si="14914">IF(UZZ469&lt;5,"Sin Riesgo",IF(UZZ469 &lt;=14,"Bajo",IF(UZZ469&lt;=35,"Medio",IF(UZZ469&lt;=80,"Alto","Inviable Sanitariamente"))))</f>
        <v>Inviable Sanitariamente</v>
      </c>
      <c r="VAC469" s="265" t="str">
        <f t="shared" ref="VAC469:VAC471" si="14915">IF(VAA469&lt;5,"Sin Riesgo",IF(VAA469 &lt;=14,"Bajo",IF(VAA469&lt;=35,"Medio",IF(VAA469&lt;=80,"Alto","Inviable Sanitariamente"))))</f>
        <v>Inviable Sanitariamente</v>
      </c>
      <c r="VAD469" s="265" t="str">
        <f t="shared" ref="VAD469:VAD471" si="14916">IF(VAB469&lt;5,"Sin Riesgo",IF(VAB469 &lt;=14,"Bajo",IF(VAB469&lt;=35,"Medio",IF(VAB469&lt;=80,"Alto","Inviable Sanitariamente"))))</f>
        <v>Inviable Sanitariamente</v>
      </c>
      <c r="VAE469" s="265" t="str">
        <f t="shared" ref="VAE469:VAE471" si="14917">IF(VAC469&lt;5,"Sin Riesgo",IF(VAC469 &lt;=14,"Bajo",IF(VAC469&lt;=35,"Medio",IF(VAC469&lt;=80,"Alto","Inviable Sanitariamente"))))</f>
        <v>Inviable Sanitariamente</v>
      </c>
      <c r="VAF469" s="265" t="str">
        <f t="shared" ref="VAF469:VAF471" si="14918">IF(VAD469&lt;5,"Sin Riesgo",IF(VAD469 &lt;=14,"Bajo",IF(VAD469&lt;=35,"Medio",IF(VAD469&lt;=80,"Alto","Inviable Sanitariamente"))))</f>
        <v>Inviable Sanitariamente</v>
      </c>
      <c r="VAG469" s="265" t="str">
        <f t="shared" ref="VAG469:VAG471" si="14919">IF(VAE469&lt;5,"Sin Riesgo",IF(VAE469 &lt;=14,"Bajo",IF(VAE469&lt;=35,"Medio",IF(VAE469&lt;=80,"Alto","Inviable Sanitariamente"))))</f>
        <v>Inviable Sanitariamente</v>
      </c>
      <c r="VAH469" s="265" t="str">
        <f t="shared" ref="VAH469:VAH471" si="14920">IF(VAF469&lt;5,"Sin Riesgo",IF(VAF469 &lt;=14,"Bajo",IF(VAF469&lt;=35,"Medio",IF(VAF469&lt;=80,"Alto","Inviable Sanitariamente"))))</f>
        <v>Inviable Sanitariamente</v>
      </c>
      <c r="VAI469" s="265" t="str">
        <f t="shared" ref="VAI469:VAI471" si="14921">IF(VAG469&lt;5,"Sin Riesgo",IF(VAG469 &lt;=14,"Bajo",IF(VAG469&lt;=35,"Medio",IF(VAG469&lt;=80,"Alto","Inviable Sanitariamente"))))</f>
        <v>Inviable Sanitariamente</v>
      </c>
      <c r="VAJ469" s="265" t="str">
        <f t="shared" ref="VAJ469:VAJ471" si="14922">IF(VAH469&lt;5,"Sin Riesgo",IF(VAH469 &lt;=14,"Bajo",IF(VAH469&lt;=35,"Medio",IF(VAH469&lt;=80,"Alto","Inviable Sanitariamente"))))</f>
        <v>Inviable Sanitariamente</v>
      </c>
      <c r="VAK469" s="265" t="str">
        <f t="shared" ref="VAK469:VAK471" si="14923">IF(VAI469&lt;5,"Sin Riesgo",IF(VAI469 &lt;=14,"Bajo",IF(VAI469&lt;=35,"Medio",IF(VAI469&lt;=80,"Alto","Inviable Sanitariamente"))))</f>
        <v>Inviable Sanitariamente</v>
      </c>
      <c r="VAL469" s="265" t="str">
        <f t="shared" ref="VAL469:VAL471" si="14924">IF(VAJ469&lt;5,"Sin Riesgo",IF(VAJ469 &lt;=14,"Bajo",IF(VAJ469&lt;=35,"Medio",IF(VAJ469&lt;=80,"Alto","Inviable Sanitariamente"))))</f>
        <v>Inviable Sanitariamente</v>
      </c>
      <c r="VAM469" s="265" t="str">
        <f t="shared" ref="VAM469:VAM471" si="14925">IF(VAK469&lt;5,"Sin Riesgo",IF(VAK469 &lt;=14,"Bajo",IF(VAK469&lt;=35,"Medio",IF(VAK469&lt;=80,"Alto","Inviable Sanitariamente"))))</f>
        <v>Inviable Sanitariamente</v>
      </c>
      <c r="VAN469" s="265" t="str">
        <f t="shared" ref="VAN469:VAN471" si="14926">IF(VAL469&lt;5,"Sin Riesgo",IF(VAL469 &lt;=14,"Bajo",IF(VAL469&lt;=35,"Medio",IF(VAL469&lt;=80,"Alto","Inviable Sanitariamente"))))</f>
        <v>Inviable Sanitariamente</v>
      </c>
      <c r="VAO469" s="265" t="str">
        <f t="shared" ref="VAO469:VAO471" si="14927">IF(VAM469&lt;5,"Sin Riesgo",IF(VAM469 &lt;=14,"Bajo",IF(VAM469&lt;=35,"Medio",IF(VAM469&lt;=80,"Alto","Inviable Sanitariamente"))))</f>
        <v>Inviable Sanitariamente</v>
      </c>
      <c r="VAP469" s="265" t="str">
        <f t="shared" ref="VAP469:VAP471" si="14928">IF(VAN469&lt;5,"Sin Riesgo",IF(VAN469 &lt;=14,"Bajo",IF(VAN469&lt;=35,"Medio",IF(VAN469&lt;=80,"Alto","Inviable Sanitariamente"))))</f>
        <v>Inviable Sanitariamente</v>
      </c>
      <c r="VAQ469" s="265" t="str">
        <f t="shared" ref="VAQ469:VAQ471" si="14929">IF(VAO469&lt;5,"Sin Riesgo",IF(VAO469 &lt;=14,"Bajo",IF(VAO469&lt;=35,"Medio",IF(VAO469&lt;=80,"Alto","Inviable Sanitariamente"))))</f>
        <v>Inviable Sanitariamente</v>
      </c>
      <c r="VAR469" s="265" t="str">
        <f t="shared" ref="VAR469:VAR471" si="14930">IF(VAP469&lt;5,"Sin Riesgo",IF(VAP469 &lt;=14,"Bajo",IF(VAP469&lt;=35,"Medio",IF(VAP469&lt;=80,"Alto","Inviable Sanitariamente"))))</f>
        <v>Inviable Sanitariamente</v>
      </c>
      <c r="VAS469" s="265" t="str">
        <f t="shared" ref="VAS469:VAS471" si="14931">IF(VAQ469&lt;5,"Sin Riesgo",IF(VAQ469 &lt;=14,"Bajo",IF(VAQ469&lt;=35,"Medio",IF(VAQ469&lt;=80,"Alto","Inviable Sanitariamente"))))</f>
        <v>Inviable Sanitariamente</v>
      </c>
      <c r="VAT469" s="265" t="str">
        <f t="shared" ref="VAT469:VAT471" si="14932">IF(VAR469&lt;5,"Sin Riesgo",IF(VAR469 &lt;=14,"Bajo",IF(VAR469&lt;=35,"Medio",IF(VAR469&lt;=80,"Alto","Inviable Sanitariamente"))))</f>
        <v>Inviable Sanitariamente</v>
      </c>
      <c r="VAU469" s="265" t="str">
        <f t="shared" ref="VAU469:VAU471" si="14933">IF(VAS469&lt;5,"Sin Riesgo",IF(VAS469 &lt;=14,"Bajo",IF(VAS469&lt;=35,"Medio",IF(VAS469&lt;=80,"Alto","Inviable Sanitariamente"))))</f>
        <v>Inviable Sanitariamente</v>
      </c>
      <c r="VAV469" s="265" t="str">
        <f t="shared" ref="VAV469:VAV471" si="14934">IF(VAT469&lt;5,"Sin Riesgo",IF(VAT469 &lt;=14,"Bajo",IF(VAT469&lt;=35,"Medio",IF(VAT469&lt;=80,"Alto","Inviable Sanitariamente"))))</f>
        <v>Inviable Sanitariamente</v>
      </c>
      <c r="VAW469" s="265" t="str">
        <f t="shared" ref="VAW469:VAW471" si="14935">IF(VAU469&lt;5,"Sin Riesgo",IF(VAU469 &lt;=14,"Bajo",IF(VAU469&lt;=35,"Medio",IF(VAU469&lt;=80,"Alto","Inviable Sanitariamente"))))</f>
        <v>Inviable Sanitariamente</v>
      </c>
      <c r="VAX469" s="265" t="str">
        <f t="shared" ref="VAX469:VAX471" si="14936">IF(VAV469&lt;5,"Sin Riesgo",IF(VAV469 &lt;=14,"Bajo",IF(VAV469&lt;=35,"Medio",IF(VAV469&lt;=80,"Alto","Inviable Sanitariamente"))))</f>
        <v>Inviable Sanitariamente</v>
      </c>
      <c r="VAY469" s="265" t="str">
        <f t="shared" ref="VAY469:VAY471" si="14937">IF(VAW469&lt;5,"Sin Riesgo",IF(VAW469 &lt;=14,"Bajo",IF(VAW469&lt;=35,"Medio",IF(VAW469&lt;=80,"Alto","Inviable Sanitariamente"))))</f>
        <v>Inviable Sanitariamente</v>
      </c>
      <c r="VAZ469" s="265" t="str">
        <f t="shared" ref="VAZ469:VAZ471" si="14938">IF(VAX469&lt;5,"Sin Riesgo",IF(VAX469 &lt;=14,"Bajo",IF(VAX469&lt;=35,"Medio",IF(VAX469&lt;=80,"Alto","Inviable Sanitariamente"))))</f>
        <v>Inviable Sanitariamente</v>
      </c>
      <c r="VBA469" s="265" t="str">
        <f t="shared" ref="VBA469:VBA471" si="14939">IF(VAY469&lt;5,"Sin Riesgo",IF(VAY469 &lt;=14,"Bajo",IF(VAY469&lt;=35,"Medio",IF(VAY469&lt;=80,"Alto","Inviable Sanitariamente"))))</f>
        <v>Inviable Sanitariamente</v>
      </c>
      <c r="VBB469" s="265" t="str">
        <f t="shared" ref="VBB469:VBB471" si="14940">IF(VAZ469&lt;5,"Sin Riesgo",IF(VAZ469 &lt;=14,"Bajo",IF(VAZ469&lt;=35,"Medio",IF(VAZ469&lt;=80,"Alto","Inviable Sanitariamente"))))</f>
        <v>Inviable Sanitariamente</v>
      </c>
      <c r="VBC469" s="265" t="str">
        <f t="shared" ref="VBC469:VBC471" si="14941">IF(VBA469&lt;5,"Sin Riesgo",IF(VBA469 &lt;=14,"Bajo",IF(VBA469&lt;=35,"Medio",IF(VBA469&lt;=80,"Alto","Inviable Sanitariamente"))))</f>
        <v>Inviable Sanitariamente</v>
      </c>
      <c r="VBD469" s="265" t="str">
        <f t="shared" ref="VBD469:VBD471" si="14942">IF(VBB469&lt;5,"Sin Riesgo",IF(VBB469 &lt;=14,"Bajo",IF(VBB469&lt;=35,"Medio",IF(VBB469&lt;=80,"Alto","Inviable Sanitariamente"))))</f>
        <v>Inviable Sanitariamente</v>
      </c>
      <c r="VBE469" s="265" t="str">
        <f t="shared" ref="VBE469:VBE471" si="14943">IF(VBC469&lt;5,"Sin Riesgo",IF(VBC469 &lt;=14,"Bajo",IF(VBC469&lt;=35,"Medio",IF(VBC469&lt;=80,"Alto","Inviable Sanitariamente"))))</f>
        <v>Inviable Sanitariamente</v>
      </c>
      <c r="VBF469" s="265" t="str">
        <f t="shared" ref="VBF469:VBF471" si="14944">IF(VBD469&lt;5,"Sin Riesgo",IF(VBD469 &lt;=14,"Bajo",IF(VBD469&lt;=35,"Medio",IF(VBD469&lt;=80,"Alto","Inviable Sanitariamente"))))</f>
        <v>Inviable Sanitariamente</v>
      </c>
      <c r="VBG469" s="265" t="str">
        <f t="shared" ref="VBG469:VBG471" si="14945">IF(VBE469&lt;5,"Sin Riesgo",IF(VBE469 &lt;=14,"Bajo",IF(VBE469&lt;=35,"Medio",IF(VBE469&lt;=80,"Alto","Inviable Sanitariamente"))))</f>
        <v>Inviable Sanitariamente</v>
      </c>
      <c r="VBH469" s="265" t="str">
        <f t="shared" ref="VBH469:VBH471" si="14946">IF(VBF469&lt;5,"Sin Riesgo",IF(VBF469 &lt;=14,"Bajo",IF(VBF469&lt;=35,"Medio",IF(VBF469&lt;=80,"Alto","Inviable Sanitariamente"))))</f>
        <v>Inviable Sanitariamente</v>
      </c>
      <c r="VBI469" s="265" t="str">
        <f t="shared" ref="VBI469:VBI471" si="14947">IF(VBG469&lt;5,"Sin Riesgo",IF(VBG469 &lt;=14,"Bajo",IF(VBG469&lt;=35,"Medio",IF(VBG469&lt;=80,"Alto","Inviable Sanitariamente"))))</f>
        <v>Inviable Sanitariamente</v>
      </c>
      <c r="VBJ469" s="265" t="str">
        <f t="shared" ref="VBJ469:VBJ471" si="14948">IF(VBH469&lt;5,"Sin Riesgo",IF(VBH469 &lt;=14,"Bajo",IF(VBH469&lt;=35,"Medio",IF(VBH469&lt;=80,"Alto","Inviable Sanitariamente"))))</f>
        <v>Inviable Sanitariamente</v>
      </c>
      <c r="VBK469" s="265" t="str">
        <f t="shared" ref="VBK469:VBK471" si="14949">IF(VBI469&lt;5,"Sin Riesgo",IF(VBI469 &lt;=14,"Bajo",IF(VBI469&lt;=35,"Medio",IF(VBI469&lt;=80,"Alto","Inviable Sanitariamente"))))</f>
        <v>Inviable Sanitariamente</v>
      </c>
      <c r="VBL469" s="265" t="str">
        <f t="shared" ref="VBL469:VBL471" si="14950">IF(VBJ469&lt;5,"Sin Riesgo",IF(VBJ469 &lt;=14,"Bajo",IF(VBJ469&lt;=35,"Medio",IF(VBJ469&lt;=80,"Alto","Inviable Sanitariamente"))))</f>
        <v>Inviable Sanitariamente</v>
      </c>
      <c r="VBM469" s="265" t="str">
        <f t="shared" ref="VBM469:VBM471" si="14951">IF(VBK469&lt;5,"Sin Riesgo",IF(VBK469 &lt;=14,"Bajo",IF(VBK469&lt;=35,"Medio",IF(VBK469&lt;=80,"Alto","Inviable Sanitariamente"))))</f>
        <v>Inviable Sanitariamente</v>
      </c>
      <c r="VBN469" s="265" t="str">
        <f t="shared" ref="VBN469:VBN471" si="14952">IF(VBL469&lt;5,"Sin Riesgo",IF(VBL469 &lt;=14,"Bajo",IF(VBL469&lt;=35,"Medio",IF(VBL469&lt;=80,"Alto","Inviable Sanitariamente"))))</f>
        <v>Inviable Sanitariamente</v>
      </c>
      <c r="VBO469" s="265" t="str">
        <f t="shared" ref="VBO469:VBO471" si="14953">IF(VBM469&lt;5,"Sin Riesgo",IF(VBM469 &lt;=14,"Bajo",IF(VBM469&lt;=35,"Medio",IF(VBM469&lt;=80,"Alto","Inviable Sanitariamente"))))</f>
        <v>Inviable Sanitariamente</v>
      </c>
      <c r="VBP469" s="265" t="str">
        <f t="shared" ref="VBP469:VBP471" si="14954">IF(VBN469&lt;5,"Sin Riesgo",IF(VBN469 &lt;=14,"Bajo",IF(VBN469&lt;=35,"Medio",IF(VBN469&lt;=80,"Alto","Inviable Sanitariamente"))))</f>
        <v>Inviable Sanitariamente</v>
      </c>
      <c r="VBQ469" s="265" t="str">
        <f t="shared" ref="VBQ469:VBQ471" si="14955">IF(VBO469&lt;5,"Sin Riesgo",IF(VBO469 &lt;=14,"Bajo",IF(VBO469&lt;=35,"Medio",IF(VBO469&lt;=80,"Alto","Inviable Sanitariamente"))))</f>
        <v>Inviable Sanitariamente</v>
      </c>
      <c r="VBR469" s="265" t="str">
        <f t="shared" ref="VBR469:VBR471" si="14956">IF(VBP469&lt;5,"Sin Riesgo",IF(VBP469 &lt;=14,"Bajo",IF(VBP469&lt;=35,"Medio",IF(VBP469&lt;=80,"Alto","Inviable Sanitariamente"))))</f>
        <v>Inviable Sanitariamente</v>
      </c>
      <c r="VBS469" s="265" t="str">
        <f t="shared" ref="VBS469:VBS471" si="14957">IF(VBQ469&lt;5,"Sin Riesgo",IF(VBQ469 &lt;=14,"Bajo",IF(VBQ469&lt;=35,"Medio",IF(VBQ469&lt;=80,"Alto","Inviable Sanitariamente"))))</f>
        <v>Inviable Sanitariamente</v>
      </c>
      <c r="VBT469" s="265" t="str">
        <f t="shared" ref="VBT469:VBT471" si="14958">IF(VBR469&lt;5,"Sin Riesgo",IF(VBR469 &lt;=14,"Bajo",IF(VBR469&lt;=35,"Medio",IF(VBR469&lt;=80,"Alto","Inviable Sanitariamente"))))</f>
        <v>Inviable Sanitariamente</v>
      </c>
      <c r="VBU469" s="265" t="str">
        <f t="shared" ref="VBU469:VBU471" si="14959">IF(VBS469&lt;5,"Sin Riesgo",IF(VBS469 &lt;=14,"Bajo",IF(VBS469&lt;=35,"Medio",IF(VBS469&lt;=80,"Alto","Inviable Sanitariamente"))))</f>
        <v>Inviable Sanitariamente</v>
      </c>
      <c r="VBV469" s="265" t="str">
        <f t="shared" ref="VBV469:VBV471" si="14960">IF(VBT469&lt;5,"Sin Riesgo",IF(VBT469 &lt;=14,"Bajo",IF(VBT469&lt;=35,"Medio",IF(VBT469&lt;=80,"Alto","Inviable Sanitariamente"))))</f>
        <v>Inviable Sanitariamente</v>
      </c>
      <c r="VBW469" s="265" t="str">
        <f t="shared" ref="VBW469:VBW471" si="14961">IF(VBU469&lt;5,"Sin Riesgo",IF(VBU469 &lt;=14,"Bajo",IF(VBU469&lt;=35,"Medio",IF(VBU469&lt;=80,"Alto","Inviable Sanitariamente"))))</f>
        <v>Inviable Sanitariamente</v>
      </c>
      <c r="VBX469" s="265" t="str">
        <f t="shared" ref="VBX469:VBX471" si="14962">IF(VBV469&lt;5,"Sin Riesgo",IF(VBV469 &lt;=14,"Bajo",IF(VBV469&lt;=35,"Medio",IF(VBV469&lt;=80,"Alto","Inviable Sanitariamente"))))</f>
        <v>Inviable Sanitariamente</v>
      </c>
      <c r="VBY469" s="265" t="str">
        <f t="shared" ref="VBY469:VBY471" si="14963">IF(VBW469&lt;5,"Sin Riesgo",IF(VBW469 &lt;=14,"Bajo",IF(VBW469&lt;=35,"Medio",IF(VBW469&lt;=80,"Alto","Inviable Sanitariamente"))))</f>
        <v>Inviable Sanitariamente</v>
      </c>
      <c r="VBZ469" s="265" t="str">
        <f t="shared" ref="VBZ469:VBZ471" si="14964">IF(VBX469&lt;5,"Sin Riesgo",IF(VBX469 &lt;=14,"Bajo",IF(VBX469&lt;=35,"Medio",IF(VBX469&lt;=80,"Alto","Inviable Sanitariamente"))))</f>
        <v>Inviable Sanitariamente</v>
      </c>
      <c r="VCA469" s="265" t="str">
        <f t="shared" ref="VCA469:VCA471" si="14965">IF(VBY469&lt;5,"Sin Riesgo",IF(VBY469 &lt;=14,"Bajo",IF(VBY469&lt;=35,"Medio",IF(VBY469&lt;=80,"Alto","Inviable Sanitariamente"))))</f>
        <v>Inviable Sanitariamente</v>
      </c>
      <c r="VCB469" s="265" t="str">
        <f t="shared" ref="VCB469:VCB471" si="14966">IF(VBZ469&lt;5,"Sin Riesgo",IF(VBZ469 &lt;=14,"Bajo",IF(VBZ469&lt;=35,"Medio",IF(VBZ469&lt;=80,"Alto","Inviable Sanitariamente"))))</f>
        <v>Inviable Sanitariamente</v>
      </c>
      <c r="VCC469" s="265" t="str">
        <f t="shared" ref="VCC469:VCC471" si="14967">IF(VCA469&lt;5,"Sin Riesgo",IF(VCA469 &lt;=14,"Bajo",IF(VCA469&lt;=35,"Medio",IF(VCA469&lt;=80,"Alto","Inviable Sanitariamente"))))</f>
        <v>Inviable Sanitariamente</v>
      </c>
      <c r="VCD469" s="265" t="str">
        <f t="shared" ref="VCD469:VCD471" si="14968">IF(VCB469&lt;5,"Sin Riesgo",IF(VCB469 &lt;=14,"Bajo",IF(VCB469&lt;=35,"Medio",IF(VCB469&lt;=80,"Alto","Inviable Sanitariamente"))))</f>
        <v>Inviable Sanitariamente</v>
      </c>
      <c r="VCE469" s="265" t="str">
        <f t="shared" ref="VCE469:VCE471" si="14969">IF(VCC469&lt;5,"Sin Riesgo",IF(VCC469 &lt;=14,"Bajo",IF(VCC469&lt;=35,"Medio",IF(VCC469&lt;=80,"Alto","Inviable Sanitariamente"))))</f>
        <v>Inviable Sanitariamente</v>
      </c>
      <c r="VCF469" s="265" t="str">
        <f t="shared" ref="VCF469:VCF471" si="14970">IF(VCD469&lt;5,"Sin Riesgo",IF(VCD469 &lt;=14,"Bajo",IF(VCD469&lt;=35,"Medio",IF(VCD469&lt;=80,"Alto","Inviable Sanitariamente"))))</f>
        <v>Inviable Sanitariamente</v>
      </c>
      <c r="VCG469" s="265" t="str">
        <f t="shared" ref="VCG469:VCG471" si="14971">IF(VCE469&lt;5,"Sin Riesgo",IF(VCE469 &lt;=14,"Bajo",IF(VCE469&lt;=35,"Medio",IF(VCE469&lt;=80,"Alto","Inviable Sanitariamente"))))</f>
        <v>Inviable Sanitariamente</v>
      </c>
      <c r="VCH469" s="265" t="str">
        <f t="shared" ref="VCH469:VCH471" si="14972">IF(VCF469&lt;5,"Sin Riesgo",IF(VCF469 &lt;=14,"Bajo",IF(VCF469&lt;=35,"Medio",IF(VCF469&lt;=80,"Alto","Inviable Sanitariamente"))))</f>
        <v>Inviable Sanitariamente</v>
      </c>
      <c r="VCI469" s="265" t="str">
        <f t="shared" ref="VCI469:VCI471" si="14973">IF(VCG469&lt;5,"Sin Riesgo",IF(VCG469 &lt;=14,"Bajo",IF(VCG469&lt;=35,"Medio",IF(VCG469&lt;=80,"Alto","Inviable Sanitariamente"))))</f>
        <v>Inviable Sanitariamente</v>
      </c>
      <c r="VCJ469" s="265" t="str">
        <f t="shared" ref="VCJ469:VCJ471" si="14974">IF(VCH469&lt;5,"Sin Riesgo",IF(VCH469 &lt;=14,"Bajo",IF(VCH469&lt;=35,"Medio",IF(VCH469&lt;=80,"Alto","Inviable Sanitariamente"))))</f>
        <v>Inviable Sanitariamente</v>
      </c>
      <c r="VCK469" s="265" t="str">
        <f t="shared" ref="VCK469:VCK471" si="14975">IF(VCI469&lt;5,"Sin Riesgo",IF(VCI469 &lt;=14,"Bajo",IF(VCI469&lt;=35,"Medio",IF(VCI469&lt;=80,"Alto","Inviable Sanitariamente"))))</f>
        <v>Inviable Sanitariamente</v>
      </c>
      <c r="VCL469" s="265" t="str">
        <f t="shared" ref="VCL469:VCL471" si="14976">IF(VCJ469&lt;5,"Sin Riesgo",IF(VCJ469 &lt;=14,"Bajo",IF(VCJ469&lt;=35,"Medio",IF(VCJ469&lt;=80,"Alto","Inviable Sanitariamente"))))</f>
        <v>Inviable Sanitariamente</v>
      </c>
      <c r="VCM469" s="265" t="str">
        <f t="shared" ref="VCM469:VCM471" si="14977">IF(VCK469&lt;5,"Sin Riesgo",IF(VCK469 &lt;=14,"Bajo",IF(VCK469&lt;=35,"Medio",IF(VCK469&lt;=80,"Alto","Inviable Sanitariamente"))))</f>
        <v>Inviable Sanitariamente</v>
      </c>
      <c r="VCN469" s="265" t="str">
        <f t="shared" ref="VCN469:VCN471" si="14978">IF(VCL469&lt;5,"Sin Riesgo",IF(VCL469 &lt;=14,"Bajo",IF(VCL469&lt;=35,"Medio",IF(VCL469&lt;=80,"Alto","Inviable Sanitariamente"))))</f>
        <v>Inviable Sanitariamente</v>
      </c>
      <c r="VCO469" s="265" t="str">
        <f t="shared" ref="VCO469:VCO471" si="14979">IF(VCM469&lt;5,"Sin Riesgo",IF(VCM469 &lt;=14,"Bajo",IF(VCM469&lt;=35,"Medio",IF(VCM469&lt;=80,"Alto","Inviable Sanitariamente"))))</f>
        <v>Inviable Sanitariamente</v>
      </c>
      <c r="VCP469" s="265" t="str">
        <f t="shared" ref="VCP469:VCP471" si="14980">IF(VCN469&lt;5,"Sin Riesgo",IF(VCN469 &lt;=14,"Bajo",IF(VCN469&lt;=35,"Medio",IF(VCN469&lt;=80,"Alto","Inviable Sanitariamente"))))</f>
        <v>Inviable Sanitariamente</v>
      </c>
      <c r="VCQ469" s="265" t="str">
        <f t="shared" ref="VCQ469:VCQ471" si="14981">IF(VCO469&lt;5,"Sin Riesgo",IF(VCO469 &lt;=14,"Bajo",IF(VCO469&lt;=35,"Medio",IF(VCO469&lt;=80,"Alto","Inviable Sanitariamente"))))</f>
        <v>Inviable Sanitariamente</v>
      </c>
      <c r="VCR469" s="265" t="str">
        <f t="shared" ref="VCR469:VCR471" si="14982">IF(VCP469&lt;5,"Sin Riesgo",IF(VCP469 &lt;=14,"Bajo",IF(VCP469&lt;=35,"Medio",IF(VCP469&lt;=80,"Alto","Inviable Sanitariamente"))))</f>
        <v>Inviable Sanitariamente</v>
      </c>
      <c r="VCS469" s="265" t="str">
        <f t="shared" ref="VCS469:VCS471" si="14983">IF(VCQ469&lt;5,"Sin Riesgo",IF(VCQ469 &lt;=14,"Bajo",IF(VCQ469&lt;=35,"Medio",IF(VCQ469&lt;=80,"Alto","Inviable Sanitariamente"))))</f>
        <v>Inviable Sanitariamente</v>
      </c>
      <c r="VCT469" s="265" t="str">
        <f t="shared" ref="VCT469:VCT471" si="14984">IF(VCR469&lt;5,"Sin Riesgo",IF(VCR469 &lt;=14,"Bajo",IF(VCR469&lt;=35,"Medio",IF(VCR469&lt;=80,"Alto","Inviable Sanitariamente"))))</f>
        <v>Inviable Sanitariamente</v>
      </c>
      <c r="VCU469" s="265" t="str">
        <f t="shared" ref="VCU469:VCU471" si="14985">IF(VCS469&lt;5,"Sin Riesgo",IF(VCS469 &lt;=14,"Bajo",IF(VCS469&lt;=35,"Medio",IF(VCS469&lt;=80,"Alto","Inviable Sanitariamente"))))</f>
        <v>Inviable Sanitariamente</v>
      </c>
      <c r="VCV469" s="265" t="str">
        <f t="shared" ref="VCV469:VCV471" si="14986">IF(VCT469&lt;5,"Sin Riesgo",IF(VCT469 &lt;=14,"Bajo",IF(VCT469&lt;=35,"Medio",IF(VCT469&lt;=80,"Alto","Inviable Sanitariamente"))))</f>
        <v>Inviable Sanitariamente</v>
      </c>
      <c r="VCW469" s="265" t="str">
        <f t="shared" ref="VCW469:VCW471" si="14987">IF(VCU469&lt;5,"Sin Riesgo",IF(VCU469 &lt;=14,"Bajo",IF(VCU469&lt;=35,"Medio",IF(VCU469&lt;=80,"Alto","Inviable Sanitariamente"))))</f>
        <v>Inviable Sanitariamente</v>
      </c>
      <c r="VCX469" s="265" t="str">
        <f t="shared" ref="VCX469:VCX471" si="14988">IF(VCV469&lt;5,"Sin Riesgo",IF(VCV469 &lt;=14,"Bajo",IF(VCV469&lt;=35,"Medio",IF(VCV469&lt;=80,"Alto","Inviable Sanitariamente"))))</f>
        <v>Inviable Sanitariamente</v>
      </c>
      <c r="VCY469" s="265" t="str">
        <f t="shared" ref="VCY469:VCY471" si="14989">IF(VCW469&lt;5,"Sin Riesgo",IF(VCW469 &lt;=14,"Bajo",IF(VCW469&lt;=35,"Medio",IF(VCW469&lt;=80,"Alto","Inviable Sanitariamente"))))</f>
        <v>Inviable Sanitariamente</v>
      </c>
      <c r="VCZ469" s="265" t="str">
        <f t="shared" ref="VCZ469:VCZ471" si="14990">IF(VCX469&lt;5,"Sin Riesgo",IF(VCX469 &lt;=14,"Bajo",IF(VCX469&lt;=35,"Medio",IF(VCX469&lt;=80,"Alto","Inviable Sanitariamente"))))</f>
        <v>Inviable Sanitariamente</v>
      </c>
      <c r="VDA469" s="265" t="str">
        <f t="shared" ref="VDA469:VDA471" si="14991">IF(VCY469&lt;5,"Sin Riesgo",IF(VCY469 &lt;=14,"Bajo",IF(VCY469&lt;=35,"Medio",IF(VCY469&lt;=80,"Alto","Inviable Sanitariamente"))))</f>
        <v>Inviable Sanitariamente</v>
      </c>
      <c r="VDB469" s="265" t="str">
        <f t="shared" ref="VDB469:VDB471" si="14992">IF(VCZ469&lt;5,"Sin Riesgo",IF(VCZ469 &lt;=14,"Bajo",IF(VCZ469&lt;=35,"Medio",IF(VCZ469&lt;=80,"Alto","Inviable Sanitariamente"))))</f>
        <v>Inviable Sanitariamente</v>
      </c>
      <c r="VDC469" s="265" t="str">
        <f t="shared" ref="VDC469:VDC471" si="14993">IF(VDA469&lt;5,"Sin Riesgo",IF(VDA469 &lt;=14,"Bajo",IF(VDA469&lt;=35,"Medio",IF(VDA469&lt;=80,"Alto","Inviable Sanitariamente"))))</f>
        <v>Inviable Sanitariamente</v>
      </c>
      <c r="VDD469" s="265" t="str">
        <f t="shared" ref="VDD469:VDD471" si="14994">IF(VDB469&lt;5,"Sin Riesgo",IF(VDB469 &lt;=14,"Bajo",IF(VDB469&lt;=35,"Medio",IF(VDB469&lt;=80,"Alto","Inviable Sanitariamente"))))</f>
        <v>Inviable Sanitariamente</v>
      </c>
      <c r="VDE469" s="265" t="str">
        <f t="shared" ref="VDE469:VDE471" si="14995">IF(VDC469&lt;5,"Sin Riesgo",IF(VDC469 &lt;=14,"Bajo",IF(VDC469&lt;=35,"Medio",IF(VDC469&lt;=80,"Alto","Inviable Sanitariamente"))))</f>
        <v>Inviable Sanitariamente</v>
      </c>
      <c r="VDF469" s="265" t="str">
        <f t="shared" ref="VDF469:VDF471" si="14996">IF(VDD469&lt;5,"Sin Riesgo",IF(VDD469 &lt;=14,"Bajo",IF(VDD469&lt;=35,"Medio",IF(VDD469&lt;=80,"Alto","Inviable Sanitariamente"))))</f>
        <v>Inviable Sanitariamente</v>
      </c>
      <c r="VDG469" s="265" t="str">
        <f t="shared" ref="VDG469:VDG471" si="14997">IF(VDE469&lt;5,"Sin Riesgo",IF(VDE469 &lt;=14,"Bajo",IF(VDE469&lt;=35,"Medio",IF(VDE469&lt;=80,"Alto","Inviable Sanitariamente"))))</f>
        <v>Inviable Sanitariamente</v>
      </c>
      <c r="VDH469" s="265" t="str">
        <f t="shared" ref="VDH469:VDH471" si="14998">IF(VDF469&lt;5,"Sin Riesgo",IF(VDF469 &lt;=14,"Bajo",IF(VDF469&lt;=35,"Medio",IF(VDF469&lt;=80,"Alto","Inviable Sanitariamente"))))</f>
        <v>Inviable Sanitariamente</v>
      </c>
      <c r="VDI469" s="265" t="str">
        <f t="shared" ref="VDI469:VDI471" si="14999">IF(VDG469&lt;5,"Sin Riesgo",IF(VDG469 &lt;=14,"Bajo",IF(VDG469&lt;=35,"Medio",IF(VDG469&lt;=80,"Alto","Inviable Sanitariamente"))))</f>
        <v>Inviable Sanitariamente</v>
      </c>
      <c r="VDJ469" s="265" t="str">
        <f t="shared" ref="VDJ469:VDJ471" si="15000">IF(VDH469&lt;5,"Sin Riesgo",IF(VDH469 &lt;=14,"Bajo",IF(VDH469&lt;=35,"Medio",IF(VDH469&lt;=80,"Alto","Inviable Sanitariamente"))))</f>
        <v>Inviable Sanitariamente</v>
      </c>
      <c r="VDK469" s="265" t="str">
        <f t="shared" ref="VDK469:VDK471" si="15001">IF(VDI469&lt;5,"Sin Riesgo",IF(VDI469 &lt;=14,"Bajo",IF(VDI469&lt;=35,"Medio",IF(VDI469&lt;=80,"Alto","Inviable Sanitariamente"))))</f>
        <v>Inviable Sanitariamente</v>
      </c>
      <c r="VDL469" s="265" t="str">
        <f t="shared" ref="VDL469:VDL471" si="15002">IF(VDJ469&lt;5,"Sin Riesgo",IF(VDJ469 &lt;=14,"Bajo",IF(VDJ469&lt;=35,"Medio",IF(VDJ469&lt;=80,"Alto","Inviable Sanitariamente"))))</f>
        <v>Inviable Sanitariamente</v>
      </c>
      <c r="VDM469" s="265" t="str">
        <f t="shared" ref="VDM469:VDM471" si="15003">IF(VDK469&lt;5,"Sin Riesgo",IF(VDK469 &lt;=14,"Bajo",IF(VDK469&lt;=35,"Medio",IF(VDK469&lt;=80,"Alto","Inviable Sanitariamente"))))</f>
        <v>Inviable Sanitariamente</v>
      </c>
      <c r="VDN469" s="265" t="str">
        <f t="shared" ref="VDN469:VDN471" si="15004">IF(VDL469&lt;5,"Sin Riesgo",IF(VDL469 &lt;=14,"Bajo",IF(VDL469&lt;=35,"Medio",IF(VDL469&lt;=80,"Alto","Inviable Sanitariamente"))))</f>
        <v>Inviable Sanitariamente</v>
      </c>
      <c r="VDO469" s="265" t="str">
        <f t="shared" ref="VDO469:VDO471" si="15005">IF(VDM469&lt;5,"Sin Riesgo",IF(VDM469 &lt;=14,"Bajo",IF(VDM469&lt;=35,"Medio",IF(VDM469&lt;=80,"Alto","Inviable Sanitariamente"))))</f>
        <v>Inviable Sanitariamente</v>
      </c>
      <c r="VDP469" s="265" t="str">
        <f t="shared" ref="VDP469:VDP471" si="15006">IF(VDN469&lt;5,"Sin Riesgo",IF(VDN469 &lt;=14,"Bajo",IF(VDN469&lt;=35,"Medio",IF(VDN469&lt;=80,"Alto","Inviable Sanitariamente"))))</f>
        <v>Inviable Sanitariamente</v>
      </c>
      <c r="VDQ469" s="265" t="str">
        <f t="shared" ref="VDQ469:VDQ471" si="15007">IF(VDO469&lt;5,"Sin Riesgo",IF(VDO469 &lt;=14,"Bajo",IF(VDO469&lt;=35,"Medio",IF(VDO469&lt;=80,"Alto","Inviable Sanitariamente"))))</f>
        <v>Inviable Sanitariamente</v>
      </c>
      <c r="VDR469" s="265" t="str">
        <f t="shared" ref="VDR469:VDR471" si="15008">IF(VDP469&lt;5,"Sin Riesgo",IF(VDP469 &lt;=14,"Bajo",IF(VDP469&lt;=35,"Medio",IF(VDP469&lt;=80,"Alto","Inviable Sanitariamente"))))</f>
        <v>Inviable Sanitariamente</v>
      </c>
      <c r="VDS469" s="265" t="str">
        <f t="shared" ref="VDS469:VDS471" si="15009">IF(VDQ469&lt;5,"Sin Riesgo",IF(VDQ469 &lt;=14,"Bajo",IF(VDQ469&lt;=35,"Medio",IF(VDQ469&lt;=80,"Alto","Inviable Sanitariamente"))))</f>
        <v>Inviable Sanitariamente</v>
      </c>
      <c r="VDT469" s="265" t="str">
        <f t="shared" ref="VDT469:VDT471" si="15010">IF(VDR469&lt;5,"Sin Riesgo",IF(VDR469 &lt;=14,"Bajo",IF(VDR469&lt;=35,"Medio",IF(VDR469&lt;=80,"Alto","Inviable Sanitariamente"))))</f>
        <v>Inviable Sanitariamente</v>
      </c>
      <c r="VDU469" s="265" t="str">
        <f t="shared" ref="VDU469:VDU471" si="15011">IF(VDS469&lt;5,"Sin Riesgo",IF(VDS469 &lt;=14,"Bajo",IF(VDS469&lt;=35,"Medio",IF(VDS469&lt;=80,"Alto","Inviable Sanitariamente"))))</f>
        <v>Inviable Sanitariamente</v>
      </c>
      <c r="VDV469" s="265" t="str">
        <f t="shared" ref="VDV469:VDV471" si="15012">IF(VDT469&lt;5,"Sin Riesgo",IF(VDT469 &lt;=14,"Bajo",IF(VDT469&lt;=35,"Medio",IF(VDT469&lt;=80,"Alto","Inviable Sanitariamente"))))</f>
        <v>Inviable Sanitariamente</v>
      </c>
      <c r="VDW469" s="265" t="str">
        <f t="shared" ref="VDW469:VDW471" si="15013">IF(VDU469&lt;5,"Sin Riesgo",IF(VDU469 &lt;=14,"Bajo",IF(VDU469&lt;=35,"Medio",IF(VDU469&lt;=80,"Alto","Inviable Sanitariamente"))))</f>
        <v>Inviable Sanitariamente</v>
      </c>
      <c r="VDX469" s="265" t="str">
        <f t="shared" ref="VDX469:VDX471" si="15014">IF(VDV469&lt;5,"Sin Riesgo",IF(VDV469 &lt;=14,"Bajo",IF(VDV469&lt;=35,"Medio",IF(VDV469&lt;=80,"Alto","Inviable Sanitariamente"))))</f>
        <v>Inviable Sanitariamente</v>
      </c>
      <c r="VDY469" s="265" t="str">
        <f t="shared" ref="VDY469:VDY471" si="15015">IF(VDW469&lt;5,"Sin Riesgo",IF(VDW469 &lt;=14,"Bajo",IF(VDW469&lt;=35,"Medio",IF(VDW469&lt;=80,"Alto","Inviable Sanitariamente"))))</f>
        <v>Inviable Sanitariamente</v>
      </c>
      <c r="VDZ469" s="265" t="str">
        <f t="shared" ref="VDZ469:VDZ471" si="15016">IF(VDX469&lt;5,"Sin Riesgo",IF(VDX469 &lt;=14,"Bajo",IF(VDX469&lt;=35,"Medio",IF(VDX469&lt;=80,"Alto","Inviable Sanitariamente"))))</f>
        <v>Inviable Sanitariamente</v>
      </c>
      <c r="VEA469" s="265" t="str">
        <f t="shared" ref="VEA469:VEA471" si="15017">IF(VDY469&lt;5,"Sin Riesgo",IF(VDY469 &lt;=14,"Bajo",IF(VDY469&lt;=35,"Medio",IF(VDY469&lt;=80,"Alto","Inviable Sanitariamente"))))</f>
        <v>Inviable Sanitariamente</v>
      </c>
      <c r="VEB469" s="265" t="str">
        <f t="shared" ref="VEB469:VEB471" si="15018">IF(VDZ469&lt;5,"Sin Riesgo",IF(VDZ469 &lt;=14,"Bajo",IF(VDZ469&lt;=35,"Medio",IF(VDZ469&lt;=80,"Alto","Inviable Sanitariamente"))))</f>
        <v>Inviable Sanitariamente</v>
      </c>
      <c r="VEC469" s="265" t="str">
        <f t="shared" ref="VEC469:VEC471" si="15019">IF(VEA469&lt;5,"Sin Riesgo",IF(VEA469 &lt;=14,"Bajo",IF(VEA469&lt;=35,"Medio",IF(VEA469&lt;=80,"Alto","Inviable Sanitariamente"))))</f>
        <v>Inviable Sanitariamente</v>
      </c>
      <c r="VED469" s="265" t="str">
        <f t="shared" ref="VED469:VED471" si="15020">IF(VEB469&lt;5,"Sin Riesgo",IF(VEB469 &lt;=14,"Bajo",IF(VEB469&lt;=35,"Medio",IF(VEB469&lt;=80,"Alto","Inviable Sanitariamente"))))</f>
        <v>Inviable Sanitariamente</v>
      </c>
      <c r="VEE469" s="265" t="str">
        <f t="shared" ref="VEE469:VEE471" si="15021">IF(VEC469&lt;5,"Sin Riesgo",IF(VEC469 &lt;=14,"Bajo",IF(VEC469&lt;=35,"Medio",IF(VEC469&lt;=80,"Alto","Inviable Sanitariamente"))))</f>
        <v>Inviable Sanitariamente</v>
      </c>
      <c r="VEF469" s="265" t="str">
        <f t="shared" ref="VEF469:VEF471" si="15022">IF(VED469&lt;5,"Sin Riesgo",IF(VED469 &lt;=14,"Bajo",IF(VED469&lt;=35,"Medio",IF(VED469&lt;=80,"Alto","Inviable Sanitariamente"))))</f>
        <v>Inviable Sanitariamente</v>
      </c>
      <c r="VEG469" s="265" t="str">
        <f t="shared" ref="VEG469:VEG471" si="15023">IF(VEE469&lt;5,"Sin Riesgo",IF(VEE469 &lt;=14,"Bajo",IF(VEE469&lt;=35,"Medio",IF(VEE469&lt;=80,"Alto","Inviable Sanitariamente"))))</f>
        <v>Inviable Sanitariamente</v>
      </c>
      <c r="VEH469" s="265" t="str">
        <f t="shared" ref="VEH469:VEH471" si="15024">IF(VEF469&lt;5,"Sin Riesgo",IF(VEF469 &lt;=14,"Bajo",IF(VEF469&lt;=35,"Medio",IF(VEF469&lt;=80,"Alto","Inviable Sanitariamente"))))</f>
        <v>Inviable Sanitariamente</v>
      </c>
      <c r="VEI469" s="265" t="str">
        <f t="shared" ref="VEI469:VEI471" si="15025">IF(VEG469&lt;5,"Sin Riesgo",IF(VEG469 &lt;=14,"Bajo",IF(VEG469&lt;=35,"Medio",IF(VEG469&lt;=80,"Alto","Inviable Sanitariamente"))))</f>
        <v>Inviable Sanitariamente</v>
      </c>
      <c r="VEJ469" s="265" t="str">
        <f t="shared" ref="VEJ469:VEJ471" si="15026">IF(VEH469&lt;5,"Sin Riesgo",IF(VEH469 &lt;=14,"Bajo",IF(VEH469&lt;=35,"Medio",IF(VEH469&lt;=80,"Alto","Inviable Sanitariamente"))))</f>
        <v>Inviable Sanitariamente</v>
      </c>
      <c r="VEK469" s="265" t="str">
        <f t="shared" ref="VEK469:VEK471" si="15027">IF(VEI469&lt;5,"Sin Riesgo",IF(VEI469 &lt;=14,"Bajo",IF(VEI469&lt;=35,"Medio",IF(VEI469&lt;=80,"Alto","Inviable Sanitariamente"))))</f>
        <v>Inviable Sanitariamente</v>
      </c>
      <c r="VEL469" s="265" t="str">
        <f t="shared" ref="VEL469:VEL471" si="15028">IF(VEJ469&lt;5,"Sin Riesgo",IF(VEJ469 &lt;=14,"Bajo",IF(VEJ469&lt;=35,"Medio",IF(VEJ469&lt;=80,"Alto","Inviable Sanitariamente"))))</f>
        <v>Inviable Sanitariamente</v>
      </c>
      <c r="VEM469" s="265" t="str">
        <f t="shared" ref="VEM469:VEM471" si="15029">IF(VEK469&lt;5,"Sin Riesgo",IF(VEK469 &lt;=14,"Bajo",IF(VEK469&lt;=35,"Medio",IF(VEK469&lt;=80,"Alto","Inviable Sanitariamente"))))</f>
        <v>Inviable Sanitariamente</v>
      </c>
      <c r="VEN469" s="265" t="str">
        <f t="shared" ref="VEN469:VEN471" si="15030">IF(VEL469&lt;5,"Sin Riesgo",IF(VEL469 &lt;=14,"Bajo",IF(VEL469&lt;=35,"Medio",IF(VEL469&lt;=80,"Alto","Inviable Sanitariamente"))))</f>
        <v>Inviable Sanitariamente</v>
      </c>
      <c r="VEO469" s="265" t="str">
        <f t="shared" ref="VEO469:VEO471" si="15031">IF(VEM469&lt;5,"Sin Riesgo",IF(VEM469 &lt;=14,"Bajo",IF(VEM469&lt;=35,"Medio",IF(VEM469&lt;=80,"Alto","Inviable Sanitariamente"))))</f>
        <v>Inviable Sanitariamente</v>
      </c>
      <c r="VEP469" s="265" t="str">
        <f t="shared" ref="VEP469:VEP471" si="15032">IF(VEN469&lt;5,"Sin Riesgo",IF(VEN469 &lt;=14,"Bajo",IF(VEN469&lt;=35,"Medio",IF(VEN469&lt;=80,"Alto","Inviable Sanitariamente"))))</f>
        <v>Inviable Sanitariamente</v>
      </c>
      <c r="VEQ469" s="265" t="str">
        <f t="shared" ref="VEQ469:VEQ471" si="15033">IF(VEO469&lt;5,"Sin Riesgo",IF(VEO469 &lt;=14,"Bajo",IF(VEO469&lt;=35,"Medio",IF(VEO469&lt;=80,"Alto","Inviable Sanitariamente"))))</f>
        <v>Inviable Sanitariamente</v>
      </c>
      <c r="VER469" s="265" t="str">
        <f t="shared" ref="VER469:VER471" si="15034">IF(VEP469&lt;5,"Sin Riesgo",IF(VEP469 &lt;=14,"Bajo",IF(VEP469&lt;=35,"Medio",IF(VEP469&lt;=80,"Alto","Inviable Sanitariamente"))))</f>
        <v>Inviable Sanitariamente</v>
      </c>
      <c r="VES469" s="265" t="str">
        <f t="shared" ref="VES469:VES471" si="15035">IF(VEQ469&lt;5,"Sin Riesgo",IF(VEQ469 &lt;=14,"Bajo",IF(VEQ469&lt;=35,"Medio",IF(VEQ469&lt;=80,"Alto","Inviable Sanitariamente"))))</f>
        <v>Inviable Sanitariamente</v>
      </c>
      <c r="VET469" s="265" t="str">
        <f t="shared" ref="VET469:VET471" si="15036">IF(VER469&lt;5,"Sin Riesgo",IF(VER469 &lt;=14,"Bajo",IF(VER469&lt;=35,"Medio",IF(VER469&lt;=80,"Alto","Inviable Sanitariamente"))))</f>
        <v>Inviable Sanitariamente</v>
      </c>
      <c r="VEU469" s="265" t="str">
        <f t="shared" ref="VEU469:VEU471" si="15037">IF(VES469&lt;5,"Sin Riesgo",IF(VES469 &lt;=14,"Bajo",IF(VES469&lt;=35,"Medio",IF(VES469&lt;=80,"Alto","Inviable Sanitariamente"))))</f>
        <v>Inviable Sanitariamente</v>
      </c>
      <c r="VEV469" s="265" t="str">
        <f t="shared" ref="VEV469:VEV471" si="15038">IF(VET469&lt;5,"Sin Riesgo",IF(VET469 &lt;=14,"Bajo",IF(VET469&lt;=35,"Medio",IF(VET469&lt;=80,"Alto","Inviable Sanitariamente"))))</f>
        <v>Inviable Sanitariamente</v>
      </c>
      <c r="VEW469" s="265" t="str">
        <f t="shared" ref="VEW469:VEW471" si="15039">IF(VEU469&lt;5,"Sin Riesgo",IF(VEU469 &lt;=14,"Bajo",IF(VEU469&lt;=35,"Medio",IF(VEU469&lt;=80,"Alto","Inviable Sanitariamente"))))</f>
        <v>Inviable Sanitariamente</v>
      </c>
      <c r="VEX469" s="265" t="str">
        <f t="shared" ref="VEX469:VEX471" si="15040">IF(VEV469&lt;5,"Sin Riesgo",IF(VEV469 &lt;=14,"Bajo",IF(VEV469&lt;=35,"Medio",IF(VEV469&lt;=80,"Alto","Inviable Sanitariamente"))))</f>
        <v>Inviable Sanitariamente</v>
      </c>
      <c r="VEY469" s="265" t="str">
        <f t="shared" ref="VEY469:VEY471" si="15041">IF(VEW469&lt;5,"Sin Riesgo",IF(VEW469 &lt;=14,"Bajo",IF(VEW469&lt;=35,"Medio",IF(VEW469&lt;=80,"Alto","Inviable Sanitariamente"))))</f>
        <v>Inviable Sanitariamente</v>
      </c>
      <c r="VEZ469" s="265" t="str">
        <f t="shared" ref="VEZ469:VEZ471" si="15042">IF(VEX469&lt;5,"Sin Riesgo",IF(VEX469 &lt;=14,"Bajo",IF(VEX469&lt;=35,"Medio",IF(VEX469&lt;=80,"Alto","Inviable Sanitariamente"))))</f>
        <v>Inviable Sanitariamente</v>
      </c>
      <c r="VFA469" s="265" t="str">
        <f t="shared" ref="VFA469:VFA471" si="15043">IF(VEY469&lt;5,"Sin Riesgo",IF(VEY469 &lt;=14,"Bajo",IF(VEY469&lt;=35,"Medio",IF(VEY469&lt;=80,"Alto","Inviable Sanitariamente"))))</f>
        <v>Inviable Sanitariamente</v>
      </c>
      <c r="VFB469" s="265" t="str">
        <f t="shared" ref="VFB469:VFB471" si="15044">IF(VEZ469&lt;5,"Sin Riesgo",IF(VEZ469 &lt;=14,"Bajo",IF(VEZ469&lt;=35,"Medio",IF(VEZ469&lt;=80,"Alto","Inviable Sanitariamente"))))</f>
        <v>Inviable Sanitariamente</v>
      </c>
      <c r="VFC469" s="265" t="str">
        <f t="shared" ref="VFC469:VFC471" si="15045">IF(VFA469&lt;5,"Sin Riesgo",IF(VFA469 &lt;=14,"Bajo",IF(VFA469&lt;=35,"Medio",IF(VFA469&lt;=80,"Alto","Inviable Sanitariamente"))))</f>
        <v>Inviable Sanitariamente</v>
      </c>
      <c r="VFD469" s="265" t="str">
        <f t="shared" ref="VFD469:VFD471" si="15046">IF(VFB469&lt;5,"Sin Riesgo",IF(VFB469 &lt;=14,"Bajo",IF(VFB469&lt;=35,"Medio",IF(VFB469&lt;=80,"Alto","Inviable Sanitariamente"))))</f>
        <v>Inviable Sanitariamente</v>
      </c>
      <c r="VFE469" s="265" t="str">
        <f t="shared" ref="VFE469:VFE471" si="15047">IF(VFC469&lt;5,"Sin Riesgo",IF(VFC469 &lt;=14,"Bajo",IF(VFC469&lt;=35,"Medio",IF(VFC469&lt;=80,"Alto","Inviable Sanitariamente"))))</f>
        <v>Inviable Sanitariamente</v>
      </c>
      <c r="VFF469" s="265" t="str">
        <f t="shared" ref="VFF469:VFF471" si="15048">IF(VFD469&lt;5,"Sin Riesgo",IF(VFD469 &lt;=14,"Bajo",IF(VFD469&lt;=35,"Medio",IF(VFD469&lt;=80,"Alto","Inviable Sanitariamente"))))</f>
        <v>Inviable Sanitariamente</v>
      </c>
      <c r="VFG469" s="265" t="str">
        <f t="shared" ref="VFG469:VFG471" si="15049">IF(VFE469&lt;5,"Sin Riesgo",IF(VFE469 &lt;=14,"Bajo",IF(VFE469&lt;=35,"Medio",IF(VFE469&lt;=80,"Alto","Inviable Sanitariamente"))))</f>
        <v>Inviable Sanitariamente</v>
      </c>
      <c r="VFH469" s="265" t="str">
        <f t="shared" ref="VFH469:VFH471" si="15050">IF(VFF469&lt;5,"Sin Riesgo",IF(VFF469 &lt;=14,"Bajo",IF(VFF469&lt;=35,"Medio",IF(VFF469&lt;=80,"Alto","Inviable Sanitariamente"))))</f>
        <v>Inviable Sanitariamente</v>
      </c>
      <c r="VFI469" s="265" t="str">
        <f t="shared" ref="VFI469:VFI471" si="15051">IF(VFG469&lt;5,"Sin Riesgo",IF(VFG469 &lt;=14,"Bajo",IF(VFG469&lt;=35,"Medio",IF(VFG469&lt;=80,"Alto","Inviable Sanitariamente"))))</f>
        <v>Inviable Sanitariamente</v>
      </c>
      <c r="VFJ469" s="265" t="str">
        <f t="shared" ref="VFJ469:VFJ471" si="15052">IF(VFH469&lt;5,"Sin Riesgo",IF(VFH469 &lt;=14,"Bajo",IF(VFH469&lt;=35,"Medio",IF(VFH469&lt;=80,"Alto","Inviable Sanitariamente"))))</f>
        <v>Inviable Sanitariamente</v>
      </c>
      <c r="VFK469" s="265" t="str">
        <f t="shared" ref="VFK469:VFK471" si="15053">IF(VFI469&lt;5,"Sin Riesgo",IF(VFI469 &lt;=14,"Bajo",IF(VFI469&lt;=35,"Medio",IF(VFI469&lt;=80,"Alto","Inviable Sanitariamente"))))</f>
        <v>Inviable Sanitariamente</v>
      </c>
      <c r="VFL469" s="265" t="str">
        <f t="shared" ref="VFL469:VFL471" si="15054">IF(VFJ469&lt;5,"Sin Riesgo",IF(VFJ469 &lt;=14,"Bajo",IF(VFJ469&lt;=35,"Medio",IF(VFJ469&lt;=80,"Alto","Inviable Sanitariamente"))))</f>
        <v>Inviable Sanitariamente</v>
      </c>
      <c r="VFM469" s="265" t="str">
        <f t="shared" ref="VFM469:VFM471" si="15055">IF(VFK469&lt;5,"Sin Riesgo",IF(VFK469 &lt;=14,"Bajo",IF(VFK469&lt;=35,"Medio",IF(VFK469&lt;=80,"Alto","Inviable Sanitariamente"))))</f>
        <v>Inviable Sanitariamente</v>
      </c>
      <c r="VFN469" s="265" t="str">
        <f t="shared" ref="VFN469:VFN471" si="15056">IF(VFL469&lt;5,"Sin Riesgo",IF(VFL469 &lt;=14,"Bajo",IF(VFL469&lt;=35,"Medio",IF(VFL469&lt;=80,"Alto","Inviable Sanitariamente"))))</f>
        <v>Inviable Sanitariamente</v>
      </c>
      <c r="VFO469" s="265" t="str">
        <f t="shared" ref="VFO469:VFO471" si="15057">IF(VFM469&lt;5,"Sin Riesgo",IF(VFM469 &lt;=14,"Bajo",IF(VFM469&lt;=35,"Medio",IF(VFM469&lt;=80,"Alto","Inviable Sanitariamente"))))</f>
        <v>Inviable Sanitariamente</v>
      </c>
      <c r="VFP469" s="265" t="str">
        <f t="shared" ref="VFP469:VFP471" si="15058">IF(VFN469&lt;5,"Sin Riesgo",IF(VFN469 &lt;=14,"Bajo",IF(VFN469&lt;=35,"Medio",IF(VFN469&lt;=80,"Alto","Inviable Sanitariamente"))))</f>
        <v>Inviable Sanitariamente</v>
      </c>
      <c r="VFQ469" s="265" t="str">
        <f t="shared" ref="VFQ469:VFQ471" si="15059">IF(VFO469&lt;5,"Sin Riesgo",IF(VFO469 &lt;=14,"Bajo",IF(VFO469&lt;=35,"Medio",IF(VFO469&lt;=80,"Alto","Inviable Sanitariamente"))))</f>
        <v>Inviable Sanitariamente</v>
      </c>
      <c r="VFR469" s="265" t="str">
        <f t="shared" ref="VFR469:VFR471" si="15060">IF(VFP469&lt;5,"Sin Riesgo",IF(VFP469 &lt;=14,"Bajo",IF(VFP469&lt;=35,"Medio",IF(VFP469&lt;=80,"Alto","Inviable Sanitariamente"))))</f>
        <v>Inviable Sanitariamente</v>
      </c>
      <c r="VFS469" s="265" t="str">
        <f t="shared" ref="VFS469:VFS471" si="15061">IF(VFQ469&lt;5,"Sin Riesgo",IF(VFQ469 &lt;=14,"Bajo",IF(VFQ469&lt;=35,"Medio",IF(VFQ469&lt;=80,"Alto","Inviable Sanitariamente"))))</f>
        <v>Inviable Sanitariamente</v>
      </c>
      <c r="VFT469" s="265" t="str">
        <f t="shared" ref="VFT469:VFT471" si="15062">IF(VFR469&lt;5,"Sin Riesgo",IF(VFR469 &lt;=14,"Bajo",IF(VFR469&lt;=35,"Medio",IF(VFR469&lt;=80,"Alto","Inviable Sanitariamente"))))</f>
        <v>Inviable Sanitariamente</v>
      </c>
      <c r="VFU469" s="265" t="str">
        <f t="shared" ref="VFU469:VFU471" si="15063">IF(VFS469&lt;5,"Sin Riesgo",IF(VFS469 &lt;=14,"Bajo",IF(VFS469&lt;=35,"Medio",IF(VFS469&lt;=80,"Alto","Inviable Sanitariamente"))))</f>
        <v>Inviable Sanitariamente</v>
      </c>
      <c r="VFV469" s="265" t="str">
        <f t="shared" ref="VFV469:VFV471" si="15064">IF(VFT469&lt;5,"Sin Riesgo",IF(VFT469 &lt;=14,"Bajo",IF(VFT469&lt;=35,"Medio",IF(VFT469&lt;=80,"Alto","Inviable Sanitariamente"))))</f>
        <v>Inviable Sanitariamente</v>
      </c>
      <c r="VFW469" s="265" t="str">
        <f t="shared" ref="VFW469:VFW471" si="15065">IF(VFU469&lt;5,"Sin Riesgo",IF(VFU469 &lt;=14,"Bajo",IF(VFU469&lt;=35,"Medio",IF(VFU469&lt;=80,"Alto","Inviable Sanitariamente"))))</f>
        <v>Inviable Sanitariamente</v>
      </c>
      <c r="VFX469" s="265" t="str">
        <f t="shared" ref="VFX469:VFX471" si="15066">IF(VFV469&lt;5,"Sin Riesgo",IF(VFV469 &lt;=14,"Bajo",IF(VFV469&lt;=35,"Medio",IF(VFV469&lt;=80,"Alto","Inviable Sanitariamente"))))</f>
        <v>Inviable Sanitariamente</v>
      </c>
      <c r="VFY469" s="265" t="str">
        <f t="shared" ref="VFY469:VFY471" si="15067">IF(VFW469&lt;5,"Sin Riesgo",IF(VFW469 &lt;=14,"Bajo",IF(VFW469&lt;=35,"Medio",IF(VFW469&lt;=80,"Alto","Inviable Sanitariamente"))))</f>
        <v>Inviable Sanitariamente</v>
      </c>
      <c r="VFZ469" s="265" t="str">
        <f t="shared" ref="VFZ469:VFZ471" si="15068">IF(VFX469&lt;5,"Sin Riesgo",IF(VFX469 &lt;=14,"Bajo",IF(VFX469&lt;=35,"Medio",IF(VFX469&lt;=80,"Alto","Inviable Sanitariamente"))))</f>
        <v>Inviable Sanitariamente</v>
      </c>
      <c r="VGA469" s="265" t="str">
        <f t="shared" ref="VGA469:VGA471" si="15069">IF(VFY469&lt;5,"Sin Riesgo",IF(VFY469 &lt;=14,"Bajo",IF(VFY469&lt;=35,"Medio",IF(VFY469&lt;=80,"Alto","Inviable Sanitariamente"))))</f>
        <v>Inviable Sanitariamente</v>
      </c>
      <c r="VGB469" s="265" t="str">
        <f t="shared" ref="VGB469:VGB471" si="15070">IF(VFZ469&lt;5,"Sin Riesgo",IF(VFZ469 &lt;=14,"Bajo",IF(VFZ469&lt;=35,"Medio",IF(VFZ469&lt;=80,"Alto","Inviable Sanitariamente"))))</f>
        <v>Inviable Sanitariamente</v>
      </c>
      <c r="VGC469" s="265" t="str">
        <f t="shared" ref="VGC469:VGC471" si="15071">IF(VGA469&lt;5,"Sin Riesgo",IF(VGA469 &lt;=14,"Bajo",IF(VGA469&lt;=35,"Medio",IF(VGA469&lt;=80,"Alto","Inviable Sanitariamente"))))</f>
        <v>Inviable Sanitariamente</v>
      </c>
      <c r="VGD469" s="265" t="str">
        <f t="shared" ref="VGD469:VGD471" si="15072">IF(VGB469&lt;5,"Sin Riesgo",IF(VGB469 &lt;=14,"Bajo",IF(VGB469&lt;=35,"Medio",IF(VGB469&lt;=80,"Alto","Inviable Sanitariamente"))))</f>
        <v>Inviable Sanitariamente</v>
      </c>
      <c r="VGE469" s="265" t="str">
        <f t="shared" ref="VGE469:VGE471" si="15073">IF(VGC469&lt;5,"Sin Riesgo",IF(VGC469 &lt;=14,"Bajo",IF(VGC469&lt;=35,"Medio",IF(VGC469&lt;=80,"Alto","Inviable Sanitariamente"))))</f>
        <v>Inviable Sanitariamente</v>
      </c>
      <c r="VGF469" s="265" t="str">
        <f t="shared" ref="VGF469:VGF471" si="15074">IF(VGD469&lt;5,"Sin Riesgo",IF(VGD469 &lt;=14,"Bajo",IF(VGD469&lt;=35,"Medio",IF(VGD469&lt;=80,"Alto","Inviable Sanitariamente"))))</f>
        <v>Inviable Sanitariamente</v>
      </c>
      <c r="VGG469" s="265" t="str">
        <f t="shared" ref="VGG469:VGG471" si="15075">IF(VGE469&lt;5,"Sin Riesgo",IF(VGE469 &lt;=14,"Bajo",IF(VGE469&lt;=35,"Medio",IF(VGE469&lt;=80,"Alto","Inviable Sanitariamente"))))</f>
        <v>Inviable Sanitariamente</v>
      </c>
      <c r="VGH469" s="265" t="str">
        <f t="shared" ref="VGH469:VGH471" si="15076">IF(VGF469&lt;5,"Sin Riesgo",IF(VGF469 &lt;=14,"Bajo",IF(VGF469&lt;=35,"Medio",IF(VGF469&lt;=80,"Alto","Inviable Sanitariamente"))))</f>
        <v>Inviable Sanitariamente</v>
      </c>
      <c r="VGI469" s="265" t="str">
        <f t="shared" ref="VGI469:VGI471" si="15077">IF(VGG469&lt;5,"Sin Riesgo",IF(VGG469 &lt;=14,"Bajo",IF(VGG469&lt;=35,"Medio",IF(VGG469&lt;=80,"Alto","Inviable Sanitariamente"))))</f>
        <v>Inviable Sanitariamente</v>
      </c>
      <c r="VGJ469" s="265" t="str">
        <f t="shared" ref="VGJ469:VGJ471" si="15078">IF(VGH469&lt;5,"Sin Riesgo",IF(VGH469 &lt;=14,"Bajo",IF(VGH469&lt;=35,"Medio",IF(VGH469&lt;=80,"Alto","Inviable Sanitariamente"))))</f>
        <v>Inviable Sanitariamente</v>
      </c>
      <c r="VGK469" s="265" t="str">
        <f t="shared" ref="VGK469:VGK471" si="15079">IF(VGI469&lt;5,"Sin Riesgo",IF(VGI469 &lt;=14,"Bajo",IF(VGI469&lt;=35,"Medio",IF(VGI469&lt;=80,"Alto","Inviable Sanitariamente"))))</f>
        <v>Inviable Sanitariamente</v>
      </c>
      <c r="VGL469" s="265" t="str">
        <f t="shared" ref="VGL469:VGL471" si="15080">IF(VGJ469&lt;5,"Sin Riesgo",IF(VGJ469 &lt;=14,"Bajo",IF(VGJ469&lt;=35,"Medio",IF(VGJ469&lt;=80,"Alto","Inviable Sanitariamente"))))</f>
        <v>Inviable Sanitariamente</v>
      </c>
      <c r="VGM469" s="265" t="str">
        <f t="shared" ref="VGM469:VGM471" si="15081">IF(VGK469&lt;5,"Sin Riesgo",IF(VGK469 &lt;=14,"Bajo",IF(VGK469&lt;=35,"Medio",IF(VGK469&lt;=80,"Alto","Inviable Sanitariamente"))))</f>
        <v>Inviable Sanitariamente</v>
      </c>
      <c r="VGN469" s="265" t="str">
        <f t="shared" ref="VGN469:VGN471" si="15082">IF(VGL469&lt;5,"Sin Riesgo",IF(VGL469 &lt;=14,"Bajo",IF(VGL469&lt;=35,"Medio",IF(VGL469&lt;=80,"Alto","Inviable Sanitariamente"))))</f>
        <v>Inviable Sanitariamente</v>
      </c>
      <c r="VGO469" s="265" t="str">
        <f t="shared" ref="VGO469:VGO471" si="15083">IF(VGM469&lt;5,"Sin Riesgo",IF(VGM469 &lt;=14,"Bajo",IF(VGM469&lt;=35,"Medio",IF(VGM469&lt;=80,"Alto","Inviable Sanitariamente"))))</f>
        <v>Inviable Sanitariamente</v>
      </c>
      <c r="VGP469" s="265" t="str">
        <f t="shared" ref="VGP469:VGP471" si="15084">IF(VGN469&lt;5,"Sin Riesgo",IF(VGN469 &lt;=14,"Bajo",IF(VGN469&lt;=35,"Medio",IF(VGN469&lt;=80,"Alto","Inviable Sanitariamente"))))</f>
        <v>Inviable Sanitariamente</v>
      </c>
      <c r="VGQ469" s="265" t="str">
        <f t="shared" ref="VGQ469:VGQ471" si="15085">IF(VGO469&lt;5,"Sin Riesgo",IF(VGO469 &lt;=14,"Bajo",IF(VGO469&lt;=35,"Medio",IF(VGO469&lt;=80,"Alto","Inviable Sanitariamente"))))</f>
        <v>Inviable Sanitariamente</v>
      </c>
      <c r="VGR469" s="265" t="str">
        <f t="shared" ref="VGR469:VGR471" si="15086">IF(VGP469&lt;5,"Sin Riesgo",IF(VGP469 &lt;=14,"Bajo",IF(VGP469&lt;=35,"Medio",IF(VGP469&lt;=80,"Alto","Inviable Sanitariamente"))))</f>
        <v>Inviable Sanitariamente</v>
      </c>
      <c r="VGS469" s="265" t="str">
        <f t="shared" ref="VGS469:VGS471" si="15087">IF(VGQ469&lt;5,"Sin Riesgo",IF(VGQ469 &lt;=14,"Bajo",IF(VGQ469&lt;=35,"Medio",IF(VGQ469&lt;=80,"Alto","Inviable Sanitariamente"))))</f>
        <v>Inviable Sanitariamente</v>
      </c>
      <c r="VGT469" s="265" t="str">
        <f t="shared" ref="VGT469:VGT471" si="15088">IF(VGR469&lt;5,"Sin Riesgo",IF(VGR469 &lt;=14,"Bajo",IF(VGR469&lt;=35,"Medio",IF(VGR469&lt;=80,"Alto","Inviable Sanitariamente"))))</f>
        <v>Inviable Sanitariamente</v>
      </c>
      <c r="VGU469" s="265" t="str">
        <f t="shared" ref="VGU469:VGU471" si="15089">IF(VGS469&lt;5,"Sin Riesgo",IF(VGS469 &lt;=14,"Bajo",IF(VGS469&lt;=35,"Medio",IF(VGS469&lt;=80,"Alto","Inviable Sanitariamente"))))</f>
        <v>Inviable Sanitariamente</v>
      </c>
      <c r="VGV469" s="265" t="str">
        <f t="shared" ref="VGV469:VGV471" si="15090">IF(VGT469&lt;5,"Sin Riesgo",IF(VGT469 &lt;=14,"Bajo",IF(VGT469&lt;=35,"Medio",IF(VGT469&lt;=80,"Alto","Inviable Sanitariamente"))))</f>
        <v>Inviable Sanitariamente</v>
      </c>
      <c r="VGW469" s="265" t="str">
        <f t="shared" ref="VGW469:VGW471" si="15091">IF(VGU469&lt;5,"Sin Riesgo",IF(VGU469 &lt;=14,"Bajo",IF(VGU469&lt;=35,"Medio",IF(VGU469&lt;=80,"Alto","Inviable Sanitariamente"))))</f>
        <v>Inviable Sanitariamente</v>
      </c>
      <c r="VGX469" s="265" t="str">
        <f t="shared" ref="VGX469:VGX471" si="15092">IF(VGV469&lt;5,"Sin Riesgo",IF(VGV469 &lt;=14,"Bajo",IF(VGV469&lt;=35,"Medio",IF(VGV469&lt;=80,"Alto","Inviable Sanitariamente"))))</f>
        <v>Inviable Sanitariamente</v>
      </c>
      <c r="VGY469" s="265" t="str">
        <f t="shared" ref="VGY469:VGY471" si="15093">IF(VGW469&lt;5,"Sin Riesgo",IF(VGW469 &lt;=14,"Bajo",IF(VGW469&lt;=35,"Medio",IF(VGW469&lt;=80,"Alto","Inviable Sanitariamente"))))</f>
        <v>Inviable Sanitariamente</v>
      </c>
      <c r="VGZ469" s="265" t="str">
        <f t="shared" ref="VGZ469:VGZ471" si="15094">IF(VGX469&lt;5,"Sin Riesgo",IF(VGX469 &lt;=14,"Bajo",IF(VGX469&lt;=35,"Medio",IF(VGX469&lt;=80,"Alto","Inviable Sanitariamente"))))</f>
        <v>Inviable Sanitariamente</v>
      </c>
      <c r="VHA469" s="265" t="str">
        <f t="shared" ref="VHA469:VHA471" si="15095">IF(VGY469&lt;5,"Sin Riesgo",IF(VGY469 &lt;=14,"Bajo",IF(VGY469&lt;=35,"Medio",IF(VGY469&lt;=80,"Alto","Inviable Sanitariamente"))))</f>
        <v>Inviable Sanitariamente</v>
      </c>
      <c r="VHB469" s="265" t="str">
        <f t="shared" ref="VHB469:VHB471" si="15096">IF(VGZ469&lt;5,"Sin Riesgo",IF(VGZ469 &lt;=14,"Bajo",IF(VGZ469&lt;=35,"Medio",IF(VGZ469&lt;=80,"Alto","Inviable Sanitariamente"))))</f>
        <v>Inviable Sanitariamente</v>
      </c>
      <c r="VHC469" s="265" t="str">
        <f t="shared" ref="VHC469:VHC471" si="15097">IF(VHA469&lt;5,"Sin Riesgo",IF(VHA469 &lt;=14,"Bajo",IF(VHA469&lt;=35,"Medio",IF(VHA469&lt;=80,"Alto","Inviable Sanitariamente"))))</f>
        <v>Inviable Sanitariamente</v>
      </c>
      <c r="VHD469" s="265" t="str">
        <f t="shared" ref="VHD469:VHD471" si="15098">IF(VHB469&lt;5,"Sin Riesgo",IF(VHB469 &lt;=14,"Bajo",IF(VHB469&lt;=35,"Medio",IF(VHB469&lt;=80,"Alto","Inviable Sanitariamente"))))</f>
        <v>Inviable Sanitariamente</v>
      </c>
      <c r="VHE469" s="265" t="str">
        <f t="shared" ref="VHE469:VHE471" si="15099">IF(VHC469&lt;5,"Sin Riesgo",IF(VHC469 &lt;=14,"Bajo",IF(VHC469&lt;=35,"Medio",IF(VHC469&lt;=80,"Alto","Inviable Sanitariamente"))))</f>
        <v>Inviable Sanitariamente</v>
      </c>
      <c r="VHF469" s="265" t="str">
        <f t="shared" ref="VHF469:VHF471" si="15100">IF(VHD469&lt;5,"Sin Riesgo",IF(VHD469 &lt;=14,"Bajo",IF(VHD469&lt;=35,"Medio",IF(VHD469&lt;=80,"Alto","Inviable Sanitariamente"))))</f>
        <v>Inviable Sanitariamente</v>
      </c>
      <c r="VHG469" s="265" t="str">
        <f t="shared" ref="VHG469:VHG471" si="15101">IF(VHE469&lt;5,"Sin Riesgo",IF(VHE469 &lt;=14,"Bajo",IF(VHE469&lt;=35,"Medio",IF(VHE469&lt;=80,"Alto","Inviable Sanitariamente"))))</f>
        <v>Inviable Sanitariamente</v>
      </c>
      <c r="VHH469" s="265" t="str">
        <f t="shared" ref="VHH469:VHH471" si="15102">IF(VHF469&lt;5,"Sin Riesgo",IF(VHF469 &lt;=14,"Bajo",IF(VHF469&lt;=35,"Medio",IF(VHF469&lt;=80,"Alto","Inviable Sanitariamente"))))</f>
        <v>Inviable Sanitariamente</v>
      </c>
      <c r="VHI469" s="265" t="str">
        <f t="shared" ref="VHI469:VHI471" si="15103">IF(VHG469&lt;5,"Sin Riesgo",IF(VHG469 &lt;=14,"Bajo",IF(VHG469&lt;=35,"Medio",IF(VHG469&lt;=80,"Alto","Inviable Sanitariamente"))))</f>
        <v>Inviable Sanitariamente</v>
      </c>
      <c r="VHJ469" s="265" t="str">
        <f t="shared" ref="VHJ469:VHJ471" si="15104">IF(VHH469&lt;5,"Sin Riesgo",IF(VHH469 &lt;=14,"Bajo",IF(VHH469&lt;=35,"Medio",IF(VHH469&lt;=80,"Alto","Inviable Sanitariamente"))))</f>
        <v>Inviable Sanitariamente</v>
      </c>
      <c r="VHK469" s="265" t="str">
        <f t="shared" ref="VHK469:VHK471" si="15105">IF(VHI469&lt;5,"Sin Riesgo",IF(VHI469 &lt;=14,"Bajo",IF(VHI469&lt;=35,"Medio",IF(VHI469&lt;=80,"Alto","Inviable Sanitariamente"))))</f>
        <v>Inviable Sanitariamente</v>
      </c>
      <c r="VHL469" s="265" t="str">
        <f t="shared" ref="VHL469:VHL471" si="15106">IF(VHJ469&lt;5,"Sin Riesgo",IF(VHJ469 &lt;=14,"Bajo",IF(VHJ469&lt;=35,"Medio",IF(VHJ469&lt;=80,"Alto","Inviable Sanitariamente"))))</f>
        <v>Inviable Sanitariamente</v>
      </c>
      <c r="VHM469" s="265" t="str">
        <f t="shared" ref="VHM469:VHM471" si="15107">IF(VHK469&lt;5,"Sin Riesgo",IF(VHK469 &lt;=14,"Bajo",IF(VHK469&lt;=35,"Medio",IF(VHK469&lt;=80,"Alto","Inviable Sanitariamente"))))</f>
        <v>Inviable Sanitariamente</v>
      </c>
      <c r="VHN469" s="265" t="str">
        <f t="shared" ref="VHN469:VHN471" si="15108">IF(VHL469&lt;5,"Sin Riesgo",IF(VHL469 &lt;=14,"Bajo",IF(VHL469&lt;=35,"Medio",IF(VHL469&lt;=80,"Alto","Inviable Sanitariamente"))))</f>
        <v>Inviable Sanitariamente</v>
      </c>
      <c r="VHO469" s="265" t="str">
        <f t="shared" ref="VHO469:VHO471" si="15109">IF(VHM469&lt;5,"Sin Riesgo",IF(VHM469 &lt;=14,"Bajo",IF(VHM469&lt;=35,"Medio",IF(VHM469&lt;=80,"Alto","Inviable Sanitariamente"))))</f>
        <v>Inviable Sanitariamente</v>
      </c>
      <c r="VHP469" s="265" t="str">
        <f t="shared" ref="VHP469:VHP471" si="15110">IF(VHN469&lt;5,"Sin Riesgo",IF(VHN469 &lt;=14,"Bajo",IF(VHN469&lt;=35,"Medio",IF(VHN469&lt;=80,"Alto","Inviable Sanitariamente"))))</f>
        <v>Inviable Sanitariamente</v>
      </c>
      <c r="VHQ469" s="265" t="str">
        <f t="shared" ref="VHQ469:VHQ471" si="15111">IF(VHO469&lt;5,"Sin Riesgo",IF(VHO469 &lt;=14,"Bajo",IF(VHO469&lt;=35,"Medio",IF(VHO469&lt;=80,"Alto","Inviable Sanitariamente"))))</f>
        <v>Inviable Sanitariamente</v>
      </c>
      <c r="VHR469" s="265" t="str">
        <f t="shared" ref="VHR469:VHR471" si="15112">IF(VHP469&lt;5,"Sin Riesgo",IF(VHP469 &lt;=14,"Bajo",IF(VHP469&lt;=35,"Medio",IF(VHP469&lt;=80,"Alto","Inviable Sanitariamente"))))</f>
        <v>Inviable Sanitariamente</v>
      </c>
      <c r="VHS469" s="265" t="str">
        <f t="shared" ref="VHS469:VHS471" si="15113">IF(VHQ469&lt;5,"Sin Riesgo",IF(VHQ469 &lt;=14,"Bajo",IF(VHQ469&lt;=35,"Medio",IF(VHQ469&lt;=80,"Alto","Inviable Sanitariamente"))))</f>
        <v>Inviable Sanitariamente</v>
      </c>
      <c r="VHT469" s="265" t="str">
        <f t="shared" ref="VHT469:VHT471" si="15114">IF(VHR469&lt;5,"Sin Riesgo",IF(VHR469 &lt;=14,"Bajo",IF(VHR469&lt;=35,"Medio",IF(VHR469&lt;=80,"Alto","Inviable Sanitariamente"))))</f>
        <v>Inviable Sanitariamente</v>
      </c>
      <c r="VHU469" s="265" t="str">
        <f t="shared" ref="VHU469:VHU471" si="15115">IF(VHS469&lt;5,"Sin Riesgo",IF(VHS469 &lt;=14,"Bajo",IF(VHS469&lt;=35,"Medio",IF(VHS469&lt;=80,"Alto","Inviable Sanitariamente"))))</f>
        <v>Inviable Sanitariamente</v>
      </c>
      <c r="VHV469" s="265" t="str">
        <f t="shared" ref="VHV469:VHV471" si="15116">IF(VHT469&lt;5,"Sin Riesgo",IF(VHT469 &lt;=14,"Bajo",IF(VHT469&lt;=35,"Medio",IF(VHT469&lt;=80,"Alto","Inviable Sanitariamente"))))</f>
        <v>Inviable Sanitariamente</v>
      </c>
      <c r="VHW469" s="265" t="str">
        <f t="shared" ref="VHW469:VHW471" si="15117">IF(VHU469&lt;5,"Sin Riesgo",IF(VHU469 &lt;=14,"Bajo",IF(VHU469&lt;=35,"Medio",IF(VHU469&lt;=80,"Alto","Inviable Sanitariamente"))))</f>
        <v>Inviable Sanitariamente</v>
      </c>
      <c r="VHX469" s="265" t="str">
        <f t="shared" ref="VHX469:VHX471" si="15118">IF(VHV469&lt;5,"Sin Riesgo",IF(VHV469 &lt;=14,"Bajo",IF(VHV469&lt;=35,"Medio",IF(VHV469&lt;=80,"Alto","Inviable Sanitariamente"))))</f>
        <v>Inviable Sanitariamente</v>
      </c>
      <c r="VHY469" s="265" t="str">
        <f t="shared" ref="VHY469:VHY471" si="15119">IF(VHW469&lt;5,"Sin Riesgo",IF(VHW469 &lt;=14,"Bajo",IF(VHW469&lt;=35,"Medio",IF(VHW469&lt;=80,"Alto","Inviable Sanitariamente"))))</f>
        <v>Inviable Sanitariamente</v>
      </c>
      <c r="VHZ469" s="265" t="str">
        <f t="shared" ref="VHZ469:VHZ471" si="15120">IF(VHX469&lt;5,"Sin Riesgo",IF(VHX469 &lt;=14,"Bajo",IF(VHX469&lt;=35,"Medio",IF(VHX469&lt;=80,"Alto","Inviable Sanitariamente"))))</f>
        <v>Inviable Sanitariamente</v>
      </c>
      <c r="VIA469" s="265" t="str">
        <f t="shared" ref="VIA469:VIA471" si="15121">IF(VHY469&lt;5,"Sin Riesgo",IF(VHY469 &lt;=14,"Bajo",IF(VHY469&lt;=35,"Medio",IF(VHY469&lt;=80,"Alto","Inviable Sanitariamente"))))</f>
        <v>Inviable Sanitariamente</v>
      </c>
      <c r="VIB469" s="265" t="str">
        <f t="shared" ref="VIB469:VIB471" si="15122">IF(VHZ469&lt;5,"Sin Riesgo",IF(VHZ469 &lt;=14,"Bajo",IF(VHZ469&lt;=35,"Medio",IF(VHZ469&lt;=80,"Alto","Inviable Sanitariamente"))))</f>
        <v>Inviable Sanitariamente</v>
      </c>
      <c r="VIC469" s="265" t="str">
        <f t="shared" ref="VIC469:VIC471" si="15123">IF(VIA469&lt;5,"Sin Riesgo",IF(VIA469 &lt;=14,"Bajo",IF(VIA469&lt;=35,"Medio",IF(VIA469&lt;=80,"Alto","Inviable Sanitariamente"))))</f>
        <v>Inviable Sanitariamente</v>
      </c>
      <c r="VID469" s="265" t="str">
        <f t="shared" ref="VID469:VID471" si="15124">IF(VIB469&lt;5,"Sin Riesgo",IF(VIB469 &lt;=14,"Bajo",IF(VIB469&lt;=35,"Medio",IF(VIB469&lt;=80,"Alto","Inviable Sanitariamente"))))</f>
        <v>Inviable Sanitariamente</v>
      </c>
      <c r="VIE469" s="265" t="str">
        <f t="shared" ref="VIE469:VIE471" si="15125">IF(VIC469&lt;5,"Sin Riesgo",IF(VIC469 &lt;=14,"Bajo",IF(VIC469&lt;=35,"Medio",IF(VIC469&lt;=80,"Alto","Inviable Sanitariamente"))))</f>
        <v>Inviable Sanitariamente</v>
      </c>
      <c r="VIF469" s="265" t="str">
        <f t="shared" ref="VIF469:VIF471" si="15126">IF(VID469&lt;5,"Sin Riesgo",IF(VID469 &lt;=14,"Bajo",IF(VID469&lt;=35,"Medio",IF(VID469&lt;=80,"Alto","Inviable Sanitariamente"))))</f>
        <v>Inviable Sanitariamente</v>
      </c>
      <c r="VIG469" s="265" t="str">
        <f t="shared" ref="VIG469:VIG471" si="15127">IF(VIE469&lt;5,"Sin Riesgo",IF(VIE469 &lt;=14,"Bajo",IF(VIE469&lt;=35,"Medio",IF(VIE469&lt;=80,"Alto","Inviable Sanitariamente"))))</f>
        <v>Inviable Sanitariamente</v>
      </c>
      <c r="VIH469" s="265" t="str">
        <f t="shared" ref="VIH469:VIH471" si="15128">IF(VIF469&lt;5,"Sin Riesgo",IF(VIF469 &lt;=14,"Bajo",IF(VIF469&lt;=35,"Medio",IF(VIF469&lt;=80,"Alto","Inviable Sanitariamente"))))</f>
        <v>Inviable Sanitariamente</v>
      </c>
      <c r="VII469" s="265" t="str">
        <f t="shared" ref="VII469:VII471" si="15129">IF(VIG469&lt;5,"Sin Riesgo",IF(VIG469 &lt;=14,"Bajo",IF(VIG469&lt;=35,"Medio",IF(VIG469&lt;=80,"Alto","Inviable Sanitariamente"))))</f>
        <v>Inviable Sanitariamente</v>
      </c>
      <c r="VIJ469" s="265" t="str">
        <f t="shared" ref="VIJ469:VIJ471" si="15130">IF(VIH469&lt;5,"Sin Riesgo",IF(VIH469 &lt;=14,"Bajo",IF(VIH469&lt;=35,"Medio",IF(VIH469&lt;=80,"Alto","Inviable Sanitariamente"))))</f>
        <v>Inviable Sanitariamente</v>
      </c>
      <c r="VIK469" s="265" t="str">
        <f t="shared" ref="VIK469:VIK471" si="15131">IF(VII469&lt;5,"Sin Riesgo",IF(VII469 &lt;=14,"Bajo",IF(VII469&lt;=35,"Medio",IF(VII469&lt;=80,"Alto","Inviable Sanitariamente"))))</f>
        <v>Inviable Sanitariamente</v>
      </c>
      <c r="VIL469" s="265" t="str">
        <f t="shared" ref="VIL469:VIL471" si="15132">IF(VIJ469&lt;5,"Sin Riesgo",IF(VIJ469 &lt;=14,"Bajo",IF(VIJ469&lt;=35,"Medio",IF(VIJ469&lt;=80,"Alto","Inviable Sanitariamente"))))</f>
        <v>Inviable Sanitariamente</v>
      </c>
      <c r="VIM469" s="265" t="str">
        <f t="shared" ref="VIM469:VIM471" si="15133">IF(VIK469&lt;5,"Sin Riesgo",IF(VIK469 &lt;=14,"Bajo",IF(VIK469&lt;=35,"Medio",IF(VIK469&lt;=80,"Alto","Inviable Sanitariamente"))))</f>
        <v>Inviable Sanitariamente</v>
      </c>
      <c r="VIN469" s="265" t="str">
        <f t="shared" ref="VIN469:VIN471" si="15134">IF(VIL469&lt;5,"Sin Riesgo",IF(VIL469 &lt;=14,"Bajo",IF(VIL469&lt;=35,"Medio",IF(VIL469&lt;=80,"Alto","Inviable Sanitariamente"))))</f>
        <v>Inviable Sanitariamente</v>
      </c>
      <c r="VIO469" s="265" t="str">
        <f t="shared" ref="VIO469:VIO471" si="15135">IF(VIM469&lt;5,"Sin Riesgo",IF(VIM469 &lt;=14,"Bajo",IF(VIM469&lt;=35,"Medio",IF(VIM469&lt;=80,"Alto","Inviable Sanitariamente"))))</f>
        <v>Inviable Sanitariamente</v>
      </c>
      <c r="VIP469" s="265" t="str">
        <f t="shared" ref="VIP469:VIP471" si="15136">IF(VIN469&lt;5,"Sin Riesgo",IF(VIN469 &lt;=14,"Bajo",IF(VIN469&lt;=35,"Medio",IF(VIN469&lt;=80,"Alto","Inviable Sanitariamente"))))</f>
        <v>Inviable Sanitariamente</v>
      </c>
      <c r="VIQ469" s="265" t="str">
        <f t="shared" ref="VIQ469:VIQ471" si="15137">IF(VIO469&lt;5,"Sin Riesgo",IF(VIO469 &lt;=14,"Bajo",IF(VIO469&lt;=35,"Medio",IF(VIO469&lt;=80,"Alto","Inviable Sanitariamente"))))</f>
        <v>Inviable Sanitariamente</v>
      </c>
      <c r="VIR469" s="265" t="str">
        <f t="shared" ref="VIR469:VIR471" si="15138">IF(VIP469&lt;5,"Sin Riesgo",IF(VIP469 &lt;=14,"Bajo",IF(VIP469&lt;=35,"Medio",IF(VIP469&lt;=80,"Alto","Inviable Sanitariamente"))))</f>
        <v>Inviable Sanitariamente</v>
      </c>
      <c r="VIS469" s="265" t="str">
        <f t="shared" ref="VIS469:VIS471" si="15139">IF(VIQ469&lt;5,"Sin Riesgo",IF(VIQ469 &lt;=14,"Bajo",IF(VIQ469&lt;=35,"Medio",IF(VIQ469&lt;=80,"Alto","Inviable Sanitariamente"))))</f>
        <v>Inviable Sanitariamente</v>
      </c>
      <c r="VIT469" s="265" t="str">
        <f t="shared" ref="VIT469:VIT471" si="15140">IF(VIR469&lt;5,"Sin Riesgo",IF(VIR469 &lt;=14,"Bajo",IF(VIR469&lt;=35,"Medio",IF(VIR469&lt;=80,"Alto","Inviable Sanitariamente"))))</f>
        <v>Inviable Sanitariamente</v>
      </c>
      <c r="VIU469" s="265" t="str">
        <f t="shared" ref="VIU469:VIU471" si="15141">IF(VIS469&lt;5,"Sin Riesgo",IF(VIS469 &lt;=14,"Bajo",IF(VIS469&lt;=35,"Medio",IF(VIS469&lt;=80,"Alto","Inviable Sanitariamente"))))</f>
        <v>Inviable Sanitariamente</v>
      </c>
      <c r="VIV469" s="265" t="str">
        <f t="shared" ref="VIV469:VIV471" si="15142">IF(VIT469&lt;5,"Sin Riesgo",IF(VIT469 &lt;=14,"Bajo",IF(VIT469&lt;=35,"Medio",IF(VIT469&lt;=80,"Alto","Inviable Sanitariamente"))))</f>
        <v>Inviable Sanitariamente</v>
      </c>
      <c r="VIW469" s="265" t="str">
        <f t="shared" ref="VIW469:VIW471" si="15143">IF(VIU469&lt;5,"Sin Riesgo",IF(VIU469 &lt;=14,"Bajo",IF(VIU469&lt;=35,"Medio",IF(VIU469&lt;=80,"Alto","Inviable Sanitariamente"))))</f>
        <v>Inviable Sanitariamente</v>
      </c>
      <c r="VIX469" s="265" t="str">
        <f t="shared" ref="VIX469:VIX471" si="15144">IF(VIV469&lt;5,"Sin Riesgo",IF(VIV469 &lt;=14,"Bajo",IF(VIV469&lt;=35,"Medio",IF(VIV469&lt;=80,"Alto","Inviable Sanitariamente"))))</f>
        <v>Inviable Sanitariamente</v>
      </c>
      <c r="VIY469" s="265" t="str">
        <f t="shared" ref="VIY469:VIY471" si="15145">IF(VIW469&lt;5,"Sin Riesgo",IF(VIW469 &lt;=14,"Bajo",IF(VIW469&lt;=35,"Medio",IF(VIW469&lt;=80,"Alto","Inviable Sanitariamente"))))</f>
        <v>Inviable Sanitariamente</v>
      </c>
      <c r="VIZ469" s="265" t="str">
        <f t="shared" ref="VIZ469:VIZ471" si="15146">IF(VIX469&lt;5,"Sin Riesgo",IF(VIX469 &lt;=14,"Bajo",IF(VIX469&lt;=35,"Medio",IF(VIX469&lt;=80,"Alto","Inviable Sanitariamente"))))</f>
        <v>Inviable Sanitariamente</v>
      </c>
      <c r="VJA469" s="265" t="str">
        <f t="shared" ref="VJA469:VJA471" si="15147">IF(VIY469&lt;5,"Sin Riesgo",IF(VIY469 &lt;=14,"Bajo",IF(VIY469&lt;=35,"Medio",IF(VIY469&lt;=80,"Alto","Inviable Sanitariamente"))))</f>
        <v>Inviable Sanitariamente</v>
      </c>
      <c r="VJB469" s="265" t="str">
        <f t="shared" ref="VJB469:VJB471" si="15148">IF(VIZ469&lt;5,"Sin Riesgo",IF(VIZ469 &lt;=14,"Bajo",IF(VIZ469&lt;=35,"Medio",IF(VIZ469&lt;=80,"Alto","Inviable Sanitariamente"))))</f>
        <v>Inviable Sanitariamente</v>
      </c>
      <c r="VJC469" s="265" t="str">
        <f t="shared" ref="VJC469:VJC471" si="15149">IF(VJA469&lt;5,"Sin Riesgo",IF(VJA469 &lt;=14,"Bajo",IF(VJA469&lt;=35,"Medio",IF(VJA469&lt;=80,"Alto","Inviable Sanitariamente"))))</f>
        <v>Inviable Sanitariamente</v>
      </c>
      <c r="VJD469" s="265" t="str">
        <f t="shared" ref="VJD469:VJD471" si="15150">IF(VJB469&lt;5,"Sin Riesgo",IF(VJB469 &lt;=14,"Bajo",IF(VJB469&lt;=35,"Medio",IF(VJB469&lt;=80,"Alto","Inviable Sanitariamente"))))</f>
        <v>Inviable Sanitariamente</v>
      </c>
      <c r="VJE469" s="265" t="str">
        <f t="shared" ref="VJE469:VJE471" si="15151">IF(VJC469&lt;5,"Sin Riesgo",IF(VJC469 &lt;=14,"Bajo",IF(VJC469&lt;=35,"Medio",IF(VJC469&lt;=80,"Alto","Inviable Sanitariamente"))))</f>
        <v>Inviable Sanitariamente</v>
      </c>
      <c r="VJF469" s="265" t="str">
        <f t="shared" ref="VJF469:VJF471" si="15152">IF(VJD469&lt;5,"Sin Riesgo",IF(VJD469 &lt;=14,"Bajo",IF(VJD469&lt;=35,"Medio",IF(VJD469&lt;=80,"Alto","Inviable Sanitariamente"))))</f>
        <v>Inviable Sanitariamente</v>
      </c>
      <c r="VJG469" s="265" t="str">
        <f t="shared" ref="VJG469:VJG471" si="15153">IF(VJE469&lt;5,"Sin Riesgo",IF(VJE469 &lt;=14,"Bajo",IF(VJE469&lt;=35,"Medio",IF(VJE469&lt;=80,"Alto","Inviable Sanitariamente"))))</f>
        <v>Inviable Sanitariamente</v>
      </c>
      <c r="VJH469" s="265" t="str">
        <f t="shared" ref="VJH469:VJH471" si="15154">IF(VJF469&lt;5,"Sin Riesgo",IF(VJF469 &lt;=14,"Bajo",IF(VJF469&lt;=35,"Medio",IF(VJF469&lt;=80,"Alto","Inviable Sanitariamente"))))</f>
        <v>Inviable Sanitariamente</v>
      </c>
      <c r="VJI469" s="265" t="str">
        <f t="shared" ref="VJI469:VJI471" si="15155">IF(VJG469&lt;5,"Sin Riesgo",IF(VJG469 &lt;=14,"Bajo",IF(VJG469&lt;=35,"Medio",IF(VJG469&lt;=80,"Alto","Inviable Sanitariamente"))))</f>
        <v>Inviable Sanitariamente</v>
      </c>
      <c r="VJJ469" s="265" t="str">
        <f t="shared" ref="VJJ469:VJJ471" si="15156">IF(VJH469&lt;5,"Sin Riesgo",IF(VJH469 &lt;=14,"Bajo",IF(VJH469&lt;=35,"Medio",IF(VJH469&lt;=80,"Alto","Inviable Sanitariamente"))))</f>
        <v>Inviable Sanitariamente</v>
      </c>
      <c r="VJK469" s="265" t="str">
        <f t="shared" ref="VJK469:VJK471" si="15157">IF(VJI469&lt;5,"Sin Riesgo",IF(VJI469 &lt;=14,"Bajo",IF(VJI469&lt;=35,"Medio",IF(VJI469&lt;=80,"Alto","Inviable Sanitariamente"))))</f>
        <v>Inviable Sanitariamente</v>
      </c>
      <c r="VJL469" s="265" t="str">
        <f t="shared" ref="VJL469:VJL471" si="15158">IF(VJJ469&lt;5,"Sin Riesgo",IF(VJJ469 &lt;=14,"Bajo",IF(VJJ469&lt;=35,"Medio",IF(VJJ469&lt;=80,"Alto","Inviable Sanitariamente"))))</f>
        <v>Inviable Sanitariamente</v>
      </c>
      <c r="VJM469" s="265" t="str">
        <f t="shared" ref="VJM469:VJM471" si="15159">IF(VJK469&lt;5,"Sin Riesgo",IF(VJK469 &lt;=14,"Bajo",IF(VJK469&lt;=35,"Medio",IF(VJK469&lt;=80,"Alto","Inviable Sanitariamente"))))</f>
        <v>Inviable Sanitariamente</v>
      </c>
      <c r="VJN469" s="265" t="str">
        <f t="shared" ref="VJN469:VJN471" si="15160">IF(VJL469&lt;5,"Sin Riesgo",IF(VJL469 &lt;=14,"Bajo",IF(VJL469&lt;=35,"Medio",IF(VJL469&lt;=80,"Alto","Inviable Sanitariamente"))))</f>
        <v>Inviable Sanitariamente</v>
      </c>
      <c r="VJO469" s="265" t="str">
        <f t="shared" ref="VJO469:VJO471" si="15161">IF(VJM469&lt;5,"Sin Riesgo",IF(VJM469 &lt;=14,"Bajo",IF(VJM469&lt;=35,"Medio",IF(VJM469&lt;=80,"Alto","Inviable Sanitariamente"))))</f>
        <v>Inviable Sanitariamente</v>
      </c>
      <c r="VJP469" s="265" t="str">
        <f t="shared" ref="VJP469:VJP471" si="15162">IF(VJN469&lt;5,"Sin Riesgo",IF(VJN469 &lt;=14,"Bajo",IF(VJN469&lt;=35,"Medio",IF(VJN469&lt;=80,"Alto","Inviable Sanitariamente"))))</f>
        <v>Inviable Sanitariamente</v>
      </c>
      <c r="VJQ469" s="265" t="str">
        <f t="shared" ref="VJQ469:VJQ471" si="15163">IF(VJO469&lt;5,"Sin Riesgo",IF(VJO469 &lt;=14,"Bajo",IF(VJO469&lt;=35,"Medio",IF(VJO469&lt;=80,"Alto","Inviable Sanitariamente"))))</f>
        <v>Inviable Sanitariamente</v>
      </c>
      <c r="VJR469" s="265" t="str">
        <f t="shared" ref="VJR469:VJR471" si="15164">IF(VJP469&lt;5,"Sin Riesgo",IF(VJP469 &lt;=14,"Bajo",IF(VJP469&lt;=35,"Medio",IF(VJP469&lt;=80,"Alto","Inviable Sanitariamente"))))</f>
        <v>Inviable Sanitariamente</v>
      </c>
      <c r="VJS469" s="265" t="str">
        <f t="shared" ref="VJS469:VJS471" si="15165">IF(VJQ469&lt;5,"Sin Riesgo",IF(VJQ469 &lt;=14,"Bajo",IF(VJQ469&lt;=35,"Medio",IF(VJQ469&lt;=80,"Alto","Inviable Sanitariamente"))))</f>
        <v>Inviable Sanitariamente</v>
      </c>
      <c r="VJT469" s="265" t="str">
        <f t="shared" ref="VJT469:VJT471" si="15166">IF(VJR469&lt;5,"Sin Riesgo",IF(VJR469 &lt;=14,"Bajo",IF(VJR469&lt;=35,"Medio",IF(VJR469&lt;=80,"Alto","Inviable Sanitariamente"))))</f>
        <v>Inviable Sanitariamente</v>
      </c>
      <c r="VJU469" s="265" t="str">
        <f t="shared" ref="VJU469:VJU471" si="15167">IF(VJS469&lt;5,"Sin Riesgo",IF(VJS469 &lt;=14,"Bajo",IF(VJS469&lt;=35,"Medio",IF(VJS469&lt;=80,"Alto","Inviable Sanitariamente"))))</f>
        <v>Inviable Sanitariamente</v>
      </c>
      <c r="VJV469" s="265" t="str">
        <f t="shared" ref="VJV469:VJV471" si="15168">IF(VJT469&lt;5,"Sin Riesgo",IF(VJT469 &lt;=14,"Bajo",IF(VJT469&lt;=35,"Medio",IF(VJT469&lt;=80,"Alto","Inviable Sanitariamente"))))</f>
        <v>Inviable Sanitariamente</v>
      </c>
      <c r="VJW469" s="265" t="str">
        <f t="shared" ref="VJW469:VJW471" si="15169">IF(VJU469&lt;5,"Sin Riesgo",IF(VJU469 &lt;=14,"Bajo",IF(VJU469&lt;=35,"Medio",IF(VJU469&lt;=80,"Alto","Inviable Sanitariamente"))))</f>
        <v>Inviable Sanitariamente</v>
      </c>
      <c r="VJX469" s="265" t="str">
        <f t="shared" ref="VJX469:VJX471" si="15170">IF(VJV469&lt;5,"Sin Riesgo",IF(VJV469 &lt;=14,"Bajo",IF(VJV469&lt;=35,"Medio",IF(VJV469&lt;=80,"Alto","Inviable Sanitariamente"))))</f>
        <v>Inviable Sanitariamente</v>
      </c>
      <c r="VJY469" s="265" t="str">
        <f t="shared" ref="VJY469:VJY471" si="15171">IF(VJW469&lt;5,"Sin Riesgo",IF(VJW469 &lt;=14,"Bajo",IF(VJW469&lt;=35,"Medio",IF(VJW469&lt;=80,"Alto","Inviable Sanitariamente"))))</f>
        <v>Inviable Sanitariamente</v>
      </c>
      <c r="VJZ469" s="265" t="str">
        <f t="shared" ref="VJZ469:VJZ471" si="15172">IF(VJX469&lt;5,"Sin Riesgo",IF(VJX469 &lt;=14,"Bajo",IF(VJX469&lt;=35,"Medio",IF(VJX469&lt;=80,"Alto","Inviable Sanitariamente"))))</f>
        <v>Inviable Sanitariamente</v>
      </c>
      <c r="VKA469" s="265" t="str">
        <f t="shared" ref="VKA469:VKA471" si="15173">IF(VJY469&lt;5,"Sin Riesgo",IF(VJY469 &lt;=14,"Bajo",IF(VJY469&lt;=35,"Medio",IF(VJY469&lt;=80,"Alto","Inviable Sanitariamente"))))</f>
        <v>Inviable Sanitariamente</v>
      </c>
      <c r="VKB469" s="265" t="str">
        <f t="shared" ref="VKB469:VKB471" si="15174">IF(VJZ469&lt;5,"Sin Riesgo",IF(VJZ469 &lt;=14,"Bajo",IF(VJZ469&lt;=35,"Medio",IF(VJZ469&lt;=80,"Alto","Inviable Sanitariamente"))))</f>
        <v>Inviable Sanitariamente</v>
      </c>
      <c r="VKC469" s="265" t="str">
        <f t="shared" ref="VKC469:VKC471" si="15175">IF(VKA469&lt;5,"Sin Riesgo",IF(VKA469 &lt;=14,"Bajo",IF(VKA469&lt;=35,"Medio",IF(VKA469&lt;=80,"Alto","Inviable Sanitariamente"))))</f>
        <v>Inviable Sanitariamente</v>
      </c>
      <c r="VKD469" s="265" t="str">
        <f t="shared" ref="VKD469:VKD471" si="15176">IF(VKB469&lt;5,"Sin Riesgo",IF(VKB469 &lt;=14,"Bajo",IF(VKB469&lt;=35,"Medio",IF(VKB469&lt;=80,"Alto","Inviable Sanitariamente"))))</f>
        <v>Inviable Sanitariamente</v>
      </c>
      <c r="VKE469" s="265" t="str">
        <f t="shared" ref="VKE469:VKE471" si="15177">IF(VKC469&lt;5,"Sin Riesgo",IF(VKC469 &lt;=14,"Bajo",IF(VKC469&lt;=35,"Medio",IF(VKC469&lt;=80,"Alto","Inviable Sanitariamente"))))</f>
        <v>Inviable Sanitariamente</v>
      </c>
      <c r="VKF469" s="265" t="str">
        <f t="shared" ref="VKF469:VKF471" si="15178">IF(VKD469&lt;5,"Sin Riesgo",IF(VKD469 &lt;=14,"Bajo",IF(VKD469&lt;=35,"Medio",IF(VKD469&lt;=80,"Alto","Inviable Sanitariamente"))))</f>
        <v>Inviable Sanitariamente</v>
      </c>
      <c r="VKG469" s="265" t="str">
        <f t="shared" ref="VKG469:VKG471" si="15179">IF(VKE469&lt;5,"Sin Riesgo",IF(VKE469 &lt;=14,"Bajo",IF(VKE469&lt;=35,"Medio",IF(VKE469&lt;=80,"Alto","Inviable Sanitariamente"))))</f>
        <v>Inviable Sanitariamente</v>
      </c>
      <c r="VKH469" s="265" t="str">
        <f t="shared" ref="VKH469:VKH471" si="15180">IF(VKF469&lt;5,"Sin Riesgo",IF(VKF469 &lt;=14,"Bajo",IF(VKF469&lt;=35,"Medio",IF(VKF469&lt;=80,"Alto","Inviable Sanitariamente"))))</f>
        <v>Inviable Sanitariamente</v>
      </c>
      <c r="VKI469" s="265" t="str">
        <f t="shared" ref="VKI469:VKI471" si="15181">IF(VKG469&lt;5,"Sin Riesgo",IF(VKG469 &lt;=14,"Bajo",IF(VKG469&lt;=35,"Medio",IF(VKG469&lt;=80,"Alto","Inviable Sanitariamente"))))</f>
        <v>Inviable Sanitariamente</v>
      </c>
      <c r="VKJ469" s="265" t="str">
        <f t="shared" ref="VKJ469:VKJ471" si="15182">IF(VKH469&lt;5,"Sin Riesgo",IF(VKH469 &lt;=14,"Bajo",IF(VKH469&lt;=35,"Medio",IF(VKH469&lt;=80,"Alto","Inviable Sanitariamente"))))</f>
        <v>Inviable Sanitariamente</v>
      </c>
      <c r="VKK469" s="265" t="str">
        <f t="shared" ref="VKK469:VKK471" si="15183">IF(VKI469&lt;5,"Sin Riesgo",IF(VKI469 &lt;=14,"Bajo",IF(VKI469&lt;=35,"Medio",IF(VKI469&lt;=80,"Alto","Inviable Sanitariamente"))))</f>
        <v>Inviable Sanitariamente</v>
      </c>
      <c r="VKL469" s="265" t="str">
        <f t="shared" ref="VKL469:VKL471" si="15184">IF(VKJ469&lt;5,"Sin Riesgo",IF(VKJ469 &lt;=14,"Bajo",IF(VKJ469&lt;=35,"Medio",IF(VKJ469&lt;=80,"Alto","Inviable Sanitariamente"))))</f>
        <v>Inviable Sanitariamente</v>
      </c>
      <c r="VKM469" s="265" t="str">
        <f t="shared" ref="VKM469:VKM471" si="15185">IF(VKK469&lt;5,"Sin Riesgo",IF(VKK469 &lt;=14,"Bajo",IF(VKK469&lt;=35,"Medio",IF(VKK469&lt;=80,"Alto","Inviable Sanitariamente"))))</f>
        <v>Inviable Sanitariamente</v>
      </c>
      <c r="VKN469" s="265" t="str">
        <f t="shared" ref="VKN469:VKN471" si="15186">IF(VKL469&lt;5,"Sin Riesgo",IF(VKL469 &lt;=14,"Bajo",IF(VKL469&lt;=35,"Medio",IF(VKL469&lt;=80,"Alto","Inviable Sanitariamente"))))</f>
        <v>Inviable Sanitariamente</v>
      </c>
      <c r="VKO469" s="265" t="str">
        <f t="shared" ref="VKO469:VKO471" si="15187">IF(VKM469&lt;5,"Sin Riesgo",IF(VKM469 &lt;=14,"Bajo",IF(VKM469&lt;=35,"Medio",IF(VKM469&lt;=80,"Alto","Inviable Sanitariamente"))))</f>
        <v>Inviable Sanitariamente</v>
      </c>
      <c r="VKP469" s="265" t="str">
        <f t="shared" ref="VKP469:VKP471" si="15188">IF(VKN469&lt;5,"Sin Riesgo",IF(VKN469 &lt;=14,"Bajo",IF(VKN469&lt;=35,"Medio",IF(VKN469&lt;=80,"Alto","Inviable Sanitariamente"))))</f>
        <v>Inviable Sanitariamente</v>
      </c>
      <c r="VKQ469" s="265" t="str">
        <f t="shared" ref="VKQ469:VKQ471" si="15189">IF(VKO469&lt;5,"Sin Riesgo",IF(VKO469 &lt;=14,"Bajo",IF(VKO469&lt;=35,"Medio",IF(VKO469&lt;=80,"Alto","Inviable Sanitariamente"))))</f>
        <v>Inviable Sanitariamente</v>
      </c>
      <c r="VKR469" s="265" t="str">
        <f t="shared" ref="VKR469:VKR471" si="15190">IF(VKP469&lt;5,"Sin Riesgo",IF(VKP469 &lt;=14,"Bajo",IF(VKP469&lt;=35,"Medio",IF(VKP469&lt;=80,"Alto","Inviable Sanitariamente"))))</f>
        <v>Inviable Sanitariamente</v>
      </c>
      <c r="VKS469" s="265" t="str">
        <f t="shared" ref="VKS469:VKS471" si="15191">IF(VKQ469&lt;5,"Sin Riesgo",IF(VKQ469 &lt;=14,"Bajo",IF(VKQ469&lt;=35,"Medio",IF(VKQ469&lt;=80,"Alto","Inviable Sanitariamente"))))</f>
        <v>Inviable Sanitariamente</v>
      </c>
      <c r="VKT469" s="265" t="str">
        <f t="shared" ref="VKT469:VKT471" si="15192">IF(VKR469&lt;5,"Sin Riesgo",IF(VKR469 &lt;=14,"Bajo",IF(VKR469&lt;=35,"Medio",IF(VKR469&lt;=80,"Alto","Inviable Sanitariamente"))))</f>
        <v>Inviable Sanitariamente</v>
      </c>
      <c r="VKU469" s="265" t="str">
        <f t="shared" ref="VKU469:VKU471" si="15193">IF(VKS469&lt;5,"Sin Riesgo",IF(VKS469 &lt;=14,"Bajo",IF(VKS469&lt;=35,"Medio",IF(VKS469&lt;=80,"Alto","Inviable Sanitariamente"))))</f>
        <v>Inviable Sanitariamente</v>
      </c>
      <c r="VKV469" s="265" t="str">
        <f t="shared" ref="VKV469:VKV471" si="15194">IF(VKT469&lt;5,"Sin Riesgo",IF(VKT469 &lt;=14,"Bajo",IF(VKT469&lt;=35,"Medio",IF(VKT469&lt;=80,"Alto","Inviable Sanitariamente"))))</f>
        <v>Inviable Sanitariamente</v>
      </c>
      <c r="VKW469" s="265" t="str">
        <f t="shared" ref="VKW469:VKW471" si="15195">IF(VKU469&lt;5,"Sin Riesgo",IF(VKU469 &lt;=14,"Bajo",IF(VKU469&lt;=35,"Medio",IF(VKU469&lt;=80,"Alto","Inviable Sanitariamente"))))</f>
        <v>Inviable Sanitariamente</v>
      </c>
      <c r="VKX469" s="265" t="str">
        <f t="shared" ref="VKX469:VKX471" si="15196">IF(VKV469&lt;5,"Sin Riesgo",IF(VKV469 &lt;=14,"Bajo",IF(VKV469&lt;=35,"Medio",IF(VKV469&lt;=80,"Alto","Inviable Sanitariamente"))))</f>
        <v>Inviable Sanitariamente</v>
      </c>
      <c r="VKY469" s="265" t="str">
        <f t="shared" ref="VKY469:VKY471" si="15197">IF(VKW469&lt;5,"Sin Riesgo",IF(VKW469 &lt;=14,"Bajo",IF(VKW469&lt;=35,"Medio",IF(VKW469&lt;=80,"Alto","Inviable Sanitariamente"))))</f>
        <v>Inviable Sanitariamente</v>
      </c>
      <c r="VKZ469" s="265" t="str">
        <f t="shared" ref="VKZ469:VKZ471" si="15198">IF(VKX469&lt;5,"Sin Riesgo",IF(VKX469 &lt;=14,"Bajo",IF(VKX469&lt;=35,"Medio",IF(VKX469&lt;=80,"Alto","Inviable Sanitariamente"))))</f>
        <v>Inviable Sanitariamente</v>
      </c>
      <c r="VLA469" s="265" t="str">
        <f t="shared" ref="VLA469:VLA471" si="15199">IF(VKY469&lt;5,"Sin Riesgo",IF(VKY469 &lt;=14,"Bajo",IF(VKY469&lt;=35,"Medio",IF(VKY469&lt;=80,"Alto","Inviable Sanitariamente"))))</f>
        <v>Inviable Sanitariamente</v>
      </c>
      <c r="VLB469" s="265" t="str">
        <f t="shared" ref="VLB469:VLB471" si="15200">IF(VKZ469&lt;5,"Sin Riesgo",IF(VKZ469 &lt;=14,"Bajo",IF(VKZ469&lt;=35,"Medio",IF(VKZ469&lt;=80,"Alto","Inviable Sanitariamente"))))</f>
        <v>Inviable Sanitariamente</v>
      </c>
      <c r="VLC469" s="265" t="str">
        <f t="shared" ref="VLC469:VLC471" si="15201">IF(VLA469&lt;5,"Sin Riesgo",IF(VLA469 &lt;=14,"Bajo",IF(VLA469&lt;=35,"Medio",IF(VLA469&lt;=80,"Alto","Inviable Sanitariamente"))))</f>
        <v>Inviable Sanitariamente</v>
      </c>
      <c r="VLD469" s="265" t="str">
        <f t="shared" ref="VLD469:VLD471" si="15202">IF(VLB469&lt;5,"Sin Riesgo",IF(VLB469 &lt;=14,"Bajo",IF(VLB469&lt;=35,"Medio",IF(VLB469&lt;=80,"Alto","Inviable Sanitariamente"))))</f>
        <v>Inviable Sanitariamente</v>
      </c>
      <c r="VLE469" s="265" t="str">
        <f t="shared" ref="VLE469:VLE471" si="15203">IF(VLC469&lt;5,"Sin Riesgo",IF(VLC469 &lt;=14,"Bajo",IF(VLC469&lt;=35,"Medio",IF(VLC469&lt;=80,"Alto","Inviable Sanitariamente"))))</f>
        <v>Inviable Sanitariamente</v>
      </c>
      <c r="VLF469" s="265" t="str">
        <f t="shared" ref="VLF469:VLF471" si="15204">IF(VLD469&lt;5,"Sin Riesgo",IF(VLD469 &lt;=14,"Bajo",IF(VLD469&lt;=35,"Medio",IF(VLD469&lt;=80,"Alto","Inviable Sanitariamente"))))</f>
        <v>Inviable Sanitariamente</v>
      </c>
      <c r="VLG469" s="265" t="str">
        <f t="shared" ref="VLG469:VLG471" si="15205">IF(VLE469&lt;5,"Sin Riesgo",IF(VLE469 &lt;=14,"Bajo",IF(VLE469&lt;=35,"Medio",IF(VLE469&lt;=80,"Alto","Inviable Sanitariamente"))))</f>
        <v>Inviable Sanitariamente</v>
      </c>
      <c r="VLH469" s="265" t="str">
        <f t="shared" ref="VLH469:VLH471" si="15206">IF(VLF469&lt;5,"Sin Riesgo",IF(VLF469 &lt;=14,"Bajo",IF(VLF469&lt;=35,"Medio",IF(VLF469&lt;=80,"Alto","Inviable Sanitariamente"))))</f>
        <v>Inviable Sanitariamente</v>
      </c>
      <c r="VLI469" s="265" t="str">
        <f t="shared" ref="VLI469:VLI471" si="15207">IF(VLG469&lt;5,"Sin Riesgo",IF(VLG469 &lt;=14,"Bajo",IF(VLG469&lt;=35,"Medio",IF(VLG469&lt;=80,"Alto","Inviable Sanitariamente"))))</f>
        <v>Inviable Sanitariamente</v>
      </c>
      <c r="VLJ469" s="265" t="str">
        <f t="shared" ref="VLJ469:VLJ471" si="15208">IF(VLH469&lt;5,"Sin Riesgo",IF(VLH469 &lt;=14,"Bajo",IF(VLH469&lt;=35,"Medio",IF(VLH469&lt;=80,"Alto","Inviable Sanitariamente"))))</f>
        <v>Inviable Sanitariamente</v>
      </c>
      <c r="VLK469" s="265" t="str">
        <f t="shared" ref="VLK469:VLK471" si="15209">IF(VLI469&lt;5,"Sin Riesgo",IF(VLI469 &lt;=14,"Bajo",IF(VLI469&lt;=35,"Medio",IF(VLI469&lt;=80,"Alto","Inviable Sanitariamente"))))</f>
        <v>Inviable Sanitariamente</v>
      </c>
      <c r="VLL469" s="265" t="str">
        <f t="shared" ref="VLL469:VLL471" si="15210">IF(VLJ469&lt;5,"Sin Riesgo",IF(VLJ469 &lt;=14,"Bajo",IF(VLJ469&lt;=35,"Medio",IF(VLJ469&lt;=80,"Alto","Inviable Sanitariamente"))))</f>
        <v>Inviable Sanitariamente</v>
      </c>
      <c r="VLM469" s="265" t="str">
        <f t="shared" ref="VLM469:VLM471" si="15211">IF(VLK469&lt;5,"Sin Riesgo",IF(VLK469 &lt;=14,"Bajo",IF(VLK469&lt;=35,"Medio",IF(VLK469&lt;=80,"Alto","Inviable Sanitariamente"))))</f>
        <v>Inviable Sanitariamente</v>
      </c>
      <c r="VLN469" s="265" t="str">
        <f t="shared" ref="VLN469:VLN471" si="15212">IF(VLL469&lt;5,"Sin Riesgo",IF(VLL469 &lt;=14,"Bajo",IF(VLL469&lt;=35,"Medio",IF(VLL469&lt;=80,"Alto","Inviable Sanitariamente"))))</f>
        <v>Inviable Sanitariamente</v>
      </c>
      <c r="VLO469" s="265" t="str">
        <f t="shared" ref="VLO469:VLO471" si="15213">IF(VLM469&lt;5,"Sin Riesgo",IF(VLM469 &lt;=14,"Bajo",IF(VLM469&lt;=35,"Medio",IF(VLM469&lt;=80,"Alto","Inviable Sanitariamente"))))</f>
        <v>Inviable Sanitariamente</v>
      </c>
      <c r="VLP469" s="265" t="str">
        <f t="shared" ref="VLP469:VLP471" si="15214">IF(VLN469&lt;5,"Sin Riesgo",IF(VLN469 &lt;=14,"Bajo",IF(VLN469&lt;=35,"Medio",IF(VLN469&lt;=80,"Alto","Inviable Sanitariamente"))))</f>
        <v>Inviable Sanitariamente</v>
      </c>
      <c r="VLQ469" s="265" t="str">
        <f t="shared" ref="VLQ469:VLQ471" si="15215">IF(VLO469&lt;5,"Sin Riesgo",IF(VLO469 &lt;=14,"Bajo",IF(VLO469&lt;=35,"Medio",IF(VLO469&lt;=80,"Alto","Inviable Sanitariamente"))))</f>
        <v>Inviable Sanitariamente</v>
      </c>
      <c r="VLR469" s="265" t="str">
        <f t="shared" ref="VLR469:VLR471" si="15216">IF(VLP469&lt;5,"Sin Riesgo",IF(VLP469 &lt;=14,"Bajo",IF(VLP469&lt;=35,"Medio",IF(VLP469&lt;=80,"Alto","Inviable Sanitariamente"))))</f>
        <v>Inviable Sanitariamente</v>
      </c>
      <c r="VLS469" s="265" t="str">
        <f t="shared" ref="VLS469:VLS471" si="15217">IF(VLQ469&lt;5,"Sin Riesgo",IF(VLQ469 &lt;=14,"Bajo",IF(VLQ469&lt;=35,"Medio",IF(VLQ469&lt;=80,"Alto","Inviable Sanitariamente"))))</f>
        <v>Inviable Sanitariamente</v>
      </c>
      <c r="VLT469" s="265" t="str">
        <f t="shared" ref="VLT469:VLT471" si="15218">IF(VLR469&lt;5,"Sin Riesgo",IF(VLR469 &lt;=14,"Bajo",IF(VLR469&lt;=35,"Medio",IF(VLR469&lt;=80,"Alto","Inviable Sanitariamente"))))</f>
        <v>Inviable Sanitariamente</v>
      </c>
      <c r="VLU469" s="265" t="str">
        <f t="shared" ref="VLU469:VLU471" si="15219">IF(VLS469&lt;5,"Sin Riesgo",IF(VLS469 &lt;=14,"Bajo",IF(VLS469&lt;=35,"Medio",IF(VLS469&lt;=80,"Alto","Inviable Sanitariamente"))))</f>
        <v>Inviable Sanitariamente</v>
      </c>
      <c r="VLV469" s="265" t="str">
        <f t="shared" ref="VLV469:VLV471" si="15220">IF(VLT469&lt;5,"Sin Riesgo",IF(VLT469 &lt;=14,"Bajo",IF(VLT469&lt;=35,"Medio",IF(VLT469&lt;=80,"Alto","Inviable Sanitariamente"))))</f>
        <v>Inviable Sanitariamente</v>
      </c>
      <c r="VLW469" s="265" t="str">
        <f t="shared" ref="VLW469:VLW471" si="15221">IF(VLU469&lt;5,"Sin Riesgo",IF(VLU469 &lt;=14,"Bajo",IF(VLU469&lt;=35,"Medio",IF(VLU469&lt;=80,"Alto","Inviable Sanitariamente"))))</f>
        <v>Inviable Sanitariamente</v>
      </c>
      <c r="VLX469" s="265" t="str">
        <f t="shared" ref="VLX469:VLX471" si="15222">IF(VLV469&lt;5,"Sin Riesgo",IF(VLV469 &lt;=14,"Bajo",IF(VLV469&lt;=35,"Medio",IF(VLV469&lt;=80,"Alto","Inviable Sanitariamente"))))</f>
        <v>Inviable Sanitariamente</v>
      </c>
      <c r="VLY469" s="265" t="str">
        <f t="shared" ref="VLY469:VLY471" si="15223">IF(VLW469&lt;5,"Sin Riesgo",IF(VLW469 &lt;=14,"Bajo",IF(VLW469&lt;=35,"Medio",IF(VLW469&lt;=80,"Alto","Inviable Sanitariamente"))))</f>
        <v>Inviable Sanitariamente</v>
      </c>
      <c r="VLZ469" s="265" t="str">
        <f t="shared" ref="VLZ469:VLZ471" si="15224">IF(VLX469&lt;5,"Sin Riesgo",IF(VLX469 &lt;=14,"Bajo",IF(VLX469&lt;=35,"Medio",IF(VLX469&lt;=80,"Alto","Inviable Sanitariamente"))))</f>
        <v>Inviable Sanitariamente</v>
      </c>
      <c r="VMA469" s="265" t="str">
        <f t="shared" ref="VMA469:VMA471" si="15225">IF(VLY469&lt;5,"Sin Riesgo",IF(VLY469 &lt;=14,"Bajo",IF(VLY469&lt;=35,"Medio",IF(VLY469&lt;=80,"Alto","Inviable Sanitariamente"))))</f>
        <v>Inviable Sanitariamente</v>
      </c>
      <c r="VMB469" s="265" t="str">
        <f t="shared" ref="VMB469:VMB471" si="15226">IF(VLZ469&lt;5,"Sin Riesgo",IF(VLZ469 &lt;=14,"Bajo",IF(VLZ469&lt;=35,"Medio",IF(VLZ469&lt;=80,"Alto","Inviable Sanitariamente"))))</f>
        <v>Inviable Sanitariamente</v>
      </c>
      <c r="VMC469" s="265" t="str">
        <f t="shared" ref="VMC469:VMC471" si="15227">IF(VMA469&lt;5,"Sin Riesgo",IF(VMA469 &lt;=14,"Bajo",IF(VMA469&lt;=35,"Medio",IF(VMA469&lt;=80,"Alto","Inviable Sanitariamente"))))</f>
        <v>Inviable Sanitariamente</v>
      </c>
      <c r="VMD469" s="265" t="str">
        <f t="shared" ref="VMD469:VMD471" si="15228">IF(VMB469&lt;5,"Sin Riesgo",IF(VMB469 &lt;=14,"Bajo",IF(VMB469&lt;=35,"Medio",IF(VMB469&lt;=80,"Alto","Inviable Sanitariamente"))))</f>
        <v>Inviable Sanitariamente</v>
      </c>
      <c r="VME469" s="265" t="str">
        <f t="shared" ref="VME469:VME471" si="15229">IF(VMC469&lt;5,"Sin Riesgo",IF(VMC469 &lt;=14,"Bajo",IF(VMC469&lt;=35,"Medio",IF(VMC469&lt;=80,"Alto","Inviable Sanitariamente"))))</f>
        <v>Inviable Sanitariamente</v>
      </c>
      <c r="VMF469" s="265" t="str">
        <f t="shared" ref="VMF469:VMF471" si="15230">IF(VMD469&lt;5,"Sin Riesgo",IF(VMD469 &lt;=14,"Bajo",IF(VMD469&lt;=35,"Medio",IF(VMD469&lt;=80,"Alto","Inviable Sanitariamente"))))</f>
        <v>Inviable Sanitariamente</v>
      </c>
      <c r="VMG469" s="265" t="str">
        <f t="shared" ref="VMG469:VMG471" si="15231">IF(VME469&lt;5,"Sin Riesgo",IF(VME469 &lt;=14,"Bajo",IF(VME469&lt;=35,"Medio",IF(VME469&lt;=80,"Alto","Inviable Sanitariamente"))))</f>
        <v>Inviable Sanitariamente</v>
      </c>
      <c r="VMH469" s="265" t="str">
        <f t="shared" ref="VMH469:VMH471" si="15232">IF(VMF469&lt;5,"Sin Riesgo",IF(VMF469 &lt;=14,"Bajo",IF(VMF469&lt;=35,"Medio",IF(VMF469&lt;=80,"Alto","Inviable Sanitariamente"))))</f>
        <v>Inviable Sanitariamente</v>
      </c>
      <c r="VMI469" s="265" t="str">
        <f t="shared" ref="VMI469:VMI471" si="15233">IF(VMG469&lt;5,"Sin Riesgo",IF(VMG469 &lt;=14,"Bajo",IF(VMG469&lt;=35,"Medio",IF(VMG469&lt;=80,"Alto","Inviable Sanitariamente"))))</f>
        <v>Inviable Sanitariamente</v>
      </c>
      <c r="VMJ469" s="265" t="str">
        <f t="shared" ref="VMJ469:VMJ471" si="15234">IF(VMH469&lt;5,"Sin Riesgo",IF(VMH469 &lt;=14,"Bajo",IF(VMH469&lt;=35,"Medio",IF(VMH469&lt;=80,"Alto","Inviable Sanitariamente"))))</f>
        <v>Inviable Sanitariamente</v>
      </c>
      <c r="VMK469" s="265" t="str">
        <f t="shared" ref="VMK469:VMK471" si="15235">IF(VMI469&lt;5,"Sin Riesgo",IF(VMI469 &lt;=14,"Bajo",IF(VMI469&lt;=35,"Medio",IF(VMI469&lt;=80,"Alto","Inviable Sanitariamente"))))</f>
        <v>Inviable Sanitariamente</v>
      </c>
      <c r="VML469" s="265" t="str">
        <f t="shared" ref="VML469:VML471" si="15236">IF(VMJ469&lt;5,"Sin Riesgo",IF(VMJ469 &lt;=14,"Bajo",IF(VMJ469&lt;=35,"Medio",IF(VMJ469&lt;=80,"Alto","Inviable Sanitariamente"))))</f>
        <v>Inviable Sanitariamente</v>
      </c>
      <c r="VMM469" s="265" t="str">
        <f t="shared" ref="VMM469:VMM471" si="15237">IF(VMK469&lt;5,"Sin Riesgo",IF(VMK469 &lt;=14,"Bajo",IF(VMK469&lt;=35,"Medio",IF(VMK469&lt;=80,"Alto","Inviable Sanitariamente"))))</f>
        <v>Inviable Sanitariamente</v>
      </c>
      <c r="VMN469" s="265" t="str">
        <f t="shared" ref="VMN469:VMN471" si="15238">IF(VML469&lt;5,"Sin Riesgo",IF(VML469 &lt;=14,"Bajo",IF(VML469&lt;=35,"Medio",IF(VML469&lt;=80,"Alto","Inviable Sanitariamente"))))</f>
        <v>Inviable Sanitariamente</v>
      </c>
      <c r="VMO469" s="265" t="str">
        <f t="shared" ref="VMO469:VMO471" si="15239">IF(VMM469&lt;5,"Sin Riesgo",IF(VMM469 &lt;=14,"Bajo",IF(VMM469&lt;=35,"Medio",IF(VMM469&lt;=80,"Alto","Inviable Sanitariamente"))))</f>
        <v>Inviable Sanitariamente</v>
      </c>
      <c r="VMP469" s="265" t="str">
        <f t="shared" ref="VMP469:VMP471" si="15240">IF(VMN469&lt;5,"Sin Riesgo",IF(VMN469 &lt;=14,"Bajo",IF(VMN469&lt;=35,"Medio",IF(VMN469&lt;=80,"Alto","Inviable Sanitariamente"))))</f>
        <v>Inviable Sanitariamente</v>
      </c>
      <c r="VMQ469" s="265" t="str">
        <f t="shared" ref="VMQ469:VMQ471" si="15241">IF(VMO469&lt;5,"Sin Riesgo",IF(VMO469 &lt;=14,"Bajo",IF(VMO469&lt;=35,"Medio",IF(VMO469&lt;=80,"Alto","Inviable Sanitariamente"))))</f>
        <v>Inviable Sanitariamente</v>
      </c>
      <c r="VMR469" s="265" t="str">
        <f t="shared" ref="VMR469:VMR471" si="15242">IF(VMP469&lt;5,"Sin Riesgo",IF(VMP469 &lt;=14,"Bajo",IF(VMP469&lt;=35,"Medio",IF(VMP469&lt;=80,"Alto","Inviable Sanitariamente"))))</f>
        <v>Inviable Sanitariamente</v>
      </c>
      <c r="VMS469" s="265" t="str">
        <f t="shared" ref="VMS469:VMS471" si="15243">IF(VMQ469&lt;5,"Sin Riesgo",IF(VMQ469 &lt;=14,"Bajo",IF(VMQ469&lt;=35,"Medio",IF(VMQ469&lt;=80,"Alto","Inviable Sanitariamente"))))</f>
        <v>Inviable Sanitariamente</v>
      </c>
      <c r="VMT469" s="265" t="str">
        <f t="shared" ref="VMT469:VMT471" si="15244">IF(VMR469&lt;5,"Sin Riesgo",IF(VMR469 &lt;=14,"Bajo",IF(VMR469&lt;=35,"Medio",IF(VMR469&lt;=80,"Alto","Inviable Sanitariamente"))))</f>
        <v>Inviable Sanitariamente</v>
      </c>
      <c r="VMU469" s="265" t="str">
        <f t="shared" ref="VMU469:VMU471" si="15245">IF(VMS469&lt;5,"Sin Riesgo",IF(VMS469 &lt;=14,"Bajo",IF(VMS469&lt;=35,"Medio",IF(VMS469&lt;=80,"Alto","Inviable Sanitariamente"))))</f>
        <v>Inviable Sanitariamente</v>
      </c>
      <c r="VMV469" s="265" t="str">
        <f t="shared" ref="VMV469:VMV471" si="15246">IF(VMT469&lt;5,"Sin Riesgo",IF(VMT469 &lt;=14,"Bajo",IF(VMT469&lt;=35,"Medio",IF(VMT469&lt;=80,"Alto","Inviable Sanitariamente"))))</f>
        <v>Inviable Sanitariamente</v>
      </c>
      <c r="VMW469" s="265" t="str">
        <f t="shared" ref="VMW469:VMW471" si="15247">IF(VMU469&lt;5,"Sin Riesgo",IF(VMU469 &lt;=14,"Bajo",IF(VMU469&lt;=35,"Medio",IF(VMU469&lt;=80,"Alto","Inviable Sanitariamente"))))</f>
        <v>Inviable Sanitariamente</v>
      </c>
      <c r="VMX469" s="265" t="str">
        <f t="shared" ref="VMX469:VMX471" si="15248">IF(VMV469&lt;5,"Sin Riesgo",IF(VMV469 &lt;=14,"Bajo",IF(VMV469&lt;=35,"Medio",IF(VMV469&lt;=80,"Alto","Inviable Sanitariamente"))))</f>
        <v>Inviable Sanitariamente</v>
      </c>
      <c r="VMY469" s="265" t="str">
        <f t="shared" ref="VMY469:VMY471" si="15249">IF(VMW469&lt;5,"Sin Riesgo",IF(VMW469 &lt;=14,"Bajo",IF(VMW469&lt;=35,"Medio",IF(VMW469&lt;=80,"Alto","Inviable Sanitariamente"))))</f>
        <v>Inviable Sanitariamente</v>
      </c>
      <c r="VMZ469" s="265" t="str">
        <f t="shared" ref="VMZ469:VMZ471" si="15250">IF(VMX469&lt;5,"Sin Riesgo",IF(VMX469 &lt;=14,"Bajo",IF(VMX469&lt;=35,"Medio",IF(VMX469&lt;=80,"Alto","Inviable Sanitariamente"))))</f>
        <v>Inviable Sanitariamente</v>
      </c>
      <c r="VNA469" s="265" t="str">
        <f t="shared" ref="VNA469:VNA471" si="15251">IF(VMY469&lt;5,"Sin Riesgo",IF(VMY469 &lt;=14,"Bajo",IF(VMY469&lt;=35,"Medio",IF(VMY469&lt;=80,"Alto","Inviable Sanitariamente"))))</f>
        <v>Inviable Sanitariamente</v>
      </c>
      <c r="VNB469" s="265" t="str">
        <f t="shared" ref="VNB469:VNB471" si="15252">IF(VMZ469&lt;5,"Sin Riesgo",IF(VMZ469 &lt;=14,"Bajo",IF(VMZ469&lt;=35,"Medio",IF(VMZ469&lt;=80,"Alto","Inviable Sanitariamente"))))</f>
        <v>Inviable Sanitariamente</v>
      </c>
      <c r="VNC469" s="265" t="str">
        <f t="shared" ref="VNC469:VNC471" si="15253">IF(VNA469&lt;5,"Sin Riesgo",IF(VNA469 &lt;=14,"Bajo",IF(VNA469&lt;=35,"Medio",IF(VNA469&lt;=80,"Alto","Inviable Sanitariamente"))))</f>
        <v>Inviable Sanitariamente</v>
      </c>
      <c r="VND469" s="265" t="str">
        <f t="shared" ref="VND469:VND471" si="15254">IF(VNB469&lt;5,"Sin Riesgo",IF(VNB469 &lt;=14,"Bajo",IF(VNB469&lt;=35,"Medio",IF(VNB469&lt;=80,"Alto","Inviable Sanitariamente"))))</f>
        <v>Inviable Sanitariamente</v>
      </c>
      <c r="VNE469" s="265" t="str">
        <f t="shared" ref="VNE469:VNE471" si="15255">IF(VNC469&lt;5,"Sin Riesgo",IF(VNC469 &lt;=14,"Bajo",IF(VNC469&lt;=35,"Medio",IF(VNC469&lt;=80,"Alto","Inviable Sanitariamente"))))</f>
        <v>Inviable Sanitariamente</v>
      </c>
      <c r="VNF469" s="265" t="str">
        <f t="shared" ref="VNF469:VNF471" si="15256">IF(VND469&lt;5,"Sin Riesgo",IF(VND469 &lt;=14,"Bajo",IF(VND469&lt;=35,"Medio",IF(VND469&lt;=80,"Alto","Inviable Sanitariamente"))))</f>
        <v>Inviable Sanitariamente</v>
      </c>
      <c r="VNG469" s="265" t="str">
        <f t="shared" ref="VNG469:VNG471" si="15257">IF(VNE469&lt;5,"Sin Riesgo",IF(VNE469 &lt;=14,"Bajo",IF(VNE469&lt;=35,"Medio",IF(VNE469&lt;=80,"Alto","Inviable Sanitariamente"))))</f>
        <v>Inviable Sanitariamente</v>
      </c>
      <c r="VNH469" s="265" t="str">
        <f t="shared" ref="VNH469:VNH471" si="15258">IF(VNF469&lt;5,"Sin Riesgo",IF(VNF469 &lt;=14,"Bajo",IF(VNF469&lt;=35,"Medio",IF(VNF469&lt;=80,"Alto","Inviable Sanitariamente"))))</f>
        <v>Inviable Sanitariamente</v>
      </c>
      <c r="VNI469" s="265" t="str">
        <f t="shared" ref="VNI469:VNI471" si="15259">IF(VNG469&lt;5,"Sin Riesgo",IF(VNG469 &lt;=14,"Bajo",IF(VNG469&lt;=35,"Medio",IF(VNG469&lt;=80,"Alto","Inviable Sanitariamente"))))</f>
        <v>Inviable Sanitariamente</v>
      </c>
      <c r="VNJ469" s="265" t="str">
        <f t="shared" ref="VNJ469:VNJ471" si="15260">IF(VNH469&lt;5,"Sin Riesgo",IF(VNH469 &lt;=14,"Bajo",IF(VNH469&lt;=35,"Medio",IF(VNH469&lt;=80,"Alto","Inviable Sanitariamente"))))</f>
        <v>Inviable Sanitariamente</v>
      </c>
      <c r="VNK469" s="265" t="str">
        <f t="shared" ref="VNK469:VNK471" si="15261">IF(VNI469&lt;5,"Sin Riesgo",IF(VNI469 &lt;=14,"Bajo",IF(VNI469&lt;=35,"Medio",IF(VNI469&lt;=80,"Alto","Inviable Sanitariamente"))))</f>
        <v>Inviable Sanitariamente</v>
      </c>
      <c r="VNL469" s="265" t="str">
        <f t="shared" ref="VNL469:VNL471" si="15262">IF(VNJ469&lt;5,"Sin Riesgo",IF(VNJ469 &lt;=14,"Bajo",IF(VNJ469&lt;=35,"Medio",IF(VNJ469&lt;=80,"Alto","Inviable Sanitariamente"))))</f>
        <v>Inviable Sanitariamente</v>
      </c>
      <c r="VNM469" s="265" t="str">
        <f t="shared" ref="VNM469:VNM471" si="15263">IF(VNK469&lt;5,"Sin Riesgo",IF(VNK469 &lt;=14,"Bajo",IF(VNK469&lt;=35,"Medio",IF(VNK469&lt;=80,"Alto","Inviable Sanitariamente"))))</f>
        <v>Inviable Sanitariamente</v>
      </c>
      <c r="VNN469" s="265" t="str">
        <f t="shared" ref="VNN469:VNN471" si="15264">IF(VNL469&lt;5,"Sin Riesgo",IF(VNL469 &lt;=14,"Bajo",IF(VNL469&lt;=35,"Medio",IF(VNL469&lt;=80,"Alto","Inviable Sanitariamente"))))</f>
        <v>Inviable Sanitariamente</v>
      </c>
      <c r="VNO469" s="265" t="str">
        <f t="shared" ref="VNO469:VNO471" si="15265">IF(VNM469&lt;5,"Sin Riesgo",IF(VNM469 &lt;=14,"Bajo",IF(VNM469&lt;=35,"Medio",IF(VNM469&lt;=80,"Alto","Inviable Sanitariamente"))))</f>
        <v>Inviable Sanitariamente</v>
      </c>
      <c r="VNP469" s="265" t="str">
        <f t="shared" ref="VNP469:VNP471" si="15266">IF(VNN469&lt;5,"Sin Riesgo",IF(VNN469 &lt;=14,"Bajo",IF(VNN469&lt;=35,"Medio",IF(VNN469&lt;=80,"Alto","Inviable Sanitariamente"))))</f>
        <v>Inviable Sanitariamente</v>
      </c>
      <c r="VNQ469" s="265" t="str">
        <f t="shared" ref="VNQ469:VNQ471" si="15267">IF(VNO469&lt;5,"Sin Riesgo",IF(VNO469 &lt;=14,"Bajo",IF(VNO469&lt;=35,"Medio",IF(VNO469&lt;=80,"Alto","Inviable Sanitariamente"))))</f>
        <v>Inviable Sanitariamente</v>
      </c>
      <c r="VNR469" s="265" t="str">
        <f t="shared" ref="VNR469:VNR471" si="15268">IF(VNP469&lt;5,"Sin Riesgo",IF(VNP469 &lt;=14,"Bajo",IF(VNP469&lt;=35,"Medio",IF(VNP469&lt;=80,"Alto","Inviable Sanitariamente"))))</f>
        <v>Inviable Sanitariamente</v>
      </c>
      <c r="VNS469" s="265" t="str">
        <f t="shared" ref="VNS469:VNS471" si="15269">IF(VNQ469&lt;5,"Sin Riesgo",IF(VNQ469 &lt;=14,"Bajo",IF(VNQ469&lt;=35,"Medio",IF(VNQ469&lt;=80,"Alto","Inviable Sanitariamente"))))</f>
        <v>Inviable Sanitariamente</v>
      </c>
      <c r="VNT469" s="265" t="str">
        <f t="shared" ref="VNT469:VNT471" si="15270">IF(VNR469&lt;5,"Sin Riesgo",IF(VNR469 &lt;=14,"Bajo",IF(VNR469&lt;=35,"Medio",IF(VNR469&lt;=80,"Alto","Inviable Sanitariamente"))))</f>
        <v>Inviable Sanitariamente</v>
      </c>
      <c r="VNU469" s="265" t="str">
        <f t="shared" ref="VNU469:VNU471" si="15271">IF(VNS469&lt;5,"Sin Riesgo",IF(VNS469 &lt;=14,"Bajo",IF(VNS469&lt;=35,"Medio",IF(VNS469&lt;=80,"Alto","Inviable Sanitariamente"))))</f>
        <v>Inviable Sanitariamente</v>
      </c>
      <c r="VNV469" s="265" t="str">
        <f t="shared" ref="VNV469:VNV471" si="15272">IF(VNT469&lt;5,"Sin Riesgo",IF(VNT469 &lt;=14,"Bajo",IF(VNT469&lt;=35,"Medio",IF(VNT469&lt;=80,"Alto","Inviable Sanitariamente"))))</f>
        <v>Inviable Sanitariamente</v>
      </c>
      <c r="VNW469" s="265" t="str">
        <f t="shared" ref="VNW469:VNW471" si="15273">IF(VNU469&lt;5,"Sin Riesgo",IF(VNU469 &lt;=14,"Bajo",IF(VNU469&lt;=35,"Medio",IF(VNU469&lt;=80,"Alto","Inviable Sanitariamente"))))</f>
        <v>Inviable Sanitariamente</v>
      </c>
      <c r="VNX469" s="265" t="str">
        <f t="shared" ref="VNX469:VNX471" si="15274">IF(VNV469&lt;5,"Sin Riesgo",IF(VNV469 &lt;=14,"Bajo",IF(VNV469&lt;=35,"Medio",IF(VNV469&lt;=80,"Alto","Inviable Sanitariamente"))))</f>
        <v>Inviable Sanitariamente</v>
      </c>
      <c r="VNY469" s="265" t="str">
        <f t="shared" ref="VNY469:VNY471" si="15275">IF(VNW469&lt;5,"Sin Riesgo",IF(VNW469 &lt;=14,"Bajo",IF(VNW469&lt;=35,"Medio",IF(VNW469&lt;=80,"Alto","Inviable Sanitariamente"))))</f>
        <v>Inviable Sanitariamente</v>
      </c>
      <c r="VNZ469" s="265" t="str">
        <f t="shared" ref="VNZ469:VNZ471" si="15276">IF(VNX469&lt;5,"Sin Riesgo",IF(VNX469 &lt;=14,"Bajo",IF(VNX469&lt;=35,"Medio",IF(VNX469&lt;=80,"Alto","Inviable Sanitariamente"))))</f>
        <v>Inviable Sanitariamente</v>
      </c>
      <c r="VOA469" s="265" t="str">
        <f t="shared" ref="VOA469:VOA471" si="15277">IF(VNY469&lt;5,"Sin Riesgo",IF(VNY469 &lt;=14,"Bajo",IF(VNY469&lt;=35,"Medio",IF(VNY469&lt;=80,"Alto","Inviable Sanitariamente"))))</f>
        <v>Inviable Sanitariamente</v>
      </c>
      <c r="VOB469" s="265" t="str">
        <f t="shared" ref="VOB469:VOB471" si="15278">IF(VNZ469&lt;5,"Sin Riesgo",IF(VNZ469 &lt;=14,"Bajo",IF(VNZ469&lt;=35,"Medio",IF(VNZ469&lt;=80,"Alto","Inviable Sanitariamente"))))</f>
        <v>Inviable Sanitariamente</v>
      </c>
      <c r="VOC469" s="265" t="str">
        <f t="shared" ref="VOC469:VOC471" si="15279">IF(VOA469&lt;5,"Sin Riesgo",IF(VOA469 &lt;=14,"Bajo",IF(VOA469&lt;=35,"Medio",IF(VOA469&lt;=80,"Alto","Inviable Sanitariamente"))))</f>
        <v>Inviable Sanitariamente</v>
      </c>
      <c r="VOD469" s="265" t="str">
        <f t="shared" ref="VOD469:VOD471" si="15280">IF(VOB469&lt;5,"Sin Riesgo",IF(VOB469 &lt;=14,"Bajo",IF(VOB469&lt;=35,"Medio",IF(VOB469&lt;=80,"Alto","Inviable Sanitariamente"))))</f>
        <v>Inviable Sanitariamente</v>
      </c>
      <c r="VOE469" s="265" t="str">
        <f t="shared" ref="VOE469:VOE471" si="15281">IF(VOC469&lt;5,"Sin Riesgo",IF(VOC469 &lt;=14,"Bajo",IF(VOC469&lt;=35,"Medio",IF(VOC469&lt;=80,"Alto","Inviable Sanitariamente"))))</f>
        <v>Inviable Sanitariamente</v>
      </c>
      <c r="VOF469" s="265" t="str">
        <f t="shared" ref="VOF469:VOF471" si="15282">IF(VOD469&lt;5,"Sin Riesgo",IF(VOD469 &lt;=14,"Bajo",IF(VOD469&lt;=35,"Medio",IF(VOD469&lt;=80,"Alto","Inviable Sanitariamente"))))</f>
        <v>Inviable Sanitariamente</v>
      </c>
      <c r="VOG469" s="265" t="str">
        <f t="shared" ref="VOG469:VOG471" si="15283">IF(VOE469&lt;5,"Sin Riesgo",IF(VOE469 &lt;=14,"Bajo",IF(VOE469&lt;=35,"Medio",IF(VOE469&lt;=80,"Alto","Inviable Sanitariamente"))))</f>
        <v>Inviable Sanitariamente</v>
      </c>
      <c r="VOH469" s="265" t="str">
        <f t="shared" ref="VOH469:VOH471" si="15284">IF(VOF469&lt;5,"Sin Riesgo",IF(VOF469 &lt;=14,"Bajo",IF(VOF469&lt;=35,"Medio",IF(VOF469&lt;=80,"Alto","Inviable Sanitariamente"))))</f>
        <v>Inviable Sanitariamente</v>
      </c>
      <c r="VOI469" s="265" t="str">
        <f t="shared" ref="VOI469:VOI471" si="15285">IF(VOG469&lt;5,"Sin Riesgo",IF(VOG469 &lt;=14,"Bajo",IF(VOG469&lt;=35,"Medio",IF(VOG469&lt;=80,"Alto","Inviable Sanitariamente"))))</f>
        <v>Inviable Sanitariamente</v>
      </c>
      <c r="VOJ469" s="265" t="str">
        <f t="shared" ref="VOJ469:VOJ471" si="15286">IF(VOH469&lt;5,"Sin Riesgo",IF(VOH469 &lt;=14,"Bajo",IF(VOH469&lt;=35,"Medio",IF(VOH469&lt;=80,"Alto","Inviable Sanitariamente"))))</f>
        <v>Inviable Sanitariamente</v>
      </c>
      <c r="VOK469" s="265" t="str">
        <f t="shared" ref="VOK469:VOK471" si="15287">IF(VOI469&lt;5,"Sin Riesgo",IF(VOI469 &lt;=14,"Bajo",IF(VOI469&lt;=35,"Medio",IF(VOI469&lt;=80,"Alto","Inviable Sanitariamente"))))</f>
        <v>Inviable Sanitariamente</v>
      </c>
      <c r="VOL469" s="265" t="str">
        <f t="shared" ref="VOL469:VOL471" si="15288">IF(VOJ469&lt;5,"Sin Riesgo",IF(VOJ469 &lt;=14,"Bajo",IF(VOJ469&lt;=35,"Medio",IF(VOJ469&lt;=80,"Alto","Inviable Sanitariamente"))))</f>
        <v>Inviable Sanitariamente</v>
      </c>
      <c r="VOM469" s="265" t="str">
        <f t="shared" ref="VOM469:VOM471" si="15289">IF(VOK469&lt;5,"Sin Riesgo",IF(VOK469 &lt;=14,"Bajo",IF(VOK469&lt;=35,"Medio",IF(VOK469&lt;=80,"Alto","Inviable Sanitariamente"))))</f>
        <v>Inviable Sanitariamente</v>
      </c>
      <c r="VON469" s="265" t="str">
        <f t="shared" ref="VON469:VON471" si="15290">IF(VOL469&lt;5,"Sin Riesgo",IF(VOL469 &lt;=14,"Bajo",IF(VOL469&lt;=35,"Medio",IF(VOL469&lt;=80,"Alto","Inviable Sanitariamente"))))</f>
        <v>Inviable Sanitariamente</v>
      </c>
      <c r="VOO469" s="265" t="str">
        <f t="shared" ref="VOO469:VOO471" si="15291">IF(VOM469&lt;5,"Sin Riesgo",IF(VOM469 &lt;=14,"Bajo",IF(VOM469&lt;=35,"Medio",IF(VOM469&lt;=80,"Alto","Inviable Sanitariamente"))))</f>
        <v>Inviable Sanitariamente</v>
      </c>
      <c r="VOP469" s="265" t="str">
        <f t="shared" ref="VOP469:VOP471" si="15292">IF(VON469&lt;5,"Sin Riesgo",IF(VON469 &lt;=14,"Bajo",IF(VON469&lt;=35,"Medio",IF(VON469&lt;=80,"Alto","Inviable Sanitariamente"))))</f>
        <v>Inviable Sanitariamente</v>
      </c>
      <c r="VOQ469" s="265" t="str">
        <f t="shared" ref="VOQ469:VOQ471" si="15293">IF(VOO469&lt;5,"Sin Riesgo",IF(VOO469 &lt;=14,"Bajo",IF(VOO469&lt;=35,"Medio",IF(VOO469&lt;=80,"Alto","Inviable Sanitariamente"))))</f>
        <v>Inviable Sanitariamente</v>
      </c>
      <c r="VOR469" s="265" t="str">
        <f t="shared" ref="VOR469:VOR471" si="15294">IF(VOP469&lt;5,"Sin Riesgo",IF(VOP469 &lt;=14,"Bajo",IF(VOP469&lt;=35,"Medio",IF(VOP469&lt;=80,"Alto","Inviable Sanitariamente"))))</f>
        <v>Inviable Sanitariamente</v>
      </c>
      <c r="VOS469" s="265" t="str">
        <f t="shared" ref="VOS469:VOS471" si="15295">IF(VOQ469&lt;5,"Sin Riesgo",IF(VOQ469 &lt;=14,"Bajo",IF(VOQ469&lt;=35,"Medio",IF(VOQ469&lt;=80,"Alto","Inviable Sanitariamente"))))</f>
        <v>Inviable Sanitariamente</v>
      </c>
      <c r="VOT469" s="265" t="str">
        <f t="shared" ref="VOT469:VOT471" si="15296">IF(VOR469&lt;5,"Sin Riesgo",IF(VOR469 &lt;=14,"Bajo",IF(VOR469&lt;=35,"Medio",IF(VOR469&lt;=80,"Alto","Inviable Sanitariamente"))))</f>
        <v>Inviable Sanitariamente</v>
      </c>
      <c r="VOU469" s="265" t="str">
        <f t="shared" ref="VOU469:VOU471" si="15297">IF(VOS469&lt;5,"Sin Riesgo",IF(VOS469 &lt;=14,"Bajo",IF(VOS469&lt;=35,"Medio",IF(VOS469&lt;=80,"Alto","Inviable Sanitariamente"))))</f>
        <v>Inviable Sanitariamente</v>
      </c>
      <c r="VOV469" s="265" t="str">
        <f t="shared" ref="VOV469:VOV471" si="15298">IF(VOT469&lt;5,"Sin Riesgo",IF(VOT469 &lt;=14,"Bajo",IF(VOT469&lt;=35,"Medio",IF(VOT469&lt;=80,"Alto","Inviable Sanitariamente"))))</f>
        <v>Inviable Sanitariamente</v>
      </c>
      <c r="VOW469" s="265" t="str">
        <f t="shared" ref="VOW469:VOW471" si="15299">IF(VOU469&lt;5,"Sin Riesgo",IF(VOU469 &lt;=14,"Bajo",IF(VOU469&lt;=35,"Medio",IF(VOU469&lt;=80,"Alto","Inviable Sanitariamente"))))</f>
        <v>Inviable Sanitariamente</v>
      </c>
      <c r="VOX469" s="265" t="str">
        <f t="shared" ref="VOX469:VOX471" si="15300">IF(VOV469&lt;5,"Sin Riesgo",IF(VOV469 &lt;=14,"Bajo",IF(VOV469&lt;=35,"Medio",IF(VOV469&lt;=80,"Alto","Inviable Sanitariamente"))))</f>
        <v>Inviable Sanitariamente</v>
      </c>
      <c r="VOY469" s="265" t="str">
        <f t="shared" ref="VOY469:VOY471" si="15301">IF(VOW469&lt;5,"Sin Riesgo",IF(VOW469 &lt;=14,"Bajo",IF(VOW469&lt;=35,"Medio",IF(VOW469&lt;=80,"Alto","Inviable Sanitariamente"))))</f>
        <v>Inviable Sanitariamente</v>
      </c>
      <c r="VOZ469" s="265" t="str">
        <f t="shared" ref="VOZ469:VOZ471" si="15302">IF(VOX469&lt;5,"Sin Riesgo",IF(VOX469 &lt;=14,"Bajo",IF(VOX469&lt;=35,"Medio",IF(VOX469&lt;=80,"Alto","Inviable Sanitariamente"))))</f>
        <v>Inviable Sanitariamente</v>
      </c>
      <c r="VPA469" s="265" t="str">
        <f t="shared" ref="VPA469:VPA471" si="15303">IF(VOY469&lt;5,"Sin Riesgo",IF(VOY469 &lt;=14,"Bajo",IF(VOY469&lt;=35,"Medio",IF(VOY469&lt;=80,"Alto","Inviable Sanitariamente"))))</f>
        <v>Inviable Sanitariamente</v>
      </c>
      <c r="VPB469" s="265" t="str">
        <f t="shared" ref="VPB469:VPB471" si="15304">IF(VOZ469&lt;5,"Sin Riesgo",IF(VOZ469 &lt;=14,"Bajo",IF(VOZ469&lt;=35,"Medio",IF(VOZ469&lt;=80,"Alto","Inviable Sanitariamente"))))</f>
        <v>Inviable Sanitariamente</v>
      </c>
      <c r="VPC469" s="265" t="str">
        <f t="shared" ref="VPC469:VPC471" si="15305">IF(VPA469&lt;5,"Sin Riesgo",IF(VPA469 &lt;=14,"Bajo",IF(VPA469&lt;=35,"Medio",IF(VPA469&lt;=80,"Alto","Inviable Sanitariamente"))))</f>
        <v>Inviable Sanitariamente</v>
      </c>
      <c r="VPD469" s="265" t="str">
        <f t="shared" ref="VPD469:VPD471" si="15306">IF(VPB469&lt;5,"Sin Riesgo",IF(VPB469 &lt;=14,"Bajo",IF(VPB469&lt;=35,"Medio",IF(VPB469&lt;=80,"Alto","Inviable Sanitariamente"))))</f>
        <v>Inviable Sanitariamente</v>
      </c>
      <c r="VPE469" s="265" t="str">
        <f t="shared" ref="VPE469:VPE471" si="15307">IF(VPC469&lt;5,"Sin Riesgo",IF(VPC469 &lt;=14,"Bajo",IF(VPC469&lt;=35,"Medio",IF(VPC469&lt;=80,"Alto","Inviable Sanitariamente"))))</f>
        <v>Inviable Sanitariamente</v>
      </c>
      <c r="VPF469" s="265" t="str">
        <f t="shared" ref="VPF469:VPF471" si="15308">IF(VPD469&lt;5,"Sin Riesgo",IF(VPD469 &lt;=14,"Bajo",IF(VPD469&lt;=35,"Medio",IF(VPD469&lt;=80,"Alto","Inviable Sanitariamente"))))</f>
        <v>Inviable Sanitariamente</v>
      </c>
      <c r="VPG469" s="265" t="str">
        <f t="shared" ref="VPG469:VPG471" si="15309">IF(VPE469&lt;5,"Sin Riesgo",IF(VPE469 &lt;=14,"Bajo",IF(VPE469&lt;=35,"Medio",IF(VPE469&lt;=80,"Alto","Inviable Sanitariamente"))))</f>
        <v>Inviable Sanitariamente</v>
      </c>
      <c r="VPH469" s="265" t="str">
        <f t="shared" ref="VPH469:VPH471" si="15310">IF(VPF469&lt;5,"Sin Riesgo",IF(VPF469 &lt;=14,"Bajo",IF(VPF469&lt;=35,"Medio",IF(VPF469&lt;=80,"Alto","Inviable Sanitariamente"))))</f>
        <v>Inviable Sanitariamente</v>
      </c>
      <c r="VPI469" s="265" t="str">
        <f t="shared" ref="VPI469:VPI471" si="15311">IF(VPG469&lt;5,"Sin Riesgo",IF(VPG469 &lt;=14,"Bajo",IF(VPG469&lt;=35,"Medio",IF(VPG469&lt;=80,"Alto","Inviable Sanitariamente"))))</f>
        <v>Inviable Sanitariamente</v>
      </c>
      <c r="VPJ469" s="265" t="str">
        <f t="shared" ref="VPJ469:VPJ471" si="15312">IF(VPH469&lt;5,"Sin Riesgo",IF(VPH469 &lt;=14,"Bajo",IF(VPH469&lt;=35,"Medio",IF(VPH469&lt;=80,"Alto","Inviable Sanitariamente"))))</f>
        <v>Inviable Sanitariamente</v>
      </c>
      <c r="VPK469" s="265" t="str">
        <f t="shared" ref="VPK469:VPK471" si="15313">IF(VPI469&lt;5,"Sin Riesgo",IF(VPI469 &lt;=14,"Bajo",IF(VPI469&lt;=35,"Medio",IF(VPI469&lt;=80,"Alto","Inviable Sanitariamente"))))</f>
        <v>Inviable Sanitariamente</v>
      </c>
      <c r="VPL469" s="265" t="str">
        <f t="shared" ref="VPL469:VPL471" si="15314">IF(VPJ469&lt;5,"Sin Riesgo",IF(VPJ469 &lt;=14,"Bajo",IF(VPJ469&lt;=35,"Medio",IF(VPJ469&lt;=80,"Alto","Inviable Sanitariamente"))))</f>
        <v>Inviable Sanitariamente</v>
      </c>
      <c r="VPM469" s="265" t="str">
        <f t="shared" ref="VPM469:VPM471" si="15315">IF(VPK469&lt;5,"Sin Riesgo",IF(VPK469 &lt;=14,"Bajo",IF(VPK469&lt;=35,"Medio",IF(VPK469&lt;=80,"Alto","Inviable Sanitariamente"))))</f>
        <v>Inviable Sanitariamente</v>
      </c>
      <c r="VPN469" s="265" t="str">
        <f t="shared" ref="VPN469:VPN471" si="15316">IF(VPL469&lt;5,"Sin Riesgo",IF(VPL469 &lt;=14,"Bajo",IF(VPL469&lt;=35,"Medio",IF(VPL469&lt;=80,"Alto","Inviable Sanitariamente"))))</f>
        <v>Inviable Sanitariamente</v>
      </c>
      <c r="VPO469" s="265" t="str">
        <f t="shared" ref="VPO469:VPO471" si="15317">IF(VPM469&lt;5,"Sin Riesgo",IF(VPM469 &lt;=14,"Bajo",IF(VPM469&lt;=35,"Medio",IF(VPM469&lt;=80,"Alto","Inviable Sanitariamente"))))</f>
        <v>Inviable Sanitariamente</v>
      </c>
      <c r="VPP469" s="265" t="str">
        <f t="shared" ref="VPP469:VPP471" si="15318">IF(VPN469&lt;5,"Sin Riesgo",IF(VPN469 &lt;=14,"Bajo",IF(VPN469&lt;=35,"Medio",IF(VPN469&lt;=80,"Alto","Inviable Sanitariamente"))))</f>
        <v>Inviable Sanitariamente</v>
      </c>
      <c r="VPQ469" s="265" t="str">
        <f t="shared" ref="VPQ469:VPQ471" si="15319">IF(VPO469&lt;5,"Sin Riesgo",IF(VPO469 &lt;=14,"Bajo",IF(VPO469&lt;=35,"Medio",IF(VPO469&lt;=80,"Alto","Inviable Sanitariamente"))))</f>
        <v>Inviable Sanitariamente</v>
      </c>
      <c r="VPR469" s="265" t="str">
        <f t="shared" ref="VPR469:VPR471" si="15320">IF(VPP469&lt;5,"Sin Riesgo",IF(VPP469 &lt;=14,"Bajo",IF(VPP469&lt;=35,"Medio",IF(VPP469&lt;=80,"Alto","Inviable Sanitariamente"))))</f>
        <v>Inviable Sanitariamente</v>
      </c>
      <c r="VPS469" s="265" t="str">
        <f t="shared" ref="VPS469:VPS471" si="15321">IF(VPQ469&lt;5,"Sin Riesgo",IF(VPQ469 &lt;=14,"Bajo",IF(VPQ469&lt;=35,"Medio",IF(VPQ469&lt;=80,"Alto","Inviable Sanitariamente"))))</f>
        <v>Inviable Sanitariamente</v>
      </c>
      <c r="VPT469" s="265" t="str">
        <f t="shared" ref="VPT469:VPT471" si="15322">IF(VPR469&lt;5,"Sin Riesgo",IF(VPR469 &lt;=14,"Bajo",IF(VPR469&lt;=35,"Medio",IF(VPR469&lt;=80,"Alto","Inviable Sanitariamente"))))</f>
        <v>Inviable Sanitariamente</v>
      </c>
      <c r="VPU469" s="265" t="str">
        <f t="shared" ref="VPU469:VPU471" si="15323">IF(VPS469&lt;5,"Sin Riesgo",IF(VPS469 &lt;=14,"Bajo",IF(VPS469&lt;=35,"Medio",IF(VPS469&lt;=80,"Alto","Inviable Sanitariamente"))))</f>
        <v>Inviable Sanitariamente</v>
      </c>
      <c r="VPV469" s="265" t="str">
        <f t="shared" ref="VPV469:VPV471" si="15324">IF(VPT469&lt;5,"Sin Riesgo",IF(VPT469 &lt;=14,"Bajo",IF(VPT469&lt;=35,"Medio",IF(VPT469&lt;=80,"Alto","Inviable Sanitariamente"))))</f>
        <v>Inviable Sanitariamente</v>
      </c>
      <c r="VPW469" s="265" t="str">
        <f t="shared" ref="VPW469:VPW471" si="15325">IF(VPU469&lt;5,"Sin Riesgo",IF(VPU469 &lt;=14,"Bajo",IF(VPU469&lt;=35,"Medio",IF(VPU469&lt;=80,"Alto","Inviable Sanitariamente"))))</f>
        <v>Inviable Sanitariamente</v>
      </c>
      <c r="VPX469" s="265" t="str">
        <f t="shared" ref="VPX469:VPX471" si="15326">IF(VPV469&lt;5,"Sin Riesgo",IF(VPV469 &lt;=14,"Bajo",IF(VPV469&lt;=35,"Medio",IF(VPV469&lt;=80,"Alto","Inviable Sanitariamente"))))</f>
        <v>Inviable Sanitariamente</v>
      </c>
      <c r="VPY469" s="265" t="str">
        <f t="shared" ref="VPY469:VPY471" si="15327">IF(VPW469&lt;5,"Sin Riesgo",IF(VPW469 &lt;=14,"Bajo",IF(VPW469&lt;=35,"Medio",IF(VPW469&lt;=80,"Alto","Inviable Sanitariamente"))))</f>
        <v>Inviable Sanitariamente</v>
      </c>
      <c r="VPZ469" s="265" t="str">
        <f t="shared" ref="VPZ469:VPZ471" si="15328">IF(VPX469&lt;5,"Sin Riesgo",IF(VPX469 &lt;=14,"Bajo",IF(VPX469&lt;=35,"Medio",IF(VPX469&lt;=80,"Alto","Inviable Sanitariamente"))))</f>
        <v>Inviable Sanitariamente</v>
      </c>
      <c r="VQA469" s="265" t="str">
        <f t="shared" ref="VQA469:VQA471" si="15329">IF(VPY469&lt;5,"Sin Riesgo",IF(VPY469 &lt;=14,"Bajo",IF(VPY469&lt;=35,"Medio",IF(VPY469&lt;=80,"Alto","Inviable Sanitariamente"))))</f>
        <v>Inviable Sanitariamente</v>
      </c>
      <c r="VQB469" s="265" t="str">
        <f t="shared" ref="VQB469:VQB471" si="15330">IF(VPZ469&lt;5,"Sin Riesgo",IF(VPZ469 &lt;=14,"Bajo",IF(VPZ469&lt;=35,"Medio",IF(VPZ469&lt;=80,"Alto","Inviable Sanitariamente"))))</f>
        <v>Inviable Sanitariamente</v>
      </c>
      <c r="VQC469" s="265" t="str">
        <f t="shared" ref="VQC469:VQC471" si="15331">IF(VQA469&lt;5,"Sin Riesgo",IF(VQA469 &lt;=14,"Bajo",IF(VQA469&lt;=35,"Medio",IF(VQA469&lt;=80,"Alto","Inviable Sanitariamente"))))</f>
        <v>Inviable Sanitariamente</v>
      </c>
      <c r="VQD469" s="265" t="str">
        <f t="shared" ref="VQD469:VQD471" si="15332">IF(VQB469&lt;5,"Sin Riesgo",IF(VQB469 &lt;=14,"Bajo",IF(VQB469&lt;=35,"Medio",IF(VQB469&lt;=80,"Alto","Inviable Sanitariamente"))))</f>
        <v>Inviable Sanitariamente</v>
      </c>
      <c r="VQE469" s="265" t="str">
        <f t="shared" ref="VQE469:VQE471" si="15333">IF(VQC469&lt;5,"Sin Riesgo",IF(VQC469 &lt;=14,"Bajo",IF(VQC469&lt;=35,"Medio",IF(VQC469&lt;=80,"Alto","Inviable Sanitariamente"))))</f>
        <v>Inviable Sanitariamente</v>
      </c>
      <c r="VQF469" s="265" t="str">
        <f t="shared" ref="VQF469:VQF471" si="15334">IF(VQD469&lt;5,"Sin Riesgo",IF(VQD469 &lt;=14,"Bajo",IF(VQD469&lt;=35,"Medio",IF(VQD469&lt;=80,"Alto","Inviable Sanitariamente"))))</f>
        <v>Inviable Sanitariamente</v>
      </c>
      <c r="VQG469" s="265" t="str">
        <f t="shared" ref="VQG469:VQG471" si="15335">IF(VQE469&lt;5,"Sin Riesgo",IF(VQE469 &lt;=14,"Bajo",IF(VQE469&lt;=35,"Medio",IF(VQE469&lt;=80,"Alto","Inviable Sanitariamente"))))</f>
        <v>Inviable Sanitariamente</v>
      </c>
      <c r="VQH469" s="265" t="str">
        <f t="shared" ref="VQH469:VQH471" si="15336">IF(VQF469&lt;5,"Sin Riesgo",IF(VQF469 &lt;=14,"Bajo",IF(VQF469&lt;=35,"Medio",IF(VQF469&lt;=80,"Alto","Inviable Sanitariamente"))))</f>
        <v>Inviable Sanitariamente</v>
      </c>
      <c r="VQI469" s="265" t="str">
        <f t="shared" ref="VQI469:VQI471" si="15337">IF(VQG469&lt;5,"Sin Riesgo",IF(VQG469 &lt;=14,"Bajo",IF(VQG469&lt;=35,"Medio",IF(VQG469&lt;=80,"Alto","Inviable Sanitariamente"))))</f>
        <v>Inviable Sanitariamente</v>
      </c>
      <c r="VQJ469" s="265" t="str">
        <f t="shared" ref="VQJ469:VQJ471" si="15338">IF(VQH469&lt;5,"Sin Riesgo",IF(VQH469 &lt;=14,"Bajo",IF(VQH469&lt;=35,"Medio",IF(VQH469&lt;=80,"Alto","Inviable Sanitariamente"))))</f>
        <v>Inviable Sanitariamente</v>
      </c>
      <c r="VQK469" s="265" t="str">
        <f t="shared" ref="VQK469:VQK471" si="15339">IF(VQI469&lt;5,"Sin Riesgo",IF(VQI469 &lt;=14,"Bajo",IF(VQI469&lt;=35,"Medio",IF(VQI469&lt;=80,"Alto","Inviable Sanitariamente"))))</f>
        <v>Inviable Sanitariamente</v>
      </c>
      <c r="VQL469" s="265" t="str">
        <f t="shared" ref="VQL469:VQL471" si="15340">IF(VQJ469&lt;5,"Sin Riesgo",IF(VQJ469 &lt;=14,"Bajo",IF(VQJ469&lt;=35,"Medio",IF(VQJ469&lt;=80,"Alto","Inviable Sanitariamente"))))</f>
        <v>Inviable Sanitariamente</v>
      </c>
      <c r="VQM469" s="265" t="str">
        <f t="shared" ref="VQM469:VQM471" si="15341">IF(VQK469&lt;5,"Sin Riesgo",IF(VQK469 &lt;=14,"Bajo",IF(VQK469&lt;=35,"Medio",IF(VQK469&lt;=80,"Alto","Inviable Sanitariamente"))))</f>
        <v>Inviable Sanitariamente</v>
      </c>
      <c r="VQN469" s="265" t="str">
        <f t="shared" ref="VQN469:VQN471" si="15342">IF(VQL469&lt;5,"Sin Riesgo",IF(VQL469 &lt;=14,"Bajo",IF(VQL469&lt;=35,"Medio",IF(VQL469&lt;=80,"Alto","Inviable Sanitariamente"))))</f>
        <v>Inviable Sanitariamente</v>
      </c>
      <c r="VQO469" s="265" t="str">
        <f t="shared" ref="VQO469:VQO471" si="15343">IF(VQM469&lt;5,"Sin Riesgo",IF(VQM469 &lt;=14,"Bajo",IF(VQM469&lt;=35,"Medio",IF(VQM469&lt;=80,"Alto","Inviable Sanitariamente"))))</f>
        <v>Inviable Sanitariamente</v>
      </c>
      <c r="VQP469" s="265" t="str">
        <f t="shared" ref="VQP469:VQP471" si="15344">IF(VQN469&lt;5,"Sin Riesgo",IF(VQN469 &lt;=14,"Bajo",IF(VQN469&lt;=35,"Medio",IF(VQN469&lt;=80,"Alto","Inviable Sanitariamente"))))</f>
        <v>Inviable Sanitariamente</v>
      </c>
      <c r="VQQ469" s="265" t="str">
        <f t="shared" ref="VQQ469:VQQ471" si="15345">IF(VQO469&lt;5,"Sin Riesgo",IF(VQO469 &lt;=14,"Bajo",IF(VQO469&lt;=35,"Medio",IF(VQO469&lt;=80,"Alto","Inviable Sanitariamente"))))</f>
        <v>Inviable Sanitariamente</v>
      </c>
      <c r="VQR469" s="265" t="str">
        <f t="shared" ref="VQR469:VQR471" si="15346">IF(VQP469&lt;5,"Sin Riesgo",IF(VQP469 &lt;=14,"Bajo",IF(VQP469&lt;=35,"Medio",IF(VQP469&lt;=80,"Alto","Inviable Sanitariamente"))))</f>
        <v>Inviable Sanitariamente</v>
      </c>
      <c r="VQS469" s="265" t="str">
        <f t="shared" ref="VQS469:VQS471" si="15347">IF(VQQ469&lt;5,"Sin Riesgo",IF(VQQ469 &lt;=14,"Bajo",IF(VQQ469&lt;=35,"Medio",IF(VQQ469&lt;=80,"Alto","Inviable Sanitariamente"))))</f>
        <v>Inviable Sanitariamente</v>
      </c>
      <c r="VQT469" s="265" t="str">
        <f t="shared" ref="VQT469:VQT471" si="15348">IF(VQR469&lt;5,"Sin Riesgo",IF(VQR469 &lt;=14,"Bajo",IF(VQR469&lt;=35,"Medio",IF(VQR469&lt;=80,"Alto","Inviable Sanitariamente"))))</f>
        <v>Inviable Sanitariamente</v>
      </c>
      <c r="VQU469" s="265" t="str">
        <f t="shared" ref="VQU469:VQU471" si="15349">IF(VQS469&lt;5,"Sin Riesgo",IF(VQS469 &lt;=14,"Bajo",IF(VQS469&lt;=35,"Medio",IF(VQS469&lt;=80,"Alto","Inviable Sanitariamente"))))</f>
        <v>Inviable Sanitariamente</v>
      </c>
      <c r="VQV469" s="265" t="str">
        <f t="shared" ref="VQV469:VQV471" si="15350">IF(VQT469&lt;5,"Sin Riesgo",IF(VQT469 &lt;=14,"Bajo",IF(VQT469&lt;=35,"Medio",IF(VQT469&lt;=80,"Alto","Inviable Sanitariamente"))))</f>
        <v>Inviable Sanitariamente</v>
      </c>
      <c r="VQW469" s="265" t="str">
        <f t="shared" ref="VQW469:VQW471" si="15351">IF(VQU469&lt;5,"Sin Riesgo",IF(VQU469 &lt;=14,"Bajo",IF(VQU469&lt;=35,"Medio",IF(VQU469&lt;=80,"Alto","Inviable Sanitariamente"))))</f>
        <v>Inviable Sanitariamente</v>
      </c>
      <c r="VQX469" s="265" t="str">
        <f t="shared" ref="VQX469:VQX471" si="15352">IF(VQV469&lt;5,"Sin Riesgo",IF(VQV469 &lt;=14,"Bajo",IF(VQV469&lt;=35,"Medio",IF(VQV469&lt;=80,"Alto","Inviable Sanitariamente"))))</f>
        <v>Inviable Sanitariamente</v>
      </c>
      <c r="VQY469" s="265" t="str">
        <f t="shared" ref="VQY469:VQY471" si="15353">IF(VQW469&lt;5,"Sin Riesgo",IF(VQW469 &lt;=14,"Bajo",IF(VQW469&lt;=35,"Medio",IF(VQW469&lt;=80,"Alto","Inviable Sanitariamente"))))</f>
        <v>Inviable Sanitariamente</v>
      </c>
      <c r="VQZ469" s="265" t="str">
        <f t="shared" ref="VQZ469:VQZ471" si="15354">IF(VQX469&lt;5,"Sin Riesgo",IF(VQX469 &lt;=14,"Bajo",IF(VQX469&lt;=35,"Medio",IF(VQX469&lt;=80,"Alto","Inviable Sanitariamente"))))</f>
        <v>Inviable Sanitariamente</v>
      </c>
      <c r="VRA469" s="265" t="str">
        <f t="shared" ref="VRA469:VRA471" si="15355">IF(VQY469&lt;5,"Sin Riesgo",IF(VQY469 &lt;=14,"Bajo",IF(VQY469&lt;=35,"Medio",IF(VQY469&lt;=80,"Alto","Inviable Sanitariamente"))))</f>
        <v>Inviable Sanitariamente</v>
      </c>
      <c r="VRB469" s="265" t="str">
        <f t="shared" ref="VRB469:VRB471" si="15356">IF(VQZ469&lt;5,"Sin Riesgo",IF(VQZ469 &lt;=14,"Bajo",IF(VQZ469&lt;=35,"Medio",IF(VQZ469&lt;=80,"Alto","Inviable Sanitariamente"))))</f>
        <v>Inviable Sanitariamente</v>
      </c>
      <c r="VRC469" s="265" t="str">
        <f t="shared" ref="VRC469:VRC471" si="15357">IF(VRA469&lt;5,"Sin Riesgo",IF(VRA469 &lt;=14,"Bajo",IF(VRA469&lt;=35,"Medio",IF(VRA469&lt;=80,"Alto","Inviable Sanitariamente"))))</f>
        <v>Inviable Sanitariamente</v>
      </c>
      <c r="VRD469" s="265" t="str">
        <f t="shared" ref="VRD469:VRD471" si="15358">IF(VRB469&lt;5,"Sin Riesgo",IF(VRB469 &lt;=14,"Bajo",IF(VRB469&lt;=35,"Medio",IF(VRB469&lt;=80,"Alto","Inviable Sanitariamente"))))</f>
        <v>Inviable Sanitariamente</v>
      </c>
      <c r="VRE469" s="265" t="str">
        <f t="shared" ref="VRE469:VRE471" si="15359">IF(VRC469&lt;5,"Sin Riesgo",IF(VRC469 &lt;=14,"Bajo",IF(VRC469&lt;=35,"Medio",IF(VRC469&lt;=80,"Alto","Inviable Sanitariamente"))))</f>
        <v>Inviable Sanitariamente</v>
      </c>
      <c r="VRF469" s="265" t="str">
        <f t="shared" ref="VRF469:VRF471" si="15360">IF(VRD469&lt;5,"Sin Riesgo",IF(VRD469 &lt;=14,"Bajo",IF(VRD469&lt;=35,"Medio",IF(VRD469&lt;=80,"Alto","Inviable Sanitariamente"))))</f>
        <v>Inviable Sanitariamente</v>
      </c>
      <c r="VRG469" s="265" t="str">
        <f t="shared" ref="VRG469:VRG471" si="15361">IF(VRE469&lt;5,"Sin Riesgo",IF(VRE469 &lt;=14,"Bajo",IF(VRE469&lt;=35,"Medio",IF(VRE469&lt;=80,"Alto","Inviable Sanitariamente"))))</f>
        <v>Inviable Sanitariamente</v>
      </c>
      <c r="VRH469" s="265" t="str">
        <f t="shared" ref="VRH469:VRH471" si="15362">IF(VRF469&lt;5,"Sin Riesgo",IF(VRF469 &lt;=14,"Bajo",IF(VRF469&lt;=35,"Medio",IF(VRF469&lt;=80,"Alto","Inviable Sanitariamente"))))</f>
        <v>Inviable Sanitariamente</v>
      </c>
      <c r="VRI469" s="265" t="str">
        <f t="shared" ref="VRI469:VRI471" si="15363">IF(VRG469&lt;5,"Sin Riesgo",IF(VRG469 &lt;=14,"Bajo",IF(VRG469&lt;=35,"Medio",IF(VRG469&lt;=80,"Alto","Inviable Sanitariamente"))))</f>
        <v>Inviable Sanitariamente</v>
      </c>
      <c r="VRJ469" s="265" t="str">
        <f t="shared" ref="VRJ469:VRJ471" si="15364">IF(VRH469&lt;5,"Sin Riesgo",IF(VRH469 &lt;=14,"Bajo",IF(VRH469&lt;=35,"Medio",IF(VRH469&lt;=80,"Alto","Inviable Sanitariamente"))))</f>
        <v>Inviable Sanitariamente</v>
      </c>
      <c r="VRK469" s="265" t="str">
        <f t="shared" ref="VRK469:VRK471" si="15365">IF(VRI469&lt;5,"Sin Riesgo",IF(VRI469 &lt;=14,"Bajo",IF(VRI469&lt;=35,"Medio",IF(VRI469&lt;=80,"Alto","Inviable Sanitariamente"))))</f>
        <v>Inviable Sanitariamente</v>
      </c>
      <c r="VRL469" s="265" t="str">
        <f t="shared" ref="VRL469:VRL471" si="15366">IF(VRJ469&lt;5,"Sin Riesgo",IF(VRJ469 &lt;=14,"Bajo",IF(VRJ469&lt;=35,"Medio",IF(VRJ469&lt;=80,"Alto","Inviable Sanitariamente"))))</f>
        <v>Inviable Sanitariamente</v>
      </c>
      <c r="VRM469" s="265" t="str">
        <f t="shared" ref="VRM469:VRM471" si="15367">IF(VRK469&lt;5,"Sin Riesgo",IF(VRK469 &lt;=14,"Bajo",IF(VRK469&lt;=35,"Medio",IF(VRK469&lt;=80,"Alto","Inviable Sanitariamente"))))</f>
        <v>Inviable Sanitariamente</v>
      </c>
      <c r="VRN469" s="265" t="str">
        <f t="shared" ref="VRN469:VRN471" si="15368">IF(VRL469&lt;5,"Sin Riesgo",IF(VRL469 &lt;=14,"Bajo",IF(VRL469&lt;=35,"Medio",IF(VRL469&lt;=80,"Alto","Inviable Sanitariamente"))))</f>
        <v>Inviable Sanitariamente</v>
      </c>
      <c r="VRO469" s="265" t="str">
        <f t="shared" ref="VRO469:VRO471" si="15369">IF(VRM469&lt;5,"Sin Riesgo",IF(VRM469 &lt;=14,"Bajo",IF(VRM469&lt;=35,"Medio",IF(VRM469&lt;=80,"Alto","Inviable Sanitariamente"))))</f>
        <v>Inviable Sanitariamente</v>
      </c>
      <c r="VRP469" s="265" t="str">
        <f t="shared" ref="VRP469:VRP471" si="15370">IF(VRN469&lt;5,"Sin Riesgo",IF(VRN469 &lt;=14,"Bajo",IF(VRN469&lt;=35,"Medio",IF(VRN469&lt;=80,"Alto","Inviable Sanitariamente"))))</f>
        <v>Inviable Sanitariamente</v>
      </c>
      <c r="VRQ469" s="265" t="str">
        <f t="shared" ref="VRQ469:VRQ471" si="15371">IF(VRO469&lt;5,"Sin Riesgo",IF(VRO469 &lt;=14,"Bajo",IF(VRO469&lt;=35,"Medio",IF(VRO469&lt;=80,"Alto","Inviable Sanitariamente"))))</f>
        <v>Inviable Sanitariamente</v>
      </c>
      <c r="VRR469" s="265" t="str">
        <f t="shared" ref="VRR469:VRR471" si="15372">IF(VRP469&lt;5,"Sin Riesgo",IF(VRP469 &lt;=14,"Bajo",IF(VRP469&lt;=35,"Medio",IF(VRP469&lt;=80,"Alto","Inviable Sanitariamente"))))</f>
        <v>Inviable Sanitariamente</v>
      </c>
      <c r="VRS469" s="265" t="str">
        <f t="shared" ref="VRS469:VRS471" si="15373">IF(VRQ469&lt;5,"Sin Riesgo",IF(VRQ469 &lt;=14,"Bajo",IF(VRQ469&lt;=35,"Medio",IF(VRQ469&lt;=80,"Alto","Inviable Sanitariamente"))))</f>
        <v>Inviable Sanitariamente</v>
      </c>
      <c r="VRT469" s="265" t="str">
        <f t="shared" ref="VRT469:VRT471" si="15374">IF(VRR469&lt;5,"Sin Riesgo",IF(VRR469 &lt;=14,"Bajo",IF(VRR469&lt;=35,"Medio",IF(VRR469&lt;=80,"Alto","Inviable Sanitariamente"))))</f>
        <v>Inviable Sanitariamente</v>
      </c>
      <c r="VRU469" s="265" t="str">
        <f t="shared" ref="VRU469:VRU471" si="15375">IF(VRS469&lt;5,"Sin Riesgo",IF(VRS469 &lt;=14,"Bajo",IF(VRS469&lt;=35,"Medio",IF(VRS469&lt;=80,"Alto","Inviable Sanitariamente"))))</f>
        <v>Inviable Sanitariamente</v>
      </c>
      <c r="VRV469" s="265" t="str">
        <f t="shared" ref="VRV469:VRV471" si="15376">IF(VRT469&lt;5,"Sin Riesgo",IF(VRT469 &lt;=14,"Bajo",IF(VRT469&lt;=35,"Medio",IF(VRT469&lt;=80,"Alto","Inviable Sanitariamente"))))</f>
        <v>Inviable Sanitariamente</v>
      </c>
      <c r="VRW469" s="265" t="str">
        <f t="shared" ref="VRW469:VRW471" si="15377">IF(VRU469&lt;5,"Sin Riesgo",IF(VRU469 &lt;=14,"Bajo",IF(VRU469&lt;=35,"Medio",IF(VRU469&lt;=80,"Alto","Inviable Sanitariamente"))))</f>
        <v>Inviable Sanitariamente</v>
      </c>
      <c r="VRX469" s="265" t="str">
        <f t="shared" ref="VRX469:VRX471" si="15378">IF(VRV469&lt;5,"Sin Riesgo",IF(VRV469 &lt;=14,"Bajo",IF(VRV469&lt;=35,"Medio",IF(VRV469&lt;=80,"Alto","Inviable Sanitariamente"))))</f>
        <v>Inviable Sanitariamente</v>
      </c>
      <c r="VRY469" s="265" t="str">
        <f t="shared" ref="VRY469:VRY471" si="15379">IF(VRW469&lt;5,"Sin Riesgo",IF(VRW469 &lt;=14,"Bajo",IF(VRW469&lt;=35,"Medio",IF(VRW469&lt;=80,"Alto","Inviable Sanitariamente"))))</f>
        <v>Inviable Sanitariamente</v>
      </c>
      <c r="VRZ469" s="265" t="str">
        <f t="shared" ref="VRZ469:VRZ471" si="15380">IF(VRX469&lt;5,"Sin Riesgo",IF(VRX469 &lt;=14,"Bajo",IF(VRX469&lt;=35,"Medio",IF(VRX469&lt;=80,"Alto","Inviable Sanitariamente"))))</f>
        <v>Inviable Sanitariamente</v>
      </c>
      <c r="VSA469" s="265" t="str">
        <f t="shared" ref="VSA469:VSA471" si="15381">IF(VRY469&lt;5,"Sin Riesgo",IF(VRY469 &lt;=14,"Bajo",IF(VRY469&lt;=35,"Medio",IF(VRY469&lt;=80,"Alto","Inviable Sanitariamente"))))</f>
        <v>Inviable Sanitariamente</v>
      </c>
      <c r="VSB469" s="265" t="str">
        <f t="shared" ref="VSB469:VSB471" si="15382">IF(VRZ469&lt;5,"Sin Riesgo",IF(VRZ469 &lt;=14,"Bajo",IF(VRZ469&lt;=35,"Medio",IF(VRZ469&lt;=80,"Alto","Inviable Sanitariamente"))))</f>
        <v>Inviable Sanitariamente</v>
      </c>
      <c r="VSC469" s="265" t="str">
        <f t="shared" ref="VSC469:VSC471" si="15383">IF(VSA469&lt;5,"Sin Riesgo",IF(VSA469 &lt;=14,"Bajo",IF(VSA469&lt;=35,"Medio",IF(VSA469&lt;=80,"Alto","Inviable Sanitariamente"))))</f>
        <v>Inviable Sanitariamente</v>
      </c>
      <c r="VSD469" s="265" t="str">
        <f t="shared" ref="VSD469:VSD471" si="15384">IF(VSB469&lt;5,"Sin Riesgo",IF(VSB469 &lt;=14,"Bajo",IF(VSB469&lt;=35,"Medio",IF(VSB469&lt;=80,"Alto","Inviable Sanitariamente"))))</f>
        <v>Inviable Sanitariamente</v>
      </c>
      <c r="VSE469" s="265" t="str">
        <f t="shared" ref="VSE469:VSE471" si="15385">IF(VSC469&lt;5,"Sin Riesgo",IF(VSC469 &lt;=14,"Bajo",IF(VSC469&lt;=35,"Medio",IF(VSC469&lt;=80,"Alto","Inviable Sanitariamente"))))</f>
        <v>Inviable Sanitariamente</v>
      </c>
      <c r="VSF469" s="265" t="str">
        <f t="shared" ref="VSF469:VSF471" si="15386">IF(VSD469&lt;5,"Sin Riesgo",IF(VSD469 &lt;=14,"Bajo",IF(VSD469&lt;=35,"Medio",IF(VSD469&lt;=80,"Alto","Inviable Sanitariamente"))))</f>
        <v>Inviable Sanitariamente</v>
      </c>
      <c r="VSG469" s="265" t="str">
        <f t="shared" ref="VSG469:VSG471" si="15387">IF(VSE469&lt;5,"Sin Riesgo",IF(VSE469 &lt;=14,"Bajo",IF(VSE469&lt;=35,"Medio",IF(VSE469&lt;=80,"Alto","Inviable Sanitariamente"))))</f>
        <v>Inviable Sanitariamente</v>
      </c>
      <c r="VSH469" s="265" t="str">
        <f t="shared" ref="VSH469:VSH471" si="15388">IF(VSF469&lt;5,"Sin Riesgo",IF(VSF469 &lt;=14,"Bajo",IF(VSF469&lt;=35,"Medio",IF(VSF469&lt;=80,"Alto","Inviable Sanitariamente"))))</f>
        <v>Inviable Sanitariamente</v>
      </c>
      <c r="VSI469" s="265" t="str">
        <f t="shared" ref="VSI469:VSI471" si="15389">IF(VSG469&lt;5,"Sin Riesgo",IF(VSG469 &lt;=14,"Bajo",IF(VSG469&lt;=35,"Medio",IF(VSG469&lt;=80,"Alto","Inviable Sanitariamente"))))</f>
        <v>Inviable Sanitariamente</v>
      </c>
      <c r="VSJ469" s="265" t="str">
        <f t="shared" ref="VSJ469:VSJ471" si="15390">IF(VSH469&lt;5,"Sin Riesgo",IF(VSH469 &lt;=14,"Bajo",IF(VSH469&lt;=35,"Medio",IF(VSH469&lt;=80,"Alto","Inviable Sanitariamente"))))</f>
        <v>Inviable Sanitariamente</v>
      </c>
      <c r="VSK469" s="265" t="str">
        <f t="shared" ref="VSK469:VSK471" si="15391">IF(VSI469&lt;5,"Sin Riesgo",IF(VSI469 &lt;=14,"Bajo",IF(VSI469&lt;=35,"Medio",IF(VSI469&lt;=80,"Alto","Inviable Sanitariamente"))))</f>
        <v>Inviable Sanitariamente</v>
      </c>
      <c r="VSL469" s="265" t="str">
        <f t="shared" ref="VSL469:VSL471" si="15392">IF(VSJ469&lt;5,"Sin Riesgo",IF(VSJ469 &lt;=14,"Bajo",IF(VSJ469&lt;=35,"Medio",IF(VSJ469&lt;=80,"Alto","Inviable Sanitariamente"))))</f>
        <v>Inviable Sanitariamente</v>
      </c>
      <c r="VSM469" s="265" t="str">
        <f t="shared" ref="VSM469:VSM471" si="15393">IF(VSK469&lt;5,"Sin Riesgo",IF(VSK469 &lt;=14,"Bajo",IF(VSK469&lt;=35,"Medio",IF(VSK469&lt;=80,"Alto","Inviable Sanitariamente"))))</f>
        <v>Inviable Sanitariamente</v>
      </c>
      <c r="VSN469" s="265" t="str">
        <f t="shared" ref="VSN469:VSN471" si="15394">IF(VSL469&lt;5,"Sin Riesgo",IF(VSL469 &lt;=14,"Bajo",IF(VSL469&lt;=35,"Medio",IF(VSL469&lt;=80,"Alto","Inviable Sanitariamente"))))</f>
        <v>Inviable Sanitariamente</v>
      </c>
      <c r="VSO469" s="265" t="str">
        <f t="shared" ref="VSO469:VSO471" si="15395">IF(VSM469&lt;5,"Sin Riesgo",IF(VSM469 &lt;=14,"Bajo",IF(VSM469&lt;=35,"Medio",IF(VSM469&lt;=80,"Alto","Inviable Sanitariamente"))))</f>
        <v>Inviable Sanitariamente</v>
      </c>
      <c r="VSP469" s="265" t="str">
        <f t="shared" ref="VSP469:VSP471" si="15396">IF(VSN469&lt;5,"Sin Riesgo",IF(VSN469 &lt;=14,"Bajo",IF(VSN469&lt;=35,"Medio",IF(VSN469&lt;=80,"Alto","Inviable Sanitariamente"))))</f>
        <v>Inviable Sanitariamente</v>
      </c>
      <c r="VSQ469" s="265" t="str">
        <f t="shared" ref="VSQ469:VSQ471" si="15397">IF(VSO469&lt;5,"Sin Riesgo",IF(VSO469 &lt;=14,"Bajo",IF(VSO469&lt;=35,"Medio",IF(VSO469&lt;=80,"Alto","Inviable Sanitariamente"))))</f>
        <v>Inviable Sanitariamente</v>
      </c>
      <c r="VSR469" s="265" t="str">
        <f t="shared" ref="VSR469:VSR471" si="15398">IF(VSP469&lt;5,"Sin Riesgo",IF(VSP469 &lt;=14,"Bajo",IF(VSP469&lt;=35,"Medio",IF(VSP469&lt;=80,"Alto","Inviable Sanitariamente"))))</f>
        <v>Inviable Sanitariamente</v>
      </c>
      <c r="VSS469" s="265" t="str">
        <f t="shared" ref="VSS469:VSS471" si="15399">IF(VSQ469&lt;5,"Sin Riesgo",IF(VSQ469 &lt;=14,"Bajo",IF(VSQ469&lt;=35,"Medio",IF(VSQ469&lt;=80,"Alto","Inviable Sanitariamente"))))</f>
        <v>Inviable Sanitariamente</v>
      </c>
      <c r="VST469" s="265" t="str">
        <f t="shared" ref="VST469:VST471" si="15400">IF(VSR469&lt;5,"Sin Riesgo",IF(VSR469 &lt;=14,"Bajo",IF(VSR469&lt;=35,"Medio",IF(VSR469&lt;=80,"Alto","Inviable Sanitariamente"))))</f>
        <v>Inviable Sanitariamente</v>
      </c>
      <c r="VSU469" s="265" t="str">
        <f t="shared" ref="VSU469:VSU471" si="15401">IF(VSS469&lt;5,"Sin Riesgo",IF(VSS469 &lt;=14,"Bajo",IF(VSS469&lt;=35,"Medio",IF(VSS469&lt;=80,"Alto","Inviable Sanitariamente"))))</f>
        <v>Inviable Sanitariamente</v>
      </c>
      <c r="VSV469" s="265" t="str">
        <f t="shared" ref="VSV469:VSV471" si="15402">IF(VST469&lt;5,"Sin Riesgo",IF(VST469 &lt;=14,"Bajo",IF(VST469&lt;=35,"Medio",IF(VST469&lt;=80,"Alto","Inviable Sanitariamente"))))</f>
        <v>Inviable Sanitariamente</v>
      </c>
      <c r="VSW469" s="265" t="str">
        <f t="shared" ref="VSW469:VSW471" si="15403">IF(VSU469&lt;5,"Sin Riesgo",IF(VSU469 &lt;=14,"Bajo",IF(VSU469&lt;=35,"Medio",IF(VSU469&lt;=80,"Alto","Inviable Sanitariamente"))))</f>
        <v>Inviable Sanitariamente</v>
      </c>
      <c r="VSX469" s="265" t="str">
        <f t="shared" ref="VSX469:VSX471" si="15404">IF(VSV469&lt;5,"Sin Riesgo",IF(VSV469 &lt;=14,"Bajo",IF(VSV469&lt;=35,"Medio",IF(VSV469&lt;=80,"Alto","Inviable Sanitariamente"))))</f>
        <v>Inviable Sanitariamente</v>
      </c>
      <c r="VSY469" s="265" t="str">
        <f t="shared" ref="VSY469:VSY471" si="15405">IF(VSW469&lt;5,"Sin Riesgo",IF(VSW469 &lt;=14,"Bajo",IF(VSW469&lt;=35,"Medio",IF(VSW469&lt;=80,"Alto","Inviable Sanitariamente"))))</f>
        <v>Inviable Sanitariamente</v>
      </c>
      <c r="VSZ469" s="265" t="str">
        <f t="shared" ref="VSZ469:VSZ471" si="15406">IF(VSX469&lt;5,"Sin Riesgo",IF(VSX469 &lt;=14,"Bajo",IF(VSX469&lt;=35,"Medio",IF(VSX469&lt;=80,"Alto","Inviable Sanitariamente"))))</f>
        <v>Inviable Sanitariamente</v>
      </c>
      <c r="VTA469" s="265" t="str">
        <f t="shared" ref="VTA469:VTA471" si="15407">IF(VSY469&lt;5,"Sin Riesgo",IF(VSY469 &lt;=14,"Bajo",IF(VSY469&lt;=35,"Medio",IF(VSY469&lt;=80,"Alto","Inviable Sanitariamente"))))</f>
        <v>Inviable Sanitariamente</v>
      </c>
      <c r="VTB469" s="265" t="str">
        <f t="shared" ref="VTB469:VTB471" si="15408">IF(VSZ469&lt;5,"Sin Riesgo",IF(VSZ469 &lt;=14,"Bajo",IF(VSZ469&lt;=35,"Medio",IF(VSZ469&lt;=80,"Alto","Inviable Sanitariamente"))))</f>
        <v>Inviable Sanitariamente</v>
      </c>
      <c r="VTC469" s="265" t="str">
        <f t="shared" ref="VTC469:VTC471" si="15409">IF(VTA469&lt;5,"Sin Riesgo",IF(VTA469 &lt;=14,"Bajo",IF(VTA469&lt;=35,"Medio",IF(VTA469&lt;=80,"Alto","Inviable Sanitariamente"))))</f>
        <v>Inviable Sanitariamente</v>
      </c>
      <c r="VTD469" s="265" t="str">
        <f t="shared" ref="VTD469:VTD471" si="15410">IF(VTB469&lt;5,"Sin Riesgo",IF(VTB469 &lt;=14,"Bajo",IF(VTB469&lt;=35,"Medio",IF(VTB469&lt;=80,"Alto","Inviable Sanitariamente"))))</f>
        <v>Inviable Sanitariamente</v>
      </c>
      <c r="VTE469" s="265" t="str">
        <f t="shared" ref="VTE469:VTE471" si="15411">IF(VTC469&lt;5,"Sin Riesgo",IF(VTC469 &lt;=14,"Bajo",IF(VTC469&lt;=35,"Medio",IF(VTC469&lt;=80,"Alto","Inviable Sanitariamente"))))</f>
        <v>Inviable Sanitariamente</v>
      </c>
      <c r="VTF469" s="265" t="str">
        <f t="shared" ref="VTF469:VTF471" si="15412">IF(VTD469&lt;5,"Sin Riesgo",IF(VTD469 &lt;=14,"Bajo",IF(VTD469&lt;=35,"Medio",IF(VTD469&lt;=80,"Alto","Inviable Sanitariamente"))))</f>
        <v>Inviable Sanitariamente</v>
      </c>
      <c r="VTG469" s="265" t="str">
        <f t="shared" ref="VTG469:VTG471" si="15413">IF(VTE469&lt;5,"Sin Riesgo",IF(VTE469 &lt;=14,"Bajo",IF(VTE469&lt;=35,"Medio",IF(VTE469&lt;=80,"Alto","Inviable Sanitariamente"))))</f>
        <v>Inviable Sanitariamente</v>
      </c>
      <c r="VTH469" s="265" t="str">
        <f t="shared" ref="VTH469:VTH471" si="15414">IF(VTF469&lt;5,"Sin Riesgo",IF(VTF469 &lt;=14,"Bajo",IF(VTF469&lt;=35,"Medio",IF(VTF469&lt;=80,"Alto","Inviable Sanitariamente"))))</f>
        <v>Inviable Sanitariamente</v>
      </c>
      <c r="VTI469" s="265" t="str">
        <f t="shared" ref="VTI469:VTI471" si="15415">IF(VTG469&lt;5,"Sin Riesgo",IF(VTG469 &lt;=14,"Bajo",IF(VTG469&lt;=35,"Medio",IF(VTG469&lt;=80,"Alto","Inviable Sanitariamente"))))</f>
        <v>Inviable Sanitariamente</v>
      </c>
      <c r="VTJ469" s="265" t="str">
        <f t="shared" ref="VTJ469:VTJ471" si="15416">IF(VTH469&lt;5,"Sin Riesgo",IF(VTH469 &lt;=14,"Bajo",IF(VTH469&lt;=35,"Medio",IF(VTH469&lt;=80,"Alto","Inviable Sanitariamente"))))</f>
        <v>Inviable Sanitariamente</v>
      </c>
      <c r="VTK469" s="265" t="str">
        <f t="shared" ref="VTK469:VTK471" si="15417">IF(VTI469&lt;5,"Sin Riesgo",IF(VTI469 &lt;=14,"Bajo",IF(VTI469&lt;=35,"Medio",IF(VTI469&lt;=80,"Alto","Inviable Sanitariamente"))))</f>
        <v>Inviable Sanitariamente</v>
      </c>
      <c r="VTL469" s="265" t="str">
        <f t="shared" ref="VTL469:VTL471" si="15418">IF(VTJ469&lt;5,"Sin Riesgo",IF(VTJ469 &lt;=14,"Bajo",IF(VTJ469&lt;=35,"Medio",IF(VTJ469&lt;=80,"Alto","Inviable Sanitariamente"))))</f>
        <v>Inviable Sanitariamente</v>
      </c>
      <c r="VTM469" s="265" t="str">
        <f t="shared" ref="VTM469:VTM471" si="15419">IF(VTK469&lt;5,"Sin Riesgo",IF(VTK469 &lt;=14,"Bajo",IF(VTK469&lt;=35,"Medio",IF(VTK469&lt;=80,"Alto","Inviable Sanitariamente"))))</f>
        <v>Inviable Sanitariamente</v>
      </c>
      <c r="VTN469" s="265" t="str">
        <f t="shared" ref="VTN469:VTN471" si="15420">IF(VTL469&lt;5,"Sin Riesgo",IF(VTL469 &lt;=14,"Bajo",IF(VTL469&lt;=35,"Medio",IF(VTL469&lt;=80,"Alto","Inviable Sanitariamente"))))</f>
        <v>Inviable Sanitariamente</v>
      </c>
      <c r="VTO469" s="265" t="str">
        <f t="shared" ref="VTO469:VTO471" si="15421">IF(VTM469&lt;5,"Sin Riesgo",IF(VTM469 &lt;=14,"Bajo",IF(VTM469&lt;=35,"Medio",IF(VTM469&lt;=80,"Alto","Inviable Sanitariamente"))))</f>
        <v>Inviable Sanitariamente</v>
      </c>
      <c r="VTP469" s="265" t="str">
        <f t="shared" ref="VTP469:VTP471" si="15422">IF(VTN469&lt;5,"Sin Riesgo",IF(VTN469 &lt;=14,"Bajo",IF(VTN469&lt;=35,"Medio",IF(VTN469&lt;=80,"Alto","Inviable Sanitariamente"))))</f>
        <v>Inviable Sanitariamente</v>
      </c>
      <c r="VTQ469" s="265" t="str">
        <f t="shared" ref="VTQ469:VTQ471" si="15423">IF(VTO469&lt;5,"Sin Riesgo",IF(VTO469 &lt;=14,"Bajo",IF(VTO469&lt;=35,"Medio",IF(VTO469&lt;=80,"Alto","Inviable Sanitariamente"))))</f>
        <v>Inviable Sanitariamente</v>
      </c>
      <c r="VTR469" s="265" t="str">
        <f t="shared" ref="VTR469:VTR471" si="15424">IF(VTP469&lt;5,"Sin Riesgo",IF(VTP469 &lt;=14,"Bajo",IF(VTP469&lt;=35,"Medio",IF(VTP469&lt;=80,"Alto","Inviable Sanitariamente"))))</f>
        <v>Inviable Sanitariamente</v>
      </c>
      <c r="VTS469" s="265" t="str">
        <f t="shared" ref="VTS469:VTS471" si="15425">IF(VTQ469&lt;5,"Sin Riesgo",IF(VTQ469 &lt;=14,"Bajo",IF(VTQ469&lt;=35,"Medio",IF(VTQ469&lt;=80,"Alto","Inviable Sanitariamente"))))</f>
        <v>Inviable Sanitariamente</v>
      </c>
      <c r="VTT469" s="265" t="str">
        <f t="shared" ref="VTT469:VTT471" si="15426">IF(VTR469&lt;5,"Sin Riesgo",IF(VTR469 &lt;=14,"Bajo",IF(VTR469&lt;=35,"Medio",IF(VTR469&lt;=80,"Alto","Inviable Sanitariamente"))))</f>
        <v>Inviable Sanitariamente</v>
      </c>
      <c r="VTU469" s="265" t="str">
        <f t="shared" ref="VTU469:VTU471" si="15427">IF(VTS469&lt;5,"Sin Riesgo",IF(VTS469 &lt;=14,"Bajo",IF(VTS469&lt;=35,"Medio",IF(VTS469&lt;=80,"Alto","Inviable Sanitariamente"))))</f>
        <v>Inviable Sanitariamente</v>
      </c>
      <c r="VTV469" s="265" t="str">
        <f t="shared" ref="VTV469:VTV471" si="15428">IF(VTT469&lt;5,"Sin Riesgo",IF(VTT469 &lt;=14,"Bajo",IF(VTT469&lt;=35,"Medio",IF(VTT469&lt;=80,"Alto","Inviable Sanitariamente"))))</f>
        <v>Inviable Sanitariamente</v>
      </c>
      <c r="VTW469" s="265" t="str">
        <f t="shared" ref="VTW469:VTW471" si="15429">IF(VTU469&lt;5,"Sin Riesgo",IF(VTU469 &lt;=14,"Bajo",IF(VTU469&lt;=35,"Medio",IF(VTU469&lt;=80,"Alto","Inviable Sanitariamente"))))</f>
        <v>Inviable Sanitariamente</v>
      </c>
      <c r="VTX469" s="265" t="str">
        <f t="shared" ref="VTX469:VTX471" si="15430">IF(VTV469&lt;5,"Sin Riesgo",IF(VTV469 &lt;=14,"Bajo",IF(VTV469&lt;=35,"Medio",IF(VTV469&lt;=80,"Alto","Inviable Sanitariamente"))))</f>
        <v>Inviable Sanitariamente</v>
      </c>
      <c r="VTY469" s="265" t="str">
        <f t="shared" ref="VTY469:VTY471" si="15431">IF(VTW469&lt;5,"Sin Riesgo",IF(VTW469 &lt;=14,"Bajo",IF(VTW469&lt;=35,"Medio",IF(VTW469&lt;=80,"Alto","Inviable Sanitariamente"))))</f>
        <v>Inviable Sanitariamente</v>
      </c>
      <c r="VTZ469" s="265" t="str">
        <f t="shared" ref="VTZ469:VTZ471" si="15432">IF(VTX469&lt;5,"Sin Riesgo",IF(VTX469 &lt;=14,"Bajo",IF(VTX469&lt;=35,"Medio",IF(VTX469&lt;=80,"Alto","Inviable Sanitariamente"))))</f>
        <v>Inviable Sanitariamente</v>
      </c>
      <c r="VUA469" s="265" t="str">
        <f t="shared" ref="VUA469:VUA471" si="15433">IF(VTY469&lt;5,"Sin Riesgo",IF(VTY469 &lt;=14,"Bajo",IF(VTY469&lt;=35,"Medio",IF(VTY469&lt;=80,"Alto","Inviable Sanitariamente"))))</f>
        <v>Inviable Sanitariamente</v>
      </c>
      <c r="VUB469" s="265" t="str">
        <f t="shared" ref="VUB469:VUB471" si="15434">IF(VTZ469&lt;5,"Sin Riesgo",IF(VTZ469 &lt;=14,"Bajo",IF(VTZ469&lt;=35,"Medio",IF(VTZ469&lt;=80,"Alto","Inviable Sanitariamente"))))</f>
        <v>Inviable Sanitariamente</v>
      </c>
      <c r="VUC469" s="265" t="str">
        <f t="shared" ref="VUC469:VUC471" si="15435">IF(VUA469&lt;5,"Sin Riesgo",IF(VUA469 &lt;=14,"Bajo",IF(VUA469&lt;=35,"Medio",IF(VUA469&lt;=80,"Alto","Inviable Sanitariamente"))))</f>
        <v>Inviable Sanitariamente</v>
      </c>
      <c r="VUD469" s="265" t="str">
        <f t="shared" ref="VUD469:VUD471" si="15436">IF(VUB469&lt;5,"Sin Riesgo",IF(VUB469 &lt;=14,"Bajo",IF(VUB469&lt;=35,"Medio",IF(VUB469&lt;=80,"Alto","Inviable Sanitariamente"))))</f>
        <v>Inviable Sanitariamente</v>
      </c>
      <c r="VUE469" s="265" t="str">
        <f t="shared" ref="VUE469:VUE471" si="15437">IF(VUC469&lt;5,"Sin Riesgo",IF(VUC469 &lt;=14,"Bajo",IF(VUC469&lt;=35,"Medio",IF(VUC469&lt;=80,"Alto","Inviable Sanitariamente"))))</f>
        <v>Inviable Sanitariamente</v>
      </c>
      <c r="VUF469" s="265" t="str">
        <f t="shared" ref="VUF469:VUF471" si="15438">IF(VUD469&lt;5,"Sin Riesgo",IF(VUD469 &lt;=14,"Bajo",IF(VUD469&lt;=35,"Medio",IF(VUD469&lt;=80,"Alto","Inviable Sanitariamente"))))</f>
        <v>Inviable Sanitariamente</v>
      </c>
      <c r="VUG469" s="265" t="str">
        <f t="shared" ref="VUG469:VUG471" si="15439">IF(VUE469&lt;5,"Sin Riesgo",IF(VUE469 &lt;=14,"Bajo",IF(VUE469&lt;=35,"Medio",IF(VUE469&lt;=80,"Alto","Inviable Sanitariamente"))))</f>
        <v>Inviable Sanitariamente</v>
      </c>
      <c r="VUH469" s="265" t="str">
        <f t="shared" ref="VUH469:VUH471" si="15440">IF(VUF469&lt;5,"Sin Riesgo",IF(VUF469 &lt;=14,"Bajo",IF(VUF469&lt;=35,"Medio",IF(VUF469&lt;=80,"Alto","Inviable Sanitariamente"))))</f>
        <v>Inviable Sanitariamente</v>
      </c>
      <c r="VUI469" s="265" t="str">
        <f t="shared" ref="VUI469:VUI471" si="15441">IF(VUG469&lt;5,"Sin Riesgo",IF(VUG469 &lt;=14,"Bajo",IF(VUG469&lt;=35,"Medio",IF(VUG469&lt;=80,"Alto","Inviable Sanitariamente"))))</f>
        <v>Inviable Sanitariamente</v>
      </c>
      <c r="VUJ469" s="265" t="str">
        <f t="shared" ref="VUJ469:VUJ471" si="15442">IF(VUH469&lt;5,"Sin Riesgo",IF(VUH469 &lt;=14,"Bajo",IF(VUH469&lt;=35,"Medio",IF(VUH469&lt;=80,"Alto","Inviable Sanitariamente"))))</f>
        <v>Inviable Sanitariamente</v>
      </c>
      <c r="VUK469" s="265" t="str">
        <f t="shared" ref="VUK469:VUK471" si="15443">IF(VUI469&lt;5,"Sin Riesgo",IF(VUI469 &lt;=14,"Bajo",IF(VUI469&lt;=35,"Medio",IF(VUI469&lt;=80,"Alto","Inviable Sanitariamente"))))</f>
        <v>Inviable Sanitariamente</v>
      </c>
      <c r="VUL469" s="265" t="str">
        <f t="shared" ref="VUL469:VUL471" si="15444">IF(VUJ469&lt;5,"Sin Riesgo",IF(VUJ469 &lt;=14,"Bajo",IF(VUJ469&lt;=35,"Medio",IF(VUJ469&lt;=80,"Alto","Inviable Sanitariamente"))))</f>
        <v>Inviable Sanitariamente</v>
      </c>
      <c r="VUM469" s="265" t="str">
        <f t="shared" ref="VUM469:VUM471" si="15445">IF(VUK469&lt;5,"Sin Riesgo",IF(VUK469 &lt;=14,"Bajo",IF(VUK469&lt;=35,"Medio",IF(VUK469&lt;=80,"Alto","Inviable Sanitariamente"))))</f>
        <v>Inviable Sanitariamente</v>
      </c>
      <c r="VUN469" s="265" t="str">
        <f t="shared" ref="VUN469:VUN471" si="15446">IF(VUL469&lt;5,"Sin Riesgo",IF(VUL469 &lt;=14,"Bajo",IF(VUL469&lt;=35,"Medio",IF(VUL469&lt;=80,"Alto","Inviable Sanitariamente"))))</f>
        <v>Inviable Sanitariamente</v>
      </c>
      <c r="VUO469" s="265" t="str">
        <f t="shared" ref="VUO469:VUO471" si="15447">IF(VUM469&lt;5,"Sin Riesgo",IF(VUM469 &lt;=14,"Bajo",IF(VUM469&lt;=35,"Medio",IF(VUM469&lt;=80,"Alto","Inviable Sanitariamente"))))</f>
        <v>Inviable Sanitariamente</v>
      </c>
      <c r="VUP469" s="265" t="str">
        <f t="shared" ref="VUP469:VUP471" si="15448">IF(VUN469&lt;5,"Sin Riesgo",IF(VUN469 &lt;=14,"Bajo",IF(VUN469&lt;=35,"Medio",IF(VUN469&lt;=80,"Alto","Inviable Sanitariamente"))))</f>
        <v>Inviable Sanitariamente</v>
      </c>
      <c r="VUQ469" s="265" t="str">
        <f t="shared" ref="VUQ469:VUQ471" si="15449">IF(VUO469&lt;5,"Sin Riesgo",IF(VUO469 &lt;=14,"Bajo",IF(VUO469&lt;=35,"Medio",IF(VUO469&lt;=80,"Alto","Inviable Sanitariamente"))))</f>
        <v>Inviable Sanitariamente</v>
      </c>
      <c r="VUR469" s="265" t="str">
        <f t="shared" ref="VUR469:VUR471" si="15450">IF(VUP469&lt;5,"Sin Riesgo",IF(VUP469 &lt;=14,"Bajo",IF(VUP469&lt;=35,"Medio",IF(VUP469&lt;=80,"Alto","Inviable Sanitariamente"))))</f>
        <v>Inviable Sanitariamente</v>
      </c>
      <c r="VUS469" s="265" t="str">
        <f t="shared" ref="VUS469:VUS471" si="15451">IF(VUQ469&lt;5,"Sin Riesgo",IF(VUQ469 &lt;=14,"Bajo",IF(VUQ469&lt;=35,"Medio",IF(VUQ469&lt;=80,"Alto","Inviable Sanitariamente"))))</f>
        <v>Inviable Sanitariamente</v>
      </c>
      <c r="VUT469" s="265" t="str">
        <f t="shared" ref="VUT469:VUT471" si="15452">IF(VUR469&lt;5,"Sin Riesgo",IF(VUR469 &lt;=14,"Bajo",IF(VUR469&lt;=35,"Medio",IF(VUR469&lt;=80,"Alto","Inviable Sanitariamente"))))</f>
        <v>Inviable Sanitariamente</v>
      </c>
      <c r="VUU469" s="265" t="str">
        <f t="shared" ref="VUU469:VUU471" si="15453">IF(VUS469&lt;5,"Sin Riesgo",IF(VUS469 &lt;=14,"Bajo",IF(VUS469&lt;=35,"Medio",IF(VUS469&lt;=80,"Alto","Inviable Sanitariamente"))))</f>
        <v>Inviable Sanitariamente</v>
      </c>
      <c r="VUV469" s="265" t="str">
        <f t="shared" ref="VUV469:VUV471" si="15454">IF(VUT469&lt;5,"Sin Riesgo",IF(VUT469 &lt;=14,"Bajo",IF(VUT469&lt;=35,"Medio",IF(VUT469&lt;=80,"Alto","Inviable Sanitariamente"))))</f>
        <v>Inviable Sanitariamente</v>
      </c>
      <c r="VUW469" s="265" t="str">
        <f t="shared" ref="VUW469:VUW471" si="15455">IF(VUU469&lt;5,"Sin Riesgo",IF(VUU469 &lt;=14,"Bajo",IF(VUU469&lt;=35,"Medio",IF(VUU469&lt;=80,"Alto","Inviable Sanitariamente"))))</f>
        <v>Inviable Sanitariamente</v>
      </c>
      <c r="VUX469" s="265" t="str">
        <f t="shared" ref="VUX469:VUX471" si="15456">IF(VUV469&lt;5,"Sin Riesgo",IF(VUV469 &lt;=14,"Bajo",IF(VUV469&lt;=35,"Medio",IF(VUV469&lt;=80,"Alto","Inviable Sanitariamente"))))</f>
        <v>Inviable Sanitariamente</v>
      </c>
      <c r="VUY469" s="265" t="str">
        <f t="shared" ref="VUY469:VUY471" si="15457">IF(VUW469&lt;5,"Sin Riesgo",IF(VUW469 &lt;=14,"Bajo",IF(VUW469&lt;=35,"Medio",IF(VUW469&lt;=80,"Alto","Inviable Sanitariamente"))))</f>
        <v>Inviable Sanitariamente</v>
      </c>
      <c r="VUZ469" s="265" t="str">
        <f t="shared" ref="VUZ469:VUZ471" si="15458">IF(VUX469&lt;5,"Sin Riesgo",IF(VUX469 &lt;=14,"Bajo",IF(VUX469&lt;=35,"Medio",IF(VUX469&lt;=80,"Alto","Inviable Sanitariamente"))))</f>
        <v>Inviable Sanitariamente</v>
      </c>
      <c r="VVA469" s="265" t="str">
        <f t="shared" ref="VVA469:VVA471" si="15459">IF(VUY469&lt;5,"Sin Riesgo",IF(VUY469 &lt;=14,"Bajo",IF(VUY469&lt;=35,"Medio",IF(VUY469&lt;=80,"Alto","Inviable Sanitariamente"))))</f>
        <v>Inviable Sanitariamente</v>
      </c>
      <c r="VVB469" s="265" t="str">
        <f t="shared" ref="VVB469:VVB471" si="15460">IF(VUZ469&lt;5,"Sin Riesgo",IF(VUZ469 &lt;=14,"Bajo",IF(VUZ469&lt;=35,"Medio",IF(VUZ469&lt;=80,"Alto","Inviable Sanitariamente"))))</f>
        <v>Inviable Sanitariamente</v>
      </c>
      <c r="VVC469" s="265" t="str">
        <f t="shared" ref="VVC469:VVC471" si="15461">IF(VVA469&lt;5,"Sin Riesgo",IF(VVA469 &lt;=14,"Bajo",IF(VVA469&lt;=35,"Medio",IF(VVA469&lt;=80,"Alto","Inviable Sanitariamente"))))</f>
        <v>Inviable Sanitariamente</v>
      </c>
      <c r="VVD469" s="265" t="str">
        <f t="shared" ref="VVD469:VVD471" si="15462">IF(VVB469&lt;5,"Sin Riesgo",IF(VVB469 &lt;=14,"Bajo",IF(VVB469&lt;=35,"Medio",IF(VVB469&lt;=80,"Alto","Inviable Sanitariamente"))))</f>
        <v>Inviable Sanitariamente</v>
      </c>
      <c r="VVE469" s="265" t="str">
        <f t="shared" ref="VVE469:VVE471" si="15463">IF(VVC469&lt;5,"Sin Riesgo",IF(VVC469 &lt;=14,"Bajo",IF(VVC469&lt;=35,"Medio",IF(VVC469&lt;=80,"Alto","Inviable Sanitariamente"))))</f>
        <v>Inviable Sanitariamente</v>
      </c>
      <c r="VVF469" s="265" t="str">
        <f t="shared" ref="VVF469:VVF471" si="15464">IF(VVD469&lt;5,"Sin Riesgo",IF(VVD469 &lt;=14,"Bajo",IF(VVD469&lt;=35,"Medio",IF(VVD469&lt;=80,"Alto","Inviable Sanitariamente"))))</f>
        <v>Inviable Sanitariamente</v>
      </c>
      <c r="VVG469" s="265" t="str">
        <f t="shared" ref="VVG469:VVG471" si="15465">IF(VVE469&lt;5,"Sin Riesgo",IF(VVE469 &lt;=14,"Bajo",IF(VVE469&lt;=35,"Medio",IF(VVE469&lt;=80,"Alto","Inviable Sanitariamente"))))</f>
        <v>Inviable Sanitariamente</v>
      </c>
      <c r="VVH469" s="265" t="str">
        <f t="shared" ref="VVH469:VVH471" si="15466">IF(VVF469&lt;5,"Sin Riesgo",IF(VVF469 &lt;=14,"Bajo",IF(VVF469&lt;=35,"Medio",IF(VVF469&lt;=80,"Alto","Inviable Sanitariamente"))))</f>
        <v>Inviable Sanitariamente</v>
      </c>
      <c r="VVI469" s="265" t="str">
        <f t="shared" ref="VVI469:VVI471" si="15467">IF(VVG469&lt;5,"Sin Riesgo",IF(VVG469 &lt;=14,"Bajo",IF(VVG469&lt;=35,"Medio",IF(VVG469&lt;=80,"Alto","Inviable Sanitariamente"))))</f>
        <v>Inviable Sanitariamente</v>
      </c>
      <c r="VVJ469" s="265" t="str">
        <f t="shared" ref="VVJ469:VVJ471" si="15468">IF(VVH469&lt;5,"Sin Riesgo",IF(VVH469 &lt;=14,"Bajo",IF(VVH469&lt;=35,"Medio",IF(VVH469&lt;=80,"Alto","Inviable Sanitariamente"))))</f>
        <v>Inviable Sanitariamente</v>
      </c>
      <c r="VVK469" s="265" t="str">
        <f t="shared" ref="VVK469:VVK471" si="15469">IF(VVI469&lt;5,"Sin Riesgo",IF(VVI469 &lt;=14,"Bajo",IF(VVI469&lt;=35,"Medio",IF(VVI469&lt;=80,"Alto","Inviable Sanitariamente"))))</f>
        <v>Inviable Sanitariamente</v>
      </c>
      <c r="VVL469" s="265" t="str">
        <f t="shared" ref="VVL469:VVL471" si="15470">IF(VVJ469&lt;5,"Sin Riesgo",IF(VVJ469 &lt;=14,"Bajo",IF(VVJ469&lt;=35,"Medio",IF(VVJ469&lt;=80,"Alto","Inviable Sanitariamente"))))</f>
        <v>Inviable Sanitariamente</v>
      </c>
      <c r="VVM469" s="265" t="str">
        <f t="shared" ref="VVM469:VVM471" si="15471">IF(VVK469&lt;5,"Sin Riesgo",IF(VVK469 &lt;=14,"Bajo",IF(VVK469&lt;=35,"Medio",IF(VVK469&lt;=80,"Alto","Inviable Sanitariamente"))))</f>
        <v>Inviable Sanitariamente</v>
      </c>
      <c r="VVN469" s="265" t="str">
        <f t="shared" ref="VVN469:VVN471" si="15472">IF(VVL469&lt;5,"Sin Riesgo",IF(VVL469 &lt;=14,"Bajo",IF(VVL469&lt;=35,"Medio",IF(VVL469&lt;=80,"Alto","Inviable Sanitariamente"))))</f>
        <v>Inviable Sanitariamente</v>
      </c>
      <c r="VVO469" s="265" t="str">
        <f t="shared" ref="VVO469:VVO471" si="15473">IF(VVM469&lt;5,"Sin Riesgo",IF(VVM469 &lt;=14,"Bajo",IF(VVM469&lt;=35,"Medio",IF(VVM469&lt;=80,"Alto","Inviable Sanitariamente"))))</f>
        <v>Inviable Sanitariamente</v>
      </c>
      <c r="VVP469" s="265" t="str">
        <f t="shared" ref="VVP469:VVP471" si="15474">IF(VVN469&lt;5,"Sin Riesgo",IF(VVN469 &lt;=14,"Bajo",IF(VVN469&lt;=35,"Medio",IF(VVN469&lt;=80,"Alto","Inviable Sanitariamente"))))</f>
        <v>Inviable Sanitariamente</v>
      </c>
      <c r="VVQ469" s="265" t="str">
        <f t="shared" ref="VVQ469:VVQ471" si="15475">IF(VVO469&lt;5,"Sin Riesgo",IF(VVO469 &lt;=14,"Bajo",IF(VVO469&lt;=35,"Medio",IF(VVO469&lt;=80,"Alto","Inviable Sanitariamente"))))</f>
        <v>Inviable Sanitariamente</v>
      </c>
      <c r="VVR469" s="265" t="str">
        <f t="shared" ref="VVR469:VVR471" si="15476">IF(VVP469&lt;5,"Sin Riesgo",IF(VVP469 &lt;=14,"Bajo",IF(VVP469&lt;=35,"Medio",IF(VVP469&lt;=80,"Alto","Inviable Sanitariamente"))))</f>
        <v>Inviable Sanitariamente</v>
      </c>
      <c r="VVS469" s="265" t="str">
        <f t="shared" ref="VVS469:VVS471" si="15477">IF(VVQ469&lt;5,"Sin Riesgo",IF(VVQ469 &lt;=14,"Bajo",IF(VVQ469&lt;=35,"Medio",IF(VVQ469&lt;=80,"Alto","Inviable Sanitariamente"))))</f>
        <v>Inviable Sanitariamente</v>
      </c>
      <c r="VVT469" s="265" t="str">
        <f t="shared" ref="VVT469:VVT471" si="15478">IF(VVR469&lt;5,"Sin Riesgo",IF(VVR469 &lt;=14,"Bajo",IF(VVR469&lt;=35,"Medio",IF(VVR469&lt;=80,"Alto","Inviable Sanitariamente"))))</f>
        <v>Inviable Sanitariamente</v>
      </c>
      <c r="VVU469" s="265" t="str">
        <f t="shared" ref="VVU469:VVU471" si="15479">IF(VVS469&lt;5,"Sin Riesgo",IF(VVS469 &lt;=14,"Bajo",IF(VVS469&lt;=35,"Medio",IF(VVS469&lt;=80,"Alto","Inviable Sanitariamente"))))</f>
        <v>Inviable Sanitariamente</v>
      </c>
      <c r="VVV469" s="265" t="str">
        <f t="shared" ref="VVV469:VVV471" si="15480">IF(VVT469&lt;5,"Sin Riesgo",IF(VVT469 &lt;=14,"Bajo",IF(VVT469&lt;=35,"Medio",IF(VVT469&lt;=80,"Alto","Inviable Sanitariamente"))))</f>
        <v>Inviable Sanitariamente</v>
      </c>
      <c r="VVW469" s="265" t="str">
        <f t="shared" ref="VVW469:VVW471" si="15481">IF(VVU469&lt;5,"Sin Riesgo",IF(VVU469 &lt;=14,"Bajo",IF(VVU469&lt;=35,"Medio",IF(VVU469&lt;=80,"Alto","Inviable Sanitariamente"))))</f>
        <v>Inviable Sanitariamente</v>
      </c>
      <c r="VVX469" s="265" t="str">
        <f t="shared" ref="VVX469:VVX471" si="15482">IF(VVV469&lt;5,"Sin Riesgo",IF(VVV469 &lt;=14,"Bajo",IF(VVV469&lt;=35,"Medio",IF(VVV469&lt;=80,"Alto","Inviable Sanitariamente"))))</f>
        <v>Inviable Sanitariamente</v>
      </c>
      <c r="VVY469" s="265" t="str">
        <f t="shared" ref="VVY469:VVY471" si="15483">IF(VVW469&lt;5,"Sin Riesgo",IF(VVW469 &lt;=14,"Bajo",IF(VVW469&lt;=35,"Medio",IF(VVW469&lt;=80,"Alto","Inviable Sanitariamente"))))</f>
        <v>Inviable Sanitariamente</v>
      </c>
      <c r="VVZ469" s="265" t="str">
        <f t="shared" ref="VVZ469:VVZ471" si="15484">IF(VVX469&lt;5,"Sin Riesgo",IF(VVX469 &lt;=14,"Bajo",IF(VVX469&lt;=35,"Medio",IF(VVX469&lt;=80,"Alto","Inviable Sanitariamente"))))</f>
        <v>Inviable Sanitariamente</v>
      </c>
      <c r="VWA469" s="265" t="str">
        <f t="shared" ref="VWA469:VWA471" si="15485">IF(VVY469&lt;5,"Sin Riesgo",IF(VVY469 &lt;=14,"Bajo",IF(VVY469&lt;=35,"Medio",IF(VVY469&lt;=80,"Alto","Inviable Sanitariamente"))))</f>
        <v>Inviable Sanitariamente</v>
      </c>
      <c r="VWB469" s="265" t="str">
        <f t="shared" ref="VWB469:VWB471" si="15486">IF(VVZ469&lt;5,"Sin Riesgo",IF(VVZ469 &lt;=14,"Bajo",IF(VVZ469&lt;=35,"Medio",IF(VVZ469&lt;=80,"Alto","Inviable Sanitariamente"))))</f>
        <v>Inviable Sanitariamente</v>
      </c>
      <c r="VWC469" s="265" t="str">
        <f t="shared" ref="VWC469:VWC471" si="15487">IF(VWA469&lt;5,"Sin Riesgo",IF(VWA469 &lt;=14,"Bajo",IF(VWA469&lt;=35,"Medio",IF(VWA469&lt;=80,"Alto","Inviable Sanitariamente"))))</f>
        <v>Inviable Sanitariamente</v>
      </c>
      <c r="VWD469" s="265" t="str">
        <f t="shared" ref="VWD469:VWD471" si="15488">IF(VWB469&lt;5,"Sin Riesgo",IF(VWB469 &lt;=14,"Bajo",IF(VWB469&lt;=35,"Medio",IF(VWB469&lt;=80,"Alto","Inviable Sanitariamente"))))</f>
        <v>Inviable Sanitariamente</v>
      </c>
      <c r="VWE469" s="265" t="str">
        <f t="shared" ref="VWE469:VWE471" si="15489">IF(VWC469&lt;5,"Sin Riesgo",IF(VWC469 &lt;=14,"Bajo",IF(VWC469&lt;=35,"Medio",IF(VWC469&lt;=80,"Alto","Inviable Sanitariamente"))))</f>
        <v>Inviable Sanitariamente</v>
      </c>
      <c r="VWF469" s="265" t="str">
        <f t="shared" ref="VWF469:VWF471" si="15490">IF(VWD469&lt;5,"Sin Riesgo",IF(VWD469 &lt;=14,"Bajo",IF(VWD469&lt;=35,"Medio",IF(VWD469&lt;=80,"Alto","Inviable Sanitariamente"))))</f>
        <v>Inviable Sanitariamente</v>
      </c>
      <c r="VWG469" s="265" t="str">
        <f t="shared" ref="VWG469:VWG471" si="15491">IF(VWE469&lt;5,"Sin Riesgo",IF(VWE469 &lt;=14,"Bajo",IF(VWE469&lt;=35,"Medio",IF(VWE469&lt;=80,"Alto","Inviable Sanitariamente"))))</f>
        <v>Inviable Sanitariamente</v>
      </c>
      <c r="VWH469" s="265" t="str">
        <f t="shared" ref="VWH469:VWH471" si="15492">IF(VWF469&lt;5,"Sin Riesgo",IF(VWF469 &lt;=14,"Bajo",IF(VWF469&lt;=35,"Medio",IF(VWF469&lt;=80,"Alto","Inviable Sanitariamente"))))</f>
        <v>Inviable Sanitariamente</v>
      </c>
      <c r="VWI469" s="265" t="str">
        <f t="shared" ref="VWI469:VWI471" si="15493">IF(VWG469&lt;5,"Sin Riesgo",IF(VWG469 &lt;=14,"Bajo",IF(VWG469&lt;=35,"Medio",IF(VWG469&lt;=80,"Alto","Inviable Sanitariamente"))))</f>
        <v>Inviable Sanitariamente</v>
      </c>
      <c r="VWJ469" s="265" t="str">
        <f t="shared" ref="VWJ469:VWJ471" si="15494">IF(VWH469&lt;5,"Sin Riesgo",IF(VWH469 &lt;=14,"Bajo",IF(VWH469&lt;=35,"Medio",IF(VWH469&lt;=80,"Alto","Inviable Sanitariamente"))))</f>
        <v>Inviable Sanitariamente</v>
      </c>
      <c r="VWK469" s="265" t="str">
        <f t="shared" ref="VWK469:VWK471" si="15495">IF(VWI469&lt;5,"Sin Riesgo",IF(VWI469 &lt;=14,"Bajo",IF(VWI469&lt;=35,"Medio",IF(VWI469&lt;=80,"Alto","Inviable Sanitariamente"))))</f>
        <v>Inviable Sanitariamente</v>
      </c>
      <c r="VWL469" s="265" t="str">
        <f t="shared" ref="VWL469:VWL471" si="15496">IF(VWJ469&lt;5,"Sin Riesgo",IF(VWJ469 &lt;=14,"Bajo",IF(VWJ469&lt;=35,"Medio",IF(VWJ469&lt;=80,"Alto","Inviable Sanitariamente"))))</f>
        <v>Inviable Sanitariamente</v>
      </c>
      <c r="VWM469" s="265" t="str">
        <f t="shared" ref="VWM469:VWM471" si="15497">IF(VWK469&lt;5,"Sin Riesgo",IF(VWK469 &lt;=14,"Bajo",IF(VWK469&lt;=35,"Medio",IF(VWK469&lt;=80,"Alto","Inviable Sanitariamente"))))</f>
        <v>Inviable Sanitariamente</v>
      </c>
      <c r="VWN469" s="265" t="str">
        <f t="shared" ref="VWN469:VWN471" si="15498">IF(VWL469&lt;5,"Sin Riesgo",IF(VWL469 &lt;=14,"Bajo",IF(VWL469&lt;=35,"Medio",IF(VWL469&lt;=80,"Alto","Inviable Sanitariamente"))))</f>
        <v>Inviable Sanitariamente</v>
      </c>
      <c r="VWO469" s="265" t="str">
        <f t="shared" ref="VWO469:VWO471" si="15499">IF(VWM469&lt;5,"Sin Riesgo",IF(VWM469 &lt;=14,"Bajo",IF(VWM469&lt;=35,"Medio",IF(VWM469&lt;=80,"Alto","Inviable Sanitariamente"))))</f>
        <v>Inviable Sanitariamente</v>
      </c>
      <c r="VWP469" s="265" t="str">
        <f t="shared" ref="VWP469:VWP471" si="15500">IF(VWN469&lt;5,"Sin Riesgo",IF(VWN469 &lt;=14,"Bajo",IF(VWN469&lt;=35,"Medio",IF(VWN469&lt;=80,"Alto","Inviable Sanitariamente"))))</f>
        <v>Inviable Sanitariamente</v>
      </c>
      <c r="VWQ469" s="265" t="str">
        <f t="shared" ref="VWQ469:VWQ471" si="15501">IF(VWO469&lt;5,"Sin Riesgo",IF(VWO469 &lt;=14,"Bajo",IF(VWO469&lt;=35,"Medio",IF(VWO469&lt;=80,"Alto","Inviable Sanitariamente"))))</f>
        <v>Inviable Sanitariamente</v>
      </c>
      <c r="VWR469" s="265" t="str">
        <f t="shared" ref="VWR469:VWR471" si="15502">IF(VWP469&lt;5,"Sin Riesgo",IF(VWP469 &lt;=14,"Bajo",IF(VWP469&lt;=35,"Medio",IF(VWP469&lt;=80,"Alto","Inviable Sanitariamente"))))</f>
        <v>Inviable Sanitariamente</v>
      </c>
      <c r="VWS469" s="265" t="str">
        <f t="shared" ref="VWS469:VWS471" si="15503">IF(VWQ469&lt;5,"Sin Riesgo",IF(VWQ469 &lt;=14,"Bajo",IF(VWQ469&lt;=35,"Medio",IF(VWQ469&lt;=80,"Alto","Inviable Sanitariamente"))))</f>
        <v>Inviable Sanitariamente</v>
      </c>
      <c r="VWT469" s="265" t="str">
        <f t="shared" ref="VWT469:VWT471" si="15504">IF(VWR469&lt;5,"Sin Riesgo",IF(VWR469 &lt;=14,"Bajo",IF(VWR469&lt;=35,"Medio",IF(VWR469&lt;=80,"Alto","Inviable Sanitariamente"))))</f>
        <v>Inviable Sanitariamente</v>
      </c>
      <c r="VWU469" s="265" t="str">
        <f t="shared" ref="VWU469:VWU471" si="15505">IF(VWS469&lt;5,"Sin Riesgo",IF(VWS469 &lt;=14,"Bajo",IF(VWS469&lt;=35,"Medio",IF(VWS469&lt;=80,"Alto","Inviable Sanitariamente"))))</f>
        <v>Inviable Sanitariamente</v>
      </c>
      <c r="VWV469" s="265" t="str">
        <f t="shared" ref="VWV469:VWV471" si="15506">IF(VWT469&lt;5,"Sin Riesgo",IF(VWT469 &lt;=14,"Bajo",IF(VWT469&lt;=35,"Medio",IF(VWT469&lt;=80,"Alto","Inviable Sanitariamente"))))</f>
        <v>Inviable Sanitariamente</v>
      </c>
      <c r="VWW469" s="265" t="str">
        <f t="shared" ref="VWW469:VWW471" si="15507">IF(VWU469&lt;5,"Sin Riesgo",IF(VWU469 &lt;=14,"Bajo",IF(VWU469&lt;=35,"Medio",IF(VWU469&lt;=80,"Alto","Inviable Sanitariamente"))))</f>
        <v>Inviable Sanitariamente</v>
      </c>
      <c r="VWX469" s="265" t="str">
        <f t="shared" ref="VWX469:VWX471" si="15508">IF(VWV469&lt;5,"Sin Riesgo",IF(VWV469 &lt;=14,"Bajo",IF(VWV469&lt;=35,"Medio",IF(VWV469&lt;=80,"Alto","Inviable Sanitariamente"))))</f>
        <v>Inviable Sanitariamente</v>
      </c>
      <c r="VWY469" s="265" t="str">
        <f t="shared" ref="VWY469:VWY471" si="15509">IF(VWW469&lt;5,"Sin Riesgo",IF(VWW469 &lt;=14,"Bajo",IF(VWW469&lt;=35,"Medio",IF(VWW469&lt;=80,"Alto","Inviable Sanitariamente"))))</f>
        <v>Inviable Sanitariamente</v>
      </c>
      <c r="VWZ469" s="265" t="str">
        <f t="shared" ref="VWZ469:VWZ471" si="15510">IF(VWX469&lt;5,"Sin Riesgo",IF(VWX469 &lt;=14,"Bajo",IF(VWX469&lt;=35,"Medio",IF(VWX469&lt;=80,"Alto","Inviable Sanitariamente"))))</f>
        <v>Inviable Sanitariamente</v>
      </c>
      <c r="VXA469" s="265" t="str">
        <f t="shared" ref="VXA469:VXA471" si="15511">IF(VWY469&lt;5,"Sin Riesgo",IF(VWY469 &lt;=14,"Bajo",IF(VWY469&lt;=35,"Medio",IF(VWY469&lt;=80,"Alto","Inviable Sanitariamente"))))</f>
        <v>Inviable Sanitariamente</v>
      </c>
      <c r="VXB469" s="265" t="str">
        <f t="shared" ref="VXB469:VXB471" si="15512">IF(VWZ469&lt;5,"Sin Riesgo",IF(VWZ469 &lt;=14,"Bajo",IF(VWZ469&lt;=35,"Medio",IF(VWZ469&lt;=80,"Alto","Inviable Sanitariamente"))))</f>
        <v>Inviable Sanitariamente</v>
      </c>
      <c r="VXC469" s="265" t="str">
        <f t="shared" ref="VXC469:VXC471" si="15513">IF(VXA469&lt;5,"Sin Riesgo",IF(VXA469 &lt;=14,"Bajo",IF(VXA469&lt;=35,"Medio",IF(VXA469&lt;=80,"Alto","Inviable Sanitariamente"))))</f>
        <v>Inviable Sanitariamente</v>
      </c>
      <c r="VXD469" s="265" t="str">
        <f t="shared" ref="VXD469:VXD471" si="15514">IF(VXB469&lt;5,"Sin Riesgo",IF(VXB469 &lt;=14,"Bajo",IF(VXB469&lt;=35,"Medio",IF(VXB469&lt;=80,"Alto","Inviable Sanitariamente"))))</f>
        <v>Inviable Sanitariamente</v>
      </c>
      <c r="VXE469" s="265" t="str">
        <f t="shared" ref="VXE469:VXE471" si="15515">IF(VXC469&lt;5,"Sin Riesgo",IF(VXC469 &lt;=14,"Bajo",IF(VXC469&lt;=35,"Medio",IF(VXC469&lt;=80,"Alto","Inviable Sanitariamente"))))</f>
        <v>Inviable Sanitariamente</v>
      </c>
      <c r="VXF469" s="265" t="str">
        <f t="shared" ref="VXF469:VXF471" si="15516">IF(VXD469&lt;5,"Sin Riesgo",IF(VXD469 &lt;=14,"Bajo",IF(VXD469&lt;=35,"Medio",IF(VXD469&lt;=80,"Alto","Inviable Sanitariamente"))))</f>
        <v>Inviable Sanitariamente</v>
      </c>
      <c r="VXG469" s="265" t="str">
        <f t="shared" ref="VXG469:VXG471" si="15517">IF(VXE469&lt;5,"Sin Riesgo",IF(VXE469 &lt;=14,"Bajo",IF(VXE469&lt;=35,"Medio",IF(VXE469&lt;=80,"Alto","Inviable Sanitariamente"))))</f>
        <v>Inviable Sanitariamente</v>
      </c>
      <c r="VXH469" s="265" t="str">
        <f t="shared" ref="VXH469:VXH471" si="15518">IF(VXF469&lt;5,"Sin Riesgo",IF(VXF469 &lt;=14,"Bajo",IF(VXF469&lt;=35,"Medio",IF(VXF469&lt;=80,"Alto","Inviable Sanitariamente"))))</f>
        <v>Inviable Sanitariamente</v>
      </c>
      <c r="VXI469" s="265" t="str">
        <f t="shared" ref="VXI469:VXI471" si="15519">IF(VXG469&lt;5,"Sin Riesgo",IF(VXG469 &lt;=14,"Bajo",IF(VXG469&lt;=35,"Medio",IF(VXG469&lt;=80,"Alto","Inviable Sanitariamente"))))</f>
        <v>Inviable Sanitariamente</v>
      </c>
      <c r="VXJ469" s="265" t="str">
        <f t="shared" ref="VXJ469:VXJ471" si="15520">IF(VXH469&lt;5,"Sin Riesgo",IF(VXH469 &lt;=14,"Bajo",IF(VXH469&lt;=35,"Medio",IF(VXH469&lt;=80,"Alto","Inviable Sanitariamente"))))</f>
        <v>Inviable Sanitariamente</v>
      </c>
      <c r="VXK469" s="265" t="str">
        <f t="shared" ref="VXK469:VXK471" si="15521">IF(VXI469&lt;5,"Sin Riesgo",IF(VXI469 &lt;=14,"Bajo",IF(VXI469&lt;=35,"Medio",IF(VXI469&lt;=80,"Alto","Inviable Sanitariamente"))))</f>
        <v>Inviable Sanitariamente</v>
      </c>
      <c r="VXL469" s="265" t="str">
        <f t="shared" ref="VXL469:VXL471" si="15522">IF(VXJ469&lt;5,"Sin Riesgo",IF(VXJ469 &lt;=14,"Bajo",IF(VXJ469&lt;=35,"Medio",IF(VXJ469&lt;=80,"Alto","Inviable Sanitariamente"))))</f>
        <v>Inviable Sanitariamente</v>
      </c>
      <c r="VXM469" s="265" t="str">
        <f t="shared" ref="VXM469:VXM471" si="15523">IF(VXK469&lt;5,"Sin Riesgo",IF(VXK469 &lt;=14,"Bajo",IF(VXK469&lt;=35,"Medio",IF(VXK469&lt;=80,"Alto","Inviable Sanitariamente"))))</f>
        <v>Inviable Sanitariamente</v>
      </c>
      <c r="VXN469" s="265" t="str">
        <f t="shared" ref="VXN469:VXN471" si="15524">IF(VXL469&lt;5,"Sin Riesgo",IF(VXL469 &lt;=14,"Bajo",IF(VXL469&lt;=35,"Medio",IF(VXL469&lt;=80,"Alto","Inviable Sanitariamente"))))</f>
        <v>Inviable Sanitariamente</v>
      </c>
      <c r="VXO469" s="265" t="str">
        <f t="shared" ref="VXO469:VXO471" si="15525">IF(VXM469&lt;5,"Sin Riesgo",IF(VXM469 &lt;=14,"Bajo",IF(VXM469&lt;=35,"Medio",IF(VXM469&lt;=80,"Alto","Inviable Sanitariamente"))))</f>
        <v>Inviable Sanitariamente</v>
      </c>
      <c r="VXP469" s="265" t="str">
        <f t="shared" ref="VXP469:VXP471" si="15526">IF(VXN469&lt;5,"Sin Riesgo",IF(VXN469 &lt;=14,"Bajo",IF(VXN469&lt;=35,"Medio",IF(VXN469&lt;=80,"Alto","Inviable Sanitariamente"))))</f>
        <v>Inviable Sanitariamente</v>
      </c>
      <c r="VXQ469" s="265" t="str">
        <f t="shared" ref="VXQ469:VXQ471" si="15527">IF(VXO469&lt;5,"Sin Riesgo",IF(VXO469 &lt;=14,"Bajo",IF(VXO469&lt;=35,"Medio",IF(VXO469&lt;=80,"Alto","Inviable Sanitariamente"))))</f>
        <v>Inviable Sanitariamente</v>
      </c>
      <c r="VXR469" s="265" t="str">
        <f t="shared" ref="VXR469:VXR471" si="15528">IF(VXP469&lt;5,"Sin Riesgo",IF(VXP469 &lt;=14,"Bajo",IF(VXP469&lt;=35,"Medio",IF(VXP469&lt;=80,"Alto","Inviable Sanitariamente"))))</f>
        <v>Inviable Sanitariamente</v>
      </c>
      <c r="VXS469" s="265" t="str">
        <f t="shared" ref="VXS469:VXS471" si="15529">IF(VXQ469&lt;5,"Sin Riesgo",IF(VXQ469 &lt;=14,"Bajo",IF(VXQ469&lt;=35,"Medio",IF(VXQ469&lt;=80,"Alto","Inviable Sanitariamente"))))</f>
        <v>Inviable Sanitariamente</v>
      </c>
      <c r="VXT469" s="265" t="str">
        <f t="shared" ref="VXT469:VXT471" si="15530">IF(VXR469&lt;5,"Sin Riesgo",IF(VXR469 &lt;=14,"Bajo",IF(VXR469&lt;=35,"Medio",IF(VXR469&lt;=80,"Alto","Inviable Sanitariamente"))))</f>
        <v>Inviable Sanitariamente</v>
      </c>
      <c r="VXU469" s="265" t="str">
        <f t="shared" ref="VXU469:VXU471" si="15531">IF(VXS469&lt;5,"Sin Riesgo",IF(VXS469 &lt;=14,"Bajo",IF(VXS469&lt;=35,"Medio",IF(VXS469&lt;=80,"Alto","Inviable Sanitariamente"))))</f>
        <v>Inviable Sanitariamente</v>
      </c>
      <c r="VXV469" s="265" t="str">
        <f t="shared" ref="VXV469:VXV471" si="15532">IF(VXT469&lt;5,"Sin Riesgo",IF(VXT469 &lt;=14,"Bajo",IF(VXT469&lt;=35,"Medio",IF(VXT469&lt;=80,"Alto","Inviable Sanitariamente"))))</f>
        <v>Inviable Sanitariamente</v>
      </c>
      <c r="VXW469" s="265" t="str">
        <f t="shared" ref="VXW469:VXW471" si="15533">IF(VXU469&lt;5,"Sin Riesgo",IF(VXU469 &lt;=14,"Bajo",IF(VXU469&lt;=35,"Medio",IF(VXU469&lt;=80,"Alto","Inviable Sanitariamente"))))</f>
        <v>Inviable Sanitariamente</v>
      </c>
      <c r="VXX469" s="265" t="str">
        <f t="shared" ref="VXX469:VXX471" si="15534">IF(VXV469&lt;5,"Sin Riesgo",IF(VXV469 &lt;=14,"Bajo",IF(VXV469&lt;=35,"Medio",IF(VXV469&lt;=80,"Alto","Inviable Sanitariamente"))))</f>
        <v>Inviable Sanitariamente</v>
      </c>
      <c r="VXY469" s="265" t="str">
        <f t="shared" ref="VXY469:VXY471" si="15535">IF(VXW469&lt;5,"Sin Riesgo",IF(VXW469 &lt;=14,"Bajo",IF(VXW469&lt;=35,"Medio",IF(VXW469&lt;=80,"Alto","Inviable Sanitariamente"))))</f>
        <v>Inviable Sanitariamente</v>
      </c>
      <c r="VXZ469" s="265" t="str">
        <f t="shared" ref="VXZ469:VXZ471" si="15536">IF(VXX469&lt;5,"Sin Riesgo",IF(VXX469 &lt;=14,"Bajo",IF(VXX469&lt;=35,"Medio",IF(VXX469&lt;=80,"Alto","Inviable Sanitariamente"))))</f>
        <v>Inviable Sanitariamente</v>
      </c>
      <c r="VYA469" s="265" t="str">
        <f t="shared" ref="VYA469:VYA471" si="15537">IF(VXY469&lt;5,"Sin Riesgo",IF(VXY469 &lt;=14,"Bajo",IF(VXY469&lt;=35,"Medio",IF(VXY469&lt;=80,"Alto","Inviable Sanitariamente"))))</f>
        <v>Inviable Sanitariamente</v>
      </c>
      <c r="VYB469" s="265" t="str">
        <f t="shared" ref="VYB469:VYB471" si="15538">IF(VXZ469&lt;5,"Sin Riesgo",IF(VXZ469 &lt;=14,"Bajo",IF(VXZ469&lt;=35,"Medio",IF(VXZ469&lt;=80,"Alto","Inviable Sanitariamente"))))</f>
        <v>Inviable Sanitariamente</v>
      </c>
      <c r="VYC469" s="265" t="str">
        <f t="shared" ref="VYC469:VYC471" si="15539">IF(VYA469&lt;5,"Sin Riesgo",IF(VYA469 &lt;=14,"Bajo",IF(VYA469&lt;=35,"Medio",IF(VYA469&lt;=80,"Alto","Inviable Sanitariamente"))))</f>
        <v>Inviable Sanitariamente</v>
      </c>
      <c r="VYD469" s="265" t="str">
        <f t="shared" ref="VYD469:VYD471" si="15540">IF(VYB469&lt;5,"Sin Riesgo",IF(VYB469 &lt;=14,"Bajo",IF(VYB469&lt;=35,"Medio",IF(VYB469&lt;=80,"Alto","Inviable Sanitariamente"))))</f>
        <v>Inviable Sanitariamente</v>
      </c>
      <c r="VYE469" s="265" t="str">
        <f t="shared" ref="VYE469:VYE471" si="15541">IF(VYC469&lt;5,"Sin Riesgo",IF(VYC469 &lt;=14,"Bajo",IF(VYC469&lt;=35,"Medio",IF(VYC469&lt;=80,"Alto","Inviable Sanitariamente"))))</f>
        <v>Inviable Sanitariamente</v>
      </c>
      <c r="VYF469" s="265" t="str">
        <f t="shared" ref="VYF469:VYF471" si="15542">IF(VYD469&lt;5,"Sin Riesgo",IF(VYD469 &lt;=14,"Bajo",IF(VYD469&lt;=35,"Medio",IF(VYD469&lt;=80,"Alto","Inviable Sanitariamente"))))</f>
        <v>Inviable Sanitariamente</v>
      </c>
      <c r="VYG469" s="265" t="str">
        <f t="shared" ref="VYG469:VYG471" si="15543">IF(VYE469&lt;5,"Sin Riesgo",IF(VYE469 &lt;=14,"Bajo",IF(VYE469&lt;=35,"Medio",IF(VYE469&lt;=80,"Alto","Inviable Sanitariamente"))))</f>
        <v>Inviable Sanitariamente</v>
      </c>
      <c r="VYH469" s="265" t="str">
        <f t="shared" ref="VYH469:VYH471" si="15544">IF(VYF469&lt;5,"Sin Riesgo",IF(VYF469 &lt;=14,"Bajo",IF(VYF469&lt;=35,"Medio",IF(VYF469&lt;=80,"Alto","Inviable Sanitariamente"))))</f>
        <v>Inviable Sanitariamente</v>
      </c>
      <c r="VYI469" s="265" t="str">
        <f t="shared" ref="VYI469:VYI471" si="15545">IF(VYG469&lt;5,"Sin Riesgo",IF(VYG469 &lt;=14,"Bajo",IF(VYG469&lt;=35,"Medio",IF(VYG469&lt;=80,"Alto","Inviable Sanitariamente"))))</f>
        <v>Inviable Sanitariamente</v>
      </c>
      <c r="VYJ469" s="265" t="str">
        <f t="shared" ref="VYJ469:VYJ471" si="15546">IF(VYH469&lt;5,"Sin Riesgo",IF(VYH469 &lt;=14,"Bajo",IF(VYH469&lt;=35,"Medio",IF(VYH469&lt;=80,"Alto","Inviable Sanitariamente"))))</f>
        <v>Inviable Sanitariamente</v>
      </c>
      <c r="VYK469" s="265" t="str">
        <f t="shared" ref="VYK469:VYK471" si="15547">IF(VYI469&lt;5,"Sin Riesgo",IF(VYI469 &lt;=14,"Bajo",IF(VYI469&lt;=35,"Medio",IF(VYI469&lt;=80,"Alto","Inviable Sanitariamente"))))</f>
        <v>Inviable Sanitariamente</v>
      </c>
      <c r="VYL469" s="265" t="str">
        <f t="shared" ref="VYL469:VYL471" si="15548">IF(VYJ469&lt;5,"Sin Riesgo",IF(VYJ469 &lt;=14,"Bajo",IF(VYJ469&lt;=35,"Medio",IF(VYJ469&lt;=80,"Alto","Inviable Sanitariamente"))))</f>
        <v>Inviable Sanitariamente</v>
      </c>
      <c r="VYM469" s="265" t="str">
        <f t="shared" ref="VYM469:VYM471" si="15549">IF(VYK469&lt;5,"Sin Riesgo",IF(VYK469 &lt;=14,"Bajo",IF(VYK469&lt;=35,"Medio",IF(VYK469&lt;=80,"Alto","Inviable Sanitariamente"))))</f>
        <v>Inviable Sanitariamente</v>
      </c>
      <c r="VYN469" s="265" t="str">
        <f t="shared" ref="VYN469:VYN471" si="15550">IF(VYL469&lt;5,"Sin Riesgo",IF(VYL469 &lt;=14,"Bajo",IF(VYL469&lt;=35,"Medio",IF(VYL469&lt;=80,"Alto","Inviable Sanitariamente"))))</f>
        <v>Inviable Sanitariamente</v>
      </c>
      <c r="VYO469" s="265" t="str">
        <f t="shared" ref="VYO469:VYO471" si="15551">IF(VYM469&lt;5,"Sin Riesgo",IF(VYM469 &lt;=14,"Bajo",IF(VYM469&lt;=35,"Medio",IF(VYM469&lt;=80,"Alto","Inviable Sanitariamente"))))</f>
        <v>Inviable Sanitariamente</v>
      </c>
      <c r="VYP469" s="265" t="str">
        <f t="shared" ref="VYP469:VYP471" si="15552">IF(VYN469&lt;5,"Sin Riesgo",IF(VYN469 &lt;=14,"Bajo",IF(VYN469&lt;=35,"Medio",IF(VYN469&lt;=80,"Alto","Inviable Sanitariamente"))))</f>
        <v>Inviable Sanitariamente</v>
      </c>
      <c r="VYQ469" s="265" t="str">
        <f t="shared" ref="VYQ469:VYQ471" si="15553">IF(VYO469&lt;5,"Sin Riesgo",IF(VYO469 &lt;=14,"Bajo",IF(VYO469&lt;=35,"Medio",IF(VYO469&lt;=80,"Alto","Inviable Sanitariamente"))))</f>
        <v>Inviable Sanitariamente</v>
      </c>
      <c r="VYR469" s="265" t="str">
        <f t="shared" ref="VYR469:VYR471" si="15554">IF(VYP469&lt;5,"Sin Riesgo",IF(VYP469 &lt;=14,"Bajo",IF(VYP469&lt;=35,"Medio",IF(VYP469&lt;=80,"Alto","Inviable Sanitariamente"))))</f>
        <v>Inviable Sanitariamente</v>
      </c>
      <c r="VYS469" s="265" t="str">
        <f t="shared" ref="VYS469:VYS471" si="15555">IF(VYQ469&lt;5,"Sin Riesgo",IF(VYQ469 &lt;=14,"Bajo",IF(VYQ469&lt;=35,"Medio",IF(VYQ469&lt;=80,"Alto","Inviable Sanitariamente"))))</f>
        <v>Inviable Sanitariamente</v>
      </c>
      <c r="VYT469" s="265" t="str">
        <f t="shared" ref="VYT469:VYT471" si="15556">IF(VYR469&lt;5,"Sin Riesgo",IF(VYR469 &lt;=14,"Bajo",IF(VYR469&lt;=35,"Medio",IF(VYR469&lt;=80,"Alto","Inviable Sanitariamente"))))</f>
        <v>Inviable Sanitariamente</v>
      </c>
      <c r="VYU469" s="265" t="str">
        <f t="shared" ref="VYU469:VYU471" si="15557">IF(VYS469&lt;5,"Sin Riesgo",IF(VYS469 &lt;=14,"Bajo",IF(VYS469&lt;=35,"Medio",IF(VYS469&lt;=80,"Alto","Inviable Sanitariamente"))))</f>
        <v>Inviable Sanitariamente</v>
      </c>
      <c r="VYV469" s="265" t="str">
        <f t="shared" ref="VYV469:VYV471" si="15558">IF(VYT469&lt;5,"Sin Riesgo",IF(VYT469 &lt;=14,"Bajo",IF(VYT469&lt;=35,"Medio",IF(VYT469&lt;=80,"Alto","Inviable Sanitariamente"))))</f>
        <v>Inviable Sanitariamente</v>
      </c>
      <c r="VYW469" s="265" t="str">
        <f t="shared" ref="VYW469:VYW471" si="15559">IF(VYU469&lt;5,"Sin Riesgo",IF(VYU469 &lt;=14,"Bajo",IF(VYU469&lt;=35,"Medio",IF(VYU469&lt;=80,"Alto","Inviable Sanitariamente"))))</f>
        <v>Inviable Sanitariamente</v>
      </c>
      <c r="VYX469" s="265" t="str">
        <f t="shared" ref="VYX469:VYX471" si="15560">IF(VYV469&lt;5,"Sin Riesgo",IF(VYV469 &lt;=14,"Bajo",IF(VYV469&lt;=35,"Medio",IF(VYV469&lt;=80,"Alto","Inviable Sanitariamente"))))</f>
        <v>Inviable Sanitariamente</v>
      </c>
      <c r="VYY469" s="265" t="str">
        <f t="shared" ref="VYY469:VYY471" si="15561">IF(VYW469&lt;5,"Sin Riesgo",IF(VYW469 &lt;=14,"Bajo",IF(VYW469&lt;=35,"Medio",IF(VYW469&lt;=80,"Alto","Inviable Sanitariamente"))))</f>
        <v>Inviable Sanitariamente</v>
      </c>
      <c r="VYZ469" s="265" t="str">
        <f t="shared" ref="VYZ469:VYZ471" si="15562">IF(VYX469&lt;5,"Sin Riesgo",IF(VYX469 &lt;=14,"Bajo",IF(VYX469&lt;=35,"Medio",IF(VYX469&lt;=80,"Alto","Inviable Sanitariamente"))))</f>
        <v>Inviable Sanitariamente</v>
      </c>
      <c r="VZA469" s="265" t="str">
        <f t="shared" ref="VZA469:VZA471" si="15563">IF(VYY469&lt;5,"Sin Riesgo",IF(VYY469 &lt;=14,"Bajo",IF(VYY469&lt;=35,"Medio",IF(VYY469&lt;=80,"Alto","Inviable Sanitariamente"))))</f>
        <v>Inviable Sanitariamente</v>
      </c>
      <c r="VZB469" s="265" t="str">
        <f t="shared" ref="VZB469:VZB471" si="15564">IF(VYZ469&lt;5,"Sin Riesgo",IF(VYZ469 &lt;=14,"Bajo",IF(VYZ469&lt;=35,"Medio",IF(VYZ469&lt;=80,"Alto","Inviable Sanitariamente"))))</f>
        <v>Inviable Sanitariamente</v>
      </c>
      <c r="VZC469" s="265" t="str">
        <f t="shared" ref="VZC469:VZC471" si="15565">IF(VZA469&lt;5,"Sin Riesgo",IF(VZA469 &lt;=14,"Bajo",IF(VZA469&lt;=35,"Medio",IF(VZA469&lt;=80,"Alto","Inviable Sanitariamente"))))</f>
        <v>Inviable Sanitariamente</v>
      </c>
      <c r="VZD469" s="265" t="str">
        <f t="shared" ref="VZD469:VZD471" si="15566">IF(VZB469&lt;5,"Sin Riesgo",IF(VZB469 &lt;=14,"Bajo",IF(VZB469&lt;=35,"Medio",IF(VZB469&lt;=80,"Alto","Inviable Sanitariamente"))))</f>
        <v>Inviable Sanitariamente</v>
      </c>
      <c r="VZE469" s="265" t="str">
        <f t="shared" ref="VZE469:VZE471" si="15567">IF(VZC469&lt;5,"Sin Riesgo",IF(VZC469 &lt;=14,"Bajo",IF(VZC469&lt;=35,"Medio",IF(VZC469&lt;=80,"Alto","Inviable Sanitariamente"))))</f>
        <v>Inviable Sanitariamente</v>
      </c>
      <c r="VZF469" s="265" t="str">
        <f t="shared" ref="VZF469:VZF471" si="15568">IF(VZD469&lt;5,"Sin Riesgo",IF(VZD469 &lt;=14,"Bajo",IF(VZD469&lt;=35,"Medio",IF(VZD469&lt;=80,"Alto","Inviable Sanitariamente"))))</f>
        <v>Inviable Sanitariamente</v>
      </c>
      <c r="VZG469" s="265" t="str">
        <f t="shared" ref="VZG469:VZG471" si="15569">IF(VZE469&lt;5,"Sin Riesgo",IF(VZE469 &lt;=14,"Bajo",IF(VZE469&lt;=35,"Medio",IF(VZE469&lt;=80,"Alto","Inviable Sanitariamente"))))</f>
        <v>Inviable Sanitariamente</v>
      </c>
      <c r="VZH469" s="265" t="str">
        <f t="shared" ref="VZH469:VZH471" si="15570">IF(VZF469&lt;5,"Sin Riesgo",IF(VZF469 &lt;=14,"Bajo",IF(VZF469&lt;=35,"Medio",IF(VZF469&lt;=80,"Alto","Inviable Sanitariamente"))))</f>
        <v>Inviable Sanitariamente</v>
      </c>
      <c r="VZI469" s="265" t="str">
        <f t="shared" ref="VZI469:VZI471" si="15571">IF(VZG469&lt;5,"Sin Riesgo",IF(VZG469 &lt;=14,"Bajo",IF(VZG469&lt;=35,"Medio",IF(VZG469&lt;=80,"Alto","Inviable Sanitariamente"))))</f>
        <v>Inviable Sanitariamente</v>
      </c>
      <c r="VZJ469" s="265" t="str">
        <f t="shared" ref="VZJ469:VZJ471" si="15572">IF(VZH469&lt;5,"Sin Riesgo",IF(VZH469 &lt;=14,"Bajo",IF(VZH469&lt;=35,"Medio",IF(VZH469&lt;=80,"Alto","Inviable Sanitariamente"))))</f>
        <v>Inviable Sanitariamente</v>
      </c>
      <c r="VZK469" s="265" t="str">
        <f t="shared" ref="VZK469:VZK471" si="15573">IF(VZI469&lt;5,"Sin Riesgo",IF(VZI469 &lt;=14,"Bajo",IF(VZI469&lt;=35,"Medio",IF(VZI469&lt;=80,"Alto","Inviable Sanitariamente"))))</f>
        <v>Inviable Sanitariamente</v>
      </c>
      <c r="VZL469" s="265" t="str">
        <f t="shared" ref="VZL469:VZL471" si="15574">IF(VZJ469&lt;5,"Sin Riesgo",IF(VZJ469 &lt;=14,"Bajo",IF(VZJ469&lt;=35,"Medio",IF(VZJ469&lt;=80,"Alto","Inviable Sanitariamente"))))</f>
        <v>Inviable Sanitariamente</v>
      </c>
      <c r="VZM469" s="265" t="str">
        <f t="shared" ref="VZM469:VZM471" si="15575">IF(VZK469&lt;5,"Sin Riesgo",IF(VZK469 &lt;=14,"Bajo",IF(VZK469&lt;=35,"Medio",IF(VZK469&lt;=80,"Alto","Inviable Sanitariamente"))))</f>
        <v>Inviable Sanitariamente</v>
      </c>
      <c r="VZN469" s="265" t="str">
        <f t="shared" ref="VZN469:VZN471" si="15576">IF(VZL469&lt;5,"Sin Riesgo",IF(VZL469 &lt;=14,"Bajo",IF(VZL469&lt;=35,"Medio",IF(VZL469&lt;=80,"Alto","Inviable Sanitariamente"))))</f>
        <v>Inviable Sanitariamente</v>
      </c>
      <c r="VZO469" s="265" t="str">
        <f t="shared" ref="VZO469:VZO471" si="15577">IF(VZM469&lt;5,"Sin Riesgo",IF(VZM469 &lt;=14,"Bajo",IF(VZM469&lt;=35,"Medio",IF(VZM469&lt;=80,"Alto","Inviable Sanitariamente"))))</f>
        <v>Inviable Sanitariamente</v>
      </c>
      <c r="VZP469" s="265" t="str">
        <f t="shared" ref="VZP469:VZP471" si="15578">IF(VZN469&lt;5,"Sin Riesgo",IF(VZN469 &lt;=14,"Bajo",IF(VZN469&lt;=35,"Medio",IF(VZN469&lt;=80,"Alto","Inviable Sanitariamente"))))</f>
        <v>Inviable Sanitariamente</v>
      </c>
      <c r="VZQ469" s="265" t="str">
        <f t="shared" ref="VZQ469:VZQ471" si="15579">IF(VZO469&lt;5,"Sin Riesgo",IF(VZO469 &lt;=14,"Bajo",IF(VZO469&lt;=35,"Medio",IF(VZO469&lt;=80,"Alto","Inviable Sanitariamente"))))</f>
        <v>Inviable Sanitariamente</v>
      </c>
      <c r="VZR469" s="265" t="str">
        <f t="shared" ref="VZR469:VZR471" si="15580">IF(VZP469&lt;5,"Sin Riesgo",IF(VZP469 &lt;=14,"Bajo",IF(VZP469&lt;=35,"Medio",IF(VZP469&lt;=80,"Alto","Inviable Sanitariamente"))))</f>
        <v>Inviable Sanitariamente</v>
      </c>
      <c r="VZS469" s="265" t="str">
        <f t="shared" ref="VZS469:VZS471" si="15581">IF(VZQ469&lt;5,"Sin Riesgo",IF(VZQ469 &lt;=14,"Bajo",IF(VZQ469&lt;=35,"Medio",IF(VZQ469&lt;=80,"Alto","Inviable Sanitariamente"))))</f>
        <v>Inviable Sanitariamente</v>
      </c>
      <c r="VZT469" s="265" t="str">
        <f t="shared" ref="VZT469:VZT471" si="15582">IF(VZR469&lt;5,"Sin Riesgo",IF(VZR469 &lt;=14,"Bajo",IF(VZR469&lt;=35,"Medio",IF(VZR469&lt;=80,"Alto","Inviable Sanitariamente"))))</f>
        <v>Inviable Sanitariamente</v>
      </c>
      <c r="VZU469" s="265" t="str">
        <f t="shared" ref="VZU469:VZU471" si="15583">IF(VZS469&lt;5,"Sin Riesgo",IF(VZS469 &lt;=14,"Bajo",IF(VZS469&lt;=35,"Medio",IF(VZS469&lt;=80,"Alto","Inviable Sanitariamente"))))</f>
        <v>Inviable Sanitariamente</v>
      </c>
      <c r="VZV469" s="265" t="str">
        <f t="shared" ref="VZV469:VZV471" si="15584">IF(VZT469&lt;5,"Sin Riesgo",IF(VZT469 &lt;=14,"Bajo",IF(VZT469&lt;=35,"Medio",IF(VZT469&lt;=80,"Alto","Inviable Sanitariamente"))))</f>
        <v>Inviable Sanitariamente</v>
      </c>
      <c r="VZW469" s="265" t="str">
        <f t="shared" ref="VZW469:VZW471" si="15585">IF(VZU469&lt;5,"Sin Riesgo",IF(VZU469 &lt;=14,"Bajo",IF(VZU469&lt;=35,"Medio",IF(VZU469&lt;=80,"Alto","Inviable Sanitariamente"))))</f>
        <v>Inviable Sanitariamente</v>
      </c>
      <c r="VZX469" s="265" t="str">
        <f t="shared" ref="VZX469:VZX471" si="15586">IF(VZV469&lt;5,"Sin Riesgo",IF(VZV469 &lt;=14,"Bajo",IF(VZV469&lt;=35,"Medio",IF(VZV469&lt;=80,"Alto","Inviable Sanitariamente"))))</f>
        <v>Inviable Sanitariamente</v>
      </c>
      <c r="VZY469" s="265" t="str">
        <f t="shared" ref="VZY469:VZY471" si="15587">IF(VZW469&lt;5,"Sin Riesgo",IF(VZW469 &lt;=14,"Bajo",IF(VZW469&lt;=35,"Medio",IF(VZW469&lt;=80,"Alto","Inviable Sanitariamente"))))</f>
        <v>Inviable Sanitariamente</v>
      </c>
      <c r="VZZ469" s="265" t="str">
        <f t="shared" ref="VZZ469:VZZ471" si="15588">IF(VZX469&lt;5,"Sin Riesgo",IF(VZX469 &lt;=14,"Bajo",IF(VZX469&lt;=35,"Medio",IF(VZX469&lt;=80,"Alto","Inviable Sanitariamente"))))</f>
        <v>Inviable Sanitariamente</v>
      </c>
      <c r="WAA469" s="265" t="str">
        <f t="shared" ref="WAA469:WAA471" si="15589">IF(VZY469&lt;5,"Sin Riesgo",IF(VZY469 &lt;=14,"Bajo",IF(VZY469&lt;=35,"Medio",IF(VZY469&lt;=80,"Alto","Inviable Sanitariamente"))))</f>
        <v>Inviable Sanitariamente</v>
      </c>
      <c r="WAB469" s="265" t="str">
        <f t="shared" ref="WAB469:WAB471" si="15590">IF(VZZ469&lt;5,"Sin Riesgo",IF(VZZ469 &lt;=14,"Bajo",IF(VZZ469&lt;=35,"Medio",IF(VZZ469&lt;=80,"Alto","Inviable Sanitariamente"))))</f>
        <v>Inviable Sanitariamente</v>
      </c>
      <c r="WAC469" s="265" t="str">
        <f t="shared" ref="WAC469:WAC471" si="15591">IF(WAA469&lt;5,"Sin Riesgo",IF(WAA469 &lt;=14,"Bajo",IF(WAA469&lt;=35,"Medio",IF(WAA469&lt;=80,"Alto","Inviable Sanitariamente"))))</f>
        <v>Inviable Sanitariamente</v>
      </c>
      <c r="WAD469" s="265" t="str">
        <f t="shared" ref="WAD469:WAD471" si="15592">IF(WAB469&lt;5,"Sin Riesgo",IF(WAB469 &lt;=14,"Bajo",IF(WAB469&lt;=35,"Medio",IF(WAB469&lt;=80,"Alto","Inviable Sanitariamente"))))</f>
        <v>Inviable Sanitariamente</v>
      </c>
      <c r="WAE469" s="265" t="str">
        <f t="shared" ref="WAE469:WAE471" si="15593">IF(WAC469&lt;5,"Sin Riesgo",IF(WAC469 &lt;=14,"Bajo",IF(WAC469&lt;=35,"Medio",IF(WAC469&lt;=80,"Alto","Inviable Sanitariamente"))))</f>
        <v>Inviable Sanitariamente</v>
      </c>
      <c r="WAF469" s="265" t="str">
        <f t="shared" ref="WAF469:WAF471" si="15594">IF(WAD469&lt;5,"Sin Riesgo",IF(WAD469 &lt;=14,"Bajo",IF(WAD469&lt;=35,"Medio",IF(WAD469&lt;=80,"Alto","Inviable Sanitariamente"))))</f>
        <v>Inviable Sanitariamente</v>
      </c>
      <c r="WAG469" s="265" t="str">
        <f t="shared" ref="WAG469:WAG471" si="15595">IF(WAE469&lt;5,"Sin Riesgo",IF(WAE469 &lt;=14,"Bajo",IF(WAE469&lt;=35,"Medio",IF(WAE469&lt;=80,"Alto","Inviable Sanitariamente"))))</f>
        <v>Inviable Sanitariamente</v>
      </c>
      <c r="WAH469" s="265" t="str">
        <f t="shared" ref="WAH469:WAH471" si="15596">IF(WAF469&lt;5,"Sin Riesgo",IF(WAF469 &lt;=14,"Bajo",IF(WAF469&lt;=35,"Medio",IF(WAF469&lt;=80,"Alto","Inviable Sanitariamente"))))</f>
        <v>Inviable Sanitariamente</v>
      </c>
      <c r="WAI469" s="265" t="str">
        <f t="shared" ref="WAI469:WAI471" si="15597">IF(WAG469&lt;5,"Sin Riesgo",IF(WAG469 &lt;=14,"Bajo",IF(WAG469&lt;=35,"Medio",IF(WAG469&lt;=80,"Alto","Inviable Sanitariamente"))))</f>
        <v>Inviable Sanitariamente</v>
      </c>
      <c r="WAJ469" s="265" t="str">
        <f t="shared" ref="WAJ469:WAJ471" si="15598">IF(WAH469&lt;5,"Sin Riesgo",IF(WAH469 &lt;=14,"Bajo",IF(WAH469&lt;=35,"Medio",IF(WAH469&lt;=80,"Alto","Inviable Sanitariamente"))))</f>
        <v>Inviable Sanitariamente</v>
      </c>
      <c r="WAK469" s="265" t="str">
        <f t="shared" ref="WAK469:WAK471" si="15599">IF(WAI469&lt;5,"Sin Riesgo",IF(WAI469 &lt;=14,"Bajo",IF(WAI469&lt;=35,"Medio",IF(WAI469&lt;=80,"Alto","Inviable Sanitariamente"))))</f>
        <v>Inviable Sanitariamente</v>
      </c>
      <c r="WAL469" s="265" t="str">
        <f t="shared" ref="WAL469:WAL471" si="15600">IF(WAJ469&lt;5,"Sin Riesgo",IF(WAJ469 &lt;=14,"Bajo",IF(WAJ469&lt;=35,"Medio",IF(WAJ469&lt;=80,"Alto","Inviable Sanitariamente"))))</f>
        <v>Inviable Sanitariamente</v>
      </c>
      <c r="WAM469" s="265" t="str">
        <f t="shared" ref="WAM469:WAM471" si="15601">IF(WAK469&lt;5,"Sin Riesgo",IF(WAK469 &lt;=14,"Bajo",IF(WAK469&lt;=35,"Medio",IF(WAK469&lt;=80,"Alto","Inviable Sanitariamente"))))</f>
        <v>Inviable Sanitariamente</v>
      </c>
      <c r="WAN469" s="265" t="str">
        <f t="shared" ref="WAN469:WAN471" si="15602">IF(WAL469&lt;5,"Sin Riesgo",IF(WAL469 &lt;=14,"Bajo",IF(WAL469&lt;=35,"Medio",IF(WAL469&lt;=80,"Alto","Inviable Sanitariamente"))))</f>
        <v>Inviable Sanitariamente</v>
      </c>
      <c r="WAO469" s="265" t="str">
        <f t="shared" ref="WAO469:WAO471" si="15603">IF(WAM469&lt;5,"Sin Riesgo",IF(WAM469 &lt;=14,"Bajo",IF(WAM469&lt;=35,"Medio",IF(WAM469&lt;=80,"Alto","Inviable Sanitariamente"))))</f>
        <v>Inviable Sanitariamente</v>
      </c>
      <c r="WAP469" s="265" t="str">
        <f t="shared" ref="WAP469:WAP471" si="15604">IF(WAN469&lt;5,"Sin Riesgo",IF(WAN469 &lt;=14,"Bajo",IF(WAN469&lt;=35,"Medio",IF(WAN469&lt;=80,"Alto","Inviable Sanitariamente"))))</f>
        <v>Inviable Sanitariamente</v>
      </c>
      <c r="WAQ469" s="265" t="str">
        <f t="shared" ref="WAQ469:WAQ471" si="15605">IF(WAO469&lt;5,"Sin Riesgo",IF(WAO469 &lt;=14,"Bajo",IF(WAO469&lt;=35,"Medio",IF(WAO469&lt;=80,"Alto","Inviable Sanitariamente"))))</f>
        <v>Inviable Sanitariamente</v>
      </c>
      <c r="WAR469" s="265" t="str">
        <f t="shared" ref="WAR469:WAR471" si="15606">IF(WAP469&lt;5,"Sin Riesgo",IF(WAP469 &lt;=14,"Bajo",IF(WAP469&lt;=35,"Medio",IF(WAP469&lt;=80,"Alto","Inviable Sanitariamente"))))</f>
        <v>Inviable Sanitariamente</v>
      </c>
      <c r="WAS469" s="265" t="str">
        <f t="shared" ref="WAS469:WAS471" si="15607">IF(WAQ469&lt;5,"Sin Riesgo",IF(WAQ469 &lt;=14,"Bajo",IF(WAQ469&lt;=35,"Medio",IF(WAQ469&lt;=80,"Alto","Inviable Sanitariamente"))))</f>
        <v>Inviable Sanitariamente</v>
      </c>
      <c r="WAT469" s="265" t="str">
        <f t="shared" ref="WAT469:WAT471" si="15608">IF(WAR469&lt;5,"Sin Riesgo",IF(WAR469 &lt;=14,"Bajo",IF(WAR469&lt;=35,"Medio",IF(WAR469&lt;=80,"Alto","Inviable Sanitariamente"))))</f>
        <v>Inviable Sanitariamente</v>
      </c>
      <c r="WAU469" s="265" t="str">
        <f t="shared" ref="WAU469:WAU471" si="15609">IF(WAS469&lt;5,"Sin Riesgo",IF(WAS469 &lt;=14,"Bajo",IF(WAS469&lt;=35,"Medio",IF(WAS469&lt;=80,"Alto","Inviable Sanitariamente"))))</f>
        <v>Inviable Sanitariamente</v>
      </c>
      <c r="WAV469" s="265" t="str">
        <f t="shared" ref="WAV469:WAV471" si="15610">IF(WAT469&lt;5,"Sin Riesgo",IF(WAT469 &lt;=14,"Bajo",IF(WAT469&lt;=35,"Medio",IF(WAT469&lt;=80,"Alto","Inviable Sanitariamente"))))</f>
        <v>Inviable Sanitariamente</v>
      </c>
      <c r="WAW469" s="265" t="str">
        <f t="shared" ref="WAW469:WAW471" si="15611">IF(WAU469&lt;5,"Sin Riesgo",IF(WAU469 &lt;=14,"Bajo",IF(WAU469&lt;=35,"Medio",IF(WAU469&lt;=80,"Alto","Inviable Sanitariamente"))))</f>
        <v>Inviable Sanitariamente</v>
      </c>
      <c r="WAX469" s="265" t="str">
        <f t="shared" ref="WAX469:WAX471" si="15612">IF(WAV469&lt;5,"Sin Riesgo",IF(WAV469 &lt;=14,"Bajo",IF(WAV469&lt;=35,"Medio",IF(WAV469&lt;=80,"Alto","Inviable Sanitariamente"))))</f>
        <v>Inviable Sanitariamente</v>
      </c>
      <c r="WAY469" s="265" t="str">
        <f t="shared" ref="WAY469:WAY471" si="15613">IF(WAW469&lt;5,"Sin Riesgo",IF(WAW469 &lt;=14,"Bajo",IF(WAW469&lt;=35,"Medio",IF(WAW469&lt;=80,"Alto","Inviable Sanitariamente"))))</f>
        <v>Inviable Sanitariamente</v>
      </c>
      <c r="WAZ469" s="265" t="str">
        <f t="shared" ref="WAZ469:WAZ471" si="15614">IF(WAX469&lt;5,"Sin Riesgo",IF(WAX469 &lt;=14,"Bajo",IF(WAX469&lt;=35,"Medio",IF(WAX469&lt;=80,"Alto","Inviable Sanitariamente"))))</f>
        <v>Inviable Sanitariamente</v>
      </c>
      <c r="WBA469" s="265" t="str">
        <f t="shared" ref="WBA469:WBA471" si="15615">IF(WAY469&lt;5,"Sin Riesgo",IF(WAY469 &lt;=14,"Bajo",IF(WAY469&lt;=35,"Medio",IF(WAY469&lt;=80,"Alto","Inviable Sanitariamente"))))</f>
        <v>Inviable Sanitariamente</v>
      </c>
      <c r="WBB469" s="265" t="str">
        <f t="shared" ref="WBB469:WBB471" si="15616">IF(WAZ469&lt;5,"Sin Riesgo",IF(WAZ469 &lt;=14,"Bajo",IF(WAZ469&lt;=35,"Medio",IF(WAZ469&lt;=80,"Alto","Inviable Sanitariamente"))))</f>
        <v>Inviable Sanitariamente</v>
      </c>
      <c r="WBC469" s="265" t="str">
        <f t="shared" ref="WBC469:WBC471" si="15617">IF(WBA469&lt;5,"Sin Riesgo",IF(WBA469 &lt;=14,"Bajo",IF(WBA469&lt;=35,"Medio",IF(WBA469&lt;=80,"Alto","Inviable Sanitariamente"))))</f>
        <v>Inviable Sanitariamente</v>
      </c>
      <c r="WBD469" s="265" t="str">
        <f t="shared" ref="WBD469:WBD471" si="15618">IF(WBB469&lt;5,"Sin Riesgo",IF(WBB469 &lt;=14,"Bajo",IF(WBB469&lt;=35,"Medio",IF(WBB469&lt;=80,"Alto","Inviable Sanitariamente"))))</f>
        <v>Inviable Sanitariamente</v>
      </c>
      <c r="WBE469" s="265" t="str">
        <f t="shared" ref="WBE469:WBE471" si="15619">IF(WBC469&lt;5,"Sin Riesgo",IF(WBC469 &lt;=14,"Bajo",IF(WBC469&lt;=35,"Medio",IF(WBC469&lt;=80,"Alto","Inviable Sanitariamente"))))</f>
        <v>Inviable Sanitariamente</v>
      </c>
      <c r="WBF469" s="265" t="str">
        <f t="shared" ref="WBF469:WBF471" si="15620">IF(WBD469&lt;5,"Sin Riesgo",IF(WBD469 &lt;=14,"Bajo",IF(WBD469&lt;=35,"Medio",IF(WBD469&lt;=80,"Alto","Inviable Sanitariamente"))))</f>
        <v>Inviable Sanitariamente</v>
      </c>
      <c r="WBG469" s="265" t="str">
        <f t="shared" ref="WBG469:WBG471" si="15621">IF(WBE469&lt;5,"Sin Riesgo",IF(WBE469 &lt;=14,"Bajo",IF(WBE469&lt;=35,"Medio",IF(WBE469&lt;=80,"Alto","Inviable Sanitariamente"))))</f>
        <v>Inviable Sanitariamente</v>
      </c>
      <c r="WBH469" s="265" t="str">
        <f t="shared" ref="WBH469:WBH471" si="15622">IF(WBF469&lt;5,"Sin Riesgo",IF(WBF469 &lt;=14,"Bajo",IF(WBF469&lt;=35,"Medio",IF(WBF469&lt;=80,"Alto","Inviable Sanitariamente"))))</f>
        <v>Inviable Sanitariamente</v>
      </c>
      <c r="WBI469" s="265" t="str">
        <f t="shared" ref="WBI469:WBI471" si="15623">IF(WBG469&lt;5,"Sin Riesgo",IF(WBG469 &lt;=14,"Bajo",IF(WBG469&lt;=35,"Medio",IF(WBG469&lt;=80,"Alto","Inviable Sanitariamente"))))</f>
        <v>Inviable Sanitariamente</v>
      </c>
      <c r="WBJ469" s="265" t="str">
        <f t="shared" ref="WBJ469:WBJ471" si="15624">IF(WBH469&lt;5,"Sin Riesgo",IF(WBH469 &lt;=14,"Bajo",IF(WBH469&lt;=35,"Medio",IF(WBH469&lt;=80,"Alto","Inviable Sanitariamente"))))</f>
        <v>Inviable Sanitariamente</v>
      </c>
      <c r="WBK469" s="265" t="str">
        <f t="shared" ref="WBK469:WBK471" si="15625">IF(WBI469&lt;5,"Sin Riesgo",IF(WBI469 &lt;=14,"Bajo",IF(WBI469&lt;=35,"Medio",IF(WBI469&lt;=80,"Alto","Inviable Sanitariamente"))))</f>
        <v>Inviable Sanitariamente</v>
      </c>
      <c r="WBL469" s="265" t="str">
        <f t="shared" ref="WBL469:WBL471" si="15626">IF(WBJ469&lt;5,"Sin Riesgo",IF(WBJ469 &lt;=14,"Bajo",IF(WBJ469&lt;=35,"Medio",IF(WBJ469&lt;=80,"Alto","Inviable Sanitariamente"))))</f>
        <v>Inviable Sanitariamente</v>
      </c>
      <c r="WBM469" s="265" t="str">
        <f t="shared" ref="WBM469:WBM471" si="15627">IF(WBK469&lt;5,"Sin Riesgo",IF(WBK469 &lt;=14,"Bajo",IF(WBK469&lt;=35,"Medio",IF(WBK469&lt;=80,"Alto","Inviable Sanitariamente"))))</f>
        <v>Inviable Sanitariamente</v>
      </c>
      <c r="WBN469" s="265" t="str">
        <f t="shared" ref="WBN469:WBN471" si="15628">IF(WBL469&lt;5,"Sin Riesgo",IF(WBL469 &lt;=14,"Bajo",IF(WBL469&lt;=35,"Medio",IF(WBL469&lt;=80,"Alto","Inviable Sanitariamente"))))</f>
        <v>Inviable Sanitariamente</v>
      </c>
      <c r="WBO469" s="265" t="str">
        <f t="shared" ref="WBO469:WBO471" si="15629">IF(WBM469&lt;5,"Sin Riesgo",IF(WBM469 &lt;=14,"Bajo",IF(WBM469&lt;=35,"Medio",IF(WBM469&lt;=80,"Alto","Inviable Sanitariamente"))))</f>
        <v>Inviable Sanitariamente</v>
      </c>
      <c r="WBP469" s="265" t="str">
        <f t="shared" ref="WBP469:WBP471" si="15630">IF(WBN469&lt;5,"Sin Riesgo",IF(WBN469 &lt;=14,"Bajo",IF(WBN469&lt;=35,"Medio",IF(WBN469&lt;=80,"Alto","Inviable Sanitariamente"))))</f>
        <v>Inviable Sanitariamente</v>
      </c>
      <c r="WBQ469" s="265" t="str">
        <f t="shared" ref="WBQ469:WBQ471" si="15631">IF(WBO469&lt;5,"Sin Riesgo",IF(WBO469 &lt;=14,"Bajo",IF(WBO469&lt;=35,"Medio",IF(WBO469&lt;=80,"Alto","Inviable Sanitariamente"))))</f>
        <v>Inviable Sanitariamente</v>
      </c>
      <c r="WBR469" s="265" t="str">
        <f t="shared" ref="WBR469:WBR471" si="15632">IF(WBP469&lt;5,"Sin Riesgo",IF(WBP469 &lt;=14,"Bajo",IF(WBP469&lt;=35,"Medio",IF(WBP469&lt;=80,"Alto","Inviable Sanitariamente"))))</f>
        <v>Inviable Sanitariamente</v>
      </c>
      <c r="WBS469" s="265" t="str">
        <f t="shared" ref="WBS469:WBS471" si="15633">IF(WBQ469&lt;5,"Sin Riesgo",IF(WBQ469 &lt;=14,"Bajo",IF(WBQ469&lt;=35,"Medio",IF(WBQ469&lt;=80,"Alto","Inviable Sanitariamente"))))</f>
        <v>Inviable Sanitariamente</v>
      </c>
      <c r="WBT469" s="265" t="str">
        <f t="shared" ref="WBT469:WBT471" si="15634">IF(WBR469&lt;5,"Sin Riesgo",IF(WBR469 &lt;=14,"Bajo",IF(WBR469&lt;=35,"Medio",IF(WBR469&lt;=80,"Alto","Inviable Sanitariamente"))))</f>
        <v>Inviable Sanitariamente</v>
      </c>
      <c r="WBU469" s="265" t="str">
        <f t="shared" ref="WBU469:WBU471" si="15635">IF(WBS469&lt;5,"Sin Riesgo",IF(WBS469 &lt;=14,"Bajo",IF(WBS469&lt;=35,"Medio",IF(WBS469&lt;=80,"Alto","Inviable Sanitariamente"))))</f>
        <v>Inviable Sanitariamente</v>
      </c>
      <c r="WBV469" s="265" t="str">
        <f t="shared" ref="WBV469:WBV471" si="15636">IF(WBT469&lt;5,"Sin Riesgo",IF(WBT469 &lt;=14,"Bajo",IF(WBT469&lt;=35,"Medio",IF(WBT469&lt;=80,"Alto","Inviable Sanitariamente"))))</f>
        <v>Inviable Sanitariamente</v>
      </c>
      <c r="WBW469" s="265" t="str">
        <f t="shared" ref="WBW469:WBW471" si="15637">IF(WBU469&lt;5,"Sin Riesgo",IF(WBU469 &lt;=14,"Bajo",IF(WBU469&lt;=35,"Medio",IF(WBU469&lt;=80,"Alto","Inviable Sanitariamente"))))</f>
        <v>Inviable Sanitariamente</v>
      </c>
      <c r="WBX469" s="265" t="str">
        <f t="shared" ref="WBX469:WBX471" si="15638">IF(WBV469&lt;5,"Sin Riesgo",IF(WBV469 &lt;=14,"Bajo",IF(WBV469&lt;=35,"Medio",IF(WBV469&lt;=80,"Alto","Inviable Sanitariamente"))))</f>
        <v>Inviable Sanitariamente</v>
      </c>
      <c r="WBY469" s="265" t="str">
        <f t="shared" ref="WBY469:WBY471" si="15639">IF(WBW469&lt;5,"Sin Riesgo",IF(WBW469 &lt;=14,"Bajo",IF(WBW469&lt;=35,"Medio",IF(WBW469&lt;=80,"Alto","Inviable Sanitariamente"))))</f>
        <v>Inviable Sanitariamente</v>
      </c>
      <c r="WBZ469" s="265" t="str">
        <f t="shared" ref="WBZ469:WBZ471" si="15640">IF(WBX469&lt;5,"Sin Riesgo",IF(WBX469 &lt;=14,"Bajo",IF(WBX469&lt;=35,"Medio",IF(WBX469&lt;=80,"Alto","Inviable Sanitariamente"))))</f>
        <v>Inviable Sanitariamente</v>
      </c>
      <c r="WCA469" s="265" t="str">
        <f t="shared" ref="WCA469:WCA471" si="15641">IF(WBY469&lt;5,"Sin Riesgo",IF(WBY469 &lt;=14,"Bajo",IF(WBY469&lt;=35,"Medio",IF(WBY469&lt;=80,"Alto","Inviable Sanitariamente"))))</f>
        <v>Inviable Sanitariamente</v>
      </c>
      <c r="WCB469" s="265" t="str">
        <f t="shared" ref="WCB469:WCB471" si="15642">IF(WBZ469&lt;5,"Sin Riesgo",IF(WBZ469 &lt;=14,"Bajo",IF(WBZ469&lt;=35,"Medio",IF(WBZ469&lt;=80,"Alto","Inviable Sanitariamente"))))</f>
        <v>Inviable Sanitariamente</v>
      </c>
      <c r="WCC469" s="265" t="str">
        <f t="shared" ref="WCC469:WCC471" si="15643">IF(WCA469&lt;5,"Sin Riesgo",IF(WCA469 &lt;=14,"Bajo",IF(WCA469&lt;=35,"Medio",IF(WCA469&lt;=80,"Alto","Inviable Sanitariamente"))))</f>
        <v>Inviable Sanitariamente</v>
      </c>
      <c r="WCD469" s="265" t="str">
        <f t="shared" ref="WCD469:WCD471" si="15644">IF(WCB469&lt;5,"Sin Riesgo",IF(WCB469 &lt;=14,"Bajo",IF(WCB469&lt;=35,"Medio",IF(WCB469&lt;=80,"Alto","Inviable Sanitariamente"))))</f>
        <v>Inviable Sanitariamente</v>
      </c>
      <c r="WCE469" s="265" t="str">
        <f t="shared" ref="WCE469:WCE471" si="15645">IF(WCC469&lt;5,"Sin Riesgo",IF(WCC469 &lt;=14,"Bajo",IF(WCC469&lt;=35,"Medio",IF(WCC469&lt;=80,"Alto","Inviable Sanitariamente"))))</f>
        <v>Inviable Sanitariamente</v>
      </c>
      <c r="WCF469" s="265" t="str">
        <f t="shared" ref="WCF469:WCF471" si="15646">IF(WCD469&lt;5,"Sin Riesgo",IF(WCD469 &lt;=14,"Bajo",IF(WCD469&lt;=35,"Medio",IF(WCD469&lt;=80,"Alto","Inviable Sanitariamente"))))</f>
        <v>Inviable Sanitariamente</v>
      </c>
      <c r="WCG469" s="265" t="str">
        <f t="shared" ref="WCG469:WCG471" si="15647">IF(WCE469&lt;5,"Sin Riesgo",IF(WCE469 &lt;=14,"Bajo",IF(WCE469&lt;=35,"Medio",IF(WCE469&lt;=80,"Alto","Inviable Sanitariamente"))))</f>
        <v>Inviable Sanitariamente</v>
      </c>
      <c r="WCH469" s="265" t="str">
        <f t="shared" ref="WCH469:WCH471" si="15648">IF(WCF469&lt;5,"Sin Riesgo",IF(WCF469 &lt;=14,"Bajo",IF(WCF469&lt;=35,"Medio",IF(WCF469&lt;=80,"Alto","Inviable Sanitariamente"))))</f>
        <v>Inviable Sanitariamente</v>
      </c>
      <c r="WCI469" s="265" t="str">
        <f t="shared" ref="WCI469:WCI471" si="15649">IF(WCG469&lt;5,"Sin Riesgo",IF(WCG469 &lt;=14,"Bajo",IF(WCG469&lt;=35,"Medio",IF(WCG469&lt;=80,"Alto","Inviable Sanitariamente"))))</f>
        <v>Inviable Sanitariamente</v>
      </c>
      <c r="WCJ469" s="265" t="str">
        <f t="shared" ref="WCJ469:WCJ471" si="15650">IF(WCH469&lt;5,"Sin Riesgo",IF(WCH469 &lt;=14,"Bajo",IF(WCH469&lt;=35,"Medio",IF(WCH469&lt;=80,"Alto","Inviable Sanitariamente"))))</f>
        <v>Inviable Sanitariamente</v>
      </c>
      <c r="WCK469" s="265" t="str">
        <f t="shared" ref="WCK469:WCK471" si="15651">IF(WCI469&lt;5,"Sin Riesgo",IF(WCI469 &lt;=14,"Bajo",IF(WCI469&lt;=35,"Medio",IF(WCI469&lt;=80,"Alto","Inviable Sanitariamente"))))</f>
        <v>Inviable Sanitariamente</v>
      </c>
      <c r="WCL469" s="265" t="str">
        <f t="shared" ref="WCL469:WCL471" si="15652">IF(WCJ469&lt;5,"Sin Riesgo",IF(WCJ469 &lt;=14,"Bajo",IF(WCJ469&lt;=35,"Medio",IF(WCJ469&lt;=80,"Alto","Inviable Sanitariamente"))))</f>
        <v>Inviable Sanitariamente</v>
      </c>
      <c r="WCM469" s="265" t="str">
        <f t="shared" ref="WCM469:WCM471" si="15653">IF(WCK469&lt;5,"Sin Riesgo",IF(WCK469 &lt;=14,"Bajo",IF(WCK469&lt;=35,"Medio",IF(WCK469&lt;=80,"Alto","Inviable Sanitariamente"))))</f>
        <v>Inviable Sanitariamente</v>
      </c>
      <c r="WCN469" s="265" t="str">
        <f t="shared" ref="WCN469:WCN471" si="15654">IF(WCL469&lt;5,"Sin Riesgo",IF(WCL469 &lt;=14,"Bajo",IF(WCL469&lt;=35,"Medio",IF(WCL469&lt;=80,"Alto","Inviable Sanitariamente"))))</f>
        <v>Inviable Sanitariamente</v>
      </c>
      <c r="WCO469" s="265" t="str">
        <f t="shared" ref="WCO469:WCO471" si="15655">IF(WCM469&lt;5,"Sin Riesgo",IF(WCM469 &lt;=14,"Bajo",IF(WCM469&lt;=35,"Medio",IF(WCM469&lt;=80,"Alto","Inviable Sanitariamente"))))</f>
        <v>Inviable Sanitariamente</v>
      </c>
      <c r="WCP469" s="265" t="str">
        <f t="shared" ref="WCP469:WCP471" si="15656">IF(WCN469&lt;5,"Sin Riesgo",IF(WCN469 &lt;=14,"Bajo",IF(WCN469&lt;=35,"Medio",IF(WCN469&lt;=80,"Alto","Inviable Sanitariamente"))))</f>
        <v>Inviable Sanitariamente</v>
      </c>
      <c r="WCQ469" s="265" t="str">
        <f t="shared" ref="WCQ469:WCQ471" si="15657">IF(WCO469&lt;5,"Sin Riesgo",IF(WCO469 &lt;=14,"Bajo",IF(WCO469&lt;=35,"Medio",IF(WCO469&lt;=80,"Alto","Inviable Sanitariamente"))))</f>
        <v>Inviable Sanitariamente</v>
      </c>
      <c r="WCR469" s="265" t="str">
        <f t="shared" ref="WCR469:WCR471" si="15658">IF(WCP469&lt;5,"Sin Riesgo",IF(WCP469 &lt;=14,"Bajo",IF(WCP469&lt;=35,"Medio",IF(WCP469&lt;=80,"Alto","Inviable Sanitariamente"))))</f>
        <v>Inviable Sanitariamente</v>
      </c>
      <c r="WCS469" s="265" t="str">
        <f t="shared" ref="WCS469:WCS471" si="15659">IF(WCQ469&lt;5,"Sin Riesgo",IF(WCQ469 &lt;=14,"Bajo",IF(WCQ469&lt;=35,"Medio",IF(WCQ469&lt;=80,"Alto","Inviable Sanitariamente"))))</f>
        <v>Inviable Sanitariamente</v>
      </c>
      <c r="WCT469" s="265" t="str">
        <f t="shared" ref="WCT469:WCT471" si="15660">IF(WCR469&lt;5,"Sin Riesgo",IF(WCR469 &lt;=14,"Bajo",IF(WCR469&lt;=35,"Medio",IF(WCR469&lt;=80,"Alto","Inviable Sanitariamente"))))</f>
        <v>Inviable Sanitariamente</v>
      </c>
      <c r="WCU469" s="265" t="str">
        <f t="shared" ref="WCU469:WCU471" si="15661">IF(WCS469&lt;5,"Sin Riesgo",IF(WCS469 &lt;=14,"Bajo",IF(WCS469&lt;=35,"Medio",IF(WCS469&lt;=80,"Alto","Inviable Sanitariamente"))))</f>
        <v>Inviable Sanitariamente</v>
      </c>
      <c r="WCV469" s="265" t="str">
        <f t="shared" ref="WCV469:WCV471" si="15662">IF(WCT469&lt;5,"Sin Riesgo",IF(WCT469 &lt;=14,"Bajo",IF(WCT469&lt;=35,"Medio",IF(WCT469&lt;=80,"Alto","Inviable Sanitariamente"))))</f>
        <v>Inviable Sanitariamente</v>
      </c>
      <c r="WCW469" s="265" t="str">
        <f t="shared" ref="WCW469:WCW471" si="15663">IF(WCU469&lt;5,"Sin Riesgo",IF(WCU469 &lt;=14,"Bajo",IF(WCU469&lt;=35,"Medio",IF(WCU469&lt;=80,"Alto","Inviable Sanitariamente"))))</f>
        <v>Inviable Sanitariamente</v>
      </c>
      <c r="WCX469" s="265" t="str">
        <f t="shared" ref="WCX469:WCX471" si="15664">IF(WCV469&lt;5,"Sin Riesgo",IF(WCV469 &lt;=14,"Bajo",IF(WCV469&lt;=35,"Medio",IF(WCV469&lt;=80,"Alto","Inviable Sanitariamente"))))</f>
        <v>Inviable Sanitariamente</v>
      </c>
      <c r="WCY469" s="265" t="str">
        <f t="shared" ref="WCY469:WCY471" si="15665">IF(WCW469&lt;5,"Sin Riesgo",IF(WCW469 &lt;=14,"Bajo",IF(WCW469&lt;=35,"Medio",IF(WCW469&lt;=80,"Alto","Inviable Sanitariamente"))))</f>
        <v>Inviable Sanitariamente</v>
      </c>
      <c r="WCZ469" s="265" t="str">
        <f t="shared" ref="WCZ469:WCZ471" si="15666">IF(WCX469&lt;5,"Sin Riesgo",IF(WCX469 &lt;=14,"Bajo",IF(WCX469&lt;=35,"Medio",IF(WCX469&lt;=80,"Alto","Inviable Sanitariamente"))))</f>
        <v>Inviable Sanitariamente</v>
      </c>
      <c r="WDA469" s="265" t="str">
        <f t="shared" ref="WDA469:WDA471" si="15667">IF(WCY469&lt;5,"Sin Riesgo",IF(WCY469 &lt;=14,"Bajo",IF(WCY469&lt;=35,"Medio",IF(WCY469&lt;=80,"Alto","Inviable Sanitariamente"))))</f>
        <v>Inviable Sanitariamente</v>
      </c>
      <c r="WDB469" s="265" t="str">
        <f t="shared" ref="WDB469:WDB471" si="15668">IF(WCZ469&lt;5,"Sin Riesgo",IF(WCZ469 &lt;=14,"Bajo",IF(WCZ469&lt;=35,"Medio",IF(WCZ469&lt;=80,"Alto","Inviable Sanitariamente"))))</f>
        <v>Inviable Sanitariamente</v>
      </c>
      <c r="WDC469" s="265" t="str">
        <f t="shared" ref="WDC469:WDC471" si="15669">IF(WDA469&lt;5,"Sin Riesgo",IF(WDA469 &lt;=14,"Bajo",IF(WDA469&lt;=35,"Medio",IF(WDA469&lt;=80,"Alto","Inviable Sanitariamente"))))</f>
        <v>Inviable Sanitariamente</v>
      </c>
      <c r="WDD469" s="265" t="str">
        <f t="shared" ref="WDD469:WDD471" si="15670">IF(WDB469&lt;5,"Sin Riesgo",IF(WDB469 &lt;=14,"Bajo",IF(WDB469&lt;=35,"Medio",IF(WDB469&lt;=80,"Alto","Inviable Sanitariamente"))))</f>
        <v>Inviable Sanitariamente</v>
      </c>
      <c r="WDE469" s="265" t="str">
        <f t="shared" ref="WDE469:WDE471" si="15671">IF(WDC469&lt;5,"Sin Riesgo",IF(WDC469 &lt;=14,"Bajo",IF(WDC469&lt;=35,"Medio",IF(WDC469&lt;=80,"Alto","Inviable Sanitariamente"))))</f>
        <v>Inviable Sanitariamente</v>
      </c>
      <c r="WDF469" s="265" t="str">
        <f t="shared" ref="WDF469:WDF471" si="15672">IF(WDD469&lt;5,"Sin Riesgo",IF(WDD469 &lt;=14,"Bajo",IF(WDD469&lt;=35,"Medio",IF(WDD469&lt;=80,"Alto","Inviable Sanitariamente"))))</f>
        <v>Inviable Sanitariamente</v>
      </c>
      <c r="WDG469" s="265" t="str">
        <f t="shared" ref="WDG469:WDG471" si="15673">IF(WDE469&lt;5,"Sin Riesgo",IF(WDE469 &lt;=14,"Bajo",IF(WDE469&lt;=35,"Medio",IF(WDE469&lt;=80,"Alto","Inviable Sanitariamente"))))</f>
        <v>Inviable Sanitariamente</v>
      </c>
      <c r="WDH469" s="265" t="str">
        <f t="shared" ref="WDH469:WDH471" si="15674">IF(WDF469&lt;5,"Sin Riesgo",IF(WDF469 &lt;=14,"Bajo",IF(WDF469&lt;=35,"Medio",IF(WDF469&lt;=80,"Alto","Inviable Sanitariamente"))))</f>
        <v>Inviable Sanitariamente</v>
      </c>
      <c r="WDI469" s="265" t="str">
        <f t="shared" ref="WDI469:WDI471" si="15675">IF(WDG469&lt;5,"Sin Riesgo",IF(WDG469 &lt;=14,"Bajo",IF(WDG469&lt;=35,"Medio",IF(WDG469&lt;=80,"Alto","Inviable Sanitariamente"))))</f>
        <v>Inviable Sanitariamente</v>
      </c>
      <c r="WDJ469" s="265" t="str">
        <f t="shared" ref="WDJ469:WDJ471" si="15676">IF(WDH469&lt;5,"Sin Riesgo",IF(WDH469 &lt;=14,"Bajo",IF(WDH469&lt;=35,"Medio",IF(WDH469&lt;=80,"Alto","Inviable Sanitariamente"))))</f>
        <v>Inviable Sanitariamente</v>
      </c>
      <c r="WDK469" s="265" t="str">
        <f t="shared" ref="WDK469:WDK471" si="15677">IF(WDI469&lt;5,"Sin Riesgo",IF(WDI469 &lt;=14,"Bajo",IF(WDI469&lt;=35,"Medio",IF(WDI469&lt;=80,"Alto","Inviable Sanitariamente"))))</f>
        <v>Inviable Sanitariamente</v>
      </c>
      <c r="WDL469" s="265" t="str">
        <f t="shared" ref="WDL469:WDL471" si="15678">IF(WDJ469&lt;5,"Sin Riesgo",IF(WDJ469 &lt;=14,"Bajo",IF(WDJ469&lt;=35,"Medio",IF(WDJ469&lt;=80,"Alto","Inviable Sanitariamente"))))</f>
        <v>Inviable Sanitariamente</v>
      </c>
      <c r="WDM469" s="265" t="str">
        <f t="shared" ref="WDM469:WDM471" si="15679">IF(WDK469&lt;5,"Sin Riesgo",IF(WDK469 &lt;=14,"Bajo",IF(WDK469&lt;=35,"Medio",IF(WDK469&lt;=80,"Alto","Inviable Sanitariamente"))))</f>
        <v>Inviable Sanitariamente</v>
      </c>
      <c r="WDN469" s="265" t="str">
        <f t="shared" ref="WDN469:WDN471" si="15680">IF(WDL469&lt;5,"Sin Riesgo",IF(WDL469 &lt;=14,"Bajo",IF(WDL469&lt;=35,"Medio",IF(WDL469&lt;=80,"Alto","Inviable Sanitariamente"))))</f>
        <v>Inviable Sanitariamente</v>
      </c>
      <c r="WDO469" s="265" t="str">
        <f t="shared" ref="WDO469:WDO471" si="15681">IF(WDM469&lt;5,"Sin Riesgo",IF(WDM469 &lt;=14,"Bajo",IF(WDM469&lt;=35,"Medio",IF(WDM469&lt;=80,"Alto","Inviable Sanitariamente"))))</f>
        <v>Inviable Sanitariamente</v>
      </c>
      <c r="WDP469" s="265" t="str">
        <f t="shared" ref="WDP469:WDP471" si="15682">IF(WDN469&lt;5,"Sin Riesgo",IF(WDN469 &lt;=14,"Bajo",IF(WDN469&lt;=35,"Medio",IF(WDN469&lt;=80,"Alto","Inviable Sanitariamente"))))</f>
        <v>Inviable Sanitariamente</v>
      </c>
      <c r="WDQ469" s="265" t="str">
        <f t="shared" ref="WDQ469:WDQ471" si="15683">IF(WDO469&lt;5,"Sin Riesgo",IF(WDO469 &lt;=14,"Bajo",IF(WDO469&lt;=35,"Medio",IF(WDO469&lt;=80,"Alto","Inviable Sanitariamente"))))</f>
        <v>Inviable Sanitariamente</v>
      </c>
      <c r="WDR469" s="265" t="str">
        <f t="shared" ref="WDR469:WDR471" si="15684">IF(WDP469&lt;5,"Sin Riesgo",IF(WDP469 &lt;=14,"Bajo",IF(WDP469&lt;=35,"Medio",IF(WDP469&lt;=80,"Alto","Inviable Sanitariamente"))))</f>
        <v>Inviable Sanitariamente</v>
      </c>
      <c r="WDS469" s="265" t="str">
        <f t="shared" ref="WDS469:WDS471" si="15685">IF(WDQ469&lt;5,"Sin Riesgo",IF(WDQ469 &lt;=14,"Bajo",IF(WDQ469&lt;=35,"Medio",IF(WDQ469&lt;=80,"Alto","Inviable Sanitariamente"))))</f>
        <v>Inviable Sanitariamente</v>
      </c>
      <c r="WDT469" s="265" t="str">
        <f t="shared" ref="WDT469:WDT471" si="15686">IF(WDR469&lt;5,"Sin Riesgo",IF(WDR469 &lt;=14,"Bajo",IF(WDR469&lt;=35,"Medio",IF(WDR469&lt;=80,"Alto","Inviable Sanitariamente"))))</f>
        <v>Inviable Sanitariamente</v>
      </c>
      <c r="WDU469" s="265" t="str">
        <f t="shared" ref="WDU469:WDU471" si="15687">IF(WDS469&lt;5,"Sin Riesgo",IF(WDS469 &lt;=14,"Bajo",IF(WDS469&lt;=35,"Medio",IF(WDS469&lt;=80,"Alto","Inviable Sanitariamente"))))</f>
        <v>Inviable Sanitariamente</v>
      </c>
      <c r="WDV469" s="265" t="str">
        <f t="shared" ref="WDV469:WDV471" si="15688">IF(WDT469&lt;5,"Sin Riesgo",IF(WDT469 &lt;=14,"Bajo",IF(WDT469&lt;=35,"Medio",IF(WDT469&lt;=80,"Alto","Inviable Sanitariamente"))))</f>
        <v>Inviable Sanitariamente</v>
      </c>
      <c r="WDW469" s="265" t="str">
        <f t="shared" ref="WDW469:WDW471" si="15689">IF(WDU469&lt;5,"Sin Riesgo",IF(WDU469 &lt;=14,"Bajo",IF(WDU469&lt;=35,"Medio",IF(WDU469&lt;=80,"Alto","Inviable Sanitariamente"))))</f>
        <v>Inviable Sanitariamente</v>
      </c>
      <c r="WDX469" s="265" t="str">
        <f t="shared" ref="WDX469:WDX471" si="15690">IF(WDV469&lt;5,"Sin Riesgo",IF(WDV469 &lt;=14,"Bajo",IF(WDV469&lt;=35,"Medio",IF(WDV469&lt;=80,"Alto","Inviable Sanitariamente"))))</f>
        <v>Inviable Sanitariamente</v>
      </c>
      <c r="WDY469" s="265" t="str">
        <f t="shared" ref="WDY469:WDY471" si="15691">IF(WDW469&lt;5,"Sin Riesgo",IF(WDW469 &lt;=14,"Bajo",IF(WDW469&lt;=35,"Medio",IF(WDW469&lt;=80,"Alto","Inviable Sanitariamente"))))</f>
        <v>Inviable Sanitariamente</v>
      </c>
      <c r="WDZ469" s="265" t="str">
        <f t="shared" ref="WDZ469:WDZ471" si="15692">IF(WDX469&lt;5,"Sin Riesgo",IF(WDX469 &lt;=14,"Bajo",IF(WDX469&lt;=35,"Medio",IF(WDX469&lt;=80,"Alto","Inviable Sanitariamente"))))</f>
        <v>Inviable Sanitariamente</v>
      </c>
      <c r="WEA469" s="265" t="str">
        <f t="shared" ref="WEA469:WEA471" si="15693">IF(WDY469&lt;5,"Sin Riesgo",IF(WDY469 &lt;=14,"Bajo",IF(WDY469&lt;=35,"Medio",IF(WDY469&lt;=80,"Alto","Inviable Sanitariamente"))))</f>
        <v>Inviable Sanitariamente</v>
      </c>
      <c r="WEB469" s="265" t="str">
        <f t="shared" ref="WEB469:WEB471" si="15694">IF(WDZ469&lt;5,"Sin Riesgo",IF(WDZ469 &lt;=14,"Bajo",IF(WDZ469&lt;=35,"Medio",IF(WDZ469&lt;=80,"Alto","Inviable Sanitariamente"))))</f>
        <v>Inviable Sanitariamente</v>
      </c>
      <c r="WEC469" s="265" t="str">
        <f t="shared" ref="WEC469:WEC471" si="15695">IF(WEA469&lt;5,"Sin Riesgo",IF(WEA469 &lt;=14,"Bajo",IF(WEA469&lt;=35,"Medio",IF(WEA469&lt;=80,"Alto","Inviable Sanitariamente"))))</f>
        <v>Inviable Sanitariamente</v>
      </c>
      <c r="WED469" s="265" t="str">
        <f t="shared" ref="WED469:WED471" si="15696">IF(WEB469&lt;5,"Sin Riesgo",IF(WEB469 &lt;=14,"Bajo",IF(WEB469&lt;=35,"Medio",IF(WEB469&lt;=80,"Alto","Inviable Sanitariamente"))))</f>
        <v>Inviable Sanitariamente</v>
      </c>
      <c r="WEE469" s="265" t="str">
        <f t="shared" ref="WEE469:WEE471" si="15697">IF(WEC469&lt;5,"Sin Riesgo",IF(WEC469 &lt;=14,"Bajo",IF(WEC469&lt;=35,"Medio",IF(WEC469&lt;=80,"Alto","Inviable Sanitariamente"))))</f>
        <v>Inviable Sanitariamente</v>
      </c>
      <c r="WEF469" s="265" t="str">
        <f t="shared" ref="WEF469:WEF471" si="15698">IF(WED469&lt;5,"Sin Riesgo",IF(WED469 &lt;=14,"Bajo",IF(WED469&lt;=35,"Medio",IF(WED469&lt;=80,"Alto","Inviable Sanitariamente"))))</f>
        <v>Inviable Sanitariamente</v>
      </c>
      <c r="WEG469" s="265" t="str">
        <f t="shared" ref="WEG469:WEG471" si="15699">IF(WEE469&lt;5,"Sin Riesgo",IF(WEE469 &lt;=14,"Bajo",IF(WEE469&lt;=35,"Medio",IF(WEE469&lt;=80,"Alto","Inviable Sanitariamente"))))</f>
        <v>Inviable Sanitariamente</v>
      </c>
      <c r="WEH469" s="265" t="str">
        <f t="shared" ref="WEH469:WEH471" si="15700">IF(WEF469&lt;5,"Sin Riesgo",IF(WEF469 &lt;=14,"Bajo",IF(WEF469&lt;=35,"Medio",IF(WEF469&lt;=80,"Alto","Inviable Sanitariamente"))))</f>
        <v>Inviable Sanitariamente</v>
      </c>
      <c r="WEI469" s="265" t="str">
        <f t="shared" ref="WEI469:WEI471" si="15701">IF(WEG469&lt;5,"Sin Riesgo",IF(WEG469 &lt;=14,"Bajo",IF(WEG469&lt;=35,"Medio",IF(WEG469&lt;=80,"Alto","Inviable Sanitariamente"))))</f>
        <v>Inviable Sanitariamente</v>
      </c>
      <c r="WEJ469" s="265" t="str">
        <f t="shared" ref="WEJ469:WEJ471" si="15702">IF(WEH469&lt;5,"Sin Riesgo",IF(WEH469 &lt;=14,"Bajo",IF(WEH469&lt;=35,"Medio",IF(WEH469&lt;=80,"Alto","Inviable Sanitariamente"))))</f>
        <v>Inviable Sanitariamente</v>
      </c>
      <c r="WEK469" s="265" t="str">
        <f t="shared" ref="WEK469:WEK471" si="15703">IF(WEI469&lt;5,"Sin Riesgo",IF(WEI469 &lt;=14,"Bajo",IF(WEI469&lt;=35,"Medio",IF(WEI469&lt;=80,"Alto","Inviable Sanitariamente"))))</f>
        <v>Inviable Sanitariamente</v>
      </c>
      <c r="WEL469" s="265" t="str">
        <f t="shared" ref="WEL469:WEL471" si="15704">IF(WEJ469&lt;5,"Sin Riesgo",IF(WEJ469 &lt;=14,"Bajo",IF(WEJ469&lt;=35,"Medio",IF(WEJ469&lt;=80,"Alto","Inviable Sanitariamente"))))</f>
        <v>Inviable Sanitariamente</v>
      </c>
      <c r="WEM469" s="265" t="str">
        <f t="shared" ref="WEM469:WEM471" si="15705">IF(WEK469&lt;5,"Sin Riesgo",IF(WEK469 &lt;=14,"Bajo",IF(WEK469&lt;=35,"Medio",IF(WEK469&lt;=80,"Alto","Inviable Sanitariamente"))))</f>
        <v>Inviable Sanitariamente</v>
      </c>
      <c r="WEN469" s="265" t="str">
        <f t="shared" ref="WEN469:WEN471" si="15706">IF(WEL469&lt;5,"Sin Riesgo",IF(WEL469 &lt;=14,"Bajo",IF(WEL469&lt;=35,"Medio",IF(WEL469&lt;=80,"Alto","Inviable Sanitariamente"))))</f>
        <v>Inviable Sanitariamente</v>
      </c>
      <c r="WEO469" s="265" t="str">
        <f t="shared" ref="WEO469:WEO471" si="15707">IF(WEM469&lt;5,"Sin Riesgo",IF(WEM469 &lt;=14,"Bajo",IF(WEM469&lt;=35,"Medio",IF(WEM469&lt;=80,"Alto","Inviable Sanitariamente"))))</f>
        <v>Inviable Sanitariamente</v>
      </c>
      <c r="WEP469" s="265" t="str">
        <f t="shared" ref="WEP469:WEP471" si="15708">IF(WEN469&lt;5,"Sin Riesgo",IF(WEN469 &lt;=14,"Bajo",IF(WEN469&lt;=35,"Medio",IF(WEN469&lt;=80,"Alto","Inviable Sanitariamente"))))</f>
        <v>Inviable Sanitariamente</v>
      </c>
      <c r="WEQ469" s="265" t="str">
        <f t="shared" ref="WEQ469:WEQ471" si="15709">IF(WEO469&lt;5,"Sin Riesgo",IF(WEO469 &lt;=14,"Bajo",IF(WEO469&lt;=35,"Medio",IF(WEO469&lt;=80,"Alto","Inviable Sanitariamente"))))</f>
        <v>Inviable Sanitariamente</v>
      </c>
      <c r="WER469" s="265" t="str">
        <f t="shared" ref="WER469:WER471" si="15710">IF(WEP469&lt;5,"Sin Riesgo",IF(WEP469 &lt;=14,"Bajo",IF(WEP469&lt;=35,"Medio",IF(WEP469&lt;=80,"Alto","Inviable Sanitariamente"))))</f>
        <v>Inviable Sanitariamente</v>
      </c>
      <c r="WES469" s="265" t="str">
        <f t="shared" ref="WES469:WES471" si="15711">IF(WEQ469&lt;5,"Sin Riesgo",IF(WEQ469 &lt;=14,"Bajo",IF(WEQ469&lt;=35,"Medio",IF(WEQ469&lt;=80,"Alto","Inviable Sanitariamente"))))</f>
        <v>Inviable Sanitariamente</v>
      </c>
      <c r="WET469" s="265" t="str">
        <f t="shared" ref="WET469:WET471" si="15712">IF(WER469&lt;5,"Sin Riesgo",IF(WER469 &lt;=14,"Bajo",IF(WER469&lt;=35,"Medio",IF(WER469&lt;=80,"Alto","Inviable Sanitariamente"))))</f>
        <v>Inviable Sanitariamente</v>
      </c>
      <c r="WEU469" s="265" t="str">
        <f t="shared" ref="WEU469:WEU471" si="15713">IF(WES469&lt;5,"Sin Riesgo",IF(WES469 &lt;=14,"Bajo",IF(WES469&lt;=35,"Medio",IF(WES469&lt;=80,"Alto","Inviable Sanitariamente"))))</f>
        <v>Inviable Sanitariamente</v>
      </c>
      <c r="WEV469" s="265" t="str">
        <f t="shared" ref="WEV469:WEV471" si="15714">IF(WET469&lt;5,"Sin Riesgo",IF(WET469 &lt;=14,"Bajo",IF(WET469&lt;=35,"Medio",IF(WET469&lt;=80,"Alto","Inviable Sanitariamente"))))</f>
        <v>Inviable Sanitariamente</v>
      </c>
      <c r="WEW469" s="265" t="str">
        <f t="shared" ref="WEW469:WEW471" si="15715">IF(WEU469&lt;5,"Sin Riesgo",IF(WEU469 &lt;=14,"Bajo",IF(WEU469&lt;=35,"Medio",IF(WEU469&lt;=80,"Alto","Inviable Sanitariamente"))))</f>
        <v>Inviable Sanitariamente</v>
      </c>
      <c r="WEX469" s="265" t="str">
        <f t="shared" ref="WEX469:WEX471" si="15716">IF(WEV469&lt;5,"Sin Riesgo",IF(WEV469 &lt;=14,"Bajo",IF(WEV469&lt;=35,"Medio",IF(WEV469&lt;=80,"Alto","Inviable Sanitariamente"))))</f>
        <v>Inviable Sanitariamente</v>
      </c>
      <c r="WEY469" s="265" t="str">
        <f t="shared" ref="WEY469:WEY471" si="15717">IF(WEW469&lt;5,"Sin Riesgo",IF(WEW469 &lt;=14,"Bajo",IF(WEW469&lt;=35,"Medio",IF(WEW469&lt;=80,"Alto","Inviable Sanitariamente"))))</f>
        <v>Inviable Sanitariamente</v>
      </c>
      <c r="WEZ469" s="265" t="str">
        <f t="shared" ref="WEZ469:WEZ471" si="15718">IF(WEX469&lt;5,"Sin Riesgo",IF(WEX469 &lt;=14,"Bajo",IF(WEX469&lt;=35,"Medio",IF(WEX469&lt;=80,"Alto","Inviable Sanitariamente"))))</f>
        <v>Inviable Sanitariamente</v>
      </c>
      <c r="WFA469" s="265" t="str">
        <f t="shared" ref="WFA469:WFA471" si="15719">IF(WEY469&lt;5,"Sin Riesgo",IF(WEY469 &lt;=14,"Bajo",IF(WEY469&lt;=35,"Medio",IF(WEY469&lt;=80,"Alto","Inviable Sanitariamente"))))</f>
        <v>Inviable Sanitariamente</v>
      </c>
      <c r="WFB469" s="265" t="str">
        <f t="shared" ref="WFB469:WFB471" si="15720">IF(WEZ469&lt;5,"Sin Riesgo",IF(WEZ469 &lt;=14,"Bajo",IF(WEZ469&lt;=35,"Medio",IF(WEZ469&lt;=80,"Alto","Inviable Sanitariamente"))))</f>
        <v>Inviable Sanitariamente</v>
      </c>
      <c r="WFC469" s="265" t="str">
        <f t="shared" ref="WFC469:WFC471" si="15721">IF(WFA469&lt;5,"Sin Riesgo",IF(WFA469 &lt;=14,"Bajo",IF(WFA469&lt;=35,"Medio",IF(WFA469&lt;=80,"Alto","Inviable Sanitariamente"))))</f>
        <v>Inviable Sanitariamente</v>
      </c>
      <c r="WFD469" s="265" t="str">
        <f t="shared" ref="WFD469:WFD471" si="15722">IF(WFB469&lt;5,"Sin Riesgo",IF(WFB469 &lt;=14,"Bajo",IF(WFB469&lt;=35,"Medio",IF(WFB469&lt;=80,"Alto","Inviable Sanitariamente"))))</f>
        <v>Inviable Sanitariamente</v>
      </c>
      <c r="WFE469" s="265" t="str">
        <f t="shared" ref="WFE469:WFE471" si="15723">IF(WFC469&lt;5,"Sin Riesgo",IF(WFC469 &lt;=14,"Bajo",IF(WFC469&lt;=35,"Medio",IF(WFC469&lt;=80,"Alto","Inviable Sanitariamente"))))</f>
        <v>Inviable Sanitariamente</v>
      </c>
      <c r="WFF469" s="265" t="str">
        <f t="shared" ref="WFF469:WFF471" si="15724">IF(WFD469&lt;5,"Sin Riesgo",IF(WFD469 &lt;=14,"Bajo",IF(WFD469&lt;=35,"Medio",IF(WFD469&lt;=80,"Alto","Inviable Sanitariamente"))))</f>
        <v>Inviable Sanitariamente</v>
      </c>
      <c r="WFG469" s="265" t="str">
        <f t="shared" ref="WFG469:WFG471" si="15725">IF(WFE469&lt;5,"Sin Riesgo",IF(WFE469 &lt;=14,"Bajo",IF(WFE469&lt;=35,"Medio",IF(WFE469&lt;=80,"Alto","Inviable Sanitariamente"))))</f>
        <v>Inviable Sanitariamente</v>
      </c>
      <c r="WFH469" s="265" t="str">
        <f t="shared" ref="WFH469:WFH471" si="15726">IF(WFF469&lt;5,"Sin Riesgo",IF(WFF469 &lt;=14,"Bajo",IF(WFF469&lt;=35,"Medio",IF(WFF469&lt;=80,"Alto","Inviable Sanitariamente"))))</f>
        <v>Inviable Sanitariamente</v>
      </c>
      <c r="WFI469" s="265" t="str">
        <f t="shared" ref="WFI469:WFI471" si="15727">IF(WFG469&lt;5,"Sin Riesgo",IF(WFG469 &lt;=14,"Bajo",IF(WFG469&lt;=35,"Medio",IF(WFG469&lt;=80,"Alto","Inviable Sanitariamente"))))</f>
        <v>Inviable Sanitariamente</v>
      </c>
      <c r="WFJ469" s="265" t="str">
        <f t="shared" ref="WFJ469:WFJ471" si="15728">IF(WFH469&lt;5,"Sin Riesgo",IF(WFH469 &lt;=14,"Bajo",IF(WFH469&lt;=35,"Medio",IF(WFH469&lt;=80,"Alto","Inviable Sanitariamente"))))</f>
        <v>Inviable Sanitariamente</v>
      </c>
      <c r="WFK469" s="265" t="str">
        <f t="shared" ref="WFK469:WFK471" si="15729">IF(WFI469&lt;5,"Sin Riesgo",IF(WFI469 &lt;=14,"Bajo",IF(WFI469&lt;=35,"Medio",IF(WFI469&lt;=80,"Alto","Inviable Sanitariamente"))))</f>
        <v>Inviable Sanitariamente</v>
      </c>
      <c r="WFL469" s="265" t="str">
        <f t="shared" ref="WFL469:WFL471" si="15730">IF(WFJ469&lt;5,"Sin Riesgo",IF(WFJ469 &lt;=14,"Bajo",IF(WFJ469&lt;=35,"Medio",IF(WFJ469&lt;=80,"Alto","Inviable Sanitariamente"))))</f>
        <v>Inviable Sanitariamente</v>
      </c>
      <c r="WFM469" s="265" t="str">
        <f t="shared" ref="WFM469:WFM471" si="15731">IF(WFK469&lt;5,"Sin Riesgo",IF(WFK469 &lt;=14,"Bajo",IF(WFK469&lt;=35,"Medio",IF(WFK469&lt;=80,"Alto","Inviable Sanitariamente"))))</f>
        <v>Inviable Sanitariamente</v>
      </c>
      <c r="WFN469" s="265" t="str">
        <f t="shared" ref="WFN469:WFN471" si="15732">IF(WFL469&lt;5,"Sin Riesgo",IF(WFL469 &lt;=14,"Bajo",IF(WFL469&lt;=35,"Medio",IF(WFL469&lt;=80,"Alto","Inviable Sanitariamente"))))</f>
        <v>Inviable Sanitariamente</v>
      </c>
      <c r="WFO469" s="265" t="str">
        <f t="shared" ref="WFO469:WFO471" si="15733">IF(WFM469&lt;5,"Sin Riesgo",IF(WFM469 &lt;=14,"Bajo",IF(WFM469&lt;=35,"Medio",IF(WFM469&lt;=80,"Alto","Inviable Sanitariamente"))))</f>
        <v>Inviable Sanitariamente</v>
      </c>
      <c r="WFP469" s="265" t="str">
        <f t="shared" ref="WFP469:WFP471" si="15734">IF(WFN469&lt;5,"Sin Riesgo",IF(WFN469 &lt;=14,"Bajo",IF(WFN469&lt;=35,"Medio",IF(WFN469&lt;=80,"Alto","Inviable Sanitariamente"))))</f>
        <v>Inviable Sanitariamente</v>
      </c>
      <c r="WFQ469" s="265" t="str">
        <f t="shared" ref="WFQ469:WFQ471" si="15735">IF(WFO469&lt;5,"Sin Riesgo",IF(WFO469 &lt;=14,"Bajo",IF(WFO469&lt;=35,"Medio",IF(WFO469&lt;=80,"Alto","Inviable Sanitariamente"))))</f>
        <v>Inviable Sanitariamente</v>
      </c>
      <c r="WFR469" s="265" t="str">
        <f t="shared" ref="WFR469:WFR471" si="15736">IF(WFP469&lt;5,"Sin Riesgo",IF(WFP469 &lt;=14,"Bajo",IF(WFP469&lt;=35,"Medio",IF(WFP469&lt;=80,"Alto","Inviable Sanitariamente"))))</f>
        <v>Inviable Sanitariamente</v>
      </c>
      <c r="WFS469" s="265" t="str">
        <f t="shared" ref="WFS469:WFS471" si="15737">IF(WFQ469&lt;5,"Sin Riesgo",IF(WFQ469 &lt;=14,"Bajo",IF(WFQ469&lt;=35,"Medio",IF(WFQ469&lt;=80,"Alto","Inviable Sanitariamente"))))</f>
        <v>Inviable Sanitariamente</v>
      </c>
      <c r="WFT469" s="265" t="str">
        <f t="shared" ref="WFT469:WFT471" si="15738">IF(WFR469&lt;5,"Sin Riesgo",IF(WFR469 &lt;=14,"Bajo",IF(WFR469&lt;=35,"Medio",IF(WFR469&lt;=80,"Alto","Inviable Sanitariamente"))))</f>
        <v>Inviable Sanitariamente</v>
      </c>
      <c r="WFU469" s="265" t="str">
        <f t="shared" ref="WFU469:WFU471" si="15739">IF(WFS469&lt;5,"Sin Riesgo",IF(WFS469 &lt;=14,"Bajo",IF(WFS469&lt;=35,"Medio",IF(WFS469&lt;=80,"Alto","Inviable Sanitariamente"))))</f>
        <v>Inviable Sanitariamente</v>
      </c>
      <c r="WFV469" s="265" t="str">
        <f t="shared" ref="WFV469:WFV471" si="15740">IF(WFT469&lt;5,"Sin Riesgo",IF(WFT469 &lt;=14,"Bajo",IF(WFT469&lt;=35,"Medio",IF(WFT469&lt;=80,"Alto","Inviable Sanitariamente"))))</f>
        <v>Inviable Sanitariamente</v>
      </c>
      <c r="WFW469" s="265" t="str">
        <f t="shared" ref="WFW469:WFW471" si="15741">IF(WFU469&lt;5,"Sin Riesgo",IF(WFU469 &lt;=14,"Bajo",IF(WFU469&lt;=35,"Medio",IF(WFU469&lt;=80,"Alto","Inviable Sanitariamente"))))</f>
        <v>Inviable Sanitariamente</v>
      </c>
      <c r="WFX469" s="265" t="str">
        <f t="shared" ref="WFX469:WFX471" si="15742">IF(WFV469&lt;5,"Sin Riesgo",IF(WFV469 &lt;=14,"Bajo",IF(WFV469&lt;=35,"Medio",IF(WFV469&lt;=80,"Alto","Inviable Sanitariamente"))))</f>
        <v>Inviable Sanitariamente</v>
      </c>
      <c r="WFY469" s="265" t="str">
        <f t="shared" ref="WFY469:WFY471" si="15743">IF(WFW469&lt;5,"Sin Riesgo",IF(WFW469 &lt;=14,"Bajo",IF(WFW469&lt;=35,"Medio",IF(WFW469&lt;=80,"Alto","Inviable Sanitariamente"))))</f>
        <v>Inviable Sanitariamente</v>
      </c>
      <c r="WFZ469" s="265" t="str">
        <f t="shared" ref="WFZ469:WFZ471" si="15744">IF(WFX469&lt;5,"Sin Riesgo",IF(WFX469 &lt;=14,"Bajo",IF(WFX469&lt;=35,"Medio",IF(WFX469&lt;=80,"Alto","Inviable Sanitariamente"))))</f>
        <v>Inviable Sanitariamente</v>
      </c>
      <c r="WGA469" s="265" t="str">
        <f t="shared" ref="WGA469:WGA471" si="15745">IF(WFY469&lt;5,"Sin Riesgo",IF(WFY469 &lt;=14,"Bajo",IF(WFY469&lt;=35,"Medio",IF(WFY469&lt;=80,"Alto","Inviable Sanitariamente"))))</f>
        <v>Inviable Sanitariamente</v>
      </c>
      <c r="WGB469" s="265" t="str">
        <f t="shared" ref="WGB469:WGB471" si="15746">IF(WFZ469&lt;5,"Sin Riesgo",IF(WFZ469 &lt;=14,"Bajo",IF(WFZ469&lt;=35,"Medio",IF(WFZ469&lt;=80,"Alto","Inviable Sanitariamente"))))</f>
        <v>Inviable Sanitariamente</v>
      </c>
      <c r="WGC469" s="265" t="str">
        <f t="shared" ref="WGC469:WGC471" si="15747">IF(WGA469&lt;5,"Sin Riesgo",IF(WGA469 &lt;=14,"Bajo",IF(WGA469&lt;=35,"Medio",IF(WGA469&lt;=80,"Alto","Inviable Sanitariamente"))))</f>
        <v>Inviable Sanitariamente</v>
      </c>
      <c r="WGD469" s="265" t="str">
        <f t="shared" ref="WGD469:WGD471" si="15748">IF(WGB469&lt;5,"Sin Riesgo",IF(WGB469 &lt;=14,"Bajo",IF(WGB469&lt;=35,"Medio",IF(WGB469&lt;=80,"Alto","Inviable Sanitariamente"))))</f>
        <v>Inviable Sanitariamente</v>
      </c>
      <c r="WGE469" s="265" t="str">
        <f t="shared" ref="WGE469:WGE471" si="15749">IF(WGC469&lt;5,"Sin Riesgo",IF(WGC469 &lt;=14,"Bajo",IF(WGC469&lt;=35,"Medio",IF(WGC469&lt;=80,"Alto","Inviable Sanitariamente"))))</f>
        <v>Inviable Sanitariamente</v>
      </c>
      <c r="WGF469" s="265" t="str">
        <f t="shared" ref="WGF469:WGF471" si="15750">IF(WGD469&lt;5,"Sin Riesgo",IF(WGD469 &lt;=14,"Bajo",IF(WGD469&lt;=35,"Medio",IF(WGD469&lt;=80,"Alto","Inviable Sanitariamente"))))</f>
        <v>Inviable Sanitariamente</v>
      </c>
      <c r="WGG469" s="265" t="str">
        <f t="shared" ref="WGG469:WGG471" si="15751">IF(WGE469&lt;5,"Sin Riesgo",IF(WGE469 &lt;=14,"Bajo",IF(WGE469&lt;=35,"Medio",IF(WGE469&lt;=80,"Alto","Inviable Sanitariamente"))))</f>
        <v>Inviable Sanitariamente</v>
      </c>
      <c r="WGH469" s="265" t="str">
        <f t="shared" ref="WGH469:WGH471" si="15752">IF(WGF469&lt;5,"Sin Riesgo",IF(WGF469 &lt;=14,"Bajo",IF(WGF469&lt;=35,"Medio",IF(WGF469&lt;=80,"Alto","Inviable Sanitariamente"))))</f>
        <v>Inviable Sanitariamente</v>
      </c>
      <c r="WGI469" s="265" t="str">
        <f t="shared" ref="WGI469:WGI471" si="15753">IF(WGG469&lt;5,"Sin Riesgo",IF(WGG469 &lt;=14,"Bajo",IF(WGG469&lt;=35,"Medio",IF(WGG469&lt;=80,"Alto","Inviable Sanitariamente"))))</f>
        <v>Inviable Sanitariamente</v>
      </c>
      <c r="WGJ469" s="265" t="str">
        <f t="shared" ref="WGJ469:WGJ471" si="15754">IF(WGH469&lt;5,"Sin Riesgo",IF(WGH469 &lt;=14,"Bajo",IF(WGH469&lt;=35,"Medio",IF(WGH469&lt;=80,"Alto","Inviable Sanitariamente"))))</f>
        <v>Inviable Sanitariamente</v>
      </c>
      <c r="WGK469" s="265" t="str">
        <f t="shared" ref="WGK469:WGK471" si="15755">IF(WGI469&lt;5,"Sin Riesgo",IF(WGI469 &lt;=14,"Bajo",IF(WGI469&lt;=35,"Medio",IF(WGI469&lt;=80,"Alto","Inviable Sanitariamente"))))</f>
        <v>Inviable Sanitariamente</v>
      </c>
      <c r="WGL469" s="265" t="str">
        <f t="shared" ref="WGL469:WGL471" si="15756">IF(WGJ469&lt;5,"Sin Riesgo",IF(WGJ469 &lt;=14,"Bajo",IF(WGJ469&lt;=35,"Medio",IF(WGJ469&lt;=80,"Alto","Inviable Sanitariamente"))))</f>
        <v>Inviable Sanitariamente</v>
      </c>
      <c r="WGM469" s="265" t="str">
        <f t="shared" ref="WGM469:WGM471" si="15757">IF(WGK469&lt;5,"Sin Riesgo",IF(WGK469 &lt;=14,"Bajo",IF(WGK469&lt;=35,"Medio",IF(WGK469&lt;=80,"Alto","Inviable Sanitariamente"))))</f>
        <v>Inviable Sanitariamente</v>
      </c>
      <c r="WGN469" s="265" t="str">
        <f t="shared" ref="WGN469:WGN471" si="15758">IF(WGL469&lt;5,"Sin Riesgo",IF(WGL469 &lt;=14,"Bajo",IF(WGL469&lt;=35,"Medio",IF(WGL469&lt;=80,"Alto","Inviable Sanitariamente"))))</f>
        <v>Inviable Sanitariamente</v>
      </c>
      <c r="WGO469" s="265" t="str">
        <f t="shared" ref="WGO469:WGO471" si="15759">IF(WGM469&lt;5,"Sin Riesgo",IF(WGM469 &lt;=14,"Bajo",IF(WGM469&lt;=35,"Medio",IF(WGM469&lt;=80,"Alto","Inviable Sanitariamente"))))</f>
        <v>Inviable Sanitariamente</v>
      </c>
      <c r="WGP469" s="265" t="str">
        <f t="shared" ref="WGP469:WGP471" si="15760">IF(WGN469&lt;5,"Sin Riesgo",IF(WGN469 &lt;=14,"Bajo",IF(WGN469&lt;=35,"Medio",IF(WGN469&lt;=80,"Alto","Inviable Sanitariamente"))))</f>
        <v>Inviable Sanitariamente</v>
      </c>
      <c r="WGQ469" s="265" t="str">
        <f t="shared" ref="WGQ469:WGQ471" si="15761">IF(WGO469&lt;5,"Sin Riesgo",IF(WGO469 &lt;=14,"Bajo",IF(WGO469&lt;=35,"Medio",IF(WGO469&lt;=80,"Alto","Inviable Sanitariamente"))))</f>
        <v>Inviable Sanitariamente</v>
      </c>
      <c r="WGR469" s="265" t="str">
        <f t="shared" ref="WGR469:WGR471" si="15762">IF(WGP469&lt;5,"Sin Riesgo",IF(WGP469 &lt;=14,"Bajo",IF(WGP469&lt;=35,"Medio",IF(WGP469&lt;=80,"Alto","Inviable Sanitariamente"))))</f>
        <v>Inviable Sanitariamente</v>
      </c>
      <c r="WGS469" s="265" t="str">
        <f t="shared" ref="WGS469:WGS471" si="15763">IF(WGQ469&lt;5,"Sin Riesgo",IF(WGQ469 &lt;=14,"Bajo",IF(WGQ469&lt;=35,"Medio",IF(WGQ469&lt;=80,"Alto","Inviable Sanitariamente"))))</f>
        <v>Inviable Sanitariamente</v>
      </c>
      <c r="WGT469" s="265" t="str">
        <f t="shared" ref="WGT469:WGT471" si="15764">IF(WGR469&lt;5,"Sin Riesgo",IF(WGR469 &lt;=14,"Bajo",IF(WGR469&lt;=35,"Medio",IF(WGR469&lt;=80,"Alto","Inviable Sanitariamente"))))</f>
        <v>Inviable Sanitariamente</v>
      </c>
      <c r="WGU469" s="265" t="str">
        <f t="shared" ref="WGU469:WGU471" si="15765">IF(WGS469&lt;5,"Sin Riesgo",IF(WGS469 &lt;=14,"Bajo",IF(WGS469&lt;=35,"Medio",IF(WGS469&lt;=80,"Alto","Inviable Sanitariamente"))))</f>
        <v>Inviable Sanitariamente</v>
      </c>
      <c r="WGV469" s="265" t="str">
        <f t="shared" ref="WGV469:WGV471" si="15766">IF(WGT469&lt;5,"Sin Riesgo",IF(WGT469 &lt;=14,"Bajo",IF(WGT469&lt;=35,"Medio",IF(WGT469&lt;=80,"Alto","Inviable Sanitariamente"))))</f>
        <v>Inviable Sanitariamente</v>
      </c>
      <c r="WGW469" s="265" t="str">
        <f t="shared" ref="WGW469:WGW471" si="15767">IF(WGU469&lt;5,"Sin Riesgo",IF(WGU469 &lt;=14,"Bajo",IF(WGU469&lt;=35,"Medio",IF(WGU469&lt;=80,"Alto","Inviable Sanitariamente"))))</f>
        <v>Inviable Sanitariamente</v>
      </c>
      <c r="WGX469" s="265" t="str">
        <f t="shared" ref="WGX469:WGX471" si="15768">IF(WGV469&lt;5,"Sin Riesgo",IF(WGV469 &lt;=14,"Bajo",IF(WGV469&lt;=35,"Medio",IF(WGV469&lt;=80,"Alto","Inviable Sanitariamente"))))</f>
        <v>Inviable Sanitariamente</v>
      </c>
      <c r="WGY469" s="265" t="str">
        <f t="shared" ref="WGY469:WGY471" si="15769">IF(WGW469&lt;5,"Sin Riesgo",IF(WGW469 &lt;=14,"Bajo",IF(WGW469&lt;=35,"Medio",IF(WGW469&lt;=80,"Alto","Inviable Sanitariamente"))))</f>
        <v>Inviable Sanitariamente</v>
      </c>
      <c r="WGZ469" s="265" t="str">
        <f t="shared" ref="WGZ469:WGZ471" si="15770">IF(WGX469&lt;5,"Sin Riesgo",IF(WGX469 &lt;=14,"Bajo",IF(WGX469&lt;=35,"Medio",IF(WGX469&lt;=80,"Alto","Inviable Sanitariamente"))))</f>
        <v>Inviable Sanitariamente</v>
      </c>
      <c r="WHA469" s="265" t="str">
        <f t="shared" ref="WHA469:WHA471" si="15771">IF(WGY469&lt;5,"Sin Riesgo",IF(WGY469 &lt;=14,"Bajo",IF(WGY469&lt;=35,"Medio",IF(WGY469&lt;=80,"Alto","Inviable Sanitariamente"))))</f>
        <v>Inviable Sanitariamente</v>
      </c>
      <c r="WHB469" s="265" t="str">
        <f t="shared" ref="WHB469:WHB471" si="15772">IF(WGZ469&lt;5,"Sin Riesgo",IF(WGZ469 &lt;=14,"Bajo",IF(WGZ469&lt;=35,"Medio",IF(WGZ469&lt;=80,"Alto","Inviable Sanitariamente"))))</f>
        <v>Inviable Sanitariamente</v>
      </c>
      <c r="WHC469" s="265" t="str">
        <f t="shared" ref="WHC469:WHC471" si="15773">IF(WHA469&lt;5,"Sin Riesgo",IF(WHA469 &lt;=14,"Bajo",IF(WHA469&lt;=35,"Medio",IF(WHA469&lt;=80,"Alto","Inviable Sanitariamente"))))</f>
        <v>Inviable Sanitariamente</v>
      </c>
      <c r="WHD469" s="265" t="str">
        <f t="shared" ref="WHD469:WHD471" si="15774">IF(WHB469&lt;5,"Sin Riesgo",IF(WHB469 &lt;=14,"Bajo",IF(WHB469&lt;=35,"Medio",IF(WHB469&lt;=80,"Alto","Inviable Sanitariamente"))))</f>
        <v>Inviable Sanitariamente</v>
      </c>
      <c r="WHE469" s="265" t="str">
        <f t="shared" ref="WHE469:WHE471" si="15775">IF(WHC469&lt;5,"Sin Riesgo",IF(WHC469 &lt;=14,"Bajo",IF(WHC469&lt;=35,"Medio",IF(WHC469&lt;=80,"Alto","Inviable Sanitariamente"))))</f>
        <v>Inviable Sanitariamente</v>
      </c>
      <c r="WHF469" s="265" t="str">
        <f t="shared" ref="WHF469:WHF471" si="15776">IF(WHD469&lt;5,"Sin Riesgo",IF(WHD469 &lt;=14,"Bajo",IF(WHD469&lt;=35,"Medio",IF(WHD469&lt;=80,"Alto","Inviable Sanitariamente"))))</f>
        <v>Inviable Sanitariamente</v>
      </c>
      <c r="WHG469" s="265" t="str">
        <f t="shared" ref="WHG469:WHG471" si="15777">IF(WHE469&lt;5,"Sin Riesgo",IF(WHE469 &lt;=14,"Bajo",IF(WHE469&lt;=35,"Medio",IF(WHE469&lt;=80,"Alto","Inviable Sanitariamente"))))</f>
        <v>Inviable Sanitariamente</v>
      </c>
      <c r="WHH469" s="265" t="str">
        <f t="shared" ref="WHH469:WHH471" si="15778">IF(WHF469&lt;5,"Sin Riesgo",IF(WHF469 &lt;=14,"Bajo",IF(WHF469&lt;=35,"Medio",IF(WHF469&lt;=80,"Alto","Inviable Sanitariamente"))))</f>
        <v>Inviable Sanitariamente</v>
      </c>
      <c r="WHI469" s="265" t="str">
        <f t="shared" ref="WHI469:WHI471" si="15779">IF(WHG469&lt;5,"Sin Riesgo",IF(WHG469 &lt;=14,"Bajo",IF(WHG469&lt;=35,"Medio",IF(WHG469&lt;=80,"Alto","Inviable Sanitariamente"))))</f>
        <v>Inviable Sanitariamente</v>
      </c>
      <c r="WHJ469" s="265" t="str">
        <f t="shared" ref="WHJ469:WHJ471" si="15780">IF(WHH469&lt;5,"Sin Riesgo",IF(WHH469 &lt;=14,"Bajo",IF(WHH469&lt;=35,"Medio",IF(WHH469&lt;=80,"Alto","Inviable Sanitariamente"))))</f>
        <v>Inviable Sanitariamente</v>
      </c>
      <c r="WHK469" s="265" t="str">
        <f t="shared" ref="WHK469:WHK471" si="15781">IF(WHI469&lt;5,"Sin Riesgo",IF(WHI469 &lt;=14,"Bajo",IF(WHI469&lt;=35,"Medio",IF(WHI469&lt;=80,"Alto","Inviable Sanitariamente"))))</f>
        <v>Inviable Sanitariamente</v>
      </c>
      <c r="WHL469" s="265" t="str">
        <f t="shared" ref="WHL469:WHL471" si="15782">IF(WHJ469&lt;5,"Sin Riesgo",IF(WHJ469 &lt;=14,"Bajo",IF(WHJ469&lt;=35,"Medio",IF(WHJ469&lt;=80,"Alto","Inviable Sanitariamente"))))</f>
        <v>Inviable Sanitariamente</v>
      </c>
      <c r="WHM469" s="265" t="str">
        <f t="shared" ref="WHM469:WHM471" si="15783">IF(WHK469&lt;5,"Sin Riesgo",IF(WHK469 &lt;=14,"Bajo",IF(WHK469&lt;=35,"Medio",IF(WHK469&lt;=80,"Alto","Inviable Sanitariamente"))))</f>
        <v>Inviable Sanitariamente</v>
      </c>
      <c r="WHN469" s="265" t="str">
        <f t="shared" ref="WHN469:WHN471" si="15784">IF(WHL469&lt;5,"Sin Riesgo",IF(WHL469 &lt;=14,"Bajo",IF(WHL469&lt;=35,"Medio",IF(WHL469&lt;=80,"Alto","Inviable Sanitariamente"))))</f>
        <v>Inviable Sanitariamente</v>
      </c>
      <c r="WHO469" s="265" t="str">
        <f t="shared" ref="WHO469:WHO471" si="15785">IF(WHM469&lt;5,"Sin Riesgo",IF(WHM469 &lt;=14,"Bajo",IF(WHM469&lt;=35,"Medio",IF(WHM469&lt;=80,"Alto","Inviable Sanitariamente"))))</f>
        <v>Inviable Sanitariamente</v>
      </c>
      <c r="WHP469" s="265" t="str">
        <f t="shared" ref="WHP469:WHP471" si="15786">IF(WHN469&lt;5,"Sin Riesgo",IF(WHN469 &lt;=14,"Bajo",IF(WHN469&lt;=35,"Medio",IF(WHN469&lt;=80,"Alto","Inviable Sanitariamente"))))</f>
        <v>Inviable Sanitariamente</v>
      </c>
      <c r="WHQ469" s="265" t="str">
        <f t="shared" ref="WHQ469:WHQ471" si="15787">IF(WHO469&lt;5,"Sin Riesgo",IF(WHO469 &lt;=14,"Bajo",IF(WHO469&lt;=35,"Medio",IF(WHO469&lt;=80,"Alto","Inviable Sanitariamente"))))</f>
        <v>Inviable Sanitariamente</v>
      </c>
      <c r="WHR469" s="265" t="str">
        <f t="shared" ref="WHR469:WHR471" si="15788">IF(WHP469&lt;5,"Sin Riesgo",IF(WHP469 &lt;=14,"Bajo",IF(WHP469&lt;=35,"Medio",IF(WHP469&lt;=80,"Alto","Inviable Sanitariamente"))))</f>
        <v>Inviable Sanitariamente</v>
      </c>
      <c r="WHS469" s="265" t="str">
        <f t="shared" ref="WHS469:WHS471" si="15789">IF(WHQ469&lt;5,"Sin Riesgo",IF(WHQ469 &lt;=14,"Bajo",IF(WHQ469&lt;=35,"Medio",IF(WHQ469&lt;=80,"Alto","Inviable Sanitariamente"))))</f>
        <v>Inviable Sanitariamente</v>
      </c>
      <c r="WHT469" s="265" t="str">
        <f t="shared" ref="WHT469:WHT471" si="15790">IF(WHR469&lt;5,"Sin Riesgo",IF(WHR469 &lt;=14,"Bajo",IF(WHR469&lt;=35,"Medio",IF(WHR469&lt;=80,"Alto","Inviable Sanitariamente"))))</f>
        <v>Inviable Sanitariamente</v>
      </c>
      <c r="WHU469" s="265" t="str">
        <f t="shared" ref="WHU469:WHU471" si="15791">IF(WHS469&lt;5,"Sin Riesgo",IF(WHS469 &lt;=14,"Bajo",IF(WHS469&lt;=35,"Medio",IF(WHS469&lt;=80,"Alto","Inviable Sanitariamente"))))</f>
        <v>Inviable Sanitariamente</v>
      </c>
      <c r="WHV469" s="265" t="str">
        <f t="shared" ref="WHV469:WHV471" si="15792">IF(WHT469&lt;5,"Sin Riesgo",IF(WHT469 &lt;=14,"Bajo",IF(WHT469&lt;=35,"Medio",IF(WHT469&lt;=80,"Alto","Inviable Sanitariamente"))))</f>
        <v>Inviable Sanitariamente</v>
      </c>
      <c r="WHW469" s="265" t="str">
        <f t="shared" ref="WHW469:WHW471" si="15793">IF(WHU469&lt;5,"Sin Riesgo",IF(WHU469 &lt;=14,"Bajo",IF(WHU469&lt;=35,"Medio",IF(WHU469&lt;=80,"Alto","Inviable Sanitariamente"))))</f>
        <v>Inviable Sanitariamente</v>
      </c>
      <c r="WHX469" s="265" t="str">
        <f t="shared" ref="WHX469:WHX471" si="15794">IF(WHV469&lt;5,"Sin Riesgo",IF(WHV469 &lt;=14,"Bajo",IF(WHV469&lt;=35,"Medio",IF(WHV469&lt;=80,"Alto","Inviable Sanitariamente"))))</f>
        <v>Inviable Sanitariamente</v>
      </c>
      <c r="WHY469" s="265" t="str">
        <f t="shared" ref="WHY469:WHY471" si="15795">IF(WHW469&lt;5,"Sin Riesgo",IF(WHW469 &lt;=14,"Bajo",IF(WHW469&lt;=35,"Medio",IF(WHW469&lt;=80,"Alto","Inviable Sanitariamente"))))</f>
        <v>Inviable Sanitariamente</v>
      </c>
      <c r="WHZ469" s="265" t="str">
        <f t="shared" ref="WHZ469:WHZ471" si="15796">IF(WHX469&lt;5,"Sin Riesgo",IF(WHX469 &lt;=14,"Bajo",IF(WHX469&lt;=35,"Medio",IF(WHX469&lt;=80,"Alto","Inviable Sanitariamente"))))</f>
        <v>Inviable Sanitariamente</v>
      </c>
      <c r="WIA469" s="265" t="str">
        <f t="shared" ref="WIA469:WIA471" si="15797">IF(WHY469&lt;5,"Sin Riesgo",IF(WHY469 &lt;=14,"Bajo",IF(WHY469&lt;=35,"Medio",IF(WHY469&lt;=80,"Alto","Inviable Sanitariamente"))))</f>
        <v>Inviable Sanitariamente</v>
      </c>
      <c r="WIB469" s="265" t="str">
        <f t="shared" ref="WIB469:WIB471" si="15798">IF(WHZ469&lt;5,"Sin Riesgo",IF(WHZ469 &lt;=14,"Bajo",IF(WHZ469&lt;=35,"Medio",IF(WHZ469&lt;=80,"Alto","Inviable Sanitariamente"))))</f>
        <v>Inviable Sanitariamente</v>
      </c>
      <c r="WIC469" s="265" t="str">
        <f t="shared" ref="WIC469:WIC471" si="15799">IF(WIA469&lt;5,"Sin Riesgo",IF(WIA469 &lt;=14,"Bajo",IF(WIA469&lt;=35,"Medio",IF(WIA469&lt;=80,"Alto","Inviable Sanitariamente"))))</f>
        <v>Inviable Sanitariamente</v>
      </c>
      <c r="WID469" s="265" t="str">
        <f t="shared" ref="WID469:WID471" si="15800">IF(WIB469&lt;5,"Sin Riesgo",IF(WIB469 &lt;=14,"Bajo",IF(WIB469&lt;=35,"Medio",IF(WIB469&lt;=80,"Alto","Inviable Sanitariamente"))))</f>
        <v>Inviable Sanitariamente</v>
      </c>
      <c r="WIE469" s="265" t="str">
        <f t="shared" ref="WIE469:WIE471" si="15801">IF(WIC469&lt;5,"Sin Riesgo",IF(WIC469 &lt;=14,"Bajo",IF(WIC469&lt;=35,"Medio",IF(WIC469&lt;=80,"Alto","Inviable Sanitariamente"))))</f>
        <v>Inviable Sanitariamente</v>
      </c>
      <c r="WIF469" s="265" t="str">
        <f t="shared" ref="WIF469:WIF471" si="15802">IF(WID469&lt;5,"Sin Riesgo",IF(WID469 &lt;=14,"Bajo",IF(WID469&lt;=35,"Medio",IF(WID469&lt;=80,"Alto","Inviable Sanitariamente"))))</f>
        <v>Inviable Sanitariamente</v>
      </c>
      <c r="WIG469" s="265" t="str">
        <f t="shared" ref="WIG469:WIG471" si="15803">IF(WIE469&lt;5,"Sin Riesgo",IF(WIE469 &lt;=14,"Bajo",IF(WIE469&lt;=35,"Medio",IF(WIE469&lt;=80,"Alto","Inviable Sanitariamente"))))</f>
        <v>Inviable Sanitariamente</v>
      </c>
      <c r="WIH469" s="265" t="str">
        <f t="shared" ref="WIH469:WIH471" si="15804">IF(WIF469&lt;5,"Sin Riesgo",IF(WIF469 &lt;=14,"Bajo",IF(WIF469&lt;=35,"Medio",IF(WIF469&lt;=80,"Alto","Inviable Sanitariamente"))))</f>
        <v>Inviable Sanitariamente</v>
      </c>
      <c r="WII469" s="265" t="str">
        <f t="shared" ref="WII469:WII471" si="15805">IF(WIG469&lt;5,"Sin Riesgo",IF(WIG469 &lt;=14,"Bajo",IF(WIG469&lt;=35,"Medio",IF(WIG469&lt;=80,"Alto","Inviable Sanitariamente"))))</f>
        <v>Inviable Sanitariamente</v>
      </c>
      <c r="WIJ469" s="265" t="str">
        <f t="shared" ref="WIJ469:WIJ471" si="15806">IF(WIH469&lt;5,"Sin Riesgo",IF(WIH469 &lt;=14,"Bajo",IF(WIH469&lt;=35,"Medio",IF(WIH469&lt;=80,"Alto","Inviable Sanitariamente"))))</f>
        <v>Inviable Sanitariamente</v>
      </c>
      <c r="WIK469" s="265" t="str">
        <f t="shared" ref="WIK469:WIK471" si="15807">IF(WII469&lt;5,"Sin Riesgo",IF(WII469 &lt;=14,"Bajo",IF(WII469&lt;=35,"Medio",IF(WII469&lt;=80,"Alto","Inviable Sanitariamente"))))</f>
        <v>Inviable Sanitariamente</v>
      </c>
      <c r="WIL469" s="265" t="str">
        <f t="shared" ref="WIL469:WIL471" si="15808">IF(WIJ469&lt;5,"Sin Riesgo",IF(WIJ469 &lt;=14,"Bajo",IF(WIJ469&lt;=35,"Medio",IF(WIJ469&lt;=80,"Alto","Inviable Sanitariamente"))))</f>
        <v>Inviable Sanitariamente</v>
      </c>
      <c r="WIM469" s="265" t="str">
        <f t="shared" ref="WIM469:WIM471" si="15809">IF(WIK469&lt;5,"Sin Riesgo",IF(WIK469 &lt;=14,"Bajo",IF(WIK469&lt;=35,"Medio",IF(WIK469&lt;=80,"Alto","Inviable Sanitariamente"))))</f>
        <v>Inviable Sanitariamente</v>
      </c>
      <c r="WIN469" s="265" t="str">
        <f t="shared" ref="WIN469:WIN471" si="15810">IF(WIL469&lt;5,"Sin Riesgo",IF(WIL469 &lt;=14,"Bajo",IF(WIL469&lt;=35,"Medio",IF(WIL469&lt;=80,"Alto","Inviable Sanitariamente"))))</f>
        <v>Inviable Sanitariamente</v>
      </c>
      <c r="WIO469" s="265" t="str">
        <f t="shared" ref="WIO469:WIO471" si="15811">IF(WIM469&lt;5,"Sin Riesgo",IF(WIM469 &lt;=14,"Bajo",IF(WIM469&lt;=35,"Medio",IF(WIM469&lt;=80,"Alto","Inviable Sanitariamente"))))</f>
        <v>Inviable Sanitariamente</v>
      </c>
      <c r="WIP469" s="265" t="str">
        <f t="shared" ref="WIP469:WIP471" si="15812">IF(WIN469&lt;5,"Sin Riesgo",IF(WIN469 &lt;=14,"Bajo",IF(WIN469&lt;=35,"Medio",IF(WIN469&lt;=80,"Alto","Inviable Sanitariamente"))))</f>
        <v>Inviable Sanitariamente</v>
      </c>
      <c r="WIQ469" s="265" t="str">
        <f t="shared" ref="WIQ469:WIQ471" si="15813">IF(WIO469&lt;5,"Sin Riesgo",IF(WIO469 &lt;=14,"Bajo",IF(WIO469&lt;=35,"Medio",IF(WIO469&lt;=80,"Alto","Inviable Sanitariamente"))))</f>
        <v>Inviable Sanitariamente</v>
      </c>
      <c r="WIR469" s="265" t="str">
        <f t="shared" ref="WIR469:WIR471" si="15814">IF(WIP469&lt;5,"Sin Riesgo",IF(WIP469 &lt;=14,"Bajo",IF(WIP469&lt;=35,"Medio",IF(WIP469&lt;=80,"Alto","Inviable Sanitariamente"))))</f>
        <v>Inviable Sanitariamente</v>
      </c>
      <c r="WIS469" s="265" t="str">
        <f t="shared" ref="WIS469:WIS471" si="15815">IF(WIQ469&lt;5,"Sin Riesgo",IF(WIQ469 &lt;=14,"Bajo",IF(WIQ469&lt;=35,"Medio",IF(WIQ469&lt;=80,"Alto","Inviable Sanitariamente"))))</f>
        <v>Inviable Sanitariamente</v>
      </c>
      <c r="WIT469" s="265" t="str">
        <f t="shared" ref="WIT469:WIT471" si="15816">IF(WIR469&lt;5,"Sin Riesgo",IF(WIR469 &lt;=14,"Bajo",IF(WIR469&lt;=35,"Medio",IF(WIR469&lt;=80,"Alto","Inviable Sanitariamente"))))</f>
        <v>Inviable Sanitariamente</v>
      </c>
      <c r="WIU469" s="265" t="str">
        <f t="shared" ref="WIU469:WIU471" si="15817">IF(WIS469&lt;5,"Sin Riesgo",IF(WIS469 &lt;=14,"Bajo",IF(WIS469&lt;=35,"Medio",IF(WIS469&lt;=80,"Alto","Inviable Sanitariamente"))))</f>
        <v>Inviable Sanitariamente</v>
      </c>
      <c r="WIV469" s="265" t="str">
        <f t="shared" ref="WIV469:WIV471" si="15818">IF(WIT469&lt;5,"Sin Riesgo",IF(WIT469 &lt;=14,"Bajo",IF(WIT469&lt;=35,"Medio",IF(WIT469&lt;=80,"Alto","Inviable Sanitariamente"))))</f>
        <v>Inviable Sanitariamente</v>
      </c>
      <c r="WIW469" s="265" t="str">
        <f t="shared" ref="WIW469:WIW471" si="15819">IF(WIU469&lt;5,"Sin Riesgo",IF(WIU469 &lt;=14,"Bajo",IF(WIU469&lt;=35,"Medio",IF(WIU469&lt;=80,"Alto","Inviable Sanitariamente"))))</f>
        <v>Inviable Sanitariamente</v>
      </c>
      <c r="WIX469" s="265" t="str">
        <f t="shared" ref="WIX469:WIX471" si="15820">IF(WIV469&lt;5,"Sin Riesgo",IF(WIV469 &lt;=14,"Bajo",IF(WIV469&lt;=35,"Medio",IF(WIV469&lt;=80,"Alto","Inviable Sanitariamente"))))</f>
        <v>Inviable Sanitariamente</v>
      </c>
      <c r="WIY469" s="265" t="str">
        <f t="shared" ref="WIY469:WIY471" si="15821">IF(WIW469&lt;5,"Sin Riesgo",IF(WIW469 &lt;=14,"Bajo",IF(WIW469&lt;=35,"Medio",IF(WIW469&lt;=80,"Alto","Inviable Sanitariamente"))))</f>
        <v>Inviable Sanitariamente</v>
      </c>
      <c r="WIZ469" s="265" t="str">
        <f t="shared" ref="WIZ469:WIZ471" si="15822">IF(WIX469&lt;5,"Sin Riesgo",IF(WIX469 &lt;=14,"Bajo",IF(WIX469&lt;=35,"Medio",IF(WIX469&lt;=80,"Alto","Inviable Sanitariamente"))))</f>
        <v>Inviable Sanitariamente</v>
      </c>
      <c r="WJA469" s="265" t="str">
        <f t="shared" ref="WJA469:WJA471" si="15823">IF(WIY469&lt;5,"Sin Riesgo",IF(WIY469 &lt;=14,"Bajo",IF(WIY469&lt;=35,"Medio",IF(WIY469&lt;=80,"Alto","Inviable Sanitariamente"))))</f>
        <v>Inviable Sanitariamente</v>
      </c>
      <c r="WJB469" s="265" t="str">
        <f t="shared" ref="WJB469:WJB471" si="15824">IF(WIZ469&lt;5,"Sin Riesgo",IF(WIZ469 &lt;=14,"Bajo",IF(WIZ469&lt;=35,"Medio",IF(WIZ469&lt;=80,"Alto","Inviable Sanitariamente"))))</f>
        <v>Inviable Sanitariamente</v>
      </c>
      <c r="WJC469" s="265" t="str">
        <f t="shared" ref="WJC469:WJC471" si="15825">IF(WJA469&lt;5,"Sin Riesgo",IF(WJA469 &lt;=14,"Bajo",IF(WJA469&lt;=35,"Medio",IF(WJA469&lt;=80,"Alto","Inviable Sanitariamente"))))</f>
        <v>Inviable Sanitariamente</v>
      </c>
      <c r="WJD469" s="265" t="str">
        <f t="shared" ref="WJD469:WJD471" si="15826">IF(WJB469&lt;5,"Sin Riesgo",IF(WJB469 &lt;=14,"Bajo",IF(WJB469&lt;=35,"Medio",IF(WJB469&lt;=80,"Alto","Inviable Sanitariamente"))))</f>
        <v>Inviable Sanitariamente</v>
      </c>
      <c r="WJE469" s="265" t="str">
        <f t="shared" ref="WJE469:WJE471" si="15827">IF(WJC469&lt;5,"Sin Riesgo",IF(WJC469 &lt;=14,"Bajo",IF(WJC469&lt;=35,"Medio",IF(WJC469&lt;=80,"Alto","Inviable Sanitariamente"))))</f>
        <v>Inviable Sanitariamente</v>
      </c>
      <c r="WJF469" s="265" t="str">
        <f t="shared" ref="WJF469:WJF471" si="15828">IF(WJD469&lt;5,"Sin Riesgo",IF(WJD469 &lt;=14,"Bajo",IF(WJD469&lt;=35,"Medio",IF(WJD469&lt;=80,"Alto","Inviable Sanitariamente"))))</f>
        <v>Inviable Sanitariamente</v>
      </c>
      <c r="WJG469" s="265" t="str">
        <f t="shared" ref="WJG469:WJG471" si="15829">IF(WJE469&lt;5,"Sin Riesgo",IF(WJE469 &lt;=14,"Bajo",IF(WJE469&lt;=35,"Medio",IF(WJE469&lt;=80,"Alto","Inviable Sanitariamente"))))</f>
        <v>Inviable Sanitariamente</v>
      </c>
      <c r="WJH469" s="265" t="str">
        <f t="shared" ref="WJH469:WJH471" si="15830">IF(WJF469&lt;5,"Sin Riesgo",IF(WJF469 &lt;=14,"Bajo",IF(WJF469&lt;=35,"Medio",IF(WJF469&lt;=80,"Alto","Inviable Sanitariamente"))))</f>
        <v>Inviable Sanitariamente</v>
      </c>
      <c r="WJI469" s="265" t="str">
        <f t="shared" ref="WJI469:WJI471" si="15831">IF(WJG469&lt;5,"Sin Riesgo",IF(WJG469 &lt;=14,"Bajo",IF(WJG469&lt;=35,"Medio",IF(WJG469&lt;=80,"Alto","Inviable Sanitariamente"))))</f>
        <v>Inviable Sanitariamente</v>
      </c>
      <c r="WJJ469" s="265" t="str">
        <f t="shared" ref="WJJ469:WJJ471" si="15832">IF(WJH469&lt;5,"Sin Riesgo",IF(WJH469 &lt;=14,"Bajo",IF(WJH469&lt;=35,"Medio",IF(WJH469&lt;=80,"Alto","Inviable Sanitariamente"))))</f>
        <v>Inviable Sanitariamente</v>
      </c>
      <c r="WJK469" s="265" t="str">
        <f t="shared" ref="WJK469:WJK471" si="15833">IF(WJI469&lt;5,"Sin Riesgo",IF(WJI469 &lt;=14,"Bajo",IF(WJI469&lt;=35,"Medio",IF(WJI469&lt;=80,"Alto","Inviable Sanitariamente"))))</f>
        <v>Inviable Sanitariamente</v>
      </c>
      <c r="WJL469" s="265" t="str">
        <f t="shared" ref="WJL469:WJL471" si="15834">IF(WJJ469&lt;5,"Sin Riesgo",IF(WJJ469 &lt;=14,"Bajo",IF(WJJ469&lt;=35,"Medio",IF(WJJ469&lt;=80,"Alto","Inviable Sanitariamente"))))</f>
        <v>Inviable Sanitariamente</v>
      </c>
      <c r="WJM469" s="265" t="str">
        <f t="shared" ref="WJM469:WJM471" si="15835">IF(WJK469&lt;5,"Sin Riesgo",IF(WJK469 &lt;=14,"Bajo",IF(WJK469&lt;=35,"Medio",IF(WJK469&lt;=80,"Alto","Inviable Sanitariamente"))))</f>
        <v>Inviable Sanitariamente</v>
      </c>
      <c r="WJN469" s="265" t="str">
        <f t="shared" ref="WJN469:WJN471" si="15836">IF(WJL469&lt;5,"Sin Riesgo",IF(WJL469 &lt;=14,"Bajo",IF(WJL469&lt;=35,"Medio",IF(WJL469&lt;=80,"Alto","Inviable Sanitariamente"))))</f>
        <v>Inviable Sanitariamente</v>
      </c>
      <c r="WJO469" s="265" t="str">
        <f t="shared" ref="WJO469:WJO471" si="15837">IF(WJM469&lt;5,"Sin Riesgo",IF(WJM469 &lt;=14,"Bajo",IF(WJM469&lt;=35,"Medio",IF(WJM469&lt;=80,"Alto","Inviable Sanitariamente"))))</f>
        <v>Inviable Sanitariamente</v>
      </c>
      <c r="WJP469" s="265" t="str">
        <f t="shared" ref="WJP469:WJP471" si="15838">IF(WJN469&lt;5,"Sin Riesgo",IF(WJN469 &lt;=14,"Bajo",IF(WJN469&lt;=35,"Medio",IF(WJN469&lt;=80,"Alto","Inviable Sanitariamente"))))</f>
        <v>Inviable Sanitariamente</v>
      </c>
      <c r="WJQ469" s="265" t="str">
        <f t="shared" ref="WJQ469:WJQ471" si="15839">IF(WJO469&lt;5,"Sin Riesgo",IF(WJO469 &lt;=14,"Bajo",IF(WJO469&lt;=35,"Medio",IF(WJO469&lt;=80,"Alto","Inviable Sanitariamente"))))</f>
        <v>Inviable Sanitariamente</v>
      </c>
      <c r="WJR469" s="265" t="str">
        <f t="shared" ref="WJR469:WJR471" si="15840">IF(WJP469&lt;5,"Sin Riesgo",IF(WJP469 &lt;=14,"Bajo",IF(WJP469&lt;=35,"Medio",IF(WJP469&lt;=80,"Alto","Inviable Sanitariamente"))))</f>
        <v>Inviable Sanitariamente</v>
      </c>
      <c r="WJS469" s="265" t="str">
        <f t="shared" ref="WJS469:WJS471" si="15841">IF(WJQ469&lt;5,"Sin Riesgo",IF(WJQ469 &lt;=14,"Bajo",IF(WJQ469&lt;=35,"Medio",IF(WJQ469&lt;=80,"Alto","Inviable Sanitariamente"))))</f>
        <v>Inviable Sanitariamente</v>
      </c>
      <c r="WJT469" s="265" t="str">
        <f t="shared" ref="WJT469:WJT471" si="15842">IF(WJR469&lt;5,"Sin Riesgo",IF(WJR469 &lt;=14,"Bajo",IF(WJR469&lt;=35,"Medio",IF(WJR469&lt;=80,"Alto","Inviable Sanitariamente"))))</f>
        <v>Inviable Sanitariamente</v>
      </c>
      <c r="WJU469" s="265" t="str">
        <f t="shared" ref="WJU469:WJU471" si="15843">IF(WJS469&lt;5,"Sin Riesgo",IF(WJS469 &lt;=14,"Bajo",IF(WJS469&lt;=35,"Medio",IF(WJS469&lt;=80,"Alto","Inviable Sanitariamente"))))</f>
        <v>Inviable Sanitariamente</v>
      </c>
      <c r="WJV469" s="265" t="str">
        <f t="shared" ref="WJV469:WJV471" si="15844">IF(WJT469&lt;5,"Sin Riesgo",IF(WJT469 &lt;=14,"Bajo",IF(WJT469&lt;=35,"Medio",IF(WJT469&lt;=80,"Alto","Inviable Sanitariamente"))))</f>
        <v>Inviable Sanitariamente</v>
      </c>
      <c r="WJW469" s="265" t="str">
        <f t="shared" ref="WJW469:WJW471" si="15845">IF(WJU469&lt;5,"Sin Riesgo",IF(WJU469 &lt;=14,"Bajo",IF(WJU469&lt;=35,"Medio",IF(WJU469&lt;=80,"Alto","Inviable Sanitariamente"))))</f>
        <v>Inviable Sanitariamente</v>
      </c>
      <c r="WJX469" s="265" t="str">
        <f t="shared" ref="WJX469:WJX471" si="15846">IF(WJV469&lt;5,"Sin Riesgo",IF(WJV469 &lt;=14,"Bajo",IF(WJV469&lt;=35,"Medio",IF(WJV469&lt;=80,"Alto","Inviable Sanitariamente"))))</f>
        <v>Inviable Sanitariamente</v>
      </c>
      <c r="WJY469" s="265" t="str">
        <f t="shared" ref="WJY469:WJY471" si="15847">IF(WJW469&lt;5,"Sin Riesgo",IF(WJW469 &lt;=14,"Bajo",IF(WJW469&lt;=35,"Medio",IF(WJW469&lt;=80,"Alto","Inviable Sanitariamente"))))</f>
        <v>Inviable Sanitariamente</v>
      </c>
      <c r="WJZ469" s="265" t="str">
        <f t="shared" ref="WJZ469:WJZ471" si="15848">IF(WJX469&lt;5,"Sin Riesgo",IF(WJX469 &lt;=14,"Bajo",IF(WJX469&lt;=35,"Medio",IF(WJX469&lt;=80,"Alto","Inviable Sanitariamente"))))</f>
        <v>Inviable Sanitariamente</v>
      </c>
      <c r="WKA469" s="265" t="str">
        <f t="shared" ref="WKA469:WKA471" si="15849">IF(WJY469&lt;5,"Sin Riesgo",IF(WJY469 &lt;=14,"Bajo",IF(WJY469&lt;=35,"Medio",IF(WJY469&lt;=80,"Alto","Inviable Sanitariamente"))))</f>
        <v>Inviable Sanitariamente</v>
      </c>
      <c r="WKB469" s="265" t="str">
        <f t="shared" ref="WKB469:WKB471" si="15850">IF(WJZ469&lt;5,"Sin Riesgo",IF(WJZ469 &lt;=14,"Bajo",IF(WJZ469&lt;=35,"Medio",IF(WJZ469&lt;=80,"Alto","Inviable Sanitariamente"))))</f>
        <v>Inviable Sanitariamente</v>
      </c>
      <c r="WKC469" s="265" t="str">
        <f t="shared" ref="WKC469:WKC471" si="15851">IF(WKA469&lt;5,"Sin Riesgo",IF(WKA469 &lt;=14,"Bajo",IF(WKA469&lt;=35,"Medio",IF(WKA469&lt;=80,"Alto","Inviable Sanitariamente"))))</f>
        <v>Inviable Sanitariamente</v>
      </c>
      <c r="WKD469" s="265" t="str">
        <f t="shared" ref="WKD469:WKD471" si="15852">IF(WKB469&lt;5,"Sin Riesgo",IF(WKB469 &lt;=14,"Bajo",IF(WKB469&lt;=35,"Medio",IF(WKB469&lt;=80,"Alto","Inviable Sanitariamente"))))</f>
        <v>Inviable Sanitariamente</v>
      </c>
      <c r="WKE469" s="265" t="str">
        <f t="shared" ref="WKE469:WKE471" si="15853">IF(WKC469&lt;5,"Sin Riesgo",IF(WKC469 &lt;=14,"Bajo",IF(WKC469&lt;=35,"Medio",IF(WKC469&lt;=80,"Alto","Inviable Sanitariamente"))))</f>
        <v>Inviable Sanitariamente</v>
      </c>
      <c r="WKF469" s="265" t="str">
        <f t="shared" ref="WKF469:WKF471" si="15854">IF(WKD469&lt;5,"Sin Riesgo",IF(WKD469 &lt;=14,"Bajo",IF(WKD469&lt;=35,"Medio",IF(WKD469&lt;=80,"Alto","Inviable Sanitariamente"))))</f>
        <v>Inviable Sanitariamente</v>
      </c>
      <c r="WKG469" s="265" t="str">
        <f t="shared" ref="WKG469:WKG471" si="15855">IF(WKE469&lt;5,"Sin Riesgo",IF(WKE469 &lt;=14,"Bajo",IF(WKE469&lt;=35,"Medio",IF(WKE469&lt;=80,"Alto","Inviable Sanitariamente"))))</f>
        <v>Inviable Sanitariamente</v>
      </c>
      <c r="WKH469" s="265" t="str">
        <f t="shared" ref="WKH469:WKH471" si="15856">IF(WKF469&lt;5,"Sin Riesgo",IF(WKF469 &lt;=14,"Bajo",IF(WKF469&lt;=35,"Medio",IF(WKF469&lt;=80,"Alto","Inviable Sanitariamente"))))</f>
        <v>Inviable Sanitariamente</v>
      </c>
      <c r="WKI469" s="265" t="str">
        <f t="shared" ref="WKI469:WKI471" si="15857">IF(WKG469&lt;5,"Sin Riesgo",IF(WKG469 &lt;=14,"Bajo",IF(WKG469&lt;=35,"Medio",IF(WKG469&lt;=80,"Alto","Inviable Sanitariamente"))))</f>
        <v>Inviable Sanitariamente</v>
      </c>
      <c r="WKJ469" s="265" t="str">
        <f t="shared" ref="WKJ469:WKJ471" si="15858">IF(WKH469&lt;5,"Sin Riesgo",IF(WKH469 &lt;=14,"Bajo",IF(WKH469&lt;=35,"Medio",IF(WKH469&lt;=80,"Alto","Inviable Sanitariamente"))))</f>
        <v>Inviable Sanitariamente</v>
      </c>
      <c r="WKK469" s="265" t="str">
        <f t="shared" ref="WKK469:WKK471" si="15859">IF(WKI469&lt;5,"Sin Riesgo",IF(WKI469 &lt;=14,"Bajo",IF(WKI469&lt;=35,"Medio",IF(WKI469&lt;=80,"Alto","Inviable Sanitariamente"))))</f>
        <v>Inviable Sanitariamente</v>
      </c>
      <c r="WKL469" s="265" t="str">
        <f t="shared" ref="WKL469:WKL471" si="15860">IF(WKJ469&lt;5,"Sin Riesgo",IF(WKJ469 &lt;=14,"Bajo",IF(WKJ469&lt;=35,"Medio",IF(WKJ469&lt;=80,"Alto","Inviable Sanitariamente"))))</f>
        <v>Inviable Sanitariamente</v>
      </c>
      <c r="WKM469" s="265" t="str">
        <f t="shared" ref="WKM469:WKM471" si="15861">IF(WKK469&lt;5,"Sin Riesgo",IF(WKK469 &lt;=14,"Bajo",IF(WKK469&lt;=35,"Medio",IF(WKK469&lt;=80,"Alto","Inviable Sanitariamente"))))</f>
        <v>Inviable Sanitariamente</v>
      </c>
      <c r="WKN469" s="265" t="str">
        <f t="shared" ref="WKN469:WKN471" si="15862">IF(WKL469&lt;5,"Sin Riesgo",IF(WKL469 &lt;=14,"Bajo",IF(WKL469&lt;=35,"Medio",IF(WKL469&lt;=80,"Alto","Inviable Sanitariamente"))))</f>
        <v>Inviable Sanitariamente</v>
      </c>
      <c r="WKO469" s="265" t="str">
        <f t="shared" ref="WKO469:WKO471" si="15863">IF(WKM469&lt;5,"Sin Riesgo",IF(WKM469 &lt;=14,"Bajo",IF(WKM469&lt;=35,"Medio",IF(WKM469&lt;=80,"Alto","Inviable Sanitariamente"))))</f>
        <v>Inviable Sanitariamente</v>
      </c>
      <c r="WKP469" s="265" t="str">
        <f t="shared" ref="WKP469:WKP471" si="15864">IF(WKN469&lt;5,"Sin Riesgo",IF(WKN469 &lt;=14,"Bajo",IF(WKN469&lt;=35,"Medio",IF(WKN469&lt;=80,"Alto","Inviable Sanitariamente"))))</f>
        <v>Inviable Sanitariamente</v>
      </c>
      <c r="WKQ469" s="265" t="str">
        <f t="shared" ref="WKQ469:WKQ471" si="15865">IF(WKO469&lt;5,"Sin Riesgo",IF(WKO469 &lt;=14,"Bajo",IF(WKO469&lt;=35,"Medio",IF(WKO469&lt;=80,"Alto","Inviable Sanitariamente"))))</f>
        <v>Inviable Sanitariamente</v>
      </c>
      <c r="WKR469" s="265" t="str">
        <f t="shared" ref="WKR469:WKR471" si="15866">IF(WKP469&lt;5,"Sin Riesgo",IF(WKP469 &lt;=14,"Bajo",IF(WKP469&lt;=35,"Medio",IF(WKP469&lt;=80,"Alto","Inviable Sanitariamente"))))</f>
        <v>Inviable Sanitariamente</v>
      </c>
      <c r="WKS469" s="265" t="str">
        <f t="shared" ref="WKS469:WKS471" si="15867">IF(WKQ469&lt;5,"Sin Riesgo",IF(WKQ469 &lt;=14,"Bajo",IF(WKQ469&lt;=35,"Medio",IF(WKQ469&lt;=80,"Alto","Inviable Sanitariamente"))))</f>
        <v>Inviable Sanitariamente</v>
      </c>
      <c r="WKT469" s="265" t="str">
        <f t="shared" ref="WKT469:WKT471" si="15868">IF(WKR469&lt;5,"Sin Riesgo",IF(WKR469 &lt;=14,"Bajo",IF(WKR469&lt;=35,"Medio",IF(WKR469&lt;=80,"Alto","Inviable Sanitariamente"))))</f>
        <v>Inviable Sanitariamente</v>
      </c>
      <c r="WKU469" s="265" t="str">
        <f t="shared" ref="WKU469:WKU471" si="15869">IF(WKS469&lt;5,"Sin Riesgo",IF(WKS469 &lt;=14,"Bajo",IF(WKS469&lt;=35,"Medio",IF(WKS469&lt;=80,"Alto","Inviable Sanitariamente"))))</f>
        <v>Inviable Sanitariamente</v>
      </c>
      <c r="WKV469" s="265" t="str">
        <f t="shared" ref="WKV469:WKV471" si="15870">IF(WKT469&lt;5,"Sin Riesgo",IF(WKT469 &lt;=14,"Bajo",IF(WKT469&lt;=35,"Medio",IF(WKT469&lt;=80,"Alto","Inviable Sanitariamente"))))</f>
        <v>Inviable Sanitariamente</v>
      </c>
      <c r="WKW469" s="265" t="str">
        <f t="shared" ref="WKW469:WKW471" si="15871">IF(WKU469&lt;5,"Sin Riesgo",IF(WKU469 &lt;=14,"Bajo",IF(WKU469&lt;=35,"Medio",IF(WKU469&lt;=80,"Alto","Inviable Sanitariamente"))))</f>
        <v>Inviable Sanitariamente</v>
      </c>
      <c r="WKX469" s="265" t="str">
        <f t="shared" ref="WKX469:WKX471" si="15872">IF(WKV469&lt;5,"Sin Riesgo",IF(WKV469 &lt;=14,"Bajo",IF(WKV469&lt;=35,"Medio",IF(WKV469&lt;=80,"Alto","Inviable Sanitariamente"))))</f>
        <v>Inviable Sanitariamente</v>
      </c>
      <c r="WKY469" s="265" t="str">
        <f t="shared" ref="WKY469:WKY471" si="15873">IF(WKW469&lt;5,"Sin Riesgo",IF(WKW469 &lt;=14,"Bajo",IF(WKW469&lt;=35,"Medio",IF(WKW469&lt;=80,"Alto","Inviable Sanitariamente"))))</f>
        <v>Inviable Sanitariamente</v>
      </c>
      <c r="WKZ469" s="265" t="str">
        <f t="shared" ref="WKZ469:WKZ471" si="15874">IF(WKX469&lt;5,"Sin Riesgo",IF(WKX469 &lt;=14,"Bajo",IF(WKX469&lt;=35,"Medio",IF(WKX469&lt;=80,"Alto","Inviable Sanitariamente"))))</f>
        <v>Inviable Sanitariamente</v>
      </c>
      <c r="WLA469" s="265" t="str">
        <f t="shared" ref="WLA469:WLA471" si="15875">IF(WKY469&lt;5,"Sin Riesgo",IF(WKY469 &lt;=14,"Bajo",IF(WKY469&lt;=35,"Medio",IF(WKY469&lt;=80,"Alto","Inviable Sanitariamente"))))</f>
        <v>Inviable Sanitariamente</v>
      </c>
      <c r="WLB469" s="265" t="str">
        <f t="shared" ref="WLB469:WLB471" si="15876">IF(WKZ469&lt;5,"Sin Riesgo",IF(WKZ469 &lt;=14,"Bajo",IF(WKZ469&lt;=35,"Medio",IF(WKZ469&lt;=80,"Alto","Inviable Sanitariamente"))))</f>
        <v>Inviable Sanitariamente</v>
      </c>
      <c r="WLC469" s="265" t="str">
        <f t="shared" ref="WLC469:WLC471" si="15877">IF(WLA469&lt;5,"Sin Riesgo",IF(WLA469 &lt;=14,"Bajo",IF(WLA469&lt;=35,"Medio",IF(WLA469&lt;=80,"Alto","Inviable Sanitariamente"))))</f>
        <v>Inviable Sanitariamente</v>
      </c>
      <c r="WLD469" s="265" t="str">
        <f t="shared" ref="WLD469:WLD471" si="15878">IF(WLB469&lt;5,"Sin Riesgo",IF(WLB469 &lt;=14,"Bajo",IF(WLB469&lt;=35,"Medio",IF(WLB469&lt;=80,"Alto","Inviable Sanitariamente"))))</f>
        <v>Inviable Sanitariamente</v>
      </c>
      <c r="WLE469" s="265" t="str">
        <f t="shared" ref="WLE469:WLE471" si="15879">IF(WLC469&lt;5,"Sin Riesgo",IF(WLC469 &lt;=14,"Bajo",IF(WLC469&lt;=35,"Medio",IF(WLC469&lt;=80,"Alto","Inviable Sanitariamente"))))</f>
        <v>Inviable Sanitariamente</v>
      </c>
      <c r="WLF469" s="265" t="str">
        <f t="shared" ref="WLF469:WLF471" si="15880">IF(WLD469&lt;5,"Sin Riesgo",IF(WLD469 &lt;=14,"Bajo",IF(WLD469&lt;=35,"Medio",IF(WLD469&lt;=80,"Alto","Inviable Sanitariamente"))))</f>
        <v>Inviable Sanitariamente</v>
      </c>
      <c r="WLG469" s="265" t="str">
        <f t="shared" ref="WLG469:WLG471" si="15881">IF(WLE469&lt;5,"Sin Riesgo",IF(WLE469 &lt;=14,"Bajo",IF(WLE469&lt;=35,"Medio",IF(WLE469&lt;=80,"Alto","Inviable Sanitariamente"))))</f>
        <v>Inviable Sanitariamente</v>
      </c>
      <c r="WLH469" s="265" t="str">
        <f t="shared" ref="WLH469:WLH471" si="15882">IF(WLF469&lt;5,"Sin Riesgo",IF(WLF469 &lt;=14,"Bajo",IF(WLF469&lt;=35,"Medio",IF(WLF469&lt;=80,"Alto","Inviable Sanitariamente"))))</f>
        <v>Inviable Sanitariamente</v>
      </c>
      <c r="WLI469" s="265" t="str">
        <f t="shared" ref="WLI469:WLI471" si="15883">IF(WLG469&lt;5,"Sin Riesgo",IF(WLG469 &lt;=14,"Bajo",IF(WLG469&lt;=35,"Medio",IF(WLG469&lt;=80,"Alto","Inviable Sanitariamente"))))</f>
        <v>Inviable Sanitariamente</v>
      </c>
      <c r="WLJ469" s="265" t="str">
        <f t="shared" ref="WLJ469:WLJ471" si="15884">IF(WLH469&lt;5,"Sin Riesgo",IF(WLH469 &lt;=14,"Bajo",IF(WLH469&lt;=35,"Medio",IF(WLH469&lt;=80,"Alto","Inviable Sanitariamente"))))</f>
        <v>Inviable Sanitariamente</v>
      </c>
      <c r="WLK469" s="265" t="str">
        <f t="shared" ref="WLK469:WLK471" si="15885">IF(WLI469&lt;5,"Sin Riesgo",IF(WLI469 &lt;=14,"Bajo",IF(WLI469&lt;=35,"Medio",IF(WLI469&lt;=80,"Alto","Inviable Sanitariamente"))))</f>
        <v>Inviable Sanitariamente</v>
      </c>
      <c r="WLL469" s="265" t="str">
        <f t="shared" ref="WLL469:WLL471" si="15886">IF(WLJ469&lt;5,"Sin Riesgo",IF(WLJ469 &lt;=14,"Bajo",IF(WLJ469&lt;=35,"Medio",IF(WLJ469&lt;=80,"Alto","Inviable Sanitariamente"))))</f>
        <v>Inviable Sanitariamente</v>
      </c>
      <c r="WLM469" s="265" t="str">
        <f t="shared" ref="WLM469:WLM471" si="15887">IF(WLK469&lt;5,"Sin Riesgo",IF(WLK469 &lt;=14,"Bajo",IF(WLK469&lt;=35,"Medio",IF(WLK469&lt;=80,"Alto","Inviable Sanitariamente"))))</f>
        <v>Inviable Sanitariamente</v>
      </c>
      <c r="WLN469" s="265" t="str">
        <f t="shared" ref="WLN469:WLN471" si="15888">IF(WLL469&lt;5,"Sin Riesgo",IF(WLL469 &lt;=14,"Bajo",IF(WLL469&lt;=35,"Medio",IF(WLL469&lt;=80,"Alto","Inviable Sanitariamente"))))</f>
        <v>Inviable Sanitariamente</v>
      </c>
      <c r="WLO469" s="265" t="str">
        <f t="shared" ref="WLO469:WLO471" si="15889">IF(WLM469&lt;5,"Sin Riesgo",IF(WLM469 &lt;=14,"Bajo",IF(WLM469&lt;=35,"Medio",IF(WLM469&lt;=80,"Alto","Inviable Sanitariamente"))))</f>
        <v>Inviable Sanitariamente</v>
      </c>
      <c r="WLP469" s="265" t="str">
        <f t="shared" ref="WLP469:WLP471" si="15890">IF(WLN469&lt;5,"Sin Riesgo",IF(WLN469 &lt;=14,"Bajo",IF(WLN469&lt;=35,"Medio",IF(WLN469&lt;=80,"Alto","Inviable Sanitariamente"))))</f>
        <v>Inviable Sanitariamente</v>
      </c>
      <c r="WLQ469" s="265" t="str">
        <f t="shared" ref="WLQ469:WLQ471" si="15891">IF(WLO469&lt;5,"Sin Riesgo",IF(WLO469 &lt;=14,"Bajo",IF(WLO469&lt;=35,"Medio",IF(WLO469&lt;=80,"Alto","Inviable Sanitariamente"))))</f>
        <v>Inviable Sanitariamente</v>
      </c>
      <c r="WLR469" s="265" t="str">
        <f t="shared" ref="WLR469:WLR471" si="15892">IF(WLP469&lt;5,"Sin Riesgo",IF(WLP469 &lt;=14,"Bajo",IF(WLP469&lt;=35,"Medio",IF(WLP469&lt;=80,"Alto","Inviable Sanitariamente"))))</f>
        <v>Inviable Sanitariamente</v>
      </c>
      <c r="WLS469" s="265" t="str">
        <f t="shared" ref="WLS469:WLS471" si="15893">IF(WLQ469&lt;5,"Sin Riesgo",IF(WLQ469 &lt;=14,"Bajo",IF(WLQ469&lt;=35,"Medio",IF(WLQ469&lt;=80,"Alto","Inviable Sanitariamente"))))</f>
        <v>Inviable Sanitariamente</v>
      </c>
      <c r="WLT469" s="265" t="str">
        <f t="shared" ref="WLT469:WLT471" si="15894">IF(WLR469&lt;5,"Sin Riesgo",IF(WLR469 &lt;=14,"Bajo",IF(WLR469&lt;=35,"Medio",IF(WLR469&lt;=80,"Alto","Inviable Sanitariamente"))))</f>
        <v>Inviable Sanitariamente</v>
      </c>
      <c r="WLU469" s="265" t="str">
        <f t="shared" ref="WLU469:WLU471" si="15895">IF(WLS469&lt;5,"Sin Riesgo",IF(WLS469 &lt;=14,"Bajo",IF(WLS469&lt;=35,"Medio",IF(WLS469&lt;=80,"Alto","Inviable Sanitariamente"))))</f>
        <v>Inviable Sanitariamente</v>
      </c>
      <c r="WLV469" s="265" t="str">
        <f t="shared" ref="WLV469:WLV471" si="15896">IF(WLT469&lt;5,"Sin Riesgo",IF(WLT469 &lt;=14,"Bajo",IF(WLT469&lt;=35,"Medio",IF(WLT469&lt;=80,"Alto","Inviable Sanitariamente"))))</f>
        <v>Inviable Sanitariamente</v>
      </c>
      <c r="WLW469" s="265" t="str">
        <f t="shared" ref="WLW469:WLW471" si="15897">IF(WLU469&lt;5,"Sin Riesgo",IF(WLU469 &lt;=14,"Bajo",IF(WLU469&lt;=35,"Medio",IF(WLU469&lt;=80,"Alto","Inviable Sanitariamente"))))</f>
        <v>Inviable Sanitariamente</v>
      </c>
      <c r="WLX469" s="265" t="str">
        <f t="shared" ref="WLX469:WLX471" si="15898">IF(WLV469&lt;5,"Sin Riesgo",IF(WLV469 &lt;=14,"Bajo",IF(WLV469&lt;=35,"Medio",IF(WLV469&lt;=80,"Alto","Inviable Sanitariamente"))))</f>
        <v>Inviable Sanitariamente</v>
      </c>
      <c r="WLY469" s="265" t="str">
        <f t="shared" ref="WLY469:WLY471" si="15899">IF(WLW469&lt;5,"Sin Riesgo",IF(WLW469 &lt;=14,"Bajo",IF(WLW469&lt;=35,"Medio",IF(WLW469&lt;=80,"Alto","Inviable Sanitariamente"))))</f>
        <v>Inviable Sanitariamente</v>
      </c>
      <c r="WLZ469" s="265" t="str">
        <f t="shared" ref="WLZ469:WLZ471" si="15900">IF(WLX469&lt;5,"Sin Riesgo",IF(WLX469 &lt;=14,"Bajo",IF(WLX469&lt;=35,"Medio",IF(WLX469&lt;=80,"Alto","Inviable Sanitariamente"))))</f>
        <v>Inviable Sanitariamente</v>
      </c>
      <c r="WMA469" s="265" t="str">
        <f t="shared" ref="WMA469:WMA471" si="15901">IF(WLY469&lt;5,"Sin Riesgo",IF(WLY469 &lt;=14,"Bajo",IF(WLY469&lt;=35,"Medio",IF(WLY469&lt;=80,"Alto","Inviable Sanitariamente"))))</f>
        <v>Inviable Sanitariamente</v>
      </c>
      <c r="WMB469" s="265" t="str">
        <f t="shared" ref="WMB469:WMB471" si="15902">IF(WLZ469&lt;5,"Sin Riesgo",IF(WLZ469 &lt;=14,"Bajo",IF(WLZ469&lt;=35,"Medio",IF(WLZ469&lt;=80,"Alto","Inviable Sanitariamente"))))</f>
        <v>Inviable Sanitariamente</v>
      </c>
      <c r="WMC469" s="265" t="str">
        <f t="shared" ref="WMC469:WMC471" si="15903">IF(WMA469&lt;5,"Sin Riesgo",IF(WMA469 &lt;=14,"Bajo",IF(WMA469&lt;=35,"Medio",IF(WMA469&lt;=80,"Alto","Inviable Sanitariamente"))))</f>
        <v>Inviable Sanitariamente</v>
      </c>
      <c r="WMD469" s="265" t="str">
        <f t="shared" ref="WMD469:WMD471" si="15904">IF(WMB469&lt;5,"Sin Riesgo",IF(WMB469 &lt;=14,"Bajo",IF(WMB469&lt;=35,"Medio",IF(WMB469&lt;=80,"Alto","Inviable Sanitariamente"))))</f>
        <v>Inviable Sanitariamente</v>
      </c>
      <c r="WME469" s="265" t="str">
        <f t="shared" ref="WME469:WME471" si="15905">IF(WMC469&lt;5,"Sin Riesgo",IF(WMC469 &lt;=14,"Bajo",IF(WMC469&lt;=35,"Medio",IF(WMC469&lt;=80,"Alto","Inviable Sanitariamente"))))</f>
        <v>Inviable Sanitariamente</v>
      </c>
      <c r="WMF469" s="265" t="str">
        <f t="shared" ref="WMF469:WMF471" si="15906">IF(WMD469&lt;5,"Sin Riesgo",IF(WMD469 &lt;=14,"Bajo",IF(WMD469&lt;=35,"Medio",IF(WMD469&lt;=80,"Alto","Inviable Sanitariamente"))))</f>
        <v>Inviable Sanitariamente</v>
      </c>
      <c r="WMG469" s="265" t="str">
        <f t="shared" ref="WMG469:WMG471" si="15907">IF(WME469&lt;5,"Sin Riesgo",IF(WME469 &lt;=14,"Bajo",IF(WME469&lt;=35,"Medio",IF(WME469&lt;=80,"Alto","Inviable Sanitariamente"))))</f>
        <v>Inviable Sanitariamente</v>
      </c>
      <c r="WMH469" s="265" t="str">
        <f t="shared" ref="WMH469:WMH471" si="15908">IF(WMF469&lt;5,"Sin Riesgo",IF(WMF469 &lt;=14,"Bajo",IF(WMF469&lt;=35,"Medio",IF(WMF469&lt;=80,"Alto","Inviable Sanitariamente"))))</f>
        <v>Inviable Sanitariamente</v>
      </c>
      <c r="WMI469" s="265" t="str">
        <f t="shared" ref="WMI469:WMI471" si="15909">IF(WMG469&lt;5,"Sin Riesgo",IF(WMG469 &lt;=14,"Bajo",IF(WMG469&lt;=35,"Medio",IF(WMG469&lt;=80,"Alto","Inviable Sanitariamente"))))</f>
        <v>Inviable Sanitariamente</v>
      </c>
      <c r="WMJ469" s="265" t="str">
        <f t="shared" ref="WMJ469:WMJ471" si="15910">IF(WMH469&lt;5,"Sin Riesgo",IF(WMH469 &lt;=14,"Bajo",IF(WMH469&lt;=35,"Medio",IF(WMH469&lt;=80,"Alto","Inviable Sanitariamente"))))</f>
        <v>Inviable Sanitariamente</v>
      </c>
      <c r="WMK469" s="265" t="str">
        <f t="shared" ref="WMK469:WMK471" si="15911">IF(WMI469&lt;5,"Sin Riesgo",IF(WMI469 &lt;=14,"Bajo",IF(WMI469&lt;=35,"Medio",IF(WMI469&lt;=80,"Alto","Inviable Sanitariamente"))))</f>
        <v>Inviable Sanitariamente</v>
      </c>
      <c r="WML469" s="265" t="str">
        <f t="shared" ref="WML469:WML471" si="15912">IF(WMJ469&lt;5,"Sin Riesgo",IF(WMJ469 &lt;=14,"Bajo",IF(WMJ469&lt;=35,"Medio",IF(WMJ469&lt;=80,"Alto","Inviable Sanitariamente"))))</f>
        <v>Inviable Sanitariamente</v>
      </c>
      <c r="WMM469" s="265" t="str">
        <f t="shared" ref="WMM469:WMM471" si="15913">IF(WMK469&lt;5,"Sin Riesgo",IF(WMK469 &lt;=14,"Bajo",IF(WMK469&lt;=35,"Medio",IF(WMK469&lt;=80,"Alto","Inviable Sanitariamente"))))</f>
        <v>Inviable Sanitariamente</v>
      </c>
      <c r="WMN469" s="265" t="str">
        <f t="shared" ref="WMN469:WMN471" si="15914">IF(WML469&lt;5,"Sin Riesgo",IF(WML469 &lt;=14,"Bajo",IF(WML469&lt;=35,"Medio",IF(WML469&lt;=80,"Alto","Inviable Sanitariamente"))))</f>
        <v>Inviable Sanitariamente</v>
      </c>
      <c r="WMO469" s="265" t="str">
        <f t="shared" ref="WMO469:WMO471" si="15915">IF(WMM469&lt;5,"Sin Riesgo",IF(WMM469 &lt;=14,"Bajo",IF(WMM469&lt;=35,"Medio",IF(WMM469&lt;=80,"Alto","Inviable Sanitariamente"))))</f>
        <v>Inviable Sanitariamente</v>
      </c>
      <c r="WMP469" s="265" t="str">
        <f t="shared" ref="WMP469:WMP471" si="15916">IF(WMN469&lt;5,"Sin Riesgo",IF(WMN469 &lt;=14,"Bajo",IF(WMN469&lt;=35,"Medio",IF(WMN469&lt;=80,"Alto","Inviable Sanitariamente"))))</f>
        <v>Inviable Sanitariamente</v>
      </c>
      <c r="WMQ469" s="265" t="str">
        <f t="shared" ref="WMQ469:WMQ471" si="15917">IF(WMO469&lt;5,"Sin Riesgo",IF(WMO469 &lt;=14,"Bajo",IF(WMO469&lt;=35,"Medio",IF(WMO469&lt;=80,"Alto","Inviable Sanitariamente"))))</f>
        <v>Inviable Sanitariamente</v>
      </c>
      <c r="WMR469" s="265" t="str">
        <f t="shared" ref="WMR469:WMR471" si="15918">IF(WMP469&lt;5,"Sin Riesgo",IF(WMP469 &lt;=14,"Bajo",IF(WMP469&lt;=35,"Medio",IF(WMP469&lt;=80,"Alto","Inviable Sanitariamente"))))</f>
        <v>Inviable Sanitariamente</v>
      </c>
      <c r="WMS469" s="265" t="str">
        <f t="shared" ref="WMS469:WMS471" si="15919">IF(WMQ469&lt;5,"Sin Riesgo",IF(WMQ469 &lt;=14,"Bajo",IF(WMQ469&lt;=35,"Medio",IF(WMQ469&lt;=80,"Alto","Inviable Sanitariamente"))))</f>
        <v>Inviable Sanitariamente</v>
      </c>
      <c r="WMT469" s="265" t="str">
        <f t="shared" ref="WMT469:WMT471" si="15920">IF(WMR469&lt;5,"Sin Riesgo",IF(WMR469 &lt;=14,"Bajo",IF(WMR469&lt;=35,"Medio",IF(WMR469&lt;=80,"Alto","Inviable Sanitariamente"))))</f>
        <v>Inviable Sanitariamente</v>
      </c>
      <c r="WMU469" s="265" t="str">
        <f t="shared" ref="WMU469:WMU471" si="15921">IF(WMS469&lt;5,"Sin Riesgo",IF(WMS469 &lt;=14,"Bajo",IF(WMS469&lt;=35,"Medio",IF(WMS469&lt;=80,"Alto","Inviable Sanitariamente"))))</f>
        <v>Inviable Sanitariamente</v>
      </c>
      <c r="WMV469" s="265" t="str">
        <f t="shared" ref="WMV469:WMV471" si="15922">IF(WMT469&lt;5,"Sin Riesgo",IF(WMT469 &lt;=14,"Bajo",IF(WMT469&lt;=35,"Medio",IF(WMT469&lt;=80,"Alto","Inviable Sanitariamente"))))</f>
        <v>Inviable Sanitariamente</v>
      </c>
      <c r="WMW469" s="265" t="str">
        <f t="shared" ref="WMW469:WMW471" si="15923">IF(WMU469&lt;5,"Sin Riesgo",IF(WMU469 &lt;=14,"Bajo",IF(WMU469&lt;=35,"Medio",IF(WMU469&lt;=80,"Alto","Inviable Sanitariamente"))))</f>
        <v>Inviable Sanitariamente</v>
      </c>
      <c r="WMX469" s="265" t="str">
        <f t="shared" ref="WMX469:WMX471" si="15924">IF(WMV469&lt;5,"Sin Riesgo",IF(WMV469 &lt;=14,"Bajo",IF(WMV469&lt;=35,"Medio",IF(WMV469&lt;=80,"Alto","Inviable Sanitariamente"))))</f>
        <v>Inviable Sanitariamente</v>
      </c>
      <c r="WMY469" s="265" t="str">
        <f t="shared" ref="WMY469:WMY471" si="15925">IF(WMW469&lt;5,"Sin Riesgo",IF(WMW469 &lt;=14,"Bajo",IF(WMW469&lt;=35,"Medio",IF(WMW469&lt;=80,"Alto","Inviable Sanitariamente"))))</f>
        <v>Inviable Sanitariamente</v>
      </c>
      <c r="WMZ469" s="265" t="str">
        <f t="shared" ref="WMZ469:WMZ471" si="15926">IF(WMX469&lt;5,"Sin Riesgo",IF(WMX469 &lt;=14,"Bajo",IF(WMX469&lt;=35,"Medio",IF(WMX469&lt;=80,"Alto","Inviable Sanitariamente"))))</f>
        <v>Inviable Sanitariamente</v>
      </c>
      <c r="WNA469" s="265" t="str">
        <f t="shared" ref="WNA469:WNA471" si="15927">IF(WMY469&lt;5,"Sin Riesgo",IF(WMY469 &lt;=14,"Bajo",IF(WMY469&lt;=35,"Medio",IF(WMY469&lt;=80,"Alto","Inviable Sanitariamente"))))</f>
        <v>Inviable Sanitariamente</v>
      </c>
      <c r="WNB469" s="265" t="str">
        <f t="shared" ref="WNB469:WNB471" si="15928">IF(WMZ469&lt;5,"Sin Riesgo",IF(WMZ469 &lt;=14,"Bajo",IF(WMZ469&lt;=35,"Medio",IF(WMZ469&lt;=80,"Alto","Inviable Sanitariamente"))))</f>
        <v>Inviable Sanitariamente</v>
      </c>
      <c r="WNC469" s="265" t="str">
        <f t="shared" ref="WNC469:WNC471" si="15929">IF(WNA469&lt;5,"Sin Riesgo",IF(WNA469 &lt;=14,"Bajo",IF(WNA469&lt;=35,"Medio",IF(WNA469&lt;=80,"Alto","Inviable Sanitariamente"))))</f>
        <v>Inviable Sanitariamente</v>
      </c>
      <c r="WND469" s="265" t="str">
        <f t="shared" ref="WND469:WND471" si="15930">IF(WNB469&lt;5,"Sin Riesgo",IF(WNB469 &lt;=14,"Bajo",IF(WNB469&lt;=35,"Medio",IF(WNB469&lt;=80,"Alto","Inviable Sanitariamente"))))</f>
        <v>Inviable Sanitariamente</v>
      </c>
      <c r="WNE469" s="265" t="str">
        <f t="shared" ref="WNE469:WNE471" si="15931">IF(WNC469&lt;5,"Sin Riesgo",IF(WNC469 &lt;=14,"Bajo",IF(WNC469&lt;=35,"Medio",IF(WNC469&lt;=80,"Alto","Inviable Sanitariamente"))))</f>
        <v>Inviable Sanitariamente</v>
      </c>
      <c r="WNF469" s="265" t="str">
        <f t="shared" ref="WNF469:WNF471" si="15932">IF(WND469&lt;5,"Sin Riesgo",IF(WND469 &lt;=14,"Bajo",IF(WND469&lt;=35,"Medio",IF(WND469&lt;=80,"Alto","Inviable Sanitariamente"))))</f>
        <v>Inviable Sanitariamente</v>
      </c>
      <c r="WNG469" s="265" t="str">
        <f t="shared" ref="WNG469:WNG471" si="15933">IF(WNE469&lt;5,"Sin Riesgo",IF(WNE469 &lt;=14,"Bajo",IF(WNE469&lt;=35,"Medio",IF(WNE469&lt;=80,"Alto","Inviable Sanitariamente"))))</f>
        <v>Inviable Sanitariamente</v>
      </c>
      <c r="WNH469" s="265" t="str">
        <f t="shared" ref="WNH469:WNH471" si="15934">IF(WNF469&lt;5,"Sin Riesgo",IF(WNF469 &lt;=14,"Bajo",IF(WNF469&lt;=35,"Medio",IF(WNF469&lt;=80,"Alto","Inviable Sanitariamente"))))</f>
        <v>Inviable Sanitariamente</v>
      </c>
      <c r="WNI469" s="265" t="str">
        <f t="shared" ref="WNI469:WNI471" si="15935">IF(WNG469&lt;5,"Sin Riesgo",IF(WNG469 &lt;=14,"Bajo",IF(WNG469&lt;=35,"Medio",IF(WNG469&lt;=80,"Alto","Inviable Sanitariamente"))))</f>
        <v>Inviable Sanitariamente</v>
      </c>
      <c r="WNJ469" s="265" t="str">
        <f t="shared" ref="WNJ469:WNJ471" si="15936">IF(WNH469&lt;5,"Sin Riesgo",IF(WNH469 &lt;=14,"Bajo",IF(WNH469&lt;=35,"Medio",IF(WNH469&lt;=80,"Alto","Inviable Sanitariamente"))))</f>
        <v>Inviable Sanitariamente</v>
      </c>
      <c r="WNK469" s="265" t="str">
        <f t="shared" ref="WNK469:WNK471" si="15937">IF(WNI469&lt;5,"Sin Riesgo",IF(WNI469 &lt;=14,"Bajo",IF(WNI469&lt;=35,"Medio",IF(WNI469&lt;=80,"Alto","Inviable Sanitariamente"))))</f>
        <v>Inviable Sanitariamente</v>
      </c>
      <c r="WNL469" s="265" t="str">
        <f t="shared" ref="WNL469:WNL471" si="15938">IF(WNJ469&lt;5,"Sin Riesgo",IF(WNJ469 &lt;=14,"Bajo",IF(WNJ469&lt;=35,"Medio",IF(WNJ469&lt;=80,"Alto","Inviable Sanitariamente"))))</f>
        <v>Inviable Sanitariamente</v>
      </c>
      <c r="WNM469" s="265" t="str">
        <f t="shared" ref="WNM469:WNM471" si="15939">IF(WNK469&lt;5,"Sin Riesgo",IF(WNK469 &lt;=14,"Bajo",IF(WNK469&lt;=35,"Medio",IF(WNK469&lt;=80,"Alto","Inviable Sanitariamente"))))</f>
        <v>Inviable Sanitariamente</v>
      </c>
      <c r="WNN469" s="265" t="str">
        <f t="shared" ref="WNN469:WNN471" si="15940">IF(WNL469&lt;5,"Sin Riesgo",IF(WNL469 &lt;=14,"Bajo",IF(WNL469&lt;=35,"Medio",IF(WNL469&lt;=80,"Alto","Inviable Sanitariamente"))))</f>
        <v>Inviable Sanitariamente</v>
      </c>
      <c r="WNO469" s="265" t="str">
        <f t="shared" ref="WNO469:WNO471" si="15941">IF(WNM469&lt;5,"Sin Riesgo",IF(WNM469 &lt;=14,"Bajo",IF(WNM469&lt;=35,"Medio",IF(WNM469&lt;=80,"Alto","Inviable Sanitariamente"))))</f>
        <v>Inviable Sanitariamente</v>
      </c>
      <c r="WNP469" s="265" t="str">
        <f t="shared" ref="WNP469:WNP471" si="15942">IF(WNN469&lt;5,"Sin Riesgo",IF(WNN469 &lt;=14,"Bajo",IF(WNN469&lt;=35,"Medio",IF(WNN469&lt;=80,"Alto","Inviable Sanitariamente"))))</f>
        <v>Inviable Sanitariamente</v>
      </c>
      <c r="WNQ469" s="265" t="str">
        <f t="shared" ref="WNQ469:WNQ471" si="15943">IF(WNO469&lt;5,"Sin Riesgo",IF(WNO469 &lt;=14,"Bajo",IF(WNO469&lt;=35,"Medio",IF(WNO469&lt;=80,"Alto","Inviable Sanitariamente"))))</f>
        <v>Inviable Sanitariamente</v>
      </c>
      <c r="WNR469" s="265" t="str">
        <f t="shared" ref="WNR469:WNR471" si="15944">IF(WNP469&lt;5,"Sin Riesgo",IF(WNP469 &lt;=14,"Bajo",IF(WNP469&lt;=35,"Medio",IF(WNP469&lt;=80,"Alto","Inviable Sanitariamente"))))</f>
        <v>Inviable Sanitariamente</v>
      </c>
      <c r="WNS469" s="265" t="str">
        <f t="shared" ref="WNS469:WNS471" si="15945">IF(WNQ469&lt;5,"Sin Riesgo",IF(WNQ469 &lt;=14,"Bajo",IF(WNQ469&lt;=35,"Medio",IF(WNQ469&lt;=80,"Alto","Inviable Sanitariamente"))))</f>
        <v>Inviable Sanitariamente</v>
      </c>
      <c r="WNT469" s="265" t="str">
        <f t="shared" ref="WNT469:WNT471" si="15946">IF(WNR469&lt;5,"Sin Riesgo",IF(WNR469 &lt;=14,"Bajo",IF(WNR469&lt;=35,"Medio",IF(WNR469&lt;=80,"Alto","Inviable Sanitariamente"))))</f>
        <v>Inviable Sanitariamente</v>
      </c>
      <c r="WNU469" s="265" t="str">
        <f t="shared" ref="WNU469:WNU471" si="15947">IF(WNS469&lt;5,"Sin Riesgo",IF(WNS469 &lt;=14,"Bajo",IF(WNS469&lt;=35,"Medio",IF(WNS469&lt;=80,"Alto","Inviable Sanitariamente"))))</f>
        <v>Inviable Sanitariamente</v>
      </c>
      <c r="WNV469" s="265" t="str">
        <f t="shared" ref="WNV469:WNV471" si="15948">IF(WNT469&lt;5,"Sin Riesgo",IF(WNT469 &lt;=14,"Bajo",IF(WNT469&lt;=35,"Medio",IF(WNT469&lt;=80,"Alto","Inviable Sanitariamente"))))</f>
        <v>Inviable Sanitariamente</v>
      </c>
      <c r="WNW469" s="265" t="str">
        <f t="shared" ref="WNW469:WNW471" si="15949">IF(WNU469&lt;5,"Sin Riesgo",IF(WNU469 &lt;=14,"Bajo",IF(WNU469&lt;=35,"Medio",IF(WNU469&lt;=80,"Alto","Inviable Sanitariamente"))))</f>
        <v>Inviable Sanitariamente</v>
      </c>
      <c r="WNX469" s="265" t="str">
        <f t="shared" ref="WNX469:WNX471" si="15950">IF(WNV469&lt;5,"Sin Riesgo",IF(WNV469 &lt;=14,"Bajo",IF(WNV469&lt;=35,"Medio",IF(WNV469&lt;=80,"Alto","Inviable Sanitariamente"))))</f>
        <v>Inviable Sanitariamente</v>
      </c>
      <c r="WNY469" s="265" t="str">
        <f t="shared" ref="WNY469:WNY471" si="15951">IF(WNW469&lt;5,"Sin Riesgo",IF(WNW469 &lt;=14,"Bajo",IF(WNW469&lt;=35,"Medio",IF(WNW469&lt;=80,"Alto","Inviable Sanitariamente"))))</f>
        <v>Inviable Sanitariamente</v>
      </c>
      <c r="WNZ469" s="265" t="str">
        <f t="shared" ref="WNZ469:WNZ471" si="15952">IF(WNX469&lt;5,"Sin Riesgo",IF(WNX469 &lt;=14,"Bajo",IF(WNX469&lt;=35,"Medio",IF(WNX469&lt;=80,"Alto","Inviable Sanitariamente"))))</f>
        <v>Inviable Sanitariamente</v>
      </c>
      <c r="WOA469" s="265" t="str">
        <f t="shared" ref="WOA469:WOA471" si="15953">IF(WNY469&lt;5,"Sin Riesgo",IF(WNY469 &lt;=14,"Bajo",IF(WNY469&lt;=35,"Medio",IF(WNY469&lt;=80,"Alto","Inviable Sanitariamente"))))</f>
        <v>Inviable Sanitariamente</v>
      </c>
      <c r="WOB469" s="265" t="str">
        <f t="shared" ref="WOB469:WOB471" si="15954">IF(WNZ469&lt;5,"Sin Riesgo",IF(WNZ469 &lt;=14,"Bajo",IF(WNZ469&lt;=35,"Medio",IF(WNZ469&lt;=80,"Alto","Inviable Sanitariamente"))))</f>
        <v>Inviable Sanitariamente</v>
      </c>
      <c r="WOC469" s="265" t="str">
        <f t="shared" ref="WOC469:WOC471" si="15955">IF(WOA469&lt;5,"Sin Riesgo",IF(WOA469 &lt;=14,"Bajo",IF(WOA469&lt;=35,"Medio",IF(WOA469&lt;=80,"Alto","Inviable Sanitariamente"))))</f>
        <v>Inviable Sanitariamente</v>
      </c>
      <c r="WOD469" s="265" t="str">
        <f t="shared" ref="WOD469:WOD471" si="15956">IF(WOB469&lt;5,"Sin Riesgo",IF(WOB469 &lt;=14,"Bajo",IF(WOB469&lt;=35,"Medio",IF(WOB469&lt;=80,"Alto","Inviable Sanitariamente"))))</f>
        <v>Inviable Sanitariamente</v>
      </c>
      <c r="WOE469" s="265" t="str">
        <f t="shared" ref="WOE469:WOE471" si="15957">IF(WOC469&lt;5,"Sin Riesgo",IF(WOC469 &lt;=14,"Bajo",IF(WOC469&lt;=35,"Medio",IF(WOC469&lt;=80,"Alto","Inviable Sanitariamente"))))</f>
        <v>Inviable Sanitariamente</v>
      </c>
      <c r="WOF469" s="265" t="str">
        <f t="shared" ref="WOF469:WOF471" si="15958">IF(WOD469&lt;5,"Sin Riesgo",IF(WOD469 &lt;=14,"Bajo",IF(WOD469&lt;=35,"Medio",IF(WOD469&lt;=80,"Alto","Inviable Sanitariamente"))))</f>
        <v>Inviable Sanitariamente</v>
      </c>
      <c r="WOG469" s="265" t="str">
        <f t="shared" ref="WOG469:WOG471" si="15959">IF(WOE469&lt;5,"Sin Riesgo",IF(WOE469 &lt;=14,"Bajo",IF(WOE469&lt;=35,"Medio",IF(WOE469&lt;=80,"Alto","Inviable Sanitariamente"))))</f>
        <v>Inviable Sanitariamente</v>
      </c>
      <c r="WOH469" s="265" t="str">
        <f t="shared" ref="WOH469:WOH471" si="15960">IF(WOF469&lt;5,"Sin Riesgo",IF(WOF469 &lt;=14,"Bajo",IF(WOF469&lt;=35,"Medio",IF(WOF469&lt;=80,"Alto","Inviable Sanitariamente"))))</f>
        <v>Inviable Sanitariamente</v>
      </c>
      <c r="WOI469" s="265" t="str">
        <f t="shared" ref="WOI469:WOI471" si="15961">IF(WOG469&lt;5,"Sin Riesgo",IF(WOG469 &lt;=14,"Bajo",IF(WOG469&lt;=35,"Medio",IF(WOG469&lt;=80,"Alto","Inviable Sanitariamente"))))</f>
        <v>Inviable Sanitariamente</v>
      </c>
      <c r="WOJ469" s="265" t="str">
        <f t="shared" ref="WOJ469:WOJ471" si="15962">IF(WOH469&lt;5,"Sin Riesgo",IF(WOH469 &lt;=14,"Bajo",IF(WOH469&lt;=35,"Medio",IF(WOH469&lt;=80,"Alto","Inviable Sanitariamente"))))</f>
        <v>Inviable Sanitariamente</v>
      </c>
      <c r="WOK469" s="265" t="str">
        <f t="shared" ref="WOK469:WOK471" si="15963">IF(WOI469&lt;5,"Sin Riesgo",IF(WOI469 &lt;=14,"Bajo",IF(WOI469&lt;=35,"Medio",IF(WOI469&lt;=80,"Alto","Inviable Sanitariamente"))))</f>
        <v>Inviable Sanitariamente</v>
      </c>
      <c r="WOL469" s="265" t="str">
        <f t="shared" ref="WOL469:WOL471" si="15964">IF(WOJ469&lt;5,"Sin Riesgo",IF(WOJ469 &lt;=14,"Bajo",IF(WOJ469&lt;=35,"Medio",IF(WOJ469&lt;=80,"Alto","Inviable Sanitariamente"))))</f>
        <v>Inviable Sanitariamente</v>
      </c>
      <c r="WOM469" s="265" t="str">
        <f t="shared" ref="WOM469:WOM471" si="15965">IF(WOK469&lt;5,"Sin Riesgo",IF(WOK469 &lt;=14,"Bajo",IF(WOK469&lt;=35,"Medio",IF(WOK469&lt;=80,"Alto","Inviable Sanitariamente"))))</f>
        <v>Inviable Sanitariamente</v>
      </c>
      <c r="WON469" s="265" t="str">
        <f t="shared" ref="WON469:WON471" si="15966">IF(WOL469&lt;5,"Sin Riesgo",IF(WOL469 &lt;=14,"Bajo",IF(WOL469&lt;=35,"Medio",IF(WOL469&lt;=80,"Alto","Inviable Sanitariamente"))))</f>
        <v>Inviable Sanitariamente</v>
      </c>
      <c r="WOO469" s="265" t="str">
        <f t="shared" ref="WOO469:WOO471" si="15967">IF(WOM469&lt;5,"Sin Riesgo",IF(WOM469 &lt;=14,"Bajo",IF(WOM469&lt;=35,"Medio",IF(WOM469&lt;=80,"Alto","Inviable Sanitariamente"))))</f>
        <v>Inviable Sanitariamente</v>
      </c>
      <c r="WOP469" s="265" t="str">
        <f t="shared" ref="WOP469:WOP471" si="15968">IF(WON469&lt;5,"Sin Riesgo",IF(WON469 &lt;=14,"Bajo",IF(WON469&lt;=35,"Medio",IF(WON469&lt;=80,"Alto","Inviable Sanitariamente"))))</f>
        <v>Inviable Sanitariamente</v>
      </c>
      <c r="WOQ469" s="265" t="str">
        <f t="shared" ref="WOQ469:WOQ471" si="15969">IF(WOO469&lt;5,"Sin Riesgo",IF(WOO469 &lt;=14,"Bajo",IF(WOO469&lt;=35,"Medio",IF(WOO469&lt;=80,"Alto","Inviable Sanitariamente"))))</f>
        <v>Inviable Sanitariamente</v>
      </c>
      <c r="WOR469" s="265" t="str">
        <f t="shared" ref="WOR469:WOR471" si="15970">IF(WOP469&lt;5,"Sin Riesgo",IF(WOP469 &lt;=14,"Bajo",IF(WOP469&lt;=35,"Medio",IF(WOP469&lt;=80,"Alto","Inviable Sanitariamente"))))</f>
        <v>Inviable Sanitariamente</v>
      </c>
      <c r="WOS469" s="265" t="str">
        <f t="shared" ref="WOS469:WOS471" si="15971">IF(WOQ469&lt;5,"Sin Riesgo",IF(WOQ469 &lt;=14,"Bajo",IF(WOQ469&lt;=35,"Medio",IF(WOQ469&lt;=80,"Alto","Inviable Sanitariamente"))))</f>
        <v>Inviable Sanitariamente</v>
      </c>
      <c r="WOT469" s="265" t="str">
        <f t="shared" ref="WOT469:WOT471" si="15972">IF(WOR469&lt;5,"Sin Riesgo",IF(WOR469 &lt;=14,"Bajo",IF(WOR469&lt;=35,"Medio",IF(WOR469&lt;=80,"Alto","Inviable Sanitariamente"))))</f>
        <v>Inviable Sanitariamente</v>
      </c>
      <c r="WOU469" s="265" t="str">
        <f t="shared" ref="WOU469:WOU471" si="15973">IF(WOS469&lt;5,"Sin Riesgo",IF(WOS469 &lt;=14,"Bajo",IF(WOS469&lt;=35,"Medio",IF(WOS469&lt;=80,"Alto","Inviable Sanitariamente"))))</f>
        <v>Inviable Sanitariamente</v>
      </c>
      <c r="WOV469" s="265" t="str">
        <f t="shared" ref="WOV469:WOV471" si="15974">IF(WOT469&lt;5,"Sin Riesgo",IF(WOT469 &lt;=14,"Bajo",IF(WOT469&lt;=35,"Medio",IF(WOT469&lt;=80,"Alto","Inviable Sanitariamente"))))</f>
        <v>Inviable Sanitariamente</v>
      </c>
      <c r="WOW469" s="265" t="str">
        <f t="shared" ref="WOW469:WOW471" si="15975">IF(WOU469&lt;5,"Sin Riesgo",IF(WOU469 &lt;=14,"Bajo",IF(WOU469&lt;=35,"Medio",IF(WOU469&lt;=80,"Alto","Inviable Sanitariamente"))))</f>
        <v>Inviable Sanitariamente</v>
      </c>
      <c r="WOX469" s="265" t="str">
        <f t="shared" ref="WOX469:WOX471" si="15976">IF(WOV469&lt;5,"Sin Riesgo",IF(WOV469 &lt;=14,"Bajo",IF(WOV469&lt;=35,"Medio",IF(WOV469&lt;=80,"Alto","Inviable Sanitariamente"))))</f>
        <v>Inviable Sanitariamente</v>
      </c>
      <c r="WOY469" s="265" t="str">
        <f t="shared" ref="WOY469:WOY471" si="15977">IF(WOW469&lt;5,"Sin Riesgo",IF(WOW469 &lt;=14,"Bajo",IF(WOW469&lt;=35,"Medio",IF(WOW469&lt;=80,"Alto","Inviable Sanitariamente"))))</f>
        <v>Inviable Sanitariamente</v>
      </c>
      <c r="WOZ469" s="265" t="str">
        <f t="shared" ref="WOZ469:WOZ471" si="15978">IF(WOX469&lt;5,"Sin Riesgo",IF(WOX469 &lt;=14,"Bajo",IF(WOX469&lt;=35,"Medio",IF(WOX469&lt;=80,"Alto","Inviable Sanitariamente"))))</f>
        <v>Inviable Sanitariamente</v>
      </c>
      <c r="WPA469" s="265" t="str">
        <f t="shared" ref="WPA469:WPA471" si="15979">IF(WOY469&lt;5,"Sin Riesgo",IF(WOY469 &lt;=14,"Bajo",IF(WOY469&lt;=35,"Medio",IF(WOY469&lt;=80,"Alto","Inviable Sanitariamente"))))</f>
        <v>Inviable Sanitariamente</v>
      </c>
      <c r="WPB469" s="265" t="str">
        <f t="shared" ref="WPB469:WPB471" si="15980">IF(WOZ469&lt;5,"Sin Riesgo",IF(WOZ469 &lt;=14,"Bajo",IF(WOZ469&lt;=35,"Medio",IF(WOZ469&lt;=80,"Alto","Inviable Sanitariamente"))))</f>
        <v>Inviable Sanitariamente</v>
      </c>
      <c r="WPC469" s="265" t="str">
        <f t="shared" ref="WPC469:WPC471" si="15981">IF(WPA469&lt;5,"Sin Riesgo",IF(WPA469 &lt;=14,"Bajo",IF(WPA469&lt;=35,"Medio",IF(WPA469&lt;=80,"Alto","Inviable Sanitariamente"))))</f>
        <v>Inviable Sanitariamente</v>
      </c>
      <c r="WPD469" s="265" t="str">
        <f t="shared" ref="WPD469:WPD471" si="15982">IF(WPB469&lt;5,"Sin Riesgo",IF(WPB469 &lt;=14,"Bajo",IF(WPB469&lt;=35,"Medio",IF(WPB469&lt;=80,"Alto","Inviable Sanitariamente"))))</f>
        <v>Inviable Sanitariamente</v>
      </c>
      <c r="WPE469" s="265" t="str">
        <f t="shared" ref="WPE469:WPE471" si="15983">IF(WPC469&lt;5,"Sin Riesgo",IF(WPC469 &lt;=14,"Bajo",IF(WPC469&lt;=35,"Medio",IF(WPC469&lt;=80,"Alto","Inviable Sanitariamente"))))</f>
        <v>Inviable Sanitariamente</v>
      </c>
      <c r="WPF469" s="265" t="str">
        <f t="shared" ref="WPF469:WPF471" si="15984">IF(WPD469&lt;5,"Sin Riesgo",IF(WPD469 &lt;=14,"Bajo",IF(WPD469&lt;=35,"Medio",IF(WPD469&lt;=80,"Alto","Inviable Sanitariamente"))))</f>
        <v>Inviable Sanitariamente</v>
      </c>
      <c r="WPG469" s="265" t="str">
        <f t="shared" ref="WPG469:WPG471" si="15985">IF(WPE469&lt;5,"Sin Riesgo",IF(WPE469 &lt;=14,"Bajo",IF(WPE469&lt;=35,"Medio",IF(WPE469&lt;=80,"Alto","Inviable Sanitariamente"))))</f>
        <v>Inviable Sanitariamente</v>
      </c>
      <c r="WPH469" s="265" t="str">
        <f t="shared" ref="WPH469:WPH471" si="15986">IF(WPF469&lt;5,"Sin Riesgo",IF(WPF469 &lt;=14,"Bajo",IF(WPF469&lt;=35,"Medio",IF(WPF469&lt;=80,"Alto","Inviable Sanitariamente"))))</f>
        <v>Inviable Sanitariamente</v>
      </c>
      <c r="WPI469" s="265" t="str">
        <f t="shared" ref="WPI469:WPI471" si="15987">IF(WPG469&lt;5,"Sin Riesgo",IF(WPG469 &lt;=14,"Bajo",IF(WPG469&lt;=35,"Medio",IF(WPG469&lt;=80,"Alto","Inviable Sanitariamente"))))</f>
        <v>Inviable Sanitariamente</v>
      </c>
      <c r="WPJ469" s="265" t="str">
        <f t="shared" ref="WPJ469:WPJ471" si="15988">IF(WPH469&lt;5,"Sin Riesgo",IF(WPH469 &lt;=14,"Bajo",IF(WPH469&lt;=35,"Medio",IF(WPH469&lt;=80,"Alto","Inviable Sanitariamente"))))</f>
        <v>Inviable Sanitariamente</v>
      </c>
      <c r="WPK469" s="265" t="str">
        <f t="shared" ref="WPK469:WPK471" si="15989">IF(WPI469&lt;5,"Sin Riesgo",IF(WPI469 &lt;=14,"Bajo",IF(WPI469&lt;=35,"Medio",IF(WPI469&lt;=80,"Alto","Inviable Sanitariamente"))))</f>
        <v>Inviable Sanitariamente</v>
      </c>
      <c r="WPL469" s="265" t="str">
        <f t="shared" ref="WPL469:WPL471" si="15990">IF(WPJ469&lt;5,"Sin Riesgo",IF(WPJ469 &lt;=14,"Bajo",IF(WPJ469&lt;=35,"Medio",IF(WPJ469&lt;=80,"Alto","Inviable Sanitariamente"))))</f>
        <v>Inviable Sanitariamente</v>
      </c>
      <c r="WPM469" s="265" t="str">
        <f t="shared" ref="WPM469:WPM471" si="15991">IF(WPK469&lt;5,"Sin Riesgo",IF(WPK469 &lt;=14,"Bajo",IF(WPK469&lt;=35,"Medio",IF(WPK469&lt;=80,"Alto","Inviable Sanitariamente"))))</f>
        <v>Inviable Sanitariamente</v>
      </c>
      <c r="WPN469" s="265" t="str">
        <f t="shared" ref="WPN469:WPN471" si="15992">IF(WPL469&lt;5,"Sin Riesgo",IF(WPL469 &lt;=14,"Bajo",IF(WPL469&lt;=35,"Medio",IF(WPL469&lt;=80,"Alto","Inviable Sanitariamente"))))</f>
        <v>Inviable Sanitariamente</v>
      </c>
      <c r="WPO469" s="265" t="str">
        <f t="shared" ref="WPO469:WPO471" si="15993">IF(WPM469&lt;5,"Sin Riesgo",IF(WPM469 &lt;=14,"Bajo",IF(WPM469&lt;=35,"Medio",IF(WPM469&lt;=80,"Alto","Inviable Sanitariamente"))))</f>
        <v>Inviable Sanitariamente</v>
      </c>
      <c r="WPP469" s="265" t="str">
        <f t="shared" ref="WPP469:WPP471" si="15994">IF(WPN469&lt;5,"Sin Riesgo",IF(WPN469 &lt;=14,"Bajo",IF(WPN469&lt;=35,"Medio",IF(WPN469&lt;=80,"Alto","Inviable Sanitariamente"))))</f>
        <v>Inviable Sanitariamente</v>
      </c>
      <c r="WPQ469" s="265" t="str">
        <f t="shared" ref="WPQ469:WPQ471" si="15995">IF(WPO469&lt;5,"Sin Riesgo",IF(WPO469 &lt;=14,"Bajo",IF(WPO469&lt;=35,"Medio",IF(WPO469&lt;=80,"Alto","Inviable Sanitariamente"))))</f>
        <v>Inviable Sanitariamente</v>
      </c>
      <c r="WPR469" s="265" t="str">
        <f t="shared" ref="WPR469:WPR471" si="15996">IF(WPP469&lt;5,"Sin Riesgo",IF(WPP469 &lt;=14,"Bajo",IF(WPP469&lt;=35,"Medio",IF(WPP469&lt;=80,"Alto","Inviable Sanitariamente"))))</f>
        <v>Inviable Sanitariamente</v>
      </c>
      <c r="WPS469" s="265" t="str">
        <f t="shared" ref="WPS469:WPS471" si="15997">IF(WPQ469&lt;5,"Sin Riesgo",IF(WPQ469 &lt;=14,"Bajo",IF(WPQ469&lt;=35,"Medio",IF(WPQ469&lt;=80,"Alto","Inviable Sanitariamente"))))</f>
        <v>Inviable Sanitariamente</v>
      </c>
      <c r="WPT469" s="265" t="str">
        <f t="shared" ref="WPT469:WPT471" si="15998">IF(WPR469&lt;5,"Sin Riesgo",IF(WPR469 &lt;=14,"Bajo",IF(WPR469&lt;=35,"Medio",IF(WPR469&lt;=80,"Alto","Inviable Sanitariamente"))))</f>
        <v>Inviable Sanitariamente</v>
      </c>
      <c r="WPU469" s="265" t="str">
        <f t="shared" ref="WPU469:WPU471" si="15999">IF(WPS469&lt;5,"Sin Riesgo",IF(WPS469 &lt;=14,"Bajo",IF(WPS469&lt;=35,"Medio",IF(WPS469&lt;=80,"Alto","Inviable Sanitariamente"))))</f>
        <v>Inviable Sanitariamente</v>
      </c>
      <c r="WPV469" s="265" t="str">
        <f t="shared" ref="WPV469:WPV471" si="16000">IF(WPT469&lt;5,"Sin Riesgo",IF(WPT469 &lt;=14,"Bajo",IF(WPT469&lt;=35,"Medio",IF(WPT469&lt;=80,"Alto","Inviable Sanitariamente"))))</f>
        <v>Inviable Sanitariamente</v>
      </c>
      <c r="WPW469" s="265" t="str">
        <f t="shared" ref="WPW469:WPW471" si="16001">IF(WPU469&lt;5,"Sin Riesgo",IF(WPU469 &lt;=14,"Bajo",IF(WPU469&lt;=35,"Medio",IF(WPU469&lt;=80,"Alto","Inviable Sanitariamente"))))</f>
        <v>Inviable Sanitariamente</v>
      </c>
      <c r="WPX469" s="265" t="str">
        <f t="shared" ref="WPX469:WPX471" si="16002">IF(WPV469&lt;5,"Sin Riesgo",IF(WPV469 &lt;=14,"Bajo",IF(WPV469&lt;=35,"Medio",IF(WPV469&lt;=80,"Alto","Inviable Sanitariamente"))))</f>
        <v>Inviable Sanitariamente</v>
      </c>
      <c r="WPY469" s="265" t="str">
        <f t="shared" ref="WPY469:WPY471" si="16003">IF(WPW469&lt;5,"Sin Riesgo",IF(WPW469 &lt;=14,"Bajo",IF(WPW469&lt;=35,"Medio",IF(WPW469&lt;=80,"Alto","Inviable Sanitariamente"))))</f>
        <v>Inviable Sanitariamente</v>
      </c>
      <c r="WPZ469" s="265" t="str">
        <f t="shared" ref="WPZ469:WPZ471" si="16004">IF(WPX469&lt;5,"Sin Riesgo",IF(WPX469 &lt;=14,"Bajo",IF(WPX469&lt;=35,"Medio",IF(WPX469&lt;=80,"Alto","Inviable Sanitariamente"))))</f>
        <v>Inviable Sanitariamente</v>
      </c>
      <c r="WQA469" s="265" t="str">
        <f t="shared" ref="WQA469:WQA471" si="16005">IF(WPY469&lt;5,"Sin Riesgo",IF(WPY469 &lt;=14,"Bajo",IF(WPY469&lt;=35,"Medio",IF(WPY469&lt;=80,"Alto","Inviable Sanitariamente"))))</f>
        <v>Inviable Sanitariamente</v>
      </c>
      <c r="WQB469" s="265" t="str">
        <f t="shared" ref="WQB469:WQB471" si="16006">IF(WPZ469&lt;5,"Sin Riesgo",IF(WPZ469 &lt;=14,"Bajo",IF(WPZ469&lt;=35,"Medio",IF(WPZ469&lt;=80,"Alto","Inviable Sanitariamente"))))</f>
        <v>Inviable Sanitariamente</v>
      </c>
      <c r="WQC469" s="265" t="str">
        <f t="shared" ref="WQC469:WQC471" si="16007">IF(WQA469&lt;5,"Sin Riesgo",IF(WQA469 &lt;=14,"Bajo",IF(WQA469&lt;=35,"Medio",IF(WQA469&lt;=80,"Alto","Inviable Sanitariamente"))))</f>
        <v>Inviable Sanitariamente</v>
      </c>
      <c r="WQD469" s="265" t="str">
        <f t="shared" ref="WQD469:WQD471" si="16008">IF(WQB469&lt;5,"Sin Riesgo",IF(WQB469 &lt;=14,"Bajo",IF(WQB469&lt;=35,"Medio",IF(WQB469&lt;=80,"Alto","Inviable Sanitariamente"))))</f>
        <v>Inviable Sanitariamente</v>
      </c>
      <c r="WQE469" s="265" t="str">
        <f t="shared" ref="WQE469:WQE471" si="16009">IF(WQC469&lt;5,"Sin Riesgo",IF(WQC469 &lt;=14,"Bajo",IF(WQC469&lt;=35,"Medio",IF(WQC469&lt;=80,"Alto","Inviable Sanitariamente"))))</f>
        <v>Inviable Sanitariamente</v>
      </c>
      <c r="WQF469" s="265" t="str">
        <f t="shared" ref="WQF469:WQF471" si="16010">IF(WQD469&lt;5,"Sin Riesgo",IF(WQD469 &lt;=14,"Bajo",IF(WQD469&lt;=35,"Medio",IF(WQD469&lt;=80,"Alto","Inviable Sanitariamente"))))</f>
        <v>Inviable Sanitariamente</v>
      </c>
      <c r="WQG469" s="265" t="str">
        <f t="shared" ref="WQG469:WQG471" si="16011">IF(WQE469&lt;5,"Sin Riesgo",IF(WQE469 &lt;=14,"Bajo",IF(WQE469&lt;=35,"Medio",IF(WQE469&lt;=80,"Alto","Inviable Sanitariamente"))))</f>
        <v>Inviable Sanitariamente</v>
      </c>
      <c r="WQH469" s="265" t="str">
        <f t="shared" ref="WQH469:WQH471" si="16012">IF(WQF469&lt;5,"Sin Riesgo",IF(WQF469 &lt;=14,"Bajo",IF(WQF469&lt;=35,"Medio",IF(WQF469&lt;=80,"Alto","Inviable Sanitariamente"))))</f>
        <v>Inviable Sanitariamente</v>
      </c>
      <c r="WQI469" s="265" t="str">
        <f t="shared" ref="WQI469:WQI471" si="16013">IF(WQG469&lt;5,"Sin Riesgo",IF(WQG469 &lt;=14,"Bajo",IF(WQG469&lt;=35,"Medio",IF(WQG469&lt;=80,"Alto","Inviable Sanitariamente"))))</f>
        <v>Inviable Sanitariamente</v>
      </c>
      <c r="WQJ469" s="265" t="str">
        <f t="shared" ref="WQJ469:WQJ471" si="16014">IF(WQH469&lt;5,"Sin Riesgo",IF(WQH469 &lt;=14,"Bajo",IF(WQH469&lt;=35,"Medio",IF(WQH469&lt;=80,"Alto","Inviable Sanitariamente"))))</f>
        <v>Inviable Sanitariamente</v>
      </c>
      <c r="WQK469" s="265" t="str">
        <f t="shared" ref="WQK469:WQK471" si="16015">IF(WQI469&lt;5,"Sin Riesgo",IF(WQI469 &lt;=14,"Bajo",IF(WQI469&lt;=35,"Medio",IF(WQI469&lt;=80,"Alto","Inviable Sanitariamente"))))</f>
        <v>Inviable Sanitariamente</v>
      </c>
      <c r="WQL469" s="265" t="str">
        <f t="shared" ref="WQL469:WQL471" si="16016">IF(WQJ469&lt;5,"Sin Riesgo",IF(WQJ469 &lt;=14,"Bajo",IF(WQJ469&lt;=35,"Medio",IF(WQJ469&lt;=80,"Alto","Inviable Sanitariamente"))))</f>
        <v>Inviable Sanitariamente</v>
      </c>
      <c r="WQM469" s="265" t="str">
        <f t="shared" ref="WQM469:WQM471" si="16017">IF(WQK469&lt;5,"Sin Riesgo",IF(WQK469 &lt;=14,"Bajo",IF(WQK469&lt;=35,"Medio",IF(WQK469&lt;=80,"Alto","Inviable Sanitariamente"))))</f>
        <v>Inviable Sanitariamente</v>
      </c>
      <c r="WQN469" s="265" t="str">
        <f t="shared" ref="WQN469:WQN471" si="16018">IF(WQL469&lt;5,"Sin Riesgo",IF(WQL469 &lt;=14,"Bajo",IF(WQL469&lt;=35,"Medio",IF(WQL469&lt;=80,"Alto","Inviable Sanitariamente"))))</f>
        <v>Inviable Sanitariamente</v>
      </c>
      <c r="WQO469" s="265" t="str">
        <f t="shared" ref="WQO469:WQO471" si="16019">IF(WQM469&lt;5,"Sin Riesgo",IF(WQM469 &lt;=14,"Bajo",IF(WQM469&lt;=35,"Medio",IF(WQM469&lt;=80,"Alto","Inviable Sanitariamente"))))</f>
        <v>Inviable Sanitariamente</v>
      </c>
      <c r="WQP469" s="265" t="str">
        <f t="shared" ref="WQP469:WQP471" si="16020">IF(WQN469&lt;5,"Sin Riesgo",IF(WQN469 &lt;=14,"Bajo",IF(WQN469&lt;=35,"Medio",IF(WQN469&lt;=80,"Alto","Inviable Sanitariamente"))))</f>
        <v>Inviable Sanitariamente</v>
      </c>
      <c r="WQQ469" s="265" t="str">
        <f t="shared" ref="WQQ469:WQQ471" si="16021">IF(WQO469&lt;5,"Sin Riesgo",IF(WQO469 &lt;=14,"Bajo",IF(WQO469&lt;=35,"Medio",IF(WQO469&lt;=80,"Alto","Inviable Sanitariamente"))))</f>
        <v>Inviable Sanitariamente</v>
      </c>
      <c r="WQR469" s="265" t="str">
        <f t="shared" ref="WQR469:WQR471" si="16022">IF(WQP469&lt;5,"Sin Riesgo",IF(WQP469 &lt;=14,"Bajo",IF(WQP469&lt;=35,"Medio",IF(WQP469&lt;=80,"Alto","Inviable Sanitariamente"))))</f>
        <v>Inviable Sanitariamente</v>
      </c>
      <c r="WQS469" s="265" t="str">
        <f t="shared" ref="WQS469:WQS471" si="16023">IF(WQQ469&lt;5,"Sin Riesgo",IF(WQQ469 &lt;=14,"Bajo",IF(WQQ469&lt;=35,"Medio",IF(WQQ469&lt;=80,"Alto","Inviable Sanitariamente"))))</f>
        <v>Inviable Sanitariamente</v>
      </c>
      <c r="WQT469" s="265" t="str">
        <f t="shared" ref="WQT469:WQT471" si="16024">IF(WQR469&lt;5,"Sin Riesgo",IF(WQR469 &lt;=14,"Bajo",IF(WQR469&lt;=35,"Medio",IF(WQR469&lt;=80,"Alto","Inviable Sanitariamente"))))</f>
        <v>Inviable Sanitariamente</v>
      </c>
      <c r="WQU469" s="265" t="str">
        <f t="shared" ref="WQU469:WQU471" si="16025">IF(WQS469&lt;5,"Sin Riesgo",IF(WQS469 &lt;=14,"Bajo",IF(WQS469&lt;=35,"Medio",IF(WQS469&lt;=80,"Alto","Inviable Sanitariamente"))))</f>
        <v>Inviable Sanitariamente</v>
      </c>
      <c r="WQV469" s="265" t="str">
        <f t="shared" ref="WQV469:WQV471" si="16026">IF(WQT469&lt;5,"Sin Riesgo",IF(WQT469 &lt;=14,"Bajo",IF(WQT469&lt;=35,"Medio",IF(WQT469&lt;=80,"Alto","Inviable Sanitariamente"))))</f>
        <v>Inviable Sanitariamente</v>
      </c>
      <c r="WQW469" s="265" t="str">
        <f t="shared" ref="WQW469:WQW471" si="16027">IF(WQU469&lt;5,"Sin Riesgo",IF(WQU469 &lt;=14,"Bajo",IF(WQU469&lt;=35,"Medio",IF(WQU469&lt;=80,"Alto","Inviable Sanitariamente"))))</f>
        <v>Inviable Sanitariamente</v>
      </c>
      <c r="WQX469" s="265" t="str">
        <f t="shared" ref="WQX469:WQX471" si="16028">IF(WQV469&lt;5,"Sin Riesgo",IF(WQV469 &lt;=14,"Bajo",IF(WQV469&lt;=35,"Medio",IF(WQV469&lt;=80,"Alto","Inviable Sanitariamente"))))</f>
        <v>Inviable Sanitariamente</v>
      </c>
      <c r="WQY469" s="265" t="str">
        <f t="shared" ref="WQY469:WQY471" si="16029">IF(WQW469&lt;5,"Sin Riesgo",IF(WQW469 &lt;=14,"Bajo",IF(WQW469&lt;=35,"Medio",IF(WQW469&lt;=80,"Alto","Inviable Sanitariamente"))))</f>
        <v>Inviable Sanitariamente</v>
      </c>
      <c r="WQZ469" s="265" t="str">
        <f t="shared" ref="WQZ469:WQZ471" si="16030">IF(WQX469&lt;5,"Sin Riesgo",IF(WQX469 &lt;=14,"Bajo",IF(WQX469&lt;=35,"Medio",IF(WQX469&lt;=80,"Alto","Inviable Sanitariamente"))))</f>
        <v>Inviable Sanitariamente</v>
      </c>
      <c r="WRA469" s="265" t="str">
        <f t="shared" ref="WRA469:WRA471" si="16031">IF(WQY469&lt;5,"Sin Riesgo",IF(WQY469 &lt;=14,"Bajo",IF(WQY469&lt;=35,"Medio",IF(WQY469&lt;=80,"Alto","Inviable Sanitariamente"))))</f>
        <v>Inviable Sanitariamente</v>
      </c>
      <c r="WRB469" s="265" t="str">
        <f t="shared" ref="WRB469:WRB471" si="16032">IF(WQZ469&lt;5,"Sin Riesgo",IF(WQZ469 &lt;=14,"Bajo",IF(WQZ469&lt;=35,"Medio",IF(WQZ469&lt;=80,"Alto","Inviable Sanitariamente"))))</f>
        <v>Inviable Sanitariamente</v>
      </c>
      <c r="WRC469" s="265" t="str">
        <f t="shared" ref="WRC469:WRC471" si="16033">IF(WRA469&lt;5,"Sin Riesgo",IF(WRA469 &lt;=14,"Bajo",IF(WRA469&lt;=35,"Medio",IF(WRA469&lt;=80,"Alto","Inviable Sanitariamente"))))</f>
        <v>Inviable Sanitariamente</v>
      </c>
      <c r="WRD469" s="265" t="str">
        <f t="shared" ref="WRD469:WRD471" si="16034">IF(WRB469&lt;5,"Sin Riesgo",IF(WRB469 &lt;=14,"Bajo",IF(WRB469&lt;=35,"Medio",IF(WRB469&lt;=80,"Alto","Inviable Sanitariamente"))))</f>
        <v>Inviable Sanitariamente</v>
      </c>
      <c r="WRE469" s="265" t="str">
        <f t="shared" ref="WRE469:WRE471" si="16035">IF(WRC469&lt;5,"Sin Riesgo",IF(WRC469 &lt;=14,"Bajo",IF(WRC469&lt;=35,"Medio",IF(WRC469&lt;=80,"Alto","Inviable Sanitariamente"))))</f>
        <v>Inviable Sanitariamente</v>
      </c>
      <c r="WRF469" s="265" t="str">
        <f t="shared" ref="WRF469:WRF471" si="16036">IF(WRD469&lt;5,"Sin Riesgo",IF(WRD469 &lt;=14,"Bajo",IF(WRD469&lt;=35,"Medio",IF(WRD469&lt;=80,"Alto","Inviable Sanitariamente"))))</f>
        <v>Inviable Sanitariamente</v>
      </c>
      <c r="WRG469" s="265" t="str">
        <f t="shared" ref="WRG469:WRG471" si="16037">IF(WRE469&lt;5,"Sin Riesgo",IF(WRE469 &lt;=14,"Bajo",IF(WRE469&lt;=35,"Medio",IF(WRE469&lt;=80,"Alto","Inviable Sanitariamente"))))</f>
        <v>Inviable Sanitariamente</v>
      </c>
      <c r="WRH469" s="265" t="str">
        <f t="shared" ref="WRH469:WRH471" si="16038">IF(WRF469&lt;5,"Sin Riesgo",IF(WRF469 &lt;=14,"Bajo",IF(WRF469&lt;=35,"Medio",IF(WRF469&lt;=80,"Alto","Inviable Sanitariamente"))))</f>
        <v>Inviable Sanitariamente</v>
      </c>
      <c r="WRI469" s="265" t="str">
        <f t="shared" ref="WRI469:WRI471" si="16039">IF(WRG469&lt;5,"Sin Riesgo",IF(WRG469 &lt;=14,"Bajo",IF(WRG469&lt;=35,"Medio",IF(WRG469&lt;=80,"Alto","Inviable Sanitariamente"))))</f>
        <v>Inviable Sanitariamente</v>
      </c>
      <c r="WRJ469" s="265" t="str">
        <f t="shared" ref="WRJ469:WRJ471" si="16040">IF(WRH469&lt;5,"Sin Riesgo",IF(WRH469 &lt;=14,"Bajo",IF(WRH469&lt;=35,"Medio",IF(WRH469&lt;=80,"Alto","Inviable Sanitariamente"))))</f>
        <v>Inviable Sanitariamente</v>
      </c>
      <c r="WRK469" s="265" t="str">
        <f t="shared" ref="WRK469:WRK471" si="16041">IF(WRI469&lt;5,"Sin Riesgo",IF(WRI469 &lt;=14,"Bajo",IF(WRI469&lt;=35,"Medio",IF(WRI469&lt;=80,"Alto","Inviable Sanitariamente"))))</f>
        <v>Inviable Sanitariamente</v>
      </c>
      <c r="WRL469" s="265" t="str">
        <f t="shared" ref="WRL469:WRL471" si="16042">IF(WRJ469&lt;5,"Sin Riesgo",IF(WRJ469 &lt;=14,"Bajo",IF(WRJ469&lt;=35,"Medio",IF(WRJ469&lt;=80,"Alto","Inviable Sanitariamente"))))</f>
        <v>Inviable Sanitariamente</v>
      </c>
      <c r="WRM469" s="265" t="str">
        <f t="shared" ref="WRM469:WRM471" si="16043">IF(WRK469&lt;5,"Sin Riesgo",IF(WRK469 &lt;=14,"Bajo",IF(WRK469&lt;=35,"Medio",IF(WRK469&lt;=80,"Alto","Inviable Sanitariamente"))))</f>
        <v>Inviable Sanitariamente</v>
      </c>
      <c r="WRN469" s="265" t="str">
        <f t="shared" ref="WRN469:WRN471" si="16044">IF(WRL469&lt;5,"Sin Riesgo",IF(WRL469 &lt;=14,"Bajo",IF(WRL469&lt;=35,"Medio",IF(WRL469&lt;=80,"Alto","Inviable Sanitariamente"))))</f>
        <v>Inviable Sanitariamente</v>
      </c>
      <c r="WRO469" s="265" t="str">
        <f t="shared" ref="WRO469:WRO471" si="16045">IF(WRM469&lt;5,"Sin Riesgo",IF(WRM469 &lt;=14,"Bajo",IF(WRM469&lt;=35,"Medio",IF(WRM469&lt;=80,"Alto","Inviable Sanitariamente"))))</f>
        <v>Inviable Sanitariamente</v>
      </c>
      <c r="WRP469" s="265" t="str">
        <f t="shared" ref="WRP469:WRP471" si="16046">IF(WRN469&lt;5,"Sin Riesgo",IF(WRN469 &lt;=14,"Bajo",IF(WRN469&lt;=35,"Medio",IF(WRN469&lt;=80,"Alto","Inviable Sanitariamente"))))</f>
        <v>Inviable Sanitariamente</v>
      </c>
      <c r="WRQ469" s="265" t="str">
        <f t="shared" ref="WRQ469:WRQ471" si="16047">IF(WRO469&lt;5,"Sin Riesgo",IF(WRO469 &lt;=14,"Bajo",IF(WRO469&lt;=35,"Medio",IF(WRO469&lt;=80,"Alto","Inviable Sanitariamente"))))</f>
        <v>Inviable Sanitariamente</v>
      </c>
      <c r="WRR469" s="265" t="str">
        <f t="shared" ref="WRR469:WRR471" si="16048">IF(WRP469&lt;5,"Sin Riesgo",IF(WRP469 &lt;=14,"Bajo",IF(WRP469&lt;=35,"Medio",IF(WRP469&lt;=80,"Alto","Inviable Sanitariamente"))))</f>
        <v>Inviable Sanitariamente</v>
      </c>
      <c r="WRS469" s="265" t="str">
        <f t="shared" ref="WRS469:WRS471" si="16049">IF(WRQ469&lt;5,"Sin Riesgo",IF(WRQ469 &lt;=14,"Bajo",IF(WRQ469&lt;=35,"Medio",IF(WRQ469&lt;=80,"Alto","Inviable Sanitariamente"))))</f>
        <v>Inviable Sanitariamente</v>
      </c>
      <c r="WRT469" s="265" t="str">
        <f t="shared" ref="WRT469:WRT471" si="16050">IF(WRR469&lt;5,"Sin Riesgo",IF(WRR469 &lt;=14,"Bajo",IF(WRR469&lt;=35,"Medio",IF(WRR469&lt;=80,"Alto","Inviable Sanitariamente"))))</f>
        <v>Inviable Sanitariamente</v>
      </c>
      <c r="WRU469" s="265" t="str">
        <f t="shared" ref="WRU469:WRU471" si="16051">IF(WRS469&lt;5,"Sin Riesgo",IF(WRS469 &lt;=14,"Bajo",IF(WRS469&lt;=35,"Medio",IF(WRS469&lt;=80,"Alto","Inviable Sanitariamente"))))</f>
        <v>Inviable Sanitariamente</v>
      </c>
      <c r="WRV469" s="265" t="str">
        <f t="shared" ref="WRV469:WRV471" si="16052">IF(WRT469&lt;5,"Sin Riesgo",IF(WRT469 &lt;=14,"Bajo",IF(WRT469&lt;=35,"Medio",IF(WRT469&lt;=80,"Alto","Inviable Sanitariamente"))))</f>
        <v>Inviable Sanitariamente</v>
      </c>
      <c r="WRW469" s="265" t="str">
        <f t="shared" ref="WRW469:WRW471" si="16053">IF(WRU469&lt;5,"Sin Riesgo",IF(WRU469 &lt;=14,"Bajo",IF(WRU469&lt;=35,"Medio",IF(WRU469&lt;=80,"Alto","Inviable Sanitariamente"))))</f>
        <v>Inviable Sanitariamente</v>
      </c>
      <c r="WRX469" s="265" t="str">
        <f t="shared" ref="WRX469:WRX471" si="16054">IF(WRV469&lt;5,"Sin Riesgo",IF(WRV469 &lt;=14,"Bajo",IF(WRV469&lt;=35,"Medio",IF(WRV469&lt;=80,"Alto","Inviable Sanitariamente"))))</f>
        <v>Inviable Sanitariamente</v>
      </c>
      <c r="WRY469" s="265" t="str">
        <f t="shared" ref="WRY469:WRY471" si="16055">IF(WRW469&lt;5,"Sin Riesgo",IF(WRW469 &lt;=14,"Bajo",IF(WRW469&lt;=35,"Medio",IF(WRW469&lt;=80,"Alto","Inviable Sanitariamente"))))</f>
        <v>Inviable Sanitariamente</v>
      </c>
      <c r="WRZ469" s="265" t="str">
        <f t="shared" ref="WRZ469:WRZ471" si="16056">IF(WRX469&lt;5,"Sin Riesgo",IF(WRX469 &lt;=14,"Bajo",IF(WRX469&lt;=35,"Medio",IF(WRX469&lt;=80,"Alto","Inviable Sanitariamente"))))</f>
        <v>Inviable Sanitariamente</v>
      </c>
      <c r="WSA469" s="265" t="str">
        <f t="shared" ref="WSA469:WSA471" si="16057">IF(WRY469&lt;5,"Sin Riesgo",IF(WRY469 &lt;=14,"Bajo",IF(WRY469&lt;=35,"Medio",IF(WRY469&lt;=80,"Alto","Inviable Sanitariamente"))))</f>
        <v>Inviable Sanitariamente</v>
      </c>
      <c r="WSB469" s="265" t="str">
        <f t="shared" ref="WSB469:WSB471" si="16058">IF(WRZ469&lt;5,"Sin Riesgo",IF(WRZ469 &lt;=14,"Bajo",IF(WRZ469&lt;=35,"Medio",IF(WRZ469&lt;=80,"Alto","Inviable Sanitariamente"))))</f>
        <v>Inviable Sanitariamente</v>
      </c>
      <c r="WSC469" s="265" t="str">
        <f t="shared" ref="WSC469:WSC471" si="16059">IF(WSA469&lt;5,"Sin Riesgo",IF(WSA469 &lt;=14,"Bajo",IF(WSA469&lt;=35,"Medio",IF(WSA469&lt;=80,"Alto","Inviable Sanitariamente"))))</f>
        <v>Inviable Sanitariamente</v>
      </c>
      <c r="WSD469" s="265" t="str">
        <f t="shared" ref="WSD469:WSD471" si="16060">IF(WSB469&lt;5,"Sin Riesgo",IF(WSB469 &lt;=14,"Bajo",IF(WSB469&lt;=35,"Medio",IF(WSB469&lt;=80,"Alto","Inviable Sanitariamente"))))</f>
        <v>Inviable Sanitariamente</v>
      </c>
      <c r="WSE469" s="265" t="str">
        <f t="shared" ref="WSE469:WSE471" si="16061">IF(WSC469&lt;5,"Sin Riesgo",IF(WSC469 &lt;=14,"Bajo",IF(WSC469&lt;=35,"Medio",IF(WSC469&lt;=80,"Alto","Inviable Sanitariamente"))))</f>
        <v>Inviable Sanitariamente</v>
      </c>
      <c r="WSF469" s="265" t="str">
        <f t="shared" ref="WSF469:WSF471" si="16062">IF(WSD469&lt;5,"Sin Riesgo",IF(WSD469 &lt;=14,"Bajo",IF(WSD469&lt;=35,"Medio",IF(WSD469&lt;=80,"Alto","Inviable Sanitariamente"))))</f>
        <v>Inviable Sanitariamente</v>
      </c>
      <c r="WSG469" s="265" t="str">
        <f t="shared" ref="WSG469:WSG471" si="16063">IF(WSE469&lt;5,"Sin Riesgo",IF(WSE469 &lt;=14,"Bajo",IF(WSE469&lt;=35,"Medio",IF(WSE469&lt;=80,"Alto","Inviable Sanitariamente"))))</f>
        <v>Inviable Sanitariamente</v>
      </c>
      <c r="WSH469" s="265" t="str">
        <f t="shared" ref="WSH469:WSH471" si="16064">IF(WSF469&lt;5,"Sin Riesgo",IF(WSF469 &lt;=14,"Bajo",IF(WSF469&lt;=35,"Medio",IF(WSF469&lt;=80,"Alto","Inviable Sanitariamente"))))</f>
        <v>Inviable Sanitariamente</v>
      </c>
      <c r="WSI469" s="265" t="str">
        <f t="shared" ref="WSI469:WSI471" si="16065">IF(WSG469&lt;5,"Sin Riesgo",IF(WSG469 &lt;=14,"Bajo",IF(WSG469&lt;=35,"Medio",IF(WSG469&lt;=80,"Alto","Inviable Sanitariamente"))))</f>
        <v>Inviable Sanitariamente</v>
      </c>
      <c r="WSJ469" s="265" t="str">
        <f t="shared" ref="WSJ469:WSJ471" si="16066">IF(WSH469&lt;5,"Sin Riesgo",IF(WSH469 &lt;=14,"Bajo",IF(WSH469&lt;=35,"Medio",IF(WSH469&lt;=80,"Alto","Inviable Sanitariamente"))))</f>
        <v>Inviable Sanitariamente</v>
      </c>
      <c r="WSK469" s="265" t="str">
        <f t="shared" ref="WSK469:WSK471" si="16067">IF(WSI469&lt;5,"Sin Riesgo",IF(WSI469 &lt;=14,"Bajo",IF(WSI469&lt;=35,"Medio",IF(WSI469&lt;=80,"Alto","Inviable Sanitariamente"))))</f>
        <v>Inviable Sanitariamente</v>
      </c>
      <c r="WSL469" s="265" t="str">
        <f t="shared" ref="WSL469:WSL471" si="16068">IF(WSJ469&lt;5,"Sin Riesgo",IF(WSJ469 &lt;=14,"Bajo",IF(WSJ469&lt;=35,"Medio",IF(WSJ469&lt;=80,"Alto","Inviable Sanitariamente"))))</f>
        <v>Inviable Sanitariamente</v>
      </c>
      <c r="WSM469" s="265" t="str">
        <f t="shared" ref="WSM469:WSM471" si="16069">IF(WSK469&lt;5,"Sin Riesgo",IF(WSK469 &lt;=14,"Bajo",IF(WSK469&lt;=35,"Medio",IF(WSK469&lt;=80,"Alto","Inviable Sanitariamente"))))</f>
        <v>Inviable Sanitariamente</v>
      </c>
      <c r="WSN469" s="265" t="str">
        <f t="shared" ref="WSN469:WSN471" si="16070">IF(WSL469&lt;5,"Sin Riesgo",IF(WSL469 &lt;=14,"Bajo",IF(WSL469&lt;=35,"Medio",IF(WSL469&lt;=80,"Alto","Inviable Sanitariamente"))))</f>
        <v>Inviable Sanitariamente</v>
      </c>
      <c r="WSO469" s="265" t="str">
        <f t="shared" ref="WSO469:WSO471" si="16071">IF(WSM469&lt;5,"Sin Riesgo",IF(WSM469 &lt;=14,"Bajo",IF(WSM469&lt;=35,"Medio",IF(WSM469&lt;=80,"Alto","Inviable Sanitariamente"))))</f>
        <v>Inviable Sanitariamente</v>
      </c>
      <c r="WSP469" s="265" t="str">
        <f t="shared" ref="WSP469:WSP471" si="16072">IF(WSN469&lt;5,"Sin Riesgo",IF(WSN469 &lt;=14,"Bajo",IF(WSN469&lt;=35,"Medio",IF(WSN469&lt;=80,"Alto","Inviable Sanitariamente"))))</f>
        <v>Inviable Sanitariamente</v>
      </c>
      <c r="WSQ469" s="265" t="str">
        <f t="shared" ref="WSQ469:WSQ471" si="16073">IF(WSO469&lt;5,"Sin Riesgo",IF(WSO469 &lt;=14,"Bajo",IF(WSO469&lt;=35,"Medio",IF(WSO469&lt;=80,"Alto","Inviable Sanitariamente"))))</f>
        <v>Inviable Sanitariamente</v>
      </c>
      <c r="WSR469" s="265" t="str">
        <f t="shared" ref="WSR469:WSR471" si="16074">IF(WSP469&lt;5,"Sin Riesgo",IF(WSP469 &lt;=14,"Bajo",IF(WSP469&lt;=35,"Medio",IF(WSP469&lt;=80,"Alto","Inviable Sanitariamente"))))</f>
        <v>Inviable Sanitariamente</v>
      </c>
      <c r="WSS469" s="265" t="str">
        <f t="shared" ref="WSS469:WSS471" si="16075">IF(WSQ469&lt;5,"Sin Riesgo",IF(WSQ469 &lt;=14,"Bajo",IF(WSQ469&lt;=35,"Medio",IF(WSQ469&lt;=80,"Alto","Inviable Sanitariamente"))))</f>
        <v>Inviable Sanitariamente</v>
      </c>
      <c r="WST469" s="265" t="str">
        <f t="shared" ref="WST469:WST471" si="16076">IF(WSR469&lt;5,"Sin Riesgo",IF(WSR469 &lt;=14,"Bajo",IF(WSR469&lt;=35,"Medio",IF(WSR469&lt;=80,"Alto","Inviable Sanitariamente"))))</f>
        <v>Inviable Sanitariamente</v>
      </c>
      <c r="WSU469" s="265" t="str">
        <f t="shared" ref="WSU469:WSU471" si="16077">IF(WSS469&lt;5,"Sin Riesgo",IF(WSS469 &lt;=14,"Bajo",IF(WSS469&lt;=35,"Medio",IF(WSS469&lt;=80,"Alto","Inviable Sanitariamente"))))</f>
        <v>Inviable Sanitariamente</v>
      </c>
      <c r="WSV469" s="265" t="str">
        <f t="shared" ref="WSV469:WSV471" si="16078">IF(WST469&lt;5,"Sin Riesgo",IF(WST469 &lt;=14,"Bajo",IF(WST469&lt;=35,"Medio",IF(WST469&lt;=80,"Alto","Inviable Sanitariamente"))))</f>
        <v>Inviable Sanitariamente</v>
      </c>
      <c r="WSW469" s="265" t="str">
        <f t="shared" ref="WSW469:WSW471" si="16079">IF(WSU469&lt;5,"Sin Riesgo",IF(WSU469 &lt;=14,"Bajo",IF(WSU469&lt;=35,"Medio",IF(WSU469&lt;=80,"Alto","Inviable Sanitariamente"))))</f>
        <v>Inviable Sanitariamente</v>
      </c>
      <c r="WSX469" s="265" t="str">
        <f t="shared" ref="WSX469:WSX471" si="16080">IF(WSV469&lt;5,"Sin Riesgo",IF(WSV469 &lt;=14,"Bajo",IF(WSV469&lt;=35,"Medio",IF(WSV469&lt;=80,"Alto","Inviable Sanitariamente"))))</f>
        <v>Inviable Sanitariamente</v>
      </c>
      <c r="WSY469" s="265" t="str">
        <f t="shared" ref="WSY469:WSY471" si="16081">IF(WSW469&lt;5,"Sin Riesgo",IF(WSW469 &lt;=14,"Bajo",IF(WSW469&lt;=35,"Medio",IF(WSW469&lt;=80,"Alto","Inviable Sanitariamente"))))</f>
        <v>Inviable Sanitariamente</v>
      </c>
      <c r="WSZ469" s="265" t="str">
        <f t="shared" ref="WSZ469:WSZ471" si="16082">IF(WSX469&lt;5,"Sin Riesgo",IF(WSX469 &lt;=14,"Bajo",IF(WSX469&lt;=35,"Medio",IF(WSX469&lt;=80,"Alto","Inviable Sanitariamente"))))</f>
        <v>Inviable Sanitariamente</v>
      </c>
      <c r="WTA469" s="265" t="str">
        <f t="shared" ref="WTA469:WTA471" si="16083">IF(WSY469&lt;5,"Sin Riesgo",IF(WSY469 &lt;=14,"Bajo",IF(WSY469&lt;=35,"Medio",IF(WSY469&lt;=80,"Alto","Inviable Sanitariamente"))))</f>
        <v>Inviable Sanitariamente</v>
      </c>
      <c r="WTB469" s="265" t="str">
        <f t="shared" ref="WTB469:WTB471" si="16084">IF(WSZ469&lt;5,"Sin Riesgo",IF(WSZ469 &lt;=14,"Bajo",IF(WSZ469&lt;=35,"Medio",IF(WSZ469&lt;=80,"Alto","Inviable Sanitariamente"))))</f>
        <v>Inviable Sanitariamente</v>
      </c>
      <c r="WTC469" s="265" t="str">
        <f t="shared" ref="WTC469:WTC471" si="16085">IF(WTA469&lt;5,"Sin Riesgo",IF(WTA469 &lt;=14,"Bajo",IF(WTA469&lt;=35,"Medio",IF(WTA469&lt;=80,"Alto","Inviable Sanitariamente"))))</f>
        <v>Inviable Sanitariamente</v>
      </c>
      <c r="WTD469" s="265" t="str">
        <f t="shared" ref="WTD469:WTD471" si="16086">IF(WTB469&lt;5,"Sin Riesgo",IF(WTB469 &lt;=14,"Bajo",IF(WTB469&lt;=35,"Medio",IF(WTB469&lt;=80,"Alto","Inviable Sanitariamente"))))</f>
        <v>Inviable Sanitariamente</v>
      </c>
      <c r="WTE469" s="265" t="str">
        <f t="shared" ref="WTE469:WTE471" si="16087">IF(WTC469&lt;5,"Sin Riesgo",IF(WTC469 &lt;=14,"Bajo",IF(WTC469&lt;=35,"Medio",IF(WTC469&lt;=80,"Alto","Inviable Sanitariamente"))))</f>
        <v>Inviable Sanitariamente</v>
      </c>
      <c r="WTF469" s="265" t="str">
        <f t="shared" ref="WTF469:WTF471" si="16088">IF(WTD469&lt;5,"Sin Riesgo",IF(WTD469 &lt;=14,"Bajo",IF(WTD469&lt;=35,"Medio",IF(WTD469&lt;=80,"Alto","Inviable Sanitariamente"))))</f>
        <v>Inviable Sanitariamente</v>
      </c>
      <c r="WTG469" s="265" t="str">
        <f t="shared" ref="WTG469:WTG471" si="16089">IF(WTE469&lt;5,"Sin Riesgo",IF(WTE469 &lt;=14,"Bajo",IF(WTE469&lt;=35,"Medio",IF(WTE469&lt;=80,"Alto","Inviable Sanitariamente"))))</f>
        <v>Inviable Sanitariamente</v>
      </c>
      <c r="WTH469" s="265" t="str">
        <f t="shared" ref="WTH469:WTH471" si="16090">IF(WTF469&lt;5,"Sin Riesgo",IF(WTF469 &lt;=14,"Bajo",IF(WTF469&lt;=35,"Medio",IF(WTF469&lt;=80,"Alto","Inviable Sanitariamente"))))</f>
        <v>Inviable Sanitariamente</v>
      </c>
      <c r="WTI469" s="265" t="str">
        <f t="shared" ref="WTI469:WTI471" si="16091">IF(WTG469&lt;5,"Sin Riesgo",IF(WTG469 &lt;=14,"Bajo",IF(WTG469&lt;=35,"Medio",IF(WTG469&lt;=80,"Alto","Inviable Sanitariamente"))))</f>
        <v>Inviable Sanitariamente</v>
      </c>
      <c r="WTJ469" s="265" t="str">
        <f t="shared" ref="WTJ469:WTJ471" si="16092">IF(WTH469&lt;5,"Sin Riesgo",IF(WTH469 &lt;=14,"Bajo",IF(WTH469&lt;=35,"Medio",IF(WTH469&lt;=80,"Alto","Inviable Sanitariamente"))))</f>
        <v>Inviable Sanitariamente</v>
      </c>
      <c r="WTK469" s="265" t="str">
        <f t="shared" ref="WTK469:WTK471" si="16093">IF(WTI469&lt;5,"Sin Riesgo",IF(WTI469 &lt;=14,"Bajo",IF(WTI469&lt;=35,"Medio",IF(WTI469&lt;=80,"Alto","Inviable Sanitariamente"))))</f>
        <v>Inviable Sanitariamente</v>
      </c>
      <c r="WTL469" s="265" t="str">
        <f t="shared" ref="WTL469:WTL471" si="16094">IF(WTJ469&lt;5,"Sin Riesgo",IF(WTJ469 &lt;=14,"Bajo",IF(WTJ469&lt;=35,"Medio",IF(WTJ469&lt;=80,"Alto","Inviable Sanitariamente"))))</f>
        <v>Inviable Sanitariamente</v>
      </c>
      <c r="WTM469" s="265" t="str">
        <f t="shared" ref="WTM469:WTM471" si="16095">IF(WTK469&lt;5,"Sin Riesgo",IF(WTK469 &lt;=14,"Bajo",IF(WTK469&lt;=35,"Medio",IF(WTK469&lt;=80,"Alto","Inviable Sanitariamente"))))</f>
        <v>Inviable Sanitariamente</v>
      </c>
      <c r="WTN469" s="265" t="str">
        <f t="shared" ref="WTN469:WTN471" si="16096">IF(WTL469&lt;5,"Sin Riesgo",IF(WTL469 &lt;=14,"Bajo",IF(WTL469&lt;=35,"Medio",IF(WTL469&lt;=80,"Alto","Inviable Sanitariamente"))))</f>
        <v>Inviable Sanitariamente</v>
      </c>
      <c r="WTO469" s="265" t="str">
        <f t="shared" ref="WTO469:WTO471" si="16097">IF(WTM469&lt;5,"Sin Riesgo",IF(WTM469 &lt;=14,"Bajo",IF(WTM469&lt;=35,"Medio",IF(WTM469&lt;=80,"Alto","Inviable Sanitariamente"))))</f>
        <v>Inviable Sanitariamente</v>
      </c>
      <c r="WTP469" s="265" t="str">
        <f t="shared" ref="WTP469:WTP471" si="16098">IF(WTN469&lt;5,"Sin Riesgo",IF(WTN469 &lt;=14,"Bajo",IF(WTN469&lt;=35,"Medio",IF(WTN469&lt;=80,"Alto","Inviable Sanitariamente"))))</f>
        <v>Inviable Sanitariamente</v>
      </c>
      <c r="WTQ469" s="265" t="str">
        <f t="shared" ref="WTQ469:WTQ471" si="16099">IF(WTO469&lt;5,"Sin Riesgo",IF(WTO469 &lt;=14,"Bajo",IF(WTO469&lt;=35,"Medio",IF(WTO469&lt;=80,"Alto","Inviable Sanitariamente"))))</f>
        <v>Inviable Sanitariamente</v>
      </c>
      <c r="WTR469" s="265" t="str">
        <f t="shared" ref="WTR469:WTR471" si="16100">IF(WTP469&lt;5,"Sin Riesgo",IF(WTP469 &lt;=14,"Bajo",IF(WTP469&lt;=35,"Medio",IF(WTP469&lt;=80,"Alto","Inviable Sanitariamente"))))</f>
        <v>Inviable Sanitariamente</v>
      </c>
      <c r="WTS469" s="265" t="str">
        <f t="shared" ref="WTS469:WTS471" si="16101">IF(WTQ469&lt;5,"Sin Riesgo",IF(WTQ469 &lt;=14,"Bajo",IF(WTQ469&lt;=35,"Medio",IF(WTQ469&lt;=80,"Alto","Inviable Sanitariamente"))))</f>
        <v>Inviable Sanitariamente</v>
      </c>
      <c r="WTT469" s="265" t="str">
        <f t="shared" ref="WTT469:WTT471" si="16102">IF(WTR469&lt;5,"Sin Riesgo",IF(WTR469 &lt;=14,"Bajo",IF(WTR469&lt;=35,"Medio",IF(WTR469&lt;=80,"Alto","Inviable Sanitariamente"))))</f>
        <v>Inviable Sanitariamente</v>
      </c>
      <c r="WTU469" s="265" t="str">
        <f t="shared" ref="WTU469:WTU471" si="16103">IF(WTS469&lt;5,"Sin Riesgo",IF(WTS469 &lt;=14,"Bajo",IF(WTS469&lt;=35,"Medio",IF(WTS469&lt;=80,"Alto","Inviable Sanitariamente"))))</f>
        <v>Inviable Sanitariamente</v>
      </c>
      <c r="WTV469" s="265" t="str">
        <f t="shared" ref="WTV469:WTV471" si="16104">IF(WTT469&lt;5,"Sin Riesgo",IF(WTT469 &lt;=14,"Bajo",IF(WTT469&lt;=35,"Medio",IF(WTT469&lt;=80,"Alto","Inviable Sanitariamente"))))</f>
        <v>Inviable Sanitariamente</v>
      </c>
      <c r="WTW469" s="265" t="str">
        <f t="shared" ref="WTW469:WTW471" si="16105">IF(WTU469&lt;5,"Sin Riesgo",IF(WTU469 &lt;=14,"Bajo",IF(WTU469&lt;=35,"Medio",IF(WTU469&lt;=80,"Alto","Inviable Sanitariamente"))))</f>
        <v>Inviable Sanitariamente</v>
      </c>
      <c r="WTX469" s="265" t="str">
        <f t="shared" ref="WTX469:WTX471" si="16106">IF(WTV469&lt;5,"Sin Riesgo",IF(WTV469 &lt;=14,"Bajo",IF(WTV469&lt;=35,"Medio",IF(WTV469&lt;=80,"Alto","Inviable Sanitariamente"))))</f>
        <v>Inviable Sanitariamente</v>
      </c>
      <c r="WTY469" s="265" t="str">
        <f t="shared" ref="WTY469:WTY471" si="16107">IF(WTW469&lt;5,"Sin Riesgo",IF(WTW469 &lt;=14,"Bajo",IF(WTW469&lt;=35,"Medio",IF(WTW469&lt;=80,"Alto","Inviable Sanitariamente"))))</f>
        <v>Inviable Sanitariamente</v>
      </c>
      <c r="WTZ469" s="265" t="str">
        <f t="shared" ref="WTZ469:WTZ471" si="16108">IF(WTX469&lt;5,"Sin Riesgo",IF(WTX469 &lt;=14,"Bajo",IF(WTX469&lt;=35,"Medio",IF(WTX469&lt;=80,"Alto","Inviable Sanitariamente"))))</f>
        <v>Inviable Sanitariamente</v>
      </c>
      <c r="WUA469" s="265" t="str">
        <f t="shared" ref="WUA469:WUA471" si="16109">IF(WTY469&lt;5,"Sin Riesgo",IF(WTY469 &lt;=14,"Bajo",IF(WTY469&lt;=35,"Medio",IF(WTY469&lt;=80,"Alto","Inviable Sanitariamente"))))</f>
        <v>Inviable Sanitariamente</v>
      </c>
      <c r="WUB469" s="265" t="str">
        <f t="shared" ref="WUB469:WUB471" si="16110">IF(WTZ469&lt;5,"Sin Riesgo",IF(WTZ469 &lt;=14,"Bajo",IF(WTZ469&lt;=35,"Medio",IF(WTZ469&lt;=80,"Alto","Inviable Sanitariamente"))))</f>
        <v>Inviable Sanitariamente</v>
      </c>
      <c r="WUC469" s="265" t="str">
        <f t="shared" ref="WUC469:WUC471" si="16111">IF(WUA469&lt;5,"Sin Riesgo",IF(WUA469 &lt;=14,"Bajo",IF(WUA469&lt;=35,"Medio",IF(WUA469&lt;=80,"Alto","Inviable Sanitariamente"))))</f>
        <v>Inviable Sanitariamente</v>
      </c>
      <c r="WUD469" s="265" t="str">
        <f t="shared" ref="WUD469:WUD471" si="16112">IF(WUB469&lt;5,"Sin Riesgo",IF(WUB469 &lt;=14,"Bajo",IF(WUB469&lt;=35,"Medio",IF(WUB469&lt;=80,"Alto","Inviable Sanitariamente"))))</f>
        <v>Inviable Sanitariamente</v>
      </c>
      <c r="WUE469" s="265" t="str">
        <f t="shared" ref="WUE469:WUE471" si="16113">IF(WUC469&lt;5,"Sin Riesgo",IF(WUC469 &lt;=14,"Bajo",IF(WUC469&lt;=35,"Medio",IF(WUC469&lt;=80,"Alto","Inviable Sanitariamente"))))</f>
        <v>Inviable Sanitariamente</v>
      </c>
      <c r="WUF469" s="265" t="str">
        <f t="shared" ref="WUF469:WUF471" si="16114">IF(WUD469&lt;5,"Sin Riesgo",IF(WUD469 &lt;=14,"Bajo",IF(WUD469&lt;=35,"Medio",IF(WUD469&lt;=80,"Alto","Inviable Sanitariamente"))))</f>
        <v>Inviable Sanitariamente</v>
      </c>
      <c r="WUG469" s="265" t="str">
        <f t="shared" ref="WUG469:WUG471" si="16115">IF(WUE469&lt;5,"Sin Riesgo",IF(WUE469 &lt;=14,"Bajo",IF(WUE469&lt;=35,"Medio",IF(WUE469&lt;=80,"Alto","Inviable Sanitariamente"))))</f>
        <v>Inviable Sanitariamente</v>
      </c>
      <c r="WUH469" s="265" t="str">
        <f t="shared" ref="WUH469:WUH471" si="16116">IF(WUF469&lt;5,"Sin Riesgo",IF(WUF469 &lt;=14,"Bajo",IF(WUF469&lt;=35,"Medio",IF(WUF469&lt;=80,"Alto","Inviable Sanitariamente"))))</f>
        <v>Inviable Sanitariamente</v>
      </c>
      <c r="WUI469" s="265" t="str">
        <f t="shared" ref="WUI469:WUI471" si="16117">IF(WUG469&lt;5,"Sin Riesgo",IF(WUG469 &lt;=14,"Bajo",IF(WUG469&lt;=35,"Medio",IF(WUG469&lt;=80,"Alto","Inviable Sanitariamente"))))</f>
        <v>Inviable Sanitariamente</v>
      </c>
      <c r="WUJ469" s="265" t="str">
        <f t="shared" ref="WUJ469:WUJ471" si="16118">IF(WUH469&lt;5,"Sin Riesgo",IF(WUH469 &lt;=14,"Bajo",IF(WUH469&lt;=35,"Medio",IF(WUH469&lt;=80,"Alto","Inviable Sanitariamente"))))</f>
        <v>Inviable Sanitariamente</v>
      </c>
      <c r="WUK469" s="265" t="str">
        <f t="shared" ref="WUK469:WUK471" si="16119">IF(WUI469&lt;5,"Sin Riesgo",IF(WUI469 &lt;=14,"Bajo",IF(WUI469&lt;=35,"Medio",IF(WUI469&lt;=80,"Alto","Inviable Sanitariamente"))))</f>
        <v>Inviable Sanitariamente</v>
      </c>
      <c r="WUL469" s="265" t="str">
        <f t="shared" ref="WUL469:WUL471" si="16120">IF(WUJ469&lt;5,"Sin Riesgo",IF(WUJ469 &lt;=14,"Bajo",IF(WUJ469&lt;=35,"Medio",IF(WUJ469&lt;=80,"Alto","Inviable Sanitariamente"))))</f>
        <v>Inviable Sanitariamente</v>
      </c>
      <c r="WUM469" s="265" t="str">
        <f t="shared" ref="WUM469:WUM471" si="16121">IF(WUK469&lt;5,"Sin Riesgo",IF(WUK469 &lt;=14,"Bajo",IF(WUK469&lt;=35,"Medio",IF(WUK469&lt;=80,"Alto","Inviable Sanitariamente"))))</f>
        <v>Inviable Sanitariamente</v>
      </c>
      <c r="WUN469" s="265" t="str">
        <f t="shared" ref="WUN469:WUN471" si="16122">IF(WUL469&lt;5,"Sin Riesgo",IF(WUL469 &lt;=14,"Bajo",IF(WUL469&lt;=35,"Medio",IF(WUL469&lt;=80,"Alto","Inviable Sanitariamente"))))</f>
        <v>Inviable Sanitariamente</v>
      </c>
      <c r="WUO469" s="265" t="str">
        <f t="shared" ref="WUO469:WUO471" si="16123">IF(WUM469&lt;5,"Sin Riesgo",IF(WUM469 &lt;=14,"Bajo",IF(WUM469&lt;=35,"Medio",IF(WUM469&lt;=80,"Alto","Inviable Sanitariamente"))))</f>
        <v>Inviable Sanitariamente</v>
      </c>
      <c r="WUP469" s="265" t="str">
        <f t="shared" ref="WUP469:WUP471" si="16124">IF(WUN469&lt;5,"Sin Riesgo",IF(WUN469 &lt;=14,"Bajo",IF(WUN469&lt;=35,"Medio",IF(WUN469&lt;=80,"Alto","Inviable Sanitariamente"))))</f>
        <v>Inviable Sanitariamente</v>
      </c>
      <c r="WUQ469" s="265" t="str">
        <f t="shared" ref="WUQ469:WUQ471" si="16125">IF(WUO469&lt;5,"Sin Riesgo",IF(WUO469 &lt;=14,"Bajo",IF(WUO469&lt;=35,"Medio",IF(WUO469&lt;=80,"Alto","Inviable Sanitariamente"))))</f>
        <v>Inviable Sanitariamente</v>
      </c>
      <c r="WUR469" s="265" t="str">
        <f t="shared" ref="WUR469:WUR471" si="16126">IF(WUP469&lt;5,"Sin Riesgo",IF(WUP469 &lt;=14,"Bajo",IF(WUP469&lt;=35,"Medio",IF(WUP469&lt;=80,"Alto","Inviable Sanitariamente"))))</f>
        <v>Inviable Sanitariamente</v>
      </c>
      <c r="WUS469" s="265" t="str">
        <f t="shared" ref="WUS469:WUS471" si="16127">IF(WUQ469&lt;5,"Sin Riesgo",IF(WUQ469 &lt;=14,"Bajo",IF(WUQ469&lt;=35,"Medio",IF(WUQ469&lt;=80,"Alto","Inviable Sanitariamente"))))</f>
        <v>Inviable Sanitariamente</v>
      </c>
      <c r="WUT469" s="265" t="str">
        <f t="shared" ref="WUT469:WUT471" si="16128">IF(WUR469&lt;5,"Sin Riesgo",IF(WUR469 &lt;=14,"Bajo",IF(WUR469&lt;=35,"Medio",IF(WUR469&lt;=80,"Alto","Inviable Sanitariamente"))))</f>
        <v>Inviable Sanitariamente</v>
      </c>
      <c r="WUU469" s="265" t="str">
        <f t="shared" ref="WUU469:WUU471" si="16129">IF(WUS469&lt;5,"Sin Riesgo",IF(WUS469 &lt;=14,"Bajo",IF(WUS469&lt;=35,"Medio",IF(WUS469&lt;=80,"Alto","Inviable Sanitariamente"))))</f>
        <v>Inviable Sanitariamente</v>
      </c>
      <c r="WUV469" s="265" t="str">
        <f t="shared" ref="WUV469:WUV471" si="16130">IF(WUT469&lt;5,"Sin Riesgo",IF(WUT469 &lt;=14,"Bajo",IF(WUT469&lt;=35,"Medio",IF(WUT469&lt;=80,"Alto","Inviable Sanitariamente"))))</f>
        <v>Inviable Sanitariamente</v>
      </c>
      <c r="WUW469" s="265" t="str">
        <f t="shared" ref="WUW469:WUW471" si="16131">IF(WUU469&lt;5,"Sin Riesgo",IF(WUU469 &lt;=14,"Bajo",IF(WUU469&lt;=35,"Medio",IF(WUU469&lt;=80,"Alto","Inviable Sanitariamente"))))</f>
        <v>Inviable Sanitariamente</v>
      </c>
      <c r="WUX469" s="265" t="str">
        <f t="shared" ref="WUX469:WUX471" si="16132">IF(WUV469&lt;5,"Sin Riesgo",IF(WUV469 &lt;=14,"Bajo",IF(WUV469&lt;=35,"Medio",IF(WUV469&lt;=80,"Alto","Inviable Sanitariamente"))))</f>
        <v>Inviable Sanitariamente</v>
      </c>
      <c r="WUY469" s="265" t="str">
        <f t="shared" ref="WUY469:WUY471" si="16133">IF(WUW469&lt;5,"Sin Riesgo",IF(WUW469 &lt;=14,"Bajo",IF(WUW469&lt;=35,"Medio",IF(WUW469&lt;=80,"Alto","Inviable Sanitariamente"))))</f>
        <v>Inviable Sanitariamente</v>
      </c>
      <c r="WUZ469" s="265" t="str">
        <f t="shared" ref="WUZ469:WUZ471" si="16134">IF(WUX469&lt;5,"Sin Riesgo",IF(WUX469 &lt;=14,"Bajo",IF(WUX469&lt;=35,"Medio",IF(WUX469&lt;=80,"Alto","Inviable Sanitariamente"))))</f>
        <v>Inviable Sanitariamente</v>
      </c>
      <c r="WVA469" s="265" t="str">
        <f t="shared" ref="WVA469:WVA471" si="16135">IF(WUY469&lt;5,"Sin Riesgo",IF(WUY469 &lt;=14,"Bajo",IF(WUY469&lt;=35,"Medio",IF(WUY469&lt;=80,"Alto","Inviable Sanitariamente"))))</f>
        <v>Inviable Sanitariamente</v>
      </c>
      <c r="WVB469" s="265" t="str">
        <f t="shared" ref="WVB469:WVB471" si="16136">IF(WUZ469&lt;5,"Sin Riesgo",IF(WUZ469 &lt;=14,"Bajo",IF(WUZ469&lt;=35,"Medio",IF(WUZ469&lt;=80,"Alto","Inviable Sanitariamente"))))</f>
        <v>Inviable Sanitariamente</v>
      </c>
      <c r="WVC469" s="265" t="str">
        <f t="shared" ref="WVC469:WVC471" si="16137">IF(WVA469&lt;5,"Sin Riesgo",IF(WVA469 &lt;=14,"Bajo",IF(WVA469&lt;=35,"Medio",IF(WVA469&lt;=80,"Alto","Inviable Sanitariamente"))))</f>
        <v>Inviable Sanitariamente</v>
      </c>
      <c r="WVD469" s="265" t="str">
        <f t="shared" ref="WVD469:WVD471" si="16138">IF(WVB469&lt;5,"Sin Riesgo",IF(WVB469 &lt;=14,"Bajo",IF(WVB469&lt;=35,"Medio",IF(WVB469&lt;=80,"Alto","Inviable Sanitariamente"))))</f>
        <v>Inviable Sanitariamente</v>
      </c>
      <c r="WVE469" s="265" t="str">
        <f t="shared" ref="WVE469:WVE471" si="16139">IF(WVC469&lt;5,"Sin Riesgo",IF(WVC469 &lt;=14,"Bajo",IF(WVC469&lt;=35,"Medio",IF(WVC469&lt;=80,"Alto","Inviable Sanitariamente"))))</f>
        <v>Inviable Sanitariamente</v>
      </c>
      <c r="WVF469" s="265" t="str">
        <f t="shared" ref="WVF469:WVF471" si="16140">IF(WVD469&lt;5,"Sin Riesgo",IF(WVD469 &lt;=14,"Bajo",IF(WVD469&lt;=35,"Medio",IF(WVD469&lt;=80,"Alto","Inviable Sanitariamente"))))</f>
        <v>Inviable Sanitariamente</v>
      </c>
      <c r="WVG469" s="265" t="str">
        <f t="shared" ref="WVG469:WVG471" si="16141">IF(WVE469&lt;5,"Sin Riesgo",IF(WVE469 &lt;=14,"Bajo",IF(WVE469&lt;=35,"Medio",IF(WVE469&lt;=80,"Alto","Inviable Sanitariamente"))))</f>
        <v>Inviable Sanitariamente</v>
      </c>
      <c r="WVH469" s="265" t="str">
        <f t="shared" ref="WVH469:WVH471" si="16142">IF(WVF469&lt;5,"Sin Riesgo",IF(WVF469 &lt;=14,"Bajo",IF(WVF469&lt;=35,"Medio",IF(WVF469&lt;=80,"Alto","Inviable Sanitariamente"))))</f>
        <v>Inviable Sanitariamente</v>
      </c>
      <c r="WVI469" s="265" t="str">
        <f t="shared" ref="WVI469:WVI471" si="16143">IF(WVG469&lt;5,"Sin Riesgo",IF(WVG469 &lt;=14,"Bajo",IF(WVG469&lt;=35,"Medio",IF(WVG469&lt;=80,"Alto","Inviable Sanitariamente"))))</f>
        <v>Inviable Sanitariamente</v>
      </c>
      <c r="WVJ469" s="265" t="str">
        <f t="shared" ref="WVJ469:WVJ471" si="16144">IF(WVH469&lt;5,"Sin Riesgo",IF(WVH469 &lt;=14,"Bajo",IF(WVH469&lt;=35,"Medio",IF(WVH469&lt;=80,"Alto","Inviable Sanitariamente"))))</f>
        <v>Inviable Sanitariamente</v>
      </c>
      <c r="WVK469" s="265" t="str">
        <f t="shared" ref="WVK469:WVK471" si="16145">IF(WVI469&lt;5,"Sin Riesgo",IF(WVI469 &lt;=14,"Bajo",IF(WVI469&lt;=35,"Medio",IF(WVI469&lt;=80,"Alto","Inviable Sanitariamente"))))</f>
        <v>Inviable Sanitariamente</v>
      </c>
      <c r="WVL469" s="265" t="str">
        <f t="shared" ref="WVL469:WVL471" si="16146">IF(WVJ469&lt;5,"Sin Riesgo",IF(WVJ469 &lt;=14,"Bajo",IF(WVJ469&lt;=35,"Medio",IF(WVJ469&lt;=80,"Alto","Inviable Sanitariamente"))))</f>
        <v>Inviable Sanitariamente</v>
      </c>
      <c r="WVM469" s="265" t="str">
        <f t="shared" ref="WVM469:WVM471" si="16147">IF(WVK469&lt;5,"Sin Riesgo",IF(WVK469 &lt;=14,"Bajo",IF(WVK469&lt;=35,"Medio",IF(WVK469&lt;=80,"Alto","Inviable Sanitariamente"))))</f>
        <v>Inviable Sanitariamente</v>
      </c>
      <c r="WVN469" s="265" t="str">
        <f t="shared" ref="WVN469:WVN471" si="16148">IF(WVL469&lt;5,"Sin Riesgo",IF(WVL469 &lt;=14,"Bajo",IF(WVL469&lt;=35,"Medio",IF(WVL469&lt;=80,"Alto","Inviable Sanitariamente"))))</f>
        <v>Inviable Sanitariamente</v>
      </c>
      <c r="WVO469" s="265" t="str">
        <f t="shared" ref="WVO469:WVO471" si="16149">IF(WVM469&lt;5,"Sin Riesgo",IF(WVM469 &lt;=14,"Bajo",IF(WVM469&lt;=35,"Medio",IF(WVM469&lt;=80,"Alto","Inviable Sanitariamente"))))</f>
        <v>Inviable Sanitariamente</v>
      </c>
      <c r="WVP469" s="265" t="str">
        <f t="shared" ref="WVP469:WVP471" si="16150">IF(WVN469&lt;5,"Sin Riesgo",IF(WVN469 &lt;=14,"Bajo",IF(WVN469&lt;=35,"Medio",IF(WVN469&lt;=80,"Alto","Inviable Sanitariamente"))))</f>
        <v>Inviable Sanitariamente</v>
      </c>
      <c r="WVQ469" s="265" t="str">
        <f t="shared" ref="WVQ469:WVQ471" si="16151">IF(WVO469&lt;5,"Sin Riesgo",IF(WVO469 &lt;=14,"Bajo",IF(WVO469&lt;=35,"Medio",IF(WVO469&lt;=80,"Alto","Inviable Sanitariamente"))))</f>
        <v>Inviable Sanitariamente</v>
      </c>
      <c r="WVR469" s="265" t="str">
        <f t="shared" ref="WVR469:WVR471" si="16152">IF(WVP469&lt;5,"Sin Riesgo",IF(WVP469 &lt;=14,"Bajo",IF(WVP469&lt;=35,"Medio",IF(WVP469&lt;=80,"Alto","Inviable Sanitariamente"))))</f>
        <v>Inviable Sanitariamente</v>
      </c>
      <c r="WVS469" s="265" t="str">
        <f t="shared" ref="WVS469:WVS471" si="16153">IF(WVQ469&lt;5,"Sin Riesgo",IF(WVQ469 &lt;=14,"Bajo",IF(WVQ469&lt;=35,"Medio",IF(WVQ469&lt;=80,"Alto","Inviable Sanitariamente"))))</f>
        <v>Inviable Sanitariamente</v>
      </c>
      <c r="WVT469" s="265" t="str">
        <f t="shared" ref="WVT469:WVT471" si="16154">IF(WVR469&lt;5,"Sin Riesgo",IF(WVR469 &lt;=14,"Bajo",IF(WVR469&lt;=35,"Medio",IF(WVR469&lt;=80,"Alto","Inviable Sanitariamente"))))</f>
        <v>Inviable Sanitariamente</v>
      </c>
      <c r="WVU469" s="265" t="str">
        <f t="shared" ref="WVU469:WVU471" si="16155">IF(WVS469&lt;5,"Sin Riesgo",IF(WVS469 &lt;=14,"Bajo",IF(WVS469&lt;=35,"Medio",IF(WVS469&lt;=80,"Alto","Inviable Sanitariamente"))))</f>
        <v>Inviable Sanitariamente</v>
      </c>
      <c r="WVV469" s="265" t="str">
        <f t="shared" ref="WVV469:WVV471" si="16156">IF(WVT469&lt;5,"Sin Riesgo",IF(WVT469 &lt;=14,"Bajo",IF(WVT469&lt;=35,"Medio",IF(WVT469&lt;=80,"Alto","Inviable Sanitariamente"))))</f>
        <v>Inviable Sanitariamente</v>
      </c>
      <c r="WVW469" s="265" t="str">
        <f t="shared" ref="WVW469:WVW471" si="16157">IF(WVU469&lt;5,"Sin Riesgo",IF(WVU469 &lt;=14,"Bajo",IF(WVU469&lt;=35,"Medio",IF(WVU469&lt;=80,"Alto","Inviable Sanitariamente"))))</f>
        <v>Inviable Sanitariamente</v>
      </c>
      <c r="WVX469" s="265" t="str">
        <f t="shared" ref="WVX469:WVX471" si="16158">IF(WVV469&lt;5,"Sin Riesgo",IF(WVV469 &lt;=14,"Bajo",IF(WVV469&lt;=35,"Medio",IF(WVV469&lt;=80,"Alto","Inviable Sanitariamente"))))</f>
        <v>Inviable Sanitariamente</v>
      </c>
      <c r="WVY469" s="265" t="str">
        <f t="shared" ref="WVY469:WVY471" si="16159">IF(WVW469&lt;5,"Sin Riesgo",IF(WVW469 &lt;=14,"Bajo",IF(WVW469&lt;=35,"Medio",IF(WVW469&lt;=80,"Alto","Inviable Sanitariamente"))))</f>
        <v>Inviable Sanitariamente</v>
      </c>
      <c r="WVZ469" s="265" t="str">
        <f t="shared" ref="WVZ469:WVZ471" si="16160">IF(WVX469&lt;5,"Sin Riesgo",IF(WVX469 &lt;=14,"Bajo",IF(WVX469&lt;=35,"Medio",IF(WVX469&lt;=80,"Alto","Inviable Sanitariamente"))))</f>
        <v>Inviable Sanitariamente</v>
      </c>
      <c r="WWA469" s="265" t="str">
        <f t="shared" ref="WWA469:WWA471" si="16161">IF(WVY469&lt;5,"Sin Riesgo",IF(WVY469 &lt;=14,"Bajo",IF(WVY469&lt;=35,"Medio",IF(WVY469&lt;=80,"Alto","Inviable Sanitariamente"))))</f>
        <v>Inviable Sanitariamente</v>
      </c>
      <c r="WWB469" s="265" t="str">
        <f t="shared" ref="WWB469:WWB471" si="16162">IF(WVZ469&lt;5,"Sin Riesgo",IF(WVZ469 &lt;=14,"Bajo",IF(WVZ469&lt;=35,"Medio",IF(WVZ469&lt;=80,"Alto","Inviable Sanitariamente"))))</f>
        <v>Inviable Sanitariamente</v>
      </c>
      <c r="WWC469" s="265" t="str">
        <f t="shared" ref="WWC469:WWC471" si="16163">IF(WWA469&lt;5,"Sin Riesgo",IF(WWA469 &lt;=14,"Bajo",IF(WWA469&lt;=35,"Medio",IF(WWA469&lt;=80,"Alto","Inviable Sanitariamente"))))</f>
        <v>Inviable Sanitariamente</v>
      </c>
      <c r="WWD469" s="265" t="str">
        <f t="shared" ref="WWD469:WWD471" si="16164">IF(WWB469&lt;5,"Sin Riesgo",IF(WWB469 &lt;=14,"Bajo",IF(WWB469&lt;=35,"Medio",IF(WWB469&lt;=80,"Alto","Inviable Sanitariamente"))))</f>
        <v>Inviable Sanitariamente</v>
      </c>
      <c r="WWE469" s="265" t="str">
        <f t="shared" ref="WWE469:WWE471" si="16165">IF(WWC469&lt;5,"Sin Riesgo",IF(WWC469 &lt;=14,"Bajo",IF(WWC469&lt;=35,"Medio",IF(WWC469&lt;=80,"Alto","Inviable Sanitariamente"))))</f>
        <v>Inviable Sanitariamente</v>
      </c>
      <c r="WWF469" s="265" t="str">
        <f t="shared" ref="WWF469:WWF471" si="16166">IF(WWD469&lt;5,"Sin Riesgo",IF(WWD469 &lt;=14,"Bajo",IF(WWD469&lt;=35,"Medio",IF(WWD469&lt;=80,"Alto","Inviable Sanitariamente"))))</f>
        <v>Inviable Sanitariamente</v>
      </c>
      <c r="WWG469" s="265" t="str">
        <f t="shared" ref="WWG469:WWG471" si="16167">IF(WWE469&lt;5,"Sin Riesgo",IF(WWE469 &lt;=14,"Bajo",IF(WWE469&lt;=35,"Medio",IF(WWE469&lt;=80,"Alto","Inviable Sanitariamente"))))</f>
        <v>Inviable Sanitariamente</v>
      </c>
      <c r="WWH469" s="265" t="str">
        <f t="shared" ref="WWH469:WWH471" si="16168">IF(WWF469&lt;5,"Sin Riesgo",IF(WWF469 &lt;=14,"Bajo",IF(WWF469&lt;=35,"Medio",IF(WWF469&lt;=80,"Alto","Inviable Sanitariamente"))))</f>
        <v>Inviable Sanitariamente</v>
      </c>
      <c r="WWI469" s="265" t="str">
        <f t="shared" ref="WWI469:WWI471" si="16169">IF(WWG469&lt;5,"Sin Riesgo",IF(WWG469 &lt;=14,"Bajo",IF(WWG469&lt;=35,"Medio",IF(WWG469&lt;=80,"Alto","Inviable Sanitariamente"))))</f>
        <v>Inviable Sanitariamente</v>
      </c>
      <c r="WWJ469" s="265" t="str">
        <f t="shared" ref="WWJ469:WWJ471" si="16170">IF(WWH469&lt;5,"Sin Riesgo",IF(WWH469 &lt;=14,"Bajo",IF(WWH469&lt;=35,"Medio",IF(WWH469&lt;=80,"Alto","Inviable Sanitariamente"))))</f>
        <v>Inviable Sanitariamente</v>
      </c>
      <c r="WWK469" s="265" t="str">
        <f t="shared" ref="WWK469:WWK471" si="16171">IF(WWI469&lt;5,"Sin Riesgo",IF(WWI469 &lt;=14,"Bajo",IF(WWI469&lt;=35,"Medio",IF(WWI469&lt;=80,"Alto","Inviable Sanitariamente"))))</f>
        <v>Inviable Sanitariamente</v>
      </c>
      <c r="WWL469" s="265" t="str">
        <f t="shared" ref="WWL469:WWL471" si="16172">IF(WWJ469&lt;5,"Sin Riesgo",IF(WWJ469 &lt;=14,"Bajo",IF(WWJ469&lt;=35,"Medio",IF(WWJ469&lt;=80,"Alto","Inviable Sanitariamente"))))</f>
        <v>Inviable Sanitariamente</v>
      </c>
      <c r="WWM469" s="265" t="str">
        <f t="shared" ref="WWM469:WWM471" si="16173">IF(WWK469&lt;5,"Sin Riesgo",IF(WWK469 &lt;=14,"Bajo",IF(WWK469&lt;=35,"Medio",IF(WWK469&lt;=80,"Alto","Inviable Sanitariamente"))))</f>
        <v>Inviable Sanitariamente</v>
      </c>
      <c r="WWN469" s="265" t="str">
        <f t="shared" ref="WWN469:WWN471" si="16174">IF(WWL469&lt;5,"Sin Riesgo",IF(WWL469 &lt;=14,"Bajo",IF(WWL469&lt;=35,"Medio",IF(WWL469&lt;=80,"Alto","Inviable Sanitariamente"))))</f>
        <v>Inviable Sanitariamente</v>
      </c>
      <c r="WWO469" s="265" t="str">
        <f t="shared" ref="WWO469:WWO471" si="16175">IF(WWM469&lt;5,"Sin Riesgo",IF(WWM469 &lt;=14,"Bajo",IF(WWM469&lt;=35,"Medio",IF(WWM469&lt;=80,"Alto","Inviable Sanitariamente"))))</f>
        <v>Inviable Sanitariamente</v>
      </c>
      <c r="WWP469" s="265" t="str">
        <f t="shared" ref="WWP469:WWP471" si="16176">IF(WWN469&lt;5,"Sin Riesgo",IF(WWN469 &lt;=14,"Bajo",IF(WWN469&lt;=35,"Medio",IF(WWN469&lt;=80,"Alto","Inviable Sanitariamente"))))</f>
        <v>Inviable Sanitariamente</v>
      </c>
      <c r="WWQ469" s="265" t="str">
        <f t="shared" ref="WWQ469:WWQ471" si="16177">IF(WWO469&lt;5,"Sin Riesgo",IF(WWO469 &lt;=14,"Bajo",IF(WWO469&lt;=35,"Medio",IF(WWO469&lt;=80,"Alto","Inviable Sanitariamente"))))</f>
        <v>Inviable Sanitariamente</v>
      </c>
      <c r="WWR469" s="265" t="str">
        <f t="shared" ref="WWR469:WWR471" si="16178">IF(WWP469&lt;5,"Sin Riesgo",IF(WWP469 &lt;=14,"Bajo",IF(WWP469&lt;=35,"Medio",IF(WWP469&lt;=80,"Alto","Inviable Sanitariamente"))))</f>
        <v>Inviable Sanitariamente</v>
      </c>
      <c r="WWS469" s="265" t="str">
        <f t="shared" ref="WWS469:WWS471" si="16179">IF(WWQ469&lt;5,"Sin Riesgo",IF(WWQ469 &lt;=14,"Bajo",IF(WWQ469&lt;=35,"Medio",IF(WWQ469&lt;=80,"Alto","Inviable Sanitariamente"))))</f>
        <v>Inviable Sanitariamente</v>
      </c>
      <c r="WWT469" s="265" t="str">
        <f t="shared" ref="WWT469:WWT471" si="16180">IF(WWR469&lt;5,"Sin Riesgo",IF(WWR469 &lt;=14,"Bajo",IF(WWR469&lt;=35,"Medio",IF(WWR469&lt;=80,"Alto","Inviable Sanitariamente"))))</f>
        <v>Inviable Sanitariamente</v>
      </c>
      <c r="WWU469" s="265" t="str">
        <f t="shared" ref="WWU469:WWU471" si="16181">IF(WWS469&lt;5,"Sin Riesgo",IF(WWS469 &lt;=14,"Bajo",IF(WWS469&lt;=35,"Medio",IF(WWS469&lt;=80,"Alto","Inviable Sanitariamente"))))</f>
        <v>Inviable Sanitariamente</v>
      </c>
      <c r="WWV469" s="265" t="str">
        <f t="shared" ref="WWV469:WWV471" si="16182">IF(WWT469&lt;5,"Sin Riesgo",IF(WWT469 &lt;=14,"Bajo",IF(WWT469&lt;=35,"Medio",IF(WWT469&lt;=80,"Alto","Inviable Sanitariamente"))))</f>
        <v>Inviable Sanitariamente</v>
      </c>
      <c r="WWW469" s="265" t="str">
        <f t="shared" ref="WWW469:WWW471" si="16183">IF(WWU469&lt;5,"Sin Riesgo",IF(WWU469 &lt;=14,"Bajo",IF(WWU469&lt;=35,"Medio",IF(WWU469&lt;=80,"Alto","Inviable Sanitariamente"))))</f>
        <v>Inviable Sanitariamente</v>
      </c>
      <c r="WWX469" s="265" t="str">
        <f t="shared" ref="WWX469:WWX471" si="16184">IF(WWV469&lt;5,"Sin Riesgo",IF(WWV469 &lt;=14,"Bajo",IF(WWV469&lt;=35,"Medio",IF(WWV469&lt;=80,"Alto","Inviable Sanitariamente"))))</f>
        <v>Inviable Sanitariamente</v>
      </c>
      <c r="WWY469" s="265" t="str">
        <f t="shared" ref="WWY469:WWY471" si="16185">IF(WWW469&lt;5,"Sin Riesgo",IF(WWW469 &lt;=14,"Bajo",IF(WWW469&lt;=35,"Medio",IF(WWW469&lt;=80,"Alto","Inviable Sanitariamente"))))</f>
        <v>Inviable Sanitariamente</v>
      </c>
      <c r="WWZ469" s="265" t="str">
        <f t="shared" ref="WWZ469:WWZ471" si="16186">IF(WWX469&lt;5,"Sin Riesgo",IF(WWX469 &lt;=14,"Bajo",IF(WWX469&lt;=35,"Medio",IF(WWX469&lt;=80,"Alto","Inviable Sanitariamente"))))</f>
        <v>Inviable Sanitariamente</v>
      </c>
      <c r="WXA469" s="265" t="str">
        <f t="shared" ref="WXA469:WXA471" si="16187">IF(WWY469&lt;5,"Sin Riesgo",IF(WWY469 &lt;=14,"Bajo",IF(WWY469&lt;=35,"Medio",IF(WWY469&lt;=80,"Alto","Inviable Sanitariamente"))))</f>
        <v>Inviable Sanitariamente</v>
      </c>
      <c r="WXB469" s="265" t="str">
        <f t="shared" ref="WXB469:WXB471" si="16188">IF(WWZ469&lt;5,"Sin Riesgo",IF(WWZ469 &lt;=14,"Bajo",IF(WWZ469&lt;=35,"Medio",IF(WWZ469&lt;=80,"Alto","Inviable Sanitariamente"))))</f>
        <v>Inviable Sanitariamente</v>
      </c>
      <c r="WXC469" s="265" t="str">
        <f t="shared" ref="WXC469:WXC471" si="16189">IF(WXA469&lt;5,"Sin Riesgo",IF(WXA469 &lt;=14,"Bajo",IF(WXA469&lt;=35,"Medio",IF(WXA469&lt;=80,"Alto","Inviable Sanitariamente"))))</f>
        <v>Inviable Sanitariamente</v>
      </c>
      <c r="WXD469" s="265" t="str">
        <f t="shared" ref="WXD469:WXD471" si="16190">IF(WXB469&lt;5,"Sin Riesgo",IF(WXB469 &lt;=14,"Bajo",IF(WXB469&lt;=35,"Medio",IF(WXB469&lt;=80,"Alto","Inviable Sanitariamente"))))</f>
        <v>Inviable Sanitariamente</v>
      </c>
      <c r="WXE469" s="265" t="str">
        <f t="shared" ref="WXE469:WXE471" si="16191">IF(WXC469&lt;5,"Sin Riesgo",IF(WXC469 &lt;=14,"Bajo",IF(WXC469&lt;=35,"Medio",IF(WXC469&lt;=80,"Alto","Inviable Sanitariamente"))))</f>
        <v>Inviable Sanitariamente</v>
      </c>
      <c r="WXF469" s="265" t="str">
        <f t="shared" ref="WXF469:WXF471" si="16192">IF(WXD469&lt;5,"Sin Riesgo",IF(WXD469 &lt;=14,"Bajo",IF(WXD469&lt;=35,"Medio",IF(WXD469&lt;=80,"Alto","Inviable Sanitariamente"))))</f>
        <v>Inviable Sanitariamente</v>
      </c>
      <c r="WXG469" s="265" t="str">
        <f t="shared" ref="WXG469:WXG471" si="16193">IF(WXE469&lt;5,"Sin Riesgo",IF(WXE469 &lt;=14,"Bajo",IF(WXE469&lt;=35,"Medio",IF(WXE469&lt;=80,"Alto","Inviable Sanitariamente"))))</f>
        <v>Inviable Sanitariamente</v>
      </c>
      <c r="WXH469" s="265" t="str">
        <f t="shared" ref="WXH469:WXH471" si="16194">IF(WXF469&lt;5,"Sin Riesgo",IF(WXF469 &lt;=14,"Bajo",IF(WXF469&lt;=35,"Medio",IF(WXF469&lt;=80,"Alto","Inviable Sanitariamente"))))</f>
        <v>Inviable Sanitariamente</v>
      </c>
      <c r="WXI469" s="265" t="str">
        <f t="shared" ref="WXI469:WXI471" si="16195">IF(WXG469&lt;5,"Sin Riesgo",IF(WXG469 &lt;=14,"Bajo",IF(WXG469&lt;=35,"Medio",IF(WXG469&lt;=80,"Alto","Inviable Sanitariamente"))))</f>
        <v>Inviable Sanitariamente</v>
      </c>
      <c r="WXJ469" s="265" t="str">
        <f t="shared" ref="WXJ469:WXJ471" si="16196">IF(WXH469&lt;5,"Sin Riesgo",IF(WXH469 &lt;=14,"Bajo",IF(WXH469&lt;=35,"Medio",IF(WXH469&lt;=80,"Alto","Inviable Sanitariamente"))))</f>
        <v>Inviable Sanitariamente</v>
      </c>
      <c r="WXK469" s="265" t="str">
        <f t="shared" ref="WXK469:WXK471" si="16197">IF(WXI469&lt;5,"Sin Riesgo",IF(WXI469 &lt;=14,"Bajo",IF(WXI469&lt;=35,"Medio",IF(WXI469&lt;=80,"Alto","Inviable Sanitariamente"))))</f>
        <v>Inviable Sanitariamente</v>
      </c>
      <c r="WXL469" s="265" t="str">
        <f t="shared" ref="WXL469:WXL471" si="16198">IF(WXJ469&lt;5,"Sin Riesgo",IF(WXJ469 &lt;=14,"Bajo",IF(WXJ469&lt;=35,"Medio",IF(WXJ469&lt;=80,"Alto","Inviable Sanitariamente"))))</f>
        <v>Inviable Sanitariamente</v>
      </c>
      <c r="WXM469" s="265" t="str">
        <f t="shared" ref="WXM469:WXM471" si="16199">IF(WXK469&lt;5,"Sin Riesgo",IF(WXK469 &lt;=14,"Bajo",IF(WXK469&lt;=35,"Medio",IF(WXK469&lt;=80,"Alto","Inviable Sanitariamente"))))</f>
        <v>Inviable Sanitariamente</v>
      </c>
      <c r="WXN469" s="265" t="str">
        <f t="shared" ref="WXN469:WXN471" si="16200">IF(WXL469&lt;5,"Sin Riesgo",IF(WXL469 &lt;=14,"Bajo",IF(WXL469&lt;=35,"Medio",IF(WXL469&lt;=80,"Alto","Inviable Sanitariamente"))))</f>
        <v>Inviable Sanitariamente</v>
      </c>
      <c r="WXO469" s="265" t="str">
        <f t="shared" ref="WXO469:WXO471" si="16201">IF(WXM469&lt;5,"Sin Riesgo",IF(WXM469 &lt;=14,"Bajo",IF(WXM469&lt;=35,"Medio",IF(WXM469&lt;=80,"Alto","Inviable Sanitariamente"))))</f>
        <v>Inviable Sanitariamente</v>
      </c>
      <c r="WXP469" s="265" t="str">
        <f t="shared" ref="WXP469:WXP471" si="16202">IF(WXN469&lt;5,"Sin Riesgo",IF(WXN469 &lt;=14,"Bajo",IF(WXN469&lt;=35,"Medio",IF(WXN469&lt;=80,"Alto","Inviable Sanitariamente"))))</f>
        <v>Inviable Sanitariamente</v>
      </c>
      <c r="WXQ469" s="265" t="str">
        <f t="shared" ref="WXQ469:WXQ471" si="16203">IF(WXO469&lt;5,"Sin Riesgo",IF(WXO469 &lt;=14,"Bajo",IF(WXO469&lt;=35,"Medio",IF(WXO469&lt;=80,"Alto","Inviable Sanitariamente"))))</f>
        <v>Inviable Sanitariamente</v>
      </c>
      <c r="WXR469" s="265" t="str">
        <f t="shared" ref="WXR469:WXR471" si="16204">IF(WXP469&lt;5,"Sin Riesgo",IF(WXP469 &lt;=14,"Bajo",IF(WXP469&lt;=35,"Medio",IF(WXP469&lt;=80,"Alto","Inviable Sanitariamente"))))</f>
        <v>Inviable Sanitariamente</v>
      </c>
      <c r="WXS469" s="265" t="str">
        <f t="shared" ref="WXS469:WXS471" si="16205">IF(WXQ469&lt;5,"Sin Riesgo",IF(WXQ469 &lt;=14,"Bajo",IF(WXQ469&lt;=35,"Medio",IF(WXQ469&lt;=80,"Alto","Inviable Sanitariamente"))))</f>
        <v>Inviable Sanitariamente</v>
      </c>
      <c r="WXT469" s="265" t="str">
        <f t="shared" ref="WXT469:WXT471" si="16206">IF(WXR469&lt;5,"Sin Riesgo",IF(WXR469 &lt;=14,"Bajo",IF(WXR469&lt;=35,"Medio",IF(WXR469&lt;=80,"Alto","Inviable Sanitariamente"))))</f>
        <v>Inviable Sanitariamente</v>
      </c>
      <c r="WXU469" s="265" t="str">
        <f t="shared" ref="WXU469:WXU471" si="16207">IF(WXS469&lt;5,"Sin Riesgo",IF(WXS469 &lt;=14,"Bajo",IF(WXS469&lt;=35,"Medio",IF(WXS469&lt;=80,"Alto","Inviable Sanitariamente"))))</f>
        <v>Inviable Sanitariamente</v>
      </c>
      <c r="WXV469" s="265" t="str">
        <f t="shared" ref="WXV469:WXV471" si="16208">IF(WXT469&lt;5,"Sin Riesgo",IF(WXT469 &lt;=14,"Bajo",IF(WXT469&lt;=35,"Medio",IF(WXT469&lt;=80,"Alto","Inviable Sanitariamente"))))</f>
        <v>Inviable Sanitariamente</v>
      </c>
      <c r="WXW469" s="265" t="str">
        <f t="shared" ref="WXW469:WXW471" si="16209">IF(WXU469&lt;5,"Sin Riesgo",IF(WXU469 &lt;=14,"Bajo",IF(WXU469&lt;=35,"Medio",IF(WXU469&lt;=80,"Alto","Inviable Sanitariamente"))))</f>
        <v>Inviable Sanitariamente</v>
      </c>
      <c r="WXX469" s="265" t="str">
        <f t="shared" ref="WXX469:WXX471" si="16210">IF(WXV469&lt;5,"Sin Riesgo",IF(WXV469 &lt;=14,"Bajo",IF(WXV469&lt;=35,"Medio",IF(WXV469&lt;=80,"Alto","Inviable Sanitariamente"))))</f>
        <v>Inviable Sanitariamente</v>
      </c>
      <c r="WXY469" s="265" t="str">
        <f t="shared" ref="WXY469:WXY471" si="16211">IF(WXW469&lt;5,"Sin Riesgo",IF(WXW469 &lt;=14,"Bajo",IF(WXW469&lt;=35,"Medio",IF(WXW469&lt;=80,"Alto","Inviable Sanitariamente"))))</f>
        <v>Inviable Sanitariamente</v>
      </c>
      <c r="WXZ469" s="265" t="str">
        <f t="shared" ref="WXZ469:WXZ471" si="16212">IF(WXX469&lt;5,"Sin Riesgo",IF(WXX469 &lt;=14,"Bajo",IF(WXX469&lt;=35,"Medio",IF(WXX469&lt;=80,"Alto","Inviable Sanitariamente"))))</f>
        <v>Inviable Sanitariamente</v>
      </c>
      <c r="WYA469" s="265" t="str">
        <f t="shared" ref="WYA469:WYA471" si="16213">IF(WXY469&lt;5,"Sin Riesgo",IF(WXY469 &lt;=14,"Bajo",IF(WXY469&lt;=35,"Medio",IF(WXY469&lt;=80,"Alto","Inviable Sanitariamente"))))</f>
        <v>Inviable Sanitariamente</v>
      </c>
      <c r="WYB469" s="265" t="str">
        <f t="shared" ref="WYB469:WYB471" si="16214">IF(WXZ469&lt;5,"Sin Riesgo",IF(WXZ469 &lt;=14,"Bajo",IF(WXZ469&lt;=35,"Medio",IF(WXZ469&lt;=80,"Alto","Inviable Sanitariamente"))))</f>
        <v>Inviable Sanitariamente</v>
      </c>
      <c r="WYC469" s="265" t="str">
        <f t="shared" ref="WYC469:WYC471" si="16215">IF(WYA469&lt;5,"Sin Riesgo",IF(WYA469 &lt;=14,"Bajo",IF(WYA469&lt;=35,"Medio",IF(WYA469&lt;=80,"Alto","Inviable Sanitariamente"))))</f>
        <v>Inviable Sanitariamente</v>
      </c>
      <c r="WYD469" s="265" t="str">
        <f t="shared" ref="WYD469:WYD471" si="16216">IF(WYB469&lt;5,"Sin Riesgo",IF(WYB469 &lt;=14,"Bajo",IF(WYB469&lt;=35,"Medio",IF(WYB469&lt;=80,"Alto","Inviable Sanitariamente"))))</f>
        <v>Inviable Sanitariamente</v>
      </c>
      <c r="WYE469" s="265" t="str">
        <f t="shared" ref="WYE469:WYE471" si="16217">IF(WYC469&lt;5,"Sin Riesgo",IF(WYC469 &lt;=14,"Bajo",IF(WYC469&lt;=35,"Medio",IF(WYC469&lt;=80,"Alto","Inviable Sanitariamente"))))</f>
        <v>Inviable Sanitariamente</v>
      </c>
      <c r="WYF469" s="265" t="str">
        <f t="shared" ref="WYF469:WYF471" si="16218">IF(WYD469&lt;5,"Sin Riesgo",IF(WYD469 &lt;=14,"Bajo",IF(WYD469&lt;=35,"Medio",IF(WYD469&lt;=80,"Alto","Inviable Sanitariamente"))))</f>
        <v>Inviable Sanitariamente</v>
      </c>
      <c r="WYG469" s="265" t="str">
        <f t="shared" ref="WYG469:WYG471" si="16219">IF(WYE469&lt;5,"Sin Riesgo",IF(WYE469 &lt;=14,"Bajo",IF(WYE469&lt;=35,"Medio",IF(WYE469&lt;=80,"Alto","Inviable Sanitariamente"))))</f>
        <v>Inviable Sanitariamente</v>
      </c>
      <c r="WYH469" s="265" t="str">
        <f t="shared" ref="WYH469:WYH471" si="16220">IF(WYF469&lt;5,"Sin Riesgo",IF(WYF469 &lt;=14,"Bajo",IF(WYF469&lt;=35,"Medio",IF(WYF469&lt;=80,"Alto","Inviable Sanitariamente"))))</f>
        <v>Inviable Sanitariamente</v>
      </c>
      <c r="WYI469" s="265" t="str">
        <f t="shared" ref="WYI469:WYI471" si="16221">IF(WYG469&lt;5,"Sin Riesgo",IF(WYG469 &lt;=14,"Bajo",IF(WYG469&lt;=35,"Medio",IF(WYG469&lt;=80,"Alto","Inviable Sanitariamente"))))</f>
        <v>Inviable Sanitariamente</v>
      </c>
      <c r="WYJ469" s="265" t="str">
        <f t="shared" ref="WYJ469:WYJ471" si="16222">IF(WYH469&lt;5,"Sin Riesgo",IF(WYH469 &lt;=14,"Bajo",IF(WYH469&lt;=35,"Medio",IF(WYH469&lt;=80,"Alto","Inviable Sanitariamente"))))</f>
        <v>Inviable Sanitariamente</v>
      </c>
      <c r="WYK469" s="265" t="str">
        <f t="shared" ref="WYK469:WYK471" si="16223">IF(WYI469&lt;5,"Sin Riesgo",IF(WYI469 &lt;=14,"Bajo",IF(WYI469&lt;=35,"Medio",IF(WYI469&lt;=80,"Alto","Inviable Sanitariamente"))))</f>
        <v>Inviable Sanitariamente</v>
      </c>
      <c r="WYL469" s="265" t="str">
        <f t="shared" ref="WYL469:WYL471" si="16224">IF(WYJ469&lt;5,"Sin Riesgo",IF(WYJ469 &lt;=14,"Bajo",IF(WYJ469&lt;=35,"Medio",IF(WYJ469&lt;=80,"Alto","Inviable Sanitariamente"))))</f>
        <v>Inviable Sanitariamente</v>
      </c>
      <c r="WYM469" s="265" t="str">
        <f t="shared" ref="WYM469:WYM471" si="16225">IF(WYK469&lt;5,"Sin Riesgo",IF(WYK469 &lt;=14,"Bajo",IF(WYK469&lt;=35,"Medio",IF(WYK469&lt;=80,"Alto","Inviable Sanitariamente"))))</f>
        <v>Inviable Sanitariamente</v>
      </c>
      <c r="WYN469" s="265" t="str">
        <f t="shared" ref="WYN469:WYN471" si="16226">IF(WYL469&lt;5,"Sin Riesgo",IF(WYL469 &lt;=14,"Bajo",IF(WYL469&lt;=35,"Medio",IF(WYL469&lt;=80,"Alto","Inviable Sanitariamente"))))</f>
        <v>Inviable Sanitariamente</v>
      </c>
      <c r="WYO469" s="265" t="str">
        <f t="shared" ref="WYO469:WYO471" si="16227">IF(WYM469&lt;5,"Sin Riesgo",IF(WYM469 &lt;=14,"Bajo",IF(WYM469&lt;=35,"Medio",IF(WYM469&lt;=80,"Alto","Inviable Sanitariamente"))))</f>
        <v>Inviable Sanitariamente</v>
      </c>
      <c r="WYP469" s="265" t="str">
        <f t="shared" ref="WYP469:WYP471" si="16228">IF(WYN469&lt;5,"Sin Riesgo",IF(WYN469 &lt;=14,"Bajo",IF(WYN469&lt;=35,"Medio",IF(WYN469&lt;=80,"Alto","Inviable Sanitariamente"))))</f>
        <v>Inviable Sanitariamente</v>
      </c>
      <c r="WYQ469" s="265" t="str">
        <f t="shared" ref="WYQ469:WYQ471" si="16229">IF(WYO469&lt;5,"Sin Riesgo",IF(WYO469 &lt;=14,"Bajo",IF(WYO469&lt;=35,"Medio",IF(WYO469&lt;=80,"Alto","Inviable Sanitariamente"))))</f>
        <v>Inviable Sanitariamente</v>
      </c>
      <c r="WYR469" s="265" t="str">
        <f t="shared" ref="WYR469:WYR471" si="16230">IF(WYP469&lt;5,"Sin Riesgo",IF(WYP469 &lt;=14,"Bajo",IF(WYP469&lt;=35,"Medio",IF(WYP469&lt;=80,"Alto","Inviable Sanitariamente"))))</f>
        <v>Inviable Sanitariamente</v>
      </c>
      <c r="WYS469" s="265" t="str">
        <f t="shared" ref="WYS469:WYS471" si="16231">IF(WYQ469&lt;5,"Sin Riesgo",IF(WYQ469 &lt;=14,"Bajo",IF(WYQ469&lt;=35,"Medio",IF(WYQ469&lt;=80,"Alto","Inviable Sanitariamente"))))</f>
        <v>Inviable Sanitariamente</v>
      </c>
      <c r="WYT469" s="265" t="str">
        <f t="shared" ref="WYT469:WYT471" si="16232">IF(WYR469&lt;5,"Sin Riesgo",IF(WYR469 &lt;=14,"Bajo",IF(WYR469&lt;=35,"Medio",IF(WYR469&lt;=80,"Alto","Inviable Sanitariamente"))))</f>
        <v>Inviable Sanitariamente</v>
      </c>
      <c r="WYU469" s="265" t="str">
        <f t="shared" ref="WYU469:WYU471" si="16233">IF(WYS469&lt;5,"Sin Riesgo",IF(WYS469 &lt;=14,"Bajo",IF(WYS469&lt;=35,"Medio",IF(WYS469&lt;=80,"Alto","Inviable Sanitariamente"))))</f>
        <v>Inviable Sanitariamente</v>
      </c>
      <c r="WYV469" s="265" t="str">
        <f t="shared" ref="WYV469:WYV471" si="16234">IF(WYT469&lt;5,"Sin Riesgo",IF(WYT469 &lt;=14,"Bajo",IF(WYT469&lt;=35,"Medio",IF(WYT469&lt;=80,"Alto","Inviable Sanitariamente"))))</f>
        <v>Inviable Sanitariamente</v>
      </c>
      <c r="WYW469" s="265" t="str">
        <f t="shared" ref="WYW469:WYW471" si="16235">IF(WYU469&lt;5,"Sin Riesgo",IF(WYU469 &lt;=14,"Bajo",IF(WYU469&lt;=35,"Medio",IF(WYU469&lt;=80,"Alto","Inviable Sanitariamente"))))</f>
        <v>Inviable Sanitariamente</v>
      </c>
      <c r="WYX469" s="265" t="str">
        <f t="shared" ref="WYX469:WYX471" si="16236">IF(WYV469&lt;5,"Sin Riesgo",IF(WYV469 &lt;=14,"Bajo",IF(WYV469&lt;=35,"Medio",IF(WYV469&lt;=80,"Alto","Inviable Sanitariamente"))))</f>
        <v>Inviable Sanitariamente</v>
      </c>
      <c r="WYY469" s="265" t="str">
        <f t="shared" ref="WYY469:WYY471" si="16237">IF(WYW469&lt;5,"Sin Riesgo",IF(WYW469 &lt;=14,"Bajo",IF(WYW469&lt;=35,"Medio",IF(WYW469&lt;=80,"Alto","Inviable Sanitariamente"))))</f>
        <v>Inviable Sanitariamente</v>
      </c>
      <c r="WYZ469" s="265" t="str">
        <f t="shared" ref="WYZ469:WYZ471" si="16238">IF(WYX469&lt;5,"Sin Riesgo",IF(WYX469 &lt;=14,"Bajo",IF(WYX469&lt;=35,"Medio",IF(WYX469&lt;=80,"Alto","Inviable Sanitariamente"))))</f>
        <v>Inviable Sanitariamente</v>
      </c>
      <c r="WZA469" s="265" t="str">
        <f t="shared" ref="WZA469:WZA471" si="16239">IF(WYY469&lt;5,"Sin Riesgo",IF(WYY469 &lt;=14,"Bajo",IF(WYY469&lt;=35,"Medio",IF(WYY469&lt;=80,"Alto","Inviable Sanitariamente"))))</f>
        <v>Inviable Sanitariamente</v>
      </c>
      <c r="WZB469" s="265" t="str">
        <f t="shared" ref="WZB469:WZB471" si="16240">IF(WYZ469&lt;5,"Sin Riesgo",IF(WYZ469 &lt;=14,"Bajo",IF(WYZ469&lt;=35,"Medio",IF(WYZ469&lt;=80,"Alto","Inviable Sanitariamente"))))</f>
        <v>Inviable Sanitariamente</v>
      </c>
      <c r="WZC469" s="265" t="str">
        <f t="shared" ref="WZC469:WZC471" si="16241">IF(WZA469&lt;5,"Sin Riesgo",IF(WZA469 &lt;=14,"Bajo",IF(WZA469&lt;=35,"Medio",IF(WZA469&lt;=80,"Alto","Inviable Sanitariamente"))))</f>
        <v>Inviable Sanitariamente</v>
      </c>
      <c r="WZD469" s="265" t="str">
        <f t="shared" ref="WZD469:WZD471" si="16242">IF(WZB469&lt;5,"Sin Riesgo",IF(WZB469 &lt;=14,"Bajo",IF(WZB469&lt;=35,"Medio",IF(WZB469&lt;=80,"Alto","Inviable Sanitariamente"))))</f>
        <v>Inviable Sanitariamente</v>
      </c>
      <c r="WZE469" s="265" t="str">
        <f t="shared" ref="WZE469:WZE471" si="16243">IF(WZC469&lt;5,"Sin Riesgo",IF(WZC469 &lt;=14,"Bajo",IF(WZC469&lt;=35,"Medio",IF(WZC469&lt;=80,"Alto","Inviable Sanitariamente"))))</f>
        <v>Inviable Sanitariamente</v>
      </c>
      <c r="WZF469" s="265" t="str">
        <f t="shared" ref="WZF469:WZF471" si="16244">IF(WZD469&lt;5,"Sin Riesgo",IF(WZD469 &lt;=14,"Bajo",IF(WZD469&lt;=35,"Medio",IF(WZD469&lt;=80,"Alto","Inviable Sanitariamente"))))</f>
        <v>Inviable Sanitariamente</v>
      </c>
      <c r="WZG469" s="265" t="str">
        <f t="shared" ref="WZG469:WZG471" si="16245">IF(WZE469&lt;5,"Sin Riesgo",IF(WZE469 &lt;=14,"Bajo",IF(WZE469&lt;=35,"Medio",IF(WZE469&lt;=80,"Alto","Inviable Sanitariamente"))))</f>
        <v>Inviable Sanitariamente</v>
      </c>
      <c r="WZH469" s="265" t="str">
        <f t="shared" ref="WZH469:WZH471" si="16246">IF(WZF469&lt;5,"Sin Riesgo",IF(WZF469 &lt;=14,"Bajo",IF(WZF469&lt;=35,"Medio",IF(WZF469&lt;=80,"Alto","Inviable Sanitariamente"))))</f>
        <v>Inviable Sanitariamente</v>
      </c>
      <c r="WZI469" s="265" t="str">
        <f t="shared" ref="WZI469:WZI471" si="16247">IF(WZG469&lt;5,"Sin Riesgo",IF(WZG469 &lt;=14,"Bajo",IF(WZG469&lt;=35,"Medio",IF(WZG469&lt;=80,"Alto","Inviable Sanitariamente"))))</f>
        <v>Inviable Sanitariamente</v>
      </c>
      <c r="WZJ469" s="265" t="str">
        <f t="shared" ref="WZJ469:WZJ471" si="16248">IF(WZH469&lt;5,"Sin Riesgo",IF(WZH469 &lt;=14,"Bajo",IF(WZH469&lt;=35,"Medio",IF(WZH469&lt;=80,"Alto","Inviable Sanitariamente"))))</f>
        <v>Inviable Sanitariamente</v>
      </c>
      <c r="WZK469" s="265" t="str">
        <f t="shared" ref="WZK469:WZK471" si="16249">IF(WZI469&lt;5,"Sin Riesgo",IF(WZI469 &lt;=14,"Bajo",IF(WZI469&lt;=35,"Medio",IF(WZI469&lt;=80,"Alto","Inviable Sanitariamente"))))</f>
        <v>Inviable Sanitariamente</v>
      </c>
      <c r="WZL469" s="265" t="str">
        <f t="shared" ref="WZL469:WZL471" si="16250">IF(WZJ469&lt;5,"Sin Riesgo",IF(WZJ469 &lt;=14,"Bajo",IF(WZJ469&lt;=35,"Medio",IF(WZJ469&lt;=80,"Alto","Inviable Sanitariamente"))))</f>
        <v>Inviable Sanitariamente</v>
      </c>
      <c r="WZM469" s="265" t="str">
        <f t="shared" ref="WZM469:WZM471" si="16251">IF(WZK469&lt;5,"Sin Riesgo",IF(WZK469 &lt;=14,"Bajo",IF(WZK469&lt;=35,"Medio",IF(WZK469&lt;=80,"Alto","Inviable Sanitariamente"))))</f>
        <v>Inviable Sanitariamente</v>
      </c>
      <c r="WZN469" s="265" t="str">
        <f t="shared" ref="WZN469:WZN471" si="16252">IF(WZL469&lt;5,"Sin Riesgo",IF(WZL469 &lt;=14,"Bajo",IF(WZL469&lt;=35,"Medio",IF(WZL469&lt;=80,"Alto","Inviable Sanitariamente"))))</f>
        <v>Inviable Sanitariamente</v>
      </c>
      <c r="WZO469" s="265" t="str">
        <f t="shared" ref="WZO469:WZO471" si="16253">IF(WZM469&lt;5,"Sin Riesgo",IF(WZM469 &lt;=14,"Bajo",IF(WZM469&lt;=35,"Medio",IF(WZM469&lt;=80,"Alto","Inviable Sanitariamente"))))</f>
        <v>Inviable Sanitariamente</v>
      </c>
      <c r="WZP469" s="265" t="str">
        <f t="shared" ref="WZP469:WZP471" si="16254">IF(WZN469&lt;5,"Sin Riesgo",IF(WZN469 &lt;=14,"Bajo",IF(WZN469&lt;=35,"Medio",IF(WZN469&lt;=80,"Alto","Inviable Sanitariamente"))))</f>
        <v>Inviable Sanitariamente</v>
      </c>
      <c r="WZQ469" s="265" t="str">
        <f t="shared" ref="WZQ469:WZQ471" si="16255">IF(WZO469&lt;5,"Sin Riesgo",IF(WZO469 &lt;=14,"Bajo",IF(WZO469&lt;=35,"Medio",IF(WZO469&lt;=80,"Alto","Inviable Sanitariamente"))))</f>
        <v>Inviable Sanitariamente</v>
      </c>
      <c r="WZR469" s="265" t="str">
        <f t="shared" ref="WZR469:WZR471" si="16256">IF(WZP469&lt;5,"Sin Riesgo",IF(WZP469 &lt;=14,"Bajo",IF(WZP469&lt;=35,"Medio",IF(WZP469&lt;=80,"Alto","Inviable Sanitariamente"))))</f>
        <v>Inviable Sanitariamente</v>
      </c>
      <c r="WZS469" s="265" t="str">
        <f t="shared" ref="WZS469:WZS471" si="16257">IF(WZQ469&lt;5,"Sin Riesgo",IF(WZQ469 &lt;=14,"Bajo",IF(WZQ469&lt;=35,"Medio",IF(WZQ469&lt;=80,"Alto","Inviable Sanitariamente"))))</f>
        <v>Inviable Sanitariamente</v>
      </c>
      <c r="WZT469" s="265" t="str">
        <f t="shared" ref="WZT469:WZT471" si="16258">IF(WZR469&lt;5,"Sin Riesgo",IF(WZR469 &lt;=14,"Bajo",IF(WZR469&lt;=35,"Medio",IF(WZR469&lt;=80,"Alto","Inviable Sanitariamente"))))</f>
        <v>Inviable Sanitariamente</v>
      </c>
      <c r="WZU469" s="265" t="str">
        <f t="shared" ref="WZU469:WZU471" si="16259">IF(WZS469&lt;5,"Sin Riesgo",IF(WZS469 &lt;=14,"Bajo",IF(WZS469&lt;=35,"Medio",IF(WZS469&lt;=80,"Alto","Inviable Sanitariamente"))))</f>
        <v>Inviable Sanitariamente</v>
      </c>
      <c r="WZV469" s="265" t="str">
        <f t="shared" ref="WZV469:WZV471" si="16260">IF(WZT469&lt;5,"Sin Riesgo",IF(WZT469 &lt;=14,"Bajo",IF(WZT469&lt;=35,"Medio",IF(WZT469&lt;=80,"Alto","Inviable Sanitariamente"))))</f>
        <v>Inviable Sanitariamente</v>
      </c>
      <c r="WZW469" s="265" t="str">
        <f t="shared" ref="WZW469:WZW471" si="16261">IF(WZU469&lt;5,"Sin Riesgo",IF(WZU469 &lt;=14,"Bajo",IF(WZU469&lt;=35,"Medio",IF(WZU469&lt;=80,"Alto","Inviable Sanitariamente"))))</f>
        <v>Inviable Sanitariamente</v>
      </c>
      <c r="WZX469" s="265" t="str">
        <f t="shared" ref="WZX469:WZX471" si="16262">IF(WZV469&lt;5,"Sin Riesgo",IF(WZV469 &lt;=14,"Bajo",IF(WZV469&lt;=35,"Medio",IF(WZV469&lt;=80,"Alto","Inviable Sanitariamente"))))</f>
        <v>Inviable Sanitariamente</v>
      </c>
      <c r="WZY469" s="265" t="str">
        <f t="shared" ref="WZY469:WZY471" si="16263">IF(WZW469&lt;5,"Sin Riesgo",IF(WZW469 &lt;=14,"Bajo",IF(WZW469&lt;=35,"Medio",IF(WZW469&lt;=80,"Alto","Inviable Sanitariamente"))))</f>
        <v>Inviable Sanitariamente</v>
      </c>
      <c r="WZZ469" s="265" t="str">
        <f t="shared" ref="WZZ469:WZZ471" si="16264">IF(WZX469&lt;5,"Sin Riesgo",IF(WZX469 &lt;=14,"Bajo",IF(WZX469&lt;=35,"Medio",IF(WZX469&lt;=80,"Alto","Inviable Sanitariamente"))))</f>
        <v>Inviable Sanitariamente</v>
      </c>
      <c r="XAA469" s="265" t="str">
        <f t="shared" ref="XAA469:XAA471" si="16265">IF(WZY469&lt;5,"Sin Riesgo",IF(WZY469 &lt;=14,"Bajo",IF(WZY469&lt;=35,"Medio",IF(WZY469&lt;=80,"Alto","Inviable Sanitariamente"))))</f>
        <v>Inviable Sanitariamente</v>
      </c>
      <c r="XAB469" s="265" t="str">
        <f t="shared" ref="XAB469:XAB471" si="16266">IF(WZZ469&lt;5,"Sin Riesgo",IF(WZZ469 &lt;=14,"Bajo",IF(WZZ469&lt;=35,"Medio",IF(WZZ469&lt;=80,"Alto","Inviable Sanitariamente"))))</f>
        <v>Inviable Sanitariamente</v>
      </c>
      <c r="XAC469" s="265" t="str">
        <f t="shared" ref="XAC469:XAC471" si="16267">IF(XAA469&lt;5,"Sin Riesgo",IF(XAA469 &lt;=14,"Bajo",IF(XAA469&lt;=35,"Medio",IF(XAA469&lt;=80,"Alto","Inviable Sanitariamente"))))</f>
        <v>Inviable Sanitariamente</v>
      </c>
      <c r="XAD469" s="265" t="str">
        <f t="shared" ref="XAD469:XAD471" si="16268">IF(XAB469&lt;5,"Sin Riesgo",IF(XAB469 &lt;=14,"Bajo",IF(XAB469&lt;=35,"Medio",IF(XAB469&lt;=80,"Alto","Inviable Sanitariamente"))))</f>
        <v>Inviable Sanitariamente</v>
      </c>
      <c r="XAE469" s="265" t="str">
        <f t="shared" ref="XAE469:XAE471" si="16269">IF(XAC469&lt;5,"Sin Riesgo",IF(XAC469 &lt;=14,"Bajo",IF(XAC469&lt;=35,"Medio",IF(XAC469&lt;=80,"Alto","Inviable Sanitariamente"))))</f>
        <v>Inviable Sanitariamente</v>
      </c>
      <c r="XAF469" s="265" t="str">
        <f t="shared" ref="XAF469:XAF471" si="16270">IF(XAD469&lt;5,"Sin Riesgo",IF(XAD469 &lt;=14,"Bajo",IF(XAD469&lt;=35,"Medio",IF(XAD469&lt;=80,"Alto","Inviable Sanitariamente"))))</f>
        <v>Inviable Sanitariamente</v>
      </c>
      <c r="XAG469" s="265" t="str">
        <f t="shared" ref="XAG469:XAG471" si="16271">IF(XAE469&lt;5,"Sin Riesgo",IF(XAE469 &lt;=14,"Bajo",IF(XAE469&lt;=35,"Medio",IF(XAE469&lt;=80,"Alto","Inviable Sanitariamente"))))</f>
        <v>Inviable Sanitariamente</v>
      </c>
      <c r="XAH469" s="265" t="str">
        <f t="shared" ref="XAH469:XAH471" si="16272">IF(XAF469&lt;5,"Sin Riesgo",IF(XAF469 &lt;=14,"Bajo",IF(XAF469&lt;=35,"Medio",IF(XAF469&lt;=80,"Alto","Inviable Sanitariamente"))))</f>
        <v>Inviable Sanitariamente</v>
      </c>
      <c r="XAI469" s="265" t="str">
        <f t="shared" ref="XAI469:XAI471" si="16273">IF(XAG469&lt;5,"Sin Riesgo",IF(XAG469 &lt;=14,"Bajo",IF(XAG469&lt;=35,"Medio",IF(XAG469&lt;=80,"Alto","Inviable Sanitariamente"))))</f>
        <v>Inviable Sanitariamente</v>
      </c>
      <c r="XAJ469" s="265" t="str">
        <f t="shared" ref="XAJ469:XAJ471" si="16274">IF(XAH469&lt;5,"Sin Riesgo",IF(XAH469 &lt;=14,"Bajo",IF(XAH469&lt;=35,"Medio",IF(XAH469&lt;=80,"Alto","Inviable Sanitariamente"))))</f>
        <v>Inviable Sanitariamente</v>
      </c>
      <c r="XAK469" s="265" t="str">
        <f t="shared" ref="XAK469:XAK471" si="16275">IF(XAI469&lt;5,"Sin Riesgo",IF(XAI469 &lt;=14,"Bajo",IF(XAI469&lt;=35,"Medio",IF(XAI469&lt;=80,"Alto","Inviable Sanitariamente"))))</f>
        <v>Inviable Sanitariamente</v>
      </c>
      <c r="XAL469" s="265" t="str">
        <f t="shared" ref="XAL469:XAL471" si="16276">IF(XAJ469&lt;5,"Sin Riesgo",IF(XAJ469 &lt;=14,"Bajo",IF(XAJ469&lt;=35,"Medio",IF(XAJ469&lt;=80,"Alto","Inviable Sanitariamente"))))</f>
        <v>Inviable Sanitariamente</v>
      </c>
      <c r="XAM469" s="265" t="str">
        <f t="shared" ref="XAM469:XAM471" si="16277">IF(XAK469&lt;5,"Sin Riesgo",IF(XAK469 &lt;=14,"Bajo",IF(XAK469&lt;=35,"Medio",IF(XAK469&lt;=80,"Alto","Inviable Sanitariamente"))))</f>
        <v>Inviable Sanitariamente</v>
      </c>
      <c r="XAN469" s="265" t="str">
        <f t="shared" ref="XAN469:XAN471" si="16278">IF(XAL469&lt;5,"Sin Riesgo",IF(XAL469 &lt;=14,"Bajo",IF(XAL469&lt;=35,"Medio",IF(XAL469&lt;=80,"Alto","Inviable Sanitariamente"))))</f>
        <v>Inviable Sanitariamente</v>
      </c>
      <c r="XAO469" s="265" t="str">
        <f t="shared" ref="XAO469:XAO471" si="16279">IF(XAM469&lt;5,"Sin Riesgo",IF(XAM469 &lt;=14,"Bajo",IF(XAM469&lt;=35,"Medio",IF(XAM469&lt;=80,"Alto","Inviable Sanitariamente"))))</f>
        <v>Inviable Sanitariamente</v>
      </c>
      <c r="XAP469" s="265" t="str">
        <f t="shared" ref="XAP469:XAP471" si="16280">IF(XAN469&lt;5,"Sin Riesgo",IF(XAN469 &lt;=14,"Bajo",IF(XAN469&lt;=35,"Medio",IF(XAN469&lt;=80,"Alto","Inviable Sanitariamente"))))</f>
        <v>Inviable Sanitariamente</v>
      </c>
      <c r="XAQ469" s="265" t="str">
        <f t="shared" ref="XAQ469:XAQ471" si="16281">IF(XAO469&lt;5,"Sin Riesgo",IF(XAO469 &lt;=14,"Bajo",IF(XAO469&lt;=35,"Medio",IF(XAO469&lt;=80,"Alto","Inviable Sanitariamente"))))</f>
        <v>Inviable Sanitariamente</v>
      </c>
      <c r="XAR469" s="265" t="str">
        <f t="shared" ref="XAR469:XAR471" si="16282">IF(XAP469&lt;5,"Sin Riesgo",IF(XAP469 &lt;=14,"Bajo",IF(XAP469&lt;=35,"Medio",IF(XAP469&lt;=80,"Alto","Inviable Sanitariamente"))))</f>
        <v>Inviable Sanitariamente</v>
      </c>
      <c r="XAS469" s="265" t="str">
        <f t="shared" ref="XAS469:XAS471" si="16283">IF(XAQ469&lt;5,"Sin Riesgo",IF(XAQ469 &lt;=14,"Bajo",IF(XAQ469&lt;=35,"Medio",IF(XAQ469&lt;=80,"Alto","Inviable Sanitariamente"))))</f>
        <v>Inviable Sanitariamente</v>
      </c>
      <c r="XAT469" s="265" t="str">
        <f t="shared" ref="XAT469:XAT471" si="16284">IF(XAR469&lt;5,"Sin Riesgo",IF(XAR469 &lt;=14,"Bajo",IF(XAR469&lt;=35,"Medio",IF(XAR469&lt;=80,"Alto","Inviable Sanitariamente"))))</f>
        <v>Inviable Sanitariamente</v>
      </c>
      <c r="XAU469" s="265" t="str">
        <f t="shared" ref="XAU469:XAU471" si="16285">IF(XAS469&lt;5,"Sin Riesgo",IF(XAS469 &lt;=14,"Bajo",IF(XAS469&lt;=35,"Medio",IF(XAS469&lt;=80,"Alto","Inviable Sanitariamente"))))</f>
        <v>Inviable Sanitariamente</v>
      </c>
      <c r="XAV469" s="265" t="str">
        <f t="shared" ref="XAV469:XAV471" si="16286">IF(XAT469&lt;5,"Sin Riesgo",IF(XAT469 &lt;=14,"Bajo",IF(XAT469&lt;=35,"Medio",IF(XAT469&lt;=80,"Alto","Inviable Sanitariamente"))))</f>
        <v>Inviable Sanitariamente</v>
      </c>
      <c r="XAW469" s="265" t="str">
        <f t="shared" ref="XAW469:XAW471" si="16287">IF(XAU469&lt;5,"Sin Riesgo",IF(XAU469 &lt;=14,"Bajo",IF(XAU469&lt;=35,"Medio",IF(XAU469&lt;=80,"Alto","Inviable Sanitariamente"))))</f>
        <v>Inviable Sanitariamente</v>
      </c>
      <c r="XAX469" s="265" t="str">
        <f t="shared" ref="XAX469:XAX471" si="16288">IF(XAV469&lt;5,"Sin Riesgo",IF(XAV469 &lt;=14,"Bajo",IF(XAV469&lt;=35,"Medio",IF(XAV469&lt;=80,"Alto","Inviable Sanitariamente"))))</f>
        <v>Inviable Sanitariamente</v>
      </c>
      <c r="XAY469" s="265" t="str">
        <f t="shared" ref="XAY469:XAY471" si="16289">IF(XAW469&lt;5,"Sin Riesgo",IF(XAW469 &lt;=14,"Bajo",IF(XAW469&lt;=35,"Medio",IF(XAW469&lt;=80,"Alto","Inviable Sanitariamente"))))</f>
        <v>Inviable Sanitariamente</v>
      </c>
      <c r="XAZ469" s="265" t="str">
        <f t="shared" ref="XAZ469:XAZ471" si="16290">IF(XAX469&lt;5,"Sin Riesgo",IF(XAX469 &lt;=14,"Bajo",IF(XAX469&lt;=35,"Medio",IF(XAX469&lt;=80,"Alto","Inviable Sanitariamente"))))</f>
        <v>Inviable Sanitariamente</v>
      </c>
      <c r="XBA469" s="265" t="str">
        <f t="shared" ref="XBA469:XBA471" si="16291">IF(XAY469&lt;5,"Sin Riesgo",IF(XAY469 &lt;=14,"Bajo",IF(XAY469&lt;=35,"Medio",IF(XAY469&lt;=80,"Alto","Inviable Sanitariamente"))))</f>
        <v>Inviable Sanitariamente</v>
      </c>
      <c r="XBB469" s="265" t="str">
        <f t="shared" ref="XBB469:XBB471" si="16292">IF(XAZ469&lt;5,"Sin Riesgo",IF(XAZ469 &lt;=14,"Bajo",IF(XAZ469&lt;=35,"Medio",IF(XAZ469&lt;=80,"Alto","Inviable Sanitariamente"))))</f>
        <v>Inviable Sanitariamente</v>
      </c>
      <c r="XBC469" s="265" t="str">
        <f t="shared" ref="XBC469:XBC471" si="16293">IF(XBA469&lt;5,"Sin Riesgo",IF(XBA469 &lt;=14,"Bajo",IF(XBA469&lt;=35,"Medio",IF(XBA469&lt;=80,"Alto","Inviable Sanitariamente"))))</f>
        <v>Inviable Sanitariamente</v>
      </c>
      <c r="XBD469" s="265" t="str">
        <f t="shared" ref="XBD469:XBD471" si="16294">IF(XBB469&lt;5,"Sin Riesgo",IF(XBB469 &lt;=14,"Bajo",IF(XBB469&lt;=35,"Medio",IF(XBB469&lt;=80,"Alto","Inviable Sanitariamente"))))</f>
        <v>Inviable Sanitariamente</v>
      </c>
      <c r="XBE469" s="265" t="str">
        <f t="shared" ref="XBE469:XBE471" si="16295">IF(XBC469&lt;5,"Sin Riesgo",IF(XBC469 &lt;=14,"Bajo",IF(XBC469&lt;=35,"Medio",IF(XBC469&lt;=80,"Alto","Inviable Sanitariamente"))))</f>
        <v>Inviable Sanitariamente</v>
      </c>
      <c r="XBF469" s="265" t="str">
        <f t="shared" ref="XBF469:XBF471" si="16296">IF(XBD469&lt;5,"Sin Riesgo",IF(XBD469 &lt;=14,"Bajo",IF(XBD469&lt;=35,"Medio",IF(XBD469&lt;=80,"Alto","Inviable Sanitariamente"))))</f>
        <v>Inviable Sanitariamente</v>
      </c>
      <c r="XBG469" s="265" t="str">
        <f t="shared" ref="XBG469:XBG471" si="16297">IF(XBE469&lt;5,"Sin Riesgo",IF(XBE469 &lt;=14,"Bajo",IF(XBE469&lt;=35,"Medio",IF(XBE469&lt;=80,"Alto","Inviable Sanitariamente"))))</f>
        <v>Inviable Sanitariamente</v>
      </c>
      <c r="XBH469" s="265" t="str">
        <f t="shared" ref="XBH469:XBH471" si="16298">IF(XBF469&lt;5,"Sin Riesgo",IF(XBF469 &lt;=14,"Bajo",IF(XBF469&lt;=35,"Medio",IF(XBF469&lt;=80,"Alto","Inviable Sanitariamente"))))</f>
        <v>Inviable Sanitariamente</v>
      </c>
      <c r="XBI469" s="265" t="str">
        <f t="shared" ref="XBI469:XBI471" si="16299">IF(XBG469&lt;5,"Sin Riesgo",IF(XBG469 &lt;=14,"Bajo",IF(XBG469&lt;=35,"Medio",IF(XBG469&lt;=80,"Alto","Inviable Sanitariamente"))))</f>
        <v>Inviable Sanitariamente</v>
      </c>
      <c r="XBJ469" s="265" t="str">
        <f t="shared" ref="XBJ469:XBJ471" si="16300">IF(XBH469&lt;5,"Sin Riesgo",IF(XBH469 &lt;=14,"Bajo",IF(XBH469&lt;=35,"Medio",IF(XBH469&lt;=80,"Alto","Inviable Sanitariamente"))))</f>
        <v>Inviable Sanitariamente</v>
      </c>
      <c r="XBK469" s="265" t="str">
        <f t="shared" ref="XBK469:XBK471" si="16301">IF(XBI469&lt;5,"Sin Riesgo",IF(XBI469 &lt;=14,"Bajo",IF(XBI469&lt;=35,"Medio",IF(XBI469&lt;=80,"Alto","Inviable Sanitariamente"))))</f>
        <v>Inviable Sanitariamente</v>
      </c>
      <c r="XBL469" s="265" t="str">
        <f t="shared" ref="XBL469:XBL471" si="16302">IF(XBJ469&lt;5,"Sin Riesgo",IF(XBJ469 &lt;=14,"Bajo",IF(XBJ469&lt;=35,"Medio",IF(XBJ469&lt;=80,"Alto","Inviable Sanitariamente"))))</f>
        <v>Inviable Sanitariamente</v>
      </c>
      <c r="XBM469" s="265" t="str">
        <f t="shared" ref="XBM469:XBM471" si="16303">IF(XBK469&lt;5,"Sin Riesgo",IF(XBK469 &lt;=14,"Bajo",IF(XBK469&lt;=35,"Medio",IF(XBK469&lt;=80,"Alto","Inviable Sanitariamente"))))</f>
        <v>Inviable Sanitariamente</v>
      </c>
      <c r="XBN469" s="265" t="str">
        <f t="shared" ref="XBN469:XBN471" si="16304">IF(XBL469&lt;5,"Sin Riesgo",IF(XBL469 &lt;=14,"Bajo",IF(XBL469&lt;=35,"Medio",IF(XBL469&lt;=80,"Alto","Inviable Sanitariamente"))))</f>
        <v>Inviable Sanitariamente</v>
      </c>
      <c r="XBO469" s="265" t="str">
        <f t="shared" ref="XBO469:XBO471" si="16305">IF(XBM469&lt;5,"Sin Riesgo",IF(XBM469 &lt;=14,"Bajo",IF(XBM469&lt;=35,"Medio",IF(XBM469&lt;=80,"Alto","Inviable Sanitariamente"))))</f>
        <v>Inviable Sanitariamente</v>
      </c>
      <c r="XBP469" s="265" t="str">
        <f t="shared" ref="XBP469:XBP471" si="16306">IF(XBN469&lt;5,"Sin Riesgo",IF(XBN469 &lt;=14,"Bajo",IF(XBN469&lt;=35,"Medio",IF(XBN469&lt;=80,"Alto","Inviable Sanitariamente"))))</f>
        <v>Inviable Sanitariamente</v>
      </c>
      <c r="XBQ469" s="265" t="str">
        <f t="shared" ref="XBQ469:XBQ471" si="16307">IF(XBO469&lt;5,"Sin Riesgo",IF(XBO469 &lt;=14,"Bajo",IF(XBO469&lt;=35,"Medio",IF(XBO469&lt;=80,"Alto","Inviable Sanitariamente"))))</f>
        <v>Inviable Sanitariamente</v>
      </c>
      <c r="XBR469" s="265" t="str">
        <f t="shared" ref="XBR469:XBR471" si="16308">IF(XBP469&lt;5,"Sin Riesgo",IF(XBP469 &lt;=14,"Bajo",IF(XBP469&lt;=35,"Medio",IF(XBP469&lt;=80,"Alto","Inviable Sanitariamente"))))</f>
        <v>Inviable Sanitariamente</v>
      </c>
      <c r="XBS469" s="265" t="str">
        <f t="shared" ref="XBS469:XBS471" si="16309">IF(XBQ469&lt;5,"Sin Riesgo",IF(XBQ469 &lt;=14,"Bajo",IF(XBQ469&lt;=35,"Medio",IF(XBQ469&lt;=80,"Alto","Inviable Sanitariamente"))))</f>
        <v>Inviable Sanitariamente</v>
      </c>
      <c r="XBT469" s="265" t="str">
        <f t="shared" ref="XBT469:XBT471" si="16310">IF(XBR469&lt;5,"Sin Riesgo",IF(XBR469 &lt;=14,"Bajo",IF(XBR469&lt;=35,"Medio",IF(XBR469&lt;=80,"Alto","Inviable Sanitariamente"))))</f>
        <v>Inviable Sanitariamente</v>
      </c>
      <c r="XBU469" s="265" t="str">
        <f t="shared" ref="XBU469:XBU471" si="16311">IF(XBS469&lt;5,"Sin Riesgo",IF(XBS469 &lt;=14,"Bajo",IF(XBS469&lt;=35,"Medio",IF(XBS469&lt;=80,"Alto","Inviable Sanitariamente"))))</f>
        <v>Inviable Sanitariamente</v>
      </c>
      <c r="XBV469" s="265" t="str">
        <f t="shared" ref="XBV469:XBV471" si="16312">IF(XBT469&lt;5,"Sin Riesgo",IF(XBT469 &lt;=14,"Bajo",IF(XBT469&lt;=35,"Medio",IF(XBT469&lt;=80,"Alto","Inviable Sanitariamente"))))</f>
        <v>Inviable Sanitariamente</v>
      </c>
      <c r="XBW469" s="265" t="str">
        <f t="shared" ref="XBW469:XBW471" si="16313">IF(XBU469&lt;5,"Sin Riesgo",IF(XBU469 &lt;=14,"Bajo",IF(XBU469&lt;=35,"Medio",IF(XBU469&lt;=80,"Alto","Inviable Sanitariamente"))))</f>
        <v>Inviable Sanitariamente</v>
      </c>
      <c r="XBX469" s="265" t="str">
        <f t="shared" ref="XBX469:XBX471" si="16314">IF(XBV469&lt;5,"Sin Riesgo",IF(XBV469 &lt;=14,"Bajo",IF(XBV469&lt;=35,"Medio",IF(XBV469&lt;=80,"Alto","Inviable Sanitariamente"))))</f>
        <v>Inviable Sanitariamente</v>
      </c>
      <c r="XBY469" s="265" t="str">
        <f t="shared" ref="XBY469:XBY471" si="16315">IF(XBW469&lt;5,"Sin Riesgo",IF(XBW469 &lt;=14,"Bajo",IF(XBW469&lt;=35,"Medio",IF(XBW469&lt;=80,"Alto","Inviable Sanitariamente"))))</f>
        <v>Inviable Sanitariamente</v>
      </c>
      <c r="XBZ469" s="265" t="str">
        <f t="shared" ref="XBZ469:XBZ471" si="16316">IF(XBX469&lt;5,"Sin Riesgo",IF(XBX469 &lt;=14,"Bajo",IF(XBX469&lt;=35,"Medio",IF(XBX469&lt;=80,"Alto","Inviable Sanitariamente"))))</f>
        <v>Inviable Sanitariamente</v>
      </c>
      <c r="XCA469" s="265" t="str">
        <f t="shared" ref="XCA469:XCA471" si="16317">IF(XBY469&lt;5,"Sin Riesgo",IF(XBY469 &lt;=14,"Bajo",IF(XBY469&lt;=35,"Medio",IF(XBY469&lt;=80,"Alto","Inviable Sanitariamente"))))</f>
        <v>Inviable Sanitariamente</v>
      </c>
      <c r="XCB469" s="265" t="str">
        <f t="shared" ref="XCB469:XCB471" si="16318">IF(XBZ469&lt;5,"Sin Riesgo",IF(XBZ469 &lt;=14,"Bajo",IF(XBZ469&lt;=35,"Medio",IF(XBZ469&lt;=80,"Alto","Inviable Sanitariamente"))))</f>
        <v>Inviable Sanitariamente</v>
      </c>
      <c r="XCC469" s="265" t="str">
        <f t="shared" ref="XCC469:XCC471" si="16319">IF(XCA469&lt;5,"Sin Riesgo",IF(XCA469 &lt;=14,"Bajo",IF(XCA469&lt;=35,"Medio",IF(XCA469&lt;=80,"Alto","Inviable Sanitariamente"))))</f>
        <v>Inviable Sanitariamente</v>
      </c>
      <c r="XCD469" s="265" t="str">
        <f t="shared" ref="XCD469:XCD471" si="16320">IF(XCB469&lt;5,"Sin Riesgo",IF(XCB469 &lt;=14,"Bajo",IF(XCB469&lt;=35,"Medio",IF(XCB469&lt;=80,"Alto","Inviable Sanitariamente"))))</f>
        <v>Inviable Sanitariamente</v>
      </c>
      <c r="XCE469" s="265" t="str">
        <f t="shared" ref="XCE469:XCE471" si="16321">IF(XCC469&lt;5,"Sin Riesgo",IF(XCC469 &lt;=14,"Bajo",IF(XCC469&lt;=35,"Medio",IF(XCC469&lt;=80,"Alto","Inviable Sanitariamente"))))</f>
        <v>Inviable Sanitariamente</v>
      </c>
      <c r="XCF469" s="265" t="str">
        <f t="shared" ref="XCF469:XCF471" si="16322">IF(XCD469&lt;5,"Sin Riesgo",IF(XCD469 &lt;=14,"Bajo",IF(XCD469&lt;=35,"Medio",IF(XCD469&lt;=80,"Alto","Inviable Sanitariamente"))))</f>
        <v>Inviable Sanitariamente</v>
      </c>
      <c r="XCG469" s="265" t="str">
        <f t="shared" ref="XCG469:XCG471" si="16323">IF(XCE469&lt;5,"Sin Riesgo",IF(XCE469 &lt;=14,"Bajo",IF(XCE469&lt;=35,"Medio",IF(XCE469&lt;=80,"Alto","Inviable Sanitariamente"))))</f>
        <v>Inviable Sanitariamente</v>
      </c>
      <c r="XCH469" s="265" t="str">
        <f t="shared" ref="XCH469:XCH471" si="16324">IF(XCF469&lt;5,"Sin Riesgo",IF(XCF469 &lt;=14,"Bajo",IF(XCF469&lt;=35,"Medio",IF(XCF469&lt;=80,"Alto","Inviable Sanitariamente"))))</f>
        <v>Inviable Sanitariamente</v>
      </c>
      <c r="XCI469" s="265" t="str">
        <f t="shared" ref="XCI469:XCI471" si="16325">IF(XCG469&lt;5,"Sin Riesgo",IF(XCG469 &lt;=14,"Bajo",IF(XCG469&lt;=35,"Medio",IF(XCG469&lt;=80,"Alto","Inviable Sanitariamente"))))</f>
        <v>Inviable Sanitariamente</v>
      </c>
      <c r="XCJ469" s="265" t="str">
        <f t="shared" ref="XCJ469:XCJ471" si="16326">IF(XCH469&lt;5,"Sin Riesgo",IF(XCH469 &lt;=14,"Bajo",IF(XCH469&lt;=35,"Medio",IF(XCH469&lt;=80,"Alto","Inviable Sanitariamente"))))</f>
        <v>Inviable Sanitariamente</v>
      </c>
      <c r="XCK469" s="265" t="str">
        <f t="shared" ref="XCK469:XCK471" si="16327">IF(XCI469&lt;5,"Sin Riesgo",IF(XCI469 &lt;=14,"Bajo",IF(XCI469&lt;=35,"Medio",IF(XCI469&lt;=80,"Alto","Inviable Sanitariamente"))))</f>
        <v>Inviable Sanitariamente</v>
      </c>
      <c r="XCL469" s="265" t="str">
        <f t="shared" ref="XCL469:XCL471" si="16328">IF(XCJ469&lt;5,"Sin Riesgo",IF(XCJ469 &lt;=14,"Bajo",IF(XCJ469&lt;=35,"Medio",IF(XCJ469&lt;=80,"Alto","Inviable Sanitariamente"))))</f>
        <v>Inviable Sanitariamente</v>
      </c>
      <c r="XCM469" s="265" t="str">
        <f t="shared" ref="XCM469:XCM471" si="16329">IF(XCK469&lt;5,"Sin Riesgo",IF(XCK469 &lt;=14,"Bajo",IF(XCK469&lt;=35,"Medio",IF(XCK469&lt;=80,"Alto","Inviable Sanitariamente"))))</f>
        <v>Inviable Sanitariamente</v>
      </c>
      <c r="XCN469" s="265" t="str">
        <f t="shared" ref="XCN469:XCN471" si="16330">IF(XCL469&lt;5,"Sin Riesgo",IF(XCL469 &lt;=14,"Bajo",IF(XCL469&lt;=35,"Medio",IF(XCL469&lt;=80,"Alto","Inviable Sanitariamente"))))</f>
        <v>Inviable Sanitariamente</v>
      </c>
      <c r="XCO469" s="265" t="str">
        <f t="shared" ref="XCO469:XCO471" si="16331">IF(XCM469&lt;5,"Sin Riesgo",IF(XCM469 &lt;=14,"Bajo",IF(XCM469&lt;=35,"Medio",IF(XCM469&lt;=80,"Alto","Inviable Sanitariamente"))))</f>
        <v>Inviable Sanitariamente</v>
      </c>
      <c r="XCP469" s="265" t="str">
        <f t="shared" ref="XCP469:XCP471" si="16332">IF(XCN469&lt;5,"Sin Riesgo",IF(XCN469 &lt;=14,"Bajo",IF(XCN469&lt;=35,"Medio",IF(XCN469&lt;=80,"Alto","Inviable Sanitariamente"))))</f>
        <v>Inviable Sanitariamente</v>
      </c>
      <c r="XCQ469" s="265" t="str">
        <f t="shared" ref="XCQ469:XCQ471" si="16333">IF(XCO469&lt;5,"Sin Riesgo",IF(XCO469 &lt;=14,"Bajo",IF(XCO469&lt;=35,"Medio",IF(XCO469&lt;=80,"Alto","Inviable Sanitariamente"))))</f>
        <v>Inviable Sanitariamente</v>
      </c>
      <c r="XCR469" s="265" t="str">
        <f t="shared" ref="XCR469:XCR471" si="16334">IF(XCP469&lt;5,"Sin Riesgo",IF(XCP469 &lt;=14,"Bajo",IF(XCP469&lt;=35,"Medio",IF(XCP469&lt;=80,"Alto","Inviable Sanitariamente"))))</f>
        <v>Inviable Sanitariamente</v>
      </c>
      <c r="XCS469" s="265" t="str">
        <f t="shared" ref="XCS469:XCS471" si="16335">IF(XCQ469&lt;5,"Sin Riesgo",IF(XCQ469 &lt;=14,"Bajo",IF(XCQ469&lt;=35,"Medio",IF(XCQ469&lt;=80,"Alto","Inviable Sanitariamente"))))</f>
        <v>Inviable Sanitariamente</v>
      </c>
      <c r="XCT469" s="265" t="str">
        <f t="shared" ref="XCT469:XCT471" si="16336">IF(XCR469&lt;5,"Sin Riesgo",IF(XCR469 &lt;=14,"Bajo",IF(XCR469&lt;=35,"Medio",IF(XCR469&lt;=80,"Alto","Inviable Sanitariamente"))))</f>
        <v>Inviable Sanitariamente</v>
      </c>
      <c r="XCU469" s="265" t="str">
        <f t="shared" ref="XCU469:XCU471" si="16337">IF(XCS469&lt;5,"Sin Riesgo",IF(XCS469 &lt;=14,"Bajo",IF(XCS469&lt;=35,"Medio",IF(XCS469&lt;=80,"Alto","Inviable Sanitariamente"))))</f>
        <v>Inviable Sanitariamente</v>
      </c>
      <c r="XCV469" s="265" t="str">
        <f t="shared" ref="XCV469:XCV471" si="16338">IF(XCT469&lt;5,"Sin Riesgo",IF(XCT469 &lt;=14,"Bajo",IF(XCT469&lt;=35,"Medio",IF(XCT469&lt;=80,"Alto","Inviable Sanitariamente"))))</f>
        <v>Inviable Sanitariamente</v>
      </c>
      <c r="XCW469" s="265" t="str">
        <f t="shared" ref="XCW469:XCW471" si="16339">IF(XCU469&lt;5,"Sin Riesgo",IF(XCU469 &lt;=14,"Bajo",IF(XCU469&lt;=35,"Medio",IF(XCU469&lt;=80,"Alto","Inviable Sanitariamente"))))</f>
        <v>Inviable Sanitariamente</v>
      </c>
      <c r="XCX469" s="265" t="str">
        <f t="shared" ref="XCX469:XCX471" si="16340">IF(XCV469&lt;5,"Sin Riesgo",IF(XCV469 &lt;=14,"Bajo",IF(XCV469&lt;=35,"Medio",IF(XCV469&lt;=80,"Alto","Inviable Sanitariamente"))))</f>
        <v>Inviable Sanitariamente</v>
      </c>
      <c r="XCY469" s="265" t="str">
        <f t="shared" ref="XCY469:XCY471" si="16341">IF(XCW469&lt;5,"Sin Riesgo",IF(XCW469 &lt;=14,"Bajo",IF(XCW469&lt;=35,"Medio",IF(XCW469&lt;=80,"Alto","Inviable Sanitariamente"))))</f>
        <v>Inviable Sanitariamente</v>
      </c>
      <c r="XCZ469" s="265" t="str">
        <f t="shared" ref="XCZ469:XCZ471" si="16342">IF(XCX469&lt;5,"Sin Riesgo",IF(XCX469 &lt;=14,"Bajo",IF(XCX469&lt;=35,"Medio",IF(XCX469&lt;=80,"Alto","Inviable Sanitariamente"))))</f>
        <v>Inviable Sanitariamente</v>
      </c>
      <c r="XDA469" s="265" t="str">
        <f t="shared" ref="XDA469:XDA471" si="16343">IF(XCY469&lt;5,"Sin Riesgo",IF(XCY469 &lt;=14,"Bajo",IF(XCY469&lt;=35,"Medio",IF(XCY469&lt;=80,"Alto","Inviable Sanitariamente"))))</f>
        <v>Inviable Sanitariamente</v>
      </c>
      <c r="XDB469" s="265" t="str">
        <f t="shared" ref="XDB469:XDB471" si="16344">IF(XCZ469&lt;5,"Sin Riesgo",IF(XCZ469 &lt;=14,"Bajo",IF(XCZ469&lt;=35,"Medio",IF(XCZ469&lt;=80,"Alto","Inviable Sanitariamente"))))</f>
        <v>Inviable Sanitariamente</v>
      </c>
      <c r="XDC469" s="265" t="str">
        <f t="shared" ref="XDC469:XDC471" si="16345">IF(XDA469&lt;5,"Sin Riesgo",IF(XDA469 &lt;=14,"Bajo",IF(XDA469&lt;=35,"Medio",IF(XDA469&lt;=80,"Alto","Inviable Sanitariamente"))))</f>
        <v>Inviable Sanitariamente</v>
      </c>
      <c r="XDD469" s="265" t="str">
        <f t="shared" ref="XDD469:XDD471" si="16346">IF(XDB469&lt;5,"Sin Riesgo",IF(XDB469 &lt;=14,"Bajo",IF(XDB469&lt;=35,"Medio",IF(XDB469&lt;=80,"Alto","Inviable Sanitariamente"))))</f>
        <v>Inviable Sanitariamente</v>
      </c>
      <c r="XDE469" s="265" t="str">
        <f t="shared" ref="XDE469:XDE471" si="16347">IF(XDC469&lt;5,"Sin Riesgo",IF(XDC469 &lt;=14,"Bajo",IF(XDC469&lt;=35,"Medio",IF(XDC469&lt;=80,"Alto","Inviable Sanitariamente"))))</f>
        <v>Inviable Sanitariamente</v>
      </c>
      <c r="XDF469" s="265" t="str">
        <f t="shared" ref="XDF469:XDF471" si="16348">IF(XDD469&lt;5,"Sin Riesgo",IF(XDD469 &lt;=14,"Bajo",IF(XDD469&lt;=35,"Medio",IF(XDD469&lt;=80,"Alto","Inviable Sanitariamente"))))</f>
        <v>Inviable Sanitariamente</v>
      </c>
      <c r="XDG469" s="265" t="str">
        <f t="shared" ref="XDG469:XDG471" si="16349">IF(XDE469&lt;5,"Sin Riesgo",IF(XDE469 &lt;=14,"Bajo",IF(XDE469&lt;=35,"Medio",IF(XDE469&lt;=80,"Alto","Inviable Sanitariamente"))))</f>
        <v>Inviable Sanitariamente</v>
      </c>
      <c r="XDH469" s="265" t="str">
        <f t="shared" ref="XDH469:XDH471" si="16350">IF(XDF469&lt;5,"Sin Riesgo",IF(XDF469 &lt;=14,"Bajo",IF(XDF469&lt;=35,"Medio",IF(XDF469&lt;=80,"Alto","Inviable Sanitariamente"))))</f>
        <v>Inviable Sanitariamente</v>
      </c>
      <c r="XDI469" s="265" t="str">
        <f t="shared" ref="XDI469:XDI471" si="16351">IF(XDG469&lt;5,"Sin Riesgo",IF(XDG469 &lt;=14,"Bajo",IF(XDG469&lt;=35,"Medio",IF(XDG469&lt;=80,"Alto","Inviable Sanitariamente"))))</f>
        <v>Inviable Sanitariamente</v>
      </c>
      <c r="XDJ469" s="265" t="str">
        <f t="shared" ref="XDJ469:XDJ471" si="16352">IF(XDH469&lt;5,"Sin Riesgo",IF(XDH469 &lt;=14,"Bajo",IF(XDH469&lt;=35,"Medio",IF(XDH469&lt;=80,"Alto","Inviable Sanitariamente"))))</f>
        <v>Inviable Sanitariamente</v>
      </c>
      <c r="XDK469" s="265" t="str">
        <f t="shared" ref="XDK469:XDK471" si="16353">IF(XDI469&lt;5,"Sin Riesgo",IF(XDI469 &lt;=14,"Bajo",IF(XDI469&lt;=35,"Medio",IF(XDI469&lt;=80,"Alto","Inviable Sanitariamente"))))</f>
        <v>Inviable Sanitariamente</v>
      </c>
      <c r="XDL469" s="265" t="str">
        <f t="shared" ref="XDL469:XDL471" si="16354">IF(XDJ469&lt;5,"Sin Riesgo",IF(XDJ469 &lt;=14,"Bajo",IF(XDJ469&lt;=35,"Medio",IF(XDJ469&lt;=80,"Alto","Inviable Sanitariamente"))))</f>
        <v>Inviable Sanitariamente</v>
      </c>
      <c r="XDM469" s="265" t="str">
        <f t="shared" ref="XDM469:XDM471" si="16355">IF(XDK469&lt;5,"Sin Riesgo",IF(XDK469 &lt;=14,"Bajo",IF(XDK469&lt;=35,"Medio",IF(XDK469&lt;=80,"Alto","Inviable Sanitariamente"))))</f>
        <v>Inviable Sanitariamente</v>
      </c>
      <c r="XDN469" s="265" t="str">
        <f t="shared" ref="XDN469:XDN471" si="16356">IF(XDL469&lt;5,"Sin Riesgo",IF(XDL469 &lt;=14,"Bajo",IF(XDL469&lt;=35,"Medio",IF(XDL469&lt;=80,"Alto","Inviable Sanitariamente"))))</f>
        <v>Inviable Sanitariamente</v>
      </c>
      <c r="XDO469" s="265" t="str">
        <f t="shared" ref="XDO469:XDO471" si="16357">IF(XDM469&lt;5,"Sin Riesgo",IF(XDM469 &lt;=14,"Bajo",IF(XDM469&lt;=35,"Medio",IF(XDM469&lt;=80,"Alto","Inviable Sanitariamente"))))</f>
        <v>Inviable Sanitariamente</v>
      </c>
      <c r="XDP469" s="265" t="str">
        <f t="shared" ref="XDP469:XDP471" si="16358">IF(XDN469&lt;5,"Sin Riesgo",IF(XDN469 &lt;=14,"Bajo",IF(XDN469&lt;=35,"Medio",IF(XDN469&lt;=80,"Alto","Inviable Sanitariamente"))))</f>
        <v>Inviable Sanitariamente</v>
      </c>
      <c r="XDQ469" s="265" t="str">
        <f t="shared" ref="XDQ469:XDQ471" si="16359">IF(XDO469&lt;5,"Sin Riesgo",IF(XDO469 &lt;=14,"Bajo",IF(XDO469&lt;=35,"Medio",IF(XDO469&lt;=80,"Alto","Inviable Sanitariamente"))))</f>
        <v>Inviable Sanitariamente</v>
      </c>
      <c r="XDR469" s="265" t="str">
        <f t="shared" ref="XDR469:XDR471" si="16360">IF(XDP469&lt;5,"Sin Riesgo",IF(XDP469 &lt;=14,"Bajo",IF(XDP469&lt;=35,"Medio",IF(XDP469&lt;=80,"Alto","Inviable Sanitariamente"))))</f>
        <v>Inviable Sanitariamente</v>
      </c>
      <c r="XDS469" s="265" t="str">
        <f t="shared" ref="XDS469:XDS471" si="16361">IF(XDQ469&lt;5,"Sin Riesgo",IF(XDQ469 &lt;=14,"Bajo",IF(XDQ469&lt;=35,"Medio",IF(XDQ469&lt;=80,"Alto","Inviable Sanitariamente"))))</f>
        <v>Inviable Sanitariamente</v>
      </c>
      <c r="XDT469" s="265" t="str">
        <f t="shared" ref="XDT469:XDT471" si="16362">IF(XDR469&lt;5,"Sin Riesgo",IF(XDR469 &lt;=14,"Bajo",IF(XDR469&lt;=35,"Medio",IF(XDR469&lt;=80,"Alto","Inviable Sanitariamente"))))</f>
        <v>Inviable Sanitariamente</v>
      </c>
      <c r="XDU469" s="265" t="str">
        <f t="shared" ref="XDU469:XDU471" si="16363">IF(XDS469&lt;5,"Sin Riesgo",IF(XDS469 &lt;=14,"Bajo",IF(XDS469&lt;=35,"Medio",IF(XDS469&lt;=80,"Alto","Inviable Sanitariamente"))))</f>
        <v>Inviable Sanitariamente</v>
      </c>
      <c r="XDV469" s="265" t="str">
        <f t="shared" ref="XDV469:XDV471" si="16364">IF(XDT469&lt;5,"Sin Riesgo",IF(XDT469 &lt;=14,"Bajo",IF(XDT469&lt;=35,"Medio",IF(XDT469&lt;=80,"Alto","Inviable Sanitariamente"))))</f>
        <v>Inviable Sanitariamente</v>
      </c>
      <c r="XDW469" s="265" t="str">
        <f t="shared" ref="XDW469:XDW471" si="16365">IF(XDU469&lt;5,"Sin Riesgo",IF(XDU469 &lt;=14,"Bajo",IF(XDU469&lt;=35,"Medio",IF(XDU469&lt;=80,"Alto","Inviable Sanitariamente"))))</f>
        <v>Inviable Sanitariamente</v>
      </c>
      <c r="XDX469" s="265" t="str">
        <f t="shared" ref="XDX469:XDX471" si="16366">IF(XDV469&lt;5,"Sin Riesgo",IF(XDV469 &lt;=14,"Bajo",IF(XDV469&lt;=35,"Medio",IF(XDV469&lt;=80,"Alto","Inviable Sanitariamente"))))</f>
        <v>Inviable Sanitariamente</v>
      </c>
      <c r="XDY469" s="265" t="str">
        <f t="shared" ref="XDY469:XDY471" si="16367">IF(XDW469&lt;5,"Sin Riesgo",IF(XDW469 &lt;=14,"Bajo",IF(XDW469&lt;=35,"Medio",IF(XDW469&lt;=80,"Alto","Inviable Sanitariamente"))))</f>
        <v>Inviable Sanitariamente</v>
      </c>
      <c r="XDZ469" s="265" t="str">
        <f t="shared" ref="XDZ469:XDZ471" si="16368">IF(XDX469&lt;5,"Sin Riesgo",IF(XDX469 &lt;=14,"Bajo",IF(XDX469&lt;=35,"Medio",IF(XDX469&lt;=80,"Alto","Inviable Sanitariamente"))))</f>
        <v>Inviable Sanitariamente</v>
      </c>
      <c r="XEA469" s="265" t="str">
        <f t="shared" ref="XEA469:XEA471" si="16369">IF(XDY469&lt;5,"Sin Riesgo",IF(XDY469 &lt;=14,"Bajo",IF(XDY469&lt;=35,"Medio",IF(XDY469&lt;=80,"Alto","Inviable Sanitariamente"))))</f>
        <v>Inviable Sanitariamente</v>
      </c>
      <c r="XEB469" s="265" t="str">
        <f t="shared" ref="XEB469:XEB471" si="16370">IF(XDZ469&lt;5,"Sin Riesgo",IF(XDZ469 &lt;=14,"Bajo",IF(XDZ469&lt;=35,"Medio",IF(XDZ469&lt;=80,"Alto","Inviable Sanitariamente"))))</f>
        <v>Inviable Sanitariamente</v>
      </c>
      <c r="XEC469" s="265" t="str">
        <f t="shared" ref="XEC469:XEC471" si="16371">IF(XEA469&lt;5,"Sin Riesgo",IF(XEA469 &lt;=14,"Bajo",IF(XEA469&lt;=35,"Medio",IF(XEA469&lt;=80,"Alto","Inviable Sanitariamente"))))</f>
        <v>Inviable Sanitariamente</v>
      </c>
      <c r="XED469" s="265" t="str">
        <f t="shared" ref="XED469:XED471" si="16372">IF(XEB469&lt;5,"Sin Riesgo",IF(XEB469 &lt;=14,"Bajo",IF(XEB469&lt;=35,"Medio",IF(XEB469&lt;=80,"Alto","Inviable Sanitariamente"))))</f>
        <v>Inviable Sanitariamente</v>
      </c>
      <c r="XEE469" s="265" t="str">
        <f t="shared" ref="XEE469:XEE471" si="16373">IF(XEC469&lt;5,"Sin Riesgo",IF(XEC469 &lt;=14,"Bajo",IF(XEC469&lt;=35,"Medio",IF(XEC469&lt;=80,"Alto","Inviable Sanitariamente"))))</f>
        <v>Inviable Sanitariamente</v>
      </c>
      <c r="XEF469" s="265" t="str">
        <f t="shared" ref="XEF469:XEF471" si="16374">IF(XED469&lt;5,"Sin Riesgo",IF(XED469 &lt;=14,"Bajo",IF(XED469&lt;=35,"Medio",IF(XED469&lt;=80,"Alto","Inviable Sanitariamente"))))</f>
        <v>Inviable Sanitariamente</v>
      </c>
      <c r="XEG469" s="265" t="str">
        <f t="shared" ref="XEG469:XEG471" si="16375">IF(XEE469&lt;5,"Sin Riesgo",IF(XEE469 &lt;=14,"Bajo",IF(XEE469&lt;=35,"Medio",IF(XEE469&lt;=80,"Alto","Inviable Sanitariamente"))))</f>
        <v>Inviable Sanitariamente</v>
      </c>
      <c r="XEH469" s="265" t="str">
        <f t="shared" ref="XEH469:XEH471" si="16376">IF(XEF469&lt;5,"Sin Riesgo",IF(XEF469 &lt;=14,"Bajo",IF(XEF469&lt;=35,"Medio",IF(XEF469&lt;=80,"Alto","Inviable Sanitariamente"))))</f>
        <v>Inviable Sanitariamente</v>
      </c>
      <c r="XEI469" s="265" t="str">
        <f t="shared" ref="XEI469:XEI471" si="16377">IF(XEG469&lt;5,"Sin Riesgo",IF(XEG469 &lt;=14,"Bajo",IF(XEG469&lt;=35,"Medio",IF(XEG469&lt;=80,"Alto","Inviable Sanitariamente"))))</f>
        <v>Inviable Sanitariamente</v>
      </c>
      <c r="XEJ469" s="265" t="str">
        <f t="shared" ref="XEJ469:XEJ471" si="16378">IF(XEH469&lt;5,"Sin Riesgo",IF(XEH469 &lt;=14,"Bajo",IF(XEH469&lt;=35,"Medio",IF(XEH469&lt;=80,"Alto","Inviable Sanitariamente"))))</f>
        <v>Inviable Sanitariamente</v>
      </c>
      <c r="XEK469" s="265" t="str">
        <f t="shared" ref="XEK469:XEK471" si="16379">IF(XEI469&lt;5,"Sin Riesgo",IF(XEI469 &lt;=14,"Bajo",IF(XEI469&lt;=35,"Medio",IF(XEI469&lt;=80,"Alto","Inviable Sanitariamente"))))</f>
        <v>Inviable Sanitariamente</v>
      </c>
      <c r="XEL469" s="265" t="str">
        <f t="shared" ref="XEL469:XEL471" si="16380">IF(XEJ469&lt;5,"Sin Riesgo",IF(XEJ469 &lt;=14,"Bajo",IF(XEJ469&lt;=35,"Medio",IF(XEJ469&lt;=80,"Alto","Inviable Sanitariamente"))))</f>
        <v>Inviable Sanitariamente</v>
      </c>
      <c r="XEM469" s="265" t="str">
        <f t="shared" ref="XEM469:XEM471" si="16381">IF(XEK469&lt;5,"Sin Riesgo",IF(XEK469 &lt;=14,"Bajo",IF(XEK469&lt;=35,"Medio",IF(XEK469&lt;=80,"Alto","Inviable Sanitariamente"))))</f>
        <v>Inviable Sanitariamente</v>
      </c>
      <c r="XEN469" s="265" t="str">
        <f t="shared" ref="XEN469:XEN471" si="16382">IF(XEL469&lt;5,"Sin Riesgo",IF(XEL469 &lt;=14,"Bajo",IF(XEL469&lt;=35,"Medio",IF(XEL469&lt;=80,"Alto","Inviable Sanitariamente"))))</f>
        <v>Inviable Sanitariamente</v>
      </c>
      <c r="XEO469" s="265" t="str">
        <f t="shared" ref="XEO469:XEO471" si="16383">IF(XEM469&lt;5,"Sin Riesgo",IF(XEM469 &lt;=14,"Bajo",IF(XEM469&lt;=35,"Medio",IF(XEM469&lt;=80,"Alto","Inviable Sanitariamente"))))</f>
        <v>Inviable Sanitariamente</v>
      </c>
      <c r="XEP469" s="265" t="str">
        <f t="shared" ref="XEP469:XEP471" si="16384">IF(XEN469&lt;5,"Sin Riesgo",IF(XEN469 &lt;=14,"Bajo",IF(XEN469&lt;=35,"Medio",IF(XEN469&lt;=80,"Alto","Inviable Sanitariamente"))))</f>
        <v>Inviable Sanitariamente</v>
      </c>
      <c r="XEQ469" s="265" t="str">
        <f t="shared" ref="XEQ469:XEQ471" si="16385">IF(XEO469&lt;5,"Sin Riesgo",IF(XEO469 &lt;=14,"Bajo",IF(XEO469&lt;=35,"Medio",IF(XEO469&lt;=80,"Alto","Inviable Sanitariamente"))))</f>
        <v>Inviable Sanitariamente</v>
      </c>
      <c r="XER469" s="265" t="str">
        <f t="shared" ref="XER469:XER471" si="16386">IF(XEP469&lt;5,"Sin Riesgo",IF(XEP469 &lt;=14,"Bajo",IF(XEP469&lt;=35,"Medio",IF(XEP469&lt;=80,"Alto","Inviable Sanitariamente"))))</f>
        <v>Inviable Sanitariamente</v>
      </c>
      <c r="XES469" s="265" t="str">
        <f t="shared" ref="XES469:XES471" si="16387">IF(XEQ469&lt;5,"Sin Riesgo",IF(XEQ469 &lt;=14,"Bajo",IF(XEQ469&lt;=35,"Medio",IF(XEQ469&lt;=80,"Alto","Inviable Sanitariamente"))))</f>
        <v>Inviable Sanitariamente</v>
      </c>
      <c r="XET469" s="265" t="str">
        <f t="shared" ref="XET469:XET471" si="16388">IF(XER469&lt;5,"Sin Riesgo",IF(XER469 &lt;=14,"Bajo",IF(XER469&lt;=35,"Medio",IF(XER469&lt;=80,"Alto","Inviable Sanitariamente"))))</f>
        <v>Inviable Sanitariamente</v>
      </c>
      <c r="XEU469" s="265" t="str">
        <f t="shared" ref="XEU469:XEU471" si="16389">IF(XES469&lt;5,"Sin Riesgo",IF(XES469 &lt;=14,"Bajo",IF(XES469&lt;=35,"Medio",IF(XES469&lt;=80,"Alto","Inviable Sanitariamente"))))</f>
        <v>Inviable Sanitariamente</v>
      </c>
      <c r="XEV469" s="265" t="str">
        <f t="shared" ref="XEV469:XEV471" si="16390">IF(XET469&lt;5,"Sin Riesgo",IF(XET469 &lt;=14,"Bajo",IF(XET469&lt;=35,"Medio",IF(XET469&lt;=80,"Alto","Inviable Sanitariamente"))))</f>
        <v>Inviable Sanitariamente</v>
      </c>
      <c r="XEW469" s="265" t="str">
        <f t="shared" ref="XEW469:XEW471" si="16391">IF(XEU469&lt;5,"Sin Riesgo",IF(XEU469 &lt;=14,"Bajo",IF(XEU469&lt;=35,"Medio",IF(XEU469&lt;=80,"Alto","Inviable Sanitariamente"))))</f>
        <v>Inviable Sanitariamente</v>
      </c>
      <c r="XEX469" s="265" t="str">
        <f t="shared" ref="XEX469:XEX471" si="16392">IF(XEV469&lt;5,"Sin Riesgo",IF(XEV469 &lt;=14,"Bajo",IF(XEV469&lt;=35,"Medio",IF(XEV469&lt;=80,"Alto","Inviable Sanitariamente"))))</f>
        <v>Inviable Sanitariamente</v>
      </c>
      <c r="XEY469" s="265" t="str">
        <f t="shared" ref="XEY469:XEY471" si="16393">IF(XEW469&lt;5,"Sin Riesgo",IF(XEW469 &lt;=14,"Bajo",IF(XEW469&lt;=35,"Medio",IF(XEW469&lt;=80,"Alto","Inviable Sanitariamente"))))</f>
        <v>Inviable Sanitariamente</v>
      </c>
      <c r="XEZ469" s="265" t="str">
        <f t="shared" ref="XEZ469:XEZ471" si="16394">IF(XEX469&lt;5,"Sin Riesgo",IF(XEX469 &lt;=14,"Bajo",IF(XEX469&lt;=35,"Medio",IF(XEX469&lt;=80,"Alto","Inviable Sanitariamente"))))</f>
        <v>Inviable Sanitariamente</v>
      </c>
      <c r="XFA469" s="265" t="str">
        <f t="shared" ref="XFA469:XFA471" si="16395">IF(XEY469&lt;5,"Sin Riesgo",IF(XEY469 &lt;=14,"Bajo",IF(XEY469&lt;=35,"Medio",IF(XEY469&lt;=80,"Alto","Inviable Sanitariamente"))))</f>
        <v>Inviable Sanitariamente</v>
      </c>
      <c r="XFB469" s="265" t="str">
        <f t="shared" ref="XFB469:XFB471" si="16396">IF(XEZ469&lt;5,"Sin Riesgo",IF(XEZ469 &lt;=14,"Bajo",IF(XEZ469&lt;=35,"Medio",IF(XEZ469&lt;=80,"Alto","Inviable Sanitariamente"))))</f>
        <v>Inviable Sanitariamente</v>
      </c>
      <c r="XFC469" s="265" t="str">
        <f t="shared" ref="XFC469:XFC471" si="16397">IF(XFA469&lt;5,"Sin Riesgo",IF(XFA469 &lt;=14,"Bajo",IF(XFA469&lt;=35,"Medio",IF(XFA469&lt;=80,"Alto","Inviable Sanitariamente"))))</f>
        <v>Inviable Sanitariamente</v>
      </c>
      <c r="XFD469" s="265" t="str">
        <f t="shared" ref="XFD469:XFD471" si="16398">IF(XFB469&lt;5,"Sin Riesgo",IF(XFB469 &lt;=14,"Bajo",IF(XFB469&lt;=35,"Medio",IF(XFB469&lt;=80,"Alto","Inviable Sanitariamente"))))</f>
        <v>Inviable Sanitariamente</v>
      </c>
    </row>
    <row r="470" spans="1:16384" ht="32.1" customHeight="1">
      <c r="A470" s="591" t="s">
        <v>174</v>
      </c>
      <c r="B470" s="463" t="s">
        <v>2292</v>
      </c>
      <c r="C470" s="465" t="s">
        <v>4351</v>
      </c>
      <c r="D470" s="264">
        <v>70</v>
      </c>
      <c r="E470" s="348"/>
      <c r="F470" s="348"/>
      <c r="G470" s="348">
        <v>94.34</v>
      </c>
      <c r="H470" s="348"/>
      <c r="I470" s="348"/>
      <c r="J470" s="348"/>
      <c r="K470" s="348">
        <v>96.39</v>
      </c>
      <c r="L470" s="348"/>
      <c r="M470" s="348"/>
      <c r="N470" s="348"/>
      <c r="O470" s="348"/>
      <c r="P470" s="348"/>
      <c r="Q470" s="477">
        <f t="shared" si="29"/>
        <v>95.365000000000009</v>
      </c>
      <c r="R470" s="242" t="str">
        <f t="shared" si="28"/>
        <v>NO</v>
      </c>
      <c r="S470" s="265" t="str">
        <f t="shared" si="33"/>
        <v>Inviable Sanitariamente</v>
      </c>
      <c r="T470" s="265" t="str">
        <f t="shared" si="34"/>
        <v>Inviable Sanitariamente</v>
      </c>
      <c r="U470" s="265" t="str">
        <f t="shared" si="35"/>
        <v>Inviable Sanitariamente</v>
      </c>
      <c r="V470" s="265" t="str">
        <f t="shared" si="36"/>
        <v>Inviable Sanitariamente</v>
      </c>
      <c r="W470" s="265" t="str">
        <f t="shared" si="37"/>
        <v>Inviable Sanitariamente</v>
      </c>
      <c r="X470" s="265" t="str">
        <f t="shared" si="38"/>
        <v>Inviable Sanitariamente</v>
      </c>
      <c r="Y470" s="265" t="str">
        <f t="shared" si="39"/>
        <v>Inviable Sanitariamente</v>
      </c>
      <c r="Z470" s="265" t="str">
        <f t="shared" si="40"/>
        <v>Inviable Sanitariamente</v>
      </c>
      <c r="AA470" s="265" t="str">
        <f t="shared" si="41"/>
        <v>Inviable Sanitariamente</v>
      </c>
      <c r="AB470" s="265" t="str">
        <f t="shared" si="42"/>
        <v>Inviable Sanitariamente</v>
      </c>
      <c r="AC470" s="265" t="str">
        <f t="shared" si="43"/>
        <v>Inviable Sanitariamente</v>
      </c>
      <c r="AD470" s="265" t="str">
        <f t="shared" si="44"/>
        <v>Inviable Sanitariamente</v>
      </c>
      <c r="AE470" s="265" t="str">
        <f t="shared" si="45"/>
        <v>Inviable Sanitariamente</v>
      </c>
      <c r="AF470" s="265" t="str">
        <f t="shared" si="46"/>
        <v>Inviable Sanitariamente</v>
      </c>
      <c r="AG470" s="265" t="str">
        <f t="shared" si="47"/>
        <v>Inviable Sanitariamente</v>
      </c>
      <c r="AH470" s="265" t="str">
        <f t="shared" si="48"/>
        <v>Inviable Sanitariamente</v>
      </c>
      <c r="AI470" s="265" t="str">
        <f t="shared" si="49"/>
        <v>Inviable Sanitariamente</v>
      </c>
      <c r="AJ470" s="265" t="str">
        <f t="shared" si="50"/>
        <v>Inviable Sanitariamente</v>
      </c>
      <c r="AK470" s="265" t="str">
        <f t="shared" si="51"/>
        <v>Inviable Sanitariamente</v>
      </c>
      <c r="AL470" s="265" t="str">
        <f t="shared" si="52"/>
        <v>Inviable Sanitariamente</v>
      </c>
      <c r="AM470" s="265" t="str">
        <f t="shared" si="53"/>
        <v>Inviable Sanitariamente</v>
      </c>
      <c r="AN470" s="265" t="str">
        <f t="shared" si="54"/>
        <v>Inviable Sanitariamente</v>
      </c>
      <c r="AO470" s="265" t="str">
        <f t="shared" si="55"/>
        <v>Inviable Sanitariamente</v>
      </c>
      <c r="AP470" s="265" t="str">
        <f t="shared" si="56"/>
        <v>Inviable Sanitariamente</v>
      </c>
      <c r="AQ470" s="265" t="str">
        <f t="shared" si="57"/>
        <v>Inviable Sanitariamente</v>
      </c>
      <c r="AR470" s="265" t="str">
        <f t="shared" si="58"/>
        <v>Inviable Sanitariamente</v>
      </c>
      <c r="AS470" s="265" t="str">
        <f t="shared" si="59"/>
        <v>Inviable Sanitariamente</v>
      </c>
      <c r="AT470" s="265" t="str">
        <f t="shared" si="60"/>
        <v>Inviable Sanitariamente</v>
      </c>
      <c r="AU470" s="265" t="str">
        <f t="shared" si="61"/>
        <v>Inviable Sanitariamente</v>
      </c>
      <c r="AV470" s="265" t="str">
        <f t="shared" si="62"/>
        <v>Inviable Sanitariamente</v>
      </c>
      <c r="AW470" s="265" t="str">
        <f t="shared" si="63"/>
        <v>Inviable Sanitariamente</v>
      </c>
      <c r="AX470" s="265" t="str">
        <f t="shared" si="64"/>
        <v>Inviable Sanitariamente</v>
      </c>
      <c r="AY470" s="265" t="str">
        <f t="shared" si="65"/>
        <v>Inviable Sanitariamente</v>
      </c>
      <c r="AZ470" s="265" t="str">
        <f t="shared" si="66"/>
        <v>Inviable Sanitariamente</v>
      </c>
      <c r="BA470" s="265" t="str">
        <f t="shared" si="67"/>
        <v>Inviable Sanitariamente</v>
      </c>
      <c r="BB470" s="265" t="str">
        <f t="shared" si="68"/>
        <v>Inviable Sanitariamente</v>
      </c>
      <c r="BC470" s="265" t="str">
        <f t="shared" si="69"/>
        <v>Inviable Sanitariamente</v>
      </c>
      <c r="BD470" s="265" t="str">
        <f t="shared" si="70"/>
        <v>Inviable Sanitariamente</v>
      </c>
      <c r="BE470" s="265" t="str">
        <f t="shared" si="71"/>
        <v>Inviable Sanitariamente</v>
      </c>
      <c r="BF470" s="265" t="str">
        <f t="shared" si="72"/>
        <v>Inviable Sanitariamente</v>
      </c>
      <c r="BG470" s="265" t="str">
        <f t="shared" si="73"/>
        <v>Inviable Sanitariamente</v>
      </c>
      <c r="BH470" s="265" t="str">
        <f t="shared" si="74"/>
        <v>Inviable Sanitariamente</v>
      </c>
      <c r="BI470" s="265" t="str">
        <f t="shared" si="75"/>
        <v>Inviable Sanitariamente</v>
      </c>
      <c r="BJ470" s="265" t="str">
        <f t="shared" si="76"/>
        <v>Inviable Sanitariamente</v>
      </c>
      <c r="BK470" s="265" t="str">
        <f t="shared" si="77"/>
        <v>Inviable Sanitariamente</v>
      </c>
      <c r="BL470" s="265" t="str">
        <f t="shared" si="78"/>
        <v>Inviable Sanitariamente</v>
      </c>
      <c r="BM470" s="265" t="str">
        <f t="shared" si="79"/>
        <v>Inviable Sanitariamente</v>
      </c>
      <c r="BN470" s="265" t="str">
        <f t="shared" si="80"/>
        <v>Inviable Sanitariamente</v>
      </c>
      <c r="BO470" s="265" t="str">
        <f t="shared" si="81"/>
        <v>Inviable Sanitariamente</v>
      </c>
      <c r="BP470" s="265" t="str">
        <f t="shared" si="82"/>
        <v>Inviable Sanitariamente</v>
      </c>
      <c r="BQ470" s="265" t="str">
        <f t="shared" si="83"/>
        <v>Inviable Sanitariamente</v>
      </c>
      <c r="BR470" s="265" t="str">
        <f t="shared" si="84"/>
        <v>Inviable Sanitariamente</v>
      </c>
      <c r="BS470" s="265" t="str">
        <f t="shared" si="85"/>
        <v>Inviable Sanitariamente</v>
      </c>
      <c r="BT470" s="265" t="str">
        <f t="shared" si="86"/>
        <v>Inviable Sanitariamente</v>
      </c>
      <c r="BU470" s="265" t="str">
        <f t="shared" si="87"/>
        <v>Inviable Sanitariamente</v>
      </c>
      <c r="BV470" s="265" t="str">
        <f t="shared" si="88"/>
        <v>Inviable Sanitariamente</v>
      </c>
      <c r="BW470" s="265" t="str">
        <f t="shared" si="89"/>
        <v>Inviable Sanitariamente</v>
      </c>
      <c r="BX470" s="265" t="str">
        <f t="shared" si="90"/>
        <v>Inviable Sanitariamente</v>
      </c>
      <c r="BY470" s="265" t="str">
        <f t="shared" si="91"/>
        <v>Inviable Sanitariamente</v>
      </c>
      <c r="BZ470" s="265" t="str">
        <f t="shared" si="92"/>
        <v>Inviable Sanitariamente</v>
      </c>
      <c r="CA470" s="265" t="str">
        <f t="shared" si="93"/>
        <v>Inviable Sanitariamente</v>
      </c>
      <c r="CB470" s="265" t="str">
        <f t="shared" si="94"/>
        <v>Inviable Sanitariamente</v>
      </c>
      <c r="CC470" s="265" t="str">
        <f t="shared" si="95"/>
        <v>Inviable Sanitariamente</v>
      </c>
      <c r="CD470" s="265" t="str">
        <f t="shared" si="96"/>
        <v>Inviable Sanitariamente</v>
      </c>
      <c r="CE470" s="265" t="str">
        <f t="shared" si="97"/>
        <v>Inviable Sanitariamente</v>
      </c>
      <c r="CF470" s="265" t="str">
        <f t="shared" si="98"/>
        <v>Inviable Sanitariamente</v>
      </c>
      <c r="CG470" s="265" t="str">
        <f t="shared" si="99"/>
        <v>Inviable Sanitariamente</v>
      </c>
      <c r="CH470" s="265" t="str">
        <f t="shared" si="100"/>
        <v>Inviable Sanitariamente</v>
      </c>
      <c r="CI470" s="265" t="str">
        <f t="shared" si="101"/>
        <v>Inviable Sanitariamente</v>
      </c>
      <c r="CJ470" s="265" t="str">
        <f t="shared" si="102"/>
        <v>Inviable Sanitariamente</v>
      </c>
      <c r="CK470" s="265" t="str">
        <f t="shared" si="103"/>
        <v>Inviable Sanitariamente</v>
      </c>
      <c r="CL470" s="265" t="str">
        <f t="shared" si="104"/>
        <v>Inviable Sanitariamente</v>
      </c>
      <c r="CM470" s="265" t="str">
        <f t="shared" si="105"/>
        <v>Inviable Sanitariamente</v>
      </c>
      <c r="CN470" s="265" t="str">
        <f t="shared" si="106"/>
        <v>Inviable Sanitariamente</v>
      </c>
      <c r="CO470" s="265" t="str">
        <f t="shared" si="107"/>
        <v>Inviable Sanitariamente</v>
      </c>
      <c r="CP470" s="265" t="str">
        <f t="shared" si="108"/>
        <v>Inviable Sanitariamente</v>
      </c>
      <c r="CQ470" s="265" t="str">
        <f t="shared" si="109"/>
        <v>Inviable Sanitariamente</v>
      </c>
      <c r="CR470" s="265" t="str">
        <f t="shared" si="110"/>
        <v>Inviable Sanitariamente</v>
      </c>
      <c r="CS470" s="265" t="str">
        <f t="shared" si="111"/>
        <v>Inviable Sanitariamente</v>
      </c>
      <c r="CT470" s="265" t="str">
        <f t="shared" si="112"/>
        <v>Inviable Sanitariamente</v>
      </c>
      <c r="CU470" s="265" t="str">
        <f t="shared" si="113"/>
        <v>Inviable Sanitariamente</v>
      </c>
      <c r="CV470" s="265" t="str">
        <f t="shared" si="114"/>
        <v>Inviable Sanitariamente</v>
      </c>
      <c r="CW470" s="265" t="str">
        <f t="shared" si="115"/>
        <v>Inviable Sanitariamente</v>
      </c>
      <c r="CX470" s="265" t="str">
        <f t="shared" si="116"/>
        <v>Inviable Sanitariamente</v>
      </c>
      <c r="CY470" s="265" t="str">
        <f t="shared" si="117"/>
        <v>Inviable Sanitariamente</v>
      </c>
      <c r="CZ470" s="265" t="str">
        <f t="shared" si="118"/>
        <v>Inviable Sanitariamente</v>
      </c>
      <c r="DA470" s="265" t="str">
        <f t="shared" si="119"/>
        <v>Inviable Sanitariamente</v>
      </c>
      <c r="DB470" s="265" t="str">
        <f t="shared" si="120"/>
        <v>Inviable Sanitariamente</v>
      </c>
      <c r="DC470" s="265" t="str">
        <f t="shared" si="121"/>
        <v>Inviable Sanitariamente</v>
      </c>
      <c r="DD470" s="265" t="str">
        <f t="shared" si="122"/>
        <v>Inviable Sanitariamente</v>
      </c>
      <c r="DE470" s="265" t="str">
        <f t="shared" si="123"/>
        <v>Inviable Sanitariamente</v>
      </c>
      <c r="DF470" s="265" t="str">
        <f t="shared" si="124"/>
        <v>Inviable Sanitariamente</v>
      </c>
      <c r="DG470" s="265" t="str">
        <f t="shared" si="125"/>
        <v>Inviable Sanitariamente</v>
      </c>
      <c r="DH470" s="265" t="str">
        <f t="shared" si="126"/>
        <v>Inviable Sanitariamente</v>
      </c>
      <c r="DI470" s="265" t="str">
        <f t="shared" si="127"/>
        <v>Inviable Sanitariamente</v>
      </c>
      <c r="DJ470" s="265" t="str">
        <f t="shared" si="128"/>
        <v>Inviable Sanitariamente</v>
      </c>
      <c r="DK470" s="265" t="str">
        <f t="shared" si="129"/>
        <v>Inviable Sanitariamente</v>
      </c>
      <c r="DL470" s="265" t="str">
        <f t="shared" si="130"/>
        <v>Inviable Sanitariamente</v>
      </c>
      <c r="DM470" s="265" t="str">
        <f t="shared" si="131"/>
        <v>Inviable Sanitariamente</v>
      </c>
      <c r="DN470" s="265" t="str">
        <f t="shared" si="132"/>
        <v>Inviable Sanitariamente</v>
      </c>
      <c r="DO470" s="265" t="str">
        <f t="shared" si="133"/>
        <v>Inviable Sanitariamente</v>
      </c>
      <c r="DP470" s="265" t="str">
        <f t="shared" si="134"/>
        <v>Inviable Sanitariamente</v>
      </c>
      <c r="DQ470" s="265" t="str">
        <f t="shared" si="135"/>
        <v>Inviable Sanitariamente</v>
      </c>
      <c r="DR470" s="265" t="str">
        <f t="shared" si="136"/>
        <v>Inviable Sanitariamente</v>
      </c>
      <c r="DS470" s="265" t="str">
        <f t="shared" si="137"/>
        <v>Inviable Sanitariamente</v>
      </c>
      <c r="DT470" s="265" t="str">
        <f t="shared" si="138"/>
        <v>Inviable Sanitariamente</v>
      </c>
      <c r="DU470" s="265" t="str">
        <f t="shared" si="139"/>
        <v>Inviable Sanitariamente</v>
      </c>
      <c r="DV470" s="265" t="str">
        <f t="shared" si="140"/>
        <v>Inviable Sanitariamente</v>
      </c>
      <c r="DW470" s="265" t="str">
        <f t="shared" si="141"/>
        <v>Inviable Sanitariamente</v>
      </c>
      <c r="DX470" s="265" t="str">
        <f t="shared" si="142"/>
        <v>Inviable Sanitariamente</v>
      </c>
      <c r="DY470" s="265" t="str">
        <f t="shared" si="143"/>
        <v>Inviable Sanitariamente</v>
      </c>
      <c r="DZ470" s="265" t="str">
        <f t="shared" si="144"/>
        <v>Inviable Sanitariamente</v>
      </c>
      <c r="EA470" s="265" t="str">
        <f t="shared" si="145"/>
        <v>Inviable Sanitariamente</v>
      </c>
      <c r="EB470" s="265" t="str">
        <f t="shared" si="146"/>
        <v>Inviable Sanitariamente</v>
      </c>
      <c r="EC470" s="265" t="str">
        <f t="shared" si="147"/>
        <v>Inviable Sanitariamente</v>
      </c>
      <c r="ED470" s="265" t="str">
        <f t="shared" si="148"/>
        <v>Inviable Sanitariamente</v>
      </c>
      <c r="EE470" s="265" t="str">
        <f t="shared" si="149"/>
        <v>Inviable Sanitariamente</v>
      </c>
      <c r="EF470" s="265" t="str">
        <f t="shared" si="150"/>
        <v>Inviable Sanitariamente</v>
      </c>
      <c r="EG470" s="265" t="str">
        <f t="shared" si="151"/>
        <v>Inviable Sanitariamente</v>
      </c>
      <c r="EH470" s="265" t="str">
        <f t="shared" si="152"/>
        <v>Inviable Sanitariamente</v>
      </c>
      <c r="EI470" s="265" t="str">
        <f t="shared" si="153"/>
        <v>Inviable Sanitariamente</v>
      </c>
      <c r="EJ470" s="265" t="str">
        <f t="shared" si="154"/>
        <v>Inviable Sanitariamente</v>
      </c>
      <c r="EK470" s="265" t="str">
        <f t="shared" si="155"/>
        <v>Inviable Sanitariamente</v>
      </c>
      <c r="EL470" s="265" t="str">
        <f t="shared" si="156"/>
        <v>Inviable Sanitariamente</v>
      </c>
      <c r="EM470" s="265" t="str">
        <f t="shared" si="157"/>
        <v>Inviable Sanitariamente</v>
      </c>
      <c r="EN470" s="265" t="str">
        <f t="shared" si="158"/>
        <v>Inviable Sanitariamente</v>
      </c>
      <c r="EO470" s="265" t="str">
        <f t="shared" si="159"/>
        <v>Inviable Sanitariamente</v>
      </c>
      <c r="EP470" s="265" t="str">
        <f t="shared" si="160"/>
        <v>Inviable Sanitariamente</v>
      </c>
      <c r="EQ470" s="265" t="str">
        <f t="shared" si="161"/>
        <v>Inviable Sanitariamente</v>
      </c>
      <c r="ER470" s="265" t="str">
        <f t="shared" si="162"/>
        <v>Inviable Sanitariamente</v>
      </c>
      <c r="ES470" s="265" t="str">
        <f t="shared" si="163"/>
        <v>Inviable Sanitariamente</v>
      </c>
      <c r="ET470" s="265" t="str">
        <f t="shared" si="164"/>
        <v>Inviable Sanitariamente</v>
      </c>
      <c r="EU470" s="265" t="str">
        <f t="shared" si="165"/>
        <v>Inviable Sanitariamente</v>
      </c>
      <c r="EV470" s="265" t="str">
        <f t="shared" si="166"/>
        <v>Inviable Sanitariamente</v>
      </c>
      <c r="EW470" s="265" t="str">
        <f t="shared" si="167"/>
        <v>Inviable Sanitariamente</v>
      </c>
      <c r="EX470" s="265" t="str">
        <f t="shared" si="168"/>
        <v>Inviable Sanitariamente</v>
      </c>
      <c r="EY470" s="265" t="str">
        <f t="shared" si="169"/>
        <v>Inviable Sanitariamente</v>
      </c>
      <c r="EZ470" s="265" t="str">
        <f t="shared" si="170"/>
        <v>Inviable Sanitariamente</v>
      </c>
      <c r="FA470" s="265" t="str">
        <f t="shared" si="171"/>
        <v>Inviable Sanitariamente</v>
      </c>
      <c r="FB470" s="265" t="str">
        <f t="shared" si="172"/>
        <v>Inviable Sanitariamente</v>
      </c>
      <c r="FC470" s="265" t="str">
        <f t="shared" si="173"/>
        <v>Inviable Sanitariamente</v>
      </c>
      <c r="FD470" s="265" t="str">
        <f t="shared" si="174"/>
        <v>Inviable Sanitariamente</v>
      </c>
      <c r="FE470" s="265" t="str">
        <f t="shared" si="175"/>
        <v>Inviable Sanitariamente</v>
      </c>
      <c r="FF470" s="265" t="str">
        <f t="shared" si="176"/>
        <v>Inviable Sanitariamente</v>
      </c>
      <c r="FG470" s="265" t="str">
        <f t="shared" si="177"/>
        <v>Inviable Sanitariamente</v>
      </c>
      <c r="FH470" s="265" t="str">
        <f t="shared" si="178"/>
        <v>Inviable Sanitariamente</v>
      </c>
      <c r="FI470" s="265" t="str">
        <f t="shared" si="179"/>
        <v>Inviable Sanitariamente</v>
      </c>
      <c r="FJ470" s="265" t="str">
        <f t="shared" si="180"/>
        <v>Inviable Sanitariamente</v>
      </c>
      <c r="FK470" s="265" t="str">
        <f t="shared" si="181"/>
        <v>Inviable Sanitariamente</v>
      </c>
      <c r="FL470" s="265" t="str">
        <f t="shared" si="182"/>
        <v>Inviable Sanitariamente</v>
      </c>
      <c r="FM470" s="265" t="str">
        <f t="shared" si="183"/>
        <v>Inviable Sanitariamente</v>
      </c>
      <c r="FN470" s="265" t="str">
        <f t="shared" si="184"/>
        <v>Inviable Sanitariamente</v>
      </c>
      <c r="FO470" s="265" t="str">
        <f t="shared" si="185"/>
        <v>Inviable Sanitariamente</v>
      </c>
      <c r="FP470" s="265" t="str">
        <f t="shared" si="186"/>
        <v>Inviable Sanitariamente</v>
      </c>
      <c r="FQ470" s="265" t="str">
        <f t="shared" si="187"/>
        <v>Inviable Sanitariamente</v>
      </c>
      <c r="FR470" s="265" t="str">
        <f t="shared" si="188"/>
        <v>Inviable Sanitariamente</v>
      </c>
      <c r="FS470" s="265" t="str">
        <f t="shared" si="189"/>
        <v>Inviable Sanitariamente</v>
      </c>
      <c r="FT470" s="265" t="str">
        <f t="shared" si="190"/>
        <v>Inviable Sanitariamente</v>
      </c>
      <c r="FU470" s="265" t="str">
        <f t="shared" si="191"/>
        <v>Inviable Sanitariamente</v>
      </c>
      <c r="FV470" s="265" t="str">
        <f t="shared" si="192"/>
        <v>Inviable Sanitariamente</v>
      </c>
      <c r="FW470" s="265" t="str">
        <f t="shared" si="193"/>
        <v>Inviable Sanitariamente</v>
      </c>
      <c r="FX470" s="265" t="str">
        <f t="shared" si="194"/>
        <v>Inviable Sanitariamente</v>
      </c>
      <c r="FY470" s="265" t="str">
        <f t="shared" si="195"/>
        <v>Inviable Sanitariamente</v>
      </c>
      <c r="FZ470" s="265" t="str">
        <f t="shared" si="196"/>
        <v>Inviable Sanitariamente</v>
      </c>
      <c r="GA470" s="265" t="str">
        <f t="shared" si="197"/>
        <v>Inviable Sanitariamente</v>
      </c>
      <c r="GB470" s="265" t="str">
        <f t="shared" si="198"/>
        <v>Inviable Sanitariamente</v>
      </c>
      <c r="GC470" s="265" t="str">
        <f t="shared" si="199"/>
        <v>Inviable Sanitariamente</v>
      </c>
      <c r="GD470" s="265" t="str">
        <f t="shared" si="200"/>
        <v>Inviable Sanitariamente</v>
      </c>
      <c r="GE470" s="265" t="str">
        <f t="shared" si="201"/>
        <v>Inviable Sanitariamente</v>
      </c>
      <c r="GF470" s="265" t="str">
        <f t="shared" si="202"/>
        <v>Inviable Sanitariamente</v>
      </c>
      <c r="GG470" s="265" t="str">
        <f t="shared" si="203"/>
        <v>Inviable Sanitariamente</v>
      </c>
      <c r="GH470" s="265" t="str">
        <f t="shared" si="204"/>
        <v>Inviable Sanitariamente</v>
      </c>
      <c r="GI470" s="265" t="str">
        <f t="shared" si="205"/>
        <v>Inviable Sanitariamente</v>
      </c>
      <c r="GJ470" s="265" t="str">
        <f t="shared" si="206"/>
        <v>Inviable Sanitariamente</v>
      </c>
      <c r="GK470" s="265" t="str">
        <f t="shared" si="207"/>
        <v>Inviable Sanitariamente</v>
      </c>
      <c r="GL470" s="265" t="str">
        <f t="shared" si="208"/>
        <v>Inviable Sanitariamente</v>
      </c>
      <c r="GM470" s="265" t="str">
        <f t="shared" si="209"/>
        <v>Inviable Sanitariamente</v>
      </c>
      <c r="GN470" s="265" t="str">
        <f t="shared" si="210"/>
        <v>Inviable Sanitariamente</v>
      </c>
      <c r="GO470" s="265" t="str">
        <f t="shared" si="211"/>
        <v>Inviable Sanitariamente</v>
      </c>
      <c r="GP470" s="265" t="str">
        <f t="shared" si="212"/>
        <v>Inviable Sanitariamente</v>
      </c>
      <c r="GQ470" s="265" t="str">
        <f t="shared" si="213"/>
        <v>Inviable Sanitariamente</v>
      </c>
      <c r="GR470" s="265" t="str">
        <f t="shared" si="214"/>
        <v>Inviable Sanitariamente</v>
      </c>
      <c r="GS470" s="265" t="str">
        <f t="shared" si="215"/>
        <v>Inviable Sanitariamente</v>
      </c>
      <c r="GT470" s="265" t="str">
        <f t="shared" si="216"/>
        <v>Inviable Sanitariamente</v>
      </c>
      <c r="GU470" s="265" t="str">
        <f t="shared" si="217"/>
        <v>Inviable Sanitariamente</v>
      </c>
      <c r="GV470" s="265" t="str">
        <f t="shared" si="218"/>
        <v>Inviable Sanitariamente</v>
      </c>
      <c r="GW470" s="265" t="str">
        <f t="shared" si="219"/>
        <v>Inviable Sanitariamente</v>
      </c>
      <c r="GX470" s="265" t="str">
        <f t="shared" si="220"/>
        <v>Inviable Sanitariamente</v>
      </c>
      <c r="GY470" s="265" t="str">
        <f t="shared" si="221"/>
        <v>Inviable Sanitariamente</v>
      </c>
      <c r="GZ470" s="265" t="str">
        <f t="shared" si="222"/>
        <v>Inviable Sanitariamente</v>
      </c>
      <c r="HA470" s="265" t="str">
        <f t="shared" si="223"/>
        <v>Inviable Sanitariamente</v>
      </c>
      <c r="HB470" s="265" t="str">
        <f t="shared" si="224"/>
        <v>Inviable Sanitariamente</v>
      </c>
      <c r="HC470" s="265" t="str">
        <f t="shared" si="225"/>
        <v>Inviable Sanitariamente</v>
      </c>
      <c r="HD470" s="265" t="str">
        <f t="shared" si="226"/>
        <v>Inviable Sanitariamente</v>
      </c>
      <c r="HE470" s="265" t="str">
        <f t="shared" si="227"/>
        <v>Inviable Sanitariamente</v>
      </c>
      <c r="HF470" s="265" t="str">
        <f t="shared" si="228"/>
        <v>Inviable Sanitariamente</v>
      </c>
      <c r="HG470" s="265" t="str">
        <f t="shared" si="229"/>
        <v>Inviable Sanitariamente</v>
      </c>
      <c r="HH470" s="265" t="str">
        <f t="shared" si="230"/>
        <v>Inviable Sanitariamente</v>
      </c>
      <c r="HI470" s="265" t="str">
        <f t="shared" si="231"/>
        <v>Inviable Sanitariamente</v>
      </c>
      <c r="HJ470" s="265" t="str">
        <f t="shared" si="232"/>
        <v>Inviable Sanitariamente</v>
      </c>
      <c r="HK470" s="265" t="str">
        <f t="shared" si="233"/>
        <v>Inviable Sanitariamente</v>
      </c>
      <c r="HL470" s="265" t="str">
        <f t="shared" si="234"/>
        <v>Inviable Sanitariamente</v>
      </c>
      <c r="HM470" s="265" t="str">
        <f t="shared" si="235"/>
        <v>Inviable Sanitariamente</v>
      </c>
      <c r="HN470" s="265" t="str">
        <f t="shared" si="236"/>
        <v>Inviable Sanitariamente</v>
      </c>
      <c r="HO470" s="265" t="str">
        <f t="shared" si="237"/>
        <v>Inviable Sanitariamente</v>
      </c>
      <c r="HP470" s="265" t="str">
        <f t="shared" si="238"/>
        <v>Inviable Sanitariamente</v>
      </c>
      <c r="HQ470" s="265" t="str">
        <f t="shared" si="239"/>
        <v>Inviable Sanitariamente</v>
      </c>
      <c r="HR470" s="265" t="str">
        <f t="shared" si="240"/>
        <v>Inviable Sanitariamente</v>
      </c>
      <c r="HS470" s="265" t="str">
        <f t="shared" si="241"/>
        <v>Inviable Sanitariamente</v>
      </c>
      <c r="HT470" s="265" t="str">
        <f t="shared" si="242"/>
        <v>Inviable Sanitariamente</v>
      </c>
      <c r="HU470" s="265" t="str">
        <f t="shared" si="243"/>
        <v>Inviable Sanitariamente</v>
      </c>
      <c r="HV470" s="265" t="str">
        <f t="shared" si="244"/>
        <v>Inviable Sanitariamente</v>
      </c>
      <c r="HW470" s="265" t="str">
        <f t="shared" si="245"/>
        <v>Inviable Sanitariamente</v>
      </c>
      <c r="HX470" s="265" t="str">
        <f t="shared" si="246"/>
        <v>Inviable Sanitariamente</v>
      </c>
      <c r="HY470" s="265" t="str">
        <f t="shared" si="247"/>
        <v>Inviable Sanitariamente</v>
      </c>
      <c r="HZ470" s="265" t="str">
        <f t="shared" si="248"/>
        <v>Inviable Sanitariamente</v>
      </c>
      <c r="IA470" s="265" t="str">
        <f t="shared" si="249"/>
        <v>Inviable Sanitariamente</v>
      </c>
      <c r="IB470" s="265" t="str">
        <f t="shared" si="250"/>
        <v>Inviable Sanitariamente</v>
      </c>
      <c r="IC470" s="265" t="str">
        <f t="shared" si="251"/>
        <v>Inviable Sanitariamente</v>
      </c>
      <c r="ID470" s="265" t="str">
        <f t="shared" si="252"/>
        <v>Inviable Sanitariamente</v>
      </c>
      <c r="IE470" s="265" t="str">
        <f t="shared" si="253"/>
        <v>Inviable Sanitariamente</v>
      </c>
      <c r="IF470" s="265" t="str">
        <f t="shared" si="254"/>
        <v>Inviable Sanitariamente</v>
      </c>
      <c r="IG470" s="265" t="str">
        <f t="shared" si="255"/>
        <v>Inviable Sanitariamente</v>
      </c>
      <c r="IH470" s="265" t="str">
        <f t="shared" si="256"/>
        <v>Inviable Sanitariamente</v>
      </c>
      <c r="II470" s="265" t="str">
        <f t="shared" si="257"/>
        <v>Inviable Sanitariamente</v>
      </c>
      <c r="IJ470" s="265" t="str">
        <f t="shared" si="258"/>
        <v>Inviable Sanitariamente</v>
      </c>
      <c r="IK470" s="265" t="str">
        <f t="shared" si="259"/>
        <v>Inviable Sanitariamente</v>
      </c>
      <c r="IL470" s="265" t="str">
        <f t="shared" si="260"/>
        <v>Inviable Sanitariamente</v>
      </c>
      <c r="IM470" s="265" t="str">
        <f t="shared" si="261"/>
        <v>Inviable Sanitariamente</v>
      </c>
      <c r="IN470" s="265" t="str">
        <f t="shared" si="262"/>
        <v>Inviable Sanitariamente</v>
      </c>
      <c r="IO470" s="265" t="str">
        <f t="shared" si="263"/>
        <v>Inviable Sanitariamente</v>
      </c>
      <c r="IP470" s="265" t="str">
        <f t="shared" si="264"/>
        <v>Inviable Sanitariamente</v>
      </c>
      <c r="IQ470" s="265" t="str">
        <f t="shared" si="265"/>
        <v>Inviable Sanitariamente</v>
      </c>
      <c r="IR470" s="265" t="str">
        <f t="shared" si="266"/>
        <v>Inviable Sanitariamente</v>
      </c>
      <c r="IS470" s="265" t="str">
        <f t="shared" si="267"/>
        <v>Inviable Sanitariamente</v>
      </c>
      <c r="IT470" s="265" t="str">
        <f t="shared" si="268"/>
        <v>Inviable Sanitariamente</v>
      </c>
      <c r="IU470" s="265" t="str">
        <f t="shared" si="269"/>
        <v>Inviable Sanitariamente</v>
      </c>
      <c r="IV470" s="265" t="str">
        <f t="shared" si="270"/>
        <v>Inviable Sanitariamente</v>
      </c>
      <c r="IW470" s="265" t="str">
        <f t="shared" si="271"/>
        <v>Inviable Sanitariamente</v>
      </c>
      <c r="IX470" s="265" t="str">
        <f t="shared" si="272"/>
        <v>Inviable Sanitariamente</v>
      </c>
      <c r="IY470" s="265" t="str">
        <f t="shared" si="273"/>
        <v>Inviable Sanitariamente</v>
      </c>
      <c r="IZ470" s="265" t="str">
        <f t="shared" si="274"/>
        <v>Inviable Sanitariamente</v>
      </c>
      <c r="JA470" s="265" t="str">
        <f t="shared" si="275"/>
        <v>Inviable Sanitariamente</v>
      </c>
      <c r="JB470" s="265" t="str">
        <f t="shared" si="276"/>
        <v>Inviable Sanitariamente</v>
      </c>
      <c r="JC470" s="265" t="str">
        <f t="shared" si="277"/>
        <v>Inviable Sanitariamente</v>
      </c>
      <c r="JD470" s="265" t="str">
        <f t="shared" si="278"/>
        <v>Inviable Sanitariamente</v>
      </c>
      <c r="JE470" s="265" t="str">
        <f t="shared" si="279"/>
        <v>Inviable Sanitariamente</v>
      </c>
      <c r="JF470" s="265" t="str">
        <f t="shared" si="280"/>
        <v>Inviable Sanitariamente</v>
      </c>
      <c r="JG470" s="265" t="str">
        <f t="shared" si="281"/>
        <v>Inviable Sanitariamente</v>
      </c>
      <c r="JH470" s="265" t="str">
        <f t="shared" si="282"/>
        <v>Inviable Sanitariamente</v>
      </c>
      <c r="JI470" s="265" t="str">
        <f t="shared" si="283"/>
        <v>Inviable Sanitariamente</v>
      </c>
      <c r="JJ470" s="265" t="str">
        <f t="shared" si="284"/>
        <v>Inviable Sanitariamente</v>
      </c>
      <c r="JK470" s="265" t="str">
        <f t="shared" si="285"/>
        <v>Inviable Sanitariamente</v>
      </c>
      <c r="JL470" s="265" t="str">
        <f t="shared" si="286"/>
        <v>Inviable Sanitariamente</v>
      </c>
      <c r="JM470" s="265" t="str">
        <f t="shared" si="287"/>
        <v>Inviable Sanitariamente</v>
      </c>
      <c r="JN470" s="265" t="str">
        <f t="shared" si="288"/>
        <v>Inviable Sanitariamente</v>
      </c>
      <c r="JO470" s="265" t="str">
        <f t="shared" si="289"/>
        <v>Inviable Sanitariamente</v>
      </c>
      <c r="JP470" s="265" t="str">
        <f t="shared" si="290"/>
        <v>Inviable Sanitariamente</v>
      </c>
      <c r="JQ470" s="265" t="str">
        <f t="shared" si="291"/>
        <v>Inviable Sanitariamente</v>
      </c>
      <c r="JR470" s="265" t="str">
        <f t="shared" si="292"/>
        <v>Inviable Sanitariamente</v>
      </c>
      <c r="JS470" s="265" t="str">
        <f t="shared" si="293"/>
        <v>Inviable Sanitariamente</v>
      </c>
      <c r="JT470" s="265" t="str">
        <f t="shared" si="294"/>
        <v>Inviable Sanitariamente</v>
      </c>
      <c r="JU470" s="265" t="str">
        <f t="shared" si="295"/>
        <v>Inviable Sanitariamente</v>
      </c>
      <c r="JV470" s="265" t="str">
        <f t="shared" si="296"/>
        <v>Inviable Sanitariamente</v>
      </c>
      <c r="JW470" s="265" t="str">
        <f t="shared" si="297"/>
        <v>Inviable Sanitariamente</v>
      </c>
      <c r="JX470" s="265" t="str">
        <f t="shared" si="298"/>
        <v>Inviable Sanitariamente</v>
      </c>
      <c r="JY470" s="265" t="str">
        <f t="shared" si="299"/>
        <v>Inviable Sanitariamente</v>
      </c>
      <c r="JZ470" s="265" t="str">
        <f t="shared" si="300"/>
        <v>Inviable Sanitariamente</v>
      </c>
      <c r="KA470" s="265" t="str">
        <f t="shared" si="301"/>
        <v>Inviable Sanitariamente</v>
      </c>
      <c r="KB470" s="265" t="str">
        <f t="shared" si="302"/>
        <v>Inviable Sanitariamente</v>
      </c>
      <c r="KC470" s="265" t="str">
        <f t="shared" si="303"/>
        <v>Inviable Sanitariamente</v>
      </c>
      <c r="KD470" s="265" t="str">
        <f t="shared" si="304"/>
        <v>Inviable Sanitariamente</v>
      </c>
      <c r="KE470" s="265" t="str">
        <f t="shared" si="305"/>
        <v>Inviable Sanitariamente</v>
      </c>
      <c r="KF470" s="265" t="str">
        <f t="shared" si="306"/>
        <v>Inviable Sanitariamente</v>
      </c>
      <c r="KG470" s="265" t="str">
        <f t="shared" si="307"/>
        <v>Inviable Sanitariamente</v>
      </c>
      <c r="KH470" s="265" t="str">
        <f t="shared" si="308"/>
        <v>Inviable Sanitariamente</v>
      </c>
      <c r="KI470" s="265" t="str">
        <f t="shared" si="309"/>
        <v>Inviable Sanitariamente</v>
      </c>
      <c r="KJ470" s="265" t="str">
        <f t="shared" si="310"/>
        <v>Inviable Sanitariamente</v>
      </c>
      <c r="KK470" s="265" t="str">
        <f t="shared" si="311"/>
        <v>Inviable Sanitariamente</v>
      </c>
      <c r="KL470" s="265" t="str">
        <f t="shared" si="312"/>
        <v>Inviable Sanitariamente</v>
      </c>
      <c r="KM470" s="265" t="str">
        <f t="shared" si="313"/>
        <v>Inviable Sanitariamente</v>
      </c>
      <c r="KN470" s="265" t="str">
        <f t="shared" si="314"/>
        <v>Inviable Sanitariamente</v>
      </c>
      <c r="KO470" s="265" t="str">
        <f t="shared" si="315"/>
        <v>Inviable Sanitariamente</v>
      </c>
      <c r="KP470" s="265" t="str">
        <f t="shared" si="316"/>
        <v>Inviable Sanitariamente</v>
      </c>
      <c r="KQ470" s="265" t="str">
        <f t="shared" si="317"/>
        <v>Inviable Sanitariamente</v>
      </c>
      <c r="KR470" s="265" t="str">
        <f t="shared" si="318"/>
        <v>Inviable Sanitariamente</v>
      </c>
      <c r="KS470" s="265" t="str">
        <f t="shared" si="319"/>
        <v>Inviable Sanitariamente</v>
      </c>
      <c r="KT470" s="265" t="str">
        <f t="shared" si="320"/>
        <v>Inviable Sanitariamente</v>
      </c>
      <c r="KU470" s="265" t="str">
        <f t="shared" si="321"/>
        <v>Inviable Sanitariamente</v>
      </c>
      <c r="KV470" s="265" t="str">
        <f t="shared" si="322"/>
        <v>Inviable Sanitariamente</v>
      </c>
      <c r="KW470" s="265" t="str">
        <f t="shared" si="323"/>
        <v>Inviable Sanitariamente</v>
      </c>
      <c r="KX470" s="265" t="str">
        <f t="shared" si="324"/>
        <v>Inviable Sanitariamente</v>
      </c>
      <c r="KY470" s="265" t="str">
        <f t="shared" si="325"/>
        <v>Inviable Sanitariamente</v>
      </c>
      <c r="KZ470" s="265" t="str">
        <f t="shared" si="326"/>
        <v>Inviable Sanitariamente</v>
      </c>
      <c r="LA470" s="265" t="str">
        <f t="shared" si="327"/>
        <v>Inviable Sanitariamente</v>
      </c>
      <c r="LB470" s="265" t="str">
        <f t="shared" si="328"/>
        <v>Inviable Sanitariamente</v>
      </c>
      <c r="LC470" s="265" t="str">
        <f t="shared" si="329"/>
        <v>Inviable Sanitariamente</v>
      </c>
      <c r="LD470" s="265" t="str">
        <f t="shared" si="330"/>
        <v>Inviable Sanitariamente</v>
      </c>
      <c r="LE470" s="265" t="str">
        <f t="shared" si="331"/>
        <v>Inviable Sanitariamente</v>
      </c>
      <c r="LF470" s="265" t="str">
        <f t="shared" si="332"/>
        <v>Inviable Sanitariamente</v>
      </c>
      <c r="LG470" s="265" t="str">
        <f t="shared" si="333"/>
        <v>Inviable Sanitariamente</v>
      </c>
      <c r="LH470" s="265" t="str">
        <f t="shared" si="334"/>
        <v>Inviable Sanitariamente</v>
      </c>
      <c r="LI470" s="265" t="str">
        <f t="shared" si="335"/>
        <v>Inviable Sanitariamente</v>
      </c>
      <c r="LJ470" s="265" t="str">
        <f t="shared" si="336"/>
        <v>Inviable Sanitariamente</v>
      </c>
      <c r="LK470" s="265" t="str">
        <f t="shared" si="337"/>
        <v>Inviable Sanitariamente</v>
      </c>
      <c r="LL470" s="265" t="str">
        <f t="shared" si="338"/>
        <v>Inviable Sanitariamente</v>
      </c>
      <c r="LM470" s="265" t="str">
        <f t="shared" si="339"/>
        <v>Inviable Sanitariamente</v>
      </c>
      <c r="LN470" s="265" t="str">
        <f t="shared" si="340"/>
        <v>Inviable Sanitariamente</v>
      </c>
      <c r="LO470" s="265" t="str">
        <f t="shared" si="341"/>
        <v>Inviable Sanitariamente</v>
      </c>
      <c r="LP470" s="265" t="str">
        <f t="shared" si="342"/>
        <v>Inviable Sanitariamente</v>
      </c>
      <c r="LQ470" s="265" t="str">
        <f t="shared" si="343"/>
        <v>Inviable Sanitariamente</v>
      </c>
      <c r="LR470" s="265" t="str">
        <f t="shared" si="344"/>
        <v>Inviable Sanitariamente</v>
      </c>
      <c r="LS470" s="265" t="str">
        <f t="shared" si="345"/>
        <v>Inviable Sanitariamente</v>
      </c>
      <c r="LT470" s="265" t="str">
        <f t="shared" si="346"/>
        <v>Inviable Sanitariamente</v>
      </c>
      <c r="LU470" s="265" t="str">
        <f t="shared" si="347"/>
        <v>Inviable Sanitariamente</v>
      </c>
      <c r="LV470" s="265" t="str">
        <f t="shared" si="348"/>
        <v>Inviable Sanitariamente</v>
      </c>
      <c r="LW470" s="265" t="str">
        <f t="shared" si="349"/>
        <v>Inviable Sanitariamente</v>
      </c>
      <c r="LX470" s="265" t="str">
        <f t="shared" si="350"/>
        <v>Inviable Sanitariamente</v>
      </c>
      <c r="LY470" s="265" t="str">
        <f t="shared" si="351"/>
        <v>Inviable Sanitariamente</v>
      </c>
      <c r="LZ470" s="265" t="str">
        <f t="shared" si="352"/>
        <v>Inviable Sanitariamente</v>
      </c>
      <c r="MA470" s="265" t="str">
        <f t="shared" si="353"/>
        <v>Inviable Sanitariamente</v>
      </c>
      <c r="MB470" s="265" t="str">
        <f t="shared" si="354"/>
        <v>Inviable Sanitariamente</v>
      </c>
      <c r="MC470" s="265" t="str">
        <f t="shared" si="355"/>
        <v>Inviable Sanitariamente</v>
      </c>
      <c r="MD470" s="265" t="str">
        <f t="shared" si="356"/>
        <v>Inviable Sanitariamente</v>
      </c>
      <c r="ME470" s="265" t="str">
        <f t="shared" si="357"/>
        <v>Inviable Sanitariamente</v>
      </c>
      <c r="MF470" s="265" t="str">
        <f t="shared" si="358"/>
        <v>Inviable Sanitariamente</v>
      </c>
      <c r="MG470" s="265" t="str">
        <f t="shared" si="359"/>
        <v>Inviable Sanitariamente</v>
      </c>
      <c r="MH470" s="265" t="str">
        <f t="shared" si="360"/>
        <v>Inviable Sanitariamente</v>
      </c>
      <c r="MI470" s="265" t="str">
        <f t="shared" si="361"/>
        <v>Inviable Sanitariamente</v>
      </c>
      <c r="MJ470" s="265" t="str">
        <f t="shared" si="362"/>
        <v>Inviable Sanitariamente</v>
      </c>
      <c r="MK470" s="265" t="str">
        <f t="shared" si="363"/>
        <v>Inviable Sanitariamente</v>
      </c>
      <c r="ML470" s="265" t="str">
        <f t="shared" si="364"/>
        <v>Inviable Sanitariamente</v>
      </c>
      <c r="MM470" s="265" t="str">
        <f t="shared" si="365"/>
        <v>Inviable Sanitariamente</v>
      </c>
      <c r="MN470" s="265" t="str">
        <f t="shared" si="366"/>
        <v>Inviable Sanitariamente</v>
      </c>
      <c r="MO470" s="265" t="str">
        <f t="shared" si="367"/>
        <v>Inviable Sanitariamente</v>
      </c>
      <c r="MP470" s="265" t="str">
        <f t="shared" si="368"/>
        <v>Inviable Sanitariamente</v>
      </c>
      <c r="MQ470" s="265" t="str">
        <f t="shared" si="369"/>
        <v>Inviable Sanitariamente</v>
      </c>
      <c r="MR470" s="265" t="str">
        <f t="shared" si="370"/>
        <v>Inviable Sanitariamente</v>
      </c>
      <c r="MS470" s="265" t="str">
        <f t="shared" si="371"/>
        <v>Inviable Sanitariamente</v>
      </c>
      <c r="MT470" s="265" t="str">
        <f t="shared" si="372"/>
        <v>Inviable Sanitariamente</v>
      </c>
      <c r="MU470" s="265" t="str">
        <f t="shared" si="373"/>
        <v>Inviable Sanitariamente</v>
      </c>
      <c r="MV470" s="265" t="str">
        <f t="shared" si="374"/>
        <v>Inviable Sanitariamente</v>
      </c>
      <c r="MW470" s="265" t="str">
        <f t="shared" si="375"/>
        <v>Inviable Sanitariamente</v>
      </c>
      <c r="MX470" s="265" t="str">
        <f t="shared" si="376"/>
        <v>Inviable Sanitariamente</v>
      </c>
      <c r="MY470" s="265" t="str">
        <f t="shared" si="377"/>
        <v>Inviable Sanitariamente</v>
      </c>
      <c r="MZ470" s="265" t="str">
        <f t="shared" si="378"/>
        <v>Inviable Sanitariamente</v>
      </c>
      <c r="NA470" s="265" t="str">
        <f t="shared" si="379"/>
        <v>Inviable Sanitariamente</v>
      </c>
      <c r="NB470" s="265" t="str">
        <f t="shared" si="380"/>
        <v>Inviable Sanitariamente</v>
      </c>
      <c r="NC470" s="265" t="str">
        <f t="shared" si="381"/>
        <v>Inviable Sanitariamente</v>
      </c>
      <c r="ND470" s="265" t="str">
        <f t="shared" si="382"/>
        <v>Inviable Sanitariamente</v>
      </c>
      <c r="NE470" s="265" t="str">
        <f t="shared" si="383"/>
        <v>Inviable Sanitariamente</v>
      </c>
      <c r="NF470" s="265" t="str">
        <f t="shared" si="384"/>
        <v>Inviable Sanitariamente</v>
      </c>
      <c r="NG470" s="265" t="str">
        <f t="shared" si="385"/>
        <v>Inviable Sanitariamente</v>
      </c>
      <c r="NH470" s="265" t="str">
        <f t="shared" si="386"/>
        <v>Inviable Sanitariamente</v>
      </c>
      <c r="NI470" s="265" t="str">
        <f t="shared" si="387"/>
        <v>Inviable Sanitariamente</v>
      </c>
      <c r="NJ470" s="265" t="str">
        <f t="shared" si="388"/>
        <v>Inviable Sanitariamente</v>
      </c>
      <c r="NK470" s="265" t="str">
        <f t="shared" si="389"/>
        <v>Inviable Sanitariamente</v>
      </c>
      <c r="NL470" s="265" t="str">
        <f t="shared" si="390"/>
        <v>Inviable Sanitariamente</v>
      </c>
      <c r="NM470" s="265" t="str">
        <f t="shared" si="391"/>
        <v>Inviable Sanitariamente</v>
      </c>
      <c r="NN470" s="265" t="str">
        <f t="shared" si="392"/>
        <v>Inviable Sanitariamente</v>
      </c>
      <c r="NO470" s="265" t="str">
        <f t="shared" si="393"/>
        <v>Inviable Sanitariamente</v>
      </c>
      <c r="NP470" s="265" t="str">
        <f t="shared" si="394"/>
        <v>Inviable Sanitariamente</v>
      </c>
      <c r="NQ470" s="265" t="str">
        <f t="shared" si="395"/>
        <v>Inviable Sanitariamente</v>
      </c>
      <c r="NR470" s="265" t="str">
        <f t="shared" si="396"/>
        <v>Inviable Sanitariamente</v>
      </c>
      <c r="NS470" s="265" t="str">
        <f t="shared" si="397"/>
        <v>Inviable Sanitariamente</v>
      </c>
      <c r="NT470" s="265" t="str">
        <f t="shared" si="398"/>
        <v>Inviable Sanitariamente</v>
      </c>
      <c r="NU470" s="265" t="str">
        <f t="shared" si="399"/>
        <v>Inviable Sanitariamente</v>
      </c>
      <c r="NV470" s="265" t="str">
        <f t="shared" si="400"/>
        <v>Inviable Sanitariamente</v>
      </c>
      <c r="NW470" s="265" t="str">
        <f t="shared" si="401"/>
        <v>Inviable Sanitariamente</v>
      </c>
      <c r="NX470" s="265" t="str">
        <f t="shared" si="402"/>
        <v>Inviable Sanitariamente</v>
      </c>
      <c r="NY470" s="265" t="str">
        <f t="shared" si="403"/>
        <v>Inviable Sanitariamente</v>
      </c>
      <c r="NZ470" s="265" t="str">
        <f t="shared" si="404"/>
        <v>Inviable Sanitariamente</v>
      </c>
      <c r="OA470" s="265" t="str">
        <f t="shared" si="405"/>
        <v>Inviable Sanitariamente</v>
      </c>
      <c r="OB470" s="265" t="str">
        <f t="shared" si="406"/>
        <v>Inviable Sanitariamente</v>
      </c>
      <c r="OC470" s="265" t="str">
        <f t="shared" si="407"/>
        <v>Inviable Sanitariamente</v>
      </c>
      <c r="OD470" s="265" t="str">
        <f t="shared" si="408"/>
        <v>Inviable Sanitariamente</v>
      </c>
      <c r="OE470" s="265" t="str">
        <f t="shared" si="409"/>
        <v>Inviable Sanitariamente</v>
      </c>
      <c r="OF470" s="265" t="str">
        <f t="shared" si="410"/>
        <v>Inviable Sanitariamente</v>
      </c>
      <c r="OG470" s="265" t="str">
        <f t="shared" si="411"/>
        <v>Inviable Sanitariamente</v>
      </c>
      <c r="OH470" s="265" t="str">
        <f t="shared" si="412"/>
        <v>Inviable Sanitariamente</v>
      </c>
      <c r="OI470" s="265" t="str">
        <f t="shared" si="413"/>
        <v>Inviable Sanitariamente</v>
      </c>
      <c r="OJ470" s="265" t="str">
        <f t="shared" si="414"/>
        <v>Inviable Sanitariamente</v>
      </c>
      <c r="OK470" s="265" t="str">
        <f t="shared" si="415"/>
        <v>Inviable Sanitariamente</v>
      </c>
      <c r="OL470" s="265" t="str">
        <f t="shared" si="416"/>
        <v>Inviable Sanitariamente</v>
      </c>
      <c r="OM470" s="265" t="str">
        <f t="shared" si="417"/>
        <v>Inviable Sanitariamente</v>
      </c>
      <c r="ON470" s="265" t="str">
        <f t="shared" si="418"/>
        <v>Inviable Sanitariamente</v>
      </c>
      <c r="OO470" s="265" t="str">
        <f t="shared" si="419"/>
        <v>Inviable Sanitariamente</v>
      </c>
      <c r="OP470" s="265" t="str">
        <f t="shared" si="420"/>
        <v>Inviable Sanitariamente</v>
      </c>
      <c r="OQ470" s="265" t="str">
        <f t="shared" si="421"/>
        <v>Inviable Sanitariamente</v>
      </c>
      <c r="OR470" s="265" t="str">
        <f t="shared" si="422"/>
        <v>Inviable Sanitariamente</v>
      </c>
      <c r="OS470" s="265" t="str">
        <f t="shared" si="423"/>
        <v>Inviable Sanitariamente</v>
      </c>
      <c r="OT470" s="265" t="str">
        <f t="shared" si="424"/>
        <v>Inviable Sanitariamente</v>
      </c>
      <c r="OU470" s="265" t="str">
        <f t="shared" si="425"/>
        <v>Inviable Sanitariamente</v>
      </c>
      <c r="OV470" s="265" t="str">
        <f t="shared" si="426"/>
        <v>Inviable Sanitariamente</v>
      </c>
      <c r="OW470" s="265" t="str">
        <f t="shared" si="427"/>
        <v>Inviable Sanitariamente</v>
      </c>
      <c r="OX470" s="265" t="str">
        <f t="shared" si="428"/>
        <v>Inviable Sanitariamente</v>
      </c>
      <c r="OY470" s="265" t="str">
        <f t="shared" si="429"/>
        <v>Inviable Sanitariamente</v>
      </c>
      <c r="OZ470" s="265" t="str">
        <f t="shared" si="430"/>
        <v>Inviable Sanitariamente</v>
      </c>
      <c r="PA470" s="265" t="str">
        <f t="shared" si="431"/>
        <v>Inviable Sanitariamente</v>
      </c>
      <c r="PB470" s="265" t="str">
        <f t="shared" si="432"/>
        <v>Inviable Sanitariamente</v>
      </c>
      <c r="PC470" s="265" t="str">
        <f t="shared" si="433"/>
        <v>Inviable Sanitariamente</v>
      </c>
      <c r="PD470" s="265" t="str">
        <f t="shared" si="434"/>
        <v>Inviable Sanitariamente</v>
      </c>
      <c r="PE470" s="265" t="str">
        <f t="shared" si="435"/>
        <v>Inviable Sanitariamente</v>
      </c>
      <c r="PF470" s="265" t="str">
        <f t="shared" si="436"/>
        <v>Inviable Sanitariamente</v>
      </c>
      <c r="PG470" s="265" t="str">
        <f t="shared" si="437"/>
        <v>Inviable Sanitariamente</v>
      </c>
      <c r="PH470" s="265" t="str">
        <f t="shared" si="438"/>
        <v>Inviable Sanitariamente</v>
      </c>
      <c r="PI470" s="265" t="str">
        <f t="shared" si="439"/>
        <v>Inviable Sanitariamente</v>
      </c>
      <c r="PJ470" s="265" t="str">
        <f t="shared" si="440"/>
        <v>Inviable Sanitariamente</v>
      </c>
      <c r="PK470" s="265" t="str">
        <f t="shared" si="441"/>
        <v>Inviable Sanitariamente</v>
      </c>
      <c r="PL470" s="265" t="str">
        <f t="shared" si="442"/>
        <v>Inviable Sanitariamente</v>
      </c>
      <c r="PM470" s="265" t="str">
        <f t="shared" si="443"/>
        <v>Inviable Sanitariamente</v>
      </c>
      <c r="PN470" s="265" t="str">
        <f t="shared" si="444"/>
        <v>Inviable Sanitariamente</v>
      </c>
      <c r="PO470" s="265" t="str">
        <f t="shared" si="445"/>
        <v>Inviable Sanitariamente</v>
      </c>
      <c r="PP470" s="265" t="str">
        <f t="shared" si="446"/>
        <v>Inviable Sanitariamente</v>
      </c>
      <c r="PQ470" s="265" t="str">
        <f t="shared" si="447"/>
        <v>Inviable Sanitariamente</v>
      </c>
      <c r="PR470" s="265" t="str">
        <f t="shared" si="448"/>
        <v>Inviable Sanitariamente</v>
      </c>
      <c r="PS470" s="265" t="str">
        <f t="shared" si="449"/>
        <v>Inviable Sanitariamente</v>
      </c>
      <c r="PT470" s="265" t="str">
        <f t="shared" si="450"/>
        <v>Inviable Sanitariamente</v>
      </c>
      <c r="PU470" s="265" t="str">
        <f t="shared" si="451"/>
        <v>Inviable Sanitariamente</v>
      </c>
      <c r="PV470" s="265" t="str">
        <f t="shared" si="452"/>
        <v>Inviable Sanitariamente</v>
      </c>
      <c r="PW470" s="265" t="str">
        <f t="shared" si="453"/>
        <v>Inviable Sanitariamente</v>
      </c>
      <c r="PX470" s="265" t="str">
        <f t="shared" si="454"/>
        <v>Inviable Sanitariamente</v>
      </c>
      <c r="PY470" s="265" t="str">
        <f t="shared" si="455"/>
        <v>Inviable Sanitariamente</v>
      </c>
      <c r="PZ470" s="265" t="str">
        <f t="shared" si="456"/>
        <v>Inviable Sanitariamente</v>
      </c>
      <c r="QA470" s="265" t="str">
        <f t="shared" si="457"/>
        <v>Inviable Sanitariamente</v>
      </c>
      <c r="QB470" s="265" t="str">
        <f t="shared" si="458"/>
        <v>Inviable Sanitariamente</v>
      </c>
      <c r="QC470" s="265" t="str">
        <f t="shared" si="459"/>
        <v>Inviable Sanitariamente</v>
      </c>
      <c r="QD470" s="265" t="str">
        <f t="shared" si="460"/>
        <v>Inviable Sanitariamente</v>
      </c>
      <c r="QE470" s="265" t="str">
        <f t="shared" si="461"/>
        <v>Inviable Sanitariamente</v>
      </c>
      <c r="QF470" s="265" t="str">
        <f t="shared" si="462"/>
        <v>Inviable Sanitariamente</v>
      </c>
      <c r="QG470" s="265" t="str">
        <f t="shared" si="463"/>
        <v>Inviable Sanitariamente</v>
      </c>
      <c r="QH470" s="265" t="str">
        <f t="shared" si="464"/>
        <v>Inviable Sanitariamente</v>
      </c>
      <c r="QI470" s="265" t="str">
        <f t="shared" si="465"/>
        <v>Inviable Sanitariamente</v>
      </c>
      <c r="QJ470" s="265" t="str">
        <f t="shared" si="466"/>
        <v>Inviable Sanitariamente</v>
      </c>
      <c r="QK470" s="265" t="str">
        <f t="shared" si="467"/>
        <v>Inviable Sanitariamente</v>
      </c>
      <c r="QL470" s="265" t="str">
        <f t="shared" si="468"/>
        <v>Inviable Sanitariamente</v>
      </c>
      <c r="QM470" s="265" t="str">
        <f t="shared" si="469"/>
        <v>Inviable Sanitariamente</v>
      </c>
      <c r="QN470" s="265" t="str">
        <f t="shared" si="470"/>
        <v>Inviable Sanitariamente</v>
      </c>
      <c r="QO470" s="265" t="str">
        <f t="shared" si="471"/>
        <v>Inviable Sanitariamente</v>
      </c>
      <c r="QP470" s="265" t="str">
        <f t="shared" si="472"/>
        <v>Inviable Sanitariamente</v>
      </c>
      <c r="QQ470" s="265" t="str">
        <f t="shared" si="473"/>
        <v>Inviable Sanitariamente</v>
      </c>
      <c r="QR470" s="265" t="str">
        <f t="shared" si="474"/>
        <v>Inviable Sanitariamente</v>
      </c>
      <c r="QS470" s="265" t="str">
        <f t="shared" si="475"/>
        <v>Inviable Sanitariamente</v>
      </c>
      <c r="QT470" s="265" t="str">
        <f t="shared" si="476"/>
        <v>Inviable Sanitariamente</v>
      </c>
      <c r="QU470" s="265" t="str">
        <f t="shared" si="477"/>
        <v>Inviable Sanitariamente</v>
      </c>
      <c r="QV470" s="265" t="str">
        <f t="shared" si="478"/>
        <v>Inviable Sanitariamente</v>
      </c>
      <c r="QW470" s="265" t="str">
        <f t="shared" si="479"/>
        <v>Inviable Sanitariamente</v>
      </c>
      <c r="QX470" s="265" t="str">
        <f t="shared" si="480"/>
        <v>Inviable Sanitariamente</v>
      </c>
      <c r="QY470" s="265" t="str">
        <f t="shared" si="481"/>
        <v>Inviable Sanitariamente</v>
      </c>
      <c r="QZ470" s="265" t="str">
        <f t="shared" si="482"/>
        <v>Inviable Sanitariamente</v>
      </c>
      <c r="RA470" s="265" t="str">
        <f t="shared" si="483"/>
        <v>Inviable Sanitariamente</v>
      </c>
      <c r="RB470" s="265" t="str">
        <f t="shared" si="484"/>
        <v>Inviable Sanitariamente</v>
      </c>
      <c r="RC470" s="265" t="str">
        <f t="shared" si="485"/>
        <v>Inviable Sanitariamente</v>
      </c>
      <c r="RD470" s="265" t="str">
        <f t="shared" si="486"/>
        <v>Inviable Sanitariamente</v>
      </c>
      <c r="RE470" s="265" t="str">
        <f t="shared" si="487"/>
        <v>Inviable Sanitariamente</v>
      </c>
      <c r="RF470" s="265" t="str">
        <f t="shared" si="488"/>
        <v>Inviable Sanitariamente</v>
      </c>
      <c r="RG470" s="265" t="str">
        <f t="shared" si="489"/>
        <v>Inviable Sanitariamente</v>
      </c>
      <c r="RH470" s="265" t="str">
        <f t="shared" si="490"/>
        <v>Inviable Sanitariamente</v>
      </c>
      <c r="RI470" s="265" t="str">
        <f t="shared" si="491"/>
        <v>Inviable Sanitariamente</v>
      </c>
      <c r="RJ470" s="265" t="str">
        <f t="shared" si="492"/>
        <v>Inviable Sanitariamente</v>
      </c>
      <c r="RK470" s="265" t="str">
        <f t="shared" si="493"/>
        <v>Inviable Sanitariamente</v>
      </c>
      <c r="RL470" s="265" t="str">
        <f t="shared" si="494"/>
        <v>Inviable Sanitariamente</v>
      </c>
      <c r="RM470" s="265" t="str">
        <f t="shared" si="495"/>
        <v>Inviable Sanitariamente</v>
      </c>
      <c r="RN470" s="265" t="str">
        <f t="shared" si="496"/>
        <v>Inviable Sanitariamente</v>
      </c>
      <c r="RO470" s="265" t="str">
        <f t="shared" si="497"/>
        <v>Inviable Sanitariamente</v>
      </c>
      <c r="RP470" s="265" t="str">
        <f t="shared" si="498"/>
        <v>Inviable Sanitariamente</v>
      </c>
      <c r="RQ470" s="265" t="str">
        <f t="shared" si="499"/>
        <v>Inviable Sanitariamente</v>
      </c>
      <c r="RR470" s="265" t="str">
        <f t="shared" si="500"/>
        <v>Inviable Sanitariamente</v>
      </c>
      <c r="RS470" s="265" t="str">
        <f t="shared" si="501"/>
        <v>Inviable Sanitariamente</v>
      </c>
      <c r="RT470" s="265" t="str">
        <f t="shared" si="502"/>
        <v>Inviable Sanitariamente</v>
      </c>
      <c r="RU470" s="265" t="str">
        <f t="shared" si="503"/>
        <v>Inviable Sanitariamente</v>
      </c>
      <c r="RV470" s="265" t="str">
        <f t="shared" si="504"/>
        <v>Inviable Sanitariamente</v>
      </c>
      <c r="RW470" s="265" t="str">
        <f t="shared" si="505"/>
        <v>Inviable Sanitariamente</v>
      </c>
      <c r="RX470" s="265" t="str">
        <f t="shared" si="506"/>
        <v>Inviable Sanitariamente</v>
      </c>
      <c r="RY470" s="265" t="str">
        <f t="shared" si="507"/>
        <v>Inviable Sanitariamente</v>
      </c>
      <c r="RZ470" s="265" t="str">
        <f t="shared" si="508"/>
        <v>Inviable Sanitariamente</v>
      </c>
      <c r="SA470" s="265" t="str">
        <f t="shared" si="509"/>
        <v>Inviable Sanitariamente</v>
      </c>
      <c r="SB470" s="265" t="str">
        <f t="shared" si="510"/>
        <v>Inviable Sanitariamente</v>
      </c>
      <c r="SC470" s="265" t="str">
        <f t="shared" si="511"/>
        <v>Inviable Sanitariamente</v>
      </c>
      <c r="SD470" s="265" t="str">
        <f t="shared" si="512"/>
        <v>Inviable Sanitariamente</v>
      </c>
      <c r="SE470" s="265" t="str">
        <f t="shared" si="513"/>
        <v>Inviable Sanitariamente</v>
      </c>
      <c r="SF470" s="265" t="str">
        <f t="shared" si="514"/>
        <v>Inviable Sanitariamente</v>
      </c>
      <c r="SG470" s="265" t="str">
        <f t="shared" si="515"/>
        <v>Inviable Sanitariamente</v>
      </c>
      <c r="SH470" s="265" t="str">
        <f t="shared" si="516"/>
        <v>Inviable Sanitariamente</v>
      </c>
      <c r="SI470" s="265" t="str">
        <f t="shared" si="517"/>
        <v>Inviable Sanitariamente</v>
      </c>
      <c r="SJ470" s="265" t="str">
        <f t="shared" si="518"/>
        <v>Inviable Sanitariamente</v>
      </c>
      <c r="SK470" s="265" t="str">
        <f t="shared" si="519"/>
        <v>Inviable Sanitariamente</v>
      </c>
      <c r="SL470" s="265" t="str">
        <f t="shared" si="520"/>
        <v>Inviable Sanitariamente</v>
      </c>
      <c r="SM470" s="265" t="str">
        <f t="shared" si="521"/>
        <v>Inviable Sanitariamente</v>
      </c>
      <c r="SN470" s="265" t="str">
        <f t="shared" si="522"/>
        <v>Inviable Sanitariamente</v>
      </c>
      <c r="SO470" s="265" t="str">
        <f t="shared" si="523"/>
        <v>Inviable Sanitariamente</v>
      </c>
      <c r="SP470" s="265" t="str">
        <f t="shared" si="524"/>
        <v>Inviable Sanitariamente</v>
      </c>
      <c r="SQ470" s="265" t="str">
        <f t="shared" si="525"/>
        <v>Inviable Sanitariamente</v>
      </c>
      <c r="SR470" s="265" t="str">
        <f t="shared" si="526"/>
        <v>Inviable Sanitariamente</v>
      </c>
      <c r="SS470" s="265" t="str">
        <f t="shared" si="527"/>
        <v>Inviable Sanitariamente</v>
      </c>
      <c r="ST470" s="265" t="str">
        <f t="shared" si="528"/>
        <v>Inviable Sanitariamente</v>
      </c>
      <c r="SU470" s="265" t="str">
        <f t="shared" si="529"/>
        <v>Inviable Sanitariamente</v>
      </c>
      <c r="SV470" s="265" t="str">
        <f t="shared" si="530"/>
        <v>Inviable Sanitariamente</v>
      </c>
      <c r="SW470" s="265" t="str">
        <f t="shared" si="531"/>
        <v>Inviable Sanitariamente</v>
      </c>
      <c r="SX470" s="265" t="str">
        <f t="shared" si="532"/>
        <v>Inviable Sanitariamente</v>
      </c>
      <c r="SY470" s="265" t="str">
        <f t="shared" si="533"/>
        <v>Inviable Sanitariamente</v>
      </c>
      <c r="SZ470" s="265" t="str">
        <f t="shared" si="534"/>
        <v>Inviable Sanitariamente</v>
      </c>
      <c r="TA470" s="265" t="str">
        <f t="shared" si="535"/>
        <v>Inviable Sanitariamente</v>
      </c>
      <c r="TB470" s="265" t="str">
        <f t="shared" si="536"/>
        <v>Inviable Sanitariamente</v>
      </c>
      <c r="TC470" s="265" t="str">
        <f t="shared" si="537"/>
        <v>Inviable Sanitariamente</v>
      </c>
      <c r="TD470" s="265" t="str">
        <f t="shared" si="538"/>
        <v>Inviable Sanitariamente</v>
      </c>
      <c r="TE470" s="265" t="str">
        <f t="shared" si="539"/>
        <v>Inviable Sanitariamente</v>
      </c>
      <c r="TF470" s="265" t="str">
        <f t="shared" si="540"/>
        <v>Inviable Sanitariamente</v>
      </c>
      <c r="TG470" s="265" t="str">
        <f t="shared" si="541"/>
        <v>Inviable Sanitariamente</v>
      </c>
      <c r="TH470" s="265" t="str">
        <f t="shared" si="542"/>
        <v>Inviable Sanitariamente</v>
      </c>
      <c r="TI470" s="265" t="str">
        <f t="shared" si="543"/>
        <v>Inviable Sanitariamente</v>
      </c>
      <c r="TJ470" s="265" t="str">
        <f t="shared" si="544"/>
        <v>Inviable Sanitariamente</v>
      </c>
      <c r="TK470" s="265" t="str">
        <f t="shared" si="545"/>
        <v>Inviable Sanitariamente</v>
      </c>
      <c r="TL470" s="265" t="str">
        <f t="shared" si="546"/>
        <v>Inviable Sanitariamente</v>
      </c>
      <c r="TM470" s="265" t="str">
        <f t="shared" si="547"/>
        <v>Inviable Sanitariamente</v>
      </c>
      <c r="TN470" s="265" t="str">
        <f t="shared" si="548"/>
        <v>Inviable Sanitariamente</v>
      </c>
      <c r="TO470" s="265" t="str">
        <f t="shared" si="549"/>
        <v>Inviable Sanitariamente</v>
      </c>
      <c r="TP470" s="265" t="str">
        <f t="shared" si="550"/>
        <v>Inviable Sanitariamente</v>
      </c>
      <c r="TQ470" s="265" t="str">
        <f t="shared" si="551"/>
        <v>Inviable Sanitariamente</v>
      </c>
      <c r="TR470" s="265" t="str">
        <f t="shared" si="552"/>
        <v>Inviable Sanitariamente</v>
      </c>
      <c r="TS470" s="265" t="str">
        <f t="shared" si="553"/>
        <v>Inviable Sanitariamente</v>
      </c>
      <c r="TT470" s="265" t="str">
        <f t="shared" si="554"/>
        <v>Inviable Sanitariamente</v>
      </c>
      <c r="TU470" s="265" t="str">
        <f t="shared" si="555"/>
        <v>Inviable Sanitariamente</v>
      </c>
      <c r="TV470" s="265" t="str">
        <f t="shared" si="556"/>
        <v>Inviable Sanitariamente</v>
      </c>
      <c r="TW470" s="265" t="str">
        <f t="shared" si="557"/>
        <v>Inviable Sanitariamente</v>
      </c>
      <c r="TX470" s="265" t="str">
        <f t="shared" si="558"/>
        <v>Inviable Sanitariamente</v>
      </c>
      <c r="TY470" s="265" t="str">
        <f t="shared" si="559"/>
        <v>Inviable Sanitariamente</v>
      </c>
      <c r="TZ470" s="265" t="str">
        <f t="shared" si="560"/>
        <v>Inviable Sanitariamente</v>
      </c>
      <c r="UA470" s="265" t="str">
        <f t="shared" si="561"/>
        <v>Inviable Sanitariamente</v>
      </c>
      <c r="UB470" s="265" t="str">
        <f t="shared" si="562"/>
        <v>Inviable Sanitariamente</v>
      </c>
      <c r="UC470" s="265" t="str">
        <f t="shared" si="563"/>
        <v>Inviable Sanitariamente</v>
      </c>
      <c r="UD470" s="265" t="str">
        <f t="shared" si="564"/>
        <v>Inviable Sanitariamente</v>
      </c>
      <c r="UE470" s="265" t="str">
        <f t="shared" si="565"/>
        <v>Inviable Sanitariamente</v>
      </c>
      <c r="UF470" s="265" t="str">
        <f t="shared" si="566"/>
        <v>Inviable Sanitariamente</v>
      </c>
      <c r="UG470" s="265" t="str">
        <f t="shared" si="567"/>
        <v>Inviable Sanitariamente</v>
      </c>
      <c r="UH470" s="265" t="str">
        <f t="shared" si="568"/>
        <v>Inviable Sanitariamente</v>
      </c>
      <c r="UI470" s="265" t="str">
        <f t="shared" si="569"/>
        <v>Inviable Sanitariamente</v>
      </c>
      <c r="UJ470" s="265" t="str">
        <f t="shared" si="570"/>
        <v>Inviable Sanitariamente</v>
      </c>
      <c r="UK470" s="265" t="str">
        <f t="shared" si="571"/>
        <v>Inviable Sanitariamente</v>
      </c>
      <c r="UL470" s="265" t="str">
        <f t="shared" si="572"/>
        <v>Inviable Sanitariamente</v>
      </c>
      <c r="UM470" s="265" t="str">
        <f t="shared" si="573"/>
        <v>Inviable Sanitariamente</v>
      </c>
      <c r="UN470" s="265" t="str">
        <f t="shared" si="574"/>
        <v>Inviable Sanitariamente</v>
      </c>
      <c r="UO470" s="265" t="str">
        <f t="shared" si="575"/>
        <v>Inviable Sanitariamente</v>
      </c>
      <c r="UP470" s="265" t="str">
        <f t="shared" si="576"/>
        <v>Inviable Sanitariamente</v>
      </c>
      <c r="UQ470" s="265" t="str">
        <f t="shared" si="577"/>
        <v>Inviable Sanitariamente</v>
      </c>
      <c r="UR470" s="265" t="str">
        <f t="shared" si="578"/>
        <v>Inviable Sanitariamente</v>
      </c>
      <c r="US470" s="265" t="str">
        <f t="shared" si="579"/>
        <v>Inviable Sanitariamente</v>
      </c>
      <c r="UT470" s="265" t="str">
        <f t="shared" si="580"/>
        <v>Inviable Sanitariamente</v>
      </c>
      <c r="UU470" s="265" t="str">
        <f t="shared" si="581"/>
        <v>Inviable Sanitariamente</v>
      </c>
      <c r="UV470" s="265" t="str">
        <f t="shared" si="582"/>
        <v>Inviable Sanitariamente</v>
      </c>
      <c r="UW470" s="265" t="str">
        <f t="shared" si="583"/>
        <v>Inviable Sanitariamente</v>
      </c>
      <c r="UX470" s="265" t="str">
        <f t="shared" si="584"/>
        <v>Inviable Sanitariamente</v>
      </c>
      <c r="UY470" s="265" t="str">
        <f t="shared" si="585"/>
        <v>Inviable Sanitariamente</v>
      </c>
      <c r="UZ470" s="265" t="str">
        <f t="shared" si="586"/>
        <v>Inviable Sanitariamente</v>
      </c>
      <c r="VA470" s="265" t="str">
        <f t="shared" si="587"/>
        <v>Inviable Sanitariamente</v>
      </c>
      <c r="VB470" s="265" t="str">
        <f t="shared" si="588"/>
        <v>Inviable Sanitariamente</v>
      </c>
      <c r="VC470" s="265" t="str">
        <f t="shared" si="589"/>
        <v>Inviable Sanitariamente</v>
      </c>
      <c r="VD470" s="265" t="str">
        <f t="shared" si="590"/>
        <v>Inviable Sanitariamente</v>
      </c>
      <c r="VE470" s="265" t="str">
        <f t="shared" si="591"/>
        <v>Inviable Sanitariamente</v>
      </c>
      <c r="VF470" s="265" t="str">
        <f t="shared" si="592"/>
        <v>Inviable Sanitariamente</v>
      </c>
      <c r="VG470" s="265" t="str">
        <f t="shared" si="593"/>
        <v>Inviable Sanitariamente</v>
      </c>
      <c r="VH470" s="265" t="str">
        <f t="shared" si="594"/>
        <v>Inviable Sanitariamente</v>
      </c>
      <c r="VI470" s="265" t="str">
        <f t="shared" si="595"/>
        <v>Inviable Sanitariamente</v>
      </c>
      <c r="VJ470" s="265" t="str">
        <f t="shared" si="596"/>
        <v>Inviable Sanitariamente</v>
      </c>
      <c r="VK470" s="265" t="str">
        <f t="shared" si="597"/>
        <v>Inviable Sanitariamente</v>
      </c>
      <c r="VL470" s="265" t="str">
        <f t="shared" si="598"/>
        <v>Inviable Sanitariamente</v>
      </c>
      <c r="VM470" s="265" t="str">
        <f t="shared" si="599"/>
        <v>Inviable Sanitariamente</v>
      </c>
      <c r="VN470" s="265" t="str">
        <f t="shared" si="600"/>
        <v>Inviable Sanitariamente</v>
      </c>
      <c r="VO470" s="265" t="str">
        <f t="shared" si="601"/>
        <v>Inviable Sanitariamente</v>
      </c>
      <c r="VP470" s="265" t="str">
        <f t="shared" si="602"/>
        <v>Inviable Sanitariamente</v>
      </c>
      <c r="VQ470" s="265" t="str">
        <f t="shared" si="603"/>
        <v>Inviable Sanitariamente</v>
      </c>
      <c r="VR470" s="265" t="str">
        <f t="shared" si="604"/>
        <v>Inviable Sanitariamente</v>
      </c>
      <c r="VS470" s="265" t="str">
        <f t="shared" si="605"/>
        <v>Inviable Sanitariamente</v>
      </c>
      <c r="VT470" s="265" t="str">
        <f t="shared" si="606"/>
        <v>Inviable Sanitariamente</v>
      </c>
      <c r="VU470" s="265" t="str">
        <f t="shared" si="607"/>
        <v>Inviable Sanitariamente</v>
      </c>
      <c r="VV470" s="265" t="str">
        <f t="shared" si="608"/>
        <v>Inviable Sanitariamente</v>
      </c>
      <c r="VW470" s="265" t="str">
        <f t="shared" si="609"/>
        <v>Inviable Sanitariamente</v>
      </c>
      <c r="VX470" s="265" t="str">
        <f t="shared" si="610"/>
        <v>Inviable Sanitariamente</v>
      </c>
      <c r="VY470" s="265" t="str">
        <f t="shared" si="611"/>
        <v>Inviable Sanitariamente</v>
      </c>
      <c r="VZ470" s="265" t="str">
        <f t="shared" si="612"/>
        <v>Inviable Sanitariamente</v>
      </c>
      <c r="WA470" s="265" t="str">
        <f t="shared" si="613"/>
        <v>Inviable Sanitariamente</v>
      </c>
      <c r="WB470" s="265" t="str">
        <f t="shared" si="614"/>
        <v>Inviable Sanitariamente</v>
      </c>
      <c r="WC470" s="265" t="str">
        <f t="shared" si="615"/>
        <v>Inviable Sanitariamente</v>
      </c>
      <c r="WD470" s="265" t="str">
        <f t="shared" si="616"/>
        <v>Inviable Sanitariamente</v>
      </c>
      <c r="WE470" s="265" t="str">
        <f t="shared" si="617"/>
        <v>Inviable Sanitariamente</v>
      </c>
      <c r="WF470" s="265" t="str">
        <f t="shared" si="618"/>
        <v>Inviable Sanitariamente</v>
      </c>
      <c r="WG470" s="265" t="str">
        <f t="shared" si="619"/>
        <v>Inviable Sanitariamente</v>
      </c>
      <c r="WH470" s="265" t="str">
        <f t="shared" si="620"/>
        <v>Inviable Sanitariamente</v>
      </c>
      <c r="WI470" s="265" t="str">
        <f t="shared" si="621"/>
        <v>Inviable Sanitariamente</v>
      </c>
      <c r="WJ470" s="265" t="str">
        <f t="shared" si="622"/>
        <v>Inviable Sanitariamente</v>
      </c>
      <c r="WK470" s="265" t="str">
        <f t="shared" si="623"/>
        <v>Inviable Sanitariamente</v>
      </c>
      <c r="WL470" s="265" t="str">
        <f t="shared" si="624"/>
        <v>Inviable Sanitariamente</v>
      </c>
      <c r="WM470" s="265" t="str">
        <f t="shared" si="625"/>
        <v>Inviable Sanitariamente</v>
      </c>
      <c r="WN470" s="265" t="str">
        <f t="shared" si="626"/>
        <v>Inviable Sanitariamente</v>
      </c>
      <c r="WO470" s="265" t="str">
        <f t="shared" si="627"/>
        <v>Inviable Sanitariamente</v>
      </c>
      <c r="WP470" s="265" t="str">
        <f t="shared" si="628"/>
        <v>Inviable Sanitariamente</v>
      </c>
      <c r="WQ470" s="265" t="str">
        <f t="shared" si="629"/>
        <v>Inviable Sanitariamente</v>
      </c>
      <c r="WR470" s="265" t="str">
        <f t="shared" si="630"/>
        <v>Inviable Sanitariamente</v>
      </c>
      <c r="WS470" s="265" t="str">
        <f t="shared" si="631"/>
        <v>Inviable Sanitariamente</v>
      </c>
      <c r="WT470" s="265" t="str">
        <f t="shared" si="632"/>
        <v>Inviable Sanitariamente</v>
      </c>
      <c r="WU470" s="265" t="str">
        <f t="shared" si="633"/>
        <v>Inviable Sanitariamente</v>
      </c>
      <c r="WV470" s="265" t="str">
        <f t="shared" si="634"/>
        <v>Inviable Sanitariamente</v>
      </c>
      <c r="WW470" s="265" t="str">
        <f t="shared" si="635"/>
        <v>Inviable Sanitariamente</v>
      </c>
      <c r="WX470" s="265" t="str">
        <f t="shared" si="636"/>
        <v>Inviable Sanitariamente</v>
      </c>
      <c r="WY470" s="265" t="str">
        <f t="shared" si="637"/>
        <v>Inviable Sanitariamente</v>
      </c>
      <c r="WZ470" s="265" t="str">
        <f t="shared" si="638"/>
        <v>Inviable Sanitariamente</v>
      </c>
      <c r="XA470" s="265" t="str">
        <f t="shared" si="639"/>
        <v>Inviable Sanitariamente</v>
      </c>
      <c r="XB470" s="265" t="str">
        <f t="shared" si="640"/>
        <v>Inviable Sanitariamente</v>
      </c>
      <c r="XC470" s="265" t="str">
        <f t="shared" si="641"/>
        <v>Inviable Sanitariamente</v>
      </c>
      <c r="XD470" s="265" t="str">
        <f t="shared" si="642"/>
        <v>Inviable Sanitariamente</v>
      </c>
      <c r="XE470" s="265" t="str">
        <f t="shared" si="643"/>
        <v>Inviable Sanitariamente</v>
      </c>
      <c r="XF470" s="265" t="str">
        <f t="shared" si="644"/>
        <v>Inviable Sanitariamente</v>
      </c>
      <c r="XG470" s="265" t="str">
        <f t="shared" si="645"/>
        <v>Inviable Sanitariamente</v>
      </c>
      <c r="XH470" s="265" t="str">
        <f t="shared" si="646"/>
        <v>Inviable Sanitariamente</v>
      </c>
      <c r="XI470" s="265" t="str">
        <f t="shared" si="647"/>
        <v>Inviable Sanitariamente</v>
      </c>
      <c r="XJ470" s="265" t="str">
        <f t="shared" si="648"/>
        <v>Inviable Sanitariamente</v>
      </c>
      <c r="XK470" s="265" t="str">
        <f t="shared" si="649"/>
        <v>Inviable Sanitariamente</v>
      </c>
      <c r="XL470" s="265" t="str">
        <f t="shared" si="650"/>
        <v>Inviable Sanitariamente</v>
      </c>
      <c r="XM470" s="265" t="str">
        <f t="shared" si="651"/>
        <v>Inviable Sanitariamente</v>
      </c>
      <c r="XN470" s="265" t="str">
        <f t="shared" si="652"/>
        <v>Inviable Sanitariamente</v>
      </c>
      <c r="XO470" s="265" t="str">
        <f t="shared" si="653"/>
        <v>Inviable Sanitariamente</v>
      </c>
      <c r="XP470" s="265" t="str">
        <f t="shared" si="654"/>
        <v>Inviable Sanitariamente</v>
      </c>
      <c r="XQ470" s="265" t="str">
        <f t="shared" si="655"/>
        <v>Inviable Sanitariamente</v>
      </c>
      <c r="XR470" s="265" t="str">
        <f t="shared" si="656"/>
        <v>Inviable Sanitariamente</v>
      </c>
      <c r="XS470" s="265" t="str">
        <f t="shared" si="657"/>
        <v>Inviable Sanitariamente</v>
      </c>
      <c r="XT470" s="265" t="str">
        <f t="shared" si="658"/>
        <v>Inviable Sanitariamente</v>
      </c>
      <c r="XU470" s="265" t="str">
        <f t="shared" si="659"/>
        <v>Inviable Sanitariamente</v>
      </c>
      <c r="XV470" s="265" t="str">
        <f t="shared" si="660"/>
        <v>Inviable Sanitariamente</v>
      </c>
      <c r="XW470" s="265" t="str">
        <f t="shared" si="661"/>
        <v>Inviable Sanitariamente</v>
      </c>
      <c r="XX470" s="265" t="str">
        <f t="shared" si="662"/>
        <v>Inviable Sanitariamente</v>
      </c>
      <c r="XY470" s="265" t="str">
        <f t="shared" si="663"/>
        <v>Inviable Sanitariamente</v>
      </c>
      <c r="XZ470" s="265" t="str">
        <f t="shared" si="664"/>
        <v>Inviable Sanitariamente</v>
      </c>
      <c r="YA470" s="265" t="str">
        <f t="shared" si="665"/>
        <v>Inviable Sanitariamente</v>
      </c>
      <c r="YB470" s="265" t="str">
        <f t="shared" si="666"/>
        <v>Inviable Sanitariamente</v>
      </c>
      <c r="YC470" s="265" t="str">
        <f t="shared" si="667"/>
        <v>Inviable Sanitariamente</v>
      </c>
      <c r="YD470" s="265" t="str">
        <f t="shared" si="668"/>
        <v>Inviable Sanitariamente</v>
      </c>
      <c r="YE470" s="265" t="str">
        <f t="shared" si="669"/>
        <v>Inviable Sanitariamente</v>
      </c>
      <c r="YF470" s="265" t="str">
        <f t="shared" si="670"/>
        <v>Inviable Sanitariamente</v>
      </c>
      <c r="YG470" s="265" t="str">
        <f t="shared" si="671"/>
        <v>Inviable Sanitariamente</v>
      </c>
      <c r="YH470" s="265" t="str">
        <f t="shared" si="672"/>
        <v>Inviable Sanitariamente</v>
      </c>
      <c r="YI470" s="265" t="str">
        <f t="shared" si="673"/>
        <v>Inviable Sanitariamente</v>
      </c>
      <c r="YJ470" s="265" t="str">
        <f t="shared" si="674"/>
        <v>Inviable Sanitariamente</v>
      </c>
      <c r="YK470" s="265" t="str">
        <f t="shared" si="675"/>
        <v>Inviable Sanitariamente</v>
      </c>
      <c r="YL470" s="265" t="str">
        <f t="shared" si="676"/>
        <v>Inviable Sanitariamente</v>
      </c>
      <c r="YM470" s="265" t="str">
        <f t="shared" si="677"/>
        <v>Inviable Sanitariamente</v>
      </c>
      <c r="YN470" s="265" t="str">
        <f t="shared" si="678"/>
        <v>Inviable Sanitariamente</v>
      </c>
      <c r="YO470" s="265" t="str">
        <f t="shared" si="679"/>
        <v>Inviable Sanitariamente</v>
      </c>
      <c r="YP470" s="265" t="str">
        <f t="shared" si="680"/>
        <v>Inviable Sanitariamente</v>
      </c>
      <c r="YQ470" s="265" t="str">
        <f t="shared" si="681"/>
        <v>Inviable Sanitariamente</v>
      </c>
      <c r="YR470" s="265" t="str">
        <f t="shared" si="682"/>
        <v>Inviable Sanitariamente</v>
      </c>
      <c r="YS470" s="265" t="str">
        <f t="shared" si="683"/>
        <v>Inviable Sanitariamente</v>
      </c>
      <c r="YT470" s="265" t="str">
        <f t="shared" si="684"/>
        <v>Inviable Sanitariamente</v>
      </c>
      <c r="YU470" s="265" t="str">
        <f t="shared" si="685"/>
        <v>Inviable Sanitariamente</v>
      </c>
      <c r="YV470" s="265" t="str">
        <f t="shared" si="686"/>
        <v>Inviable Sanitariamente</v>
      </c>
      <c r="YW470" s="265" t="str">
        <f t="shared" si="687"/>
        <v>Inviable Sanitariamente</v>
      </c>
      <c r="YX470" s="265" t="str">
        <f t="shared" si="688"/>
        <v>Inviable Sanitariamente</v>
      </c>
      <c r="YY470" s="265" t="str">
        <f t="shared" si="689"/>
        <v>Inviable Sanitariamente</v>
      </c>
      <c r="YZ470" s="265" t="str">
        <f t="shared" si="690"/>
        <v>Inviable Sanitariamente</v>
      </c>
      <c r="ZA470" s="265" t="str">
        <f t="shared" si="691"/>
        <v>Inviable Sanitariamente</v>
      </c>
      <c r="ZB470" s="265" t="str">
        <f t="shared" si="692"/>
        <v>Inviable Sanitariamente</v>
      </c>
      <c r="ZC470" s="265" t="str">
        <f t="shared" si="693"/>
        <v>Inviable Sanitariamente</v>
      </c>
      <c r="ZD470" s="265" t="str">
        <f t="shared" si="694"/>
        <v>Inviable Sanitariamente</v>
      </c>
      <c r="ZE470" s="265" t="str">
        <f t="shared" si="695"/>
        <v>Inviable Sanitariamente</v>
      </c>
      <c r="ZF470" s="265" t="str">
        <f t="shared" si="696"/>
        <v>Inviable Sanitariamente</v>
      </c>
      <c r="ZG470" s="265" t="str">
        <f t="shared" si="697"/>
        <v>Inviable Sanitariamente</v>
      </c>
      <c r="ZH470" s="265" t="str">
        <f t="shared" si="698"/>
        <v>Inviable Sanitariamente</v>
      </c>
      <c r="ZI470" s="265" t="str">
        <f t="shared" si="699"/>
        <v>Inviable Sanitariamente</v>
      </c>
      <c r="ZJ470" s="265" t="str">
        <f t="shared" si="700"/>
        <v>Inviable Sanitariamente</v>
      </c>
      <c r="ZK470" s="265" t="str">
        <f t="shared" si="701"/>
        <v>Inviable Sanitariamente</v>
      </c>
      <c r="ZL470" s="265" t="str">
        <f t="shared" si="702"/>
        <v>Inviable Sanitariamente</v>
      </c>
      <c r="ZM470" s="265" t="str">
        <f t="shared" si="703"/>
        <v>Inviable Sanitariamente</v>
      </c>
      <c r="ZN470" s="265" t="str">
        <f t="shared" si="704"/>
        <v>Inviable Sanitariamente</v>
      </c>
      <c r="ZO470" s="265" t="str">
        <f t="shared" si="705"/>
        <v>Inviable Sanitariamente</v>
      </c>
      <c r="ZP470" s="265" t="str">
        <f t="shared" si="706"/>
        <v>Inviable Sanitariamente</v>
      </c>
      <c r="ZQ470" s="265" t="str">
        <f t="shared" si="707"/>
        <v>Inviable Sanitariamente</v>
      </c>
      <c r="ZR470" s="265" t="str">
        <f t="shared" si="708"/>
        <v>Inviable Sanitariamente</v>
      </c>
      <c r="ZS470" s="265" t="str">
        <f t="shared" si="709"/>
        <v>Inviable Sanitariamente</v>
      </c>
      <c r="ZT470" s="265" t="str">
        <f t="shared" si="710"/>
        <v>Inviable Sanitariamente</v>
      </c>
      <c r="ZU470" s="265" t="str">
        <f t="shared" si="711"/>
        <v>Inviable Sanitariamente</v>
      </c>
      <c r="ZV470" s="265" t="str">
        <f t="shared" si="712"/>
        <v>Inviable Sanitariamente</v>
      </c>
      <c r="ZW470" s="265" t="str">
        <f t="shared" si="713"/>
        <v>Inviable Sanitariamente</v>
      </c>
      <c r="ZX470" s="265" t="str">
        <f t="shared" si="714"/>
        <v>Inviable Sanitariamente</v>
      </c>
      <c r="ZY470" s="265" t="str">
        <f t="shared" si="715"/>
        <v>Inviable Sanitariamente</v>
      </c>
      <c r="ZZ470" s="265" t="str">
        <f t="shared" si="716"/>
        <v>Inviable Sanitariamente</v>
      </c>
      <c r="AAA470" s="265" t="str">
        <f t="shared" si="717"/>
        <v>Inviable Sanitariamente</v>
      </c>
      <c r="AAB470" s="265" t="str">
        <f t="shared" si="718"/>
        <v>Inviable Sanitariamente</v>
      </c>
      <c r="AAC470" s="265" t="str">
        <f t="shared" si="719"/>
        <v>Inviable Sanitariamente</v>
      </c>
      <c r="AAD470" s="265" t="str">
        <f t="shared" si="720"/>
        <v>Inviable Sanitariamente</v>
      </c>
      <c r="AAE470" s="265" t="str">
        <f t="shared" si="721"/>
        <v>Inviable Sanitariamente</v>
      </c>
      <c r="AAF470" s="265" t="str">
        <f t="shared" si="722"/>
        <v>Inviable Sanitariamente</v>
      </c>
      <c r="AAG470" s="265" t="str">
        <f t="shared" si="723"/>
        <v>Inviable Sanitariamente</v>
      </c>
      <c r="AAH470" s="265" t="str">
        <f t="shared" si="724"/>
        <v>Inviable Sanitariamente</v>
      </c>
      <c r="AAI470" s="265" t="str">
        <f t="shared" si="725"/>
        <v>Inviable Sanitariamente</v>
      </c>
      <c r="AAJ470" s="265" t="str">
        <f t="shared" si="726"/>
        <v>Inviable Sanitariamente</v>
      </c>
      <c r="AAK470" s="265" t="str">
        <f t="shared" si="727"/>
        <v>Inviable Sanitariamente</v>
      </c>
      <c r="AAL470" s="265" t="str">
        <f t="shared" si="728"/>
        <v>Inviable Sanitariamente</v>
      </c>
      <c r="AAM470" s="265" t="str">
        <f t="shared" si="729"/>
        <v>Inviable Sanitariamente</v>
      </c>
      <c r="AAN470" s="265" t="str">
        <f t="shared" si="730"/>
        <v>Inviable Sanitariamente</v>
      </c>
      <c r="AAO470" s="265" t="str">
        <f t="shared" si="731"/>
        <v>Inviable Sanitariamente</v>
      </c>
      <c r="AAP470" s="265" t="str">
        <f t="shared" si="732"/>
        <v>Inviable Sanitariamente</v>
      </c>
      <c r="AAQ470" s="265" t="str">
        <f t="shared" si="733"/>
        <v>Inviable Sanitariamente</v>
      </c>
      <c r="AAR470" s="265" t="str">
        <f t="shared" si="734"/>
        <v>Inviable Sanitariamente</v>
      </c>
      <c r="AAS470" s="265" t="str">
        <f t="shared" si="735"/>
        <v>Inviable Sanitariamente</v>
      </c>
      <c r="AAT470" s="265" t="str">
        <f t="shared" si="736"/>
        <v>Inviable Sanitariamente</v>
      </c>
      <c r="AAU470" s="265" t="str">
        <f t="shared" si="737"/>
        <v>Inviable Sanitariamente</v>
      </c>
      <c r="AAV470" s="265" t="str">
        <f t="shared" si="738"/>
        <v>Inviable Sanitariamente</v>
      </c>
      <c r="AAW470" s="265" t="str">
        <f t="shared" si="739"/>
        <v>Inviable Sanitariamente</v>
      </c>
      <c r="AAX470" s="265" t="str">
        <f t="shared" si="740"/>
        <v>Inviable Sanitariamente</v>
      </c>
      <c r="AAY470" s="265" t="str">
        <f t="shared" si="741"/>
        <v>Inviable Sanitariamente</v>
      </c>
      <c r="AAZ470" s="265" t="str">
        <f t="shared" si="742"/>
        <v>Inviable Sanitariamente</v>
      </c>
      <c r="ABA470" s="265" t="str">
        <f t="shared" si="743"/>
        <v>Inviable Sanitariamente</v>
      </c>
      <c r="ABB470" s="265" t="str">
        <f t="shared" si="744"/>
        <v>Inviable Sanitariamente</v>
      </c>
      <c r="ABC470" s="265" t="str">
        <f t="shared" si="745"/>
        <v>Inviable Sanitariamente</v>
      </c>
      <c r="ABD470" s="265" t="str">
        <f t="shared" si="746"/>
        <v>Inviable Sanitariamente</v>
      </c>
      <c r="ABE470" s="265" t="str">
        <f t="shared" si="747"/>
        <v>Inviable Sanitariamente</v>
      </c>
      <c r="ABF470" s="265" t="str">
        <f t="shared" si="748"/>
        <v>Inviable Sanitariamente</v>
      </c>
      <c r="ABG470" s="265" t="str">
        <f t="shared" si="749"/>
        <v>Inviable Sanitariamente</v>
      </c>
      <c r="ABH470" s="265" t="str">
        <f t="shared" si="750"/>
        <v>Inviable Sanitariamente</v>
      </c>
      <c r="ABI470" s="265" t="str">
        <f t="shared" si="751"/>
        <v>Inviable Sanitariamente</v>
      </c>
      <c r="ABJ470" s="265" t="str">
        <f t="shared" si="752"/>
        <v>Inviable Sanitariamente</v>
      </c>
      <c r="ABK470" s="265" t="str">
        <f t="shared" si="753"/>
        <v>Inviable Sanitariamente</v>
      </c>
      <c r="ABL470" s="265" t="str">
        <f t="shared" si="754"/>
        <v>Inviable Sanitariamente</v>
      </c>
      <c r="ABM470" s="265" t="str">
        <f t="shared" si="755"/>
        <v>Inviable Sanitariamente</v>
      </c>
      <c r="ABN470" s="265" t="str">
        <f t="shared" si="756"/>
        <v>Inviable Sanitariamente</v>
      </c>
      <c r="ABO470" s="265" t="str">
        <f t="shared" si="757"/>
        <v>Inviable Sanitariamente</v>
      </c>
      <c r="ABP470" s="265" t="str">
        <f t="shared" si="758"/>
        <v>Inviable Sanitariamente</v>
      </c>
      <c r="ABQ470" s="265" t="str">
        <f t="shared" si="759"/>
        <v>Inviable Sanitariamente</v>
      </c>
      <c r="ABR470" s="265" t="str">
        <f t="shared" si="760"/>
        <v>Inviable Sanitariamente</v>
      </c>
      <c r="ABS470" s="265" t="str">
        <f t="shared" si="761"/>
        <v>Inviable Sanitariamente</v>
      </c>
      <c r="ABT470" s="265" t="str">
        <f t="shared" si="762"/>
        <v>Inviable Sanitariamente</v>
      </c>
      <c r="ABU470" s="265" t="str">
        <f t="shared" si="763"/>
        <v>Inviable Sanitariamente</v>
      </c>
      <c r="ABV470" s="265" t="str">
        <f t="shared" si="764"/>
        <v>Inviable Sanitariamente</v>
      </c>
      <c r="ABW470" s="265" t="str">
        <f t="shared" si="765"/>
        <v>Inviable Sanitariamente</v>
      </c>
      <c r="ABX470" s="265" t="str">
        <f t="shared" si="766"/>
        <v>Inviable Sanitariamente</v>
      </c>
      <c r="ABY470" s="265" t="str">
        <f t="shared" si="767"/>
        <v>Inviable Sanitariamente</v>
      </c>
      <c r="ABZ470" s="265" t="str">
        <f t="shared" si="768"/>
        <v>Inviable Sanitariamente</v>
      </c>
      <c r="ACA470" s="265" t="str">
        <f t="shared" si="769"/>
        <v>Inviable Sanitariamente</v>
      </c>
      <c r="ACB470" s="265" t="str">
        <f t="shared" si="770"/>
        <v>Inviable Sanitariamente</v>
      </c>
      <c r="ACC470" s="265" t="str">
        <f t="shared" si="771"/>
        <v>Inviable Sanitariamente</v>
      </c>
      <c r="ACD470" s="265" t="str">
        <f t="shared" si="772"/>
        <v>Inviable Sanitariamente</v>
      </c>
      <c r="ACE470" s="265" t="str">
        <f t="shared" si="773"/>
        <v>Inviable Sanitariamente</v>
      </c>
      <c r="ACF470" s="265" t="str">
        <f t="shared" si="774"/>
        <v>Inviable Sanitariamente</v>
      </c>
      <c r="ACG470" s="265" t="str">
        <f t="shared" si="775"/>
        <v>Inviable Sanitariamente</v>
      </c>
      <c r="ACH470" s="265" t="str">
        <f t="shared" si="776"/>
        <v>Inviable Sanitariamente</v>
      </c>
      <c r="ACI470" s="265" t="str">
        <f t="shared" si="777"/>
        <v>Inviable Sanitariamente</v>
      </c>
      <c r="ACJ470" s="265" t="str">
        <f t="shared" si="778"/>
        <v>Inviable Sanitariamente</v>
      </c>
      <c r="ACK470" s="265" t="str">
        <f t="shared" si="779"/>
        <v>Inviable Sanitariamente</v>
      </c>
      <c r="ACL470" s="265" t="str">
        <f t="shared" si="780"/>
        <v>Inviable Sanitariamente</v>
      </c>
      <c r="ACM470" s="265" t="str">
        <f t="shared" si="781"/>
        <v>Inviable Sanitariamente</v>
      </c>
      <c r="ACN470" s="265" t="str">
        <f t="shared" si="782"/>
        <v>Inviable Sanitariamente</v>
      </c>
      <c r="ACO470" s="265" t="str">
        <f t="shared" si="783"/>
        <v>Inviable Sanitariamente</v>
      </c>
      <c r="ACP470" s="265" t="str">
        <f t="shared" si="784"/>
        <v>Inviable Sanitariamente</v>
      </c>
      <c r="ACQ470" s="265" t="str">
        <f t="shared" si="785"/>
        <v>Inviable Sanitariamente</v>
      </c>
      <c r="ACR470" s="265" t="str">
        <f t="shared" si="786"/>
        <v>Inviable Sanitariamente</v>
      </c>
      <c r="ACS470" s="265" t="str">
        <f t="shared" si="787"/>
        <v>Inviable Sanitariamente</v>
      </c>
      <c r="ACT470" s="265" t="str">
        <f t="shared" si="788"/>
        <v>Inviable Sanitariamente</v>
      </c>
      <c r="ACU470" s="265" t="str">
        <f t="shared" si="789"/>
        <v>Inviable Sanitariamente</v>
      </c>
      <c r="ACV470" s="265" t="str">
        <f t="shared" si="790"/>
        <v>Inviable Sanitariamente</v>
      </c>
      <c r="ACW470" s="265" t="str">
        <f t="shared" si="791"/>
        <v>Inviable Sanitariamente</v>
      </c>
      <c r="ACX470" s="265" t="str">
        <f t="shared" si="792"/>
        <v>Inviable Sanitariamente</v>
      </c>
      <c r="ACY470" s="265" t="str">
        <f t="shared" si="793"/>
        <v>Inviable Sanitariamente</v>
      </c>
      <c r="ACZ470" s="265" t="str">
        <f t="shared" si="794"/>
        <v>Inviable Sanitariamente</v>
      </c>
      <c r="ADA470" s="265" t="str">
        <f t="shared" si="795"/>
        <v>Inviable Sanitariamente</v>
      </c>
      <c r="ADB470" s="265" t="str">
        <f t="shared" si="796"/>
        <v>Inviable Sanitariamente</v>
      </c>
      <c r="ADC470" s="265" t="str">
        <f t="shared" si="797"/>
        <v>Inviable Sanitariamente</v>
      </c>
      <c r="ADD470" s="265" t="str">
        <f t="shared" si="798"/>
        <v>Inviable Sanitariamente</v>
      </c>
      <c r="ADE470" s="265" t="str">
        <f t="shared" si="799"/>
        <v>Inviable Sanitariamente</v>
      </c>
      <c r="ADF470" s="265" t="str">
        <f t="shared" si="800"/>
        <v>Inviable Sanitariamente</v>
      </c>
      <c r="ADG470" s="265" t="str">
        <f t="shared" si="801"/>
        <v>Inviable Sanitariamente</v>
      </c>
      <c r="ADH470" s="265" t="str">
        <f t="shared" si="802"/>
        <v>Inviable Sanitariamente</v>
      </c>
      <c r="ADI470" s="265" t="str">
        <f t="shared" si="803"/>
        <v>Inviable Sanitariamente</v>
      </c>
      <c r="ADJ470" s="265" t="str">
        <f t="shared" si="804"/>
        <v>Inviable Sanitariamente</v>
      </c>
      <c r="ADK470" s="265" t="str">
        <f t="shared" si="805"/>
        <v>Inviable Sanitariamente</v>
      </c>
      <c r="ADL470" s="265" t="str">
        <f t="shared" si="806"/>
        <v>Inviable Sanitariamente</v>
      </c>
      <c r="ADM470" s="265" t="str">
        <f t="shared" si="807"/>
        <v>Inviable Sanitariamente</v>
      </c>
      <c r="ADN470" s="265" t="str">
        <f t="shared" si="808"/>
        <v>Inviable Sanitariamente</v>
      </c>
      <c r="ADO470" s="265" t="str">
        <f t="shared" si="809"/>
        <v>Inviable Sanitariamente</v>
      </c>
      <c r="ADP470" s="265" t="str">
        <f t="shared" si="810"/>
        <v>Inviable Sanitariamente</v>
      </c>
      <c r="ADQ470" s="265" t="str">
        <f t="shared" si="811"/>
        <v>Inviable Sanitariamente</v>
      </c>
      <c r="ADR470" s="265" t="str">
        <f t="shared" si="812"/>
        <v>Inviable Sanitariamente</v>
      </c>
      <c r="ADS470" s="265" t="str">
        <f t="shared" si="813"/>
        <v>Inviable Sanitariamente</v>
      </c>
      <c r="ADT470" s="265" t="str">
        <f t="shared" si="814"/>
        <v>Inviable Sanitariamente</v>
      </c>
      <c r="ADU470" s="265" t="str">
        <f t="shared" si="815"/>
        <v>Inviable Sanitariamente</v>
      </c>
      <c r="ADV470" s="265" t="str">
        <f t="shared" si="816"/>
        <v>Inviable Sanitariamente</v>
      </c>
      <c r="ADW470" s="265" t="str">
        <f t="shared" si="817"/>
        <v>Inviable Sanitariamente</v>
      </c>
      <c r="ADX470" s="265" t="str">
        <f t="shared" si="818"/>
        <v>Inviable Sanitariamente</v>
      </c>
      <c r="ADY470" s="265" t="str">
        <f t="shared" si="819"/>
        <v>Inviable Sanitariamente</v>
      </c>
      <c r="ADZ470" s="265" t="str">
        <f t="shared" si="820"/>
        <v>Inviable Sanitariamente</v>
      </c>
      <c r="AEA470" s="265" t="str">
        <f t="shared" si="821"/>
        <v>Inviable Sanitariamente</v>
      </c>
      <c r="AEB470" s="265" t="str">
        <f t="shared" si="822"/>
        <v>Inviable Sanitariamente</v>
      </c>
      <c r="AEC470" s="265" t="str">
        <f t="shared" si="823"/>
        <v>Inviable Sanitariamente</v>
      </c>
      <c r="AED470" s="265" t="str">
        <f t="shared" si="824"/>
        <v>Inviable Sanitariamente</v>
      </c>
      <c r="AEE470" s="265" t="str">
        <f t="shared" si="825"/>
        <v>Inviable Sanitariamente</v>
      </c>
      <c r="AEF470" s="265" t="str">
        <f t="shared" si="826"/>
        <v>Inviable Sanitariamente</v>
      </c>
      <c r="AEG470" s="265" t="str">
        <f t="shared" si="827"/>
        <v>Inviable Sanitariamente</v>
      </c>
      <c r="AEH470" s="265" t="str">
        <f t="shared" si="828"/>
        <v>Inviable Sanitariamente</v>
      </c>
      <c r="AEI470" s="265" t="str">
        <f t="shared" si="829"/>
        <v>Inviable Sanitariamente</v>
      </c>
      <c r="AEJ470" s="265" t="str">
        <f t="shared" si="830"/>
        <v>Inviable Sanitariamente</v>
      </c>
      <c r="AEK470" s="265" t="str">
        <f t="shared" si="831"/>
        <v>Inviable Sanitariamente</v>
      </c>
      <c r="AEL470" s="265" t="str">
        <f t="shared" si="832"/>
        <v>Inviable Sanitariamente</v>
      </c>
      <c r="AEM470" s="265" t="str">
        <f t="shared" si="833"/>
        <v>Inviable Sanitariamente</v>
      </c>
      <c r="AEN470" s="265" t="str">
        <f t="shared" si="834"/>
        <v>Inviable Sanitariamente</v>
      </c>
      <c r="AEO470" s="265" t="str">
        <f t="shared" si="835"/>
        <v>Inviable Sanitariamente</v>
      </c>
      <c r="AEP470" s="265" t="str">
        <f t="shared" si="836"/>
        <v>Inviable Sanitariamente</v>
      </c>
      <c r="AEQ470" s="265" t="str">
        <f t="shared" si="837"/>
        <v>Inviable Sanitariamente</v>
      </c>
      <c r="AER470" s="265" t="str">
        <f t="shared" si="838"/>
        <v>Inviable Sanitariamente</v>
      </c>
      <c r="AES470" s="265" t="str">
        <f t="shared" si="839"/>
        <v>Inviable Sanitariamente</v>
      </c>
      <c r="AET470" s="265" t="str">
        <f t="shared" si="840"/>
        <v>Inviable Sanitariamente</v>
      </c>
      <c r="AEU470" s="265" t="str">
        <f t="shared" si="841"/>
        <v>Inviable Sanitariamente</v>
      </c>
      <c r="AEV470" s="265" t="str">
        <f t="shared" si="842"/>
        <v>Inviable Sanitariamente</v>
      </c>
      <c r="AEW470" s="265" t="str">
        <f t="shared" si="843"/>
        <v>Inviable Sanitariamente</v>
      </c>
      <c r="AEX470" s="265" t="str">
        <f t="shared" si="844"/>
        <v>Inviable Sanitariamente</v>
      </c>
      <c r="AEY470" s="265" t="str">
        <f t="shared" si="845"/>
        <v>Inviable Sanitariamente</v>
      </c>
      <c r="AEZ470" s="265" t="str">
        <f t="shared" si="846"/>
        <v>Inviable Sanitariamente</v>
      </c>
      <c r="AFA470" s="265" t="str">
        <f t="shared" si="847"/>
        <v>Inviable Sanitariamente</v>
      </c>
      <c r="AFB470" s="265" t="str">
        <f t="shared" si="848"/>
        <v>Inviable Sanitariamente</v>
      </c>
      <c r="AFC470" s="265" t="str">
        <f t="shared" si="849"/>
        <v>Inviable Sanitariamente</v>
      </c>
      <c r="AFD470" s="265" t="str">
        <f t="shared" si="850"/>
        <v>Inviable Sanitariamente</v>
      </c>
      <c r="AFE470" s="265" t="str">
        <f t="shared" si="851"/>
        <v>Inviable Sanitariamente</v>
      </c>
      <c r="AFF470" s="265" t="str">
        <f t="shared" si="852"/>
        <v>Inviable Sanitariamente</v>
      </c>
      <c r="AFG470" s="265" t="str">
        <f t="shared" si="853"/>
        <v>Inviable Sanitariamente</v>
      </c>
      <c r="AFH470" s="265" t="str">
        <f t="shared" si="854"/>
        <v>Inviable Sanitariamente</v>
      </c>
      <c r="AFI470" s="265" t="str">
        <f t="shared" si="855"/>
        <v>Inviable Sanitariamente</v>
      </c>
      <c r="AFJ470" s="265" t="str">
        <f t="shared" si="856"/>
        <v>Inviable Sanitariamente</v>
      </c>
      <c r="AFK470" s="265" t="str">
        <f t="shared" si="857"/>
        <v>Inviable Sanitariamente</v>
      </c>
      <c r="AFL470" s="265" t="str">
        <f t="shared" si="858"/>
        <v>Inviable Sanitariamente</v>
      </c>
      <c r="AFM470" s="265" t="str">
        <f t="shared" si="859"/>
        <v>Inviable Sanitariamente</v>
      </c>
      <c r="AFN470" s="265" t="str">
        <f t="shared" si="860"/>
        <v>Inviable Sanitariamente</v>
      </c>
      <c r="AFO470" s="265" t="str">
        <f t="shared" si="861"/>
        <v>Inviable Sanitariamente</v>
      </c>
      <c r="AFP470" s="265" t="str">
        <f t="shared" si="862"/>
        <v>Inviable Sanitariamente</v>
      </c>
      <c r="AFQ470" s="265" t="str">
        <f t="shared" si="863"/>
        <v>Inviable Sanitariamente</v>
      </c>
      <c r="AFR470" s="265" t="str">
        <f t="shared" si="864"/>
        <v>Inviable Sanitariamente</v>
      </c>
      <c r="AFS470" s="265" t="str">
        <f t="shared" si="865"/>
        <v>Inviable Sanitariamente</v>
      </c>
      <c r="AFT470" s="265" t="str">
        <f t="shared" si="866"/>
        <v>Inviable Sanitariamente</v>
      </c>
      <c r="AFU470" s="265" t="str">
        <f t="shared" si="867"/>
        <v>Inviable Sanitariamente</v>
      </c>
      <c r="AFV470" s="265" t="str">
        <f t="shared" si="868"/>
        <v>Inviable Sanitariamente</v>
      </c>
      <c r="AFW470" s="265" t="str">
        <f t="shared" si="869"/>
        <v>Inviable Sanitariamente</v>
      </c>
      <c r="AFX470" s="265" t="str">
        <f t="shared" si="870"/>
        <v>Inviable Sanitariamente</v>
      </c>
      <c r="AFY470" s="265" t="str">
        <f t="shared" si="871"/>
        <v>Inviable Sanitariamente</v>
      </c>
      <c r="AFZ470" s="265" t="str">
        <f t="shared" si="872"/>
        <v>Inviable Sanitariamente</v>
      </c>
      <c r="AGA470" s="265" t="str">
        <f t="shared" si="873"/>
        <v>Inviable Sanitariamente</v>
      </c>
      <c r="AGB470" s="265" t="str">
        <f t="shared" si="874"/>
        <v>Inviable Sanitariamente</v>
      </c>
      <c r="AGC470" s="265" t="str">
        <f t="shared" si="875"/>
        <v>Inviable Sanitariamente</v>
      </c>
      <c r="AGD470" s="265" t="str">
        <f t="shared" si="876"/>
        <v>Inviable Sanitariamente</v>
      </c>
      <c r="AGE470" s="265" t="str">
        <f t="shared" si="877"/>
        <v>Inviable Sanitariamente</v>
      </c>
      <c r="AGF470" s="265" t="str">
        <f t="shared" si="878"/>
        <v>Inviable Sanitariamente</v>
      </c>
      <c r="AGG470" s="265" t="str">
        <f t="shared" si="879"/>
        <v>Inviable Sanitariamente</v>
      </c>
      <c r="AGH470" s="265" t="str">
        <f t="shared" si="880"/>
        <v>Inviable Sanitariamente</v>
      </c>
      <c r="AGI470" s="265" t="str">
        <f t="shared" si="881"/>
        <v>Inviable Sanitariamente</v>
      </c>
      <c r="AGJ470" s="265" t="str">
        <f t="shared" si="882"/>
        <v>Inviable Sanitariamente</v>
      </c>
      <c r="AGK470" s="265" t="str">
        <f t="shared" si="883"/>
        <v>Inviable Sanitariamente</v>
      </c>
      <c r="AGL470" s="265" t="str">
        <f t="shared" si="884"/>
        <v>Inviable Sanitariamente</v>
      </c>
      <c r="AGM470" s="265" t="str">
        <f t="shared" si="885"/>
        <v>Inviable Sanitariamente</v>
      </c>
      <c r="AGN470" s="265" t="str">
        <f t="shared" si="886"/>
        <v>Inviable Sanitariamente</v>
      </c>
      <c r="AGO470" s="265" t="str">
        <f t="shared" si="887"/>
        <v>Inviable Sanitariamente</v>
      </c>
      <c r="AGP470" s="265" t="str">
        <f t="shared" si="888"/>
        <v>Inviable Sanitariamente</v>
      </c>
      <c r="AGQ470" s="265" t="str">
        <f t="shared" si="889"/>
        <v>Inviable Sanitariamente</v>
      </c>
      <c r="AGR470" s="265" t="str">
        <f t="shared" si="890"/>
        <v>Inviable Sanitariamente</v>
      </c>
      <c r="AGS470" s="265" t="str">
        <f t="shared" si="891"/>
        <v>Inviable Sanitariamente</v>
      </c>
      <c r="AGT470" s="265" t="str">
        <f t="shared" si="892"/>
        <v>Inviable Sanitariamente</v>
      </c>
      <c r="AGU470" s="265" t="str">
        <f t="shared" si="893"/>
        <v>Inviable Sanitariamente</v>
      </c>
      <c r="AGV470" s="265" t="str">
        <f t="shared" si="894"/>
        <v>Inviable Sanitariamente</v>
      </c>
      <c r="AGW470" s="265" t="str">
        <f t="shared" si="895"/>
        <v>Inviable Sanitariamente</v>
      </c>
      <c r="AGX470" s="265" t="str">
        <f t="shared" si="896"/>
        <v>Inviable Sanitariamente</v>
      </c>
      <c r="AGY470" s="265" t="str">
        <f t="shared" si="897"/>
        <v>Inviable Sanitariamente</v>
      </c>
      <c r="AGZ470" s="265" t="str">
        <f t="shared" si="898"/>
        <v>Inviable Sanitariamente</v>
      </c>
      <c r="AHA470" s="265" t="str">
        <f t="shared" si="899"/>
        <v>Inviable Sanitariamente</v>
      </c>
      <c r="AHB470" s="265" t="str">
        <f t="shared" si="900"/>
        <v>Inviable Sanitariamente</v>
      </c>
      <c r="AHC470" s="265" t="str">
        <f t="shared" si="901"/>
        <v>Inviable Sanitariamente</v>
      </c>
      <c r="AHD470" s="265" t="str">
        <f t="shared" si="902"/>
        <v>Inviable Sanitariamente</v>
      </c>
      <c r="AHE470" s="265" t="str">
        <f t="shared" si="903"/>
        <v>Inviable Sanitariamente</v>
      </c>
      <c r="AHF470" s="265" t="str">
        <f t="shared" si="904"/>
        <v>Inviable Sanitariamente</v>
      </c>
      <c r="AHG470" s="265" t="str">
        <f t="shared" si="905"/>
        <v>Inviable Sanitariamente</v>
      </c>
      <c r="AHH470" s="265" t="str">
        <f t="shared" si="906"/>
        <v>Inviable Sanitariamente</v>
      </c>
      <c r="AHI470" s="265" t="str">
        <f t="shared" si="907"/>
        <v>Inviable Sanitariamente</v>
      </c>
      <c r="AHJ470" s="265" t="str">
        <f t="shared" si="908"/>
        <v>Inviable Sanitariamente</v>
      </c>
      <c r="AHK470" s="265" t="str">
        <f t="shared" si="909"/>
        <v>Inviable Sanitariamente</v>
      </c>
      <c r="AHL470" s="265" t="str">
        <f t="shared" si="910"/>
        <v>Inviable Sanitariamente</v>
      </c>
      <c r="AHM470" s="265" t="str">
        <f t="shared" si="911"/>
        <v>Inviable Sanitariamente</v>
      </c>
      <c r="AHN470" s="265" t="str">
        <f t="shared" si="912"/>
        <v>Inviable Sanitariamente</v>
      </c>
      <c r="AHO470" s="265" t="str">
        <f t="shared" si="913"/>
        <v>Inviable Sanitariamente</v>
      </c>
      <c r="AHP470" s="265" t="str">
        <f t="shared" si="914"/>
        <v>Inviable Sanitariamente</v>
      </c>
      <c r="AHQ470" s="265" t="str">
        <f t="shared" si="915"/>
        <v>Inviable Sanitariamente</v>
      </c>
      <c r="AHR470" s="265" t="str">
        <f t="shared" si="916"/>
        <v>Inviable Sanitariamente</v>
      </c>
      <c r="AHS470" s="265" t="str">
        <f t="shared" si="917"/>
        <v>Inviable Sanitariamente</v>
      </c>
      <c r="AHT470" s="265" t="str">
        <f t="shared" si="918"/>
        <v>Inviable Sanitariamente</v>
      </c>
      <c r="AHU470" s="265" t="str">
        <f t="shared" si="919"/>
        <v>Inviable Sanitariamente</v>
      </c>
      <c r="AHV470" s="265" t="str">
        <f t="shared" si="920"/>
        <v>Inviable Sanitariamente</v>
      </c>
      <c r="AHW470" s="265" t="str">
        <f t="shared" si="921"/>
        <v>Inviable Sanitariamente</v>
      </c>
      <c r="AHX470" s="265" t="str">
        <f t="shared" si="922"/>
        <v>Inviable Sanitariamente</v>
      </c>
      <c r="AHY470" s="265" t="str">
        <f t="shared" si="923"/>
        <v>Inviable Sanitariamente</v>
      </c>
      <c r="AHZ470" s="265" t="str">
        <f t="shared" si="924"/>
        <v>Inviable Sanitariamente</v>
      </c>
      <c r="AIA470" s="265" t="str">
        <f t="shared" si="925"/>
        <v>Inviable Sanitariamente</v>
      </c>
      <c r="AIB470" s="265" t="str">
        <f t="shared" si="926"/>
        <v>Inviable Sanitariamente</v>
      </c>
      <c r="AIC470" s="265" t="str">
        <f t="shared" si="927"/>
        <v>Inviable Sanitariamente</v>
      </c>
      <c r="AID470" s="265" t="str">
        <f t="shared" si="928"/>
        <v>Inviable Sanitariamente</v>
      </c>
      <c r="AIE470" s="265" t="str">
        <f t="shared" si="929"/>
        <v>Inviable Sanitariamente</v>
      </c>
      <c r="AIF470" s="265" t="str">
        <f t="shared" si="930"/>
        <v>Inviable Sanitariamente</v>
      </c>
      <c r="AIG470" s="265" t="str">
        <f t="shared" si="931"/>
        <v>Inviable Sanitariamente</v>
      </c>
      <c r="AIH470" s="265" t="str">
        <f t="shared" si="932"/>
        <v>Inviable Sanitariamente</v>
      </c>
      <c r="AII470" s="265" t="str">
        <f t="shared" si="933"/>
        <v>Inviable Sanitariamente</v>
      </c>
      <c r="AIJ470" s="265" t="str">
        <f t="shared" si="934"/>
        <v>Inviable Sanitariamente</v>
      </c>
      <c r="AIK470" s="265" t="str">
        <f t="shared" si="935"/>
        <v>Inviable Sanitariamente</v>
      </c>
      <c r="AIL470" s="265" t="str">
        <f t="shared" si="936"/>
        <v>Inviable Sanitariamente</v>
      </c>
      <c r="AIM470" s="265" t="str">
        <f t="shared" si="937"/>
        <v>Inviable Sanitariamente</v>
      </c>
      <c r="AIN470" s="265" t="str">
        <f t="shared" si="938"/>
        <v>Inviable Sanitariamente</v>
      </c>
      <c r="AIO470" s="265" t="str">
        <f t="shared" si="939"/>
        <v>Inviable Sanitariamente</v>
      </c>
      <c r="AIP470" s="265" t="str">
        <f t="shared" si="940"/>
        <v>Inviable Sanitariamente</v>
      </c>
      <c r="AIQ470" s="265" t="str">
        <f t="shared" si="941"/>
        <v>Inviable Sanitariamente</v>
      </c>
      <c r="AIR470" s="265" t="str">
        <f t="shared" si="942"/>
        <v>Inviable Sanitariamente</v>
      </c>
      <c r="AIS470" s="265" t="str">
        <f t="shared" si="943"/>
        <v>Inviable Sanitariamente</v>
      </c>
      <c r="AIT470" s="265" t="str">
        <f t="shared" si="944"/>
        <v>Inviable Sanitariamente</v>
      </c>
      <c r="AIU470" s="265" t="str">
        <f t="shared" si="945"/>
        <v>Inviable Sanitariamente</v>
      </c>
      <c r="AIV470" s="265" t="str">
        <f t="shared" si="946"/>
        <v>Inviable Sanitariamente</v>
      </c>
      <c r="AIW470" s="265" t="str">
        <f t="shared" si="947"/>
        <v>Inviable Sanitariamente</v>
      </c>
      <c r="AIX470" s="265" t="str">
        <f t="shared" si="948"/>
        <v>Inviable Sanitariamente</v>
      </c>
      <c r="AIY470" s="265" t="str">
        <f t="shared" si="949"/>
        <v>Inviable Sanitariamente</v>
      </c>
      <c r="AIZ470" s="265" t="str">
        <f t="shared" si="950"/>
        <v>Inviable Sanitariamente</v>
      </c>
      <c r="AJA470" s="265" t="str">
        <f t="shared" si="951"/>
        <v>Inviable Sanitariamente</v>
      </c>
      <c r="AJB470" s="265" t="str">
        <f t="shared" si="952"/>
        <v>Inviable Sanitariamente</v>
      </c>
      <c r="AJC470" s="265" t="str">
        <f t="shared" si="953"/>
        <v>Inviable Sanitariamente</v>
      </c>
      <c r="AJD470" s="265" t="str">
        <f t="shared" si="954"/>
        <v>Inviable Sanitariamente</v>
      </c>
      <c r="AJE470" s="265" t="str">
        <f t="shared" si="955"/>
        <v>Inviable Sanitariamente</v>
      </c>
      <c r="AJF470" s="265" t="str">
        <f t="shared" si="956"/>
        <v>Inviable Sanitariamente</v>
      </c>
      <c r="AJG470" s="265" t="str">
        <f t="shared" si="957"/>
        <v>Inviable Sanitariamente</v>
      </c>
      <c r="AJH470" s="265" t="str">
        <f t="shared" si="958"/>
        <v>Inviable Sanitariamente</v>
      </c>
      <c r="AJI470" s="265" t="str">
        <f t="shared" si="959"/>
        <v>Inviable Sanitariamente</v>
      </c>
      <c r="AJJ470" s="265" t="str">
        <f t="shared" si="960"/>
        <v>Inviable Sanitariamente</v>
      </c>
      <c r="AJK470" s="265" t="str">
        <f t="shared" si="961"/>
        <v>Inviable Sanitariamente</v>
      </c>
      <c r="AJL470" s="265" t="str">
        <f t="shared" si="962"/>
        <v>Inviable Sanitariamente</v>
      </c>
      <c r="AJM470" s="265" t="str">
        <f t="shared" si="963"/>
        <v>Inviable Sanitariamente</v>
      </c>
      <c r="AJN470" s="265" t="str">
        <f t="shared" si="964"/>
        <v>Inviable Sanitariamente</v>
      </c>
      <c r="AJO470" s="265" t="str">
        <f t="shared" si="965"/>
        <v>Inviable Sanitariamente</v>
      </c>
      <c r="AJP470" s="265" t="str">
        <f t="shared" si="966"/>
        <v>Inviable Sanitariamente</v>
      </c>
      <c r="AJQ470" s="265" t="str">
        <f t="shared" si="967"/>
        <v>Inviable Sanitariamente</v>
      </c>
      <c r="AJR470" s="265" t="str">
        <f t="shared" si="968"/>
        <v>Inviable Sanitariamente</v>
      </c>
      <c r="AJS470" s="265" t="str">
        <f t="shared" si="969"/>
        <v>Inviable Sanitariamente</v>
      </c>
      <c r="AJT470" s="265" t="str">
        <f t="shared" si="970"/>
        <v>Inviable Sanitariamente</v>
      </c>
      <c r="AJU470" s="265" t="str">
        <f t="shared" si="971"/>
        <v>Inviable Sanitariamente</v>
      </c>
      <c r="AJV470" s="265" t="str">
        <f t="shared" si="972"/>
        <v>Inviable Sanitariamente</v>
      </c>
      <c r="AJW470" s="265" t="str">
        <f t="shared" si="973"/>
        <v>Inviable Sanitariamente</v>
      </c>
      <c r="AJX470" s="265" t="str">
        <f t="shared" si="974"/>
        <v>Inviable Sanitariamente</v>
      </c>
      <c r="AJY470" s="265" t="str">
        <f t="shared" si="975"/>
        <v>Inviable Sanitariamente</v>
      </c>
      <c r="AJZ470" s="265" t="str">
        <f t="shared" si="976"/>
        <v>Inviable Sanitariamente</v>
      </c>
      <c r="AKA470" s="265" t="str">
        <f t="shared" si="977"/>
        <v>Inviable Sanitariamente</v>
      </c>
      <c r="AKB470" s="265" t="str">
        <f t="shared" si="978"/>
        <v>Inviable Sanitariamente</v>
      </c>
      <c r="AKC470" s="265" t="str">
        <f t="shared" si="979"/>
        <v>Inviable Sanitariamente</v>
      </c>
      <c r="AKD470" s="265" t="str">
        <f t="shared" si="980"/>
        <v>Inviable Sanitariamente</v>
      </c>
      <c r="AKE470" s="265" t="str">
        <f t="shared" si="981"/>
        <v>Inviable Sanitariamente</v>
      </c>
      <c r="AKF470" s="265" t="str">
        <f t="shared" si="982"/>
        <v>Inviable Sanitariamente</v>
      </c>
      <c r="AKG470" s="265" t="str">
        <f t="shared" si="983"/>
        <v>Inviable Sanitariamente</v>
      </c>
      <c r="AKH470" s="265" t="str">
        <f t="shared" si="984"/>
        <v>Inviable Sanitariamente</v>
      </c>
      <c r="AKI470" s="265" t="str">
        <f t="shared" si="985"/>
        <v>Inviable Sanitariamente</v>
      </c>
      <c r="AKJ470" s="265" t="str">
        <f t="shared" si="986"/>
        <v>Inviable Sanitariamente</v>
      </c>
      <c r="AKK470" s="265" t="str">
        <f t="shared" si="987"/>
        <v>Inviable Sanitariamente</v>
      </c>
      <c r="AKL470" s="265" t="str">
        <f t="shared" si="988"/>
        <v>Inviable Sanitariamente</v>
      </c>
      <c r="AKM470" s="265" t="str">
        <f t="shared" si="989"/>
        <v>Inviable Sanitariamente</v>
      </c>
      <c r="AKN470" s="265" t="str">
        <f t="shared" si="990"/>
        <v>Inviable Sanitariamente</v>
      </c>
      <c r="AKO470" s="265" t="str">
        <f t="shared" si="991"/>
        <v>Inviable Sanitariamente</v>
      </c>
      <c r="AKP470" s="265" t="str">
        <f t="shared" si="992"/>
        <v>Inviable Sanitariamente</v>
      </c>
      <c r="AKQ470" s="265" t="str">
        <f t="shared" si="993"/>
        <v>Inviable Sanitariamente</v>
      </c>
      <c r="AKR470" s="265" t="str">
        <f t="shared" si="994"/>
        <v>Inviable Sanitariamente</v>
      </c>
      <c r="AKS470" s="265" t="str">
        <f t="shared" si="995"/>
        <v>Inviable Sanitariamente</v>
      </c>
      <c r="AKT470" s="265" t="str">
        <f t="shared" si="996"/>
        <v>Inviable Sanitariamente</v>
      </c>
      <c r="AKU470" s="265" t="str">
        <f t="shared" si="997"/>
        <v>Inviable Sanitariamente</v>
      </c>
      <c r="AKV470" s="265" t="str">
        <f t="shared" si="998"/>
        <v>Inviable Sanitariamente</v>
      </c>
      <c r="AKW470" s="265" t="str">
        <f t="shared" si="999"/>
        <v>Inviable Sanitariamente</v>
      </c>
      <c r="AKX470" s="265" t="str">
        <f t="shared" si="1000"/>
        <v>Inviable Sanitariamente</v>
      </c>
      <c r="AKY470" s="265" t="str">
        <f t="shared" si="1001"/>
        <v>Inviable Sanitariamente</v>
      </c>
      <c r="AKZ470" s="265" t="str">
        <f t="shared" si="1002"/>
        <v>Inviable Sanitariamente</v>
      </c>
      <c r="ALA470" s="265" t="str">
        <f t="shared" si="1003"/>
        <v>Inviable Sanitariamente</v>
      </c>
      <c r="ALB470" s="265" t="str">
        <f t="shared" si="1004"/>
        <v>Inviable Sanitariamente</v>
      </c>
      <c r="ALC470" s="265" t="str">
        <f t="shared" si="1005"/>
        <v>Inviable Sanitariamente</v>
      </c>
      <c r="ALD470" s="265" t="str">
        <f t="shared" si="1006"/>
        <v>Inviable Sanitariamente</v>
      </c>
      <c r="ALE470" s="265" t="str">
        <f t="shared" si="1007"/>
        <v>Inviable Sanitariamente</v>
      </c>
      <c r="ALF470" s="265" t="str">
        <f t="shared" si="1008"/>
        <v>Inviable Sanitariamente</v>
      </c>
      <c r="ALG470" s="265" t="str">
        <f t="shared" si="1009"/>
        <v>Inviable Sanitariamente</v>
      </c>
      <c r="ALH470" s="265" t="str">
        <f t="shared" si="1010"/>
        <v>Inviable Sanitariamente</v>
      </c>
      <c r="ALI470" s="265" t="str">
        <f t="shared" si="1011"/>
        <v>Inviable Sanitariamente</v>
      </c>
      <c r="ALJ470" s="265" t="str">
        <f t="shared" si="1012"/>
        <v>Inviable Sanitariamente</v>
      </c>
      <c r="ALK470" s="265" t="str">
        <f t="shared" si="1013"/>
        <v>Inviable Sanitariamente</v>
      </c>
      <c r="ALL470" s="265" t="str">
        <f t="shared" si="1014"/>
        <v>Inviable Sanitariamente</v>
      </c>
      <c r="ALM470" s="265" t="str">
        <f t="shared" si="1015"/>
        <v>Inviable Sanitariamente</v>
      </c>
      <c r="ALN470" s="265" t="str">
        <f t="shared" si="1016"/>
        <v>Inviable Sanitariamente</v>
      </c>
      <c r="ALO470" s="265" t="str">
        <f t="shared" si="1017"/>
        <v>Inviable Sanitariamente</v>
      </c>
      <c r="ALP470" s="265" t="str">
        <f t="shared" si="1018"/>
        <v>Inviable Sanitariamente</v>
      </c>
      <c r="ALQ470" s="265" t="str">
        <f t="shared" si="1019"/>
        <v>Inviable Sanitariamente</v>
      </c>
      <c r="ALR470" s="265" t="str">
        <f t="shared" si="1020"/>
        <v>Inviable Sanitariamente</v>
      </c>
      <c r="ALS470" s="265" t="str">
        <f t="shared" si="1021"/>
        <v>Inviable Sanitariamente</v>
      </c>
      <c r="ALT470" s="265" t="str">
        <f t="shared" si="1022"/>
        <v>Inviable Sanitariamente</v>
      </c>
      <c r="ALU470" s="265" t="str">
        <f t="shared" si="1023"/>
        <v>Inviable Sanitariamente</v>
      </c>
      <c r="ALV470" s="265" t="str">
        <f t="shared" si="1024"/>
        <v>Inviable Sanitariamente</v>
      </c>
      <c r="ALW470" s="265" t="str">
        <f t="shared" si="1025"/>
        <v>Inviable Sanitariamente</v>
      </c>
      <c r="ALX470" s="265" t="str">
        <f t="shared" si="1026"/>
        <v>Inviable Sanitariamente</v>
      </c>
      <c r="ALY470" s="265" t="str">
        <f t="shared" si="1027"/>
        <v>Inviable Sanitariamente</v>
      </c>
      <c r="ALZ470" s="265" t="str">
        <f t="shared" si="1028"/>
        <v>Inviable Sanitariamente</v>
      </c>
      <c r="AMA470" s="265" t="str">
        <f t="shared" si="1029"/>
        <v>Inviable Sanitariamente</v>
      </c>
      <c r="AMB470" s="265" t="str">
        <f t="shared" si="1030"/>
        <v>Inviable Sanitariamente</v>
      </c>
      <c r="AMC470" s="265" t="str">
        <f t="shared" si="1031"/>
        <v>Inviable Sanitariamente</v>
      </c>
      <c r="AMD470" s="265" t="str">
        <f t="shared" si="1032"/>
        <v>Inviable Sanitariamente</v>
      </c>
      <c r="AME470" s="265" t="str">
        <f t="shared" si="1033"/>
        <v>Inviable Sanitariamente</v>
      </c>
      <c r="AMF470" s="265" t="str">
        <f t="shared" si="1034"/>
        <v>Inviable Sanitariamente</v>
      </c>
      <c r="AMG470" s="265" t="str">
        <f t="shared" si="1035"/>
        <v>Inviable Sanitariamente</v>
      </c>
      <c r="AMH470" s="265" t="str">
        <f t="shared" si="1036"/>
        <v>Inviable Sanitariamente</v>
      </c>
      <c r="AMI470" s="265" t="str">
        <f t="shared" si="1037"/>
        <v>Inviable Sanitariamente</v>
      </c>
      <c r="AMJ470" s="265" t="str">
        <f t="shared" si="1038"/>
        <v>Inviable Sanitariamente</v>
      </c>
      <c r="AMK470" s="265" t="str">
        <f t="shared" si="1039"/>
        <v>Inviable Sanitariamente</v>
      </c>
      <c r="AML470" s="265" t="str">
        <f t="shared" si="1040"/>
        <v>Inviable Sanitariamente</v>
      </c>
      <c r="AMM470" s="265" t="str">
        <f t="shared" si="1041"/>
        <v>Inviable Sanitariamente</v>
      </c>
      <c r="AMN470" s="265" t="str">
        <f t="shared" si="1042"/>
        <v>Inviable Sanitariamente</v>
      </c>
      <c r="AMO470" s="265" t="str">
        <f t="shared" si="1043"/>
        <v>Inviable Sanitariamente</v>
      </c>
      <c r="AMP470" s="265" t="str">
        <f t="shared" si="1044"/>
        <v>Inviable Sanitariamente</v>
      </c>
      <c r="AMQ470" s="265" t="str">
        <f t="shared" si="1045"/>
        <v>Inviable Sanitariamente</v>
      </c>
      <c r="AMR470" s="265" t="str">
        <f t="shared" si="1046"/>
        <v>Inviable Sanitariamente</v>
      </c>
      <c r="AMS470" s="265" t="str">
        <f t="shared" si="1047"/>
        <v>Inviable Sanitariamente</v>
      </c>
      <c r="AMT470" s="265" t="str">
        <f t="shared" si="1048"/>
        <v>Inviable Sanitariamente</v>
      </c>
      <c r="AMU470" s="265" t="str">
        <f t="shared" si="1049"/>
        <v>Inviable Sanitariamente</v>
      </c>
      <c r="AMV470" s="265" t="str">
        <f t="shared" si="1050"/>
        <v>Inviable Sanitariamente</v>
      </c>
      <c r="AMW470" s="265" t="str">
        <f t="shared" si="1051"/>
        <v>Inviable Sanitariamente</v>
      </c>
      <c r="AMX470" s="265" t="str">
        <f t="shared" si="1052"/>
        <v>Inviable Sanitariamente</v>
      </c>
      <c r="AMY470" s="265" t="str">
        <f t="shared" si="1053"/>
        <v>Inviable Sanitariamente</v>
      </c>
      <c r="AMZ470" s="265" t="str">
        <f t="shared" si="1054"/>
        <v>Inviable Sanitariamente</v>
      </c>
      <c r="ANA470" s="265" t="str">
        <f t="shared" si="1055"/>
        <v>Inviable Sanitariamente</v>
      </c>
      <c r="ANB470" s="265" t="str">
        <f t="shared" si="1056"/>
        <v>Inviable Sanitariamente</v>
      </c>
      <c r="ANC470" s="265" t="str">
        <f t="shared" si="1057"/>
        <v>Inviable Sanitariamente</v>
      </c>
      <c r="AND470" s="265" t="str">
        <f t="shared" si="1058"/>
        <v>Inviable Sanitariamente</v>
      </c>
      <c r="ANE470" s="265" t="str">
        <f t="shared" si="1059"/>
        <v>Inviable Sanitariamente</v>
      </c>
      <c r="ANF470" s="265" t="str">
        <f t="shared" si="1060"/>
        <v>Inviable Sanitariamente</v>
      </c>
      <c r="ANG470" s="265" t="str">
        <f t="shared" si="1061"/>
        <v>Inviable Sanitariamente</v>
      </c>
      <c r="ANH470" s="265" t="str">
        <f t="shared" si="1062"/>
        <v>Inviable Sanitariamente</v>
      </c>
      <c r="ANI470" s="265" t="str">
        <f t="shared" si="1063"/>
        <v>Inviable Sanitariamente</v>
      </c>
      <c r="ANJ470" s="265" t="str">
        <f t="shared" si="1064"/>
        <v>Inviable Sanitariamente</v>
      </c>
      <c r="ANK470" s="265" t="str">
        <f t="shared" si="1065"/>
        <v>Inviable Sanitariamente</v>
      </c>
      <c r="ANL470" s="265" t="str">
        <f t="shared" si="1066"/>
        <v>Inviable Sanitariamente</v>
      </c>
      <c r="ANM470" s="265" t="str">
        <f t="shared" si="1067"/>
        <v>Inviable Sanitariamente</v>
      </c>
      <c r="ANN470" s="265" t="str">
        <f t="shared" si="1068"/>
        <v>Inviable Sanitariamente</v>
      </c>
      <c r="ANO470" s="265" t="str">
        <f t="shared" si="1069"/>
        <v>Inviable Sanitariamente</v>
      </c>
      <c r="ANP470" s="265" t="str">
        <f t="shared" si="1070"/>
        <v>Inviable Sanitariamente</v>
      </c>
      <c r="ANQ470" s="265" t="str">
        <f t="shared" si="1071"/>
        <v>Inviable Sanitariamente</v>
      </c>
      <c r="ANR470" s="265" t="str">
        <f t="shared" si="1072"/>
        <v>Inviable Sanitariamente</v>
      </c>
      <c r="ANS470" s="265" t="str">
        <f t="shared" si="1073"/>
        <v>Inviable Sanitariamente</v>
      </c>
      <c r="ANT470" s="265" t="str">
        <f t="shared" si="1074"/>
        <v>Inviable Sanitariamente</v>
      </c>
      <c r="ANU470" s="265" t="str">
        <f t="shared" si="1075"/>
        <v>Inviable Sanitariamente</v>
      </c>
      <c r="ANV470" s="265" t="str">
        <f t="shared" si="1076"/>
        <v>Inviable Sanitariamente</v>
      </c>
      <c r="ANW470" s="265" t="str">
        <f t="shared" si="1077"/>
        <v>Inviable Sanitariamente</v>
      </c>
      <c r="ANX470" s="265" t="str">
        <f t="shared" si="1078"/>
        <v>Inviable Sanitariamente</v>
      </c>
      <c r="ANY470" s="265" t="str">
        <f t="shared" si="1079"/>
        <v>Inviable Sanitariamente</v>
      </c>
      <c r="ANZ470" s="265" t="str">
        <f t="shared" si="1080"/>
        <v>Inviable Sanitariamente</v>
      </c>
      <c r="AOA470" s="265" t="str">
        <f t="shared" si="1081"/>
        <v>Inviable Sanitariamente</v>
      </c>
      <c r="AOB470" s="265" t="str">
        <f t="shared" si="1082"/>
        <v>Inviable Sanitariamente</v>
      </c>
      <c r="AOC470" s="265" t="str">
        <f t="shared" si="1083"/>
        <v>Inviable Sanitariamente</v>
      </c>
      <c r="AOD470" s="265" t="str">
        <f t="shared" si="1084"/>
        <v>Inviable Sanitariamente</v>
      </c>
      <c r="AOE470" s="265" t="str">
        <f t="shared" si="1085"/>
        <v>Inviable Sanitariamente</v>
      </c>
      <c r="AOF470" s="265" t="str">
        <f t="shared" si="1086"/>
        <v>Inviable Sanitariamente</v>
      </c>
      <c r="AOG470" s="265" t="str">
        <f t="shared" si="1087"/>
        <v>Inviable Sanitariamente</v>
      </c>
      <c r="AOH470" s="265" t="str">
        <f t="shared" si="1088"/>
        <v>Inviable Sanitariamente</v>
      </c>
      <c r="AOI470" s="265" t="str">
        <f t="shared" si="1089"/>
        <v>Inviable Sanitariamente</v>
      </c>
      <c r="AOJ470" s="265" t="str">
        <f t="shared" si="1090"/>
        <v>Inviable Sanitariamente</v>
      </c>
      <c r="AOK470" s="265" t="str">
        <f t="shared" si="1091"/>
        <v>Inviable Sanitariamente</v>
      </c>
      <c r="AOL470" s="265" t="str">
        <f t="shared" si="1092"/>
        <v>Inviable Sanitariamente</v>
      </c>
      <c r="AOM470" s="265" t="str">
        <f t="shared" si="1093"/>
        <v>Inviable Sanitariamente</v>
      </c>
      <c r="AON470" s="265" t="str">
        <f t="shared" si="1094"/>
        <v>Inviable Sanitariamente</v>
      </c>
      <c r="AOO470" s="265" t="str">
        <f t="shared" si="1095"/>
        <v>Inviable Sanitariamente</v>
      </c>
      <c r="AOP470" s="265" t="str">
        <f t="shared" si="1096"/>
        <v>Inviable Sanitariamente</v>
      </c>
      <c r="AOQ470" s="265" t="str">
        <f t="shared" si="1097"/>
        <v>Inviable Sanitariamente</v>
      </c>
      <c r="AOR470" s="265" t="str">
        <f t="shared" si="1098"/>
        <v>Inviable Sanitariamente</v>
      </c>
      <c r="AOS470" s="265" t="str">
        <f t="shared" si="1099"/>
        <v>Inviable Sanitariamente</v>
      </c>
      <c r="AOT470" s="265" t="str">
        <f t="shared" si="1100"/>
        <v>Inviable Sanitariamente</v>
      </c>
      <c r="AOU470" s="265" t="str">
        <f t="shared" si="1101"/>
        <v>Inviable Sanitariamente</v>
      </c>
      <c r="AOV470" s="265" t="str">
        <f t="shared" si="1102"/>
        <v>Inviable Sanitariamente</v>
      </c>
      <c r="AOW470" s="265" t="str">
        <f t="shared" si="1103"/>
        <v>Inviable Sanitariamente</v>
      </c>
      <c r="AOX470" s="265" t="str">
        <f t="shared" si="1104"/>
        <v>Inviable Sanitariamente</v>
      </c>
      <c r="AOY470" s="265" t="str">
        <f t="shared" si="1105"/>
        <v>Inviable Sanitariamente</v>
      </c>
      <c r="AOZ470" s="265" t="str">
        <f t="shared" si="1106"/>
        <v>Inviable Sanitariamente</v>
      </c>
      <c r="APA470" s="265" t="str">
        <f t="shared" si="1107"/>
        <v>Inviable Sanitariamente</v>
      </c>
      <c r="APB470" s="265" t="str">
        <f t="shared" si="1108"/>
        <v>Inviable Sanitariamente</v>
      </c>
      <c r="APC470" s="265" t="str">
        <f t="shared" si="1109"/>
        <v>Inviable Sanitariamente</v>
      </c>
      <c r="APD470" s="265" t="str">
        <f t="shared" si="1110"/>
        <v>Inviable Sanitariamente</v>
      </c>
      <c r="APE470" s="265" t="str">
        <f t="shared" si="1111"/>
        <v>Inviable Sanitariamente</v>
      </c>
      <c r="APF470" s="265" t="str">
        <f t="shared" si="1112"/>
        <v>Inviable Sanitariamente</v>
      </c>
      <c r="APG470" s="265" t="str">
        <f t="shared" si="1113"/>
        <v>Inviable Sanitariamente</v>
      </c>
      <c r="APH470" s="265" t="str">
        <f t="shared" si="1114"/>
        <v>Inviable Sanitariamente</v>
      </c>
      <c r="API470" s="265" t="str">
        <f t="shared" si="1115"/>
        <v>Inviable Sanitariamente</v>
      </c>
      <c r="APJ470" s="265" t="str">
        <f t="shared" si="1116"/>
        <v>Inviable Sanitariamente</v>
      </c>
      <c r="APK470" s="265" t="str">
        <f t="shared" si="1117"/>
        <v>Inviable Sanitariamente</v>
      </c>
      <c r="APL470" s="265" t="str">
        <f t="shared" si="1118"/>
        <v>Inviable Sanitariamente</v>
      </c>
      <c r="APM470" s="265" t="str">
        <f t="shared" si="1119"/>
        <v>Inviable Sanitariamente</v>
      </c>
      <c r="APN470" s="265" t="str">
        <f t="shared" si="1120"/>
        <v>Inviable Sanitariamente</v>
      </c>
      <c r="APO470" s="265" t="str">
        <f t="shared" si="1121"/>
        <v>Inviable Sanitariamente</v>
      </c>
      <c r="APP470" s="265" t="str">
        <f t="shared" si="1122"/>
        <v>Inviable Sanitariamente</v>
      </c>
      <c r="APQ470" s="265" t="str">
        <f t="shared" si="1123"/>
        <v>Inviable Sanitariamente</v>
      </c>
      <c r="APR470" s="265" t="str">
        <f t="shared" si="1124"/>
        <v>Inviable Sanitariamente</v>
      </c>
      <c r="APS470" s="265" t="str">
        <f t="shared" si="1125"/>
        <v>Inviable Sanitariamente</v>
      </c>
      <c r="APT470" s="265" t="str">
        <f t="shared" si="1126"/>
        <v>Inviable Sanitariamente</v>
      </c>
      <c r="APU470" s="265" t="str">
        <f t="shared" si="1127"/>
        <v>Inviable Sanitariamente</v>
      </c>
      <c r="APV470" s="265" t="str">
        <f t="shared" si="1128"/>
        <v>Inviable Sanitariamente</v>
      </c>
      <c r="APW470" s="265" t="str">
        <f t="shared" si="1129"/>
        <v>Inviable Sanitariamente</v>
      </c>
      <c r="APX470" s="265" t="str">
        <f t="shared" si="1130"/>
        <v>Inviable Sanitariamente</v>
      </c>
      <c r="APY470" s="265" t="str">
        <f t="shared" si="1131"/>
        <v>Inviable Sanitariamente</v>
      </c>
      <c r="APZ470" s="265" t="str">
        <f t="shared" si="1132"/>
        <v>Inviable Sanitariamente</v>
      </c>
      <c r="AQA470" s="265" t="str">
        <f t="shared" si="1133"/>
        <v>Inviable Sanitariamente</v>
      </c>
      <c r="AQB470" s="265" t="str">
        <f t="shared" si="1134"/>
        <v>Inviable Sanitariamente</v>
      </c>
      <c r="AQC470" s="265" t="str">
        <f t="shared" si="1135"/>
        <v>Inviable Sanitariamente</v>
      </c>
      <c r="AQD470" s="265" t="str">
        <f t="shared" si="1136"/>
        <v>Inviable Sanitariamente</v>
      </c>
      <c r="AQE470" s="265" t="str">
        <f t="shared" si="1137"/>
        <v>Inviable Sanitariamente</v>
      </c>
      <c r="AQF470" s="265" t="str">
        <f t="shared" si="1138"/>
        <v>Inviable Sanitariamente</v>
      </c>
      <c r="AQG470" s="265" t="str">
        <f t="shared" si="1139"/>
        <v>Inviable Sanitariamente</v>
      </c>
      <c r="AQH470" s="265" t="str">
        <f t="shared" si="1140"/>
        <v>Inviable Sanitariamente</v>
      </c>
      <c r="AQI470" s="265" t="str">
        <f t="shared" si="1141"/>
        <v>Inviable Sanitariamente</v>
      </c>
      <c r="AQJ470" s="265" t="str">
        <f t="shared" si="1142"/>
        <v>Inviable Sanitariamente</v>
      </c>
      <c r="AQK470" s="265" t="str">
        <f t="shared" si="1143"/>
        <v>Inviable Sanitariamente</v>
      </c>
      <c r="AQL470" s="265" t="str">
        <f t="shared" si="1144"/>
        <v>Inviable Sanitariamente</v>
      </c>
      <c r="AQM470" s="265" t="str">
        <f t="shared" si="1145"/>
        <v>Inviable Sanitariamente</v>
      </c>
      <c r="AQN470" s="265" t="str">
        <f t="shared" si="1146"/>
        <v>Inviable Sanitariamente</v>
      </c>
      <c r="AQO470" s="265" t="str">
        <f t="shared" si="1147"/>
        <v>Inviable Sanitariamente</v>
      </c>
      <c r="AQP470" s="265" t="str">
        <f t="shared" si="1148"/>
        <v>Inviable Sanitariamente</v>
      </c>
      <c r="AQQ470" s="265" t="str">
        <f t="shared" si="1149"/>
        <v>Inviable Sanitariamente</v>
      </c>
      <c r="AQR470" s="265" t="str">
        <f t="shared" si="1150"/>
        <v>Inviable Sanitariamente</v>
      </c>
      <c r="AQS470" s="265" t="str">
        <f t="shared" si="1151"/>
        <v>Inviable Sanitariamente</v>
      </c>
      <c r="AQT470" s="265" t="str">
        <f t="shared" si="1152"/>
        <v>Inviable Sanitariamente</v>
      </c>
      <c r="AQU470" s="265" t="str">
        <f t="shared" si="1153"/>
        <v>Inviable Sanitariamente</v>
      </c>
      <c r="AQV470" s="265" t="str">
        <f t="shared" si="1154"/>
        <v>Inviable Sanitariamente</v>
      </c>
      <c r="AQW470" s="265" t="str">
        <f t="shared" si="1155"/>
        <v>Inviable Sanitariamente</v>
      </c>
      <c r="AQX470" s="265" t="str">
        <f t="shared" si="1156"/>
        <v>Inviable Sanitariamente</v>
      </c>
      <c r="AQY470" s="265" t="str">
        <f t="shared" si="1157"/>
        <v>Inviable Sanitariamente</v>
      </c>
      <c r="AQZ470" s="265" t="str">
        <f t="shared" si="1158"/>
        <v>Inviable Sanitariamente</v>
      </c>
      <c r="ARA470" s="265" t="str">
        <f t="shared" si="1159"/>
        <v>Inviable Sanitariamente</v>
      </c>
      <c r="ARB470" s="265" t="str">
        <f t="shared" si="1160"/>
        <v>Inviable Sanitariamente</v>
      </c>
      <c r="ARC470" s="265" t="str">
        <f t="shared" si="1161"/>
        <v>Inviable Sanitariamente</v>
      </c>
      <c r="ARD470" s="265" t="str">
        <f t="shared" si="1162"/>
        <v>Inviable Sanitariamente</v>
      </c>
      <c r="ARE470" s="265" t="str">
        <f t="shared" si="1163"/>
        <v>Inviable Sanitariamente</v>
      </c>
      <c r="ARF470" s="265" t="str">
        <f t="shared" si="1164"/>
        <v>Inviable Sanitariamente</v>
      </c>
      <c r="ARG470" s="265" t="str">
        <f t="shared" si="1165"/>
        <v>Inviable Sanitariamente</v>
      </c>
      <c r="ARH470" s="265" t="str">
        <f t="shared" si="1166"/>
        <v>Inviable Sanitariamente</v>
      </c>
      <c r="ARI470" s="265" t="str">
        <f t="shared" si="1167"/>
        <v>Inviable Sanitariamente</v>
      </c>
      <c r="ARJ470" s="265" t="str">
        <f t="shared" si="1168"/>
        <v>Inviable Sanitariamente</v>
      </c>
      <c r="ARK470" s="265" t="str">
        <f t="shared" si="1169"/>
        <v>Inviable Sanitariamente</v>
      </c>
      <c r="ARL470" s="265" t="str">
        <f t="shared" si="1170"/>
        <v>Inviable Sanitariamente</v>
      </c>
      <c r="ARM470" s="265" t="str">
        <f t="shared" si="1171"/>
        <v>Inviable Sanitariamente</v>
      </c>
      <c r="ARN470" s="265" t="str">
        <f t="shared" si="1172"/>
        <v>Inviable Sanitariamente</v>
      </c>
      <c r="ARO470" s="265" t="str">
        <f t="shared" si="1173"/>
        <v>Inviable Sanitariamente</v>
      </c>
      <c r="ARP470" s="265" t="str">
        <f t="shared" si="1174"/>
        <v>Inviable Sanitariamente</v>
      </c>
      <c r="ARQ470" s="265" t="str">
        <f t="shared" si="1175"/>
        <v>Inviable Sanitariamente</v>
      </c>
      <c r="ARR470" s="265" t="str">
        <f t="shared" si="1176"/>
        <v>Inviable Sanitariamente</v>
      </c>
      <c r="ARS470" s="265" t="str">
        <f t="shared" si="1177"/>
        <v>Inviable Sanitariamente</v>
      </c>
      <c r="ART470" s="265" t="str">
        <f t="shared" si="1178"/>
        <v>Inviable Sanitariamente</v>
      </c>
      <c r="ARU470" s="265" t="str">
        <f t="shared" si="1179"/>
        <v>Inviable Sanitariamente</v>
      </c>
      <c r="ARV470" s="265" t="str">
        <f t="shared" si="1180"/>
        <v>Inviable Sanitariamente</v>
      </c>
      <c r="ARW470" s="265" t="str">
        <f t="shared" si="1181"/>
        <v>Inviable Sanitariamente</v>
      </c>
      <c r="ARX470" s="265" t="str">
        <f t="shared" si="1182"/>
        <v>Inviable Sanitariamente</v>
      </c>
      <c r="ARY470" s="265" t="str">
        <f t="shared" si="1183"/>
        <v>Inviable Sanitariamente</v>
      </c>
      <c r="ARZ470" s="265" t="str">
        <f t="shared" si="1184"/>
        <v>Inviable Sanitariamente</v>
      </c>
      <c r="ASA470" s="265" t="str">
        <f t="shared" si="1185"/>
        <v>Inviable Sanitariamente</v>
      </c>
      <c r="ASB470" s="265" t="str">
        <f t="shared" si="1186"/>
        <v>Inviable Sanitariamente</v>
      </c>
      <c r="ASC470" s="265" t="str">
        <f t="shared" si="1187"/>
        <v>Inviable Sanitariamente</v>
      </c>
      <c r="ASD470" s="265" t="str">
        <f t="shared" si="1188"/>
        <v>Inviable Sanitariamente</v>
      </c>
      <c r="ASE470" s="265" t="str">
        <f t="shared" si="1189"/>
        <v>Inviable Sanitariamente</v>
      </c>
      <c r="ASF470" s="265" t="str">
        <f t="shared" si="1190"/>
        <v>Inviable Sanitariamente</v>
      </c>
      <c r="ASG470" s="265" t="str">
        <f t="shared" si="1191"/>
        <v>Inviable Sanitariamente</v>
      </c>
      <c r="ASH470" s="265" t="str">
        <f t="shared" si="1192"/>
        <v>Inviable Sanitariamente</v>
      </c>
      <c r="ASI470" s="265" t="str">
        <f t="shared" si="1193"/>
        <v>Inviable Sanitariamente</v>
      </c>
      <c r="ASJ470" s="265" t="str">
        <f t="shared" si="1194"/>
        <v>Inviable Sanitariamente</v>
      </c>
      <c r="ASK470" s="265" t="str">
        <f t="shared" si="1195"/>
        <v>Inviable Sanitariamente</v>
      </c>
      <c r="ASL470" s="265" t="str">
        <f t="shared" si="1196"/>
        <v>Inviable Sanitariamente</v>
      </c>
      <c r="ASM470" s="265" t="str">
        <f t="shared" si="1197"/>
        <v>Inviable Sanitariamente</v>
      </c>
      <c r="ASN470" s="265" t="str">
        <f t="shared" si="1198"/>
        <v>Inviable Sanitariamente</v>
      </c>
      <c r="ASO470" s="265" t="str">
        <f t="shared" si="1199"/>
        <v>Inviable Sanitariamente</v>
      </c>
      <c r="ASP470" s="265" t="str">
        <f t="shared" si="1200"/>
        <v>Inviable Sanitariamente</v>
      </c>
      <c r="ASQ470" s="265" t="str">
        <f t="shared" si="1201"/>
        <v>Inviable Sanitariamente</v>
      </c>
      <c r="ASR470" s="265" t="str">
        <f t="shared" si="1202"/>
        <v>Inviable Sanitariamente</v>
      </c>
      <c r="ASS470" s="265" t="str">
        <f t="shared" si="1203"/>
        <v>Inviable Sanitariamente</v>
      </c>
      <c r="AST470" s="265" t="str">
        <f t="shared" si="1204"/>
        <v>Inviable Sanitariamente</v>
      </c>
      <c r="ASU470" s="265" t="str">
        <f t="shared" si="1205"/>
        <v>Inviable Sanitariamente</v>
      </c>
      <c r="ASV470" s="265" t="str">
        <f t="shared" si="1206"/>
        <v>Inviable Sanitariamente</v>
      </c>
      <c r="ASW470" s="265" t="str">
        <f t="shared" si="1207"/>
        <v>Inviable Sanitariamente</v>
      </c>
      <c r="ASX470" s="265" t="str">
        <f t="shared" si="1208"/>
        <v>Inviable Sanitariamente</v>
      </c>
      <c r="ASY470" s="265" t="str">
        <f t="shared" si="1209"/>
        <v>Inviable Sanitariamente</v>
      </c>
      <c r="ASZ470" s="265" t="str">
        <f t="shared" si="1210"/>
        <v>Inviable Sanitariamente</v>
      </c>
      <c r="ATA470" s="265" t="str">
        <f t="shared" si="1211"/>
        <v>Inviable Sanitariamente</v>
      </c>
      <c r="ATB470" s="265" t="str">
        <f t="shared" si="1212"/>
        <v>Inviable Sanitariamente</v>
      </c>
      <c r="ATC470" s="265" t="str">
        <f t="shared" si="1213"/>
        <v>Inviable Sanitariamente</v>
      </c>
      <c r="ATD470" s="265" t="str">
        <f t="shared" si="1214"/>
        <v>Inviable Sanitariamente</v>
      </c>
      <c r="ATE470" s="265" t="str">
        <f t="shared" si="1215"/>
        <v>Inviable Sanitariamente</v>
      </c>
      <c r="ATF470" s="265" t="str">
        <f t="shared" si="1216"/>
        <v>Inviable Sanitariamente</v>
      </c>
      <c r="ATG470" s="265" t="str">
        <f t="shared" si="1217"/>
        <v>Inviable Sanitariamente</v>
      </c>
      <c r="ATH470" s="265" t="str">
        <f t="shared" si="1218"/>
        <v>Inviable Sanitariamente</v>
      </c>
      <c r="ATI470" s="265" t="str">
        <f t="shared" si="1219"/>
        <v>Inviable Sanitariamente</v>
      </c>
      <c r="ATJ470" s="265" t="str">
        <f t="shared" si="1220"/>
        <v>Inviable Sanitariamente</v>
      </c>
      <c r="ATK470" s="265" t="str">
        <f t="shared" si="1221"/>
        <v>Inviable Sanitariamente</v>
      </c>
      <c r="ATL470" s="265" t="str">
        <f t="shared" si="1222"/>
        <v>Inviable Sanitariamente</v>
      </c>
      <c r="ATM470" s="265" t="str">
        <f t="shared" si="1223"/>
        <v>Inviable Sanitariamente</v>
      </c>
      <c r="ATN470" s="265" t="str">
        <f t="shared" si="1224"/>
        <v>Inviable Sanitariamente</v>
      </c>
      <c r="ATO470" s="265" t="str">
        <f t="shared" si="1225"/>
        <v>Inviable Sanitariamente</v>
      </c>
      <c r="ATP470" s="265" t="str">
        <f t="shared" si="1226"/>
        <v>Inviable Sanitariamente</v>
      </c>
      <c r="ATQ470" s="265" t="str">
        <f t="shared" si="1227"/>
        <v>Inviable Sanitariamente</v>
      </c>
      <c r="ATR470" s="265" t="str">
        <f t="shared" si="1228"/>
        <v>Inviable Sanitariamente</v>
      </c>
      <c r="ATS470" s="265" t="str">
        <f t="shared" si="1229"/>
        <v>Inviable Sanitariamente</v>
      </c>
      <c r="ATT470" s="265" t="str">
        <f t="shared" si="1230"/>
        <v>Inviable Sanitariamente</v>
      </c>
      <c r="ATU470" s="265" t="str">
        <f t="shared" si="1231"/>
        <v>Inviable Sanitariamente</v>
      </c>
      <c r="ATV470" s="265" t="str">
        <f t="shared" si="1232"/>
        <v>Inviable Sanitariamente</v>
      </c>
      <c r="ATW470" s="265" t="str">
        <f t="shared" si="1233"/>
        <v>Inviable Sanitariamente</v>
      </c>
      <c r="ATX470" s="265" t="str">
        <f t="shared" si="1234"/>
        <v>Inviable Sanitariamente</v>
      </c>
      <c r="ATY470" s="265" t="str">
        <f t="shared" si="1235"/>
        <v>Inviable Sanitariamente</v>
      </c>
      <c r="ATZ470" s="265" t="str">
        <f t="shared" si="1236"/>
        <v>Inviable Sanitariamente</v>
      </c>
      <c r="AUA470" s="265" t="str">
        <f t="shared" si="1237"/>
        <v>Inviable Sanitariamente</v>
      </c>
      <c r="AUB470" s="265" t="str">
        <f t="shared" si="1238"/>
        <v>Inviable Sanitariamente</v>
      </c>
      <c r="AUC470" s="265" t="str">
        <f t="shared" si="1239"/>
        <v>Inviable Sanitariamente</v>
      </c>
      <c r="AUD470" s="265" t="str">
        <f t="shared" si="1240"/>
        <v>Inviable Sanitariamente</v>
      </c>
      <c r="AUE470" s="265" t="str">
        <f t="shared" si="1241"/>
        <v>Inviable Sanitariamente</v>
      </c>
      <c r="AUF470" s="265" t="str">
        <f t="shared" si="1242"/>
        <v>Inviable Sanitariamente</v>
      </c>
      <c r="AUG470" s="265" t="str">
        <f t="shared" si="1243"/>
        <v>Inviable Sanitariamente</v>
      </c>
      <c r="AUH470" s="265" t="str">
        <f t="shared" si="1244"/>
        <v>Inviable Sanitariamente</v>
      </c>
      <c r="AUI470" s="265" t="str">
        <f t="shared" si="1245"/>
        <v>Inviable Sanitariamente</v>
      </c>
      <c r="AUJ470" s="265" t="str">
        <f t="shared" si="1246"/>
        <v>Inviable Sanitariamente</v>
      </c>
      <c r="AUK470" s="265" t="str">
        <f t="shared" si="1247"/>
        <v>Inviable Sanitariamente</v>
      </c>
      <c r="AUL470" s="265" t="str">
        <f t="shared" si="1248"/>
        <v>Inviable Sanitariamente</v>
      </c>
      <c r="AUM470" s="265" t="str">
        <f t="shared" si="1249"/>
        <v>Inviable Sanitariamente</v>
      </c>
      <c r="AUN470" s="265" t="str">
        <f t="shared" si="1250"/>
        <v>Inviable Sanitariamente</v>
      </c>
      <c r="AUO470" s="265" t="str">
        <f t="shared" si="1251"/>
        <v>Inviable Sanitariamente</v>
      </c>
      <c r="AUP470" s="265" t="str">
        <f t="shared" si="1252"/>
        <v>Inviable Sanitariamente</v>
      </c>
      <c r="AUQ470" s="265" t="str">
        <f t="shared" si="1253"/>
        <v>Inviable Sanitariamente</v>
      </c>
      <c r="AUR470" s="265" t="str">
        <f t="shared" si="1254"/>
        <v>Inviable Sanitariamente</v>
      </c>
      <c r="AUS470" s="265" t="str">
        <f t="shared" si="1255"/>
        <v>Inviable Sanitariamente</v>
      </c>
      <c r="AUT470" s="265" t="str">
        <f t="shared" si="1256"/>
        <v>Inviable Sanitariamente</v>
      </c>
      <c r="AUU470" s="265" t="str">
        <f t="shared" si="1257"/>
        <v>Inviable Sanitariamente</v>
      </c>
      <c r="AUV470" s="265" t="str">
        <f t="shared" si="1258"/>
        <v>Inviable Sanitariamente</v>
      </c>
      <c r="AUW470" s="265" t="str">
        <f t="shared" si="1259"/>
        <v>Inviable Sanitariamente</v>
      </c>
      <c r="AUX470" s="265" t="str">
        <f t="shared" si="1260"/>
        <v>Inviable Sanitariamente</v>
      </c>
      <c r="AUY470" s="265" t="str">
        <f t="shared" si="1261"/>
        <v>Inviable Sanitariamente</v>
      </c>
      <c r="AUZ470" s="265" t="str">
        <f t="shared" si="1262"/>
        <v>Inviable Sanitariamente</v>
      </c>
      <c r="AVA470" s="265" t="str">
        <f t="shared" si="1263"/>
        <v>Inviable Sanitariamente</v>
      </c>
      <c r="AVB470" s="265" t="str">
        <f t="shared" si="1264"/>
        <v>Inviable Sanitariamente</v>
      </c>
      <c r="AVC470" s="265" t="str">
        <f t="shared" si="1265"/>
        <v>Inviable Sanitariamente</v>
      </c>
      <c r="AVD470" s="265" t="str">
        <f t="shared" si="1266"/>
        <v>Inviable Sanitariamente</v>
      </c>
      <c r="AVE470" s="265" t="str">
        <f t="shared" si="1267"/>
        <v>Inviable Sanitariamente</v>
      </c>
      <c r="AVF470" s="265" t="str">
        <f t="shared" si="1268"/>
        <v>Inviable Sanitariamente</v>
      </c>
      <c r="AVG470" s="265" t="str">
        <f t="shared" si="1269"/>
        <v>Inviable Sanitariamente</v>
      </c>
      <c r="AVH470" s="265" t="str">
        <f t="shared" si="1270"/>
        <v>Inviable Sanitariamente</v>
      </c>
      <c r="AVI470" s="265" t="str">
        <f t="shared" si="1271"/>
        <v>Inviable Sanitariamente</v>
      </c>
      <c r="AVJ470" s="265" t="str">
        <f t="shared" si="1272"/>
        <v>Inviable Sanitariamente</v>
      </c>
      <c r="AVK470" s="265" t="str">
        <f t="shared" si="1273"/>
        <v>Inviable Sanitariamente</v>
      </c>
      <c r="AVL470" s="265" t="str">
        <f t="shared" si="1274"/>
        <v>Inviable Sanitariamente</v>
      </c>
      <c r="AVM470" s="265" t="str">
        <f t="shared" si="1275"/>
        <v>Inviable Sanitariamente</v>
      </c>
      <c r="AVN470" s="265" t="str">
        <f t="shared" si="1276"/>
        <v>Inviable Sanitariamente</v>
      </c>
      <c r="AVO470" s="265" t="str">
        <f t="shared" si="1277"/>
        <v>Inviable Sanitariamente</v>
      </c>
      <c r="AVP470" s="265" t="str">
        <f t="shared" si="1278"/>
        <v>Inviable Sanitariamente</v>
      </c>
      <c r="AVQ470" s="265" t="str">
        <f t="shared" si="1279"/>
        <v>Inviable Sanitariamente</v>
      </c>
      <c r="AVR470" s="265" t="str">
        <f t="shared" si="1280"/>
        <v>Inviable Sanitariamente</v>
      </c>
      <c r="AVS470" s="265" t="str">
        <f t="shared" si="1281"/>
        <v>Inviable Sanitariamente</v>
      </c>
      <c r="AVT470" s="265" t="str">
        <f t="shared" si="1282"/>
        <v>Inviable Sanitariamente</v>
      </c>
      <c r="AVU470" s="265" t="str">
        <f t="shared" si="1283"/>
        <v>Inviable Sanitariamente</v>
      </c>
      <c r="AVV470" s="265" t="str">
        <f t="shared" si="1284"/>
        <v>Inviable Sanitariamente</v>
      </c>
      <c r="AVW470" s="265" t="str">
        <f t="shared" si="1285"/>
        <v>Inviable Sanitariamente</v>
      </c>
      <c r="AVX470" s="265" t="str">
        <f t="shared" si="1286"/>
        <v>Inviable Sanitariamente</v>
      </c>
      <c r="AVY470" s="265" t="str">
        <f t="shared" si="1287"/>
        <v>Inviable Sanitariamente</v>
      </c>
      <c r="AVZ470" s="265" t="str">
        <f t="shared" si="1288"/>
        <v>Inviable Sanitariamente</v>
      </c>
      <c r="AWA470" s="265" t="str">
        <f t="shared" si="1289"/>
        <v>Inviable Sanitariamente</v>
      </c>
      <c r="AWB470" s="265" t="str">
        <f t="shared" si="1290"/>
        <v>Inviable Sanitariamente</v>
      </c>
      <c r="AWC470" s="265" t="str">
        <f t="shared" si="1291"/>
        <v>Inviable Sanitariamente</v>
      </c>
      <c r="AWD470" s="265" t="str">
        <f t="shared" si="1292"/>
        <v>Inviable Sanitariamente</v>
      </c>
      <c r="AWE470" s="265" t="str">
        <f t="shared" si="1293"/>
        <v>Inviable Sanitariamente</v>
      </c>
      <c r="AWF470" s="265" t="str">
        <f t="shared" si="1294"/>
        <v>Inviable Sanitariamente</v>
      </c>
      <c r="AWG470" s="265" t="str">
        <f t="shared" si="1295"/>
        <v>Inviable Sanitariamente</v>
      </c>
      <c r="AWH470" s="265" t="str">
        <f t="shared" si="1296"/>
        <v>Inviable Sanitariamente</v>
      </c>
      <c r="AWI470" s="265" t="str">
        <f t="shared" si="1297"/>
        <v>Inviable Sanitariamente</v>
      </c>
      <c r="AWJ470" s="265" t="str">
        <f t="shared" si="1298"/>
        <v>Inviable Sanitariamente</v>
      </c>
      <c r="AWK470" s="265" t="str">
        <f t="shared" si="1299"/>
        <v>Inviable Sanitariamente</v>
      </c>
      <c r="AWL470" s="265" t="str">
        <f t="shared" si="1300"/>
        <v>Inviable Sanitariamente</v>
      </c>
      <c r="AWM470" s="265" t="str">
        <f t="shared" si="1301"/>
        <v>Inviable Sanitariamente</v>
      </c>
      <c r="AWN470" s="265" t="str">
        <f t="shared" si="1302"/>
        <v>Inviable Sanitariamente</v>
      </c>
      <c r="AWO470" s="265" t="str">
        <f t="shared" si="1303"/>
        <v>Inviable Sanitariamente</v>
      </c>
      <c r="AWP470" s="265" t="str">
        <f t="shared" si="1304"/>
        <v>Inviable Sanitariamente</v>
      </c>
      <c r="AWQ470" s="265" t="str">
        <f t="shared" si="1305"/>
        <v>Inviable Sanitariamente</v>
      </c>
      <c r="AWR470" s="265" t="str">
        <f t="shared" si="1306"/>
        <v>Inviable Sanitariamente</v>
      </c>
      <c r="AWS470" s="265" t="str">
        <f t="shared" si="1307"/>
        <v>Inviable Sanitariamente</v>
      </c>
      <c r="AWT470" s="265" t="str">
        <f t="shared" si="1308"/>
        <v>Inviable Sanitariamente</v>
      </c>
      <c r="AWU470" s="265" t="str">
        <f t="shared" si="1309"/>
        <v>Inviable Sanitariamente</v>
      </c>
      <c r="AWV470" s="265" t="str">
        <f t="shared" si="1310"/>
        <v>Inviable Sanitariamente</v>
      </c>
      <c r="AWW470" s="265" t="str">
        <f t="shared" si="1311"/>
        <v>Inviable Sanitariamente</v>
      </c>
      <c r="AWX470" s="265" t="str">
        <f t="shared" si="1312"/>
        <v>Inviable Sanitariamente</v>
      </c>
      <c r="AWY470" s="265" t="str">
        <f t="shared" si="1313"/>
        <v>Inviable Sanitariamente</v>
      </c>
      <c r="AWZ470" s="265" t="str">
        <f t="shared" si="1314"/>
        <v>Inviable Sanitariamente</v>
      </c>
      <c r="AXA470" s="265" t="str">
        <f t="shared" si="1315"/>
        <v>Inviable Sanitariamente</v>
      </c>
      <c r="AXB470" s="265" t="str">
        <f t="shared" si="1316"/>
        <v>Inviable Sanitariamente</v>
      </c>
      <c r="AXC470" s="265" t="str">
        <f t="shared" si="1317"/>
        <v>Inviable Sanitariamente</v>
      </c>
      <c r="AXD470" s="265" t="str">
        <f t="shared" si="1318"/>
        <v>Inviable Sanitariamente</v>
      </c>
      <c r="AXE470" s="265" t="str">
        <f t="shared" si="1319"/>
        <v>Inviable Sanitariamente</v>
      </c>
      <c r="AXF470" s="265" t="str">
        <f t="shared" si="1320"/>
        <v>Inviable Sanitariamente</v>
      </c>
      <c r="AXG470" s="265" t="str">
        <f t="shared" si="1321"/>
        <v>Inviable Sanitariamente</v>
      </c>
      <c r="AXH470" s="265" t="str">
        <f t="shared" si="1322"/>
        <v>Inviable Sanitariamente</v>
      </c>
      <c r="AXI470" s="265" t="str">
        <f t="shared" si="1323"/>
        <v>Inviable Sanitariamente</v>
      </c>
      <c r="AXJ470" s="265" t="str">
        <f t="shared" si="1324"/>
        <v>Inviable Sanitariamente</v>
      </c>
      <c r="AXK470" s="265" t="str">
        <f t="shared" si="1325"/>
        <v>Inviable Sanitariamente</v>
      </c>
      <c r="AXL470" s="265" t="str">
        <f t="shared" si="1326"/>
        <v>Inviable Sanitariamente</v>
      </c>
      <c r="AXM470" s="265" t="str">
        <f t="shared" si="1327"/>
        <v>Inviable Sanitariamente</v>
      </c>
      <c r="AXN470" s="265" t="str">
        <f t="shared" si="1328"/>
        <v>Inviable Sanitariamente</v>
      </c>
      <c r="AXO470" s="265" t="str">
        <f t="shared" si="1329"/>
        <v>Inviable Sanitariamente</v>
      </c>
      <c r="AXP470" s="265" t="str">
        <f t="shared" si="1330"/>
        <v>Inviable Sanitariamente</v>
      </c>
      <c r="AXQ470" s="265" t="str">
        <f t="shared" si="1331"/>
        <v>Inviable Sanitariamente</v>
      </c>
      <c r="AXR470" s="265" t="str">
        <f t="shared" si="1332"/>
        <v>Inviable Sanitariamente</v>
      </c>
      <c r="AXS470" s="265" t="str">
        <f t="shared" si="1333"/>
        <v>Inviable Sanitariamente</v>
      </c>
      <c r="AXT470" s="265" t="str">
        <f t="shared" si="1334"/>
        <v>Inviable Sanitariamente</v>
      </c>
      <c r="AXU470" s="265" t="str">
        <f t="shared" si="1335"/>
        <v>Inviable Sanitariamente</v>
      </c>
      <c r="AXV470" s="265" t="str">
        <f t="shared" si="1336"/>
        <v>Inviable Sanitariamente</v>
      </c>
      <c r="AXW470" s="265" t="str">
        <f t="shared" si="1337"/>
        <v>Inviable Sanitariamente</v>
      </c>
      <c r="AXX470" s="265" t="str">
        <f t="shared" si="1338"/>
        <v>Inviable Sanitariamente</v>
      </c>
      <c r="AXY470" s="265" t="str">
        <f t="shared" si="1339"/>
        <v>Inviable Sanitariamente</v>
      </c>
      <c r="AXZ470" s="265" t="str">
        <f t="shared" si="1340"/>
        <v>Inviable Sanitariamente</v>
      </c>
      <c r="AYA470" s="265" t="str">
        <f t="shared" si="1341"/>
        <v>Inviable Sanitariamente</v>
      </c>
      <c r="AYB470" s="265" t="str">
        <f t="shared" si="1342"/>
        <v>Inviable Sanitariamente</v>
      </c>
      <c r="AYC470" s="265" t="str">
        <f t="shared" si="1343"/>
        <v>Inviable Sanitariamente</v>
      </c>
      <c r="AYD470" s="265" t="str">
        <f t="shared" si="1344"/>
        <v>Inviable Sanitariamente</v>
      </c>
      <c r="AYE470" s="265" t="str">
        <f t="shared" si="1345"/>
        <v>Inviable Sanitariamente</v>
      </c>
      <c r="AYF470" s="265" t="str">
        <f t="shared" si="1346"/>
        <v>Inviable Sanitariamente</v>
      </c>
      <c r="AYG470" s="265" t="str">
        <f t="shared" si="1347"/>
        <v>Inviable Sanitariamente</v>
      </c>
      <c r="AYH470" s="265" t="str">
        <f t="shared" si="1348"/>
        <v>Inviable Sanitariamente</v>
      </c>
      <c r="AYI470" s="265" t="str">
        <f t="shared" si="1349"/>
        <v>Inviable Sanitariamente</v>
      </c>
      <c r="AYJ470" s="265" t="str">
        <f t="shared" si="1350"/>
        <v>Inviable Sanitariamente</v>
      </c>
      <c r="AYK470" s="265" t="str">
        <f t="shared" si="1351"/>
        <v>Inviable Sanitariamente</v>
      </c>
      <c r="AYL470" s="265" t="str">
        <f t="shared" si="1352"/>
        <v>Inviable Sanitariamente</v>
      </c>
      <c r="AYM470" s="265" t="str">
        <f t="shared" si="1353"/>
        <v>Inviable Sanitariamente</v>
      </c>
      <c r="AYN470" s="265" t="str">
        <f t="shared" si="1354"/>
        <v>Inviable Sanitariamente</v>
      </c>
      <c r="AYO470" s="265" t="str">
        <f t="shared" si="1355"/>
        <v>Inviable Sanitariamente</v>
      </c>
      <c r="AYP470" s="265" t="str">
        <f t="shared" si="1356"/>
        <v>Inviable Sanitariamente</v>
      </c>
      <c r="AYQ470" s="265" t="str">
        <f t="shared" si="1357"/>
        <v>Inviable Sanitariamente</v>
      </c>
      <c r="AYR470" s="265" t="str">
        <f t="shared" si="1358"/>
        <v>Inviable Sanitariamente</v>
      </c>
      <c r="AYS470" s="265" t="str">
        <f t="shared" si="1359"/>
        <v>Inviable Sanitariamente</v>
      </c>
      <c r="AYT470" s="265" t="str">
        <f t="shared" si="1360"/>
        <v>Inviable Sanitariamente</v>
      </c>
      <c r="AYU470" s="265" t="str">
        <f t="shared" si="1361"/>
        <v>Inviable Sanitariamente</v>
      </c>
      <c r="AYV470" s="265" t="str">
        <f t="shared" si="1362"/>
        <v>Inviable Sanitariamente</v>
      </c>
      <c r="AYW470" s="265" t="str">
        <f t="shared" si="1363"/>
        <v>Inviable Sanitariamente</v>
      </c>
      <c r="AYX470" s="265" t="str">
        <f t="shared" si="1364"/>
        <v>Inviable Sanitariamente</v>
      </c>
      <c r="AYY470" s="265" t="str">
        <f t="shared" si="1365"/>
        <v>Inviable Sanitariamente</v>
      </c>
      <c r="AYZ470" s="265" t="str">
        <f t="shared" si="1366"/>
        <v>Inviable Sanitariamente</v>
      </c>
      <c r="AZA470" s="265" t="str">
        <f t="shared" si="1367"/>
        <v>Inviable Sanitariamente</v>
      </c>
      <c r="AZB470" s="265" t="str">
        <f t="shared" si="1368"/>
        <v>Inviable Sanitariamente</v>
      </c>
      <c r="AZC470" s="265" t="str">
        <f t="shared" si="1369"/>
        <v>Inviable Sanitariamente</v>
      </c>
      <c r="AZD470" s="265" t="str">
        <f t="shared" si="1370"/>
        <v>Inviable Sanitariamente</v>
      </c>
      <c r="AZE470" s="265" t="str">
        <f t="shared" si="1371"/>
        <v>Inviable Sanitariamente</v>
      </c>
      <c r="AZF470" s="265" t="str">
        <f t="shared" si="1372"/>
        <v>Inviable Sanitariamente</v>
      </c>
      <c r="AZG470" s="265" t="str">
        <f t="shared" si="1373"/>
        <v>Inviable Sanitariamente</v>
      </c>
      <c r="AZH470" s="265" t="str">
        <f t="shared" si="1374"/>
        <v>Inviable Sanitariamente</v>
      </c>
      <c r="AZI470" s="265" t="str">
        <f t="shared" si="1375"/>
        <v>Inviable Sanitariamente</v>
      </c>
      <c r="AZJ470" s="265" t="str">
        <f t="shared" si="1376"/>
        <v>Inviable Sanitariamente</v>
      </c>
      <c r="AZK470" s="265" t="str">
        <f t="shared" si="1377"/>
        <v>Inviable Sanitariamente</v>
      </c>
      <c r="AZL470" s="265" t="str">
        <f t="shared" si="1378"/>
        <v>Inviable Sanitariamente</v>
      </c>
      <c r="AZM470" s="265" t="str">
        <f t="shared" si="1379"/>
        <v>Inviable Sanitariamente</v>
      </c>
      <c r="AZN470" s="265" t="str">
        <f t="shared" si="1380"/>
        <v>Inviable Sanitariamente</v>
      </c>
      <c r="AZO470" s="265" t="str">
        <f t="shared" si="1381"/>
        <v>Inviable Sanitariamente</v>
      </c>
      <c r="AZP470" s="265" t="str">
        <f t="shared" si="1382"/>
        <v>Inviable Sanitariamente</v>
      </c>
      <c r="AZQ470" s="265" t="str">
        <f t="shared" si="1383"/>
        <v>Inviable Sanitariamente</v>
      </c>
      <c r="AZR470" s="265" t="str">
        <f t="shared" si="1384"/>
        <v>Inviable Sanitariamente</v>
      </c>
      <c r="AZS470" s="265" t="str">
        <f t="shared" si="1385"/>
        <v>Inviable Sanitariamente</v>
      </c>
      <c r="AZT470" s="265" t="str">
        <f t="shared" si="1386"/>
        <v>Inviable Sanitariamente</v>
      </c>
      <c r="AZU470" s="265" t="str">
        <f t="shared" si="1387"/>
        <v>Inviable Sanitariamente</v>
      </c>
      <c r="AZV470" s="265" t="str">
        <f t="shared" si="1388"/>
        <v>Inviable Sanitariamente</v>
      </c>
      <c r="AZW470" s="265" t="str">
        <f t="shared" si="1389"/>
        <v>Inviable Sanitariamente</v>
      </c>
      <c r="AZX470" s="265" t="str">
        <f t="shared" si="1390"/>
        <v>Inviable Sanitariamente</v>
      </c>
      <c r="AZY470" s="265" t="str">
        <f t="shared" si="1391"/>
        <v>Inviable Sanitariamente</v>
      </c>
      <c r="AZZ470" s="265" t="str">
        <f t="shared" si="1392"/>
        <v>Inviable Sanitariamente</v>
      </c>
      <c r="BAA470" s="265" t="str">
        <f t="shared" si="1393"/>
        <v>Inviable Sanitariamente</v>
      </c>
      <c r="BAB470" s="265" t="str">
        <f t="shared" si="1394"/>
        <v>Inviable Sanitariamente</v>
      </c>
      <c r="BAC470" s="265" t="str">
        <f t="shared" si="1395"/>
        <v>Inviable Sanitariamente</v>
      </c>
      <c r="BAD470" s="265" t="str">
        <f t="shared" si="1396"/>
        <v>Inviable Sanitariamente</v>
      </c>
      <c r="BAE470" s="265" t="str">
        <f t="shared" si="1397"/>
        <v>Inviable Sanitariamente</v>
      </c>
      <c r="BAF470" s="265" t="str">
        <f t="shared" si="1398"/>
        <v>Inviable Sanitariamente</v>
      </c>
      <c r="BAG470" s="265" t="str">
        <f t="shared" si="1399"/>
        <v>Inviable Sanitariamente</v>
      </c>
      <c r="BAH470" s="265" t="str">
        <f t="shared" si="1400"/>
        <v>Inviable Sanitariamente</v>
      </c>
      <c r="BAI470" s="265" t="str">
        <f t="shared" si="1401"/>
        <v>Inviable Sanitariamente</v>
      </c>
      <c r="BAJ470" s="265" t="str">
        <f t="shared" si="1402"/>
        <v>Inviable Sanitariamente</v>
      </c>
      <c r="BAK470" s="265" t="str">
        <f t="shared" si="1403"/>
        <v>Inviable Sanitariamente</v>
      </c>
      <c r="BAL470" s="265" t="str">
        <f t="shared" si="1404"/>
        <v>Inviable Sanitariamente</v>
      </c>
      <c r="BAM470" s="265" t="str">
        <f t="shared" si="1405"/>
        <v>Inviable Sanitariamente</v>
      </c>
      <c r="BAN470" s="265" t="str">
        <f t="shared" si="1406"/>
        <v>Inviable Sanitariamente</v>
      </c>
      <c r="BAO470" s="265" t="str">
        <f t="shared" si="1407"/>
        <v>Inviable Sanitariamente</v>
      </c>
      <c r="BAP470" s="265" t="str">
        <f t="shared" si="1408"/>
        <v>Inviable Sanitariamente</v>
      </c>
      <c r="BAQ470" s="265" t="str">
        <f t="shared" si="1409"/>
        <v>Inviable Sanitariamente</v>
      </c>
      <c r="BAR470" s="265" t="str">
        <f t="shared" si="1410"/>
        <v>Inviable Sanitariamente</v>
      </c>
      <c r="BAS470" s="265" t="str">
        <f t="shared" si="1411"/>
        <v>Inviable Sanitariamente</v>
      </c>
      <c r="BAT470" s="265" t="str">
        <f t="shared" si="1412"/>
        <v>Inviable Sanitariamente</v>
      </c>
      <c r="BAU470" s="265" t="str">
        <f t="shared" si="1413"/>
        <v>Inviable Sanitariamente</v>
      </c>
      <c r="BAV470" s="265" t="str">
        <f t="shared" si="1414"/>
        <v>Inviable Sanitariamente</v>
      </c>
      <c r="BAW470" s="265" t="str">
        <f t="shared" si="1415"/>
        <v>Inviable Sanitariamente</v>
      </c>
      <c r="BAX470" s="265" t="str">
        <f t="shared" si="1416"/>
        <v>Inviable Sanitariamente</v>
      </c>
      <c r="BAY470" s="265" t="str">
        <f t="shared" si="1417"/>
        <v>Inviable Sanitariamente</v>
      </c>
      <c r="BAZ470" s="265" t="str">
        <f t="shared" si="1418"/>
        <v>Inviable Sanitariamente</v>
      </c>
      <c r="BBA470" s="265" t="str">
        <f t="shared" si="1419"/>
        <v>Inviable Sanitariamente</v>
      </c>
      <c r="BBB470" s="265" t="str">
        <f t="shared" si="1420"/>
        <v>Inviable Sanitariamente</v>
      </c>
      <c r="BBC470" s="265" t="str">
        <f t="shared" si="1421"/>
        <v>Inviable Sanitariamente</v>
      </c>
      <c r="BBD470" s="265" t="str">
        <f t="shared" si="1422"/>
        <v>Inviable Sanitariamente</v>
      </c>
      <c r="BBE470" s="265" t="str">
        <f t="shared" si="1423"/>
        <v>Inviable Sanitariamente</v>
      </c>
      <c r="BBF470" s="265" t="str">
        <f t="shared" si="1424"/>
        <v>Inviable Sanitariamente</v>
      </c>
      <c r="BBG470" s="265" t="str">
        <f t="shared" si="1425"/>
        <v>Inviable Sanitariamente</v>
      </c>
      <c r="BBH470" s="265" t="str">
        <f t="shared" si="1426"/>
        <v>Inviable Sanitariamente</v>
      </c>
      <c r="BBI470" s="265" t="str">
        <f t="shared" si="1427"/>
        <v>Inviable Sanitariamente</v>
      </c>
      <c r="BBJ470" s="265" t="str">
        <f t="shared" si="1428"/>
        <v>Inviable Sanitariamente</v>
      </c>
      <c r="BBK470" s="265" t="str">
        <f t="shared" si="1429"/>
        <v>Inviable Sanitariamente</v>
      </c>
      <c r="BBL470" s="265" t="str">
        <f t="shared" si="1430"/>
        <v>Inviable Sanitariamente</v>
      </c>
      <c r="BBM470" s="265" t="str">
        <f t="shared" si="1431"/>
        <v>Inviable Sanitariamente</v>
      </c>
      <c r="BBN470" s="265" t="str">
        <f t="shared" si="1432"/>
        <v>Inviable Sanitariamente</v>
      </c>
      <c r="BBO470" s="265" t="str">
        <f t="shared" si="1433"/>
        <v>Inviable Sanitariamente</v>
      </c>
      <c r="BBP470" s="265" t="str">
        <f t="shared" si="1434"/>
        <v>Inviable Sanitariamente</v>
      </c>
      <c r="BBQ470" s="265" t="str">
        <f t="shared" si="1435"/>
        <v>Inviable Sanitariamente</v>
      </c>
      <c r="BBR470" s="265" t="str">
        <f t="shared" si="1436"/>
        <v>Inviable Sanitariamente</v>
      </c>
      <c r="BBS470" s="265" t="str">
        <f t="shared" si="1437"/>
        <v>Inviable Sanitariamente</v>
      </c>
      <c r="BBT470" s="265" t="str">
        <f t="shared" si="1438"/>
        <v>Inviable Sanitariamente</v>
      </c>
      <c r="BBU470" s="265" t="str">
        <f t="shared" si="1439"/>
        <v>Inviable Sanitariamente</v>
      </c>
      <c r="BBV470" s="265" t="str">
        <f t="shared" si="1440"/>
        <v>Inviable Sanitariamente</v>
      </c>
      <c r="BBW470" s="265" t="str">
        <f t="shared" si="1441"/>
        <v>Inviable Sanitariamente</v>
      </c>
      <c r="BBX470" s="265" t="str">
        <f t="shared" si="1442"/>
        <v>Inviable Sanitariamente</v>
      </c>
      <c r="BBY470" s="265" t="str">
        <f t="shared" si="1443"/>
        <v>Inviable Sanitariamente</v>
      </c>
      <c r="BBZ470" s="265" t="str">
        <f t="shared" si="1444"/>
        <v>Inviable Sanitariamente</v>
      </c>
      <c r="BCA470" s="265" t="str">
        <f t="shared" si="1445"/>
        <v>Inviable Sanitariamente</v>
      </c>
      <c r="BCB470" s="265" t="str">
        <f t="shared" si="1446"/>
        <v>Inviable Sanitariamente</v>
      </c>
      <c r="BCC470" s="265" t="str">
        <f t="shared" si="1447"/>
        <v>Inviable Sanitariamente</v>
      </c>
      <c r="BCD470" s="265" t="str">
        <f t="shared" si="1448"/>
        <v>Inviable Sanitariamente</v>
      </c>
      <c r="BCE470" s="265" t="str">
        <f t="shared" si="1449"/>
        <v>Inviable Sanitariamente</v>
      </c>
      <c r="BCF470" s="265" t="str">
        <f t="shared" si="1450"/>
        <v>Inviable Sanitariamente</v>
      </c>
      <c r="BCG470" s="265" t="str">
        <f t="shared" si="1451"/>
        <v>Inviable Sanitariamente</v>
      </c>
      <c r="BCH470" s="265" t="str">
        <f t="shared" si="1452"/>
        <v>Inviable Sanitariamente</v>
      </c>
      <c r="BCI470" s="265" t="str">
        <f t="shared" si="1453"/>
        <v>Inviable Sanitariamente</v>
      </c>
      <c r="BCJ470" s="265" t="str">
        <f t="shared" si="1454"/>
        <v>Inviable Sanitariamente</v>
      </c>
      <c r="BCK470" s="265" t="str">
        <f t="shared" si="1455"/>
        <v>Inviable Sanitariamente</v>
      </c>
      <c r="BCL470" s="265" t="str">
        <f t="shared" si="1456"/>
        <v>Inviable Sanitariamente</v>
      </c>
      <c r="BCM470" s="265" t="str">
        <f t="shared" si="1457"/>
        <v>Inviable Sanitariamente</v>
      </c>
      <c r="BCN470" s="265" t="str">
        <f t="shared" si="1458"/>
        <v>Inviable Sanitariamente</v>
      </c>
      <c r="BCO470" s="265" t="str">
        <f t="shared" si="1459"/>
        <v>Inviable Sanitariamente</v>
      </c>
      <c r="BCP470" s="265" t="str">
        <f t="shared" si="1460"/>
        <v>Inviable Sanitariamente</v>
      </c>
      <c r="BCQ470" s="265" t="str">
        <f t="shared" si="1461"/>
        <v>Inviable Sanitariamente</v>
      </c>
      <c r="BCR470" s="265" t="str">
        <f t="shared" si="1462"/>
        <v>Inviable Sanitariamente</v>
      </c>
      <c r="BCS470" s="265" t="str">
        <f t="shared" si="1463"/>
        <v>Inviable Sanitariamente</v>
      </c>
      <c r="BCT470" s="265" t="str">
        <f t="shared" si="1464"/>
        <v>Inviable Sanitariamente</v>
      </c>
      <c r="BCU470" s="265" t="str">
        <f t="shared" si="1465"/>
        <v>Inviable Sanitariamente</v>
      </c>
      <c r="BCV470" s="265" t="str">
        <f t="shared" si="1466"/>
        <v>Inviable Sanitariamente</v>
      </c>
      <c r="BCW470" s="265" t="str">
        <f t="shared" si="1467"/>
        <v>Inviable Sanitariamente</v>
      </c>
      <c r="BCX470" s="265" t="str">
        <f t="shared" si="1468"/>
        <v>Inviable Sanitariamente</v>
      </c>
      <c r="BCY470" s="265" t="str">
        <f t="shared" si="1469"/>
        <v>Inviable Sanitariamente</v>
      </c>
      <c r="BCZ470" s="265" t="str">
        <f t="shared" si="1470"/>
        <v>Inviable Sanitariamente</v>
      </c>
      <c r="BDA470" s="265" t="str">
        <f t="shared" si="1471"/>
        <v>Inviable Sanitariamente</v>
      </c>
      <c r="BDB470" s="265" t="str">
        <f t="shared" si="1472"/>
        <v>Inviable Sanitariamente</v>
      </c>
      <c r="BDC470" s="265" t="str">
        <f t="shared" si="1473"/>
        <v>Inviable Sanitariamente</v>
      </c>
      <c r="BDD470" s="265" t="str">
        <f t="shared" si="1474"/>
        <v>Inviable Sanitariamente</v>
      </c>
      <c r="BDE470" s="265" t="str">
        <f t="shared" si="1475"/>
        <v>Inviable Sanitariamente</v>
      </c>
      <c r="BDF470" s="265" t="str">
        <f t="shared" si="1476"/>
        <v>Inviable Sanitariamente</v>
      </c>
      <c r="BDG470" s="265" t="str">
        <f t="shared" si="1477"/>
        <v>Inviable Sanitariamente</v>
      </c>
      <c r="BDH470" s="265" t="str">
        <f t="shared" si="1478"/>
        <v>Inviable Sanitariamente</v>
      </c>
      <c r="BDI470" s="265" t="str">
        <f t="shared" si="1479"/>
        <v>Inviable Sanitariamente</v>
      </c>
      <c r="BDJ470" s="265" t="str">
        <f t="shared" si="1480"/>
        <v>Inviable Sanitariamente</v>
      </c>
      <c r="BDK470" s="265" t="str">
        <f t="shared" si="1481"/>
        <v>Inviable Sanitariamente</v>
      </c>
      <c r="BDL470" s="265" t="str">
        <f t="shared" si="1482"/>
        <v>Inviable Sanitariamente</v>
      </c>
      <c r="BDM470" s="265" t="str">
        <f t="shared" si="1483"/>
        <v>Inviable Sanitariamente</v>
      </c>
      <c r="BDN470" s="265" t="str">
        <f t="shared" si="1484"/>
        <v>Inviable Sanitariamente</v>
      </c>
      <c r="BDO470" s="265" t="str">
        <f t="shared" si="1485"/>
        <v>Inviable Sanitariamente</v>
      </c>
      <c r="BDP470" s="265" t="str">
        <f t="shared" si="1486"/>
        <v>Inviable Sanitariamente</v>
      </c>
      <c r="BDQ470" s="265" t="str">
        <f t="shared" si="1487"/>
        <v>Inviable Sanitariamente</v>
      </c>
      <c r="BDR470" s="265" t="str">
        <f t="shared" si="1488"/>
        <v>Inviable Sanitariamente</v>
      </c>
      <c r="BDS470" s="265" t="str">
        <f t="shared" si="1489"/>
        <v>Inviable Sanitariamente</v>
      </c>
      <c r="BDT470" s="265" t="str">
        <f t="shared" si="1490"/>
        <v>Inviable Sanitariamente</v>
      </c>
      <c r="BDU470" s="265" t="str">
        <f t="shared" si="1491"/>
        <v>Inviable Sanitariamente</v>
      </c>
      <c r="BDV470" s="265" t="str">
        <f t="shared" si="1492"/>
        <v>Inviable Sanitariamente</v>
      </c>
      <c r="BDW470" s="265" t="str">
        <f t="shared" si="1493"/>
        <v>Inviable Sanitariamente</v>
      </c>
      <c r="BDX470" s="265" t="str">
        <f t="shared" si="1494"/>
        <v>Inviable Sanitariamente</v>
      </c>
      <c r="BDY470" s="265" t="str">
        <f t="shared" si="1495"/>
        <v>Inviable Sanitariamente</v>
      </c>
      <c r="BDZ470" s="265" t="str">
        <f t="shared" si="1496"/>
        <v>Inviable Sanitariamente</v>
      </c>
      <c r="BEA470" s="265" t="str">
        <f t="shared" si="1497"/>
        <v>Inviable Sanitariamente</v>
      </c>
      <c r="BEB470" s="265" t="str">
        <f t="shared" si="1498"/>
        <v>Inviable Sanitariamente</v>
      </c>
      <c r="BEC470" s="265" t="str">
        <f t="shared" si="1499"/>
        <v>Inviable Sanitariamente</v>
      </c>
      <c r="BED470" s="265" t="str">
        <f t="shared" si="1500"/>
        <v>Inviable Sanitariamente</v>
      </c>
      <c r="BEE470" s="265" t="str">
        <f t="shared" si="1501"/>
        <v>Inviable Sanitariamente</v>
      </c>
      <c r="BEF470" s="265" t="str">
        <f t="shared" si="1502"/>
        <v>Inviable Sanitariamente</v>
      </c>
      <c r="BEG470" s="265" t="str">
        <f t="shared" si="1503"/>
        <v>Inviable Sanitariamente</v>
      </c>
      <c r="BEH470" s="265" t="str">
        <f t="shared" si="1504"/>
        <v>Inviable Sanitariamente</v>
      </c>
      <c r="BEI470" s="265" t="str">
        <f t="shared" si="1505"/>
        <v>Inviable Sanitariamente</v>
      </c>
      <c r="BEJ470" s="265" t="str">
        <f t="shared" si="1506"/>
        <v>Inviable Sanitariamente</v>
      </c>
      <c r="BEK470" s="265" t="str">
        <f t="shared" si="1507"/>
        <v>Inviable Sanitariamente</v>
      </c>
      <c r="BEL470" s="265" t="str">
        <f t="shared" si="1508"/>
        <v>Inviable Sanitariamente</v>
      </c>
      <c r="BEM470" s="265" t="str">
        <f t="shared" si="1509"/>
        <v>Inviable Sanitariamente</v>
      </c>
      <c r="BEN470" s="265" t="str">
        <f t="shared" si="1510"/>
        <v>Inviable Sanitariamente</v>
      </c>
      <c r="BEO470" s="265" t="str">
        <f t="shared" si="1511"/>
        <v>Inviable Sanitariamente</v>
      </c>
      <c r="BEP470" s="265" t="str">
        <f t="shared" si="1512"/>
        <v>Inviable Sanitariamente</v>
      </c>
      <c r="BEQ470" s="265" t="str">
        <f t="shared" si="1513"/>
        <v>Inviable Sanitariamente</v>
      </c>
      <c r="BER470" s="265" t="str">
        <f t="shared" si="1514"/>
        <v>Inviable Sanitariamente</v>
      </c>
      <c r="BES470" s="265" t="str">
        <f t="shared" si="1515"/>
        <v>Inviable Sanitariamente</v>
      </c>
      <c r="BET470" s="265" t="str">
        <f t="shared" si="1516"/>
        <v>Inviable Sanitariamente</v>
      </c>
      <c r="BEU470" s="265" t="str">
        <f t="shared" si="1517"/>
        <v>Inviable Sanitariamente</v>
      </c>
      <c r="BEV470" s="265" t="str">
        <f t="shared" si="1518"/>
        <v>Inviable Sanitariamente</v>
      </c>
      <c r="BEW470" s="265" t="str">
        <f t="shared" si="1519"/>
        <v>Inviable Sanitariamente</v>
      </c>
      <c r="BEX470" s="265" t="str">
        <f t="shared" si="1520"/>
        <v>Inviable Sanitariamente</v>
      </c>
      <c r="BEY470" s="265" t="str">
        <f t="shared" si="1521"/>
        <v>Inviable Sanitariamente</v>
      </c>
      <c r="BEZ470" s="265" t="str">
        <f t="shared" si="1522"/>
        <v>Inviable Sanitariamente</v>
      </c>
      <c r="BFA470" s="265" t="str">
        <f t="shared" si="1523"/>
        <v>Inviable Sanitariamente</v>
      </c>
      <c r="BFB470" s="265" t="str">
        <f t="shared" si="1524"/>
        <v>Inviable Sanitariamente</v>
      </c>
      <c r="BFC470" s="265" t="str">
        <f t="shared" si="1525"/>
        <v>Inviable Sanitariamente</v>
      </c>
      <c r="BFD470" s="265" t="str">
        <f t="shared" si="1526"/>
        <v>Inviable Sanitariamente</v>
      </c>
      <c r="BFE470" s="265" t="str">
        <f t="shared" si="1527"/>
        <v>Inviable Sanitariamente</v>
      </c>
      <c r="BFF470" s="265" t="str">
        <f t="shared" si="1528"/>
        <v>Inviable Sanitariamente</v>
      </c>
      <c r="BFG470" s="265" t="str">
        <f t="shared" si="1529"/>
        <v>Inviable Sanitariamente</v>
      </c>
      <c r="BFH470" s="265" t="str">
        <f t="shared" si="1530"/>
        <v>Inviable Sanitariamente</v>
      </c>
      <c r="BFI470" s="265" t="str">
        <f t="shared" si="1531"/>
        <v>Inviable Sanitariamente</v>
      </c>
      <c r="BFJ470" s="265" t="str">
        <f t="shared" si="1532"/>
        <v>Inviable Sanitariamente</v>
      </c>
      <c r="BFK470" s="265" t="str">
        <f t="shared" si="1533"/>
        <v>Inviable Sanitariamente</v>
      </c>
      <c r="BFL470" s="265" t="str">
        <f t="shared" si="1534"/>
        <v>Inviable Sanitariamente</v>
      </c>
      <c r="BFM470" s="265" t="str">
        <f t="shared" si="1535"/>
        <v>Inviable Sanitariamente</v>
      </c>
      <c r="BFN470" s="265" t="str">
        <f t="shared" si="1536"/>
        <v>Inviable Sanitariamente</v>
      </c>
      <c r="BFO470" s="265" t="str">
        <f t="shared" si="1537"/>
        <v>Inviable Sanitariamente</v>
      </c>
      <c r="BFP470" s="265" t="str">
        <f t="shared" si="1538"/>
        <v>Inviable Sanitariamente</v>
      </c>
      <c r="BFQ470" s="265" t="str">
        <f t="shared" si="1539"/>
        <v>Inviable Sanitariamente</v>
      </c>
      <c r="BFR470" s="265" t="str">
        <f t="shared" si="1540"/>
        <v>Inviable Sanitariamente</v>
      </c>
      <c r="BFS470" s="265" t="str">
        <f t="shared" si="1541"/>
        <v>Inviable Sanitariamente</v>
      </c>
      <c r="BFT470" s="265" t="str">
        <f t="shared" si="1542"/>
        <v>Inviable Sanitariamente</v>
      </c>
      <c r="BFU470" s="265" t="str">
        <f t="shared" si="1543"/>
        <v>Inviable Sanitariamente</v>
      </c>
      <c r="BFV470" s="265" t="str">
        <f t="shared" si="1544"/>
        <v>Inviable Sanitariamente</v>
      </c>
      <c r="BFW470" s="265" t="str">
        <f t="shared" si="1545"/>
        <v>Inviable Sanitariamente</v>
      </c>
      <c r="BFX470" s="265" t="str">
        <f t="shared" si="1546"/>
        <v>Inviable Sanitariamente</v>
      </c>
      <c r="BFY470" s="265" t="str">
        <f t="shared" si="1547"/>
        <v>Inviable Sanitariamente</v>
      </c>
      <c r="BFZ470" s="265" t="str">
        <f t="shared" si="1548"/>
        <v>Inviable Sanitariamente</v>
      </c>
      <c r="BGA470" s="265" t="str">
        <f t="shared" si="1549"/>
        <v>Inviable Sanitariamente</v>
      </c>
      <c r="BGB470" s="265" t="str">
        <f t="shared" si="1550"/>
        <v>Inviable Sanitariamente</v>
      </c>
      <c r="BGC470" s="265" t="str">
        <f t="shared" si="1551"/>
        <v>Inviable Sanitariamente</v>
      </c>
      <c r="BGD470" s="265" t="str">
        <f t="shared" si="1552"/>
        <v>Inviable Sanitariamente</v>
      </c>
      <c r="BGE470" s="265" t="str">
        <f t="shared" si="1553"/>
        <v>Inviable Sanitariamente</v>
      </c>
      <c r="BGF470" s="265" t="str">
        <f t="shared" si="1554"/>
        <v>Inviable Sanitariamente</v>
      </c>
      <c r="BGG470" s="265" t="str">
        <f t="shared" si="1555"/>
        <v>Inviable Sanitariamente</v>
      </c>
      <c r="BGH470" s="265" t="str">
        <f t="shared" si="1556"/>
        <v>Inviable Sanitariamente</v>
      </c>
      <c r="BGI470" s="265" t="str">
        <f t="shared" si="1557"/>
        <v>Inviable Sanitariamente</v>
      </c>
      <c r="BGJ470" s="265" t="str">
        <f t="shared" si="1558"/>
        <v>Inviable Sanitariamente</v>
      </c>
      <c r="BGK470" s="265" t="str">
        <f t="shared" si="1559"/>
        <v>Inviable Sanitariamente</v>
      </c>
      <c r="BGL470" s="265" t="str">
        <f t="shared" si="1560"/>
        <v>Inviable Sanitariamente</v>
      </c>
      <c r="BGM470" s="265" t="str">
        <f t="shared" si="1561"/>
        <v>Inviable Sanitariamente</v>
      </c>
      <c r="BGN470" s="265" t="str">
        <f t="shared" si="1562"/>
        <v>Inviable Sanitariamente</v>
      </c>
      <c r="BGO470" s="265" t="str">
        <f t="shared" si="1563"/>
        <v>Inviable Sanitariamente</v>
      </c>
      <c r="BGP470" s="265" t="str">
        <f t="shared" si="1564"/>
        <v>Inviable Sanitariamente</v>
      </c>
      <c r="BGQ470" s="265" t="str">
        <f t="shared" si="1565"/>
        <v>Inviable Sanitariamente</v>
      </c>
      <c r="BGR470" s="265" t="str">
        <f t="shared" si="1566"/>
        <v>Inviable Sanitariamente</v>
      </c>
      <c r="BGS470" s="265" t="str">
        <f t="shared" si="1567"/>
        <v>Inviable Sanitariamente</v>
      </c>
      <c r="BGT470" s="265" t="str">
        <f t="shared" si="1568"/>
        <v>Inviable Sanitariamente</v>
      </c>
      <c r="BGU470" s="265" t="str">
        <f t="shared" si="1569"/>
        <v>Inviable Sanitariamente</v>
      </c>
      <c r="BGV470" s="265" t="str">
        <f t="shared" si="1570"/>
        <v>Inviable Sanitariamente</v>
      </c>
      <c r="BGW470" s="265" t="str">
        <f t="shared" si="1571"/>
        <v>Inviable Sanitariamente</v>
      </c>
      <c r="BGX470" s="265" t="str">
        <f t="shared" si="1572"/>
        <v>Inviable Sanitariamente</v>
      </c>
      <c r="BGY470" s="265" t="str">
        <f t="shared" si="1573"/>
        <v>Inviable Sanitariamente</v>
      </c>
      <c r="BGZ470" s="265" t="str">
        <f t="shared" si="1574"/>
        <v>Inviable Sanitariamente</v>
      </c>
      <c r="BHA470" s="265" t="str">
        <f t="shared" si="1575"/>
        <v>Inviable Sanitariamente</v>
      </c>
      <c r="BHB470" s="265" t="str">
        <f t="shared" si="1576"/>
        <v>Inviable Sanitariamente</v>
      </c>
      <c r="BHC470" s="265" t="str">
        <f t="shared" si="1577"/>
        <v>Inviable Sanitariamente</v>
      </c>
      <c r="BHD470" s="265" t="str">
        <f t="shared" si="1578"/>
        <v>Inviable Sanitariamente</v>
      </c>
      <c r="BHE470" s="265" t="str">
        <f t="shared" si="1579"/>
        <v>Inviable Sanitariamente</v>
      </c>
      <c r="BHF470" s="265" t="str">
        <f t="shared" si="1580"/>
        <v>Inviable Sanitariamente</v>
      </c>
      <c r="BHG470" s="265" t="str">
        <f t="shared" si="1581"/>
        <v>Inviable Sanitariamente</v>
      </c>
      <c r="BHH470" s="265" t="str">
        <f t="shared" si="1582"/>
        <v>Inviable Sanitariamente</v>
      </c>
      <c r="BHI470" s="265" t="str">
        <f t="shared" si="1583"/>
        <v>Inviable Sanitariamente</v>
      </c>
      <c r="BHJ470" s="265" t="str">
        <f t="shared" si="1584"/>
        <v>Inviable Sanitariamente</v>
      </c>
      <c r="BHK470" s="265" t="str">
        <f t="shared" si="1585"/>
        <v>Inviable Sanitariamente</v>
      </c>
      <c r="BHL470" s="265" t="str">
        <f t="shared" si="1586"/>
        <v>Inviable Sanitariamente</v>
      </c>
      <c r="BHM470" s="265" t="str">
        <f t="shared" si="1587"/>
        <v>Inviable Sanitariamente</v>
      </c>
      <c r="BHN470" s="265" t="str">
        <f t="shared" si="1588"/>
        <v>Inviable Sanitariamente</v>
      </c>
      <c r="BHO470" s="265" t="str">
        <f t="shared" si="1589"/>
        <v>Inviable Sanitariamente</v>
      </c>
      <c r="BHP470" s="265" t="str">
        <f t="shared" si="1590"/>
        <v>Inviable Sanitariamente</v>
      </c>
      <c r="BHQ470" s="265" t="str">
        <f t="shared" si="1591"/>
        <v>Inviable Sanitariamente</v>
      </c>
      <c r="BHR470" s="265" t="str">
        <f t="shared" si="1592"/>
        <v>Inviable Sanitariamente</v>
      </c>
      <c r="BHS470" s="265" t="str">
        <f t="shared" si="1593"/>
        <v>Inviable Sanitariamente</v>
      </c>
      <c r="BHT470" s="265" t="str">
        <f t="shared" si="1594"/>
        <v>Inviable Sanitariamente</v>
      </c>
      <c r="BHU470" s="265" t="str">
        <f t="shared" si="1595"/>
        <v>Inviable Sanitariamente</v>
      </c>
      <c r="BHV470" s="265" t="str">
        <f t="shared" si="1596"/>
        <v>Inviable Sanitariamente</v>
      </c>
      <c r="BHW470" s="265" t="str">
        <f t="shared" si="1597"/>
        <v>Inviable Sanitariamente</v>
      </c>
      <c r="BHX470" s="265" t="str">
        <f t="shared" si="1598"/>
        <v>Inviable Sanitariamente</v>
      </c>
      <c r="BHY470" s="265" t="str">
        <f t="shared" si="1599"/>
        <v>Inviable Sanitariamente</v>
      </c>
      <c r="BHZ470" s="265" t="str">
        <f t="shared" si="1600"/>
        <v>Inviable Sanitariamente</v>
      </c>
      <c r="BIA470" s="265" t="str">
        <f t="shared" si="1601"/>
        <v>Inviable Sanitariamente</v>
      </c>
      <c r="BIB470" s="265" t="str">
        <f t="shared" si="1602"/>
        <v>Inviable Sanitariamente</v>
      </c>
      <c r="BIC470" s="265" t="str">
        <f t="shared" si="1603"/>
        <v>Inviable Sanitariamente</v>
      </c>
      <c r="BID470" s="265" t="str">
        <f t="shared" si="1604"/>
        <v>Inviable Sanitariamente</v>
      </c>
      <c r="BIE470" s="265" t="str">
        <f t="shared" si="1605"/>
        <v>Inviable Sanitariamente</v>
      </c>
      <c r="BIF470" s="265" t="str">
        <f t="shared" si="1606"/>
        <v>Inviable Sanitariamente</v>
      </c>
      <c r="BIG470" s="265" t="str">
        <f t="shared" si="1607"/>
        <v>Inviable Sanitariamente</v>
      </c>
      <c r="BIH470" s="265" t="str">
        <f t="shared" si="1608"/>
        <v>Inviable Sanitariamente</v>
      </c>
      <c r="BII470" s="265" t="str">
        <f t="shared" si="1609"/>
        <v>Inviable Sanitariamente</v>
      </c>
      <c r="BIJ470" s="265" t="str">
        <f t="shared" si="1610"/>
        <v>Inviable Sanitariamente</v>
      </c>
      <c r="BIK470" s="265" t="str">
        <f t="shared" si="1611"/>
        <v>Inviable Sanitariamente</v>
      </c>
      <c r="BIL470" s="265" t="str">
        <f t="shared" si="1612"/>
        <v>Inviable Sanitariamente</v>
      </c>
      <c r="BIM470" s="265" t="str">
        <f t="shared" si="1613"/>
        <v>Inviable Sanitariamente</v>
      </c>
      <c r="BIN470" s="265" t="str">
        <f t="shared" si="1614"/>
        <v>Inviable Sanitariamente</v>
      </c>
      <c r="BIO470" s="265" t="str">
        <f t="shared" si="1615"/>
        <v>Inviable Sanitariamente</v>
      </c>
      <c r="BIP470" s="265" t="str">
        <f t="shared" si="1616"/>
        <v>Inviable Sanitariamente</v>
      </c>
      <c r="BIQ470" s="265" t="str">
        <f t="shared" si="1617"/>
        <v>Inviable Sanitariamente</v>
      </c>
      <c r="BIR470" s="265" t="str">
        <f t="shared" si="1618"/>
        <v>Inviable Sanitariamente</v>
      </c>
      <c r="BIS470" s="265" t="str">
        <f t="shared" si="1619"/>
        <v>Inviable Sanitariamente</v>
      </c>
      <c r="BIT470" s="265" t="str">
        <f t="shared" si="1620"/>
        <v>Inviable Sanitariamente</v>
      </c>
      <c r="BIU470" s="265" t="str">
        <f t="shared" si="1621"/>
        <v>Inviable Sanitariamente</v>
      </c>
      <c r="BIV470" s="265" t="str">
        <f t="shared" si="1622"/>
        <v>Inviable Sanitariamente</v>
      </c>
      <c r="BIW470" s="265" t="str">
        <f t="shared" si="1623"/>
        <v>Inviable Sanitariamente</v>
      </c>
      <c r="BIX470" s="265" t="str">
        <f t="shared" si="1624"/>
        <v>Inviable Sanitariamente</v>
      </c>
      <c r="BIY470" s="265" t="str">
        <f t="shared" si="1625"/>
        <v>Inviable Sanitariamente</v>
      </c>
      <c r="BIZ470" s="265" t="str">
        <f t="shared" si="1626"/>
        <v>Inviable Sanitariamente</v>
      </c>
      <c r="BJA470" s="265" t="str">
        <f t="shared" si="1627"/>
        <v>Inviable Sanitariamente</v>
      </c>
      <c r="BJB470" s="265" t="str">
        <f t="shared" si="1628"/>
        <v>Inviable Sanitariamente</v>
      </c>
      <c r="BJC470" s="265" t="str">
        <f t="shared" si="1629"/>
        <v>Inviable Sanitariamente</v>
      </c>
      <c r="BJD470" s="265" t="str">
        <f t="shared" si="1630"/>
        <v>Inviable Sanitariamente</v>
      </c>
      <c r="BJE470" s="265" t="str">
        <f t="shared" si="1631"/>
        <v>Inviable Sanitariamente</v>
      </c>
      <c r="BJF470" s="265" t="str">
        <f t="shared" si="1632"/>
        <v>Inviable Sanitariamente</v>
      </c>
      <c r="BJG470" s="265" t="str">
        <f t="shared" si="1633"/>
        <v>Inviable Sanitariamente</v>
      </c>
      <c r="BJH470" s="265" t="str">
        <f t="shared" si="1634"/>
        <v>Inviable Sanitariamente</v>
      </c>
      <c r="BJI470" s="265" t="str">
        <f t="shared" si="1635"/>
        <v>Inviable Sanitariamente</v>
      </c>
      <c r="BJJ470" s="265" t="str">
        <f t="shared" si="1636"/>
        <v>Inviable Sanitariamente</v>
      </c>
      <c r="BJK470" s="265" t="str">
        <f t="shared" si="1637"/>
        <v>Inviable Sanitariamente</v>
      </c>
      <c r="BJL470" s="265" t="str">
        <f t="shared" si="1638"/>
        <v>Inviable Sanitariamente</v>
      </c>
      <c r="BJM470" s="265" t="str">
        <f t="shared" si="1639"/>
        <v>Inviable Sanitariamente</v>
      </c>
      <c r="BJN470" s="265" t="str">
        <f t="shared" si="1640"/>
        <v>Inviable Sanitariamente</v>
      </c>
      <c r="BJO470" s="265" t="str">
        <f t="shared" si="1641"/>
        <v>Inviable Sanitariamente</v>
      </c>
      <c r="BJP470" s="265" t="str">
        <f t="shared" si="1642"/>
        <v>Inviable Sanitariamente</v>
      </c>
      <c r="BJQ470" s="265" t="str">
        <f t="shared" si="1643"/>
        <v>Inviable Sanitariamente</v>
      </c>
      <c r="BJR470" s="265" t="str">
        <f t="shared" si="1644"/>
        <v>Inviable Sanitariamente</v>
      </c>
      <c r="BJS470" s="265" t="str">
        <f t="shared" si="1645"/>
        <v>Inviable Sanitariamente</v>
      </c>
      <c r="BJT470" s="265" t="str">
        <f t="shared" si="1646"/>
        <v>Inviable Sanitariamente</v>
      </c>
      <c r="BJU470" s="265" t="str">
        <f t="shared" si="1647"/>
        <v>Inviable Sanitariamente</v>
      </c>
      <c r="BJV470" s="265" t="str">
        <f t="shared" si="1648"/>
        <v>Inviable Sanitariamente</v>
      </c>
      <c r="BJW470" s="265" t="str">
        <f t="shared" si="1649"/>
        <v>Inviable Sanitariamente</v>
      </c>
      <c r="BJX470" s="265" t="str">
        <f t="shared" si="1650"/>
        <v>Inviable Sanitariamente</v>
      </c>
      <c r="BJY470" s="265" t="str">
        <f t="shared" si="1651"/>
        <v>Inviable Sanitariamente</v>
      </c>
      <c r="BJZ470" s="265" t="str">
        <f t="shared" si="1652"/>
        <v>Inviable Sanitariamente</v>
      </c>
      <c r="BKA470" s="265" t="str">
        <f t="shared" si="1653"/>
        <v>Inviable Sanitariamente</v>
      </c>
      <c r="BKB470" s="265" t="str">
        <f t="shared" si="1654"/>
        <v>Inviable Sanitariamente</v>
      </c>
      <c r="BKC470" s="265" t="str">
        <f t="shared" si="1655"/>
        <v>Inviable Sanitariamente</v>
      </c>
      <c r="BKD470" s="265" t="str">
        <f t="shared" si="1656"/>
        <v>Inviable Sanitariamente</v>
      </c>
      <c r="BKE470" s="265" t="str">
        <f t="shared" si="1657"/>
        <v>Inviable Sanitariamente</v>
      </c>
      <c r="BKF470" s="265" t="str">
        <f t="shared" si="1658"/>
        <v>Inviable Sanitariamente</v>
      </c>
      <c r="BKG470" s="265" t="str">
        <f t="shared" si="1659"/>
        <v>Inviable Sanitariamente</v>
      </c>
      <c r="BKH470" s="265" t="str">
        <f t="shared" si="1660"/>
        <v>Inviable Sanitariamente</v>
      </c>
      <c r="BKI470" s="265" t="str">
        <f t="shared" si="1661"/>
        <v>Inviable Sanitariamente</v>
      </c>
      <c r="BKJ470" s="265" t="str">
        <f t="shared" si="1662"/>
        <v>Inviable Sanitariamente</v>
      </c>
      <c r="BKK470" s="265" t="str">
        <f t="shared" si="1663"/>
        <v>Inviable Sanitariamente</v>
      </c>
      <c r="BKL470" s="265" t="str">
        <f t="shared" si="1664"/>
        <v>Inviable Sanitariamente</v>
      </c>
      <c r="BKM470" s="265" t="str">
        <f t="shared" si="1665"/>
        <v>Inviable Sanitariamente</v>
      </c>
      <c r="BKN470" s="265" t="str">
        <f t="shared" si="1666"/>
        <v>Inviable Sanitariamente</v>
      </c>
      <c r="BKO470" s="265" t="str">
        <f t="shared" si="1667"/>
        <v>Inviable Sanitariamente</v>
      </c>
      <c r="BKP470" s="265" t="str">
        <f t="shared" si="1668"/>
        <v>Inviable Sanitariamente</v>
      </c>
      <c r="BKQ470" s="265" t="str">
        <f t="shared" si="1669"/>
        <v>Inviable Sanitariamente</v>
      </c>
      <c r="BKR470" s="265" t="str">
        <f t="shared" si="1670"/>
        <v>Inviable Sanitariamente</v>
      </c>
      <c r="BKS470" s="265" t="str">
        <f t="shared" si="1671"/>
        <v>Inviable Sanitariamente</v>
      </c>
      <c r="BKT470" s="265" t="str">
        <f t="shared" si="1672"/>
        <v>Inviable Sanitariamente</v>
      </c>
      <c r="BKU470" s="265" t="str">
        <f t="shared" si="1673"/>
        <v>Inviable Sanitariamente</v>
      </c>
      <c r="BKV470" s="265" t="str">
        <f t="shared" si="1674"/>
        <v>Inviable Sanitariamente</v>
      </c>
      <c r="BKW470" s="265" t="str">
        <f t="shared" si="1675"/>
        <v>Inviable Sanitariamente</v>
      </c>
      <c r="BKX470" s="265" t="str">
        <f t="shared" si="1676"/>
        <v>Inviable Sanitariamente</v>
      </c>
      <c r="BKY470" s="265" t="str">
        <f t="shared" si="1677"/>
        <v>Inviable Sanitariamente</v>
      </c>
      <c r="BKZ470" s="265" t="str">
        <f t="shared" si="1678"/>
        <v>Inviable Sanitariamente</v>
      </c>
      <c r="BLA470" s="265" t="str">
        <f t="shared" si="1679"/>
        <v>Inviable Sanitariamente</v>
      </c>
      <c r="BLB470" s="265" t="str">
        <f t="shared" si="1680"/>
        <v>Inviable Sanitariamente</v>
      </c>
      <c r="BLC470" s="265" t="str">
        <f t="shared" si="1681"/>
        <v>Inviable Sanitariamente</v>
      </c>
      <c r="BLD470" s="265" t="str">
        <f t="shared" si="1682"/>
        <v>Inviable Sanitariamente</v>
      </c>
      <c r="BLE470" s="265" t="str">
        <f t="shared" si="1683"/>
        <v>Inviable Sanitariamente</v>
      </c>
      <c r="BLF470" s="265" t="str">
        <f t="shared" si="1684"/>
        <v>Inviable Sanitariamente</v>
      </c>
      <c r="BLG470" s="265" t="str">
        <f t="shared" si="1685"/>
        <v>Inviable Sanitariamente</v>
      </c>
      <c r="BLH470" s="265" t="str">
        <f t="shared" si="1686"/>
        <v>Inviable Sanitariamente</v>
      </c>
      <c r="BLI470" s="265" t="str">
        <f t="shared" si="1687"/>
        <v>Inviable Sanitariamente</v>
      </c>
      <c r="BLJ470" s="265" t="str">
        <f t="shared" si="1688"/>
        <v>Inviable Sanitariamente</v>
      </c>
      <c r="BLK470" s="265" t="str">
        <f t="shared" si="1689"/>
        <v>Inviable Sanitariamente</v>
      </c>
      <c r="BLL470" s="265" t="str">
        <f t="shared" si="1690"/>
        <v>Inviable Sanitariamente</v>
      </c>
      <c r="BLM470" s="265" t="str">
        <f t="shared" si="1691"/>
        <v>Inviable Sanitariamente</v>
      </c>
      <c r="BLN470" s="265" t="str">
        <f t="shared" si="1692"/>
        <v>Inviable Sanitariamente</v>
      </c>
      <c r="BLO470" s="265" t="str">
        <f t="shared" si="1693"/>
        <v>Inviable Sanitariamente</v>
      </c>
      <c r="BLP470" s="265" t="str">
        <f t="shared" si="1694"/>
        <v>Inviable Sanitariamente</v>
      </c>
      <c r="BLQ470" s="265" t="str">
        <f t="shared" si="1695"/>
        <v>Inviable Sanitariamente</v>
      </c>
      <c r="BLR470" s="265" t="str">
        <f t="shared" si="1696"/>
        <v>Inviable Sanitariamente</v>
      </c>
      <c r="BLS470" s="265" t="str">
        <f t="shared" si="1697"/>
        <v>Inviable Sanitariamente</v>
      </c>
      <c r="BLT470" s="265" t="str">
        <f t="shared" si="1698"/>
        <v>Inviable Sanitariamente</v>
      </c>
      <c r="BLU470" s="265" t="str">
        <f t="shared" si="1699"/>
        <v>Inviable Sanitariamente</v>
      </c>
      <c r="BLV470" s="265" t="str">
        <f t="shared" si="1700"/>
        <v>Inviable Sanitariamente</v>
      </c>
      <c r="BLW470" s="265" t="str">
        <f t="shared" si="1701"/>
        <v>Inviable Sanitariamente</v>
      </c>
      <c r="BLX470" s="265" t="str">
        <f t="shared" si="1702"/>
        <v>Inviable Sanitariamente</v>
      </c>
      <c r="BLY470" s="265" t="str">
        <f t="shared" si="1703"/>
        <v>Inviable Sanitariamente</v>
      </c>
      <c r="BLZ470" s="265" t="str">
        <f t="shared" si="1704"/>
        <v>Inviable Sanitariamente</v>
      </c>
      <c r="BMA470" s="265" t="str">
        <f t="shared" si="1705"/>
        <v>Inviable Sanitariamente</v>
      </c>
      <c r="BMB470" s="265" t="str">
        <f t="shared" si="1706"/>
        <v>Inviable Sanitariamente</v>
      </c>
      <c r="BMC470" s="265" t="str">
        <f t="shared" si="1707"/>
        <v>Inviable Sanitariamente</v>
      </c>
      <c r="BMD470" s="265" t="str">
        <f t="shared" si="1708"/>
        <v>Inviable Sanitariamente</v>
      </c>
      <c r="BME470" s="265" t="str">
        <f t="shared" si="1709"/>
        <v>Inviable Sanitariamente</v>
      </c>
      <c r="BMF470" s="265" t="str">
        <f t="shared" si="1710"/>
        <v>Inviable Sanitariamente</v>
      </c>
      <c r="BMG470" s="265" t="str">
        <f t="shared" si="1711"/>
        <v>Inviable Sanitariamente</v>
      </c>
      <c r="BMH470" s="265" t="str">
        <f t="shared" si="1712"/>
        <v>Inviable Sanitariamente</v>
      </c>
      <c r="BMI470" s="265" t="str">
        <f t="shared" si="1713"/>
        <v>Inviable Sanitariamente</v>
      </c>
      <c r="BMJ470" s="265" t="str">
        <f t="shared" si="1714"/>
        <v>Inviable Sanitariamente</v>
      </c>
      <c r="BMK470" s="265" t="str">
        <f t="shared" si="1715"/>
        <v>Inviable Sanitariamente</v>
      </c>
      <c r="BML470" s="265" t="str">
        <f t="shared" si="1716"/>
        <v>Inviable Sanitariamente</v>
      </c>
      <c r="BMM470" s="265" t="str">
        <f t="shared" si="1717"/>
        <v>Inviable Sanitariamente</v>
      </c>
      <c r="BMN470" s="265" t="str">
        <f t="shared" si="1718"/>
        <v>Inviable Sanitariamente</v>
      </c>
      <c r="BMO470" s="265" t="str">
        <f t="shared" si="1719"/>
        <v>Inviable Sanitariamente</v>
      </c>
      <c r="BMP470" s="265" t="str">
        <f t="shared" si="1720"/>
        <v>Inviable Sanitariamente</v>
      </c>
      <c r="BMQ470" s="265" t="str">
        <f t="shared" si="1721"/>
        <v>Inviable Sanitariamente</v>
      </c>
      <c r="BMR470" s="265" t="str">
        <f t="shared" si="1722"/>
        <v>Inviable Sanitariamente</v>
      </c>
      <c r="BMS470" s="265" t="str">
        <f t="shared" si="1723"/>
        <v>Inviable Sanitariamente</v>
      </c>
      <c r="BMT470" s="265" t="str">
        <f t="shared" si="1724"/>
        <v>Inviable Sanitariamente</v>
      </c>
      <c r="BMU470" s="265" t="str">
        <f t="shared" si="1725"/>
        <v>Inviable Sanitariamente</v>
      </c>
      <c r="BMV470" s="265" t="str">
        <f t="shared" si="1726"/>
        <v>Inviable Sanitariamente</v>
      </c>
      <c r="BMW470" s="265" t="str">
        <f t="shared" si="1727"/>
        <v>Inviable Sanitariamente</v>
      </c>
      <c r="BMX470" s="265" t="str">
        <f t="shared" si="1728"/>
        <v>Inviable Sanitariamente</v>
      </c>
      <c r="BMY470" s="265" t="str">
        <f t="shared" si="1729"/>
        <v>Inviable Sanitariamente</v>
      </c>
      <c r="BMZ470" s="265" t="str">
        <f t="shared" si="1730"/>
        <v>Inviable Sanitariamente</v>
      </c>
      <c r="BNA470" s="265" t="str">
        <f t="shared" si="1731"/>
        <v>Inviable Sanitariamente</v>
      </c>
      <c r="BNB470" s="265" t="str">
        <f t="shared" si="1732"/>
        <v>Inviable Sanitariamente</v>
      </c>
      <c r="BNC470" s="265" t="str">
        <f t="shared" si="1733"/>
        <v>Inviable Sanitariamente</v>
      </c>
      <c r="BND470" s="265" t="str">
        <f t="shared" si="1734"/>
        <v>Inviable Sanitariamente</v>
      </c>
      <c r="BNE470" s="265" t="str">
        <f t="shared" si="1735"/>
        <v>Inviable Sanitariamente</v>
      </c>
      <c r="BNF470" s="265" t="str">
        <f t="shared" si="1736"/>
        <v>Inviable Sanitariamente</v>
      </c>
      <c r="BNG470" s="265" t="str">
        <f t="shared" si="1737"/>
        <v>Inviable Sanitariamente</v>
      </c>
      <c r="BNH470" s="265" t="str">
        <f t="shared" si="1738"/>
        <v>Inviable Sanitariamente</v>
      </c>
      <c r="BNI470" s="265" t="str">
        <f t="shared" si="1739"/>
        <v>Inviable Sanitariamente</v>
      </c>
      <c r="BNJ470" s="265" t="str">
        <f t="shared" si="1740"/>
        <v>Inviable Sanitariamente</v>
      </c>
      <c r="BNK470" s="265" t="str">
        <f t="shared" si="1741"/>
        <v>Inviable Sanitariamente</v>
      </c>
      <c r="BNL470" s="265" t="str">
        <f t="shared" si="1742"/>
        <v>Inviable Sanitariamente</v>
      </c>
      <c r="BNM470" s="265" t="str">
        <f t="shared" si="1743"/>
        <v>Inviable Sanitariamente</v>
      </c>
      <c r="BNN470" s="265" t="str">
        <f t="shared" si="1744"/>
        <v>Inviable Sanitariamente</v>
      </c>
      <c r="BNO470" s="265" t="str">
        <f t="shared" si="1745"/>
        <v>Inviable Sanitariamente</v>
      </c>
      <c r="BNP470" s="265" t="str">
        <f t="shared" si="1746"/>
        <v>Inviable Sanitariamente</v>
      </c>
      <c r="BNQ470" s="265" t="str">
        <f t="shared" si="1747"/>
        <v>Inviable Sanitariamente</v>
      </c>
      <c r="BNR470" s="265" t="str">
        <f t="shared" si="1748"/>
        <v>Inviable Sanitariamente</v>
      </c>
      <c r="BNS470" s="265" t="str">
        <f t="shared" si="1749"/>
        <v>Inviable Sanitariamente</v>
      </c>
      <c r="BNT470" s="265" t="str">
        <f t="shared" si="1750"/>
        <v>Inviable Sanitariamente</v>
      </c>
      <c r="BNU470" s="265" t="str">
        <f t="shared" si="1751"/>
        <v>Inviable Sanitariamente</v>
      </c>
      <c r="BNV470" s="265" t="str">
        <f t="shared" si="1752"/>
        <v>Inviable Sanitariamente</v>
      </c>
      <c r="BNW470" s="265" t="str">
        <f t="shared" si="1753"/>
        <v>Inviable Sanitariamente</v>
      </c>
      <c r="BNX470" s="265" t="str">
        <f t="shared" si="1754"/>
        <v>Inviable Sanitariamente</v>
      </c>
      <c r="BNY470" s="265" t="str">
        <f t="shared" si="1755"/>
        <v>Inviable Sanitariamente</v>
      </c>
      <c r="BNZ470" s="265" t="str">
        <f t="shared" si="1756"/>
        <v>Inviable Sanitariamente</v>
      </c>
      <c r="BOA470" s="265" t="str">
        <f t="shared" si="1757"/>
        <v>Inviable Sanitariamente</v>
      </c>
      <c r="BOB470" s="265" t="str">
        <f t="shared" si="1758"/>
        <v>Inviable Sanitariamente</v>
      </c>
      <c r="BOC470" s="265" t="str">
        <f t="shared" si="1759"/>
        <v>Inviable Sanitariamente</v>
      </c>
      <c r="BOD470" s="265" t="str">
        <f t="shared" si="1760"/>
        <v>Inviable Sanitariamente</v>
      </c>
      <c r="BOE470" s="265" t="str">
        <f t="shared" si="1761"/>
        <v>Inviable Sanitariamente</v>
      </c>
      <c r="BOF470" s="265" t="str">
        <f t="shared" si="1762"/>
        <v>Inviable Sanitariamente</v>
      </c>
      <c r="BOG470" s="265" t="str">
        <f t="shared" si="1763"/>
        <v>Inviable Sanitariamente</v>
      </c>
      <c r="BOH470" s="265" t="str">
        <f t="shared" si="1764"/>
        <v>Inviable Sanitariamente</v>
      </c>
      <c r="BOI470" s="265" t="str">
        <f t="shared" si="1765"/>
        <v>Inviable Sanitariamente</v>
      </c>
      <c r="BOJ470" s="265" t="str">
        <f t="shared" si="1766"/>
        <v>Inviable Sanitariamente</v>
      </c>
      <c r="BOK470" s="265" t="str">
        <f t="shared" si="1767"/>
        <v>Inviable Sanitariamente</v>
      </c>
      <c r="BOL470" s="265" t="str">
        <f t="shared" si="1768"/>
        <v>Inviable Sanitariamente</v>
      </c>
      <c r="BOM470" s="265" t="str">
        <f t="shared" si="1769"/>
        <v>Inviable Sanitariamente</v>
      </c>
      <c r="BON470" s="265" t="str">
        <f t="shared" si="1770"/>
        <v>Inviable Sanitariamente</v>
      </c>
      <c r="BOO470" s="265" t="str">
        <f t="shared" si="1771"/>
        <v>Inviable Sanitariamente</v>
      </c>
      <c r="BOP470" s="265" t="str">
        <f t="shared" si="1772"/>
        <v>Inviable Sanitariamente</v>
      </c>
      <c r="BOQ470" s="265" t="str">
        <f t="shared" si="1773"/>
        <v>Inviable Sanitariamente</v>
      </c>
      <c r="BOR470" s="265" t="str">
        <f t="shared" si="1774"/>
        <v>Inviable Sanitariamente</v>
      </c>
      <c r="BOS470" s="265" t="str">
        <f t="shared" si="1775"/>
        <v>Inviable Sanitariamente</v>
      </c>
      <c r="BOT470" s="265" t="str">
        <f t="shared" si="1776"/>
        <v>Inviable Sanitariamente</v>
      </c>
      <c r="BOU470" s="265" t="str">
        <f t="shared" si="1777"/>
        <v>Inviable Sanitariamente</v>
      </c>
      <c r="BOV470" s="265" t="str">
        <f t="shared" si="1778"/>
        <v>Inviable Sanitariamente</v>
      </c>
      <c r="BOW470" s="265" t="str">
        <f t="shared" si="1779"/>
        <v>Inviable Sanitariamente</v>
      </c>
      <c r="BOX470" s="265" t="str">
        <f t="shared" si="1780"/>
        <v>Inviable Sanitariamente</v>
      </c>
      <c r="BOY470" s="265" t="str">
        <f t="shared" si="1781"/>
        <v>Inviable Sanitariamente</v>
      </c>
      <c r="BOZ470" s="265" t="str">
        <f t="shared" si="1782"/>
        <v>Inviable Sanitariamente</v>
      </c>
      <c r="BPA470" s="265" t="str">
        <f t="shared" si="1783"/>
        <v>Inviable Sanitariamente</v>
      </c>
      <c r="BPB470" s="265" t="str">
        <f t="shared" si="1784"/>
        <v>Inviable Sanitariamente</v>
      </c>
      <c r="BPC470" s="265" t="str">
        <f t="shared" si="1785"/>
        <v>Inviable Sanitariamente</v>
      </c>
      <c r="BPD470" s="265" t="str">
        <f t="shared" si="1786"/>
        <v>Inviable Sanitariamente</v>
      </c>
      <c r="BPE470" s="265" t="str">
        <f t="shared" si="1787"/>
        <v>Inviable Sanitariamente</v>
      </c>
      <c r="BPF470" s="265" t="str">
        <f t="shared" si="1788"/>
        <v>Inviable Sanitariamente</v>
      </c>
      <c r="BPG470" s="265" t="str">
        <f t="shared" si="1789"/>
        <v>Inviable Sanitariamente</v>
      </c>
      <c r="BPH470" s="265" t="str">
        <f t="shared" si="1790"/>
        <v>Inviable Sanitariamente</v>
      </c>
      <c r="BPI470" s="265" t="str">
        <f t="shared" si="1791"/>
        <v>Inviable Sanitariamente</v>
      </c>
      <c r="BPJ470" s="265" t="str">
        <f t="shared" si="1792"/>
        <v>Inviable Sanitariamente</v>
      </c>
      <c r="BPK470" s="265" t="str">
        <f t="shared" si="1793"/>
        <v>Inviable Sanitariamente</v>
      </c>
      <c r="BPL470" s="265" t="str">
        <f t="shared" si="1794"/>
        <v>Inviable Sanitariamente</v>
      </c>
      <c r="BPM470" s="265" t="str">
        <f t="shared" si="1795"/>
        <v>Inviable Sanitariamente</v>
      </c>
      <c r="BPN470" s="265" t="str">
        <f t="shared" si="1796"/>
        <v>Inviable Sanitariamente</v>
      </c>
      <c r="BPO470" s="265" t="str">
        <f t="shared" si="1797"/>
        <v>Inviable Sanitariamente</v>
      </c>
      <c r="BPP470" s="265" t="str">
        <f t="shared" si="1798"/>
        <v>Inviable Sanitariamente</v>
      </c>
      <c r="BPQ470" s="265" t="str">
        <f t="shared" si="1799"/>
        <v>Inviable Sanitariamente</v>
      </c>
      <c r="BPR470" s="265" t="str">
        <f t="shared" si="1800"/>
        <v>Inviable Sanitariamente</v>
      </c>
      <c r="BPS470" s="265" t="str">
        <f t="shared" si="1801"/>
        <v>Inviable Sanitariamente</v>
      </c>
      <c r="BPT470" s="265" t="str">
        <f t="shared" si="1802"/>
        <v>Inviable Sanitariamente</v>
      </c>
      <c r="BPU470" s="265" t="str">
        <f t="shared" si="1803"/>
        <v>Inviable Sanitariamente</v>
      </c>
      <c r="BPV470" s="265" t="str">
        <f t="shared" si="1804"/>
        <v>Inviable Sanitariamente</v>
      </c>
      <c r="BPW470" s="265" t="str">
        <f t="shared" si="1805"/>
        <v>Inviable Sanitariamente</v>
      </c>
      <c r="BPX470" s="265" t="str">
        <f t="shared" si="1806"/>
        <v>Inviable Sanitariamente</v>
      </c>
      <c r="BPY470" s="265" t="str">
        <f t="shared" si="1807"/>
        <v>Inviable Sanitariamente</v>
      </c>
      <c r="BPZ470" s="265" t="str">
        <f t="shared" si="1808"/>
        <v>Inviable Sanitariamente</v>
      </c>
      <c r="BQA470" s="265" t="str">
        <f t="shared" si="1809"/>
        <v>Inviable Sanitariamente</v>
      </c>
      <c r="BQB470" s="265" t="str">
        <f t="shared" si="1810"/>
        <v>Inviable Sanitariamente</v>
      </c>
      <c r="BQC470" s="265" t="str">
        <f t="shared" si="1811"/>
        <v>Inviable Sanitariamente</v>
      </c>
      <c r="BQD470" s="265" t="str">
        <f t="shared" si="1812"/>
        <v>Inviable Sanitariamente</v>
      </c>
      <c r="BQE470" s="265" t="str">
        <f t="shared" si="1813"/>
        <v>Inviable Sanitariamente</v>
      </c>
      <c r="BQF470" s="265" t="str">
        <f t="shared" si="1814"/>
        <v>Inviable Sanitariamente</v>
      </c>
      <c r="BQG470" s="265" t="str">
        <f t="shared" si="1815"/>
        <v>Inviable Sanitariamente</v>
      </c>
      <c r="BQH470" s="265" t="str">
        <f t="shared" si="1816"/>
        <v>Inviable Sanitariamente</v>
      </c>
      <c r="BQI470" s="265" t="str">
        <f t="shared" si="1817"/>
        <v>Inviable Sanitariamente</v>
      </c>
      <c r="BQJ470" s="265" t="str">
        <f t="shared" si="1818"/>
        <v>Inviable Sanitariamente</v>
      </c>
      <c r="BQK470" s="265" t="str">
        <f t="shared" si="1819"/>
        <v>Inviable Sanitariamente</v>
      </c>
      <c r="BQL470" s="265" t="str">
        <f t="shared" si="1820"/>
        <v>Inviable Sanitariamente</v>
      </c>
      <c r="BQM470" s="265" t="str">
        <f t="shared" si="1821"/>
        <v>Inviable Sanitariamente</v>
      </c>
      <c r="BQN470" s="265" t="str">
        <f t="shared" si="1822"/>
        <v>Inviable Sanitariamente</v>
      </c>
      <c r="BQO470" s="265" t="str">
        <f t="shared" si="1823"/>
        <v>Inviable Sanitariamente</v>
      </c>
      <c r="BQP470" s="265" t="str">
        <f t="shared" si="1824"/>
        <v>Inviable Sanitariamente</v>
      </c>
      <c r="BQQ470" s="265" t="str">
        <f t="shared" si="1825"/>
        <v>Inviable Sanitariamente</v>
      </c>
      <c r="BQR470" s="265" t="str">
        <f t="shared" si="1826"/>
        <v>Inviable Sanitariamente</v>
      </c>
      <c r="BQS470" s="265" t="str">
        <f t="shared" si="1827"/>
        <v>Inviable Sanitariamente</v>
      </c>
      <c r="BQT470" s="265" t="str">
        <f t="shared" si="1828"/>
        <v>Inviable Sanitariamente</v>
      </c>
      <c r="BQU470" s="265" t="str">
        <f t="shared" si="1829"/>
        <v>Inviable Sanitariamente</v>
      </c>
      <c r="BQV470" s="265" t="str">
        <f t="shared" si="1830"/>
        <v>Inviable Sanitariamente</v>
      </c>
      <c r="BQW470" s="265" t="str">
        <f t="shared" si="1831"/>
        <v>Inviable Sanitariamente</v>
      </c>
      <c r="BQX470" s="265" t="str">
        <f t="shared" si="1832"/>
        <v>Inviable Sanitariamente</v>
      </c>
      <c r="BQY470" s="265" t="str">
        <f t="shared" si="1833"/>
        <v>Inviable Sanitariamente</v>
      </c>
      <c r="BQZ470" s="265" t="str">
        <f t="shared" si="1834"/>
        <v>Inviable Sanitariamente</v>
      </c>
      <c r="BRA470" s="265" t="str">
        <f t="shared" si="1835"/>
        <v>Inviable Sanitariamente</v>
      </c>
      <c r="BRB470" s="265" t="str">
        <f t="shared" si="1836"/>
        <v>Inviable Sanitariamente</v>
      </c>
      <c r="BRC470" s="265" t="str">
        <f t="shared" si="1837"/>
        <v>Inviable Sanitariamente</v>
      </c>
      <c r="BRD470" s="265" t="str">
        <f t="shared" si="1838"/>
        <v>Inviable Sanitariamente</v>
      </c>
      <c r="BRE470" s="265" t="str">
        <f t="shared" si="1839"/>
        <v>Inviable Sanitariamente</v>
      </c>
      <c r="BRF470" s="265" t="str">
        <f t="shared" si="1840"/>
        <v>Inviable Sanitariamente</v>
      </c>
      <c r="BRG470" s="265" t="str">
        <f t="shared" si="1841"/>
        <v>Inviable Sanitariamente</v>
      </c>
      <c r="BRH470" s="265" t="str">
        <f t="shared" si="1842"/>
        <v>Inviable Sanitariamente</v>
      </c>
      <c r="BRI470" s="265" t="str">
        <f t="shared" si="1843"/>
        <v>Inviable Sanitariamente</v>
      </c>
      <c r="BRJ470" s="265" t="str">
        <f t="shared" si="1844"/>
        <v>Inviable Sanitariamente</v>
      </c>
      <c r="BRK470" s="265" t="str">
        <f t="shared" si="1845"/>
        <v>Inviable Sanitariamente</v>
      </c>
      <c r="BRL470" s="265" t="str">
        <f t="shared" si="1846"/>
        <v>Inviable Sanitariamente</v>
      </c>
      <c r="BRM470" s="265" t="str">
        <f t="shared" si="1847"/>
        <v>Inviable Sanitariamente</v>
      </c>
      <c r="BRN470" s="265" t="str">
        <f t="shared" si="1848"/>
        <v>Inviable Sanitariamente</v>
      </c>
      <c r="BRO470" s="265" t="str">
        <f t="shared" si="1849"/>
        <v>Inviable Sanitariamente</v>
      </c>
      <c r="BRP470" s="265" t="str">
        <f t="shared" si="1850"/>
        <v>Inviable Sanitariamente</v>
      </c>
      <c r="BRQ470" s="265" t="str">
        <f t="shared" si="1851"/>
        <v>Inviable Sanitariamente</v>
      </c>
      <c r="BRR470" s="265" t="str">
        <f t="shared" si="1852"/>
        <v>Inviable Sanitariamente</v>
      </c>
      <c r="BRS470" s="265" t="str">
        <f t="shared" si="1853"/>
        <v>Inviable Sanitariamente</v>
      </c>
      <c r="BRT470" s="265" t="str">
        <f t="shared" si="1854"/>
        <v>Inviable Sanitariamente</v>
      </c>
      <c r="BRU470" s="265" t="str">
        <f t="shared" si="1855"/>
        <v>Inviable Sanitariamente</v>
      </c>
      <c r="BRV470" s="265" t="str">
        <f t="shared" si="1856"/>
        <v>Inviable Sanitariamente</v>
      </c>
      <c r="BRW470" s="265" t="str">
        <f t="shared" si="1857"/>
        <v>Inviable Sanitariamente</v>
      </c>
      <c r="BRX470" s="265" t="str">
        <f t="shared" si="1858"/>
        <v>Inviable Sanitariamente</v>
      </c>
      <c r="BRY470" s="265" t="str">
        <f t="shared" si="1859"/>
        <v>Inviable Sanitariamente</v>
      </c>
      <c r="BRZ470" s="265" t="str">
        <f t="shared" si="1860"/>
        <v>Inviable Sanitariamente</v>
      </c>
      <c r="BSA470" s="265" t="str">
        <f t="shared" si="1861"/>
        <v>Inviable Sanitariamente</v>
      </c>
      <c r="BSB470" s="265" t="str">
        <f t="shared" si="1862"/>
        <v>Inviable Sanitariamente</v>
      </c>
      <c r="BSC470" s="265" t="str">
        <f t="shared" si="1863"/>
        <v>Inviable Sanitariamente</v>
      </c>
      <c r="BSD470" s="265" t="str">
        <f t="shared" si="1864"/>
        <v>Inviable Sanitariamente</v>
      </c>
      <c r="BSE470" s="265" t="str">
        <f t="shared" si="1865"/>
        <v>Inviable Sanitariamente</v>
      </c>
      <c r="BSF470" s="265" t="str">
        <f t="shared" si="1866"/>
        <v>Inviable Sanitariamente</v>
      </c>
      <c r="BSG470" s="265" t="str">
        <f t="shared" si="1867"/>
        <v>Inviable Sanitariamente</v>
      </c>
      <c r="BSH470" s="265" t="str">
        <f t="shared" si="1868"/>
        <v>Inviable Sanitariamente</v>
      </c>
      <c r="BSI470" s="265" t="str">
        <f t="shared" si="1869"/>
        <v>Inviable Sanitariamente</v>
      </c>
      <c r="BSJ470" s="265" t="str">
        <f t="shared" si="1870"/>
        <v>Inviable Sanitariamente</v>
      </c>
      <c r="BSK470" s="265" t="str">
        <f t="shared" si="1871"/>
        <v>Inviable Sanitariamente</v>
      </c>
      <c r="BSL470" s="265" t="str">
        <f t="shared" si="1872"/>
        <v>Inviable Sanitariamente</v>
      </c>
      <c r="BSM470" s="265" t="str">
        <f t="shared" si="1873"/>
        <v>Inviable Sanitariamente</v>
      </c>
      <c r="BSN470" s="265" t="str">
        <f t="shared" si="1874"/>
        <v>Inviable Sanitariamente</v>
      </c>
      <c r="BSO470" s="265" t="str">
        <f t="shared" si="1875"/>
        <v>Inviable Sanitariamente</v>
      </c>
      <c r="BSP470" s="265" t="str">
        <f t="shared" si="1876"/>
        <v>Inviable Sanitariamente</v>
      </c>
      <c r="BSQ470" s="265" t="str">
        <f t="shared" si="1877"/>
        <v>Inviable Sanitariamente</v>
      </c>
      <c r="BSR470" s="265" t="str">
        <f t="shared" si="1878"/>
        <v>Inviable Sanitariamente</v>
      </c>
      <c r="BSS470" s="265" t="str">
        <f t="shared" si="1879"/>
        <v>Inviable Sanitariamente</v>
      </c>
      <c r="BST470" s="265" t="str">
        <f t="shared" si="1880"/>
        <v>Inviable Sanitariamente</v>
      </c>
      <c r="BSU470" s="265" t="str">
        <f t="shared" si="1881"/>
        <v>Inviable Sanitariamente</v>
      </c>
      <c r="BSV470" s="265" t="str">
        <f t="shared" si="1882"/>
        <v>Inviable Sanitariamente</v>
      </c>
      <c r="BSW470" s="265" t="str">
        <f t="shared" si="1883"/>
        <v>Inviable Sanitariamente</v>
      </c>
      <c r="BSX470" s="265" t="str">
        <f t="shared" si="1884"/>
        <v>Inviable Sanitariamente</v>
      </c>
      <c r="BSY470" s="265" t="str">
        <f t="shared" si="1885"/>
        <v>Inviable Sanitariamente</v>
      </c>
      <c r="BSZ470" s="265" t="str">
        <f t="shared" si="1886"/>
        <v>Inviable Sanitariamente</v>
      </c>
      <c r="BTA470" s="265" t="str">
        <f t="shared" si="1887"/>
        <v>Inviable Sanitariamente</v>
      </c>
      <c r="BTB470" s="265" t="str">
        <f t="shared" si="1888"/>
        <v>Inviable Sanitariamente</v>
      </c>
      <c r="BTC470" s="265" t="str">
        <f t="shared" si="1889"/>
        <v>Inviable Sanitariamente</v>
      </c>
      <c r="BTD470" s="265" t="str">
        <f t="shared" si="1890"/>
        <v>Inviable Sanitariamente</v>
      </c>
      <c r="BTE470" s="265" t="str">
        <f t="shared" si="1891"/>
        <v>Inviable Sanitariamente</v>
      </c>
      <c r="BTF470" s="265" t="str">
        <f t="shared" si="1892"/>
        <v>Inviable Sanitariamente</v>
      </c>
      <c r="BTG470" s="265" t="str">
        <f t="shared" si="1893"/>
        <v>Inviable Sanitariamente</v>
      </c>
      <c r="BTH470" s="265" t="str">
        <f t="shared" si="1894"/>
        <v>Inviable Sanitariamente</v>
      </c>
      <c r="BTI470" s="265" t="str">
        <f t="shared" si="1895"/>
        <v>Inviable Sanitariamente</v>
      </c>
      <c r="BTJ470" s="265" t="str">
        <f t="shared" si="1896"/>
        <v>Inviable Sanitariamente</v>
      </c>
      <c r="BTK470" s="265" t="str">
        <f t="shared" si="1897"/>
        <v>Inviable Sanitariamente</v>
      </c>
      <c r="BTL470" s="265" t="str">
        <f t="shared" si="1898"/>
        <v>Inviable Sanitariamente</v>
      </c>
      <c r="BTM470" s="265" t="str">
        <f t="shared" si="1899"/>
        <v>Inviable Sanitariamente</v>
      </c>
      <c r="BTN470" s="265" t="str">
        <f t="shared" si="1900"/>
        <v>Inviable Sanitariamente</v>
      </c>
      <c r="BTO470" s="265" t="str">
        <f t="shared" si="1901"/>
        <v>Inviable Sanitariamente</v>
      </c>
      <c r="BTP470" s="265" t="str">
        <f t="shared" si="1902"/>
        <v>Inviable Sanitariamente</v>
      </c>
      <c r="BTQ470" s="265" t="str">
        <f t="shared" si="1903"/>
        <v>Inviable Sanitariamente</v>
      </c>
      <c r="BTR470" s="265" t="str">
        <f t="shared" si="1904"/>
        <v>Inviable Sanitariamente</v>
      </c>
      <c r="BTS470" s="265" t="str">
        <f t="shared" si="1905"/>
        <v>Inviable Sanitariamente</v>
      </c>
      <c r="BTT470" s="265" t="str">
        <f t="shared" si="1906"/>
        <v>Inviable Sanitariamente</v>
      </c>
      <c r="BTU470" s="265" t="str">
        <f t="shared" si="1907"/>
        <v>Inviable Sanitariamente</v>
      </c>
      <c r="BTV470" s="265" t="str">
        <f t="shared" si="1908"/>
        <v>Inviable Sanitariamente</v>
      </c>
      <c r="BTW470" s="265" t="str">
        <f t="shared" si="1909"/>
        <v>Inviable Sanitariamente</v>
      </c>
      <c r="BTX470" s="265" t="str">
        <f t="shared" si="1910"/>
        <v>Inviable Sanitariamente</v>
      </c>
      <c r="BTY470" s="265" t="str">
        <f t="shared" si="1911"/>
        <v>Inviable Sanitariamente</v>
      </c>
      <c r="BTZ470" s="265" t="str">
        <f t="shared" si="1912"/>
        <v>Inviable Sanitariamente</v>
      </c>
      <c r="BUA470" s="265" t="str">
        <f t="shared" si="1913"/>
        <v>Inviable Sanitariamente</v>
      </c>
      <c r="BUB470" s="265" t="str">
        <f t="shared" si="1914"/>
        <v>Inviable Sanitariamente</v>
      </c>
      <c r="BUC470" s="265" t="str">
        <f t="shared" si="1915"/>
        <v>Inviable Sanitariamente</v>
      </c>
      <c r="BUD470" s="265" t="str">
        <f t="shared" si="1916"/>
        <v>Inviable Sanitariamente</v>
      </c>
      <c r="BUE470" s="265" t="str">
        <f t="shared" si="1917"/>
        <v>Inviable Sanitariamente</v>
      </c>
      <c r="BUF470" s="265" t="str">
        <f t="shared" si="1918"/>
        <v>Inviable Sanitariamente</v>
      </c>
      <c r="BUG470" s="265" t="str">
        <f t="shared" si="1919"/>
        <v>Inviable Sanitariamente</v>
      </c>
      <c r="BUH470" s="265" t="str">
        <f t="shared" si="1920"/>
        <v>Inviable Sanitariamente</v>
      </c>
      <c r="BUI470" s="265" t="str">
        <f t="shared" si="1921"/>
        <v>Inviable Sanitariamente</v>
      </c>
      <c r="BUJ470" s="265" t="str">
        <f t="shared" si="1922"/>
        <v>Inviable Sanitariamente</v>
      </c>
      <c r="BUK470" s="265" t="str">
        <f t="shared" si="1923"/>
        <v>Inviable Sanitariamente</v>
      </c>
      <c r="BUL470" s="265" t="str">
        <f t="shared" si="1924"/>
        <v>Inviable Sanitariamente</v>
      </c>
      <c r="BUM470" s="265" t="str">
        <f t="shared" si="1925"/>
        <v>Inviable Sanitariamente</v>
      </c>
      <c r="BUN470" s="265" t="str">
        <f t="shared" si="1926"/>
        <v>Inviable Sanitariamente</v>
      </c>
      <c r="BUO470" s="265" t="str">
        <f t="shared" si="1927"/>
        <v>Inviable Sanitariamente</v>
      </c>
      <c r="BUP470" s="265" t="str">
        <f t="shared" si="1928"/>
        <v>Inviable Sanitariamente</v>
      </c>
      <c r="BUQ470" s="265" t="str">
        <f t="shared" si="1929"/>
        <v>Inviable Sanitariamente</v>
      </c>
      <c r="BUR470" s="265" t="str">
        <f t="shared" si="1930"/>
        <v>Inviable Sanitariamente</v>
      </c>
      <c r="BUS470" s="265" t="str">
        <f t="shared" si="1931"/>
        <v>Inviable Sanitariamente</v>
      </c>
      <c r="BUT470" s="265" t="str">
        <f t="shared" si="1932"/>
        <v>Inviable Sanitariamente</v>
      </c>
      <c r="BUU470" s="265" t="str">
        <f t="shared" si="1933"/>
        <v>Inviable Sanitariamente</v>
      </c>
      <c r="BUV470" s="265" t="str">
        <f t="shared" si="1934"/>
        <v>Inviable Sanitariamente</v>
      </c>
      <c r="BUW470" s="265" t="str">
        <f t="shared" si="1935"/>
        <v>Inviable Sanitariamente</v>
      </c>
      <c r="BUX470" s="265" t="str">
        <f t="shared" si="1936"/>
        <v>Inviable Sanitariamente</v>
      </c>
      <c r="BUY470" s="265" t="str">
        <f t="shared" si="1937"/>
        <v>Inviable Sanitariamente</v>
      </c>
      <c r="BUZ470" s="265" t="str">
        <f t="shared" si="1938"/>
        <v>Inviable Sanitariamente</v>
      </c>
      <c r="BVA470" s="265" t="str">
        <f t="shared" si="1939"/>
        <v>Inviable Sanitariamente</v>
      </c>
      <c r="BVB470" s="265" t="str">
        <f t="shared" si="1940"/>
        <v>Inviable Sanitariamente</v>
      </c>
      <c r="BVC470" s="265" t="str">
        <f t="shared" si="1941"/>
        <v>Inviable Sanitariamente</v>
      </c>
      <c r="BVD470" s="265" t="str">
        <f t="shared" si="1942"/>
        <v>Inviable Sanitariamente</v>
      </c>
      <c r="BVE470" s="265" t="str">
        <f t="shared" si="1943"/>
        <v>Inviable Sanitariamente</v>
      </c>
      <c r="BVF470" s="265" t="str">
        <f t="shared" si="1944"/>
        <v>Inviable Sanitariamente</v>
      </c>
      <c r="BVG470" s="265" t="str">
        <f t="shared" si="1945"/>
        <v>Inviable Sanitariamente</v>
      </c>
      <c r="BVH470" s="265" t="str">
        <f t="shared" si="1946"/>
        <v>Inviable Sanitariamente</v>
      </c>
      <c r="BVI470" s="265" t="str">
        <f t="shared" si="1947"/>
        <v>Inviable Sanitariamente</v>
      </c>
      <c r="BVJ470" s="265" t="str">
        <f t="shared" si="1948"/>
        <v>Inviable Sanitariamente</v>
      </c>
      <c r="BVK470" s="265" t="str">
        <f t="shared" si="1949"/>
        <v>Inviable Sanitariamente</v>
      </c>
      <c r="BVL470" s="265" t="str">
        <f t="shared" si="1950"/>
        <v>Inviable Sanitariamente</v>
      </c>
      <c r="BVM470" s="265" t="str">
        <f t="shared" si="1951"/>
        <v>Inviable Sanitariamente</v>
      </c>
      <c r="BVN470" s="265" t="str">
        <f t="shared" si="1952"/>
        <v>Inviable Sanitariamente</v>
      </c>
      <c r="BVO470" s="265" t="str">
        <f t="shared" si="1953"/>
        <v>Inviable Sanitariamente</v>
      </c>
      <c r="BVP470" s="265" t="str">
        <f t="shared" si="1954"/>
        <v>Inviable Sanitariamente</v>
      </c>
      <c r="BVQ470" s="265" t="str">
        <f t="shared" si="1955"/>
        <v>Inviable Sanitariamente</v>
      </c>
      <c r="BVR470" s="265" t="str">
        <f t="shared" si="1956"/>
        <v>Inviable Sanitariamente</v>
      </c>
      <c r="BVS470" s="265" t="str">
        <f t="shared" si="1957"/>
        <v>Inviable Sanitariamente</v>
      </c>
      <c r="BVT470" s="265" t="str">
        <f t="shared" si="1958"/>
        <v>Inviable Sanitariamente</v>
      </c>
      <c r="BVU470" s="265" t="str">
        <f t="shared" si="1959"/>
        <v>Inviable Sanitariamente</v>
      </c>
      <c r="BVV470" s="265" t="str">
        <f t="shared" si="1960"/>
        <v>Inviable Sanitariamente</v>
      </c>
      <c r="BVW470" s="265" t="str">
        <f t="shared" si="1961"/>
        <v>Inviable Sanitariamente</v>
      </c>
      <c r="BVX470" s="265" t="str">
        <f t="shared" si="1962"/>
        <v>Inviable Sanitariamente</v>
      </c>
      <c r="BVY470" s="265" t="str">
        <f t="shared" si="1963"/>
        <v>Inviable Sanitariamente</v>
      </c>
      <c r="BVZ470" s="265" t="str">
        <f t="shared" si="1964"/>
        <v>Inviable Sanitariamente</v>
      </c>
      <c r="BWA470" s="265" t="str">
        <f t="shared" si="1965"/>
        <v>Inviable Sanitariamente</v>
      </c>
      <c r="BWB470" s="265" t="str">
        <f t="shared" si="1966"/>
        <v>Inviable Sanitariamente</v>
      </c>
      <c r="BWC470" s="265" t="str">
        <f t="shared" si="1967"/>
        <v>Inviable Sanitariamente</v>
      </c>
      <c r="BWD470" s="265" t="str">
        <f t="shared" si="1968"/>
        <v>Inviable Sanitariamente</v>
      </c>
      <c r="BWE470" s="265" t="str">
        <f t="shared" si="1969"/>
        <v>Inviable Sanitariamente</v>
      </c>
      <c r="BWF470" s="265" t="str">
        <f t="shared" si="1970"/>
        <v>Inviable Sanitariamente</v>
      </c>
      <c r="BWG470" s="265" t="str">
        <f t="shared" si="1971"/>
        <v>Inviable Sanitariamente</v>
      </c>
      <c r="BWH470" s="265" t="str">
        <f t="shared" si="1972"/>
        <v>Inviable Sanitariamente</v>
      </c>
      <c r="BWI470" s="265" t="str">
        <f t="shared" si="1973"/>
        <v>Inviable Sanitariamente</v>
      </c>
      <c r="BWJ470" s="265" t="str">
        <f t="shared" si="1974"/>
        <v>Inviable Sanitariamente</v>
      </c>
      <c r="BWK470" s="265" t="str">
        <f t="shared" si="1975"/>
        <v>Inviable Sanitariamente</v>
      </c>
      <c r="BWL470" s="265" t="str">
        <f t="shared" si="1976"/>
        <v>Inviable Sanitariamente</v>
      </c>
      <c r="BWM470" s="265" t="str">
        <f t="shared" si="1977"/>
        <v>Inviable Sanitariamente</v>
      </c>
      <c r="BWN470" s="265" t="str">
        <f t="shared" si="1978"/>
        <v>Inviable Sanitariamente</v>
      </c>
      <c r="BWO470" s="265" t="str">
        <f t="shared" si="1979"/>
        <v>Inviable Sanitariamente</v>
      </c>
      <c r="BWP470" s="265" t="str">
        <f t="shared" si="1980"/>
        <v>Inviable Sanitariamente</v>
      </c>
      <c r="BWQ470" s="265" t="str">
        <f t="shared" si="1981"/>
        <v>Inviable Sanitariamente</v>
      </c>
      <c r="BWR470" s="265" t="str">
        <f t="shared" si="1982"/>
        <v>Inviable Sanitariamente</v>
      </c>
      <c r="BWS470" s="265" t="str">
        <f t="shared" si="1983"/>
        <v>Inviable Sanitariamente</v>
      </c>
      <c r="BWT470" s="265" t="str">
        <f t="shared" si="1984"/>
        <v>Inviable Sanitariamente</v>
      </c>
      <c r="BWU470" s="265" t="str">
        <f t="shared" si="1985"/>
        <v>Inviable Sanitariamente</v>
      </c>
      <c r="BWV470" s="265" t="str">
        <f t="shared" si="1986"/>
        <v>Inviable Sanitariamente</v>
      </c>
      <c r="BWW470" s="265" t="str">
        <f t="shared" si="1987"/>
        <v>Inviable Sanitariamente</v>
      </c>
      <c r="BWX470" s="265" t="str">
        <f t="shared" si="1988"/>
        <v>Inviable Sanitariamente</v>
      </c>
      <c r="BWY470" s="265" t="str">
        <f t="shared" si="1989"/>
        <v>Inviable Sanitariamente</v>
      </c>
      <c r="BWZ470" s="265" t="str">
        <f t="shared" si="1990"/>
        <v>Inviable Sanitariamente</v>
      </c>
      <c r="BXA470" s="265" t="str">
        <f t="shared" si="1991"/>
        <v>Inviable Sanitariamente</v>
      </c>
      <c r="BXB470" s="265" t="str">
        <f t="shared" si="1992"/>
        <v>Inviable Sanitariamente</v>
      </c>
      <c r="BXC470" s="265" t="str">
        <f t="shared" si="1993"/>
        <v>Inviable Sanitariamente</v>
      </c>
      <c r="BXD470" s="265" t="str">
        <f t="shared" si="1994"/>
        <v>Inviable Sanitariamente</v>
      </c>
      <c r="BXE470" s="265" t="str">
        <f t="shared" si="1995"/>
        <v>Inviable Sanitariamente</v>
      </c>
      <c r="BXF470" s="265" t="str">
        <f t="shared" si="1996"/>
        <v>Inviable Sanitariamente</v>
      </c>
      <c r="BXG470" s="265" t="str">
        <f t="shared" si="1997"/>
        <v>Inviable Sanitariamente</v>
      </c>
      <c r="BXH470" s="265" t="str">
        <f t="shared" si="1998"/>
        <v>Inviable Sanitariamente</v>
      </c>
      <c r="BXI470" s="265" t="str">
        <f t="shared" si="1999"/>
        <v>Inviable Sanitariamente</v>
      </c>
      <c r="BXJ470" s="265" t="str">
        <f t="shared" si="2000"/>
        <v>Inviable Sanitariamente</v>
      </c>
      <c r="BXK470" s="265" t="str">
        <f t="shared" si="2001"/>
        <v>Inviable Sanitariamente</v>
      </c>
      <c r="BXL470" s="265" t="str">
        <f t="shared" si="2002"/>
        <v>Inviable Sanitariamente</v>
      </c>
      <c r="BXM470" s="265" t="str">
        <f t="shared" si="2003"/>
        <v>Inviable Sanitariamente</v>
      </c>
      <c r="BXN470" s="265" t="str">
        <f t="shared" si="2004"/>
        <v>Inviable Sanitariamente</v>
      </c>
      <c r="BXO470" s="265" t="str">
        <f t="shared" si="2005"/>
        <v>Inviable Sanitariamente</v>
      </c>
      <c r="BXP470" s="265" t="str">
        <f t="shared" si="2006"/>
        <v>Inviable Sanitariamente</v>
      </c>
      <c r="BXQ470" s="265" t="str">
        <f t="shared" si="2007"/>
        <v>Inviable Sanitariamente</v>
      </c>
      <c r="BXR470" s="265" t="str">
        <f t="shared" si="2008"/>
        <v>Inviable Sanitariamente</v>
      </c>
      <c r="BXS470" s="265" t="str">
        <f t="shared" si="2009"/>
        <v>Inviable Sanitariamente</v>
      </c>
      <c r="BXT470" s="265" t="str">
        <f t="shared" si="2010"/>
        <v>Inviable Sanitariamente</v>
      </c>
      <c r="BXU470" s="265" t="str">
        <f t="shared" si="2011"/>
        <v>Inviable Sanitariamente</v>
      </c>
      <c r="BXV470" s="265" t="str">
        <f t="shared" si="2012"/>
        <v>Inviable Sanitariamente</v>
      </c>
      <c r="BXW470" s="265" t="str">
        <f t="shared" si="2013"/>
        <v>Inviable Sanitariamente</v>
      </c>
      <c r="BXX470" s="265" t="str">
        <f t="shared" si="2014"/>
        <v>Inviable Sanitariamente</v>
      </c>
      <c r="BXY470" s="265" t="str">
        <f t="shared" si="2015"/>
        <v>Inviable Sanitariamente</v>
      </c>
      <c r="BXZ470" s="265" t="str">
        <f t="shared" si="2016"/>
        <v>Inviable Sanitariamente</v>
      </c>
      <c r="BYA470" s="265" t="str">
        <f t="shared" si="2017"/>
        <v>Inviable Sanitariamente</v>
      </c>
      <c r="BYB470" s="265" t="str">
        <f t="shared" si="2018"/>
        <v>Inviable Sanitariamente</v>
      </c>
      <c r="BYC470" s="265" t="str">
        <f t="shared" si="2019"/>
        <v>Inviable Sanitariamente</v>
      </c>
      <c r="BYD470" s="265" t="str">
        <f t="shared" si="2020"/>
        <v>Inviable Sanitariamente</v>
      </c>
      <c r="BYE470" s="265" t="str">
        <f t="shared" si="2021"/>
        <v>Inviable Sanitariamente</v>
      </c>
      <c r="BYF470" s="265" t="str">
        <f t="shared" si="2022"/>
        <v>Inviable Sanitariamente</v>
      </c>
      <c r="BYG470" s="265" t="str">
        <f t="shared" si="2023"/>
        <v>Inviable Sanitariamente</v>
      </c>
      <c r="BYH470" s="265" t="str">
        <f t="shared" si="2024"/>
        <v>Inviable Sanitariamente</v>
      </c>
      <c r="BYI470" s="265" t="str">
        <f t="shared" si="2025"/>
        <v>Inviable Sanitariamente</v>
      </c>
      <c r="BYJ470" s="265" t="str">
        <f t="shared" si="2026"/>
        <v>Inviable Sanitariamente</v>
      </c>
      <c r="BYK470" s="265" t="str">
        <f t="shared" si="2027"/>
        <v>Inviable Sanitariamente</v>
      </c>
      <c r="BYL470" s="265" t="str">
        <f t="shared" si="2028"/>
        <v>Inviable Sanitariamente</v>
      </c>
      <c r="BYM470" s="265" t="str">
        <f t="shared" si="2029"/>
        <v>Inviable Sanitariamente</v>
      </c>
      <c r="BYN470" s="265" t="str">
        <f t="shared" si="2030"/>
        <v>Inviable Sanitariamente</v>
      </c>
      <c r="BYO470" s="265" t="str">
        <f t="shared" si="2031"/>
        <v>Inviable Sanitariamente</v>
      </c>
      <c r="BYP470" s="265" t="str">
        <f t="shared" si="2032"/>
        <v>Inviable Sanitariamente</v>
      </c>
      <c r="BYQ470" s="265" t="str">
        <f t="shared" si="2033"/>
        <v>Inviable Sanitariamente</v>
      </c>
      <c r="BYR470" s="265" t="str">
        <f t="shared" si="2034"/>
        <v>Inviable Sanitariamente</v>
      </c>
      <c r="BYS470" s="265" t="str">
        <f t="shared" si="2035"/>
        <v>Inviable Sanitariamente</v>
      </c>
      <c r="BYT470" s="265" t="str">
        <f t="shared" si="2036"/>
        <v>Inviable Sanitariamente</v>
      </c>
      <c r="BYU470" s="265" t="str">
        <f t="shared" si="2037"/>
        <v>Inviable Sanitariamente</v>
      </c>
      <c r="BYV470" s="265" t="str">
        <f t="shared" si="2038"/>
        <v>Inviable Sanitariamente</v>
      </c>
      <c r="BYW470" s="265" t="str">
        <f t="shared" si="2039"/>
        <v>Inviable Sanitariamente</v>
      </c>
      <c r="BYX470" s="265" t="str">
        <f t="shared" si="2040"/>
        <v>Inviable Sanitariamente</v>
      </c>
      <c r="BYY470" s="265" t="str">
        <f t="shared" si="2041"/>
        <v>Inviable Sanitariamente</v>
      </c>
      <c r="BYZ470" s="265" t="str">
        <f t="shared" si="2042"/>
        <v>Inviable Sanitariamente</v>
      </c>
      <c r="BZA470" s="265" t="str">
        <f t="shared" si="2043"/>
        <v>Inviable Sanitariamente</v>
      </c>
      <c r="BZB470" s="265" t="str">
        <f t="shared" si="2044"/>
        <v>Inviable Sanitariamente</v>
      </c>
      <c r="BZC470" s="265" t="str">
        <f t="shared" si="2045"/>
        <v>Inviable Sanitariamente</v>
      </c>
      <c r="BZD470" s="265" t="str">
        <f t="shared" si="2046"/>
        <v>Inviable Sanitariamente</v>
      </c>
      <c r="BZE470" s="265" t="str">
        <f t="shared" si="2047"/>
        <v>Inviable Sanitariamente</v>
      </c>
      <c r="BZF470" s="265" t="str">
        <f t="shared" si="2048"/>
        <v>Inviable Sanitariamente</v>
      </c>
      <c r="BZG470" s="265" t="str">
        <f t="shared" si="2049"/>
        <v>Inviable Sanitariamente</v>
      </c>
      <c r="BZH470" s="265" t="str">
        <f t="shared" si="2050"/>
        <v>Inviable Sanitariamente</v>
      </c>
      <c r="BZI470" s="265" t="str">
        <f t="shared" si="2051"/>
        <v>Inviable Sanitariamente</v>
      </c>
      <c r="BZJ470" s="265" t="str">
        <f t="shared" si="2052"/>
        <v>Inviable Sanitariamente</v>
      </c>
      <c r="BZK470" s="265" t="str">
        <f t="shared" si="2053"/>
        <v>Inviable Sanitariamente</v>
      </c>
      <c r="BZL470" s="265" t="str">
        <f t="shared" si="2054"/>
        <v>Inviable Sanitariamente</v>
      </c>
      <c r="BZM470" s="265" t="str">
        <f t="shared" si="2055"/>
        <v>Inviable Sanitariamente</v>
      </c>
      <c r="BZN470" s="265" t="str">
        <f t="shared" si="2056"/>
        <v>Inviable Sanitariamente</v>
      </c>
      <c r="BZO470" s="265" t="str">
        <f t="shared" si="2057"/>
        <v>Inviable Sanitariamente</v>
      </c>
      <c r="BZP470" s="265" t="str">
        <f t="shared" si="2058"/>
        <v>Inviable Sanitariamente</v>
      </c>
      <c r="BZQ470" s="265" t="str">
        <f t="shared" si="2059"/>
        <v>Inviable Sanitariamente</v>
      </c>
      <c r="BZR470" s="265" t="str">
        <f t="shared" si="2060"/>
        <v>Inviable Sanitariamente</v>
      </c>
      <c r="BZS470" s="265" t="str">
        <f t="shared" si="2061"/>
        <v>Inviable Sanitariamente</v>
      </c>
      <c r="BZT470" s="265" t="str">
        <f t="shared" si="2062"/>
        <v>Inviable Sanitariamente</v>
      </c>
      <c r="BZU470" s="265" t="str">
        <f t="shared" si="2063"/>
        <v>Inviable Sanitariamente</v>
      </c>
      <c r="BZV470" s="265" t="str">
        <f t="shared" si="2064"/>
        <v>Inviable Sanitariamente</v>
      </c>
      <c r="BZW470" s="265" t="str">
        <f t="shared" si="2065"/>
        <v>Inviable Sanitariamente</v>
      </c>
      <c r="BZX470" s="265" t="str">
        <f t="shared" si="2066"/>
        <v>Inviable Sanitariamente</v>
      </c>
      <c r="BZY470" s="265" t="str">
        <f t="shared" si="2067"/>
        <v>Inviable Sanitariamente</v>
      </c>
      <c r="BZZ470" s="265" t="str">
        <f t="shared" si="2068"/>
        <v>Inviable Sanitariamente</v>
      </c>
      <c r="CAA470" s="265" t="str">
        <f t="shared" si="2069"/>
        <v>Inviable Sanitariamente</v>
      </c>
      <c r="CAB470" s="265" t="str">
        <f t="shared" si="2070"/>
        <v>Inviable Sanitariamente</v>
      </c>
      <c r="CAC470" s="265" t="str">
        <f t="shared" si="2071"/>
        <v>Inviable Sanitariamente</v>
      </c>
      <c r="CAD470" s="265" t="str">
        <f t="shared" si="2072"/>
        <v>Inviable Sanitariamente</v>
      </c>
      <c r="CAE470" s="265" t="str">
        <f t="shared" si="2073"/>
        <v>Inviable Sanitariamente</v>
      </c>
      <c r="CAF470" s="265" t="str">
        <f t="shared" si="2074"/>
        <v>Inviable Sanitariamente</v>
      </c>
      <c r="CAG470" s="265" t="str">
        <f t="shared" si="2075"/>
        <v>Inviable Sanitariamente</v>
      </c>
      <c r="CAH470" s="265" t="str">
        <f t="shared" si="2076"/>
        <v>Inviable Sanitariamente</v>
      </c>
      <c r="CAI470" s="265" t="str">
        <f t="shared" si="2077"/>
        <v>Inviable Sanitariamente</v>
      </c>
      <c r="CAJ470" s="265" t="str">
        <f t="shared" si="2078"/>
        <v>Inviable Sanitariamente</v>
      </c>
      <c r="CAK470" s="265" t="str">
        <f t="shared" si="2079"/>
        <v>Inviable Sanitariamente</v>
      </c>
      <c r="CAL470" s="265" t="str">
        <f t="shared" si="2080"/>
        <v>Inviable Sanitariamente</v>
      </c>
      <c r="CAM470" s="265" t="str">
        <f t="shared" si="2081"/>
        <v>Inviable Sanitariamente</v>
      </c>
      <c r="CAN470" s="265" t="str">
        <f t="shared" si="2082"/>
        <v>Inviable Sanitariamente</v>
      </c>
      <c r="CAO470" s="265" t="str">
        <f t="shared" si="2083"/>
        <v>Inviable Sanitariamente</v>
      </c>
      <c r="CAP470" s="265" t="str">
        <f t="shared" si="2084"/>
        <v>Inviable Sanitariamente</v>
      </c>
      <c r="CAQ470" s="265" t="str">
        <f t="shared" si="2085"/>
        <v>Inviable Sanitariamente</v>
      </c>
      <c r="CAR470" s="265" t="str">
        <f t="shared" si="2086"/>
        <v>Inviable Sanitariamente</v>
      </c>
      <c r="CAS470" s="265" t="str">
        <f t="shared" si="2087"/>
        <v>Inviable Sanitariamente</v>
      </c>
      <c r="CAT470" s="265" t="str">
        <f t="shared" si="2088"/>
        <v>Inviable Sanitariamente</v>
      </c>
      <c r="CAU470" s="265" t="str">
        <f t="shared" si="2089"/>
        <v>Inviable Sanitariamente</v>
      </c>
      <c r="CAV470" s="265" t="str">
        <f t="shared" si="2090"/>
        <v>Inviable Sanitariamente</v>
      </c>
      <c r="CAW470" s="265" t="str">
        <f t="shared" si="2091"/>
        <v>Inviable Sanitariamente</v>
      </c>
      <c r="CAX470" s="265" t="str">
        <f t="shared" si="2092"/>
        <v>Inviable Sanitariamente</v>
      </c>
      <c r="CAY470" s="265" t="str">
        <f t="shared" si="2093"/>
        <v>Inviable Sanitariamente</v>
      </c>
      <c r="CAZ470" s="265" t="str">
        <f t="shared" si="2094"/>
        <v>Inviable Sanitariamente</v>
      </c>
      <c r="CBA470" s="265" t="str">
        <f t="shared" si="2095"/>
        <v>Inviable Sanitariamente</v>
      </c>
      <c r="CBB470" s="265" t="str">
        <f t="shared" si="2096"/>
        <v>Inviable Sanitariamente</v>
      </c>
      <c r="CBC470" s="265" t="str">
        <f t="shared" si="2097"/>
        <v>Inviable Sanitariamente</v>
      </c>
      <c r="CBD470" s="265" t="str">
        <f t="shared" si="2098"/>
        <v>Inviable Sanitariamente</v>
      </c>
      <c r="CBE470" s="265" t="str">
        <f t="shared" si="2099"/>
        <v>Inviable Sanitariamente</v>
      </c>
      <c r="CBF470" s="265" t="str">
        <f t="shared" si="2100"/>
        <v>Inviable Sanitariamente</v>
      </c>
      <c r="CBG470" s="265" t="str">
        <f t="shared" si="2101"/>
        <v>Inviable Sanitariamente</v>
      </c>
      <c r="CBH470" s="265" t="str">
        <f t="shared" si="2102"/>
        <v>Inviable Sanitariamente</v>
      </c>
      <c r="CBI470" s="265" t="str">
        <f t="shared" si="2103"/>
        <v>Inviable Sanitariamente</v>
      </c>
      <c r="CBJ470" s="265" t="str">
        <f t="shared" si="2104"/>
        <v>Inviable Sanitariamente</v>
      </c>
      <c r="CBK470" s="265" t="str">
        <f t="shared" si="2105"/>
        <v>Inviable Sanitariamente</v>
      </c>
      <c r="CBL470" s="265" t="str">
        <f t="shared" si="2106"/>
        <v>Inviable Sanitariamente</v>
      </c>
      <c r="CBM470" s="265" t="str">
        <f t="shared" si="2107"/>
        <v>Inviable Sanitariamente</v>
      </c>
      <c r="CBN470" s="265" t="str">
        <f t="shared" si="2108"/>
        <v>Inviable Sanitariamente</v>
      </c>
      <c r="CBO470" s="265" t="str">
        <f t="shared" si="2109"/>
        <v>Inviable Sanitariamente</v>
      </c>
      <c r="CBP470" s="265" t="str">
        <f t="shared" si="2110"/>
        <v>Inviable Sanitariamente</v>
      </c>
      <c r="CBQ470" s="265" t="str">
        <f t="shared" si="2111"/>
        <v>Inviable Sanitariamente</v>
      </c>
      <c r="CBR470" s="265" t="str">
        <f t="shared" si="2112"/>
        <v>Inviable Sanitariamente</v>
      </c>
      <c r="CBS470" s="265" t="str">
        <f t="shared" si="2113"/>
        <v>Inviable Sanitariamente</v>
      </c>
      <c r="CBT470" s="265" t="str">
        <f t="shared" si="2114"/>
        <v>Inviable Sanitariamente</v>
      </c>
      <c r="CBU470" s="265" t="str">
        <f t="shared" si="2115"/>
        <v>Inviable Sanitariamente</v>
      </c>
      <c r="CBV470" s="265" t="str">
        <f t="shared" si="2116"/>
        <v>Inviable Sanitariamente</v>
      </c>
      <c r="CBW470" s="265" t="str">
        <f t="shared" si="2117"/>
        <v>Inviable Sanitariamente</v>
      </c>
      <c r="CBX470" s="265" t="str">
        <f t="shared" si="2118"/>
        <v>Inviable Sanitariamente</v>
      </c>
      <c r="CBY470" s="265" t="str">
        <f t="shared" si="2119"/>
        <v>Inviable Sanitariamente</v>
      </c>
      <c r="CBZ470" s="265" t="str">
        <f t="shared" si="2120"/>
        <v>Inviable Sanitariamente</v>
      </c>
      <c r="CCA470" s="265" t="str">
        <f t="shared" si="2121"/>
        <v>Inviable Sanitariamente</v>
      </c>
      <c r="CCB470" s="265" t="str">
        <f t="shared" si="2122"/>
        <v>Inviable Sanitariamente</v>
      </c>
      <c r="CCC470" s="265" t="str">
        <f t="shared" si="2123"/>
        <v>Inviable Sanitariamente</v>
      </c>
      <c r="CCD470" s="265" t="str">
        <f t="shared" si="2124"/>
        <v>Inviable Sanitariamente</v>
      </c>
      <c r="CCE470" s="265" t="str">
        <f t="shared" si="2125"/>
        <v>Inviable Sanitariamente</v>
      </c>
      <c r="CCF470" s="265" t="str">
        <f t="shared" si="2126"/>
        <v>Inviable Sanitariamente</v>
      </c>
      <c r="CCG470" s="265" t="str">
        <f t="shared" si="2127"/>
        <v>Inviable Sanitariamente</v>
      </c>
      <c r="CCH470" s="265" t="str">
        <f t="shared" si="2128"/>
        <v>Inviable Sanitariamente</v>
      </c>
      <c r="CCI470" s="265" t="str">
        <f t="shared" si="2129"/>
        <v>Inviable Sanitariamente</v>
      </c>
      <c r="CCJ470" s="265" t="str">
        <f t="shared" si="2130"/>
        <v>Inviable Sanitariamente</v>
      </c>
      <c r="CCK470" s="265" t="str">
        <f t="shared" si="2131"/>
        <v>Inviable Sanitariamente</v>
      </c>
      <c r="CCL470" s="265" t="str">
        <f t="shared" si="2132"/>
        <v>Inviable Sanitariamente</v>
      </c>
      <c r="CCM470" s="265" t="str">
        <f t="shared" si="2133"/>
        <v>Inviable Sanitariamente</v>
      </c>
      <c r="CCN470" s="265" t="str">
        <f t="shared" si="2134"/>
        <v>Inviable Sanitariamente</v>
      </c>
      <c r="CCO470" s="265" t="str">
        <f t="shared" si="2135"/>
        <v>Inviable Sanitariamente</v>
      </c>
      <c r="CCP470" s="265" t="str">
        <f t="shared" si="2136"/>
        <v>Inviable Sanitariamente</v>
      </c>
      <c r="CCQ470" s="265" t="str">
        <f t="shared" si="2137"/>
        <v>Inviable Sanitariamente</v>
      </c>
      <c r="CCR470" s="265" t="str">
        <f t="shared" si="2138"/>
        <v>Inviable Sanitariamente</v>
      </c>
      <c r="CCS470" s="265" t="str">
        <f t="shared" si="2139"/>
        <v>Inviable Sanitariamente</v>
      </c>
      <c r="CCT470" s="265" t="str">
        <f t="shared" si="2140"/>
        <v>Inviable Sanitariamente</v>
      </c>
      <c r="CCU470" s="265" t="str">
        <f t="shared" si="2141"/>
        <v>Inviable Sanitariamente</v>
      </c>
      <c r="CCV470" s="265" t="str">
        <f t="shared" si="2142"/>
        <v>Inviable Sanitariamente</v>
      </c>
      <c r="CCW470" s="265" t="str">
        <f t="shared" si="2143"/>
        <v>Inviable Sanitariamente</v>
      </c>
      <c r="CCX470" s="265" t="str">
        <f t="shared" si="2144"/>
        <v>Inviable Sanitariamente</v>
      </c>
      <c r="CCY470" s="265" t="str">
        <f t="shared" si="2145"/>
        <v>Inviable Sanitariamente</v>
      </c>
      <c r="CCZ470" s="265" t="str">
        <f t="shared" si="2146"/>
        <v>Inviable Sanitariamente</v>
      </c>
      <c r="CDA470" s="265" t="str">
        <f t="shared" si="2147"/>
        <v>Inviable Sanitariamente</v>
      </c>
      <c r="CDB470" s="265" t="str">
        <f t="shared" si="2148"/>
        <v>Inviable Sanitariamente</v>
      </c>
      <c r="CDC470" s="265" t="str">
        <f t="shared" si="2149"/>
        <v>Inviable Sanitariamente</v>
      </c>
      <c r="CDD470" s="265" t="str">
        <f t="shared" si="2150"/>
        <v>Inviable Sanitariamente</v>
      </c>
      <c r="CDE470" s="265" t="str">
        <f t="shared" si="2151"/>
        <v>Inviable Sanitariamente</v>
      </c>
      <c r="CDF470" s="265" t="str">
        <f t="shared" si="2152"/>
        <v>Inviable Sanitariamente</v>
      </c>
      <c r="CDG470" s="265" t="str">
        <f t="shared" si="2153"/>
        <v>Inviable Sanitariamente</v>
      </c>
      <c r="CDH470" s="265" t="str">
        <f t="shared" si="2154"/>
        <v>Inviable Sanitariamente</v>
      </c>
      <c r="CDI470" s="265" t="str">
        <f t="shared" si="2155"/>
        <v>Inviable Sanitariamente</v>
      </c>
      <c r="CDJ470" s="265" t="str">
        <f t="shared" si="2156"/>
        <v>Inviable Sanitariamente</v>
      </c>
      <c r="CDK470" s="265" t="str">
        <f t="shared" si="2157"/>
        <v>Inviable Sanitariamente</v>
      </c>
      <c r="CDL470" s="265" t="str">
        <f t="shared" si="2158"/>
        <v>Inviable Sanitariamente</v>
      </c>
      <c r="CDM470" s="265" t="str">
        <f t="shared" si="2159"/>
        <v>Inviable Sanitariamente</v>
      </c>
      <c r="CDN470" s="265" t="str">
        <f t="shared" si="2160"/>
        <v>Inviable Sanitariamente</v>
      </c>
      <c r="CDO470" s="265" t="str">
        <f t="shared" si="2161"/>
        <v>Inviable Sanitariamente</v>
      </c>
      <c r="CDP470" s="265" t="str">
        <f t="shared" si="2162"/>
        <v>Inviable Sanitariamente</v>
      </c>
      <c r="CDQ470" s="265" t="str">
        <f t="shared" si="2163"/>
        <v>Inviable Sanitariamente</v>
      </c>
      <c r="CDR470" s="265" t="str">
        <f t="shared" si="2164"/>
        <v>Inviable Sanitariamente</v>
      </c>
      <c r="CDS470" s="265" t="str">
        <f t="shared" si="2165"/>
        <v>Inviable Sanitariamente</v>
      </c>
      <c r="CDT470" s="265" t="str">
        <f t="shared" si="2166"/>
        <v>Inviable Sanitariamente</v>
      </c>
      <c r="CDU470" s="265" t="str">
        <f t="shared" si="2167"/>
        <v>Inviable Sanitariamente</v>
      </c>
      <c r="CDV470" s="265" t="str">
        <f t="shared" si="2168"/>
        <v>Inviable Sanitariamente</v>
      </c>
      <c r="CDW470" s="265" t="str">
        <f t="shared" si="2169"/>
        <v>Inviable Sanitariamente</v>
      </c>
      <c r="CDX470" s="265" t="str">
        <f t="shared" si="2170"/>
        <v>Inviable Sanitariamente</v>
      </c>
      <c r="CDY470" s="265" t="str">
        <f t="shared" si="2171"/>
        <v>Inviable Sanitariamente</v>
      </c>
      <c r="CDZ470" s="265" t="str">
        <f t="shared" si="2172"/>
        <v>Inviable Sanitariamente</v>
      </c>
      <c r="CEA470" s="265" t="str">
        <f t="shared" si="2173"/>
        <v>Inviable Sanitariamente</v>
      </c>
      <c r="CEB470" s="265" t="str">
        <f t="shared" si="2174"/>
        <v>Inviable Sanitariamente</v>
      </c>
      <c r="CEC470" s="265" t="str">
        <f t="shared" si="2175"/>
        <v>Inviable Sanitariamente</v>
      </c>
      <c r="CED470" s="265" t="str">
        <f t="shared" si="2176"/>
        <v>Inviable Sanitariamente</v>
      </c>
      <c r="CEE470" s="265" t="str">
        <f t="shared" si="2177"/>
        <v>Inviable Sanitariamente</v>
      </c>
      <c r="CEF470" s="265" t="str">
        <f t="shared" si="2178"/>
        <v>Inviable Sanitariamente</v>
      </c>
      <c r="CEG470" s="265" t="str">
        <f t="shared" si="2179"/>
        <v>Inviable Sanitariamente</v>
      </c>
      <c r="CEH470" s="265" t="str">
        <f t="shared" si="2180"/>
        <v>Inviable Sanitariamente</v>
      </c>
      <c r="CEI470" s="265" t="str">
        <f t="shared" si="2181"/>
        <v>Inviable Sanitariamente</v>
      </c>
      <c r="CEJ470" s="265" t="str">
        <f t="shared" si="2182"/>
        <v>Inviable Sanitariamente</v>
      </c>
      <c r="CEK470" s="265" t="str">
        <f t="shared" si="2183"/>
        <v>Inviable Sanitariamente</v>
      </c>
      <c r="CEL470" s="265" t="str">
        <f t="shared" si="2184"/>
        <v>Inviable Sanitariamente</v>
      </c>
      <c r="CEM470" s="265" t="str">
        <f t="shared" si="2185"/>
        <v>Inviable Sanitariamente</v>
      </c>
      <c r="CEN470" s="265" t="str">
        <f t="shared" si="2186"/>
        <v>Inviable Sanitariamente</v>
      </c>
      <c r="CEO470" s="265" t="str">
        <f t="shared" si="2187"/>
        <v>Inviable Sanitariamente</v>
      </c>
      <c r="CEP470" s="265" t="str">
        <f t="shared" si="2188"/>
        <v>Inviable Sanitariamente</v>
      </c>
      <c r="CEQ470" s="265" t="str">
        <f t="shared" si="2189"/>
        <v>Inviable Sanitariamente</v>
      </c>
      <c r="CER470" s="265" t="str">
        <f t="shared" si="2190"/>
        <v>Inviable Sanitariamente</v>
      </c>
      <c r="CES470" s="265" t="str">
        <f t="shared" si="2191"/>
        <v>Inviable Sanitariamente</v>
      </c>
      <c r="CET470" s="265" t="str">
        <f t="shared" si="2192"/>
        <v>Inviable Sanitariamente</v>
      </c>
      <c r="CEU470" s="265" t="str">
        <f t="shared" si="2193"/>
        <v>Inviable Sanitariamente</v>
      </c>
      <c r="CEV470" s="265" t="str">
        <f t="shared" si="2194"/>
        <v>Inviable Sanitariamente</v>
      </c>
      <c r="CEW470" s="265" t="str">
        <f t="shared" si="2195"/>
        <v>Inviable Sanitariamente</v>
      </c>
      <c r="CEX470" s="265" t="str">
        <f t="shared" si="2196"/>
        <v>Inviable Sanitariamente</v>
      </c>
      <c r="CEY470" s="265" t="str">
        <f t="shared" si="2197"/>
        <v>Inviable Sanitariamente</v>
      </c>
      <c r="CEZ470" s="265" t="str">
        <f t="shared" si="2198"/>
        <v>Inviable Sanitariamente</v>
      </c>
      <c r="CFA470" s="265" t="str">
        <f t="shared" si="2199"/>
        <v>Inviable Sanitariamente</v>
      </c>
      <c r="CFB470" s="265" t="str">
        <f t="shared" si="2200"/>
        <v>Inviable Sanitariamente</v>
      </c>
      <c r="CFC470" s="265" t="str">
        <f t="shared" si="2201"/>
        <v>Inviable Sanitariamente</v>
      </c>
      <c r="CFD470" s="265" t="str">
        <f t="shared" si="2202"/>
        <v>Inviable Sanitariamente</v>
      </c>
      <c r="CFE470" s="265" t="str">
        <f t="shared" si="2203"/>
        <v>Inviable Sanitariamente</v>
      </c>
      <c r="CFF470" s="265" t="str">
        <f t="shared" si="2204"/>
        <v>Inviable Sanitariamente</v>
      </c>
      <c r="CFG470" s="265" t="str">
        <f t="shared" si="2205"/>
        <v>Inviable Sanitariamente</v>
      </c>
      <c r="CFH470" s="265" t="str">
        <f t="shared" si="2206"/>
        <v>Inviable Sanitariamente</v>
      </c>
      <c r="CFI470" s="265" t="str">
        <f t="shared" si="2207"/>
        <v>Inviable Sanitariamente</v>
      </c>
      <c r="CFJ470" s="265" t="str">
        <f t="shared" si="2208"/>
        <v>Inviable Sanitariamente</v>
      </c>
      <c r="CFK470" s="265" t="str">
        <f t="shared" si="2209"/>
        <v>Inviable Sanitariamente</v>
      </c>
      <c r="CFL470" s="265" t="str">
        <f t="shared" si="2210"/>
        <v>Inviable Sanitariamente</v>
      </c>
      <c r="CFM470" s="265" t="str">
        <f t="shared" si="2211"/>
        <v>Inviable Sanitariamente</v>
      </c>
      <c r="CFN470" s="265" t="str">
        <f t="shared" si="2212"/>
        <v>Inviable Sanitariamente</v>
      </c>
      <c r="CFO470" s="265" t="str">
        <f t="shared" si="2213"/>
        <v>Inviable Sanitariamente</v>
      </c>
      <c r="CFP470" s="265" t="str">
        <f t="shared" si="2214"/>
        <v>Inviable Sanitariamente</v>
      </c>
      <c r="CFQ470" s="265" t="str">
        <f t="shared" si="2215"/>
        <v>Inviable Sanitariamente</v>
      </c>
      <c r="CFR470" s="265" t="str">
        <f t="shared" si="2216"/>
        <v>Inviable Sanitariamente</v>
      </c>
      <c r="CFS470" s="265" t="str">
        <f t="shared" si="2217"/>
        <v>Inviable Sanitariamente</v>
      </c>
      <c r="CFT470" s="265" t="str">
        <f t="shared" si="2218"/>
        <v>Inviable Sanitariamente</v>
      </c>
      <c r="CFU470" s="265" t="str">
        <f t="shared" si="2219"/>
        <v>Inviable Sanitariamente</v>
      </c>
      <c r="CFV470" s="265" t="str">
        <f t="shared" si="2220"/>
        <v>Inviable Sanitariamente</v>
      </c>
      <c r="CFW470" s="265" t="str">
        <f t="shared" si="2221"/>
        <v>Inviable Sanitariamente</v>
      </c>
      <c r="CFX470" s="265" t="str">
        <f t="shared" si="2222"/>
        <v>Inviable Sanitariamente</v>
      </c>
      <c r="CFY470" s="265" t="str">
        <f t="shared" si="2223"/>
        <v>Inviable Sanitariamente</v>
      </c>
      <c r="CFZ470" s="265" t="str">
        <f t="shared" si="2224"/>
        <v>Inviable Sanitariamente</v>
      </c>
      <c r="CGA470" s="265" t="str">
        <f t="shared" si="2225"/>
        <v>Inviable Sanitariamente</v>
      </c>
      <c r="CGB470" s="265" t="str">
        <f t="shared" si="2226"/>
        <v>Inviable Sanitariamente</v>
      </c>
      <c r="CGC470" s="265" t="str">
        <f t="shared" si="2227"/>
        <v>Inviable Sanitariamente</v>
      </c>
      <c r="CGD470" s="265" t="str">
        <f t="shared" si="2228"/>
        <v>Inviable Sanitariamente</v>
      </c>
      <c r="CGE470" s="265" t="str">
        <f t="shared" si="2229"/>
        <v>Inviable Sanitariamente</v>
      </c>
      <c r="CGF470" s="265" t="str">
        <f t="shared" si="2230"/>
        <v>Inviable Sanitariamente</v>
      </c>
      <c r="CGG470" s="265" t="str">
        <f t="shared" si="2231"/>
        <v>Inviable Sanitariamente</v>
      </c>
      <c r="CGH470" s="265" t="str">
        <f t="shared" si="2232"/>
        <v>Inviable Sanitariamente</v>
      </c>
      <c r="CGI470" s="265" t="str">
        <f t="shared" si="2233"/>
        <v>Inviable Sanitariamente</v>
      </c>
      <c r="CGJ470" s="265" t="str">
        <f t="shared" si="2234"/>
        <v>Inviable Sanitariamente</v>
      </c>
      <c r="CGK470" s="265" t="str">
        <f t="shared" si="2235"/>
        <v>Inviable Sanitariamente</v>
      </c>
      <c r="CGL470" s="265" t="str">
        <f t="shared" si="2236"/>
        <v>Inviable Sanitariamente</v>
      </c>
      <c r="CGM470" s="265" t="str">
        <f t="shared" si="2237"/>
        <v>Inviable Sanitariamente</v>
      </c>
      <c r="CGN470" s="265" t="str">
        <f t="shared" si="2238"/>
        <v>Inviable Sanitariamente</v>
      </c>
      <c r="CGO470" s="265" t="str">
        <f t="shared" si="2239"/>
        <v>Inviable Sanitariamente</v>
      </c>
      <c r="CGP470" s="265" t="str">
        <f t="shared" si="2240"/>
        <v>Inviable Sanitariamente</v>
      </c>
      <c r="CGQ470" s="265" t="str">
        <f t="shared" si="2241"/>
        <v>Inviable Sanitariamente</v>
      </c>
      <c r="CGR470" s="265" t="str">
        <f t="shared" si="2242"/>
        <v>Inviable Sanitariamente</v>
      </c>
      <c r="CGS470" s="265" t="str">
        <f t="shared" si="2243"/>
        <v>Inviable Sanitariamente</v>
      </c>
      <c r="CGT470" s="265" t="str">
        <f t="shared" si="2244"/>
        <v>Inviable Sanitariamente</v>
      </c>
      <c r="CGU470" s="265" t="str">
        <f t="shared" si="2245"/>
        <v>Inviable Sanitariamente</v>
      </c>
      <c r="CGV470" s="265" t="str">
        <f t="shared" si="2246"/>
        <v>Inviable Sanitariamente</v>
      </c>
      <c r="CGW470" s="265" t="str">
        <f t="shared" si="2247"/>
        <v>Inviable Sanitariamente</v>
      </c>
      <c r="CGX470" s="265" t="str">
        <f t="shared" si="2248"/>
        <v>Inviable Sanitariamente</v>
      </c>
      <c r="CGY470" s="265" t="str">
        <f t="shared" si="2249"/>
        <v>Inviable Sanitariamente</v>
      </c>
      <c r="CGZ470" s="265" t="str">
        <f t="shared" si="2250"/>
        <v>Inviable Sanitariamente</v>
      </c>
      <c r="CHA470" s="265" t="str">
        <f t="shared" si="2251"/>
        <v>Inviable Sanitariamente</v>
      </c>
      <c r="CHB470" s="265" t="str">
        <f t="shared" si="2252"/>
        <v>Inviable Sanitariamente</v>
      </c>
      <c r="CHC470" s="265" t="str">
        <f t="shared" si="2253"/>
        <v>Inviable Sanitariamente</v>
      </c>
      <c r="CHD470" s="265" t="str">
        <f t="shared" si="2254"/>
        <v>Inviable Sanitariamente</v>
      </c>
      <c r="CHE470" s="265" t="str">
        <f t="shared" si="2255"/>
        <v>Inviable Sanitariamente</v>
      </c>
      <c r="CHF470" s="265" t="str">
        <f t="shared" si="2256"/>
        <v>Inviable Sanitariamente</v>
      </c>
      <c r="CHG470" s="265" t="str">
        <f t="shared" si="2257"/>
        <v>Inviable Sanitariamente</v>
      </c>
      <c r="CHH470" s="265" t="str">
        <f t="shared" si="2258"/>
        <v>Inviable Sanitariamente</v>
      </c>
      <c r="CHI470" s="265" t="str">
        <f t="shared" si="2259"/>
        <v>Inviable Sanitariamente</v>
      </c>
      <c r="CHJ470" s="265" t="str">
        <f t="shared" si="2260"/>
        <v>Inviable Sanitariamente</v>
      </c>
      <c r="CHK470" s="265" t="str">
        <f t="shared" si="2261"/>
        <v>Inviable Sanitariamente</v>
      </c>
      <c r="CHL470" s="265" t="str">
        <f t="shared" si="2262"/>
        <v>Inviable Sanitariamente</v>
      </c>
      <c r="CHM470" s="265" t="str">
        <f t="shared" si="2263"/>
        <v>Inviable Sanitariamente</v>
      </c>
      <c r="CHN470" s="265" t="str">
        <f t="shared" si="2264"/>
        <v>Inviable Sanitariamente</v>
      </c>
      <c r="CHO470" s="265" t="str">
        <f t="shared" si="2265"/>
        <v>Inviable Sanitariamente</v>
      </c>
      <c r="CHP470" s="265" t="str">
        <f t="shared" si="2266"/>
        <v>Inviable Sanitariamente</v>
      </c>
      <c r="CHQ470" s="265" t="str">
        <f t="shared" si="2267"/>
        <v>Inviable Sanitariamente</v>
      </c>
      <c r="CHR470" s="265" t="str">
        <f t="shared" si="2268"/>
        <v>Inviable Sanitariamente</v>
      </c>
      <c r="CHS470" s="265" t="str">
        <f t="shared" si="2269"/>
        <v>Inviable Sanitariamente</v>
      </c>
      <c r="CHT470" s="265" t="str">
        <f t="shared" si="2270"/>
        <v>Inviable Sanitariamente</v>
      </c>
      <c r="CHU470" s="265" t="str">
        <f t="shared" si="2271"/>
        <v>Inviable Sanitariamente</v>
      </c>
      <c r="CHV470" s="265" t="str">
        <f t="shared" si="2272"/>
        <v>Inviable Sanitariamente</v>
      </c>
      <c r="CHW470" s="265" t="str">
        <f t="shared" si="2273"/>
        <v>Inviable Sanitariamente</v>
      </c>
      <c r="CHX470" s="265" t="str">
        <f t="shared" si="2274"/>
        <v>Inviable Sanitariamente</v>
      </c>
      <c r="CHY470" s="265" t="str">
        <f t="shared" si="2275"/>
        <v>Inviable Sanitariamente</v>
      </c>
      <c r="CHZ470" s="265" t="str">
        <f t="shared" si="2276"/>
        <v>Inviable Sanitariamente</v>
      </c>
      <c r="CIA470" s="265" t="str">
        <f t="shared" si="2277"/>
        <v>Inviable Sanitariamente</v>
      </c>
      <c r="CIB470" s="265" t="str">
        <f t="shared" si="2278"/>
        <v>Inviable Sanitariamente</v>
      </c>
      <c r="CIC470" s="265" t="str">
        <f t="shared" si="2279"/>
        <v>Inviable Sanitariamente</v>
      </c>
      <c r="CID470" s="265" t="str">
        <f t="shared" si="2280"/>
        <v>Inviable Sanitariamente</v>
      </c>
      <c r="CIE470" s="265" t="str">
        <f t="shared" si="2281"/>
        <v>Inviable Sanitariamente</v>
      </c>
      <c r="CIF470" s="265" t="str">
        <f t="shared" si="2282"/>
        <v>Inviable Sanitariamente</v>
      </c>
      <c r="CIG470" s="265" t="str">
        <f t="shared" si="2283"/>
        <v>Inviable Sanitariamente</v>
      </c>
      <c r="CIH470" s="265" t="str">
        <f t="shared" si="2284"/>
        <v>Inviable Sanitariamente</v>
      </c>
      <c r="CII470" s="265" t="str">
        <f t="shared" si="2285"/>
        <v>Inviable Sanitariamente</v>
      </c>
      <c r="CIJ470" s="265" t="str">
        <f t="shared" si="2286"/>
        <v>Inviable Sanitariamente</v>
      </c>
      <c r="CIK470" s="265" t="str">
        <f t="shared" si="2287"/>
        <v>Inviable Sanitariamente</v>
      </c>
      <c r="CIL470" s="265" t="str">
        <f t="shared" si="2288"/>
        <v>Inviable Sanitariamente</v>
      </c>
      <c r="CIM470" s="265" t="str">
        <f t="shared" si="2289"/>
        <v>Inviable Sanitariamente</v>
      </c>
      <c r="CIN470" s="265" t="str">
        <f t="shared" si="2290"/>
        <v>Inviable Sanitariamente</v>
      </c>
      <c r="CIO470" s="265" t="str">
        <f t="shared" si="2291"/>
        <v>Inviable Sanitariamente</v>
      </c>
      <c r="CIP470" s="265" t="str">
        <f t="shared" si="2292"/>
        <v>Inviable Sanitariamente</v>
      </c>
      <c r="CIQ470" s="265" t="str">
        <f t="shared" si="2293"/>
        <v>Inviable Sanitariamente</v>
      </c>
      <c r="CIR470" s="265" t="str">
        <f t="shared" si="2294"/>
        <v>Inviable Sanitariamente</v>
      </c>
      <c r="CIS470" s="265" t="str">
        <f t="shared" si="2295"/>
        <v>Inviable Sanitariamente</v>
      </c>
      <c r="CIT470" s="265" t="str">
        <f t="shared" si="2296"/>
        <v>Inviable Sanitariamente</v>
      </c>
      <c r="CIU470" s="265" t="str">
        <f t="shared" si="2297"/>
        <v>Inviable Sanitariamente</v>
      </c>
      <c r="CIV470" s="265" t="str">
        <f t="shared" si="2298"/>
        <v>Inviable Sanitariamente</v>
      </c>
      <c r="CIW470" s="265" t="str">
        <f t="shared" si="2299"/>
        <v>Inviable Sanitariamente</v>
      </c>
      <c r="CIX470" s="265" t="str">
        <f t="shared" si="2300"/>
        <v>Inviable Sanitariamente</v>
      </c>
      <c r="CIY470" s="265" t="str">
        <f t="shared" si="2301"/>
        <v>Inviable Sanitariamente</v>
      </c>
      <c r="CIZ470" s="265" t="str">
        <f t="shared" si="2302"/>
        <v>Inviable Sanitariamente</v>
      </c>
      <c r="CJA470" s="265" t="str">
        <f t="shared" si="2303"/>
        <v>Inviable Sanitariamente</v>
      </c>
      <c r="CJB470" s="265" t="str">
        <f t="shared" si="2304"/>
        <v>Inviable Sanitariamente</v>
      </c>
      <c r="CJC470" s="265" t="str">
        <f t="shared" si="2305"/>
        <v>Inviable Sanitariamente</v>
      </c>
      <c r="CJD470" s="265" t="str">
        <f t="shared" si="2306"/>
        <v>Inviable Sanitariamente</v>
      </c>
      <c r="CJE470" s="265" t="str">
        <f t="shared" si="2307"/>
        <v>Inviable Sanitariamente</v>
      </c>
      <c r="CJF470" s="265" t="str">
        <f t="shared" si="2308"/>
        <v>Inviable Sanitariamente</v>
      </c>
      <c r="CJG470" s="265" t="str">
        <f t="shared" si="2309"/>
        <v>Inviable Sanitariamente</v>
      </c>
      <c r="CJH470" s="265" t="str">
        <f t="shared" si="2310"/>
        <v>Inviable Sanitariamente</v>
      </c>
      <c r="CJI470" s="265" t="str">
        <f t="shared" si="2311"/>
        <v>Inviable Sanitariamente</v>
      </c>
      <c r="CJJ470" s="265" t="str">
        <f t="shared" si="2312"/>
        <v>Inviable Sanitariamente</v>
      </c>
      <c r="CJK470" s="265" t="str">
        <f t="shared" si="2313"/>
        <v>Inviable Sanitariamente</v>
      </c>
      <c r="CJL470" s="265" t="str">
        <f t="shared" si="2314"/>
        <v>Inviable Sanitariamente</v>
      </c>
      <c r="CJM470" s="265" t="str">
        <f t="shared" si="2315"/>
        <v>Inviable Sanitariamente</v>
      </c>
      <c r="CJN470" s="265" t="str">
        <f t="shared" si="2316"/>
        <v>Inviable Sanitariamente</v>
      </c>
      <c r="CJO470" s="265" t="str">
        <f t="shared" si="2317"/>
        <v>Inviable Sanitariamente</v>
      </c>
      <c r="CJP470" s="265" t="str">
        <f t="shared" si="2318"/>
        <v>Inviable Sanitariamente</v>
      </c>
      <c r="CJQ470" s="265" t="str">
        <f t="shared" si="2319"/>
        <v>Inviable Sanitariamente</v>
      </c>
      <c r="CJR470" s="265" t="str">
        <f t="shared" si="2320"/>
        <v>Inviable Sanitariamente</v>
      </c>
      <c r="CJS470" s="265" t="str">
        <f t="shared" si="2321"/>
        <v>Inviable Sanitariamente</v>
      </c>
      <c r="CJT470" s="265" t="str">
        <f t="shared" si="2322"/>
        <v>Inviable Sanitariamente</v>
      </c>
      <c r="CJU470" s="265" t="str">
        <f t="shared" si="2323"/>
        <v>Inviable Sanitariamente</v>
      </c>
      <c r="CJV470" s="265" t="str">
        <f t="shared" si="2324"/>
        <v>Inviable Sanitariamente</v>
      </c>
      <c r="CJW470" s="265" t="str">
        <f t="shared" si="2325"/>
        <v>Inviable Sanitariamente</v>
      </c>
      <c r="CJX470" s="265" t="str">
        <f t="shared" si="2326"/>
        <v>Inviable Sanitariamente</v>
      </c>
      <c r="CJY470" s="265" t="str">
        <f t="shared" si="2327"/>
        <v>Inviable Sanitariamente</v>
      </c>
      <c r="CJZ470" s="265" t="str">
        <f t="shared" si="2328"/>
        <v>Inviable Sanitariamente</v>
      </c>
      <c r="CKA470" s="265" t="str">
        <f t="shared" si="2329"/>
        <v>Inviable Sanitariamente</v>
      </c>
      <c r="CKB470" s="265" t="str">
        <f t="shared" si="2330"/>
        <v>Inviable Sanitariamente</v>
      </c>
      <c r="CKC470" s="265" t="str">
        <f t="shared" si="2331"/>
        <v>Inviable Sanitariamente</v>
      </c>
      <c r="CKD470" s="265" t="str">
        <f t="shared" si="2332"/>
        <v>Inviable Sanitariamente</v>
      </c>
      <c r="CKE470" s="265" t="str">
        <f t="shared" si="2333"/>
        <v>Inviable Sanitariamente</v>
      </c>
      <c r="CKF470" s="265" t="str">
        <f t="shared" si="2334"/>
        <v>Inviable Sanitariamente</v>
      </c>
      <c r="CKG470" s="265" t="str">
        <f t="shared" si="2335"/>
        <v>Inviable Sanitariamente</v>
      </c>
      <c r="CKH470" s="265" t="str">
        <f t="shared" si="2336"/>
        <v>Inviable Sanitariamente</v>
      </c>
      <c r="CKI470" s="265" t="str">
        <f t="shared" si="2337"/>
        <v>Inviable Sanitariamente</v>
      </c>
      <c r="CKJ470" s="265" t="str">
        <f t="shared" si="2338"/>
        <v>Inviable Sanitariamente</v>
      </c>
      <c r="CKK470" s="265" t="str">
        <f t="shared" si="2339"/>
        <v>Inviable Sanitariamente</v>
      </c>
      <c r="CKL470" s="265" t="str">
        <f t="shared" si="2340"/>
        <v>Inviable Sanitariamente</v>
      </c>
      <c r="CKM470" s="265" t="str">
        <f t="shared" si="2341"/>
        <v>Inviable Sanitariamente</v>
      </c>
      <c r="CKN470" s="265" t="str">
        <f t="shared" si="2342"/>
        <v>Inviable Sanitariamente</v>
      </c>
      <c r="CKO470" s="265" t="str">
        <f t="shared" si="2343"/>
        <v>Inviable Sanitariamente</v>
      </c>
      <c r="CKP470" s="265" t="str">
        <f t="shared" si="2344"/>
        <v>Inviable Sanitariamente</v>
      </c>
      <c r="CKQ470" s="265" t="str">
        <f t="shared" si="2345"/>
        <v>Inviable Sanitariamente</v>
      </c>
      <c r="CKR470" s="265" t="str">
        <f t="shared" si="2346"/>
        <v>Inviable Sanitariamente</v>
      </c>
      <c r="CKS470" s="265" t="str">
        <f t="shared" si="2347"/>
        <v>Inviable Sanitariamente</v>
      </c>
      <c r="CKT470" s="265" t="str">
        <f t="shared" si="2348"/>
        <v>Inviable Sanitariamente</v>
      </c>
      <c r="CKU470" s="265" t="str">
        <f t="shared" si="2349"/>
        <v>Inviable Sanitariamente</v>
      </c>
      <c r="CKV470" s="265" t="str">
        <f t="shared" si="2350"/>
        <v>Inviable Sanitariamente</v>
      </c>
      <c r="CKW470" s="265" t="str">
        <f t="shared" si="2351"/>
        <v>Inviable Sanitariamente</v>
      </c>
      <c r="CKX470" s="265" t="str">
        <f t="shared" si="2352"/>
        <v>Inviable Sanitariamente</v>
      </c>
      <c r="CKY470" s="265" t="str">
        <f t="shared" si="2353"/>
        <v>Inviable Sanitariamente</v>
      </c>
      <c r="CKZ470" s="265" t="str">
        <f t="shared" si="2354"/>
        <v>Inviable Sanitariamente</v>
      </c>
      <c r="CLA470" s="265" t="str">
        <f t="shared" si="2355"/>
        <v>Inviable Sanitariamente</v>
      </c>
      <c r="CLB470" s="265" t="str">
        <f t="shared" si="2356"/>
        <v>Inviable Sanitariamente</v>
      </c>
      <c r="CLC470" s="265" t="str">
        <f t="shared" si="2357"/>
        <v>Inviable Sanitariamente</v>
      </c>
      <c r="CLD470" s="265" t="str">
        <f t="shared" si="2358"/>
        <v>Inviable Sanitariamente</v>
      </c>
      <c r="CLE470" s="265" t="str">
        <f t="shared" si="2359"/>
        <v>Inviable Sanitariamente</v>
      </c>
      <c r="CLF470" s="265" t="str">
        <f t="shared" si="2360"/>
        <v>Inviable Sanitariamente</v>
      </c>
      <c r="CLG470" s="265" t="str">
        <f t="shared" si="2361"/>
        <v>Inviable Sanitariamente</v>
      </c>
      <c r="CLH470" s="265" t="str">
        <f t="shared" si="2362"/>
        <v>Inviable Sanitariamente</v>
      </c>
      <c r="CLI470" s="265" t="str">
        <f t="shared" si="2363"/>
        <v>Inviable Sanitariamente</v>
      </c>
      <c r="CLJ470" s="265" t="str">
        <f t="shared" si="2364"/>
        <v>Inviable Sanitariamente</v>
      </c>
      <c r="CLK470" s="265" t="str">
        <f t="shared" si="2365"/>
        <v>Inviable Sanitariamente</v>
      </c>
      <c r="CLL470" s="265" t="str">
        <f t="shared" si="2366"/>
        <v>Inviable Sanitariamente</v>
      </c>
      <c r="CLM470" s="265" t="str">
        <f t="shared" si="2367"/>
        <v>Inviable Sanitariamente</v>
      </c>
      <c r="CLN470" s="265" t="str">
        <f t="shared" si="2368"/>
        <v>Inviable Sanitariamente</v>
      </c>
      <c r="CLO470" s="265" t="str">
        <f t="shared" si="2369"/>
        <v>Inviable Sanitariamente</v>
      </c>
      <c r="CLP470" s="265" t="str">
        <f t="shared" si="2370"/>
        <v>Inviable Sanitariamente</v>
      </c>
      <c r="CLQ470" s="265" t="str">
        <f t="shared" si="2371"/>
        <v>Inviable Sanitariamente</v>
      </c>
      <c r="CLR470" s="265" t="str">
        <f t="shared" si="2372"/>
        <v>Inviable Sanitariamente</v>
      </c>
      <c r="CLS470" s="265" t="str">
        <f t="shared" si="2373"/>
        <v>Inviable Sanitariamente</v>
      </c>
      <c r="CLT470" s="265" t="str">
        <f t="shared" si="2374"/>
        <v>Inviable Sanitariamente</v>
      </c>
      <c r="CLU470" s="265" t="str">
        <f t="shared" si="2375"/>
        <v>Inviable Sanitariamente</v>
      </c>
      <c r="CLV470" s="265" t="str">
        <f t="shared" si="2376"/>
        <v>Inviable Sanitariamente</v>
      </c>
      <c r="CLW470" s="265" t="str">
        <f t="shared" si="2377"/>
        <v>Inviable Sanitariamente</v>
      </c>
      <c r="CLX470" s="265" t="str">
        <f t="shared" si="2378"/>
        <v>Inviable Sanitariamente</v>
      </c>
      <c r="CLY470" s="265" t="str">
        <f t="shared" si="2379"/>
        <v>Inviable Sanitariamente</v>
      </c>
      <c r="CLZ470" s="265" t="str">
        <f t="shared" si="2380"/>
        <v>Inviable Sanitariamente</v>
      </c>
      <c r="CMA470" s="265" t="str">
        <f t="shared" si="2381"/>
        <v>Inviable Sanitariamente</v>
      </c>
      <c r="CMB470" s="265" t="str">
        <f t="shared" si="2382"/>
        <v>Inviable Sanitariamente</v>
      </c>
      <c r="CMC470" s="265" t="str">
        <f t="shared" si="2383"/>
        <v>Inviable Sanitariamente</v>
      </c>
      <c r="CMD470" s="265" t="str">
        <f t="shared" si="2384"/>
        <v>Inviable Sanitariamente</v>
      </c>
      <c r="CME470" s="265" t="str">
        <f t="shared" si="2385"/>
        <v>Inviable Sanitariamente</v>
      </c>
      <c r="CMF470" s="265" t="str">
        <f t="shared" si="2386"/>
        <v>Inviable Sanitariamente</v>
      </c>
      <c r="CMG470" s="265" t="str">
        <f t="shared" si="2387"/>
        <v>Inviable Sanitariamente</v>
      </c>
      <c r="CMH470" s="265" t="str">
        <f t="shared" si="2388"/>
        <v>Inviable Sanitariamente</v>
      </c>
      <c r="CMI470" s="265" t="str">
        <f t="shared" si="2389"/>
        <v>Inviable Sanitariamente</v>
      </c>
      <c r="CMJ470" s="265" t="str">
        <f t="shared" si="2390"/>
        <v>Inviable Sanitariamente</v>
      </c>
      <c r="CMK470" s="265" t="str">
        <f t="shared" si="2391"/>
        <v>Inviable Sanitariamente</v>
      </c>
      <c r="CML470" s="265" t="str">
        <f t="shared" si="2392"/>
        <v>Inviable Sanitariamente</v>
      </c>
      <c r="CMM470" s="265" t="str">
        <f t="shared" si="2393"/>
        <v>Inviable Sanitariamente</v>
      </c>
      <c r="CMN470" s="265" t="str">
        <f t="shared" si="2394"/>
        <v>Inviable Sanitariamente</v>
      </c>
      <c r="CMO470" s="265" t="str">
        <f t="shared" si="2395"/>
        <v>Inviable Sanitariamente</v>
      </c>
      <c r="CMP470" s="265" t="str">
        <f t="shared" si="2396"/>
        <v>Inviable Sanitariamente</v>
      </c>
      <c r="CMQ470" s="265" t="str">
        <f t="shared" si="2397"/>
        <v>Inviable Sanitariamente</v>
      </c>
      <c r="CMR470" s="265" t="str">
        <f t="shared" si="2398"/>
        <v>Inviable Sanitariamente</v>
      </c>
      <c r="CMS470" s="265" t="str">
        <f t="shared" si="2399"/>
        <v>Inviable Sanitariamente</v>
      </c>
      <c r="CMT470" s="265" t="str">
        <f t="shared" si="2400"/>
        <v>Inviable Sanitariamente</v>
      </c>
      <c r="CMU470" s="265" t="str">
        <f t="shared" si="2401"/>
        <v>Inviable Sanitariamente</v>
      </c>
      <c r="CMV470" s="265" t="str">
        <f t="shared" si="2402"/>
        <v>Inviable Sanitariamente</v>
      </c>
      <c r="CMW470" s="265" t="str">
        <f t="shared" si="2403"/>
        <v>Inviable Sanitariamente</v>
      </c>
      <c r="CMX470" s="265" t="str">
        <f t="shared" si="2404"/>
        <v>Inviable Sanitariamente</v>
      </c>
      <c r="CMY470" s="265" t="str">
        <f t="shared" si="2405"/>
        <v>Inviable Sanitariamente</v>
      </c>
      <c r="CMZ470" s="265" t="str">
        <f t="shared" si="2406"/>
        <v>Inviable Sanitariamente</v>
      </c>
      <c r="CNA470" s="265" t="str">
        <f t="shared" si="2407"/>
        <v>Inviable Sanitariamente</v>
      </c>
      <c r="CNB470" s="265" t="str">
        <f t="shared" si="2408"/>
        <v>Inviable Sanitariamente</v>
      </c>
      <c r="CNC470" s="265" t="str">
        <f t="shared" si="2409"/>
        <v>Inviable Sanitariamente</v>
      </c>
      <c r="CND470" s="265" t="str">
        <f t="shared" si="2410"/>
        <v>Inviable Sanitariamente</v>
      </c>
      <c r="CNE470" s="265" t="str">
        <f t="shared" si="2411"/>
        <v>Inviable Sanitariamente</v>
      </c>
      <c r="CNF470" s="265" t="str">
        <f t="shared" si="2412"/>
        <v>Inviable Sanitariamente</v>
      </c>
      <c r="CNG470" s="265" t="str">
        <f t="shared" si="2413"/>
        <v>Inviable Sanitariamente</v>
      </c>
      <c r="CNH470" s="265" t="str">
        <f t="shared" si="2414"/>
        <v>Inviable Sanitariamente</v>
      </c>
      <c r="CNI470" s="265" t="str">
        <f t="shared" si="2415"/>
        <v>Inviable Sanitariamente</v>
      </c>
      <c r="CNJ470" s="265" t="str">
        <f t="shared" si="2416"/>
        <v>Inviable Sanitariamente</v>
      </c>
      <c r="CNK470" s="265" t="str">
        <f t="shared" si="2417"/>
        <v>Inviable Sanitariamente</v>
      </c>
      <c r="CNL470" s="265" t="str">
        <f t="shared" si="2418"/>
        <v>Inviable Sanitariamente</v>
      </c>
      <c r="CNM470" s="265" t="str">
        <f t="shared" si="2419"/>
        <v>Inviable Sanitariamente</v>
      </c>
      <c r="CNN470" s="265" t="str">
        <f t="shared" si="2420"/>
        <v>Inviable Sanitariamente</v>
      </c>
      <c r="CNO470" s="265" t="str">
        <f t="shared" si="2421"/>
        <v>Inviable Sanitariamente</v>
      </c>
      <c r="CNP470" s="265" t="str">
        <f t="shared" si="2422"/>
        <v>Inviable Sanitariamente</v>
      </c>
      <c r="CNQ470" s="265" t="str">
        <f t="shared" si="2423"/>
        <v>Inviable Sanitariamente</v>
      </c>
      <c r="CNR470" s="265" t="str">
        <f t="shared" si="2424"/>
        <v>Inviable Sanitariamente</v>
      </c>
      <c r="CNS470" s="265" t="str">
        <f t="shared" si="2425"/>
        <v>Inviable Sanitariamente</v>
      </c>
      <c r="CNT470" s="265" t="str">
        <f t="shared" si="2426"/>
        <v>Inviable Sanitariamente</v>
      </c>
      <c r="CNU470" s="265" t="str">
        <f t="shared" si="2427"/>
        <v>Inviable Sanitariamente</v>
      </c>
      <c r="CNV470" s="265" t="str">
        <f t="shared" si="2428"/>
        <v>Inviable Sanitariamente</v>
      </c>
      <c r="CNW470" s="265" t="str">
        <f t="shared" si="2429"/>
        <v>Inviable Sanitariamente</v>
      </c>
      <c r="CNX470" s="265" t="str">
        <f t="shared" si="2430"/>
        <v>Inviable Sanitariamente</v>
      </c>
      <c r="CNY470" s="265" t="str">
        <f t="shared" si="2431"/>
        <v>Inviable Sanitariamente</v>
      </c>
      <c r="CNZ470" s="265" t="str">
        <f t="shared" si="2432"/>
        <v>Inviable Sanitariamente</v>
      </c>
      <c r="COA470" s="265" t="str">
        <f t="shared" si="2433"/>
        <v>Inviable Sanitariamente</v>
      </c>
      <c r="COB470" s="265" t="str">
        <f t="shared" si="2434"/>
        <v>Inviable Sanitariamente</v>
      </c>
      <c r="COC470" s="265" t="str">
        <f t="shared" si="2435"/>
        <v>Inviable Sanitariamente</v>
      </c>
      <c r="COD470" s="265" t="str">
        <f t="shared" si="2436"/>
        <v>Inviable Sanitariamente</v>
      </c>
      <c r="COE470" s="265" t="str">
        <f t="shared" si="2437"/>
        <v>Inviable Sanitariamente</v>
      </c>
      <c r="COF470" s="265" t="str">
        <f t="shared" si="2438"/>
        <v>Inviable Sanitariamente</v>
      </c>
      <c r="COG470" s="265" t="str">
        <f t="shared" si="2439"/>
        <v>Inviable Sanitariamente</v>
      </c>
      <c r="COH470" s="265" t="str">
        <f t="shared" si="2440"/>
        <v>Inviable Sanitariamente</v>
      </c>
      <c r="COI470" s="265" t="str">
        <f t="shared" si="2441"/>
        <v>Inviable Sanitariamente</v>
      </c>
      <c r="COJ470" s="265" t="str">
        <f t="shared" si="2442"/>
        <v>Inviable Sanitariamente</v>
      </c>
      <c r="COK470" s="265" t="str">
        <f t="shared" si="2443"/>
        <v>Inviable Sanitariamente</v>
      </c>
      <c r="COL470" s="265" t="str">
        <f t="shared" si="2444"/>
        <v>Inviable Sanitariamente</v>
      </c>
      <c r="COM470" s="265" t="str">
        <f t="shared" si="2445"/>
        <v>Inviable Sanitariamente</v>
      </c>
      <c r="CON470" s="265" t="str">
        <f t="shared" si="2446"/>
        <v>Inviable Sanitariamente</v>
      </c>
      <c r="COO470" s="265" t="str">
        <f t="shared" si="2447"/>
        <v>Inviable Sanitariamente</v>
      </c>
      <c r="COP470" s="265" t="str">
        <f t="shared" si="2448"/>
        <v>Inviable Sanitariamente</v>
      </c>
      <c r="COQ470" s="265" t="str">
        <f t="shared" si="2449"/>
        <v>Inviable Sanitariamente</v>
      </c>
      <c r="COR470" s="265" t="str">
        <f t="shared" si="2450"/>
        <v>Inviable Sanitariamente</v>
      </c>
      <c r="COS470" s="265" t="str">
        <f t="shared" si="2451"/>
        <v>Inviable Sanitariamente</v>
      </c>
      <c r="COT470" s="265" t="str">
        <f t="shared" si="2452"/>
        <v>Inviable Sanitariamente</v>
      </c>
      <c r="COU470" s="265" t="str">
        <f t="shared" si="2453"/>
        <v>Inviable Sanitariamente</v>
      </c>
      <c r="COV470" s="265" t="str">
        <f t="shared" si="2454"/>
        <v>Inviable Sanitariamente</v>
      </c>
      <c r="COW470" s="265" t="str">
        <f t="shared" si="2455"/>
        <v>Inviable Sanitariamente</v>
      </c>
      <c r="COX470" s="265" t="str">
        <f t="shared" si="2456"/>
        <v>Inviable Sanitariamente</v>
      </c>
      <c r="COY470" s="265" t="str">
        <f t="shared" si="2457"/>
        <v>Inviable Sanitariamente</v>
      </c>
      <c r="COZ470" s="265" t="str">
        <f t="shared" si="2458"/>
        <v>Inviable Sanitariamente</v>
      </c>
      <c r="CPA470" s="265" t="str">
        <f t="shared" si="2459"/>
        <v>Inviable Sanitariamente</v>
      </c>
      <c r="CPB470" s="265" t="str">
        <f t="shared" si="2460"/>
        <v>Inviable Sanitariamente</v>
      </c>
      <c r="CPC470" s="265" t="str">
        <f t="shared" si="2461"/>
        <v>Inviable Sanitariamente</v>
      </c>
      <c r="CPD470" s="265" t="str">
        <f t="shared" si="2462"/>
        <v>Inviable Sanitariamente</v>
      </c>
      <c r="CPE470" s="265" t="str">
        <f t="shared" si="2463"/>
        <v>Inviable Sanitariamente</v>
      </c>
      <c r="CPF470" s="265" t="str">
        <f t="shared" si="2464"/>
        <v>Inviable Sanitariamente</v>
      </c>
      <c r="CPG470" s="265" t="str">
        <f t="shared" si="2465"/>
        <v>Inviable Sanitariamente</v>
      </c>
      <c r="CPH470" s="265" t="str">
        <f t="shared" si="2466"/>
        <v>Inviable Sanitariamente</v>
      </c>
      <c r="CPI470" s="265" t="str">
        <f t="shared" si="2467"/>
        <v>Inviable Sanitariamente</v>
      </c>
      <c r="CPJ470" s="265" t="str">
        <f t="shared" si="2468"/>
        <v>Inviable Sanitariamente</v>
      </c>
      <c r="CPK470" s="265" t="str">
        <f t="shared" si="2469"/>
        <v>Inviable Sanitariamente</v>
      </c>
      <c r="CPL470" s="265" t="str">
        <f t="shared" si="2470"/>
        <v>Inviable Sanitariamente</v>
      </c>
      <c r="CPM470" s="265" t="str">
        <f t="shared" si="2471"/>
        <v>Inviable Sanitariamente</v>
      </c>
      <c r="CPN470" s="265" t="str">
        <f t="shared" si="2472"/>
        <v>Inviable Sanitariamente</v>
      </c>
      <c r="CPO470" s="265" t="str">
        <f t="shared" si="2473"/>
        <v>Inviable Sanitariamente</v>
      </c>
      <c r="CPP470" s="265" t="str">
        <f t="shared" si="2474"/>
        <v>Inviable Sanitariamente</v>
      </c>
      <c r="CPQ470" s="265" t="str">
        <f t="shared" si="2475"/>
        <v>Inviable Sanitariamente</v>
      </c>
      <c r="CPR470" s="265" t="str">
        <f t="shared" si="2476"/>
        <v>Inviable Sanitariamente</v>
      </c>
      <c r="CPS470" s="265" t="str">
        <f t="shared" si="2477"/>
        <v>Inviable Sanitariamente</v>
      </c>
      <c r="CPT470" s="265" t="str">
        <f t="shared" si="2478"/>
        <v>Inviable Sanitariamente</v>
      </c>
      <c r="CPU470" s="265" t="str">
        <f t="shared" si="2479"/>
        <v>Inviable Sanitariamente</v>
      </c>
      <c r="CPV470" s="265" t="str">
        <f t="shared" si="2480"/>
        <v>Inviable Sanitariamente</v>
      </c>
      <c r="CPW470" s="265" t="str">
        <f t="shared" si="2481"/>
        <v>Inviable Sanitariamente</v>
      </c>
      <c r="CPX470" s="265" t="str">
        <f t="shared" si="2482"/>
        <v>Inviable Sanitariamente</v>
      </c>
      <c r="CPY470" s="265" t="str">
        <f t="shared" si="2483"/>
        <v>Inviable Sanitariamente</v>
      </c>
      <c r="CPZ470" s="265" t="str">
        <f t="shared" si="2484"/>
        <v>Inviable Sanitariamente</v>
      </c>
      <c r="CQA470" s="265" t="str">
        <f t="shared" si="2485"/>
        <v>Inviable Sanitariamente</v>
      </c>
      <c r="CQB470" s="265" t="str">
        <f t="shared" si="2486"/>
        <v>Inviable Sanitariamente</v>
      </c>
      <c r="CQC470" s="265" t="str">
        <f t="shared" si="2487"/>
        <v>Inviable Sanitariamente</v>
      </c>
      <c r="CQD470" s="265" t="str">
        <f t="shared" si="2488"/>
        <v>Inviable Sanitariamente</v>
      </c>
      <c r="CQE470" s="265" t="str">
        <f t="shared" si="2489"/>
        <v>Inviable Sanitariamente</v>
      </c>
      <c r="CQF470" s="265" t="str">
        <f t="shared" si="2490"/>
        <v>Inviable Sanitariamente</v>
      </c>
      <c r="CQG470" s="265" t="str">
        <f t="shared" si="2491"/>
        <v>Inviable Sanitariamente</v>
      </c>
      <c r="CQH470" s="265" t="str">
        <f t="shared" si="2492"/>
        <v>Inviable Sanitariamente</v>
      </c>
      <c r="CQI470" s="265" t="str">
        <f t="shared" si="2493"/>
        <v>Inviable Sanitariamente</v>
      </c>
      <c r="CQJ470" s="265" t="str">
        <f t="shared" si="2494"/>
        <v>Inviable Sanitariamente</v>
      </c>
      <c r="CQK470" s="265" t="str">
        <f t="shared" si="2495"/>
        <v>Inviable Sanitariamente</v>
      </c>
      <c r="CQL470" s="265" t="str">
        <f t="shared" si="2496"/>
        <v>Inviable Sanitariamente</v>
      </c>
      <c r="CQM470" s="265" t="str">
        <f t="shared" si="2497"/>
        <v>Inviable Sanitariamente</v>
      </c>
      <c r="CQN470" s="265" t="str">
        <f t="shared" si="2498"/>
        <v>Inviable Sanitariamente</v>
      </c>
      <c r="CQO470" s="265" t="str">
        <f t="shared" si="2499"/>
        <v>Inviable Sanitariamente</v>
      </c>
      <c r="CQP470" s="265" t="str">
        <f t="shared" si="2500"/>
        <v>Inviable Sanitariamente</v>
      </c>
      <c r="CQQ470" s="265" t="str">
        <f t="shared" si="2501"/>
        <v>Inviable Sanitariamente</v>
      </c>
      <c r="CQR470" s="265" t="str">
        <f t="shared" si="2502"/>
        <v>Inviable Sanitariamente</v>
      </c>
      <c r="CQS470" s="265" t="str">
        <f t="shared" si="2503"/>
        <v>Inviable Sanitariamente</v>
      </c>
      <c r="CQT470" s="265" t="str">
        <f t="shared" si="2504"/>
        <v>Inviable Sanitariamente</v>
      </c>
      <c r="CQU470" s="265" t="str">
        <f t="shared" si="2505"/>
        <v>Inviable Sanitariamente</v>
      </c>
      <c r="CQV470" s="265" t="str">
        <f t="shared" si="2506"/>
        <v>Inviable Sanitariamente</v>
      </c>
      <c r="CQW470" s="265" t="str">
        <f t="shared" si="2507"/>
        <v>Inviable Sanitariamente</v>
      </c>
      <c r="CQX470" s="265" t="str">
        <f t="shared" si="2508"/>
        <v>Inviable Sanitariamente</v>
      </c>
      <c r="CQY470" s="265" t="str">
        <f t="shared" si="2509"/>
        <v>Inviable Sanitariamente</v>
      </c>
      <c r="CQZ470" s="265" t="str">
        <f t="shared" si="2510"/>
        <v>Inviable Sanitariamente</v>
      </c>
      <c r="CRA470" s="265" t="str">
        <f t="shared" si="2511"/>
        <v>Inviable Sanitariamente</v>
      </c>
      <c r="CRB470" s="265" t="str">
        <f t="shared" si="2512"/>
        <v>Inviable Sanitariamente</v>
      </c>
      <c r="CRC470" s="265" t="str">
        <f t="shared" si="2513"/>
        <v>Inviable Sanitariamente</v>
      </c>
      <c r="CRD470" s="265" t="str">
        <f t="shared" si="2514"/>
        <v>Inviable Sanitariamente</v>
      </c>
      <c r="CRE470" s="265" t="str">
        <f t="shared" si="2515"/>
        <v>Inviable Sanitariamente</v>
      </c>
      <c r="CRF470" s="265" t="str">
        <f t="shared" si="2516"/>
        <v>Inviable Sanitariamente</v>
      </c>
      <c r="CRG470" s="265" t="str">
        <f t="shared" si="2517"/>
        <v>Inviable Sanitariamente</v>
      </c>
      <c r="CRH470" s="265" t="str">
        <f t="shared" si="2518"/>
        <v>Inviable Sanitariamente</v>
      </c>
      <c r="CRI470" s="265" t="str">
        <f t="shared" si="2519"/>
        <v>Inviable Sanitariamente</v>
      </c>
      <c r="CRJ470" s="265" t="str">
        <f t="shared" si="2520"/>
        <v>Inviable Sanitariamente</v>
      </c>
      <c r="CRK470" s="265" t="str">
        <f t="shared" si="2521"/>
        <v>Inviable Sanitariamente</v>
      </c>
      <c r="CRL470" s="265" t="str">
        <f t="shared" si="2522"/>
        <v>Inviable Sanitariamente</v>
      </c>
      <c r="CRM470" s="265" t="str">
        <f t="shared" si="2523"/>
        <v>Inviable Sanitariamente</v>
      </c>
      <c r="CRN470" s="265" t="str">
        <f t="shared" si="2524"/>
        <v>Inviable Sanitariamente</v>
      </c>
      <c r="CRO470" s="265" t="str">
        <f t="shared" si="2525"/>
        <v>Inviable Sanitariamente</v>
      </c>
      <c r="CRP470" s="265" t="str">
        <f t="shared" si="2526"/>
        <v>Inviable Sanitariamente</v>
      </c>
      <c r="CRQ470" s="265" t="str">
        <f t="shared" si="2527"/>
        <v>Inviable Sanitariamente</v>
      </c>
      <c r="CRR470" s="265" t="str">
        <f t="shared" si="2528"/>
        <v>Inviable Sanitariamente</v>
      </c>
      <c r="CRS470" s="265" t="str">
        <f t="shared" si="2529"/>
        <v>Inviable Sanitariamente</v>
      </c>
      <c r="CRT470" s="265" t="str">
        <f t="shared" si="2530"/>
        <v>Inviable Sanitariamente</v>
      </c>
      <c r="CRU470" s="265" t="str">
        <f t="shared" si="2531"/>
        <v>Inviable Sanitariamente</v>
      </c>
      <c r="CRV470" s="265" t="str">
        <f t="shared" si="2532"/>
        <v>Inviable Sanitariamente</v>
      </c>
      <c r="CRW470" s="265" t="str">
        <f t="shared" si="2533"/>
        <v>Inviable Sanitariamente</v>
      </c>
      <c r="CRX470" s="265" t="str">
        <f t="shared" si="2534"/>
        <v>Inviable Sanitariamente</v>
      </c>
      <c r="CRY470" s="265" t="str">
        <f t="shared" si="2535"/>
        <v>Inviable Sanitariamente</v>
      </c>
      <c r="CRZ470" s="265" t="str">
        <f t="shared" si="2536"/>
        <v>Inviable Sanitariamente</v>
      </c>
      <c r="CSA470" s="265" t="str">
        <f t="shared" si="2537"/>
        <v>Inviable Sanitariamente</v>
      </c>
      <c r="CSB470" s="265" t="str">
        <f t="shared" si="2538"/>
        <v>Inviable Sanitariamente</v>
      </c>
      <c r="CSC470" s="265" t="str">
        <f t="shared" si="2539"/>
        <v>Inviable Sanitariamente</v>
      </c>
      <c r="CSD470" s="265" t="str">
        <f t="shared" si="2540"/>
        <v>Inviable Sanitariamente</v>
      </c>
      <c r="CSE470" s="265" t="str">
        <f t="shared" si="2541"/>
        <v>Inviable Sanitariamente</v>
      </c>
      <c r="CSF470" s="265" t="str">
        <f t="shared" si="2542"/>
        <v>Inviable Sanitariamente</v>
      </c>
      <c r="CSG470" s="265" t="str">
        <f t="shared" si="2543"/>
        <v>Inviable Sanitariamente</v>
      </c>
      <c r="CSH470" s="265" t="str">
        <f t="shared" si="2544"/>
        <v>Inviable Sanitariamente</v>
      </c>
      <c r="CSI470" s="265" t="str">
        <f t="shared" si="2545"/>
        <v>Inviable Sanitariamente</v>
      </c>
      <c r="CSJ470" s="265" t="str">
        <f t="shared" si="2546"/>
        <v>Inviable Sanitariamente</v>
      </c>
      <c r="CSK470" s="265" t="str">
        <f t="shared" si="2547"/>
        <v>Inviable Sanitariamente</v>
      </c>
      <c r="CSL470" s="265" t="str">
        <f t="shared" si="2548"/>
        <v>Inviable Sanitariamente</v>
      </c>
      <c r="CSM470" s="265" t="str">
        <f t="shared" si="2549"/>
        <v>Inviable Sanitariamente</v>
      </c>
      <c r="CSN470" s="265" t="str">
        <f t="shared" si="2550"/>
        <v>Inviable Sanitariamente</v>
      </c>
      <c r="CSO470" s="265" t="str">
        <f t="shared" si="2551"/>
        <v>Inviable Sanitariamente</v>
      </c>
      <c r="CSP470" s="265" t="str">
        <f t="shared" si="2552"/>
        <v>Inviable Sanitariamente</v>
      </c>
      <c r="CSQ470" s="265" t="str">
        <f t="shared" si="2553"/>
        <v>Inviable Sanitariamente</v>
      </c>
      <c r="CSR470" s="265" t="str">
        <f t="shared" si="2554"/>
        <v>Inviable Sanitariamente</v>
      </c>
      <c r="CSS470" s="265" t="str">
        <f t="shared" si="2555"/>
        <v>Inviable Sanitariamente</v>
      </c>
      <c r="CST470" s="265" t="str">
        <f t="shared" si="2556"/>
        <v>Inviable Sanitariamente</v>
      </c>
      <c r="CSU470" s="265" t="str">
        <f t="shared" si="2557"/>
        <v>Inviable Sanitariamente</v>
      </c>
      <c r="CSV470" s="265" t="str">
        <f t="shared" si="2558"/>
        <v>Inviable Sanitariamente</v>
      </c>
      <c r="CSW470" s="265" t="str">
        <f t="shared" si="2559"/>
        <v>Inviable Sanitariamente</v>
      </c>
      <c r="CSX470" s="265" t="str">
        <f t="shared" si="2560"/>
        <v>Inviable Sanitariamente</v>
      </c>
      <c r="CSY470" s="265" t="str">
        <f t="shared" si="2561"/>
        <v>Inviable Sanitariamente</v>
      </c>
      <c r="CSZ470" s="265" t="str">
        <f t="shared" si="2562"/>
        <v>Inviable Sanitariamente</v>
      </c>
      <c r="CTA470" s="265" t="str">
        <f t="shared" si="2563"/>
        <v>Inviable Sanitariamente</v>
      </c>
      <c r="CTB470" s="265" t="str">
        <f t="shared" si="2564"/>
        <v>Inviable Sanitariamente</v>
      </c>
      <c r="CTC470" s="265" t="str">
        <f t="shared" si="2565"/>
        <v>Inviable Sanitariamente</v>
      </c>
      <c r="CTD470" s="265" t="str">
        <f t="shared" si="2566"/>
        <v>Inviable Sanitariamente</v>
      </c>
      <c r="CTE470" s="265" t="str">
        <f t="shared" si="2567"/>
        <v>Inviable Sanitariamente</v>
      </c>
      <c r="CTF470" s="265" t="str">
        <f t="shared" si="2568"/>
        <v>Inviable Sanitariamente</v>
      </c>
      <c r="CTG470" s="265" t="str">
        <f t="shared" si="2569"/>
        <v>Inviable Sanitariamente</v>
      </c>
      <c r="CTH470" s="265" t="str">
        <f t="shared" si="2570"/>
        <v>Inviable Sanitariamente</v>
      </c>
      <c r="CTI470" s="265" t="str">
        <f t="shared" si="2571"/>
        <v>Inviable Sanitariamente</v>
      </c>
      <c r="CTJ470" s="265" t="str">
        <f t="shared" si="2572"/>
        <v>Inviable Sanitariamente</v>
      </c>
      <c r="CTK470" s="265" t="str">
        <f t="shared" si="2573"/>
        <v>Inviable Sanitariamente</v>
      </c>
      <c r="CTL470" s="265" t="str">
        <f t="shared" si="2574"/>
        <v>Inviable Sanitariamente</v>
      </c>
      <c r="CTM470" s="265" t="str">
        <f t="shared" si="2575"/>
        <v>Inviable Sanitariamente</v>
      </c>
      <c r="CTN470" s="265" t="str">
        <f t="shared" si="2576"/>
        <v>Inviable Sanitariamente</v>
      </c>
      <c r="CTO470" s="265" t="str">
        <f t="shared" si="2577"/>
        <v>Inviable Sanitariamente</v>
      </c>
      <c r="CTP470" s="265" t="str">
        <f t="shared" si="2578"/>
        <v>Inviable Sanitariamente</v>
      </c>
      <c r="CTQ470" s="265" t="str">
        <f t="shared" si="2579"/>
        <v>Inviable Sanitariamente</v>
      </c>
      <c r="CTR470" s="265" t="str">
        <f t="shared" si="2580"/>
        <v>Inviable Sanitariamente</v>
      </c>
      <c r="CTS470" s="265" t="str">
        <f t="shared" si="2581"/>
        <v>Inviable Sanitariamente</v>
      </c>
      <c r="CTT470" s="265" t="str">
        <f t="shared" si="2582"/>
        <v>Inviable Sanitariamente</v>
      </c>
      <c r="CTU470" s="265" t="str">
        <f t="shared" si="2583"/>
        <v>Inviable Sanitariamente</v>
      </c>
      <c r="CTV470" s="265" t="str">
        <f t="shared" si="2584"/>
        <v>Inviable Sanitariamente</v>
      </c>
      <c r="CTW470" s="265" t="str">
        <f t="shared" si="2585"/>
        <v>Inviable Sanitariamente</v>
      </c>
      <c r="CTX470" s="265" t="str">
        <f t="shared" si="2586"/>
        <v>Inviable Sanitariamente</v>
      </c>
      <c r="CTY470" s="265" t="str">
        <f t="shared" si="2587"/>
        <v>Inviable Sanitariamente</v>
      </c>
      <c r="CTZ470" s="265" t="str">
        <f t="shared" si="2588"/>
        <v>Inviable Sanitariamente</v>
      </c>
      <c r="CUA470" s="265" t="str">
        <f t="shared" si="2589"/>
        <v>Inviable Sanitariamente</v>
      </c>
      <c r="CUB470" s="265" t="str">
        <f t="shared" si="2590"/>
        <v>Inviable Sanitariamente</v>
      </c>
      <c r="CUC470" s="265" t="str">
        <f t="shared" si="2591"/>
        <v>Inviable Sanitariamente</v>
      </c>
      <c r="CUD470" s="265" t="str">
        <f t="shared" si="2592"/>
        <v>Inviable Sanitariamente</v>
      </c>
      <c r="CUE470" s="265" t="str">
        <f t="shared" si="2593"/>
        <v>Inviable Sanitariamente</v>
      </c>
      <c r="CUF470" s="265" t="str">
        <f t="shared" si="2594"/>
        <v>Inviable Sanitariamente</v>
      </c>
      <c r="CUG470" s="265" t="str">
        <f t="shared" si="2595"/>
        <v>Inviable Sanitariamente</v>
      </c>
      <c r="CUH470" s="265" t="str">
        <f t="shared" si="2596"/>
        <v>Inviable Sanitariamente</v>
      </c>
      <c r="CUI470" s="265" t="str">
        <f t="shared" si="2597"/>
        <v>Inviable Sanitariamente</v>
      </c>
      <c r="CUJ470" s="265" t="str">
        <f t="shared" si="2598"/>
        <v>Inviable Sanitariamente</v>
      </c>
      <c r="CUK470" s="265" t="str">
        <f t="shared" si="2599"/>
        <v>Inviable Sanitariamente</v>
      </c>
      <c r="CUL470" s="265" t="str">
        <f t="shared" si="2600"/>
        <v>Inviable Sanitariamente</v>
      </c>
      <c r="CUM470" s="265" t="str">
        <f t="shared" si="2601"/>
        <v>Inviable Sanitariamente</v>
      </c>
      <c r="CUN470" s="265" t="str">
        <f t="shared" si="2602"/>
        <v>Inviable Sanitariamente</v>
      </c>
      <c r="CUO470" s="265" t="str">
        <f t="shared" si="2603"/>
        <v>Inviable Sanitariamente</v>
      </c>
      <c r="CUP470" s="265" t="str">
        <f t="shared" si="2604"/>
        <v>Inviable Sanitariamente</v>
      </c>
      <c r="CUQ470" s="265" t="str">
        <f t="shared" si="2605"/>
        <v>Inviable Sanitariamente</v>
      </c>
      <c r="CUR470" s="265" t="str">
        <f t="shared" si="2606"/>
        <v>Inviable Sanitariamente</v>
      </c>
      <c r="CUS470" s="265" t="str">
        <f t="shared" si="2607"/>
        <v>Inviable Sanitariamente</v>
      </c>
      <c r="CUT470" s="265" t="str">
        <f t="shared" si="2608"/>
        <v>Inviable Sanitariamente</v>
      </c>
      <c r="CUU470" s="265" t="str">
        <f t="shared" si="2609"/>
        <v>Inviable Sanitariamente</v>
      </c>
      <c r="CUV470" s="265" t="str">
        <f t="shared" si="2610"/>
        <v>Inviable Sanitariamente</v>
      </c>
      <c r="CUW470" s="265" t="str">
        <f t="shared" si="2611"/>
        <v>Inviable Sanitariamente</v>
      </c>
      <c r="CUX470" s="265" t="str">
        <f t="shared" si="2612"/>
        <v>Inviable Sanitariamente</v>
      </c>
      <c r="CUY470" s="265" t="str">
        <f t="shared" si="2613"/>
        <v>Inviable Sanitariamente</v>
      </c>
      <c r="CUZ470" s="265" t="str">
        <f t="shared" si="2614"/>
        <v>Inviable Sanitariamente</v>
      </c>
      <c r="CVA470" s="265" t="str">
        <f t="shared" si="2615"/>
        <v>Inviable Sanitariamente</v>
      </c>
      <c r="CVB470" s="265" t="str">
        <f t="shared" si="2616"/>
        <v>Inviable Sanitariamente</v>
      </c>
      <c r="CVC470" s="265" t="str">
        <f t="shared" si="2617"/>
        <v>Inviable Sanitariamente</v>
      </c>
      <c r="CVD470" s="265" t="str">
        <f t="shared" si="2618"/>
        <v>Inviable Sanitariamente</v>
      </c>
      <c r="CVE470" s="265" t="str">
        <f t="shared" si="2619"/>
        <v>Inviable Sanitariamente</v>
      </c>
      <c r="CVF470" s="265" t="str">
        <f t="shared" si="2620"/>
        <v>Inviable Sanitariamente</v>
      </c>
      <c r="CVG470" s="265" t="str">
        <f t="shared" si="2621"/>
        <v>Inviable Sanitariamente</v>
      </c>
      <c r="CVH470" s="265" t="str">
        <f t="shared" si="2622"/>
        <v>Inviable Sanitariamente</v>
      </c>
      <c r="CVI470" s="265" t="str">
        <f t="shared" si="2623"/>
        <v>Inviable Sanitariamente</v>
      </c>
      <c r="CVJ470" s="265" t="str">
        <f t="shared" si="2624"/>
        <v>Inviable Sanitariamente</v>
      </c>
      <c r="CVK470" s="265" t="str">
        <f t="shared" si="2625"/>
        <v>Inviable Sanitariamente</v>
      </c>
      <c r="CVL470" s="265" t="str">
        <f t="shared" si="2626"/>
        <v>Inviable Sanitariamente</v>
      </c>
      <c r="CVM470" s="265" t="str">
        <f t="shared" si="2627"/>
        <v>Inviable Sanitariamente</v>
      </c>
      <c r="CVN470" s="265" t="str">
        <f t="shared" si="2628"/>
        <v>Inviable Sanitariamente</v>
      </c>
      <c r="CVO470" s="265" t="str">
        <f t="shared" si="2629"/>
        <v>Inviable Sanitariamente</v>
      </c>
      <c r="CVP470" s="265" t="str">
        <f t="shared" si="2630"/>
        <v>Inviable Sanitariamente</v>
      </c>
      <c r="CVQ470" s="265" t="str">
        <f t="shared" si="2631"/>
        <v>Inviable Sanitariamente</v>
      </c>
      <c r="CVR470" s="265" t="str">
        <f t="shared" si="2632"/>
        <v>Inviable Sanitariamente</v>
      </c>
      <c r="CVS470" s="265" t="str">
        <f t="shared" si="2633"/>
        <v>Inviable Sanitariamente</v>
      </c>
      <c r="CVT470" s="265" t="str">
        <f t="shared" si="2634"/>
        <v>Inviable Sanitariamente</v>
      </c>
      <c r="CVU470" s="265" t="str">
        <f t="shared" si="2635"/>
        <v>Inviable Sanitariamente</v>
      </c>
      <c r="CVV470" s="265" t="str">
        <f t="shared" si="2636"/>
        <v>Inviable Sanitariamente</v>
      </c>
      <c r="CVW470" s="265" t="str">
        <f t="shared" si="2637"/>
        <v>Inviable Sanitariamente</v>
      </c>
      <c r="CVX470" s="265" t="str">
        <f t="shared" si="2638"/>
        <v>Inviable Sanitariamente</v>
      </c>
      <c r="CVY470" s="265" t="str">
        <f t="shared" si="2639"/>
        <v>Inviable Sanitariamente</v>
      </c>
      <c r="CVZ470" s="265" t="str">
        <f t="shared" si="2640"/>
        <v>Inviable Sanitariamente</v>
      </c>
      <c r="CWA470" s="265" t="str">
        <f t="shared" si="2641"/>
        <v>Inviable Sanitariamente</v>
      </c>
      <c r="CWB470" s="265" t="str">
        <f t="shared" si="2642"/>
        <v>Inviable Sanitariamente</v>
      </c>
      <c r="CWC470" s="265" t="str">
        <f t="shared" si="2643"/>
        <v>Inviable Sanitariamente</v>
      </c>
      <c r="CWD470" s="265" t="str">
        <f t="shared" si="2644"/>
        <v>Inviable Sanitariamente</v>
      </c>
      <c r="CWE470" s="265" t="str">
        <f t="shared" si="2645"/>
        <v>Inviable Sanitariamente</v>
      </c>
      <c r="CWF470" s="265" t="str">
        <f t="shared" si="2646"/>
        <v>Inviable Sanitariamente</v>
      </c>
      <c r="CWG470" s="265" t="str">
        <f t="shared" si="2647"/>
        <v>Inviable Sanitariamente</v>
      </c>
      <c r="CWH470" s="265" t="str">
        <f t="shared" si="2648"/>
        <v>Inviable Sanitariamente</v>
      </c>
      <c r="CWI470" s="265" t="str">
        <f t="shared" si="2649"/>
        <v>Inviable Sanitariamente</v>
      </c>
      <c r="CWJ470" s="265" t="str">
        <f t="shared" si="2650"/>
        <v>Inviable Sanitariamente</v>
      </c>
      <c r="CWK470" s="265" t="str">
        <f t="shared" si="2651"/>
        <v>Inviable Sanitariamente</v>
      </c>
      <c r="CWL470" s="265" t="str">
        <f t="shared" si="2652"/>
        <v>Inviable Sanitariamente</v>
      </c>
      <c r="CWM470" s="265" t="str">
        <f t="shared" si="2653"/>
        <v>Inviable Sanitariamente</v>
      </c>
      <c r="CWN470" s="265" t="str">
        <f t="shared" si="2654"/>
        <v>Inviable Sanitariamente</v>
      </c>
      <c r="CWO470" s="265" t="str">
        <f t="shared" si="2655"/>
        <v>Inviable Sanitariamente</v>
      </c>
      <c r="CWP470" s="265" t="str">
        <f t="shared" si="2656"/>
        <v>Inviable Sanitariamente</v>
      </c>
      <c r="CWQ470" s="265" t="str">
        <f t="shared" si="2657"/>
        <v>Inviable Sanitariamente</v>
      </c>
      <c r="CWR470" s="265" t="str">
        <f t="shared" si="2658"/>
        <v>Inviable Sanitariamente</v>
      </c>
      <c r="CWS470" s="265" t="str">
        <f t="shared" si="2659"/>
        <v>Inviable Sanitariamente</v>
      </c>
      <c r="CWT470" s="265" t="str">
        <f t="shared" si="2660"/>
        <v>Inviable Sanitariamente</v>
      </c>
      <c r="CWU470" s="265" t="str">
        <f t="shared" si="2661"/>
        <v>Inviable Sanitariamente</v>
      </c>
      <c r="CWV470" s="265" t="str">
        <f t="shared" si="2662"/>
        <v>Inviable Sanitariamente</v>
      </c>
      <c r="CWW470" s="265" t="str">
        <f t="shared" si="2663"/>
        <v>Inviable Sanitariamente</v>
      </c>
      <c r="CWX470" s="265" t="str">
        <f t="shared" si="2664"/>
        <v>Inviable Sanitariamente</v>
      </c>
      <c r="CWY470" s="265" t="str">
        <f t="shared" si="2665"/>
        <v>Inviable Sanitariamente</v>
      </c>
      <c r="CWZ470" s="265" t="str">
        <f t="shared" si="2666"/>
        <v>Inviable Sanitariamente</v>
      </c>
      <c r="CXA470" s="265" t="str">
        <f t="shared" si="2667"/>
        <v>Inviable Sanitariamente</v>
      </c>
      <c r="CXB470" s="265" t="str">
        <f t="shared" si="2668"/>
        <v>Inviable Sanitariamente</v>
      </c>
      <c r="CXC470" s="265" t="str">
        <f t="shared" si="2669"/>
        <v>Inviable Sanitariamente</v>
      </c>
      <c r="CXD470" s="265" t="str">
        <f t="shared" si="2670"/>
        <v>Inviable Sanitariamente</v>
      </c>
      <c r="CXE470" s="265" t="str">
        <f t="shared" si="2671"/>
        <v>Inviable Sanitariamente</v>
      </c>
      <c r="CXF470" s="265" t="str">
        <f t="shared" si="2672"/>
        <v>Inviable Sanitariamente</v>
      </c>
      <c r="CXG470" s="265" t="str">
        <f t="shared" si="2673"/>
        <v>Inviable Sanitariamente</v>
      </c>
      <c r="CXH470" s="265" t="str">
        <f t="shared" si="2674"/>
        <v>Inviable Sanitariamente</v>
      </c>
      <c r="CXI470" s="265" t="str">
        <f t="shared" si="2675"/>
        <v>Inviable Sanitariamente</v>
      </c>
      <c r="CXJ470" s="265" t="str">
        <f t="shared" si="2676"/>
        <v>Inviable Sanitariamente</v>
      </c>
      <c r="CXK470" s="265" t="str">
        <f t="shared" si="2677"/>
        <v>Inviable Sanitariamente</v>
      </c>
      <c r="CXL470" s="265" t="str">
        <f t="shared" si="2678"/>
        <v>Inviable Sanitariamente</v>
      </c>
      <c r="CXM470" s="265" t="str">
        <f t="shared" si="2679"/>
        <v>Inviable Sanitariamente</v>
      </c>
      <c r="CXN470" s="265" t="str">
        <f t="shared" si="2680"/>
        <v>Inviable Sanitariamente</v>
      </c>
      <c r="CXO470" s="265" t="str">
        <f t="shared" si="2681"/>
        <v>Inviable Sanitariamente</v>
      </c>
      <c r="CXP470" s="265" t="str">
        <f t="shared" si="2682"/>
        <v>Inviable Sanitariamente</v>
      </c>
      <c r="CXQ470" s="265" t="str">
        <f t="shared" si="2683"/>
        <v>Inviable Sanitariamente</v>
      </c>
      <c r="CXR470" s="265" t="str">
        <f t="shared" si="2684"/>
        <v>Inviable Sanitariamente</v>
      </c>
      <c r="CXS470" s="265" t="str">
        <f t="shared" si="2685"/>
        <v>Inviable Sanitariamente</v>
      </c>
      <c r="CXT470" s="265" t="str">
        <f t="shared" si="2686"/>
        <v>Inviable Sanitariamente</v>
      </c>
      <c r="CXU470" s="265" t="str">
        <f t="shared" si="2687"/>
        <v>Inviable Sanitariamente</v>
      </c>
      <c r="CXV470" s="265" t="str">
        <f t="shared" si="2688"/>
        <v>Inviable Sanitariamente</v>
      </c>
      <c r="CXW470" s="265" t="str">
        <f t="shared" si="2689"/>
        <v>Inviable Sanitariamente</v>
      </c>
      <c r="CXX470" s="265" t="str">
        <f t="shared" si="2690"/>
        <v>Inviable Sanitariamente</v>
      </c>
      <c r="CXY470" s="265" t="str">
        <f t="shared" si="2691"/>
        <v>Inviable Sanitariamente</v>
      </c>
      <c r="CXZ470" s="265" t="str">
        <f t="shared" si="2692"/>
        <v>Inviable Sanitariamente</v>
      </c>
      <c r="CYA470" s="265" t="str">
        <f t="shared" si="2693"/>
        <v>Inviable Sanitariamente</v>
      </c>
      <c r="CYB470" s="265" t="str">
        <f t="shared" si="2694"/>
        <v>Inviable Sanitariamente</v>
      </c>
      <c r="CYC470" s="265" t="str">
        <f t="shared" si="2695"/>
        <v>Inviable Sanitariamente</v>
      </c>
      <c r="CYD470" s="265" t="str">
        <f t="shared" si="2696"/>
        <v>Inviable Sanitariamente</v>
      </c>
      <c r="CYE470" s="265" t="str">
        <f t="shared" si="2697"/>
        <v>Inviable Sanitariamente</v>
      </c>
      <c r="CYF470" s="265" t="str">
        <f t="shared" si="2698"/>
        <v>Inviable Sanitariamente</v>
      </c>
      <c r="CYG470" s="265" t="str">
        <f t="shared" si="2699"/>
        <v>Inviable Sanitariamente</v>
      </c>
      <c r="CYH470" s="265" t="str">
        <f t="shared" si="2700"/>
        <v>Inviable Sanitariamente</v>
      </c>
      <c r="CYI470" s="265" t="str">
        <f t="shared" si="2701"/>
        <v>Inviable Sanitariamente</v>
      </c>
      <c r="CYJ470" s="265" t="str">
        <f t="shared" si="2702"/>
        <v>Inviable Sanitariamente</v>
      </c>
      <c r="CYK470" s="265" t="str">
        <f t="shared" si="2703"/>
        <v>Inviable Sanitariamente</v>
      </c>
      <c r="CYL470" s="265" t="str">
        <f t="shared" si="2704"/>
        <v>Inviable Sanitariamente</v>
      </c>
      <c r="CYM470" s="265" t="str">
        <f t="shared" si="2705"/>
        <v>Inviable Sanitariamente</v>
      </c>
      <c r="CYN470" s="265" t="str">
        <f t="shared" si="2706"/>
        <v>Inviable Sanitariamente</v>
      </c>
      <c r="CYO470" s="265" t="str">
        <f t="shared" si="2707"/>
        <v>Inviable Sanitariamente</v>
      </c>
      <c r="CYP470" s="265" t="str">
        <f t="shared" si="2708"/>
        <v>Inviable Sanitariamente</v>
      </c>
      <c r="CYQ470" s="265" t="str">
        <f t="shared" si="2709"/>
        <v>Inviable Sanitariamente</v>
      </c>
      <c r="CYR470" s="265" t="str">
        <f t="shared" si="2710"/>
        <v>Inviable Sanitariamente</v>
      </c>
      <c r="CYS470" s="265" t="str">
        <f t="shared" si="2711"/>
        <v>Inviable Sanitariamente</v>
      </c>
      <c r="CYT470" s="265" t="str">
        <f t="shared" si="2712"/>
        <v>Inviable Sanitariamente</v>
      </c>
      <c r="CYU470" s="265" t="str">
        <f t="shared" si="2713"/>
        <v>Inviable Sanitariamente</v>
      </c>
      <c r="CYV470" s="265" t="str">
        <f t="shared" si="2714"/>
        <v>Inviable Sanitariamente</v>
      </c>
      <c r="CYW470" s="265" t="str">
        <f t="shared" si="2715"/>
        <v>Inviable Sanitariamente</v>
      </c>
      <c r="CYX470" s="265" t="str">
        <f t="shared" si="2716"/>
        <v>Inviable Sanitariamente</v>
      </c>
      <c r="CYY470" s="265" t="str">
        <f t="shared" si="2717"/>
        <v>Inviable Sanitariamente</v>
      </c>
      <c r="CYZ470" s="265" t="str">
        <f t="shared" si="2718"/>
        <v>Inviable Sanitariamente</v>
      </c>
      <c r="CZA470" s="265" t="str">
        <f t="shared" si="2719"/>
        <v>Inviable Sanitariamente</v>
      </c>
      <c r="CZB470" s="265" t="str">
        <f t="shared" si="2720"/>
        <v>Inviable Sanitariamente</v>
      </c>
      <c r="CZC470" s="265" t="str">
        <f t="shared" si="2721"/>
        <v>Inviable Sanitariamente</v>
      </c>
      <c r="CZD470" s="265" t="str">
        <f t="shared" si="2722"/>
        <v>Inviable Sanitariamente</v>
      </c>
      <c r="CZE470" s="265" t="str">
        <f t="shared" si="2723"/>
        <v>Inviable Sanitariamente</v>
      </c>
      <c r="CZF470" s="265" t="str">
        <f t="shared" si="2724"/>
        <v>Inviable Sanitariamente</v>
      </c>
      <c r="CZG470" s="265" t="str">
        <f t="shared" si="2725"/>
        <v>Inviable Sanitariamente</v>
      </c>
      <c r="CZH470" s="265" t="str">
        <f t="shared" si="2726"/>
        <v>Inviable Sanitariamente</v>
      </c>
      <c r="CZI470" s="265" t="str">
        <f t="shared" si="2727"/>
        <v>Inviable Sanitariamente</v>
      </c>
      <c r="CZJ470" s="265" t="str">
        <f t="shared" si="2728"/>
        <v>Inviable Sanitariamente</v>
      </c>
      <c r="CZK470" s="265" t="str">
        <f t="shared" si="2729"/>
        <v>Inviable Sanitariamente</v>
      </c>
      <c r="CZL470" s="265" t="str">
        <f t="shared" si="2730"/>
        <v>Inviable Sanitariamente</v>
      </c>
      <c r="CZM470" s="265" t="str">
        <f t="shared" si="2731"/>
        <v>Inviable Sanitariamente</v>
      </c>
      <c r="CZN470" s="265" t="str">
        <f t="shared" si="2732"/>
        <v>Inviable Sanitariamente</v>
      </c>
      <c r="CZO470" s="265" t="str">
        <f t="shared" si="2733"/>
        <v>Inviable Sanitariamente</v>
      </c>
      <c r="CZP470" s="265" t="str">
        <f t="shared" si="2734"/>
        <v>Inviable Sanitariamente</v>
      </c>
      <c r="CZQ470" s="265" t="str">
        <f t="shared" si="2735"/>
        <v>Inviable Sanitariamente</v>
      </c>
      <c r="CZR470" s="265" t="str">
        <f t="shared" si="2736"/>
        <v>Inviable Sanitariamente</v>
      </c>
      <c r="CZS470" s="265" t="str">
        <f t="shared" si="2737"/>
        <v>Inviable Sanitariamente</v>
      </c>
      <c r="CZT470" s="265" t="str">
        <f t="shared" si="2738"/>
        <v>Inviable Sanitariamente</v>
      </c>
      <c r="CZU470" s="265" t="str">
        <f t="shared" si="2739"/>
        <v>Inviable Sanitariamente</v>
      </c>
      <c r="CZV470" s="265" t="str">
        <f t="shared" si="2740"/>
        <v>Inviable Sanitariamente</v>
      </c>
      <c r="CZW470" s="265" t="str">
        <f t="shared" si="2741"/>
        <v>Inviable Sanitariamente</v>
      </c>
      <c r="CZX470" s="265" t="str">
        <f t="shared" si="2742"/>
        <v>Inviable Sanitariamente</v>
      </c>
      <c r="CZY470" s="265" t="str">
        <f t="shared" si="2743"/>
        <v>Inviable Sanitariamente</v>
      </c>
      <c r="CZZ470" s="265" t="str">
        <f t="shared" si="2744"/>
        <v>Inviable Sanitariamente</v>
      </c>
      <c r="DAA470" s="265" t="str">
        <f t="shared" si="2745"/>
        <v>Inviable Sanitariamente</v>
      </c>
      <c r="DAB470" s="265" t="str">
        <f t="shared" si="2746"/>
        <v>Inviable Sanitariamente</v>
      </c>
      <c r="DAC470" s="265" t="str">
        <f t="shared" si="2747"/>
        <v>Inviable Sanitariamente</v>
      </c>
      <c r="DAD470" s="265" t="str">
        <f t="shared" si="2748"/>
        <v>Inviable Sanitariamente</v>
      </c>
      <c r="DAE470" s="265" t="str">
        <f t="shared" si="2749"/>
        <v>Inviable Sanitariamente</v>
      </c>
      <c r="DAF470" s="265" t="str">
        <f t="shared" si="2750"/>
        <v>Inviable Sanitariamente</v>
      </c>
      <c r="DAG470" s="265" t="str">
        <f t="shared" si="2751"/>
        <v>Inviable Sanitariamente</v>
      </c>
      <c r="DAH470" s="265" t="str">
        <f t="shared" si="2752"/>
        <v>Inviable Sanitariamente</v>
      </c>
      <c r="DAI470" s="265" t="str">
        <f t="shared" si="2753"/>
        <v>Inviable Sanitariamente</v>
      </c>
      <c r="DAJ470" s="265" t="str">
        <f t="shared" si="2754"/>
        <v>Inviable Sanitariamente</v>
      </c>
      <c r="DAK470" s="265" t="str">
        <f t="shared" si="2755"/>
        <v>Inviable Sanitariamente</v>
      </c>
      <c r="DAL470" s="265" t="str">
        <f t="shared" si="2756"/>
        <v>Inviable Sanitariamente</v>
      </c>
      <c r="DAM470" s="265" t="str">
        <f t="shared" si="2757"/>
        <v>Inviable Sanitariamente</v>
      </c>
      <c r="DAN470" s="265" t="str">
        <f t="shared" si="2758"/>
        <v>Inviable Sanitariamente</v>
      </c>
      <c r="DAO470" s="265" t="str">
        <f t="shared" si="2759"/>
        <v>Inviable Sanitariamente</v>
      </c>
      <c r="DAP470" s="265" t="str">
        <f t="shared" si="2760"/>
        <v>Inviable Sanitariamente</v>
      </c>
      <c r="DAQ470" s="265" t="str">
        <f t="shared" si="2761"/>
        <v>Inviable Sanitariamente</v>
      </c>
      <c r="DAR470" s="265" t="str">
        <f t="shared" si="2762"/>
        <v>Inviable Sanitariamente</v>
      </c>
      <c r="DAS470" s="265" t="str">
        <f t="shared" si="2763"/>
        <v>Inviable Sanitariamente</v>
      </c>
      <c r="DAT470" s="265" t="str">
        <f t="shared" si="2764"/>
        <v>Inviable Sanitariamente</v>
      </c>
      <c r="DAU470" s="265" t="str">
        <f t="shared" si="2765"/>
        <v>Inviable Sanitariamente</v>
      </c>
      <c r="DAV470" s="265" t="str">
        <f t="shared" si="2766"/>
        <v>Inviable Sanitariamente</v>
      </c>
      <c r="DAW470" s="265" t="str">
        <f t="shared" si="2767"/>
        <v>Inviable Sanitariamente</v>
      </c>
      <c r="DAX470" s="265" t="str">
        <f t="shared" si="2768"/>
        <v>Inviable Sanitariamente</v>
      </c>
      <c r="DAY470" s="265" t="str">
        <f t="shared" si="2769"/>
        <v>Inviable Sanitariamente</v>
      </c>
      <c r="DAZ470" s="265" t="str">
        <f t="shared" si="2770"/>
        <v>Inviable Sanitariamente</v>
      </c>
      <c r="DBA470" s="265" t="str">
        <f t="shared" si="2771"/>
        <v>Inviable Sanitariamente</v>
      </c>
      <c r="DBB470" s="265" t="str">
        <f t="shared" si="2772"/>
        <v>Inviable Sanitariamente</v>
      </c>
      <c r="DBC470" s="265" t="str">
        <f t="shared" si="2773"/>
        <v>Inviable Sanitariamente</v>
      </c>
      <c r="DBD470" s="265" t="str">
        <f t="shared" si="2774"/>
        <v>Inviable Sanitariamente</v>
      </c>
      <c r="DBE470" s="265" t="str">
        <f t="shared" si="2775"/>
        <v>Inviable Sanitariamente</v>
      </c>
      <c r="DBF470" s="265" t="str">
        <f t="shared" si="2776"/>
        <v>Inviable Sanitariamente</v>
      </c>
      <c r="DBG470" s="265" t="str">
        <f t="shared" si="2777"/>
        <v>Inviable Sanitariamente</v>
      </c>
      <c r="DBH470" s="265" t="str">
        <f t="shared" si="2778"/>
        <v>Inviable Sanitariamente</v>
      </c>
      <c r="DBI470" s="265" t="str">
        <f t="shared" si="2779"/>
        <v>Inviable Sanitariamente</v>
      </c>
      <c r="DBJ470" s="265" t="str">
        <f t="shared" si="2780"/>
        <v>Inviable Sanitariamente</v>
      </c>
      <c r="DBK470" s="265" t="str">
        <f t="shared" si="2781"/>
        <v>Inviable Sanitariamente</v>
      </c>
      <c r="DBL470" s="265" t="str">
        <f t="shared" si="2782"/>
        <v>Inviable Sanitariamente</v>
      </c>
      <c r="DBM470" s="265" t="str">
        <f t="shared" si="2783"/>
        <v>Inviable Sanitariamente</v>
      </c>
      <c r="DBN470" s="265" t="str">
        <f t="shared" si="2784"/>
        <v>Inviable Sanitariamente</v>
      </c>
      <c r="DBO470" s="265" t="str">
        <f t="shared" si="2785"/>
        <v>Inviable Sanitariamente</v>
      </c>
      <c r="DBP470" s="265" t="str">
        <f t="shared" si="2786"/>
        <v>Inviable Sanitariamente</v>
      </c>
      <c r="DBQ470" s="265" t="str">
        <f t="shared" si="2787"/>
        <v>Inviable Sanitariamente</v>
      </c>
      <c r="DBR470" s="265" t="str">
        <f t="shared" si="2788"/>
        <v>Inviable Sanitariamente</v>
      </c>
      <c r="DBS470" s="265" t="str">
        <f t="shared" si="2789"/>
        <v>Inviable Sanitariamente</v>
      </c>
      <c r="DBT470" s="265" t="str">
        <f t="shared" si="2790"/>
        <v>Inviable Sanitariamente</v>
      </c>
      <c r="DBU470" s="265" t="str">
        <f t="shared" si="2791"/>
        <v>Inviable Sanitariamente</v>
      </c>
      <c r="DBV470" s="265" t="str">
        <f t="shared" si="2792"/>
        <v>Inviable Sanitariamente</v>
      </c>
      <c r="DBW470" s="265" t="str">
        <f t="shared" si="2793"/>
        <v>Inviable Sanitariamente</v>
      </c>
      <c r="DBX470" s="265" t="str">
        <f t="shared" si="2794"/>
        <v>Inviable Sanitariamente</v>
      </c>
      <c r="DBY470" s="265" t="str">
        <f t="shared" si="2795"/>
        <v>Inviable Sanitariamente</v>
      </c>
      <c r="DBZ470" s="265" t="str">
        <f t="shared" si="2796"/>
        <v>Inviable Sanitariamente</v>
      </c>
      <c r="DCA470" s="265" t="str">
        <f t="shared" si="2797"/>
        <v>Inviable Sanitariamente</v>
      </c>
      <c r="DCB470" s="265" t="str">
        <f t="shared" si="2798"/>
        <v>Inviable Sanitariamente</v>
      </c>
      <c r="DCC470" s="265" t="str">
        <f t="shared" si="2799"/>
        <v>Inviable Sanitariamente</v>
      </c>
      <c r="DCD470" s="265" t="str">
        <f t="shared" si="2800"/>
        <v>Inviable Sanitariamente</v>
      </c>
      <c r="DCE470" s="265" t="str">
        <f t="shared" si="2801"/>
        <v>Inviable Sanitariamente</v>
      </c>
      <c r="DCF470" s="265" t="str">
        <f t="shared" si="2802"/>
        <v>Inviable Sanitariamente</v>
      </c>
      <c r="DCG470" s="265" t="str">
        <f t="shared" si="2803"/>
        <v>Inviable Sanitariamente</v>
      </c>
      <c r="DCH470" s="265" t="str">
        <f t="shared" si="2804"/>
        <v>Inviable Sanitariamente</v>
      </c>
      <c r="DCI470" s="265" t="str">
        <f t="shared" si="2805"/>
        <v>Inviable Sanitariamente</v>
      </c>
      <c r="DCJ470" s="265" t="str">
        <f t="shared" si="2806"/>
        <v>Inviable Sanitariamente</v>
      </c>
      <c r="DCK470" s="265" t="str">
        <f t="shared" si="2807"/>
        <v>Inviable Sanitariamente</v>
      </c>
      <c r="DCL470" s="265" t="str">
        <f t="shared" si="2808"/>
        <v>Inviable Sanitariamente</v>
      </c>
      <c r="DCM470" s="265" t="str">
        <f t="shared" si="2809"/>
        <v>Inviable Sanitariamente</v>
      </c>
      <c r="DCN470" s="265" t="str">
        <f t="shared" si="2810"/>
        <v>Inviable Sanitariamente</v>
      </c>
      <c r="DCO470" s="265" t="str">
        <f t="shared" si="2811"/>
        <v>Inviable Sanitariamente</v>
      </c>
      <c r="DCP470" s="265" t="str">
        <f t="shared" si="2812"/>
        <v>Inviable Sanitariamente</v>
      </c>
      <c r="DCQ470" s="265" t="str">
        <f t="shared" si="2813"/>
        <v>Inviable Sanitariamente</v>
      </c>
      <c r="DCR470" s="265" t="str">
        <f t="shared" si="2814"/>
        <v>Inviable Sanitariamente</v>
      </c>
      <c r="DCS470" s="265" t="str">
        <f t="shared" si="2815"/>
        <v>Inviable Sanitariamente</v>
      </c>
      <c r="DCT470" s="265" t="str">
        <f t="shared" si="2816"/>
        <v>Inviable Sanitariamente</v>
      </c>
      <c r="DCU470" s="265" t="str">
        <f t="shared" si="2817"/>
        <v>Inviable Sanitariamente</v>
      </c>
      <c r="DCV470" s="265" t="str">
        <f t="shared" si="2818"/>
        <v>Inviable Sanitariamente</v>
      </c>
      <c r="DCW470" s="265" t="str">
        <f t="shared" si="2819"/>
        <v>Inviable Sanitariamente</v>
      </c>
      <c r="DCX470" s="265" t="str">
        <f t="shared" si="2820"/>
        <v>Inviable Sanitariamente</v>
      </c>
      <c r="DCY470" s="265" t="str">
        <f t="shared" si="2821"/>
        <v>Inviable Sanitariamente</v>
      </c>
      <c r="DCZ470" s="265" t="str">
        <f t="shared" si="2822"/>
        <v>Inviable Sanitariamente</v>
      </c>
      <c r="DDA470" s="265" t="str">
        <f t="shared" si="2823"/>
        <v>Inviable Sanitariamente</v>
      </c>
      <c r="DDB470" s="265" t="str">
        <f t="shared" si="2824"/>
        <v>Inviable Sanitariamente</v>
      </c>
      <c r="DDC470" s="265" t="str">
        <f t="shared" si="2825"/>
        <v>Inviable Sanitariamente</v>
      </c>
      <c r="DDD470" s="265" t="str">
        <f t="shared" si="2826"/>
        <v>Inviable Sanitariamente</v>
      </c>
      <c r="DDE470" s="265" t="str">
        <f t="shared" si="2827"/>
        <v>Inviable Sanitariamente</v>
      </c>
      <c r="DDF470" s="265" t="str">
        <f t="shared" si="2828"/>
        <v>Inviable Sanitariamente</v>
      </c>
      <c r="DDG470" s="265" t="str">
        <f t="shared" si="2829"/>
        <v>Inviable Sanitariamente</v>
      </c>
      <c r="DDH470" s="265" t="str">
        <f t="shared" si="2830"/>
        <v>Inviable Sanitariamente</v>
      </c>
      <c r="DDI470" s="265" t="str">
        <f t="shared" si="2831"/>
        <v>Inviable Sanitariamente</v>
      </c>
      <c r="DDJ470" s="265" t="str">
        <f t="shared" si="2832"/>
        <v>Inviable Sanitariamente</v>
      </c>
      <c r="DDK470" s="265" t="str">
        <f t="shared" si="2833"/>
        <v>Inviable Sanitariamente</v>
      </c>
      <c r="DDL470" s="265" t="str">
        <f t="shared" si="2834"/>
        <v>Inviable Sanitariamente</v>
      </c>
      <c r="DDM470" s="265" t="str">
        <f t="shared" si="2835"/>
        <v>Inviable Sanitariamente</v>
      </c>
      <c r="DDN470" s="265" t="str">
        <f t="shared" si="2836"/>
        <v>Inviable Sanitariamente</v>
      </c>
      <c r="DDO470" s="265" t="str">
        <f t="shared" si="2837"/>
        <v>Inviable Sanitariamente</v>
      </c>
      <c r="DDP470" s="265" t="str">
        <f t="shared" si="2838"/>
        <v>Inviable Sanitariamente</v>
      </c>
      <c r="DDQ470" s="265" t="str">
        <f t="shared" si="2839"/>
        <v>Inviable Sanitariamente</v>
      </c>
      <c r="DDR470" s="265" t="str">
        <f t="shared" si="2840"/>
        <v>Inviable Sanitariamente</v>
      </c>
      <c r="DDS470" s="265" t="str">
        <f t="shared" si="2841"/>
        <v>Inviable Sanitariamente</v>
      </c>
      <c r="DDT470" s="265" t="str">
        <f t="shared" si="2842"/>
        <v>Inviable Sanitariamente</v>
      </c>
      <c r="DDU470" s="265" t="str">
        <f t="shared" si="2843"/>
        <v>Inviable Sanitariamente</v>
      </c>
      <c r="DDV470" s="265" t="str">
        <f t="shared" si="2844"/>
        <v>Inviable Sanitariamente</v>
      </c>
      <c r="DDW470" s="265" t="str">
        <f t="shared" si="2845"/>
        <v>Inviable Sanitariamente</v>
      </c>
      <c r="DDX470" s="265" t="str">
        <f t="shared" si="2846"/>
        <v>Inviable Sanitariamente</v>
      </c>
      <c r="DDY470" s="265" t="str">
        <f t="shared" si="2847"/>
        <v>Inviable Sanitariamente</v>
      </c>
      <c r="DDZ470" s="265" t="str">
        <f t="shared" si="2848"/>
        <v>Inviable Sanitariamente</v>
      </c>
      <c r="DEA470" s="265" t="str">
        <f t="shared" si="2849"/>
        <v>Inviable Sanitariamente</v>
      </c>
      <c r="DEB470" s="265" t="str">
        <f t="shared" si="2850"/>
        <v>Inviable Sanitariamente</v>
      </c>
      <c r="DEC470" s="265" t="str">
        <f t="shared" si="2851"/>
        <v>Inviable Sanitariamente</v>
      </c>
      <c r="DED470" s="265" t="str">
        <f t="shared" si="2852"/>
        <v>Inviable Sanitariamente</v>
      </c>
      <c r="DEE470" s="265" t="str">
        <f t="shared" si="2853"/>
        <v>Inviable Sanitariamente</v>
      </c>
      <c r="DEF470" s="265" t="str">
        <f t="shared" si="2854"/>
        <v>Inviable Sanitariamente</v>
      </c>
      <c r="DEG470" s="265" t="str">
        <f t="shared" si="2855"/>
        <v>Inviable Sanitariamente</v>
      </c>
      <c r="DEH470" s="265" t="str">
        <f t="shared" si="2856"/>
        <v>Inviable Sanitariamente</v>
      </c>
      <c r="DEI470" s="265" t="str">
        <f t="shared" si="2857"/>
        <v>Inviable Sanitariamente</v>
      </c>
      <c r="DEJ470" s="265" t="str">
        <f t="shared" si="2858"/>
        <v>Inviable Sanitariamente</v>
      </c>
      <c r="DEK470" s="265" t="str">
        <f t="shared" si="2859"/>
        <v>Inviable Sanitariamente</v>
      </c>
      <c r="DEL470" s="265" t="str">
        <f t="shared" si="2860"/>
        <v>Inviable Sanitariamente</v>
      </c>
      <c r="DEM470" s="265" t="str">
        <f t="shared" si="2861"/>
        <v>Inviable Sanitariamente</v>
      </c>
      <c r="DEN470" s="265" t="str">
        <f t="shared" si="2862"/>
        <v>Inviable Sanitariamente</v>
      </c>
      <c r="DEO470" s="265" t="str">
        <f t="shared" si="2863"/>
        <v>Inviable Sanitariamente</v>
      </c>
      <c r="DEP470" s="265" t="str">
        <f t="shared" si="2864"/>
        <v>Inviable Sanitariamente</v>
      </c>
      <c r="DEQ470" s="265" t="str">
        <f t="shared" si="2865"/>
        <v>Inviable Sanitariamente</v>
      </c>
      <c r="DER470" s="265" t="str">
        <f t="shared" si="2866"/>
        <v>Inviable Sanitariamente</v>
      </c>
      <c r="DES470" s="265" t="str">
        <f t="shared" si="2867"/>
        <v>Inviable Sanitariamente</v>
      </c>
      <c r="DET470" s="265" t="str">
        <f t="shared" si="2868"/>
        <v>Inviable Sanitariamente</v>
      </c>
      <c r="DEU470" s="265" t="str">
        <f t="shared" si="2869"/>
        <v>Inviable Sanitariamente</v>
      </c>
      <c r="DEV470" s="265" t="str">
        <f t="shared" si="2870"/>
        <v>Inviable Sanitariamente</v>
      </c>
      <c r="DEW470" s="265" t="str">
        <f t="shared" si="2871"/>
        <v>Inviable Sanitariamente</v>
      </c>
      <c r="DEX470" s="265" t="str">
        <f t="shared" si="2872"/>
        <v>Inviable Sanitariamente</v>
      </c>
      <c r="DEY470" s="265" t="str">
        <f t="shared" si="2873"/>
        <v>Inviable Sanitariamente</v>
      </c>
      <c r="DEZ470" s="265" t="str">
        <f t="shared" si="2874"/>
        <v>Inviable Sanitariamente</v>
      </c>
      <c r="DFA470" s="265" t="str">
        <f t="shared" si="2875"/>
        <v>Inviable Sanitariamente</v>
      </c>
      <c r="DFB470" s="265" t="str">
        <f t="shared" si="2876"/>
        <v>Inviable Sanitariamente</v>
      </c>
      <c r="DFC470" s="265" t="str">
        <f t="shared" si="2877"/>
        <v>Inviable Sanitariamente</v>
      </c>
      <c r="DFD470" s="265" t="str">
        <f t="shared" si="2878"/>
        <v>Inviable Sanitariamente</v>
      </c>
      <c r="DFE470" s="265" t="str">
        <f t="shared" si="2879"/>
        <v>Inviable Sanitariamente</v>
      </c>
      <c r="DFF470" s="265" t="str">
        <f t="shared" si="2880"/>
        <v>Inviable Sanitariamente</v>
      </c>
      <c r="DFG470" s="265" t="str">
        <f t="shared" si="2881"/>
        <v>Inviable Sanitariamente</v>
      </c>
      <c r="DFH470" s="265" t="str">
        <f t="shared" si="2882"/>
        <v>Inviable Sanitariamente</v>
      </c>
      <c r="DFI470" s="265" t="str">
        <f t="shared" si="2883"/>
        <v>Inviable Sanitariamente</v>
      </c>
      <c r="DFJ470" s="265" t="str">
        <f t="shared" si="2884"/>
        <v>Inviable Sanitariamente</v>
      </c>
      <c r="DFK470" s="265" t="str">
        <f t="shared" si="2885"/>
        <v>Inviable Sanitariamente</v>
      </c>
      <c r="DFL470" s="265" t="str">
        <f t="shared" si="2886"/>
        <v>Inviable Sanitariamente</v>
      </c>
      <c r="DFM470" s="265" t="str">
        <f t="shared" si="2887"/>
        <v>Inviable Sanitariamente</v>
      </c>
      <c r="DFN470" s="265" t="str">
        <f t="shared" si="2888"/>
        <v>Inviable Sanitariamente</v>
      </c>
      <c r="DFO470" s="265" t="str">
        <f t="shared" si="2889"/>
        <v>Inviable Sanitariamente</v>
      </c>
      <c r="DFP470" s="265" t="str">
        <f t="shared" si="2890"/>
        <v>Inviable Sanitariamente</v>
      </c>
      <c r="DFQ470" s="265" t="str">
        <f t="shared" si="2891"/>
        <v>Inviable Sanitariamente</v>
      </c>
      <c r="DFR470" s="265" t="str">
        <f t="shared" si="2892"/>
        <v>Inviable Sanitariamente</v>
      </c>
      <c r="DFS470" s="265" t="str">
        <f t="shared" si="2893"/>
        <v>Inviable Sanitariamente</v>
      </c>
      <c r="DFT470" s="265" t="str">
        <f t="shared" si="2894"/>
        <v>Inviable Sanitariamente</v>
      </c>
      <c r="DFU470" s="265" t="str">
        <f t="shared" si="2895"/>
        <v>Inviable Sanitariamente</v>
      </c>
      <c r="DFV470" s="265" t="str">
        <f t="shared" si="2896"/>
        <v>Inviable Sanitariamente</v>
      </c>
      <c r="DFW470" s="265" t="str">
        <f t="shared" si="2897"/>
        <v>Inviable Sanitariamente</v>
      </c>
      <c r="DFX470" s="265" t="str">
        <f t="shared" si="2898"/>
        <v>Inviable Sanitariamente</v>
      </c>
      <c r="DFY470" s="265" t="str">
        <f t="shared" si="2899"/>
        <v>Inviable Sanitariamente</v>
      </c>
      <c r="DFZ470" s="265" t="str">
        <f t="shared" si="2900"/>
        <v>Inviable Sanitariamente</v>
      </c>
      <c r="DGA470" s="265" t="str">
        <f t="shared" si="2901"/>
        <v>Inviable Sanitariamente</v>
      </c>
      <c r="DGB470" s="265" t="str">
        <f t="shared" si="2902"/>
        <v>Inviable Sanitariamente</v>
      </c>
      <c r="DGC470" s="265" t="str">
        <f t="shared" si="2903"/>
        <v>Inviable Sanitariamente</v>
      </c>
      <c r="DGD470" s="265" t="str">
        <f t="shared" si="2904"/>
        <v>Inviable Sanitariamente</v>
      </c>
      <c r="DGE470" s="265" t="str">
        <f t="shared" si="2905"/>
        <v>Inviable Sanitariamente</v>
      </c>
      <c r="DGF470" s="265" t="str">
        <f t="shared" si="2906"/>
        <v>Inviable Sanitariamente</v>
      </c>
      <c r="DGG470" s="265" t="str">
        <f t="shared" si="2907"/>
        <v>Inviable Sanitariamente</v>
      </c>
      <c r="DGH470" s="265" t="str">
        <f t="shared" si="2908"/>
        <v>Inviable Sanitariamente</v>
      </c>
      <c r="DGI470" s="265" t="str">
        <f t="shared" si="2909"/>
        <v>Inviable Sanitariamente</v>
      </c>
      <c r="DGJ470" s="265" t="str">
        <f t="shared" si="2910"/>
        <v>Inviable Sanitariamente</v>
      </c>
      <c r="DGK470" s="265" t="str">
        <f t="shared" si="2911"/>
        <v>Inviable Sanitariamente</v>
      </c>
      <c r="DGL470" s="265" t="str">
        <f t="shared" si="2912"/>
        <v>Inviable Sanitariamente</v>
      </c>
      <c r="DGM470" s="265" t="str">
        <f t="shared" si="2913"/>
        <v>Inviable Sanitariamente</v>
      </c>
      <c r="DGN470" s="265" t="str">
        <f t="shared" si="2914"/>
        <v>Inviable Sanitariamente</v>
      </c>
      <c r="DGO470" s="265" t="str">
        <f t="shared" si="2915"/>
        <v>Inviable Sanitariamente</v>
      </c>
      <c r="DGP470" s="265" t="str">
        <f t="shared" si="2916"/>
        <v>Inviable Sanitariamente</v>
      </c>
      <c r="DGQ470" s="265" t="str">
        <f t="shared" si="2917"/>
        <v>Inviable Sanitariamente</v>
      </c>
      <c r="DGR470" s="265" t="str">
        <f t="shared" si="2918"/>
        <v>Inviable Sanitariamente</v>
      </c>
      <c r="DGS470" s="265" t="str">
        <f t="shared" si="2919"/>
        <v>Inviable Sanitariamente</v>
      </c>
      <c r="DGT470" s="265" t="str">
        <f t="shared" si="2920"/>
        <v>Inviable Sanitariamente</v>
      </c>
      <c r="DGU470" s="265" t="str">
        <f t="shared" si="2921"/>
        <v>Inviable Sanitariamente</v>
      </c>
      <c r="DGV470" s="265" t="str">
        <f t="shared" si="2922"/>
        <v>Inviable Sanitariamente</v>
      </c>
      <c r="DGW470" s="265" t="str">
        <f t="shared" si="2923"/>
        <v>Inviable Sanitariamente</v>
      </c>
      <c r="DGX470" s="265" t="str">
        <f t="shared" si="2924"/>
        <v>Inviable Sanitariamente</v>
      </c>
      <c r="DGY470" s="265" t="str">
        <f t="shared" si="2925"/>
        <v>Inviable Sanitariamente</v>
      </c>
      <c r="DGZ470" s="265" t="str">
        <f t="shared" si="2926"/>
        <v>Inviable Sanitariamente</v>
      </c>
      <c r="DHA470" s="265" t="str">
        <f t="shared" si="2927"/>
        <v>Inviable Sanitariamente</v>
      </c>
      <c r="DHB470" s="265" t="str">
        <f t="shared" si="2928"/>
        <v>Inviable Sanitariamente</v>
      </c>
      <c r="DHC470" s="265" t="str">
        <f t="shared" si="2929"/>
        <v>Inviable Sanitariamente</v>
      </c>
      <c r="DHD470" s="265" t="str">
        <f t="shared" si="2930"/>
        <v>Inviable Sanitariamente</v>
      </c>
      <c r="DHE470" s="265" t="str">
        <f t="shared" si="2931"/>
        <v>Inviable Sanitariamente</v>
      </c>
      <c r="DHF470" s="265" t="str">
        <f t="shared" si="2932"/>
        <v>Inviable Sanitariamente</v>
      </c>
      <c r="DHG470" s="265" t="str">
        <f t="shared" si="2933"/>
        <v>Inviable Sanitariamente</v>
      </c>
      <c r="DHH470" s="265" t="str">
        <f t="shared" si="2934"/>
        <v>Inviable Sanitariamente</v>
      </c>
      <c r="DHI470" s="265" t="str">
        <f t="shared" si="2935"/>
        <v>Inviable Sanitariamente</v>
      </c>
      <c r="DHJ470" s="265" t="str">
        <f t="shared" si="2936"/>
        <v>Inviable Sanitariamente</v>
      </c>
      <c r="DHK470" s="265" t="str">
        <f t="shared" si="2937"/>
        <v>Inviable Sanitariamente</v>
      </c>
      <c r="DHL470" s="265" t="str">
        <f t="shared" si="2938"/>
        <v>Inviable Sanitariamente</v>
      </c>
      <c r="DHM470" s="265" t="str">
        <f t="shared" si="2939"/>
        <v>Inviable Sanitariamente</v>
      </c>
      <c r="DHN470" s="265" t="str">
        <f t="shared" si="2940"/>
        <v>Inviable Sanitariamente</v>
      </c>
      <c r="DHO470" s="265" t="str">
        <f t="shared" si="2941"/>
        <v>Inviable Sanitariamente</v>
      </c>
      <c r="DHP470" s="265" t="str">
        <f t="shared" si="2942"/>
        <v>Inviable Sanitariamente</v>
      </c>
      <c r="DHQ470" s="265" t="str">
        <f t="shared" si="2943"/>
        <v>Inviable Sanitariamente</v>
      </c>
      <c r="DHR470" s="265" t="str">
        <f t="shared" si="2944"/>
        <v>Inviable Sanitariamente</v>
      </c>
      <c r="DHS470" s="265" t="str">
        <f t="shared" si="2945"/>
        <v>Inviable Sanitariamente</v>
      </c>
      <c r="DHT470" s="265" t="str">
        <f t="shared" si="2946"/>
        <v>Inviable Sanitariamente</v>
      </c>
      <c r="DHU470" s="265" t="str">
        <f t="shared" si="2947"/>
        <v>Inviable Sanitariamente</v>
      </c>
      <c r="DHV470" s="265" t="str">
        <f t="shared" si="2948"/>
        <v>Inviable Sanitariamente</v>
      </c>
      <c r="DHW470" s="265" t="str">
        <f t="shared" si="2949"/>
        <v>Inviable Sanitariamente</v>
      </c>
      <c r="DHX470" s="265" t="str">
        <f t="shared" si="2950"/>
        <v>Inviable Sanitariamente</v>
      </c>
      <c r="DHY470" s="265" t="str">
        <f t="shared" si="2951"/>
        <v>Inviable Sanitariamente</v>
      </c>
      <c r="DHZ470" s="265" t="str">
        <f t="shared" si="2952"/>
        <v>Inviable Sanitariamente</v>
      </c>
      <c r="DIA470" s="265" t="str">
        <f t="shared" si="2953"/>
        <v>Inviable Sanitariamente</v>
      </c>
      <c r="DIB470" s="265" t="str">
        <f t="shared" si="2954"/>
        <v>Inviable Sanitariamente</v>
      </c>
      <c r="DIC470" s="265" t="str">
        <f t="shared" si="2955"/>
        <v>Inviable Sanitariamente</v>
      </c>
      <c r="DID470" s="265" t="str">
        <f t="shared" si="2956"/>
        <v>Inviable Sanitariamente</v>
      </c>
      <c r="DIE470" s="265" t="str">
        <f t="shared" si="2957"/>
        <v>Inviable Sanitariamente</v>
      </c>
      <c r="DIF470" s="265" t="str">
        <f t="shared" si="2958"/>
        <v>Inviable Sanitariamente</v>
      </c>
      <c r="DIG470" s="265" t="str">
        <f t="shared" si="2959"/>
        <v>Inviable Sanitariamente</v>
      </c>
      <c r="DIH470" s="265" t="str">
        <f t="shared" si="2960"/>
        <v>Inviable Sanitariamente</v>
      </c>
      <c r="DII470" s="265" t="str">
        <f t="shared" si="2961"/>
        <v>Inviable Sanitariamente</v>
      </c>
      <c r="DIJ470" s="265" t="str">
        <f t="shared" si="2962"/>
        <v>Inviable Sanitariamente</v>
      </c>
      <c r="DIK470" s="265" t="str">
        <f t="shared" si="2963"/>
        <v>Inviable Sanitariamente</v>
      </c>
      <c r="DIL470" s="265" t="str">
        <f t="shared" si="2964"/>
        <v>Inviable Sanitariamente</v>
      </c>
      <c r="DIM470" s="265" t="str">
        <f t="shared" si="2965"/>
        <v>Inviable Sanitariamente</v>
      </c>
      <c r="DIN470" s="265" t="str">
        <f t="shared" si="2966"/>
        <v>Inviable Sanitariamente</v>
      </c>
      <c r="DIO470" s="265" t="str">
        <f t="shared" si="2967"/>
        <v>Inviable Sanitariamente</v>
      </c>
      <c r="DIP470" s="265" t="str">
        <f t="shared" si="2968"/>
        <v>Inviable Sanitariamente</v>
      </c>
      <c r="DIQ470" s="265" t="str">
        <f t="shared" si="2969"/>
        <v>Inviable Sanitariamente</v>
      </c>
      <c r="DIR470" s="265" t="str">
        <f t="shared" si="2970"/>
        <v>Inviable Sanitariamente</v>
      </c>
      <c r="DIS470" s="265" t="str">
        <f t="shared" si="2971"/>
        <v>Inviable Sanitariamente</v>
      </c>
      <c r="DIT470" s="265" t="str">
        <f t="shared" si="2972"/>
        <v>Inviable Sanitariamente</v>
      </c>
      <c r="DIU470" s="265" t="str">
        <f t="shared" si="2973"/>
        <v>Inviable Sanitariamente</v>
      </c>
      <c r="DIV470" s="265" t="str">
        <f t="shared" si="2974"/>
        <v>Inviable Sanitariamente</v>
      </c>
      <c r="DIW470" s="265" t="str">
        <f t="shared" si="2975"/>
        <v>Inviable Sanitariamente</v>
      </c>
      <c r="DIX470" s="265" t="str">
        <f t="shared" si="2976"/>
        <v>Inviable Sanitariamente</v>
      </c>
      <c r="DIY470" s="265" t="str">
        <f t="shared" si="2977"/>
        <v>Inviable Sanitariamente</v>
      </c>
      <c r="DIZ470" s="265" t="str">
        <f t="shared" si="2978"/>
        <v>Inviable Sanitariamente</v>
      </c>
      <c r="DJA470" s="265" t="str">
        <f t="shared" si="2979"/>
        <v>Inviable Sanitariamente</v>
      </c>
      <c r="DJB470" s="265" t="str">
        <f t="shared" si="2980"/>
        <v>Inviable Sanitariamente</v>
      </c>
      <c r="DJC470" s="265" t="str">
        <f t="shared" si="2981"/>
        <v>Inviable Sanitariamente</v>
      </c>
      <c r="DJD470" s="265" t="str">
        <f t="shared" si="2982"/>
        <v>Inviable Sanitariamente</v>
      </c>
      <c r="DJE470" s="265" t="str">
        <f t="shared" si="2983"/>
        <v>Inviable Sanitariamente</v>
      </c>
      <c r="DJF470" s="265" t="str">
        <f t="shared" si="2984"/>
        <v>Inviable Sanitariamente</v>
      </c>
      <c r="DJG470" s="265" t="str">
        <f t="shared" si="2985"/>
        <v>Inviable Sanitariamente</v>
      </c>
      <c r="DJH470" s="265" t="str">
        <f t="shared" si="2986"/>
        <v>Inviable Sanitariamente</v>
      </c>
      <c r="DJI470" s="265" t="str">
        <f t="shared" si="2987"/>
        <v>Inviable Sanitariamente</v>
      </c>
      <c r="DJJ470" s="265" t="str">
        <f t="shared" si="2988"/>
        <v>Inviable Sanitariamente</v>
      </c>
      <c r="DJK470" s="265" t="str">
        <f t="shared" si="2989"/>
        <v>Inviable Sanitariamente</v>
      </c>
      <c r="DJL470" s="265" t="str">
        <f t="shared" si="2990"/>
        <v>Inviable Sanitariamente</v>
      </c>
      <c r="DJM470" s="265" t="str">
        <f t="shared" si="2991"/>
        <v>Inviable Sanitariamente</v>
      </c>
      <c r="DJN470" s="265" t="str">
        <f t="shared" si="2992"/>
        <v>Inviable Sanitariamente</v>
      </c>
      <c r="DJO470" s="265" t="str">
        <f t="shared" si="2993"/>
        <v>Inviable Sanitariamente</v>
      </c>
      <c r="DJP470" s="265" t="str">
        <f t="shared" si="2994"/>
        <v>Inviable Sanitariamente</v>
      </c>
      <c r="DJQ470" s="265" t="str">
        <f t="shared" si="2995"/>
        <v>Inviable Sanitariamente</v>
      </c>
      <c r="DJR470" s="265" t="str">
        <f t="shared" si="2996"/>
        <v>Inviable Sanitariamente</v>
      </c>
      <c r="DJS470" s="265" t="str">
        <f t="shared" si="2997"/>
        <v>Inviable Sanitariamente</v>
      </c>
      <c r="DJT470" s="265" t="str">
        <f t="shared" si="2998"/>
        <v>Inviable Sanitariamente</v>
      </c>
      <c r="DJU470" s="265" t="str">
        <f t="shared" si="2999"/>
        <v>Inviable Sanitariamente</v>
      </c>
      <c r="DJV470" s="265" t="str">
        <f t="shared" si="3000"/>
        <v>Inviable Sanitariamente</v>
      </c>
      <c r="DJW470" s="265" t="str">
        <f t="shared" si="3001"/>
        <v>Inviable Sanitariamente</v>
      </c>
      <c r="DJX470" s="265" t="str">
        <f t="shared" si="3002"/>
        <v>Inviable Sanitariamente</v>
      </c>
      <c r="DJY470" s="265" t="str">
        <f t="shared" si="3003"/>
        <v>Inviable Sanitariamente</v>
      </c>
      <c r="DJZ470" s="265" t="str">
        <f t="shared" si="3004"/>
        <v>Inviable Sanitariamente</v>
      </c>
      <c r="DKA470" s="265" t="str">
        <f t="shared" si="3005"/>
        <v>Inviable Sanitariamente</v>
      </c>
      <c r="DKB470" s="265" t="str">
        <f t="shared" si="3006"/>
        <v>Inviable Sanitariamente</v>
      </c>
      <c r="DKC470" s="265" t="str">
        <f t="shared" si="3007"/>
        <v>Inviable Sanitariamente</v>
      </c>
      <c r="DKD470" s="265" t="str">
        <f t="shared" si="3008"/>
        <v>Inviable Sanitariamente</v>
      </c>
      <c r="DKE470" s="265" t="str">
        <f t="shared" si="3009"/>
        <v>Inviable Sanitariamente</v>
      </c>
      <c r="DKF470" s="265" t="str">
        <f t="shared" si="3010"/>
        <v>Inviable Sanitariamente</v>
      </c>
      <c r="DKG470" s="265" t="str">
        <f t="shared" si="3011"/>
        <v>Inviable Sanitariamente</v>
      </c>
      <c r="DKH470" s="265" t="str">
        <f t="shared" si="3012"/>
        <v>Inviable Sanitariamente</v>
      </c>
      <c r="DKI470" s="265" t="str">
        <f t="shared" si="3013"/>
        <v>Inviable Sanitariamente</v>
      </c>
      <c r="DKJ470" s="265" t="str">
        <f t="shared" si="3014"/>
        <v>Inviable Sanitariamente</v>
      </c>
      <c r="DKK470" s="265" t="str">
        <f t="shared" si="3015"/>
        <v>Inviable Sanitariamente</v>
      </c>
      <c r="DKL470" s="265" t="str">
        <f t="shared" si="3016"/>
        <v>Inviable Sanitariamente</v>
      </c>
      <c r="DKM470" s="265" t="str">
        <f t="shared" si="3017"/>
        <v>Inviable Sanitariamente</v>
      </c>
      <c r="DKN470" s="265" t="str">
        <f t="shared" si="3018"/>
        <v>Inviable Sanitariamente</v>
      </c>
      <c r="DKO470" s="265" t="str">
        <f t="shared" si="3019"/>
        <v>Inviable Sanitariamente</v>
      </c>
      <c r="DKP470" s="265" t="str">
        <f t="shared" si="3020"/>
        <v>Inviable Sanitariamente</v>
      </c>
      <c r="DKQ470" s="265" t="str">
        <f t="shared" si="3021"/>
        <v>Inviable Sanitariamente</v>
      </c>
      <c r="DKR470" s="265" t="str">
        <f t="shared" si="3022"/>
        <v>Inviable Sanitariamente</v>
      </c>
      <c r="DKS470" s="265" t="str">
        <f t="shared" si="3023"/>
        <v>Inviable Sanitariamente</v>
      </c>
      <c r="DKT470" s="265" t="str">
        <f t="shared" si="3024"/>
        <v>Inviable Sanitariamente</v>
      </c>
      <c r="DKU470" s="265" t="str">
        <f t="shared" si="3025"/>
        <v>Inviable Sanitariamente</v>
      </c>
      <c r="DKV470" s="265" t="str">
        <f t="shared" si="3026"/>
        <v>Inviable Sanitariamente</v>
      </c>
      <c r="DKW470" s="265" t="str">
        <f t="shared" si="3027"/>
        <v>Inviable Sanitariamente</v>
      </c>
      <c r="DKX470" s="265" t="str">
        <f t="shared" si="3028"/>
        <v>Inviable Sanitariamente</v>
      </c>
      <c r="DKY470" s="265" t="str">
        <f t="shared" si="3029"/>
        <v>Inviable Sanitariamente</v>
      </c>
      <c r="DKZ470" s="265" t="str">
        <f t="shared" si="3030"/>
        <v>Inviable Sanitariamente</v>
      </c>
      <c r="DLA470" s="265" t="str">
        <f t="shared" si="3031"/>
        <v>Inviable Sanitariamente</v>
      </c>
      <c r="DLB470" s="265" t="str">
        <f t="shared" si="3032"/>
        <v>Inviable Sanitariamente</v>
      </c>
      <c r="DLC470" s="265" t="str">
        <f t="shared" si="3033"/>
        <v>Inviable Sanitariamente</v>
      </c>
      <c r="DLD470" s="265" t="str">
        <f t="shared" si="3034"/>
        <v>Inviable Sanitariamente</v>
      </c>
      <c r="DLE470" s="265" t="str">
        <f t="shared" si="3035"/>
        <v>Inviable Sanitariamente</v>
      </c>
      <c r="DLF470" s="265" t="str">
        <f t="shared" si="3036"/>
        <v>Inviable Sanitariamente</v>
      </c>
      <c r="DLG470" s="265" t="str">
        <f t="shared" si="3037"/>
        <v>Inviable Sanitariamente</v>
      </c>
      <c r="DLH470" s="265" t="str">
        <f t="shared" si="3038"/>
        <v>Inviable Sanitariamente</v>
      </c>
      <c r="DLI470" s="265" t="str">
        <f t="shared" si="3039"/>
        <v>Inviable Sanitariamente</v>
      </c>
      <c r="DLJ470" s="265" t="str">
        <f t="shared" si="3040"/>
        <v>Inviable Sanitariamente</v>
      </c>
      <c r="DLK470" s="265" t="str">
        <f t="shared" si="3041"/>
        <v>Inviable Sanitariamente</v>
      </c>
      <c r="DLL470" s="265" t="str">
        <f t="shared" si="3042"/>
        <v>Inviable Sanitariamente</v>
      </c>
      <c r="DLM470" s="265" t="str">
        <f t="shared" si="3043"/>
        <v>Inviable Sanitariamente</v>
      </c>
      <c r="DLN470" s="265" t="str">
        <f t="shared" si="3044"/>
        <v>Inviable Sanitariamente</v>
      </c>
      <c r="DLO470" s="265" t="str">
        <f t="shared" si="3045"/>
        <v>Inviable Sanitariamente</v>
      </c>
      <c r="DLP470" s="265" t="str">
        <f t="shared" si="3046"/>
        <v>Inviable Sanitariamente</v>
      </c>
      <c r="DLQ470" s="265" t="str">
        <f t="shared" si="3047"/>
        <v>Inviable Sanitariamente</v>
      </c>
      <c r="DLR470" s="265" t="str">
        <f t="shared" si="3048"/>
        <v>Inviable Sanitariamente</v>
      </c>
      <c r="DLS470" s="265" t="str">
        <f t="shared" si="3049"/>
        <v>Inviable Sanitariamente</v>
      </c>
      <c r="DLT470" s="265" t="str">
        <f t="shared" si="3050"/>
        <v>Inviable Sanitariamente</v>
      </c>
      <c r="DLU470" s="265" t="str">
        <f t="shared" si="3051"/>
        <v>Inviable Sanitariamente</v>
      </c>
      <c r="DLV470" s="265" t="str">
        <f t="shared" si="3052"/>
        <v>Inviable Sanitariamente</v>
      </c>
      <c r="DLW470" s="265" t="str">
        <f t="shared" si="3053"/>
        <v>Inviable Sanitariamente</v>
      </c>
      <c r="DLX470" s="265" t="str">
        <f t="shared" si="3054"/>
        <v>Inviable Sanitariamente</v>
      </c>
      <c r="DLY470" s="265" t="str">
        <f t="shared" si="3055"/>
        <v>Inviable Sanitariamente</v>
      </c>
      <c r="DLZ470" s="265" t="str">
        <f t="shared" si="3056"/>
        <v>Inviable Sanitariamente</v>
      </c>
      <c r="DMA470" s="265" t="str">
        <f t="shared" si="3057"/>
        <v>Inviable Sanitariamente</v>
      </c>
      <c r="DMB470" s="265" t="str">
        <f t="shared" si="3058"/>
        <v>Inviable Sanitariamente</v>
      </c>
      <c r="DMC470" s="265" t="str">
        <f t="shared" si="3059"/>
        <v>Inviable Sanitariamente</v>
      </c>
      <c r="DMD470" s="265" t="str">
        <f t="shared" si="3060"/>
        <v>Inviable Sanitariamente</v>
      </c>
      <c r="DME470" s="265" t="str">
        <f t="shared" si="3061"/>
        <v>Inviable Sanitariamente</v>
      </c>
      <c r="DMF470" s="265" t="str">
        <f t="shared" si="3062"/>
        <v>Inviable Sanitariamente</v>
      </c>
      <c r="DMG470" s="265" t="str">
        <f t="shared" si="3063"/>
        <v>Inviable Sanitariamente</v>
      </c>
      <c r="DMH470" s="265" t="str">
        <f t="shared" si="3064"/>
        <v>Inviable Sanitariamente</v>
      </c>
      <c r="DMI470" s="265" t="str">
        <f t="shared" si="3065"/>
        <v>Inviable Sanitariamente</v>
      </c>
      <c r="DMJ470" s="265" t="str">
        <f t="shared" si="3066"/>
        <v>Inviable Sanitariamente</v>
      </c>
      <c r="DMK470" s="265" t="str">
        <f t="shared" si="3067"/>
        <v>Inviable Sanitariamente</v>
      </c>
      <c r="DML470" s="265" t="str">
        <f t="shared" si="3068"/>
        <v>Inviable Sanitariamente</v>
      </c>
      <c r="DMM470" s="265" t="str">
        <f t="shared" si="3069"/>
        <v>Inviable Sanitariamente</v>
      </c>
      <c r="DMN470" s="265" t="str">
        <f t="shared" si="3070"/>
        <v>Inviable Sanitariamente</v>
      </c>
      <c r="DMO470" s="265" t="str">
        <f t="shared" si="3071"/>
        <v>Inviable Sanitariamente</v>
      </c>
      <c r="DMP470" s="265" t="str">
        <f t="shared" si="3072"/>
        <v>Inviable Sanitariamente</v>
      </c>
      <c r="DMQ470" s="265" t="str">
        <f t="shared" si="3073"/>
        <v>Inviable Sanitariamente</v>
      </c>
      <c r="DMR470" s="265" t="str">
        <f t="shared" si="3074"/>
        <v>Inviable Sanitariamente</v>
      </c>
      <c r="DMS470" s="265" t="str">
        <f t="shared" si="3075"/>
        <v>Inviable Sanitariamente</v>
      </c>
      <c r="DMT470" s="265" t="str">
        <f t="shared" si="3076"/>
        <v>Inviable Sanitariamente</v>
      </c>
      <c r="DMU470" s="265" t="str">
        <f t="shared" si="3077"/>
        <v>Inviable Sanitariamente</v>
      </c>
      <c r="DMV470" s="265" t="str">
        <f t="shared" si="3078"/>
        <v>Inviable Sanitariamente</v>
      </c>
      <c r="DMW470" s="265" t="str">
        <f t="shared" si="3079"/>
        <v>Inviable Sanitariamente</v>
      </c>
      <c r="DMX470" s="265" t="str">
        <f t="shared" si="3080"/>
        <v>Inviable Sanitariamente</v>
      </c>
      <c r="DMY470" s="265" t="str">
        <f t="shared" si="3081"/>
        <v>Inviable Sanitariamente</v>
      </c>
      <c r="DMZ470" s="265" t="str">
        <f t="shared" si="3082"/>
        <v>Inviable Sanitariamente</v>
      </c>
      <c r="DNA470" s="265" t="str">
        <f t="shared" si="3083"/>
        <v>Inviable Sanitariamente</v>
      </c>
      <c r="DNB470" s="265" t="str">
        <f t="shared" si="3084"/>
        <v>Inviable Sanitariamente</v>
      </c>
      <c r="DNC470" s="265" t="str">
        <f t="shared" si="3085"/>
        <v>Inviable Sanitariamente</v>
      </c>
      <c r="DND470" s="265" t="str">
        <f t="shared" si="3086"/>
        <v>Inviable Sanitariamente</v>
      </c>
      <c r="DNE470" s="265" t="str">
        <f t="shared" si="3087"/>
        <v>Inviable Sanitariamente</v>
      </c>
      <c r="DNF470" s="265" t="str">
        <f t="shared" si="3088"/>
        <v>Inviable Sanitariamente</v>
      </c>
      <c r="DNG470" s="265" t="str">
        <f t="shared" si="3089"/>
        <v>Inviable Sanitariamente</v>
      </c>
      <c r="DNH470" s="265" t="str">
        <f t="shared" si="3090"/>
        <v>Inviable Sanitariamente</v>
      </c>
      <c r="DNI470" s="265" t="str">
        <f t="shared" si="3091"/>
        <v>Inviable Sanitariamente</v>
      </c>
      <c r="DNJ470" s="265" t="str">
        <f t="shared" si="3092"/>
        <v>Inviable Sanitariamente</v>
      </c>
      <c r="DNK470" s="265" t="str">
        <f t="shared" si="3093"/>
        <v>Inviable Sanitariamente</v>
      </c>
      <c r="DNL470" s="265" t="str">
        <f t="shared" si="3094"/>
        <v>Inviable Sanitariamente</v>
      </c>
      <c r="DNM470" s="265" t="str">
        <f t="shared" si="3095"/>
        <v>Inviable Sanitariamente</v>
      </c>
      <c r="DNN470" s="265" t="str">
        <f t="shared" si="3096"/>
        <v>Inviable Sanitariamente</v>
      </c>
      <c r="DNO470" s="265" t="str">
        <f t="shared" si="3097"/>
        <v>Inviable Sanitariamente</v>
      </c>
      <c r="DNP470" s="265" t="str">
        <f t="shared" si="3098"/>
        <v>Inviable Sanitariamente</v>
      </c>
      <c r="DNQ470" s="265" t="str">
        <f t="shared" si="3099"/>
        <v>Inviable Sanitariamente</v>
      </c>
      <c r="DNR470" s="265" t="str">
        <f t="shared" si="3100"/>
        <v>Inviable Sanitariamente</v>
      </c>
      <c r="DNS470" s="265" t="str">
        <f t="shared" si="3101"/>
        <v>Inviable Sanitariamente</v>
      </c>
      <c r="DNT470" s="265" t="str">
        <f t="shared" si="3102"/>
        <v>Inviable Sanitariamente</v>
      </c>
      <c r="DNU470" s="265" t="str">
        <f t="shared" si="3103"/>
        <v>Inviable Sanitariamente</v>
      </c>
      <c r="DNV470" s="265" t="str">
        <f t="shared" si="3104"/>
        <v>Inviable Sanitariamente</v>
      </c>
      <c r="DNW470" s="265" t="str">
        <f t="shared" si="3105"/>
        <v>Inviable Sanitariamente</v>
      </c>
      <c r="DNX470" s="265" t="str">
        <f t="shared" si="3106"/>
        <v>Inviable Sanitariamente</v>
      </c>
      <c r="DNY470" s="265" t="str">
        <f t="shared" si="3107"/>
        <v>Inviable Sanitariamente</v>
      </c>
      <c r="DNZ470" s="265" t="str">
        <f t="shared" si="3108"/>
        <v>Inviable Sanitariamente</v>
      </c>
      <c r="DOA470" s="265" t="str">
        <f t="shared" si="3109"/>
        <v>Inviable Sanitariamente</v>
      </c>
      <c r="DOB470" s="265" t="str">
        <f t="shared" si="3110"/>
        <v>Inviable Sanitariamente</v>
      </c>
      <c r="DOC470" s="265" t="str">
        <f t="shared" si="3111"/>
        <v>Inviable Sanitariamente</v>
      </c>
      <c r="DOD470" s="265" t="str">
        <f t="shared" si="3112"/>
        <v>Inviable Sanitariamente</v>
      </c>
      <c r="DOE470" s="265" t="str">
        <f t="shared" si="3113"/>
        <v>Inviable Sanitariamente</v>
      </c>
      <c r="DOF470" s="265" t="str">
        <f t="shared" si="3114"/>
        <v>Inviable Sanitariamente</v>
      </c>
      <c r="DOG470" s="265" t="str">
        <f t="shared" si="3115"/>
        <v>Inviable Sanitariamente</v>
      </c>
      <c r="DOH470" s="265" t="str">
        <f t="shared" si="3116"/>
        <v>Inviable Sanitariamente</v>
      </c>
      <c r="DOI470" s="265" t="str">
        <f t="shared" si="3117"/>
        <v>Inviable Sanitariamente</v>
      </c>
      <c r="DOJ470" s="265" t="str">
        <f t="shared" si="3118"/>
        <v>Inviable Sanitariamente</v>
      </c>
      <c r="DOK470" s="265" t="str">
        <f t="shared" si="3119"/>
        <v>Inviable Sanitariamente</v>
      </c>
      <c r="DOL470" s="265" t="str">
        <f t="shared" si="3120"/>
        <v>Inviable Sanitariamente</v>
      </c>
      <c r="DOM470" s="265" t="str">
        <f t="shared" si="3121"/>
        <v>Inviable Sanitariamente</v>
      </c>
      <c r="DON470" s="265" t="str">
        <f t="shared" si="3122"/>
        <v>Inviable Sanitariamente</v>
      </c>
      <c r="DOO470" s="265" t="str">
        <f t="shared" si="3123"/>
        <v>Inviable Sanitariamente</v>
      </c>
      <c r="DOP470" s="265" t="str">
        <f t="shared" si="3124"/>
        <v>Inviable Sanitariamente</v>
      </c>
      <c r="DOQ470" s="265" t="str">
        <f t="shared" si="3125"/>
        <v>Inviable Sanitariamente</v>
      </c>
      <c r="DOR470" s="265" t="str">
        <f t="shared" si="3126"/>
        <v>Inviable Sanitariamente</v>
      </c>
      <c r="DOS470" s="265" t="str">
        <f t="shared" si="3127"/>
        <v>Inviable Sanitariamente</v>
      </c>
      <c r="DOT470" s="265" t="str">
        <f t="shared" si="3128"/>
        <v>Inviable Sanitariamente</v>
      </c>
      <c r="DOU470" s="265" t="str">
        <f t="shared" si="3129"/>
        <v>Inviable Sanitariamente</v>
      </c>
      <c r="DOV470" s="265" t="str">
        <f t="shared" si="3130"/>
        <v>Inviable Sanitariamente</v>
      </c>
      <c r="DOW470" s="265" t="str">
        <f t="shared" si="3131"/>
        <v>Inviable Sanitariamente</v>
      </c>
      <c r="DOX470" s="265" t="str">
        <f t="shared" si="3132"/>
        <v>Inviable Sanitariamente</v>
      </c>
      <c r="DOY470" s="265" t="str">
        <f t="shared" si="3133"/>
        <v>Inviable Sanitariamente</v>
      </c>
      <c r="DOZ470" s="265" t="str">
        <f t="shared" si="3134"/>
        <v>Inviable Sanitariamente</v>
      </c>
      <c r="DPA470" s="265" t="str">
        <f t="shared" si="3135"/>
        <v>Inviable Sanitariamente</v>
      </c>
      <c r="DPB470" s="265" t="str">
        <f t="shared" si="3136"/>
        <v>Inviable Sanitariamente</v>
      </c>
      <c r="DPC470" s="265" t="str">
        <f t="shared" si="3137"/>
        <v>Inviable Sanitariamente</v>
      </c>
      <c r="DPD470" s="265" t="str">
        <f t="shared" si="3138"/>
        <v>Inviable Sanitariamente</v>
      </c>
      <c r="DPE470" s="265" t="str">
        <f t="shared" si="3139"/>
        <v>Inviable Sanitariamente</v>
      </c>
      <c r="DPF470" s="265" t="str">
        <f t="shared" si="3140"/>
        <v>Inviable Sanitariamente</v>
      </c>
      <c r="DPG470" s="265" t="str">
        <f t="shared" si="3141"/>
        <v>Inviable Sanitariamente</v>
      </c>
      <c r="DPH470" s="265" t="str">
        <f t="shared" si="3142"/>
        <v>Inviable Sanitariamente</v>
      </c>
      <c r="DPI470" s="265" t="str">
        <f t="shared" si="3143"/>
        <v>Inviable Sanitariamente</v>
      </c>
      <c r="DPJ470" s="265" t="str">
        <f t="shared" si="3144"/>
        <v>Inviable Sanitariamente</v>
      </c>
      <c r="DPK470" s="265" t="str">
        <f t="shared" si="3145"/>
        <v>Inviable Sanitariamente</v>
      </c>
      <c r="DPL470" s="265" t="str">
        <f t="shared" si="3146"/>
        <v>Inviable Sanitariamente</v>
      </c>
      <c r="DPM470" s="265" t="str">
        <f t="shared" si="3147"/>
        <v>Inviable Sanitariamente</v>
      </c>
      <c r="DPN470" s="265" t="str">
        <f t="shared" si="3148"/>
        <v>Inviable Sanitariamente</v>
      </c>
      <c r="DPO470" s="265" t="str">
        <f t="shared" si="3149"/>
        <v>Inviable Sanitariamente</v>
      </c>
      <c r="DPP470" s="265" t="str">
        <f t="shared" si="3150"/>
        <v>Inviable Sanitariamente</v>
      </c>
      <c r="DPQ470" s="265" t="str">
        <f t="shared" si="3151"/>
        <v>Inviable Sanitariamente</v>
      </c>
      <c r="DPR470" s="265" t="str">
        <f t="shared" si="3152"/>
        <v>Inviable Sanitariamente</v>
      </c>
      <c r="DPS470" s="265" t="str">
        <f t="shared" si="3153"/>
        <v>Inviable Sanitariamente</v>
      </c>
      <c r="DPT470" s="265" t="str">
        <f t="shared" si="3154"/>
        <v>Inviable Sanitariamente</v>
      </c>
      <c r="DPU470" s="265" t="str">
        <f t="shared" si="3155"/>
        <v>Inviable Sanitariamente</v>
      </c>
      <c r="DPV470" s="265" t="str">
        <f t="shared" si="3156"/>
        <v>Inviable Sanitariamente</v>
      </c>
      <c r="DPW470" s="265" t="str">
        <f t="shared" si="3157"/>
        <v>Inviable Sanitariamente</v>
      </c>
      <c r="DPX470" s="265" t="str">
        <f t="shared" si="3158"/>
        <v>Inviable Sanitariamente</v>
      </c>
      <c r="DPY470" s="265" t="str">
        <f t="shared" si="3159"/>
        <v>Inviable Sanitariamente</v>
      </c>
      <c r="DPZ470" s="265" t="str">
        <f t="shared" si="3160"/>
        <v>Inviable Sanitariamente</v>
      </c>
      <c r="DQA470" s="265" t="str">
        <f t="shared" si="3161"/>
        <v>Inviable Sanitariamente</v>
      </c>
      <c r="DQB470" s="265" t="str">
        <f t="shared" si="3162"/>
        <v>Inviable Sanitariamente</v>
      </c>
      <c r="DQC470" s="265" t="str">
        <f t="shared" si="3163"/>
        <v>Inviable Sanitariamente</v>
      </c>
      <c r="DQD470" s="265" t="str">
        <f t="shared" si="3164"/>
        <v>Inviable Sanitariamente</v>
      </c>
      <c r="DQE470" s="265" t="str">
        <f t="shared" si="3165"/>
        <v>Inviable Sanitariamente</v>
      </c>
      <c r="DQF470" s="265" t="str">
        <f t="shared" si="3166"/>
        <v>Inviable Sanitariamente</v>
      </c>
      <c r="DQG470" s="265" t="str">
        <f t="shared" si="3167"/>
        <v>Inviable Sanitariamente</v>
      </c>
      <c r="DQH470" s="265" t="str">
        <f t="shared" si="3168"/>
        <v>Inviable Sanitariamente</v>
      </c>
      <c r="DQI470" s="265" t="str">
        <f t="shared" si="3169"/>
        <v>Inviable Sanitariamente</v>
      </c>
      <c r="DQJ470" s="265" t="str">
        <f t="shared" si="3170"/>
        <v>Inviable Sanitariamente</v>
      </c>
      <c r="DQK470" s="265" t="str">
        <f t="shared" si="3171"/>
        <v>Inviable Sanitariamente</v>
      </c>
      <c r="DQL470" s="265" t="str">
        <f t="shared" si="3172"/>
        <v>Inviable Sanitariamente</v>
      </c>
      <c r="DQM470" s="265" t="str">
        <f t="shared" si="3173"/>
        <v>Inviable Sanitariamente</v>
      </c>
      <c r="DQN470" s="265" t="str">
        <f t="shared" si="3174"/>
        <v>Inviable Sanitariamente</v>
      </c>
      <c r="DQO470" s="265" t="str">
        <f t="shared" si="3175"/>
        <v>Inviable Sanitariamente</v>
      </c>
      <c r="DQP470" s="265" t="str">
        <f t="shared" si="3176"/>
        <v>Inviable Sanitariamente</v>
      </c>
      <c r="DQQ470" s="265" t="str">
        <f t="shared" si="3177"/>
        <v>Inviable Sanitariamente</v>
      </c>
      <c r="DQR470" s="265" t="str">
        <f t="shared" si="3178"/>
        <v>Inviable Sanitariamente</v>
      </c>
      <c r="DQS470" s="265" t="str">
        <f t="shared" si="3179"/>
        <v>Inviable Sanitariamente</v>
      </c>
      <c r="DQT470" s="265" t="str">
        <f t="shared" si="3180"/>
        <v>Inviable Sanitariamente</v>
      </c>
      <c r="DQU470" s="265" t="str">
        <f t="shared" si="3181"/>
        <v>Inviable Sanitariamente</v>
      </c>
      <c r="DQV470" s="265" t="str">
        <f t="shared" si="3182"/>
        <v>Inviable Sanitariamente</v>
      </c>
      <c r="DQW470" s="265" t="str">
        <f t="shared" si="3183"/>
        <v>Inviable Sanitariamente</v>
      </c>
      <c r="DQX470" s="265" t="str">
        <f t="shared" si="3184"/>
        <v>Inviable Sanitariamente</v>
      </c>
      <c r="DQY470" s="265" t="str">
        <f t="shared" si="3185"/>
        <v>Inviable Sanitariamente</v>
      </c>
      <c r="DQZ470" s="265" t="str">
        <f t="shared" si="3186"/>
        <v>Inviable Sanitariamente</v>
      </c>
      <c r="DRA470" s="265" t="str">
        <f t="shared" si="3187"/>
        <v>Inviable Sanitariamente</v>
      </c>
      <c r="DRB470" s="265" t="str">
        <f t="shared" si="3188"/>
        <v>Inviable Sanitariamente</v>
      </c>
      <c r="DRC470" s="265" t="str">
        <f t="shared" si="3189"/>
        <v>Inviable Sanitariamente</v>
      </c>
      <c r="DRD470" s="265" t="str">
        <f t="shared" si="3190"/>
        <v>Inviable Sanitariamente</v>
      </c>
      <c r="DRE470" s="265" t="str">
        <f t="shared" si="3191"/>
        <v>Inviable Sanitariamente</v>
      </c>
      <c r="DRF470" s="265" t="str">
        <f t="shared" si="3192"/>
        <v>Inviable Sanitariamente</v>
      </c>
      <c r="DRG470" s="265" t="str">
        <f t="shared" si="3193"/>
        <v>Inviable Sanitariamente</v>
      </c>
      <c r="DRH470" s="265" t="str">
        <f t="shared" si="3194"/>
        <v>Inviable Sanitariamente</v>
      </c>
      <c r="DRI470" s="265" t="str">
        <f t="shared" si="3195"/>
        <v>Inviable Sanitariamente</v>
      </c>
      <c r="DRJ470" s="265" t="str">
        <f t="shared" si="3196"/>
        <v>Inviable Sanitariamente</v>
      </c>
      <c r="DRK470" s="265" t="str">
        <f t="shared" si="3197"/>
        <v>Inviable Sanitariamente</v>
      </c>
      <c r="DRL470" s="265" t="str">
        <f t="shared" si="3198"/>
        <v>Inviable Sanitariamente</v>
      </c>
      <c r="DRM470" s="265" t="str">
        <f t="shared" si="3199"/>
        <v>Inviable Sanitariamente</v>
      </c>
      <c r="DRN470" s="265" t="str">
        <f t="shared" si="3200"/>
        <v>Inviable Sanitariamente</v>
      </c>
      <c r="DRO470" s="265" t="str">
        <f t="shared" si="3201"/>
        <v>Inviable Sanitariamente</v>
      </c>
      <c r="DRP470" s="265" t="str">
        <f t="shared" si="3202"/>
        <v>Inviable Sanitariamente</v>
      </c>
      <c r="DRQ470" s="265" t="str">
        <f t="shared" si="3203"/>
        <v>Inviable Sanitariamente</v>
      </c>
      <c r="DRR470" s="265" t="str">
        <f t="shared" si="3204"/>
        <v>Inviable Sanitariamente</v>
      </c>
      <c r="DRS470" s="265" t="str">
        <f t="shared" si="3205"/>
        <v>Inviable Sanitariamente</v>
      </c>
      <c r="DRT470" s="265" t="str">
        <f t="shared" si="3206"/>
        <v>Inviable Sanitariamente</v>
      </c>
      <c r="DRU470" s="265" t="str">
        <f t="shared" si="3207"/>
        <v>Inviable Sanitariamente</v>
      </c>
      <c r="DRV470" s="265" t="str">
        <f t="shared" si="3208"/>
        <v>Inviable Sanitariamente</v>
      </c>
      <c r="DRW470" s="265" t="str">
        <f t="shared" si="3209"/>
        <v>Inviable Sanitariamente</v>
      </c>
      <c r="DRX470" s="265" t="str">
        <f t="shared" si="3210"/>
        <v>Inviable Sanitariamente</v>
      </c>
      <c r="DRY470" s="265" t="str">
        <f t="shared" si="3211"/>
        <v>Inviable Sanitariamente</v>
      </c>
      <c r="DRZ470" s="265" t="str">
        <f t="shared" si="3212"/>
        <v>Inviable Sanitariamente</v>
      </c>
      <c r="DSA470" s="265" t="str">
        <f t="shared" si="3213"/>
        <v>Inviable Sanitariamente</v>
      </c>
      <c r="DSB470" s="265" t="str">
        <f t="shared" si="3214"/>
        <v>Inviable Sanitariamente</v>
      </c>
      <c r="DSC470" s="265" t="str">
        <f t="shared" si="3215"/>
        <v>Inviable Sanitariamente</v>
      </c>
      <c r="DSD470" s="265" t="str">
        <f t="shared" si="3216"/>
        <v>Inviable Sanitariamente</v>
      </c>
      <c r="DSE470" s="265" t="str">
        <f t="shared" si="3217"/>
        <v>Inviable Sanitariamente</v>
      </c>
      <c r="DSF470" s="265" t="str">
        <f t="shared" si="3218"/>
        <v>Inviable Sanitariamente</v>
      </c>
      <c r="DSG470" s="265" t="str">
        <f t="shared" si="3219"/>
        <v>Inviable Sanitariamente</v>
      </c>
      <c r="DSH470" s="265" t="str">
        <f t="shared" si="3220"/>
        <v>Inviable Sanitariamente</v>
      </c>
      <c r="DSI470" s="265" t="str">
        <f t="shared" si="3221"/>
        <v>Inviable Sanitariamente</v>
      </c>
      <c r="DSJ470" s="265" t="str">
        <f t="shared" si="3222"/>
        <v>Inviable Sanitariamente</v>
      </c>
      <c r="DSK470" s="265" t="str">
        <f t="shared" si="3223"/>
        <v>Inviable Sanitariamente</v>
      </c>
      <c r="DSL470" s="265" t="str">
        <f t="shared" si="3224"/>
        <v>Inviable Sanitariamente</v>
      </c>
      <c r="DSM470" s="265" t="str">
        <f t="shared" si="3225"/>
        <v>Inviable Sanitariamente</v>
      </c>
      <c r="DSN470" s="265" t="str">
        <f t="shared" si="3226"/>
        <v>Inviable Sanitariamente</v>
      </c>
      <c r="DSO470" s="265" t="str">
        <f t="shared" si="3227"/>
        <v>Inviable Sanitariamente</v>
      </c>
      <c r="DSP470" s="265" t="str">
        <f t="shared" si="3228"/>
        <v>Inviable Sanitariamente</v>
      </c>
      <c r="DSQ470" s="265" t="str">
        <f t="shared" si="3229"/>
        <v>Inviable Sanitariamente</v>
      </c>
      <c r="DSR470" s="265" t="str">
        <f t="shared" si="3230"/>
        <v>Inviable Sanitariamente</v>
      </c>
      <c r="DSS470" s="265" t="str">
        <f t="shared" si="3231"/>
        <v>Inviable Sanitariamente</v>
      </c>
      <c r="DST470" s="265" t="str">
        <f t="shared" si="3232"/>
        <v>Inviable Sanitariamente</v>
      </c>
      <c r="DSU470" s="265" t="str">
        <f t="shared" si="3233"/>
        <v>Inviable Sanitariamente</v>
      </c>
      <c r="DSV470" s="265" t="str">
        <f t="shared" si="3234"/>
        <v>Inviable Sanitariamente</v>
      </c>
      <c r="DSW470" s="265" t="str">
        <f t="shared" si="3235"/>
        <v>Inviable Sanitariamente</v>
      </c>
      <c r="DSX470" s="265" t="str">
        <f t="shared" si="3236"/>
        <v>Inviable Sanitariamente</v>
      </c>
      <c r="DSY470" s="265" t="str">
        <f t="shared" si="3237"/>
        <v>Inviable Sanitariamente</v>
      </c>
      <c r="DSZ470" s="265" t="str">
        <f t="shared" si="3238"/>
        <v>Inviable Sanitariamente</v>
      </c>
      <c r="DTA470" s="265" t="str">
        <f t="shared" si="3239"/>
        <v>Inviable Sanitariamente</v>
      </c>
      <c r="DTB470" s="265" t="str">
        <f t="shared" si="3240"/>
        <v>Inviable Sanitariamente</v>
      </c>
      <c r="DTC470" s="265" t="str">
        <f t="shared" si="3241"/>
        <v>Inviable Sanitariamente</v>
      </c>
      <c r="DTD470" s="265" t="str">
        <f t="shared" si="3242"/>
        <v>Inviable Sanitariamente</v>
      </c>
      <c r="DTE470" s="265" t="str">
        <f t="shared" si="3243"/>
        <v>Inviable Sanitariamente</v>
      </c>
      <c r="DTF470" s="265" t="str">
        <f t="shared" si="3244"/>
        <v>Inviable Sanitariamente</v>
      </c>
      <c r="DTG470" s="265" t="str">
        <f t="shared" si="3245"/>
        <v>Inviable Sanitariamente</v>
      </c>
      <c r="DTH470" s="265" t="str">
        <f t="shared" si="3246"/>
        <v>Inviable Sanitariamente</v>
      </c>
      <c r="DTI470" s="265" t="str">
        <f t="shared" si="3247"/>
        <v>Inviable Sanitariamente</v>
      </c>
      <c r="DTJ470" s="265" t="str">
        <f t="shared" si="3248"/>
        <v>Inviable Sanitariamente</v>
      </c>
      <c r="DTK470" s="265" t="str">
        <f t="shared" si="3249"/>
        <v>Inviable Sanitariamente</v>
      </c>
      <c r="DTL470" s="265" t="str">
        <f t="shared" si="3250"/>
        <v>Inviable Sanitariamente</v>
      </c>
      <c r="DTM470" s="265" t="str">
        <f t="shared" si="3251"/>
        <v>Inviable Sanitariamente</v>
      </c>
      <c r="DTN470" s="265" t="str">
        <f t="shared" si="3252"/>
        <v>Inviable Sanitariamente</v>
      </c>
      <c r="DTO470" s="265" t="str">
        <f t="shared" si="3253"/>
        <v>Inviable Sanitariamente</v>
      </c>
      <c r="DTP470" s="265" t="str">
        <f t="shared" si="3254"/>
        <v>Inviable Sanitariamente</v>
      </c>
      <c r="DTQ470" s="265" t="str">
        <f t="shared" si="3255"/>
        <v>Inviable Sanitariamente</v>
      </c>
      <c r="DTR470" s="265" t="str">
        <f t="shared" si="3256"/>
        <v>Inviable Sanitariamente</v>
      </c>
      <c r="DTS470" s="265" t="str">
        <f t="shared" si="3257"/>
        <v>Inviable Sanitariamente</v>
      </c>
      <c r="DTT470" s="265" t="str">
        <f t="shared" si="3258"/>
        <v>Inviable Sanitariamente</v>
      </c>
      <c r="DTU470" s="265" t="str">
        <f t="shared" si="3259"/>
        <v>Inviable Sanitariamente</v>
      </c>
      <c r="DTV470" s="265" t="str">
        <f t="shared" si="3260"/>
        <v>Inviable Sanitariamente</v>
      </c>
      <c r="DTW470" s="265" t="str">
        <f t="shared" si="3261"/>
        <v>Inviable Sanitariamente</v>
      </c>
      <c r="DTX470" s="265" t="str">
        <f t="shared" si="3262"/>
        <v>Inviable Sanitariamente</v>
      </c>
      <c r="DTY470" s="265" t="str">
        <f t="shared" si="3263"/>
        <v>Inviable Sanitariamente</v>
      </c>
      <c r="DTZ470" s="265" t="str">
        <f t="shared" si="3264"/>
        <v>Inviable Sanitariamente</v>
      </c>
      <c r="DUA470" s="265" t="str">
        <f t="shared" si="3265"/>
        <v>Inviable Sanitariamente</v>
      </c>
      <c r="DUB470" s="265" t="str">
        <f t="shared" si="3266"/>
        <v>Inviable Sanitariamente</v>
      </c>
      <c r="DUC470" s="265" t="str">
        <f t="shared" si="3267"/>
        <v>Inviable Sanitariamente</v>
      </c>
      <c r="DUD470" s="265" t="str">
        <f t="shared" si="3268"/>
        <v>Inviable Sanitariamente</v>
      </c>
      <c r="DUE470" s="265" t="str">
        <f t="shared" si="3269"/>
        <v>Inviable Sanitariamente</v>
      </c>
      <c r="DUF470" s="265" t="str">
        <f t="shared" si="3270"/>
        <v>Inviable Sanitariamente</v>
      </c>
      <c r="DUG470" s="265" t="str">
        <f t="shared" si="3271"/>
        <v>Inviable Sanitariamente</v>
      </c>
      <c r="DUH470" s="265" t="str">
        <f t="shared" si="3272"/>
        <v>Inviable Sanitariamente</v>
      </c>
      <c r="DUI470" s="265" t="str">
        <f t="shared" si="3273"/>
        <v>Inviable Sanitariamente</v>
      </c>
      <c r="DUJ470" s="265" t="str">
        <f t="shared" si="3274"/>
        <v>Inviable Sanitariamente</v>
      </c>
      <c r="DUK470" s="265" t="str">
        <f t="shared" si="3275"/>
        <v>Inviable Sanitariamente</v>
      </c>
      <c r="DUL470" s="265" t="str">
        <f t="shared" si="3276"/>
        <v>Inviable Sanitariamente</v>
      </c>
      <c r="DUM470" s="265" t="str">
        <f t="shared" si="3277"/>
        <v>Inviable Sanitariamente</v>
      </c>
      <c r="DUN470" s="265" t="str">
        <f t="shared" si="3278"/>
        <v>Inviable Sanitariamente</v>
      </c>
      <c r="DUO470" s="265" t="str">
        <f t="shared" si="3279"/>
        <v>Inviable Sanitariamente</v>
      </c>
      <c r="DUP470" s="265" t="str">
        <f t="shared" si="3280"/>
        <v>Inviable Sanitariamente</v>
      </c>
      <c r="DUQ470" s="265" t="str">
        <f t="shared" si="3281"/>
        <v>Inviable Sanitariamente</v>
      </c>
      <c r="DUR470" s="265" t="str">
        <f t="shared" si="3282"/>
        <v>Inviable Sanitariamente</v>
      </c>
      <c r="DUS470" s="265" t="str">
        <f t="shared" si="3283"/>
        <v>Inviable Sanitariamente</v>
      </c>
      <c r="DUT470" s="265" t="str">
        <f t="shared" si="3284"/>
        <v>Inviable Sanitariamente</v>
      </c>
      <c r="DUU470" s="265" t="str">
        <f t="shared" si="3285"/>
        <v>Inviable Sanitariamente</v>
      </c>
      <c r="DUV470" s="265" t="str">
        <f t="shared" si="3286"/>
        <v>Inviable Sanitariamente</v>
      </c>
      <c r="DUW470" s="265" t="str">
        <f t="shared" si="3287"/>
        <v>Inviable Sanitariamente</v>
      </c>
      <c r="DUX470" s="265" t="str">
        <f t="shared" si="3288"/>
        <v>Inviable Sanitariamente</v>
      </c>
      <c r="DUY470" s="265" t="str">
        <f t="shared" si="3289"/>
        <v>Inviable Sanitariamente</v>
      </c>
      <c r="DUZ470" s="265" t="str">
        <f t="shared" si="3290"/>
        <v>Inviable Sanitariamente</v>
      </c>
      <c r="DVA470" s="265" t="str">
        <f t="shared" si="3291"/>
        <v>Inviable Sanitariamente</v>
      </c>
      <c r="DVB470" s="265" t="str">
        <f t="shared" si="3292"/>
        <v>Inviable Sanitariamente</v>
      </c>
      <c r="DVC470" s="265" t="str">
        <f t="shared" si="3293"/>
        <v>Inviable Sanitariamente</v>
      </c>
      <c r="DVD470" s="265" t="str">
        <f t="shared" si="3294"/>
        <v>Inviable Sanitariamente</v>
      </c>
      <c r="DVE470" s="265" t="str">
        <f t="shared" si="3295"/>
        <v>Inviable Sanitariamente</v>
      </c>
      <c r="DVF470" s="265" t="str">
        <f t="shared" si="3296"/>
        <v>Inviable Sanitariamente</v>
      </c>
      <c r="DVG470" s="265" t="str">
        <f t="shared" si="3297"/>
        <v>Inviable Sanitariamente</v>
      </c>
      <c r="DVH470" s="265" t="str">
        <f t="shared" si="3298"/>
        <v>Inviable Sanitariamente</v>
      </c>
      <c r="DVI470" s="265" t="str">
        <f t="shared" si="3299"/>
        <v>Inviable Sanitariamente</v>
      </c>
      <c r="DVJ470" s="265" t="str">
        <f t="shared" si="3300"/>
        <v>Inviable Sanitariamente</v>
      </c>
      <c r="DVK470" s="265" t="str">
        <f t="shared" si="3301"/>
        <v>Inviable Sanitariamente</v>
      </c>
      <c r="DVL470" s="265" t="str">
        <f t="shared" si="3302"/>
        <v>Inviable Sanitariamente</v>
      </c>
      <c r="DVM470" s="265" t="str">
        <f t="shared" si="3303"/>
        <v>Inviable Sanitariamente</v>
      </c>
      <c r="DVN470" s="265" t="str">
        <f t="shared" si="3304"/>
        <v>Inviable Sanitariamente</v>
      </c>
      <c r="DVO470" s="265" t="str">
        <f t="shared" si="3305"/>
        <v>Inviable Sanitariamente</v>
      </c>
      <c r="DVP470" s="265" t="str">
        <f t="shared" si="3306"/>
        <v>Inviable Sanitariamente</v>
      </c>
      <c r="DVQ470" s="265" t="str">
        <f t="shared" si="3307"/>
        <v>Inviable Sanitariamente</v>
      </c>
      <c r="DVR470" s="265" t="str">
        <f t="shared" si="3308"/>
        <v>Inviable Sanitariamente</v>
      </c>
      <c r="DVS470" s="265" t="str">
        <f t="shared" si="3309"/>
        <v>Inviable Sanitariamente</v>
      </c>
      <c r="DVT470" s="265" t="str">
        <f t="shared" si="3310"/>
        <v>Inviable Sanitariamente</v>
      </c>
      <c r="DVU470" s="265" t="str">
        <f t="shared" si="3311"/>
        <v>Inviable Sanitariamente</v>
      </c>
      <c r="DVV470" s="265" t="str">
        <f t="shared" si="3312"/>
        <v>Inviable Sanitariamente</v>
      </c>
      <c r="DVW470" s="265" t="str">
        <f t="shared" si="3313"/>
        <v>Inviable Sanitariamente</v>
      </c>
      <c r="DVX470" s="265" t="str">
        <f t="shared" si="3314"/>
        <v>Inviable Sanitariamente</v>
      </c>
      <c r="DVY470" s="265" t="str">
        <f t="shared" si="3315"/>
        <v>Inviable Sanitariamente</v>
      </c>
      <c r="DVZ470" s="265" t="str">
        <f t="shared" si="3316"/>
        <v>Inviable Sanitariamente</v>
      </c>
      <c r="DWA470" s="265" t="str">
        <f t="shared" si="3317"/>
        <v>Inviable Sanitariamente</v>
      </c>
      <c r="DWB470" s="265" t="str">
        <f t="shared" si="3318"/>
        <v>Inviable Sanitariamente</v>
      </c>
      <c r="DWC470" s="265" t="str">
        <f t="shared" si="3319"/>
        <v>Inviable Sanitariamente</v>
      </c>
      <c r="DWD470" s="265" t="str">
        <f t="shared" si="3320"/>
        <v>Inviable Sanitariamente</v>
      </c>
      <c r="DWE470" s="265" t="str">
        <f t="shared" si="3321"/>
        <v>Inviable Sanitariamente</v>
      </c>
      <c r="DWF470" s="265" t="str">
        <f t="shared" si="3322"/>
        <v>Inviable Sanitariamente</v>
      </c>
      <c r="DWG470" s="265" t="str">
        <f t="shared" si="3323"/>
        <v>Inviable Sanitariamente</v>
      </c>
      <c r="DWH470" s="265" t="str">
        <f t="shared" si="3324"/>
        <v>Inviable Sanitariamente</v>
      </c>
      <c r="DWI470" s="265" t="str">
        <f t="shared" si="3325"/>
        <v>Inviable Sanitariamente</v>
      </c>
      <c r="DWJ470" s="265" t="str">
        <f t="shared" si="3326"/>
        <v>Inviable Sanitariamente</v>
      </c>
      <c r="DWK470" s="265" t="str">
        <f t="shared" si="3327"/>
        <v>Inviable Sanitariamente</v>
      </c>
      <c r="DWL470" s="265" t="str">
        <f t="shared" si="3328"/>
        <v>Inviable Sanitariamente</v>
      </c>
      <c r="DWM470" s="265" t="str">
        <f t="shared" si="3329"/>
        <v>Inviable Sanitariamente</v>
      </c>
      <c r="DWN470" s="265" t="str">
        <f t="shared" si="3330"/>
        <v>Inviable Sanitariamente</v>
      </c>
      <c r="DWO470" s="265" t="str">
        <f t="shared" si="3331"/>
        <v>Inviable Sanitariamente</v>
      </c>
      <c r="DWP470" s="265" t="str">
        <f t="shared" si="3332"/>
        <v>Inviable Sanitariamente</v>
      </c>
      <c r="DWQ470" s="265" t="str">
        <f t="shared" si="3333"/>
        <v>Inviable Sanitariamente</v>
      </c>
      <c r="DWR470" s="265" t="str">
        <f t="shared" si="3334"/>
        <v>Inviable Sanitariamente</v>
      </c>
      <c r="DWS470" s="265" t="str">
        <f t="shared" si="3335"/>
        <v>Inviable Sanitariamente</v>
      </c>
      <c r="DWT470" s="265" t="str">
        <f t="shared" si="3336"/>
        <v>Inviable Sanitariamente</v>
      </c>
      <c r="DWU470" s="265" t="str">
        <f t="shared" si="3337"/>
        <v>Inviable Sanitariamente</v>
      </c>
      <c r="DWV470" s="265" t="str">
        <f t="shared" si="3338"/>
        <v>Inviable Sanitariamente</v>
      </c>
      <c r="DWW470" s="265" t="str">
        <f t="shared" si="3339"/>
        <v>Inviable Sanitariamente</v>
      </c>
      <c r="DWX470" s="265" t="str">
        <f t="shared" si="3340"/>
        <v>Inviable Sanitariamente</v>
      </c>
      <c r="DWY470" s="265" t="str">
        <f t="shared" si="3341"/>
        <v>Inviable Sanitariamente</v>
      </c>
      <c r="DWZ470" s="265" t="str">
        <f t="shared" si="3342"/>
        <v>Inviable Sanitariamente</v>
      </c>
      <c r="DXA470" s="265" t="str">
        <f t="shared" si="3343"/>
        <v>Inviable Sanitariamente</v>
      </c>
      <c r="DXB470" s="265" t="str">
        <f t="shared" si="3344"/>
        <v>Inviable Sanitariamente</v>
      </c>
      <c r="DXC470" s="265" t="str">
        <f t="shared" si="3345"/>
        <v>Inviable Sanitariamente</v>
      </c>
      <c r="DXD470" s="265" t="str">
        <f t="shared" si="3346"/>
        <v>Inviable Sanitariamente</v>
      </c>
      <c r="DXE470" s="265" t="str">
        <f t="shared" si="3347"/>
        <v>Inviable Sanitariamente</v>
      </c>
      <c r="DXF470" s="265" t="str">
        <f t="shared" si="3348"/>
        <v>Inviable Sanitariamente</v>
      </c>
      <c r="DXG470" s="265" t="str">
        <f t="shared" si="3349"/>
        <v>Inviable Sanitariamente</v>
      </c>
      <c r="DXH470" s="265" t="str">
        <f t="shared" si="3350"/>
        <v>Inviable Sanitariamente</v>
      </c>
      <c r="DXI470" s="265" t="str">
        <f t="shared" si="3351"/>
        <v>Inviable Sanitariamente</v>
      </c>
      <c r="DXJ470" s="265" t="str">
        <f t="shared" si="3352"/>
        <v>Inviable Sanitariamente</v>
      </c>
      <c r="DXK470" s="265" t="str">
        <f t="shared" si="3353"/>
        <v>Inviable Sanitariamente</v>
      </c>
      <c r="DXL470" s="265" t="str">
        <f t="shared" si="3354"/>
        <v>Inviable Sanitariamente</v>
      </c>
      <c r="DXM470" s="265" t="str">
        <f t="shared" si="3355"/>
        <v>Inviable Sanitariamente</v>
      </c>
      <c r="DXN470" s="265" t="str">
        <f t="shared" si="3356"/>
        <v>Inviable Sanitariamente</v>
      </c>
      <c r="DXO470" s="265" t="str">
        <f t="shared" si="3357"/>
        <v>Inviable Sanitariamente</v>
      </c>
      <c r="DXP470" s="265" t="str">
        <f t="shared" si="3358"/>
        <v>Inviable Sanitariamente</v>
      </c>
      <c r="DXQ470" s="265" t="str">
        <f t="shared" si="3359"/>
        <v>Inviable Sanitariamente</v>
      </c>
      <c r="DXR470" s="265" t="str">
        <f t="shared" si="3360"/>
        <v>Inviable Sanitariamente</v>
      </c>
      <c r="DXS470" s="265" t="str">
        <f t="shared" si="3361"/>
        <v>Inviable Sanitariamente</v>
      </c>
      <c r="DXT470" s="265" t="str">
        <f t="shared" si="3362"/>
        <v>Inviable Sanitariamente</v>
      </c>
      <c r="DXU470" s="265" t="str">
        <f t="shared" si="3363"/>
        <v>Inviable Sanitariamente</v>
      </c>
      <c r="DXV470" s="265" t="str">
        <f t="shared" si="3364"/>
        <v>Inviable Sanitariamente</v>
      </c>
      <c r="DXW470" s="265" t="str">
        <f t="shared" si="3365"/>
        <v>Inviable Sanitariamente</v>
      </c>
      <c r="DXX470" s="265" t="str">
        <f t="shared" si="3366"/>
        <v>Inviable Sanitariamente</v>
      </c>
      <c r="DXY470" s="265" t="str">
        <f t="shared" si="3367"/>
        <v>Inviable Sanitariamente</v>
      </c>
      <c r="DXZ470" s="265" t="str">
        <f t="shared" si="3368"/>
        <v>Inviable Sanitariamente</v>
      </c>
      <c r="DYA470" s="265" t="str">
        <f t="shared" si="3369"/>
        <v>Inviable Sanitariamente</v>
      </c>
      <c r="DYB470" s="265" t="str">
        <f t="shared" si="3370"/>
        <v>Inviable Sanitariamente</v>
      </c>
      <c r="DYC470" s="265" t="str">
        <f t="shared" si="3371"/>
        <v>Inviable Sanitariamente</v>
      </c>
      <c r="DYD470" s="265" t="str">
        <f t="shared" si="3372"/>
        <v>Inviable Sanitariamente</v>
      </c>
      <c r="DYE470" s="265" t="str">
        <f t="shared" si="3373"/>
        <v>Inviable Sanitariamente</v>
      </c>
      <c r="DYF470" s="265" t="str">
        <f t="shared" si="3374"/>
        <v>Inviable Sanitariamente</v>
      </c>
      <c r="DYG470" s="265" t="str">
        <f t="shared" si="3375"/>
        <v>Inviable Sanitariamente</v>
      </c>
      <c r="DYH470" s="265" t="str">
        <f t="shared" si="3376"/>
        <v>Inviable Sanitariamente</v>
      </c>
      <c r="DYI470" s="265" t="str">
        <f t="shared" si="3377"/>
        <v>Inviable Sanitariamente</v>
      </c>
      <c r="DYJ470" s="265" t="str">
        <f t="shared" si="3378"/>
        <v>Inviable Sanitariamente</v>
      </c>
      <c r="DYK470" s="265" t="str">
        <f t="shared" si="3379"/>
        <v>Inviable Sanitariamente</v>
      </c>
      <c r="DYL470" s="265" t="str">
        <f t="shared" si="3380"/>
        <v>Inviable Sanitariamente</v>
      </c>
      <c r="DYM470" s="265" t="str">
        <f t="shared" si="3381"/>
        <v>Inviable Sanitariamente</v>
      </c>
      <c r="DYN470" s="265" t="str">
        <f t="shared" si="3382"/>
        <v>Inviable Sanitariamente</v>
      </c>
      <c r="DYO470" s="265" t="str">
        <f t="shared" si="3383"/>
        <v>Inviable Sanitariamente</v>
      </c>
      <c r="DYP470" s="265" t="str">
        <f t="shared" si="3384"/>
        <v>Inviable Sanitariamente</v>
      </c>
      <c r="DYQ470" s="265" t="str">
        <f t="shared" si="3385"/>
        <v>Inviable Sanitariamente</v>
      </c>
      <c r="DYR470" s="265" t="str">
        <f t="shared" si="3386"/>
        <v>Inviable Sanitariamente</v>
      </c>
      <c r="DYS470" s="265" t="str">
        <f t="shared" si="3387"/>
        <v>Inviable Sanitariamente</v>
      </c>
      <c r="DYT470" s="265" t="str">
        <f t="shared" si="3388"/>
        <v>Inviable Sanitariamente</v>
      </c>
      <c r="DYU470" s="265" t="str">
        <f t="shared" si="3389"/>
        <v>Inviable Sanitariamente</v>
      </c>
      <c r="DYV470" s="265" t="str">
        <f t="shared" si="3390"/>
        <v>Inviable Sanitariamente</v>
      </c>
      <c r="DYW470" s="265" t="str">
        <f t="shared" si="3391"/>
        <v>Inviable Sanitariamente</v>
      </c>
      <c r="DYX470" s="265" t="str">
        <f t="shared" si="3392"/>
        <v>Inviable Sanitariamente</v>
      </c>
      <c r="DYY470" s="265" t="str">
        <f t="shared" si="3393"/>
        <v>Inviable Sanitariamente</v>
      </c>
      <c r="DYZ470" s="265" t="str">
        <f t="shared" si="3394"/>
        <v>Inviable Sanitariamente</v>
      </c>
      <c r="DZA470" s="265" t="str">
        <f t="shared" si="3395"/>
        <v>Inviable Sanitariamente</v>
      </c>
      <c r="DZB470" s="265" t="str">
        <f t="shared" si="3396"/>
        <v>Inviable Sanitariamente</v>
      </c>
      <c r="DZC470" s="265" t="str">
        <f t="shared" si="3397"/>
        <v>Inviable Sanitariamente</v>
      </c>
      <c r="DZD470" s="265" t="str">
        <f t="shared" si="3398"/>
        <v>Inviable Sanitariamente</v>
      </c>
      <c r="DZE470" s="265" t="str">
        <f t="shared" si="3399"/>
        <v>Inviable Sanitariamente</v>
      </c>
      <c r="DZF470" s="265" t="str">
        <f t="shared" si="3400"/>
        <v>Inviable Sanitariamente</v>
      </c>
      <c r="DZG470" s="265" t="str">
        <f t="shared" si="3401"/>
        <v>Inviable Sanitariamente</v>
      </c>
      <c r="DZH470" s="265" t="str">
        <f t="shared" si="3402"/>
        <v>Inviable Sanitariamente</v>
      </c>
      <c r="DZI470" s="265" t="str">
        <f t="shared" si="3403"/>
        <v>Inviable Sanitariamente</v>
      </c>
      <c r="DZJ470" s="265" t="str">
        <f t="shared" si="3404"/>
        <v>Inviable Sanitariamente</v>
      </c>
      <c r="DZK470" s="265" t="str">
        <f t="shared" si="3405"/>
        <v>Inviable Sanitariamente</v>
      </c>
      <c r="DZL470" s="265" t="str">
        <f t="shared" si="3406"/>
        <v>Inviable Sanitariamente</v>
      </c>
      <c r="DZM470" s="265" t="str">
        <f t="shared" si="3407"/>
        <v>Inviable Sanitariamente</v>
      </c>
      <c r="DZN470" s="265" t="str">
        <f t="shared" si="3408"/>
        <v>Inviable Sanitariamente</v>
      </c>
      <c r="DZO470" s="265" t="str">
        <f t="shared" si="3409"/>
        <v>Inviable Sanitariamente</v>
      </c>
      <c r="DZP470" s="265" t="str">
        <f t="shared" si="3410"/>
        <v>Inviable Sanitariamente</v>
      </c>
      <c r="DZQ470" s="265" t="str">
        <f t="shared" si="3411"/>
        <v>Inviable Sanitariamente</v>
      </c>
      <c r="DZR470" s="265" t="str">
        <f t="shared" si="3412"/>
        <v>Inviable Sanitariamente</v>
      </c>
      <c r="DZS470" s="265" t="str">
        <f t="shared" si="3413"/>
        <v>Inviable Sanitariamente</v>
      </c>
      <c r="DZT470" s="265" t="str">
        <f t="shared" si="3414"/>
        <v>Inviable Sanitariamente</v>
      </c>
      <c r="DZU470" s="265" t="str">
        <f t="shared" si="3415"/>
        <v>Inviable Sanitariamente</v>
      </c>
      <c r="DZV470" s="265" t="str">
        <f t="shared" si="3416"/>
        <v>Inviable Sanitariamente</v>
      </c>
      <c r="DZW470" s="265" t="str">
        <f t="shared" si="3417"/>
        <v>Inviable Sanitariamente</v>
      </c>
      <c r="DZX470" s="265" t="str">
        <f t="shared" si="3418"/>
        <v>Inviable Sanitariamente</v>
      </c>
      <c r="DZY470" s="265" t="str">
        <f t="shared" si="3419"/>
        <v>Inviable Sanitariamente</v>
      </c>
      <c r="DZZ470" s="265" t="str">
        <f t="shared" si="3420"/>
        <v>Inviable Sanitariamente</v>
      </c>
      <c r="EAA470" s="265" t="str">
        <f t="shared" si="3421"/>
        <v>Inviable Sanitariamente</v>
      </c>
      <c r="EAB470" s="265" t="str">
        <f t="shared" si="3422"/>
        <v>Inviable Sanitariamente</v>
      </c>
      <c r="EAC470" s="265" t="str">
        <f t="shared" si="3423"/>
        <v>Inviable Sanitariamente</v>
      </c>
      <c r="EAD470" s="265" t="str">
        <f t="shared" si="3424"/>
        <v>Inviable Sanitariamente</v>
      </c>
      <c r="EAE470" s="265" t="str">
        <f t="shared" si="3425"/>
        <v>Inviable Sanitariamente</v>
      </c>
      <c r="EAF470" s="265" t="str">
        <f t="shared" si="3426"/>
        <v>Inviable Sanitariamente</v>
      </c>
      <c r="EAG470" s="265" t="str">
        <f t="shared" si="3427"/>
        <v>Inviable Sanitariamente</v>
      </c>
      <c r="EAH470" s="265" t="str">
        <f t="shared" si="3428"/>
        <v>Inviable Sanitariamente</v>
      </c>
      <c r="EAI470" s="265" t="str">
        <f t="shared" si="3429"/>
        <v>Inviable Sanitariamente</v>
      </c>
      <c r="EAJ470" s="265" t="str">
        <f t="shared" si="3430"/>
        <v>Inviable Sanitariamente</v>
      </c>
      <c r="EAK470" s="265" t="str">
        <f t="shared" si="3431"/>
        <v>Inviable Sanitariamente</v>
      </c>
      <c r="EAL470" s="265" t="str">
        <f t="shared" si="3432"/>
        <v>Inviable Sanitariamente</v>
      </c>
      <c r="EAM470" s="265" t="str">
        <f t="shared" si="3433"/>
        <v>Inviable Sanitariamente</v>
      </c>
      <c r="EAN470" s="265" t="str">
        <f t="shared" si="3434"/>
        <v>Inviable Sanitariamente</v>
      </c>
      <c r="EAO470" s="265" t="str">
        <f t="shared" si="3435"/>
        <v>Inviable Sanitariamente</v>
      </c>
      <c r="EAP470" s="265" t="str">
        <f t="shared" si="3436"/>
        <v>Inviable Sanitariamente</v>
      </c>
      <c r="EAQ470" s="265" t="str">
        <f t="shared" si="3437"/>
        <v>Inviable Sanitariamente</v>
      </c>
      <c r="EAR470" s="265" t="str">
        <f t="shared" si="3438"/>
        <v>Inviable Sanitariamente</v>
      </c>
      <c r="EAS470" s="265" t="str">
        <f t="shared" si="3439"/>
        <v>Inviable Sanitariamente</v>
      </c>
      <c r="EAT470" s="265" t="str">
        <f t="shared" si="3440"/>
        <v>Inviable Sanitariamente</v>
      </c>
      <c r="EAU470" s="265" t="str">
        <f t="shared" si="3441"/>
        <v>Inviable Sanitariamente</v>
      </c>
      <c r="EAV470" s="265" t="str">
        <f t="shared" si="3442"/>
        <v>Inviable Sanitariamente</v>
      </c>
      <c r="EAW470" s="265" t="str">
        <f t="shared" si="3443"/>
        <v>Inviable Sanitariamente</v>
      </c>
      <c r="EAX470" s="265" t="str">
        <f t="shared" si="3444"/>
        <v>Inviable Sanitariamente</v>
      </c>
      <c r="EAY470" s="265" t="str">
        <f t="shared" si="3445"/>
        <v>Inviable Sanitariamente</v>
      </c>
      <c r="EAZ470" s="265" t="str">
        <f t="shared" si="3446"/>
        <v>Inviable Sanitariamente</v>
      </c>
      <c r="EBA470" s="265" t="str">
        <f t="shared" si="3447"/>
        <v>Inviable Sanitariamente</v>
      </c>
      <c r="EBB470" s="265" t="str">
        <f t="shared" si="3448"/>
        <v>Inviable Sanitariamente</v>
      </c>
      <c r="EBC470" s="265" t="str">
        <f t="shared" si="3449"/>
        <v>Inviable Sanitariamente</v>
      </c>
      <c r="EBD470" s="265" t="str">
        <f t="shared" si="3450"/>
        <v>Inviable Sanitariamente</v>
      </c>
      <c r="EBE470" s="265" t="str">
        <f t="shared" si="3451"/>
        <v>Inviable Sanitariamente</v>
      </c>
      <c r="EBF470" s="265" t="str">
        <f t="shared" si="3452"/>
        <v>Inviable Sanitariamente</v>
      </c>
      <c r="EBG470" s="265" t="str">
        <f t="shared" si="3453"/>
        <v>Inviable Sanitariamente</v>
      </c>
      <c r="EBH470" s="265" t="str">
        <f t="shared" si="3454"/>
        <v>Inviable Sanitariamente</v>
      </c>
      <c r="EBI470" s="265" t="str">
        <f t="shared" si="3455"/>
        <v>Inviable Sanitariamente</v>
      </c>
      <c r="EBJ470" s="265" t="str">
        <f t="shared" si="3456"/>
        <v>Inviable Sanitariamente</v>
      </c>
      <c r="EBK470" s="265" t="str">
        <f t="shared" si="3457"/>
        <v>Inviable Sanitariamente</v>
      </c>
      <c r="EBL470" s="265" t="str">
        <f t="shared" si="3458"/>
        <v>Inviable Sanitariamente</v>
      </c>
      <c r="EBM470" s="265" t="str">
        <f t="shared" si="3459"/>
        <v>Inviable Sanitariamente</v>
      </c>
      <c r="EBN470" s="265" t="str">
        <f t="shared" si="3460"/>
        <v>Inviable Sanitariamente</v>
      </c>
      <c r="EBO470" s="265" t="str">
        <f t="shared" si="3461"/>
        <v>Inviable Sanitariamente</v>
      </c>
      <c r="EBP470" s="265" t="str">
        <f t="shared" si="3462"/>
        <v>Inviable Sanitariamente</v>
      </c>
      <c r="EBQ470" s="265" t="str">
        <f t="shared" si="3463"/>
        <v>Inviable Sanitariamente</v>
      </c>
      <c r="EBR470" s="265" t="str">
        <f t="shared" si="3464"/>
        <v>Inviable Sanitariamente</v>
      </c>
      <c r="EBS470" s="265" t="str">
        <f t="shared" si="3465"/>
        <v>Inviable Sanitariamente</v>
      </c>
      <c r="EBT470" s="265" t="str">
        <f t="shared" si="3466"/>
        <v>Inviable Sanitariamente</v>
      </c>
      <c r="EBU470" s="265" t="str">
        <f t="shared" si="3467"/>
        <v>Inviable Sanitariamente</v>
      </c>
      <c r="EBV470" s="265" t="str">
        <f t="shared" si="3468"/>
        <v>Inviable Sanitariamente</v>
      </c>
      <c r="EBW470" s="265" t="str">
        <f t="shared" si="3469"/>
        <v>Inviable Sanitariamente</v>
      </c>
      <c r="EBX470" s="265" t="str">
        <f t="shared" si="3470"/>
        <v>Inviable Sanitariamente</v>
      </c>
      <c r="EBY470" s="265" t="str">
        <f t="shared" si="3471"/>
        <v>Inviable Sanitariamente</v>
      </c>
      <c r="EBZ470" s="265" t="str">
        <f t="shared" si="3472"/>
        <v>Inviable Sanitariamente</v>
      </c>
      <c r="ECA470" s="265" t="str">
        <f t="shared" si="3473"/>
        <v>Inviable Sanitariamente</v>
      </c>
      <c r="ECB470" s="265" t="str">
        <f t="shared" si="3474"/>
        <v>Inviable Sanitariamente</v>
      </c>
      <c r="ECC470" s="265" t="str">
        <f t="shared" si="3475"/>
        <v>Inviable Sanitariamente</v>
      </c>
      <c r="ECD470" s="265" t="str">
        <f t="shared" si="3476"/>
        <v>Inviable Sanitariamente</v>
      </c>
      <c r="ECE470" s="265" t="str">
        <f t="shared" si="3477"/>
        <v>Inviable Sanitariamente</v>
      </c>
      <c r="ECF470" s="265" t="str">
        <f t="shared" si="3478"/>
        <v>Inviable Sanitariamente</v>
      </c>
      <c r="ECG470" s="265" t="str">
        <f t="shared" si="3479"/>
        <v>Inviable Sanitariamente</v>
      </c>
      <c r="ECH470" s="265" t="str">
        <f t="shared" si="3480"/>
        <v>Inviable Sanitariamente</v>
      </c>
      <c r="ECI470" s="265" t="str">
        <f t="shared" si="3481"/>
        <v>Inviable Sanitariamente</v>
      </c>
      <c r="ECJ470" s="265" t="str">
        <f t="shared" si="3482"/>
        <v>Inviable Sanitariamente</v>
      </c>
      <c r="ECK470" s="265" t="str">
        <f t="shared" si="3483"/>
        <v>Inviable Sanitariamente</v>
      </c>
      <c r="ECL470" s="265" t="str">
        <f t="shared" si="3484"/>
        <v>Inviable Sanitariamente</v>
      </c>
      <c r="ECM470" s="265" t="str">
        <f t="shared" si="3485"/>
        <v>Inviable Sanitariamente</v>
      </c>
      <c r="ECN470" s="265" t="str">
        <f t="shared" si="3486"/>
        <v>Inviable Sanitariamente</v>
      </c>
      <c r="ECO470" s="265" t="str">
        <f t="shared" si="3487"/>
        <v>Inviable Sanitariamente</v>
      </c>
      <c r="ECP470" s="265" t="str">
        <f t="shared" si="3488"/>
        <v>Inviable Sanitariamente</v>
      </c>
      <c r="ECQ470" s="265" t="str">
        <f t="shared" si="3489"/>
        <v>Inviable Sanitariamente</v>
      </c>
      <c r="ECR470" s="265" t="str">
        <f t="shared" si="3490"/>
        <v>Inviable Sanitariamente</v>
      </c>
      <c r="ECS470" s="265" t="str">
        <f t="shared" si="3491"/>
        <v>Inviable Sanitariamente</v>
      </c>
      <c r="ECT470" s="265" t="str">
        <f t="shared" si="3492"/>
        <v>Inviable Sanitariamente</v>
      </c>
      <c r="ECU470" s="265" t="str">
        <f t="shared" si="3493"/>
        <v>Inviable Sanitariamente</v>
      </c>
      <c r="ECV470" s="265" t="str">
        <f t="shared" si="3494"/>
        <v>Inviable Sanitariamente</v>
      </c>
      <c r="ECW470" s="265" t="str">
        <f t="shared" si="3495"/>
        <v>Inviable Sanitariamente</v>
      </c>
      <c r="ECX470" s="265" t="str">
        <f t="shared" si="3496"/>
        <v>Inviable Sanitariamente</v>
      </c>
      <c r="ECY470" s="265" t="str">
        <f t="shared" si="3497"/>
        <v>Inviable Sanitariamente</v>
      </c>
      <c r="ECZ470" s="265" t="str">
        <f t="shared" si="3498"/>
        <v>Inviable Sanitariamente</v>
      </c>
      <c r="EDA470" s="265" t="str">
        <f t="shared" si="3499"/>
        <v>Inviable Sanitariamente</v>
      </c>
      <c r="EDB470" s="265" t="str">
        <f t="shared" si="3500"/>
        <v>Inviable Sanitariamente</v>
      </c>
      <c r="EDC470" s="265" t="str">
        <f t="shared" si="3501"/>
        <v>Inviable Sanitariamente</v>
      </c>
      <c r="EDD470" s="265" t="str">
        <f t="shared" si="3502"/>
        <v>Inviable Sanitariamente</v>
      </c>
      <c r="EDE470" s="265" t="str">
        <f t="shared" si="3503"/>
        <v>Inviable Sanitariamente</v>
      </c>
      <c r="EDF470" s="265" t="str">
        <f t="shared" si="3504"/>
        <v>Inviable Sanitariamente</v>
      </c>
      <c r="EDG470" s="265" t="str">
        <f t="shared" si="3505"/>
        <v>Inviable Sanitariamente</v>
      </c>
      <c r="EDH470" s="265" t="str">
        <f t="shared" si="3506"/>
        <v>Inviable Sanitariamente</v>
      </c>
      <c r="EDI470" s="265" t="str">
        <f t="shared" si="3507"/>
        <v>Inviable Sanitariamente</v>
      </c>
      <c r="EDJ470" s="265" t="str">
        <f t="shared" si="3508"/>
        <v>Inviable Sanitariamente</v>
      </c>
      <c r="EDK470" s="265" t="str">
        <f t="shared" si="3509"/>
        <v>Inviable Sanitariamente</v>
      </c>
      <c r="EDL470" s="265" t="str">
        <f t="shared" si="3510"/>
        <v>Inviable Sanitariamente</v>
      </c>
      <c r="EDM470" s="265" t="str">
        <f t="shared" si="3511"/>
        <v>Inviable Sanitariamente</v>
      </c>
      <c r="EDN470" s="265" t="str">
        <f t="shared" si="3512"/>
        <v>Inviable Sanitariamente</v>
      </c>
      <c r="EDO470" s="265" t="str">
        <f t="shared" si="3513"/>
        <v>Inviable Sanitariamente</v>
      </c>
      <c r="EDP470" s="265" t="str">
        <f t="shared" si="3514"/>
        <v>Inviable Sanitariamente</v>
      </c>
      <c r="EDQ470" s="265" t="str">
        <f t="shared" si="3515"/>
        <v>Inviable Sanitariamente</v>
      </c>
      <c r="EDR470" s="265" t="str">
        <f t="shared" si="3516"/>
        <v>Inviable Sanitariamente</v>
      </c>
      <c r="EDS470" s="265" t="str">
        <f t="shared" si="3517"/>
        <v>Inviable Sanitariamente</v>
      </c>
      <c r="EDT470" s="265" t="str">
        <f t="shared" si="3518"/>
        <v>Inviable Sanitariamente</v>
      </c>
      <c r="EDU470" s="265" t="str">
        <f t="shared" si="3519"/>
        <v>Inviable Sanitariamente</v>
      </c>
      <c r="EDV470" s="265" t="str">
        <f t="shared" si="3520"/>
        <v>Inviable Sanitariamente</v>
      </c>
      <c r="EDW470" s="265" t="str">
        <f t="shared" si="3521"/>
        <v>Inviable Sanitariamente</v>
      </c>
      <c r="EDX470" s="265" t="str">
        <f t="shared" si="3522"/>
        <v>Inviable Sanitariamente</v>
      </c>
      <c r="EDY470" s="265" t="str">
        <f t="shared" si="3523"/>
        <v>Inviable Sanitariamente</v>
      </c>
      <c r="EDZ470" s="265" t="str">
        <f t="shared" si="3524"/>
        <v>Inviable Sanitariamente</v>
      </c>
      <c r="EEA470" s="265" t="str">
        <f t="shared" si="3525"/>
        <v>Inviable Sanitariamente</v>
      </c>
      <c r="EEB470" s="265" t="str">
        <f t="shared" si="3526"/>
        <v>Inviable Sanitariamente</v>
      </c>
      <c r="EEC470" s="265" t="str">
        <f t="shared" si="3527"/>
        <v>Inviable Sanitariamente</v>
      </c>
      <c r="EED470" s="265" t="str">
        <f t="shared" si="3528"/>
        <v>Inviable Sanitariamente</v>
      </c>
      <c r="EEE470" s="265" t="str">
        <f t="shared" si="3529"/>
        <v>Inviable Sanitariamente</v>
      </c>
      <c r="EEF470" s="265" t="str">
        <f t="shared" si="3530"/>
        <v>Inviable Sanitariamente</v>
      </c>
      <c r="EEG470" s="265" t="str">
        <f t="shared" si="3531"/>
        <v>Inviable Sanitariamente</v>
      </c>
      <c r="EEH470" s="265" t="str">
        <f t="shared" si="3532"/>
        <v>Inviable Sanitariamente</v>
      </c>
      <c r="EEI470" s="265" t="str">
        <f t="shared" si="3533"/>
        <v>Inviable Sanitariamente</v>
      </c>
      <c r="EEJ470" s="265" t="str">
        <f t="shared" si="3534"/>
        <v>Inviable Sanitariamente</v>
      </c>
      <c r="EEK470" s="265" t="str">
        <f t="shared" si="3535"/>
        <v>Inviable Sanitariamente</v>
      </c>
      <c r="EEL470" s="265" t="str">
        <f t="shared" si="3536"/>
        <v>Inviable Sanitariamente</v>
      </c>
      <c r="EEM470" s="265" t="str">
        <f t="shared" si="3537"/>
        <v>Inviable Sanitariamente</v>
      </c>
      <c r="EEN470" s="265" t="str">
        <f t="shared" si="3538"/>
        <v>Inviable Sanitariamente</v>
      </c>
      <c r="EEO470" s="265" t="str">
        <f t="shared" si="3539"/>
        <v>Inviable Sanitariamente</v>
      </c>
      <c r="EEP470" s="265" t="str">
        <f t="shared" si="3540"/>
        <v>Inviable Sanitariamente</v>
      </c>
      <c r="EEQ470" s="265" t="str">
        <f t="shared" si="3541"/>
        <v>Inviable Sanitariamente</v>
      </c>
      <c r="EER470" s="265" t="str">
        <f t="shared" si="3542"/>
        <v>Inviable Sanitariamente</v>
      </c>
      <c r="EES470" s="265" t="str">
        <f t="shared" si="3543"/>
        <v>Inviable Sanitariamente</v>
      </c>
      <c r="EET470" s="265" t="str">
        <f t="shared" si="3544"/>
        <v>Inviable Sanitariamente</v>
      </c>
      <c r="EEU470" s="265" t="str">
        <f t="shared" si="3545"/>
        <v>Inviable Sanitariamente</v>
      </c>
      <c r="EEV470" s="265" t="str">
        <f t="shared" si="3546"/>
        <v>Inviable Sanitariamente</v>
      </c>
      <c r="EEW470" s="265" t="str">
        <f t="shared" si="3547"/>
        <v>Inviable Sanitariamente</v>
      </c>
      <c r="EEX470" s="265" t="str">
        <f t="shared" si="3548"/>
        <v>Inviable Sanitariamente</v>
      </c>
      <c r="EEY470" s="265" t="str">
        <f t="shared" si="3549"/>
        <v>Inviable Sanitariamente</v>
      </c>
      <c r="EEZ470" s="265" t="str">
        <f t="shared" si="3550"/>
        <v>Inviable Sanitariamente</v>
      </c>
      <c r="EFA470" s="265" t="str">
        <f t="shared" si="3551"/>
        <v>Inviable Sanitariamente</v>
      </c>
      <c r="EFB470" s="265" t="str">
        <f t="shared" si="3552"/>
        <v>Inviable Sanitariamente</v>
      </c>
      <c r="EFC470" s="265" t="str">
        <f t="shared" si="3553"/>
        <v>Inviable Sanitariamente</v>
      </c>
      <c r="EFD470" s="265" t="str">
        <f t="shared" si="3554"/>
        <v>Inviable Sanitariamente</v>
      </c>
      <c r="EFE470" s="265" t="str">
        <f t="shared" si="3555"/>
        <v>Inviable Sanitariamente</v>
      </c>
      <c r="EFF470" s="265" t="str">
        <f t="shared" si="3556"/>
        <v>Inviable Sanitariamente</v>
      </c>
      <c r="EFG470" s="265" t="str">
        <f t="shared" si="3557"/>
        <v>Inviable Sanitariamente</v>
      </c>
      <c r="EFH470" s="265" t="str">
        <f t="shared" si="3558"/>
        <v>Inviable Sanitariamente</v>
      </c>
      <c r="EFI470" s="265" t="str">
        <f t="shared" si="3559"/>
        <v>Inviable Sanitariamente</v>
      </c>
      <c r="EFJ470" s="265" t="str">
        <f t="shared" si="3560"/>
        <v>Inviable Sanitariamente</v>
      </c>
      <c r="EFK470" s="265" t="str">
        <f t="shared" si="3561"/>
        <v>Inviable Sanitariamente</v>
      </c>
      <c r="EFL470" s="265" t="str">
        <f t="shared" si="3562"/>
        <v>Inviable Sanitariamente</v>
      </c>
      <c r="EFM470" s="265" t="str">
        <f t="shared" si="3563"/>
        <v>Inviable Sanitariamente</v>
      </c>
      <c r="EFN470" s="265" t="str">
        <f t="shared" si="3564"/>
        <v>Inviable Sanitariamente</v>
      </c>
      <c r="EFO470" s="265" t="str">
        <f t="shared" si="3565"/>
        <v>Inviable Sanitariamente</v>
      </c>
      <c r="EFP470" s="265" t="str">
        <f t="shared" si="3566"/>
        <v>Inviable Sanitariamente</v>
      </c>
      <c r="EFQ470" s="265" t="str">
        <f t="shared" si="3567"/>
        <v>Inviable Sanitariamente</v>
      </c>
      <c r="EFR470" s="265" t="str">
        <f t="shared" si="3568"/>
        <v>Inviable Sanitariamente</v>
      </c>
      <c r="EFS470" s="265" t="str">
        <f t="shared" si="3569"/>
        <v>Inviable Sanitariamente</v>
      </c>
      <c r="EFT470" s="265" t="str">
        <f t="shared" si="3570"/>
        <v>Inviable Sanitariamente</v>
      </c>
      <c r="EFU470" s="265" t="str">
        <f t="shared" si="3571"/>
        <v>Inviable Sanitariamente</v>
      </c>
      <c r="EFV470" s="265" t="str">
        <f t="shared" si="3572"/>
        <v>Inviable Sanitariamente</v>
      </c>
      <c r="EFW470" s="265" t="str">
        <f t="shared" si="3573"/>
        <v>Inviable Sanitariamente</v>
      </c>
      <c r="EFX470" s="265" t="str">
        <f t="shared" si="3574"/>
        <v>Inviable Sanitariamente</v>
      </c>
      <c r="EFY470" s="265" t="str">
        <f t="shared" si="3575"/>
        <v>Inviable Sanitariamente</v>
      </c>
      <c r="EFZ470" s="265" t="str">
        <f t="shared" si="3576"/>
        <v>Inviable Sanitariamente</v>
      </c>
      <c r="EGA470" s="265" t="str">
        <f t="shared" si="3577"/>
        <v>Inviable Sanitariamente</v>
      </c>
      <c r="EGB470" s="265" t="str">
        <f t="shared" si="3578"/>
        <v>Inviable Sanitariamente</v>
      </c>
      <c r="EGC470" s="265" t="str">
        <f t="shared" si="3579"/>
        <v>Inviable Sanitariamente</v>
      </c>
      <c r="EGD470" s="265" t="str">
        <f t="shared" si="3580"/>
        <v>Inviable Sanitariamente</v>
      </c>
      <c r="EGE470" s="265" t="str">
        <f t="shared" si="3581"/>
        <v>Inviable Sanitariamente</v>
      </c>
      <c r="EGF470" s="265" t="str">
        <f t="shared" si="3582"/>
        <v>Inviable Sanitariamente</v>
      </c>
      <c r="EGG470" s="265" t="str">
        <f t="shared" si="3583"/>
        <v>Inviable Sanitariamente</v>
      </c>
      <c r="EGH470" s="265" t="str">
        <f t="shared" si="3584"/>
        <v>Inviable Sanitariamente</v>
      </c>
      <c r="EGI470" s="265" t="str">
        <f t="shared" si="3585"/>
        <v>Inviable Sanitariamente</v>
      </c>
      <c r="EGJ470" s="265" t="str">
        <f t="shared" si="3586"/>
        <v>Inviable Sanitariamente</v>
      </c>
      <c r="EGK470" s="265" t="str">
        <f t="shared" si="3587"/>
        <v>Inviable Sanitariamente</v>
      </c>
      <c r="EGL470" s="265" t="str">
        <f t="shared" si="3588"/>
        <v>Inviable Sanitariamente</v>
      </c>
      <c r="EGM470" s="265" t="str">
        <f t="shared" si="3589"/>
        <v>Inviable Sanitariamente</v>
      </c>
      <c r="EGN470" s="265" t="str">
        <f t="shared" si="3590"/>
        <v>Inviable Sanitariamente</v>
      </c>
      <c r="EGO470" s="265" t="str">
        <f t="shared" si="3591"/>
        <v>Inviable Sanitariamente</v>
      </c>
      <c r="EGP470" s="265" t="str">
        <f t="shared" si="3592"/>
        <v>Inviable Sanitariamente</v>
      </c>
      <c r="EGQ470" s="265" t="str">
        <f t="shared" si="3593"/>
        <v>Inviable Sanitariamente</v>
      </c>
      <c r="EGR470" s="265" t="str">
        <f t="shared" si="3594"/>
        <v>Inviable Sanitariamente</v>
      </c>
      <c r="EGS470" s="265" t="str">
        <f t="shared" si="3595"/>
        <v>Inviable Sanitariamente</v>
      </c>
      <c r="EGT470" s="265" t="str">
        <f t="shared" si="3596"/>
        <v>Inviable Sanitariamente</v>
      </c>
      <c r="EGU470" s="265" t="str">
        <f t="shared" si="3597"/>
        <v>Inviable Sanitariamente</v>
      </c>
      <c r="EGV470" s="265" t="str">
        <f t="shared" si="3598"/>
        <v>Inviable Sanitariamente</v>
      </c>
      <c r="EGW470" s="265" t="str">
        <f t="shared" si="3599"/>
        <v>Inviable Sanitariamente</v>
      </c>
      <c r="EGX470" s="265" t="str">
        <f t="shared" si="3600"/>
        <v>Inviable Sanitariamente</v>
      </c>
      <c r="EGY470" s="265" t="str">
        <f t="shared" si="3601"/>
        <v>Inviable Sanitariamente</v>
      </c>
      <c r="EGZ470" s="265" t="str">
        <f t="shared" si="3602"/>
        <v>Inviable Sanitariamente</v>
      </c>
      <c r="EHA470" s="265" t="str">
        <f t="shared" si="3603"/>
        <v>Inviable Sanitariamente</v>
      </c>
      <c r="EHB470" s="265" t="str">
        <f t="shared" si="3604"/>
        <v>Inviable Sanitariamente</v>
      </c>
      <c r="EHC470" s="265" t="str">
        <f t="shared" si="3605"/>
        <v>Inviable Sanitariamente</v>
      </c>
      <c r="EHD470" s="265" t="str">
        <f t="shared" si="3606"/>
        <v>Inviable Sanitariamente</v>
      </c>
      <c r="EHE470" s="265" t="str">
        <f t="shared" si="3607"/>
        <v>Inviable Sanitariamente</v>
      </c>
      <c r="EHF470" s="265" t="str">
        <f t="shared" si="3608"/>
        <v>Inviable Sanitariamente</v>
      </c>
      <c r="EHG470" s="265" t="str">
        <f t="shared" si="3609"/>
        <v>Inviable Sanitariamente</v>
      </c>
      <c r="EHH470" s="265" t="str">
        <f t="shared" si="3610"/>
        <v>Inviable Sanitariamente</v>
      </c>
      <c r="EHI470" s="265" t="str">
        <f t="shared" si="3611"/>
        <v>Inviable Sanitariamente</v>
      </c>
      <c r="EHJ470" s="265" t="str">
        <f t="shared" si="3612"/>
        <v>Inviable Sanitariamente</v>
      </c>
      <c r="EHK470" s="265" t="str">
        <f t="shared" si="3613"/>
        <v>Inviable Sanitariamente</v>
      </c>
      <c r="EHL470" s="265" t="str">
        <f t="shared" si="3614"/>
        <v>Inviable Sanitariamente</v>
      </c>
      <c r="EHM470" s="265" t="str">
        <f t="shared" si="3615"/>
        <v>Inviable Sanitariamente</v>
      </c>
      <c r="EHN470" s="265" t="str">
        <f t="shared" si="3616"/>
        <v>Inviable Sanitariamente</v>
      </c>
      <c r="EHO470" s="265" t="str">
        <f t="shared" si="3617"/>
        <v>Inviable Sanitariamente</v>
      </c>
      <c r="EHP470" s="265" t="str">
        <f t="shared" si="3618"/>
        <v>Inviable Sanitariamente</v>
      </c>
      <c r="EHQ470" s="265" t="str">
        <f t="shared" si="3619"/>
        <v>Inviable Sanitariamente</v>
      </c>
      <c r="EHR470" s="265" t="str">
        <f t="shared" si="3620"/>
        <v>Inviable Sanitariamente</v>
      </c>
      <c r="EHS470" s="265" t="str">
        <f t="shared" si="3621"/>
        <v>Inviable Sanitariamente</v>
      </c>
      <c r="EHT470" s="265" t="str">
        <f t="shared" si="3622"/>
        <v>Inviable Sanitariamente</v>
      </c>
      <c r="EHU470" s="265" t="str">
        <f t="shared" si="3623"/>
        <v>Inviable Sanitariamente</v>
      </c>
      <c r="EHV470" s="265" t="str">
        <f t="shared" si="3624"/>
        <v>Inviable Sanitariamente</v>
      </c>
      <c r="EHW470" s="265" t="str">
        <f t="shared" si="3625"/>
        <v>Inviable Sanitariamente</v>
      </c>
      <c r="EHX470" s="265" t="str">
        <f t="shared" si="3626"/>
        <v>Inviable Sanitariamente</v>
      </c>
      <c r="EHY470" s="265" t="str">
        <f t="shared" si="3627"/>
        <v>Inviable Sanitariamente</v>
      </c>
      <c r="EHZ470" s="265" t="str">
        <f t="shared" si="3628"/>
        <v>Inviable Sanitariamente</v>
      </c>
      <c r="EIA470" s="265" t="str">
        <f t="shared" si="3629"/>
        <v>Inviable Sanitariamente</v>
      </c>
      <c r="EIB470" s="265" t="str">
        <f t="shared" si="3630"/>
        <v>Inviable Sanitariamente</v>
      </c>
      <c r="EIC470" s="265" t="str">
        <f t="shared" si="3631"/>
        <v>Inviable Sanitariamente</v>
      </c>
      <c r="EID470" s="265" t="str">
        <f t="shared" si="3632"/>
        <v>Inviable Sanitariamente</v>
      </c>
      <c r="EIE470" s="265" t="str">
        <f t="shared" si="3633"/>
        <v>Inviable Sanitariamente</v>
      </c>
      <c r="EIF470" s="265" t="str">
        <f t="shared" si="3634"/>
        <v>Inviable Sanitariamente</v>
      </c>
      <c r="EIG470" s="265" t="str">
        <f t="shared" si="3635"/>
        <v>Inviable Sanitariamente</v>
      </c>
      <c r="EIH470" s="265" t="str">
        <f t="shared" si="3636"/>
        <v>Inviable Sanitariamente</v>
      </c>
      <c r="EII470" s="265" t="str">
        <f t="shared" si="3637"/>
        <v>Inviable Sanitariamente</v>
      </c>
      <c r="EIJ470" s="265" t="str">
        <f t="shared" si="3638"/>
        <v>Inviable Sanitariamente</v>
      </c>
      <c r="EIK470" s="265" t="str">
        <f t="shared" si="3639"/>
        <v>Inviable Sanitariamente</v>
      </c>
      <c r="EIL470" s="265" t="str">
        <f t="shared" si="3640"/>
        <v>Inviable Sanitariamente</v>
      </c>
      <c r="EIM470" s="265" t="str">
        <f t="shared" si="3641"/>
        <v>Inviable Sanitariamente</v>
      </c>
      <c r="EIN470" s="265" t="str">
        <f t="shared" si="3642"/>
        <v>Inviable Sanitariamente</v>
      </c>
      <c r="EIO470" s="265" t="str">
        <f t="shared" si="3643"/>
        <v>Inviable Sanitariamente</v>
      </c>
      <c r="EIP470" s="265" t="str">
        <f t="shared" si="3644"/>
        <v>Inviable Sanitariamente</v>
      </c>
      <c r="EIQ470" s="265" t="str">
        <f t="shared" si="3645"/>
        <v>Inviable Sanitariamente</v>
      </c>
      <c r="EIR470" s="265" t="str">
        <f t="shared" si="3646"/>
        <v>Inviable Sanitariamente</v>
      </c>
      <c r="EIS470" s="265" t="str">
        <f t="shared" si="3647"/>
        <v>Inviable Sanitariamente</v>
      </c>
      <c r="EIT470" s="265" t="str">
        <f t="shared" si="3648"/>
        <v>Inviable Sanitariamente</v>
      </c>
      <c r="EIU470" s="265" t="str">
        <f t="shared" si="3649"/>
        <v>Inviable Sanitariamente</v>
      </c>
      <c r="EIV470" s="265" t="str">
        <f t="shared" si="3650"/>
        <v>Inviable Sanitariamente</v>
      </c>
      <c r="EIW470" s="265" t="str">
        <f t="shared" si="3651"/>
        <v>Inviable Sanitariamente</v>
      </c>
      <c r="EIX470" s="265" t="str">
        <f t="shared" si="3652"/>
        <v>Inviable Sanitariamente</v>
      </c>
      <c r="EIY470" s="265" t="str">
        <f t="shared" si="3653"/>
        <v>Inviable Sanitariamente</v>
      </c>
      <c r="EIZ470" s="265" t="str">
        <f t="shared" si="3654"/>
        <v>Inviable Sanitariamente</v>
      </c>
      <c r="EJA470" s="265" t="str">
        <f t="shared" si="3655"/>
        <v>Inviable Sanitariamente</v>
      </c>
      <c r="EJB470" s="265" t="str">
        <f t="shared" si="3656"/>
        <v>Inviable Sanitariamente</v>
      </c>
      <c r="EJC470" s="265" t="str">
        <f t="shared" si="3657"/>
        <v>Inviable Sanitariamente</v>
      </c>
      <c r="EJD470" s="265" t="str">
        <f t="shared" si="3658"/>
        <v>Inviable Sanitariamente</v>
      </c>
      <c r="EJE470" s="265" t="str">
        <f t="shared" si="3659"/>
        <v>Inviable Sanitariamente</v>
      </c>
      <c r="EJF470" s="265" t="str">
        <f t="shared" si="3660"/>
        <v>Inviable Sanitariamente</v>
      </c>
      <c r="EJG470" s="265" t="str">
        <f t="shared" si="3661"/>
        <v>Inviable Sanitariamente</v>
      </c>
      <c r="EJH470" s="265" t="str">
        <f t="shared" si="3662"/>
        <v>Inviable Sanitariamente</v>
      </c>
      <c r="EJI470" s="265" t="str">
        <f t="shared" si="3663"/>
        <v>Inviable Sanitariamente</v>
      </c>
      <c r="EJJ470" s="265" t="str">
        <f t="shared" si="3664"/>
        <v>Inviable Sanitariamente</v>
      </c>
      <c r="EJK470" s="265" t="str">
        <f t="shared" si="3665"/>
        <v>Inviable Sanitariamente</v>
      </c>
      <c r="EJL470" s="265" t="str">
        <f t="shared" si="3666"/>
        <v>Inviable Sanitariamente</v>
      </c>
      <c r="EJM470" s="265" t="str">
        <f t="shared" si="3667"/>
        <v>Inviable Sanitariamente</v>
      </c>
      <c r="EJN470" s="265" t="str">
        <f t="shared" si="3668"/>
        <v>Inviable Sanitariamente</v>
      </c>
      <c r="EJO470" s="265" t="str">
        <f t="shared" si="3669"/>
        <v>Inviable Sanitariamente</v>
      </c>
      <c r="EJP470" s="265" t="str">
        <f t="shared" si="3670"/>
        <v>Inviable Sanitariamente</v>
      </c>
      <c r="EJQ470" s="265" t="str">
        <f t="shared" si="3671"/>
        <v>Inviable Sanitariamente</v>
      </c>
      <c r="EJR470" s="265" t="str">
        <f t="shared" si="3672"/>
        <v>Inviable Sanitariamente</v>
      </c>
      <c r="EJS470" s="265" t="str">
        <f t="shared" si="3673"/>
        <v>Inviable Sanitariamente</v>
      </c>
      <c r="EJT470" s="265" t="str">
        <f t="shared" si="3674"/>
        <v>Inviable Sanitariamente</v>
      </c>
      <c r="EJU470" s="265" t="str">
        <f t="shared" si="3675"/>
        <v>Inviable Sanitariamente</v>
      </c>
      <c r="EJV470" s="265" t="str">
        <f t="shared" si="3676"/>
        <v>Inviable Sanitariamente</v>
      </c>
      <c r="EJW470" s="265" t="str">
        <f t="shared" si="3677"/>
        <v>Inviable Sanitariamente</v>
      </c>
      <c r="EJX470" s="265" t="str">
        <f t="shared" si="3678"/>
        <v>Inviable Sanitariamente</v>
      </c>
      <c r="EJY470" s="265" t="str">
        <f t="shared" si="3679"/>
        <v>Inviable Sanitariamente</v>
      </c>
      <c r="EJZ470" s="265" t="str">
        <f t="shared" si="3680"/>
        <v>Inviable Sanitariamente</v>
      </c>
      <c r="EKA470" s="265" t="str">
        <f t="shared" si="3681"/>
        <v>Inviable Sanitariamente</v>
      </c>
      <c r="EKB470" s="265" t="str">
        <f t="shared" si="3682"/>
        <v>Inviable Sanitariamente</v>
      </c>
      <c r="EKC470" s="265" t="str">
        <f t="shared" si="3683"/>
        <v>Inviable Sanitariamente</v>
      </c>
      <c r="EKD470" s="265" t="str">
        <f t="shared" si="3684"/>
        <v>Inviable Sanitariamente</v>
      </c>
      <c r="EKE470" s="265" t="str">
        <f t="shared" si="3685"/>
        <v>Inviable Sanitariamente</v>
      </c>
      <c r="EKF470" s="265" t="str">
        <f t="shared" si="3686"/>
        <v>Inviable Sanitariamente</v>
      </c>
      <c r="EKG470" s="265" t="str">
        <f t="shared" si="3687"/>
        <v>Inviable Sanitariamente</v>
      </c>
      <c r="EKH470" s="265" t="str">
        <f t="shared" si="3688"/>
        <v>Inviable Sanitariamente</v>
      </c>
      <c r="EKI470" s="265" t="str">
        <f t="shared" si="3689"/>
        <v>Inviable Sanitariamente</v>
      </c>
      <c r="EKJ470" s="265" t="str">
        <f t="shared" si="3690"/>
        <v>Inviable Sanitariamente</v>
      </c>
      <c r="EKK470" s="265" t="str">
        <f t="shared" si="3691"/>
        <v>Inviable Sanitariamente</v>
      </c>
      <c r="EKL470" s="265" t="str">
        <f t="shared" si="3692"/>
        <v>Inviable Sanitariamente</v>
      </c>
      <c r="EKM470" s="265" t="str">
        <f t="shared" si="3693"/>
        <v>Inviable Sanitariamente</v>
      </c>
      <c r="EKN470" s="265" t="str">
        <f t="shared" si="3694"/>
        <v>Inviable Sanitariamente</v>
      </c>
      <c r="EKO470" s="265" t="str">
        <f t="shared" si="3695"/>
        <v>Inviable Sanitariamente</v>
      </c>
      <c r="EKP470" s="265" t="str">
        <f t="shared" si="3696"/>
        <v>Inviable Sanitariamente</v>
      </c>
      <c r="EKQ470" s="265" t="str">
        <f t="shared" si="3697"/>
        <v>Inviable Sanitariamente</v>
      </c>
      <c r="EKR470" s="265" t="str">
        <f t="shared" si="3698"/>
        <v>Inviable Sanitariamente</v>
      </c>
      <c r="EKS470" s="265" t="str">
        <f t="shared" si="3699"/>
        <v>Inviable Sanitariamente</v>
      </c>
      <c r="EKT470" s="265" t="str">
        <f t="shared" si="3700"/>
        <v>Inviable Sanitariamente</v>
      </c>
      <c r="EKU470" s="265" t="str">
        <f t="shared" si="3701"/>
        <v>Inviable Sanitariamente</v>
      </c>
      <c r="EKV470" s="265" t="str">
        <f t="shared" si="3702"/>
        <v>Inviable Sanitariamente</v>
      </c>
      <c r="EKW470" s="265" t="str">
        <f t="shared" si="3703"/>
        <v>Inviable Sanitariamente</v>
      </c>
      <c r="EKX470" s="265" t="str">
        <f t="shared" si="3704"/>
        <v>Inviable Sanitariamente</v>
      </c>
      <c r="EKY470" s="265" t="str">
        <f t="shared" si="3705"/>
        <v>Inviable Sanitariamente</v>
      </c>
      <c r="EKZ470" s="265" t="str">
        <f t="shared" si="3706"/>
        <v>Inviable Sanitariamente</v>
      </c>
      <c r="ELA470" s="265" t="str">
        <f t="shared" si="3707"/>
        <v>Inviable Sanitariamente</v>
      </c>
      <c r="ELB470" s="265" t="str">
        <f t="shared" si="3708"/>
        <v>Inviable Sanitariamente</v>
      </c>
      <c r="ELC470" s="265" t="str">
        <f t="shared" si="3709"/>
        <v>Inviable Sanitariamente</v>
      </c>
      <c r="ELD470" s="265" t="str">
        <f t="shared" si="3710"/>
        <v>Inviable Sanitariamente</v>
      </c>
      <c r="ELE470" s="265" t="str">
        <f t="shared" si="3711"/>
        <v>Inviable Sanitariamente</v>
      </c>
      <c r="ELF470" s="265" t="str">
        <f t="shared" si="3712"/>
        <v>Inviable Sanitariamente</v>
      </c>
      <c r="ELG470" s="265" t="str">
        <f t="shared" si="3713"/>
        <v>Inviable Sanitariamente</v>
      </c>
      <c r="ELH470" s="265" t="str">
        <f t="shared" si="3714"/>
        <v>Inviable Sanitariamente</v>
      </c>
      <c r="ELI470" s="265" t="str">
        <f t="shared" si="3715"/>
        <v>Inviable Sanitariamente</v>
      </c>
      <c r="ELJ470" s="265" t="str">
        <f t="shared" si="3716"/>
        <v>Inviable Sanitariamente</v>
      </c>
      <c r="ELK470" s="265" t="str">
        <f t="shared" si="3717"/>
        <v>Inviable Sanitariamente</v>
      </c>
      <c r="ELL470" s="265" t="str">
        <f t="shared" si="3718"/>
        <v>Inviable Sanitariamente</v>
      </c>
      <c r="ELM470" s="265" t="str">
        <f t="shared" si="3719"/>
        <v>Inviable Sanitariamente</v>
      </c>
      <c r="ELN470" s="265" t="str">
        <f t="shared" si="3720"/>
        <v>Inviable Sanitariamente</v>
      </c>
      <c r="ELO470" s="265" t="str">
        <f t="shared" si="3721"/>
        <v>Inviable Sanitariamente</v>
      </c>
      <c r="ELP470" s="265" t="str">
        <f t="shared" si="3722"/>
        <v>Inviable Sanitariamente</v>
      </c>
      <c r="ELQ470" s="265" t="str">
        <f t="shared" si="3723"/>
        <v>Inviable Sanitariamente</v>
      </c>
      <c r="ELR470" s="265" t="str">
        <f t="shared" si="3724"/>
        <v>Inviable Sanitariamente</v>
      </c>
      <c r="ELS470" s="265" t="str">
        <f t="shared" si="3725"/>
        <v>Inviable Sanitariamente</v>
      </c>
      <c r="ELT470" s="265" t="str">
        <f t="shared" si="3726"/>
        <v>Inviable Sanitariamente</v>
      </c>
      <c r="ELU470" s="265" t="str">
        <f t="shared" si="3727"/>
        <v>Inviable Sanitariamente</v>
      </c>
      <c r="ELV470" s="265" t="str">
        <f t="shared" si="3728"/>
        <v>Inviable Sanitariamente</v>
      </c>
      <c r="ELW470" s="265" t="str">
        <f t="shared" si="3729"/>
        <v>Inviable Sanitariamente</v>
      </c>
      <c r="ELX470" s="265" t="str">
        <f t="shared" si="3730"/>
        <v>Inviable Sanitariamente</v>
      </c>
      <c r="ELY470" s="265" t="str">
        <f t="shared" si="3731"/>
        <v>Inviable Sanitariamente</v>
      </c>
      <c r="ELZ470" s="265" t="str">
        <f t="shared" si="3732"/>
        <v>Inviable Sanitariamente</v>
      </c>
      <c r="EMA470" s="265" t="str">
        <f t="shared" si="3733"/>
        <v>Inviable Sanitariamente</v>
      </c>
      <c r="EMB470" s="265" t="str">
        <f t="shared" si="3734"/>
        <v>Inviable Sanitariamente</v>
      </c>
      <c r="EMC470" s="265" t="str">
        <f t="shared" si="3735"/>
        <v>Inviable Sanitariamente</v>
      </c>
      <c r="EMD470" s="265" t="str">
        <f t="shared" si="3736"/>
        <v>Inviable Sanitariamente</v>
      </c>
      <c r="EME470" s="265" t="str">
        <f t="shared" si="3737"/>
        <v>Inviable Sanitariamente</v>
      </c>
      <c r="EMF470" s="265" t="str">
        <f t="shared" si="3738"/>
        <v>Inviable Sanitariamente</v>
      </c>
      <c r="EMG470" s="265" t="str">
        <f t="shared" si="3739"/>
        <v>Inviable Sanitariamente</v>
      </c>
      <c r="EMH470" s="265" t="str">
        <f t="shared" si="3740"/>
        <v>Inviable Sanitariamente</v>
      </c>
      <c r="EMI470" s="265" t="str">
        <f t="shared" si="3741"/>
        <v>Inviable Sanitariamente</v>
      </c>
      <c r="EMJ470" s="265" t="str">
        <f t="shared" si="3742"/>
        <v>Inviable Sanitariamente</v>
      </c>
      <c r="EMK470" s="265" t="str">
        <f t="shared" si="3743"/>
        <v>Inviable Sanitariamente</v>
      </c>
      <c r="EML470" s="265" t="str">
        <f t="shared" si="3744"/>
        <v>Inviable Sanitariamente</v>
      </c>
      <c r="EMM470" s="265" t="str">
        <f t="shared" si="3745"/>
        <v>Inviable Sanitariamente</v>
      </c>
      <c r="EMN470" s="265" t="str">
        <f t="shared" si="3746"/>
        <v>Inviable Sanitariamente</v>
      </c>
      <c r="EMO470" s="265" t="str">
        <f t="shared" si="3747"/>
        <v>Inviable Sanitariamente</v>
      </c>
      <c r="EMP470" s="265" t="str">
        <f t="shared" si="3748"/>
        <v>Inviable Sanitariamente</v>
      </c>
      <c r="EMQ470" s="265" t="str">
        <f t="shared" si="3749"/>
        <v>Inviable Sanitariamente</v>
      </c>
      <c r="EMR470" s="265" t="str">
        <f t="shared" si="3750"/>
        <v>Inviable Sanitariamente</v>
      </c>
      <c r="EMS470" s="265" t="str">
        <f t="shared" si="3751"/>
        <v>Inviable Sanitariamente</v>
      </c>
      <c r="EMT470" s="265" t="str">
        <f t="shared" si="3752"/>
        <v>Inviable Sanitariamente</v>
      </c>
      <c r="EMU470" s="265" t="str">
        <f t="shared" si="3753"/>
        <v>Inviable Sanitariamente</v>
      </c>
      <c r="EMV470" s="265" t="str">
        <f t="shared" si="3754"/>
        <v>Inviable Sanitariamente</v>
      </c>
      <c r="EMW470" s="265" t="str">
        <f t="shared" si="3755"/>
        <v>Inviable Sanitariamente</v>
      </c>
      <c r="EMX470" s="265" t="str">
        <f t="shared" si="3756"/>
        <v>Inviable Sanitariamente</v>
      </c>
      <c r="EMY470" s="265" t="str">
        <f t="shared" si="3757"/>
        <v>Inviable Sanitariamente</v>
      </c>
      <c r="EMZ470" s="265" t="str">
        <f t="shared" si="3758"/>
        <v>Inviable Sanitariamente</v>
      </c>
      <c r="ENA470" s="265" t="str">
        <f t="shared" si="3759"/>
        <v>Inviable Sanitariamente</v>
      </c>
      <c r="ENB470" s="265" t="str">
        <f t="shared" si="3760"/>
        <v>Inviable Sanitariamente</v>
      </c>
      <c r="ENC470" s="265" t="str">
        <f t="shared" si="3761"/>
        <v>Inviable Sanitariamente</v>
      </c>
      <c r="END470" s="265" t="str">
        <f t="shared" si="3762"/>
        <v>Inviable Sanitariamente</v>
      </c>
      <c r="ENE470" s="265" t="str">
        <f t="shared" si="3763"/>
        <v>Inviable Sanitariamente</v>
      </c>
      <c r="ENF470" s="265" t="str">
        <f t="shared" si="3764"/>
        <v>Inviable Sanitariamente</v>
      </c>
      <c r="ENG470" s="265" t="str">
        <f t="shared" si="3765"/>
        <v>Inviable Sanitariamente</v>
      </c>
      <c r="ENH470" s="265" t="str">
        <f t="shared" si="3766"/>
        <v>Inviable Sanitariamente</v>
      </c>
      <c r="ENI470" s="265" t="str">
        <f t="shared" si="3767"/>
        <v>Inviable Sanitariamente</v>
      </c>
      <c r="ENJ470" s="265" t="str">
        <f t="shared" si="3768"/>
        <v>Inviable Sanitariamente</v>
      </c>
      <c r="ENK470" s="265" t="str">
        <f t="shared" si="3769"/>
        <v>Inviable Sanitariamente</v>
      </c>
      <c r="ENL470" s="265" t="str">
        <f t="shared" si="3770"/>
        <v>Inviable Sanitariamente</v>
      </c>
      <c r="ENM470" s="265" t="str">
        <f t="shared" si="3771"/>
        <v>Inviable Sanitariamente</v>
      </c>
      <c r="ENN470" s="265" t="str">
        <f t="shared" si="3772"/>
        <v>Inviable Sanitariamente</v>
      </c>
      <c r="ENO470" s="265" t="str">
        <f t="shared" si="3773"/>
        <v>Inviable Sanitariamente</v>
      </c>
      <c r="ENP470" s="265" t="str">
        <f t="shared" si="3774"/>
        <v>Inviable Sanitariamente</v>
      </c>
      <c r="ENQ470" s="265" t="str">
        <f t="shared" si="3775"/>
        <v>Inviable Sanitariamente</v>
      </c>
      <c r="ENR470" s="265" t="str">
        <f t="shared" si="3776"/>
        <v>Inviable Sanitariamente</v>
      </c>
      <c r="ENS470" s="265" t="str">
        <f t="shared" si="3777"/>
        <v>Inviable Sanitariamente</v>
      </c>
      <c r="ENT470" s="265" t="str">
        <f t="shared" si="3778"/>
        <v>Inviable Sanitariamente</v>
      </c>
      <c r="ENU470" s="265" t="str">
        <f t="shared" si="3779"/>
        <v>Inviable Sanitariamente</v>
      </c>
      <c r="ENV470" s="265" t="str">
        <f t="shared" si="3780"/>
        <v>Inviable Sanitariamente</v>
      </c>
      <c r="ENW470" s="265" t="str">
        <f t="shared" si="3781"/>
        <v>Inviable Sanitariamente</v>
      </c>
      <c r="ENX470" s="265" t="str">
        <f t="shared" si="3782"/>
        <v>Inviable Sanitariamente</v>
      </c>
      <c r="ENY470" s="265" t="str">
        <f t="shared" si="3783"/>
        <v>Inviable Sanitariamente</v>
      </c>
      <c r="ENZ470" s="265" t="str">
        <f t="shared" si="3784"/>
        <v>Inviable Sanitariamente</v>
      </c>
      <c r="EOA470" s="265" t="str">
        <f t="shared" si="3785"/>
        <v>Inviable Sanitariamente</v>
      </c>
      <c r="EOB470" s="265" t="str">
        <f t="shared" si="3786"/>
        <v>Inviable Sanitariamente</v>
      </c>
      <c r="EOC470" s="265" t="str">
        <f t="shared" si="3787"/>
        <v>Inviable Sanitariamente</v>
      </c>
      <c r="EOD470" s="265" t="str">
        <f t="shared" si="3788"/>
        <v>Inviable Sanitariamente</v>
      </c>
      <c r="EOE470" s="265" t="str">
        <f t="shared" si="3789"/>
        <v>Inviable Sanitariamente</v>
      </c>
      <c r="EOF470" s="265" t="str">
        <f t="shared" si="3790"/>
        <v>Inviable Sanitariamente</v>
      </c>
      <c r="EOG470" s="265" t="str">
        <f t="shared" si="3791"/>
        <v>Inviable Sanitariamente</v>
      </c>
      <c r="EOH470" s="265" t="str">
        <f t="shared" si="3792"/>
        <v>Inviable Sanitariamente</v>
      </c>
      <c r="EOI470" s="265" t="str">
        <f t="shared" si="3793"/>
        <v>Inviable Sanitariamente</v>
      </c>
      <c r="EOJ470" s="265" t="str">
        <f t="shared" si="3794"/>
        <v>Inviable Sanitariamente</v>
      </c>
      <c r="EOK470" s="265" t="str">
        <f t="shared" si="3795"/>
        <v>Inviable Sanitariamente</v>
      </c>
      <c r="EOL470" s="265" t="str">
        <f t="shared" si="3796"/>
        <v>Inviable Sanitariamente</v>
      </c>
      <c r="EOM470" s="265" t="str">
        <f t="shared" si="3797"/>
        <v>Inviable Sanitariamente</v>
      </c>
      <c r="EON470" s="265" t="str">
        <f t="shared" si="3798"/>
        <v>Inviable Sanitariamente</v>
      </c>
      <c r="EOO470" s="265" t="str">
        <f t="shared" si="3799"/>
        <v>Inviable Sanitariamente</v>
      </c>
      <c r="EOP470" s="265" t="str">
        <f t="shared" si="3800"/>
        <v>Inviable Sanitariamente</v>
      </c>
      <c r="EOQ470" s="265" t="str">
        <f t="shared" si="3801"/>
        <v>Inviable Sanitariamente</v>
      </c>
      <c r="EOR470" s="265" t="str">
        <f t="shared" si="3802"/>
        <v>Inviable Sanitariamente</v>
      </c>
      <c r="EOS470" s="265" t="str">
        <f t="shared" si="3803"/>
        <v>Inviable Sanitariamente</v>
      </c>
      <c r="EOT470" s="265" t="str">
        <f t="shared" si="3804"/>
        <v>Inviable Sanitariamente</v>
      </c>
      <c r="EOU470" s="265" t="str">
        <f t="shared" si="3805"/>
        <v>Inviable Sanitariamente</v>
      </c>
      <c r="EOV470" s="265" t="str">
        <f t="shared" si="3806"/>
        <v>Inviable Sanitariamente</v>
      </c>
      <c r="EOW470" s="265" t="str">
        <f t="shared" si="3807"/>
        <v>Inviable Sanitariamente</v>
      </c>
      <c r="EOX470" s="265" t="str">
        <f t="shared" si="3808"/>
        <v>Inviable Sanitariamente</v>
      </c>
      <c r="EOY470" s="265" t="str">
        <f t="shared" si="3809"/>
        <v>Inviable Sanitariamente</v>
      </c>
      <c r="EOZ470" s="265" t="str">
        <f t="shared" si="3810"/>
        <v>Inviable Sanitariamente</v>
      </c>
      <c r="EPA470" s="265" t="str">
        <f t="shared" si="3811"/>
        <v>Inviable Sanitariamente</v>
      </c>
      <c r="EPB470" s="265" t="str">
        <f t="shared" si="3812"/>
        <v>Inviable Sanitariamente</v>
      </c>
      <c r="EPC470" s="265" t="str">
        <f t="shared" si="3813"/>
        <v>Inviable Sanitariamente</v>
      </c>
      <c r="EPD470" s="265" t="str">
        <f t="shared" si="3814"/>
        <v>Inviable Sanitariamente</v>
      </c>
      <c r="EPE470" s="265" t="str">
        <f t="shared" si="3815"/>
        <v>Inviable Sanitariamente</v>
      </c>
      <c r="EPF470" s="265" t="str">
        <f t="shared" si="3816"/>
        <v>Inviable Sanitariamente</v>
      </c>
      <c r="EPG470" s="265" t="str">
        <f t="shared" si="3817"/>
        <v>Inviable Sanitariamente</v>
      </c>
      <c r="EPH470" s="265" t="str">
        <f t="shared" si="3818"/>
        <v>Inviable Sanitariamente</v>
      </c>
      <c r="EPI470" s="265" t="str">
        <f t="shared" si="3819"/>
        <v>Inviable Sanitariamente</v>
      </c>
      <c r="EPJ470" s="265" t="str">
        <f t="shared" si="3820"/>
        <v>Inviable Sanitariamente</v>
      </c>
      <c r="EPK470" s="265" t="str">
        <f t="shared" si="3821"/>
        <v>Inviable Sanitariamente</v>
      </c>
      <c r="EPL470" s="265" t="str">
        <f t="shared" si="3822"/>
        <v>Inviable Sanitariamente</v>
      </c>
      <c r="EPM470" s="265" t="str">
        <f t="shared" si="3823"/>
        <v>Inviable Sanitariamente</v>
      </c>
      <c r="EPN470" s="265" t="str">
        <f t="shared" si="3824"/>
        <v>Inviable Sanitariamente</v>
      </c>
      <c r="EPO470" s="265" t="str">
        <f t="shared" si="3825"/>
        <v>Inviable Sanitariamente</v>
      </c>
      <c r="EPP470" s="265" t="str">
        <f t="shared" si="3826"/>
        <v>Inviable Sanitariamente</v>
      </c>
      <c r="EPQ470" s="265" t="str">
        <f t="shared" si="3827"/>
        <v>Inviable Sanitariamente</v>
      </c>
      <c r="EPR470" s="265" t="str">
        <f t="shared" si="3828"/>
        <v>Inviable Sanitariamente</v>
      </c>
      <c r="EPS470" s="265" t="str">
        <f t="shared" si="3829"/>
        <v>Inviable Sanitariamente</v>
      </c>
      <c r="EPT470" s="265" t="str">
        <f t="shared" si="3830"/>
        <v>Inviable Sanitariamente</v>
      </c>
      <c r="EPU470" s="265" t="str">
        <f t="shared" si="3831"/>
        <v>Inviable Sanitariamente</v>
      </c>
      <c r="EPV470" s="265" t="str">
        <f t="shared" si="3832"/>
        <v>Inviable Sanitariamente</v>
      </c>
      <c r="EPW470" s="265" t="str">
        <f t="shared" si="3833"/>
        <v>Inviable Sanitariamente</v>
      </c>
      <c r="EPX470" s="265" t="str">
        <f t="shared" si="3834"/>
        <v>Inviable Sanitariamente</v>
      </c>
      <c r="EPY470" s="265" t="str">
        <f t="shared" si="3835"/>
        <v>Inviable Sanitariamente</v>
      </c>
      <c r="EPZ470" s="265" t="str">
        <f t="shared" si="3836"/>
        <v>Inviable Sanitariamente</v>
      </c>
      <c r="EQA470" s="265" t="str">
        <f t="shared" si="3837"/>
        <v>Inviable Sanitariamente</v>
      </c>
      <c r="EQB470" s="265" t="str">
        <f t="shared" si="3838"/>
        <v>Inviable Sanitariamente</v>
      </c>
      <c r="EQC470" s="265" t="str">
        <f t="shared" si="3839"/>
        <v>Inviable Sanitariamente</v>
      </c>
      <c r="EQD470" s="265" t="str">
        <f t="shared" si="3840"/>
        <v>Inviable Sanitariamente</v>
      </c>
      <c r="EQE470" s="265" t="str">
        <f t="shared" si="3841"/>
        <v>Inviable Sanitariamente</v>
      </c>
      <c r="EQF470" s="265" t="str">
        <f t="shared" si="3842"/>
        <v>Inviable Sanitariamente</v>
      </c>
      <c r="EQG470" s="265" t="str">
        <f t="shared" si="3843"/>
        <v>Inviable Sanitariamente</v>
      </c>
      <c r="EQH470" s="265" t="str">
        <f t="shared" si="3844"/>
        <v>Inviable Sanitariamente</v>
      </c>
      <c r="EQI470" s="265" t="str">
        <f t="shared" si="3845"/>
        <v>Inviable Sanitariamente</v>
      </c>
      <c r="EQJ470" s="265" t="str">
        <f t="shared" si="3846"/>
        <v>Inviable Sanitariamente</v>
      </c>
      <c r="EQK470" s="265" t="str">
        <f t="shared" si="3847"/>
        <v>Inviable Sanitariamente</v>
      </c>
      <c r="EQL470" s="265" t="str">
        <f t="shared" si="3848"/>
        <v>Inviable Sanitariamente</v>
      </c>
      <c r="EQM470" s="265" t="str">
        <f t="shared" si="3849"/>
        <v>Inviable Sanitariamente</v>
      </c>
      <c r="EQN470" s="265" t="str">
        <f t="shared" si="3850"/>
        <v>Inviable Sanitariamente</v>
      </c>
      <c r="EQO470" s="265" t="str">
        <f t="shared" si="3851"/>
        <v>Inviable Sanitariamente</v>
      </c>
      <c r="EQP470" s="265" t="str">
        <f t="shared" si="3852"/>
        <v>Inviable Sanitariamente</v>
      </c>
      <c r="EQQ470" s="265" t="str">
        <f t="shared" si="3853"/>
        <v>Inviable Sanitariamente</v>
      </c>
      <c r="EQR470" s="265" t="str">
        <f t="shared" si="3854"/>
        <v>Inviable Sanitariamente</v>
      </c>
      <c r="EQS470" s="265" t="str">
        <f t="shared" si="3855"/>
        <v>Inviable Sanitariamente</v>
      </c>
      <c r="EQT470" s="265" t="str">
        <f t="shared" si="3856"/>
        <v>Inviable Sanitariamente</v>
      </c>
      <c r="EQU470" s="265" t="str">
        <f t="shared" si="3857"/>
        <v>Inviable Sanitariamente</v>
      </c>
      <c r="EQV470" s="265" t="str">
        <f t="shared" si="3858"/>
        <v>Inviable Sanitariamente</v>
      </c>
      <c r="EQW470" s="265" t="str">
        <f t="shared" si="3859"/>
        <v>Inviable Sanitariamente</v>
      </c>
      <c r="EQX470" s="265" t="str">
        <f t="shared" si="3860"/>
        <v>Inviable Sanitariamente</v>
      </c>
      <c r="EQY470" s="265" t="str">
        <f t="shared" si="3861"/>
        <v>Inviable Sanitariamente</v>
      </c>
      <c r="EQZ470" s="265" t="str">
        <f t="shared" si="3862"/>
        <v>Inviable Sanitariamente</v>
      </c>
      <c r="ERA470" s="265" t="str">
        <f t="shared" si="3863"/>
        <v>Inviable Sanitariamente</v>
      </c>
      <c r="ERB470" s="265" t="str">
        <f t="shared" si="3864"/>
        <v>Inviable Sanitariamente</v>
      </c>
      <c r="ERC470" s="265" t="str">
        <f t="shared" si="3865"/>
        <v>Inviable Sanitariamente</v>
      </c>
      <c r="ERD470" s="265" t="str">
        <f t="shared" si="3866"/>
        <v>Inviable Sanitariamente</v>
      </c>
      <c r="ERE470" s="265" t="str">
        <f t="shared" si="3867"/>
        <v>Inviable Sanitariamente</v>
      </c>
      <c r="ERF470" s="265" t="str">
        <f t="shared" si="3868"/>
        <v>Inviable Sanitariamente</v>
      </c>
      <c r="ERG470" s="265" t="str">
        <f t="shared" si="3869"/>
        <v>Inviable Sanitariamente</v>
      </c>
      <c r="ERH470" s="265" t="str">
        <f t="shared" si="3870"/>
        <v>Inviable Sanitariamente</v>
      </c>
      <c r="ERI470" s="265" t="str">
        <f t="shared" si="3871"/>
        <v>Inviable Sanitariamente</v>
      </c>
      <c r="ERJ470" s="265" t="str">
        <f t="shared" si="3872"/>
        <v>Inviable Sanitariamente</v>
      </c>
      <c r="ERK470" s="265" t="str">
        <f t="shared" si="3873"/>
        <v>Inviable Sanitariamente</v>
      </c>
      <c r="ERL470" s="265" t="str">
        <f t="shared" si="3874"/>
        <v>Inviable Sanitariamente</v>
      </c>
      <c r="ERM470" s="265" t="str">
        <f t="shared" si="3875"/>
        <v>Inviable Sanitariamente</v>
      </c>
      <c r="ERN470" s="265" t="str">
        <f t="shared" si="3876"/>
        <v>Inviable Sanitariamente</v>
      </c>
      <c r="ERO470" s="265" t="str">
        <f t="shared" si="3877"/>
        <v>Inviable Sanitariamente</v>
      </c>
      <c r="ERP470" s="265" t="str">
        <f t="shared" si="3878"/>
        <v>Inviable Sanitariamente</v>
      </c>
      <c r="ERQ470" s="265" t="str">
        <f t="shared" si="3879"/>
        <v>Inviable Sanitariamente</v>
      </c>
      <c r="ERR470" s="265" t="str">
        <f t="shared" si="3880"/>
        <v>Inviable Sanitariamente</v>
      </c>
      <c r="ERS470" s="265" t="str">
        <f t="shared" si="3881"/>
        <v>Inviable Sanitariamente</v>
      </c>
      <c r="ERT470" s="265" t="str">
        <f t="shared" si="3882"/>
        <v>Inviable Sanitariamente</v>
      </c>
      <c r="ERU470" s="265" t="str">
        <f t="shared" si="3883"/>
        <v>Inviable Sanitariamente</v>
      </c>
      <c r="ERV470" s="265" t="str">
        <f t="shared" si="3884"/>
        <v>Inviable Sanitariamente</v>
      </c>
      <c r="ERW470" s="265" t="str">
        <f t="shared" si="3885"/>
        <v>Inviable Sanitariamente</v>
      </c>
      <c r="ERX470" s="265" t="str">
        <f t="shared" si="3886"/>
        <v>Inviable Sanitariamente</v>
      </c>
      <c r="ERY470" s="265" t="str">
        <f t="shared" si="3887"/>
        <v>Inviable Sanitariamente</v>
      </c>
      <c r="ERZ470" s="265" t="str">
        <f t="shared" si="3888"/>
        <v>Inviable Sanitariamente</v>
      </c>
      <c r="ESA470" s="265" t="str">
        <f t="shared" si="3889"/>
        <v>Inviable Sanitariamente</v>
      </c>
      <c r="ESB470" s="265" t="str">
        <f t="shared" si="3890"/>
        <v>Inviable Sanitariamente</v>
      </c>
      <c r="ESC470" s="265" t="str">
        <f t="shared" si="3891"/>
        <v>Inviable Sanitariamente</v>
      </c>
      <c r="ESD470" s="265" t="str">
        <f t="shared" si="3892"/>
        <v>Inviable Sanitariamente</v>
      </c>
      <c r="ESE470" s="265" t="str">
        <f t="shared" si="3893"/>
        <v>Inviable Sanitariamente</v>
      </c>
      <c r="ESF470" s="265" t="str">
        <f t="shared" si="3894"/>
        <v>Inviable Sanitariamente</v>
      </c>
      <c r="ESG470" s="265" t="str">
        <f t="shared" si="3895"/>
        <v>Inviable Sanitariamente</v>
      </c>
      <c r="ESH470" s="265" t="str">
        <f t="shared" si="3896"/>
        <v>Inviable Sanitariamente</v>
      </c>
      <c r="ESI470" s="265" t="str">
        <f t="shared" si="3897"/>
        <v>Inviable Sanitariamente</v>
      </c>
      <c r="ESJ470" s="265" t="str">
        <f t="shared" si="3898"/>
        <v>Inviable Sanitariamente</v>
      </c>
      <c r="ESK470" s="265" t="str">
        <f t="shared" si="3899"/>
        <v>Inviable Sanitariamente</v>
      </c>
      <c r="ESL470" s="265" t="str">
        <f t="shared" si="3900"/>
        <v>Inviable Sanitariamente</v>
      </c>
      <c r="ESM470" s="265" t="str">
        <f t="shared" si="3901"/>
        <v>Inviable Sanitariamente</v>
      </c>
      <c r="ESN470" s="265" t="str">
        <f t="shared" si="3902"/>
        <v>Inviable Sanitariamente</v>
      </c>
      <c r="ESO470" s="265" t="str">
        <f t="shared" si="3903"/>
        <v>Inviable Sanitariamente</v>
      </c>
      <c r="ESP470" s="265" t="str">
        <f t="shared" si="3904"/>
        <v>Inviable Sanitariamente</v>
      </c>
      <c r="ESQ470" s="265" t="str">
        <f t="shared" si="3905"/>
        <v>Inviable Sanitariamente</v>
      </c>
      <c r="ESR470" s="265" t="str">
        <f t="shared" si="3906"/>
        <v>Inviable Sanitariamente</v>
      </c>
      <c r="ESS470" s="265" t="str">
        <f t="shared" si="3907"/>
        <v>Inviable Sanitariamente</v>
      </c>
      <c r="EST470" s="265" t="str">
        <f t="shared" si="3908"/>
        <v>Inviable Sanitariamente</v>
      </c>
      <c r="ESU470" s="265" t="str">
        <f t="shared" si="3909"/>
        <v>Inviable Sanitariamente</v>
      </c>
      <c r="ESV470" s="265" t="str">
        <f t="shared" si="3910"/>
        <v>Inviable Sanitariamente</v>
      </c>
      <c r="ESW470" s="265" t="str">
        <f t="shared" si="3911"/>
        <v>Inviable Sanitariamente</v>
      </c>
      <c r="ESX470" s="265" t="str">
        <f t="shared" si="3912"/>
        <v>Inviable Sanitariamente</v>
      </c>
      <c r="ESY470" s="265" t="str">
        <f t="shared" si="3913"/>
        <v>Inviable Sanitariamente</v>
      </c>
      <c r="ESZ470" s="265" t="str">
        <f t="shared" si="3914"/>
        <v>Inviable Sanitariamente</v>
      </c>
      <c r="ETA470" s="265" t="str">
        <f t="shared" si="3915"/>
        <v>Inviable Sanitariamente</v>
      </c>
      <c r="ETB470" s="265" t="str">
        <f t="shared" si="3916"/>
        <v>Inviable Sanitariamente</v>
      </c>
      <c r="ETC470" s="265" t="str">
        <f t="shared" si="3917"/>
        <v>Inviable Sanitariamente</v>
      </c>
      <c r="ETD470" s="265" t="str">
        <f t="shared" si="3918"/>
        <v>Inviable Sanitariamente</v>
      </c>
      <c r="ETE470" s="265" t="str">
        <f t="shared" si="3919"/>
        <v>Inviable Sanitariamente</v>
      </c>
      <c r="ETF470" s="265" t="str">
        <f t="shared" si="3920"/>
        <v>Inviable Sanitariamente</v>
      </c>
      <c r="ETG470" s="265" t="str">
        <f t="shared" si="3921"/>
        <v>Inviable Sanitariamente</v>
      </c>
      <c r="ETH470" s="265" t="str">
        <f t="shared" si="3922"/>
        <v>Inviable Sanitariamente</v>
      </c>
      <c r="ETI470" s="265" t="str">
        <f t="shared" si="3923"/>
        <v>Inviable Sanitariamente</v>
      </c>
      <c r="ETJ470" s="265" t="str">
        <f t="shared" si="3924"/>
        <v>Inviable Sanitariamente</v>
      </c>
      <c r="ETK470" s="265" t="str">
        <f t="shared" si="3925"/>
        <v>Inviable Sanitariamente</v>
      </c>
      <c r="ETL470" s="265" t="str">
        <f t="shared" si="3926"/>
        <v>Inviable Sanitariamente</v>
      </c>
      <c r="ETM470" s="265" t="str">
        <f t="shared" si="3927"/>
        <v>Inviable Sanitariamente</v>
      </c>
      <c r="ETN470" s="265" t="str">
        <f t="shared" si="3928"/>
        <v>Inviable Sanitariamente</v>
      </c>
      <c r="ETO470" s="265" t="str">
        <f t="shared" si="3929"/>
        <v>Inviable Sanitariamente</v>
      </c>
      <c r="ETP470" s="265" t="str">
        <f t="shared" si="3930"/>
        <v>Inviable Sanitariamente</v>
      </c>
      <c r="ETQ470" s="265" t="str">
        <f t="shared" si="3931"/>
        <v>Inviable Sanitariamente</v>
      </c>
      <c r="ETR470" s="265" t="str">
        <f t="shared" si="3932"/>
        <v>Inviable Sanitariamente</v>
      </c>
      <c r="ETS470" s="265" t="str">
        <f t="shared" si="3933"/>
        <v>Inviable Sanitariamente</v>
      </c>
      <c r="ETT470" s="265" t="str">
        <f t="shared" si="3934"/>
        <v>Inviable Sanitariamente</v>
      </c>
      <c r="ETU470" s="265" t="str">
        <f t="shared" si="3935"/>
        <v>Inviable Sanitariamente</v>
      </c>
      <c r="ETV470" s="265" t="str">
        <f t="shared" si="3936"/>
        <v>Inviable Sanitariamente</v>
      </c>
      <c r="ETW470" s="265" t="str">
        <f t="shared" si="3937"/>
        <v>Inviable Sanitariamente</v>
      </c>
      <c r="ETX470" s="265" t="str">
        <f t="shared" si="3938"/>
        <v>Inviable Sanitariamente</v>
      </c>
      <c r="ETY470" s="265" t="str">
        <f t="shared" si="3939"/>
        <v>Inviable Sanitariamente</v>
      </c>
      <c r="ETZ470" s="265" t="str">
        <f t="shared" si="3940"/>
        <v>Inviable Sanitariamente</v>
      </c>
      <c r="EUA470" s="265" t="str">
        <f t="shared" si="3941"/>
        <v>Inviable Sanitariamente</v>
      </c>
      <c r="EUB470" s="265" t="str">
        <f t="shared" si="3942"/>
        <v>Inviable Sanitariamente</v>
      </c>
      <c r="EUC470" s="265" t="str">
        <f t="shared" si="3943"/>
        <v>Inviable Sanitariamente</v>
      </c>
      <c r="EUD470" s="265" t="str">
        <f t="shared" si="3944"/>
        <v>Inviable Sanitariamente</v>
      </c>
      <c r="EUE470" s="265" t="str">
        <f t="shared" si="3945"/>
        <v>Inviable Sanitariamente</v>
      </c>
      <c r="EUF470" s="265" t="str">
        <f t="shared" si="3946"/>
        <v>Inviable Sanitariamente</v>
      </c>
      <c r="EUG470" s="265" t="str">
        <f t="shared" si="3947"/>
        <v>Inviable Sanitariamente</v>
      </c>
      <c r="EUH470" s="265" t="str">
        <f t="shared" si="3948"/>
        <v>Inviable Sanitariamente</v>
      </c>
      <c r="EUI470" s="265" t="str">
        <f t="shared" si="3949"/>
        <v>Inviable Sanitariamente</v>
      </c>
      <c r="EUJ470" s="265" t="str">
        <f t="shared" si="3950"/>
        <v>Inviable Sanitariamente</v>
      </c>
      <c r="EUK470" s="265" t="str">
        <f t="shared" si="3951"/>
        <v>Inviable Sanitariamente</v>
      </c>
      <c r="EUL470" s="265" t="str">
        <f t="shared" si="3952"/>
        <v>Inviable Sanitariamente</v>
      </c>
      <c r="EUM470" s="265" t="str">
        <f t="shared" si="3953"/>
        <v>Inviable Sanitariamente</v>
      </c>
      <c r="EUN470" s="265" t="str">
        <f t="shared" si="3954"/>
        <v>Inviable Sanitariamente</v>
      </c>
      <c r="EUO470" s="265" t="str">
        <f t="shared" si="3955"/>
        <v>Inviable Sanitariamente</v>
      </c>
      <c r="EUP470" s="265" t="str">
        <f t="shared" si="3956"/>
        <v>Inviable Sanitariamente</v>
      </c>
      <c r="EUQ470" s="265" t="str">
        <f t="shared" si="3957"/>
        <v>Inviable Sanitariamente</v>
      </c>
      <c r="EUR470" s="265" t="str">
        <f t="shared" si="3958"/>
        <v>Inviable Sanitariamente</v>
      </c>
      <c r="EUS470" s="265" t="str">
        <f t="shared" si="3959"/>
        <v>Inviable Sanitariamente</v>
      </c>
      <c r="EUT470" s="265" t="str">
        <f t="shared" si="3960"/>
        <v>Inviable Sanitariamente</v>
      </c>
      <c r="EUU470" s="265" t="str">
        <f t="shared" si="3961"/>
        <v>Inviable Sanitariamente</v>
      </c>
      <c r="EUV470" s="265" t="str">
        <f t="shared" si="3962"/>
        <v>Inviable Sanitariamente</v>
      </c>
      <c r="EUW470" s="265" t="str">
        <f t="shared" si="3963"/>
        <v>Inviable Sanitariamente</v>
      </c>
      <c r="EUX470" s="265" t="str">
        <f t="shared" si="3964"/>
        <v>Inviable Sanitariamente</v>
      </c>
      <c r="EUY470" s="265" t="str">
        <f t="shared" si="3965"/>
        <v>Inviable Sanitariamente</v>
      </c>
      <c r="EUZ470" s="265" t="str">
        <f t="shared" si="3966"/>
        <v>Inviable Sanitariamente</v>
      </c>
      <c r="EVA470" s="265" t="str">
        <f t="shared" si="3967"/>
        <v>Inviable Sanitariamente</v>
      </c>
      <c r="EVB470" s="265" t="str">
        <f t="shared" si="3968"/>
        <v>Inviable Sanitariamente</v>
      </c>
      <c r="EVC470" s="265" t="str">
        <f t="shared" si="3969"/>
        <v>Inviable Sanitariamente</v>
      </c>
      <c r="EVD470" s="265" t="str">
        <f t="shared" si="3970"/>
        <v>Inviable Sanitariamente</v>
      </c>
      <c r="EVE470" s="265" t="str">
        <f t="shared" si="3971"/>
        <v>Inviable Sanitariamente</v>
      </c>
      <c r="EVF470" s="265" t="str">
        <f t="shared" si="3972"/>
        <v>Inviable Sanitariamente</v>
      </c>
      <c r="EVG470" s="265" t="str">
        <f t="shared" si="3973"/>
        <v>Inviable Sanitariamente</v>
      </c>
      <c r="EVH470" s="265" t="str">
        <f t="shared" si="3974"/>
        <v>Inviable Sanitariamente</v>
      </c>
      <c r="EVI470" s="265" t="str">
        <f t="shared" si="3975"/>
        <v>Inviable Sanitariamente</v>
      </c>
      <c r="EVJ470" s="265" t="str">
        <f t="shared" si="3976"/>
        <v>Inviable Sanitariamente</v>
      </c>
      <c r="EVK470" s="265" t="str">
        <f t="shared" si="3977"/>
        <v>Inviable Sanitariamente</v>
      </c>
      <c r="EVL470" s="265" t="str">
        <f t="shared" si="3978"/>
        <v>Inviable Sanitariamente</v>
      </c>
      <c r="EVM470" s="265" t="str">
        <f t="shared" si="3979"/>
        <v>Inviable Sanitariamente</v>
      </c>
      <c r="EVN470" s="265" t="str">
        <f t="shared" si="3980"/>
        <v>Inviable Sanitariamente</v>
      </c>
      <c r="EVO470" s="265" t="str">
        <f t="shared" si="3981"/>
        <v>Inviable Sanitariamente</v>
      </c>
      <c r="EVP470" s="265" t="str">
        <f t="shared" si="3982"/>
        <v>Inviable Sanitariamente</v>
      </c>
      <c r="EVQ470" s="265" t="str">
        <f t="shared" si="3983"/>
        <v>Inviable Sanitariamente</v>
      </c>
      <c r="EVR470" s="265" t="str">
        <f t="shared" si="3984"/>
        <v>Inviable Sanitariamente</v>
      </c>
      <c r="EVS470" s="265" t="str">
        <f t="shared" si="3985"/>
        <v>Inviable Sanitariamente</v>
      </c>
      <c r="EVT470" s="265" t="str">
        <f t="shared" si="3986"/>
        <v>Inviable Sanitariamente</v>
      </c>
      <c r="EVU470" s="265" t="str">
        <f t="shared" si="3987"/>
        <v>Inviable Sanitariamente</v>
      </c>
      <c r="EVV470" s="265" t="str">
        <f t="shared" si="3988"/>
        <v>Inviable Sanitariamente</v>
      </c>
      <c r="EVW470" s="265" t="str">
        <f t="shared" si="3989"/>
        <v>Inviable Sanitariamente</v>
      </c>
      <c r="EVX470" s="265" t="str">
        <f t="shared" si="3990"/>
        <v>Inviable Sanitariamente</v>
      </c>
      <c r="EVY470" s="265" t="str">
        <f t="shared" si="3991"/>
        <v>Inviable Sanitariamente</v>
      </c>
      <c r="EVZ470" s="265" t="str">
        <f t="shared" si="3992"/>
        <v>Inviable Sanitariamente</v>
      </c>
      <c r="EWA470" s="265" t="str">
        <f t="shared" si="3993"/>
        <v>Inviable Sanitariamente</v>
      </c>
      <c r="EWB470" s="265" t="str">
        <f t="shared" si="3994"/>
        <v>Inviable Sanitariamente</v>
      </c>
      <c r="EWC470" s="265" t="str">
        <f t="shared" si="3995"/>
        <v>Inviable Sanitariamente</v>
      </c>
      <c r="EWD470" s="265" t="str">
        <f t="shared" si="3996"/>
        <v>Inviable Sanitariamente</v>
      </c>
      <c r="EWE470" s="265" t="str">
        <f t="shared" si="3997"/>
        <v>Inviable Sanitariamente</v>
      </c>
      <c r="EWF470" s="265" t="str">
        <f t="shared" si="3998"/>
        <v>Inviable Sanitariamente</v>
      </c>
      <c r="EWG470" s="265" t="str">
        <f t="shared" si="3999"/>
        <v>Inviable Sanitariamente</v>
      </c>
      <c r="EWH470" s="265" t="str">
        <f t="shared" si="4000"/>
        <v>Inviable Sanitariamente</v>
      </c>
      <c r="EWI470" s="265" t="str">
        <f t="shared" si="4001"/>
        <v>Inviable Sanitariamente</v>
      </c>
      <c r="EWJ470" s="265" t="str">
        <f t="shared" si="4002"/>
        <v>Inviable Sanitariamente</v>
      </c>
      <c r="EWK470" s="265" t="str">
        <f t="shared" si="4003"/>
        <v>Inviable Sanitariamente</v>
      </c>
      <c r="EWL470" s="265" t="str">
        <f t="shared" si="4004"/>
        <v>Inviable Sanitariamente</v>
      </c>
      <c r="EWM470" s="265" t="str">
        <f t="shared" si="4005"/>
        <v>Inviable Sanitariamente</v>
      </c>
      <c r="EWN470" s="265" t="str">
        <f t="shared" si="4006"/>
        <v>Inviable Sanitariamente</v>
      </c>
      <c r="EWO470" s="265" t="str">
        <f t="shared" si="4007"/>
        <v>Inviable Sanitariamente</v>
      </c>
      <c r="EWP470" s="265" t="str">
        <f t="shared" si="4008"/>
        <v>Inviable Sanitariamente</v>
      </c>
      <c r="EWQ470" s="265" t="str">
        <f t="shared" si="4009"/>
        <v>Inviable Sanitariamente</v>
      </c>
      <c r="EWR470" s="265" t="str">
        <f t="shared" si="4010"/>
        <v>Inviable Sanitariamente</v>
      </c>
      <c r="EWS470" s="265" t="str">
        <f t="shared" si="4011"/>
        <v>Inviable Sanitariamente</v>
      </c>
      <c r="EWT470" s="265" t="str">
        <f t="shared" si="4012"/>
        <v>Inviable Sanitariamente</v>
      </c>
      <c r="EWU470" s="265" t="str">
        <f t="shared" si="4013"/>
        <v>Inviable Sanitariamente</v>
      </c>
      <c r="EWV470" s="265" t="str">
        <f t="shared" si="4014"/>
        <v>Inviable Sanitariamente</v>
      </c>
      <c r="EWW470" s="265" t="str">
        <f t="shared" si="4015"/>
        <v>Inviable Sanitariamente</v>
      </c>
      <c r="EWX470" s="265" t="str">
        <f t="shared" si="4016"/>
        <v>Inviable Sanitariamente</v>
      </c>
      <c r="EWY470" s="265" t="str">
        <f t="shared" si="4017"/>
        <v>Inviable Sanitariamente</v>
      </c>
      <c r="EWZ470" s="265" t="str">
        <f t="shared" si="4018"/>
        <v>Inviable Sanitariamente</v>
      </c>
      <c r="EXA470" s="265" t="str">
        <f t="shared" si="4019"/>
        <v>Inviable Sanitariamente</v>
      </c>
      <c r="EXB470" s="265" t="str">
        <f t="shared" si="4020"/>
        <v>Inviable Sanitariamente</v>
      </c>
      <c r="EXC470" s="265" t="str">
        <f t="shared" si="4021"/>
        <v>Inviable Sanitariamente</v>
      </c>
      <c r="EXD470" s="265" t="str">
        <f t="shared" si="4022"/>
        <v>Inviable Sanitariamente</v>
      </c>
      <c r="EXE470" s="265" t="str">
        <f t="shared" si="4023"/>
        <v>Inviable Sanitariamente</v>
      </c>
      <c r="EXF470" s="265" t="str">
        <f t="shared" si="4024"/>
        <v>Inviable Sanitariamente</v>
      </c>
      <c r="EXG470" s="265" t="str">
        <f t="shared" si="4025"/>
        <v>Inviable Sanitariamente</v>
      </c>
      <c r="EXH470" s="265" t="str">
        <f t="shared" si="4026"/>
        <v>Inviable Sanitariamente</v>
      </c>
      <c r="EXI470" s="265" t="str">
        <f t="shared" si="4027"/>
        <v>Inviable Sanitariamente</v>
      </c>
      <c r="EXJ470" s="265" t="str">
        <f t="shared" si="4028"/>
        <v>Inviable Sanitariamente</v>
      </c>
      <c r="EXK470" s="265" t="str">
        <f t="shared" si="4029"/>
        <v>Inviable Sanitariamente</v>
      </c>
      <c r="EXL470" s="265" t="str">
        <f t="shared" si="4030"/>
        <v>Inviable Sanitariamente</v>
      </c>
      <c r="EXM470" s="265" t="str">
        <f t="shared" si="4031"/>
        <v>Inviable Sanitariamente</v>
      </c>
      <c r="EXN470" s="265" t="str">
        <f t="shared" si="4032"/>
        <v>Inviable Sanitariamente</v>
      </c>
      <c r="EXO470" s="265" t="str">
        <f t="shared" si="4033"/>
        <v>Inviable Sanitariamente</v>
      </c>
      <c r="EXP470" s="265" t="str">
        <f t="shared" si="4034"/>
        <v>Inviable Sanitariamente</v>
      </c>
      <c r="EXQ470" s="265" t="str">
        <f t="shared" si="4035"/>
        <v>Inviable Sanitariamente</v>
      </c>
      <c r="EXR470" s="265" t="str">
        <f t="shared" si="4036"/>
        <v>Inviable Sanitariamente</v>
      </c>
      <c r="EXS470" s="265" t="str">
        <f t="shared" si="4037"/>
        <v>Inviable Sanitariamente</v>
      </c>
      <c r="EXT470" s="265" t="str">
        <f t="shared" si="4038"/>
        <v>Inviable Sanitariamente</v>
      </c>
      <c r="EXU470" s="265" t="str">
        <f t="shared" si="4039"/>
        <v>Inviable Sanitariamente</v>
      </c>
      <c r="EXV470" s="265" t="str">
        <f t="shared" si="4040"/>
        <v>Inviable Sanitariamente</v>
      </c>
      <c r="EXW470" s="265" t="str">
        <f t="shared" si="4041"/>
        <v>Inviable Sanitariamente</v>
      </c>
      <c r="EXX470" s="265" t="str">
        <f t="shared" si="4042"/>
        <v>Inviable Sanitariamente</v>
      </c>
      <c r="EXY470" s="265" t="str">
        <f t="shared" si="4043"/>
        <v>Inviable Sanitariamente</v>
      </c>
      <c r="EXZ470" s="265" t="str">
        <f t="shared" si="4044"/>
        <v>Inviable Sanitariamente</v>
      </c>
      <c r="EYA470" s="265" t="str">
        <f t="shared" si="4045"/>
        <v>Inviable Sanitariamente</v>
      </c>
      <c r="EYB470" s="265" t="str">
        <f t="shared" si="4046"/>
        <v>Inviable Sanitariamente</v>
      </c>
      <c r="EYC470" s="265" t="str">
        <f t="shared" si="4047"/>
        <v>Inviable Sanitariamente</v>
      </c>
      <c r="EYD470" s="265" t="str">
        <f t="shared" si="4048"/>
        <v>Inviable Sanitariamente</v>
      </c>
      <c r="EYE470" s="265" t="str">
        <f t="shared" si="4049"/>
        <v>Inviable Sanitariamente</v>
      </c>
      <c r="EYF470" s="265" t="str">
        <f t="shared" si="4050"/>
        <v>Inviable Sanitariamente</v>
      </c>
      <c r="EYG470" s="265" t="str">
        <f t="shared" si="4051"/>
        <v>Inviable Sanitariamente</v>
      </c>
      <c r="EYH470" s="265" t="str">
        <f t="shared" si="4052"/>
        <v>Inviable Sanitariamente</v>
      </c>
      <c r="EYI470" s="265" t="str">
        <f t="shared" si="4053"/>
        <v>Inviable Sanitariamente</v>
      </c>
      <c r="EYJ470" s="265" t="str">
        <f t="shared" si="4054"/>
        <v>Inviable Sanitariamente</v>
      </c>
      <c r="EYK470" s="265" t="str">
        <f t="shared" si="4055"/>
        <v>Inviable Sanitariamente</v>
      </c>
      <c r="EYL470" s="265" t="str">
        <f t="shared" si="4056"/>
        <v>Inviable Sanitariamente</v>
      </c>
      <c r="EYM470" s="265" t="str">
        <f t="shared" si="4057"/>
        <v>Inviable Sanitariamente</v>
      </c>
      <c r="EYN470" s="265" t="str">
        <f t="shared" si="4058"/>
        <v>Inviable Sanitariamente</v>
      </c>
      <c r="EYO470" s="265" t="str">
        <f t="shared" si="4059"/>
        <v>Inviable Sanitariamente</v>
      </c>
      <c r="EYP470" s="265" t="str">
        <f t="shared" si="4060"/>
        <v>Inviable Sanitariamente</v>
      </c>
      <c r="EYQ470" s="265" t="str">
        <f t="shared" si="4061"/>
        <v>Inviable Sanitariamente</v>
      </c>
      <c r="EYR470" s="265" t="str">
        <f t="shared" si="4062"/>
        <v>Inviable Sanitariamente</v>
      </c>
      <c r="EYS470" s="265" t="str">
        <f t="shared" si="4063"/>
        <v>Inviable Sanitariamente</v>
      </c>
      <c r="EYT470" s="265" t="str">
        <f t="shared" si="4064"/>
        <v>Inviable Sanitariamente</v>
      </c>
      <c r="EYU470" s="265" t="str">
        <f t="shared" si="4065"/>
        <v>Inviable Sanitariamente</v>
      </c>
      <c r="EYV470" s="265" t="str">
        <f t="shared" si="4066"/>
        <v>Inviable Sanitariamente</v>
      </c>
      <c r="EYW470" s="265" t="str">
        <f t="shared" si="4067"/>
        <v>Inviable Sanitariamente</v>
      </c>
      <c r="EYX470" s="265" t="str">
        <f t="shared" si="4068"/>
        <v>Inviable Sanitariamente</v>
      </c>
      <c r="EYY470" s="265" t="str">
        <f t="shared" si="4069"/>
        <v>Inviable Sanitariamente</v>
      </c>
      <c r="EYZ470" s="265" t="str">
        <f t="shared" si="4070"/>
        <v>Inviable Sanitariamente</v>
      </c>
      <c r="EZA470" s="265" t="str">
        <f t="shared" si="4071"/>
        <v>Inviable Sanitariamente</v>
      </c>
      <c r="EZB470" s="265" t="str">
        <f t="shared" si="4072"/>
        <v>Inviable Sanitariamente</v>
      </c>
      <c r="EZC470" s="265" t="str">
        <f t="shared" si="4073"/>
        <v>Inviable Sanitariamente</v>
      </c>
      <c r="EZD470" s="265" t="str">
        <f t="shared" si="4074"/>
        <v>Inviable Sanitariamente</v>
      </c>
      <c r="EZE470" s="265" t="str">
        <f t="shared" si="4075"/>
        <v>Inviable Sanitariamente</v>
      </c>
      <c r="EZF470" s="265" t="str">
        <f t="shared" si="4076"/>
        <v>Inviable Sanitariamente</v>
      </c>
      <c r="EZG470" s="265" t="str">
        <f t="shared" si="4077"/>
        <v>Inviable Sanitariamente</v>
      </c>
      <c r="EZH470" s="265" t="str">
        <f t="shared" si="4078"/>
        <v>Inviable Sanitariamente</v>
      </c>
      <c r="EZI470" s="265" t="str">
        <f t="shared" si="4079"/>
        <v>Inviable Sanitariamente</v>
      </c>
      <c r="EZJ470" s="265" t="str">
        <f t="shared" si="4080"/>
        <v>Inviable Sanitariamente</v>
      </c>
      <c r="EZK470" s="265" t="str">
        <f t="shared" si="4081"/>
        <v>Inviable Sanitariamente</v>
      </c>
      <c r="EZL470" s="265" t="str">
        <f t="shared" si="4082"/>
        <v>Inviable Sanitariamente</v>
      </c>
      <c r="EZM470" s="265" t="str">
        <f t="shared" si="4083"/>
        <v>Inviable Sanitariamente</v>
      </c>
      <c r="EZN470" s="265" t="str">
        <f t="shared" si="4084"/>
        <v>Inviable Sanitariamente</v>
      </c>
      <c r="EZO470" s="265" t="str">
        <f t="shared" si="4085"/>
        <v>Inviable Sanitariamente</v>
      </c>
      <c r="EZP470" s="265" t="str">
        <f t="shared" si="4086"/>
        <v>Inviable Sanitariamente</v>
      </c>
      <c r="EZQ470" s="265" t="str">
        <f t="shared" si="4087"/>
        <v>Inviable Sanitariamente</v>
      </c>
      <c r="EZR470" s="265" t="str">
        <f t="shared" si="4088"/>
        <v>Inviable Sanitariamente</v>
      </c>
      <c r="EZS470" s="265" t="str">
        <f t="shared" si="4089"/>
        <v>Inviable Sanitariamente</v>
      </c>
      <c r="EZT470" s="265" t="str">
        <f t="shared" si="4090"/>
        <v>Inviable Sanitariamente</v>
      </c>
      <c r="EZU470" s="265" t="str">
        <f t="shared" si="4091"/>
        <v>Inviable Sanitariamente</v>
      </c>
      <c r="EZV470" s="265" t="str">
        <f t="shared" si="4092"/>
        <v>Inviable Sanitariamente</v>
      </c>
      <c r="EZW470" s="265" t="str">
        <f t="shared" si="4093"/>
        <v>Inviable Sanitariamente</v>
      </c>
      <c r="EZX470" s="265" t="str">
        <f t="shared" si="4094"/>
        <v>Inviable Sanitariamente</v>
      </c>
      <c r="EZY470" s="265" t="str">
        <f t="shared" si="4095"/>
        <v>Inviable Sanitariamente</v>
      </c>
      <c r="EZZ470" s="265" t="str">
        <f t="shared" si="4096"/>
        <v>Inviable Sanitariamente</v>
      </c>
      <c r="FAA470" s="265" t="str">
        <f t="shared" si="4097"/>
        <v>Inviable Sanitariamente</v>
      </c>
      <c r="FAB470" s="265" t="str">
        <f t="shared" si="4098"/>
        <v>Inviable Sanitariamente</v>
      </c>
      <c r="FAC470" s="265" t="str">
        <f t="shared" si="4099"/>
        <v>Inviable Sanitariamente</v>
      </c>
      <c r="FAD470" s="265" t="str">
        <f t="shared" si="4100"/>
        <v>Inviable Sanitariamente</v>
      </c>
      <c r="FAE470" s="265" t="str">
        <f t="shared" si="4101"/>
        <v>Inviable Sanitariamente</v>
      </c>
      <c r="FAF470" s="265" t="str">
        <f t="shared" si="4102"/>
        <v>Inviable Sanitariamente</v>
      </c>
      <c r="FAG470" s="265" t="str">
        <f t="shared" si="4103"/>
        <v>Inviable Sanitariamente</v>
      </c>
      <c r="FAH470" s="265" t="str">
        <f t="shared" si="4104"/>
        <v>Inviable Sanitariamente</v>
      </c>
      <c r="FAI470" s="265" t="str">
        <f t="shared" si="4105"/>
        <v>Inviable Sanitariamente</v>
      </c>
      <c r="FAJ470" s="265" t="str">
        <f t="shared" si="4106"/>
        <v>Inviable Sanitariamente</v>
      </c>
      <c r="FAK470" s="265" t="str">
        <f t="shared" si="4107"/>
        <v>Inviable Sanitariamente</v>
      </c>
      <c r="FAL470" s="265" t="str">
        <f t="shared" si="4108"/>
        <v>Inviable Sanitariamente</v>
      </c>
      <c r="FAM470" s="265" t="str">
        <f t="shared" si="4109"/>
        <v>Inviable Sanitariamente</v>
      </c>
      <c r="FAN470" s="265" t="str">
        <f t="shared" si="4110"/>
        <v>Inviable Sanitariamente</v>
      </c>
      <c r="FAO470" s="265" t="str">
        <f t="shared" si="4111"/>
        <v>Inviable Sanitariamente</v>
      </c>
      <c r="FAP470" s="265" t="str">
        <f t="shared" si="4112"/>
        <v>Inviable Sanitariamente</v>
      </c>
      <c r="FAQ470" s="265" t="str">
        <f t="shared" si="4113"/>
        <v>Inviable Sanitariamente</v>
      </c>
      <c r="FAR470" s="265" t="str">
        <f t="shared" si="4114"/>
        <v>Inviable Sanitariamente</v>
      </c>
      <c r="FAS470" s="265" t="str">
        <f t="shared" si="4115"/>
        <v>Inviable Sanitariamente</v>
      </c>
      <c r="FAT470" s="265" t="str">
        <f t="shared" si="4116"/>
        <v>Inviable Sanitariamente</v>
      </c>
      <c r="FAU470" s="265" t="str">
        <f t="shared" si="4117"/>
        <v>Inviable Sanitariamente</v>
      </c>
      <c r="FAV470" s="265" t="str">
        <f t="shared" si="4118"/>
        <v>Inviable Sanitariamente</v>
      </c>
      <c r="FAW470" s="265" t="str">
        <f t="shared" si="4119"/>
        <v>Inviable Sanitariamente</v>
      </c>
      <c r="FAX470" s="265" t="str">
        <f t="shared" si="4120"/>
        <v>Inviable Sanitariamente</v>
      </c>
      <c r="FAY470" s="265" t="str">
        <f t="shared" si="4121"/>
        <v>Inviable Sanitariamente</v>
      </c>
      <c r="FAZ470" s="265" t="str">
        <f t="shared" si="4122"/>
        <v>Inviable Sanitariamente</v>
      </c>
      <c r="FBA470" s="265" t="str">
        <f t="shared" si="4123"/>
        <v>Inviable Sanitariamente</v>
      </c>
      <c r="FBB470" s="265" t="str">
        <f t="shared" si="4124"/>
        <v>Inviable Sanitariamente</v>
      </c>
      <c r="FBC470" s="265" t="str">
        <f t="shared" si="4125"/>
        <v>Inviable Sanitariamente</v>
      </c>
      <c r="FBD470" s="265" t="str">
        <f t="shared" si="4126"/>
        <v>Inviable Sanitariamente</v>
      </c>
      <c r="FBE470" s="265" t="str">
        <f t="shared" si="4127"/>
        <v>Inviable Sanitariamente</v>
      </c>
      <c r="FBF470" s="265" t="str">
        <f t="shared" si="4128"/>
        <v>Inviable Sanitariamente</v>
      </c>
      <c r="FBG470" s="265" t="str">
        <f t="shared" si="4129"/>
        <v>Inviable Sanitariamente</v>
      </c>
      <c r="FBH470" s="265" t="str">
        <f t="shared" si="4130"/>
        <v>Inviable Sanitariamente</v>
      </c>
      <c r="FBI470" s="265" t="str">
        <f t="shared" si="4131"/>
        <v>Inviable Sanitariamente</v>
      </c>
      <c r="FBJ470" s="265" t="str">
        <f t="shared" si="4132"/>
        <v>Inviable Sanitariamente</v>
      </c>
      <c r="FBK470" s="265" t="str">
        <f t="shared" si="4133"/>
        <v>Inviable Sanitariamente</v>
      </c>
      <c r="FBL470" s="265" t="str">
        <f t="shared" si="4134"/>
        <v>Inviable Sanitariamente</v>
      </c>
      <c r="FBM470" s="265" t="str">
        <f t="shared" si="4135"/>
        <v>Inviable Sanitariamente</v>
      </c>
      <c r="FBN470" s="265" t="str">
        <f t="shared" si="4136"/>
        <v>Inviable Sanitariamente</v>
      </c>
      <c r="FBO470" s="265" t="str">
        <f t="shared" si="4137"/>
        <v>Inviable Sanitariamente</v>
      </c>
      <c r="FBP470" s="265" t="str">
        <f t="shared" si="4138"/>
        <v>Inviable Sanitariamente</v>
      </c>
      <c r="FBQ470" s="265" t="str">
        <f t="shared" si="4139"/>
        <v>Inviable Sanitariamente</v>
      </c>
      <c r="FBR470" s="265" t="str">
        <f t="shared" si="4140"/>
        <v>Inviable Sanitariamente</v>
      </c>
      <c r="FBS470" s="265" t="str">
        <f t="shared" si="4141"/>
        <v>Inviable Sanitariamente</v>
      </c>
      <c r="FBT470" s="265" t="str">
        <f t="shared" si="4142"/>
        <v>Inviable Sanitariamente</v>
      </c>
      <c r="FBU470" s="265" t="str">
        <f t="shared" si="4143"/>
        <v>Inviable Sanitariamente</v>
      </c>
      <c r="FBV470" s="265" t="str">
        <f t="shared" si="4144"/>
        <v>Inviable Sanitariamente</v>
      </c>
      <c r="FBW470" s="265" t="str">
        <f t="shared" si="4145"/>
        <v>Inviable Sanitariamente</v>
      </c>
      <c r="FBX470" s="265" t="str">
        <f t="shared" si="4146"/>
        <v>Inviable Sanitariamente</v>
      </c>
      <c r="FBY470" s="265" t="str">
        <f t="shared" si="4147"/>
        <v>Inviable Sanitariamente</v>
      </c>
      <c r="FBZ470" s="265" t="str">
        <f t="shared" si="4148"/>
        <v>Inviable Sanitariamente</v>
      </c>
      <c r="FCA470" s="265" t="str">
        <f t="shared" si="4149"/>
        <v>Inviable Sanitariamente</v>
      </c>
      <c r="FCB470" s="265" t="str">
        <f t="shared" si="4150"/>
        <v>Inviable Sanitariamente</v>
      </c>
      <c r="FCC470" s="265" t="str">
        <f t="shared" si="4151"/>
        <v>Inviable Sanitariamente</v>
      </c>
      <c r="FCD470" s="265" t="str">
        <f t="shared" si="4152"/>
        <v>Inviable Sanitariamente</v>
      </c>
      <c r="FCE470" s="265" t="str">
        <f t="shared" si="4153"/>
        <v>Inviable Sanitariamente</v>
      </c>
      <c r="FCF470" s="265" t="str">
        <f t="shared" si="4154"/>
        <v>Inviable Sanitariamente</v>
      </c>
      <c r="FCG470" s="265" t="str">
        <f t="shared" si="4155"/>
        <v>Inviable Sanitariamente</v>
      </c>
      <c r="FCH470" s="265" t="str">
        <f t="shared" si="4156"/>
        <v>Inviable Sanitariamente</v>
      </c>
      <c r="FCI470" s="265" t="str">
        <f t="shared" si="4157"/>
        <v>Inviable Sanitariamente</v>
      </c>
      <c r="FCJ470" s="265" t="str">
        <f t="shared" si="4158"/>
        <v>Inviable Sanitariamente</v>
      </c>
      <c r="FCK470" s="265" t="str">
        <f t="shared" si="4159"/>
        <v>Inviable Sanitariamente</v>
      </c>
      <c r="FCL470" s="265" t="str">
        <f t="shared" si="4160"/>
        <v>Inviable Sanitariamente</v>
      </c>
      <c r="FCM470" s="265" t="str">
        <f t="shared" si="4161"/>
        <v>Inviable Sanitariamente</v>
      </c>
      <c r="FCN470" s="265" t="str">
        <f t="shared" si="4162"/>
        <v>Inviable Sanitariamente</v>
      </c>
      <c r="FCO470" s="265" t="str">
        <f t="shared" si="4163"/>
        <v>Inviable Sanitariamente</v>
      </c>
      <c r="FCP470" s="265" t="str">
        <f t="shared" si="4164"/>
        <v>Inviable Sanitariamente</v>
      </c>
      <c r="FCQ470" s="265" t="str">
        <f t="shared" si="4165"/>
        <v>Inviable Sanitariamente</v>
      </c>
      <c r="FCR470" s="265" t="str">
        <f t="shared" si="4166"/>
        <v>Inviable Sanitariamente</v>
      </c>
      <c r="FCS470" s="265" t="str">
        <f t="shared" si="4167"/>
        <v>Inviable Sanitariamente</v>
      </c>
      <c r="FCT470" s="265" t="str">
        <f t="shared" si="4168"/>
        <v>Inviable Sanitariamente</v>
      </c>
      <c r="FCU470" s="265" t="str">
        <f t="shared" si="4169"/>
        <v>Inviable Sanitariamente</v>
      </c>
      <c r="FCV470" s="265" t="str">
        <f t="shared" si="4170"/>
        <v>Inviable Sanitariamente</v>
      </c>
      <c r="FCW470" s="265" t="str">
        <f t="shared" si="4171"/>
        <v>Inviable Sanitariamente</v>
      </c>
      <c r="FCX470" s="265" t="str">
        <f t="shared" si="4172"/>
        <v>Inviable Sanitariamente</v>
      </c>
      <c r="FCY470" s="265" t="str">
        <f t="shared" si="4173"/>
        <v>Inviable Sanitariamente</v>
      </c>
      <c r="FCZ470" s="265" t="str">
        <f t="shared" si="4174"/>
        <v>Inviable Sanitariamente</v>
      </c>
      <c r="FDA470" s="265" t="str">
        <f t="shared" si="4175"/>
        <v>Inviable Sanitariamente</v>
      </c>
      <c r="FDB470" s="265" t="str">
        <f t="shared" si="4176"/>
        <v>Inviable Sanitariamente</v>
      </c>
      <c r="FDC470" s="265" t="str">
        <f t="shared" si="4177"/>
        <v>Inviable Sanitariamente</v>
      </c>
      <c r="FDD470" s="265" t="str">
        <f t="shared" si="4178"/>
        <v>Inviable Sanitariamente</v>
      </c>
      <c r="FDE470" s="265" t="str">
        <f t="shared" si="4179"/>
        <v>Inviable Sanitariamente</v>
      </c>
      <c r="FDF470" s="265" t="str">
        <f t="shared" si="4180"/>
        <v>Inviable Sanitariamente</v>
      </c>
      <c r="FDG470" s="265" t="str">
        <f t="shared" si="4181"/>
        <v>Inviable Sanitariamente</v>
      </c>
      <c r="FDH470" s="265" t="str">
        <f t="shared" si="4182"/>
        <v>Inviable Sanitariamente</v>
      </c>
      <c r="FDI470" s="265" t="str">
        <f t="shared" si="4183"/>
        <v>Inviable Sanitariamente</v>
      </c>
      <c r="FDJ470" s="265" t="str">
        <f t="shared" si="4184"/>
        <v>Inviable Sanitariamente</v>
      </c>
      <c r="FDK470" s="265" t="str">
        <f t="shared" si="4185"/>
        <v>Inviable Sanitariamente</v>
      </c>
      <c r="FDL470" s="265" t="str">
        <f t="shared" si="4186"/>
        <v>Inviable Sanitariamente</v>
      </c>
      <c r="FDM470" s="265" t="str">
        <f t="shared" si="4187"/>
        <v>Inviable Sanitariamente</v>
      </c>
      <c r="FDN470" s="265" t="str">
        <f t="shared" si="4188"/>
        <v>Inviable Sanitariamente</v>
      </c>
      <c r="FDO470" s="265" t="str">
        <f t="shared" si="4189"/>
        <v>Inviable Sanitariamente</v>
      </c>
      <c r="FDP470" s="265" t="str">
        <f t="shared" si="4190"/>
        <v>Inviable Sanitariamente</v>
      </c>
      <c r="FDQ470" s="265" t="str">
        <f t="shared" si="4191"/>
        <v>Inviable Sanitariamente</v>
      </c>
      <c r="FDR470" s="265" t="str">
        <f t="shared" si="4192"/>
        <v>Inviable Sanitariamente</v>
      </c>
      <c r="FDS470" s="265" t="str">
        <f t="shared" si="4193"/>
        <v>Inviable Sanitariamente</v>
      </c>
      <c r="FDT470" s="265" t="str">
        <f t="shared" si="4194"/>
        <v>Inviable Sanitariamente</v>
      </c>
      <c r="FDU470" s="265" t="str">
        <f t="shared" si="4195"/>
        <v>Inviable Sanitariamente</v>
      </c>
      <c r="FDV470" s="265" t="str">
        <f t="shared" si="4196"/>
        <v>Inviable Sanitariamente</v>
      </c>
      <c r="FDW470" s="265" t="str">
        <f t="shared" si="4197"/>
        <v>Inviable Sanitariamente</v>
      </c>
      <c r="FDX470" s="265" t="str">
        <f t="shared" si="4198"/>
        <v>Inviable Sanitariamente</v>
      </c>
      <c r="FDY470" s="265" t="str">
        <f t="shared" si="4199"/>
        <v>Inviable Sanitariamente</v>
      </c>
      <c r="FDZ470" s="265" t="str">
        <f t="shared" si="4200"/>
        <v>Inviable Sanitariamente</v>
      </c>
      <c r="FEA470" s="265" t="str">
        <f t="shared" si="4201"/>
        <v>Inviable Sanitariamente</v>
      </c>
      <c r="FEB470" s="265" t="str">
        <f t="shared" si="4202"/>
        <v>Inviable Sanitariamente</v>
      </c>
      <c r="FEC470" s="265" t="str">
        <f t="shared" si="4203"/>
        <v>Inviable Sanitariamente</v>
      </c>
      <c r="FED470" s="265" t="str">
        <f t="shared" si="4204"/>
        <v>Inviable Sanitariamente</v>
      </c>
      <c r="FEE470" s="265" t="str">
        <f t="shared" si="4205"/>
        <v>Inviable Sanitariamente</v>
      </c>
      <c r="FEF470" s="265" t="str">
        <f t="shared" si="4206"/>
        <v>Inviable Sanitariamente</v>
      </c>
      <c r="FEG470" s="265" t="str">
        <f t="shared" si="4207"/>
        <v>Inviable Sanitariamente</v>
      </c>
      <c r="FEH470" s="265" t="str">
        <f t="shared" si="4208"/>
        <v>Inviable Sanitariamente</v>
      </c>
      <c r="FEI470" s="265" t="str">
        <f t="shared" si="4209"/>
        <v>Inviable Sanitariamente</v>
      </c>
      <c r="FEJ470" s="265" t="str">
        <f t="shared" si="4210"/>
        <v>Inviable Sanitariamente</v>
      </c>
      <c r="FEK470" s="265" t="str">
        <f t="shared" si="4211"/>
        <v>Inviable Sanitariamente</v>
      </c>
      <c r="FEL470" s="265" t="str">
        <f t="shared" si="4212"/>
        <v>Inviable Sanitariamente</v>
      </c>
      <c r="FEM470" s="265" t="str">
        <f t="shared" si="4213"/>
        <v>Inviable Sanitariamente</v>
      </c>
      <c r="FEN470" s="265" t="str">
        <f t="shared" si="4214"/>
        <v>Inviable Sanitariamente</v>
      </c>
      <c r="FEO470" s="265" t="str">
        <f t="shared" si="4215"/>
        <v>Inviable Sanitariamente</v>
      </c>
      <c r="FEP470" s="265" t="str">
        <f t="shared" si="4216"/>
        <v>Inviable Sanitariamente</v>
      </c>
      <c r="FEQ470" s="265" t="str">
        <f t="shared" si="4217"/>
        <v>Inviable Sanitariamente</v>
      </c>
      <c r="FER470" s="265" t="str">
        <f t="shared" si="4218"/>
        <v>Inviable Sanitariamente</v>
      </c>
      <c r="FES470" s="265" t="str">
        <f t="shared" si="4219"/>
        <v>Inviable Sanitariamente</v>
      </c>
      <c r="FET470" s="265" t="str">
        <f t="shared" si="4220"/>
        <v>Inviable Sanitariamente</v>
      </c>
      <c r="FEU470" s="265" t="str">
        <f t="shared" si="4221"/>
        <v>Inviable Sanitariamente</v>
      </c>
      <c r="FEV470" s="265" t="str">
        <f t="shared" si="4222"/>
        <v>Inviable Sanitariamente</v>
      </c>
      <c r="FEW470" s="265" t="str">
        <f t="shared" si="4223"/>
        <v>Inviable Sanitariamente</v>
      </c>
      <c r="FEX470" s="265" t="str">
        <f t="shared" si="4224"/>
        <v>Inviable Sanitariamente</v>
      </c>
      <c r="FEY470" s="265" t="str">
        <f t="shared" si="4225"/>
        <v>Inviable Sanitariamente</v>
      </c>
      <c r="FEZ470" s="265" t="str">
        <f t="shared" si="4226"/>
        <v>Inviable Sanitariamente</v>
      </c>
      <c r="FFA470" s="265" t="str">
        <f t="shared" si="4227"/>
        <v>Inviable Sanitariamente</v>
      </c>
      <c r="FFB470" s="265" t="str">
        <f t="shared" si="4228"/>
        <v>Inviable Sanitariamente</v>
      </c>
      <c r="FFC470" s="265" t="str">
        <f t="shared" si="4229"/>
        <v>Inviable Sanitariamente</v>
      </c>
      <c r="FFD470" s="265" t="str">
        <f t="shared" si="4230"/>
        <v>Inviable Sanitariamente</v>
      </c>
      <c r="FFE470" s="265" t="str">
        <f t="shared" si="4231"/>
        <v>Inviable Sanitariamente</v>
      </c>
      <c r="FFF470" s="265" t="str">
        <f t="shared" si="4232"/>
        <v>Inviable Sanitariamente</v>
      </c>
      <c r="FFG470" s="265" t="str">
        <f t="shared" si="4233"/>
        <v>Inviable Sanitariamente</v>
      </c>
      <c r="FFH470" s="265" t="str">
        <f t="shared" si="4234"/>
        <v>Inviable Sanitariamente</v>
      </c>
      <c r="FFI470" s="265" t="str">
        <f t="shared" si="4235"/>
        <v>Inviable Sanitariamente</v>
      </c>
      <c r="FFJ470" s="265" t="str">
        <f t="shared" si="4236"/>
        <v>Inviable Sanitariamente</v>
      </c>
      <c r="FFK470" s="265" t="str">
        <f t="shared" si="4237"/>
        <v>Inviable Sanitariamente</v>
      </c>
      <c r="FFL470" s="265" t="str">
        <f t="shared" si="4238"/>
        <v>Inviable Sanitariamente</v>
      </c>
      <c r="FFM470" s="265" t="str">
        <f t="shared" si="4239"/>
        <v>Inviable Sanitariamente</v>
      </c>
      <c r="FFN470" s="265" t="str">
        <f t="shared" si="4240"/>
        <v>Inviable Sanitariamente</v>
      </c>
      <c r="FFO470" s="265" t="str">
        <f t="shared" si="4241"/>
        <v>Inviable Sanitariamente</v>
      </c>
      <c r="FFP470" s="265" t="str">
        <f t="shared" si="4242"/>
        <v>Inviable Sanitariamente</v>
      </c>
      <c r="FFQ470" s="265" t="str">
        <f t="shared" si="4243"/>
        <v>Inviable Sanitariamente</v>
      </c>
      <c r="FFR470" s="265" t="str">
        <f t="shared" si="4244"/>
        <v>Inviable Sanitariamente</v>
      </c>
      <c r="FFS470" s="265" t="str">
        <f t="shared" si="4245"/>
        <v>Inviable Sanitariamente</v>
      </c>
      <c r="FFT470" s="265" t="str">
        <f t="shared" si="4246"/>
        <v>Inviable Sanitariamente</v>
      </c>
      <c r="FFU470" s="265" t="str">
        <f t="shared" si="4247"/>
        <v>Inviable Sanitariamente</v>
      </c>
      <c r="FFV470" s="265" t="str">
        <f t="shared" si="4248"/>
        <v>Inviable Sanitariamente</v>
      </c>
      <c r="FFW470" s="265" t="str">
        <f t="shared" si="4249"/>
        <v>Inviable Sanitariamente</v>
      </c>
      <c r="FFX470" s="265" t="str">
        <f t="shared" si="4250"/>
        <v>Inviable Sanitariamente</v>
      </c>
      <c r="FFY470" s="265" t="str">
        <f t="shared" si="4251"/>
        <v>Inviable Sanitariamente</v>
      </c>
      <c r="FFZ470" s="265" t="str">
        <f t="shared" si="4252"/>
        <v>Inviable Sanitariamente</v>
      </c>
      <c r="FGA470" s="265" t="str">
        <f t="shared" si="4253"/>
        <v>Inviable Sanitariamente</v>
      </c>
      <c r="FGB470" s="265" t="str">
        <f t="shared" si="4254"/>
        <v>Inviable Sanitariamente</v>
      </c>
      <c r="FGC470" s="265" t="str">
        <f t="shared" si="4255"/>
        <v>Inviable Sanitariamente</v>
      </c>
      <c r="FGD470" s="265" t="str">
        <f t="shared" si="4256"/>
        <v>Inviable Sanitariamente</v>
      </c>
      <c r="FGE470" s="265" t="str">
        <f t="shared" si="4257"/>
        <v>Inviable Sanitariamente</v>
      </c>
      <c r="FGF470" s="265" t="str">
        <f t="shared" si="4258"/>
        <v>Inviable Sanitariamente</v>
      </c>
      <c r="FGG470" s="265" t="str">
        <f t="shared" si="4259"/>
        <v>Inviable Sanitariamente</v>
      </c>
      <c r="FGH470" s="265" t="str">
        <f t="shared" si="4260"/>
        <v>Inviable Sanitariamente</v>
      </c>
      <c r="FGI470" s="265" t="str">
        <f t="shared" si="4261"/>
        <v>Inviable Sanitariamente</v>
      </c>
      <c r="FGJ470" s="265" t="str">
        <f t="shared" si="4262"/>
        <v>Inviable Sanitariamente</v>
      </c>
      <c r="FGK470" s="265" t="str">
        <f t="shared" si="4263"/>
        <v>Inviable Sanitariamente</v>
      </c>
      <c r="FGL470" s="265" t="str">
        <f t="shared" si="4264"/>
        <v>Inviable Sanitariamente</v>
      </c>
      <c r="FGM470" s="265" t="str">
        <f t="shared" si="4265"/>
        <v>Inviable Sanitariamente</v>
      </c>
      <c r="FGN470" s="265" t="str">
        <f t="shared" si="4266"/>
        <v>Inviable Sanitariamente</v>
      </c>
      <c r="FGO470" s="265" t="str">
        <f t="shared" si="4267"/>
        <v>Inviable Sanitariamente</v>
      </c>
      <c r="FGP470" s="265" t="str">
        <f t="shared" si="4268"/>
        <v>Inviable Sanitariamente</v>
      </c>
      <c r="FGQ470" s="265" t="str">
        <f t="shared" si="4269"/>
        <v>Inviable Sanitariamente</v>
      </c>
      <c r="FGR470" s="265" t="str">
        <f t="shared" si="4270"/>
        <v>Inviable Sanitariamente</v>
      </c>
      <c r="FGS470" s="265" t="str">
        <f t="shared" si="4271"/>
        <v>Inviable Sanitariamente</v>
      </c>
      <c r="FGT470" s="265" t="str">
        <f t="shared" si="4272"/>
        <v>Inviable Sanitariamente</v>
      </c>
      <c r="FGU470" s="265" t="str">
        <f t="shared" si="4273"/>
        <v>Inviable Sanitariamente</v>
      </c>
      <c r="FGV470" s="265" t="str">
        <f t="shared" si="4274"/>
        <v>Inviable Sanitariamente</v>
      </c>
      <c r="FGW470" s="265" t="str">
        <f t="shared" si="4275"/>
        <v>Inviable Sanitariamente</v>
      </c>
      <c r="FGX470" s="265" t="str">
        <f t="shared" si="4276"/>
        <v>Inviable Sanitariamente</v>
      </c>
      <c r="FGY470" s="265" t="str">
        <f t="shared" si="4277"/>
        <v>Inviable Sanitariamente</v>
      </c>
      <c r="FGZ470" s="265" t="str">
        <f t="shared" si="4278"/>
        <v>Inviable Sanitariamente</v>
      </c>
      <c r="FHA470" s="265" t="str">
        <f t="shared" si="4279"/>
        <v>Inviable Sanitariamente</v>
      </c>
      <c r="FHB470" s="265" t="str">
        <f t="shared" si="4280"/>
        <v>Inviable Sanitariamente</v>
      </c>
      <c r="FHC470" s="265" t="str">
        <f t="shared" si="4281"/>
        <v>Inviable Sanitariamente</v>
      </c>
      <c r="FHD470" s="265" t="str">
        <f t="shared" si="4282"/>
        <v>Inviable Sanitariamente</v>
      </c>
      <c r="FHE470" s="265" t="str">
        <f t="shared" si="4283"/>
        <v>Inviable Sanitariamente</v>
      </c>
      <c r="FHF470" s="265" t="str">
        <f t="shared" si="4284"/>
        <v>Inviable Sanitariamente</v>
      </c>
      <c r="FHG470" s="265" t="str">
        <f t="shared" si="4285"/>
        <v>Inviable Sanitariamente</v>
      </c>
      <c r="FHH470" s="265" t="str">
        <f t="shared" si="4286"/>
        <v>Inviable Sanitariamente</v>
      </c>
      <c r="FHI470" s="265" t="str">
        <f t="shared" si="4287"/>
        <v>Inviable Sanitariamente</v>
      </c>
      <c r="FHJ470" s="265" t="str">
        <f t="shared" si="4288"/>
        <v>Inviable Sanitariamente</v>
      </c>
      <c r="FHK470" s="265" t="str">
        <f t="shared" si="4289"/>
        <v>Inviable Sanitariamente</v>
      </c>
      <c r="FHL470" s="265" t="str">
        <f t="shared" si="4290"/>
        <v>Inviable Sanitariamente</v>
      </c>
      <c r="FHM470" s="265" t="str">
        <f t="shared" si="4291"/>
        <v>Inviable Sanitariamente</v>
      </c>
      <c r="FHN470" s="265" t="str">
        <f t="shared" si="4292"/>
        <v>Inviable Sanitariamente</v>
      </c>
      <c r="FHO470" s="265" t="str">
        <f t="shared" si="4293"/>
        <v>Inviable Sanitariamente</v>
      </c>
      <c r="FHP470" s="265" t="str">
        <f t="shared" si="4294"/>
        <v>Inviable Sanitariamente</v>
      </c>
      <c r="FHQ470" s="265" t="str">
        <f t="shared" si="4295"/>
        <v>Inviable Sanitariamente</v>
      </c>
      <c r="FHR470" s="265" t="str">
        <f t="shared" si="4296"/>
        <v>Inviable Sanitariamente</v>
      </c>
      <c r="FHS470" s="265" t="str">
        <f t="shared" si="4297"/>
        <v>Inviable Sanitariamente</v>
      </c>
      <c r="FHT470" s="265" t="str">
        <f t="shared" si="4298"/>
        <v>Inviable Sanitariamente</v>
      </c>
      <c r="FHU470" s="265" t="str">
        <f t="shared" si="4299"/>
        <v>Inviable Sanitariamente</v>
      </c>
      <c r="FHV470" s="265" t="str">
        <f t="shared" si="4300"/>
        <v>Inviable Sanitariamente</v>
      </c>
      <c r="FHW470" s="265" t="str">
        <f t="shared" si="4301"/>
        <v>Inviable Sanitariamente</v>
      </c>
      <c r="FHX470" s="265" t="str">
        <f t="shared" si="4302"/>
        <v>Inviable Sanitariamente</v>
      </c>
      <c r="FHY470" s="265" t="str">
        <f t="shared" si="4303"/>
        <v>Inviable Sanitariamente</v>
      </c>
      <c r="FHZ470" s="265" t="str">
        <f t="shared" si="4304"/>
        <v>Inviable Sanitariamente</v>
      </c>
      <c r="FIA470" s="265" t="str">
        <f t="shared" si="4305"/>
        <v>Inviable Sanitariamente</v>
      </c>
      <c r="FIB470" s="265" t="str">
        <f t="shared" si="4306"/>
        <v>Inviable Sanitariamente</v>
      </c>
      <c r="FIC470" s="265" t="str">
        <f t="shared" si="4307"/>
        <v>Inviable Sanitariamente</v>
      </c>
      <c r="FID470" s="265" t="str">
        <f t="shared" si="4308"/>
        <v>Inviable Sanitariamente</v>
      </c>
      <c r="FIE470" s="265" t="str">
        <f t="shared" si="4309"/>
        <v>Inviable Sanitariamente</v>
      </c>
      <c r="FIF470" s="265" t="str">
        <f t="shared" si="4310"/>
        <v>Inviable Sanitariamente</v>
      </c>
      <c r="FIG470" s="265" t="str">
        <f t="shared" si="4311"/>
        <v>Inviable Sanitariamente</v>
      </c>
      <c r="FIH470" s="265" t="str">
        <f t="shared" si="4312"/>
        <v>Inviable Sanitariamente</v>
      </c>
      <c r="FII470" s="265" t="str">
        <f t="shared" si="4313"/>
        <v>Inviable Sanitariamente</v>
      </c>
      <c r="FIJ470" s="265" t="str">
        <f t="shared" si="4314"/>
        <v>Inviable Sanitariamente</v>
      </c>
      <c r="FIK470" s="265" t="str">
        <f t="shared" si="4315"/>
        <v>Inviable Sanitariamente</v>
      </c>
      <c r="FIL470" s="265" t="str">
        <f t="shared" si="4316"/>
        <v>Inviable Sanitariamente</v>
      </c>
      <c r="FIM470" s="265" t="str">
        <f t="shared" si="4317"/>
        <v>Inviable Sanitariamente</v>
      </c>
      <c r="FIN470" s="265" t="str">
        <f t="shared" si="4318"/>
        <v>Inviable Sanitariamente</v>
      </c>
      <c r="FIO470" s="265" t="str">
        <f t="shared" si="4319"/>
        <v>Inviable Sanitariamente</v>
      </c>
      <c r="FIP470" s="265" t="str">
        <f t="shared" si="4320"/>
        <v>Inviable Sanitariamente</v>
      </c>
      <c r="FIQ470" s="265" t="str">
        <f t="shared" si="4321"/>
        <v>Inviable Sanitariamente</v>
      </c>
      <c r="FIR470" s="265" t="str">
        <f t="shared" si="4322"/>
        <v>Inviable Sanitariamente</v>
      </c>
      <c r="FIS470" s="265" t="str">
        <f t="shared" si="4323"/>
        <v>Inviable Sanitariamente</v>
      </c>
      <c r="FIT470" s="265" t="str">
        <f t="shared" si="4324"/>
        <v>Inviable Sanitariamente</v>
      </c>
      <c r="FIU470" s="265" t="str">
        <f t="shared" si="4325"/>
        <v>Inviable Sanitariamente</v>
      </c>
      <c r="FIV470" s="265" t="str">
        <f t="shared" si="4326"/>
        <v>Inviable Sanitariamente</v>
      </c>
      <c r="FIW470" s="265" t="str">
        <f t="shared" si="4327"/>
        <v>Inviable Sanitariamente</v>
      </c>
      <c r="FIX470" s="265" t="str">
        <f t="shared" si="4328"/>
        <v>Inviable Sanitariamente</v>
      </c>
      <c r="FIY470" s="265" t="str">
        <f t="shared" si="4329"/>
        <v>Inviable Sanitariamente</v>
      </c>
      <c r="FIZ470" s="265" t="str">
        <f t="shared" si="4330"/>
        <v>Inviable Sanitariamente</v>
      </c>
      <c r="FJA470" s="265" t="str">
        <f t="shared" si="4331"/>
        <v>Inviable Sanitariamente</v>
      </c>
      <c r="FJB470" s="265" t="str">
        <f t="shared" si="4332"/>
        <v>Inviable Sanitariamente</v>
      </c>
      <c r="FJC470" s="265" t="str">
        <f t="shared" si="4333"/>
        <v>Inviable Sanitariamente</v>
      </c>
      <c r="FJD470" s="265" t="str">
        <f t="shared" si="4334"/>
        <v>Inviable Sanitariamente</v>
      </c>
      <c r="FJE470" s="265" t="str">
        <f t="shared" si="4335"/>
        <v>Inviable Sanitariamente</v>
      </c>
      <c r="FJF470" s="265" t="str">
        <f t="shared" si="4336"/>
        <v>Inviable Sanitariamente</v>
      </c>
      <c r="FJG470" s="265" t="str">
        <f t="shared" si="4337"/>
        <v>Inviable Sanitariamente</v>
      </c>
      <c r="FJH470" s="265" t="str">
        <f t="shared" si="4338"/>
        <v>Inviable Sanitariamente</v>
      </c>
      <c r="FJI470" s="265" t="str">
        <f t="shared" si="4339"/>
        <v>Inviable Sanitariamente</v>
      </c>
      <c r="FJJ470" s="265" t="str">
        <f t="shared" si="4340"/>
        <v>Inviable Sanitariamente</v>
      </c>
      <c r="FJK470" s="265" t="str">
        <f t="shared" si="4341"/>
        <v>Inviable Sanitariamente</v>
      </c>
      <c r="FJL470" s="265" t="str">
        <f t="shared" si="4342"/>
        <v>Inviable Sanitariamente</v>
      </c>
      <c r="FJM470" s="265" t="str">
        <f t="shared" si="4343"/>
        <v>Inviable Sanitariamente</v>
      </c>
      <c r="FJN470" s="265" t="str">
        <f t="shared" si="4344"/>
        <v>Inviable Sanitariamente</v>
      </c>
      <c r="FJO470" s="265" t="str">
        <f t="shared" si="4345"/>
        <v>Inviable Sanitariamente</v>
      </c>
      <c r="FJP470" s="265" t="str">
        <f t="shared" si="4346"/>
        <v>Inviable Sanitariamente</v>
      </c>
      <c r="FJQ470" s="265" t="str">
        <f t="shared" si="4347"/>
        <v>Inviable Sanitariamente</v>
      </c>
      <c r="FJR470" s="265" t="str">
        <f t="shared" si="4348"/>
        <v>Inviable Sanitariamente</v>
      </c>
      <c r="FJS470" s="265" t="str">
        <f t="shared" si="4349"/>
        <v>Inviable Sanitariamente</v>
      </c>
      <c r="FJT470" s="265" t="str">
        <f t="shared" si="4350"/>
        <v>Inviable Sanitariamente</v>
      </c>
      <c r="FJU470" s="265" t="str">
        <f t="shared" si="4351"/>
        <v>Inviable Sanitariamente</v>
      </c>
      <c r="FJV470" s="265" t="str">
        <f t="shared" si="4352"/>
        <v>Inviable Sanitariamente</v>
      </c>
      <c r="FJW470" s="265" t="str">
        <f t="shared" si="4353"/>
        <v>Inviable Sanitariamente</v>
      </c>
      <c r="FJX470" s="265" t="str">
        <f t="shared" si="4354"/>
        <v>Inviable Sanitariamente</v>
      </c>
      <c r="FJY470" s="265" t="str">
        <f t="shared" si="4355"/>
        <v>Inviable Sanitariamente</v>
      </c>
      <c r="FJZ470" s="265" t="str">
        <f t="shared" si="4356"/>
        <v>Inviable Sanitariamente</v>
      </c>
      <c r="FKA470" s="265" t="str">
        <f t="shared" si="4357"/>
        <v>Inviable Sanitariamente</v>
      </c>
      <c r="FKB470" s="265" t="str">
        <f t="shared" si="4358"/>
        <v>Inviable Sanitariamente</v>
      </c>
      <c r="FKC470" s="265" t="str">
        <f t="shared" si="4359"/>
        <v>Inviable Sanitariamente</v>
      </c>
      <c r="FKD470" s="265" t="str">
        <f t="shared" si="4360"/>
        <v>Inviable Sanitariamente</v>
      </c>
      <c r="FKE470" s="265" t="str">
        <f t="shared" si="4361"/>
        <v>Inviable Sanitariamente</v>
      </c>
      <c r="FKF470" s="265" t="str">
        <f t="shared" si="4362"/>
        <v>Inviable Sanitariamente</v>
      </c>
      <c r="FKG470" s="265" t="str">
        <f t="shared" si="4363"/>
        <v>Inviable Sanitariamente</v>
      </c>
      <c r="FKH470" s="265" t="str">
        <f t="shared" si="4364"/>
        <v>Inviable Sanitariamente</v>
      </c>
      <c r="FKI470" s="265" t="str">
        <f t="shared" si="4365"/>
        <v>Inviable Sanitariamente</v>
      </c>
      <c r="FKJ470" s="265" t="str">
        <f t="shared" si="4366"/>
        <v>Inviable Sanitariamente</v>
      </c>
      <c r="FKK470" s="265" t="str">
        <f t="shared" si="4367"/>
        <v>Inviable Sanitariamente</v>
      </c>
      <c r="FKL470" s="265" t="str">
        <f t="shared" si="4368"/>
        <v>Inviable Sanitariamente</v>
      </c>
      <c r="FKM470" s="265" t="str">
        <f t="shared" si="4369"/>
        <v>Inviable Sanitariamente</v>
      </c>
      <c r="FKN470" s="265" t="str">
        <f t="shared" si="4370"/>
        <v>Inviable Sanitariamente</v>
      </c>
      <c r="FKO470" s="265" t="str">
        <f t="shared" si="4371"/>
        <v>Inviable Sanitariamente</v>
      </c>
      <c r="FKP470" s="265" t="str">
        <f t="shared" si="4372"/>
        <v>Inviable Sanitariamente</v>
      </c>
      <c r="FKQ470" s="265" t="str">
        <f t="shared" si="4373"/>
        <v>Inviable Sanitariamente</v>
      </c>
      <c r="FKR470" s="265" t="str">
        <f t="shared" si="4374"/>
        <v>Inviable Sanitariamente</v>
      </c>
      <c r="FKS470" s="265" t="str">
        <f t="shared" si="4375"/>
        <v>Inviable Sanitariamente</v>
      </c>
      <c r="FKT470" s="265" t="str">
        <f t="shared" si="4376"/>
        <v>Inviable Sanitariamente</v>
      </c>
      <c r="FKU470" s="265" t="str">
        <f t="shared" si="4377"/>
        <v>Inviable Sanitariamente</v>
      </c>
      <c r="FKV470" s="265" t="str">
        <f t="shared" si="4378"/>
        <v>Inviable Sanitariamente</v>
      </c>
      <c r="FKW470" s="265" t="str">
        <f t="shared" si="4379"/>
        <v>Inviable Sanitariamente</v>
      </c>
      <c r="FKX470" s="265" t="str">
        <f t="shared" si="4380"/>
        <v>Inviable Sanitariamente</v>
      </c>
      <c r="FKY470" s="265" t="str">
        <f t="shared" si="4381"/>
        <v>Inviable Sanitariamente</v>
      </c>
      <c r="FKZ470" s="265" t="str">
        <f t="shared" si="4382"/>
        <v>Inviable Sanitariamente</v>
      </c>
      <c r="FLA470" s="265" t="str">
        <f t="shared" si="4383"/>
        <v>Inviable Sanitariamente</v>
      </c>
      <c r="FLB470" s="265" t="str">
        <f t="shared" si="4384"/>
        <v>Inviable Sanitariamente</v>
      </c>
      <c r="FLC470" s="265" t="str">
        <f t="shared" si="4385"/>
        <v>Inviable Sanitariamente</v>
      </c>
      <c r="FLD470" s="265" t="str">
        <f t="shared" si="4386"/>
        <v>Inviable Sanitariamente</v>
      </c>
      <c r="FLE470" s="265" t="str">
        <f t="shared" si="4387"/>
        <v>Inviable Sanitariamente</v>
      </c>
      <c r="FLF470" s="265" t="str">
        <f t="shared" si="4388"/>
        <v>Inviable Sanitariamente</v>
      </c>
      <c r="FLG470" s="265" t="str">
        <f t="shared" si="4389"/>
        <v>Inviable Sanitariamente</v>
      </c>
      <c r="FLH470" s="265" t="str">
        <f t="shared" si="4390"/>
        <v>Inviable Sanitariamente</v>
      </c>
      <c r="FLI470" s="265" t="str">
        <f t="shared" si="4391"/>
        <v>Inviable Sanitariamente</v>
      </c>
      <c r="FLJ470" s="265" t="str">
        <f t="shared" si="4392"/>
        <v>Inviable Sanitariamente</v>
      </c>
      <c r="FLK470" s="265" t="str">
        <f t="shared" si="4393"/>
        <v>Inviable Sanitariamente</v>
      </c>
      <c r="FLL470" s="265" t="str">
        <f t="shared" si="4394"/>
        <v>Inviable Sanitariamente</v>
      </c>
      <c r="FLM470" s="265" t="str">
        <f t="shared" si="4395"/>
        <v>Inviable Sanitariamente</v>
      </c>
      <c r="FLN470" s="265" t="str">
        <f t="shared" si="4396"/>
        <v>Inviable Sanitariamente</v>
      </c>
      <c r="FLO470" s="265" t="str">
        <f t="shared" si="4397"/>
        <v>Inviable Sanitariamente</v>
      </c>
      <c r="FLP470" s="265" t="str">
        <f t="shared" si="4398"/>
        <v>Inviable Sanitariamente</v>
      </c>
      <c r="FLQ470" s="265" t="str">
        <f t="shared" si="4399"/>
        <v>Inviable Sanitariamente</v>
      </c>
      <c r="FLR470" s="265" t="str">
        <f t="shared" si="4400"/>
        <v>Inviable Sanitariamente</v>
      </c>
      <c r="FLS470" s="265" t="str">
        <f t="shared" si="4401"/>
        <v>Inviable Sanitariamente</v>
      </c>
      <c r="FLT470" s="265" t="str">
        <f t="shared" si="4402"/>
        <v>Inviable Sanitariamente</v>
      </c>
      <c r="FLU470" s="265" t="str">
        <f t="shared" si="4403"/>
        <v>Inviable Sanitariamente</v>
      </c>
      <c r="FLV470" s="265" t="str">
        <f t="shared" si="4404"/>
        <v>Inviable Sanitariamente</v>
      </c>
      <c r="FLW470" s="265" t="str">
        <f t="shared" si="4405"/>
        <v>Inviable Sanitariamente</v>
      </c>
      <c r="FLX470" s="265" t="str">
        <f t="shared" si="4406"/>
        <v>Inviable Sanitariamente</v>
      </c>
      <c r="FLY470" s="265" t="str">
        <f t="shared" si="4407"/>
        <v>Inviable Sanitariamente</v>
      </c>
      <c r="FLZ470" s="265" t="str">
        <f t="shared" si="4408"/>
        <v>Inviable Sanitariamente</v>
      </c>
      <c r="FMA470" s="265" t="str">
        <f t="shared" si="4409"/>
        <v>Inviable Sanitariamente</v>
      </c>
      <c r="FMB470" s="265" t="str">
        <f t="shared" si="4410"/>
        <v>Inviable Sanitariamente</v>
      </c>
      <c r="FMC470" s="265" t="str">
        <f t="shared" si="4411"/>
        <v>Inviable Sanitariamente</v>
      </c>
      <c r="FMD470" s="265" t="str">
        <f t="shared" si="4412"/>
        <v>Inviable Sanitariamente</v>
      </c>
      <c r="FME470" s="265" t="str">
        <f t="shared" si="4413"/>
        <v>Inviable Sanitariamente</v>
      </c>
      <c r="FMF470" s="265" t="str">
        <f t="shared" si="4414"/>
        <v>Inviable Sanitariamente</v>
      </c>
      <c r="FMG470" s="265" t="str">
        <f t="shared" si="4415"/>
        <v>Inviable Sanitariamente</v>
      </c>
      <c r="FMH470" s="265" t="str">
        <f t="shared" si="4416"/>
        <v>Inviable Sanitariamente</v>
      </c>
      <c r="FMI470" s="265" t="str">
        <f t="shared" si="4417"/>
        <v>Inviable Sanitariamente</v>
      </c>
      <c r="FMJ470" s="265" t="str">
        <f t="shared" si="4418"/>
        <v>Inviable Sanitariamente</v>
      </c>
      <c r="FMK470" s="265" t="str">
        <f t="shared" si="4419"/>
        <v>Inviable Sanitariamente</v>
      </c>
      <c r="FML470" s="265" t="str">
        <f t="shared" si="4420"/>
        <v>Inviable Sanitariamente</v>
      </c>
      <c r="FMM470" s="265" t="str">
        <f t="shared" si="4421"/>
        <v>Inviable Sanitariamente</v>
      </c>
      <c r="FMN470" s="265" t="str">
        <f t="shared" si="4422"/>
        <v>Inviable Sanitariamente</v>
      </c>
      <c r="FMO470" s="265" t="str">
        <f t="shared" si="4423"/>
        <v>Inviable Sanitariamente</v>
      </c>
      <c r="FMP470" s="265" t="str">
        <f t="shared" si="4424"/>
        <v>Inviable Sanitariamente</v>
      </c>
      <c r="FMQ470" s="265" t="str">
        <f t="shared" si="4425"/>
        <v>Inviable Sanitariamente</v>
      </c>
      <c r="FMR470" s="265" t="str">
        <f t="shared" si="4426"/>
        <v>Inviable Sanitariamente</v>
      </c>
      <c r="FMS470" s="265" t="str">
        <f t="shared" si="4427"/>
        <v>Inviable Sanitariamente</v>
      </c>
      <c r="FMT470" s="265" t="str">
        <f t="shared" si="4428"/>
        <v>Inviable Sanitariamente</v>
      </c>
      <c r="FMU470" s="265" t="str">
        <f t="shared" si="4429"/>
        <v>Inviable Sanitariamente</v>
      </c>
      <c r="FMV470" s="265" t="str">
        <f t="shared" si="4430"/>
        <v>Inviable Sanitariamente</v>
      </c>
      <c r="FMW470" s="265" t="str">
        <f t="shared" si="4431"/>
        <v>Inviable Sanitariamente</v>
      </c>
      <c r="FMX470" s="265" t="str">
        <f t="shared" si="4432"/>
        <v>Inviable Sanitariamente</v>
      </c>
      <c r="FMY470" s="265" t="str">
        <f t="shared" si="4433"/>
        <v>Inviable Sanitariamente</v>
      </c>
      <c r="FMZ470" s="265" t="str">
        <f t="shared" si="4434"/>
        <v>Inviable Sanitariamente</v>
      </c>
      <c r="FNA470" s="265" t="str">
        <f t="shared" si="4435"/>
        <v>Inviable Sanitariamente</v>
      </c>
      <c r="FNB470" s="265" t="str">
        <f t="shared" si="4436"/>
        <v>Inviable Sanitariamente</v>
      </c>
      <c r="FNC470" s="265" t="str">
        <f t="shared" si="4437"/>
        <v>Inviable Sanitariamente</v>
      </c>
      <c r="FND470" s="265" t="str">
        <f t="shared" si="4438"/>
        <v>Inviable Sanitariamente</v>
      </c>
      <c r="FNE470" s="265" t="str">
        <f t="shared" si="4439"/>
        <v>Inviable Sanitariamente</v>
      </c>
      <c r="FNF470" s="265" t="str">
        <f t="shared" si="4440"/>
        <v>Inviable Sanitariamente</v>
      </c>
      <c r="FNG470" s="265" t="str">
        <f t="shared" si="4441"/>
        <v>Inviable Sanitariamente</v>
      </c>
      <c r="FNH470" s="265" t="str">
        <f t="shared" si="4442"/>
        <v>Inviable Sanitariamente</v>
      </c>
      <c r="FNI470" s="265" t="str">
        <f t="shared" si="4443"/>
        <v>Inviable Sanitariamente</v>
      </c>
      <c r="FNJ470" s="265" t="str">
        <f t="shared" si="4444"/>
        <v>Inviable Sanitariamente</v>
      </c>
      <c r="FNK470" s="265" t="str">
        <f t="shared" si="4445"/>
        <v>Inviable Sanitariamente</v>
      </c>
      <c r="FNL470" s="265" t="str">
        <f t="shared" si="4446"/>
        <v>Inviable Sanitariamente</v>
      </c>
      <c r="FNM470" s="265" t="str">
        <f t="shared" si="4447"/>
        <v>Inviable Sanitariamente</v>
      </c>
      <c r="FNN470" s="265" t="str">
        <f t="shared" si="4448"/>
        <v>Inviable Sanitariamente</v>
      </c>
      <c r="FNO470" s="265" t="str">
        <f t="shared" si="4449"/>
        <v>Inviable Sanitariamente</v>
      </c>
      <c r="FNP470" s="265" t="str">
        <f t="shared" si="4450"/>
        <v>Inviable Sanitariamente</v>
      </c>
      <c r="FNQ470" s="265" t="str">
        <f t="shared" si="4451"/>
        <v>Inviable Sanitariamente</v>
      </c>
      <c r="FNR470" s="265" t="str">
        <f t="shared" si="4452"/>
        <v>Inviable Sanitariamente</v>
      </c>
      <c r="FNS470" s="265" t="str">
        <f t="shared" si="4453"/>
        <v>Inviable Sanitariamente</v>
      </c>
      <c r="FNT470" s="265" t="str">
        <f t="shared" si="4454"/>
        <v>Inviable Sanitariamente</v>
      </c>
      <c r="FNU470" s="265" t="str">
        <f t="shared" si="4455"/>
        <v>Inviable Sanitariamente</v>
      </c>
      <c r="FNV470" s="265" t="str">
        <f t="shared" si="4456"/>
        <v>Inviable Sanitariamente</v>
      </c>
      <c r="FNW470" s="265" t="str">
        <f t="shared" si="4457"/>
        <v>Inviable Sanitariamente</v>
      </c>
      <c r="FNX470" s="265" t="str">
        <f t="shared" si="4458"/>
        <v>Inviable Sanitariamente</v>
      </c>
      <c r="FNY470" s="265" t="str">
        <f t="shared" si="4459"/>
        <v>Inviable Sanitariamente</v>
      </c>
      <c r="FNZ470" s="265" t="str">
        <f t="shared" si="4460"/>
        <v>Inviable Sanitariamente</v>
      </c>
      <c r="FOA470" s="265" t="str">
        <f t="shared" si="4461"/>
        <v>Inviable Sanitariamente</v>
      </c>
      <c r="FOB470" s="265" t="str">
        <f t="shared" si="4462"/>
        <v>Inviable Sanitariamente</v>
      </c>
      <c r="FOC470" s="265" t="str">
        <f t="shared" si="4463"/>
        <v>Inviable Sanitariamente</v>
      </c>
      <c r="FOD470" s="265" t="str">
        <f t="shared" si="4464"/>
        <v>Inviable Sanitariamente</v>
      </c>
      <c r="FOE470" s="265" t="str">
        <f t="shared" si="4465"/>
        <v>Inviable Sanitariamente</v>
      </c>
      <c r="FOF470" s="265" t="str">
        <f t="shared" si="4466"/>
        <v>Inviable Sanitariamente</v>
      </c>
      <c r="FOG470" s="265" t="str">
        <f t="shared" si="4467"/>
        <v>Inviable Sanitariamente</v>
      </c>
      <c r="FOH470" s="265" t="str">
        <f t="shared" si="4468"/>
        <v>Inviable Sanitariamente</v>
      </c>
      <c r="FOI470" s="265" t="str">
        <f t="shared" si="4469"/>
        <v>Inviable Sanitariamente</v>
      </c>
      <c r="FOJ470" s="265" t="str">
        <f t="shared" si="4470"/>
        <v>Inviable Sanitariamente</v>
      </c>
      <c r="FOK470" s="265" t="str">
        <f t="shared" si="4471"/>
        <v>Inviable Sanitariamente</v>
      </c>
      <c r="FOL470" s="265" t="str">
        <f t="shared" si="4472"/>
        <v>Inviable Sanitariamente</v>
      </c>
      <c r="FOM470" s="265" t="str">
        <f t="shared" si="4473"/>
        <v>Inviable Sanitariamente</v>
      </c>
      <c r="FON470" s="265" t="str">
        <f t="shared" si="4474"/>
        <v>Inviable Sanitariamente</v>
      </c>
      <c r="FOO470" s="265" t="str">
        <f t="shared" si="4475"/>
        <v>Inviable Sanitariamente</v>
      </c>
      <c r="FOP470" s="265" t="str">
        <f t="shared" si="4476"/>
        <v>Inviable Sanitariamente</v>
      </c>
      <c r="FOQ470" s="265" t="str">
        <f t="shared" si="4477"/>
        <v>Inviable Sanitariamente</v>
      </c>
      <c r="FOR470" s="265" t="str">
        <f t="shared" si="4478"/>
        <v>Inviable Sanitariamente</v>
      </c>
      <c r="FOS470" s="265" t="str">
        <f t="shared" si="4479"/>
        <v>Inviable Sanitariamente</v>
      </c>
      <c r="FOT470" s="265" t="str">
        <f t="shared" si="4480"/>
        <v>Inviable Sanitariamente</v>
      </c>
      <c r="FOU470" s="265" t="str">
        <f t="shared" si="4481"/>
        <v>Inviable Sanitariamente</v>
      </c>
      <c r="FOV470" s="265" t="str">
        <f t="shared" si="4482"/>
        <v>Inviable Sanitariamente</v>
      </c>
      <c r="FOW470" s="265" t="str">
        <f t="shared" si="4483"/>
        <v>Inviable Sanitariamente</v>
      </c>
      <c r="FOX470" s="265" t="str">
        <f t="shared" si="4484"/>
        <v>Inviable Sanitariamente</v>
      </c>
      <c r="FOY470" s="265" t="str">
        <f t="shared" si="4485"/>
        <v>Inviable Sanitariamente</v>
      </c>
      <c r="FOZ470" s="265" t="str">
        <f t="shared" si="4486"/>
        <v>Inviable Sanitariamente</v>
      </c>
      <c r="FPA470" s="265" t="str">
        <f t="shared" si="4487"/>
        <v>Inviable Sanitariamente</v>
      </c>
      <c r="FPB470" s="265" t="str">
        <f t="shared" si="4488"/>
        <v>Inviable Sanitariamente</v>
      </c>
      <c r="FPC470" s="265" t="str">
        <f t="shared" si="4489"/>
        <v>Inviable Sanitariamente</v>
      </c>
      <c r="FPD470" s="265" t="str">
        <f t="shared" si="4490"/>
        <v>Inviable Sanitariamente</v>
      </c>
      <c r="FPE470" s="265" t="str">
        <f t="shared" si="4491"/>
        <v>Inviable Sanitariamente</v>
      </c>
      <c r="FPF470" s="265" t="str">
        <f t="shared" si="4492"/>
        <v>Inviable Sanitariamente</v>
      </c>
      <c r="FPG470" s="265" t="str">
        <f t="shared" si="4493"/>
        <v>Inviable Sanitariamente</v>
      </c>
      <c r="FPH470" s="265" t="str">
        <f t="shared" si="4494"/>
        <v>Inviable Sanitariamente</v>
      </c>
      <c r="FPI470" s="265" t="str">
        <f t="shared" si="4495"/>
        <v>Inviable Sanitariamente</v>
      </c>
      <c r="FPJ470" s="265" t="str">
        <f t="shared" si="4496"/>
        <v>Inviable Sanitariamente</v>
      </c>
      <c r="FPK470" s="265" t="str">
        <f t="shared" si="4497"/>
        <v>Inviable Sanitariamente</v>
      </c>
      <c r="FPL470" s="265" t="str">
        <f t="shared" si="4498"/>
        <v>Inviable Sanitariamente</v>
      </c>
      <c r="FPM470" s="265" t="str">
        <f t="shared" si="4499"/>
        <v>Inviable Sanitariamente</v>
      </c>
      <c r="FPN470" s="265" t="str">
        <f t="shared" si="4500"/>
        <v>Inviable Sanitariamente</v>
      </c>
      <c r="FPO470" s="265" t="str">
        <f t="shared" si="4501"/>
        <v>Inviable Sanitariamente</v>
      </c>
      <c r="FPP470" s="265" t="str">
        <f t="shared" si="4502"/>
        <v>Inviable Sanitariamente</v>
      </c>
      <c r="FPQ470" s="265" t="str">
        <f t="shared" si="4503"/>
        <v>Inviable Sanitariamente</v>
      </c>
      <c r="FPR470" s="265" t="str">
        <f t="shared" si="4504"/>
        <v>Inviable Sanitariamente</v>
      </c>
      <c r="FPS470" s="265" t="str">
        <f t="shared" si="4505"/>
        <v>Inviable Sanitariamente</v>
      </c>
      <c r="FPT470" s="265" t="str">
        <f t="shared" si="4506"/>
        <v>Inviable Sanitariamente</v>
      </c>
      <c r="FPU470" s="265" t="str">
        <f t="shared" si="4507"/>
        <v>Inviable Sanitariamente</v>
      </c>
      <c r="FPV470" s="265" t="str">
        <f t="shared" si="4508"/>
        <v>Inviable Sanitariamente</v>
      </c>
      <c r="FPW470" s="265" t="str">
        <f t="shared" si="4509"/>
        <v>Inviable Sanitariamente</v>
      </c>
      <c r="FPX470" s="265" t="str">
        <f t="shared" si="4510"/>
        <v>Inviable Sanitariamente</v>
      </c>
      <c r="FPY470" s="265" t="str">
        <f t="shared" si="4511"/>
        <v>Inviable Sanitariamente</v>
      </c>
      <c r="FPZ470" s="265" t="str">
        <f t="shared" si="4512"/>
        <v>Inviable Sanitariamente</v>
      </c>
      <c r="FQA470" s="265" t="str">
        <f t="shared" si="4513"/>
        <v>Inviable Sanitariamente</v>
      </c>
      <c r="FQB470" s="265" t="str">
        <f t="shared" si="4514"/>
        <v>Inviable Sanitariamente</v>
      </c>
      <c r="FQC470" s="265" t="str">
        <f t="shared" si="4515"/>
        <v>Inviable Sanitariamente</v>
      </c>
      <c r="FQD470" s="265" t="str">
        <f t="shared" si="4516"/>
        <v>Inviable Sanitariamente</v>
      </c>
      <c r="FQE470" s="265" t="str">
        <f t="shared" si="4517"/>
        <v>Inviable Sanitariamente</v>
      </c>
      <c r="FQF470" s="265" t="str">
        <f t="shared" si="4518"/>
        <v>Inviable Sanitariamente</v>
      </c>
      <c r="FQG470" s="265" t="str">
        <f t="shared" si="4519"/>
        <v>Inviable Sanitariamente</v>
      </c>
      <c r="FQH470" s="265" t="str">
        <f t="shared" si="4520"/>
        <v>Inviable Sanitariamente</v>
      </c>
      <c r="FQI470" s="265" t="str">
        <f t="shared" si="4521"/>
        <v>Inviable Sanitariamente</v>
      </c>
      <c r="FQJ470" s="265" t="str">
        <f t="shared" si="4522"/>
        <v>Inviable Sanitariamente</v>
      </c>
      <c r="FQK470" s="265" t="str">
        <f t="shared" si="4523"/>
        <v>Inviable Sanitariamente</v>
      </c>
      <c r="FQL470" s="265" t="str">
        <f t="shared" si="4524"/>
        <v>Inviable Sanitariamente</v>
      </c>
      <c r="FQM470" s="265" t="str">
        <f t="shared" si="4525"/>
        <v>Inviable Sanitariamente</v>
      </c>
      <c r="FQN470" s="265" t="str">
        <f t="shared" si="4526"/>
        <v>Inviable Sanitariamente</v>
      </c>
      <c r="FQO470" s="265" t="str">
        <f t="shared" si="4527"/>
        <v>Inviable Sanitariamente</v>
      </c>
      <c r="FQP470" s="265" t="str">
        <f t="shared" si="4528"/>
        <v>Inviable Sanitariamente</v>
      </c>
      <c r="FQQ470" s="265" t="str">
        <f t="shared" si="4529"/>
        <v>Inviable Sanitariamente</v>
      </c>
      <c r="FQR470" s="265" t="str">
        <f t="shared" si="4530"/>
        <v>Inviable Sanitariamente</v>
      </c>
      <c r="FQS470" s="265" t="str">
        <f t="shared" si="4531"/>
        <v>Inviable Sanitariamente</v>
      </c>
      <c r="FQT470" s="265" t="str">
        <f t="shared" si="4532"/>
        <v>Inviable Sanitariamente</v>
      </c>
      <c r="FQU470" s="265" t="str">
        <f t="shared" si="4533"/>
        <v>Inviable Sanitariamente</v>
      </c>
      <c r="FQV470" s="265" t="str">
        <f t="shared" si="4534"/>
        <v>Inviable Sanitariamente</v>
      </c>
      <c r="FQW470" s="265" t="str">
        <f t="shared" si="4535"/>
        <v>Inviable Sanitariamente</v>
      </c>
      <c r="FQX470" s="265" t="str">
        <f t="shared" si="4536"/>
        <v>Inviable Sanitariamente</v>
      </c>
      <c r="FQY470" s="265" t="str">
        <f t="shared" si="4537"/>
        <v>Inviable Sanitariamente</v>
      </c>
      <c r="FQZ470" s="265" t="str">
        <f t="shared" si="4538"/>
        <v>Inviable Sanitariamente</v>
      </c>
      <c r="FRA470" s="265" t="str">
        <f t="shared" si="4539"/>
        <v>Inviable Sanitariamente</v>
      </c>
      <c r="FRB470" s="265" t="str">
        <f t="shared" si="4540"/>
        <v>Inviable Sanitariamente</v>
      </c>
      <c r="FRC470" s="265" t="str">
        <f t="shared" si="4541"/>
        <v>Inviable Sanitariamente</v>
      </c>
      <c r="FRD470" s="265" t="str">
        <f t="shared" si="4542"/>
        <v>Inviable Sanitariamente</v>
      </c>
      <c r="FRE470" s="265" t="str">
        <f t="shared" si="4543"/>
        <v>Inviable Sanitariamente</v>
      </c>
      <c r="FRF470" s="265" t="str">
        <f t="shared" si="4544"/>
        <v>Inviable Sanitariamente</v>
      </c>
      <c r="FRG470" s="265" t="str">
        <f t="shared" si="4545"/>
        <v>Inviable Sanitariamente</v>
      </c>
      <c r="FRH470" s="265" t="str">
        <f t="shared" si="4546"/>
        <v>Inviable Sanitariamente</v>
      </c>
      <c r="FRI470" s="265" t="str">
        <f t="shared" si="4547"/>
        <v>Inviable Sanitariamente</v>
      </c>
      <c r="FRJ470" s="265" t="str">
        <f t="shared" si="4548"/>
        <v>Inviable Sanitariamente</v>
      </c>
      <c r="FRK470" s="265" t="str">
        <f t="shared" si="4549"/>
        <v>Inviable Sanitariamente</v>
      </c>
      <c r="FRL470" s="265" t="str">
        <f t="shared" si="4550"/>
        <v>Inviable Sanitariamente</v>
      </c>
      <c r="FRM470" s="265" t="str">
        <f t="shared" si="4551"/>
        <v>Inviable Sanitariamente</v>
      </c>
      <c r="FRN470" s="265" t="str">
        <f t="shared" si="4552"/>
        <v>Inviable Sanitariamente</v>
      </c>
      <c r="FRO470" s="265" t="str">
        <f t="shared" si="4553"/>
        <v>Inviable Sanitariamente</v>
      </c>
      <c r="FRP470" s="265" t="str">
        <f t="shared" si="4554"/>
        <v>Inviable Sanitariamente</v>
      </c>
      <c r="FRQ470" s="265" t="str">
        <f t="shared" si="4555"/>
        <v>Inviable Sanitariamente</v>
      </c>
      <c r="FRR470" s="265" t="str">
        <f t="shared" si="4556"/>
        <v>Inviable Sanitariamente</v>
      </c>
      <c r="FRS470" s="265" t="str">
        <f t="shared" si="4557"/>
        <v>Inviable Sanitariamente</v>
      </c>
      <c r="FRT470" s="265" t="str">
        <f t="shared" si="4558"/>
        <v>Inviable Sanitariamente</v>
      </c>
      <c r="FRU470" s="265" t="str">
        <f t="shared" si="4559"/>
        <v>Inviable Sanitariamente</v>
      </c>
      <c r="FRV470" s="265" t="str">
        <f t="shared" si="4560"/>
        <v>Inviable Sanitariamente</v>
      </c>
      <c r="FRW470" s="265" t="str">
        <f t="shared" si="4561"/>
        <v>Inviable Sanitariamente</v>
      </c>
      <c r="FRX470" s="265" t="str">
        <f t="shared" si="4562"/>
        <v>Inviable Sanitariamente</v>
      </c>
      <c r="FRY470" s="265" t="str">
        <f t="shared" si="4563"/>
        <v>Inviable Sanitariamente</v>
      </c>
      <c r="FRZ470" s="265" t="str">
        <f t="shared" si="4564"/>
        <v>Inviable Sanitariamente</v>
      </c>
      <c r="FSA470" s="265" t="str">
        <f t="shared" si="4565"/>
        <v>Inviable Sanitariamente</v>
      </c>
      <c r="FSB470" s="265" t="str">
        <f t="shared" si="4566"/>
        <v>Inviable Sanitariamente</v>
      </c>
      <c r="FSC470" s="265" t="str">
        <f t="shared" si="4567"/>
        <v>Inviable Sanitariamente</v>
      </c>
      <c r="FSD470" s="265" t="str">
        <f t="shared" si="4568"/>
        <v>Inviable Sanitariamente</v>
      </c>
      <c r="FSE470" s="265" t="str">
        <f t="shared" si="4569"/>
        <v>Inviable Sanitariamente</v>
      </c>
      <c r="FSF470" s="265" t="str">
        <f t="shared" si="4570"/>
        <v>Inviable Sanitariamente</v>
      </c>
      <c r="FSG470" s="265" t="str">
        <f t="shared" si="4571"/>
        <v>Inviable Sanitariamente</v>
      </c>
      <c r="FSH470" s="265" t="str">
        <f t="shared" si="4572"/>
        <v>Inviable Sanitariamente</v>
      </c>
      <c r="FSI470" s="265" t="str">
        <f t="shared" si="4573"/>
        <v>Inviable Sanitariamente</v>
      </c>
      <c r="FSJ470" s="265" t="str">
        <f t="shared" si="4574"/>
        <v>Inviable Sanitariamente</v>
      </c>
      <c r="FSK470" s="265" t="str">
        <f t="shared" si="4575"/>
        <v>Inviable Sanitariamente</v>
      </c>
      <c r="FSL470" s="265" t="str">
        <f t="shared" si="4576"/>
        <v>Inviable Sanitariamente</v>
      </c>
      <c r="FSM470" s="265" t="str">
        <f t="shared" si="4577"/>
        <v>Inviable Sanitariamente</v>
      </c>
      <c r="FSN470" s="265" t="str">
        <f t="shared" si="4578"/>
        <v>Inviable Sanitariamente</v>
      </c>
      <c r="FSO470" s="265" t="str">
        <f t="shared" si="4579"/>
        <v>Inviable Sanitariamente</v>
      </c>
      <c r="FSP470" s="265" t="str">
        <f t="shared" si="4580"/>
        <v>Inviable Sanitariamente</v>
      </c>
      <c r="FSQ470" s="265" t="str">
        <f t="shared" si="4581"/>
        <v>Inviable Sanitariamente</v>
      </c>
      <c r="FSR470" s="265" t="str">
        <f t="shared" si="4582"/>
        <v>Inviable Sanitariamente</v>
      </c>
      <c r="FSS470" s="265" t="str">
        <f t="shared" si="4583"/>
        <v>Inviable Sanitariamente</v>
      </c>
      <c r="FST470" s="265" t="str">
        <f t="shared" si="4584"/>
        <v>Inviable Sanitariamente</v>
      </c>
      <c r="FSU470" s="265" t="str">
        <f t="shared" si="4585"/>
        <v>Inviable Sanitariamente</v>
      </c>
      <c r="FSV470" s="265" t="str">
        <f t="shared" si="4586"/>
        <v>Inviable Sanitariamente</v>
      </c>
      <c r="FSW470" s="265" t="str">
        <f t="shared" si="4587"/>
        <v>Inviable Sanitariamente</v>
      </c>
      <c r="FSX470" s="265" t="str">
        <f t="shared" si="4588"/>
        <v>Inviable Sanitariamente</v>
      </c>
      <c r="FSY470" s="265" t="str">
        <f t="shared" si="4589"/>
        <v>Inviable Sanitariamente</v>
      </c>
      <c r="FSZ470" s="265" t="str">
        <f t="shared" si="4590"/>
        <v>Inviable Sanitariamente</v>
      </c>
      <c r="FTA470" s="265" t="str">
        <f t="shared" si="4591"/>
        <v>Inviable Sanitariamente</v>
      </c>
      <c r="FTB470" s="265" t="str">
        <f t="shared" si="4592"/>
        <v>Inviable Sanitariamente</v>
      </c>
      <c r="FTC470" s="265" t="str">
        <f t="shared" si="4593"/>
        <v>Inviable Sanitariamente</v>
      </c>
      <c r="FTD470" s="265" t="str">
        <f t="shared" si="4594"/>
        <v>Inviable Sanitariamente</v>
      </c>
      <c r="FTE470" s="265" t="str">
        <f t="shared" si="4595"/>
        <v>Inviable Sanitariamente</v>
      </c>
      <c r="FTF470" s="265" t="str">
        <f t="shared" si="4596"/>
        <v>Inviable Sanitariamente</v>
      </c>
      <c r="FTG470" s="265" t="str">
        <f t="shared" si="4597"/>
        <v>Inviable Sanitariamente</v>
      </c>
      <c r="FTH470" s="265" t="str">
        <f t="shared" si="4598"/>
        <v>Inviable Sanitariamente</v>
      </c>
      <c r="FTI470" s="265" t="str">
        <f t="shared" si="4599"/>
        <v>Inviable Sanitariamente</v>
      </c>
      <c r="FTJ470" s="265" t="str">
        <f t="shared" si="4600"/>
        <v>Inviable Sanitariamente</v>
      </c>
      <c r="FTK470" s="265" t="str">
        <f t="shared" si="4601"/>
        <v>Inviable Sanitariamente</v>
      </c>
      <c r="FTL470" s="265" t="str">
        <f t="shared" si="4602"/>
        <v>Inviable Sanitariamente</v>
      </c>
      <c r="FTM470" s="265" t="str">
        <f t="shared" si="4603"/>
        <v>Inviable Sanitariamente</v>
      </c>
      <c r="FTN470" s="265" t="str">
        <f t="shared" si="4604"/>
        <v>Inviable Sanitariamente</v>
      </c>
      <c r="FTO470" s="265" t="str">
        <f t="shared" si="4605"/>
        <v>Inviable Sanitariamente</v>
      </c>
      <c r="FTP470" s="265" t="str">
        <f t="shared" si="4606"/>
        <v>Inviable Sanitariamente</v>
      </c>
      <c r="FTQ470" s="265" t="str">
        <f t="shared" si="4607"/>
        <v>Inviable Sanitariamente</v>
      </c>
      <c r="FTR470" s="265" t="str">
        <f t="shared" si="4608"/>
        <v>Inviable Sanitariamente</v>
      </c>
      <c r="FTS470" s="265" t="str">
        <f t="shared" si="4609"/>
        <v>Inviable Sanitariamente</v>
      </c>
      <c r="FTT470" s="265" t="str">
        <f t="shared" si="4610"/>
        <v>Inviable Sanitariamente</v>
      </c>
      <c r="FTU470" s="265" t="str">
        <f t="shared" si="4611"/>
        <v>Inviable Sanitariamente</v>
      </c>
      <c r="FTV470" s="265" t="str">
        <f t="shared" si="4612"/>
        <v>Inviable Sanitariamente</v>
      </c>
      <c r="FTW470" s="265" t="str">
        <f t="shared" si="4613"/>
        <v>Inviable Sanitariamente</v>
      </c>
      <c r="FTX470" s="265" t="str">
        <f t="shared" si="4614"/>
        <v>Inviable Sanitariamente</v>
      </c>
      <c r="FTY470" s="265" t="str">
        <f t="shared" si="4615"/>
        <v>Inviable Sanitariamente</v>
      </c>
      <c r="FTZ470" s="265" t="str">
        <f t="shared" si="4616"/>
        <v>Inviable Sanitariamente</v>
      </c>
      <c r="FUA470" s="265" t="str">
        <f t="shared" si="4617"/>
        <v>Inviable Sanitariamente</v>
      </c>
      <c r="FUB470" s="265" t="str">
        <f t="shared" si="4618"/>
        <v>Inviable Sanitariamente</v>
      </c>
      <c r="FUC470" s="265" t="str">
        <f t="shared" si="4619"/>
        <v>Inviable Sanitariamente</v>
      </c>
      <c r="FUD470" s="265" t="str">
        <f t="shared" si="4620"/>
        <v>Inviable Sanitariamente</v>
      </c>
      <c r="FUE470" s="265" t="str">
        <f t="shared" si="4621"/>
        <v>Inviable Sanitariamente</v>
      </c>
      <c r="FUF470" s="265" t="str">
        <f t="shared" si="4622"/>
        <v>Inviable Sanitariamente</v>
      </c>
      <c r="FUG470" s="265" t="str">
        <f t="shared" si="4623"/>
        <v>Inviable Sanitariamente</v>
      </c>
      <c r="FUH470" s="265" t="str">
        <f t="shared" si="4624"/>
        <v>Inviable Sanitariamente</v>
      </c>
      <c r="FUI470" s="265" t="str">
        <f t="shared" si="4625"/>
        <v>Inviable Sanitariamente</v>
      </c>
      <c r="FUJ470" s="265" t="str">
        <f t="shared" si="4626"/>
        <v>Inviable Sanitariamente</v>
      </c>
      <c r="FUK470" s="265" t="str">
        <f t="shared" si="4627"/>
        <v>Inviable Sanitariamente</v>
      </c>
      <c r="FUL470" s="265" t="str">
        <f t="shared" si="4628"/>
        <v>Inviable Sanitariamente</v>
      </c>
      <c r="FUM470" s="265" t="str">
        <f t="shared" si="4629"/>
        <v>Inviable Sanitariamente</v>
      </c>
      <c r="FUN470" s="265" t="str">
        <f t="shared" si="4630"/>
        <v>Inviable Sanitariamente</v>
      </c>
      <c r="FUO470" s="265" t="str">
        <f t="shared" si="4631"/>
        <v>Inviable Sanitariamente</v>
      </c>
      <c r="FUP470" s="265" t="str">
        <f t="shared" si="4632"/>
        <v>Inviable Sanitariamente</v>
      </c>
      <c r="FUQ470" s="265" t="str">
        <f t="shared" si="4633"/>
        <v>Inviable Sanitariamente</v>
      </c>
      <c r="FUR470" s="265" t="str">
        <f t="shared" si="4634"/>
        <v>Inviable Sanitariamente</v>
      </c>
      <c r="FUS470" s="265" t="str">
        <f t="shared" si="4635"/>
        <v>Inviable Sanitariamente</v>
      </c>
      <c r="FUT470" s="265" t="str">
        <f t="shared" si="4636"/>
        <v>Inviable Sanitariamente</v>
      </c>
      <c r="FUU470" s="265" t="str">
        <f t="shared" si="4637"/>
        <v>Inviable Sanitariamente</v>
      </c>
      <c r="FUV470" s="265" t="str">
        <f t="shared" si="4638"/>
        <v>Inviable Sanitariamente</v>
      </c>
      <c r="FUW470" s="265" t="str">
        <f t="shared" si="4639"/>
        <v>Inviable Sanitariamente</v>
      </c>
      <c r="FUX470" s="265" t="str">
        <f t="shared" si="4640"/>
        <v>Inviable Sanitariamente</v>
      </c>
      <c r="FUY470" s="265" t="str">
        <f t="shared" si="4641"/>
        <v>Inviable Sanitariamente</v>
      </c>
      <c r="FUZ470" s="265" t="str">
        <f t="shared" si="4642"/>
        <v>Inviable Sanitariamente</v>
      </c>
      <c r="FVA470" s="265" t="str">
        <f t="shared" si="4643"/>
        <v>Inviable Sanitariamente</v>
      </c>
      <c r="FVB470" s="265" t="str">
        <f t="shared" si="4644"/>
        <v>Inviable Sanitariamente</v>
      </c>
      <c r="FVC470" s="265" t="str">
        <f t="shared" si="4645"/>
        <v>Inviable Sanitariamente</v>
      </c>
      <c r="FVD470" s="265" t="str">
        <f t="shared" si="4646"/>
        <v>Inviable Sanitariamente</v>
      </c>
      <c r="FVE470" s="265" t="str">
        <f t="shared" si="4647"/>
        <v>Inviable Sanitariamente</v>
      </c>
      <c r="FVF470" s="265" t="str">
        <f t="shared" si="4648"/>
        <v>Inviable Sanitariamente</v>
      </c>
      <c r="FVG470" s="265" t="str">
        <f t="shared" si="4649"/>
        <v>Inviable Sanitariamente</v>
      </c>
      <c r="FVH470" s="265" t="str">
        <f t="shared" si="4650"/>
        <v>Inviable Sanitariamente</v>
      </c>
      <c r="FVI470" s="265" t="str">
        <f t="shared" si="4651"/>
        <v>Inviable Sanitariamente</v>
      </c>
      <c r="FVJ470" s="265" t="str">
        <f t="shared" si="4652"/>
        <v>Inviable Sanitariamente</v>
      </c>
      <c r="FVK470" s="265" t="str">
        <f t="shared" si="4653"/>
        <v>Inviable Sanitariamente</v>
      </c>
      <c r="FVL470" s="265" t="str">
        <f t="shared" si="4654"/>
        <v>Inviable Sanitariamente</v>
      </c>
      <c r="FVM470" s="265" t="str">
        <f t="shared" si="4655"/>
        <v>Inviable Sanitariamente</v>
      </c>
      <c r="FVN470" s="265" t="str">
        <f t="shared" si="4656"/>
        <v>Inviable Sanitariamente</v>
      </c>
      <c r="FVO470" s="265" t="str">
        <f t="shared" si="4657"/>
        <v>Inviable Sanitariamente</v>
      </c>
      <c r="FVP470" s="265" t="str">
        <f t="shared" si="4658"/>
        <v>Inviable Sanitariamente</v>
      </c>
      <c r="FVQ470" s="265" t="str">
        <f t="shared" si="4659"/>
        <v>Inviable Sanitariamente</v>
      </c>
      <c r="FVR470" s="265" t="str">
        <f t="shared" si="4660"/>
        <v>Inviable Sanitariamente</v>
      </c>
      <c r="FVS470" s="265" t="str">
        <f t="shared" si="4661"/>
        <v>Inviable Sanitariamente</v>
      </c>
      <c r="FVT470" s="265" t="str">
        <f t="shared" si="4662"/>
        <v>Inviable Sanitariamente</v>
      </c>
      <c r="FVU470" s="265" t="str">
        <f t="shared" si="4663"/>
        <v>Inviable Sanitariamente</v>
      </c>
      <c r="FVV470" s="265" t="str">
        <f t="shared" si="4664"/>
        <v>Inviable Sanitariamente</v>
      </c>
      <c r="FVW470" s="265" t="str">
        <f t="shared" si="4665"/>
        <v>Inviable Sanitariamente</v>
      </c>
      <c r="FVX470" s="265" t="str">
        <f t="shared" si="4666"/>
        <v>Inviable Sanitariamente</v>
      </c>
      <c r="FVY470" s="265" t="str">
        <f t="shared" si="4667"/>
        <v>Inviable Sanitariamente</v>
      </c>
      <c r="FVZ470" s="265" t="str">
        <f t="shared" si="4668"/>
        <v>Inviable Sanitariamente</v>
      </c>
      <c r="FWA470" s="265" t="str">
        <f t="shared" si="4669"/>
        <v>Inviable Sanitariamente</v>
      </c>
      <c r="FWB470" s="265" t="str">
        <f t="shared" si="4670"/>
        <v>Inviable Sanitariamente</v>
      </c>
      <c r="FWC470" s="265" t="str">
        <f t="shared" si="4671"/>
        <v>Inviable Sanitariamente</v>
      </c>
      <c r="FWD470" s="265" t="str">
        <f t="shared" si="4672"/>
        <v>Inviable Sanitariamente</v>
      </c>
      <c r="FWE470" s="265" t="str">
        <f t="shared" si="4673"/>
        <v>Inviable Sanitariamente</v>
      </c>
      <c r="FWF470" s="265" t="str">
        <f t="shared" si="4674"/>
        <v>Inviable Sanitariamente</v>
      </c>
      <c r="FWG470" s="265" t="str">
        <f t="shared" si="4675"/>
        <v>Inviable Sanitariamente</v>
      </c>
      <c r="FWH470" s="265" t="str">
        <f t="shared" si="4676"/>
        <v>Inviable Sanitariamente</v>
      </c>
      <c r="FWI470" s="265" t="str">
        <f t="shared" si="4677"/>
        <v>Inviable Sanitariamente</v>
      </c>
      <c r="FWJ470" s="265" t="str">
        <f t="shared" si="4678"/>
        <v>Inviable Sanitariamente</v>
      </c>
      <c r="FWK470" s="265" t="str">
        <f t="shared" si="4679"/>
        <v>Inviable Sanitariamente</v>
      </c>
      <c r="FWL470" s="265" t="str">
        <f t="shared" si="4680"/>
        <v>Inviable Sanitariamente</v>
      </c>
      <c r="FWM470" s="265" t="str">
        <f t="shared" si="4681"/>
        <v>Inviable Sanitariamente</v>
      </c>
      <c r="FWN470" s="265" t="str">
        <f t="shared" si="4682"/>
        <v>Inviable Sanitariamente</v>
      </c>
      <c r="FWO470" s="265" t="str">
        <f t="shared" si="4683"/>
        <v>Inviable Sanitariamente</v>
      </c>
      <c r="FWP470" s="265" t="str">
        <f t="shared" si="4684"/>
        <v>Inviable Sanitariamente</v>
      </c>
      <c r="FWQ470" s="265" t="str">
        <f t="shared" si="4685"/>
        <v>Inviable Sanitariamente</v>
      </c>
      <c r="FWR470" s="265" t="str">
        <f t="shared" si="4686"/>
        <v>Inviable Sanitariamente</v>
      </c>
      <c r="FWS470" s="265" t="str">
        <f t="shared" si="4687"/>
        <v>Inviable Sanitariamente</v>
      </c>
      <c r="FWT470" s="265" t="str">
        <f t="shared" si="4688"/>
        <v>Inviable Sanitariamente</v>
      </c>
      <c r="FWU470" s="265" t="str">
        <f t="shared" si="4689"/>
        <v>Inviable Sanitariamente</v>
      </c>
      <c r="FWV470" s="265" t="str">
        <f t="shared" si="4690"/>
        <v>Inviable Sanitariamente</v>
      </c>
      <c r="FWW470" s="265" t="str">
        <f t="shared" si="4691"/>
        <v>Inviable Sanitariamente</v>
      </c>
      <c r="FWX470" s="265" t="str">
        <f t="shared" si="4692"/>
        <v>Inviable Sanitariamente</v>
      </c>
      <c r="FWY470" s="265" t="str">
        <f t="shared" si="4693"/>
        <v>Inviable Sanitariamente</v>
      </c>
      <c r="FWZ470" s="265" t="str">
        <f t="shared" si="4694"/>
        <v>Inviable Sanitariamente</v>
      </c>
      <c r="FXA470" s="265" t="str">
        <f t="shared" si="4695"/>
        <v>Inviable Sanitariamente</v>
      </c>
      <c r="FXB470" s="265" t="str">
        <f t="shared" si="4696"/>
        <v>Inviable Sanitariamente</v>
      </c>
      <c r="FXC470" s="265" t="str">
        <f t="shared" si="4697"/>
        <v>Inviable Sanitariamente</v>
      </c>
      <c r="FXD470" s="265" t="str">
        <f t="shared" si="4698"/>
        <v>Inviable Sanitariamente</v>
      </c>
      <c r="FXE470" s="265" t="str">
        <f t="shared" si="4699"/>
        <v>Inviable Sanitariamente</v>
      </c>
      <c r="FXF470" s="265" t="str">
        <f t="shared" si="4700"/>
        <v>Inviable Sanitariamente</v>
      </c>
      <c r="FXG470" s="265" t="str">
        <f t="shared" si="4701"/>
        <v>Inviable Sanitariamente</v>
      </c>
      <c r="FXH470" s="265" t="str">
        <f t="shared" si="4702"/>
        <v>Inviable Sanitariamente</v>
      </c>
      <c r="FXI470" s="265" t="str">
        <f t="shared" si="4703"/>
        <v>Inviable Sanitariamente</v>
      </c>
      <c r="FXJ470" s="265" t="str">
        <f t="shared" si="4704"/>
        <v>Inviable Sanitariamente</v>
      </c>
      <c r="FXK470" s="265" t="str">
        <f t="shared" si="4705"/>
        <v>Inviable Sanitariamente</v>
      </c>
      <c r="FXL470" s="265" t="str">
        <f t="shared" si="4706"/>
        <v>Inviable Sanitariamente</v>
      </c>
      <c r="FXM470" s="265" t="str">
        <f t="shared" si="4707"/>
        <v>Inviable Sanitariamente</v>
      </c>
      <c r="FXN470" s="265" t="str">
        <f t="shared" si="4708"/>
        <v>Inviable Sanitariamente</v>
      </c>
      <c r="FXO470" s="265" t="str">
        <f t="shared" si="4709"/>
        <v>Inviable Sanitariamente</v>
      </c>
      <c r="FXP470" s="265" t="str">
        <f t="shared" si="4710"/>
        <v>Inviable Sanitariamente</v>
      </c>
      <c r="FXQ470" s="265" t="str">
        <f t="shared" si="4711"/>
        <v>Inviable Sanitariamente</v>
      </c>
      <c r="FXR470" s="265" t="str">
        <f t="shared" si="4712"/>
        <v>Inviable Sanitariamente</v>
      </c>
      <c r="FXS470" s="265" t="str">
        <f t="shared" si="4713"/>
        <v>Inviable Sanitariamente</v>
      </c>
      <c r="FXT470" s="265" t="str">
        <f t="shared" si="4714"/>
        <v>Inviable Sanitariamente</v>
      </c>
      <c r="FXU470" s="265" t="str">
        <f t="shared" si="4715"/>
        <v>Inviable Sanitariamente</v>
      </c>
      <c r="FXV470" s="265" t="str">
        <f t="shared" si="4716"/>
        <v>Inviable Sanitariamente</v>
      </c>
      <c r="FXW470" s="265" t="str">
        <f t="shared" si="4717"/>
        <v>Inviable Sanitariamente</v>
      </c>
      <c r="FXX470" s="265" t="str">
        <f t="shared" si="4718"/>
        <v>Inviable Sanitariamente</v>
      </c>
      <c r="FXY470" s="265" t="str">
        <f t="shared" si="4719"/>
        <v>Inviable Sanitariamente</v>
      </c>
      <c r="FXZ470" s="265" t="str">
        <f t="shared" si="4720"/>
        <v>Inviable Sanitariamente</v>
      </c>
      <c r="FYA470" s="265" t="str">
        <f t="shared" si="4721"/>
        <v>Inviable Sanitariamente</v>
      </c>
      <c r="FYB470" s="265" t="str">
        <f t="shared" si="4722"/>
        <v>Inviable Sanitariamente</v>
      </c>
      <c r="FYC470" s="265" t="str">
        <f t="shared" si="4723"/>
        <v>Inviable Sanitariamente</v>
      </c>
      <c r="FYD470" s="265" t="str">
        <f t="shared" si="4724"/>
        <v>Inviable Sanitariamente</v>
      </c>
      <c r="FYE470" s="265" t="str">
        <f t="shared" si="4725"/>
        <v>Inviable Sanitariamente</v>
      </c>
      <c r="FYF470" s="265" t="str">
        <f t="shared" si="4726"/>
        <v>Inviable Sanitariamente</v>
      </c>
      <c r="FYG470" s="265" t="str">
        <f t="shared" si="4727"/>
        <v>Inviable Sanitariamente</v>
      </c>
      <c r="FYH470" s="265" t="str">
        <f t="shared" si="4728"/>
        <v>Inviable Sanitariamente</v>
      </c>
      <c r="FYI470" s="265" t="str">
        <f t="shared" si="4729"/>
        <v>Inviable Sanitariamente</v>
      </c>
      <c r="FYJ470" s="265" t="str">
        <f t="shared" si="4730"/>
        <v>Inviable Sanitariamente</v>
      </c>
      <c r="FYK470" s="265" t="str">
        <f t="shared" si="4731"/>
        <v>Inviable Sanitariamente</v>
      </c>
      <c r="FYL470" s="265" t="str">
        <f t="shared" si="4732"/>
        <v>Inviable Sanitariamente</v>
      </c>
      <c r="FYM470" s="265" t="str">
        <f t="shared" si="4733"/>
        <v>Inviable Sanitariamente</v>
      </c>
      <c r="FYN470" s="265" t="str">
        <f t="shared" si="4734"/>
        <v>Inviable Sanitariamente</v>
      </c>
      <c r="FYO470" s="265" t="str">
        <f t="shared" si="4735"/>
        <v>Inviable Sanitariamente</v>
      </c>
      <c r="FYP470" s="265" t="str">
        <f t="shared" si="4736"/>
        <v>Inviable Sanitariamente</v>
      </c>
      <c r="FYQ470" s="265" t="str">
        <f t="shared" si="4737"/>
        <v>Inviable Sanitariamente</v>
      </c>
      <c r="FYR470" s="265" t="str">
        <f t="shared" si="4738"/>
        <v>Inviable Sanitariamente</v>
      </c>
      <c r="FYS470" s="265" t="str">
        <f t="shared" si="4739"/>
        <v>Inviable Sanitariamente</v>
      </c>
      <c r="FYT470" s="265" t="str">
        <f t="shared" si="4740"/>
        <v>Inviable Sanitariamente</v>
      </c>
      <c r="FYU470" s="265" t="str">
        <f t="shared" si="4741"/>
        <v>Inviable Sanitariamente</v>
      </c>
      <c r="FYV470" s="265" t="str">
        <f t="shared" si="4742"/>
        <v>Inviable Sanitariamente</v>
      </c>
      <c r="FYW470" s="265" t="str">
        <f t="shared" si="4743"/>
        <v>Inviable Sanitariamente</v>
      </c>
      <c r="FYX470" s="265" t="str">
        <f t="shared" si="4744"/>
        <v>Inviable Sanitariamente</v>
      </c>
      <c r="FYY470" s="265" t="str">
        <f t="shared" si="4745"/>
        <v>Inviable Sanitariamente</v>
      </c>
      <c r="FYZ470" s="265" t="str">
        <f t="shared" si="4746"/>
        <v>Inviable Sanitariamente</v>
      </c>
      <c r="FZA470" s="265" t="str">
        <f t="shared" si="4747"/>
        <v>Inviable Sanitariamente</v>
      </c>
      <c r="FZB470" s="265" t="str">
        <f t="shared" si="4748"/>
        <v>Inviable Sanitariamente</v>
      </c>
      <c r="FZC470" s="265" t="str">
        <f t="shared" si="4749"/>
        <v>Inviable Sanitariamente</v>
      </c>
      <c r="FZD470" s="265" t="str">
        <f t="shared" si="4750"/>
        <v>Inviable Sanitariamente</v>
      </c>
      <c r="FZE470" s="265" t="str">
        <f t="shared" si="4751"/>
        <v>Inviable Sanitariamente</v>
      </c>
      <c r="FZF470" s="265" t="str">
        <f t="shared" si="4752"/>
        <v>Inviable Sanitariamente</v>
      </c>
      <c r="FZG470" s="265" t="str">
        <f t="shared" si="4753"/>
        <v>Inviable Sanitariamente</v>
      </c>
      <c r="FZH470" s="265" t="str">
        <f t="shared" si="4754"/>
        <v>Inviable Sanitariamente</v>
      </c>
      <c r="FZI470" s="265" t="str">
        <f t="shared" si="4755"/>
        <v>Inviable Sanitariamente</v>
      </c>
      <c r="FZJ470" s="265" t="str">
        <f t="shared" si="4756"/>
        <v>Inviable Sanitariamente</v>
      </c>
      <c r="FZK470" s="265" t="str">
        <f t="shared" si="4757"/>
        <v>Inviable Sanitariamente</v>
      </c>
      <c r="FZL470" s="265" t="str">
        <f t="shared" si="4758"/>
        <v>Inviable Sanitariamente</v>
      </c>
      <c r="FZM470" s="265" t="str">
        <f t="shared" si="4759"/>
        <v>Inviable Sanitariamente</v>
      </c>
      <c r="FZN470" s="265" t="str">
        <f t="shared" si="4760"/>
        <v>Inviable Sanitariamente</v>
      </c>
      <c r="FZO470" s="265" t="str">
        <f t="shared" si="4761"/>
        <v>Inviable Sanitariamente</v>
      </c>
      <c r="FZP470" s="265" t="str">
        <f t="shared" si="4762"/>
        <v>Inviable Sanitariamente</v>
      </c>
      <c r="FZQ470" s="265" t="str">
        <f t="shared" si="4763"/>
        <v>Inviable Sanitariamente</v>
      </c>
      <c r="FZR470" s="265" t="str">
        <f t="shared" si="4764"/>
        <v>Inviable Sanitariamente</v>
      </c>
      <c r="FZS470" s="265" t="str">
        <f t="shared" si="4765"/>
        <v>Inviable Sanitariamente</v>
      </c>
      <c r="FZT470" s="265" t="str">
        <f t="shared" si="4766"/>
        <v>Inviable Sanitariamente</v>
      </c>
      <c r="FZU470" s="265" t="str">
        <f t="shared" si="4767"/>
        <v>Inviable Sanitariamente</v>
      </c>
      <c r="FZV470" s="265" t="str">
        <f t="shared" si="4768"/>
        <v>Inviable Sanitariamente</v>
      </c>
      <c r="FZW470" s="265" t="str">
        <f t="shared" si="4769"/>
        <v>Inviable Sanitariamente</v>
      </c>
      <c r="FZX470" s="265" t="str">
        <f t="shared" si="4770"/>
        <v>Inviable Sanitariamente</v>
      </c>
      <c r="FZY470" s="265" t="str">
        <f t="shared" si="4771"/>
        <v>Inviable Sanitariamente</v>
      </c>
      <c r="FZZ470" s="265" t="str">
        <f t="shared" si="4772"/>
        <v>Inviable Sanitariamente</v>
      </c>
      <c r="GAA470" s="265" t="str">
        <f t="shared" si="4773"/>
        <v>Inviable Sanitariamente</v>
      </c>
      <c r="GAB470" s="265" t="str">
        <f t="shared" si="4774"/>
        <v>Inviable Sanitariamente</v>
      </c>
      <c r="GAC470" s="265" t="str">
        <f t="shared" si="4775"/>
        <v>Inviable Sanitariamente</v>
      </c>
      <c r="GAD470" s="265" t="str">
        <f t="shared" si="4776"/>
        <v>Inviable Sanitariamente</v>
      </c>
      <c r="GAE470" s="265" t="str">
        <f t="shared" si="4777"/>
        <v>Inviable Sanitariamente</v>
      </c>
      <c r="GAF470" s="265" t="str">
        <f t="shared" si="4778"/>
        <v>Inviable Sanitariamente</v>
      </c>
      <c r="GAG470" s="265" t="str">
        <f t="shared" si="4779"/>
        <v>Inviable Sanitariamente</v>
      </c>
      <c r="GAH470" s="265" t="str">
        <f t="shared" si="4780"/>
        <v>Inviable Sanitariamente</v>
      </c>
      <c r="GAI470" s="265" t="str">
        <f t="shared" si="4781"/>
        <v>Inviable Sanitariamente</v>
      </c>
      <c r="GAJ470" s="265" t="str">
        <f t="shared" si="4782"/>
        <v>Inviable Sanitariamente</v>
      </c>
      <c r="GAK470" s="265" t="str">
        <f t="shared" si="4783"/>
        <v>Inviable Sanitariamente</v>
      </c>
      <c r="GAL470" s="265" t="str">
        <f t="shared" si="4784"/>
        <v>Inviable Sanitariamente</v>
      </c>
      <c r="GAM470" s="265" t="str">
        <f t="shared" si="4785"/>
        <v>Inviable Sanitariamente</v>
      </c>
      <c r="GAN470" s="265" t="str">
        <f t="shared" si="4786"/>
        <v>Inviable Sanitariamente</v>
      </c>
      <c r="GAO470" s="265" t="str">
        <f t="shared" si="4787"/>
        <v>Inviable Sanitariamente</v>
      </c>
      <c r="GAP470" s="265" t="str">
        <f t="shared" si="4788"/>
        <v>Inviable Sanitariamente</v>
      </c>
      <c r="GAQ470" s="265" t="str">
        <f t="shared" si="4789"/>
        <v>Inviable Sanitariamente</v>
      </c>
      <c r="GAR470" s="265" t="str">
        <f t="shared" si="4790"/>
        <v>Inviable Sanitariamente</v>
      </c>
      <c r="GAS470" s="265" t="str">
        <f t="shared" si="4791"/>
        <v>Inviable Sanitariamente</v>
      </c>
      <c r="GAT470" s="265" t="str">
        <f t="shared" si="4792"/>
        <v>Inviable Sanitariamente</v>
      </c>
      <c r="GAU470" s="265" t="str">
        <f t="shared" si="4793"/>
        <v>Inviable Sanitariamente</v>
      </c>
      <c r="GAV470" s="265" t="str">
        <f t="shared" si="4794"/>
        <v>Inviable Sanitariamente</v>
      </c>
      <c r="GAW470" s="265" t="str">
        <f t="shared" si="4795"/>
        <v>Inviable Sanitariamente</v>
      </c>
      <c r="GAX470" s="265" t="str">
        <f t="shared" si="4796"/>
        <v>Inviable Sanitariamente</v>
      </c>
      <c r="GAY470" s="265" t="str">
        <f t="shared" si="4797"/>
        <v>Inviable Sanitariamente</v>
      </c>
      <c r="GAZ470" s="265" t="str">
        <f t="shared" si="4798"/>
        <v>Inviable Sanitariamente</v>
      </c>
      <c r="GBA470" s="265" t="str">
        <f t="shared" si="4799"/>
        <v>Inviable Sanitariamente</v>
      </c>
      <c r="GBB470" s="265" t="str">
        <f t="shared" si="4800"/>
        <v>Inviable Sanitariamente</v>
      </c>
      <c r="GBC470" s="265" t="str">
        <f t="shared" si="4801"/>
        <v>Inviable Sanitariamente</v>
      </c>
      <c r="GBD470" s="265" t="str">
        <f t="shared" si="4802"/>
        <v>Inviable Sanitariamente</v>
      </c>
      <c r="GBE470" s="265" t="str">
        <f t="shared" si="4803"/>
        <v>Inviable Sanitariamente</v>
      </c>
      <c r="GBF470" s="265" t="str">
        <f t="shared" si="4804"/>
        <v>Inviable Sanitariamente</v>
      </c>
      <c r="GBG470" s="265" t="str">
        <f t="shared" si="4805"/>
        <v>Inviable Sanitariamente</v>
      </c>
      <c r="GBH470" s="265" t="str">
        <f t="shared" si="4806"/>
        <v>Inviable Sanitariamente</v>
      </c>
      <c r="GBI470" s="265" t="str">
        <f t="shared" si="4807"/>
        <v>Inviable Sanitariamente</v>
      </c>
      <c r="GBJ470" s="265" t="str">
        <f t="shared" si="4808"/>
        <v>Inviable Sanitariamente</v>
      </c>
      <c r="GBK470" s="265" t="str">
        <f t="shared" si="4809"/>
        <v>Inviable Sanitariamente</v>
      </c>
      <c r="GBL470" s="265" t="str">
        <f t="shared" si="4810"/>
        <v>Inviable Sanitariamente</v>
      </c>
      <c r="GBM470" s="265" t="str">
        <f t="shared" si="4811"/>
        <v>Inviable Sanitariamente</v>
      </c>
      <c r="GBN470" s="265" t="str">
        <f t="shared" si="4812"/>
        <v>Inviable Sanitariamente</v>
      </c>
      <c r="GBO470" s="265" t="str">
        <f t="shared" si="4813"/>
        <v>Inviable Sanitariamente</v>
      </c>
      <c r="GBP470" s="265" t="str">
        <f t="shared" si="4814"/>
        <v>Inviable Sanitariamente</v>
      </c>
      <c r="GBQ470" s="265" t="str">
        <f t="shared" si="4815"/>
        <v>Inviable Sanitariamente</v>
      </c>
      <c r="GBR470" s="265" t="str">
        <f t="shared" si="4816"/>
        <v>Inviable Sanitariamente</v>
      </c>
      <c r="GBS470" s="265" t="str">
        <f t="shared" si="4817"/>
        <v>Inviable Sanitariamente</v>
      </c>
      <c r="GBT470" s="265" t="str">
        <f t="shared" si="4818"/>
        <v>Inviable Sanitariamente</v>
      </c>
      <c r="GBU470" s="265" t="str">
        <f t="shared" si="4819"/>
        <v>Inviable Sanitariamente</v>
      </c>
      <c r="GBV470" s="265" t="str">
        <f t="shared" si="4820"/>
        <v>Inviable Sanitariamente</v>
      </c>
      <c r="GBW470" s="265" t="str">
        <f t="shared" si="4821"/>
        <v>Inviable Sanitariamente</v>
      </c>
      <c r="GBX470" s="265" t="str">
        <f t="shared" si="4822"/>
        <v>Inviable Sanitariamente</v>
      </c>
      <c r="GBY470" s="265" t="str">
        <f t="shared" si="4823"/>
        <v>Inviable Sanitariamente</v>
      </c>
      <c r="GBZ470" s="265" t="str">
        <f t="shared" si="4824"/>
        <v>Inviable Sanitariamente</v>
      </c>
      <c r="GCA470" s="265" t="str">
        <f t="shared" si="4825"/>
        <v>Inviable Sanitariamente</v>
      </c>
      <c r="GCB470" s="265" t="str">
        <f t="shared" si="4826"/>
        <v>Inviable Sanitariamente</v>
      </c>
      <c r="GCC470" s="265" t="str">
        <f t="shared" si="4827"/>
        <v>Inviable Sanitariamente</v>
      </c>
      <c r="GCD470" s="265" t="str">
        <f t="shared" si="4828"/>
        <v>Inviable Sanitariamente</v>
      </c>
      <c r="GCE470" s="265" t="str">
        <f t="shared" si="4829"/>
        <v>Inviable Sanitariamente</v>
      </c>
      <c r="GCF470" s="265" t="str">
        <f t="shared" si="4830"/>
        <v>Inviable Sanitariamente</v>
      </c>
      <c r="GCG470" s="265" t="str">
        <f t="shared" si="4831"/>
        <v>Inviable Sanitariamente</v>
      </c>
      <c r="GCH470" s="265" t="str">
        <f t="shared" si="4832"/>
        <v>Inviable Sanitariamente</v>
      </c>
      <c r="GCI470" s="265" t="str">
        <f t="shared" si="4833"/>
        <v>Inviable Sanitariamente</v>
      </c>
      <c r="GCJ470" s="265" t="str">
        <f t="shared" si="4834"/>
        <v>Inviable Sanitariamente</v>
      </c>
      <c r="GCK470" s="265" t="str">
        <f t="shared" si="4835"/>
        <v>Inviable Sanitariamente</v>
      </c>
      <c r="GCL470" s="265" t="str">
        <f t="shared" si="4836"/>
        <v>Inviable Sanitariamente</v>
      </c>
      <c r="GCM470" s="265" t="str">
        <f t="shared" si="4837"/>
        <v>Inviable Sanitariamente</v>
      </c>
      <c r="GCN470" s="265" t="str">
        <f t="shared" si="4838"/>
        <v>Inviable Sanitariamente</v>
      </c>
      <c r="GCO470" s="265" t="str">
        <f t="shared" si="4839"/>
        <v>Inviable Sanitariamente</v>
      </c>
      <c r="GCP470" s="265" t="str">
        <f t="shared" si="4840"/>
        <v>Inviable Sanitariamente</v>
      </c>
      <c r="GCQ470" s="265" t="str">
        <f t="shared" si="4841"/>
        <v>Inviable Sanitariamente</v>
      </c>
      <c r="GCR470" s="265" t="str">
        <f t="shared" si="4842"/>
        <v>Inviable Sanitariamente</v>
      </c>
      <c r="GCS470" s="265" t="str">
        <f t="shared" si="4843"/>
        <v>Inviable Sanitariamente</v>
      </c>
      <c r="GCT470" s="265" t="str">
        <f t="shared" si="4844"/>
        <v>Inviable Sanitariamente</v>
      </c>
      <c r="GCU470" s="265" t="str">
        <f t="shared" si="4845"/>
        <v>Inviable Sanitariamente</v>
      </c>
      <c r="GCV470" s="265" t="str">
        <f t="shared" si="4846"/>
        <v>Inviable Sanitariamente</v>
      </c>
      <c r="GCW470" s="265" t="str">
        <f t="shared" si="4847"/>
        <v>Inviable Sanitariamente</v>
      </c>
      <c r="GCX470" s="265" t="str">
        <f t="shared" si="4848"/>
        <v>Inviable Sanitariamente</v>
      </c>
      <c r="GCY470" s="265" t="str">
        <f t="shared" si="4849"/>
        <v>Inviable Sanitariamente</v>
      </c>
      <c r="GCZ470" s="265" t="str">
        <f t="shared" si="4850"/>
        <v>Inviable Sanitariamente</v>
      </c>
      <c r="GDA470" s="265" t="str">
        <f t="shared" si="4851"/>
        <v>Inviable Sanitariamente</v>
      </c>
      <c r="GDB470" s="265" t="str">
        <f t="shared" si="4852"/>
        <v>Inviable Sanitariamente</v>
      </c>
      <c r="GDC470" s="265" t="str">
        <f t="shared" si="4853"/>
        <v>Inviable Sanitariamente</v>
      </c>
      <c r="GDD470" s="265" t="str">
        <f t="shared" si="4854"/>
        <v>Inviable Sanitariamente</v>
      </c>
      <c r="GDE470" s="265" t="str">
        <f t="shared" si="4855"/>
        <v>Inviable Sanitariamente</v>
      </c>
      <c r="GDF470" s="265" t="str">
        <f t="shared" si="4856"/>
        <v>Inviable Sanitariamente</v>
      </c>
      <c r="GDG470" s="265" t="str">
        <f t="shared" si="4857"/>
        <v>Inviable Sanitariamente</v>
      </c>
      <c r="GDH470" s="265" t="str">
        <f t="shared" si="4858"/>
        <v>Inviable Sanitariamente</v>
      </c>
      <c r="GDI470" s="265" t="str">
        <f t="shared" si="4859"/>
        <v>Inviable Sanitariamente</v>
      </c>
      <c r="GDJ470" s="265" t="str">
        <f t="shared" si="4860"/>
        <v>Inviable Sanitariamente</v>
      </c>
      <c r="GDK470" s="265" t="str">
        <f t="shared" si="4861"/>
        <v>Inviable Sanitariamente</v>
      </c>
      <c r="GDL470" s="265" t="str">
        <f t="shared" si="4862"/>
        <v>Inviable Sanitariamente</v>
      </c>
      <c r="GDM470" s="265" t="str">
        <f t="shared" si="4863"/>
        <v>Inviable Sanitariamente</v>
      </c>
      <c r="GDN470" s="265" t="str">
        <f t="shared" si="4864"/>
        <v>Inviable Sanitariamente</v>
      </c>
      <c r="GDO470" s="265" t="str">
        <f t="shared" si="4865"/>
        <v>Inviable Sanitariamente</v>
      </c>
      <c r="GDP470" s="265" t="str">
        <f t="shared" si="4866"/>
        <v>Inviable Sanitariamente</v>
      </c>
      <c r="GDQ470" s="265" t="str">
        <f t="shared" si="4867"/>
        <v>Inviable Sanitariamente</v>
      </c>
      <c r="GDR470" s="265" t="str">
        <f t="shared" si="4868"/>
        <v>Inviable Sanitariamente</v>
      </c>
      <c r="GDS470" s="265" t="str">
        <f t="shared" si="4869"/>
        <v>Inviable Sanitariamente</v>
      </c>
      <c r="GDT470" s="265" t="str">
        <f t="shared" si="4870"/>
        <v>Inviable Sanitariamente</v>
      </c>
      <c r="GDU470" s="265" t="str">
        <f t="shared" si="4871"/>
        <v>Inviable Sanitariamente</v>
      </c>
      <c r="GDV470" s="265" t="str">
        <f t="shared" si="4872"/>
        <v>Inviable Sanitariamente</v>
      </c>
      <c r="GDW470" s="265" t="str">
        <f t="shared" si="4873"/>
        <v>Inviable Sanitariamente</v>
      </c>
      <c r="GDX470" s="265" t="str">
        <f t="shared" si="4874"/>
        <v>Inviable Sanitariamente</v>
      </c>
      <c r="GDY470" s="265" t="str">
        <f t="shared" si="4875"/>
        <v>Inviable Sanitariamente</v>
      </c>
      <c r="GDZ470" s="265" t="str">
        <f t="shared" si="4876"/>
        <v>Inviable Sanitariamente</v>
      </c>
      <c r="GEA470" s="265" t="str">
        <f t="shared" si="4877"/>
        <v>Inviable Sanitariamente</v>
      </c>
      <c r="GEB470" s="265" t="str">
        <f t="shared" si="4878"/>
        <v>Inviable Sanitariamente</v>
      </c>
      <c r="GEC470" s="265" t="str">
        <f t="shared" si="4879"/>
        <v>Inviable Sanitariamente</v>
      </c>
      <c r="GED470" s="265" t="str">
        <f t="shared" si="4880"/>
        <v>Inviable Sanitariamente</v>
      </c>
      <c r="GEE470" s="265" t="str">
        <f t="shared" si="4881"/>
        <v>Inviable Sanitariamente</v>
      </c>
      <c r="GEF470" s="265" t="str">
        <f t="shared" si="4882"/>
        <v>Inviable Sanitariamente</v>
      </c>
      <c r="GEG470" s="265" t="str">
        <f t="shared" si="4883"/>
        <v>Inviable Sanitariamente</v>
      </c>
      <c r="GEH470" s="265" t="str">
        <f t="shared" si="4884"/>
        <v>Inviable Sanitariamente</v>
      </c>
      <c r="GEI470" s="265" t="str">
        <f t="shared" si="4885"/>
        <v>Inviable Sanitariamente</v>
      </c>
      <c r="GEJ470" s="265" t="str">
        <f t="shared" si="4886"/>
        <v>Inviable Sanitariamente</v>
      </c>
      <c r="GEK470" s="265" t="str">
        <f t="shared" si="4887"/>
        <v>Inviable Sanitariamente</v>
      </c>
      <c r="GEL470" s="265" t="str">
        <f t="shared" si="4888"/>
        <v>Inviable Sanitariamente</v>
      </c>
      <c r="GEM470" s="265" t="str">
        <f t="shared" si="4889"/>
        <v>Inviable Sanitariamente</v>
      </c>
      <c r="GEN470" s="265" t="str">
        <f t="shared" si="4890"/>
        <v>Inviable Sanitariamente</v>
      </c>
      <c r="GEO470" s="265" t="str">
        <f t="shared" si="4891"/>
        <v>Inviable Sanitariamente</v>
      </c>
      <c r="GEP470" s="265" t="str">
        <f t="shared" si="4892"/>
        <v>Inviable Sanitariamente</v>
      </c>
      <c r="GEQ470" s="265" t="str">
        <f t="shared" si="4893"/>
        <v>Inviable Sanitariamente</v>
      </c>
      <c r="GER470" s="265" t="str">
        <f t="shared" si="4894"/>
        <v>Inviable Sanitariamente</v>
      </c>
      <c r="GES470" s="265" t="str">
        <f t="shared" si="4895"/>
        <v>Inviable Sanitariamente</v>
      </c>
      <c r="GET470" s="265" t="str">
        <f t="shared" si="4896"/>
        <v>Inviable Sanitariamente</v>
      </c>
      <c r="GEU470" s="265" t="str">
        <f t="shared" si="4897"/>
        <v>Inviable Sanitariamente</v>
      </c>
      <c r="GEV470" s="265" t="str">
        <f t="shared" si="4898"/>
        <v>Inviable Sanitariamente</v>
      </c>
      <c r="GEW470" s="265" t="str">
        <f t="shared" si="4899"/>
        <v>Inviable Sanitariamente</v>
      </c>
      <c r="GEX470" s="265" t="str">
        <f t="shared" si="4900"/>
        <v>Inviable Sanitariamente</v>
      </c>
      <c r="GEY470" s="265" t="str">
        <f t="shared" si="4901"/>
        <v>Inviable Sanitariamente</v>
      </c>
      <c r="GEZ470" s="265" t="str">
        <f t="shared" si="4902"/>
        <v>Inviable Sanitariamente</v>
      </c>
      <c r="GFA470" s="265" t="str">
        <f t="shared" si="4903"/>
        <v>Inviable Sanitariamente</v>
      </c>
      <c r="GFB470" s="265" t="str">
        <f t="shared" si="4904"/>
        <v>Inviable Sanitariamente</v>
      </c>
      <c r="GFC470" s="265" t="str">
        <f t="shared" si="4905"/>
        <v>Inviable Sanitariamente</v>
      </c>
      <c r="GFD470" s="265" t="str">
        <f t="shared" si="4906"/>
        <v>Inviable Sanitariamente</v>
      </c>
      <c r="GFE470" s="265" t="str">
        <f t="shared" si="4907"/>
        <v>Inviable Sanitariamente</v>
      </c>
      <c r="GFF470" s="265" t="str">
        <f t="shared" si="4908"/>
        <v>Inviable Sanitariamente</v>
      </c>
      <c r="GFG470" s="265" t="str">
        <f t="shared" si="4909"/>
        <v>Inviable Sanitariamente</v>
      </c>
      <c r="GFH470" s="265" t="str">
        <f t="shared" si="4910"/>
        <v>Inviable Sanitariamente</v>
      </c>
      <c r="GFI470" s="265" t="str">
        <f t="shared" si="4911"/>
        <v>Inviable Sanitariamente</v>
      </c>
      <c r="GFJ470" s="265" t="str">
        <f t="shared" si="4912"/>
        <v>Inviable Sanitariamente</v>
      </c>
      <c r="GFK470" s="265" t="str">
        <f t="shared" si="4913"/>
        <v>Inviable Sanitariamente</v>
      </c>
      <c r="GFL470" s="265" t="str">
        <f t="shared" si="4914"/>
        <v>Inviable Sanitariamente</v>
      </c>
      <c r="GFM470" s="265" t="str">
        <f t="shared" si="4915"/>
        <v>Inviable Sanitariamente</v>
      </c>
      <c r="GFN470" s="265" t="str">
        <f t="shared" si="4916"/>
        <v>Inviable Sanitariamente</v>
      </c>
      <c r="GFO470" s="265" t="str">
        <f t="shared" si="4917"/>
        <v>Inviable Sanitariamente</v>
      </c>
      <c r="GFP470" s="265" t="str">
        <f t="shared" si="4918"/>
        <v>Inviable Sanitariamente</v>
      </c>
      <c r="GFQ470" s="265" t="str">
        <f t="shared" si="4919"/>
        <v>Inviable Sanitariamente</v>
      </c>
      <c r="GFR470" s="265" t="str">
        <f t="shared" si="4920"/>
        <v>Inviable Sanitariamente</v>
      </c>
      <c r="GFS470" s="265" t="str">
        <f t="shared" si="4921"/>
        <v>Inviable Sanitariamente</v>
      </c>
      <c r="GFT470" s="265" t="str">
        <f t="shared" si="4922"/>
        <v>Inviable Sanitariamente</v>
      </c>
      <c r="GFU470" s="265" t="str">
        <f t="shared" si="4923"/>
        <v>Inviable Sanitariamente</v>
      </c>
      <c r="GFV470" s="265" t="str">
        <f t="shared" si="4924"/>
        <v>Inviable Sanitariamente</v>
      </c>
      <c r="GFW470" s="265" t="str">
        <f t="shared" si="4925"/>
        <v>Inviable Sanitariamente</v>
      </c>
      <c r="GFX470" s="265" t="str">
        <f t="shared" si="4926"/>
        <v>Inviable Sanitariamente</v>
      </c>
      <c r="GFY470" s="265" t="str">
        <f t="shared" si="4927"/>
        <v>Inviable Sanitariamente</v>
      </c>
      <c r="GFZ470" s="265" t="str">
        <f t="shared" si="4928"/>
        <v>Inviable Sanitariamente</v>
      </c>
      <c r="GGA470" s="265" t="str">
        <f t="shared" si="4929"/>
        <v>Inviable Sanitariamente</v>
      </c>
      <c r="GGB470" s="265" t="str">
        <f t="shared" si="4930"/>
        <v>Inviable Sanitariamente</v>
      </c>
      <c r="GGC470" s="265" t="str">
        <f t="shared" si="4931"/>
        <v>Inviable Sanitariamente</v>
      </c>
      <c r="GGD470" s="265" t="str">
        <f t="shared" si="4932"/>
        <v>Inviable Sanitariamente</v>
      </c>
      <c r="GGE470" s="265" t="str">
        <f t="shared" si="4933"/>
        <v>Inviable Sanitariamente</v>
      </c>
      <c r="GGF470" s="265" t="str">
        <f t="shared" si="4934"/>
        <v>Inviable Sanitariamente</v>
      </c>
      <c r="GGG470" s="265" t="str">
        <f t="shared" si="4935"/>
        <v>Inviable Sanitariamente</v>
      </c>
      <c r="GGH470" s="265" t="str">
        <f t="shared" si="4936"/>
        <v>Inviable Sanitariamente</v>
      </c>
      <c r="GGI470" s="265" t="str">
        <f t="shared" si="4937"/>
        <v>Inviable Sanitariamente</v>
      </c>
      <c r="GGJ470" s="265" t="str">
        <f t="shared" si="4938"/>
        <v>Inviable Sanitariamente</v>
      </c>
      <c r="GGK470" s="265" t="str">
        <f t="shared" si="4939"/>
        <v>Inviable Sanitariamente</v>
      </c>
      <c r="GGL470" s="265" t="str">
        <f t="shared" si="4940"/>
        <v>Inviable Sanitariamente</v>
      </c>
      <c r="GGM470" s="265" t="str">
        <f t="shared" si="4941"/>
        <v>Inviable Sanitariamente</v>
      </c>
      <c r="GGN470" s="265" t="str">
        <f t="shared" si="4942"/>
        <v>Inviable Sanitariamente</v>
      </c>
      <c r="GGO470" s="265" t="str">
        <f t="shared" si="4943"/>
        <v>Inviable Sanitariamente</v>
      </c>
      <c r="GGP470" s="265" t="str">
        <f t="shared" si="4944"/>
        <v>Inviable Sanitariamente</v>
      </c>
      <c r="GGQ470" s="265" t="str">
        <f t="shared" si="4945"/>
        <v>Inviable Sanitariamente</v>
      </c>
      <c r="GGR470" s="265" t="str">
        <f t="shared" si="4946"/>
        <v>Inviable Sanitariamente</v>
      </c>
      <c r="GGS470" s="265" t="str">
        <f t="shared" si="4947"/>
        <v>Inviable Sanitariamente</v>
      </c>
      <c r="GGT470" s="265" t="str">
        <f t="shared" si="4948"/>
        <v>Inviable Sanitariamente</v>
      </c>
      <c r="GGU470" s="265" t="str">
        <f t="shared" si="4949"/>
        <v>Inviable Sanitariamente</v>
      </c>
      <c r="GGV470" s="265" t="str">
        <f t="shared" si="4950"/>
        <v>Inviable Sanitariamente</v>
      </c>
      <c r="GGW470" s="265" t="str">
        <f t="shared" si="4951"/>
        <v>Inviable Sanitariamente</v>
      </c>
      <c r="GGX470" s="265" t="str">
        <f t="shared" si="4952"/>
        <v>Inviable Sanitariamente</v>
      </c>
      <c r="GGY470" s="265" t="str">
        <f t="shared" si="4953"/>
        <v>Inviable Sanitariamente</v>
      </c>
      <c r="GGZ470" s="265" t="str">
        <f t="shared" si="4954"/>
        <v>Inviable Sanitariamente</v>
      </c>
      <c r="GHA470" s="265" t="str">
        <f t="shared" si="4955"/>
        <v>Inviable Sanitariamente</v>
      </c>
      <c r="GHB470" s="265" t="str">
        <f t="shared" si="4956"/>
        <v>Inviable Sanitariamente</v>
      </c>
      <c r="GHC470" s="265" t="str">
        <f t="shared" si="4957"/>
        <v>Inviable Sanitariamente</v>
      </c>
      <c r="GHD470" s="265" t="str">
        <f t="shared" si="4958"/>
        <v>Inviable Sanitariamente</v>
      </c>
      <c r="GHE470" s="265" t="str">
        <f t="shared" si="4959"/>
        <v>Inviable Sanitariamente</v>
      </c>
      <c r="GHF470" s="265" t="str">
        <f t="shared" si="4960"/>
        <v>Inviable Sanitariamente</v>
      </c>
      <c r="GHG470" s="265" t="str">
        <f t="shared" si="4961"/>
        <v>Inviable Sanitariamente</v>
      </c>
      <c r="GHH470" s="265" t="str">
        <f t="shared" si="4962"/>
        <v>Inviable Sanitariamente</v>
      </c>
      <c r="GHI470" s="265" t="str">
        <f t="shared" si="4963"/>
        <v>Inviable Sanitariamente</v>
      </c>
      <c r="GHJ470" s="265" t="str">
        <f t="shared" si="4964"/>
        <v>Inviable Sanitariamente</v>
      </c>
      <c r="GHK470" s="265" t="str">
        <f t="shared" si="4965"/>
        <v>Inviable Sanitariamente</v>
      </c>
      <c r="GHL470" s="265" t="str">
        <f t="shared" si="4966"/>
        <v>Inviable Sanitariamente</v>
      </c>
      <c r="GHM470" s="265" t="str">
        <f t="shared" si="4967"/>
        <v>Inviable Sanitariamente</v>
      </c>
      <c r="GHN470" s="265" t="str">
        <f t="shared" si="4968"/>
        <v>Inviable Sanitariamente</v>
      </c>
      <c r="GHO470" s="265" t="str">
        <f t="shared" si="4969"/>
        <v>Inviable Sanitariamente</v>
      </c>
      <c r="GHP470" s="265" t="str">
        <f t="shared" si="4970"/>
        <v>Inviable Sanitariamente</v>
      </c>
      <c r="GHQ470" s="265" t="str">
        <f t="shared" si="4971"/>
        <v>Inviable Sanitariamente</v>
      </c>
      <c r="GHR470" s="265" t="str">
        <f t="shared" si="4972"/>
        <v>Inviable Sanitariamente</v>
      </c>
      <c r="GHS470" s="265" t="str">
        <f t="shared" si="4973"/>
        <v>Inviable Sanitariamente</v>
      </c>
      <c r="GHT470" s="265" t="str">
        <f t="shared" si="4974"/>
        <v>Inviable Sanitariamente</v>
      </c>
      <c r="GHU470" s="265" t="str">
        <f t="shared" si="4975"/>
        <v>Inviable Sanitariamente</v>
      </c>
      <c r="GHV470" s="265" t="str">
        <f t="shared" si="4976"/>
        <v>Inviable Sanitariamente</v>
      </c>
      <c r="GHW470" s="265" t="str">
        <f t="shared" si="4977"/>
        <v>Inviable Sanitariamente</v>
      </c>
      <c r="GHX470" s="265" t="str">
        <f t="shared" si="4978"/>
        <v>Inviable Sanitariamente</v>
      </c>
      <c r="GHY470" s="265" t="str">
        <f t="shared" si="4979"/>
        <v>Inviable Sanitariamente</v>
      </c>
      <c r="GHZ470" s="265" t="str">
        <f t="shared" si="4980"/>
        <v>Inviable Sanitariamente</v>
      </c>
      <c r="GIA470" s="265" t="str">
        <f t="shared" si="4981"/>
        <v>Inviable Sanitariamente</v>
      </c>
      <c r="GIB470" s="265" t="str">
        <f t="shared" si="4982"/>
        <v>Inviable Sanitariamente</v>
      </c>
      <c r="GIC470" s="265" t="str">
        <f t="shared" si="4983"/>
        <v>Inviable Sanitariamente</v>
      </c>
      <c r="GID470" s="265" t="str">
        <f t="shared" si="4984"/>
        <v>Inviable Sanitariamente</v>
      </c>
      <c r="GIE470" s="265" t="str">
        <f t="shared" si="4985"/>
        <v>Inviable Sanitariamente</v>
      </c>
      <c r="GIF470" s="265" t="str">
        <f t="shared" si="4986"/>
        <v>Inviable Sanitariamente</v>
      </c>
      <c r="GIG470" s="265" t="str">
        <f t="shared" si="4987"/>
        <v>Inviable Sanitariamente</v>
      </c>
      <c r="GIH470" s="265" t="str">
        <f t="shared" si="4988"/>
        <v>Inviable Sanitariamente</v>
      </c>
      <c r="GII470" s="265" t="str">
        <f t="shared" si="4989"/>
        <v>Inviable Sanitariamente</v>
      </c>
      <c r="GIJ470" s="265" t="str">
        <f t="shared" si="4990"/>
        <v>Inviable Sanitariamente</v>
      </c>
      <c r="GIK470" s="265" t="str">
        <f t="shared" si="4991"/>
        <v>Inviable Sanitariamente</v>
      </c>
      <c r="GIL470" s="265" t="str">
        <f t="shared" si="4992"/>
        <v>Inviable Sanitariamente</v>
      </c>
      <c r="GIM470" s="265" t="str">
        <f t="shared" si="4993"/>
        <v>Inviable Sanitariamente</v>
      </c>
      <c r="GIN470" s="265" t="str">
        <f t="shared" si="4994"/>
        <v>Inviable Sanitariamente</v>
      </c>
      <c r="GIO470" s="265" t="str">
        <f t="shared" si="4995"/>
        <v>Inviable Sanitariamente</v>
      </c>
      <c r="GIP470" s="265" t="str">
        <f t="shared" si="4996"/>
        <v>Inviable Sanitariamente</v>
      </c>
      <c r="GIQ470" s="265" t="str">
        <f t="shared" si="4997"/>
        <v>Inviable Sanitariamente</v>
      </c>
      <c r="GIR470" s="265" t="str">
        <f t="shared" si="4998"/>
        <v>Inviable Sanitariamente</v>
      </c>
      <c r="GIS470" s="265" t="str">
        <f t="shared" si="4999"/>
        <v>Inviable Sanitariamente</v>
      </c>
      <c r="GIT470" s="265" t="str">
        <f t="shared" si="5000"/>
        <v>Inviable Sanitariamente</v>
      </c>
      <c r="GIU470" s="265" t="str">
        <f t="shared" si="5001"/>
        <v>Inviable Sanitariamente</v>
      </c>
      <c r="GIV470" s="265" t="str">
        <f t="shared" si="5002"/>
        <v>Inviable Sanitariamente</v>
      </c>
      <c r="GIW470" s="265" t="str">
        <f t="shared" si="5003"/>
        <v>Inviable Sanitariamente</v>
      </c>
      <c r="GIX470" s="265" t="str">
        <f t="shared" si="5004"/>
        <v>Inviable Sanitariamente</v>
      </c>
      <c r="GIY470" s="265" t="str">
        <f t="shared" si="5005"/>
        <v>Inviable Sanitariamente</v>
      </c>
      <c r="GIZ470" s="265" t="str">
        <f t="shared" si="5006"/>
        <v>Inviable Sanitariamente</v>
      </c>
      <c r="GJA470" s="265" t="str">
        <f t="shared" si="5007"/>
        <v>Inviable Sanitariamente</v>
      </c>
      <c r="GJB470" s="265" t="str">
        <f t="shared" si="5008"/>
        <v>Inviable Sanitariamente</v>
      </c>
      <c r="GJC470" s="265" t="str">
        <f t="shared" si="5009"/>
        <v>Inviable Sanitariamente</v>
      </c>
      <c r="GJD470" s="265" t="str">
        <f t="shared" si="5010"/>
        <v>Inviable Sanitariamente</v>
      </c>
      <c r="GJE470" s="265" t="str">
        <f t="shared" si="5011"/>
        <v>Inviable Sanitariamente</v>
      </c>
      <c r="GJF470" s="265" t="str">
        <f t="shared" si="5012"/>
        <v>Inviable Sanitariamente</v>
      </c>
      <c r="GJG470" s="265" t="str">
        <f t="shared" si="5013"/>
        <v>Inviable Sanitariamente</v>
      </c>
      <c r="GJH470" s="265" t="str">
        <f t="shared" si="5014"/>
        <v>Inviable Sanitariamente</v>
      </c>
      <c r="GJI470" s="265" t="str">
        <f t="shared" si="5015"/>
        <v>Inviable Sanitariamente</v>
      </c>
      <c r="GJJ470" s="265" t="str">
        <f t="shared" si="5016"/>
        <v>Inviable Sanitariamente</v>
      </c>
      <c r="GJK470" s="265" t="str">
        <f t="shared" si="5017"/>
        <v>Inviable Sanitariamente</v>
      </c>
      <c r="GJL470" s="265" t="str">
        <f t="shared" si="5018"/>
        <v>Inviable Sanitariamente</v>
      </c>
      <c r="GJM470" s="265" t="str">
        <f t="shared" si="5019"/>
        <v>Inviable Sanitariamente</v>
      </c>
      <c r="GJN470" s="265" t="str">
        <f t="shared" si="5020"/>
        <v>Inviable Sanitariamente</v>
      </c>
      <c r="GJO470" s="265" t="str">
        <f t="shared" si="5021"/>
        <v>Inviable Sanitariamente</v>
      </c>
      <c r="GJP470" s="265" t="str">
        <f t="shared" si="5022"/>
        <v>Inviable Sanitariamente</v>
      </c>
      <c r="GJQ470" s="265" t="str">
        <f t="shared" si="5023"/>
        <v>Inviable Sanitariamente</v>
      </c>
      <c r="GJR470" s="265" t="str">
        <f t="shared" si="5024"/>
        <v>Inviable Sanitariamente</v>
      </c>
      <c r="GJS470" s="265" t="str">
        <f t="shared" si="5025"/>
        <v>Inviable Sanitariamente</v>
      </c>
      <c r="GJT470" s="265" t="str">
        <f t="shared" si="5026"/>
        <v>Inviable Sanitariamente</v>
      </c>
      <c r="GJU470" s="265" t="str">
        <f t="shared" si="5027"/>
        <v>Inviable Sanitariamente</v>
      </c>
      <c r="GJV470" s="265" t="str">
        <f t="shared" si="5028"/>
        <v>Inviable Sanitariamente</v>
      </c>
      <c r="GJW470" s="265" t="str">
        <f t="shared" si="5029"/>
        <v>Inviable Sanitariamente</v>
      </c>
      <c r="GJX470" s="265" t="str">
        <f t="shared" si="5030"/>
        <v>Inviable Sanitariamente</v>
      </c>
      <c r="GJY470" s="265" t="str">
        <f t="shared" si="5031"/>
        <v>Inviable Sanitariamente</v>
      </c>
      <c r="GJZ470" s="265" t="str">
        <f t="shared" si="5032"/>
        <v>Inviable Sanitariamente</v>
      </c>
      <c r="GKA470" s="265" t="str">
        <f t="shared" si="5033"/>
        <v>Inviable Sanitariamente</v>
      </c>
      <c r="GKB470" s="265" t="str">
        <f t="shared" si="5034"/>
        <v>Inviable Sanitariamente</v>
      </c>
      <c r="GKC470" s="265" t="str">
        <f t="shared" si="5035"/>
        <v>Inviable Sanitariamente</v>
      </c>
      <c r="GKD470" s="265" t="str">
        <f t="shared" si="5036"/>
        <v>Inviable Sanitariamente</v>
      </c>
      <c r="GKE470" s="265" t="str">
        <f t="shared" si="5037"/>
        <v>Inviable Sanitariamente</v>
      </c>
      <c r="GKF470" s="265" t="str">
        <f t="shared" si="5038"/>
        <v>Inviable Sanitariamente</v>
      </c>
      <c r="GKG470" s="265" t="str">
        <f t="shared" si="5039"/>
        <v>Inviable Sanitariamente</v>
      </c>
      <c r="GKH470" s="265" t="str">
        <f t="shared" si="5040"/>
        <v>Inviable Sanitariamente</v>
      </c>
      <c r="GKI470" s="265" t="str">
        <f t="shared" si="5041"/>
        <v>Inviable Sanitariamente</v>
      </c>
      <c r="GKJ470" s="265" t="str">
        <f t="shared" si="5042"/>
        <v>Inviable Sanitariamente</v>
      </c>
      <c r="GKK470" s="265" t="str">
        <f t="shared" si="5043"/>
        <v>Inviable Sanitariamente</v>
      </c>
      <c r="GKL470" s="265" t="str">
        <f t="shared" si="5044"/>
        <v>Inviable Sanitariamente</v>
      </c>
      <c r="GKM470" s="265" t="str">
        <f t="shared" si="5045"/>
        <v>Inviable Sanitariamente</v>
      </c>
      <c r="GKN470" s="265" t="str">
        <f t="shared" si="5046"/>
        <v>Inviable Sanitariamente</v>
      </c>
      <c r="GKO470" s="265" t="str">
        <f t="shared" si="5047"/>
        <v>Inviable Sanitariamente</v>
      </c>
      <c r="GKP470" s="265" t="str">
        <f t="shared" si="5048"/>
        <v>Inviable Sanitariamente</v>
      </c>
      <c r="GKQ470" s="265" t="str">
        <f t="shared" si="5049"/>
        <v>Inviable Sanitariamente</v>
      </c>
      <c r="GKR470" s="265" t="str">
        <f t="shared" si="5050"/>
        <v>Inviable Sanitariamente</v>
      </c>
      <c r="GKS470" s="265" t="str">
        <f t="shared" si="5051"/>
        <v>Inviable Sanitariamente</v>
      </c>
      <c r="GKT470" s="265" t="str">
        <f t="shared" si="5052"/>
        <v>Inviable Sanitariamente</v>
      </c>
      <c r="GKU470" s="265" t="str">
        <f t="shared" si="5053"/>
        <v>Inviable Sanitariamente</v>
      </c>
      <c r="GKV470" s="265" t="str">
        <f t="shared" si="5054"/>
        <v>Inviable Sanitariamente</v>
      </c>
      <c r="GKW470" s="265" t="str">
        <f t="shared" si="5055"/>
        <v>Inviable Sanitariamente</v>
      </c>
      <c r="GKX470" s="265" t="str">
        <f t="shared" si="5056"/>
        <v>Inviable Sanitariamente</v>
      </c>
      <c r="GKY470" s="265" t="str">
        <f t="shared" si="5057"/>
        <v>Inviable Sanitariamente</v>
      </c>
      <c r="GKZ470" s="265" t="str">
        <f t="shared" si="5058"/>
        <v>Inviable Sanitariamente</v>
      </c>
      <c r="GLA470" s="265" t="str">
        <f t="shared" si="5059"/>
        <v>Inviable Sanitariamente</v>
      </c>
      <c r="GLB470" s="265" t="str">
        <f t="shared" si="5060"/>
        <v>Inviable Sanitariamente</v>
      </c>
      <c r="GLC470" s="265" t="str">
        <f t="shared" si="5061"/>
        <v>Inviable Sanitariamente</v>
      </c>
      <c r="GLD470" s="265" t="str">
        <f t="shared" si="5062"/>
        <v>Inviable Sanitariamente</v>
      </c>
      <c r="GLE470" s="265" t="str">
        <f t="shared" si="5063"/>
        <v>Inviable Sanitariamente</v>
      </c>
      <c r="GLF470" s="265" t="str">
        <f t="shared" si="5064"/>
        <v>Inviable Sanitariamente</v>
      </c>
      <c r="GLG470" s="265" t="str">
        <f t="shared" si="5065"/>
        <v>Inviable Sanitariamente</v>
      </c>
      <c r="GLH470" s="265" t="str">
        <f t="shared" si="5066"/>
        <v>Inviable Sanitariamente</v>
      </c>
      <c r="GLI470" s="265" t="str">
        <f t="shared" si="5067"/>
        <v>Inviable Sanitariamente</v>
      </c>
      <c r="GLJ470" s="265" t="str">
        <f t="shared" si="5068"/>
        <v>Inviable Sanitariamente</v>
      </c>
      <c r="GLK470" s="265" t="str">
        <f t="shared" si="5069"/>
        <v>Inviable Sanitariamente</v>
      </c>
      <c r="GLL470" s="265" t="str">
        <f t="shared" si="5070"/>
        <v>Inviable Sanitariamente</v>
      </c>
      <c r="GLM470" s="265" t="str">
        <f t="shared" si="5071"/>
        <v>Inviable Sanitariamente</v>
      </c>
      <c r="GLN470" s="265" t="str">
        <f t="shared" si="5072"/>
        <v>Inviable Sanitariamente</v>
      </c>
      <c r="GLO470" s="265" t="str">
        <f t="shared" si="5073"/>
        <v>Inviable Sanitariamente</v>
      </c>
      <c r="GLP470" s="265" t="str">
        <f t="shared" si="5074"/>
        <v>Inviable Sanitariamente</v>
      </c>
      <c r="GLQ470" s="265" t="str">
        <f t="shared" si="5075"/>
        <v>Inviable Sanitariamente</v>
      </c>
      <c r="GLR470" s="265" t="str">
        <f t="shared" si="5076"/>
        <v>Inviable Sanitariamente</v>
      </c>
      <c r="GLS470" s="265" t="str">
        <f t="shared" si="5077"/>
        <v>Inviable Sanitariamente</v>
      </c>
      <c r="GLT470" s="265" t="str">
        <f t="shared" si="5078"/>
        <v>Inviable Sanitariamente</v>
      </c>
      <c r="GLU470" s="265" t="str">
        <f t="shared" si="5079"/>
        <v>Inviable Sanitariamente</v>
      </c>
      <c r="GLV470" s="265" t="str">
        <f t="shared" si="5080"/>
        <v>Inviable Sanitariamente</v>
      </c>
      <c r="GLW470" s="265" t="str">
        <f t="shared" si="5081"/>
        <v>Inviable Sanitariamente</v>
      </c>
      <c r="GLX470" s="265" t="str">
        <f t="shared" si="5082"/>
        <v>Inviable Sanitariamente</v>
      </c>
      <c r="GLY470" s="265" t="str">
        <f t="shared" si="5083"/>
        <v>Inviable Sanitariamente</v>
      </c>
      <c r="GLZ470" s="265" t="str">
        <f t="shared" si="5084"/>
        <v>Inviable Sanitariamente</v>
      </c>
      <c r="GMA470" s="265" t="str">
        <f t="shared" si="5085"/>
        <v>Inviable Sanitariamente</v>
      </c>
      <c r="GMB470" s="265" t="str">
        <f t="shared" si="5086"/>
        <v>Inviable Sanitariamente</v>
      </c>
      <c r="GMC470" s="265" t="str">
        <f t="shared" si="5087"/>
        <v>Inviable Sanitariamente</v>
      </c>
      <c r="GMD470" s="265" t="str">
        <f t="shared" si="5088"/>
        <v>Inviable Sanitariamente</v>
      </c>
      <c r="GME470" s="265" t="str">
        <f t="shared" si="5089"/>
        <v>Inviable Sanitariamente</v>
      </c>
      <c r="GMF470" s="265" t="str">
        <f t="shared" si="5090"/>
        <v>Inviable Sanitariamente</v>
      </c>
      <c r="GMG470" s="265" t="str">
        <f t="shared" si="5091"/>
        <v>Inviable Sanitariamente</v>
      </c>
      <c r="GMH470" s="265" t="str">
        <f t="shared" si="5092"/>
        <v>Inviable Sanitariamente</v>
      </c>
      <c r="GMI470" s="265" t="str">
        <f t="shared" si="5093"/>
        <v>Inviable Sanitariamente</v>
      </c>
      <c r="GMJ470" s="265" t="str">
        <f t="shared" si="5094"/>
        <v>Inviable Sanitariamente</v>
      </c>
      <c r="GMK470" s="265" t="str">
        <f t="shared" si="5095"/>
        <v>Inviable Sanitariamente</v>
      </c>
      <c r="GML470" s="265" t="str">
        <f t="shared" si="5096"/>
        <v>Inviable Sanitariamente</v>
      </c>
      <c r="GMM470" s="265" t="str">
        <f t="shared" si="5097"/>
        <v>Inviable Sanitariamente</v>
      </c>
      <c r="GMN470" s="265" t="str">
        <f t="shared" si="5098"/>
        <v>Inviable Sanitariamente</v>
      </c>
      <c r="GMO470" s="265" t="str">
        <f t="shared" si="5099"/>
        <v>Inviable Sanitariamente</v>
      </c>
      <c r="GMP470" s="265" t="str">
        <f t="shared" si="5100"/>
        <v>Inviable Sanitariamente</v>
      </c>
      <c r="GMQ470" s="265" t="str">
        <f t="shared" si="5101"/>
        <v>Inviable Sanitariamente</v>
      </c>
      <c r="GMR470" s="265" t="str">
        <f t="shared" si="5102"/>
        <v>Inviable Sanitariamente</v>
      </c>
      <c r="GMS470" s="265" t="str">
        <f t="shared" si="5103"/>
        <v>Inviable Sanitariamente</v>
      </c>
      <c r="GMT470" s="265" t="str">
        <f t="shared" si="5104"/>
        <v>Inviable Sanitariamente</v>
      </c>
      <c r="GMU470" s="265" t="str">
        <f t="shared" si="5105"/>
        <v>Inviable Sanitariamente</v>
      </c>
      <c r="GMV470" s="265" t="str">
        <f t="shared" si="5106"/>
        <v>Inviable Sanitariamente</v>
      </c>
      <c r="GMW470" s="265" t="str">
        <f t="shared" si="5107"/>
        <v>Inviable Sanitariamente</v>
      </c>
      <c r="GMX470" s="265" t="str">
        <f t="shared" si="5108"/>
        <v>Inviable Sanitariamente</v>
      </c>
      <c r="GMY470" s="265" t="str">
        <f t="shared" si="5109"/>
        <v>Inviable Sanitariamente</v>
      </c>
      <c r="GMZ470" s="265" t="str">
        <f t="shared" si="5110"/>
        <v>Inviable Sanitariamente</v>
      </c>
      <c r="GNA470" s="265" t="str">
        <f t="shared" si="5111"/>
        <v>Inviable Sanitariamente</v>
      </c>
      <c r="GNB470" s="265" t="str">
        <f t="shared" si="5112"/>
        <v>Inviable Sanitariamente</v>
      </c>
      <c r="GNC470" s="265" t="str">
        <f t="shared" si="5113"/>
        <v>Inviable Sanitariamente</v>
      </c>
      <c r="GND470" s="265" t="str">
        <f t="shared" si="5114"/>
        <v>Inviable Sanitariamente</v>
      </c>
      <c r="GNE470" s="265" t="str">
        <f t="shared" si="5115"/>
        <v>Inviable Sanitariamente</v>
      </c>
      <c r="GNF470" s="265" t="str">
        <f t="shared" si="5116"/>
        <v>Inviable Sanitariamente</v>
      </c>
      <c r="GNG470" s="265" t="str">
        <f t="shared" si="5117"/>
        <v>Inviable Sanitariamente</v>
      </c>
      <c r="GNH470" s="265" t="str">
        <f t="shared" si="5118"/>
        <v>Inviable Sanitariamente</v>
      </c>
      <c r="GNI470" s="265" t="str">
        <f t="shared" si="5119"/>
        <v>Inviable Sanitariamente</v>
      </c>
      <c r="GNJ470" s="265" t="str">
        <f t="shared" si="5120"/>
        <v>Inviable Sanitariamente</v>
      </c>
      <c r="GNK470" s="265" t="str">
        <f t="shared" si="5121"/>
        <v>Inviable Sanitariamente</v>
      </c>
      <c r="GNL470" s="265" t="str">
        <f t="shared" si="5122"/>
        <v>Inviable Sanitariamente</v>
      </c>
      <c r="GNM470" s="265" t="str">
        <f t="shared" si="5123"/>
        <v>Inviable Sanitariamente</v>
      </c>
      <c r="GNN470" s="265" t="str">
        <f t="shared" si="5124"/>
        <v>Inviable Sanitariamente</v>
      </c>
      <c r="GNO470" s="265" t="str">
        <f t="shared" si="5125"/>
        <v>Inviable Sanitariamente</v>
      </c>
      <c r="GNP470" s="265" t="str">
        <f t="shared" si="5126"/>
        <v>Inviable Sanitariamente</v>
      </c>
      <c r="GNQ470" s="265" t="str">
        <f t="shared" si="5127"/>
        <v>Inviable Sanitariamente</v>
      </c>
      <c r="GNR470" s="265" t="str">
        <f t="shared" si="5128"/>
        <v>Inviable Sanitariamente</v>
      </c>
      <c r="GNS470" s="265" t="str">
        <f t="shared" si="5129"/>
        <v>Inviable Sanitariamente</v>
      </c>
      <c r="GNT470" s="265" t="str">
        <f t="shared" si="5130"/>
        <v>Inviable Sanitariamente</v>
      </c>
      <c r="GNU470" s="265" t="str">
        <f t="shared" si="5131"/>
        <v>Inviable Sanitariamente</v>
      </c>
      <c r="GNV470" s="265" t="str">
        <f t="shared" si="5132"/>
        <v>Inviable Sanitariamente</v>
      </c>
      <c r="GNW470" s="265" t="str">
        <f t="shared" si="5133"/>
        <v>Inviable Sanitariamente</v>
      </c>
      <c r="GNX470" s="265" t="str">
        <f t="shared" si="5134"/>
        <v>Inviable Sanitariamente</v>
      </c>
      <c r="GNY470" s="265" t="str">
        <f t="shared" si="5135"/>
        <v>Inviable Sanitariamente</v>
      </c>
      <c r="GNZ470" s="265" t="str">
        <f t="shared" si="5136"/>
        <v>Inviable Sanitariamente</v>
      </c>
      <c r="GOA470" s="265" t="str">
        <f t="shared" si="5137"/>
        <v>Inviable Sanitariamente</v>
      </c>
      <c r="GOB470" s="265" t="str">
        <f t="shared" si="5138"/>
        <v>Inviable Sanitariamente</v>
      </c>
      <c r="GOC470" s="265" t="str">
        <f t="shared" si="5139"/>
        <v>Inviable Sanitariamente</v>
      </c>
      <c r="GOD470" s="265" t="str">
        <f t="shared" si="5140"/>
        <v>Inviable Sanitariamente</v>
      </c>
      <c r="GOE470" s="265" t="str">
        <f t="shared" si="5141"/>
        <v>Inviable Sanitariamente</v>
      </c>
      <c r="GOF470" s="265" t="str">
        <f t="shared" si="5142"/>
        <v>Inviable Sanitariamente</v>
      </c>
      <c r="GOG470" s="265" t="str">
        <f t="shared" si="5143"/>
        <v>Inviable Sanitariamente</v>
      </c>
      <c r="GOH470" s="265" t="str">
        <f t="shared" si="5144"/>
        <v>Inviable Sanitariamente</v>
      </c>
      <c r="GOI470" s="265" t="str">
        <f t="shared" si="5145"/>
        <v>Inviable Sanitariamente</v>
      </c>
      <c r="GOJ470" s="265" t="str">
        <f t="shared" si="5146"/>
        <v>Inviable Sanitariamente</v>
      </c>
      <c r="GOK470" s="265" t="str">
        <f t="shared" si="5147"/>
        <v>Inviable Sanitariamente</v>
      </c>
      <c r="GOL470" s="265" t="str">
        <f t="shared" si="5148"/>
        <v>Inviable Sanitariamente</v>
      </c>
      <c r="GOM470" s="265" t="str">
        <f t="shared" si="5149"/>
        <v>Inviable Sanitariamente</v>
      </c>
      <c r="GON470" s="265" t="str">
        <f t="shared" si="5150"/>
        <v>Inviable Sanitariamente</v>
      </c>
      <c r="GOO470" s="265" t="str">
        <f t="shared" si="5151"/>
        <v>Inviable Sanitariamente</v>
      </c>
      <c r="GOP470" s="265" t="str">
        <f t="shared" si="5152"/>
        <v>Inviable Sanitariamente</v>
      </c>
      <c r="GOQ470" s="265" t="str">
        <f t="shared" si="5153"/>
        <v>Inviable Sanitariamente</v>
      </c>
      <c r="GOR470" s="265" t="str">
        <f t="shared" si="5154"/>
        <v>Inviable Sanitariamente</v>
      </c>
      <c r="GOS470" s="265" t="str">
        <f t="shared" si="5155"/>
        <v>Inviable Sanitariamente</v>
      </c>
      <c r="GOT470" s="265" t="str">
        <f t="shared" si="5156"/>
        <v>Inviable Sanitariamente</v>
      </c>
      <c r="GOU470" s="265" t="str">
        <f t="shared" si="5157"/>
        <v>Inviable Sanitariamente</v>
      </c>
      <c r="GOV470" s="265" t="str">
        <f t="shared" si="5158"/>
        <v>Inviable Sanitariamente</v>
      </c>
      <c r="GOW470" s="265" t="str">
        <f t="shared" si="5159"/>
        <v>Inviable Sanitariamente</v>
      </c>
      <c r="GOX470" s="265" t="str">
        <f t="shared" si="5160"/>
        <v>Inviable Sanitariamente</v>
      </c>
      <c r="GOY470" s="265" t="str">
        <f t="shared" si="5161"/>
        <v>Inviable Sanitariamente</v>
      </c>
      <c r="GOZ470" s="265" t="str">
        <f t="shared" si="5162"/>
        <v>Inviable Sanitariamente</v>
      </c>
      <c r="GPA470" s="265" t="str">
        <f t="shared" si="5163"/>
        <v>Inviable Sanitariamente</v>
      </c>
      <c r="GPB470" s="265" t="str">
        <f t="shared" si="5164"/>
        <v>Inviable Sanitariamente</v>
      </c>
      <c r="GPC470" s="265" t="str">
        <f t="shared" si="5165"/>
        <v>Inviable Sanitariamente</v>
      </c>
      <c r="GPD470" s="265" t="str">
        <f t="shared" si="5166"/>
        <v>Inviable Sanitariamente</v>
      </c>
      <c r="GPE470" s="265" t="str">
        <f t="shared" si="5167"/>
        <v>Inviable Sanitariamente</v>
      </c>
      <c r="GPF470" s="265" t="str">
        <f t="shared" si="5168"/>
        <v>Inviable Sanitariamente</v>
      </c>
      <c r="GPG470" s="265" t="str">
        <f t="shared" si="5169"/>
        <v>Inviable Sanitariamente</v>
      </c>
      <c r="GPH470" s="265" t="str">
        <f t="shared" si="5170"/>
        <v>Inviable Sanitariamente</v>
      </c>
      <c r="GPI470" s="265" t="str">
        <f t="shared" si="5171"/>
        <v>Inviable Sanitariamente</v>
      </c>
      <c r="GPJ470" s="265" t="str">
        <f t="shared" si="5172"/>
        <v>Inviable Sanitariamente</v>
      </c>
      <c r="GPK470" s="265" t="str">
        <f t="shared" si="5173"/>
        <v>Inviable Sanitariamente</v>
      </c>
      <c r="GPL470" s="265" t="str">
        <f t="shared" si="5174"/>
        <v>Inviable Sanitariamente</v>
      </c>
      <c r="GPM470" s="265" t="str">
        <f t="shared" si="5175"/>
        <v>Inviable Sanitariamente</v>
      </c>
      <c r="GPN470" s="265" t="str">
        <f t="shared" si="5176"/>
        <v>Inviable Sanitariamente</v>
      </c>
      <c r="GPO470" s="265" t="str">
        <f t="shared" si="5177"/>
        <v>Inviable Sanitariamente</v>
      </c>
      <c r="GPP470" s="265" t="str">
        <f t="shared" si="5178"/>
        <v>Inviable Sanitariamente</v>
      </c>
      <c r="GPQ470" s="265" t="str">
        <f t="shared" si="5179"/>
        <v>Inviable Sanitariamente</v>
      </c>
      <c r="GPR470" s="265" t="str">
        <f t="shared" si="5180"/>
        <v>Inviable Sanitariamente</v>
      </c>
      <c r="GPS470" s="265" t="str">
        <f t="shared" si="5181"/>
        <v>Inviable Sanitariamente</v>
      </c>
      <c r="GPT470" s="265" t="str">
        <f t="shared" si="5182"/>
        <v>Inviable Sanitariamente</v>
      </c>
      <c r="GPU470" s="265" t="str">
        <f t="shared" si="5183"/>
        <v>Inviable Sanitariamente</v>
      </c>
      <c r="GPV470" s="265" t="str">
        <f t="shared" si="5184"/>
        <v>Inviable Sanitariamente</v>
      </c>
      <c r="GPW470" s="265" t="str">
        <f t="shared" si="5185"/>
        <v>Inviable Sanitariamente</v>
      </c>
      <c r="GPX470" s="265" t="str">
        <f t="shared" si="5186"/>
        <v>Inviable Sanitariamente</v>
      </c>
      <c r="GPY470" s="265" t="str">
        <f t="shared" si="5187"/>
        <v>Inviable Sanitariamente</v>
      </c>
      <c r="GPZ470" s="265" t="str">
        <f t="shared" si="5188"/>
        <v>Inviable Sanitariamente</v>
      </c>
      <c r="GQA470" s="265" t="str">
        <f t="shared" si="5189"/>
        <v>Inviable Sanitariamente</v>
      </c>
      <c r="GQB470" s="265" t="str">
        <f t="shared" si="5190"/>
        <v>Inviable Sanitariamente</v>
      </c>
      <c r="GQC470" s="265" t="str">
        <f t="shared" si="5191"/>
        <v>Inviable Sanitariamente</v>
      </c>
      <c r="GQD470" s="265" t="str">
        <f t="shared" si="5192"/>
        <v>Inviable Sanitariamente</v>
      </c>
      <c r="GQE470" s="265" t="str">
        <f t="shared" si="5193"/>
        <v>Inviable Sanitariamente</v>
      </c>
      <c r="GQF470" s="265" t="str">
        <f t="shared" si="5194"/>
        <v>Inviable Sanitariamente</v>
      </c>
      <c r="GQG470" s="265" t="str">
        <f t="shared" si="5195"/>
        <v>Inviable Sanitariamente</v>
      </c>
      <c r="GQH470" s="265" t="str">
        <f t="shared" si="5196"/>
        <v>Inviable Sanitariamente</v>
      </c>
      <c r="GQI470" s="265" t="str">
        <f t="shared" si="5197"/>
        <v>Inviable Sanitariamente</v>
      </c>
      <c r="GQJ470" s="265" t="str">
        <f t="shared" si="5198"/>
        <v>Inviable Sanitariamente</v>
      </c>
      <c r="GQK470" s="265" t="str">
        <f t="shared" si="5199"/>
        <v>Inviable Sanitariamente</v>
      </c>
      <c r="GQL470" s="265" t="str">
        <f t="shared" si="5200"/>
        <v>Inviable Sanitariamente</v>
      </c>
      <c r="GQM470" s="265" t="str">
        <f t="shared" si="5201"/>
        <v>Inviable Sanitariamente</v>
      </c>
      <c r="GQN470" s="265" t="str">
        <f t="shared" si="5202"/>
        <v>Inviable Sanitariamente</v>
      </c>
      <c r="GQO470" s="265" t="str">
        <f t="shared" si="5203"/>
        <v>Inviable Sanitariamente</v>
      </c>
      <c r="GQP470" s="265" t="str">
        <f t="shared" si="5204"/>
        <v>Inviable Sanitariamente</v>
      </c>
      <c r="GQQ470" s="265" t="str">
        <f t="shared" si="5205"/>
        <v>Inviable Sanitariamente</v>
      </c>
      <c r="GQR470" s="265" t="str">
        <f t="shared" si="5206"/>
        <v>Inviable Sanitariamente</v>
      </c>
      <c r="GQS470" s="265" t="str">
        <f t="shared" si="5207"/>
        <v>Inviable Sanitariamente</v>
      </c>
      <c r="GQT470" s="265" t="str">
        <f t="shared" si="5208"/>
        <v>Inviable Sanitariamente</v>
      </c>
      <c r="GQU470" s="265" t="str">
        <f t="shared" si="5209"/>
        <v>Inviable Sanitariamente</v>
      </c>
      <c r="GQV470" s="265" t="str">
        <f t="shared" si="5210"/>
        <v>Inviable Sanitariamente</v>
      </c>
      <c r="GQW470" s="265" t="str">
        <f t="shared" si="5211"/>
        <v>Inviable Sanitariamente</v>
      </c>
      <c r="GQX470" s="265" t="str">
        <f t="shared" si="5212"/>
        <v>Inviable Sanitariamente</v>
      </c>
      <c r="GQY470" s="265" t="str">
        <f t="shared" si="5213"/>
        <v>Inviable Sanitariamente</v>
      </c>
      <c r="GQZ470" s="265" t="str">
        <f t="shared" si="5214"/>
        <v>Inviable Sanitariamente</v>
      </c>
      <c r="GRA470" s="265" t="str">
        <f t="shared" si="5215"/>
        <v>Inviable Sanitariamente</v>
      </c>
      <c r="GRB470" s="265" t="str">
        <f t="shared" si="5216"/>
        <v>Inviable Sanitariamente</v>
      </c>
      <c r="GRC470" s="265" t="str">
        <f t="shared" si="5217"/>
        <v>Inviable Sanitariamente</v>
      </c>
      <c r="GRD470" s="265" t="str">
        <f t="shared" si="5218"/>
        <v>Inviable Sanitariamente</v>
      </c>
      <c r="GRE470" s="265" t="str">
        <f t="shared" si="5219"/>
        <v>Inviable Sanitariamente</v>
      </c>
      <c r="GRF470" s="265" t="str">
        <f t="shared" si="5220"/>
        <v>Inviable Sanitariamente</v>
      </c>
      <c r="GRG470" s="265" t="str">
        <f t="shared" si="5221"/>
        <v>Inviable Sanitariamente</v>
      </c>
      <c r="GRH470" s="265" t="str">
        <f t="shared" si="5222"/>
        <v>Inviable Sanitariamente</v>
      </c>
      <c r="GRI470" s="265" t="str">
        <f t="shared" si="5223"/>
        <v>Inviable Sanitariamente</v>
      </c>
      <c r="GRJ470" s="265" t="str">
        <f t="shared" si="5224"/>
        <v>Inviable Sanitariamente</v>
      </c>
      <c r="GRK470" s="265" t="str">
        <f t="shared" si="5225"/>
        <v>Inviable Sanitariamente</v>
      </c>
      <c r="GRL470" s="265" t="str">
        <f t="shared" si="5226"/>
        <v>Inviable Sanitariamente</v>
      </c>
      <c r="GRM470" s="265" t="str">
        <f t="shared" si="5227"/>
        <v>Inviable Sanitariamente</v>
      </c>
      <c r="GRN470" s="265" t="str">
        <f t="shared" si="5228"/>
        <v>Inviable Sanitariamente</v>
      </c>
      <c r="GRO470" s="265" t="str">
        <f t="shared" si="5229"/>
        <v>Inviable Sanitariamente</v>
      </c>
      <c r="GRP470" s="265" t="str">
        <f t="shared" si="5230"/>
        <v>Inviable Sanitariamente</v>
      </c>
      <c r="GRQ470" s="265" t="str">
        <f t="shared" si="5231"/>
        <v>Inviable Sanitariamente</v>
      </c>
      <c r="GRR470" s="265" t="str">
        <f t="shared" si="5232"/>
        <v>Inviable Sanitariamente</v>
      </c>
      <c r="GRS470" s="265" t="str">
        <f t="shared" si="5233"/>
        <v>Inviable Sanitariamente</v>
      </c>
      <c r="GRT470" s="265" t="str">
        <f t="shared" si="5234"/>
        <v>Inviable Sanitariamente</v>
      </c>
      <c r="GRU470" s="265" t="str">
        <f t="shared" si="5235"/>
        <v>Inviable Sanitariamente</v>
      </c>
      <c r="GRV470" s="265" t="str">
        <f t="shared" si="5236"/>
        <v>Inviable Sanitariamente</v>
      </c>
      <c r="GRW470" s="265" t="str">
        <f t="shared" si="5237"/>
        <v>Inviable Sanitariamente</v>
      </c>
      <c r="GRX470" s="265" t="str">
        <f t="shared" si="5238"/>
        <v>Inviable Sanitariamente</v>
      </c>
      <c r="GRY470" s="265" t="str">
        <f t="shared" si="5239"/>
        <v>Inviable Sanitariamente</v>
      </c>
      <c r="GRZ470" s="265" t="str">
        <f t="shared" si="5240"/>
        <v>Inviable Sanitariamente</v>
      </c>
      <c r="GSA470" s="265" t="str">
        <f t="shared" si="5241"/>
        <v>Inviable Sanitariamente</v>
      </c>
      <c r="GSB470" s="265" t="str">
        <f t="shared" si="5242"/>
        <v>Inviable Sanitariamente</v>
      </c>
      <c r="GSC470" s="265" t="str">
        <f t="shared" si="5243"/>
        <v>Inviable Sanitariamente</v>
      </c>
      <c r="GSD470" s="265" t="str">
        <f t="shared" si="5244"/>
        <v>Inviable Sanitariamente</v>
      </c>
      <c r="GSE470" s="265" t="str">
        <f t="shared" si="5245"/>
        <v>Inviable Sanitariamente</v>
      </c>
      <c r="GSF470" s="265" t="str">
        <f t="shared" si="5246"/>
        <v>Inviable Sanitariamente</v>
      </c>
      <c r="GSG470" s="265" t="str">
        <f t="shared" si="5247"/>
        <v>Inviable Sanitariamente</v>
      </c>
      <c r="GSH470" s="265" t="str">
        <f t="shared" si="5248"/>
        <v>Inviable Sanitariamente</v>
      </c>
      <c r="GSI470" s="265" t="str">
        <f t="shared" si="5249"/>
        <v>Inviable Sanitariamente</v>
      </c>
      <c r="GSJ470" s="265" t="str">
        <f t="shared" si="5250"/>
        <v>Inviable Sanitariamente</v>
      </c>
      <c r="GSK470" s="265" t="str">
        <f t="shared" si="5251"/>
        <v>Inviable Sanitariamente</v>
      </c>
      <c r="GSL470" s="265" t="str">
        <f t="shared" si="5252"/>
        <v>Inviable Sanitariamente</v>
      </c>
      <c r="GSM470" s="265" t="str">
        <f t="shared" si="5253"/>
        <v>Inviable Sanitariamente</v>
      </c>
      <c r="GSN470" s="265" t="str">
        <f t="shared" si="5254"/>
        <v>Inviable Sanitariamente</v>
      </c>
      <c r="GSO470" s="265" t="str">
        <f t="shared" si="5255"/>
        <v>Inviable Sanitariamente</v>
      </c>
      <c r="GSP470" s="265" t="str">
        <f t="shared" si="5256"/>
        <v>Inviable Sanitariamente</v>
      </c>
      <c r="GSQ470" s="265" t="str">
        <f t="shared" si="5257"/>
        <v>Inviable Sanitariamente</v>
      </c>
      <c r="GSR470" s="265" t="str">
        <f t="shared" si="5258"/>
        <v>Inviable Sanitariamente</v>
      </c>
      <c r="GSS470" s="265" t="str">
        <f t="shared" si="5259"/>
        <v>Inviable Sanitariamente</v>
      </c>
      <c r="GST470" s="265" t="str">
        <f t="shared" si="5260"/>
        <v>Inviable Sanitariamente</v>
      </c>
      <c r="GSU470" s="265" t="str">
        <f t="shared" si="5261"/>
        <v>Inviable Sanitariamente</v>
      </c>
      <c r="GSV470" s="265" t="str">
        <f t="shared" si="5262"/>
        <v>Inviable Sanitariamente</v>
      </c>
      <c r="GSW470" s="265" t="str">
        <f t="shared" si="5263"/>
        <v>Inviable Sanitariamente</v>
      </c>
      <c r="GSX470" s="265" t="str">
        <f t="shared" si="5264"/>
        <v>Inviable Sanitariamente</v>
      </c>
      <c r="GSY470" s="265" t="str">
        <f t="shared" si="5265"/>
        <v>Inviable Sanitariamente</v>
      </c>
      <c r="GSZ470" s="265" t="str">
        <f t="shared" si="5266"/>
        <v>Inviable Sanitariamente</v>
      </c>
      <c r="GTA470" s="265" t="str">
        <f t="shared" si="5267"/>
        <v>Inviable Sanitariamente</v>
      </c>
      <c r="GTB470" s="265" t="str">
        <f t="shared" si="5268"/>
        <v>Inviable Sanitariamente</v>
      </c>
      <c r="GTC470" s="265" t="str">
        <f t="shared" si="5269"/>
        <v>Inviable Sanitariamente</v>
      </c>
      <c r="GTD470" s="265" t="str">
        <f t="shared" si="5270"/>
        <v>Inviable Sanitariamente</v>
      </c>
      <c r="GTE470" s="265" t="str">
        <f t="shared" si="5271"/>
        <v>Inviable Sanitariamente</v>
      </c>
      <c r="GTF470" s="265" t="str">
        <f t="shared" si="5272"/>
        <v>Inviable Sanitariamente</v>
      </c>
      <c r="GTG470" s="265" t="str">
        <f t="shared" si="5273"/>
        <v>Inviable Sanitariamente</v>
      </c>
      <c r="GTH470" s="265" t="str">
        <f t="shared" si="5274"/>
        <v>Inviable Sanitariamente</v>
      </c>
      <c r="GTI470" s="265" t="str">
        <f t="shared" si="5275"/>
        <v>Inviable Sanitariamente</v>
      </c>
      <c r="GTJ470" s="265" t="str">
        <f t="shared" si="5276"/>
        <v>Inviable Sanitariamente</v>
      </c>
      <c r="GTK470" s="265" t="str">
        <f t="shared" si="5277"/>
        <v>Inviable Sanitariamente</v>
      </c>
      <c r="GTL470" s="265" t="str">
        <f t="shared" si="5278"/>
        <v>Inviable Sanitariamente</v>
      </c>
      <c r="GTM470" s="265" t="str">
        <f t="shared" si="5279"/>
        <v>Inviable Sanitariamente</v>
      </c>
      <c r="GTN470" s="265" t="str">
        <f t="shared" si="5280"/>
        <v>Inviable Sanitariamente</v>
      </c>
      <c r="GTO470" s="265" t="str">
        <f t="shared" si="5281"/>
        <v>Inviable Sanitariamente</v>
      </c>
      <c r="GTP470" s="265" t="str">
        <f t="shared" si="5282"/>
        <v>Inviable Sanitariamente</v>
      </c>
      <c r="GTQ470" s="265" t="str">
        <f t="shared" si="5283"/>
        <v>Inviable Sanitariamente</v>
      </c>
      <c r="GTR470" s="265" t="str">
        <f t="shared" si="5284"/>
        <v>Inviable Sanitariamente</v>
      </c>
      <c r="GTS470" s="265" t="str">
        <f t="shared" si="5285"/>
        <v>Inviable Sanitariamente</v>
      </c>
      <c r="GTT470" s="265" t="str">
        <f t="shared" si="5286"/>
        <v>Inviable Sanitariamente</v>
      </c>
      <c r="GTU470" s="265" t="str">
        <f t="shared" si="5287"/>
        <v>Inviable Sanitariamente</v>
      </c>
      <c r="GTV470" s="265" t="str">
        <f t="shared" si="5288"/>
        <v>Inviable Sanitariamente</v>
      </c>
      <c r="GTW470" s="265" t="str">
        <f t="shared" si="5289"/>
        <v>Inviable Sanitariamente</v>
      </c>
      <c r="GTX470" s="265" t="str">
        <f t="shared" si="5290"/>
        <v>Inviable Sanitariamente</v>
      </c>
      <c r="GTY470" s="265" t="str">
        <f t="shared" si="5291"/>
        <v>Inviable Sanitariamente</v>
      </c>
      <c r="GTZ470" s="265" t="str">
        <f t="shared" si="5292"/>
        <v>Inviable Sanitariamente</v>
      </c>
      <c r="GUA470" s="265" t="str">
        <f t="shared" si="5293"/>
        <v>Inviable Sanitariamente</v>
      </c>
      <c r="GUB470" s="265" t="str">
        <f t="shared" si="5294"/>
        <v>Inviable Sanitariamente</v>
      </c>
      <c r="GUC470" s="265" t="str">
        <f t="shared" si="5295"/>
        <v>Inviable Sanitariamente</v>
      </c>
      <c r="GUD470" s="265" t="str">
        <f t="shared" si="5296"/>
        <v>Inviable Sanitariamente</v>
      </c>
      <c r="GUE470" s="265" t="str">
        <f t="shared" si="5297"/>
        <v>Inviable Sanitariamente</v>
      </c>
      <c r="GUF470" s="265" t="str">
        <f t="shared" si="5298"/>
        <v>Inviable Sanitariamente</v>
      </c>
      <c r="GUG470" s="265" t="str">
        <f t="shared" si="5299"/>
        <v>Inviable Sanitariamente</v>
      </c>
      <c r="GUH470" s="265" t="str">
        <f t="shared" si="5300"/>
        <v>Inviable Sanitariamente</v>
      </c>
      <c r="GUI470" s="265" t="str">
        <f t="shared" si="5301"/>
        <v>Inviable Sanitariamente</v>
      </c>
      <c r="GUJ470" s="265" t="str">
        <f t="shared" si="5302"/>
        <v>Inviable Sanitariamente</v>
      </c>
      <c r="GUK470" s="265" t="str">
        <f t="shared" si="5303"/>
        <v>Inviable Sanitariamente</v>
      </c>
      <c r="GUL470" s="265" t="str">
        <f t="shared" si="5304"/>
        <v>Inviable Sanitariamente</v>
      </c>
      <c r="GUM470" s="265" t="str">
        <f t="shared" si="5305"/>
        <v>Inviable Sanitariamente</v>
      </c>
      <c r="GUN470" s="265" t="str">
        <f t="shared" si="5306"/>
        <v>Inviable Sanitariamente</v>
      </c>
      <c r="GUO470" s="265" t="str">
        <f t="shared" si="5307"/>
        <v>Inviable Sanitariamente</v>
      </c>
      <c r="GUP470" s="265" t="str">
        <f t="shared" si="5308"/>
        <v>Inviable Sanitariamente</v>
      </c>
      <c r="GUQ470" s="265" t="str">
        <f t="shared" si="5309"/>
        <v>Inviable Sanitariamente</v>
      </c>
      <c r="GUR470" s="265" t="str">
        <f t="shared" si="5310"/>
        <v>Inviable Sanitariamente</v>
      </c>
      <c r="GUS470" s="265" t="str">
        <f t="shared" si="5311"/>
        <v>Inviable Sanitariamente</v>
      </c>
      <c r="GUT470" s="265" t="str">
        <f t="shared" si="5312"/>
        <v>Inviable Sanitariamente</v>
      </c>
      <c r="GUU470" s="265" t="str">
        <f t="shared" si="5313"/>
        <v>Inviable Sanitariamente</v>
      </c>
      <c r="GUV470" s="265" t="str">
        <f t="shared" si="5314"/>
        <v>Inviable Sanitariamente</v>
      </c>
      <c r="GUW470" s="265" t="str">
        <f t="shared" si="5315"/>
        <v>Inviable Sanitariamente</v>
      </c>
      <c r="GUX470" s="265" t="str">
        <f t="shared" si="5316"/>
        <v>Inviable Sanitariamente</v>
      </c>
      <c r="GUY470" s="265" t="str">
        <f t="shared" si="5317"/>
        <v>Inviable Sanitariamente</v>
      </c>
      <c r="GUZ470" s="265" t="str">
        <f t="shared" si="5318"/>
        <v>Inviable Sanitariamente</v>
      </c>
      <c r="GVA470" s="265" t="str">
        <f t="shared" si="5319"/>
        <v>Inviable Sanitariamente</v>
      </c>
      <c r="GVB470" s="265" t="str">
        <f t="shared" si="5320"/>
        <v>Inviable Sanitariamente</v>
      </c>
      <c r="GVC470" s="265" t="str">
        <f t="shared" si="5321"/>
        <v>Inviable Sanitariamente</v>
      </c>
      <c r="GVD470" s="265" t="str">
        <f t="shared" si="5322"/>
        <v>Inviable Sanitariamente</v>
      </c>
      <c r="GVE470" s="265" t="str">
        <f t="shared" si="5323"/>
        <v>Inviable Sanitariamente</v>
      </c>
      <c r="GVF470" s="265" t="str">
        <f t="shared" si="5324"/>
        <v>Inviable Sanitariamente</v>
      </c>
      <c r="GVG470" s="265" t="str">
        <f t="shared" si="5325"/>
        <v>Inviable Sanitariamente</v>
      </c>
      <c r="GVH470" s="265" t="str">
        <f t="shared" si="5326"/>
        <v>Inviable Sanitariamente</v>
      </c>
      <c r="GVI470" s="265" t="str">
        <f t="shared" si="5327"/>
        <v>Inviable Sanitariamente</v>
      </c>
      <c r="GVJ470" s="265" t="str">
        <f t="shared" si="5328"/>
        <v>Inviable Sanitariamente</v>
      </c>
      <c r="GVK470" s="265" t="str">
        <f t="shared" si="5329"/>
        <v>Inviable Sanitariamente</v>
      </c>
      <c r="GVL470" s="265" t="str">
        <f t="shared" si="5330"/>
        <v>Inviable Sanitariamente</v>
      </c>
      <c r="GVM470" s="265" t="str">
        <f t="shared" si="5331"/>
        <v>Inviable Sanitariamente</v>
      </c>
      <c r="GVN470" s="265" t="str">
        <f t="shared" si="5332"/>
        <v>Inviable Sanitariamente</v>
      </c>
      <c r="GVO470" s="265" t="str">
        <f t="shared" si="5333"/>
        <v>Inviable Sanitariamente</v>
      </c>
      <c r="GVP470" s="265" t="str">
        <f t="shared" si="5334"/>
        <v>Inviable Sanitariamente</v>
      </c>
      <c r="GVQ470" s="265" t="str">
        <f t="shared" si="5335"/>
        <v>Inviable Sanitariamente</v>
      </c>
      <c r="GVR470" s="265" t="str">
        <f t="shared" si="5336"/>
        <v>Inviable Sanitariamente</v>
      </c>
      <c r="GVS470" s="265" t="str">
        <f t="shared" si="5337"/>
        <v>Inviable Sanitariamente</v>
      </c>
      <c r="GVT470" s="265" t="str">
        <f t="shared" si="5338"/>
        <v>Inviable Sanitariamente</v>
      </c>
      <c r="GVU470" s="265" t="str">
        <f t="shared" si="5339"/>
        <v>Inviable Sanitariamente</v>
      </c>
      <c r="GVV470" s="265" t="str">
        <f t="shared" si="5340"/>
        <v>Inviable Sanitariamente</v>
      </c>
      <c r="GVW470" s="265" t="str">
        <f t="shared" si="5341"/>
        <v>Inviable Sanitariamente</v>
      </c>
      <c r="GVX470" s="265" t="str">
        <f t="shared" si="5342"/>
        <v>Inviable Sanitariamente</v>
      </c>
      <c r="GVY470" s="265" t="str">
        <f t="shared" si="5343"/>
        <v>Inviable Sanitariamente</v>
      </c>
      <c r="GVZ470" s="265" t="str">
        <f t="shared" si="5344"/>
        <v>Inviable Sanitariamente</v>
      </c>
      <c r="GWA470" s="265" t="str">
        <f t="shared" si="5345"/>
        <v>Inviable Sanitariamente</v>
      </c>
      <c r="GWB470" s="265" t="str">
        <f t="shared" si="5346"/>
        <v>Inviable Sanitariamente</v>
      </c>
      <c r="GWC470" s="265" t="str">
        <f t="shared" si="5347"/>
        <v>Inviable Sanitariamente</v>
      </c>
      <c r="GWD470" s="265" t="str">
        <f t="shared" si="5348"/>
        <v>Inviable Sanitariamente</v>
      </c>
      <c r="GWE470" s="265" t="str">
        <f t="shared" si="5349"/>
        <v>Inviable Sanitariamente</v>
      </c>
      <c r="GWF470" s="265" t="str">
        <f t="shared" si="5350"/>
        <v>Inviable Sanitariamente</v>
      </c>
      <c r="GWG470" s="265" t="str">
        <f t="shared" si="5351"/>
        <v>Inviable Sanitariamente</v>
      </c>
      <c r="GWH470" s="265" t="str">
        <f t="shared" si="5352"/>
        <v>Inviable Sanitariamente</v>
      </c>
      <c r="GWI470" s="265" t="str">
        <f t="shared" si="5353"/>
        <v>Inviable Sanitariamente</v>
      </c>
      <c r="GWJ470" s="265" t="str">
        <f t="shared" si="5354"/>
        <v>Inviable Sanitariamente</v>
      </c>
      <c r="GWK470" s="265" t="str">
        <f t="shared" si="5355"/>
        <v>Inviable Sanitariamente</v>
      </c>
      <c r="GWL470" s="265" t="str">
        <f t="shared" si="5356"/>
        <v>Inviable Sanitariamente</v>
      </c>
      <c r="GWM470" s="265" t="str">
        <f t="shared" si="5357"/>
        <v>Inviable Sanitariamente</v>
      </c>
      <c r="GWN470" s="265" t="str">
        <f t="shared" si="5358"/>
        <v>Inviable Sanitariamente</v>
      </c>
      <c r="GWO470" s="265" t="str">
        <f t="shared" si="5359"/>
        <v>Inviable Sanitariamente</v>
      </c>
      <c r="GWP470" s="265" t="str">
        <f t="shared" si="5360"/>
        <v>Inviable Sanitariamente</v>
      </c>
      <c r="GWQ470" s="265" t="str">
        <f t="shared" si="5361"/>
        <v>Inviable Sanitariamente</v>
      </c>
      <c r="GWR470" s="265" t="str">
        <f t="shared" si="5362"/>
        <v>Inviable Sanitariamente</v>
      </c>
      <c r="GWS470" s="265" t="str">
        <f t="shared" si="5363"/>
        <v>Inviable Sanitariamente</v>
      </c>
      <c r="GWT470" s="265" t="str">
        <f t="shared" si="5364"/>
        <v>Inviable Sanitariamente</v>
      </c>
      <c r="GWU470" s="265" t="str">
        <f t="shared" si="5365"/>
        <v>Inviable Sanitariamente</v>
      </c>
      <c r="GWV470" s="265" t="str">
        <f t="shared" si="5366"/>
        <v>Inviable Sanitariamente</v>
      </c>
      <c r="GWW470" s="265" t="str">
        <f t="shared" si="5367"/>
        <v>Inviable Sanitariamente</v>
      </c>
      <c r="GWX470" s="265" t="str">
        <f t="shared" si="5368"/>
        <v>Inviable Sanitariamente</v>
      </c>
      <c r="GWY470" s="265" t="str">
        <f t="shared" si="5369"/>
        <v>Inviable Sanitariamente</v>
      </c>
      <c r="GWZ470" s="265" t="str">
        <f t="shared" si="5370"/>
        <v>Inviable Sanitariamente</v>
      </c>
      <c r="GXA470" s="265" t="str">
        <f t="shared" si="5371"/>
        <v>Inviable Sanitariamente</v>
      </c>
      <c r="GXB470" s="265" t="str">
        <f t="shared" si="5372"/>
        <v>Inviable Sanitariamente</v>
      </c>
      <c r="GXC470" s="265" t="str">
        <f t="shared" si="5373"/>
        <v>Inviable Sanitariamente</v>
      </c>
      <c r="GXD470" s="265" t="str">
        <f t="shared" si="5374"/>
        <v>Inviable Sanitariamente</v>
      </c>
      <c r="GXE470" s="265" t="str">
        <f t="shared" si="5375"/>
        <v>Inviable Sanitariamente</v>
      </c>
      <c r="GXF470" s="265" t="str">
        <f t="shared" si="5376"/>
        <v>Inviable Sanitariamente</v>
      </c>
      <c r="GXG470" s="265" t="str">
        <f t="shared" si="5377"/>
        <v>Inviable Sanitariamente</v>
      </c>
      <c r="GXH470" s="265" t="str">
        <f t="shared" si="5378"/>
        <v>Inviable Sanitariamente</v>
      </c>
      <c r="GXI470" s="265" t="str">
        <f t="shared" si="5379"/>
        <v>Inviable Sanitariamente</v>
      </c>
      <c r="GXJ470" s="265" t="str">
        <f t="shared" si="5380"/>
        <v>Inviable Sanitariamente</v>
      </c>
      <c r="GXK470" s="265" t="str">
        <f t="shared" si="5381"/>
        <v>Inviable Sanitariamente</v>
      </c>
      <c r="GXL470" s="265" t="str">
        <f t="shared" si="5382"/>
        <v>Inviable Sanitariamente</v>
      </c>
      <c r="GXM470" s="265" t="str">
        <f t="shared" si="5383"/>
        <v>Inviable Sanitariamente</v>
      </c>
      <c r="GXN470" s="265" t="str">
        <f t="shared" si="5384"/>
        <v>Inviable Sanitariamente</v>
      </c>
      <c r="GXO470" s="265" t="str">
        <f t="shared" si="5385"/>
        <v>Inviable Sanitariamente</v>
      </c>
      <c r="GXP470" s="265" t="str">
        <f t="shared" si="5386"/>
        <v>Inviable Sanitariamente</v>
      </c>
      <c r="GXQ470" s="265" t="str">
        <f t="shared" si="5387"/>
        <v>Inviable Sanitariamente</v>
      </c>
      <c r="GXR470" s="265" t="str">
        <f t="shared" si="5388"/>
        <v>Inviable Sanitariamente</v>
      </c>
      <c r="GXS470" s="265" t="str">
        <f t="shared" si="5389"/>
        <v>Inviable Sanitariamente</v>
      </c>
      <c r="GXT470" s="265" t="str">
        <f t="shared" si="5390"/>
        <v>Inviable Sanitariamente</v>
      </c>
      <c r="GXU470" s="265" t="str">
        <f t="shared" si="5391"/>
        <v>Inviable Sanitariamente</v>
      </c>
      <c r="GXV470" s="265" t="str">
        <f t="shared" si="5392"/>
        <v>Inviable Sanitariamente</v>
      </c>
      <c r="GXW470" s="265" t="str">
        <f t="shared" si="5393"/>
        <v>Inviable Sanitariamente</v>
      </c>
      <c r="GXX470" s="265" t="str">
        <f t="shared" si="5394"/>
        <v>Inviable Sanitariamente</v>
      </c>
      <c r="GXY470" s="265" t="str">
        <f t="shared" si="5395"/>
        <v>Inviable Sanitariamente</v>
      </c>
      <c r="GXZ470" s="265" t="str">
        <f t="shared" si="5396"/>
        <v>Inviable Sanitariamente</v>
      </c>
      <c r="GYA470" s="265" t="str">
        <f t="shared" si="5397"/>
        <v>Inviable Sanitariamente</v>
      </c>
      <c r="GYB470" s="265" t="str">
        <f t="shared" si="5398"/>
        <v>Inviable Sanitariamente</v>
      </c>
      <c r="GYC470" s="265" t="str">
        <f t="shared" si="5399"/>
        <v>Inviable Sanitariamente</v>
      </c>
      <c r="GYD470" s="265" t="str">
        <f t="shared" si="5400"/>
        <v>Inviable Sanitariamente</v>
      </c>
      <c r="GYE470" s="265" t="str">
        <f t="shared" si="5401"/>
        <v>Inviable Sanitariamente</v>
      </c>
      <c r="GYF470" s="265" t="str">
        <f t="shared" si="5402"/>
        <v>Inviable Sanitariamente</v>
      </c>
      <c r="GYG470" s="265" t="str">
        <f t="shared" si="5403"/>
        <v>Inviable Sanitariamente</v>
      </c>
      <c r="GYH470" s="265" t="str">
        <f t="shared" si="5404"/>
        <v>Inviable Sanitariamente</v>
      </c>
      <c r="GYI470" s="265" t="str">
        <f t="shared" si="5405"/>
        <v>Inviable Sanitariamente</v>
      </c>
      <c r="GYJ470" s="265" t="str">
        <f t="shared" si="5406"/>
        <v>Inviable Sanitariamente</v>
      </c>
      <c r="GYK470" s="265" t="str">
        <f t="shared" si="5407"/>
        <v>Inviable Sanitariamente</v>
      </c>
      <c r="GYL470" s="265" t="str">
        <f t="shared" si="5408"/>
        <v>Inviable Sanitariamente</v>
      </c>
      <c r="GYM470" s="265" t="str">
        <f t="shared" si="5409"/>
        <v>Inviable Sanitariamente</v>
      </c>
      <c r="GYN470" s="265" t="str">
        <f t="shared" si="5410"/>
        <v>Inviable Sanitariamente</v>
      </c>
      <c r="GYO470" s="265" t="str">
        <f t="shared" si="5411"/>
        <v>Inviable Sanitariamente</v>
      </c>
      <c r="GYP470" s="265" t="str">
        <f t="shared" si="5412"/>
        <v>Inviable Sanitariamente</v>
      </c>
      <c r="GYQ470" s="265" t="str">
        <f t="shared" si="5413"/>
        <v>Inviable Sanitariamente</v>
      </c>
      <c r="GYR470" s="265" t="str">
        <f t="shared" si="5414"/>
        <v>Inviable Sanitariamente</v>
      </c>
      <c r="GYS470" s="265" t="str">
        <f t="shared" si="5415"/>
        <v>Inviable Sanitariamente</v>
      </c>
      <c r="GYT470" s="265" t="str">
        <f t="shared" si="5416"/>
        <v>Inviable Sanitariamente</v>
      </c>
      <c r="GYU470" s="265" t="str">
        <f t="shared" si="5417"/>
        <v>Inviable Sanitariamente</v>
      </c>
      <c r="GYV470" s="265" t="str">
        <f t="shared" si="5418"/>
        <v>Inviable Sanitariamente</v>
      </c>
      <c r="GYW470" s="265" t="str">
        <f t="shared" si="5419"/>
        <v>Inviable Sanitariamente</v>
      </c>
      <c r="GYX470" s="265" t="str">
        <f t="shared" si="5420"/>
        <v>Inviable Sanitariamente</v>
      </c>
      <c r="GYY470" s="265" t="str">
        <f t="shared" si="5421"/>
        <v>Inviable Sanitariamente</v>
      </c>
      <c r="GYZ470" s="265" t="str">
        <f t="shared" si="5422"/>
        <v>Inviable Sanitariamente</v>
      </c>
      <c r="GZA470" s="265" t="str">
        <f t="shared" si="5423"/>
        <v>Inviable Sanitariamente</v>
      </c>
      <c r="GZB470" s="265" t="str">
        <f t="shared" si="5424"/>
        <v>Inviable Sanitariamente</v>
      </c>
      <c r="GZC470" s="265" t="str">
        <f t="shared" si="5425"/>
        <v>Inviable Sanitariamente</v>
      </c>
      <c r="GZD470" s="265" t="str">
        <f t="shared" si="5426"/>
        <v>Inviable Sanitariamente</v>
      </c>
      <c r="GZE470" s="265" t="str">
        <f t="shared" si="5427"/>
        <v>Inviable Sanitariamente</v>
      </c>
      <c r="GZF470" s="265" t="str">
        <f t="shared" si="5428"/>
        <v>Inviable Sanitariamente</v>
      </c>
      <c r="GZG470" s="265" t="str">
        <f t="shared" si="5429"/>
        <v>Inviable Sanitariamente</v>
      </c>
      <c r="GZH470" s="265" t="str">
        <f t="shared" si="5430"/>
        <v>Inviable Sanitariamente</v>
      </c>
      <c r="GZI470" s="265" t="str">
        <f t="shared" si="5431"/>
        <v>Inviable Sanitariamente</v>
      </c>
      <c r="GZJ470" s="265" t="str">
        <f t="shared" si="5432"/>
        <v>Inviable Sanitariamente</v>
      </c>
      <c r="GZK470" s="265" t="str">
        <f t="shared" si="5433"/>
        <v>Inviable Sanitariamente</v>
      </c>
      <c r="GZL470" s="265" t="str">
        <f t="shared" si="5434"/>
        <v>Inviable Sanitariamente</v>
      </c>
      <c r="GZM470" s="265" t="str">
        <f t="shared" si="5435"/>
        <v>Inviable Sanitariamente</v>
      </c>
      <c r="GZN470" s="265" t="str">
        <f t="shared" si="5436"/>
        <v>Inviable Sanitariamente</v>
      </c>
      <c r="GZO470" s="265" t="str">
        <f t="shared" si="5437"/>
        <v>Inviable Sanitariamente</v>
      </c>
      <c r="GZP470" s="265" t="str">
        <f t="shared" si="5438"/>
        <v>Inviable Sanitariamente</v>
      </c>
      <c r="GZQ470" s="265" t="str">
        <f t="shared" si="5439"/>
        <v>Inviable Sanitariamente</v>
      </c>
      <c r="GZR470" s="265" t="str">
        <f t="shared" si="5440"/>
        <v>Inviable Sanitariamente</v>
      </c>
      <c r="GZS470" s="265" t="str">
        <f t="shared" si="5441"/>
        <v>Inviable Sanitariamente</v>
      </c>
      <c r="GZT470" s="265" t="str">
        <f t="shared" si="5442"/>
        <v>Inviable Sanitariamente</v>
      </c>
      <c r="GZU470" s="265" t="str">
        <f t="shared" si="5443"/>
        <v>Inviable Sanitariamente</v>
      </c>
      <c r="GZV470" s="265" t="str">
        <f t="shared" si="5444"/>
        <v>Inviable Sanitariamente</v>
      </c>
      <c r="GZW470" s="265" t="str">
        <f t="shared" si="5445"/>
        <v>Inviable Sanitariamente</v>
      </c>
      <c r="GZX470" s="265" t="str">
        <f t="shared" si="5446"/>
        <v>Inviable Sanitariamente</v>
      </c>
      <c r="GZY470" s="265" t="str">
        <f t="shared" si="5447"/>
        <v>Inviable Sanitariamente</v>
      </c>
      <c r="GZZ470" s="265" t="str">
        <f t="shared" si="5448"/>
        <v>Inviable Sanitariamente</v>
      </c>
      <c r="HAA470" s="265" t="str">
        <f t="shared" si="5449"/>
        <v>Inviable Sanitariamente</v>
      </c>
      <c r="HAB470" s="265" t="str">
        <f t="shared" si="5450"/>
        <v>Inviable Sanitariamente</v>
      </c>
      <c r="HAC470" s="265" t="str">
        <f t="shared" si="5451"/>
        <v>Inviable Sanitariamente</v>
      </c>
      <c r="HAD470" s="265" t="str">
        <f t="shared" si="5452"/>
        <v>Inviable Sanitariamente</v>
      </c>
      <c r="HAE470" s="265" t="str">
        <f t="shared" si="5453"/>
        <v>Inviable Sanitariamente</v>
      </c>
      <c r="HAF470" s="265" t="str">
        <f t="shared" si="5454"/>
        <v>Inviable Sanitariamente</v>
      </c>
      <c r="HAG470" s="265" t="str">
        <f t="shared" si="5455"/>
        <v>Inviable Sanitariamente</v>
      </c>
      <c r="HAH470" s="265" t="str">
        <f t="shared" si="5456"/>
        <v>Inviable Sanitariamente</v>
      </c>
      <c r="HAI470" s="265" t="str">
        <f t="shared" si="5457"/>
        <v>Inviable Sanitariamente</v>
      </c>
      <c r="HAJ470" s="265" t="str">
        <f t="shared" si="5458"/>
        <v>Inviable Sanitariamente</v>
      </c>
      <c r="HAK470" s="265" t="str">
        <f t="shared" si="5459"/>
        <v>Inviable Sanitariamente</v>
      </c>
      <c r="HAL470" s="265" t="str">
        <f t="shared" si="5460"/>
        <v>Inviable Sanitariamente</v>
      </c>
      <c r="HAM470" s="265" t="str">
        <f t="shared" si="5461"/>
        <v>Inviable Sanitariamente</v>
      </c>
      <c r="HAN470" s="265" t="str">
        <f t="shared" si="5462"/>
        <v>Inviable Sanitariamente</v>
      </c>
      <c r="HAO470" s="265" t="str">
        <f t="shared" si="5463"/>
        <v>Inviable Sanitariamente</v>
      </c>
      <c r="HAP470" s="265" t="str">
        <f t="shared" si="5464"/>
        <v>Inviable Sanitariamente</v>
      </c>
      <c r="HAQ470" s="265" t="str">
        <f t="shared" si="5465"/>
        <v>Inviable Sanitariamente</v>
      </c>
      <c r="HAR470" s="265" t="str">
        <f t="shared" si="5466"/>
        <v>Inviable Sanitariamente</v>
      </c>
      <c r="HAS470" s="265" t="str">
        <f t="shared" si="5467"/>
        <v>Inviable Sanitariamente</v>
      </c>
      <c r="HAT470" s="265" t="str">
        <f t="shared" si="5468"/>
        <v>Inviable Sanitariamente</v>
      </c>
      <c r="HAU470" s="265" t="str">
        <f t="shared" si="5469"/>
        <v>Inviable Sanitariamente</v>
      </c>
      <c r="HAV470" s="265" t="str">
        <f t="shared" si="5470"/>
        <v>Inviable Sanitariamente</v>
      </c>
      <c r="HAW470" s="265" t="str">
        <f t="shared" si="5471"/>
        <v>Inviable Sanitariamente</v>
      </c>
      <c r="HAX470" s="265" t="str">
        <f t="shared" si="5472"/>
        <v>Inviable Sanitariamente</v>
      </c>
      <c r="HAY470" s="265" t="str">
        <f t="shared" si="5473"/>
        <v>Inviable Sanitariamente</v>
      </c>
      <c r="HAZ470" s="265" t="str">
        <f t="shared" si="5474"/>
        <v>Inviable Sanitariamente</v>
      </c>
      <c r="HBA470" s="265" t="str">
        <f t="shared" si="5475"/>
        <v>Inviable Sanitariamente</v>
      </c>
      <c r="HBB470" s="265" t="str">
        <f t="shared" si="5476"/>
        <v>Inviable Sanitariamente</v>
      </c>
      <c r="HBC470" s="265" t="str">
        <f t="shared" si="5477"/>
        <v>Inviable Sanitariamente</v>
      </c>
      <c r="HBD470" s="265" t="str">
        <f t="shared" si="5478"/>
        <v>Inviable Sanitariamente</v>
      </c>
      <c r="HBE470" s="265" t="str">
        <f t="shared" si="5479"/>
        <v>Inviable Sanitariamente</v>
      </c>
      <c r="HBF470" s="265" t="str">
        <f t="shared" si="5480"/>
        <v>Inviable Sanitariamente</v>
      </c>
      <c r="HBG470" s="265" t="str">
        <f t="shared" si="5481"/>
        <v>Inviable Sanitariamente</v>
      </c>
      <c r="HBH470" s="265" t="str">
        <f t="shared" si="5482"/>
        <v>Inviable Sanitariamente</v>
      </c>
      <c r="HBI470" s="265" t="str">
        <f t="shared" si="5483"/>
        <v>Inviable Sanitariamente</v>
      </c>
      <c r="HBJ470" s="265" t="str">
        <f t="shared" si="5484"/>
        <v>Inviable Sanitariamente</v>
      </c>
      <c r="HBK470" s="265" t="str">
        <f t="shared" si="5485"/>
        <v>Inviable Sanitariamente</v>
      </c>
      <c r="HBL470" s="265" t="str">
        <f t="shared" si="5486"/>
        <v>Inviable Sanitariamente</v>
      </c>
      <c r="HBM470" s="265" t="str">
        <f t="shared" si="5487"/>
        <v>Inviable Sanitariamente</v>
      </c>
      <c r="HBN470" s="265" t="str">
        <f t="shared" si="5488"/>
        <v>Inviable Sanitariamente</v>
      </c>
      <c r="HBO470" s="265" t="str">
        <f t="shared" si="5489"/>
        <v>Inviable Sanitariamente</v>
      </c>
      <c r="HBP470" s="265" t="str">
        <f t="shared" si="5490"/>
        <v>Inviable Sanitariamente</v>
      </c>
      <c r="HBQ470" s="265" t="str">
        <f t="shared" si="5491"/>
        <v>Inviable Sanitariamente</v>
      </c>
      <c r="HBR470" s="265" t="str">
        <f t="shared" si="5492"/>
        <v>Inviable Sanitariamente</v>
      </c>
      <c r="HBS470" s="265" t="str">
        <f t="shared" si="5493"/>
        <v>Inviable Sanitariamente</v>
      </c>
      <c r="HBT470" s="265" t="str">
        <f t="shared" si="5494"/>
        <v>Inviable Sanitariamente</v>
      </c>
      <c r="HBU470" s="265" t="str">
        <f t="shared" si="5495"/>
        <v>Inviable Sanitariamente</v>
      </c>
      <c r="HBV470" s="265" t="str">
        <f t="shared" si="5496"/>
        <v>Inviable Sanitariamente</v>
      </c>
      <c r="HBW470" s="265" t="str">
        <f t="shared" si="5497"/>
        <v>Inviable Sanitariamente</v>
      </c>
      <c r="HBX470" s="265" t="str">
        <f t="shared" si="5498"/>
        <v>Inviable Sanitariamente</v>
      </c>
      <c r="HBY470" s="265" t="str">
        <f t="shared" si="5499"/>
        <v>Inviable Sanitariamente</v>
      </c>
      <c r="HBZ470" s="265" t="str">
        <f t="shared" si="5500"/>
        <v>Inviable Sanitariamente</v>
      </c>
      <c r="HCA470" s="265" t="str">
        <f t="shared" si="5501"/>
        <v>Inviable Sanitariamente</v>
      </c>
      <c r="HCB470" s="265" t="str">
        <f t="shared" si="5502"/>
        <v>Inviable Sanitariamente</v>
      </c>
      <c r="HCC470" s="265" t="str">
        <f t="shared" si="5503"/>
        <v>Inviable Sanitariamente</v>
      </c>
      <c r="HCD470" s="265" t="str">
        <f t="shared" si="5504"/>
        <v>Inviable Sanitariamente</v>
      </c>
      <c r="HCE470" s="265" t="str">
        <f t="shared" si="5505"/>
        <v>Inviable Sanitariamente</v>
      </c>
      <c r="HCF470" s="265" t="str">
        <f t="shared" si="5506"/>
        <v>Inviable Sanitariamente</v>
      </c>
      <c r="HCG470" s="265" t="str">
        <f t="shared" si="5507"/>
        <v>Inviable Sanitariamente</v>
      </c>
      <c r="HCH470" s="265" t="str">
        <f t="shared" si="5508"/>
        <v>Inviable Sanitariamente</v>
      </c>
      <c r="HCI470" s="265" t="str">
        <f t="shared" si="5509"/>
        <v>Inviable Sanitariamente</v>
      </c>
      <c r="HCJ470" s="265" t="str">
        <f t="shared" si="5510"/>
        <v>Inviable Sanitariamente</v>
      </c>
      <c r="HCK470" s="265" t="str">
        <f t="shared" si="5511"/>
        <v>Inviable Sanitariamente</v>
      </c>
      <c r="HCL470" s="265" t="str">
        <f t="shared" si="5512"/>
        <v>Inviable Sanitariamente</v>
      </c>
      <c r="HCM470" s="265" t="str">
        <f t="shared" si="5513"/>
        <v>Inviable Sanitariamente</v>
      </c>
      <c r="HCN470" s="265" t="str">
        <f t="shared" si="5514"/>
        <v>Inviable Sanitariamente</v>
      </c>
      <c r="HCO470" s="265" t="str">
        <f t="shared" si="5515"/>
        <v>Inviable Sanitariamente</v>
      </c>
      <c r="HCP470" s="265" t="str">
        <f t="shared" si="5516"/>
        <v>Inviable Sanitariamente</v>
      </c>
      <c r="HCQ470" s="265" t="str">
        <f t="shared" si="5517"/>
        <v>Inviable Sanitariamente</v>
      </c>
      <c r="HCR470" s="265" t="str">
        <f t="shared" si="5518"/>
        <v>Inviable Sanitariamente</v>
      </c>
      <c r="HCS470" s="265" t="str">
        <f t="shared" si="5519"/>
        <v>Inviable Sanitariamente</v>
      </c>
      <c r="HCT470" s="265" t="str">
        <f t="shared" si="5520"/>
        <v>Inviable Sanitariamente</v>
      </c>
      <c r="HCU470" s="265" t="str">
        <f t="shared" si="5521"/>
        <v>Inviable Sanitariamente</v>
      </c>
      <c r="HCV470" s="265" t="str">
        <f t="shared" si="5522"/>
        <v>Inviable Sanitariamente</v>
      </c>
      <c r="HCW470" s="265" t="str">
        <f t="shared" si="5523"/>
        <v>Inviable Sanitariamente</v>
      </c>
      <c r="HCX470" s="265" t="str">
        <f t="shared" si="5524"/>
        <v>Inviable Sanitariamente</v>
      </c>
      <c r="HCY470" s="265" t="str">
        <f t="shared" si="5525"/>
        <v>Inviable Sanitariamente</v>
      </c>
      <c r="HCZ470" s="265" t="str">
        <f t="shared" si="5526"/>
        <v>Inviable Sanitariamente</v>
      </c>
      <c r="HDA470" s="265" t="str">
        <f t="shared" si="5527"/>
        <v>Inviable Sanitariamente</v>
      </c>
      <c r="HDB470" s="265" t="str">
        <f t="shared" si="5528"/>
        <v>Inviable Sanitariamente</v>
      </c>
      <c r="HDC470" s="265" t="str">
        <f t="shared" si="5529"/>
        <v>Inviable Sanitariamente</v>
      </c>
      <c r="HDD470" s="265" t="str">
        <f t="shared" si="5530"/>
        <v>Inviable Sanitariamente</v>
      </c>
      <c r="HDE470" s="265" t="str">
        <f t="shared" si="5531"/>
        <v>Inviable Sanitariamente</v>
      </c>
      <c r="HDF470" s="265" t="str">
        <f t="shared" si="5532"/>
        <v>Inviable Sanitariamente</v>
      </c>
      <c r="HDG470" s="265" t="str">
        <f t="shared" si="5533"/>
        <v>Inviable Sanitariamente</v>
      </c>
      <c r="HDH470" s="265" t="str">
        <f t="shared" si="5534"/>
        <v>Inviable Sanitariamente</v>
      </c>
      <c r="HDI470" s="265" t="str">
        <f t="shared" si="5535"/>
        <v>Inviable Sanitariamente</v>
      </c>
      <c r="HDJ470" s="265" t="str">
        <f t="shared" si="5536"/>
        <v>Inviable Sanitariamente</v>
      </c>
      <c r="HDK470" s="265" t="str">
        <f t="shared" si="5537"/>
        <v>Inviable Sanitariamente</v>
      </c>
      <c r="HDL470" s="265" t="str">
        <f t="shared" si="5538"/>
        <v>Inviable Sanitariamente</v>
      </c>
      <c r="HDM470" s="265" t="str">
        <f t="shared" si="5539"/>
        <v>Inviable Sanitariamente</v>
      </c>
      <c r="HDN470" s="265" t="str">
        <f t="shared" si="5540"/>
        <v>Inviable Sanitariamente</v>
      </c>
      <c r="HDO470" s="265" t="str">
        <f t="shared" si="5541"/>
        <v>Inviable Sanitariamente</v>
      </c>
      <c r="HDP470" s="265" t="str">
        <f t="shared" si="5542"/>
        <v>Inviable Sanitariamente</v>
      </c>
      <c r="HDQ470" s="265" t="str">
        <f t="shared" si="5543"/>
        <v>Inviable Sanitariamente</v>
      </c>
      <c r="HDR470" s="265" t="str">
        <f t="shared" si="5544"/>
        <v>Inviable Sanitariamente</v>
      </c>
      <c r="HDS470" s="265" t="str">
        <f t="shared" si="5545"/>
        <v>Inviable Sanitariamente</v>
      </c>
      <c r="HDT470" s="265" t="str">
        <f t="shared" si="5546"/>
        <v>Inviable Sanitariamente</v>
      </c>
      <c r="HDU470" s="265" t="str">
        <f t="shared" si="5547"/>
        <v>Inviable Sanitariamente</v>
      </c>
      <c r="HDV470" s="265" t="str">
        <f t="shared" si="5548"/>
        <v>Inviable Sanitariamente</v>
      </c>
      <c r="HDW470" s="265" t="str">
        <f t="shared" si="5549"/>
        <v>Inviable Sanitariamente</v>
      </c>
      <c r="HDX470" s="265" t="str">
        <f t="shared" si="5550"/>
        <v>Inviable Sanitariamente</v>
      </c>
      <c r="HDY470" s="265" t="str">
        <f t="shared" si="5551"/>
        <v>Inviable Sanitariamente</v>
      </c>
      <c r="HDZ470" s="265" t="str">
        <f t="shared" si="5552"/>
        <v>Inviable Sanitariamente</v>
      </c>
      <c r="HEA470" s="265" t="str">
        <f t="shared" si="5553"/>
        <v>Inviable Sanitariamente</v>
      </c>
      <c r="HEB470" s="265" t="str">
        <f t="shared" si="5554"/>
        <v>Inviable Sanitariamente</v>
      </c>
      <c r="HEC470" s="265" t="str">
        <f t="shared" si="5555"/>
        <v>Inviable Sanitariamente</v>
      </c>
      <c r="HED470" s="265" t="str">
        <f t="shared" si="5556"/>
        <v>Inviable Sanitariamente</v>
      </c>
      <c r="HEE470" s="265" t="str">
        <f t="shared" si="5557"/>
        <v>Inviable Sanitariamente</v>
      </c>
      <c r="HEF470" s="265" t="str">
        <f t="shared" si="5558"/>
        <v>Inviable Sanitariamente</v>
      </c>
      <c r="HEG470" s="265" t="str">
        <f t="shared" si="5559"/>
        <v>Inviable Sanitariamente</v>
      </c>
      <c r="HEH470" s="265" t="str">
        <f t="shared" si="5560"/>
        <v>Inviable Sanitariamente</v>
      </c>
      <c r="HEI470" s="265" t="str">
        <f t="shared" si="5561"/>
        <v>Inviable Sanitariamente</v>
      </c>
      <c r="HEJ470" s="265" t="str">
        <f t="shared" si="5562"/>
        <v>Inviable Sanitariamente</v>
      </c>
      <c r="HEK470" s="265" t="str">
        <f t="shared" si="5563"/>
        <v>Inviable Sanitariamente</v>
      </c>
      <c r="HEL470" s="265" t="str">
        <f t="shared" si="5564"/>
        <v>Inviable Sanitariamente</v>
      </c>
      <c r="HEM470" s="265" t="str">
        <f t="shared" si="5565"/>
        <v>Inviable Sanitariamente</v>
      </c>
      <c r="HEN470" s="265" t="str">
        <f t="shared" si="5566"/>
        <v>Inviable Sanitariamente</v>
      </c>
      <c r="HEO470" s="265" t="str">
        <f t="shared" si="5567"/>
        <v>Inviable Sanitariamente</v>
      </c>
      <c r="HEP470" s="265" t="str">
        <f t="shared" si="5568"/>
        <v>Inviable Sanitariamente</v>
      </c>
      <c r="HEQ470" s="265" t="str">
        <f t="shared" si="5569"/>
        <v>Inviable Sanitariamente</v>
      </c>
      <c r="HER470" s="265" t="str">
        <f t="shared" si="5570"/>
        <v>Inviable Sanitariamente</v>
      </c>
      <c r="HES470" s="265" t="str">
        <f t="shared" si="5571"/>
        <v>Inviable Sanitariamente</v>
      </c>
      <c r="HET470" s="265" t="str">
        <f t="shared" si="5572"/>
        <v>Inviable Sanitariamente</v>
      </c>
      <c r="HEU470" s="265" t="str">
        <f t="shared" si="5573"/>
        <v>Inviable Sanitariamente</v>
      </c>
      <c r="HEV470" s="265" t="str">
        <f t="shared" si="5574"/>
        <v>Inviable Sanitariamente</v>
      </c>
      <c r="HEW470" s="265" t="str">
        <f t="shared" si="5575"/>
        <v>Inviable Sanitariamente</v>
      </c>
      <c r="HEX470" s="265" t="str">
        <f t="shared" si="5576"/>
        <v>Inviable Sanitariamente</v>
      </c>
      <c r="HEY470" s="265" t="str">
        <f t="shared" si="5577"/>
        <v>Inviable Sanitariamente</v>
      </c>
      <c r="HEZ470" s="265" t="str">
        <f t="shared" si="5578"/>
        <v>Inviable Sanitariamente</v>
      </c>
      <c r="HFA470" s="265" t="str">
        <f t="shared" si="5579"/>
        <v>Inviable Sanitariamente</v>
      </c>
      <c r="HFB470" s="265" t="str">
        <f t="shared" si="5580"/>
        <v>Inviable Sanitariamente</v>
      </c>
      <c r="HFC470" s="265" t="str">
        <f t="shared" si="5581"/>
        <v>Inviable Sanitariamente</v>
      </c>
      <c r="HFD470" s="265" t="str">
        <f t="shared" si="5582"/>
        <v>Inviable Sanitariamente</v>
      </c>
      <c r="HFE470" s="265" t="str">
        <f t="shared" si="5583"/>
        <v>Inviable Sanitariamente</v>
      </c>
      <c r="HFF470" s="265" t="str">
        <f t="shared" si="5584"/>
        <v>Inviable Sanitariamente</v>
      </c>
      <c r="HFG470" s="265" t="str">
        <f t="shared" si="5585"/>
        <v>Inviable Sanitariamente</v>
      </c>
      <c r="HFH470" s="265" t="str">
        <f t="shared" si="5586"/>
        <v>Inviable Sanitariamente</v>
      </c>
      <c r="HFI470" s="265" t="str">
        <f t="shared" si="5587"/>
        <v>Inviable Sanitariamente</v>
      </c>
      <c r="HFJ470" s="265" t="str">
        <f t="shared" si="5588"/>
        <v>Inviable Sanitariamente</v>
      </c>
      <c r="HFK470" s="265" t="str">
        <f t="shared" si="5589"/>
        <v>Inviable Sanitariamente</v>
      </c>
      <c r="HFL470" s="265" t="str">
        <f t="shared" si="5590"/>
        <v>Inviable Sanitariamente</v>
      </c>
      <c r="HFM470" s="265" t="str">
        <f t="shared" si="5591"/>
        <v>Inviable Sanitariamente</v>
      </c>
      <c r="HFN470" s="265" t="str">
        <f t="shared" si="5592"/>
        <v>Inviable Sanitariamente</v>
      </c>
      <c r="HFO470" s="265" t="str">
        <f t="shared" si="5593"/>
        <v>Inviable Sanitariamente</v>
      </c>
      <c r="HFP470" s="265" t="str">
        <f t="shared" si="5594"/>
        <v>Inviable Sanitariamente</v>
      </c>
      <c r="HFQ470" s="265" t="str">
        <f t="shared" si="5595"/>
        <v>Inviable Sanitariamente</v>
      </c>
      <c r="HFR470" s="265" t="str">
        <f t="shared" si="5596"/>
        <v>Inviable Sanitariamente</v>
      </c>
      <c r="HFS470" s="265" t="str">
        <f t="shared" si="5597"/>
        <v>Inviable Sanitariamente</v>
      </c>
      <c r="HFT470" s="265" t="str">
        <f t="shared" si="5598"/>
        <v>Inviable Sanitariamente</v>
      </c>
      <c r="HFU470" s="265" t="str">
        <f t="shared" si="5599"/>
        <v>Inviable Sanitariamente</v>
      </c>
      <c r="HFV470" s="265" t="str">
        <f t="shared" si="5600"/>
        <v>Inviable Sanitariamente</v>
      </c>
      <c r="HFW470" s="265" t="str">
        <f t="shared" si="5601"/>
        <v>Inviable Sanitariamente</v>
      </c>
      <c r="HFX470" s="265" t="str">
        <f t="shared" si="5602"/>
        <v>Inviable Sanitariamente</v>
      </c>
      <c r="HFY470" s="265" t="str">
        <f t="shared" si="5603"/>
        <v>Inviable Sanitariamente</v>
      </c>
      <c r="HFZ470" s="265" t="str">
        <f t="shared" si="5604"/>
        <v>Inviable Sanitariamente</v>
      </c>
      <c r="HGA470" s="265" t="str">
        <f t="shared" si="5605"/>
        <v>Inviable Sanitariamente</v>
      </c>
      <c r="HGB470" s="265" t="str">
        <f t="shared" si="5606"/>
        <v>Inviable Sanitariamente</v>
      </c>
      <c r="HGC470" s="265" t="str">
        <f t="shared" si="5607"/>
        <v>Inviable Sanitariamente</v>
      </c>
      <c r="HGD470" s="265" t="str">
        <f t="shared" si="5608"/>
        <v>Inviable Sanitariamente</v>
      </c>
      <c r="HGE470" s="265" t="str">
        <f t="shared" si="5609"/>
        <v>Inviable Sanitariamente</v>
      </c>
      <c r="HGF470" s="265" t="str">
        <f t="shared" si="5610"/>
        <v>Inviable Sanitariamente</v>
      </c>
      <c r="HGG470" s="265" t="str">
        <f t="shared" si="5611"/>
        <v>Inviable Sanitariamente</v>
      </c>
      <c r="HGH470" s="265" t="str">
        <f t="shared" si="5612"/>
        <v>Inviable Sanitariamente</v>
      </c>
      <c r="HGI470" s="265" t="str">
        <f t="shared" si="5613"/>
        <v>Inviable Sanitariamente</v>
      </c>
      <c r="HGJ470" s="265" t="str">
        <f t="shared" si="5614"/>
        <v>Inviable Sanitariamente</v>
      </c>
      <c r="HGK470" s="265" t="str">
        <f t="shared" si="5615"/>
        <v>Inviable Sanitariamente</v>
      </c>
      <c r="HGL470" s="265" t="str">
        <f t="shared" si="5616"/>
        <v>Inviable Sanitariamente</v>
      </c>
      <c r="HGM470" s="265" t="str">
        <f t="shared" si="5617"/>
        <v>Inviable Sanitariamente</v>
      </c>
      <c r="HGN470" s="265" t="str">
        <f t="shared" si="5618"/>
        <v>Inviable Sanitariamente</v>
      </c>
      <c r="HGO470" s="265" t="str">
        <f t="shared" si="5619"/>
        <v>Inviable Sanitariamente</v>
      </c>
      <c r="HGP470" s="265" t="str">
        <f t="shared" si="5620"/>
        <v>Inviable Sanitariamente</v>
      </c>
      <c r="HGQ470" s="265" t="str">
        <f t="shared" si="5621"/>
        <v>Inviable Sanitariamente</v>
      </c>
      <c r="HGR470" s="265" t="str">
        <f t="shared" si="5622"/>
        <v>Inviable Sanitariamente</v>
      </c>
      <c r="HGS470" s="265" t="str">
        <f t="shared" si="5623"/>
        <v>Inviable Sanitariamente</v>
      </c>
      <c r="HGT470" s="265" t="str">
        <f t="shared" si="5624"/>
        <v>Inviable Sanitariamente</v>
      </c>
      <c r="HGU470" s="265" t="str">
        <f t="shared" si="5625"/>
        <v>Inviable Sanitariamente</v>
      </c>
      <c r="HGV470" s="265" t="str">
        <f t="shared" si="5626"/>
        <v>Inviable Sanitariamente</v>
      </c>
      <c r="HGW470" s="265" t="str">
        <f t="shared" si="5627"/>
        <v>Inviable Sanitariamente</v>
      </c>
      <c r="HGX470" s="265" t="str">
        <f t="shared" si="5628"/>
        <v>Inviable Sanitariamente</v>
      </c>
      <c r="HGY470" s="265" t="str">
        <f t="shared" si="5629"/>
        <v>Inviable Sanitariamente</v>
      </c>
      <c r="HGZ470" s="265" t="str">
        <f t="shared" si="5630"/>
        <v>Inviable Sanitariamente</v>
      </c>
      <c r="HHA470" s="265" t="str">
        <f t="shared" si="5631"/>
        <v>Inviable Sanitariamente</v>
      </c>
      <c r="HHB470" s="265" t="str">
        <f t="shared" si="5632"/>
        <v>Inviable Sanitariamente</v>
      </c>
      <c r="HHC470" s="265" t="str">
        <f t="shared" si="5633"/>
        <v>Inviable Sanitariamente</v>
      </c>
      <c r="HHD470" s="265" t="str">
        <f t="shared" si="5634"/>
        <v>Inviable Sanitariamente</v>
      </c>
      <c r="HHE470" s="265" t="str">
        <f t="shared" si="5635"/>
        <v>Inviable Sanitariamente</v>
      </c>
      <c r="HHF470" s="265" t="str">
        <f t="shared" si="5636"/>
        <v>Inviable Sanitariamente</v>
      </c>
      <c r="HHG470" s="265" t="str">
        <f t="shared" si="5637"/>
        <v>Inviable Sanitariamente</v>
      </c>
      <c r="HHH470" s="265" t="str">
        <f t="shared" si="5638"/>
        <v>Inviable Sanitariamente</v>
      </c>
      <c r="HHI470" s="265" t="str">
        <f t="shared" si="5639"/>
        <v>Inviable Sanitariamente</v>
      </c>
      <c r="HHJ470" s="265" t="str">
        <f t="shared" si="5640"/>
        <v>Inviable Sanitariamente</v>
      </c>
      <c r="HHK470" s="265" t="str">
        <f t="shared" si="5641"/>
        <v>Inviable Sanitariamente</v>
      </c>
      <c r="HHL470" s="265" t="str">
        <f t="shared" si="5642"/>
        <v>Inviable Sanitariamente</v>
      </c>
      <c r="HHM470" s="265" t="str">
        <f t="shared" si="5643"/>
        <v>Inviable Sanitariamente</v>
      </c>
      <c r="HHN470" s="265" t="str">
        <f t="shared" si="5644"/>
        <v>Inviable Sanitariamente</v>
      </c>
      <c r="HHO470" s="265" t="str">
        <f t="shared" si="5645"/>
        <v>Inviable Sanitariamente</v>
      </c>
      <c r="HHP470" s="265" t="str">
        <f t="shared" si="5646"/>
        <v>Inviable Sanitariamente</v>
      </c>
      <c r="HHQ470" s="265" t="str">
        <f t="shared" si="5647"/>
        <v>Inviable Sanitariamente</v>
      </c>
      <c r="HHR470" s="265" t="str">
        <f t="shared" si="5648"/>
        <v>Inviable Sanitariamente</v>
      </c>
      <c r="HHS470" s="265" t="str">
        <f t="shared" si="5649"/>
        <v>Inviable Sanitariamente</v>
      </c>
      <c r="HHT470" s="265" t="str">
        <f t="shared" si="5650"/>
        <v>Inviable Sanitariamente</v>
      </c>
      <c r="HHU470" s="265" t="str">
        <f t="shared" si="5651"/>
        <v>Inviable Sanitariamente</v>
      </c>
      <c r="HHV470" s="265" t="str">
        <f t="shared" si="5652"/>
        <v>Inviable Sanitariamente</v>
      </c>
      <c r="HHW470" s="265" t="str">
        <f t="shared" si="5653"/>
        <v>Inviable Sanitariamente</v>
      </c>
      <c r="HHX470" s="265" t="str">
        <f t="shared" si="5654"/>
        <v>Inviable Sanitariamente</v>
      </c>
      <c r="HHY470" s="265" t="str">
        <f t="shared" si="5655"/>
        <v>Inviable Sanitariamente</v>
      </c>
      <c r="HHZ470" s="265" t="str">
        <f t="shared" si="5656"/>
        <v>Inviable Sanitariamente</v>
      </c>
      <c r="HIA470" s="265" t="str">
        <f t="shared" si="5657"/>
        <v>Inviable Sanitariamente</v>
      </c>
      <c r="HIB470" s="265" t="str">
        <f t="shared" si="5658"/>
        <v>Inviable Sanitariamente</v>
      </c>
      <c r="HIC470" s="265" t="str">
        <f t="shared" si="5659"/>
        <v>Inviable Sanitariamente</v>
      </c>
      <c r="HID470" s="265" t="str">
        <f t="shared" si="5660"/>
        <v>Inviable Sanitariamente</v>
      </c>
      <c r="HIE470" s="265" t="str">
        <f t="shared" si="5661"/>
        <v>Inviable Sanitariamente</v>
      </c>
      <c r="HIF470" s="265" t="str">
        <f t="shared" si="5662"/>
        <v>Inviable Sanitariamente</v>
      </c>
      <c r="HIG470" s="265" t="str">
        <f t="shared" si="5663"/>
        <v>Inviable Sanitariamente</v>
      </c>
      <c r="HIH470" s="265" t="str">
        <f t="shared" si="5664"/>
        <v>Inviable Sanitariamente</v>
      </c>
      <c r="HII470" s="265" t="str">
        <f t="shared" si="5665"/>
        <v>Inviable Sanitariamente</v>
      </c>
      <c r="HIJ470" s="265" t="str">
        <f t="shared" si="5666"/>
        <v>Inviable Sanitariamente</v>
      </c>
      <c r="HIK470" s="265" t="str">
        <f t="shared" si="5667"/>
        <v>Inviable Sanitariamente</v>
      </c>
      <c r="HIL470" s="265" t="str">
        <f t="shared" si="5668"/>
        <v>Inviable Sanitariamente</v>
      </c>
      <c r="HIM470" s="265" t="str">
        <f t="shared" si="5669"/>
        <v>Inviable Sanitariamente</v>
      </c>
      <c r="HIN470" s="265" t="str">
        <f t="shared" si="5670"/>
        <v>Inviable Sanitariamente</v>
      </c>
      <c r="HIO470" s="265" t="str">
        <f t="shared" si="5671"/>
        <v>Inviable Sanitariamente</v>
      </c>
      <c r="HIP470" s="265" t="str">
        <f t="shared" si="5672"/>
        <v>Inviable Sanitariamente</v>
      </c>
      <c r="HIQ470" s="265" t="str">
        <f t="shared" si="5673"/>
        <v>Inviable Sanitariamente</v>
      </c>
      <c r="HIR470" s="265" t="str">
        <f t="shared" si="5674"/>
        <v>Inviable Sanitariamente</v>
      </c>
      <c r="HIS470" s="265" t="str">
        <f t="shared" si="5675"/>
        <v>Inviable Sanitariamente</v>
      </c>
      <c r="HIT470" s="265" t="str">
        <f t="shared" si="5676"/>
        <v>Inviable Sanitariamente</v>
      </c>
      <c r="HIU470" s="265" t="str">
        <f t="shared" si="5677"/>
        <v>Inviable Sanitariamente</v>
      </c>
      <c r="HIV470" s="265" t="str">
        <f t="shared" si="5678"/>
        <v>Inviable Sanitariamente</v>
      </c>
      <c r="HIW470" s="265" t="str">
        <f t="shared" si="5679"/>
        <v>Inviable Sanitariamente</v>
      </c>
      <c r="HIX470" s="265" t="str">
        <f t="shared" si="5680"/>
        <v>Inviable Sanitariamente</v>
      </c>
      <c r="HIY470" s="265" t="str">
        <f t="shared" si="5681"/>
        <v>Inviable Sanitariamente</v>
      </c>
      <c r="HIZ470" s="265" t="str">
        <f t="shared" si="5682"/>
        <v>Inviable Sanitariamente</v>
      </c>
      <c r="HJA470" s="265" t="str">
        <f t="shared" si="5683"/>
        <v>Inviable Sanitariamente</v>
      </c>
      <c r="HJB470" s="265" t="str">
        <f t="shared" si="5684"/>
        <v>Inviable Sanitariamente</v>
      </c>
      <c r="HJC470" s="265" t="str">
        <f t="shared" si="5685"/>
        <v>Inviable Sanitariamente</v>
      </c>
      <c r="HJD470" s="265" t="str">
        <f t="shared" si="5686"/>
        <v>Inviable Sanitariamente</v>
      </c>
      <c r="HJE470" s="265" t="str">
        <f t="shared" si="5687"/>
        <v>Inviable Sanitariamente</v>
      </c>
      <c r="HJF470" s="265" t="str">
        <f t="shared" si="5688"/>
        <v>Inviable Sanitariamente</v>
      </c>
      <c r="HJG470" s="265" t="str">
        <f t="shared" si="5689"/>
        <v>Inviable Sanitariamente</v>
      </c>
      <c r="HJH470" s="265" t="str">
        <f t="shared" si="5690"/>
        <v>Inviable Sanitariamente</v>
      </c>
      <c r="HJI470" s="265" t="str">
        <f t="shared" si="5691"/>
        <v>Inviable Sanitariamente</v>
      </c>
      <c r="HJJ470" s="265" t="str">
        <f t="shared" si="5692"/>
        <v>Inviable Sanitariamente</v>
      </c>
      <c r="HJK470" s="265" t="str">
        <f t="shared" si="5693"/>
        <v>Inviable Sanitariamente</v>
      </c>
      <c r="HJL470" s="265" t="str">
        <f t="shared" si="5694"/>
        <v>Inviable Sanitariamente</v>
      </c>
      <c r="HJM470" s="265" t="str">
        <f t="shared" si="5695"/>
        <v>Inviable Sanitariamente</v>
      </c>
      <c r="HJN470" s="265" t="str">
        <f t="shared" si="5696"/>
        <v>Inviable Sanitariamente</v>
      </c>
      <c r="HJO470" s="265" t="str">
        <f t="shared" si="5697"/>
        <v>Inviable Sanitariamente</v>
      </c>
      <c r="HJP470" s="265" t="str">
        <f t="shared" si="5698"/>
        <v>Inviable Sanitariamente</v>
      </c>
      <c r="HJQ470" s="265" t="str">
        <f t="shared" si="5699"/>
        <v>Inviable Sanitariamente</v>
      </c>
      <c r="HJR470" s="265" t="str">
        <f t="shared" si="5700"/>
        <v>Inviable Sanitariamente</v>
      </c>
      <c r="HJS470" s="265" t="str">
        <f t="shared" si="5701"/>
        <v>Inviable Sanitariamente</v>
      </c>
      <c r="HJT470" s="265" t="str">
        <f t="shared" si="5702"/>
        <v>Inviable Sanitariamente</v>
      </c>
      <c r="HJU470" s="265" t="str">
        <f t="shared" si="5703"/>
        <v>Inviable Sanitariamente</v>
      </c>
      <c r="HJV470" s="265" t="str">
        <f t="shared" si="5704"/>
        <v>Inviable Sanitariamente</v>
      </c>
      <c r="HJW470" s="265" t="str">
        <f t="shared" si="5705"/>
        <v>Inviable Sanitariamente</v>
      </c>
      <c r="HJX470" s="265" t="str">
        <f t="shared" si="5706"/>
        <v>Inviable Sanitariamente</v>
      </c>
      <c r="HJY470" s="265" t="str">
        <f t="shared" si="5707"/>
        <v>Inviable Sanitariamente</v>
      </c>
      <c r="HJZ470" s="265" t="str">
        <f t="shared" si="5708"/>
        <v>Inviable Sanitariamente</v>
      </c>
      <c r="HKA470" s="265" t="str">
        <f t="shared" si="5709"/>
        <v>Inviable Sanitariamente</v>
      </c>
      <c r="HKB470" s="265" t="str">
        <f t="shared" si="5710"/>
        <v>Inviable Sanitariamente</v>
      </c>
      <c r="HKC470" s="265" t="str">
        <f t="shared" si="5711"/>
        <v>Inviable Sanitariamente</v>
      </c>
      <c r="HKD470" s="265" t="str">
        <f t="shared" si="5712"/>
        <v>Inviable Sanitariamente</v>
      </c>
      <c r="HKE470" s="265" t="str">
        <f t="shared" si="5713"/>
        <v>Inviable Sanitariamente</v>
      </c>
      <c r="HKF470" s="265" t="str">
        <f t="shared" si="5714"/>
        <v>Inviable Sanitariamente</v>
      </c>
      <c r="HKG470" s="265" t="str">
        <f t="shared" si="5715"/>
        <v>Inviable Sanitariamente</v>
      </c>
      <c r="HKH470" s="265" t="str">
        <f t="shared" si="5716"/>
        <v>Inviable Sanitariamente</v>
      </c>
      <c r="HKI470" s="265" t="str">
        <f t="shared" si="5717"/>
        <v>Inviable Sanitariamente</v>
      </c>
      <c r="HKJ470" s="265" t="str">
        <f t="shared" si="5718"/>
        <v>Inviable Sanitariamente</v>
      </c>
      <c r="HKK470" s="265" t="str">
        <f t="shared" si="5719"/>
        <v>Inviable Sanitariamente</v>
      </c>
      <c r="HKL470" s="265" t="str">
        <f t="shared" si="5720"/>
        <v>Inviable Sanitariamente</v>
      </c>
      <c r="HKM470" s="265" t="str">
        <f t="shared" si="5721"/>
        <v>Inviable Sanitariamente</v>
      </c>
      <c r="HKN470" s="265" t="str">
        <f t="shared" si="5722"/>
        <v>Inviable Sanitariamente</v>
      </c>
      <c r="HKO470" s="265" t="str">
        <f t="shared" si="5723"/>
        <v>Inviable Sanitariamente</v>
      </c>
      <c r="HKP470" s="265" t="str">
        <f t="shared" si="5724"/>
        <v>Inviable Sanitariamente</v>
      </c>
      <c r="HKQ470" s="265" t="str">
        <f t="shared" si="5725"/>
        <v>Inviable Sanitariamente</v>
      </c>
      <c r="HKR470" s="265" t="str">
        <f t="shared" si="5726"/>
        <v>Inviable Sanitariamente</v>
      </c>
      <c r="HKS470" s="265" t="str">
        <f t="shared" si="5727"/>
        <v>Inviable Sanitariamente</v>
      </c>
      <c r="HKT470" s="265" t="str">
        <f t="shared" si="5728"/>
        <v>Inviable Sanitariamente</v>
      </c>
      <c r="HKU470" s="265" t="str">
        <f t="shared" si="5729"/>
        <v>Inviable Sanitariamente</v>
      </c>
      <c r="HKV470" s="265" t="str">
        <f t="shared" si="5730"/>
        <v>Inviable Sanitariamente</v>
      </c>
      <c r="HKW470" s="265" t="str">
        <f t="shared" si="5731"/>
        <v>Inviable Sanitariamente</v>
      </c>
      <c r="HKX470" s="265" t="str">
        <f t="shared" si="5732"/>
        <v>Inviable Sanitariamente</v>
      </c>
      <c r="HKY470" s="265" t="str">
        <f t="shared" si="5733"/>
        <v>Inviable Sanitariamente</v>
      </c>
      <c r="HKZ470" s="265" t="str">
        <f t="shared" si="5734"/>
        <v>Inviable Sanitariamente</v>
      </c>
      <c r="HLA470" s="265" t="str">
        <f t="shared" si="5735"/>
        <v>Inviable Sanitariamente</v>
      </c>
      <c r="HLB470" s="265" t="str">
        <f t="shared" si="5736"/>
        <v>Inviable Sanitariamente</v>
      </c>
      <c r="HLC470" s="265" t="str">
        <f t="shared" si="5737"/>
        <v>Inviable Sanitariamente</v>
      </c>
      <c r="HLD470" s="265" t="str">
        <f t="shared" si="5738"/>
        <v>Inviable Sanitariamente</v>
      </c>
      <c r="HLE470" s="265" t="str">
        <f t="shared" si="5739"/>
        <v>Inviable Sanitariamente</v>
      </c>
      <c r="HLF470" s="265" t="str">
        <f t="shared" si="5740"/>
        <v>Inviable Sanitariamente</v>
      </c>
      <c r="HLG470" s="265" t="str">
        <f t="shared" si="5741"/>
        <v>Inviable Sanitariamente</v>
      </c>
      <c r="HLH470" s="265" t="str">
        <f t="shared" si="5742"/>
        <v>Inviable Sanitariamente</v>
      </c>
      <c r="HLI470" s="265" t="str">
        <f t="shared" si="5743"/>
        <v>Inviable Sanitariamente</v>
      </c>
      <c r="HLJ470" s="265" t="str">
        <f t="shared" si="5744"/>
        <v>Inviable Sanitariamente</v>
      </c>
      <c r="HLK470" s="265" t="str">
        <f t="shared" si="5745"/>
        <v>Inviable Sanitariamente</v>
      </c>
      <c r="HLL470" s="265" t="str">
        <f t="shared" si="5746"/>
        <v>Inviable Sanitariamente</v>
      </c>
      <c r="HLM470" s="265" t="str">
        <f t="shared" si="5747"/>
        <v>Inviable Sanitariamente</v>
      </c>
      <c r="HLN470" s="265" t="str">
        <f t="shared" si="5748"/>
        <v>Inviable Sanitariamente</v>
      </c>
      <c r="HLO470" s="265" t="str">
        <f t="shared" si="5749"/>
        <v>Inviable Sanitariamente</v>
      </c>
      <c r="HLP470" s="265" t="str">
        <f t="shared" si="5750"/>
        <v>Inviable Sanitariamente</v>
      </c>
      <c r="HLQ470" s="265" t="str">
        <f t="shared" si="5751"/>
        <v>Inviable Sanitariamente</v>
      </c>
      <c r="HLR470" s="265" t="str">
        <f t="shared" si="5752"/>
        <v>Inviable Sanitariamente</v>
      </c>
      <c r="HLS470" s="265" t="str">
        <f t="shared" si="5753"/>
        <v>Inviable Sanitariamente</v>
      </c>
      <c r="HLT470" s="265" t="str">
        <f t="shared" si="5754"/>
        <v>Inviable Sanitariamente</v>
      </c>
      <c r="HLU470" s="265" t="str">
        <f t="shared" si="5755"/>
        <v>Inviable Sanitariamente</v>
      </c>
      <c r="HLV470" s="265" t="str">
        <f t="shared" si="5756"/>
        <v>Inviable Sanitariamente</v>
      </c>
      <c r="HLW470" s="265" t="str">
        <f t="shared" si="5757"/>
        <v>Inviable Sanitariamente</v>
      </c>
      <c r="HLX470" s="265" t="str">
        <f t="shared" si="5758"/>
        <v>Inviable Sanitariamente</v>
      </c>
      <c r="HLY470" s="265" t="str">
        <f t="shared" si="5759"/>
        <v>Inviable Sanitariamente</v>
      </c>
      <c r="HLZ470" s="265" t="str">
        <f t="shared" si="5760"/>
        <v>Inviable Sanitariamente</v>
      </c>
      <c r="HMA470" s="265" t="str">
        <f t="shared" si="5761"/>
        <v>Inviable Sanitariamente</v>
      </c>
      <c r="HMB470" s="265" t="str">
        <f t="shared" si="5762"/>
        <v>Inviable Sanitariamente</v>
      </c>
      <c r="HMC470" s="265" t="str">
        <f t="shared" si="5763"/>
        <v>Inviable Sanitariamente</v>
      </c>
      <c r="HMD470" s="265" t="str">
        <f t="shared" si="5764"/>
        <v>Inviable Sanitariamente</v>
      </c>
      <c r="HME470" s="265" t="str">
        <f t="shared" si="5765"/>
        <v>Inviable Sanitariamente</v>
      </c>
      <c r="HMF470" s="265" t="str">
        <f t="shared" si="5766"/>
        <v>Inviable Sanitariamente</v>
      </c>
      <c r="HMG470" s="265" t="str">
        <f t="shared" si="5767"/>
        <v>Inviable Sanitariamente</v>
      </c>
      <c r="HMH470" s="265" t="str">
        <f t="shared" si="5768"/>
        <v>Inviable Sanitariamente</v>
      </c>
      <c r="HMI470" s="265" t="str">
        <f t="shared" si="5769"/>
        <v>Inviable Sanitariamente</v>
      </c>
      <c r="HMJ470" s="265" t="str">
        <f t="shared" si="5770"/>
        <v>Inviable Sanitariamente</v>
      </c>
      <c r="HMK470" s="265" t="str">
        <f t="shared" si="5771"/>
        <v>Inviable Sanitariamente</v>
      </c>
      <c r="HML470" s="265" t="str">
        <f t="shared" si="5772"/>
        <v>Inviable Sanitariamente</v>
      </c>
      <c r="HMM470" s="265" t="str">
        <f t="shared" si="5773"/>
        <v>Inviable Sanitariamente</v>
      </c>
      <c r="HMN470" s="265" t="str">
        <f t="shared" si="5774"/>
        <v>Inviable Sanitariamente</v>
      </c>
      <c r="HMO470" s="265" t="str">
        <f t="shared" si="5775"/>
        <v>Inviable Sanitariamente</v>
      </c>
      <c r="HMP470" s="265" t="str">
        <f t="shared" si="5776"/>
        <v>Inviable Sanitariamente</v>
      </c>
      <c r="HMQ470" s="265" t="str">
        <f t="shared" si="5777"/>
        <v>Inviable Sanitariamente</v>
      </c>
      <c r="HMR470" s="265" t="str">
        <f t="shared" si="5778"/>
        <v>Inviable Sanitariamente</v>
      </c>
      <c r="HMS470" s="265" t="str">
        <f t="shared" si="5779"/>
        <v>Inviable Sanitariamente</v>
      </c>
      <c r="HMT470" s="265" t="str">
        <f t="shared" si="5780"/>
        <v>Inviable Sanitariamente</v>
      </c>
      <c r="HMU470" s="265" t="str">
        <f t="shared" si="5781"/>
        <v>Inviable Sanitariamente</v>
      </c>
      <c r="HMV470" s="265" t="str">
        <f t="shared" si="5782"/>
        <v>Inviable Sanitariamente</v>
      </c>
      <c r="HMW470" s="265" t="str">
        <f t="shared" si="5783"/>
        <v>Inviable Sanitariamente</v>
      </c>
      <c r="HMX470" s="265" t="str">
        <f t="shared" si="5784"/>
        <v>Inviable Sanitariamente</v>
      </c>
      <c r="HMY470" s="265" t="str">
        <f t="shared" si="5785"/>
        <v>Inviable Sanitariamente</v>
      </c>
      <c r="HMZ470" s="265" t="str">
        <f t="shared" si="5786"/>
        <v>Inviable Sanitariamente</v>
      </c>
      <c r="HNA470" s="265" t="str">
        <f t="shared" si="5787"/>
        <v>Inviable Sanitariamente</v>
      </c>
      <c r="HNB470" s="265" t="str">
        <f t="shared" si="5788"/>
        <v>Inviable Sanitariamente</v>
      </c>
      <c r="HNC470" s="265" t="str">
        <f t="shared" si="5789"/>
        <v>Inviable Sanitariamente</v>
      </c>
      <c r="HND470" s="265" t="str">
        <f t="shared" si="5790"/>
        <v>Inviable Sanitariamente</v>
      </c>
      <c r="HNE470" s="265" t="str">
        <f t="shared" si="5791"/>
        <v>Inviable Sanitariamente</v>
      </c>
      <c r="HNF470" s="265" t="str">
        <f t="shared" si="5792"/>
        <v>Inviable Sanitariamente</v>
      </c>
      <c r="HNG470" s="265" t="str">
        <f t="shared" si="5793"/>
        <v>Inviable Sanitariamente</v>
      </c>
      <c r="HNH470" s="265" t="str">
        <f t="shared" si="5794"/>
        <v>Inviable Sanitariamente</v>
      </c>
      <c r="HNI470" s="265" t="str">
        <f t="shared" si="5795"/>
        <v>Inviable Sanitariamente</v>
      </c>
      <c r="HNJ470" s="265" t="str">
        <f t="shared" si="5796"/>
        <v>Inviable Sanitariamente</v>
      </c>
      <c r="HNK470" s="265" t="str">
        <f t="shared" si="5797"/>
        <v>Inviable Sanitariamente</v>
      </c>
      <c r="HNL470" s="265" t="str">
        <f t="shared" si="5798"/>
        <v>Inviable Sanitariamente</v>
      </c>
      <c r="HNM470" s="265" t="str">
        <f t="shared" si="5799"/>
        <v>Inviable Sanitariamente</v>
      </c>
      <c r="HNN470" s="265" t="str">
        <f t="shared" si="5800"/>
        <v>Inviable Sanitariamente</v>
      </c>
      <c r="HNO470" s="265" t="str">
        <f t="shared" si="5801"/>
        <v>Inviable Sanitariamente</v>
      </c>
      <c r="HNP470" s="265" t="str">
        <f t="shared" si="5802"/>
        <v>Inviable Sanitariamente</v>
      </c>
      <c r="HNQ470" s="265" t="str">
        <f t="shared" si="5803"/>
        <v>Inviable Sanitariamente</v>
      </c>
      <c r="HNR470" s="265" t="str">
        <f t="shared" si="5804"/>
        <v>Inviable Sanitariamente</v>
      </c>
      <c r="HNS470" s="265" t="str">
        <f t="shared" si="5805"/>
        <v>Inviable Sanitariamente</v>
      </c>
      <c r="HNT470" s="265" t="str">
        <f t="shared" si="5806"/>
        <v>Inviable Sanitariamente</v>
      </c>
      <c r="HNU470" s="265" t="str">
        <f t="shared" si="5807"/>
        <v>Inviable Sanitariamente</v>
      </c>
      <c r="HNV470" s="265" t="str">
        <f t="shared" si="5808"/>
        <v>Inviable Sanitariamente</v>
      </c>
      <c r="HNW470" s="265" t="str">
        <f t="shared" si="5809"/>
        <v>Inviable Sanitariamente</v>
      </c>
      <c r="HNX470" s="265" t="str">
        <f t="shared" si="5810"/>
        <v>Inviable Sanitariamente</v>
      </c>
      <c r="HNY470" s="265" t="str">
        <f t="shared" si="5811"/>
        <v>Inviable Sanitariamente</v>
      </c>
      <c r="HNZ470" s="265" t="str">
        <f t="shared" si="5812"/>
        <v>Inviable Sanitariamente</v>
      </c>
      <c r="HOA470" s="265" t="str">
        <f t="shared" si="5813"/>
        <v>Inviable Sanitariamente</v>
      </c>
      <c r="HOB470" s="265" t="str">
        <f t="shared" si="5814"/>
        <v>Inviable Sanitariamente</v>
      </c>
      <c r="HOC470" s="265" t="str">
        <f t="shared" si="5815"/>
        <v>Inviable Sanitariamente</v>
      </c>
      <c r="HOD470" s="265" t="str">
        <f t="shared" si="5816"/>
        <v>Inviable Sanitariamente</v>
      </c>
      <c r="HOE470" s="265" t="str">
        <f t="shared" si="5817"/>
        <v>Inviable Sanitariamente</v>
      </c>
      <c r="HOF470" s="265" t="str">
        <f t="shared" si="5818"/>
        <v>Inviable Sanitariamente</v>
      </c>
      <c r="HOG470" s="265" t="str">
        <f t="shared" si="5819"/>
        <v>Inviable Sanitariamente</v>
      </c>
      <c r="HOH470" s="265" t="str">
        <f t="shared" si="5820"/>
        <v>Inviable Sanitariamente</v>
      </c>
      <c r="HOI470" s="265" t="str">
        <f t="shared" si="5821"/>
        <v>Inviable Sanitariamente</v>
      </c>
      <c r="HOJ470" s="265" t="str">
        <f t="shared" si="5822"/>
        <v>Inviable Sanitariamente</v>
      </c>
      <c r="HOK470" s="265" t="str">
        <f t="shared" si="5823"/>
        <v>Inviable Sanitariamente</v>
      </c>
      <c r="HOL470" s="265" t="str">
        <f t="shared" si="5824"/>
        <v>Inviable Sanitariamente</v>
      </c>
      <c r="HOM470" s="265" t="str">
        <f t="shared" si="5825"/>
        <v>Inviable Sanitariamente</v>
      </c>
      <c r="HON470" s="265" t="str">
        <f t="shared" si="5826"/>
        <v>Inviable Sanitariamente</v>
      </c>
      <c r="HOO470" s="265" t="str">
        <f t="shared" si="5827"/>
        <v>Inviable Sanitariamente</v>
      </c>
      <c r="HOP470" s="265" t="str">
        <f t="shared" si="5828"/>
        <v>Inviable Sanitariamente</v>
      </c>
      <c r="HOQ470" s="265" t="str">
        <f t="shared" si="5829"/>
        <v>Inviable Sanitariamente</v>
      </c>
      <c r="HOR470" s="265" t="str">
        <f t="shared" si="5830"/>
        <v>Inviable Sanitariamente</v>
      </c>
      <c r="HOS470" s="265" t="str">
        <f t="shared" si="5831"/>
        <v>Inviable Sanitariamente</v>
      </c>
      <c r="HOT470" s="265" t="str">
        <f t="shared" si="5832"/>
        <v>Inviable Sanitariamente</v>
      </c>
      <c r="HOU470" s="265" t="str">
        <f t="shared" si="5833"/>
        <v>Inviable Sanitariamente</v>
      </c>
      <c r="HOV470" s="265" t="str">
        <f t="shared" si="5834"/>
        <v>Inviable Sanitariamente</v>
      </c>
      <c r="HOW470" s="265" t="str">
        <f t="shared" si="5835"/>
        <v>Inviable Sanitariamente</v>
      </c>
      <c r="HOX470" s="265" t="str">
        <f t="shared" si="5836"/>
        <v>Inviable Sanitariamente</v>
      </c>
      <c r="HOY470" s="265" t="str">
        <f t="shared" si="5837"/>
        <v>Inviable Sanitariamente</v>
      </c>
      <c r="HOZ470" s="265" t="str">
        <f t="shared" si="5838"/>
        <v>Inviable Sanitariamente</v>
      </c>
      <c r="HPA470" s="265" t="str">
        <f t="shared" si="5839"/>
        <v>Inviable Sanitariamente</v>
      </c>
      <c r="HPB470" s="265" t="str">
        <f t="shared" si="5840"/>
        <v>Inviable Sanitariamente</v>
      </c>
      <c r="HPC470" s="265" t="str">
        <f t="shared" si="5841"/>
        <v>Inviable Sanitariamente</v>
      </c>
      <c r="HPD470" s="265" t="str">
        <f t="shared" si="5842"/>
        <v>Inviable Sanitariamente</v>
      </c>
      <c r="HPE470" s="265" t="str">
        <f t="shared" si="5843"/>
        <v>Inviable Sanitariamente</v>
      </c>
      <c r="HPF470" s="265" t="str">
        <f t="shared" si="5844"/>
        <v>Inviable Sanitariamente</v>
      </c>
      <c r="HPG470" s="265" t="str">
        <f t="shared" si="5845"/>
        <v>Inviable Sanitariamente</v>
      </c>
      <c r="HPH470" s="265" t="str">
        <f t="shared" si="5846"/>
        <v>Inviable Sanitariamente</v>
      </c>
      <c r="HPI470" s="265" t="str">
        <f t="shared" si="5847"/>
        <v>Inviable Sanitariamente</v>
      </c>
      <c r="HPJ470" s="265" t="str">
        <f t="shared" si="5848"/>
        <v>Inviable Sanitariamente</v>
      </c>
      <c r="HPK470" s="265" t="str">
        <f t="shared" si="5849"/>
        <v>Inviable Sanitariamente</v>
      </c>
      <c r="HPL470" s="265" t="str">
        <f t="shared" si="5850"/>
        <v>Inviable Sanitariamente</v>
      </c>
      <c r="HPM470" s="265" t="str">
        <f t="shared" si="5851"/>
        <v>Inviable Sanitariamente</v>
      </c>
      <c r="HPN470" s="265" t="str">
        <f t="shared" si="5852"/>
        <v>Inviable Sanitariamente</v>
      </c>
      <c r="HPO470" s="265" t="str">
        <f t="shared" si="5853"/>
        <v>Inviable Sanitariamente</v>
      </c>
      <c r="HPP470" s="265" t="str">
        <f t="shared" si="5854"/>
        <v>Inviable Sanitariamente</v>
      </c>
      <c r="HPQ470" s="265" t="str">
        <f t="shared" si="5855"/>
        <v>Inviable Sanitariamente</v>
      </c>
      <c r="HPR470" s="265" t="str">
        <f t="shared" si="5856"/>
        <v>Inviable Sanitariamente</v>
      </c>
      <c r="HPS470" s="265" t="str">
        <f t="shared" si="5857"/>
        <v>Inviable Sanitariamente</v>
      </c>
      <c r="HPT470" s="265" t="str">
        <f t="shared" si="5858"/>
        <v>Inviable Sanitariamente</v>
      </c>
      <c r="HPU470" s="265" t="str">
        <f t="shared" si="5859"/>
        <v>Inviable Sanitariamente</v>
      </c>
      <c r="HPV470" s="265" t="str">
        <f t="shared" si="5860"/>
        <v>Inviable Sanitariamente</v>
      </c>
      <c r="HPW470" s="265" t="str">
        <f t="shared" si="5861"/>
        <v>Inviable Sanitariamente</v>
      </c>
      <c r="HPX470" s="265" t="str">
        <f t="shared" si="5862"/>
        <v>Inviable Sanitariamente</v>
      </c>
      <c r="HPY470" s="265" t="str">
        <f t="shared" si="5863"/>
        <v>Inviable Sanitariamente</v>
      </c>
      <c r="HPZ470" s="265" t="str">
        <f t="shared" si="5864"/>
        <v>Inviable Sanitariamente</v>
      </c>
      <c r="HQA470" s="265" t="str">
        <f t="shared" si="5865"/>
        <v>Inviable Sanitariamente</v>
      </c>
      <c r="HQB470" s="265" t="str">
        <f t="shared" si="5866"/>
        <v>Inviable Sanitariamente</v>
      </c>
      <c r="HQC470" s="265" t="str">
        <f t="shared" si="5867"/>
        <v>Inviable Sanitariamente</v>
      </c>
      <c r="HQD470" s="265" t="str">
        <f t="shared" si="5868"/>
        <v>Inviable Sanitariamente</v>
      </c>
      <c r="HQE470" s="265" t="str">
        <f t="shared" si="5869"/>
        <v>Inviable Sanitariamente</v>
      </c>
      <c r="HQF470" s="265" t="str">
        <f t="shared" si="5870"/>
        <v>Inviable Sanitariamente</v>
      </c>
      <c r="HQG470" s="265" t="str">
        <f t="shared" si="5871"/>
        <v>Inviable Sanitariamente</v>
      </c>
      <c r="HQH470" s="265" t="str">
        <f t="shared" si="5872"/>
        <v>Inviable Sanitariamente</v>
      </c>
      <c r="HQI470" s="265" t="str">
        <f t="shared" si="5873"/>
        <v>Inviable Sanitariamente</v>
      </c>
      <c r="HQJ470" s="265" t="str">
        <f t="shared" si="5874"/>
        <v>Inviable Sanitariamente</v>
      </c>
      <c r="HQK470" s="265" t="str">
        <f t="shared" si="5875"/>
        <v>Inviable Sanitariamente</v>
      </c>
      <c r="HQL470" s="265" t="str">
        <f t="shared" si="5876"/>
        <v>Inviable Sanitariamente</v>
      </c>
      <c r="HQM470" s="265" t="str">
        <f t="shared" si="5877"/>
        <v>Inviable Sanitariamente</v>
      </c>
      <c r="HQN470" s="265" t="str">
        <f t="shared" si="5878"/>
        <v>Inviable Sanitariamente</v>
      </c>
      <c r="HQO470" s="265" t="str">
        <f t="shared" si="5879"/>
        <v>Inviable Sanitariamente</v>
      </c>
      <c r="HQP470" s="265" t="str">
        <f t="shared" si="5880"/>
        <v>Inviable Sanitariamente</v>
      </c>
      <c r="HQQ470" s="265" t="str">
        <f t="shared" si="5881"/>
        <v>Inviable Sanitariamente</v>
      </c>
      <c r="HQR470" s="265" t="str">
        <f t="shared" si="5882"/>
        <v>Inviable Sanitariamente</v>
      </c>
      <c r="HQS470" s="265" t="str">
        <f t="shared" si="5883"/>
        <v>Inviable Sanitariamente</v>
      </c>
      <c r="HQT470" s="265" t="str">
        <f t="shared" si="5884"/>
        <v>Inviable Sanitariamente</v>
      </c>
      <c r="HQU470" s="265" t="str">
        <f t="shared" si="5885"/>
        <v>Inviable Sanitariamente</v>
      </c>
      <c r="HQV470" s="265" t="str">
        <f t="shared" si="5886"/>
        <v>Inviable Sanitariamente</v>
      </c>
      <c r="HQW470" s="265" t="str">
        <f t="shared" si="5887"/>
        <v>Inviable Sanitariamente</v>
      </c>
      <c r="HQX470" s="265" t="str">
        <f t="shared" si="5888"/>
        <v>Inviable Sanitariamente</v>
      </c>
      <c r="HQY470" s="265" t="str">
        <f t="shared" si="5889"/>
        <v>Inviable Sanitariamente</v>
      </c>
      <c r="HQZ470" s="265" t="str">
        <f t="shared" si="5890"/>
        <v>Inviable Sanitariamente</v>
      </c>
      <c r="HRA470" s="265" t="str">
        <f t="shared" si="5891"/>
        <v>Inviable Sanitariamente</v>
      </c>
      <c r="HRB470" s="265" t="str">
        <f t="shared" si="5892"/>
        <v>Inviable Sanitariamente</v>
      </c>
      <c r="HRC470" s="265" t="str">
        <f t="shared" si="5893"/>
        <v>Inviable Sanitariamente</v>
      </c>
      <c r="HRD470" s="265" t="str">
        <f t="shared" si="5894"/>
        <v>Inviable Sanitariamente</v>
      </c>
      <c r="HRE470" s="265" t="str">
        <f t="shared" si="5895"/>
        <v>Inviable Sanitariamente</v>
      </c>
      <c r="HRF470" s="265" t="str">
        <f t="shared" si="5896"/>
        <v>Inviable Sanitariamente</v>
      </c>
      <c r="HRG470" s="265" t="str">
        <f t="shared" si="5897"/>
        <v>Inviable Sanitariamente</v>
      </c>
      <c r="HRH470" s="265" t="str">
        <f t="shared" si="5898"/>
        <v>Inviable Sanitariamente</v>
      </c>
      <c r="HRI470" s="265" t="str">
        <f t="shared" si="5899"/>
        <v>Inviable Sanitariamente</v>
      </c>
      <c r="HRJ470" s="265" t="str">
        <f t="shared" si="5900"/>
        <v>Inviable Sanitariamente</v>
      </c>
      <c r="HRK470" s="265" t="str">
        <f t="shared" si="5901"/>
        <v>Inviable Sanitariamente</v>
      </c>
      <c r="HRL470" s="265" t="str">
        <f t="shared" si="5902"/>
        <v>Inviable Sanitariamente</v>
      </c>
      <c r="HRM470" s="265" t="str">
        <f t="shared" si="5903"/>
        <v>Inviable Sanitariamente</v>
      </c>
      <c r="HRN470" s="265" t="str">
        <f t="shared" si="5904"/>
        <v>Inviable Sanitariamente</v>
      </c>
      <c r="HRO470" s="265" t="str">
        <f t="shared" si="5905"/>
        <v>Inviable Sanitariamente</v>
      </c>
      <c r="HRP470" s="265" t="str">
        <f t="shared" si="5906"/>
        <v>Inviable Sanitariamente</v>
      </c>
      <c r="HRQ470" s="265" t="str">
        <f t="shared" si="5907"/>
        <v>Inviable Sanitariamente</v>
      </c>
      <c r="HRR470" s="265" t="str">
        <f t="shared" si="5908"/>
        <v>Inviable Sanitariamente</v>
      </c>
      <c r="HRS470" s="265" t="str">
        <f t="shared" si="5909"/>
        <v>Inviable Sanitariamente</v>
      </c>
      <c r="HRT470" s="265" t="str">
        <f t="shared" si="5910"/>
        <v>Inviable Sanitariamente</v>
      </c>
      <c r="HRU470" s="265" t="str">
        <f t="shared" si="5911"/>
        <v>Inviable Sanitariamente</v>
      </c>
      <c r="HRV470" s="265" t="str">
        <f t="shared" si="5912"/>
        <v>Inviable Sanitariamente</v>
      </c>
      <c r="HRW470" s="265" t="str">
        <f t="shared" si="5913"/>
        <v>Inviable Sanitariamente</v>
      </c>
      <c r="HRX470" s="265" t="str">
        <f t="shared" si="5914"/>
        <v>Inviable Sanitariamente</v>
      </c>
      <c r="HRY470" s="265" t="str">
        <f t="shared" si="5915"/>
        <v>Inviable Sanitariamente</v>
      </c>
      <c r="HRZ470" s="265" t="str">
        <f t="shared" si="5916"/>
        <v>Inviable Sanitariamente</v>
      </c>
      <c r="HSA470" s="265" t="str">
        <f t="shared" si="5917"/>
        <v>Inviable Sanitariamente</v>
      </c>
      <c r="HSB470" s="265" t="str">
        <f t="shared" si="5918"/>
        <v>Inviable Sanitariamente</v>
      </c>
      <c r="HSC470" s="265" t="str">
        <f t="shared" si="5919"/>
        <v>Inviable Sanitariamente</v>
      </c>
      <c r="HSD470" s="265" t="str">
        <f t="shared" si="5920"/>
        <v>Inviable Sanitariamente</v>
      </c>
      <c r="HSE470" s="265" t="str">
        <f t="shared" si="5921"/>
        <v>Inviable Sanitariamente</v>
      </c>
      <c r="HSF470" s="265" t="str">
        <f t="shared" si="5922"/>
        <v>Inviable Sanitariamente</v>
      </c>
      <c r="HSG470" s="265" t="str">
        <f t="shared" si="5923"/>
        <v>Inviable Sanitariamente</v>
      </c>
      <c r="HSH470" s="265" t="str">
        <f t="shared" si="5924"/>
        <v>Inviable Sanitariamente</v>
      </c>
      <c r="HSI470" s="265" t="str">
        <f t="shared" si="5925"/>
        <v>Inviable Sanitariamente</v>
      </c>
      <c r="HSJ470" s="265" t="str">
        <f t="shared" si="5926"/>
        <v>Inviable Sanitariamente</v>
      </c>
      <c r="HSK470" s="265" t="str">
        <f t="shared" si="5927"/>
        <v>Inviable Sanitariamente</v>
      </c>
      <c r="HSL470" s="265" t="str">
        <f t="shared" si="5928"/>
        <v>Inviable Sanitariamente</v>
      </c>
      <c r="HSM470" s="265" t="str">
        <f t="shared" si="5929"/>
        <v>Inviable Sanitariamente</v>
      </c>
      <c r="HSN470" s="265" t="str">
        <f t="shared" si="5930"/>
        <v>Inviable Sanitariamente</v>
      </c>
      <c r="HSO470" s="265" t="str">
        <f t="shared" si="5931"/>
        <v>Inviable Sanitariamente</v>
      </c>
      <c r="HSP470" s="265" t="str">
        <f t="shared" si="5932"/>
        <v>Inviable Sanitariamente</v>
      </c>
      <c r="HSQ470" s="265" t="str">
        <f t="shared" si="5933"/>
        <v>Inviable Sanitariamente</v>
      </c>
      <c r="HSR470" s="265" t="str">
        <f t="shared" si="5934"/>
        <v>Inviable Sanitariamente</v>
      </c>
      <c r="HSS470" s="265" t="str">
        <f t="shared" si="5935"/>
        <v>Inviable Sanitariamente</v>
      </c>
      <c r="HST470" s="265" t="str">
        <f t="shared" si="5936"/>
        <v>Inviable Sanitariamente</v>
      </c>
      <c r="HSU470" s="265" t="str">
        <f t="shared" si="5937"/>
        <v>Inviable Sanitariamente</v>
      </c>
      <c r="HSV470" s="265" t="str">
        <f t="shared" si="5938"/>
        <v>Inviable Sanitariamente</v>
      </c>
      <c r="HSW470" s="265" t="str">
        <f t="shared" si="5939"/>
        <v>Inviable Sanitariamente</v>
      </c>
      <c r="HSX470" s="265" t="str">
        <f t="shared" si="5940"/>
        <v>Inviable Sanitariamente</v>
      </c>
      <c r="HSY470" s="265" t="str">
        <f t="shared" si="5941"/>
        <v>Inviable Sanitariamente</v>
      </c>
      <c r="HSZ470" s="265" t="str">
        <f t="shared" si="5942"/>
        <v>Inviable Sanitariamente</v>
      </c>
      <c r="HTA470" s="265" t="str">
        <f t="shared" si="5943"/>
        <v>Inviable Sanitariamente</v>
      </c>
      <c r="HTB470" s="265" t="str">
        <f t="shared" si="5944"/>
        <v>Inviable Sanitariamente</v>
      </c>
      <c r="HTC470" s="265" t="str">
        <f t="shared" si="5945"/>
        <v>Inviable Sanitariamente</v>
      </c>
      <c r="HTD470" s="265" t="str">
        <f t="shared" si="5946"/>
        <v>Inviable Sanitariamente</v>
      </c>
      <c r="HTE470" s="265" t="str">
        <f t="shared" si="5947"/>
        <v>Inviable Sanitariamente</v>
      </c>
      <c r="HTF470" s="265" t="str">
        <f t="shared" si="5948"/>
        <v>Inviable Sanitariamente</v>
      </c>
      <c r="HTG470" s="265" t="str">
        <f t="shared" si="5949"/>
        <v>Inviable Sanitariamente</v>
      </c>
      <c r="HTH470" s="265" t="str">
        <f t="shared" si="5950"/>
        <v>Inviable Sanitariamente</v>
      </c>
      <c r="HTI470" s="265" t="str">
        <f t="shared" si="5951"/>
        <v>Inviable Sanitariamente</v>
      </c>
      <c r="HTJ470" s="265" t="str">
        <f t="shared" si="5952"/>
        <v>Inviable Sanitariamente</v>
      </c>
      <c r="HTK470" s="265" t="str">
        <f t="shared" si="5953"/>
        <v>Inviable Sanitariamente</v>
      </c>
      <c r="HTL470" s="265" t="str">
        <f t="shared" si="5954"/>
        <v>Inviable Sanitariamente</v>
      </c>
      <c r="HTM470" s="265" t="str">
        <f t="shared" si="5955"/>
        <v>Inviable Sanitariamente</v>
      </c>
      <c r="HTN470" s="265" t="str">
        <f t="shared" si="5956"/>
        <v>Inviable Sanitariamente</v>
      </c>
      <c r="HTO470" s="265" t="str">
        <f t="shared" si="5957"/>
        <v>Inviable Sanitariamente</v>
      </c>
      <c r="HTP470" s="265" t="str">
        <f t="shared" si="5958"/>
        <v>Inviable Sanitariamente</v>
      </c>
      <c r="HTQ470" s="265" t="str">
        <f t="shared" si="5959"/>
        <v>Inviable Sanitariamente</v>
      </c>
      <c r="HTR470" s="265" t="str">
        <f t="shared" si="5960"/>
        <v>Inviable Sanitariamente</v>
      </c>
      <c r="HTS470" s="265" t="str">
        <f t="shared" si="5961"/>
        <v>Inviable Sanitariamente</v>
      </c>
      <c r="HTT470" s="265" t="str">
        <f t="shared" si="5962"/>
        <v>Inviable Sanitariamente</v>
      </c>
      <c r="HTU470" s="265" t="str">
        <f t="shared" si="5963"/>
        <v>Inviable Sanitariamente</v>
      </c>
      <c r="HTV470" s="265" t="str">
        <f t="shared" si="5964"/>
        <v>Inviable Sanitariamente</v>
      </c>
      <c r="HTW470" s="265" t="str">
        <f t="shared" si="5965"/>
        <v>Inviable Sanitariamente</v>
      </c>
      <c r="HTX470" s="265" t="str">
        <f t="shared" si="5966"/>
        <v>Inviable Sanitariamente</v>
      </c>
      <c r="HTY470" s="265" t="str">
        <f t="shared" si="5967"/>
        <v>Inviable Sanitariamente</v>
      </c>
      <c r="HTZ470" s="265" t="str">
        <f t="shared" si="5968"/>
        <v>Inviable Sanitariamente</v>
      </c>
      <c r="HUA470" s="265" t="str">
        <f t="shared" si="5969"/>
        <v>Inviable Sanitariamente</v>
      </c>
      <c r="HUB470" s="265" t="str">
        <f t="shared" si="5970"/>
        <v>Inviable Sanitariamente</v>
      </c>
      <c r="HUC470" s="265" t="str">
        <f t="shared" si="5971"/>
        <v>Inviable Sanitariamente</v>
      </c>
      <c r="HUD470" s="265" t="str">
        <f t="shared" si="5972"/>
        <v>Inviable Sanitariamente</v>
      </c>
      <c r="HUE470" s="265" t="str">
        <f t="shared" si="5973"/>
        <v>Inviable Sanitariamente</v>
      </c>
      <c r="HUF470" s="265" t="str">
        <f t="shared" si="5974"/>
        <v>Inviable Sanitariamente</v>
      </c>
      <c r="HUG470" s="265" t="str">
        <f t="shared" si="5975"/>
        <v>Inviable Sanitariamente</v>
      </c>
      <c r="HUH470" s="265" t="str">
        <f t="shared" si="5976"/>
        <v>Inviable Sanitariamente</v>
      </c>
      <c r="HUI470" s="265" t="str">
        <f t="shared" si="5977"/>
        <v>Inviable Sanitariamente</v>
      </c>
      <c r="HUJ470" s="265" t="str">
        <f t="shared" si="5978"/>
        <v>Inviable Sanitariamente</v>
      </c>
      <c r="HUK470" s="265" t="str">
        <f t="shared" si="5979"/>
        <v>Inviable Sanitariamente</v>
      </c>
      <c r="HUL470" s="265" t="str">
        <f t="shared" si="5980"/>
        <v>Inviable Sanitariamente</v>
      </c>
      <c r="HUM470" s="265" t="str">
        <f t="shared" si="5981"/>
        <v>Inviable Sanitariamente</v>
      </c>
      <c r="HUN470" s="265" t="str">
        <f t="shared" si="5982"/>
        <v>Inviable Sanitariamente</v>
      </c>
      <c r="HUO470" s="265" t="str">
        <f t="shared" si="5983"/>
        <v>Inviable Sanitariamente</v>
      </c>
      <c r="HUP470" s="265" t="str">
        <f t="shared" si="5984"/>
        <v>Inviable Sanitariamente</v>
      </c>
      <c r="HUQ470" s="265" t="str">
        <f t="shared" si="5985"/>
        <v>Inviable Sanitariamente</v>
      </c>
      <c r="HUR470" s="265" t="str">
        <f t="shared" si="5986"/>
        <v>Inviable Sanitariamente</v>
      </c>
      <c r="HUS470" s="265" t="str">
        <f t="shared" si="5987"/>
        <v>Inviable Sanitariamente</v>
      </c>
      <c r="HUT470" s="265" t="str">
        <f t="shared" si="5988"/>
        <v>Inviable Sanitariamente</v>
      </c>
      <c r="HUU470" s="265" t="str">
        <f t="shared" si="5989"/>
        <v>Inviable Sanitariamente</v>
      </c>
      <c r="HUV470" s="265" t="str">
        <f t="shared" si="5990"/>
        <v>Inviable Sanitariamente</v>
      </c>
      <c r="HUW470" s="265" t="str">
        <f t="shared" si="5991"/>
        <v>Inviable Sanitariamente</v>
      </c>
      <c r="HUX470" s="265" t="str">
        <f t="shared" si="5992"/>
        <v>Inviable Sanitariamente</v>
      </c>
      <c r="HUY470" s="265" t="str">
        <f t="shared" si="5993"/>
        <v>Inviable Sanitariamente</v>
      </c>
      <c r="HUZ470" s="265" t="str">
        <f t="shared" si="5994"/>
        <v>Inviable Sanitariamente</v>
      </c>
      <c r="HVA470" s="265" t="str">
        <f t="shared" si="5995"/>
        <v>Inviable Sanitariamente</v>
      </c>
      <c r="HVB470" s="265" t="str">
        <f t="shared" si="5996"/>
        <v>Inviable Sanitariamente</v>
      </c>
      <c r="HVC470" s="265" t="str">
        <f t="shared" si="5997"/>
        <v>Inviable Sanitariamente</v>
      </c>
      <c r="HVD470" s="265" t="str">
        <f t="shared" si="5998"/>
        <v>Inviable Sanitariamente</v>
      </c>
      <c r="HVE470" s="265" t="str">
        <f t="shared" si="5999"/>
        <v>Inviable Sanitariamente</v>
      </c>
      <c r="HVF470" s="265" t="str">
        <f t="shared" si="6000"/>
        <v>Inviable Sanitariamente</v>
      </c>
      <c r="HVG470" s="265" t="str">
        <f t="shared" si="6001"/>
        <v>Inviable Sanitariamente</v>
      </c>
      <c r="HVH470" s="265" t="str">
        <f t="shared" si="6002"/>
        <v>Inviable Sanitariamente</v>
      </c>
      <c r="HVI470" s="265" t="str">
        <f t="shared" si="6003"/>
        <v>Inviable Sanitariamente</v>
      </c>
      <c r="HVJ470" s="265" t="str">
        <f t="shared" si="6004"/>
        <v>Inviable Sanitariamente</v>
      </c>
      <c r="HVK470" s="265" t="str">
        <f t="shared" si="6005"/>
        <v>Inviable Sanitariamente</v>
      </c>
      <c r="HVL470" s="265" t="str">
        <f t="shared" si="6006"/>
        <v>Inviable Sanitariamente</v>
      </c>
      <c r="HVM470" s="265" t="str">
        <f t="shared" si="6007"/>
        <v>Inviable Sanitariamente</v>
      </c>
      <c r="HVN470" s="265" t="str">
        <f t="shared" si="6008"/>
        <v>Inviable Sanitariamente</v>
      </c>
      <c r="HVO470" s="265" t="str">
        <f t="shared" si="6009"/>
        <v>Inviable Sanitariamente</v>
      </c>
      <c r="HVP470" s="265" t="str">
        <f t="shared" si="6010"/>
        <v>Inviable Sanitariamente</v>
      </c>
      <c r="HVQ470" s="265" t="str">
        <f t="shared" si="6011"/>
        <v>Inviable Sanitariamente</v>
      </c>
      <c r="HVR470" s="265" t="str">
        <f t="shared" si="6012"/>
        <v>Inviable Sanitariamente</v>
      </c>
      <c r="HVS470" s="265" t="str">
        <f t="shared" si="6013"/>
        <v>Inviable Sanitariamente</v>
      </c>
      <c r="HVT470" s="265" t="str">
        <f t="shared" si="6014"/>
        <v>Inviable Sanitariamente</v>
      </c>
      <c r="HVU470" s="265" t="str">
        <f t="shared" si="6015"/>
        <v>Inviable Sanitariamente</v>
      </c>
      <c r="HVV470" s="265" t="str">
        <f t="shared" si="6016"/>
        <v>Inviable Sanitariamente</v>
      </c>
      <c r="HVW470" s="265" t="str">
        <f t="shared" si="6017"/>
        <v>Inviable Sanitariamente</v>
      </c>
      <c r="HVX470" s="265" t="str">
        <f t="shared" si="6018"/>
        <v>Inviable Sanitariamente</v>
      </c>
      <c r="HVY470" s="265" t="str">
        <f t="shared" si="6019"/>
        <v>Inviable Sanitariamente</v>
      </c>
      <c r="HVZ470" s="265" t="str">
        <f t="shared" si="6020"/>
        <v>Inviable Sanitariamente</v>
      </c>
      <c r="HWA470" s="265" t="str">
        <f t="shared" si="6021"/>
        <v>Inviable Sanitariamente</v>
      </c>
      <c r="HWB470" s="265" t="str">
        <f t="shared" si="6022"/>
        <v>Inviable Sanitariamente</v>
      </c>
      <c r="HWC470" s="265" t="str">
        <f t="shared" si="6023"/>
        <v>Inviable Sanitariamente</v>
      </c>
      <c r="HWD470" s="265" t="str">
        <f t="shared" si="6024"/>
        <v>Inviable Sanitariamente</v>
      </c>
      <c r="HWE470" s="265" t="str">
        <f t="shared" si="6025"/>
        <v>Inviable Sanitariamente</v>
      </c>
      <c r="HWF470" s="265" t="str">
        <f t="shared" si="6026"/>
        <v>Inviable Sanitariamente</v>
      </c>
      <c r="HWG470" s="265" t="str">
        <f t="shared" si="6027"/>
        <v>Inviable Sanitariamente</v>
      </c>
      <c r="HWH470" s="265" t="str">
        <f t="shared" si="6028"/>
        <v>Inviable Sanitariamente</v>
      </c>
      <c r="HWI470" s="265" t="str">
        <f t="shared" si="6029"/>
        <v>Inviable Sanitariamente</v>
      </c>
      <c r="HWJ470" s="265" t="str">
        <f t="shared" si="6030"/>
        <v>Inviable Sanitariamente</v>
      </c>
      <c r="HWK470" s="265" t="str">
        <f t="shared" si="6031"/>
        <v>Inviable Sanitariamente</v>
      </c>
      <c r="HWL470" s="265" t="str">
        <f t="shared" si="6032"/>
        <v>Inviable Sanitariamente</v>
      </c>
      <c r="HWM470" s="265" t="str">
        <f t="shared" si="6033"/>
        <v>Inviable Sanitariamente</v>
      </c>
      <c r="HWN470" s="265" t="str">
        <f t="shared" si="6034"/>
        <v>Inviable Sanitariamente</v>
      </c>
      <c r="HWO470" s="265" t="str">
        <f t="shared" si="6035"/>
        <v>Inviable Sanitariamente</v>
      </c>
      <c r="HWP470" s="265" t="str">
        <f t="shared" si="6036"/>
        <v>Inviable Sanitariamente</v>
      </c>
      <c r="HWQ470" s="265" t="str">
        <f t="shared" si="6037"/>
        <v>Inviable Sanitariamente</v>
      </c>
      <c r="HWR470" s="265" t="str">
        <f t="shared" si="6038"/>
        <v>Inviable Sanitariamente</v>
      </c>
      <c r="HWS470" s="265" t="str">
        <f t="shared" si="6039"/>
        <v>Inviable Sanitariamente</v>
      </c>
      <c r="HWT470" s="265" t="str">
        <f t="shared" si="6040"/>
        <v>Inviable Sanitariamente</v>
      </c>
      <c r="HWU470" s="265" t="str">
        <f t="shared" si="6041"/>
        <v>Inviable Sanitariamente</v>
      </c>
      <c r="HWV470" s="265" t="str">
        <f t="shared" si="6042"/>
        <v>Inviable Sanitariamente</v>
      </c>
      <c r="HWW470" s="265" t="str">
        <f t="shared" si="6043"/>
        <v>Inviable Sanitariamente</v>
      </c>
      <c r="HWX470" s="265" t="str">
        <f t="shared" si="6044"/>
        <v>Inviable Sanitariamente</v>
      </c>
      <c r="HWY470" s="265" t="str">
        <f t="shared" si="6045"/>
        <v>Inviable Sanitariamente</v>
      </c>
      <c r="HWZ470" s="265" t="str">
        <f t="shared" si="6046"/>
        <v>Inviable Sanitariamente</v>
      </c>
      <c r="HXA470" s="265" t="str">
        <f t="shared" si="6047"/>
        <v>Inviable Sanitariamente</v>
      </c>
      <c r="HXB470" s="265" t="str">
        <f t="shared" si="6048"/>
        <v>Inviable Sanitariamente</v>
      </c>
      <c r="HXC470" s="265" t="str">
        <f t="shared" si="6049"/>
        <v>Inviable Sanitariamente</v>
      </c>
      <c r="HXD470" s="265" t="str">
        <f t="shared" si="6050"/>
        <v>Inviable Sanitariamente</v>
      </c>
      <c r="HXE470" s="265" t="str">
        <f t="shared" si="6051"/>
        <v>Inviable Sanitariamente</v>
      </c>
      <c r="HXF470" s="265" t="str">
        <f t="shared" si="6052"/>
        <v>Inviable Sanitariamente</v>
      </c>
      <c r="HXG470" s="265" t="str">
        <f t="shared" si="6053"/>
        <v>Inviable Sanitariamente</v>
      </c>
      <c r="HXH470" s="265" t="str">
        <f t="shared" si="6054"/>
        <v>Inviable Sanitariamente</v>
      </c>
      <c r="HXI470" s="265" t="str">
        <f t="shared" si="6055"/>
        <v>Inviable Sanitariamente</v>
      </c>
      <c r="HXJ470" s="265" t="str">
        <f t="shared" si="6056"/>
        <v>Inviable Sanitariamente</v>
      </c>
      <c r="HXK470" s="265" t="str">
        <f t="shared" si="6057"/>
        <v>Inviable Sanitariamente</v>
      </c>
      <c r="HXL470" s="265" t="str">
        <f t="shared" si="6058"/>
        <v>Inviable Sanitariamente</v>
      </c>
      <c r="HXM470" s="265" t="str">
        <f t="shared" si="6059"/>
        <v>Inviable Sanitariamente</v>
      </c>
      <c r="HXN470" s="265" t="str">
        <f t="shared" si="6060"/>
        <v>Inviable Sanitariamente</v>
      </c>
      <c r="HXO470" s="265" t="str">
        <f t="shared" si="6061"/>
        <v>Inviable Sanitariamente</v>
      </c>
      <c r="HXP470" s="265" t="str">
        <f t="shared" si="6062"/>
        <v>Inviable Sanitariamente</v>
      </c>
      <c r="HXQ470" s="265" t="str">
        <f t="shared" si="6063"/>
        <v>Inviable Sanitariamente</v>
      </c>
      <c r="HXR470" s="265" t="str">
        <f t="shared" si="6064"/>
        <v>Inviable Sanitariamente</v>
      </c>
      <c r="HXS470" s="265" t="str">
        <f t="shared" si="6065"/>
        <v>Inviable Sanitariamente</v>
      </c>
      <c r="HXT470" s="265" t="str">
        <f t="shared" si="6066"/>
        <v>Inviable Sanitariamente</v>
      </c>
      <c r="HXU470" s="265" t="str">
        <f t="shared" si="6067"/>
        <v>Inviable Sanitariamente</v>
      </c>
      <c r="HXV470" s="265" t="str">
        <f t="shared" si="6068"/>
        <v>Inviable Sanitariamente</v>
      </c>
      <c r="HXW470" s="265" t="str">
        <f t="shared" si="6069"/>
        <v>Inviable Sanitariamente</v>
      </c>
      <c r="HXX470" s="265" t="str">
        <f t="shared" si="6070"/>
        <v>Inviable Sanitariamente</v>
      </c>
      <c r="HXY470" s="265" t="str">
        <f t="shared" si="6071"/>
        <v>Inviable Sanitariamente</v>
      </c>
      <c r="HXZ470" s="265" t="str">
        <f t="shared" si="6072"/>
        <v>Inviable Sanitariamente</v>
      </c>
      <c r="HYA470" s="265" t="str">
        <f t="shared" si="6073"/>
        <v>Inviable Sanitariamente</v>
      </c>
      <c r="HYB470" s="265" t="str">
        <f t="shared" si="6074"/>
        <v>Inviable Sanitariamente</v>
      </c>
      <c r="HYC470" s="265" t="str">
        <f t="shared" si="6075"/>
        <v>Inviable Sanitariamente</v>
      </c>
      <c r="HYD470" s="265" t="str">
        <f t="shared" si="6076"/>
        <v>Inviable Sanitariamente</v>
      </c>
      <c r="HYE470" s="265" t="str">
        <f t="shared" si="6077"/>
        <v>Inviable Sanitariamente</v>
      </c>
      <c r="HYF470" s="265" t="str">
        <f t="shared" si="6078"/>
        <v>Inviable Sanitariamente</v>
      </c>
      <c r="HYG470" s="265" t="str">
        <f t="shared" si="6079"/>
        <v>Inviable Sanitariamente</v>
      </c>
      <c r="HYH470" s="265" t="str">
        <f t="shared" si="6080"/>
        <v>Inviable Sanitariamente</v>
      </c>
      <c r="HYI470" s="265" t="str">
        <f t="shared" si="6081"/>
        <v>Inviable Sanitariamente</v>
      </c>
      <c r="HYJ470" s="265" t="str">
        <f t="shared" si="6082"/>
        <v>Inviable Sanitariamente</v>
      </c>
      <c r="HYK470" s="265" t="str">
        <f t="shared" si="6083"/>
        <v>Inviable Sanitariamente</v>
      </c>
      <c r="HYL470" s="265" t="str">
        <f t="shared" si="6084"/>
        <v>Inviable Sanitariamente</v>
      </c>
      <c r="HYM470" s="265" t="str">
        <f t="shared" si="6085"/>
        <v>Inviable Sanitariamente</v>
      </c>
      <c r="HYN470" s="265" t="str">
        <f t="shared" si="6086"/>
        <v>Inviable Sanitariamente</v>
      </c>
      <c r="HYO470" s="265" t="str">
        <f t="shared" si="6087"/>
        <v>Inviable Sanitariamente</v>
      </c>
      <c r="HYP470" s="265" t="str">
        <f t="shared" si="6088"/>
        <v>Inviable Sanitariamente</v>
      </c>
      <c r="HYQ470" s="265" t="str">
        <f t="shared" si="6089"/>
        <v>Inviable Sanitariamente</v>
      </c>
      <c r="HYR470" s="265" t="str">
        <f t="shared" si="6090"/>
        <v>Inviable Sanitariamente</v>
      </c>
      <c r="HYS470" s="265" t="str">
        <f t="shared" si="6091"/>
        <v>Inviable Sanitariamente</v>
      </c>
      <c r="HYT470" s="265" t="str">
        <f t="shared" si="6092"/>
        <v>Inviable Sanitariamente</v>
      </c>
      <c r="HYU470" s="265" t="str">
        <f t="shared" si="6093"/>
        <v>Inviable Sanitariamente</v>
      </c>
      <c r="HYV470" s="265" t="str">
        <f t="shared" si="6094"/>
        <v>Inviable Sanitariamente</v>
      </c>
      <c r="HYW470" s="265" t="str">
        <f t="shared" si="6095"/>
        <v>Inviable Sanitariamente</v>
      </c>
      <c r="HYX470" s="265" t="str">
        <f t="shared" si="6096"/>
        <v>Inviable Sanitariamente</v>
      </c>
      <c r="HYY470" s="265" t="str">
        <f t="shared" si="6097"/>
        <v>Inviable Sanitariamente</v>
      </c>
      <c r="HYZ470" s="265" t="str">
        <f t="shared" si="6098"/>
        <v>Inviable Sanitariamente</v>
      </c>
      <c r="HZA470" s="265" t="str">
        <f t="shared" si="6099"/>
        <v>Inviable Sanitariamente</v>
      </c>
      <c r="HZB470" s="265" t="str">
        <f t="shared" si="6100"/>
        <v>Inviable Sanitariamente</v>
      </c>
      <c r="HZC470" s="265" t="str">
        <f t="shared" si="6101"/>
        <v>Inviable Sanitariamente</v>
      </c>
      <c r="HZD470" s="265" t="str">
        <f t="shared" si="6102"/>
        <v>Inviable Sanitariamente</v>
      </c>
      <c r="HZE470" s="265" t="str">
        <f t="shared" si="6103"/>
        <v>Inviable Sanitariamente</v>
      </c>
      <c r="HZF470" s="265" t="str">
        <f t="shared" si="6104"/>
        <v>Inviable Sanitariamente</v>
      </c>
      <c r="HZG470" s="265" t="str">
        <f t="shared" si="6105"/>
        <v>Inviable Sanitariamente</v>
      </c>
      <c r="HZH470" s="265" t="str">
        <f t="shared" si="6106"/>
        <v>Inviable Sanitariamente</v>
      </c>
      <c r="HZI470" s="265" t="str">
        <f t="shared" si="6107"/>
        <v>Inviable Sanitariamente</v>
      </c>
      <c r="HZJ470" s="265" t="str">
        <f t="shared" si="6108"/>
        <v>Inviable Sanitariamente</v>
      </c>
      <c r="HZK470" s="265" t="str">
        <f t="shared" si="6109"/>
        <v>Inviable Sanitariamente</v>
      </c>
      <c r="HZL470" s="265" t="str">
        <f t="shared" si="6110"/>
        <v>Inviable Sanitariamente</v>
      </c>
      <c r="HZM470" s="265" t="str">
        <f t="shared" si="6111"/>
        <v>Inviable Sanitariamente</v>
      </c>
      <c r="HZN470" s="265" t="str">
        <f t="shared" si="6112"/>
        <v>Inviable Sanitariamente</v>
      </c>
      <c r="HZO470" s="265" t="str">
        <f t="shared" si="6113"/>
        <v>Inviable Sanitariamente</v>
      </c>
      <c r="HZP470" s="265" t="str">
        <f t="shared" si="6114"/>
        <v>Inviable Sanitariamente</v>
      </c>
      <c r="HZQ470" s="265" t="str">
        <f t="shared" si="6115"/>
        <v>Inviable Sanitariamente</v>
      </c>
      <c r="HZR470" s="265" t="str">
        <f t="shared" si="6116"/>
        <v>Inviable Sanitariamente</v>
      </c>
      <c r="HZS470" s="265" t="str">
        <f t="shared" si="6117"/>
        <v>Inviable Sanitariamente</v>
      </c>
      <c r="HZT470" s="265" t="str">
        <f t="shared" si="6118"/>
        <v>Inviable Sanitariamente</v>
      </c>
      <c r="HZU470" s="265" t="str">
        <f t="shared" si="6119"/>
        <v>Inviable Sanitariamente</v>
      </c>
      <c r="HZV470" s="265" t="str">
        <f t="shared" si="6120"/>
        <v>Inviable Sanitariamente</v>
      </c>
      <c r="HZW470" s="265" t="str">
        <f t="shared" si="6121"/>
        <v>Inviable Sanitariamente</v>
      </c>
      <c r="HZX470" s="265" t="str">
        <f t="shared" si="6122"/>
        <v>Inviable Sanitariamente</v>
      </c>
      <c r="HZY470" s="265" t="str">
        <f t="shared" si="6123"/>
        <v>Inviable Sanitariamente</v>
      </c>
      <c r="HZZ470" s="265" t="str">
        <f t="shared" si="6124"/>
        <v>Inviable Sanitariamente</v>
      </c>
      <c r="IAA470" s="265" t="str">
        <f t="shared" si="6125"/>
        <v>Inviable Sanitariamente</v>
      </c>
      <c r="IAB470" s="265" t="str">
        <f t="shared" si="6126"/>
        <v>Inviable Sanitariamente</v>
      </c>
      <c r="IAC470" s="265" t="str">
        <f t="shared" si="6127"/>
        <v>Inviable Sanitariamente</v>
      </c>
      <c r="IAD470" s="265" t="str">
        <f t="shared" si="6128"/>
        <v>Inviable Sanitariamente</v>
      </c>
      <c r="IAE470" s="265" t="str">
        <f t="shared" si="6129"/>
        <v>Inviable Sanitariamente</v>
      </c>
      <c r="IAF470" s="265" t="str">
        <f t="shared" si="6130"/>
        <v>Inviable Sanitariamente</v>
      </c>
      <c r="IAG470" s="265" t="str">
        <f t="shared" si="6131"/>
        <v>Inviable Sanitariamente</v>
      </c>
      <c r="IAH470" s="265" t="str">
        <f t="shared" si="6132"/>
        <v>Inviable Sanitariamente</v>
      </c>
      <c r="IAI470" s="265" t="str">
        <f t="shared" si="6133"/>
        <v>Inviable Sanitariamente</v>
      </c>
      <c r="IAJ470" s="265" t="str">
        <f t="shared" si="6134"/>
        <v>Inviable Sanitariamente</v>
      </c>
      <c r="IAK470" s="265" t="str">
        <f t="shared" si="6135"/>
        <v>Inviable Sanitariamente</v>
      </c>
      <c r="IAL470" s="265" t="str">
        <f t="shared" si="6136"/>
        <v>Inviable Sanitariamente</v>
      </c>
      <c r="IAM470" s="265" t="str">
        <f t="shared" si="6137"/>
        <v>Inviable Sanitariamente</v>
      </c>
      <c r="IAN470" s="265" t="str">
        <f t="shared" si="6138"/>
        <v>Inviable Sanitariamente</v>
      </c>
      <c r="IAO470" s="265" t="str">
        <f t="shared" si="6139"/>
        <v>Inviable Sanitariamente</v>
      </c>
      <c r="IAP470" s="265" t="str">
        <f t="shared" si="6140"/>
        <v>Inviable Sanitariamente</v>
      </c>
      <c r="IAQ470" s="265" t="str">
        <f t="shared" si="6141"/>
        <v>Inviable Sanitariamente</v>
      </c>
      <c r="IAR470" s="265" t="str">
        <f t="shared" si="6142"/>
        <v>Inviable Sanitariamente</v>
      </c>
      <c r="IAS470" s="265" t="str">
        <f t="shared" si="6143"/>
        <v>Inviable Sanitariamente</v>
      </c>
      <c r="IAT470" s="265" t="str">
        <f t="shared" si="6144"/>
        <v>Inviable Sanitariamente</v>
      </c>
      <c r="IAU470" s="265" t="str">
        <f t="shared" si="6145"/>
        <v>Inviable Sanitariamente</v>
      </c>
      <c r="IAV470" s="265" t="str">
        <f t="shared" si="6146"/>
        <v>Inviable Sanitariamente</v>
      </c>
      <c r="IAW470" s="265" t="str">
        <f t="shared" si="6147"/>
        <v>Inviable Sanitariamente</v>
      </c>
      <c r="IAX470" s="265" t="str">
        <f t="shared" si="6148"/>
        <v>Inviable Sanitariamente</v>
      </c>
      <c r="IAY470" s="265" t="str">
        <f t="shared" si="6149"/>
        <v>Inviable Sanitariamente</v>
      </c>
      <c r="IAZ470" s="265" t="str">
        <f t="shared" si="6150"/>
        <v>Inviable Sanitariamente</v>
      </c>
      <c r="IBA470" s="265" t="str">
        <f t="shared" si="6151"/>
        <v>Inviable Sanitariamente</v>
      </c>
      <c r="IBB470" s="265" t="str">
        <f t="shared" si="6152"/>
        <v>Inviable Sanitariamente</v>
      </c>
      <c r="IBC470" s="265" t="str">
        <f t="shared" si="6153"/>
        <v>Inviable Sanitariamente</v>
      </c>
      <c r="IBD470" s="265" t="str">
        <f t="shared" si="6154"/>
        <v>Inviable Sanitariamente</v>
      </c>
      <c r="IBE470" s="265" t="str">
        <f t="shared" si="6155"/>
        <v>Inviable Sanitariamente</v>
      </c>
      <c r="IBF470" s="265" t="str">
        <f t="shared" si="6156"/>
        <v>Inviable Sanitariamente</v>
      </c>
      <c r="IBG470" s="265" t="str">
        <f t="shared" si="6157"/>
        <v>Inviable Sanitariamente</v>
      </c>
      <c r="IBH470" s="265" t="str">
        <f t="shared" si="6158"/>
        <v>Inviable Sanitariamente</v>
      </c>
      <c r="IBI470" s="265" t="str">
        <f t="shared" si="6159"/>
        <v>Inviable Sanitariamente</v>
      </c>
      <c r="IBJ470" s="265" t="str">
        <f t="shared" si="6160"/>
        <v>Inviable Sanitariamente</v>
      </c>
      <c r="IBK470" s="265" t="str">
        <f t="shared" si="6161"/>
        <v>Inviable Sanitariamente</v>
      </c>
      <c r="IBL470" s="265" t="str">
        <f t="shared" si="6162"/>
        <v>Inviable Sanitariamente</v>
      </c>
      <c r="IBM470" s="265" t="str">
        <f t="shared" si="6163"/>
        <v>Inviable Sanitariamente</v>
      </c>
      <c r="IBN470" s="265" t="str">
        <f t="shared" si="6164"/>
        <v>Inviable Sanitariamente</v>
      </c>
      <c r="IBO470" s="265" t="str">
        <f t="shared" si="6165"/>
        <v>Inviable Sanitariamente</v>
      </c>
      <c r="IBP470" s="265" t="str">
        <f t="shared" si="6166"/>
        <v>Inviable Sanitariamente</v>
      </c>
      <c r="IBQ470" s="265" t="str">
        <f t="shared" si="6167"/>
        <v>Inviable Sanitariamente</v>
      </c>
      <c r="IBR470" s="265" t="str">
        <f t="shared" si="6168"/>
        <v>Inviable Sanitariamente</v>
      </c>
      <c r="IBS470" s="265" t="str">
        <f t="shared" si="6169"/>
        <v>Inviable Sanitariamente</v>
      </c>
      <c r="IBT470" s="265" t="str">
        <f t="shared" si="6170"/>
        <v>Inviable Sanitariamente</v>
      </c>
      <c r="IBU470" s="265" t="str">
        <f t="shared" si="6171"/>
        <v>Inviable Sanitariamente</v>
      </c>
      <c r="IBV470" s="265" t="str">
        <f t="shared" si="6172"/>
        <v>Inviable Sanitariamente</v>
      </c>
      <c r="IBW470" s="265" t="str">
        <f t="shared" si="6173"/>
        <v>Inviable Sanitariamente</v>
      </c>
      <c r="IBX470" s="265" t="str">
        <f t="shared" si="6174"/>
        <v>Inviable Sanitariamente</v>
      </c>
      <c r="IBY470" s="265" t="str">
        <f t="shared" si="6175"/>
        <v>Inviable Sanitariamente</v>
      </c>
      <c r="IBZ470" s="265" t="str">
        <f t="shared" si="6176"/>
        <v>Inviable Sanitariamente</v>
      </c>
      <c r="ICA470" s="265" t="str">
        <f t="shared" si="6177"/>
        <v>Inviable Sanitariamente</v>
      </c>
      <c r="ICB470" s="265" t="str">
        <f t="shared" si="6178"/>
        <v>Inviable Sanitariamente</v>
      </c>
      <c r="ICC470" s="265" t="str">
        <f t="shared" si="6179"/>
        <v>Inviable Sanitariamente</v>
      </c>
      <c r="ICD470" s="265" t="str">
        <f t="shared" si="6180"/>
        <v>Inviable Sanitariamente</v>
      </c>
      <c r="ICE470" s="265" t="str">
        <f t="shared" si="6181"/>
        <v>Inviable Sanitariamente</v>
      </c>
      <c r="ICF470" s="265" t="str">
        <f t="shared" si="6182"/>
        <v>Inviable Sanitariamente</v>
      </c>
      <c r="ICG470" s="265" t="str">
        <f t="shared" si="6183"/>
        <v>Inviable Sanitariamente</v>
      </c>
      <c r="ICH470" s="265" t="str">
        <f t="shared" si="6184"/>
        <v>Inviable Sanitariamente</v>
      </c>
      <c r="ICI470" s="265" t="str">
        <f t="shared" si="6185"/>
        <v>Inviable Sanitariamente</v>
      </c>
      <c r="ICJ470" s="265" t="str">
        <f t="shared" si="6186"/>
        <v>Inviable Sanitariamente</v>
      </c>
      <c r="ICK470" s="265" t="str">
        <f t="shared" si="6187"/>
        <v>Inviable Sanitariamente</v>
      </c>
      <c r="ICL470" s="265" t="str">
        <f t="shared" si="6188"/>
        <v>Inviable Sanitariamente</v>
      </c>
      <c r="ICM470" s="265" t="str">
        <f t="shared" si="6189"/>
        <v>Inviable Sanitariamente</v>
      </c>
      <c r="ICN470" s="265" t="str">
        <f t="shared" si="6190"/>
        <v>Inviable Sanitariamente</v>
      </c>
      <c r="ICO470" s="265" t="str">
        <f t="shared" si="6191"/>
        <v>Inviable Sanitariamente</v>
      </c>
      <c r="ICP470" s="265" t="str">
        <f t="shared" si="6192"/>
        <v>Inviable Sanitariamente</v>
      </c>
      <c r="ICQ470" s="265" t="str">
        <f t="shared" si="6193"/>
        <v>Inviable Sanitariamente</v>
      </c>
      <c r="ICR470" s="265" t="str">
        <f t="shared" si="6194"/>
        <v>Inviable Sanitariamente</v>
      </c>
      <c r="ICS470" s="265" t="str">
        <f t="shared" si="6195"/>
        <v>Inviable Sanitariamente</v>
      </c>
      <c r="ICT470" s="265" t="str">
        <f t="shared" si="6196"/>
        <v>Inviable Sanitariamente</v>
      </c>
      <c r="ICU470" s="265" t="str">
        <f t="shared" si="6197"/>
        <v>Inviable Sanitariamente</v>
      </c>
      <c r="ICV470" s="265" t="str">
        <f t="shared" si="6198"/>
        <v>Inviable Sanitariamente</v>
      </c>
      <c r="ICW470" s="265" t="str">
        <f t="shared" si="6199"/>
        <v>Inviable Sanitariamente</v>
      </c>
      <c r="ICX470" s="265" t="str">
        <f t="shared" si="6200"/>
        <v>Inviable Sanitariamente</v>
      </c>
      <c r="ICY470" s="265" t="str">
        <f t="shared" si="6201"/>
        <v>Inviable Sanitariamente</v>
      </c>
      <c r="ICZ470" s="265" t="str">
        <f t="shared" si="6202"/>
        <v>Inviable Sanitariamente</v>
      </c>
      <c r="IDA470" s="265" t="str">
        <f t="shared" si="6203"/>
        <v>Inviable Sanitariamente</v>
      </c>
      <c r="IDB470" s="265" t="str">
        <f t="shared" si="6204"/>
        <v>Inviable Sanitariamente</v>
      </c>
      <c r="IDC470" s="265" t="str">
        <f t="shared" si="6205"/>
        <v>Inviable Sanitariamente</v>
      </c>
      <c r="IDD470" s="265" t="str">
        <f t="shared" si="6206"/>
        <v>Inviable Sanitariamente</v>
      </c>
      <c r="IDE470" s="265" t="str">
        <f t="shared" si="6207"/>
        <v>Inviable Sanitariamente</v>
      </c>
      <c r="IDF470" s="265" t="str">
        <f t="shared" si="6208"/>
        <v>Inviable Sanitariamente</v>
      </c>
      <c r="IDG470" s="265" t="str">
        <f t="shared" si="6209"/>
        <v>Inviable Sanitariamente</v>
      </c>
      <c r="IDH470" s="265" t="str">
        <f t="shared" si="6210"/>
        <v>Inviable Sanitariamente</v>
      </c>
      <c r="IDI470" s="265" t="str">
        <f t="shared" si="6211"/>
        <v>Inviable Sanitariamente</v>
      </c>
      <c r="IDJ470" s="265" t="str">
        <f t="shared" si="6212"/>
        <v>Inviable Sanitariamente</v>
      </c>
      <c r="IDK470" s="265" t="str">
        <f t="shared" si="6213"/>
        <v>Inviable Sanitariamente</v>
      </c>
      <c r="IDL470" s="265" t="str">
        <f t="shared" si="6214"/>
        <v>Inviable Sanitariamente</v>
      </c>
      <c r="IDM470" s="265" t="str">
        <f t="shared" si="6215"/>
        <v>Inviable Sanitariamente</v>
      </c>
      <c r="IDN470" s="265" t="str">
        <f t="shared" si="6216"/>
        <v>Inviable Sanitariamente</v>
      </c>
      <c r="IDO470" s="265" t="str">
        <f t="shared" si="6217"/>
        <v>Inviable Sanitariamente</v>
      </c>
      <c r="IDP470" s="265" t="str">
        <f t="shared" si="6218"/>
        <v>Inviable Sanitariamente</v>
      </c>
      <c r="IDQ470" s="265" t="str">
        <f t="shared" si="6219"/>
        <v>Inviable Sanitariamente</v>
      </c>
      <c r="IDR470" s="265" t="str">
        <f t="shared" si="6220"/>
        <v>Inviable Sanitariamente</v>
      </c>
      <c r="IDS470" s="265" t="str">
        <f t="shared" si="6221"/>
        <v>Inviable Sanitariamente</v>
      </c>
      <c r="IDT470" s="265" t="str">
        <f t="shared" si="6222"/>
        <v>Inviable Sanitariamente</v>
      </c>
      <c r="IDU470" s="265" t="str">
        <f t="shared" si="6223"/>
        <v>Inviable Sanitariamente</v>
      </c>
      <c r="IDV470" s="265" t="str">
        <f t="shared" si="6224"/>
        <v>Inviable Sanitariamente</v>
      </c>
      <c r="IDW470" s="265" t="str">
        <f t="shared" si="6225"/>
        <v>Inviable Sanitariamente</v>
      </c>
      <c r="IDX470" s="265" t="str">
        <f t="shared" si="6226"/>
        <v>Inviable Sanitariamente</v>
      </c>
      <c r="IDY470" s="265" t="str">
        <f t="shared" si="6227"/>
        <v>Inviable Sanitariamente</v>
      </c>
      <c r="IDZ470" s="265" t="str">
        <f t="shared" si="6228"/>
        <v>Inviable Sanitariamente</v>
      </c>
      <c r="IEA470" s="265" t="str">
        <f t="shared" si="6229"/>
        <v>Inviable Sanitariamente</v>
      </c>
      <c r="IEB470" s="265" t="str">
        <f t="shared" si="6230"/>
        <v>Inviable Sanitariamente</v>
      </c>
      <c r="IEC470" s="265" t="str">
        <f t="shared" si="6231"/>
        <v>Inviable Sanitariamente</v>
      </c>
      <c r="IED470" s="265" t="str">
        <f t="shared" si="6232"/>
        <v>Inviable Sanitariamente</v>
      </c>
      <c r="IEE470" s="265" t="str">
        <f t="shared" si="6233"/>
        <v>Inviable Sanitariamente</v>
      </c>
      <c r="IEF470" s="265" t="str">
        <f t="shared" si="6234"/>
        <v>Inviable Sanitariamente</v>
      </c>
      <c r="IEG470" s="265" t="str">
        <f t="shared" si="6235"/>
        <v>Inviable Sanitariamente</v>
      </c>
      <c r="IEH470" s="265" t="str">
        <f t="shared" si="6236"/>
        <v>Inviable Sanitariamente</v>
      </c>
      <c r="IEI470" s="265" t="str">
        <f t="shared" si="6237"/>
        <v>Inviable Sanitariamente</v>
      </c>
      <c r="IEJ470" s="265" t="str">
        <f t="shared" si="6238"/>
        <v>Inviable Sanitariamente</v>
      </c>
      <c r="IEK470" s="265" t="str">
        <f t="shared" si="6239"/>
        <v>Inviable Sanitariamente</v>
      </c>
      <c r="IEL470" s="265" t="str">
        <f t="shared" si="6240"/>
        <v>Inviable Sanitariamente</v>
      </c>
      <c r="IEM470" s="265" t="str">
        <f t="shared" si="6241"/>
        <v>Inviable Sanitariamente</v>
      </c>
      <c r="IEN470" s="265" t="str">
        <f t="shared" si="6242"/>
        <v>Inviable Sanitariamente</v>
      </c>
      <c r="IEO470" s="265" t="str">
        <f t="shared" si="6243"/>
        <v>Inviable Sanitariamente</v>
      </c>
      <c r="IEP470" s="265" t="str">
        <f t="shared" si="6244"/>
        <v>Inviable Sanitariamente</v>
      </c>
      <c r="IEQ470" s="265" t="str">
        <f t="shared" si="6245"/>
        <v>Inviable Sanitariamente</v>
      </c>
      <c r="IER470" s="265" t="str">
        <f t="shared" si="6246"/>
        <v>Inviable Sanitariamente</v>
      </c>
      <c r="IES470" s="265" t="str">
        <f t="shared" si="6247"/>
        <v>Inviable Sanitariamente</v>
      </c>
      <c r="IET470" s="265" t="str">
        <f t="shared" si="6248"/>
        <v>Inviable Sanitariamente</v>
      </c>
      <c r="IEU470" s="265" t="str">
        <f t="shared" si="6249"/>
        <v>Inviable Sanitariamente</v>
      </c>
      <c r="IEV470" s="265" t="str">
        <f t="shared" si="6250"/>
        <v>Inviable Sanitariamente</v>
      </c>
      <c r="IEW470" s="265" t="str">
        <f t="shared" si="6251"/>
        <v>Inviable Sanitariamente</v>
      </c>
      <c r="IEX470" s="265" t="str">
        <f t="shared" si="6252"/>
        <v>Inviable Sanitariamente</v>
      </c>
      <c r="IEY470" s="265" t="str">
        <f t="shared" si="6253"/>
        <v>Inviable Sanitariamente</v>
      </c>
      <c r="IEZ470" s="265" t="str">
        <f t="shared" si="6254"/>
        <v>Inviable Sanitariamente</v>
      </c>
      <c r="IFA470" s="265" t="str">
        <f t="shared" si="6255"/>
        <v>Inviable Sanitariamente</v>
      </c>
      <c r="IFB470" s="265" t="str">
        <f t="shared" si="6256"/>
        <v>Inviable Sanitariamente</v>
      </c>
      <c r="IFC470" s="265" t="str">
        <f t="shared" si="6257"/>
        <v>Inviable Sanitariamente</v>
      </c>
      <c r="IFD470" s="265" t="str">
        <f t="shared" si="6258"/>
        <v>Inviable Sanitariamente</v>
      </c>
      <c r="IFE470" s="265" t="str">
        <f t="shared" si="6259"/>
        <v>Inviable Sanitariamente</v>
      </c>
      <c r="IFF470" s="265" t="str">
        <f t="shared" si="6260"/>
        <v>Inviable Sanitariamente</v>
      </c>
      <c r="IFG470" s="265" t="str">
        <f t="shared" si="6261"/>
        <v>Inviable Sanitariamente</v>
      </c>
      <c r="IFH470" s="265" t="str">
        <f t="shared" si="6262"/>
        <v>Inviable Sanitariamente</v>
      </c>
      <c r="IFI470" s="265" t="str">
        <f t="shared" si="6263"/>
        <v>Inviable Sanitariamente</v>
      </c>
      <c r="IFJ470" s="265" t="str">
        <f t="shared" si="6264"/>
        <v>Inviable Sanitariamente</v>
      </c>
      <c r="IFK470" s="265" t="str">
        <f t="shared" si="6265"/>
        <v>Inviable Sanitariamente</v>
      </c>
      <c r="IFL470" s="265" t="str">
        <f t="shared" si="6266"/>
        <v>Inviable Sanitariamente</v>
      </c>
      <c r="IFM470" s="265" t="str">
        <f t="shared" si="6267"/>
        <v>Inviable Sanitariamente</v>
      </c>
      <c r="IFN470" s="265" t="str">
        <f t="shared" si="6268"/>
        <v>Inviable Sanitariamente</v>
      </c>
      <c r="IFO470" s="265" t="str">
        <f t="shared" si="6269"/>
        <v>Inviable Sanitariamente</v>
      </c>
      <c r="IFP470" s="265" t="str">
        <f t="shared" si="6270"/>
        <v>Inviable Sanitariamente</v>
      </c>
      <c r="IFQ470" s="265" t="str">
        <f t="shared" si="6271"/>
        <v>Inviable Sanitariamente</v>
      </c>
      <c r="IFR470" s="265" t="str">
        <f t="shared" si="6272"/>
        <v>Inviable Sanitariamente</v>
      </c>
      <c r="IFS470" s="265" t="str">
        <f t="shared" si="6273"/>
        <v>Inviable Sanitariamente</v>
      </c>
      <c r="IFT470" s="265" t="str">
        <f t="shared" si="6274"/>
        <v>Inviable Sanitariamente</v>
      </c>
      <c r="IFU470" s="265" t="str">
        <f t="shared" si="6275"/>
        <v>Inviable Sanitariamente</v>
      </c>
      <c r="IFV470" s="265" t="str">
        <f t="shared" si="6276"/>
        <v>Inviable Sanitariamente</v>
      </c>
      <c r="IFW470" s="265" t="str">
        <f t="shared" si="6277"/>
        <v>Inviable Sanitariamente</v>
      </c>
      <c r="IFX470" s="265" t="str">
        <f t="shared" si="6278"/>
        <v>Inviable Sanitariamente</v>
      </c>
      <c r="IFY470" s="265" t="str">
        <f t="shared" si="6279"/>
        <v>Inviable Sanitariamente</v>
      </c>
      <c r="IFZ470" s="265" t="str">
        <f t="shared" si="6280"/>
        <v>Inviable Sanitariamente</v>
      </c>
      <c r="IGA470" s="265" t="str">
        <f t="shared" si="6281"/>
        <v>Inviable Sanitariamente</v>
      </c>
      <c r="IGB470" s="265" t="str">
        <f t="shared" si="6282"/>
        <v>Inviable Sanitariamente</v>
      </c>
      <c r="IGC470" s="265" t="str">
        <f t="shared" si="6283"/>
        <v>Inviable Sanitariamente</v>
      </c>
      <c r="IGD470" s="265" t="str">
        <f t="shared" si="6284"/>
        <v>Inviable Sanitariamente</v>
      </c>
      <c r="IGE470" s="265" t="str">
        <f t="shared" si="6285"/>
        <v>Inviable Sanitariamente</v>
      </c>
      <c r="IGF470" s="265" t="str">
        <f t="shared" si="6286"/>
        <v>Inviable Sanitariamente</v>
      </c>
      <c r="IGG470" s="265" t="str">
        <f t="shared" si="6287"/>
        <v>Inviable Sanitariamente</v>
      </c>
      <c r="IGH470" s="265" t="str">
        <f t="shared" si="6288"/>
        <v>Inviable Sanitariamente</v>
      </c>
      <c r="IGI470" s="265" t="str">
        <f t="shared" si="6289"/>
        <v>Inviable Sanitariamente</v>
      </c>
      <c r="IGJ470" s="265" t="str">
        <f t="shared" si="6290"/>
        <v>Inviable Sanitariamente</v>
      </c>
      <c r="IGK470" s="265" t="str">
        <f t="shared" si="6291"/>
        <v>Inviable Sanitariamente</v>
      </c>
      <c r="IGL470" s="265" t="str">
        <f t="shared" si="6292"/>
        <v>Inviable Sanitariamente</v>
      </c>
      <c r="IGM470" s="265" t="str">
        <f t="shared" si="6293"/>
        <v>Inviable Sanitariamente</v>
      </c>
      <c r="IGN470" s="265" t="str">
        <f t="shared" si="6294"/>
        <v>Inviable Sanitariamente</v>
      </c>
      <c r="IGO470" s="265" t="str">
        <f t="shared" si="6295"/>
        <v>Inviable Sanitariamente</v>
      </c>
      <c r="IGP470" s="265" t="str">
        <f t="shared" si="6296"/>
        <v>Inviable Sanitariamente</v>
      </c>
      <c r="IGQ470" s="265" t="str">
        <f t="shared" si="6297"/>
        <v>Inviable Sanitariamente</v>
      </c>
      <c r="IGR470" s="265" t="str">
        <f t="shared" si="6298"/>
        <v>Inviable Sanitariamente</v>
      </c>
      <c r="IGS470" s="265" t="str">
        <f t="shared" si="6299"/>
        <v>Inviable Sanitariamente</v>
      </c>
      <c r="IGT470" s="265" t="str">
        <f t="shared" si="6300"/>
        <v>Inviable Sanitariamente</v>
      </c>
      <c r="IGU470" s="265" t="str">
        <f t="shared" si="6301"/>
        <v>Inviable Sanitariamente</v>
      </c>
      <c r="IGV470" s="265" t="str">
        <f t="shared" si="6302"/>
        <v>Inviable Sanitariamente</v>
      </c>
      <c r="IGW470" s="265" t="str">
        <f t="shared" si="6303"/>
        <v>Inviable Sanitariamente</v>
      </c>
      <c r="IGX470" s="265" t="str">
        <f t="shared" si="6304"/>
        <v>Inviable Sanitariamente</v>
      </c>
      <c r="IGY470" s="265" t="str">
        <f t="shared" si="6305"/>
        <v>Inviable Sanitariamente</v>
      </c>
      <c r="IGZ470" s="265" t="str">
        <f t="shared" si="6306"/>
        <v>Inviable Sanitariamente</v>
      </c>
      <c r="IHA470" s="265" t="str">
        <f t="shared" si="6307"/>
        <v>Inviable Sanitariamente</v>
      </c>
      <c r="IHB470" s="265" t="str">
        <f t="shared" si="6308"/>
        <v>Inviable Sanitariamente</v>
      </c>
      <c r="IHC470" s="265" t="str">
        <f t="shared" si="6309"/>
        <v>Inviable Sanitariamente</v>
      </c>
      <c r="IHD470" s="265" t="str">
        <f t="shared" si="6310"/>
        <v>Inviable Sanitariamente</v>
      </c>
      <c r="IHE470" s="265" t="str">
        <f t="shared" si="6311"/>
        <v>Inviable Sanitariamente</v>
      </c>
      <c r="IHF470" s="265" t="str">
        <f t="shared" si="6312"/>
        <v>Inviable Sanitariamente</v>
      </c>
      <c r="IHG470" s="265" t="str">
        <f t="shared" si="6313"/>
        <v>Inviable Sanitariamente</v>
      </c>
      <c r="IHH470" s="265" t="str">
        <f t="shared" si="6314"/>
        <v>Inviable Sanitariamente</v>
      </c>
      <c r="IHI470" s="265" t="str">
        <f t="shared" si="6315"/>
        <v>Inviable Sanitariamente</v>
      </c>
      <c r="IHJ470" s="265" t="str">
        <f t="shared" si="6316"/>
        <v>Inviable Sanitariamente</v>
      </c>
      <c r="IHK470" s="265" t="str">
        <f t="shared" si="6317"/>
        <v>Inviable Sanitariamente</v>
      </c>
      <c r="IHL470" s="265" t="str">
        <f t="shared" si="6318"/>
        <v>Inviable Sanitariamente</v>
      </c>
      <c r="IHM470" s="265" t="str">
        <f t="shared" si="6319"/>
        <v>Inviable Sanitariamente</v>
      </c>
      <c r="IHN470" s="265" t="str">
        <f t="shared" si="6320"/>
        <v>Inviable Sanitariamente</v>
      </c>
      <c r="IHO470" s="265" t="str">
        <f t="shared" si="6321"/>
        <v>Inviable Sanitariamente</v>
      </c>
      <c r="IHP470" s="265" t="str">
        <f t="shared" si="6322"/>
        <v>Inviable Sanitariamente</v>
      </c>
      <c r="IHQ470" s="265" t="str">
        <f t="shared" si="6323"/>
        <v>Inviable Sanitariamente</v>
      </c>
      <c r="IHR470" s="265" t="str">
        <f t="shared" si="6324"/>
        <v>Inviable Sanitariamente</v>
      </c>
      <c r="IHS470" s="265" t="str">
        <f t="shared" si="6325"/>
        <v>Inviable Sanitariamente</v>
      </c>
      <c r="IHT470" s="265" t="str">
        <f t="shared" si="6326"/>
        <v>Inviable Sanitariamente</v>
      </c>
      <c r="IHU470" s="265" t="str">
        <f t="shared" si="6327"/>
        <v>Inviable Sanitariamente</v>
      </c>
      <c r="IHV470" s="265" t="str">
        <f t="shared" si="6328"/>
        <v>Inviable Sanitariamente</v>
      </c>
      <c r="IHW470" s="265" t="str">
        <f t="shared" si="6329"/>
        <v>Inviable Sanitariamente</v>
      </c>
      <c r="IHX470" s="265" t="str">
        <f t="shared" si="6330"/>
        <v>Inviable Sanitariamente</v>
      </c>
      <c r="IHY470" s="265" t="str">
        <f t="shared" si="6331"/>
        <v>Inviable Sanitariamente</v>
      </c>
      <c r="IHZ470" s="265" t="str">
        <f t="shared" si="6332"/>
        <v>Inviable Sanitariamente</v>
      </c>
      <c r="IIA470" s="265" t="str">
        <f t="shared" si="6333"/>
        <v>Inviable Sanitariamente</v>
      </c>
      <c r="IIB470" s="265" t="str">
        <f t="shared" si="6334"/>
        <v>Inviable Sanitariamente</v>
      </c>
      <c r="IIC470" s="265" t="str">
        <f t="shared" si="6335"/>
        <v>Inviable Sanitariamente</v>
      </c>
      <c r="IID470" s="265" t="str">
        <f t="shared" si="6336"/>
        <v>Inviable Sanitariamente</v>
      </c>
      <c r="IIE470" s="265" t="str">
        <f t="shared" si="6337"/>
        <v>Inviable Sanitariamente</v>
      </c>
      <c r="IIF470" s="265" t="str">
        <f t="shared" si="6338"/>
        <v>Inviable Sanitariamente</v>
      </c>
      <c r="IIG470" s="265" t="str">
        <f t="shared" si="6339"/>
        <v>Inviable Sanitariamente</v>
      </c>
      <c r="IIH470" s="265" t="str">
        <f t="shared" si="6340"/>
        <v>Inviable Sanitariamente</v>
      </c>
      <c r="III470" s="265" t="str">
        <f t="shared" si="6341"/>
        <v>Inviable Sanitariamente</v>
      </c>
      <c r="IIJ470" s="265" t="str">
        <f t="shared" si="6342"/>
        <v>Inviable Sanitariamente</v>
      </c>
      <c r="IIK470" s="265" t="str">
        <f t="shared" si="6343"/>
        <v>Inviable Sanitariamente</v>
      </c>
      <c r="IIL470" s="265" t="str">
        <f t="shared" si="6344"/>
        <v>Inviable Sanitariamente</v>
      </c>
      <c r="IIM470" s="265" t="str">
        <f t="shared" si="6345"/>
        <v>Inviable Sanitariamente</v>
      </c>
      <c r="IIN470" s="265" t="str">
        <f t="shared" si="6346"/>
        <v>Inviable Sanitariamente</v>
      </c>
      <c r="IIO470" s="265" t="str">
        <f t="shared" si="6347"/>
        <v>Inviable Sanitariamente</v>
      </c>
      <c r="IIP470" s="265" t="str">
        <f t="shared" si="6348"/>
        <v>Inviable Sanitariamente</v>
      </c>
      <c r="IIQ470" s="265" t="str">
        <f t="shared" si="6349"/>
        <v>Inviable Sanitariamente</v>
      </c>
      <c r="IIR470" s="265" t="str">
        <f t="shared" si="6350"/>
        <v>Inviable Sanitariamente</v>
      </c>
      <c r="IIS470" s="265" t="str">
        <f t="shared" si="6351"/>
        <v>Inviable Sanitariamente</v>
      </c>
      <c r="IIT470" s="265" t="str">
        <f t="shared" si="6352"/>
        <v>Inviable Sanitariamente</v>
      </c>
      <c r="IIU470" s="265" t="str">
        <f t="shared" si="6353"/>
        <v>Inviable Sanitariamente</v>
      </c>
      <c r="IIV470" s="265" t="str">
        <f t="shared" si="6354"/>
        <v>Inviable Sanitariamente</v>
      </c>
      <c r="IIW470" s="265" t="str">
        <f t="shared" si="6355"/>
        <v>Inviable Sanitariamente</v>
      </c>
      <c r="IIX470" s="265" t="str">
        <f t="shared" si="6356"/>
        <v>Inviable Sanitariamente</v>
      </c>
      <c r="IIY470" s="265" t="str">
        <f t="shared" si="6357"/>
        <v>Inviable Sanitariamente</v>
      </c>
      <c r="IIZ470" s="265" t="str">
        <f t="shared" si="6358"/>
        <v>Inviable Sanitariamente</v>
      </c>
      <c r="IJA470" s="265" t="str">
        <f t="shared" si="6359"/>
        <v>Inviable Sanitariamente</v>
      </c>
      <c r="IJB470" s="265" t="str">
        <f t="shared" si="6360"/>
        <v>Inviable Sanitariamente</v>
      </c>
      <c r="IJC470" s="265" t="str">
        <f t="shared" si="6361"/>
        <v>Inviable Sanitariamente</v>
      </c>
      <c r="IJD470" s="265" t="str">
        <f t="shared" si="6362"/>
        <v>Inviable Sanitariamente</v>
      </c>
      <c r="IJE470" s="265" t="str">
        <f t="shared" si="6363"/>
        <v>Inviable Sanitariamente</v>
      </c>
      <c r="IJF470" s="265" t="str">
        <f t="shared" si="6364"/>
        <v>Inviable Sanitariamente</v>
      </c>
      <c r="IJG470" s="265" t="str">
        <f t="shared" si="6365"/>
        <v>Inviable Sanitariamente</v>
      </c>
      <c r="IJH470" s="265" t="str">
        <f t="shared" si="6366"/>
        <v>Inviable Sanitariamente</v>
      </c>
      <c r="IJI470" s="265" t="str">
        <f t="shared" si="6367"/>
        <v>Inviable Sanitariamente</v>
      </c>
      <c r="IJJ470" s="265" t="str">
        <f t="shared" si="6368"/>
        <v>Inviable Sanitariamente</v>
      </c>
      <c r="IJK470" s="265" t="str">
        <f t="shared" si="6369"/>
        <v>Inviable Sanitariamente</v>
      </c>
      <c r="IJL470" s="265" t="str">
        <f t="shared" si="6370"/>
        <v>Inviable Sanitariamente</v>
      </c>
      <c r="IJM470" s="265" t="str">
        <f t="shared" si="6371"/>
        <v>Inviable Sanitariamente</v>
      </c>
      <c r="IJN470" s="265" t="str">
        <f t="shared" si="6372"/>
        <v>Inviable Sanitariamente</v>
      </c>
      <c r="IJO470" s="265" t="str">
        <f t="shared" si="6373"/>
        <v>Inviable Sanitariamente</v>
      </c>
      <c r="IJP470" s="265" t="str">
        <f t="shared" si="6374"/>
        <v>Inviable Sanitariamente</v>
      </c>
      <c r="IJQ470" s="265" t="str">
        <f t="shared" si="6375"/>
        <v>Inviable Sanitariamente</v>
      </c>
      <c r="IJR470" s="265" t="str">
        <f t="shared" si="6376"/>
        <v>Inviable Sanitariamente</v>
      </c>
      <c r="IJS470" s="265" t="str">
        <f t="shared" si="6377"/>
        <v>Inviable Sanitariamente</v>
      </c>
      <c r="IJT470" s="265" t="str">
        <f t="shared" si="6378"/>
        <v>Inviable Sanitariamente</v>
      </c>
      <c r="IJU470" s="265" t="str">
        <f t="shared" si="6379"/>
        <v>Inviable Sanitariamente</v>
      </c>
      <c r="IJV470" s="265" t="str">
        <f t="shared" si="6380"/>
        <v>Inviable Sanitariamente</v>
      </c>
      <c r="IJW470" s="265" t="str">
        <f t="shared" si="6381"/>
        <v>Inviable Sanitariamente</v>
      </c>
      <c r="IJX470" s="265" t="str">
        <f t="shared" si="6382"/>
        <v>Inviable Sanitariamente</v>
      </c>
      <c r="IJY470" s="265" t="str">
        <f t="shared" si="6383"/>
        <v>Inviable Sanitariamente</v>
      </c>
      <c r="IJZ470" s="265" t="str">
        <f t="shared" si="6384"/>
        <v>Inviable Sanitariamente</v>
      </c>
      <c r="IKA470" s="265" t="str">
        <f t="shared" si="6385"/>
        <v>Inviable Sanitariamente</v>
      </c>
      <c r="IKB470" s="265" t="str">
        <f t="shared" si="6386"/>
        <v>Inviable Sanitariamente</v>
      </c>
      <c r="IKC470" s="265" t="str">
        <f t="shared" si="6387"/>
        <v>Inviable Sanitariamente</v>
      </c>
      <c r="IKD470" s="265" t="str">
        <f t="shared" si="6388"/>
        <v>Inviable Sanitariamente</v>
      </c>
      <c r="IKE470" s="265" t="str">
        <f t="shared" si="6389"/>
        <v>Inviable Sanitariamente</v>
      </c>
      <c r="IKF470" s="265" t="str">
        <f t="shared" si="6390"/>
        <v>Inviable Sanitariamente</v>
      </c>
      <c r="IKG470" s="265" t="str">
        <f t="shared" si="6391"/>
        <v>Inviable Sanitariamente</v>
      </c>
      <c r="IKH470" s="265" t="str">
        <f t="shared" si="6392"/>
        <v>Inviable Sanitariamente</v>
      </c>
      <c r="IKI470" s="265" t="str">
        <f t="shared" si="6393"/>
        <v>Inviable Sanitariamente</v>
      </c>
      <c r="IKJ470" s="265" t="str">
        <f t="shared" si="6394"/>
        <v>Inviable Sanitariamente</v>
      </c>
      <c r="IKK470" s="265" t="str">
        <f t="shared" si="6395"/>
        <v>Inviable Sanitariamente</v>
      </c>
      <c r="IKL470" s="265" t="str">
        <f t="shared" si="6396"/>
        <v>Inviable Sanitariamente</v>
      </c>
      <c r="IKM470" s="265" t="str">
        <f t="shared" si="6397"/>
        <v>Inviable Sanitariamente</v>
      </c>
      <c r="IKN470" s="265" t="str">
        <f t="shared" si="6398"/>
        <v>Inviable Sanitariamente</v>
      </c>
      <c r="IKO470" s="265" t="str">
        <f t="shared" si="6399"/>
        <v>Inviable Sanitariamente</v>
      </c>
      <c r="IKP470" s="265" t="str">
        <f t="shared" si="6400"/>
        <v>Inviable Sanitariamente</v>
      </c>
      <c r="IKQ470" s="265" t="str">
        <f t="shared" si="6401"/>
        <v>Inviable Sanitariamente</v>
      </c>
      <c r="IKR470" s="265" t="str">
        <f t="shared" si="6402"/>
        <v>Inviable Sanitariamente</v>
      </c>
      <c r="IKS470" s="265" t="str">
        <f t="shared" si="6403"/>
        <v>Inviable Sanitariamente</v>
      </c>
      <c r="IKT470" s="265" t="str">
        <f t="shared" si="6404"/>
        <v>Inviable Sanitariamente</v>
      </c>
      <c r="IKU470" s="265" t="str">
        <f t="shared" si="6405"/>
        <v>Inviable Sanitariamente</v>
      </c>
      <c r="IKV470" s="265" t="str">
        <f t="shared" si="6406"/>
        <v>Inviable Sanitariamente</v>
      </c>
      <c r="IKW470" s="265" t="str">
        <f t="shared" si="6407"/>
        <v>Inviable Sanitariamente</v>
      </c>
      <c r="IKX470" s="265" t="str">
        <f t="shared" si="6408"/>
        <v>Inviable Sanitariamente</v>
      </c>
      <c r="IKY470" s="265" t="str">
        <f t="shared" si="6409"/>
        <v>Inviable Sanitariamente</v>
      </c>
      <c r="IKZ470" s="265" t="str">
        <f t="shared" si="6410"/>
        <v>Inviable Sanitariamente</v>
      </c>
      <c r="ILA470" s="265" t="str">
        <f t="shared" si="6411"/>
        <v>Inviable Sanitariamente</v>
      </c>
      <c r="ILB470" s="265" t="str">
        <f t="shared" si="6412"/>
        <v>Inviable Sanitariamente</v>
      </c>
      <c r="ILC470" s="265" t="str">
        <f t="shared" si="6413"/>
        <v>Inviable Sanitariamente</v>
      </c>
      <c r="ILD470" s="265" t="str">
        <f t="shared" si="6414"/>
        <v>Inviable Sanitariamente</v>
      </c>
      <c r="ILE470" s="265" t="str">
        <f t="shared" si="6415"/>
        <v>Inviable Sanitariamente</v>
      </c>
      <c r="ILF470" s="265" t="str">
        <f t="shared" si="6416"/>
        <v>Inviable Sanitariamente</v>
      </c>
      <c r="ILG470" s="265" t="str">
        <f t="shared" si="6417"/>
        <v>Inviable Sanitariamente</v>
      </c>
      <c r="ILH470" s="265" t="str">
        <f t="shared" si="6418"/>
        <v>Inviable Sanitariamente</v>
      </c>
      <c r="ILI470" s="265" t="str">
        <f t="shared" si="6419"/>
        <v>Inviable Sanitariamente</v>
      </c>
      <c r="ILJ470" s="265" t="str">
        <f t="shared" si="6420"/>
        <v>Inviable Sanitariamente</v>
      </c>
      <c r="ILK470" s="265" t="str">
        <f t="shared" si="6421"/>
        <v>Inviable Sanitariamente</v>
      </c>
      <c r="ILL470" s="265" t="str">
        <f t="shared" si="6422"/>
        <v>Inviable Sanitariamente</v>
      </c>
      <c r="ILM470" s="265" t="str">
        <f t="shared" si="6423"/>
        <v>Inviable Sanitariamente</v>
      </c>
      <c r="ILN470" s="265" t="str">
        <f t="shared" si="6424"/>
        <v>Inviable Sanitariamente</v>
      </c>
      <c r="ILO470" s="265" t="str">
        <f t="shared" si="6425"/>
        <v>Inviable Sanitariamente</v>
      </c>
      <c r="ILP470" s="265" t="str">
        <f t="shared" si="6426"/>
        <v>Inviable Sanitariamente</v>
      </c>
      <c r="ILQ470" s="265" t="str">
        <f t="shared" si="6427"/>
        <v>Inviable Sanitariamente</v>
      </c>
      <c r="ILR470" s="265" t="str">
        <f t="shared" si="6428"/>
        <v>Inviable Sanitariamente</v>
      </c>
      <c r="ILS470" s="265" t="str">
        <f t="shared" si="6429"/>
        <v>Inviable Sanitariamente</v>
      </c>
      <c r="ILT470" s="265" t="str">
        <f t="shared" si="6430"/>
        <v>Inviable Sanitariamente</v>
      </c>
      <c r="ILU470" s="265" t="str">
        <f t="shared" si="6431"/>
        <v>Inviable Sanitariamente</v>
      </c>
      <c r="ILV470" s="265" t="str">
        <f t="shared" si="6432"/>
        <v>Inviable Sanitariamente</v>
      </c>
      <c r="ILW470" s="265" t="str">
        <f t="shared" si="6433"/>
        <v>Inviable Sanitariamente</v>
      </c>
      <c r="ILX470" s="265" t="str">
        <f t="shared" si="6434"/>
        <v>Inviable Sanitariamente</v>
      </c>
      <c r="ILY470" s="265" t="str">
        <f t="shared" si="6435"/>
        <v>Inviable Sanitariamente</v>
      </c>
      <c r="ILZ470" s="265" t="str">
        <f t="shared" si="6436"/>
        <v>Inviable Sanitariamente</v>
      </c>
      <c r="IMA470" s="265" t="str">
        <f t="shared" si="6437"/>
        <v>Inviable Sanitariamente</v>
      </c>
      <c r="IMB470" s="265" t="str">
        <f t="shared" si="6438"/>
        <v>Inviable Sanitariamente</v>
      </c>
      <c r="IMC470" s="265" t="str">
        <f t="shared" si="6439"/>
        <v>Inviable Sanitariamente</v>
      </c>
      <c r="IMD470" s="265" t="str">
        <f t="shared" si="6440"/>
        <v>Inviable Sanitariamente</v>
      </c>
      <c r="IME470" s="265" t="str">
        <f t="shared" si="6441"/>
        <v>Inviable Sanitariamente</v>
      </c>
      <c r="IMF470" s="265" t="str">
        <f t="shared" si="6442"/>
        <v>Inviable Sanitariamente</v>
      </c>
      <c r="IMG470" s="265" t="str">
        <f t="shared" si="6443"/>
        <v>Inviable Sanitariamente</v>
      </c>
      <c r="IMH470" s="265" t="str">
        <f t="shared" si="6444"/>
        <v>Inviable Sanitariamente</v>
      </c>
      <c r="IMI470" s="265" t="str">
        <f t="shared" si="6445"/>
        <v>Inviable Sanitariamente</v>
      </c>
      <c r="IMJ470" s="265" t="str">
        <f t="shared" si="6446"/>
        <v>Inviable Sanitariamente</v>
      </c>
      <c r="IMK470" s="265" t="str">
        <f t="shared" si="6447"/>
        <v>Inviable Sanitariamente</v>
      </c>
      <c r="IML470" s="265" t="str">
        <f t="shared" si="6448"/>
        <v>Inviable Sanitariamente</v>
      </c>
      <c r="IMM470" s="265" t="str">
        <f t="shared" si="6449"/>
        <v>Inviable Sanitariamente</v>
      </c>
      <c r="IMN470" s="265" t="str">
        <f t="shared" si="6450"/>
        <v>Inviable Sanitariamente</v>
      </c>
      <c r="IMO470" s="265" t="str">
        <f t="shared" si="6451"/>
        <v>Inviable Sanitariamente</v>
      </c>
      <c r="IMP470" s="265" t="str">
        <f t="shared" si="6452"/>
        <v>Inviable Sanitariamente</v>
      </c>
      <c r="IMQ470" s="265" t="str">
        <f t="shared" si="6453"/>
        <v>Inviable Sanitariamente</v>
      </c>
      <c r="IMR470" s="265" t="str">
        <f t="shared" si="6454"/>
        <v>Inviable Sanitariamente</v>
      </c>
      <c r="IMS470" s="265" t="str">
        <f t="shared" si="6455"/>
        <v>Inviable Sanitariamente</v>
      </c>
      <c r="IMT470" s="265" t="str">
        <f t="shared" si="6456"/>
        <v>Inviable Sanitariamente</v>
      </c>
      <c r="IMU470" s="265" t="str">
        <f t="shared" si="6457"/>
        <v>Inviable Sanitariamente</v>
      </c>
      <c r="IMV470" s="265" t="str">
        <f t="shared" si="6458"/>
        <v>Inviable Sanitariamente</v>
      </c>
      <c r="IMW470" s="265" t="str">
        <f t="shared" si="6459"/>
        <v>Inviable Sanitariamente</v>
      </c>
      <c r="IMX470" s="265" t="str">
        <f t="shared" si="6460"/>
        <v>Inviable Sanitariamente</v>
      </c>
      <c r="IMY470" s="265" t="str">
        <f t="shared" si="6461"/>
        <v>Inviable Sanitariamente</v>
      </c>
      <c r="IMZ470" s="265" t="str">
        <f t="shared" si="6462"/>
        <v>Inviable Sanitariamente</v>
      </c>
      <c r="INA470" s="265" t="str">
        <f t="shared" si="6463"/>
        <v>Inviable Sanitariamente</v>
      </c>
      <c r="INB470" s="265" t="str">
        <f t="shared" si="6464"/>
        <v>Inviable Sanitariamente</v>
      </c>
      <c r="INC470" s="265" t="str">
        <f t="shared" si="6465"/>
        <v>Inviable Sanitariamente</v>
      </c>
      <c r="IND470" s="265" t="str">
        <f t="shared" si="6466"/>
        <v>Inviable Sanitariamente</v>
      </c>
      <c r="INE470" s="265" t="str">
        <f t="shared" si="6467"/>
        <v>Inviable Sanitariamente</v>
      </c>
      <c r="INF470" s="265" t="str">
        <f t="shared" si="6468"/>
        <v>Inviable Sanitariamente</v>
      </c>
      <c r="ING470" s="265" t="str">
        <f t="shared" si="6469"/>
        <v>Inviable Sanitariamente</v>
      </c>
      <c r="INH470" s="265" t="str">
        <f t="shared" si="6470"/>
        <v>Inviable Sanitariamente</v>
      </c>
      <c r="INI470" s="265" t="str">
        <f t="shared" si="6471"/>
        <v>Inviable Sanitariamente</v>
      </c>
      <c r="INJ470" s="265" t="str">
        <f t="shared" si="6472"/>
        <v>Inviable Sanitariamente</v>
      </c>
      <c r="INK470" s="265" t="str">
        <f t="shared" si="6473"/>
        <v>Inviable Sanitariamente</v>
      </c>
      <c r="INL470" s="265" t="str">
        <f t="shared" si="6474"/>
        <v>Inviable Sanitariamente</v>
      </c>
      <c r="INM470" s="265" t="str">
        <f t="shared" si="6475"/>
        <v>Inviable Sanitariamente</v>
      </c>
      <c r="INN470" s="265" t="str">
        <f t="shared" si="6476"/>
        <v>Inviable Sanitariamente</v>
      </c>
      <c r="INO470" s="265" t="str">
        <f t="shared" si="6477"/>
        <v>Inviable Sanitariamente</v>
      </c>
      <c r="INP470" s="265" t="str">
        <f t="shared" si="6478"/>
        <v>Inviable Sanitariamente</v>
      </c>
      <c r="INQ470" s="265" t="str">
        <f t="shared" si="6479"/>
        <v>Inviable Sanitariamente</v>
      </c>
      <c r="INR470" s="265" t="str">
        <f t="shared" si="6480"/>
        <v>Inviable Sanitariamente</v>
      </c>
      <c r="INS470" s="265" t="str">
        <f t="shared" si="6481"/>
        <v>Inviable Sanitariamente</v>
      </c>
      <c r="INT470" s="265" t="str">
        <f t="shared" si="6482"/>
        <v>Inviable Sanitariamente</v>
      </c>
      <c r="INU470" s="265" t="str">
        <f t="shared" si="6483"/>
        <v>Inviable Sanitariamente</v>
      </c>
      <c r="INV470" s="265" t="str">
        <f t="shared" si="6484"/>
        <v>Inviable Sanitariamente</v>
      </c>
      <c r="INW470" s="265" t="str">
        <f t="shared" si="6485"/>
        <v>Inviable Sanitariamente</v>
      </c>
      <c r="INX470" s="265" t="str">
        <f t="shared" si="6486"/>
        <v>Inviable Sanitariamente</v>
      </c>
      <c r="INY470" s="265" t="str">
        <f t="shared" si="6487"/>
        <v>Inviable Sanitariamente</v>
      </c>
      <c r="INZ470" s="265" t="str">
        <f t="shared" si="6488"/>
        <v>Inviable Sanitariamente</v>
      </c>
      <c r="IOA470" s="265" t="str">
        <f t="shared" si="6489"/>
        <v>Inviable Sanitariamente</v>
      </c>
      <c r="IOB470" s="265" t="str">
        <f t="shared" si="6490"/>
        <v>Inviable Sanitariamente</v>
      </c>
      <c r="IOC470" s="265" t="str">
        <f t="shared" si="6491"/>
        <v>Inviable Sanitariamente</v>
      </c>
      <c r="IOD470" s="265" t="str">
        <f t="shared" si="6492"/>
        <v>Inviable Sanitariamente</v>
      </c>
      <c r="IOE470" s="265" t="str">
        <f t="shared" si="6493"/>
        <v>Inviable Sanitariamente</v>
      </c>
      <c r="IOF470" s="265" t="str">
        <f t="shared" si="6494"/>
        <v>Inviable Sanitariamente</v>
      </c>
      <c r="IOG470" s="265" t="str">
        <f t="shared" si="6495"/>
        <v>Inviable Sanitariamente</v>
      </c>
      <c r="IOH470" s="265" t="str">
        <f t="shared" si="6496"/>
        <v>Inviable Sanitariamente</v>
      </c>
      <c r="IOI470" s="265" t="str">
        <f t="shared" si="6497"/>
        <v>Inviable Sanitariamente</v>
      </c>
      <c r="IOJ470" s="265" t="str">
        <f t="shared" si="6498"/>
        <v>Inviable Sanitariamente</v>
      </c>
      <c r="IOK470" s="265" t="str">
        <f t="shared" si="6499"/>
        <v>Inviable Sanitariamente</v>
      </c>
      <c r="IOL470" s="265" t="str">
        <f t="shared" si="6500"/>
        <v>Inviable Sanitariamente</v>
      </c>
      <c r="IOM470" s="265" t="str">
        <f t="shared" si="6501"/>
        <v>Inviable Sanitariamente</v>
      </c>
      <c r="ION470" s="265" t="str">
        <f t="shared" si="6502"/>
        <v>Inviable Sanitariamente</v>
      </c>
      <c r="IOO470" s="265" t="str">
        <f t="shared" si="6503"/>
        <v>Inviable Sanitariamente</v>
      </c>
      <c r="IOP470" s="265" t="str">
        <f t="shared" si="6504"/>
        <v>Inviable Sanitariamente</v>
      </c>
      <c r="IOQ470" s="265" t="str">
        <f t="shared" si="6505"/>
        <v>Inviable Sanitariamente</v>
      </c>
      <c r="IOR470" s="265" t="str">
        <f t="shared" si="6506"/>
        <v>Inviable Sanitariamente</v>
      </c>
      <c r="IOS470" s="265" t="str">
        <f t="shared" si="6507"/>
        <v>Inviable Sanitariamente</v>
      </c>
      <c r="IOT470" s="265" t="str">
        <f t="shared" si="6508"/>
        <v>Inviable Sanitariamente</v>
      </c>
      <c r="IOU470" s="265" t="str">
        <f t="shared" si="6509"/>
        <v>Inviable Sanitariamente</v>
      </c>
      <c r="IOV470" s="265" t="str">
        <f t="shared" si="6510"/>
        <v>Inviable Sanitariamente</v>
      </c>
      <c r="IOW470" s="265" t="str">
        <f t="shared" si="6511"/>
        <v>Inviable Sanitariamente</v>
      </c>
      <c r="IOX470" s="265" t="str">
        <f t="shared" si="6512"/>
        <v>Inviable Sanitariamente</v>
      </c>
      <c r="IOY470" s="265" t="str">
        <f t="shared" si="6513"/>
        <v>Inviable Sanitariamente</v>
      </c>
      <c r="IOZ470" s="265" t="str">
        <f t="shared" si="6514"/>
        <v>Inviable Sanitariamente</v>
      </c>
      <c r="IPA470" s="265" t="str">
        <f t="shared" si="6515"/>
        <v>Inviable Sanitariamente</v>
      </c>
      <c r="IPB470" s="265" t="str">
        <f t="shared" si="6516"/>
        <v>Inviable Sanitariamente</v>
      </c>
      <c r="IPC470" s="265" t="str">
        <f t="shared" si="6517"/>
        <v>Inviable Sanitariamente</v>
      </c>
      <c r="IPD470" s="265" t="str">
        <f t="shared" si="6518"/>
        <v>Inviable Sanitariamente</v>
      </c>
      <c r="IPE470" s="265" t="str">
        <f t="shared" si="6519"/>
        <v>Inviable Sanitariamente</v>
      </c>
      <c r="IPF470" s="265" t="str">
        <f t="shared" si="6520"/>
        <v>Inviable Sanitariamente</v>
      </c>
      <c r="IPG470" s="265" t="str">
        <f t="shared" si="6521"/>
        <v>Inviable Sanitariamente</v>
      </c>
      <c r="IPH470" s="265" t="str">
        <f t="shared" si="6522"/>
        <v>Inviable Sanitariamente</v>
      </c>
      <c r="IPI470" s="265" t="str">
        <f t="shared" si="6523"/>
        <v>Inviable Sanitariamente</v>
      </c>
      <c r="IPJ470" s="265" t="str">
        <f t="shared" si="6524"/>
        <v>Inviable Sanitariamente</v>
      </c>
      <c r="IPK470" s="265" t="str">
        <f t="shared" si="6525"/>
        <v>Inviable Sanitariamente</v>
      </c>
      <c r="IPL470" s="265" t="str">
        <f t="shared" si="6526"/>
        <v>Inviable Sanitariamente</v>
      </c>
      <c r="IPM470" s="265" t="str">
        <f t="shared" si="6527"/>
        <v>Inviable Sanitariamente</v>
      </c>
      <c r="IPN470" s="265" t="str">
        <f t="shared" si="6528"/>
        <v>Inviable Sanitariamente</v>
      </c>
      <c r="IPO470" s="265" t="str">
        <f t="shared" si="6529"/>
        <v>Inviable Sanitariamente</v>
      </c>
      <c r="IPP470" s="265" t="str">
        <f t="shared" si="6530"/>
        <v>Inviable Sanitariamente</v>
      </c>
      <c r="IPQ470" s="265" t="str">
        <f t="shared" si="6531"/>
        <v>Inviable Sanitariamente</v>
      </c>
      <c r="IPR470" s="265" t="str">
        <f t="shared" si="6532"/>
        <v>Inviable Sanitariamente</v>
      </c>
      <c r="IPS470" s="265" t="str">
        <f t="shared" si="6533"/>
        <v>Inviable Sanitariamente</v>
      </c>
      <c r="IPT470" s="265" t="str">
        <f t="shared" si="6534"/>
        <v>Inviable Sanitariamente</v>
      </c>
      <c r="IPU470" s="265" t="str">
        <f t="shared" si="6535"/>
        <v>Inviable Sanitariamente</v>
      </c>
      <c r="IPV470" s="265" t="str">
        <f t="shared" si="6536"/>
        <v>Inviable Sanitariamente</v>
      </c>
      <c r="IPW470" s="265" t="str">
        <f t="shared" si="6537"/>
        <v>Inviable Sanitariamente</v>
      </c>
      <c r="IPX470" s="265" t="str">
        <f t="shared" si="6538"/>
        <v>Inviable Sanitariamente</v>
      </c>
      <c r="IPY470" s="265" t="str">
        <f t="shared" si="6539"/>
        <v>Inviable Sanitariamente</v>
      </c>
      <c r="IPZ470" s="265" t="str">
        <f t="shared" si="6540"/>
        <v>Inviable Sanitariamente</v>
      </c>
      <c r="IQA470" s="265" t="str">
        <f t="shared" si="6541"/>
        <v>Inviable Sanitariamente</v>
      </c>
      <c r="IQB470" s="265" t="str">
        <f t="shared" si="6542"/>
        <v>Inviable Sanitariamente</v>
      </c>
      <c r="IQC470" s="265" t="str">
        <f t="shared" si="6543"/>
        <v>Inviable Sanitariamente</v>
      </c>
      <c r="IQD470" s="265" t="str">
        <f t="shared" si="6544"/>
        <v>Inviable Sanitariamente</v>
      </c>
      <c r="IQE470" s="265" t="str">
        <f t="shared" si="6545"/>
        <v>Inviable Sanitariamente</v>
      </c>
      <c r="IQF470" s="265" t="str">
        <f t="shared" si="6546"/>
        <v>Inviable Sanitariamente</v>
      </c>
      <c r="IQG470" s="265" t="str">
        <f t="shared" si="6547"/>
        <v>Inviable Sanitariamente</v>
      </c>
      <c r="IQH470" s="265" t="str">
        <f t="shared" si="6548"/>
        <v>Inviable Sanitariamente</v>
      </c>
      <c r="IQI470" s="265" t="str">
        <f t="shared" si="6549"/>
        <v>Inviable Sanitariamente</v>
      </c>
      <c r="IQJ470" s="265" t="str">
        <f t="shared" si="6550"/>
        <v>Inviable Sanitariamente</v>
      </c>
      <c r="IQK470" s="265" t="str">
        <f t="shared" si="6551"/>
        <v>Inviable Sanitariamente</v>
      </c>
      <c r="IQL470" s="265" t="str">
        <f t="shared" si="6552"/>
        <v>Inviable Sanitariamente</v>
      </c>
      <c r="IQM470" s="265" t="str">
        <f t="shared" si="6553"/>
        <v>Inviable Sanitariamente</v>
      </c>
      <c r="IQN470" s="265" t="str">
        <f t="shared" si="6554"/>
        <v>Inviable Sanitariamente</v>
      </c>
      <c r="IQO470" s="265" t="str">
        <f t="shared" si="6555"/>
        <v>Inviable Sanitariamente</v>
      </c>
      <c r="IQP470" s="265" t="str">
        <f t="shared" si="6556"/>
        <v>Inviable Sanitariamente</v>
      </c>
      <c r="IQQ470" s="265" t="str">
        <f t="shared" si="6557"/>
        <v>Inviable Sanitariamente</v>
      </c>
      <c r="IQR470" s="265" t="str">
        <f t="shared" si="6558"/>
        <v>Inviable Sanitariamente</v>
      </c>
      <c r="IQS470" s="265" t="str">
        <f t="shared" si="6559"/>
        <v>Inviable Sanitariamente</v>
      </c>
      <c r="IQT470" s="265" t="str">
        <f t="shared" si="6560"/>
        <v>Inviable Sanitariamente</v>
      </c>
      <c r="IQU470" s="265" t="str">
        <f t="shared" si="6561"/>
        <v>Inviable Sanitariamente</v>
      </c>
      <c r="IQV470" s="265" t="str">
        <f t="shared" si="6562"/>
        <v>Inviable Sanitariamente</v>
      </c>
      <c r="IQW470" s="265" t="str">
        <f t="shared" si="6563"/>
        <v>Inviable Sanitariamente</v>
      </c>
      <c r="IQX470" s="265" t="str">
        <f t="shared" si="6564"/>
        <v>Inviable Sanitariamente</v>
      </c>
      <c r="IQY470" s="265" t="str">
        <f t="shared" si="6565"/>
        <v>Inviable Sanitariamente</v>
      </c>
      <c r="IQZ470" s="265" t="str">
        <f t="shared" si="6566"/>
        <v>Inviable Sanitariamente</v>
      </c>
      <c r="IRA470" s="265" t="str">
        <f t="shared" si="6567"/>
        <v>Inviable Sanitariamente</v>
      </c>
      <c r="IRB470" s="265" t="str">
        <f t="shared" si="6568"/>
        <v>Inviable Sanitariamente</v>
      </c>
      <c r="IRC470" s="265" t="str">
        <f t="shared" si="6569"/>
        <v>Inviable Sanitariamente</v>
      </c>
      <c r="IRD470" s="265" t="str">
        <f t="shared" si="6570"/>
        <v>Inviable Sanitariamente</v>
      </c>
      <c r="IRE470" s="265" t="str">
        <f t="shared" si="6571"/>
        <v>Inviable Sanitariamente</v>
      </c>
      <c r="IRF470" s="265" t="str">
        <f t="shared" si="6572"/>
        <v>Inviable Sanitariamente</v>
      </c>
      <c r="IRG470" s="265" t="str">
        <f t="shared" si="6573"/>
        <v>Inviable Sanitariamente</v>
      </c>
      <c r="IRH470" s="265" t="str">
        <f t="shared" si="6574"/>
        <v>Inviable Sanitariamente</v>
      </c>
      <c r="IRI470" s="265" t="str">
        <f t="shared" si="6575"/>
        <v>Inviable Sanitariamente</v>
      </c>
      <c r="IRJ470" s="265" t="str">
        <f t="shared" si="6576"/>
        <v>Inviable Sanitariamente</v>
      </c>
      <c r="IRK470" s="265" t="str">
        <f t="shared" si="6577"/>
        <v>Inviable Sanitariamente</v>
      </c>
      <c r="IRL470" s="265" t="str">
        <f t="shared" si="6578"/>
        <v>Inviable Sanitariamente</v>
      </c>
      <c r="IRM470" s="265" t="str">
        <f t="shared" si="6579"/>
        <v>Inviable Sanitariamente</v>
      </c>
      <c r="IRN470" s="265" t="str">
        <f t="shared" si="6580"/>
        <v>Inviable Sanitariamente</v>
      </c>
      <c r="IRO470" s="265" t="str">
        <f t="shared" si="6581"/>
        <v>Inviable Sanitariamente</v>
      </c>
      <c r="IRP470" s="265" t="str">
        <f t="shared" si="6582"/>
        <v>Inviable Sanitariamente</v>
      </c>
      <c r="IRQ470" s="265" t="str">
        <f t="shared" si="6583"/>
        <v>Inviable Sanitariamente</v>
      </c>
      <c r="IRR470" s="265" t="str">
        <f t="shared" si="6584"/>
        <v>Inviable Sanitariamente</v>
      </c>
      <c r="IRS470" s="265" t="str">
        <f t="shared" si="6585"/>
        <v>Inviable Sanitariamente</v>
      </c>
      <c r="IRT470" s="265" t="str">
        <f t="shared" si="6586"/>
        <v>Inviable Sanitariamente</v>
      </c>
      <c r="IRU470" s="265" t="str">
        <f t="shared" si="6587"/>
        <v>Inviable Sanitariamente</v>
      </c>
      <c r="IRV470" s="265" t="str">
        <f t="shared" si="6588"/>
        <v>Inviable Sanitariamente</v>
      </c>
      <c r="IRW470" s="265" t="str">
        <f t="shared" si="6589"/>
        <v>Inviable Sanitariamente</v>
      </c>
      <c r="IRX470" s="265" t="str">
        <f t="shared" si="6590"/>
        <v>Inviable Sanitariamente</v>
      </c>
      <c r="IRY470" s="265" t="str">
        <f t="shared" si="6591"/>
        <v>Inviable Sanitariamente</v>
      </c>
      <c r="IRZ470" s="265" t="str">
        <f t="shared" si="6592"/>
        <v>Inviable Sanitariamente</v>
      </c>
      <c r="ISA470" s="265" t="str">
        <f t="shared" si="6593"/>
        <v>Inviable Sanitariamente</v>
      </c>
      <c r="ISB470" s="265" t="str">
        <f t="shared" si="6594"/>
        <v>Inviable Sanitariamente</v>
      </c>
      <c r="ISC470" s="265" t="str">
        <f t="shared" si="6595"/>
        <v>Inviable Sanitariamente</v>
      </c>
      <c r="ISD470" s="265" t="str">
        <f t="shared" si="6596"/>
        <v>Inviable Sanitariamente</v>
      </c>
      <c r="ISE470" s="265" t="str">
        <f t="shared" si="6597"/>
        <v>Inviable Sanitariamente</v>
      </c>
      <c r="ISF470" s="265" t="str">
        <f t="shared" si="6598"/>
        <v>Inviable Sanitariamente</v>
      </c>
      <c r="ISG470" s="265" t="str">
        <f t="shared" si="6599"/>
        <v>Inviable Sanitariamente</v>
      </c>
      <c r="ISH470" s="265" t="str">
        <f t="shared" si="6600"/>
        <v>Inviable Sanitariamente</v>
      </c>
      <c r="ISI470" s="265" t="str">
        <f t="shared" si="6601"/>
        <v>Inviable Sanitariamente</v>
      </c>
      <c r="ISJ470" s="265" t="str">
        <f t="shared" si="6602"/>
        <v>Inviable Sanitariamente</v>
      </c>
      <c r="ISK470" s="265" t="str">
        <f t="shared" si="6603"/>
        <v>Inviable Sanitariamente</v>
      </c>
      <c r="ISL470" s="265" t="str">
        <f t="shared" si="6604"/>
        <v>Inviable Sanitariamente</v>
      </c>
      <c r="ISM470" s="265" t="str">
        <f t="shared" si="6605"/>
        <v>Inviable Sanitariamente</v>
      </c>
      <c r="ISN470" s="265" t="str">
        <f t="shared" si="6606"/>
        <v>Inviable Sanitariamente</v>
      </c>
      <c r="ISO470" s="265" t="str">
        <f t="shared" si="6607"/>
        <v>Inviable Sanitariamente</v>
      </c>
      <c r="ISP470" s="265" t="str">
        <f t="shared" si="6608"/>
        <v>Inviable Sanitariamente</v>
      </c>
      <c r="ISQ470" s="265" t="str">
        <f t="shared" si="6609"/>
        <v>Inviable Sanitariamente</v>
      </c>
      <c r="ISR470" s="265" t="str">
        <f t="shared" si="6610"/>
        <v>Inviable Sanitariamente</v>
      </c>
      <c r="ISS470" s="265" t="str">
        <f t="shared" si="6611"/>
        <v>Inviable Sanitariamente</v>
      </c>
      <c r="IST470" s="265" t="str">
        <f t="shared" si="6612"/>
        <v>Inviable Sanitariamente</v>
      </c>
      <c r="ISU470" s="265" t="str">
        <f t="shared" si="6613"/>
        <v>Inviable Sanitariamente</v>
      </c>
      <c r="ISV470" s="265" t="str">
        <f t="shared" si="6614"/>
        <v>Inviable Sanitariamente</v>
      </c>
      <c r="ISW470" s="265" t="str">
        <f t="shared" si="6615"/>
        <v>Inviable Sanitariamente</v>
      </c>
      <c r="ISX470" s="265" t="str">
        <f t="shared" si="6616"/>
        <v>Inviable Sanitariamente</v>
      </c>
      <c r="ISY470" s="265" t="str">
        <f t="shared" si="6617"/>
        <v>Inviable Sanitariamente</v>
      </c>
      <c r="ISZ470" s="265" t="str">
        <f t="shared" si="6618"/>
        <v>Inviable Sanitariamente</v>
      </c>
      <c r="ITA470" s="265" t="str">
        <f t="shared" si="6619"/>
        <v>Inviable Sanitariamente</v>
      </c>
      <c r="ITB470" s="265" t="str">
        <f t="shared" si="6620"/>
        <v>Inviable Sanitariamente</v>
      </c>
      <c r="ITC470" s="265" t="str">
        <f t="shared" si="6621"/>
        <v>Inviable Sanitariamente</v>
      </c>
      <c r="ITD470" s="265" t="str">
        <f t="shared" si="6622"/>
        <v>Inviable Sanitariamente</v>
      </c>
      <c r="ITE470" s="265" t="str">
        <f t="shared" si="6623"/>
        <v>Inviable Sanitariamente</v>
      </c>
      <c r="ITF470" s="265" t="str">
        <f t="shared" si="6624"/>
        <v>Inviable Sanitariamente</v>
      </c>
      <c r="ITG470" s="265" t="str">
        <f t="shared" si="6625"/>
        <v>Inviable Sanitariamente</v>
      </c>
      <c r="ITH470" s="265" t="str">
        <f t="shared" si="6626"/>
        <v>Inviable Sanitariamente</v>
      </c>
      <c r="ITI470" s="265" t="str">
        <f t="shared" si="6627"/>
        <v>Inviable Sanitariamente</v>
      </c>
      <c r="ITJ470" s="265" t="str">
        <f t="shared" si="6628"/>
        <v>Inviable Sanitariamente</v>
      </c>
      <c r="ITK470" s="265" t="str">
        <f t="shared" si="6629"/>
        <v>Inviable Sanitariamente</v>
      </c>
      <c r="ITL470" s="265" t="str">
        <f t="shared" si="6630"/>
        <v>Inviable Sanitariamente</v>
      </c>
      <c r="ITM470" s="265" t="str">
        <f t="shared" si="6631"/>
        <v>Inviable Sanitariamente</v>
      </c>
      <c r="ITN470" s="265" t="str">
        <f t="shared" si="6632"/>
        <v>Inviable Sanitariamente</v>
      </c>
      <c r="ITO470" s="265" t="str">
        <f t="shared" si="6633"/>
        <v>Inviable Sanitariamente</v>
      </c>
      <c r="ITP470" s="265" t="str">
        <f t="shared" si="6634"/>
        <v>Inviable Sanitariamente</v>
      </c>
      <c r="ITQ470" s="265" t="str">
        <f t="shared" si="6635"/>
        <v>Inviable Sanitariamente</v>
      </c>
      <c r="ITR470" s="265" t="str">
        <f t="shared" si="6636"/>
        <v>Inviable Sanitariamente</v>
      </c>
      <c r="ITS470" s="265" t="str">
        <f t="shared" si="6637"/>
        <v>Inviable Sanitariamente</v>
      </c>
      <c r="ITT470" s="265" t="str">
        <f t="shared" si="6638"/>
        <v>Inviable Sanitariamente</v>
      </c>
      <c r="ITU470" s="265" t="str">
        <f t="shared" si="6639"/>
        <v>Inviable Sanitariamente</v>
      </c>
      <c r="ITV470" s="265" t="str">
        <f t="shared" si="6640"/>
        <v>Inviable Sanitariamente</v>
      </c>
      <c r="ITW470" s="265" t="str">
        <f t="shared" si="6641"/>
        <v>Inviable Sanitariamente</v>
      </c>
      <c r="ITX470" s="265" t="str">
        <f t="shared" si="6642"/>
        <v>Inviable Sanitariamente</v>
      </c>
      <c r="ITY470" s="265" t="str">
        <f t="shared" si="6643"/>
        <v>Inviable Sanitariamente</v>
      </c>
      <c r="ITZ470" s="265" t="str">
        <f t="shared" si="6644"/>
        <v>Inviable Sanitariamente</v>
      </c>
      <c r="IUA470" s="265" t="str">
        <f t="shared" si="6645"/>
        <v>Inviable Sanitariamente</v>
      </c>
      <c r="IUB470" s="265" t="str">
        <f t="shared" si="6646"/>
        <v>Inviable Sanitariamente</v>
      </c>
      <c r="IUC470" s="265" t="str">
        <f t="shared" si="6647"/>
        <v>Inviable Sanitariamente</v>
      </c>
      <c r="IUD470" s="265" t="str">
        <f t="shared" si="6648"/>
        <v>Inviable Sanitariamente</v>
      </c>
      <c r="IUE470" s="265" t="str">
        <f t="shared" si="6649"/>
        <v>Inviable Sanitariamente</v>
      </c>
      <c r="IUF470" s="265" t="str">
        <f t="shared" si="6650"/>
        <v>Inviable Sanitariamente</v>
      </c>
      <c r="IUG470" s="265" t="str">
        <f t="shared" si="6651"/>
        <v>Inviable Sanitariamente</v>
      </c>
      <c r="IUH470" s="265" t="str">
        <f t="shared" si="6652"/>
        <v>Inviable Sanitariamente</v>
      </c>
      <c r="IUI470" s="265" t="str">
        <f t="shared" si="6653"/>
        <v>Inviable Sanitariamente</v>
      </c>
      <c r="IUJ470" s="265" t="str">
        <f t="shared" si="6654"/>
        <v>Inviable Sanitariamente</v>
      </c>
      <c r="IUK470" s="265" t="str">
        <f t="shared" si="6655"/>
        <v>Inviable Sanitariamente</v>
      </c>
      <c r="IUL470" s="265" t="str">
        <f t="shared" si="6656"/>
        <v>Inviable Sanitariamente</v>
      </c>
      <c r="IUM470" s="265" t="str">
        <f t="shared" si="6657"/>
        <v>Inviable Sanitariamente</v>
      </c>
      <c r="IUN470" s="265" t="str">
        <f t="shared" si="6658"/>
        <v>Inviable Sanitariamente</v>
      </c>
      <c r="IUO470" s="265" t="str">
        <f t="shared" si="6659"/>
        <v>Inviable Sanitariamente</v>
      </c>
      <c r="IUP470" s="265" t="str">
        <f t="shared" si="6660"/>
        <v>Inviable Sanitariamente</v>
      </c>
      <c r="IUQ470" s="265" t="str">
        <f t="shared" si="6661"/>
        <v>Inviable Sanitariamente</v>
      </c>
      <c r="IUR470" s="265" t="str">
        <f t="shared" si="6662"/>
        <v>Inviable Sanitariamente</v>
      </c>
      <c r="IUS470" s="265" t="str">
        <f t="shared" si="6663"/>
        <v>Inviable Sanitariamente</v>
      </c>
      <c r="IUT470" s="265" t="str">
        <f t="shared" si="6664"/>
        <v>Inviable Sanitariamente</v>
      </c>
      <c r="IUU470" s="265" t="str">
        <f t="shared" si="6665"/>
        <v>Inviable Sanitariamente</v>
      </c>
      <c r="IUV470" s="265" t="str">
        <f t="shared" si="6666"/>
        <v>Inviable Sanitariamente</v>
      </c>
      <c r="IUW470" s="265" t="str">
        <f t="shared" si="6667"/>
        <v>Inviable Sanitariamente</v>
      </c>
      <c r="IUX470" s="265" t="str">
        <f t="shared" si="6668"/>
        <v>Inviable Sanitariamente</v>
      </c>
      <c r="IUY470" s="265" t="str">
        <f t="shared" si="6669"/>
        <v>Inviable Sanitariamente</v>
      </c>
      <c r="IUZ470" s="265" t="str">
        <f t="shared" si="6670"/>
        <v>Inviable Sanitariamente</v>
      </c>
      <c r="IVA470" s="265" t="str">
        <f t="shared" si="6671"/>
        <v>Inviable Sanitariamente</v>
      </c>
      <c r="IVB470" s="265" t="str">
        <f t="shared" si="6672"/>
        <v>Inviable Sanitariamente</v>
      </c>
      <c r="IVC470" s="265" t="str">
        <f t="shared" si="6673"/>
        <v>Inviable Sanitariamente</v>
      </c>
      <c r="IVD470" s="265" t="str">
        <f t="shared" si="6674"/>
        <v>Inviable Sanitariamente</v>
      </c>
      <c r="IVE470" s="265" t="str">
        <f t="shared" si="6675"/>
        <v>Inviable Sanitariamente</v>
      </c>
      <c r="IVF470" s="265" t="str">
        <f t="shared" si="6676"/>
        <v>Inviable Sanitariamente</v>
      </c>
      <c r="IVG470" s="265" t="str">
        <f t="shared" si="6677"/>
        <v>Inviable Sanitariamente</v>
      </c>
      <c r="IVH470" s="265" t="str">
        <f t="shared" si="6678"/>
        <v>Inviable Sanitariamente</v>
      </c>
      <c r="IVI470" s="265" t="str">
        <f t="shared" si="6679"/>
        <v>Inviable Sanitariamente</v>
      </c>
      <c r="IVJ470" s="265" t="str">
        <f t="shared" si="6680"/>
        <v>Inviable Sanitariamente</v>
      </c>
      <c r="IVK470" s="265" t="str">
        <f t="shared" si="6681"/>
        <v>Inviable Sanitariamente</v>
      </c>
      <c r="IVL470" s="265" t="str">
        <f t="shared" si="6682"/>
        <v>Inviable Sanitariamente</v>
      </c>
      <c r="IVM470" s="265" t="str">
        <f t="shared" si="6683"/>
        <v>Inviable Sanitariamente</v>
      </c>
      <c r="IVN470" s="265" t="str">
        <f t="shared" si="6684"/>
        <v>Inviable Sanitariamente</v>
      </c>
      <c r="IVO470" s="265" t="str">
        <f t="shared" si="6685"/>
        <v>Inviable Sanitariamente</v>
      </c>
      <c r="IVP470" s="265" t="str">
        <f t="shared" si="6686"/>
        <v>Inviable Sanitariamente</v>
      </c>
      <c r="IVQ470" s="265" t="str">
        <f t="shared" si="6687"/>
        <v>Inviable Sanitariamente</v>
      </c>
      <c r="IVR470" s="265" t="str">
        <f t="shared" si="6688"/>
        <v>Inviable Sanitariamente</v>
      </c>
      <c r="IVS470" s="265" t="str">
        <f t="shared" si="6689"/>
        <v>Inviable Sanitariamente</v>
      </c>
      <c r="IVT470" s="265" t="str">
        <f t="shared" si="6690"/>
        <v>Inviable Sanitariamente</v>
      </c>
      <c r="IVU470" s="265" t="str">
        <f t="shared" si="6691"/>
        <v>Inviable Sanitariamente</v>
      </c>
      <c r="IVV470" s="265" t="str">
        <f t="shared" si="6692"/>
        <v>Inviable Sanitariamente</v>
      </c>
      <c r="IVW470" s="265" t="str">
        <f t="shared" si="6693"/>
        <v>Inviable Sanitariamente</v>
      </c>
      <c r="IVX470" s="265" t="str">
        <f t="shared" si="6694"/>
        <v>Inviable Sanitariamente</v>
      </c>
      <c r="IVY470" s="265" t="str">
        <f t="shared" si="6695"/>
        <v>Inviable Sanitariamente</v>
      </c>
      <c r="IVZ470" s="265" t="str">
        <f t="shared" si="6696"/>
        <v>Inviable Sanitariamente</v>
      </c>
      <c r="IWA470" s="265" t="str">
        <f t="shared" si="6697"/>
        <v>Inviable Sanitariamente</v>
      </c>
      <c r="IWB470" s="265" t="str">
        <f t="shared" si="6698"/>
        <v>Inviable Sanitariamente</v>
      </c>
      <c r="IWC470" s="265" t="str">
        <f t="shared" si="6699"/>
        <v>Inviable Sanitariamente</v>
      </c>
      <c r="IWD470" s="265" t="str">
        <f t="shared" si="6700"/>
        <v>Inviable Sanitariamente</v>
      </c>
      <c r="IWE470" s="265" t="str">
        <f t="shared" si="6701"/>
        <v>Inviable Sanitariamente</v>
      </c>
      <c r="IWF470" s="265" t="str">
        <f t="shared" si="6702"/>
        <v>Inviable Sanitariamente</v>
      </c>
      <c r="IWG470" s="265" t="str">
        <f t="shared" si="6703"/>
        <v>Inviable Sanitariamente</v>
      </c>
      <c r="IWH470" s="265" t="str">
        <f t="shared" si="6704"/>
        <v>Inviable Sanitariamente</v>
      </c>
      <c r="IWI470" s="265" t="str">
        <f t="shared" si="6705"/>
        <v>Inviable Sanitariamente</v>
      </c>
      <c r="IWJ470" s="265" t="str">
        <f t="shared" si="6706"/>
        <v>Inviable Sanitariamente</v>
      </c>
      <c r="IWK470" s="265" t="str">
        <f t="shared" si="6707"/>
        <v>Inviable Sanitariamente</v>
      </c>
      <c r="IWL470" s="265" t="str">
        <f t="shared" si="6708"/>
        <v>Inviable Sanitariamente</v>
      </c>
      <c r="IWM470" s="265" t="str">
        <f t="shared" si="6709"/>
        <v>Inviable Sanitariamente</v>
      </c>
      <c r="IWN470" s="265" t="str">
        <f t="shared" si="6710"/>
        <v>Inviable Sanitariamente</v>
      </c>
      <c r="IWO470" s="265" t="str">
        <f t="shared" si="6711"/>
        <v>Inviable Sanitariamente</v>
      </c>
      <c r="IWP470" s="265" t="str">
        <f t="shared" si="6712"/>
        <v>Inviable Sanitariamente</v>
      </c>
      <c r="IWQ470" s="265" t="str">
        <f t="shared" si="6713"/>
        <v>Inviable Sanitariamente</v>
      </c>
      <c r="IWR470" s="265" t="str">
        <f t="shared" si="6714"/>
        <v>Inviable Sanitariamente</v>
      </c>
      <c r="IWS470" s="265" t="str">
        <f t="shared" si="6715"/>
        <v>Inviable Sanitariamente</v>
      </c>
      <c r="IWT470" s="265" t="str">
        <f t="shared" si="6716"/>
        <v>Inviable Sanitariamente</v>
      </c>
      <c r="IWU470" s="265" t="str">
        <f t="shared" si="6717"/>
        <v>Inviable Sanitariamente</v>
      </c>
      <c r="IWV470" s="265" t="str">
        <f t="shared" si="6718"/>
        <v>Inviable Sanitariamente</v>
      </c>
      <c r="IWW470" s="265" t="str">
        <f t="shared" si="6719"/>
        <v>Inviable Sanitariamente</v>
      </c>
      <c r="IWX470" s="265" t="str">
        <f t="shared" si="6720"/>
        <v>Inviable Sanitariamente</v>
      </c>
      <c r="IWY470" s="265" t="str">
        <f t="shared" si="6721"/>
        <v>Inviable Sanitariamente</v>
      </c>
      <c r="IWZ470" s="265" t="str">
        <f t="shared" si="6722"/>
        <v>Inviable Sanitariamente</v>
      </c>
      <c r="IXA470" s="265" t="str">
        <f t="shared" si="6723"/>
        <v>Inviable Sanitariamente</v>
      </c>
      <c r="IXB470" s="265" t="str">
        <f t="shared" si="6724"/>
        <v>Inviable Sanitariamente</v>
      </c>
      <c r="IXC470" s="265" t="str">
        <f t="shared" si="6725"/>
        <v>Inviable Sanitariamente</v>
      </c>
      <c r="IXD470" s="265" t="str">
        <f t="shared" si="6726"/>
        <v>Inviable Sanitariamente</v>
      </c>
      <c r="IXE470" s="265" t="str">
        <f t="shared" si="6727"/>
        <v>Inviable Sanitariamente</v>
      </c>
      <c r="IXF470" s="265" t="str">
        <f t="shared" si="6728"/>
        <v>Inviable Sanitariamente</v>
      </c>
      <c r="IXG470" s="265" t="str">
        <f t="shared" si="6729"/>
        <v>Inviable Sanitariamente</v>
      </c>
      <c r="IXH470" s="265" t="str">
        <f t="shared" si="6730"/>
        <v>Inviable Sanitariamente</v>
      </c>
      <c r="IXI470" s="265" t="str">
        <f t="shared" si="6731"/>
        <v>Inviable Sanitariamente</v>
      </c>
      <c r="IXJ470" s="265" t="str">
        <f t="shared" si="6732"/>
        <v>Inviable Sanitariamente</v>
      </c>
      <c r="IXK470" s="265" t="str">
        <f t="shared" si="6733"/>
        <v>Inviable Sanitariamente</v>
      </c>
      <c r="IXL470" s="265" t="str">
        <f t="shared" si="6734"/>
        <v>Inviable Sanitariamente</v>
      </c>
      <c r="IXM470" s="265" t="str">
        <f t="shared" si="6735"/>
        <v>Inviable Sanitariamente</v>
      </c>
      <c r="IXN470" s="265" t="str">
        <f t="shared" si="6736"/>
        <v>Inviable Sanitariamente</v>
      </c>
      <c r="IXO470" s="265" t="str">
        <f t="shared" si="6737"/>
        <v>Inviable Sanitariamente</v>
      </c>
      <c r="IXP470" s="265" t="str">
        <f t="shared" si="6738"/>
        <v>Inviable Sanitariamente</v>
      </c>
      <c r="IXQ470" s="265" t="str">
        <f t="shared" si="6739"/>
        <v>Inviable Sanitariamente</v>
      </c>
      <c r="IXR470" s="265" t="str">
        <f t="shared" si="6740"/>
        <v>Inviable Sanitariamente</v>
      </c>
      <c r="IXS470" s="265" t="str">
        <f t="shared" si="6741"/>
        <v>Inviable Sanitariamente</v>
      </c>
      <c r="IXT470" s="265" t="str">
        <f t="shared" si="6742"/>
        <v>Inviable Sanitariamente</v>
      </c>
      <c r="IXU470" s="265" t="str">
        <f t="shared" si="6743"/>
        <v>Inviable Sanitariamente</v>
      </c>
      <c r="IXV470" s="265" t="str">
        <f t="shared" si="6744"/>
        <v>Inviable Sanitariamente</v>
      </c>
      <c r="IXW470" s="265" t="str">
        <f t="shared" si="6745"/>
        <v>Inviable Sanitariamente</v>
      </c>
      <c r="IXX470" s="265" t="str">
        <f t="shared" si="6746"/>
        <v>Inviable Sanitariamente</v>
      </c>
      <c r="IXY470" s="265" t="str">
        <f t="shared" si="6747"/>
        <v>Inviable Sanitariamente</v>
      </c>
      <c r="IXZ470" s="265" t="str">
        <f t="shared" si="6748"/>
        <v>Inviable Sanitariamente</v>
      </c>
      <c r="IYA470" s="265" t="str">
        <f t="shared" si="6749"/>
        <v>Inviable Sanitariamente</v>
      </c>
      <c r="IYB470" s="265" t="str">
        <f t="shared" si="6750"/>
        <v>Inviable Sanitariamente</v>
      </c>
      <c r="IYC470" s="265" t="str">
        <f t="shared" si="6751"/>
        <v>Inviable Sanitariamente</v>
      </c>
      <c r="IYD470" s="265" t="str">
        <f t="shared" si="6752"/>
        <v>Inviable Sanitariamente</v>
      </c>
      <c r="IYE470" s="265" t="str">
        <f t="shared" si="6753"/>
        <v>Inviable Sanitariamente</v>
      </c>
      <c r="IYF470" s="265" t="str">
        <f t="shared" si="6754"/>
        <v>Inviable Sanitariamente</v>
      </c>
      <c r="IYG470" s="265" t="str">
        <f t="shared" si="6755"/>
        <v>Inviable Sanitariamente</v>
      </c>
      <c r="IYH470" s="265" t="str">
        <f t="shared" si="6756"/>
        <v>Inviable Sanitariamente</v>
      </c>
      <c r="IYI470" s="265" t="str">
        <f t="shared" si="6757"/>
        <v>Inviable Sanitariamente</v>
      </c>
      <c r="IYJ470" s="265" t="str">
        <f t="shared" si="6758"/>
        <v>Inviable Sanitariamente</v>
      </c>
      <c r="IYK470" s="265" t="str">
        <f t="shared" si="6759"/>
        <v>Inviable Sanitariamente</v>
      </c>
      <c r="IYL470" s="265" t="str">
        <f t="shared" si="6760"/>
        <v>Inviable Sanitariamente</v>
      </c>
      <c r="IYM470" s="265" t="str">
        <f t="shared" si="6761"/>
        <v>Inviable Sanitariamente</v>
      </c>
      <c r="IYN470" s="265" t="str">
        <f t="shared" si="6762"/>
        <v>Inviable Sanitariamente</v>
      </c>
      <c r="IYO470" s="265" t="str">
        <f t="shared" si="6763"/>
        <v>Inviable Sanitariamente</v>
      </c>
      <c r="IYP470" s="265" t="str">
        <f t="shared" si="6764"/>
        <v>Inviable Sanitariamente</v>
      </c>
      <c r="IYQ470" s="265" t="str">
        <f t="shared" si="6765"/>
        <v>Inviable Sanitariamente</v>
      </c>
      <c r="IYR470" s="265" t="str">
        <f t="shared" si="6766"/>
        <v>Inviable Sanitariamente</v>
      </c>
      <c r="IYS470" s="265" t="str">
        <f t="shared" si="6767"/>
        <v>Inviable Sanitariamente</v>
      </c>
      <c r="IYT470" s="265" t="str">
        <f t="shared" si="6768"/>
        <v>Inviable Sanitariamente</v>
      </c>
      <c r="IYU470" s="265" t="str">
        <f t="shared" si="6769"/>
        <v>Inviable Sanitariamente</v>
      </c>
      <c r="IYV470" s="265" t="str">
        <f t="shared" si="6770"/>
        <v>Inviable Sanitariamente</v>
      </c>
      <c r="IYW470" s="265" t="str">
        <f t="shared" si="6771"/>
        <v>Inviable Sanitariamente</v>
      </c>
      <c r="IYX470" s="265" t="str">
        <f t="shared" si="6772"/>
        <v>Inviable Sanitariamente</v>
      </c>
      <c r="IYY470" s="265" t="str">
        <f t="shared" si="6773"/>
        <v>Inviable Sanitariamente</v>
      </c>
      <c r="IYZ470" s="265" t="str">
        <f t="shared" si="6774"/>
        <v>Inviable Sanitariamente</v>
      </c>
      <c r="IZA470" s="265" t="str">
        <f t="shared" si="6775"/>
        <v>Inviable Sanitariamente</v>
      </c>
      <c r="IZB470" s="265" t="str">
        <f t="shared" si="6776"/>
        <v>Inviable Sanitariamente</v>
      </c>
      <c r="IZC470" s="265" t="str">
        <f t="shared" si="6777"/>
        <v>Inviable Sanitariamente</v>
      </c>
      <c r="IZD470" s="265" t="str">
        <f t="shared" si="6778"/>
        <v>Inviable Sanitariamente</v>
      </c>
      <c r="IZE470" s="265" t="str">
        <f t="shared" si="6779"/>
        <v>Inviable Sanitariamente</v>
      </c>
      <c r="IZF470" s="265" t="str">
        <f t="shared" si="6780"/>
        <v>Inviable Sanitariamente</v>
      </c>
      <c r="IZG470" s="265" t="str">
        <f t="shared" si="6781"/>
        <v>Inviable Sanitariamente</v>
      </c>
      <c r="IZH470" s="265" t="str">
        <f t="shared" si="6782"/>
        <v>Inviable Sanitariamente</v>
      </c>
      <c r="IZI470" s="265" t="str">
        <f t="shared" si="6783"/>
        <v>Inviable Sanitariamente</v>
      </c>
      <c r="IZJ470" s="265" t="str">
        <f t="shared" si="6784"/>
        <v>Inviable Sanitariamente</v>
      </c>
      <c r="IZK470" s="265" t="str">
        <f t="shared" si="6785"/>
        <v>Inviable Sanitariamente</v>
      </c>
      <c r="IZL470" s="265" t="str">
        <f t="shared" si="6786"/>
        <v>Inviable Sanitariamente</v>
      </c>
      <c r="IZM470" s="265" t="str">
        <f t="shared" si="6787"/>
        <v>Inviable Sanitariamente</v>
      </c>
      <c r="IZN470" s="265" t="str">
        <f t="shared" si="6788"/>
        <v>Inviable Sanitariamente</v>
      </c>
      <c r="IZO470" s="265" t="str">
        <f t="shared" si="6789"/>
        <v>Inviable Sanitariamente</v>
      </c>
      <c r="IZP470" s="265" t="str">
        <f t="shared" si="6790"/>
        <v>Inviable Sanitariamente</v>
      </c>
      <c r="IZQ470" s="265" t="str">
        <f t="shared" si="6791"/>
        <v>Inviable Sanitariamente</v>
      </c>
      <c r="IZR470" s="265" t="str">
        <f t="shared" si="6792"/>
        <v>Inviable Sanitariamente</v>
      </c>
      <c r="IZS470" s="265" t="str">
        <f t="shared" si="6793"/>
        <v>Inviable Sanitariamente</v>
      </c>
      <c r="IZT470" s="265" t="str">
        <f t="shared" si="6794"/>
        <v>Inviable Sanitariamente</v>
      </c>
      <c r="IZU470" s="265" t="str">
        <f t="shared" si="6795"/>
        <v>Inviable Sanitariamente</v>
      </c>
      <c r="IZV470" s="265" t="str">
        <f t="shared" si="6796"/>
        <v>Inviable Sanitariamente</v>
      </c>
      <c r="IZW470" s="265" t="str">
        <f t="shared" si="6797"/>
        <v>Inviable Sanitariamente</v>
      </c>
      <c r="IZX470" s="265" t="str">
        <f t="shared" si="6798"/>
        <v>Inviable Sanitariamente</v>
      </c>
      <c r="IZY470" s="265" t="str">
        <f t="shared" si="6799"/>
        <v>Inviable Sanitariamente</v>
      </c>
      <c r="IZZ470" s="265" t="str">
        <f t="shared" si="6800"/>
        <v>Inviable Sanitariamente</v>
      </c>
      <c r="JAA470" s="265" t="str">
        <f t="shared" si="6801"/>
        <v>Inviable Sanitariamente</v>
      </c>
      <c r="JAB470" s="265" t="str">
        <f t="shared" si="6802"/>
        <v>Inviable Sanitariamente</v>
      </c>
      <c r="JAC470" s="265" t="str">
        <f t="shared" si="6803"/>
        <v>Inviable Sanitariamente</v>
      </c>
      <c r="JAD470" s="265" t="str">
        <f t="shared" si="6804"/>
        <v>Inviable Sanitariamente</v>
      </c>
      <c r="JAE470" s="265" t="str">
        <f t="shared" si="6805"/>
        <v>Inviable Sanitariamente</v>
      </c>
      <c r="JAF470" s="265" t="str">
        <f t="shared" si="6806"/>
        <v>Inviable Sanitariamente</v>
      </c>
      <c r="JAG470" s="265" t="str">
        <f t="shared" si="6807"/>
        <v>Inviable Sanitariamente</v>
      </c>
      <c r="JAH470" s="265" t="str">
        <f t="shared" si="6808"/>
        <v>Inviable Sanitariamente</v>
      </c>
      <c r="JAI470" s="265" t="str">
        <f t="shared" si="6809"/>
        <v>Inviable Sanitariamente</v>
      </c>
      <c r="JAJ470" s="265" t="str">
        <f t="shared" si="6810"/>
        <v>Inviable Sanitariamente</v>
      </c>
      <c r="JAK470" s="265" t="str">
        <f t="shared" si="6811"/>
        <v>Inviable Sanitariamente</v>
      </c>
      <c r="JAL470" s="265" t="str">
        <f t="shared" si="6812"/>
        <v>Inviable Sanitariamente</v>
      </c>
      <c r="JAM470" s="265" t="str">
        <f t="shared" si="6813"/>
        <v>Inviable Sanitariamente</v>
      </c>
      <c r="JAN470" s="265" t="str">
        <f t="shared" si="6814"/>
        <v>Inviable Sanitariamente</v>
      </c>
      <c r="JAO470" s="265" t="str">
        <f t="shared" si="6815"/>
        <v>Inviable Sanitariamente</v>
      </c>
      <c r="JAP470" s="265" t="str">
        <f t="shared" si="6816"/>
        <v>Inviable Sanitariamente</v>
      </c>
      <c r="JAQ470" s="265" t="str">
        <f t="shared" si="6817"/>
        <v>Inviable Sanitariamente</v>
      </c>
      <c r="JAR470" s="265" t="str">
        <f t="shared" si="6818"/>
        <v>Inviable Sanitariamente</v>
      </c>
      <c r="JAS470" s="265" t="str">
        <f t="shared" si="6819"/>
        <v>Inviable Sanitariamente</v>
      </c>
      <c r="JAT470" s="265" t="str">
        <f t="shared" si="6820"/>
        <v>Inviable Sanitariamente</v>
      </c>
      <c r="JAU470" s="265" t="str">
        <f t="shared" si="6821"/>
        <v>Inviable Sanitariamente</v>
      </c>
      <c r="JAV470" s="265" t="str">
        <f t="shared" si="6822"/>
        <v>Inviable Sanitariamente</v>
      </c>
      <c r="JAW470" s="265" t="str">
        <f t="shared" si="6823"/>
        <v>Inviable Sanitariamente</v>
      </c>
      <c r="JAX470" s="265" t="str">
        <f t="shared" si="6824"/>
        <v>Inviable Sanitariamente</v>
      </c>
      <c r="JAY470" s="265" t="str">
        <f t="shared" si="6825"/>
        <v>Inviable Sanitariamente</v>
      </c>
      <c r="JAZ470" s="265" t="str">
        <f t="shared" si="6826"/>
        <v>Inviable Sanitariamente</v>
      </c>
      <c r="JBA470" s="265" t="str">
        <f t="shared" si="6827"/>
        <v>Inviable Sanitariamente</v>
      </c>
      <c r="JBB470" s="265" t="str">
        <f t="shared" si="6828"/>
        <v>Inviable Sanitariamente</v>
      </c>
      <c r="JBC470" s="265" t="str">
        <f t="shared" si="6829"/>
        <v>Inviable Sanitariamente</v>
      </c>
      <c r="JBD470" s="265" t="str">
        <f t="shared" si="6830"/>
        <v>Inviable Sanitariamente</v>
      </c>
      <c r="JBE470" s="265" t="str">
        <f t="shared" si="6831"/>
        <v>Inviable Sanitariamente</v>
      </c>
      <c r="JBF470" s="265" t="str">
        <f t="shared" si="6832"/>
        <v>Inviable Sanitariamente</v>
      </c>
      <c r="JBG470" s="265" t="str">
        <f t="shared" si="6833"/>
        <v>Inviable Sanitariamente</v>
      </c>
      <c r="JBH470" s="265" t="str">
        <f t="shared" si="6834"/>
        <v>Inviable Sanitariamente</v>
      </c>
      <c r="JBI470" s="265" t="str">
        <f t="shared" si="6835"/>
        <v>Inviable Sanitariamente</v>
      </c>
      <c r="JBJ470" s="265" t="str">
        <f t="shared" si="6836"/>
        <v>Inviable Sanitariamente</v>
      </c>
      <c r="JBK470" s="265" t="str">
        <f t="shared" si="6837"/>
        <v>Inviable Sanitariamente</v>
      </c>
      <c r="JBL470" s="265" t="str">
        <f t="shared" si="6838"/>
        <v>Inviable Sanitariamente</v>
      </c>
      <c r="JBM470" s="265" t="str">
        <f t="shared" si="6839"/>
        <v>Inviable Sanitariamente</v>
      </c>
      <c r="JBN470" s="265" t="str">
        <f t="shared" si="6840"/>
        <v>Inviable Sanitariamente</v>
      </c>
      <c r="JBO470" s="265" t="str">
        <f t="shared" si="6841"/>
        <v>Inviable Sanitariamente</v>
      </c>
      <c r="JBP470" s="265" t="str">
        <f t="shared" si="6842"/>
        <v>Inviable Sanitariamente</v>
      </c>
      <c r="JBQ470" s="265" t="str">
        <f t="shared" si="6843"/>
        <v>Inviable Sanitariamente</v>
      </c>
      <c r="JBR470" s="265" t="str">
        <f t="shared" si="6844"/>
        <v>Inviable Sanitariamente</v>
      </c>
      <c r="JBS470" s="265" t="str">
        <f t="shared" si="6845"/>
        <v>Inviable Sanitariamente</v>
      </c>
      <c r="JBT470" s="265" t="str">
        <f t="shared" si="6846"/>
        <v>Inviable Sanitariamente</v>
      </c>
      <c r="JBU470" s="265" t="str">
        <f t="shared" si="6847"/>
        <v>Inviable Sanitariamente</v>
      </c>
      <c r="JBV470" s="265" t="str">
        <f t="shared" si="6848"/>
        <v>Inviable Sanitariamente</v>
      </c>
      <c r="JBW470" s="265" t="str">
        <f t="shared" si="6849"/>
        <v>Inviable Sanitariamente</v>
      </c>
      <c r="JBX470" s="265" t="str">
        <f t="shared" si="6850"/>
        <v>Inviable Sanitariamente</v>
      </c>
      <c r="JBY470" s="265" t="str">
        <f t="shared" si="6851"/>
        <v>Inviable Sanitariamente</v>
      </c>
      <c r="JBZ470" s="265" t="str">
        <f t="shared" si="6852"/>
        <v>Inviable Sanitariamente</v>
      </c>
      <c r="JCA470" s="265" t="str">
        <f t="shared" si="6853"/>
        <v>Inviable Sanitariamente</v>
      </c>
      <c r="JCB470" s="265" t="str">
        <f t="shared" si="6854"/>
        <v>Inviable Sanitariamente</v>
      </c>
      <c r="JCC470" s="265" t="str">
        <f t="shared" si="6855"/>
        <v>Inviable Sanitariamente</v>
      </c>
      <c r="JCD470" s="265" t="str">
        <f t="shared" si="6856"/>
        <v>Inviable Sanitariamente</v>
      </c>
      <c r="JCE470" s="265" t="str">
        <f t="shared" si="6857"/>
        <v>Inviable Sanitariamente</v>
      </c>
      <c r="JCF470" s="265" t="str">
        <f t="shared" si="6858"/>
        <v>Inviable Sanitariamente</v>
      </c>
      <c r="JCG470" s="265" t="str">
        <f t="shared" si="6859"/>
        <v>Inviable Sanitariamente</v>
      </c>
      <c r="JCH470" s="265" t="str">
        <f t="shared" si="6860"/>
        <v>Inviable Sanitariamente</v>
      </c>
      <c r="JCI470" s="265" t="str">
        <f t="shared" si="6861"/>
        <v>Inviable Sanitariamente</v>
      </c>
      <c r="JCJ470" s="265" t="str">
        <f t="shared" si="6862"/>
        <v>Inviable Sanitariamente</v>
      </c>
      <c r="JCK470" s="265" t="str">
        <f t="shared" si="6863"/>
        <v>Inviable Sanitariamente</v>
      </c>
      <c r="JCL470" s="265" t="str">
        <f t="shared" si="6864"/>
        <v>Inviable Sanitariamente</v>
      </c>
      <c r="JCM470" s="265" t="str">
        <f t="shared" si="6865"/>
        <v>Inviable Sanitariamente</v>
      </c>
      <c r="JCN470" s="265" t="str">
        <f t="shared" si="6866"/>
        <v>Inviable Sanitariamente</v>
      </c>
      <c r="JCO470" s="265" t="str">
        <f t="shared" si="6867"/>
        <v>Inviable Sanitariamente</v>
      </c>
      <c r="JCP470" s="265" t="str">
        <f t="shared" si="6868"/>
        <v>Inviable Sanitariamente</v>
      </c>
      <c r="JCQ470" s="265" t="str">
        <f t="shared" si="6869"/>
        <v>Inviable Sanitariamente</v>
      </c>
      <c r="JCR470" s="265" t="str">
        <f t="shared" si="6870"/>
        <v>Inviable Sanitariamente</v>
      </c>
      <c r="JCS470" s="265" t="str">
        <f t="shared" si="6871"/>
        <v>Inviable Sanitariamente</v>
      </c>
      <c r="JCT470" s="265" t="str">
        <f t="shared" si="6872"/>
        <v>Inviable Sanitariamente</v>
      </c>
      <c r="JCU470" s="265" t="str">
        <f t="shared" si="6873"/>
        <v>Inviable Sanitariamente</v>
      </c>
      <c r="JCV470" s="265" t="str">
        <f t="shared" si="6874"/>
        <v>Inviable Sanitariamente</v>
      </c>
      <c r="JCW470" s="265" t="str">
        <f t="shared" si="6875"/>
        <v>Inviable Sanitariamente</v>
      </c>
      <c r="JCX470" s="265" t="str">
        <f t="shared" si="6876"/>
        <v>Inviable Sanitariamente</v>
      </c>
      <c r="JCY470" s="265" t="str">
        <f t="shared" si="6877"/>
        <v>Inviable Sanitariamente</v>
      </c>
      <c r="JCZ470" s="265" t="str">
        <f t="shared" si="6878"/>
        <v>Inviable Sanitariamente</v>
      </c>
      <c r="JDA470" s="265" t="str">
        <f t="shared" si="6879"/>
        <v>Inviable Sanitariamente</v>
      </c>
      <c r="JDB470" s="265" t="str">
        <f t="shared" si="6880"/>
        <v>Inviable Sanitariamente</v>
      </c>
      <c r="JDC470" s="265" t="str">
        <f t="shared" si="6881"/>
        <v>Inviable Sanitariamente</v>
      </c>
      <c r="JDD470" s="265" t="str">
        <f t="shared" si="6882"/>
        <v>Inviable Sanitariamente</v>
      </c>
      <c r="JDE470" s="265" t="str">
        <f t="shared" si="6883"/>
        <v>Inviable Sanitariamente</v>
      </c>
      <c r="JDF470" s="265" t="str">
        <f t="shared" si="6884"/>
        <v>Inviable Sanitariamente</v>
      </c>
      <c r="JDG470" s="265" t="str">
        <f t="shared" si="6885"/>
        <v>Inviable Sanitariamente</v>
      </c>
      <c r="JDH470" s="265" t="str">
        <f t="shared" si="6886"/>
        <v>Inviable Sanitariamente</v>
      </c>
      <c r="JDI470" s="265" t="str">
        <f t="shared" si="6887"/>
        <v>Inviable Sanitariamente</v>
      </c>
      <c r="JDJ470" s="265" t="str">
        <f t="shared" si="6888"/>
        <v>Inviable Sanitariamente</v>
      </c>
      <c r="JDK470" s="265" t="str">
        <f t="shared" si="6889"/>
        <v>Inviable Sanitariamente</v>
      </c>
      <c r="JDL470" s="265" t="str">
        <f t="shared" si="6890"/>
        <v>Inviable Sanitariamente</v>
      </c>
      <c r="JDM470" s="265" t="str">
        <f t="shared" si="6891"/>
        <v>Inviable Sanitariamente</v>
      </c>
      <c r="JDN470" s="265" t="str">
        <f t="shared" si="6892"/>
        <v>Inviable Sanitariamente</v>
      </c>
      <c r="JDO470" s="265" t="str">
        <f t="shared" si="6893"/>
        <v>Inviable Sanitariamente</v>
      </c>
      <c r="JDP470" s="265" t="str">
        <f t="shared" si="6894"/>
        <v>Inviable Sanitariamente</v>
      </c>
      <c r="JDQ470" s="265" t="str">
        <f t="shared" si="6895"/>
        <v>Inviable Sanitariamente</v>
      </c>
      <c r="JDR470" s="265" t="str">
        <f t="shared" si="6896"/>
        <v>Inviable Sanitariamente</v>
      </c>
      <c r="JDS470" s="265" t="str">
        <f t="shared" si="6897"/>
        <v>Inviable Sanitariamente</v>
      </c>
      <c r="JDT470" s="265" t="str">
        <f t="shared" si="6898"/>
        <v>Inviable Sanitariamente</v>
      </c>
      <c r="JDU470" s="265" t="str">
        <f t="shared" si="6899"/>
        <v>Inviable Sanitariamente</v>
      </c>
      <c r="JDV470" s="265" t="str">
        <f t="shared" si="6900"/>
        <v>Inviable Sanitariamente</v>
      </c>
      <c r="JDW470" s="265" t="str">
        <f t="shared" si="6901"/>
        <v>Inviable Sanitariamente</v>
      </c>
      <c r="JDX470" s="265" t="str">
        <f t="shared" si="6902"/>
        <v>Inviable Sanitariamente</v>
      </c>
      <c r="JDY470" s="265" t="str">
        <f t="shared" si="6903"/>
        <v>Inviable Sanitariamente</v>
      </c>
      <c r="JDZ470" s="265" t="str">
        <f t="shared" si="6904"/>
        <v>Inviable Sanitariamente</v>
      </c>
      <c r="JEA470" s="265" t="str">
        <f t="shared" si="6905"/>
        <v>Inviable Sanitariamente</v>
      </c>
      <c r="JEB470" s="265" t="str">
        <f t="shared" si="6906"/>
        <v>Inviable Sanitariamente</v>
      </c>
      <c r="JEC470" s="265" t="str">
        <f t="shared" si="6907"/>
        <v>Inviable Sanitariamente</v>
      </c>
      <c r="JED470" s="265" t="str">
        <f t="shared" si="6908"/>
        <v>Inviable Sanitariamente</v>
      </c>
      <c r="JEE470" s="265" t="str">
        <f t="shared" si="6909"/>
        <v>Inviable Sanitariamente</v>
      </c>
      <c r="JEF470" s="265" t="str">
        <f t="shared" si="6910"/>
        <v>Inviable Sanitariamente</v>
      </c>
      <c r="JEG470" s="265" t="str">
        <f t="shared" si="6911"/>
        <v>Inviable Sanitariamente</v>
      </c>
      <c r="JEH470" s="265" t="str">
        <f t="shared" si="6912"/>
        <v>Inviable Sanitariamente</v>
      </c>
      <c r="JEI470" s="265" t="str">
        <f t="shared" si="6913"/>
        <v>Inviable Sanitariamente</v>
      </c>
      <c r="JEJ470" s="265" t="str">
        <f t="shared" si="6914"/>
        <v>Inviable Sanitariamente</v>
      </c>
      <c r="JEK470" s="265" t="str">
        <f t="shared" si="6915"/>
        <v>Inviable Sanitariamente</v>
      </c>
      <c r="JEL470" s="265" t="str">
        <f t="shared" si="6916"/>
        <v>Inviable Sanitariamente</v>
      </c>
      <c r="JEM470" s="265" t="str">
        <f t="shared" si="6917"/>
        <v>Inviable Sanitariamente</v>
      </c>
      <c r="JEN470" s="265" t="str">
        <f t="shared" si="6918"/>
        <v>Inviable Sanitariamente</v>
      </c>
      <c r="JEO470" s="265" t="str">
        <f t="shared" si="6919"/>
        <v>Inviable Sanitariamente</v>
      </c>
      <c r="JEP470" s="265" t="str">
        <f t="shared" si="6920"/>
        <v>Inviable Sanitariamente</v>
      </c>
      <c r="JEQ470" s="265" t="str">
        <f t="shared" si="6921"/>
        <v>Inviable Sanitariamente</v>
      </c>
      <c r="JER470" s="265" t="str">
        <f t="shared" si="6922"/>
        <v>Inviable Sanitariamente</v>
      </c>
      <c r="JES470" s="265" t="str">
        <f t="shared" si="6923"/>
        <v>Inviable Sanitariamente</v>
      </c>
      <c r="JET470" s="265" t="str">
        <f t="shared" si="6924"/>
        <v>Inviable Sanitariamente</v>
      </c>
      <c r="JEU470" s="265" t="str">
        <f t="shared" si="6925"/>
        <v>Inviable Sanitariamente</v>
      </c>
      <c r="JEV470" s="265" t="str">
        <f t="shared" si="6926"/>
        <v>Inviable Sanitariamente</v>
      </c>
      <c r="JEW470" s="265" t="str">
        <f t="shared" si="6927"/>
        <v>Inviable Sanitariamente</v>
      </c>
      <c r="JEX470" s="265" t="str">
        <f t="shared" si="6928"/>
        <v>Inviable Sanitariamente</v>
      </c>
      <c r="JEY470" s="265" t="str">
        <f t="shared" si="6929"/>
        <v>Inviable Sanitariamente</v>
      </c>
      <c r="JEZ470" s="265" t="str">
        <f t="shared" si="6930"/>
        <v>Inviable Sanitariamente</v>
      </c>
      <c r="JFA470" s="265" t="str">
        <f t="shared" si="6931"/>
        <v>Inviable Sanitariamente</v>
      </c>
      <c r="JFB470" s="265" t="str">
        <f t="shared" si="6932"/>
        <v>Inviable Sanitariamente</v>
      </c>
      <c r="JFC470" s="265" t="str">
        <f t="shared" si="6933"/>
        <v>Inviable Sanitariamente</v>
      </c>
      <c r="JFD470" s="265" t="str">
        <f t="shared" si="6934"/>
        <v>Inviable Sanitariamente</v>
      </c>
      <c r="JFE470" s="265" t="str">
        <f t="shared" si="6935"/>
        <v>Inviable Sanitariamente</v>
      </c>
      <c r="JFF470" s="265" t="str">
        <f t="shared" si="6936"/>
        <v>Inviable Sanitariamente</v>
      </c>
      <c r="JFG470" s="265" t="str">
        <f t="shared" si="6937"/>
        <v>Inviable Sanitariamente</v>
      </c>
      <c r="JFH470" s="265" t="str">
        <f t="shared" si="6938"/>
        <v>Inviable Sanitariamente</v>
      </c>
      <c r="JFI470" s="265" t="str">
        <f t="shared" si="6939"/>
        <v>Inviable Sanitariamente</v>
      </c>
      <c r="JFJ470" s="265" t="str">
        <f t="shared" si="6940"/>
        <v>Inviable Sanitariamente</v>
      </c>
      <c r="JFK470" s="265" t="str">
        <f t="shared" si="6941"/>
        <v>Inviable Sanitariamente</v>
      </c>
      <c r="JFL470" s="265" t="str">
        <f t="shared" si="6942"/>
        <v>Inviable Sanitariamente</v>
      </c>
      <c r="JFM470" s="265" t="str">
        <f t="shared" si="6943"/>
        <v>Inviable Sanitariamente</v>
      </c>
      <c r="JFN470" s="265" t="str">
        <f t="shared" si="6944"/>
        <v>Inviable Sanitariamente</v>
      </c>
      <c r="JFO470" s="265" t="str">
        <f t="shared" si="6945"/>
        <v>Inviable Sanitariamente</v>
      </c>
      <c r="JFP470" s="265" t="str">
        <f t="shared" si="6946"/>
        <v>Inviable Sanitariamente</v>
      </c>
      <c r="JFQ470" s="265" t="str">
        <f t="shared" si="6947"/>
        <v>Inviable Sanitariamente</v>
      </c>
      <c r="JFR470" s="265" t="str">
        <f t="shared" si="6948"/>
        <v>Inviable Sanitariamente</v>
      </c>
      <c r="JFS470" s="265" t="str">
        <f t="shared" si="6949"/>
        <v>Inviable Sanitariamente</v>
      </c>
      <c r="JFT470" s="265" t="str">
        <f t="shared" si="6950"/>
        <v>Inviable Sanitariamente</v>
      </c>
      <c r="JFU470" s="265" t="str">
        <f t="shared" si="6951"/>
        <v>Inviable Sanitariamente</v>
      </c>
      <c r="JFV470" s="265" t="str">
        <f t="shared" si="6952"/>
        <v>Inviable Sanitariamente</v>
      </c>
      <c r="JFW470" s="265" t="str">
        <f t="shared" si="6953"/>
        <v>Inviable Sanitariamente</v>
      </c>
      <c r="JFX470" s="265" t="str">
        <f t="shared" si="6954"/>
        <v>Inviable Sanitariamente</v>
      </c>
      <c r="JFY470" s="265" t="str">
        <f t="shared" si="6955"/>
        <v>Inviable Sanitariamente</v>
      </c>
      <c r="JFZ470" s="265" t="str">
        <f t="shared" si="6956"/>
        <v>Inviable Sanitariamente</v>
      </c>
      <c r="JGA470" s="265" t="str">
        <f t="shared" si="6957"/>
        <v>Inviable Sanitariamente</v>
      </c>
      <c r="JGB470" s="265" t="str">
        <f t="shared" si="6958"/>
        <v>Inviable Sanitariamente</v>
      </c>
      <c r="JGC470" s="265" t="str">
        <f t="shared" si="6959"/>
        <v>Inviable Sanitariamente</v>
      </c>
      <c r="JGD470" s="265" t="str">
        <f t="shared" si="6960"/>
        <v>Inviable Sanitariamente</v>
      </c>
      <c r="JGE470" s="265" t="str">
        <f t="shared" si="6961"/>
        <v>Inviable Sanitariamente</v>
      </c>
      <c r="JGF470" s="265" t="str">
        <f t="shared" si="6962"/>
        <v>Inviable Sanitariamente</v>
      </c>
      <c r="JGG470" s="265" t="str">
        <f t="shared" si="6963"/>
        <v>Inviable Sanitariamente</v>
      </c>
      <c r="JGH470" s="265" t="str">
        <f t="shared" si="6964"/>
        <v>Inviable Sanitariamente</v>
      </c>
      <c r="JGI470" s="265" t="str">
        <f t="shared" si="6965"/>
        <v>Inviable Sanitariamente</v>
      </c>
      <c r="JGJ470" s="265" t="str">
        <f t="shared" si="6966"/>
        <v>Inviable Sanitariamente</v>
      </c>
      <c r="JGK470" s="265" t="str">
        <f t="shared" si="6967"/>
        <v>Inviable Sanitariamente</v>
      </c>
      <c r="JGL470" s="265" t="str">
        <f t="shared" si="6968"/>
        <v>Inviable Sanitariamente</v>
      </c>
      <c r="JGM470" s="265" t="str">
        <f t="shared" si="6969"/>
        <v>Inviable Sanitariamente</v>
      </c>
      <c r="JGN470" s="265" t="str">
        <f t="shared" si="6970"/>
        <v>Inviable Sanitariamente</v>
      </c>
      <c r="JGO470" s="265" t="str">
        <f t="shared" si="6971"/>
        <v>Inviable Sanitariamente</v>
      </c>
      <c r="JGP470" s="265" t="str">
        <f t="shared" si="6972"/>
        <v>Inviable Sanitariamente</v>
      </c>
      <c r="JGQ470" s="265" t="str">
        <f t="shared" si="6973"/>
        <v>Inviable Sanitariamente</v>
      </c>
      <c r="JGR470" s="265" t="str">
        <f t="shared" si="6974"/>
        <v>Inviable Sanitariamente</v>
      </c>
      <c r="JGS470" s="265" t="str">
        <f t="shared" si="6975"/>
        <v>Inviable Sanitariamente</v>
      </c>
      <c r="JGT470" s="265" t="str">
        <f t="shared" si="6976"/>
        <v>Inviable Sanitariamente</v>
      </c>
      <c r="JGU470" s="265" t="str">
        <f t="shared" si="6977"/>
        <v>Inviable Sanitariamente</v>
      </c>
      <c r="JGV470" s="265" t="str">
        <f t="shared" si="6978"/>
        <v>Inviable Sanitariamente</v>
      </c>
      <c r="JGW470" s="265" t="str">
        <f t="shared" si="6979"/>
        <v>Inviable Sanitariamente</v>
      </c>
      <c r="JGX470" s="265" t="str">
        <f t="shared" si="6980"/>
        <v>Inviable Sanitariamente</v>
      </c>
      <c r="JGY470" s="265" t="str">
        <f t="shared" si="6981"/>
        <v>Inviable Sanitariamente</v>
      </c>
      <c r="JGZ470" s="265" t="str">
        <f t="shared" si="6982"/>
        <v>Inviable Sanitariamente</v>
      </c>
      <c r="JHA470" s="265" t="str">
        <f t="shared" si="6983"/>
        <v>Inviable Sanitariamente</v>
      </c>
      <c r="JHB470" s="265" t="str">
        <f t="shared" si="6984"/>
        <v>Inviable Sanitariamente</v>
      </c>
      <c r="JHC470" s="265" t="str">
        <f t="shared" si="6985"/>
        <v>Inviable Sanitariamente</v>
      </c>
      <c r="JHD470" s="265" t="str">
        <f t="shared" si="6986"/>
        <v>Inviable Sanitariamente</v>
      </c>
      <c r="JHE470" s="265" t="str">
        <f t="shared" si="6987"/>
        <v>Inviable Sanitariamente</v>
      </c>
      <c r="JHF470" s="265" t="str">
        <f t="shared" si="6988"/>
        <v>Inviable Sanitariamente</v>
      </c>
      <c r="JHG470" s="265" t="str">
        <f t="shared" si="6989"/>
        <v>Inviable Sanitariamente</v>
      </c>
      <c r="JHH470" s="265" t="str">
        <f t="shared" si="6990"/>
        <v>Inviable Sanitariamente</v>
      </c>
      <c r="JHI470" s="265" t="str">
        <f t="shared" si="6991"/>
        <v>Inviable Sanitariamente</v>
      </c>
      <c r="JHJ470" s="265" t="str">
        <f t="shared" si="6992"/>
        <v>Inviable Sanitariamente</v>
      </c>
      <c r="JHK470" s="265" t="str">
        <f t="shared" si="6993"/>
        <v>Inviable Sanitariamente</v>
      </c>
      <c r="JHL470" s="265" t="str">
        <f t="shared" si="6994"/>
        <v>Inviable Sanitariamente</v>
      </c>
      <c r="JHM470" s="265" t="str">
        <f t="shared" si="6995"/>
        <v>Inviable Sanitariamente</v>
      </c>
      <c r="JHN470" s="265" t="str">
        <f t="shared" si="6996"/>
        <v>Inviable Sanitariamente</v>
      </c>
      <c r="JHO470" s="265" t="str">
        <f t="shared" si="6997"/>
        <v>Inviable Sanitariamente</v>
      </c>
      <c r="JHP470" s="265" t="str">
        <f t="shared" si="6998"/>
        <v>Inviable Sanitariamente</v>
      </c>
      <c r="JHQ470" s="265" t="str">
        <f t="shared" si="6999"/>
        <v>Inviable Sanitariamente</v>
      </c>
      <c r="JHR470" s="265" t="str">
        <f t="shared" si="7000"/>
        <v>Inviable Sanitariamente</v>
      </c>
      <c r="JHS470" s="265" t="str">
        <f t="shared" si="7001"/>
        <v>Inviable Sanitariamente</v>
      </c>
      <c r="JHT470" s="265" t="str">
        <f t="shared" si="7002"/>
        <v>Inviable Sanitariamente</v>
      </c>
      <c r="JHU470" s="265" t="str">
        <f t="shared" si="7003"/>
        <v>Inviable Sanitariamente</v>
      </c>
      <c r="JHV470" s="265" t="str">
        <f t="shared" si="7004"/>
        <v>Inviable Sanitariamente</v>
      </c>
      <c r="JHW470" s="265" t="str">
        <f t="shared" si="7005"/>
        <v>Inviable Sanitariamente</v>
      </c>
      <c r="JHX470" s="265" t="str">
        <f t="shared" si="7006"/>
        <v>Inviable Sanitariamente</v>
      </c>
      <c r="JHY470" s="265" t="str">
        <f t="shared" si="7007"/>
        <v>Inviable Sanitariamente</v>
      </c>
      <c r="JHZ470" s="265" t="str">
        <f t="shared" si="7008"/>
        <v>Inviable Sanitariamente</v>
      </c>
      <c r="JIA470" s="265" t="str">
        <f t="shared" si="7009"/>
        <v>Inviable Sanitariamente</v>
      </c>
      <c r="JIB470" s="265" t="str">
        <f t="shared" si="7010"/>
        <v>Inviable Sanitariamente</v>
      </c>
      <c r="JIC470" s="265" t="str">
        <f t="shared" si="7011"/>
        <v>Inviable Sanitariamente</v>
      </c>
      <c r="JID470" s="265" t="str">
        <f t="shared" si="7012"/>
        <v>Inviable Sanitariamente</v>
      </c>
      <c r="JIE470" s="265" t="str">
        <f t="shared" si="7013"/>
        <v>Inviable Sanitariamente</v>
      </c>
      <c r="JIF470" s="265" t="str">
        <f t="shared" si="7014"/>
        <v>Inviable Sanitariamente</v>
      </c>
      <c r="JIG470" s="265" t="str">
        <f t="shared" si="7015"/>
        <v>Inviable Sanitariamente</v>
      </c>
      <c r="JIH470" s="265" t="str">
        <f t="shared" si="7016"/>
        <v>Inviable Sanitariamente</v>
      </c>
      <c r="JII470" s="265" t="str">
        <f t="shared" si="7017"/>
        <v>Inviable Sanitariamente</v>
      </c>
      <c r="JIJ470" s="265" t="str">
        <f t="shared" si="7018"/>
        <v>Inviable Sanitariamente</v>
      </c>
      <c r="JIK470" s="265" t="str">
        <f t="shared" si="7019"/>
        <v>Inviable Sanitariamente</v>
      </c>
      <c r="JIL470" s="265" t="str">
        <f t="shared" si="7020"/>
        <v>Inviable Sanitariamente</v>
      </c>
      <c r="JIM470" s="265" t="str">
        <f t="shared" si="7021"/>
        <v>Inviable Sanitariamente</v>
      </c>
      <c r="JIN470" s="265" t="str">
        <f t="shared" si="7022"/>
        <v>Inviable Sanitariamente</v>
      </c>
      <c r="JIO470" s="265" t="str">
        <f t="shared" si="7023"/>
        <v>Inviable Sanitariamente</v>
      </c>
      <c r="JIP470" s="265" t="str">
        <f t="shared" si="7024"/>
        <v>Inviable Sanitariamente</v>
      </c>
      <c r="JIQ470" s="265" t="str">
        <f t="shared" si="7025"/>
        <v>Inviable Sanitariamente</v>
      </c>
      <c r="JIR470" s="265" t="str">
        <f t="shared" si="7026"/>
        <v>Inviable Sanitariamente</v>
      </c>
      <c r="JIS470" s="265" t="str">
        <f t="shared" si="7027"/>
        <v>Inviable Sanitariamente</v>
      </c>
      <c r="JIT470" s="265" t="str">
        <f t="shared" si="7028"/>
        <v>Inviable Sanitariamente</v>
      </c>
      <c r="JIU470" s="265" t="str">
        <f t="shared" si="7029"/>
        <v>Inviable Sanitariamente</v>
      </c>
      <c r="JIV470" s="265" t="str">
        <f t="shared" si="7030"/>
        <v>Inviable Sanitariamente</v>
      </c>
      <c r="JIW470" s="265" t="str">
        <f t="shared" si="7031"/>
        <v>Inviable Sanitariamente</v>
      </c>
      <c r="JIX470" s="265" t="str">
        <f t="shared" si="7032"/>
        <v>Inviable Sanitariamente</v>
      </c>
      <c r="JIY470" s="265" t="str">
        <f t="shared" si="7033"/>
        <v>Inviable Sanitariamente</v>
      </c>
      <c r="JIZ470" s="265" t="str">
        <f t="shared" si="7034"/>
        <v>Inviable Sanitariamente</v>
      </c>
      <c r="JJA470" s="265" t="str">
        <f t="shared" si="7035"/>
        <v>Inviable Sanitariamente</v>
      </c>
      <c r="JJB470" s="265" t="str">
        <f t="shared" si="7036"/>
        <v>Inviable Sanitariamente</v>
      </c>
      <c r="JJC470" s="265" t="str">
        <f t="shared" si="7037"/>
        <v>Inviable Sanitariamente</v>
      </c>
      <c r="JJD470" s="265" t="str">
        <f t="shared" si="7038"/>
        <v>Inviable Sanitariamente</v>
      </c>
      <c r="JJE470" s="265" t="str">
        <f t="shared" si="7039"/>
        <v>Inviable Sanitariamente</v>
      </c>
      <c r="JJF470" s="265" t="str">
        <f t="shared" si="7040"/>
        <v>Inviable Sanitariamente</v>
      </c>
      <c r="JJG470" s="265" t="str">
        <f t="shared" si="7041"/>
        <v>Inviable Sanitariamente</v>
      </c>
      <c r="JJH470" s="265" t="str">
        <f t="shared" si="7042"/>
        <v>Inviable Sanitariamente</v>
      </c>
      <c r="JJI470" s="265" t="str">
        <f t="shared" si="7043"/>
        <v>Inviable Sanitariamente</v>
      </c>
      <c r="JJJ470" s="265" t="str">
        <f t="shared" si="7044"/>
        <v>Inviable Sanitariamente</v>
      </c>
      <c r="JJK470" s="265" t="str">
        <f t="shared" si="7045"/>
        <v>Inviable Sanitariamente</v>
      </c>
      <c r="JJL470" s="265" t="str">
        <f t="shared" si="7046"/>
        <v>Inviable Sanitariamente</v>
      </c>
      <c r="JJM470" s="265" t="str">
        <f t="shared" si="7047"/>
        <v>Inviable Sanitariamente</v>
      </c>
      <c r="JJN470" s="265" t="str">
        <f t="shared" si="7048"/>
        <v>Inviable Sanitariamente</v>
      </c>
      <c r="JJO470" s="265" t="str">
        <f t="shared" si="7049"/>
        <v>Inviable Sanitariamente</v>
      </c>
      <c r="JJP470" s="265" t="str">
        <f t="shared" si="7050"/>
        <v>Inviable Sanitariamente</v>
      </c>
      <c r="JJQ470" s="265" t="str">
        <f t="shared" si="7051"/>
        <v>Inviable Sanitariamente</v>
      </c>
      <c r="JJR470" s="265" t="str">
        <f t="shared" si="7052"/>
        <v>Inviable Sanitariamente</v>
      </c>
      <c r="JJS470" s="265" t="str">
        <f t="shared" si="7053"/>
        <v>Inviable Sanitariamente</v>
      </c>
      <c r="JJT470" s="265" t="str">
        <f t="shared" si="7054"/>
        <v>Inviable Sanitariamente</v>
      </c>
      <c r="JJU470" s="265" t="str">
        <f t="shared" si="7055"/>
        <v>Inviable Sanitariamente</v>
      </c>
      <c r="JJV470" s="265" t="str">
        <f t="shared" si="7056"/>
        <v>Inviable Sanitariamente</v>
      </c>
      <c r="JJW470" s="265" t="str">
        <f t="shared" si="7057"/>
        <v>Inviable Sanitariamente</v>
      </c>
      <c r="JJX470" s="265" t="str">
        <f t="shared" si="7058"/>
        <v>Inviable Sanitariamente</v>
      </c>
      <c r="JJY470" s="265" t="str">
        <f t="shared" si="7059"/>
        <v>Inviable Sanitariamente</v>
      </c>
      <c r="JJZ470" s="265" t="str">
        <f t="shared" si="7060"/>
        <v>Inviable Sanitariamente</v>
      </c>
      <c r="JKA470" s="265" t="str">
        <f t="shared" si="7061"/>
        <v>Inviable Sanitariamente</v>
      </c>
      <c r="JKB470" s="265" t="str">
        <f t="shared" si="7062"/>
        <v>Inviable Sanitariamente</v>
      </c>
      <c r="JKC470" s="265" t="str">
        <f t="shared" si="7063"/>
        <v>Inviable Sanitariamente</v>
      </c>
      <c r="JKD470" s="265" t="str">
        <f t="shared" si="7064"/>
        <v>Inviable Sanitariamente</v>
      </c>
      <c r="JKE470" s="265" t="str">
        <f t="shared" si="7065"/>
        <v>Inviable Sanitariamente</v>
      </c>
      <c r="JKF470" s="265" t="str">
        <f t="shared" si="7066"/>
        <v>Inviable Sanitariamente</v>
      </c>
      <c r="JKG470" s="265" t="str">
        <f t="shared" si="7067"/>
        <v>Inviable Sanitariamente</v>
      </c>
      <c r="JKH470" s="265" t="str">
        <f t="shared" si="7068"/>
        <v>Inviable Sanitariamente</v>
      </c>
      <c r="JKI470" s="265" t="str">
        <f t="shared" si="7069"/>
        <v>Inviable Sanitariamente</v>
      </c>
      <c r="JKJ470" s="265" t="str">
        <f t="shared" si="7070"/>
        <v>Inviable Sanitariamente</v>
      </c>
      <c r="JKK470" s="265" t="str">
        <f t="shared" si="7071"/>
        <v>Inviable Sanitariamente</v>
      </c>
      <c r="JKL470" s="265" t="str">
        <f t="shared" si="7072"/>
        <v>Inviable Sanitariamente</v>
      </c>
      <c r="JKM470" s="265" t="str">
        <f t="shared" si="7073"/>
        <v>Inviable Sanitariamente</v>
      </c>
      <c r="JKN470" s="265" t="str">
        <f t="shared" si="7074"/>
        <v>Inviable Sanitariamente</v>
      </c>
      <c r="JKO470" s="265" t="str">
        <f t="shared" si="7075"/>
        <v>Inviable Sanitariamente</v>
      </c>
      <c r="JKP470" s="265" t="str">
        <f t="shared" si="7076"/>
        <v>Inviable Sanitariamente</v>
      </c>
      <c r="JKQ470" s="265" t="str">
        <f t="shared" si="7077"/>
        <v>Inviable Sanitariamente</v>
      </c>
      <c r="JKR470" s="265" t="str">
        <f t="shared" si="7078"/>
        <v>Inviable Sanitariamente</v>
      </c>
      <c r="JKS470" s="265" t="str">
        <f t="shared" si="7079"/>
        <v>Inviable Sanitariamente</v>
      </c>
      <c r="JKT470" s="265" t="str">
        <f t="shared" si="7080"/>
        <v>Inviable Sanitariamente</v>
      </c>
      <c r="JKU470" s="265" t="str">
        <f t="shared" si="7081"/>
        <v>Inviable Sanitariamente</v>
      </c>
      <c r="JKV470" s="265" t="str">
        <f t="shared" si="7082"/>
        <v>Inviable Sanitariamente</v>
      </c>
      <c r="JKW470" s="265" t="str">
        <f t="shared" si="7083"/>
        <v>Inviable Sanitariamente</v>
      </c>
      <c r="JKX470" s="265" t="str">
        <f t="shared" si="7084"/>
        <v>Inviable Sanitariamente</v>
      </c>
      <c r="JKY470" s="265" t="str">
        <f t="shared" si="7085"/>
        <v>Inviable Sanitariamente</v>
      </c>
      <c r="JKZ470" s="265" t="str">
        <f t="shared" si="7086"/>
        <v>Inviable Sanitariamente</v>
      </c>
      <c r="JLA470" s="265" t="str">
        <f t="shared" si="7087"/>
        <v>Inviable Sanitariamente</v>
      </c>
      <c r="JLB470" s="265" t="str">
        <f t="shared" si="7088"/>
        <v>Inviable Sanitariamente</v>
      </c>
      <c r="JLC470" s="265" t="str">
        <f t="shared" si="7089"/>
        <v>Inviable Sanitariamente</v>
      </c>
      <c r="JLD470" s="265" t="str">
        <f t="shared" si="7090"/>
        <v>Inviable Sanitariamente</v>
      </c>
      <c r="JLE470" s="265" t="str">
        <f t="shared" si="7091"/>
        <v>Inviable Sanitariamente</v>
      </c>
      <c r="JLF470" s="265" t="str">
        <f t="shared" si="7092"/>
        <v>Inviable Sanitariamente</v>
      </c>
      <c r="JLG470" s="265" t="str">
        <f t="shared" si="7093"/>
        <v>Inviable Sanitariamente</v>
      </c>
      <c r="JLH470" s="265" t="str">
        <f t="shared" si="7094"/>
        <v>Inviable Sanitariamente</v>
      </c>
      <c r="JLI470" s="265" t="str">
        <f t="shared" si="7095"/>
        <v>Inviable Sanitariamente</v>
      </c>
      <c r="JLJ470" s="265" t="str">
        <f t="shared" si="7096"/>
        <v>Inviable Sanitariamente</v>
      </c>
      <c r="JLK470" s="265" t="str">
        <f t="shared" si="7097"/>
        <v>Inviable Sanitariamente</v>
      </c>
      <c r="JLL470" s="265" t="str">
        <f t="shared" si="7098"/>
        <v>Inviable Sanitariamente</v>
      </c>
      <c r="JLM470" s="265" t="str">
        <f t="shared" si="7099"/>
        <v>Inviable Sanitariamente</v>
      </c>
      <c r="JLN470" s="265" t="str">
        <f t="shared" si="7100"/>
        <v>Inviable Sanitariamente</v>
      </c>
      <c r="JLO470" s="265" t="str">
        <f t="shared" si="7101"/>
        <v>Inviable Sanitariamente</v>
      </c>
      <c r="JLP470" s="265" t="str">
        <f t="shared" si="7102"/>
        <v>Inviable Sanitariamente</v>
      </c>
      <c r="JLQ470" s="265" t="str">
        <f t="shared" si="7103"/>
        <v>Inviable Sanitariamente</v>
      </c>
      <c r="JLR470" s="265" t="str">
        <f t="shared" si="7104"/>
        <v>Inviable Sanitariamente</v>
      </c>
      <c r="JLS470" s="265" t="str">
        <f t="shared" si="7105"/>
        <v>Inviable Sanitariamente</v>
      </c>
      <c r="JLT470" s="265" t="str">
        <f t="shared" si="7106"/>
        <v>Inviable Sanitariamente</v>
      </c>
      <c r="JLU470" s="265" t="str">
        <f t="shared" si="7107"/>
        <v>Inviable Sanitariamente</v>
      </c>
      <c r="JLV470" s="265" t="str">
        <f t="shared" si="7108"/>
        <v>Inviable Sanitariamente</v>
      </c>
      <c r="JLW470" s="265" t="str">
        <f t="shared" si="7109"/>
        <v>Inviable Sanitariamente</v>
      </c>
      <c r="JLX470" s="265" t="str">
        <f t="shared" si="7110"/>
        <v>Inviable Sanitariamente</v>
      </c>
      <c r="JLY470" s="265" t="str">
        <f t="shared" si="7111"/>
        <v>Inviable Sanitariamente</v>
      </c>
      <c r="JLZ470" s="265" t="str">
        <f t="shared" si="7112"/>
        <v>Inviable Sanitariamente</v>
      </c>
      <c r="JMA470" s="265" t="str">
        <f t="shared" si="7113"/>
        <v>Inviable Sanitariamente</v>
      </c>
      <c r="JMB470" s="265" t="str">
        <f t="shared" si="7114"/>
        <v>Inviable Sanitariamente</v>
      </c>
      <c r="JMC470" s="265" t="str">
        <f t="shared" si="7115"/>
        <v>Inviable Sanitariamente</v>
      </c>
      <c r="JMD470" s="265" t="str">
        <f t="shared" si="7116"/>
        <v>Inviable Sanitariamente</v>
      </c>
      <c r="JME470" s="265" t="str">
        <f t="shared" si="7117"/>
        <v>Inviable Sanitariamente</v>
      </c>
      <c r="JMF470" s="265" t="str">
        <f t="shared" si="7118"/>
        <v>Inviable Sanitariamente</v>
      </c>
      <c r="JMG470" s="265" t="str">
        <f t="shared" si="7119"/>
        <v>Inviable Sanitariamente</v>
      </c>
      <c r="JMH470" s="265" t="str">
        <f t="shared" si="7120"/>
        <v>Inviable Sanitariamente</v>
      </c>
      <c r="JMI470" s="265" t="str">
        <f t="shared" si="7121"/>
        <v>Inviable Sanitariamente</v>
      </c>
      <c r="JMJ470" s="265" t="str">
        <f t="shared" si="7122"/>
        <v>Inviable Sanitariamente</v>
      </c>
      <c r="JMK470" s="265" t="str">
        <f t="shared" si="7123"/>
        <v>Inviable Sanitariamente</v>
      </c>
      <c r="JML470" s="265" t="str">
        <f t="shared" si="7124"/>
        <v>Inviable Sanitariamente</v>
      </c>
      <c r="JMM470" s="265" t="str">
        <f t="shared" si="7125"/>
        <v>Inviable Sanitariamente</v>
      </c>
      <c r="JMN470" s="265" t="str">
        <f t="shared" si="7126"/>
        <v>Inviable Sanitariamente</v>
      </c>
      <c r="JMO470" s="265" t="str">
        <f t="shared" si="7127"/>
        <v>Inviable Sanitariamente</v>
      </c>
      <c r="JMP470" s="265" t="str">
        <f t="shared" si="7128"/>
        <v>Inviable Sanitariamente</v>
      </c>
      <c r="JMQ470" s="265" t="str">
        <f t="shared" si="7129"/>
        <v>Inviable Sanitariamente</v>
      </c>
      <c r="JMR470" s="265" t="str">
        <f t="shared" si="7130"/>
        <v>Inviable Sanitariamente</v>
      </c>
      <c r="JMS470" s="265" t="str">
        <f t="shared" si="7131"/>
        <v>Inviable Sanitariamente</v>
      </c>
      <c r="JMT470" s="265" t="str">
        <f t="shared" si="7132"/>
        <v>Inviable Sanitariamente</v>
      </c>
      <c r="JMU470" s="265" t="str">
        <f t="shared" si="7133"/>
        <v>Inviable Sanitariamente</v>
      </c>
      <c r="JMV470" s="265" t="str">
        <f t="shared" si="7134"/>
        <v>Inviable Sanitariamente</v>
      </c>
      <c r="JMW470" s="265" t="str">
        <f t="shared" si="7135"/>
        <v>Inviable Sanitariamente</v>
      </c>
      <c r="JMX470" s="265" t="str">
        <f t="shared" si="7136"/>
        <v>Inviable Sanitariamente</v>
      </c>
      <c r="JMY470" s="265" t="str">
        <f t="shared" si="7137"/>
        <v>Inviable Sanitariamente</v>
      </c>
      <c r="JMZ470" s="265" t="str">
        <f t="shared" si="7138"/>
        <v>Inviable Sanitariamente</v>
      </c>
      <c r="JNA470" s="265" t="str">
        <f t="shared" si="7139"/>
        <v>Inviable Sanitariamente</v>
      </c>
      <c r="JNB470" s="265" t="str">
        <f t="shared" si="7140"/>
        <v>Inviable Sanitariamente</v>
      </c>
      <c r="JNC470" s="265" t="str">
        <f t="shared" si="7141"/>
        <v>Inviable Sanitariamente</v>
      </c>
      <c r="JND470" s="265" t="str">
        <f t="shared" si="7142"/>
        <v>Inviable Sanitariamente</v>
      </c>
      <c r="JNE470" s="265" t="str">
        <f t="shared" si="7143"/>
        <v>Inviable Sanitariamente</v>
      </c>
      <c r="JNF470" s="265" t="str">
        <f t="shared" si="7144"/>
        <v>Inviable Sanitariamente</v>
      </c>
      <c r="JNG470" s="265" t="str">
        <f t="shared" si="7145"/>
        <v>Inviable Sanitariamente</v>
      </c>
      <c r="JNH470" s="265" t="str">
        <f t="shared" si="7146"/>
        <v>Inviable Sanitariamente</v>
      </c>
      <c r="JNI470" s="265" t="str">
        <f t="shared" si="7147"/>
        <v>Inviable Sanitariamente</v>
      </c>
      <c r="JNJ470" s="265" t="str">
        <f t="shared" si="7148"/>
        <v>Inviable Sanitariamente</v>
      </c>
      <c r="JNK470" s="265" t="str">
        <f t="shared" si="7149"/>
        <v>Inviable Sanitariamente</v>
      </c>
      <c r="JNL470" s="265" t="str">
        <f t="shared" si="7150"/>
        <v>Inviable Sanitariamente</v>
      </c>
      <c r="JNM470" s="265" t="str">
        <f t="shared" si="7151"/>
        <v>Inviable Sanitariamente</v>
      </c>
      <c r="JNN470" s="265" t="str">
        <f t="shared" si="7152"/>
        <v>Inviable Sanitariamente</v>
      </c>
      <c r="JNO470" s="265" t="str">
        <f t="shared" si="7153"/>
        <v>Inviable Sanitariamente</v>
      </c>
      <c r="JNP470" s="265" t="str">
        <f t="shared" si="7154"/>
        <v>Inviable Sanitariamente</v>
      </c>
      <c r="JNQ470" s="265" t="str">
        <f t="shared" si="7155"/>
        <v>Inviable Sanitariamente</v>
      </c>
      <c r="JNR470" s="265" t="str">
        <f t="shared" si="7156"/>
        <v>Inviable Sanitariamente</v>
      </c>
      <c r="JNS470" s="265" t="str">
        <f t="shared" si="7157"/>
        <v>Inviable Sanitariamente</v>
      </c>
      <c r="JNT470" s="265" t="str">
        <f t="shared" si="7158"/>
        <v>Inviable Sanitariamente</v>
      </c>
      <c r="JNU470" s="265" t="str">
        <f t="shared" si="7159"/>
        <v>Inviable Sanitariamente</v>
      </c>
      <c r="JNV470" s="265" t="str">
        <f t="shared" si="7160"/>
        <v>Inviable Sanitariamente</v>
      </c>
      <c r="JNW470" s="265" t="str">
        <f t="shared" si="7161"/>
        <v>Inviable Sanitariamente</v>
      </c>
      <c r="JNX470" s="265" t="str">
        <f t="shared" si="7162"/>
        <v>Inviable Sanitariamente</v>
      </c>
      <c r="JNY470" s="265" t="str">
        <f t="shared" si="7163"/>
        <v>Inviable Sanitariamente</v>
      </c>
      <c r="JNZ470" s="265" t="str">
        <f t="shared" si="7164"/>
        <v>Inviable Sanitariamente</v>
      </c>
      <c r="JOA470" s="265" t="str">
        <f t="shared" si="7165"/>
        <v>Inviable Sanitariamente</v>
      </c>
      <c r="JOB470" s="265" t="str">
        <f t="shared" si="7166"/>
        <v>Inviable Sanitariamente</v>
      </c>
      <c r="JOC470" s="265" t="str">
        <f t="shared" si="7167"/>
        <v>Inviable Sanitariamente</v>
      </c>
      <c r="JOD470" s="265" t="str">
        <f t="shared" si="7168"/>
        <v>Inviable Sanitariamente</v>
      </c>
      <c r="JOE470" s="265" t="str">
        <f t="shared" si="7169"/>
        <v>Inviable Sanitariamente</v>
      </c>
      <c r="JOF470" s="265" t="str">
        <f t="shared" si="7170"/>
        <v>Inviable Sanitariamente</v>
      </c>
      <c r="JOG470" s="265" t="str">
        <f t="shared" si="7171"/>
        <v>Inviable Sanitariamente</v>
      </c>
      <c r="JOH470" s="265" t="str">
        <f t="shared" si="7172"/>
        <v>Inviable Sanitariamente</v>
      </c>
      <c r="JOI470" s="265" t="str">
        <f t="shared" si="7173"/>
        <v>Inviable Sanitariamente</v>
      </c>
      <c r="JOJ470" s="265" t="str">
        <f t="shared" si="7174"/>
        <v>Inviable Sanitariamente</v>
      </c>
      <c r="JOK470" s="265" t="str">
        <f t="shared" si="7175"/>
        <v>Inviable Sanitariamente</v>
      </c>
      <c r="JOL470" s="265" t="str">
        <f t="shared" si="7176"/>
        <v>Inviable Sanitariamente</v>
      </c>
      <c r="JOM470" s="265" t="str">
        <f t="shared" si="7177"/>
        <v>Inviable Sanitariamente</v>
      </c>
      <c r="JON470" s="265" t="str">
        <f t="shared" si="7178"/>
        <v>Inviable Sanitariamente</v>
      </c>
      <c r="JOO470" s="265" t="str">
        <f t="shared" si="7179"/>
        <v>Inviable Sanitariamente</v>
      </c>
      <c r="JOP470" s="265" t="str">
        <f t="shared" si="7180"/>
        <v>Inviable Sanitariamente</v>
      </c>
      <c r="JOQ470" s="265" t="str">
        <f t="shared" si="7181"/>
        <v>Inviable Sanitariamente</v>
      </c>
      <c r="JOR470" s="265" t="str">
        <f t="shared" si="7182"/>
        <v>Inviable Sanitariamente</v>
      </c>
      <c r="JOS470" s="265" t="str">
        <f t="shared" si="7183"/>
        <v>Inviable Sanitariamente</v>
      </c>
      <c r="JOT470" s="265" t="str">
        <f t="shared" si="7184"/>
        <v>Inviable Sanitariamente</v>
      </c>
      <c r="JOU470" s="265" t="str">
        <f t="shared" si="7185"/>
        <v>Inviable Sanitariamente</v>
      </c>
      <c r="JOV470" s="265" t="str">
        <f t="shared" si="7186"/>
        <v>Inviable Sanitariamente</v>
      </c>
      <c r="JOW470" s="265" t="str">
        <f t="shared" si="7187"/>
        <v>Inviable Sanitariamente</v>
      </c>
      <c r="JOX470" s="265" t="str">
        <f t="shared" si="7188"/>
        <v>Inviable Sanitariamente</v>
      </c>
      <c r="JOY470" s="265" t="str">
        <f t="shared" si="7189"/>
        <v>Inviable Sanitariamente</v>
      </c>
      <c r="JOZ470" s="265" t="str">
        <f t="shared" si="7190"/>
        <v>Inviable Sanitariamente</v>
      </c>
      <c r="JPA470" s="265" t="str">
        <f t="shared" si="7191"/>
        <v>Inviable Sanitariamente</v>
      </c>
      <c r="JPB470" s="265" t="str">
        <f t="shared" si="7192"/>
        <v>Inviable Sanitariamente</v>
      </c>
      <c r="JPC470" s="265" t="str">
        <f t="shared" si="7193"/>
        <v>Inviable Sanitariamente</v>
      </c>
      <c r="JPD470" s="265" t="str">
        <f t="shared" si="7194"/>
        <v>Inviable Sanitariamente</v>
      </c>
      <c r="JPE470" s="265" t="str">
        <f t="shared" si="7195"/>
        <v>Inviable Sanitariamente</v>
      </c>
      <c r="JPF470" s="265" t="str">
        <f t="shared" si="7196"/>
        <v>Inviable Sanitariamente</v>
      </c>
      <c r="JPG470" s="265" t="str">
        <f t="shared" si="7197"/>
        <v>Inviable Sanitariamente</v>
      </c>
      <c r="JPH470" s="265" t="str">
        <f t="shared" si="7198"/>
        <v>Inviable Sanitariamente</v>
      </c>
      <c r="JPI470" s="265" t="str">
        <f t="shared" si="7199"/>
        <v>Inviable Sanitariamente</v>
      </c>
      <c r="JPJ470" s="265" t="str">
        <f t="shared" si="7200"/>
        <v>Inviable Sanitariamente</v>
      </c>
      <c r="JPK470" s="265" t="str">
        <f t="shared" si="7201"/>
        <v>Inviable Sanitariamente</v>
      </c>
      <c r="JPL470" s="265" t="str">
        <f t="shared" si="7202"/>
        <v>Inviable Sanitariamente</v>
      </c>
      <c r="JPM470" s="265" t="str">
        <f t="shared" si="7203"/>
        <v>Inviable Sanitariamente</v>
      </c>
      <c r="JPN470" s="265" t="str">
        <f t="shared" si="7204"/>
        <v>Inviable Sanitariamente</v>
      </c>
      <c r="JPO470" s="265" t="str">
        <f t="shared" si="7205"/>
        <v>Inviable Sanitariamente</v>
      </c>
      <c r="JPP470" s="265" t="str">
        <f t="shared" si="7206"/>
        <v>Inviable Sanitariamente</v>
      </c>
      <c r="JPQ470" s="265" t="str">
        <f t="shared" si="7207"/>
        <v>Inviable Sanitariamente</v>
      </c>
      <c r="JPR470" s="265" t="str">
        <f t="shared" si="7208"/>
        <v>Inviable Sanitariamente</v>
      </c>
      <c r="JPS470" s="265" t="str">
        <f t="shared" si="7209"/>
        <v>Inviable Sanitariamente</v>
      </c>
      <c r="JPT470" s="265" t="str">
        <f t="shared" si="7210"/>
        <v>Inviable Sanitariamente</v>
      </c>
      <c r="JPU470" s="265" t="str">
        <f t="shared" si="7211"/>
        <v>Inviable Sanitariamente</v>
      </c>
      <c r="JPV470" s="265" t="str">
        <f t="shared" si="7212"/>
        <v>Inviable Sanitariamente</v>
      </c>
      <c r="JPW470" s="265" t="str">
        <f t="shared" si="7213"/>
        <v>Inviable Sanitariamente</v>
      </c>
      <c r="JPX470" s="265" t="str">
        <f t="shared" si="7214"/>
        <v>Inviable Sanitariamente</v>
      </c>
      <c r="JPY470" s="265" t="str">
        <f t="shared" si="7215"/>
        <v>Inviable Sanitariamente</v>
      </c>
      <c r="JPZ470" s="265" t="str">
        <f t="shared" si="7216"/>
        <v>Inviable Sanitariamente</v>
      </c>
      <c r="JQA470" s="265" t="str">
        <f t="shared" si="7217"/>
        <v>Inviable Sanitariamente</v>
      </c>
      <c r="JQB470" s="265" t="str">
        <f t="shared" si="7218"/>
        <v>Inviable Sanitariamente</v>
      </c>
      <c r="JQC470" s="265" t="str">
        <f t="shared" si="7219"/>
        <v>Inviable Sanitariamente</v>
      </c>
      <c r="JQD470" s="265" t="str">
        <f t="shared" si="7220"/>
        <v>Inviable Sanitariamente</v>
      </c>
      <c r="JQE470" s="265" t="str">
        <f t="shared" si="7221"/>
        <v>Inviable Sanitariamente</v>
      </c>
      <c r="JQF470" s="265" t="str">
        <f t="shared" si="7222"/>
        <v>Inviable Sanitariamente</v>
      </c>
      <c r="JQG470" s="265" t="str">
        <f t="shared" si="7223"/>
        <v>Inviable Sanitariamente</v>
      </c>
      <c r="JQH470" s="265" t="str">
        <f t="shared" si="7224"/>
        <v>Inviable Sanitariamente</v>
      </c>
      <c r="JQI470" s="265" t="str">
        <f t="shared" si="7225"/>
        <v>Inviable Sanitariamente</v>
      </c>
      <c r="JQJ470" s="265" t="str">
        <f t="shared" si="7226"/>
        <v>Inviable Sanitariamente</v>
      </c>
      <c r="JQK470" s="265" t="str">
        <f t="shared" si="7227"/>
        <v>Inviable Sanitariamente</v>
      </c>
      <c r="JQL470" s="265" t="str">
        <f t="shared" si="7228"/>
        <v>Inviable Sanitariamente</v>
      </c>
      <c r="JQM470" s="265" t="str">
        <f t="shared" si="7229"/>
        <v>Inviable Sanitariamente</v>
      </c>
      <c r="JQN470" s="265" t="str">
        <f t="shared" si="7230"/>
        <v>Inviable Sanitariamente</v>
      </c>
      <c r="JQO470" s="265" t="str">
        <f t="shared" si="7231"/>
        <v>Inviable Sanitariamente</v>
      </c>
      <c r="JQP470" s="265" t="str">
        <f t="shared" si="7232"/>
        <v>Inviable Sanitariamente</v>
      </c>
      <c r="JQQ470" s="265" t="str">
        <f t="shared" si="7233"/>
        <v>Inviable Sanitariamente</v>
      </c>
      <c r="JQR470" s="265" t="str">
        <f t="shared" si="7234"/>
        <v>Inviable Sanitariamente</v>
      </c>
      <c r="JQS470" s="265" t="str">
        <f t="shared" si="7235"/>
        <v>Inviable Sanitariamente</v>
      </c>
      <c r="JQT470" s="265" t="str">
        <f t="shared" si="7236"/>
        <v>Inviable Sanitariamente</v>
      </c>
      <c r="JQU470" s="265" t="str">
        <f t="shared" si="7237"/>
        <v>Inviable Sanitariamente</v>
      </c>
      <c r="JQV470" s="265" t="str">
        <f t="shared" si="7238"/>
        <v>Inviable Sanitariamente</v>
      </c>
      <c r="JQW470" s="265" t="str">
        <f t="shared" si="7239"/>
        <v>Inviable Sanitariamente</v>
      </c>
      <c r="JQX470" s="265" t="str">
        <f t="shared" si="7240"/>
        <v>Inviable Sanitariamente</v>
      </c>
      <c r="JQY470" s="265" t="str">
        <f t="shared" si="7241"/>
        <v>Inviable Sanitariamente</v>
      </c>
      <c r="JQZ470" s="265" t="str">
        <f t="shared" si="7242"/>
        <v>Inviable Sanitariamente</v>
      </c>
      <c r="JRA470" s="265" t="str">
        <f t="shared" si="7243"/>
        <v>Inviable Sanitariamente</v>
      </c>
      <c r="JRB470" s="265" t="str">
        <f t="shared" si="7244"/>
        <v>Inviable Sanitariamente</v>
      </c>
      <c r="JRC470" s="265" t="str">
        <f t="shared" si="7245"/>
        <v>Inviable Sanitariamente</v>
      </c>
      <c r="JRD470" s="265" t="str">
        <f t="shared" si="7246"/>
        <v>Inviable Sanitariamente</v>
      </c>
      <c r="JRE470" s="265" t="str">
        <f t="shared" si="7247"/>
        <v>Inviable Sanitariamente</v>
      </c>
      <c r="JRF470" s="265" t="str">
        <f t="shared" si="7248"/>
        <v>Inviable Sanitariamente</v>
      </c>
      <c r="JRG470" s="265" t="str">
        <f t="shared" si="7249"/>
        <v>Inviable Sanitariamente</v>
      </c>
      <c r="JRH470" s="265" t="str">
        <f t="shared" si="7250"/>
        <v>Inviable Sanitariamente</v>
      </c>
      <c r="JRI470" s="265" t="str">
        <f t="shared" si="7251"/>
        <v>Inviable Sanitariamente</v>
      </c>
      <c r="JRJ470" s="265" t="str">
        <f t="shared" si="7252"/>
        <v>Inviable Sanitariamente</v>
      </c>
      <c r="JRK470" s="265" t="str">
        <f t="shared" si="7253"/>
        <v>Inviable Sanitariamente</v>
      </c>
      <c r="JRL470" s="265" t="str">
        <f t="shared" si="7254"/>
        <v>Inviable Sanitariamente</v>
      </c>
      <c r="JRM470" s="265" t="str">
        <f t="shared" si="7255"/>
        <v>Inviable Sanitariamente</v>
      </c>
      <c r="JRN470" s="265" t="str">
        <f t="shared" si="7256"/>
        <v>Inviable Sanitariamente</v>
      </c>
      <c r="JRO470" s="265" t="str">
        <f t="shared" si="7257"/>
        <v>Inviable Sanitariamente</v>
      </c>
      <c r="JRP470" s="265" t="str">
        <f t="shared" si="7258"/>
        <v>Inviable Sanitariamente</v>
      </c>
      <c r="JRQ470" s="265" t="str">
        <f t="shared" si="7259"/>
        <v>Inviable Sanitariamente</v>
      </c>
      <c r="JRR470" s="265" t="str">
        <f t="shared" si="7260"/>
        <v>Inviable Sanitariamente</v>
      </c>
      <c r="JRS470" s="265" t="str">
        <f t="shared" si="7261"/>
        <v>Inviable Sanitariamente</v>
      </c>
      <c r="JRT470" s="265" t="str">
        <f t="shared" si="7262"/>
        <v>Inviable Sanitariamente</v>
      </c>
      <c r="JRU470" s="265" t="str">
        <f t="shared" si="7263"/>
        <v>Inviable Sanitariamente</v>
      </c>
      <c r="JRV470" s="265" t="str">
        <f t="shared" si="7264"/>
        <v>Inviable Sanitariamente</v>
      </c>
      <c r="JRW470" s="265" t="str">
        <f t="shared" si="7265"/>
        <v>Inviable Sanitariamente</v>
      </c>
      <c r="JRX470" s="265" t="str">
        <f t="shared" si="7266"/>
        <v>Inviable Sanitariamente</v>
      </c>
      <c r="JRY470" s="265" t="str">
        <f t="shared" si="7267"/>
        <v>Inviable Sanitariamente</v>
      </c>
      <c r="JRZ470" s="265" t="str">
        <f t="shared" si="7268"/>
        <v>Inviable Sanitariamente</v>
      </c>
      <c r="JSA470" s="265" t="str">
        <f t="shared" si="7269"/>
        <v>Inviable Sanitariamente</v>
      </c>
      <c r="JSB470" s="265" t="str">
        <f t="shared" si="7270"/>
        <v>Inviable Sanitariamente</v>
      </c>
      <c r="JSC470" s="265" t="str">
        <f t="shared" si="7271"/>
        <v>Inviable Sanitariamente</v>
      </c>
      <c r="JSD470" s="265" t="str">
        <f t="shared" si="7272"/>
        <v>Inviable Sanitariamente</v>
      </c>
      <c r="JSE470" s="265" t="str">
        <f t="shared" si="7273"/>
        <v>Inviable Sanitariamente</v>
      </c>
      <c r="JSF470" s="265" t="str">
        <f t="shared" si="7274"/>
        <v>Inviable Sanitariamente</v>
      </c>
      <c r="JSG470" s="265" t="str">
        <f t="shared" si="7275"/>
        <v>Inviable Sanitariamente</v>
      </c>
      <c r="JSH470" s="265" t="str">
        <f t="shared" si="7276"/>
        <v>Inviable Sanitariamente</v>
      </c>
      <c r="JSI470" s="265" t="str">
        <f t="shared" si="7277"/>
        <v>Inviable Sanitariamente</v>
      </c>
      <c r="JSJ470" s="265" t="str">
        <f t="shared" si="7278"/>
        <v>Inviable Sanitariamente</v>
      </c>
      <c r="JSK470" s="265" t="str">
        <f t="shared" si="7279"/>
        <v>Inviable Sanitariamente</v>
      </c>
      <c r="JSL470" s="265" t="str">
        <f t="shared" si="7280"/>
        <v>Inviable Sanitariamente</v>
      </c>
      <c r="JSM470" s="265" t="str">
        <f t="shared" si="7281"/>
        <v>Inviable Sanitariamente</v>
      </c>
      <c r="JSN470" s="265" t="str">
        <f t="shared" si="7282"/>
        <v>Inviable Sanitariamente</v>
      </c>
      <c r="JSO470" s="265" t="str">
        <f t="shared" si="7283"/>
        <v>Inviable Sanitariamente</v>
      </c>
      <c r="JSP470" s="265" t="str">
        <f t="shared" si="7284"/>
        <v>Inviable Sanitariamente</v>
      </c>
      <c r="JSQ470" s="265" t="str">
        <f t="shared" si="7285"/>
        <v>Inviable Sanitariamente</v>
      </c>
      <c r="JSR470" s="265" t="str">
        <f t="shared" si="7286"/>
        <v>Inviable Sanitariamente</v>
      </c>
      <c r="JSS470" s="265" t="str">
        <f t="shared" si="7287"/>
        <v>Inviable Sanitariamente</v>
      </c>
      <c r="JST470" s="265" t="str">
        <f t="shared" si="7288"/>
        <v>Inviable Sanitariamente</v>
      </c>
      <c r="JSU470" s="265" t="str">
        <f t="shared" si="7289"/>
        <v>Inviable Sanitariamente</v>
      </c>
      <c r="JSV470" s="265" t="str">
        <f t="shared" si="7290"/>
        <v>Inviable Sanitariamente</v>
      </c>
      <c r="JSW470" s="265" t="str">
        <f t="shared" si="7291"/>
        <v>Inviable Sanitariamente</v>
      </c>
      <c r="JSX470" s="265" t="str">
        <f t="shared" si="7292"/>
        <v>Inviable Sanitariamente</v>
      </c>
      <c r="JSY470" s="265" t="str">
        <f t="shared" si="7293"/>
        <v>Inviable Sanitariamente</v>
      </c>
      <c r="JSZ470" s="265" t="str">
        <f t="shared" si="7294"/>
        <v>Inviable Sanitariamente</v>
      </c>
      <c r="JTA470" s="265" t="str">
        <f t="shared" si="7295"/>
        <v>Inviable Sanitariamente</v>
      </c>
      <c r="JTB470" s="265" t="str">
        <f t="shared" si="7296"/>
        <v>Inviable Sanitariamente</v>
      </c>
      <c r="JTC470" s="265" t="str">
        <f t="shared" si="7297"/>
        <v>Inviable Sanitariamente</v>
      </c>
      <c r="JTD470" s="265" t="str">
        <f t="shared" si="7298"/>
        <v>Inviable Sanitariamente</v>
      </c>
      <c r="JTE470" s="265" t="str">
        <f t="shared" si="7299"/>
        <v>Inviable Sanitariamente</v>
      </c>
      <c r="JTF470" s="265" t="str">
        <f t="shared" si="7300"/>
        <v>Inviable Sanitariamente</v>
      </c>
      <c r="JTG470" s="265" t="str">
        <f t="shared" si="7301"/>
        <v>Inviable Sanitariamente</v>
      </c>
      <c r="JTH470" s="265" t="str">
        <f t="shared" si="7302"/>
        <v>Inviable Sanitariamente</v>
      </c>
      <c r="JTI470" s="265" t="str">
        <f t="shared" si="7303"/>
        <v>Inviable Sanitariamente</v>
      </c>
      <c r="JTJ470" s="265" t="str">
        <f t="shared" si="7304"/>
        <v>Inviable Sanitariamente</v>
      </c>
      <c r="JTK470" s="265" t="str">
        <f t="shared" si="7305"/>
        <v>Inviable Sanitariamente</v>
      </c>
      <c r="JTL470" s="265" t="str">
        <f t="shared" si="7306"/>
        <v>Inviable Sanitariamente</v>
      </c>
      <c r="JTM470" s="265" t="str">
        <f t="shared" si="7307"/>
        <v>Inviable Sanitariamente</v>
      </c>
      <c r="JTN470" s="265" t="str">
        <f t="shared" si="7308"/>
        <v>Inviable Sanitariamente</v>
      </c>
      <c r="JTO470" s="265" t="str">
        <f t="shared" si="7309"/>
        <v>Inviable Sanitariamente</v>
      </c>
      <c r="JTP470" s="265" t="str">
        <f t="shared" si="7310"/>
        <v>Inviable Sanitariamente</v>
      </c>
      <c r="JTQ470" s="265" t="str">
        <f t="shared" si="7311"/>
        <v>Inviable Sanitariamente</v>
      </c>
      <c r="JTR470" s="265" t="str">
        <f t="shared" si="7312"/>
        <v>Inviable Sanitariamente</v>
      </c>
      <c r="JTS470" s="265" t="str">
        <f t="shared" si="7313"/>
        <v>Inviable Sanitariamente</v>
      </c>
      <c r="JTT470" s="265" t="str">
        <f t="shared" si="7314"/>
        <v>Inviable Sanitariamente</v>
      </c>
      <c r="JTU470" s="265" t="str">
        <f t="shared" si="7315"/>
        <v>Inviable Sanitariamente</v>
      </c>
      <c r="JTV470" s="265" t="str">
        <f t="shared" si="7316"/>
        <v>Inviable Sanitariamente</v>
      </c>
      <c r="JTW470" s="265" t="str">
        <f t="shared" si="7317"/>
        <v>Inviable Sanitariamente</v>
      </c>
      <c r="JTX470" s="265" t="str">
        <f t="shared" si="7318"/>
        <v>Inviable Sanitariamente</v>
      </c>
      <c r="JTY470" s="265" t="str">
        <f t="shared" si="7319"/>
        <v>Inviable Sanitariamente</v>
      </c>
      <c r="JTZ470" s="265" t="str">
        <f t="shared" si="7320"/>
        <v>Inviable Sanitariamente</v>
      </c>
      <c r="JUA470" s="265" t="str">
        <f t="shared" si="7321"/>
        <v>Inviable Sanitariamente</v>
      </c>
      <c r="JUB470" s="265" t="str">
        <f t="shared" si="7322"/>
        <v>Inviable Sanitariamente</v>
      </c>
      <c r="JUC470" s="265" t="str">
        <f t="shared" si="7323"/>
        <v>Inviable Sanitariamente</v>
      </c>
      <c r="JUD470" s="265" t="str">
        <f t="shared" si="7324"/>
        <v>Inviable Sanitariamente</v>
      </c>
      <c r="JUE470" s="265" t="str">
        <f t="shared" si="7325"/>
        <v>Inviable Sanitariamente</v>
      </c>
      <c r="JUF470" s="265" t="str">
        <f t="shared" si="7326"/>
        <v>Inviable Sanitariamente</v>
      </c>
      <c r="JUG470" s="265" t="str">
        <f t="shared" si="7327"/>
        <v>Inviable Sanitariamente</v>
      </c>
      <c r="JUH470" s="265" t="str">
        <f t="shared" si="7328"/>
        <v>Inviable Sanitariamente</v>
      </c>
      <c r="JUI470" s="265" t="str">
        <f t="shared" si="7329"/>
        <v>Inviable Sanitariamente</v>
      </c>
      <c r="JUJ470" s="265" t="str">
        <f t="shared" si="7330"/>
        <v>Inviable Sanitariamente</v>
      </c>
      <c r="JUK470" s="265" t="str">
        <f t="shared" si="7331"/>
        <v>Inviable Sanitariamente</v>
      </c>
      <c r="JUL470" s="265" t="str">
        <f t="shared" si="7332"/>
        <v>Inviable Sanitariamente</v>
      </c>
      <c r="JUM470" s="265" t="str">
        <f t="shared" si="7333"/>
        <v>Inviable Sanitariamente</v>
      </c>
      <c r="JUN470" s="265" t="str">
        <f t="shared" si="7334"/>
        <v>Inviable Sanitariamente</v>
      </c>
      <c r="JUO470" s="265" t="str">
        <f t="shared" si="7335"/>
        <v>Inviable Sanitariamente</v>
      </c>
      <c r="JUP470" s="265" t="str">
        <f t="shared" si="7336"/>
        <v>Inviable Sanitariamente</v>
      </c>
      <c r="JUQ470" s="265" t="str">
        <f t="shared" si="7337"/>
        <v>Inviable Sanitariamente</v>
      </c>
      <c r="JUR470" s="265" t="str">
        <f t="shared" si="7338"/>
        <v>Inviable Sanitariamente</v>
      </c>
      <c r="JUS470" s="265" t="str">
        <f t="shared" si="7339"/>
        <v>Inviable Sanitariamente</v>
      </c>
      <c r="JUT470" s="265" t="str">
        <f t="shared" si="7340"/>
        <v>Inviable Sanitariamente</v>
      </c>
      <c r="JUU470" s="265" t="str">
        <f t="shared" si="7341"/>
        <v>Inviable Sanitariamente</v>
      </c>
      <c r="JUV470" s="265" t="str">
        <f t="shared" si="7342"/>
        <v>Inviable Sanitariamente</v>
      </c>
      <c r="JUW470" s="265" t="str">
        <f t="shared" si="7343"/>
        <v>Inviable Sanitariamente</v>
      </c>
      <c r="JUX470" s="265" t="str">
        <f t="shared" si="7344"/>
        <v>Inviable Sanitariamente</v>
      </c>
      <c r="JUY470" s="265" t="str">
        <f t="shared" si="7345"/>
        <v>Inviable Sanitariamente</v>
      </c>
      <c r="JUZ470" s="265" t="str">
        <f t="shared" si="7346"/>
        <v>Inviable Sanitariamente</v>
      </c>
      <c r="JVA470" s="265" t="str">
        <f t="shared" si="7347"/>
        <v>Inviable Sanitariamente</v>
      </c>
      <c r="JVB470" s="265" t="str">
        <f t="shared" si="7348"/>
        <v>Inviable Sanitariamente</v>
      </c>
      <c r="JVC470" s="265" t="str">
        <f t="shared" si="7349"/>
        <v>Inviable Sanitariamente</v>
      </c>
      <c r="JVD470" s="265" t="str">
        <f t="shared" si="7350"/>
        <v>Inviable Sanitariamente</v>
      </c>
      <c r="JVE470" s="265" t="str">
        <f t="shared" si="7351"/>
        <v>Inviable Sanitariamente</v>
      </c>
      <c r="JVF470" s="265" t="str">
        <f t="shared" si="7352"/>
        <v>Inviable Sanitariamente</v>
      </c>
      <c r="JVG470" s="265" t="str">
        <f t="shared" si="7353"/>
        <v>Inviable Sanitariamente</v>
      </c>
      <c r="JVH470" s="265" t="str">
        <f t="shared" si="7354"/>
        <v>Inviable Sanitariamente</v>
      </c>
      <c r="JVI470" s="265" t="str">
        <f t="shared" si="7355"/>
        <v>Inviable Sanitariamente</v>
      </c>
      <c r="JVJ470" s="265" t="str">
        <f t="shared" si="7356"/>
        <v>Inviable Sanitariamente</v>
      </c>
      <c r="JVK470" s="265" t="str">
        <f t="shared" si="7357"/>
        <v>Inviable Sanitariamente</v>
      </c>
      <c r="JVL470" s="265" t="str">
        <f t="shared" si="7358"/>
        <v>Inviable Sanitariamente</v>
      </c>
      <c r="JVM470" s="265" t="str">
        <f t="shared" si="7359"/>
        <v>Inviable Sanitariamente</v>
      </c>
      <c r="JVN470" s="265" t="str">
        <f t="shared" si="7360"/>
        <v>Inviable Sanitariamente</v>
      </c>
      <c r="JVO470" s="265" t="str">
        <f t="shared" si="7361"/>
        <v>Inviable Sanitariamente</v>
      </c>
      <c r="JVP470" s="265" t="str">
        <f t="shared" si="7362"/>
        <v>Inviable Sanitariamente</v>
      </c>
      <c r="JVQ470" s="265" t="str">
        <f t="shared" si="7363"/>
        <v>Inviable Sanitariamente</v>
      </c>
      <c r="JVR470" s="265" t="str">
        <f t="shared" si="7364"/>
        <v>Inviable Sanitariamente</v>
      </c>
      <c r="JVS470" s="265" t="str">
        <f t="shared" si="7365"/>
        <v>Inviable Sanitariamente</v>
      </c>
      <c r="JVT470" s="265" t="str">
        <f t="shared" si="7366"/>
        <v>Inviable Sanitariamente</v>
      </c>
      <c r="JVU470" s="265" t="str">
        <f t="shared" si="7367"/>
        <v>Inviable Sanitariamente</v>
      </c>
      <c r="JVV470" s="265" t="str">
        <f t="shared" si="7368"/>
        <v>Inviable Sanitariamente</v>
      </c>
      <c r="JVW470" s="265" t="str">
        <f t="shared" si="7369"/>
        <v>Inviable Sanitariamente</v>
      </c>
      <c r="JVX470" s="265" t="str">
        <f t="shared" si="7370"/>
        <v>Inviable Sanitariamente</v>
      </c>
      <c r="JVY470" s="265" t="str">
        <f t="shared" si="7371"/>
        <v>Inviable Sanitariamente</v>
      </c>
      <c r="JVZ470" s="265" t="str">
        <f t="shared" si="7372"/>
        <v>Inviable Sanitariamente</v>
      </c>
      <c r="JWA470" s="265" t="str">
        <f t="shared" si="7373"/>
        <v>Inviable Sanitariamente</v>
      </c>
      <c r="JWB470" s="265" t="str">
        <f t="shared" si="7374"/>
        <v>Inviable Sanitariamente</v>
      </c>
      <c r="JWC470" s="265" t="str">
        <f t="shared" si="7375"/>
        <v>Inviable Sanitariamente</v>
      </c>
      <c r="JWD470" s="265" t="str">
        <f t="shared" si="7376"/>
        <v>Inviable Sanitariamente</v>
      </c>
      <c r="JWE470" s="265" t="str">
        <f t="shared" si="7377"/>
        <v>Inviable Sanitariamente</v>
      </c>
      <c r="JWF470" s="265" t="str">
        <f t="shared" si="7378"/>
        <v>Inviable Sanitariamente</v>
      </c>
      <c r="JWG470" s="265" t="str">
        <f t="shared" si="7379"/>
        <v>Inviable Sanitariamente</v>
      </c>
      <c r="JWH470" s="265" t="str">
        <f t="shared" si="7380"/>
        <v>Inviable Sanitariamente</v>
      </c>
      <c r="JWI470" s="265" t="str">
        <f t="shared" si="7381"/>
        <v>Inviable Sanitariamente</v>
      </c>
      <c r="JWJ470" s="265" t="str">
        <f t="shared" si="7382"/>
        <v>Inviable Sanitariamente</v>
      </c>
      <c r="JWK470" s="265" t="str">
        <f t="shared" si="7383"/>
        <v>Inviable Sanitariamente</v>
      </c>
      <c r="JWL470" s="265" t="str">
        <f t="shared" si="7384"/>
        <v>Inviable Sanitariamente</v>
      </c>
      <c r="JWM470" s="265" t="str">
        <f t="shared" si="7385"/>
        <v>Inviable Sanitariamente</v>
      </c>
      <c r="JWN470" s="265" t="str">
        <f t="shared" si="7386"/>
        <v>Inviable Sanitariamente</v>
      </c>
      <c r="JWO470" s="265" t="str">
        <f t="shared" si="7387"/>
        <v>Inviable Sanitariamente</v>
      </c>
      <c r="JWP470" s="265" t="str">
        <f t="shared" si="7388"/>
        <v>Inviable Sanitariamente</v>
      </c>
      <c r="JWQ470" s="265" t="str">
        <f t="shared" si="7389"/>
        <v>Inviable Sanitariamente</v>
      </c>
      <c r="JWR470" s="265" t="str">
        <f t="shared" si="7390"/>
        <v>Inviable Sanitariamente</v>
      </c>
      <c r="JWS470" s="265" t="str">
        <f t="shared" si="7391"/>
        <v>Inviable Sanitariamente</v>
      </c>
      <c r="JWT470" s="265" t="str">
        <f t="shared" si="7392"/>
        <v>Inviable Sanitariamente</v>
      </c>
      <c r="JWU470" s="265" t="str">
        <f t="shared" si="7393"/>
        <v>Inviable Sanitariamente</v>
      </c>
      <c r="JWV470" s="265" t="str">
        <f t="shared" si="7394"/>
        <v>Inviable Sanitariamente</v>
      </c>
      <c r="JWW470" s="265" t="str">
        <f t="shared" si="7395"/>
        <v>Inviable Sanitariamente</v>
      </c>
      <c r="JWX470" s="265" t="str">
        <f t="shared" si="7396"/>
        <v>Inviable Sanitariamente</v>
      </c>
      <c r="JWY470" s="265" t="str">
        <f t="shared" si="7397"/>
        <v>Inviable Sanitariamente</v>
      </c>
      <c r="JWZ470" s="265" t="str">
        <f t="shared" si="7398"/>
        <v>Inviable Sanitariamente</v>
      </c>
      <c r="JXA470" s="265" t="str">
        <f t="shared" si="7399"/>
        <v>Inviable Sanitariamente</v>
      </c>
      <c r="JXB470" s="265" t="str">
        <f t="shared" si="7400"/>
        <v>Inviable Sanitariamente</v>
      </c>
      <c r="JXC470" s="265" t="str">
        <f t="shared" si="7401"/>
        <v>Inviable Sanitariamente</v>
      </c>
      <c r="JXD470" s="265" t="str">
        <f t="shared" si="7402"/>
        <v>Inviable Sanitariamente</v>
      </c>
      <c r="JXE470" s="265" t="str">
        <f t="shared" si="7403"/>
        <v>Inviable Sanitariamente</v>
      </c>
      <c r="JXF470" s="265" t="str">
        <f t="shared" si="7404"/>
        <v>Inviable Sanitariamente</v>
      </c>
      <c r="JXG470" s="265" t="str">
        <f t="shared" si="7405"/>
        <v>Inviable Sanitariamente</v>
      </c>
      <c r="JXH470" s="265" t="str">
        <f t="shared" si="7406"/>
        <v>Inviable Sanitariamente</v>
      </c>
      <c r="JXI470" s="265" t="str">
        <f t="shared" si="7407"/>
        <v>Inviable Sanitariamente</v>
      </c>
      <c r="JXJ470" s="265" t="str">
        <f t="shared" si="7408"/>
        <v>Inviable Sanitariamente</v>
      </c>
      <c r="JXK470" s="265" t="str">
        <f t="shared" si="7409"/>
        <v>Inviable Sanitariamente</v>
      </c>
      <c r="JXL470" s="265" t="str">
        <f t="shared" si="7410"/>
        <v>Inviable Sanitariamente</v>
      </c>
      <c r="JXM470" s="265" t="str">
        <f t="shared" si="7411"/>
        <v>Inviable Sanitariamente</v>
      </c>
      <c r="JXN470" s="265" t="str">
        <f t="shared" si="7412"/>
        <v>Inviable Sanitariamente</v>
      </c>
      <c r="JXO470" s="265" t="str">
        <f t="shared" si="7413"/>
        <v>Inviable Sanitariamente</v>
      </c>
      <c r="JXP470" s="265" t="str">
        <f t="shared" si="7414"/>
        <v>Inviable Sanitariamente</v>
      </c>
      <c r="JXQ470" s="265" t="str">
        <f t="shared" si="7415"/>
        <v>Inviable Sanitariamente</v>
      </c>
      <c r="JXR470" s="265" t="str">
        <f t="shared" si="7416"/>
        <v>Inviable Sanitariamente</v>
      </c>
      <c r="JXS470" s="265" t="str">
        <f t="shared" si="7417"/>
        <v>Inviable Sanitariamente</v>
      </c>
      <c r="JXT470" s="265" t="str">
        <f t="shared" si="7418"/>
        <v>Inviable Sanitariamente</v>
      </c>
      <c r="JXU470" s="265" t="str">
        <f t="shared" si="7419"/>
        <v>Inviable Sanitariamente</v>
      </c>
      <c r="JXV470" s="265" t="str">
        <f t="shared" si="7420"/>
        <v>Inviable Sanitariamente</v>
      </c>
      <c r="JXW470" s="265" t="str">
        <f t="shared" si="7421"/>
        <v>Inviable Sanitariamente</v>
      </c>
      <c r="JXX470" s="265" t="str">
        <f t="shared" si="7422"/>
        <v>Inviable Sanitariamente</v>
      </c>
      <c r="JXY470" s="265" t="str">
        <f t="shared" si="7423"/>
        <v>Inviable Sanitariamente</v>
      </c>
      <c r="JXZ470" s="265" t="str">
        <f t="shared" si="7424"/>
        <v>Inviable Sanitariamente</v>
      </c>
      <c r="JYA470" s="265" t="str">
        <f t="shared" si="7425"/>
        <v>Inviable Sanitariamente</v>
      </c>
      <c r="JYB470" s="265" t="str">
        <f t="shared" si="7426"/>
        <v>Inviable Sanitariamente</v>
      </c>
      <c r="JYC470" s="265" t="str">
        <f t="shared" si="7427"/>
        <v>Inviable Sanitariamente</v>
      </c>
      <c r="JYD470" s="265" t="str">
        <f t="shared" si="7428"/>
        <v>Inviable Sanitariamente</v>
      </c>
      <c r="JYE470" s="265" t="str">
        <f t="shared" si="7429"/>
        <v>Inviable Sanitariamente</v>
      </c>
      <c r="JYF470" s="265" t="str">
        <f t="shared" si="7430"/>
        <v>Inviable Sanitariamente</v>
      </c>
      <c r="JYG470" s="265" t="str">
        <f t="shared" si="7431"/>
        <v>Inviable Sanitariamente</v>
      </c>
      <c r="JYH470" s="265" t="str">
        <f t="shared" si="7432"/>
        <v>Inviable Sanitariamente</v>
      </c>
      <c r="JYI470" s="265" t="str">
        <f t="shared" si="7433"/>
        <v>Inviable Sanitariamente</v>
      </c>
      <c r="JYJ470" s="265" t="str">
        <f t="shared" si="7434"/>
        <v>Inviable Sanitariamente</v>
      </c>
      <c r="JYK470" s="265" t="str">
        <f t="shared" si="7435"/>
        <v>Inviable Sanitariamente</v>
      </c>
      <c r="JYL470" s="265" t="str">
        <f t="shared" si="7436"/>
        <v>Inviable Sanitariamente</v>
      </c>
      <c r="JYM470" s="265" t="str">
        <f t="shared" si="7437"/>
        <v>Inviable Sanitariamente</v>
      </c>
      <c r="JYN470" s="265" t="str">
        <f t="shared" si="7438"/>
        <v>Inviable Sanitariamente</v>
      </c>
      <c r="JYO470" s="265" t="str">
        <f t="shared" si="7439"/>
        <v>Inviable Sanitariamente</v>
      </c>
      <c r="JYP470" s="265" t="str">
        <f t="shared" si="7440"/>
        <v>Inviable Sanitariamente</v>
      </c>
      <c r="JYQ470" s="265" t="str">
        <f t="shared" si="7441"/>
        <v>Inviable Sanitariamente</v>
      </c>
      <c r="JYR470" s="265" t="str">
        <f t="shared" si="7442"/>
        <v>Inviable Sanitariamente</v>
      </c>
      <c r="JYS470" s="265" t="str">
        <f t="shared" si="7443"/>
        <v>Inviable Sanitariamente</v>
      </c>
      <c r="JYT470" s="265" t="str">
        <f t="shared" si="7444"/>
        <v>Inviable Sanitariamente</v>
      </c>
      <c r="JYU470" s="265" t="str">
        <f t="shared" si="7445"/>
        <v>Inviable Sanitariamente</v>
      </c>
      <c r="JYV470" s="265" t="str">
        <f t="shared" si="7446"/>
        <v>Inviable Sanitariamente</v>
      </c>
      <c r="JYW470" s="265" t="str">
        <f t="shared" si="7447"/>
        <v>Inviable Sanitariamente</v>
      </c>
      <c r="JYX470" s="265" t="str">
        <f t="shared" si="7448"/>
        <v>Inviable Sanitariamente</v>
      </c>
      <c r="JYY470" s="265" t="str">
        <f t="shared" si="7449"/>
        <v>Inviable Sanitariamente</v>
      </c>
      <c r="JYZ470" s="265" t="str">
        <f t="shared" si="7450"/>
        <v>Inviable Sanitariamente</v>
      </c>
      <c r="JZA470" s="265" t="str">
        <f t="shared" si="7451"/>
        <v>Inviable Sanitariamente</v>
      </c>
      <c r="JZB470" s="265" t="str">
        <f t="shared" si="7452"/>
        <v>Inviable Sanitariamente</v>
      </c>
      <c r="JZC470" s="265" t="str">
        <f t="shared" si="7453"/>
        <v>Inviable Sanitariamente</v>
      </c>
      <c r="JZD470" s="265" t="str">
        <f t="shared" si="7454"/>
        <v>Inviable Sanitariamente</v>
      </c>
      <c r="JZE470" s="265" t="str">
        <f t="shared" si="7455"/>
        <v>Inviable Sanitariamente</v>
      </c>
      <c r="JZF470" s="265" t="str">
        <f t="shared" si="7456"/>
        <v>Inviable Sanitariamente</v>
      </c>
      <c r="JZG470" s="265" t="str">
        <f t="shared" si="7457"/>
        <v>Inviable Sanitariamente</v>
      </c>
      <c r="JZH470" s="265" t="str">
        <f t="shared" si="7458"/>
        <v>Inviable Sanitariamente</v>
      </c>
      <c r="JZI470" s="265" t="str">
        <f t="shared" si="7459"/>
        <v>Inviable Sanitariamente</v>
      </c>
      <c r="JZJ470" s="265" t="str">
        <f t="shared" si="7460"/>
        <v>Inviable Sanitariamente</v>
      </c>
      <c r="JZK470" s="265" t="str">
        <f t="shared" si="7461"/>
        <v>Inviable Sanitariamente</v>
      </c>
      <c r="JZL470" s="265" t="str">
        <f t="shared" si="7462"/>
        <v>Inviable Sanitariamente</v>
      </c>
      <c r="JZM470" s="265" t="str">
        <f t="shared" si="7463"/>
        <v>Inviable Sanitariamente</v>
      </c>
      <c r="JZN470" s="265" t="str">
        <f t="shared" si="7464"/>
        <v>Inviable Sanitariamente</v>
      </c>
      <c r="JZO470" s="265" t="str">
        <f t="shared" si="7465"/>
        <v>Inviable Sanitariamente</v>
      </c>
      <c r="JZP470" s="265" t="str">
        <f t="shared" si="7466"/>
        <v>Inviable Sanitariamente</v>
      </c>
      <c r="JZQ470" s="265" t="str">
        <f t="shared" si="7467"/>
        <v>Inviable Sanitariamente</v>
      </c>
      <c r="JZR470" s="265" t="str">
        <f t="shared" si="7468"/>
        <v>Inviable Sanitariamente</v>
      </c>
      <c r="JZS470" s="265" t="str">
        <f t="shared" si="7469"/>
        <v>Inviable Sanitariamente</v>
      </c>
      <c r="JZT470" s="265" t="str">
        <f t="shared" si="7470"/>
        <v>Inviable Sanitariamente</v>
      </c>
      <c r="JZU470" s="265" t="str">
        <f t="shared" si="7471"/>
        <v>Inviable Sanitariamente</v>
      </c>
      <c r="JZV470" s="265" t="str">
        <f t="shared" si="7472"/>
        <v>Inviable Sanitariamente</v>
      </c>
      <c r="JZW470" s="265" t="str">
        <f t="shared" si="7473"/>
        <v>Inviable Sanitariamente</v>
      </c>
      <c r="JZX470" s="265" t="str">
        <f t="shared" si="7474"/>
        <v>Inviable Sanitariamente</v>
      </c>
      <c r="JZY470" s="265" t="str">
        <f t="shared" si="7475"/>
        <v>Inviable Sanitariamente</v>
      </c>
      <c r="JZZ470" s="265" t="str">
        <f t="shared" si="7476"/>
        <v>Inviable Sanitariamente</v>
      </c>
      <c r="KAA470" s="265" t="str">
        <f t="shared" si="7477"/>
        <v>Inviable Sanitariamente</v>
      </c>
      <c r="KAB470" s="265" t="str">
        <f t="shared" si="7478"/>
        <v>Inviable Sanitariamente</v>
      </c>
      <c r="KAC470" s="265" t="str">
        <f t="shared" si="7479"/>
        <v>Inviable Sanitariamente</v>
      </c>
      <c r="KAD470" s="265" t="str">
        <f t="shared" si="7480"/>
        <v>Inviable Sanitariamente</v>
      </c>
      <c r="KAE470" s="265" t="str">
        <f t="shared" si="7481"/>
        <v>Inviable Sanitariamente</v>
      </c>
      <c r="KAF470" s="265" t="str">
        <f t="shared" si="7482"/>
        <v>Inviable Sanitariamente</v>
      </c>
      <c r="KAG470" s="265" t="str">
        <f t="shared" si="7483"/>
        <v>Inviable Sanitariamente</v>
      </c>
      <c r="KAH470" s="265" t="str">
        <f t="shared" si="7484"/>
        <v>Inviable Sanitariamente</v>
      </c>
      <c r="KAI470" s="265" t="str">
        <f t="shared" si="7485"/>
        <v>Inviable Sanitariamente</v>
      </c>
      <c r="KAJ470" s="265" t="str">
        <f t="shared" si="7486"/>
        <v>Inviable Sanitariamente</v>
      </c>
      <c r="KAK470" s="265" t="str">
        <f t="shared" si="7487"/>
        <v>Inviable Sanitariamente</v>
      </c>
      <c r="KAL470" s="265" t="str">
        <f t="shared" si="7488"/>
        <v>Inviable Sanitariamente</v>
      </c>
      <c r="KAM470" s="265" t="str">
        <f t="shared" si="7489"/>
        <v>Inviable Sanitariamente</v>
      </c>
      <c r="KAN470" s="265" t="str">
        <f t="shared" si="7490"/>
        <v>Inviable Sanitariamente</v>
      </c>
      <c r="KAO470" s="265" t="str">
        <f t="shared" si="7491"/>
        <v>Inviable Sanitariamente</v>
      </c>
      <c r="KAP470" s="265" t="str">
        <f t="shared" si="7492"/>
        <v>Inviable Sanitariamente</v>
      </c>
      <c r="KAQ470" s="265" t="str">
        <f t="shared" si="7493"/>
        <v>Inviable Sanitariamente</v>
      </c>
      <c r="KAR470" s="265" t="str">
        <f t="shared" si="7494"/>
        <v>Inviable Sanitariamente</v>
      </c>
      <c r="KAS470" s="265" t="str">
        <f t="shared" si="7495"/>
        <v>Inviable Sanitariamente</v>
      </c>
      <c r="KAT470" s="265" t="str">
        <f t="shared" si="7496"/>
        <v>Inviable Sanitariamente</v>
      </c>
      <c r="KAU470" s="265" t="str">
        <f t="shared" si="7497"/>
        <v>Inviable Sanitariamente</v>
      </c>
      <c r="KAV470" s="265" t="str">
        <f t="shared" si="7498"/>
        <v>Inviable Sanitariamente</v>
      </c>
      <c r="KAW470" s="265" t="str">
        <f t="shared" si="7499"/>
        <v>Inviable Sanitariamente</v>
      </c>
      <c r="KAX470" s="265" t="str">
        <f t="shared" si="7500"/>
        <v>Inviable Sanitariamente</v>
      </c>
      <c r="KAY470" s="265" t="str">
        <f t="shared" si="7501"/>
        <v>Inviable Sanitariamente</v>
      </c>
      <c r="KAZ470" s="265" t="str">
        <f t="shared" si="7502"/>
        <v>Inviable Sanitariamente</v>
      </c>
      <c r="KBA470" s="265" t="str">
        <f t="shared" si="7503"/>
        <v>Inviable Sanitariamente</v>
      </c>
      <c r="KBB470" s="265" t="str">
        <f t="shared" si="7504"/>
        <v>Inviable Sanitariamente</v>
      </c>
      <c r="KBC470" s="265" t="str">
        <f t="shared" si="7505"/>
        <v>Inviable Sanitariamente</v>
      </c>
      <c r="KBD470" s="265" t="str">
        <f t="shared" si="7506"/>
        <v>Inviable Sanitariamente</v>
      </c>
      <c r="KBE470" s="265" t="str">
        <f t="shared" si="7507"/>
        <v>Inviable Sanitariamente</v>
      </c>
      <c r="KBF470" s="265" t="str">
        <f t="shared" si="7508"/>
        <v>Inviable Sanitariamente</v>
      </c>
      <c r="KBG470" s="265" t="str">
        <f t="shared" si="7509"/>
        <v>Inviable Sanitariamente</v>
      </c>
      <c r="KBH470" s="265" t="str">
        <f t="shared" si="7510"/>
        <v>Inviable Sanitariamente</v>
      </c>
      <c r="KBI470" s="265" t="str">
        <f t="shared" si="7511"/>
        <v>Inviable Sanitariamente</v>
      </c>
      <c r="KBJ470" s="265" t="str">
        <f t="shared" si="7512"/>
        <v>Inviable Sanitariamente</v>
      </c>
      <c r="KBK470" s="265" t="str">
        <f t="shared" si="7513"/>
        <v>Inviable Sanitariamente</v>
      </c>
      <c r="KBL470" s="265" t="str">
        <f t="shared" si="7514"/>
        <v>Inviable Sanitariamente</v>
      </c>
      <c r="KBM470" s="265" t="str">
        <f t="shared" si="7515"/>
        <v>Inviable Sanitariamente</v>
      </c>
      <c r="KBN470" s="265" t="str">
        <f t="shared" si="7516"/>
        <v>Inviable Sanitariamente</v>
      </c>
      <c r="KBO470" s="265" t="str">
        <f t="shared" si="7517"/>
        <v>Inviable Sanitariamente</v>
      </c>
      <c r="KBP470" s="265" t="str">
        <f t="shared" si="7518"/>
        <v>Inviable Sanitariamente</v>
      </c>
      <c r="KBQ470" s="265" t="str">
        <f t="shared" si="7519"/>
        <v>Inviable Sanitariamente</v>
      </c>
      <c r="KBR470" s="265" t="str">
        <f t="shared" si="7520"/>
        <v>Inviable Sanitariamente</v>
      </c>
      <c r="KBS470" s="265" t="str">
        <f t="shared" si="7521"/>
        <v>Inviable Sanitariamente</v>
      </c>
      <c r="KBT470" s="265" t="str">
        <f t="shared" si="7522"/>
        <v>Inviable Sanitariamente</v>
      </c>
      <c r="KBU470" s="265" t="str">
        <f t="shared" si="7523"/>
        <v>Inviable Sanitariamente</v>
      </c>
      <c r="KBV470" s="265" t="str">
        <f t="shared" si="7524"/>
        <v>Inviable Sanitariamente</v>
      </c>
      <c r="KBW470" s="265" t="str">
        <f t="shared" si="7525"/>
        <v>Inviable Sanitariamente</v>
      </c>
      <c r="KBX470" s="265" t="str">
        <f t="shared" si="7526"/>
        <v>Inviable Sanitariamente</v>
      </c>
      <c r="KBY470" s="265" t="str">
        <f t="shared" si="7527"/>
        <v>Inviable Sanitariamente</v>
      </c>
      <c r="KBZ470" s="265" t="str">
        <f t="shared" si="7528"/>
        <v>Inviable Sanitariamente</v>
      </c>
      <c r="KCA470" s="265" t="str">
        <f t="shared" si="7529"/>
        <v>Inviable Sanitariamente</v>
      </c>
      <c r="KCB470" s="265" t="str">
        <f t="shared" si="7530"/>
        <v>Inviable Sanitariamente</v>
      </c>
      <c r="KCC470" s="265" t="str">
        <f t="shared" si="7531"/>
        <v>Inviable Sanitariamente</v>
      </c>
      <c r="KCD470" s="265" t="str">
        <f t="shared" si="7532"/>
        <v>Inviable Sanitariamente</v>
      </c>
      <c r="KCE470" s="265" t="str">
        <f t="shared" si="7533"/>
        <v>Inviable Sanitariamente</v>
      </c>
      <c r="KCF470" s="265" t="str">
        <f t="shared" si="7534"/>
        <v>Inviable Sanitariamente</v>
      </c>
      <c r="KCG470" s="265" t="str">
        <f t="shared" si="7535"/>
        <v>Inviable Sanitariamente</v>
      </c>
      <c r="KCH470" s="265" t="str">
        <f t="shared" si="7536"/>
        <v>Inviable Sanitariamente</v>
      </c>
      <c r="KCI470" s="265" t="str">
        <f t="shared" si="7537"/>
        <v>Inviable Sanitariamente</v>
      </c>
      <c r="KCJ470" s="265" t="str">
        <f t="shared" si="7538"/>
        <v>Inviable Sanitariamente</v>
      </c>
      <c r="KCK470" s="265" t="str">
        <f t="shared" si="7539"/>
        <v>Inviable Sanitariamente</v>
      </c>
      <c r="KCL470" s="265" t="str">
        <f t="shared" si="7540"/>
        <v>Inviable Sanitariamente</v>
      </c>
      <c r="KCM470" s="265" t="str">
        <f t="shared" si="7541"/>
        <v>Inviable Sanitariamente</v>
      </c>
      <c r="KCN470" s="265" t="str">
        <f t="shared" si="7542"/>
        <v>Inviable Sanitariamente</v>
      </c>
      <c r="KCO470" s="265" t="str">
        <f t="shared" si="7543"/>
        <v>Inviable Sanitariamente</v>
      </c>
      <c r="KCP470" s="265" t="str">
        <f t="shared" si="7544"/>
        <v>Inviable Sanitariamente</v>
      </c>
      <c r="KCQ470" s="265" t="str">
        <f t="shared" si="7545"/>
        <v>Inviable Sanitariamente</v>
      </c>
      <c r="KCR470" s="265" t="str">
        <f t="shared" si="7546"/>
        <v>Inviable Sanitariamente</v>
      </c>
      <c r="KCS470" s="265" t="str">
        <f t="shared" si="7547"/>
        <v>Inviable Sanitariamente</v>
      </c>
      <c r="KCT470" s="265" t="str">
        <f t="shared" si="7548"/>
        <v>Inviable Sanitariamente</v>
      </c>
      <c r="KCU470" s="265" t="str">
        <f t="shared" si="7549"/>
        <v>Inviable Sanitariamente</v>
      </c>
      <c r="KCV470" s="265" t="str">
        <f t="shared" si="7550"/>
        <v>Inviable Sanitariamente</v>
      </c>
      <c r="KCW470" s="265" t="str">
        <f t="shared" si="7551"/>
        <v>Inviable Sanitariamente</v>
      </c>
      <c r="KCX470" s="265" t="str">
        <f t="shared" si="7552"/>
        <v>Inviable Sanitariamente</v>
      </c>
      <c r="KCY470" s="265" t="str">
        <f t="shared" si="7553"/>
        <v>Inviable Sanitariamente</v>
      </c>
      <c r="KCZ470" s="265" t="str">
        <f t="shared" si="7554"/>
        <v>Inviable Sanitariamente</v>
      </c>
      <c r="KDA470" s="265" t="str">
        <f t="shared" si="7555"/>
        <v>Inviable Sanitariamente</v>
      </c>
      <c r="KDB470" s="265" t="str">
        <f t="shared" si="7556"/>
        <v>Inviable Sanitariamente</v>
      </c>
      <c r="KDC470" s="265" t="str">
        <f t="shared" si="7557"/>
        <v>Inviable Sanitariamente</v>
      </c>
      <c r="KDD470" s="265" t="str">
        <f t="shared" si="7558"/>
        <v>Inviable Sanitariamente</v>
      </c>
      <c r="KDE470" s="265" t="str">
        <f t="shared" si="7559"/>
        <v>Inviable Sanitariamente</v>
      </c>
      <c r="KDF470" s="265" t="str">
        <f t="shared" si="7560"/>
        <v>Inviable Sanitariamente</v>
      </c>
      <c r="KDG470" s="265" t="str">
        <f t="shared" si="7561"/>
        <v>Inviable Sanitariamente</v>
      </c>
      <c r="KDH470" s="265" t="str">
        <f t="shared" si="7562"/>
        <v>Inviable Sanitariamente</v>
      </c>
      <c r="KDI470" s="265" t="str">
        <f t="shared" si="7563"/>
        <v>Inviable Sanitariamente</v>
      </c>
      <c r="KDJ470" s="265" t="str">
        <f t="shared" si="7564"/>
        <v>Inviable Sanitariamente</v>
      </c>
      <c r="KDK470" s="265" t="str">
        <f t="shared" si="7565"/>
        <v>Inviable Sanitariamente</v>
      </c>
      <c r="KDL470" s="265" t="str">
        <f t="shared" si="7566"/>
        <v>Inviable Sanitariamente</v>
      </c>
      <c r="KDM470" s="265" t="str">
        <f t="shared" si="7567"/>
        <v>Inviable Sanitariamente</v>
      </c>
      <c r="KDN470" s="265" t="str">
        <f t="shared" si="7568"/>
        <v>Inviable Sanitariamente</v>
      </c>
      <c r="KDO470" s="265" t="str">
        <f t="shared" si="7569"/>
        <v>Inviable Sanitariamente</v>
      </c>
      <c r="KDP470" s="265" t="str">
        <f t="shared" si="7570"/>
        <v>Inviable Sanitariamente</v>
      </c>
      <c r="KDQ470" s="265" t="str">
        <f t="shared" si="7571"/>
        <v>Inviable Sanitariamente</v>
      </c>
      <c r="KDR470" s="265" t="str">
        <f t="shared" si="7572"/>
        <v>Inviable Sanitariamente</v>
      </c>
      <c r="KDS470" s="265" t="str">
        <f t="shared" si="7573"/>
        <v>Inviable Sanitariamente</v>
      </c>
      <c r="KDT470" s="265" t="str">
        <f t="shared" si="7574"/>
        <v>Inviable Sanitariamente</v>
      </c>
      <c r="KDU470" s="265" t="str">
        <f t="shared" si="7575"/>
        <v>Inviable Sanitariamente</v>
      </c>
      <c r="KDV470" s="265" t="str">
        <f t="shared" si="7576"/>
        <v>Inviable Sanitariamente</v>
      </c>
      <c r="KDW470" s="265" t="str">
        <f t="shared" si="7577"/>
        <v>Inviable Sanitariamente</v>
      </c>
      <c r="KDX470" s="265" t="str">
        <f t="shared" si="7578"/>
        <v>Inviable Sanitariamente</v>
      </c>
      <c r="KDY470" s="265" t="str">
        <f t="shared" si="7579"/>
        <v>Inviable Sanitariamente</v>
      </c>
      <c r="KDZ470" s="265" t="str">
        <f t="shared" si="7580"/>
        <v>Inviable Sanitariamente</v>
      </c>
      <c r="KEA470" s="265" t="str">
        <f t="shared" si="7581"/>
        <v>Inviable Sanitariamente</v>
      </c>
      <c r="KEB470" s="265" t="str">
        <f t="shared" si="7582"/>
        <v>Inviable Sanitariamente</v>
      </c>
      <c r="KEC470" s="265" t="str">
        <f t="shared" si="7583"/>
        <v>Inviable Sanitariamente</v>
      </c>
      <c r="KED470" s="265" t="str">
        <f t="shared" si="7584"/>
        <v>Inviable Sanitariamente</v>
      </c>
      <c r="KEE470" s="265" t="str">
        <f t="shared" si="7585"/>
        <v>Inviable Sanitariamente</v>
      </c>
      <c r="KEF470" s="265" t="str">
        <f t="shared" si="7586"/>
        <v>Inviable Sanitariamente</v>
      </c>
      <c r="KEG470" s="265" t="str">
        <f t="shared" si="7587"/>
        <v>Inviable Sanitariamente</v>
      </c>
      <c r="KEH470" s="265" t="str">
        <f t="shared" si="7588"/>
        <v>Inviable Sanitariamente</v>
      </c>
      <c r="KEI470" s="265" t="str">
        <f t="shared" si="7589"/>
        <v>Inviable Sanitariamente</v>
      </c>
      <c r="KEJ470" s="265" t="str">
        <f t="shared" si="7590"/>
        <v>Inviable Sanitariamente</v>
      </c>
      <c r="KEK470" s="265" t="str">
        <f t="shared" si="7591"/>
        <v>Inviable Sanitariamente</v>
      </c>
      <c r="KEL470" s="265" t="str">
        <f t="shared" si="7592"/>
        <v>Inviable Sanitariamente</v>
      </c>
      <c r="KEM470" s="265" t="str">
        <f t="shared" si="7593"/>
        <v>Inviable Sanitariamente</v>
      </c>
      <c r="KEN470" s="265" t="str">
        <f t="shared" si="7594"/>
        <v>Inviable Sanitariamente</v>
      </c>
      <c r="KEO470" s="265" t="str">
        <f t="shared" si="7595"/>
        <v>Inviable Sanitariamente</v>
      </c>
      <c r="KEP470" s="265" t="str">
        <f t="shared" si="7596"/>
        <v>Inviable Sanitariamente</v>
      </c>
      <c r="KEQ470" s="265" t="str">
        <f t="shared" si="7597"/>
        <v>Inviable Sanitariamente</v>
      </c>
      <c r="KER470" s="265" t="str">
        <f t="shared" si="7598"/>
        <v>Inviable Sanitariamente</v>
      </c>
      <c r="KES470" s="265" t="str">
        <f t="shared" si="7599"/>
        <v>Inviable Sanitariamente</v>
      </c>
      <c r="KET470" s="265" t="str">
        <f t="shared" si="7600"/>
        <v>Inviable Sanitariamente</v>
      </c>
      <c r="KEU470" s="265" t="str">
        <f t="shared" si="7601"/>
        <v>Inviable Sanitariamente</v>
      </c>
      <c r="KEV470" s="265" t="str">
        <f t="shared" si="7602"/>
        <v>Inviable Sanitariamente</v>
      </c>
      <c r="KEW470" s="265" t="str">
        <f t="shared" si="7603"/>
        <v>Inviable Sanitariamente</v>
      </c>
      <c r="KEX470" s="265" t="str">
        <f t="shared" si="7604"/>
        <v>Inviable Sanitariamente</v>
      </c>
      <c r="KEY470" s="265" t="str">
        <f t="shared" si="7605"/>
        <v>Inviable Sanitariamente</v>
      </c>
      <c r="KEZ470" s="265" t="str">
        <f t="shared" si="7606"/>
        <v>Inviable Sanitariamente</v>
      </c>
      <c r="KFA470" s="265" t="str">
        <f t="shared" si="7607"/>
        <v>Inviable Sanitariamente</v>
      </c>
      <c r="KFB470" s="265" t="str">
        <f t="shared" si="7608"/>
        <v>Inviable Sanitariamente</v>
      </c>
      <c r="KFC470" s="265" t="str">
        <f t="shared" si="7609"/>
        <v>Inviable Sanitariamente</v>
      </c>
      <c r="KFD470" s="265" t="str">
        <f t="shared" si="7610"/>
        <v>Inviable Sanitariamente</v>
      </c>
      <c r="KFE470" s="265" t="str">
        <f t="shared" si="7611"/>
        <v>Inviable Sanitariamente</v>
      </c>
      <c r="KFF470" s="265" t="str">
        <f t="shared" si="7612"/>
        <v>Inviable Sanitariamente</v>
      </c>
      <c r="KFG470" s="265" t="str">
        <f t="shared" si="7613"/>
        <v>Inviable Sanitariamente</v>
      </c>
      <c r="KFH470" s="265" t="str">
        <f t="shared" si="7614"/>
        <v>Inviable Sanitariamente</v>
      </c>
      <c r="KFI470" s="265" t="str">
        <f t="shared" si="7615"/>
        <v>Inviable Sanitariamente</v>
      </c>
      <c r="KFJ470" s="265" t="str">
        <f t="shared" si="7616"/>
        <v>Inviable Sanitariamente</v>
      </c>
      <c r="KFK470" s="265" t="str">
        <f t="shared" si="7617"/>
        <v>Inviable Sanitariamente</v>
      </c>
      <c r="KFL470" s="265" t="str">
        <f t="shared" si="7618"/>
        <v>Inviable Sanitariamente</v>
      </c>
      <c r="KFM470" s="265" t="str">
        <f t="shared" si="7619"/>
        <v>Inviable Sanitariamente</v>
      </c>
      <c r="KFN470" s="265" t="str">
        <f t="shared" si="7620"/>
        <v>Inviable Sanitariamente</v>
      </c>
      <c r="KFO470" s="265" t="str">
        <f t="shared" si="7621"/>
        <v>Inviable Sanitariamente</v>
      </c>
      <c r="KFP470" s="265" t="str">
        <f t="shared" si="7622"/>
        <v>Inviable Sanitariamente</v>
      </c>
      <c r="KFQ470" s="265" t="str">
        <f t="shared" si="7623"/>
        <v>Inviable Sanitariamente</v>
      </c>
      <c r="KFR470" s="265" t="str">
        <f t="shared" si="7624"/>
        <v>Inviable Sanitariamente</v>
      </c>
      <c r="KFS470" s="265" t="str">
        <f t="shared" si="7625"/>
        <v>Inviable Sanitariamente</v>
      </c>
      <c r="KFT470" s="265" t="str">
        <f t="shared" si="7626"/>
        <v>Inviable Sanitariamente</v>
      </c>
      <c r="KFU470" s="265" t="str">
        <f t="shared" si="7627"/>
        <v>Inviable Sanitariamente</v>
      </c>
      <c r="KFV470" s="265" t="str">
        <f t="shared" si="7628"/>
        <v>Inviable Sanitariamente</v>
      </c>
      <c r="KFW470" s="265" t="str">
        <f t="shared" si="7629"/>
        <v>Inviable Sanitariamente</v>
      </c>
      <c r="KFX470" s="265" t="str">
        <f t="shared" si="7630"/>
        <v>Inviable Sanitariamente</v>
      </c>
      <c r="KFY470" s="265" t="str">
        <f t="shared" si="7631"/>
        <v>Inviable Sanitariamente</v>
      </c>
      <c r="KFZ470" s="265" t="str">
        <f t="shared" si="7632"/>
        <v>Inviable Sanitariamente</v>
      </c>
      <c r="KGA470" s="265" t="str">
        <f t="shared" si="7633"/>
        <v>Inviable Sanitariamente</v>
      </c>
      <c r="KGB470" s="265" t="str">
        <f t="shared" si="7634"/>
        <v>Inviable Sanitariamente</v>
      </c>
      <c r="KGC470" s="265" t="str">
        <f t="shared" si="7635"/>
        <v>Inviable Sanitariamente</v>
      </c>
      <c r="KGD470" s="265" t="str">
        <f t="shared" si="7636"/>
        <v>Inviable Sanitariamente</v>
      </c>
      <c r="KGE470" s="265" t="str">
        <f t="shared" si="7637"/>
        <v>Inviable Sanitariamente</v>
      </c>
      <c r="KGF470" s="265" t="str">
        <f t="shared" si="7638"/>
        <v>Inviable Sanitariamente</v>
      </c>
      <c r="KGG470" s="265" t="str">
        <f t="shared" si="7639"/>
        <v>Inviable Sanitariamente</v>
      </c>
      <c r="KGH470" s="265" t="str">
        <f t="shared" si="7640"/>
        <v>Inviable Sanitariamente</v>
      </c>
      <c r="KGI470" s="265" t="str">
        <f t="shared" si="7641"/>
        <v>Inviable Sanitariamente</v>
      </c>
      <c r="KGJ470" s="265" t="str">
        <f t="shared" si="7642"/>
        <v>Inviable Sanitariamente</v>
      </c>
      <c r="KGK470" s="265" t="str">
        <f t="shared" si="7643"/>
        <v>Inviable Sanitariamente</v>
      </c>
      <c r="KGL470" s="265" t="str">
        <f t="shared" si="7644"/>
        <v>Inviable Sanitariamente</v>
      </c>
      <c r="KGM470" s="265" t="str">
        <f t="shared" si="7645"/>
        <v>Inviable Sanitariamente</v>
      </c>
      <c r="KGN470" s="265" t="str">
        <f t="shared" si="7646"/>
        <v>Inviable Sanitariamente</v>
      </c>
      <c r="KGO470" s="265" t="str">
        <f t="shared" si="7647"/>
        <v>Inviable Sanitariamente</v>
      </c>
      <c r="KGP470" s="265" t="str">
        <f t="shared" si="7648"/>
        <v>Inviable Sanitariamente</v>
      </c>
      <c r="KGQ470" s="265" t="str">
        <f t="shared" si="7649"/>
        <v>Inviable Sanitariamente</v>
      </c>
      <c r="KGR470" s="265" t="str">
        <f t="shared" si="7650"/>
        <v>Inviable Sanitariamente</v>
      </c>
      <c r="KGS470" s="265" t="str">
        <f t="shared" si="7651"/>
        <v>Inviable Sanitariamente</v>
      </c>
      <c r="KGT470" s="265" t="str">
        <f t="shared" si="7652"/>
        <v>Inviable Sanitariamente</v>
      </c>
      <c r="KGU470" s="265" t="str">
        <f t="shared" si="7653"/>
        <v>Inviable Sanitariamente</v>
      </c>
      <c r="KGV470" s="265" t="str">
        <f t="shared" si="7654"/>
        <v>Inviable Sanitariamente</v>
      </c>
      <c r="KGW470" s="265" t="str">
        <f t="shared" si="7655"/>
        <v>Inviable Sanitariamente</v>
      </c>
      <c r="KGX470" s="265" t="str">
        <f t="shared" si="7656"/>
        <v>Inviable Sanitariamente</v>
      </c>
      <c r="KGY470" s="265" t="str">
        <f t="shared" si="7657"/>
        <v>Inviable Sanitariamente</v>
      </c>
      <c r="KGZ470" s="265" t="str">
        <f t="shared" si="7658"/>
        <v>Inviable Sanitariamente</v>
      </c>
      <c r="KHA470" s="265" t="str">
        <f t="shared" si="7659"/>
        <v>Inviable Sanitariamente</v>
      </c>
      <c r="KHB470" s="265" t="str">
        <f t="shared" si="7660"/>
        <v>Inviable Sanitariamente</v>
      </c>
      <c r="KHC470" s="265" t="str">
        <f t="shared" si="7661"/>
        <v>Inviable Sanitariamente</v>
      </c>
      <c r="KHD470" s="265" t="str">
        <f t="shared" si="7662"/>
        <v>Inviable Sanitariamente</v>
      </c>
      <c r="KHE470" s="265" t="str">
        <f t="shared" si="7663"/>
        <v>Inviable Sanitariamente</v>
      </c>
      <c r="KHF470" s="265" t="str">
        <f t="shared" si="7664"/>
        <v>Inviable Sanitariamente</v>
      </c>
      <c r="KHG470" s="265" t="str">
        <f t="shared" si="7665"/>
        <v>Inviable Sanitariamente</v>
      </c>
      <c r="KHH470" s="265" t="str">
        <f t="shared" si="7666"/>
        <v>Inviable Sanitariamente</v>
      </c>
      <c r="KHI470" s="265" t="str">
        <f t="shared" si="7667"/>
        <v>Inviable Sanitariamente</v>
      </c>
      <c r="KHJ470" s="265" t="str">
        <f t="shared" si="7668"/>
        <v>Inviable Sanitariamente</v>
      </c>
      <c r="KHK470" s="265" t="str">
        <f t="shared" si="7669"/>
        <v>Inviable Sanitariamente</v>
      </c>
      <c r="KHL470" s="265" t="str">
        <f t="shared" si="7670"/>
        <v>Inviable Sanitariamente</v>
      </c>
      <c r="KHM470" s="265" t="str">
        <f t="shared" si="7671"/>
        <v>Inviable Sanitariamente</v>
      </c>
      <c r="KHN470" s="265" t="str">
        <f t="shared" si="7672"/>
        <v>Inviable Sanitariamente</v>
      </c>
      <c r="KHO470" s="265" t="str">
        <f t="shared" si="7673"/>
        <v>Inviable Sanitariamente</v>
      </c>
      <c r="KHP470" s="265" t="str">
        <f t="shared" si="7674"/>
        <v>Inviable Sanitariamente</v>
      </c>
      <c r="KHQ470" s="265" t="str">
        <f t="shared" si="7675"/>
        <v>Inviable Sanitariamente</v>
      </c>
      <c r="KHR470" s="265" t="str">
        <f t="shared" si="7676"/>
        <v>Inviable Sanitariamente</v>
      </c>
      <c r="KHS470" s="265" t="str">
        <f t="shared" si="7677"/>
        <v>Inviable Sanitariamente</v>
      </c>
      <c r="KHT470" s="265" t="str">
        <f t="shared" si="7678"/>
        <v>Inviable Sanitariamente</v>
      </c>
      <c r="KHU470" s="265" t="str">
        <f t="shared" si="7679"/>
        <v>Inviable Sanitariamente</v>
      </c>
      <c r="KHV470" s="265" t="str">
        <f t="shared" si="7680"/>
        <v>Inviable Sanitariamente</v>
      </c>
      <c r="KHW470" s="265" t="str">
        <f t="shared" si="7681"/>
        <v>Inviable Sanitariamente</v>
      </c>
      <c r="KHX470" s="265" t="str">
        <f t="shared" si="7682"/>
        <v>Inviable Sanitariamente</v>
      </c>
      <c r="KHY470" s="265" t="str">
        <f t="shared" si="7683"/>
        <v>Inviable Sanitariamente</v>
      </c>
      <c r="KHZ470" s="265" t="str">
        <f t="shared" si="7684"/>
        <v>Inviable Sanitariamente</v>
      </c>
      <c r="KIA470" s="265" t="str">
        <f t="shared" si="7685"/>
        <v>Inviable Sanitariamente</v>
      </c>
      <c r="KIB470" s="265" t="str">
        <f t="shared" si="7686"/>
        <v>Inviable Sanitariamente</v>
      </c>
      <c r="KIC470" s="265" t="str">
        <f t="shared" si="7687"/>
        <v>Inviable Sanitariamente</v>
      </c>
      <c r="KID470" s="265" t="str">
        <f t="shared" si="7688"/>
        <v>Inviable Sanitariamente</v>
      </c>
      <c r="KIE470" s="265" t="str">
        <f t="shared" si="7689"/>
        <v>Inviable Sanitariamente</v>
      </c>
      <c r="KIF470" s="265" t="str">
        <f t="shared" si="7690"/>
        <v>Inviable Sanitariamente</v>
      </c>
      <c r="KIG470" s="265" t="str">
        <f t="shared" si="7691"/>
        <v>Inviable Sanitariamente</v>
      </c>
      <c r="KIH470" s="265" t="str">
        <f t="shared" si="7692"/>
        <v>Inviable Sanitariamente</v>
      </c>
      <c r="KII470" s="265" t="str">
        <f t="shared" si="7693"/>
        <v>Inviable Sanitariamente</v>
      </c>
      <c r="KIJ470" s="265" t="str">
        <f t="shared" si="7694"/>
        <v>Inviable Sanitariamente</v>
      </c>
      <c r="KIK470" s="265" t="str">
        <f t="shared" si="7695"/>
        <v>Inviable Sanitariamente</v>
      </c>
      <c r="KIL470" s="265" t="str">
        <f t="shared" si="7696"/>
        <v>Inviable Sanitariamente</v>
      </c>
      <c r="KIM470" s="265" t="str">
        <f t="shared" si="7697"/>
        <v>Inviable Sanitariamente</v>
      </c>
      <c r="KIN470" s="265" t="str">
        <f t="shared" si="7698"/>
        <v>Inviable Sanitariamente</v>
      </c>
      <c r="KIO470" s="265" t="str">
        <f t="shared" si="7699"/>
        <v>Inviable Sanitariamente</v>
      </c>
      <c r="KIP470" s="265" t="str">
        <f t="shared" si="7700"/>
        <v>Inviable Sanitariamente</v>
      </c>
      <c r="KIQ470" s="265" t="str">
        <f t="shared" si="7701"/>
        <v>Inviable Sanitariamente</v>
      </c>
      <c r="KIR470" s="265" t="str">
        <f t="shared" si="7702"/>
        <v>Inviable Sanitariamente</v>
      </c>
      <c r="KIS470" s="265" t="str">
        <f t="shared" si="7703"/>
        <v>Inviable Sanitariamente</v>
      </c>
      <c r="KIT470" s="265" t="str">
        <f t="shared" si="7704"/>
        <v>Inviable Sanitariamente</v>
      </c>
      <c r="KIU470" s="265" t="str">
        <f t="shared" si="7705"/>
        <v>Inviable Sanitariamente</v>
      </c>
      <c r="KIV470" s="265" t="str">
        <f t="shared" si="7706"/>
        <v>Inviable Sanitariamente</v>
      </c>
      <c r="KIW470" s="265" t="str">
        <f t="shared" si="7707"/>
        <v>Inviable Sanitariamente</v>
      </c>
      <c r="KIX470" s="265" t="str">
        <f t="shared" si="7708"/>
        <v>Inviable Sanitariamente</v>
      </c>
      <c r="KIY470" s="265" t="str">
        <f t="shared" si="7709"/>
        <v>Inviable Sanitariamente</v>
      </c>
      <c r="KIZ470" s="265" t="str">
        <f t="shared" si="7710"/>
        <v>Inviable Sanitariamente</v>
      </c>
      <c r="KJA470" s="265" t="str">
        <f t="shared" si="7711"/>
        <v>Inviable Sanitariamente</v>
      </c>
      <c r="KJB470" s="265" t="str">
        <f t="shared" si="7712"/>
        <v>Inviable Sanitariamente</v>
      </c>
      <c r="KJC470" s="265" t="str">
        <f t="shared" si="7713"/>
        <v>Inviable Sanitariamente</v>
      </c>
      <c r="KJD470" s="265" t="str">
        <f t="shared" si="7714"/>
        <v>Inviable Sanitariamente</v>
      </c>
      <c r="KJE470" s="265" t="str">
        <f t="shared" si="7715"/>
        <v>Inviable Sanitariamente</v>
      </c>
      <c r="KJF470" s="265" t="str">
        <f t="shared" si="7716"/>
        <v>Inviable Sanitariamente</v>
      </c>
      <c r="KJG470" s="265" t="str">
        <f t="shared" si="7717"/>
        <v>Inviable Sanitariamente</v>
      </c>
      <c r="KJH470" s="265" t="str">
        <f t="shared" si="7718"/>
        <v>Inviable Sanitariamente</v>
      </c>
      <c r="KJI470" s="265" t="str">
        <f t="shared" si="7719"/>
        <v>Inviable Sanitariamente</v>
      </c>
      <c r="KJJ470" s="265" t="str">
        <f t="shared" si="7720"/>
        <v>Inviable Sanitariamente</v>
      </c>
      <c r="KJK470" s="265" t="str">
        <f t="shared" si="7721"/>
        <v>Inviable Sanitariamente</v>
      </c>
      <c r="KJL470" s="265" t="str">
        <f t="shared" si="7722"/>
        <v>Inviable Sanitariamente</v>
      </c>
      <c r="KJM470" s="265" t="str">
        <f t="shared" si="7723"/>
        <v>Inviable Sanitariamente</v>
      </c>
      <c r="KJN470" s="265" t="str">
        <f t="shared" si="7724"/>
        <v>Inviable Sanitariamente</v>
      </c>
      <c r="KJO470" s="265" t="str">
        <f t="shared" si="7725"/>
        <v>Inviable Sanitariamente</v>
      </c>
      <c r="KJP470" s="265" t="str">
        <f t="shared" si="7726"/>
        <v>Inviable Sanitariamente</v>
      </c>
      <c r="KJQ470" s="265" t="str">
        <f t="shared" si="7727"/>
        <v>Inviable Sanitariamente</v>
      </c>
      <c r="KJR470" s="265" t="str">
        <f t="shared" si="7728"/>
        <v>Inviable Sanitariamente</v>
      </c>
      <c r="KJS470" s="265" t="str">
        <f t="shared" si="7729"/>
        <v>Inviable Sanitariamente</v>
      </c>
      <c r="KJT470" s="265" t="str">
        <f t="shared" si="7730"/>
        <v>Inviable Sanitariamente</v>
      </c>
      <c r="KJU470" s="265" t="str">
        <f t="shared" si="7731"/>
        <v>Inviable Sanitariamente</v>
      </c>
      <c r="KJV470" s="265" t="str">
        <f t="shared" si="7732"/>
        <v>Inviable Sanitariamente</v>
      </c>
      <c r="KJW470" s="265" t="str">
        <f t="shared" si="7733"/>
        <v>Inviable Sanitariamente</v>
      </c>
      <c r="KJX470" s="265" t="str">
        <f t="shared" si="7734"/>
        <v>Inviable Sanitariamente</v>
      </c>
      <c r="KJY470" s="265" t="str">
        <f t="shared" si="7735"/>
        <v>Inviable Sanitariamente</v>
      </c>
      <c r="KJZ470" s="265" t="str">
        <f t="shared" si="7736"/>
        <v>Inviable Sanitariamente</v>
      </c>
      <c r="KKA470" s="265" t="str">
        <f t="shared" si="7737"/>
        <v>Inviable Sanitariamente</v>
      </c>
      <c r="KKB470" s="265" t="str">
        <f t="shared" si="7738"/>
        <v>Inviable Sanitariamente</v>
      </c>
      <c r="KKC470" s="265" t="str">
        <f t="shared" si="7739"/>
        <v>Inviable Sanitariamente</v>
      </c>
      <c r="KKD470" s="265" t="str">
        <f t="shared" si="7740"/>
        <v>Inviable Sanitariamente</v>
      </c>
      <c r="KKE470" s="265" t="str">
        <f t="shared" si="7741"/>
        <v>Inviable Sanitariamente</v>
      </c>
      <c r="KKF470" s="265" t="str">
        <f t="shared" si="7742"/>
        <v>Inviable Sanitariamente</v>
      </c>
      <c r="KKG470" s="265" t="str">
        <f t="shared" si="7743"/>
        <v>Inviable Sanitariamente</v>
      </c>
      <c r="KKH470" s="265" t="str">
        <f t="shared" si="7744"/>
        <v>Inviable Sanitariamente</v>
      </c>
      <c r="KKI470" s="265" t="str">
        <f t="shared" si="7745"/>
        <v>Inviable Sanitariamente</v>
      </c>
      <c r="KKJ470" s="265" t="str">
        <f t="shared" si="7746"/>
        <v>Inviable Sanitariamente</v>
      </c>
      <c r="KKK470" s="265" t="str">
        <f t="shared" si="7747"/>
        <v>Inviable Sanitariamente</v>
      </c>
      <c r="KKL470" s="265" t="str">
        <f t="shared" si="7748"/>
        <v>Inviable Sanitariamente</v>
      </c>
      <c r="KKM470" s="265" t="str">
        <f t="shared" si="7749"/>
        <v>Inviable Sanitariamente</v>
      </c>
      <c r="KKN470" s="265" t="str">
        <f t="shared" si="7750"/>
        <v>Inviable Sanitariamente</v>
      </c>
      <c r="KKO470" s="265" t="str">
        <f t="shared" si="7751"/>
        <v>Inviable Sanitariamente</v>
      </c>
      <c r="KKP470" s="265" t="str">
        <f t="shared" si="7752"/>
        <v>Inviable Sanitariamente</v>
      </c>
      <c r="KKQ470" s="265" t="str">
        <f t="shared" si="7753"/>
        <v>Inviable Sanitariamente</v>
      </c>
      <c r="KKR470" s="265" t="str">
        <f t="shared" si="7754"/>
        <v>Inviable Sanitariamente</v>
      </c>
      <c r="KKS470" s="265" t="str">
        <f t="shared" si="7755"/>
        <v>Inviable Sanitariamente</v>
      </c>
      <c r="KKT470" s="265" t="str">
        <f t="shared" si="7756"/>
        <v>Inviable Sanitariamente</v>
      </c>
      <c r="KKU470" s="265" t="str">
        <f t="shared" si="7757"/>
        <v>Inviable Sanitariamente</v>
      </c>
      <c r="KKV470" s="265" t="str">
        <f t="shared" si="7758"/>
        <v>Inviable Sanitariamente</v>
      </c>
      <c r="KKW470" s="265" t="str">
        <f t="shared" si="7759"/>
        <v>Inviable Sanitariamente</v>
      </c>
      <c r="KKX470" s="265" t="str">
        <f t="shared" si="7760"/>
        <v>Inviable Sanitariamente</v>
      </c>
      <c r="KKY470" s="265" t="str">
        <f t="shared" si="7761"/>
        <v>Inviable Sanitariamente</v>
      </c>
      <c r="KKZ470" s="265" t="str">
        <f t="shared" si="7762"/>
        <v>Inviable Sanitariamente</v>
      </c>
      <c r="KLA470" s="265" t="str">
        <f t="shared" si="7763"/>
        <v>Inviable Sanitariamente</v>
      </c>
      <c r="KLB470" s="265" t="str">
        <f t="shared" si="7764"/>
        <v>Inviable Sanitariamente</v>
      </c>
      <c r="KLC470" s="265" t="str">
        <f t="shared" si="7765"/>
        <v>Inviable Sanitariamente</v>
      </c>
      <c r="KLD470" s="265" t="str">
        <f t="shared" si="7766"/>
        <v>Inviable Sanitariamente</v>
      </c>
      <c r="KLE470" s="265" t="str">
        <f t="shared" si="7767"/>
        <v>Inviable Sanitariamente</v>
      </c>
      <c r="KLF470" s="265" t="str">
        <f t="shared" si="7768"/>
        <v>Inviable Sanitariamente</v>
      </c>
      <c r="KLG470" s="265" t="str">
        <f t="shared" si="7769"/>
        <v>Inviable Sanitariamente</v>
      </c>
      <c r="KLH470" s="265" t="str">
        <f t="shared" si="7770"/>
        <v>Inviable Sanitariamente</v>
      </c>
      <c r="KLI470" s="265" t="str">
        <f t="shared" si="7771"/>
        <v>Inviable Sanitariamente</v>
      </c>
      <c r="KLJ470" s="265" t="str">
        <f t="shared" si="7772"/>
        <v>Inviable Sanitariamente</v>
      </c>
      <c r="KLK470" s="265" t="str">
        <f t="shared" si="7773"/>
        <v>Inviable Sanitariamente</v>
      </c>
      <c r="KLL470" s="265" t="str">
        <f t="shared" si="7774"/>
        <v>Inviable Sanitariamente</v>
      </c>
      <c r="KLM470" s="265" t="str">
        <f t="shared" si="7775"/>
        <v>Inviable Sanitariamente</v>
      </c>
      <c r="KLN470" s="265" t="str">
        <f t="shared" si="7776"/>
        <v>Inviable Sanitariamente</v>
      </c>
      <c r="KLO470" s="265" t="str">
        <f t="shared" si="7777"/>
        <v>Inviable Sanitariamente</v>
      </c>
      <c r="KLP470" s="265" t="str">
        <f t="shared" si="7778"/>
        <v>Inviable Sanitariamente</v>
      </c>
      <c r="KLQ470" s="265" t="str">
        <f t="shared" si="7779"/>
        <v>Inviable Sanitariamente</v>
      </c>
      <c r="KLR470" s="265" t="str">
        <f t="shared" si="7780"/>
        <v>Inviable Sanitariamente</v>
      </c>
      <c r="KLS470" s="265" t="str">
        <f t="shared" si="7781"/>
        <v>Inviable Sanitariamente</v>
      </c>
      <c r="KLT470" s="265" t="str">
        <f t="shared" si="7782"/>
        <v>Inviable Sanitariamente</v>
      </c>
      <c r="KLU470" s="265" t="str">
        <f t="shared" si="7783"/>
        <v>Inviable Sanitariamente</v>
      </c>
      <c r="KLV470" s="265" t="str">
        <f t="shared" si="7784"/>
        <v>Inviable Sanitariamente</v>
      </c>
      <c r="KLW470" s="265" t="str">
        <f t="shared" si="7785"/>
        <v>Inviable Sanitariamente</v>
      </c>
      <c r="KLX470" s="265" t="str">
        <f t="shared" si="7786"/>
        <v>Inviable Sanitariamente</v>
      </c>
      <c r="KLY470" s="265" t="str">
        <f t="shared" si="7787"/>
        <v>Inviable Sanitariamente</v>
      </c>
      <c r="KLZ470" s="265" t="str">
        <f t="shared" si="7788"/>
        <v>Inviable Sanitariamente</v>
      </c>
      <c r="KMA470" s="265" t="str">
        <f t="shared" si="7789"/>
        <v>Inviable Sanitariamente</v>
      </c>
      <c r="KMB470" s="265" t="str">
        <f t="shared" si="7790"/>
        <v>Inviable Sanitariamente</v>
      </c>
      <c r="KMC470" s="265" t="str">
        <f t="shared" si="7791"/>
        <v>Inviable Sanitariamente</v>
      </c>
      <c r="KMD470" s="265" t="str">
        <f t="shared" si="7792"/>
        <v>Inviable Sanitariamente</v>
      </c>
      <c r="KME470" s="265" t="str">
        <f t="shared" si="7793"/>
        <v>Inviable Sanitariamente</v>
      </c>
      <c r="KMF470" s="265" t="str">
        <f t="shared" si="7794"/>
        <v>Inviable Sanitariamente</v>
      </c>
      <c r="KMG470" s="265" t="str">
        <f t="shared" si="7795"/>
        <v>Inviable Sanitariamente</v>
      </c>
      <c r="KMH470" s="265" t="str">
        <f t="shared" si="7796"/>
        <v>Inviable Sanitariamente</v>
      </c>
      <c r="KMI470" s="265" t="str">
        <f t="shared" si="7797"/>
        <v>Inviable Sanitariamente</v>
      </c>
      <c r="KMJ470" s="265" t="str">
        <f t="shared" si="7798"/>
        <v>Inviable Sanitariamente</v>
      </c>
      <c r="KMK470" s="265" t="str">
        <f t="shared" si="7799"/>
        <v>Inviable Sanitariamente</v>
      </c>
      <c r="KML470" s="265" t="str">
        <f t="shared" si="7800"/>
        <v>Inviable Sanitariamente</v>
      </c>
      <c r="KMM470" s="265" t="str">
        <f t="shared" si="7801"/>
        <v>Inviable Sanitariamente</v>
      </c>
      <c r="KMN470" s="265" t="str">
        <f t="shared" si="7802"/>
        <v>Inviable Sanitariamente</v>
      </c>
      <c r="KMO470" s="265" t="str">
        <f t="shared" si="7803"/>
        <v>Inviable Sanitariamente</v>
      </c>
      <c r="KMP470" s="265" t="str">
        <f t="shared" si="7804"/>
        <v>Inviable Sanitariamente</v>
      </c>
      <c r="KMQ470" s="265" t="str">
        <f t="shared" si="7805"/>
        <v>Inviable Sanitariamente</v>
      </c>
      <c r="KMR470" s="265" t="str">
        <f t="shared" si="7806"/>
        <v>Inviable Sanitariamente</v>
      </c>
      <c r="KMS470" s="265" t="str">
        <f t="shared" si="7807"/>
        <v>Inviable Sanitariamente</v>
      </c>
      <c r="KMT470" s="265" t="str">
        <f t="shared" si="7808"/>
        <v>Inviable Sanitariamente</v>
      </c>
      <c r="KMU470" s="265" t="str">
        <f t="shared" si="7809"/>
        <v>Inviable Sanitariamente</v>
      </c>
      <c r="KMV470" s="265" t="str">
        <f t="shared" si="7810"/>
        <v>Inviable Sanitariamente</v>
      </c>
      <c r="KMW470" s="265" t="str">
        <f t="shared" si="7811"/>
        <v>Inviable Sanitariamente</v>
      </c>
      <c r="KMX470" s="265" t="str">
        <f t="shared" si="7812"/>
        <v>Inviable Sanitariamente</v>
      </c>
      <c r="KMY470" s="265" t="str">
        <f t="shared" si="7813"/>
        <v>Inviable Sanitariamente</v>
      </c>
      <c r="KMZ470" s="265" t="str">
        <f t="shared" si="7814"/>
        <v>Inviable Sanitariamente</v>
      </c>
      <c r="KNA470" s="265" t="str">
        <f t="shared" si="7815"/>
        <v>Inviable Sanitariamente</v>
      </c>
      <c r="KNB470" s="265" t="str">
        <f t="shared" si="7816"/>
        <v>Inviable Sanitariamente</v>
      </c>
      <c r="KNC470" s="265" t="str">
        <f t="shared" si="7817"/>
        <v>Inviable Sanitariamente</v>
      </c>
      <c r="KND470" s="265" t="str">
        <f t="shared" si="7818"/>
        <v>Inviable Sanitariamente</v>
      </c>
      <c r="KNE470" s="265" t="str">
        <f t="shared" si="7819"/>
        <v>Inviable Sanitariamente</v>
      </c>
      <c r="KNF470" s="265" t="str">
        <f t="shared" si="7820"/>
        <v>Inviable Sanitariamente</v>
      </c>
      <c r="KNG470" s="265" t="str">
        <f t="shared" si="7821"/>
        <v>Inviable Sanitariamente</v>
      </c>
      <c r="KNH470" s="265" t="str">
        <f t="shared" si="7822"/>
        <v>Inviable Sanitariamente</v>
      </c>
      <c r="KNI470" s="265" t="str">
        <f t="shared" si="7823"/>
        <v>Inviable Sanitariamente</v>
      </c>
      <c r="KNJ470" s="265" t="str">
        <f t="shared" si="7824"/>
        <v>Inviable Sanitariamente</v>
      </c>
      <c r="KNK470" s="265" t="str">
        <f t="shared" si="7825"/>
        <v>Inviable Sanitariamente</v>
      </c>
      <c r="KNL470" s="265" t="str">
        <f t="shared" si="7826"/>
        <v>Inviable Sanitariamente</v>
      </c>
      <c r="KNM470" s="265" t="str">
        <f t="shared" si="7827"/>
        <v>Inviable Sanitariamente</v>
      </c>
      <c r="KNN470" s="265" t="str">
        <f t="shared" si="7828"/>
        <v>Inviable Sanitariamente</v>
      </c>
      <c r="KNO470" s="265" t="str">
        <f t="shared" si="7829"/>
        <v>Inviable Sanitariamente</v>
      </c>
      <c r="KNP470" s="265" t="str">
        <f t="shared" si="7830"/>
        <v>Inviable Sanitariamente</v>
      </c>
      <c r="KNQ470" s="265" t="str">
        <f t="shared" si="7831"/>
        <v>Inviable Sanitariamente</v>
      </c>
      <c r="KNR470" s="265" t="str">
        <f t="shared" si="7832"/>
        <v>Inviable Sanitariamente</v>
      </c>
      <c r="KNS470" s="265" t="str">
        <f t="shared" si="7833"/>
        <v>Inviable Sanitariamente</v>
      </c>
      <c r="KNT470" s="265" t="str">
        <f t="shared" si="7834"/>
        <v>Inviable Sanitariamente</v>
      </c>
      <c r="KNU470" s="265" t="str">
        <f t="shared" si="7835"/>
        <v>Inviable Sanitariamente</v>
      </c>
      <c r="KNV470" s="265" t="str">
        <f t="shared" si="7836"/>
        <v>Inviable Sanitariamente</v>
      </c>
      <c r="KNW470" s="265" t="str">
        <f t="shared" si="7837"/>
        <v>Inviable Sanitariamente</v>
      </c>
      <c r="KNX470" s="265" t="str">
        <f t="shared" si="7838"/>
        <v>Inviable Sanitariamente</v>
      </c>
      <c r="KNY470" s="265" t="str">
        <f t="shared" si="7839"/>
        <v>Inviable Sanitariamente</v>
      </c>
      <c r="KNZ470" s="265" t="str">
        <f t="shared" si="7840"/>
        <v>Inviable Sanitariamente</v>
      </c>
      <c r="KOA470" s="265" t="str">
        <f t="shared" si="7841"/>
        <v>Inviable Sanitariamente</v>
      </c>
      <c r="KOB470" s="265" t="str">
        <f t="shared" si="7842"/>
        <v>Inviable Sanitariamente</v>
      </c>
      <c r="KOC470" s="265" t="str">
        <f t="shared" si="7843"/>
        <v>Inviable Sanitariamente</v>
      </c>
      <c r="KOD470" s="265" t="str">
        <f t="shared" si="7844"/>
        <v>Inviable Sanitariamente</v>
      </c>
      <c r="KOE470" s="265" t="str">
        <f t="shared" si="7845"/>
        <v>Inviable Sanitariamente</v>
      </c>
      <c r="KOF470" s="265" t="str">
        <f t="shared" si="7846"/>
        <v>Inviable Sanitariamente</v>
      </c>
      <c r="KOG470" s="265" t="str">
        <f t="shared" si="7847"/>
        <v>Inviable Sanitariamente</v>
      </c>
      <c r="KOH470" s="265" t="str">
        <f t="shared" si="7848"/>
        <v>Inviable Sanitariamente</v>
      </c>
      <c r="KOI470" s="265" t="str">
        <f t="shared" si="7849"/>
        <v>Inviable Sanitariamente</v>
      </c>
      <c r="KOJ470" s="265" t="str">
        <f t="shared" si="7850"/>
        <v>Inviable Sanitariamente</v>
      </c>
      <c r="KOK470" s="265" t="str">
        <f t="shared" si="7851"/>
        <v>Inviable Sanitariamente</v>
      </c>
      <c r="KOL470" s="265" t="str">
        <f t="shared" si="7852"/>
        <v>Inviable Sanitariamente</v>
      </c>
      <c r="KOM470" s="265" t="str">
        <f t="shared" si="7853"/>
        <v>Inviable Sanitariamente</v>
      </c>
      <c r="KON470" s="265" t="str">
        <f t="shared" si="7854"/>
        <v>Inviable Sanitariamente</v>
      </c>
      <c r="KOO470" s="265" t="str">
        <f t="shared" si="7855"/>
        <v>Inviable Sanitariamente</v>
      </c>
      <c r="KOP470" s="265" t="str">
        <f t="shared" si="7856"/>
        <v>Inviable Sanitariamente</v>
      </c>
      <c r="KOQ470" s="265" t="str">
        <f t="shared" si="7857"/>
        <v>Inviable Sanitariamente</v>
      </c>
      <c r="KOR470" s="265" t="str">
        <f t="shared" si="7858"/>
        <v>Inviable Sanitariamente</v>
      </c>
      <c r="KOS470" s="265" t="str">
        <f t="shared" si="7859"/>
        <v>Inviable Sanitariamente</v>
      </c>
      <c r="KOT470" s="265" t="str">
        <f t="shared" si="7860"/>
        <v>Inviable Sanitariamente</v>
      </c>
      <c r="KOU470" s="265" t="str">
        <f t="shared" si="7861"/>
        <v>Inviable Sanitariamente</v>
      </c>
      <c r="KOV470" s="265" t="str">
        <f t="shared" si="7862"/>
        <v>Inviable Sanitariamente</v>
      </c>
      <c r="KOW470" s="265" t="str">
        <f t="shared" si="7863"/>
        <v>Inviable Sanitariamente</v>
      </c>
      <c r="KOX470" s="265" t="str">
        <f t="shared" si="7864"/>
        <v>Inviable Sanitariamente</v>
      </c>
      <c r="KOY470" s="265" t="str">
        <f t="shared" si="7865"/>
        <v>Inviable Sanitariamente</v>
      </c>
      <c r="KOZ470" s="265" t="str">
        <f t="shared" si="7866"/>
        <v>Inviable Sanitariamente</v>
      </c>
      <c r="KPA470" s="265" t="str">
        <f t="shared" si="7867"/>
        <v>Inviable Sanitariamente</v>
      </c>
      <c r="KPB470" s="265" t="str">
        <f t="shared" si="7868"/>
        <v>Inviable Sanitariamente</v>
      </c>
      <c r="KPC470" s="265" t="str">
        <f t="shared" si="7869"/>
        <v>Inviable Sanitariamente</v>
      </c>
      <c r="KPD470" s="265" t="str">
        <f t="shared" si="7870"/>
        <v>Inviable Sanitariamente</v>
      </c>
      <c r="KPE470" s="265" t="str">
        <f t="shared" si="7871"/>
        <v>Inviable Sanitariamente</v>
      </c>
      <c r="KPF470" s="265" t="str">
        <f t="shared" si="7872"/>
        <v>Inviable Sanitariamente</v>
      </c>
      <c r="KPG470" s="265" t="str">
        <f t="shared" si="7873"/>
        <v>Inviable Sanitariamente</v>
      </c>
      <c r="KPH470" s="265" t="str">
        <f t="shared" si="7874"/>
        <v>Inviable Sanitariamente</v>
      </c>
      <c r="KPI470" s="265" t="str">
        <f t="shared" si="7875"/>
        <v>Inviable Sanitariamente</v>
      </c>
      <c r="KPJ470" s="265" t="str">
        <f t="shared" si="7876"/>
        <v>Inviable Sanitariamente</v>
      </c>
      <c r="KPK470" s="265" t="str">
        <f t="shared" si="7877"/>
        <v>Inviable Sanitariamente</v>
      </c>
      <c r="KPL470" s="265" t="str">
        <f t="shared" si="7878"/>
        <v>Inviable Sanitariamente</v>
      </c>
      <c r="KPM470" s="265" t="str">
        <f t="shared" si="7879"/>
        <v>Inviable Sanitariamente</v>
      </c>
      <c r="KPN470" s="265" t="str">
        <f t="shared" si="7880"/>
        <v>Inviable Sanitariamente</v>
      </c>
      <c r="KPO470" s="265" t="str">
        <f t="shared" si="7881"/>
        <v>Inviable Sanitariamente</v>
      </c>
      <c r="KPP470" s="265" t="str">
        <f t="shared" si="7882"/>
        <v>Inviable Sanitariamente</v>
      </c>
      <c r="KPQ470" s="265" t="str">
        <f t="shared" si="7883"/>
        <v>Inviable Sanitariamente</v>
      </c>
      <c r="KPR470" s="265" t="str">
        <f t="shared" si="7884"/>
        <v>Inviable Sanitariamente</v>
      </c>
      <c r="KPS470" s="265" t="str">
        <f t="shared" si="7885"/>
        <v>Inviable Sanitariamente</v>
      </c>
      <c r="KPT470" s="265" t="str">
        <f t="shared" si="7886"/>
        <v>Inviable Sanitariamente</v>
      </c>
      <c r="KPU470" s="265" t="str">
        <f t="shared" si="7887"/>
        <v>Inviable Sanitariamente</v>
      </c>
      <c r="KPV470" s="265" t="str">
        <f t="shared" si="7888"/>
        <v>Inviable Sanitariamente</v>
      </c>
      <c r="KPW470" s="265" t="str">
        <f t="shared" si="7889"/>
        <v>Inviable Sanitariamente</v>
      </c>
      <c r="KPX470" s="265" t="str">
        <f t="shared" si="7890"/>
        <v>Inviable Sanitariamente</v>
      </c>
      <c r="KPY470" s="265" t="str">
        <f t="shared" si="7891"/>
        <v>Inviable Sanitariamente</v>
      </c>
      <c r="KPZ470" s="265" t="str">
        <f t="shared" si="7892"/>
        <v>Inviable Sanitariamente</v>
      </c>
      <c r="KQA470" s="265" t="str">
        <f t="shared" si="7893"/>
        <v>Inviable Sanitariamente</v>
      </c>
      <c r="KQB470" s="265" t="str">
        <f t="shared" si="7894"/>
        <v>Inviable Sanitariamente</v>
      </c>
      <c r="KQC470" s="265" t="str">
        <f t="shared" si="7895"/>
        <v>Inviable Sanitariamente</v>
      </c>
      <c r="KQD470" s="265" t="str">
        <f t="shared" si="7896"/>
        <v>Inviable Sanitariamente</v>
      </c>
      <c r="KQE470" s="265" t="str">
        <f t="shared" si="7897"/>
        <v>Inviable Sanitariamente</v>
      </c>
      <c r="KQF470" s="265" t="str">
        <f t="shared" si="7898"/>
        <v>Inviable Sanitariamente</v>
      </c>
      <c r="KQG470" s="265" t="str">
        <f t="shared" si="7899"/>
        <v>Inviable Sanitariamente</v>
      </c>
      <c r="KQH470" s="265" t="str">
        <f t="shared" si="7900"/>
        <v>Inviable Sanitariamente</v>
      </c>
      <c r="KQI470" s="265" t="str">
        <f t="shared" si="7901"/>
        <v>Inviable Sanitariamente</v>
      </c>
      <c r="KQJ470" s="265" t="str">
        <f t="shared" si="7902"/>
        <v>Inviable Sanitariamente</v>
      </c>
      <c r="KQK470" s="265" t="str">
        <f t="shared" si="7903"/>
        <v>Inviable Sanitariamente</v>
      </c>
      <c r="KQL470" s="265" t="str">
        <f t="shared" si="7904"/>
        <v>Inviable Sanitariamente</v>
      </c>
      <c r="KQM470" s="265" t="str">
        <f t="shared" si="7905"/>
        <v>Inviable Sanitariamente</v>
      </c>
      <c r="KQN470" s="265" t="str">
        <f t="shared" si="7906"/>
        <v>Inviable Sanitariamente</v>
      </c>
      <c r="KQO470" s="265" t="str">
        <f t="shared" si="7907"/>
        <v>Inviable Sanitariamente</v>
      </c>
      <c r="KQP470" s="265" t="str">
        <f t="shared" si="7908"/>
        <v>Inviable Sanitariamente</v>
      </c>
      <c r="KQQ470" s="265" t="str">
        <f t="shared" si="7909"/>
        <v>Inviable Sanitariamente</v>
      </c>
      <c r="KQR470" s="265" t="str">
        <f t="shared" si="7910"/>
        <v>Inviable Sanitariamente</v>
      </c>
      <c r="KQS470" s="265" t="str">
        <f t="shared" si="7911"/>
        <v>Inviable Sanitariamente</v>
      </c>
      <c r="KQT470" s="265" t="str">
        <f t="shared" si="7912"/>
        <v>Inviable Sanitariamente</v>
      </c>
      <c r="KQU470" s="265" t="str">
        <f t="shared" si="7913"/>
        <v>Inviable Sanitariamente</v>
      </c>
      <c r="KQV470" s="265" t="str">
        <f t="shared" si="7914"/>
        <v>Inviable Sanitariamente</v>
      </c>
      <c r="KQW470" s="265" t="str">
        <f t="shared" si="7915"/>
        <v>Inviable Sanitariamente</v>
      </c>
      <c r="KQX470" s="265" t="str">
        <f t="shared" si="7916"/>
        <v>Inviable Sanitariamente</v>
      </c>
      <c r="KQY470" s="265" t="str">
        <f t="shared" si="7917"/>
        <v>Inviable Sanitariamente</v>
      </c>
      <c r="KQZ470" s="265" t="str">
        <f t="shared" si="7918"/>
        <v>Inviable Sanitariamente</v>
      </c>
      <c r="KRA470" s="265" t="str">
        <f t="shared" si="7919"/>
        <v>Inviable Sanitariamente</v>
      </c>
      <c r="KRB470" s="265" t="str">
        <f t="shared" si="7920"/>
        <v>Inviable Sanitariamente</v>
      </c>
      <c r="KRC470" s="265" t="str">
        <f t="shared" si="7921"/>
        <v>Inviable Sanitariamente</v>
      </c>
      <c r="KRD470" s="265" t="str">
        <f t="shared" si="7922"/>
        <v>Inviable Sanitariamente</v>
      </c>
      <c r="KRE470" s="265" t="str">
        <f t="shared" si="7923"/>
        <v>Inviable Sanitariamente</v>
      </c>
      <c r="KRF470" s="265" t="str">
        <f t="shared" si="7924"/>
        <v>Inviable Sanitariamente</v>
      </c>
      <c r="KRG470" s="265" t="str">
        <f t="shared" si="7925"/>
        <v>Inviable Sanitariamente</v>
      </c>
      <c r="KRH470" s="265" t="str">
        <f t="shared" si="7926"/>
        <v>Inviable Sanitariamente</v>
      </c>
      <c r="KRI470" s="265" t="str">
        <f t="shared" si="7927"/>
        <v>Inviable Sanitariamente</v>
      </c>
      <c r="KRJ470" s="265" t="str">
        <f t="shared" si="7928"/>
        <v>Inviable Sanitariamente</v>
      </c>
      <c r="KRK470" s="265" t="str">
        <f t="shared" si="7929"/>
        <v>Inviable Sanitariamente</v>
      </c>
      <c r="KRL470" s="265" t="str">
        <f t="shared" si="7930"/>
        <v>Inviable Sanitariamente</v>
      </c>
      <c r="KRM470" s="265" t="str">
        <f t="shared" si="7931"/>
        <v>Inviable Sanitariamente</v>
      </c>
      <c r="KRN470" s="265" t="str">
        <f t="shared" si="7932"/>
        <v>Inviable Sanitariamente</v>
      </c>
      <c r="KRO470" s="265" t="str">
        <f t="shared" si="7933"/>
        <v>Inviable Sanitariamente</v>
      </c>
      <c r="KRP470" s="265" t="str">
        <f t="shared" si="7934"/>
        <v>Inviable Sanitariamente</v>
      </c>
      <c r="KRQ470" s="265" t="str">
        <f t="shared" si="7935"/>
        <v>Inviable Sanitariamente</v>
      </c>
      <c r="KRR470" s="265" t="str">
        <f t="shared" si="7936"/>
        <v>Inviable Sanitariamente</v>
      </c>
      <c r="KRS470" s="265" t="str">
        <f t="shared" si="7937"/>
        <v>Inviable Sanitariamente</v>
      </c>
      <c r="KRT470" s="265" t="str">
        <f t="shared" si="7938"/>
        <v>Inviable Sanitariamente</v>
      </c>
      <c r="KRU470" s="265" t="str">
        <f t="shared" si="7939"/>
        <v>Inviable Sanitariamente</v>
      </c>
      <c r="KRV470" s="265" t="str">
        <f t="shared" si="7940"/>
        <v>Inviable Sanitariamente</v>
      </c>
      <c r="KRW470" s="265" t="str">
        <f t="shared" si="7941"/>
        <v>Inviable Sanitariamente</v>
      </c>
      <c r="KRX470" s="265" t="str">
        <f t="shared" si="7942"/>
        <v>Inviable Sanitariamente</v>
      </c>
      <c r="KRY470" s="265" t="str">
        <f t="shared" si="7943"/>
        <v>Inviable Sanitariamente</v>
      </c>
      <c r="KRZ470" s="265" t="str">
        <f t="shared" si="7944"/>
        <v>Inviable Sanitariamente</v>
      </c>
      <c r="KSA470" s="265" t="str">
        <f t="shared" si="7945"/>
        <v>Inviable Sanitariamente</v>
      </c>
      <c r="KSB470" s="265" t="str">
        <f t="shared" si="7946"/>
        <v>Inviable Sanitariamente</v>
      </c>
      <c r="KSC470" s="265" t="str">
        <f t="shared" si="7947"/>
        <v>Inviable Sanitariamente</v>
      </c>
      <c r="KSD470" s="265" t="str">
        <f t="shared" si="7948"/>
        <v>Inviable Sanitariamente</v>
      </c>
      <c r="KSE470" s="265" t="str">
        <f t="shared" si="7949"/>
        <v>Inviable Sanitariamente</v>
      </c>
      <c r="KSF470" s="265" t="str">
        <f t="shared" si="7950"/>
        <v>Inviable Sanitariamente</v>
      </c>
      <c r="KSG470" s="265" t="str">
        <f t="shared" si="7951"/>
        <v>Inviable Sanitariamente</v>
      </c>
      <c r="KSH470" s="265" t="str">
        <f t="shared" si="7952"/>
        <v>Inviable Sanitariamente</v>
      </c>
      <c r="KSI470" s="265" t="str">
        <f t="shared" si="7953"/>
        <v>Inviable Sanitariamente</v>
      </c>
      <c r="KSJ470" s="265" t="str">
        <f t="shared" si="7954"/>
        <v>Inviable Sanitariamente</v>
      </c>
      <c r="KSK470" s="265" t="str">
        <f t="shared" si="7955"/>
        <v>Inviable Sanitariamente</v>
      </c>
      <c r="KSL470" s="265" t="str">
        <f t="shared" si="7956"/>
        <v>Inviable Sanitariamente</v>
      </c>
      <c r="KSM470" s="265" t="str">
        <f t="shared" si="7957"/>
        <v>Inviable Sanitariamente</v>
      </c>
      <c r="KSN470" s="265" t="str">
        <f t="shared" si="7958"/>
        <v>Inviable Sanitariamente</v>
      </c>
      <c r="KSO470" s="265" t="str">
        <f t="shared" si="7959"/>
        <v>Inviable Sanitariamente</v>
      </c>
      <c r="KSP470" s="265" t="str">
        <f t="shared" si="7960"/>
        <v>Inviable Sanitariamente</v>
      </c>
      <c r="KSQ470" s="265" t="str">
        <f t="shared" si="7961"/>
        <v>Inviable Sanitariamente</v>
      </c>
      <c r="KSR470" s="265" t="str">
        <f t="shared" si="7962"/>
        <v>Inviable Sanitariamente</v>
      </c>
      <c r="KSS470" s="265" t="str">
        <f t="shared" si="7963"/>
        <v>Inviable Sanitariamente</v>
      </c>
      <c r="KST470" s="265" t="str">
        <f t="shared" si="7964"/>
        <v>Inviable Sanitariamente</v>
      </c>
      <c r="KSU470" s="265" t="str">
        <f t="shared" si="7965"/>
        <v>Inviable Sanitariamente</v>
      </c>
      <c r="KSV470" s="265" t="str">
        <f t="shared" si="7966"/>
        <v>Inviable Sanitariamente</v>
      </c>
      <c r="KSW470" s="265" t="str">
        <f t="shared" si="7967"/>
        <v>Inviable Sanitariamente</v>
      </c>
      <c r="KSX470" s="265" t="str">
        <f t="shared" si="7968"/>
        <v>Inviable Sanitariamente</v>
      </c>
      <c r="KSY470" s="265" t="str">
        <f t="shared" si="7969"/>
        <v>Inviable Sanitariamente</v>
      </c>
      <c r="KSZ470" s="265" t="str">
        <f t="shared" si="7970"/>
        <v>Inviable Sanitariamente</v>
      </c>
      <c r="KTA470" s="265" t="str">
        <f t="shared" si="7971"/>
        <v>Inviable Sanitariamente</v>
      </c>
      <c r="KTB470" s="265" t="str">
        <f t="shared" si="7972"/>
        <v>Inviable Sanitariamente</v>
      </c>
      <c r="KTC470" s="265" t="str">
        <f t="shared" si="7973"/>
        <v>Inviable Sanitariamente</v>
      </c>
      <c r="KTD470" s="265" t="str">
        <f t="shared" si="7974"/>
        <v>Inviable Sanitariamente</v>
      </c>
      <c r="KTE470" s="265" t="str">
        <f t="shared" si="7975"/>
        <v>Inviable Sanitariamente</v>
      </c>
      <c r="KTF470" s="265" t="str">
        <f t="shared" si="7976"/>
        <v>Inviable Sanitariamente</v>
      </c>
      <c r="KTG470" s="265" t="str">
        <f t="shared" si="7977"/>
        <v>Inviable Sanitariamente</v>
      </c>
      <c r="KTH470" s="265" t="str">
        <f t="shared" si="7978"/>
        <v>Inviable Sanitariamente</v>
      </c>
      <c r="KTI470" s="265" t="str">
        <f t="shared" si="7979"/>
        <v>Inviable Sanitariamente</v>
      </c>
      <c r="KTJ470" s="265" t="str">
        <f t="shared" si="7980"/>
        <v>Inviable Sanitariamente</v>
      </c>
      <c r="KTK470" s="265" t="str">
        <f t="shared" si="7981"/>
        <v>Inviable Sanitariamente</v>
      </c>
      <c r="KTL470" s="265" t="str">
        <f t="shared" si="7982"/>
        <v>Inviable Sanitariamente</v>
      </c>
      <c r="KTM470" s="265" t="str">
        <f t="shared" si="7983"/>
        <v>Inviable Sanitariamente</v>
      </c>
      <c r="KTN470" s="265" t="str">
        <f t="shared" si="7984"/>
        <v>Inviable Sanitariamente</v>
      </c>
      <c r="KTO470" s="265" t="str">
        <f t="shared" si="7985"/>
        <v>Inviable Sanitariamente</v>
      </c>
      <c r="KTP470" s="265" t="str">
        <f t="shared" si="7986"/>
        <v>Inviable Sanitariamente</v>
      </c>
      <c r="KTQ470" s="265" t="str">
        <f t="shared" si="7987"/>
        <v>Inviable Sanitariamente</v>
      </c>
      <c r="KTR470" s="265" t="str">
        <f t="shared" si="7988"/>
        <v>Inviable Sanitariamente</v>
      </c>
      <c r="KTS470" s="265" t="str">
        <f t="shared" si="7989"/>
        <v>Inviable Sanitariamente</v>
      </c>
      <c r="KTT470" s="265" t="str">
        <f t="shared" si="7990"/>
        <v>Inviable Sanitariamente</v>
      </c>
      <c r="KTU470" s="265" t="str">
        <f t="shared" si="7991"/>
        <v>Inviable Sanitariamente</v>
      </c>
      <c r="KTV470" s="265" t="str">
        <f t="shared" si="7992"/>
        <v>Inviable Sanitariamente</v>
      </c>
      <c r="KTW470" s="265" t="str">
        <f t="shared" si="7993"/>
        <v>Inviable Sanitariamente</v>
      </c>
      <c r="KTX470" s="265" t="str">
        <f t="shared" si="7994"/>
        <v>Inviable Sanitariamente</v>
      </c>
      <c r="KTY470" s="265" t="str">
        <f t="shared" si="7995"/>
        <v>Inviable Sanitariamente</v>
      </c>
      <c r="KTZ470" s="265" t="str">
        <f t="shared" si="7996"/>
        <v>Inviable Sanitariamente</v>
      </c>
      <c r="KUA470" s="265" t="str">
        <f t="shared" si="7997"/>
        <v>Inviable Sanitariamente</v>
      </c>
      <c r="KUB470" s="265" t="str">
        <f t="shared" si="7998"/>
        <v>Inviable Sanitariamente</v>
      </c>
      <c r="KUC470" s="265" t="str">
        <f t="shared" si="7999"/>
        <v>Inviable Sanitariamente</v>
      </c>
      <c r="KUD470" s="265" t="str">
        <f t="shared" si="8000"/>
        <v>Inviable Sanitariamente</v>
      </c>
      <c r="KUE470" s="265" t="str">
        <f t="shared" si="8001"/>
        <v>Inviable Sanitariamente</v>
      </c>
      <c r="KUF470" s="265" t="str">
        <f t="shared" si="8002"/>
        <v>Inviable Sanitariamente</v>
      </c>
      <c r="KUG470" s="265" t="str">
        <f t="shared" si="8003"/>
        <v>Inviable Sanitariamente</v>
      </c>
      <c r="KUH470" s="265" t="str">
        <f t="shared" si="8004"/>
        <v>Inviable Sanitariamente</v>
      </c>
      <c r="KUI470" s="265" t="str">
        <f t="shared" si="8005"/>
        <v>Inviable Sanitariamente</v>
      </c>
      <c r="KUJ470" s="265" t="str">
        <f t="shared" si="8006"/>
        <v>Inviable Sanitariamente</v>
      </c>
      <c r="KUK470" s="265" t="str">
        <f t="shared" si="8007"/>
        <v>Inviable Sanitariamente</v>
      </c>
      <c r="KUL470" s="265" t="str">
        <f t="shared" si="8008"/>
        <v>Inviable Sanitariamente</v>
      </c>
      <c r="KUM470" s="265" t="str">
        <f t="shared" si="8009"/>
        <v>Inviable Sanitariamente</v>
      </c>
      <c r="KUN470" s="265" t="str">
        <f t="shared" si="8010"/>
        <v>Inviable Sanitariamente</v>
      </c>
      <c r="KUO470" s="265" t="str">
        <f t="shared" si="8011"/>
        <v>Inviable Sanitariamente</v>
      </c>
      <c r="KUP470" s="265" t="str">
        <f t="shared" si="8012"/>
        <v>Inviable Sanitariamente</v>
      </c>
      <c r="KUQ470" s="265" t="str">
        <f t="shared" si="8013"/>
        <v>Inviable Sanitariamente</v>
      </c>
      <c r="KUR470" s="265" t="str">
        <f t="shared" si="8014"/>
        <v>Inviable Sanitariamente</v>
      </c>
      <c r="KUS470" s="265" t="str">
        <f t="shared" si="8015"/>
        <v>Inviable Sanitariamente</v>
      </c>
      <c r="KUT470" s="265" t="str">
        <f t="shared" si="8016"/>
        <v>Inviable Sanitariamente</v>
      </c>
      <c r="KUU470" s="265" t="str">
        <f t="shared" si="8017"/>
        <v>Inviable Sanitariamente</v>
      </c>
      <c r="KUV470" s="265" t="str">
        <f t="shared" si="8018"/>
        <v>Inviable Sanitariamente</v>
      </c>
      <c r="KUW470" s="265" t="str">
        <f t="shared" si="8019"/>
        <v>Inviable Sanitariamente</v>
      </c>
      <c r="KUX470" s="265" t="str">
        <f t="shared" si="8020"/>
        <v>Inviable Sanitariamente</v>
      </c>
      <c r="KUY470" s="265" t="str">
        <f t="shared" si="8021"/>
        <v>Inviable Sanitariamente</v>
      </c>
      <c r="KUZ470" s="265" t="str">
        <f t="shared" si="8022"/>
        <v>Inviable Sanitariamente</v>
      </c>
      <c r="KVA470" s="265" t="str">
        <f t="shared" si="8023"/>
        <v>Inviable Sanitariamente</v>
      </c>
      <c r="KVB470" s="265" t="str">
        <f t="shared" si="8024"/>
        <v>Inviable Sanitariamente</v>
      </c>
      <c r="KVC470" s="265" t="str">
        <f t="shared" si="8025"/>
        <v>Inviable Sanitariamente</v>
      </c>
      <c r="KVD470" s="265" t="str">
        <f t="shared" si="8026"/>
        <v>Inviable Sanitariamente</v>
      </c>
      <c r="KVE470" s="265" t="str">
        <f t="shared" si="8027"/>
        <v>Inviable Sanitariamente</v>
      </c>
      <c r="KVF470" s="265" t="str">
        <f t="shared" si="8028"/>
        <v>Inviable Sanitariamente</v>
      </c>
      <c r="KVG470" s="265" t="str">
        <f t="shared" si="8029"/>
        <v>Inviable Sanitariamente</v>
      </c>
      <c r="KVH470" s="265" t="str">
        <f t="shared" si="8030"/>
        <v>Inviable Sanitariamente</v>
      </c>
      <c r="KVI470" s="265" t="str">
        <f t="shared" si="8031"/>
        <v>Inviable Sanitariamente</v>
      </c>
      <c r="KVJ470" s="265" t="str">
        <f t="shared" si="8032"/>
        <v>Inviable Sanitariamente</v>
      </c>
      <c r="KVK470" s="265" t="str">
        <f t="shared" si="8033"/>
        <v>Inviable Sanitariamente</v>
      </c>
      <c r="KVL470" s="265" t="str">
        <f t="shared" si="8034"/>
        <v>Inviable Sanitariamente</v>
      </c>
      <c r="KVM470" s="265" t="str">
        <f t="shared" si="8035"/>
        <v>Inviable Sanitariamente</v>
      </c>
      <c r="KVN470" s="265" t="str">
        <f t="shared" si="8036"/>
        <v>Inviable Sanitariamente</v>
      </c>
      <c r="KVO470" s="265" t="str">
        <f t="shared" si="8037"/>
        <v>Inviable Sanitariamente</v>
      </c>
      <c r="KVP470" s="265" t="str">
        <f t="shared" si="8038"/>
        <v>Inviable Sanitariamente</v>
      </c>
      <c r="KVQ470" s="265" t="str">
        <f t="shared" si="8039"/>
        <v>Inviable Sanitariamente</v>
      </c>
      <c r="KVR470" s="265" t="str">
        <f t="shared" si="8040"/>
        <v>Inviable Sanitariamente</v>
      </c>
      <c r="KVS470" s="265" t="str">
        <f t="shared" si="8041"/>
        <v>Inviable Sanitariamente</v>
      </c>
      <c r="KVT470" s="265" t="str">
        <f t="shared" si="8042"/>
        <v>Inviable Sanitariamente</v>
      </c>
      <c r="KVU470" s="265" t="str">
        <f t="shared" si="8043"/>
        <v>Inviable Sanitariamente</v>
      </c>
      <c r="KVV470" s="265" t="str">
        <f t="shared" si="8044"/>
        <v>Inviable Sanitariamente</v>
      </c>
      <c r="KVW470" s="265" t="str">
        <f t="shared" si="8045"/>
        <v>Inviable Sanitariamente</v>
      </c>
      <c r="KVX470" s="265" t="str">
        <f t="shared" si="8046"/>
        <v>Inviable Sanitariamente</v>
      </c>
      <c r="KVY470" s="265" t="str">
        <f t="shared" si="8047"/>
        <v>Inviable Sanitariamente</v>
      </c>
      <c r="KVZ470" s="265" t="str">
        <f t="shared" si="8048"/>
        <v>Inviable Sanitariamente</v>
      </c>
      <c r="KWA470" s="265" t="str">
        <f t="shared" si="8049"/>
        <v>Inviable Sanitariamente</v>
      </c>
      <c r="KWB470" s="265" t="str">
        <f t="shared" si="8050"/>
        <v>Inviable Sanitariamente</v>
      </c>
      <c r="KWC470" s="265" t="str">
        <f t="shared" si="8051"/>
        <v>Inviable Sanitariamente</v>
      </c>
      <c r="KWD470" s="265" t="str">
        <f t="shared" si="8052"/>
        <v>Inviable Sanitariamente</v>
      </c>
      <c r="KWE470" s="265" t="str">
        <f t="shared" si="8053"/>
        <v>Inviable Sanitariamente</v>
      </c>
      <c r="KWF470" s="265" t="str">
        <f t="shared" si="8054"/>
        <v>Inviable Sanitariamente</v>
      </c>
      <c r="KWG470" s="265" t="str">
        <f t="shared" si="8055"/>
        <v>Inviable Sanitariamente</v>
      </c>
      <c r="KWH470" s="265" t="str">
        <f t="shared" si="8056"/>
        <v>Inviable Sanitariamente</v>
      </c>
      <c r="KWI470" s="265" t="str">
        <f t="shared" si="8057"/>
        <v>Inviable Sanitariamente</v>
      </c>
      <c r="KWJ470" s="265" t="str">
        <f t="shared" si="8058"/>
        <v>Inviable Sanitariamente</v>
      </c>
      <c r="KWK470" s="265" t="str">
        <f t="shared" si="8059"/>
        <v>Inviable Sanitariamente</v>
      </c>
      <c r="KWL470" s="265" t="str">
        <f t="shared" si="8060"/>
        <v>Inviable Sanitariamente</v>
      </c>
      <c r="KWM470" s="265" t="str">
        <f t="shared" si="8061"/>
        <v>Inviable Sanitariamente</v>
      </c>
      <c r="KWN470" s="265" t="str">
        <f t="shared" si="8062"/>
        <v>Inviable Sanitariamente</v>
      </c>
      <c r="KWO470" s="265" t="str">
        <f t="shared" si="8063"/>
        <v>Inviable Sanitariamente</v>
      </c>
      <c r="KWP470" s="265" t="str">
        <f t="shared" si="8064"/>
        <v>Inviable Sanitariamente</v>
      </c>
      <c r="KWQ470" s="265" t="str">
        <f t="shared" si="8065"/>
        <v>Inviable Sanitariamente</v>
      </c>
      <c r="KWR470" s="265" t="str">
        <f t="shared" si="8066"/>
        <v>Inviable Sanitariamente</v>
      </c>
      <c r="KWS470" s="265" t="str">
        <f t="shared" si="8067"/>
        <v>Inviable Sanitariamente</v>
      </c>
      <c r="KWT470" s="265" t="str">
        <f t="shared" si="8068"/>
        <v>Inviable Sanitariamente</v>
      </c>
      <c r="KWU470" s="265" t="str">
        <f t="shared" si="8069"/>
        <v>Inviable Sanitariamente</v>
      </c>
      <c r="KWV470" s="265" t="str">
        <f t="shared" si="8070"/>
        <v>Inviable Sanitariamente</v>
      </c>
      <c r="KWW470" s="265" t="str">
        <f t="shared" si="8071"/>
        <v>Inviable Sanitariamente</v>
      </c>
      <c r="KWX470" s="265" t="str">
        <f t="shared" si="8072"/>
        <v>Inviable Sanitariamente</v>
      </c>
      <c r="KWY470" s="265" t="str">
        <f t="shared" si="8073"/>
        <v>Inviable Sanitariamente</v>
      </c>
      <c r="KWZ470" s="265" t="str">
        <f t="shared" si="8074"/>
        <v>Inviable Sanitariamente</v>
      </c>
      <c r="KXA470" s="265" t="str">
        <f t="shared" si="8075"/>
        <v>Inviable Sanitariamente</v>
      </c>
      <c r="KXB470" s="265" t="str">
        <f t="shared" si="8076"/>
        <v>Inviable Sanitariamente</v>
      </c>
      <c r="KXC470" s="265" t="str">
        <f t="shared" si="8077"/>
        <v>Inviable Sanitariamente</v>
      </c>
      <c r="KXD470" s="265" t="str">
        <f t="shared" si="8078"/>
        <v>Inviable Sanitariamente</v>
      </c>
      <c r="KXE470" s="265" t="str">
        <f t="shared" si="8079"/>
        <v>Inviable Sanitariamente</v>
      </c>
      <c r="KXF470" s="265" t="str">
        <f t="shared" si="8080"/>
        <v>Inviable Sanitariamente</v>
      </c>
      <c r="KXG470" s="265" t="str">
        <f t="shared" si="8081"/>
        <v>Inviable Sanitariamente</v>
      </c>
      <c r="KXH470" s="265" t="str">
        <f t="shared" si="8082"/>
        <v>Inviable Sanitariamente</v>
      </c>
      <c r="KXI470" s="265" t="str">
        <f t="shared" si="8083"/>
        <v>Inviable Sanitariamente</v>
      </c>
      <c r="KXJ470" s="265" t="str">
        <f t="shared" si="8084"/>
        <v>Inviable Sanitariamente</v>
      </c>
      <c r="KXK470" s="265" t="str">
        <f t="shared" si="8085"/>
        <v>Inviable Sanitariamente</v>
      </c>
      <c r="KXL470" s="265" t="str">
        <f t="shared" si="8086"/>
        <v>Inviable Sanitariamente</v>
      </c>
      <c r="KXM470" s="265" t="str">
        <f t="shared" si="8087"/>
        <v>Inviable Sanitariamente</v>
      </c>
      <c r="KXN470" s="265" t="str">
        <f t="shared" si="8088"/>
        <v>Inviable Sanitariamente</v>
      </c>
      <c r="KXO470" s="265" t="str">
        <f t="shared" si="8089"/>
        <v>Inviable Sanitariamente</v>
      </c>
      <c r="KXP470" s="265" t="str">
        <f t="shared" si="8090"/>
        <v>Inviable Sanitariamente</v>
      </c>
      <c r="KXQ470" s="265" t="str">
        <f t="shared" si="8091"/>
        <v>Inviable Sanitariamente</v>
      </c>
      <c r="KXR470" s="265" t="str">
        <f t="shared" si="8092"/>
        <v>Inviable Sanitariamente</v>
      </c>
      <c r="KXS470" s="265" t="str">
        <f t="shared" si="8093"/>
        <v>Inviable Sanitariamente</v>
      </c>
      <c r="KXT470" s="265" t="str">
        <f t="shared" si="8094"/>
        <v>Inviable Sanitariamente</v>
      </c>
      <c r="KXU470" s="265" t="str">
        <f t="shared" si="8095"/>
        <v>Inviable Sanitariamente</v>
      </c>
      <c r="KXV470" s="265" t="str">
        <f t="shared" si="8096"/>
        <v>Inviable Sanitariamente</v>
      </c>
      <c r="KXW470" s="265" t="str">
        <f t="shared" si="8097"/>
        <v>Inviable Sanitariamente</v>
      </c>
      <c r="KXX470" s="265" t="str">
        <f t="shared" si="8098"/>
        <v>Inviable Sanitariamente</v>
      </c>
      <c r="KXY470" s="265" t="str">
        <f t="shared" si="8099"/>
        <v>Inviable Sanitariamente</v>
      </c>
      <c r="KXZ470" s="265" t="str">
        <f t="shared" si="8100"/>
        <v>Inviable Sanitariamente</v>
      </c>
      <c r="KYA470" s="265" t="str">
        <f t="shared" si="8101"/>
        <v>Inviable Sanitariamente</v>
      </c>
      <c r="KYB470" s="265" t="str">
        <f t="shared" si="8102"/>
        <v>Inviable Sanitariamente</v>
      </c>
      <c r="KYC470" s="265" t="str">
        <f t="shared" si="8103"/>
        <v>Inviable Sanitariamente</v>
      </c>
      <c r="KYD470" s="265" t="str">
        <f t="shared" si="8104"/>
        <v>Inviable Sanitariamente</v>
      </c>
      <c r="KYE470" s="265" t="str">
        <f t="shared" si="8105"/>
        <v>Inviable Sanitariamente</v>
      </c>
      <c r="KYF470" s="265" t="str">
        <f t="shared" si="8106"/>
        <v>Inviable Sanitariamente</v>
      </c>
      <c r="KYG470" s="265" t="str">
        <f t="shared" si="8107"/>
        <v>Inviable Sanitariamente</v>
      </c>
      <c r="KYH470" s="265" t="str">
        <f t="shared" si="8108"/>
        <v>Inviable Sanitariamente</v>
      </c>
      <c r="KYI470" s="265" t="str">
        <f t="shared" si="8109"/>
        <v>Inviable Sanitariamente</v>
      </c>
      <c r="KYJ470" s="265" t="str">
        <f t="shared" si="8110"/>
        <v>Inviable Sanitariamente</v>
      </c>
      <c r="KYK470" s="265" t="str">
        <f t="shared" si="8111"/>
        <v>Inviable Sanitariamente</v>
      </c>
      <c r="KYL470" s="265" t="str">
        <f t="shared" si="8112"/>
        <v>Inviable Sanitariamente</v>
      </c>
      <c r="KYM470" s="265" t="str">
        <f t="shared" si="8113"/>
        <v>Inviable Sanitariamente</v>
      </c>
      <c r="KYN470" s="265" t="str">
        <f t="shared" si="8114"/>
        <v>Inviable Sanitariamente</v>
      </c>
      <c r="KYO470" s="265" t="str">
        <f t="shared" si="8115"/>
        <v>Inviable Sanitariamente</v>
      </c>
      <c r="KYP470" s="265" t="str">
        <f t="shared" si="8116"/>
        <v>Inviable Sanitariamente</v>
      </c>
      <c r="KYQ470" s="265" t="str">
        <f t="shared" si="8117"/>
        <v>Inviable Sanitariamente</v>
      </c>
      <c r="KYR470" s="265" t="str">
        <f t="shared" si="8118"/>
        <v>Inviable Sanitariamente</v>
      </c>
      <c r="KYS470" s="265" t="str">
        <f t="shared" si="8119"/>
        <v>Inviable Sanitariamente</v>
      </c>
      <c r="KYT470" s="265" t="str">
        <f t="shared" si="8120"/>
        <v>Inviable Sanitariamente</v>
      </c>
      <c r="KYU470" s="265" t="str">
        <f t="shared" si="8121"/>
        <v>Inviable Sanitariamente</v>
      </c>
      <c r="KYV470" s="265" t="str">
        <f t="shared" si="8122"/>
        <v>Inviable Sanitariamente</v>
      </c>
      <c r="KYW470" s="265" t="str">
        <f t="shared" si="8123"/>
        <v>Inviable Sanitariamente</v>
      </c>
      <c r="KYX470" s="265" t="str">
        <f t="shared" si="8124"/>
        <v>Inviable Sanitariamente</v>
      </c>
      <c r="KYY470" s="265" t="str">
        <f t="shared" si="8125"/>
        <v>Inviable Sanitariamente</v>
      </c>
      <c r="KYZ470" s="265" t="str">
        <f t="shared" si="8126"/>
        <v>Inviable Sanitariamente</v>
      </c>
      <c r="KZA470" s="265" t="str">
        <f t="shared" si="8127"/>
        <v>Inviable Sanitariamente</v>
      </c>
      <c r="KZB470" s="265" t="str">
        <f t="shared" si="8128"/>
        <v>Inviable Sanitariamente</v>
      </c>
      <c r="KZC470" s="265" t="str">
        <f t="shared" si="8129"/>
        <v>Inviable Sanitariamente</v>
      </c>
      <c r="KZD470" s="265" t="str">
        <f t="shared" si="8130"/>
        <v>Inviable Sanitariamente</v>
      </c>
      <c r="KZE470" s="265" t="str">
        <f t="shared" si="8131"/>
        <v>Inviable Sanitariamente</v>
      </c>
      <c r="KZF470" s="265" t="str">
        <f t="shared" si="8132"/>
        <v>Inviable Sanitariamente</v>
      </c>
      <c r="KZG470" s="265" t="str">
        <f t="shared" si="8133"/>
        <v>Inviable Sanitariamente</v>
      </c>
      <c r="KZH470" s="265" t="str">
        <f t="shared" si="8134"/>
        <v>Inviable Sanitariamente</v>
      </c>
      <c r="KZI470" s="265" t="str">
        <f t="shared" si="8135"/>
        <v>Inviable Sanitariamente</v>
      </c>
      <c r="KZJ470" s="265" t="str">
        <f t="shared" si="8136"/>
        <v>Inviable Sanitariamente</v>
      </c>
      <c r="KZK470" s="265" t="str">
        <f t="shared" si="8137"/>
        <v>Inviable Sanitariamente</v>
      </c>
      <c r="KZL470" s="265" t="str">
        <f t="shared" si="8138"/>
        <v>Inviable Sanitariamente</v>
      </c>
      <c r="KZM470" s="265" t="str">
        <f t="shared" si="8139"/>
        <v>Inviable Sanitariamente</v>
      </c>
      <c r="KZN470" s="265" t="str">
        <f t="shared" si="8140"/>
        <v>Inviable Sanitariamente</v>
      </c>
      <c r="KZO470" s="265" t="str">
        <f t="shared" si="8141"/>
        <v>Inviable Sanitariamente</v>
      </c>
      <c r="KZP470" s="265" t="str">
        <f t="shared" si="8142"/>
        <v>Inviable Sanitariamente</v>
      </c>
      <c r="KZQ470" s="265" t="str">
        <f t="shared" si="8143"/>
        <v>Inviable Sanitariamente</v>
      </c>
      <c r="KZR470" s="265" t="str">
        <f t="shared" si="8144"/>
        <v>Inviable Sanitariamente</v>
      </c>
      <c r="KZS470" s="265" t="str">
        <f t="shared" si="8145"/>
        <v>Inviable Sanitariamente</v>
      </c>
      <c r="KZT470" s="265" t="str">
        <f t="shared" si="8146"/>
        <v>Inviable Sanitariamente</v>
      </c>
      <c r="KZU470" s="265" t="str">
        <f t="shared" si="8147"/>
        <v>Inviable Sanitariamente</v>
      </c>
      <c r="KZV470" s="265" t="str">
        <f t="shared" si="8148"/>
        <v>Inviable Sanitariamente</v>
      </c>
      <c r="KZW470" s="265" t="str">
        <f t="shared" si="8149"/>
        <v>Inviable Sanitariamente</v>
      </c>
      <c r="KZX470" s="265" t="str">
        <f t="shared" si="8150"/>
        <v>Inviable Sanitariamente</v>
      </c>
      <c r="KZY470" s="265" t="str">
        <f t="shared" si="8151"/>
        <v>Inviable Sanitariamente</v>
      </c>
      <c r="KZZ470" s="265" t="str">
        <f t="shared" si="8152"/>
        <v>Inviable Sanitariamente</v>
      </c>
      <c r="LAA470" s="265" t="str">
        <f t="shared" si="8153"/>
        <v>Inviable Sanitariamente</v>
      </c>
      <c r="LAB470" s="265" t="str">
        <f t="shared" si="8154"/>
        <v>Inviable Sanitariamente</v>
      </c>
      <c r="LAC470" s="265" t="str">
        <f t="shared" si="8155"/>
        <v>Inviable Sanitariamente</v>
      </c>
      <c r="LAD470" s="265" t="str">
        <f t="shared" si="8156"/>
        <v>Inviable Sanitariamente</v>
      </c>
      <c r="LAE470" s="265" t="str">
        <f t="shared" si="8157"/>
        <v>Inviable Sanitariamente</v>
      </c>
      <c r="LAF470" s="265" t="str">
        <f t="shared" si="8158"/>
        <v>Inviable Sanitariamente</v>
      </c>
      <c r="LAG470" s="265" t="str">
        <f t="shared" si="8159"/>
        <v>Inviable Sanitariamente</v>
      </c>
      <c r="LAH470" s="265" t="str">
        <f t="shared" si="8160"/>
        <v>Inviable Sanitariamente</v>
      </c>
      <c r="LAI470" s="265" t="str">
        <f t="shared" si="8161"/>
        <v>Inviable Sanitariamente</v>
      </c>
      <c r="LAJ470" s="265" t="str">
        <f t="shared" si="8162"/>
        <v>Inviable Sanitariamente</v>
      </c>
      <c r="LAK470" s="265" t="str">
        <f t="shared" si="8163"/>
        <v>Inviable Sanitariamente</v>
      </c>
      <c r="LAL470" s="265" t="str">
        <f t="shared" si="8164"/>
        <v>Inviable Sanitariamente</v>
      </c>
      <c r="LAM470" s="265" t="str">
        <f t="shared" si="8165"/>
        <v>Inviable Sanitariamente</v>
      </c>
      <c r="LAN470" s="265" t="str">
        <f t="shared" si="8166"/>
        <v>Inviable Sanitariamente</v>
      </c>
      <c r="LAO470" s="265" t="str">
        <f t="shared" si="8167"/>
        <v>Inviable Sanitariamente</v>
      </c>
      <c r="LAP470" s="265" t="str">
        <f t="shared" si="8168"/>
        <v>Inviable Sanitariamente</v>
      </c>
      <c r="LAQ470" s="265" t="str">
        <f t="shared" si="8169"/>
        <v>Inviable Sanitariamente</v>
      </c>
      <c r="LAR470" s="265" t="str">
        <f t="shared" si="8170"/>
        <v>Inviable Sanitariamente</v>
      </c>
      <c r="LAS470" s="265" t="str">
        <f t="shared" si="8171"/>
        <v>Inviable Sanitariamente</v>
      </c>
      <c r="LAT470" s="265" t="str">
        <f t="shared" si="8172"/>
        <v>Inviable Sanitariamente</v>
      </c>
      <c r="LAU470" s="265" t="str">
        <f t="shared" si="8173"/>
        <v>Inviable Sanitariamente</v>
      </c>
      <c r="LAV470" s="265" t="str">
        <f t="shared" si="8174"/>
        <v>Inviable Sanitariamente</v>
      </c>
      <c r="LAW470" s="265" t="str">
        <f t="shared" si="8175"/>
        <v>Inviable Sanitariamente</v>
      </c>
      <c r="LAX470" s="265" t="str">
        <f t="shared" si="8176"/>
        <v>Inviable Sanitariamente</v>
      </c>
      <c r="LAY470" s="265" t="str">
        <f t="shared" si="8177"/>
        <v>Inviable Sanitariamente</v>
      </c>
      <c r="LAZ470" s="265" t="str">
        <f t="shared" si="8178"/>
        <v>Inviable Sanitariamente</v>
      </c>
      <c r="LBA470" s="265" t="str">
        <f t="shared" si="8179"/>
        <v>Inviable Sanitariamente</v>
      </c>
      <c r="LBB470" s="265" t="str">
        <f t="shared" si="8180"/>
        <v>Inviable Sanitariamente</v>
      </c>
      <c r="LBC470" s="265" t="str">
        <f t="shared" si="8181"/>
        <v>Inviable Sanitariamente</v>
      </c>
      <c r="LBD470" s="265" t="str">
        <f t="shared" si="8182"/>
        <v>Inviable Sanitariamente</v>
      </c>
      <c r="LBE470" s="265" t="str">
        <f t="shared" si="8183"/>
        <v>Inviable Sanitariamente</v>
      </c>
      <c r="LBF470" s="265" t="str">
        <f t="shared" si="8184"/>
        <v>Inviable Sanitariamente</v>
      </c>
      <c r="LBG470" s="265" t="str">
        <f t="shared" si="8185"/>
        <v>Inviable Sanitariamente</v>
      </c>
      <c r="LBH470" s="265" t="str">
        <f t="shared" si="8186"/>
        <v>Inviable Sanitariamente</v>
      </c>
      <c r="LBI470" s="265" t="str">
        <f t="shared" si="8187"/>
        <v>Inviable Sanitariamente</v>
      </c>
      <c r="LBJ470" s="265" t="str">
        <f t="shared" si="8188"/>
        <v>Inviable Sanitariamente</v>
      </c>
      <c r="LBK470" s="265" t="str">
        <f t="shared" si="8189"/>
        <v>Inviable Sanitariamente</v>
      </c>
      <c r="LBL470" s="265" t="str">
        <f t="shared" si="8190"/>
        <v>Inviable Sanitariamente</v>
      </c>
      <c r="LBM470" s="265" t="str">
        <f t="shared" si="8191"/>
        <v>Inviable Sanitariamente</v>
      </c>
      <c r="LBN470" s="265" t="str">
        <f t="shared" si="8192"/>
        <v>Inviable Sanitariamente</v>
      </c>
      <c r="LBO470" s="265" t="str">
        <f t="shared" si="8193"/>
        <v>Inviable Sanitariamente</v>
      </c>
      <c r="LBP470" s="265" t="str">
        <f t="shared" si="8194"/>
        <v>Inviable Sanitariamente</v>
      </c>
      <c r="LBQ470" s="265" t="str">
        <f t="shared" si="8195"/>
        <v>Inviable Sanitariamente</v>
      </c>
      <c r="LBR470" s="265" t="str">
        <f t="shared" si="8196"/>
        <v>Inviable Sanitariamente</v>
      </c>
      <c r="LBS470" s="265" t="str">
        <f t="shared" si="8197"/>
        <v>Inviable Sanitariamente</v>
      </c>
      <c r="LBT470" s="265" t="str">
        <f t="shared" si="8198"/>
        <v>Inviable Sanitariamente</v>
      </c>
      <c r="LBU470" s="265" t="str">
        <f t="shared" si="8199"/>
        <v>Inviable Sanitariamente</v>
      </c>
      <c r="LBV470" s="265" t="str">
        <f t="shared" si="8200"/>
        <v>Inviable Sanitariamente</v>
      </c>
      <c r="LBW470" s="265" t="str">
        <f t="shared" si="8201"/>
        <v>Inviable Sanitariamente</v>
      </c>
      <c r="LBX470" s="265" t="str">
        <f t="shared" si="8202"/>
        <v>Inviable Sanitariamente</v>
      </c>
      <c r="LBY470" s="265" t="str">
        <f t="shared" si="8203"/>
        <v>Inviable Sanitariamente</v>
      </c>
      <c r="LBZ470" s="265" t="str">
        <f t="shared" si="8204"/>
        <v>Inviable Sanitariamente</v>
      </c>
      <c r="LCA470" s="265" t="str">
        <f t="shared" si="8205"/>
        <v>Inviable Sanitariamente</v>
      </c>
      <c r="LCB470" s="265" t="str">
        <f t="shared" si="8206"/>
        <v>Inviable Sanitariamente</v>
      </c>
      <c r="LCC470" s="265" t="str">
        <f t="shared" si="8207"/>
        <v>Inviable Sanitariamente</v>
      </c>
      <c r="LCD470" s="265" t="str">
        <f t="shared" si="8208"/>
        <v>Inviable Sanitariamente</v>
      </c>
      <c r="LCE470" s="265" t="str">
        <f t="shared" si="8209"/>
        <v>Inviable Sanitariamente</v>
      </c>
      <c r="LCF470" s="265" t="str">
        <f t="shared" si="8210"/>
        <v>Inviable Sanitariamente</v>
      </c>
      <c r="LCG470" s="265" t="str">
        <f t="shared" si="8211"/>
        <v>Inviable Sanitariamente</v>
      </c>
      <c r="LCH470" s="265" t="str">
        <f t="shared" si="8212"/>
        <v>Inviable Sanitariamente</v>
      </c>
      <c r="LCI470" s="265" t="str">
        <f t="shared" si="8213"/>
        <v>Inviable Sanitariamente</v>
      </c>
      <c r="LCJ470" s="265" t="str">
        <f t="shared" si="8214"/>
        <v>Inviable Sanitariamente</v>
      </c>
      <c r="LCK470" s="265" t="str">
        <f t="shared" si="8215"/>
        <v>Inviable Sanitariamente</v>
      </c>
      <c r="LCL470" s="265" t="str">
        <f t="shared" si="8216"/>
        <v>Inviable Sanitariamente</v>
      </c>
      <c r="LCM470" s="265" t="str">
        <f t="shared" si="8217"/>
        <v>Inviable Sanitariamente</v>
      </c>
      <c r="LCN470" s="265" t="str">
        <f t="shared" si="8218"/>
        <v>Inviable Sanitariamente</v>
      </c>
      <c r="LCO470" s="265" t="str">
        <f t="shared" si="8219"/>
        <v>Inviable Sanitariamente</v>
      </c>
      <c r="LCP470" s="265" t="str">
        <f t="shared" si="8220"/>
        <v>Inviable Sanitariamente</v>
      </c>
      <c r="LCQ470" s="265" t="str">
        <f t="shared" si="8221"/>
        <v>Inviable Sanitariamente</v>
      </c>
      <c r="LCR470" s="265" t="str">
        <f t="shared" si="8222"/>
        <v>Inviable Sanitariamente</v>
      </c>
      <c r="LCS470" s="265" t="str">
        <f t="shared" si="8223"/>
        <v>Inviable Sanitariamente</v>
      </c>
      <c r="LCT470" s="265" t="str">
        <f t="shared" si="8224"/>
        <v>Inviable Sanitariamente</v>
      </c>
      <c r="LCU470" s="265" t="str">
        <f t="shared" si="8225"/>
        <v>Inviable Sanitariamente</v>
      </c>
      <c r="LCV470" s="265" t="str">
        <f t="shared" si="8226"/>
        <v>Inviable Sanitariamente</v>
      </c>
      <c r="LCW470" s="265" t="str">
        <f t="shared" si="8227"/>
        <v>Inviable Sanitariamente</v>
      </c>
      <c r="LCX470" s="265" t="str">
        <f t="shared" si="8228"/>
        <v>Inviable Sanitariamente</v>
      </c>
      <c r="LCY470" s="265" t="str">
        <f t="shared" si="8229"/>
        <v>Inviable Sanitariamente</v>
      </c>
      <c r="LCZ470" s="265" t="str">
        <f t="shared" si="8230"/>
        <v>Inviable Sanitariamente</v>
      </c>
      <c r="LDA470" s="265" t="str">
        <f t="shared" si="8231"/>
        <v>Inviable Sanitariamente</v>
      </c>
      <c r="LDB470" s="265" t="str">
        <f t="shared" si="8232"/>
        <v>Inviable Sanitariamente</v>
      </c>
      <c r="LDC470" s="265" t="str">
        <f t="shared" si="8233"/>
        <v>Inviable Sanitariamente</v>
      </c>
      <c r="LDD470" s="265" t="str">
        <f t="shared" si="8234"/>
        <v>Inviable Sanitariamente</v>
      </c>
      <c r="LDE470" s="265" t="str">
        <f t="shared" si="8235"/>
        <v>Inviable Sanitariamente</v>
      </c>
      <c r="LDF470" s="265" t="str">
        <f t="shared" si="8236"/>
        <v>Inviable Sanitariamente</v>
      </c>
      <c r="LDG470" s="265" t="str">
        <f t="shared" si="8237"/>
        <v>Inviable Sanitariamente</v>
      </c>
      <c r="LDH470" s="265" t="str">
        <f t="shared" si="8238"/>
        <v>Inviable Sanitariamente</v>
      </c>
      <c r="LDI470" s="265" t="str">
        <f t="shared" si="8239"/>
        <v>Inviable Sanitariamente</v>
      </c>
      <c r="LDJ470" s="265" t="str">
        <f t="shared" si="8240"/>
        <v>Inviable Sanitariamente</v>
      </c>
      <c r="LDK470" s="265" t="str">
        <f t="shared" si="8241"/>
        <v>Inviable Sanitariamente</v>
      </c>
      <c r="LDL470" s="265" t="str">
        <f t="shared" si="8242"/>
        <v>Inviable Sanitariamente</v>
      </c>
      <c r="LDM470" s="265" t="str">
        <f t="shared" si="8243"/>
        <v>Inviable Sanitariamente</v>
      </c>
      <c r="LDN470" s="265" t="str">
        <f t="shared" si="8244"/>
        <v>Inviable Sanitariamente</v>
      </c>
      <c r="LDO470" s="265" t="str">
        <f t="shared" si="8245"/>
        <v>Inviable Sanitariamente</v>
      </c>
      <c r="LDP470" s="265" t="str">
        <f t="shared" si="8246"/>
        <v>Inviable Sanitariamente</v>
      </c>
      <c r="LDQ470" s="265" t="str">
        <f t="shared" si="8247"/>
        <v>Inviable Sanitariamente</v>
      </c>
      <c r="LDR470" s="265" t="str">
        <f t="shared" si="8248"/>
        <v>Inviable Sanitariamente</v>
      </c>
      <c r="LDS470" s="265" t="str">
        <f t="shared" si="8249"/>
        <v>Inviable Sanitariamente</v>
      </c>
      <c r="LDT470" s="265" t="str">
        <f t="shared" si="8250"/>
        <v>Inviable Sanitariamente</v>
      </c>
      <c r="LDU470" s="265" t="str">
        <f t="shared" si="8251"/>
        <v>Inviable Sanitariamente</v>
      </c>
      <c r="LDV470" s="265" t="str">
        <f t="shared" si="8252"/>
        <v>Inviable Sanitariamente</v>
      </c>
      <c r="LDW470" s="265" t="str">
        <f t="shared" si="8253"/>
        <v>Inviable Sanitariamente</v>
      </c>
      <c r="LDX470" s="265" t="str">
        <f t="shared" si="8254"/>
        <v>Inviable Sanitariamente</v>
      </c>
      <c r="LDY470" s="265" t="str">
        <f t="shared" si="8255"/>
        <v>Inviable Sanitariamente</v>
      </c>
      <c r="LDZ470" s="265" t="str">
        <f t="shared" si="8256"/>
        <v>Inviable Sanitariamente</v>
      </c>
      <c r="LEA470" s="265" t="str">
        <f t="shared" si="8257"/>
        <v>Inviable Sanitariamente</v>
      </c>
      <c r="LEB470" s="265" t="str">
        <f t="shared" si="8258"/>
        <v>Inviable Sanitariamente</v>
      </c>
      <c r="LEC470" s="265" t="str">
        <f t="shared" si="8259"/>
        <v>Inviable Sanitariamente</v>
      </c>
      <c r="LED470" s="265" t="str">
        <f t="shared" si="8260"/>
        <v>Inviable Sanitariamente</v>
      </c>
      <c r="LEE470" s="265" t="str">
        <f t="shared" si="8261"/>
        <v>Inviable Sanitariamente</v>
      </c>
      <c r="LEF470" s="265" t="str">
        <f t="shared" si="8262"/>
        <v>Inviable Sanitariamente</v>
      </c>
      <c r="LEG470" s="265" t="str">
        <f t="shared" si="8263"/>
        <v>Inviable Sanitariamente</v>
      </c>
      <c r="LEH470" s="265" t="str">
        <f t="shared" si="8264"/>
        <v>Inviable Sanitariamente</v>
      </c>
      <c r="LEI470" s="265" t="str">
        <f t="shared" si="8265"/>
        <v>Inviable Sanitariamente</v>
      </c>
      <c r="LEJ470" s="265" t="str">
        <f t="shared" si="8266"/>
        <v>Inviable Sanitariamente</v>
      </c>
      <c r="LEK470" s="265" t="str">
        <f t="shared" si="8267"/>
        <v>Inviable Sanitariamente</v>
      </c>
      <c r="LEL470" s="265" t="str">
        <f t="shared" si="8268"/>
        <v>Inviable Sanitariamente</v>
      </c>
      <c r="LEM470" s="265" t="str">
        <f t="shared" si="8269"/>
        <v>Inviable Sanitariamente</v>
      </c>
      <c r="LEN470" s="265" t="str">
        <f t="shared" si="8270"/>
        <v>Inviable Sanitariamente</v>
      </c>
      <c r="LEO470" s="265" t="str">
        <f t="shared" si="8271"/>
        <v>Inviable Sanitariamente</v>
      </c>
      <c r="LEP470" s="265" t="str">
        <f t="shared" si="8272"/>
        <v>Inviable Sanitariamente</v>
      </c>
      <c r="LEQ470" s="265" t="str">
        <f t="shared" si="8273"/>
        <v>Inviable Sanitariamente</v>
      </c>
      <c r="LER470" s="265" t="str">
        <f t="shared" si="8274"/>
        <v>Inviable Sanitariamente</v>
      </c>
      <c r="LES470" s="265" t="str">
        <f t="shared" si="8275"/>
        <v>Inviable Sanitariamente</v>
      </c>
      <c r="LET470" s="265" t="str">
        <f t="shared" si="8276"/>
        <v>Inviable Sanitariamente</v>
      </c>
      <c r="LEU470" s="265" t="str">
        <f t="shared" si="8277"/>
        <v>Inviable Sanitariamente</v>
      </c>
      <c r="LEV470" s="265" t="str">
        <f t="shared" si="8278"/>
        <v>Inviable Sanitariamente</v>
      </c>
      <c r="LEW470" s="265" t="str">
        <f t="shared" si="8279"/>
        <v>Inviable Sanitariamente</v>
      </c>
      <c r="LEX470" s="265" t="str">
        <f t="shared" si="8280"/>
        <v>Inviable Sanitariamente</v>
      </c>
      <c r="LEY470" s="265" t="str">
        <f t="shared" si="8281"/>
        <v>Inviable Sanitariamente</v>
      </c>
      <c r="LEZ470" s="265" t="str">
        <f t="shared" si="8282"/>
        <v>Inviable Sanitariamente</v>
      </c>
      <c r="LFA470" s="265" t="str">
        <f t="shared" si="8283"/>
        <v>Inviable Sanitariamente</v>
      </c>
      <c r="LFB470" s="265" t="str">
        <f t="shared" si="8284"/>
        <v>Inviable Sanitariamente</v>
      </c>
      <c r="LFC470" s="265" t="str">
        <f t="shared" si="8285"/>
        <v>Inviable Sanitariamente</v>
      </c>
      <c r="LFD470" s="265" t="str">
        <f t="shared" si="8286"/>
        <v>Inviable Sanitariamente</v>
      </c>
      <c r="LFE470" s="265" t="str">
        <f t="shared" si="8287"/>
        <v>Inviable Sanitariamente</v>
      </c>
      <c r="LFF470" s="265" t="str">
        <f t="shared" si="8288"/>
        <v>Inviable Sanitariamente</v>
      </c>
      <c r="LFG470" s="265" t="str">
        <f t="shared" si="8289"/>
        <v>Inviable Sanitariamente</v>
      </c>
      <c r="LFH470" s="265" t="str">
        <f t="shared" si="8290"/>
        <v>Inviable Sanitariamente</v>
      </c>
      <c r="LFI470" s="265" t="str">
        <f t="shared" si="8291"/>
        <v>Inviable Sanitariamente</v>
      </c>
      <c r="LFJ470" s="265" t="str">
        <f t="shared" si="8292"/>
        <v>Inviable Sanitariamente</v>
      </c>
      <c r="LFK470" s="265" t="str">
        <f t="shared" si="8293"/>
        <v>Inviable Sanitariamente</v>
      </c>
      <c r="LFL470" s="265" t="str">
        <f t="shared" si="8294"/>
        <v>Inviable Sanitariamente</v>
      </c>
      <c r="LFM470" s="265" t="str">
        <f t="shared" si="8295"/>
        <v>Inviable Sanitariamente</v>
      </c>
      <c r="LFN470" s="265" t="str">
        <f t="shared" si="8296"/>
        <v>Inviable Sanitariamente</v>
      </c>
      <c r="LFO470" s="265" t="str">
        <f t="shared" si="8297"/>
        <v>Inviable Sanitariamente</v>
      </c>
      <c r="LFP470" s="265" t="str">
        <f t="shared" si="8298"/>
        <v>Inviable Sanitariamente</v>
      </c>
      <c r="LFQ470" s="265" t="str">
        <f t="shared" si="8299"/>
        <v>Inviable Sanitariamente</v>
      </c>
      <c r="LFR470" s="265" t="str">
        <f t="shared" si="8300"/>
        <v>Inviable Sanitariamente</v>
      </c>
      <c r="LFS470" s="265" t="str">
        <f t="shared" si="8301"/>
        <v>Inviable Sanitariamente</v>
      </c>
      <c r="LFT470" s="265" t="str">
        <f t="shared" si="8302"/>
        <v>Inviable Sanitariamente</v>
      </c>
      <c r="LFU470" s="265" t="str">
        <f t="shared" si="8303"/>
        <v>Inviable Sanitariamente</v>
      </c>
      <c r="LFV470" s="265" t="str">
        <f t="shared" si="8304"/>
        <v>Inviable Sanitariamente</v>
      </c>
      <c r="LFW470" s="265" t="str">
        <f t="shared" si="8305"/>
        <v>Inviable Sanitariamente</v>
      </c>
      <c r="LFX470" s="265" t="str">
        <f t="shared" si="8306"/>
        <v>Inviable Sanitariamente</v>
      </c>
      <c r="LFY470" s="265" t="str">
        <f t="shared" si="8307"/>
        <v>Inviable Sanitariamente</v>
      </c>
      <c r="LFZ470" s="265" t="str">
        <f t="shared" si="8308"/>
        <v>Inviable Sanitariamente</v>
      </c>
      <c r="LGA470" s="265" t="str">
        <f t="shared" si="8309"/>
        <v>Inviable Sanitariamente</v>
      </c>
      <c r="LGB470" s="265" t="str">
        <f t="shared" si="8310"/>
        <v>Inviable Sanitariamente</v>
      </c>
      <c r="LGC470" s="265" t="str">
        <f t="shared" si="8311"/>
        <v>Inviable Sanitariamente</v>
      </c>
      <c r="LGD470" s="265" t="str">
        <f t="shared" si="8312"/>
        <v>Inviable Sanitariamente</v>
      </c>
      <c r="LGE470" s="265" t="str">
        <f t="shared" si="8313"/>
        <v>Inviable Sanitariamente</v>
      </c>
      <c r="LGF470" s="265" t="str">
        <f t="shared" si="8314"/>
        <v>Inviable Sanitariamente</v>
      </c>
      <c r="LGG470" s="265" t="str">
        <f t="shared" si="8315"/>
        <v>Inviable Sanitariamente</v>
      </c>
      <c r="LGH470" s="265" t="str">
        <f t="shared" si="8316"/>
        <v>Inviable Sanitariamente</v>
      </c>
      <c r="LGI470" s="265" t="str">
        <f t="shared" si="8317"/>
        <v>Inviable Sanitariamente</v>
      </c>
      <c r="LGJ470" s="265" t="str">
        <f t="shared" si="8318"/>
        <v>Inviable Sanitariamente</v>
      </c>
      <c r="LGK470" s="265" t="str">
        <f t="shared" si="8319"/>
        <v>Inviable Sanitariamente</v>
      </c>
      <c r="LGL470" s="265" t="str">
        <f t="shared" si="8320"/>
        <v>Inviable Sanitariamente</v>
      </c>
      <c r="LGM470" s="265" t="str">
        <f t="shared" si="8321"/>
        <v>Inviable Sanitariamente</v>
      </c>
      <c r="LGN470" s="265" t="str">
        <f t="shared" si="8322"/>
        <v>Inviable Sanitariamente</v>
      </c>
      <c r="LGO470" s="265" t="str">
        <f t="shared" si="8323"/>
        <v>Inviable Sanitariamente</v>
      </c>
      <c r="LGP470" s="265" t="str">
        <f t="shared" si="8324"/>
        <v>Inviable Sanitariamente</v>
      </c>
      <c r="LGQ470" s="265" t="str">
        <f t="shared" si="8325"/>
        <v>Inviable Sanitariamente</v>
      </c>
      <c r="LGR470" s="265" t="str">
        <f t="shared" si="8326"/>
        <v>Inviable Sanitariamente</v>
      </c>
      <c r="LGS470" s="265" t="str">
        <f t="shared" si="8327"/>
        <v>Inviable Sanitariamente</v>
      </c>
      <c r="LGT470" s="265" t="str">
        <f t="shared" si="8328"/>
        <v>Inviable Sanitariamente</v>
      </c>
      <c r="LGU470" s="265" t="str">
        <f t="shared" si="8329"/>
        <v>Inviable Sanitariamente</v>
      </c>
      <c r="LGV470" s="265" t="str">
        <f t="shared" si="8330"/>
        <v>Inviable Sanitariamente</v>
      </c>
      <c r="LGW470" s="265" t="str">
        <f t="shared" si="8331"/>
        <v>Inviable Sanitariamente</v>
      </c>
      <c r="LGX470" s="265" t="str">
        <f t="shared" si="8332"/>
        <v>Inviable Sanitariamente</v>
      </c>
      <c r="LGY470" s="265" t="str">
        <f t="shared" si="8333"/>
        <v>Inviable Sanitariamente</v>
      </c>
      <c r="LGZ470" s="265" t="str">
        <f t="shared" si="8334"/>
        <v>Inviable Sanitariamente</v>
      </c>
      <c r="LHA470" s="265" t="str">
        <f t="shared" si="8335"/>
        <v>Inviable Sanitariamente</v>
      </c>
      <c r="LHB470" s="265" t="str">
        <f t="shared" si="8336"/>
        <v>Inviable Sanitariamente</v>
      </c>
      <c r="LHC470" s="265" t="str">
        <f t="shared" si="8337"/>
        <v>Inviable Sanitariamente</v>
      </c>
      <c r="LHD470" s="265" t="str">
        <f t="shared" si="8338"/>
        <v>Inviable Sanitariamente</v>
      </c>
      <c r="LHE470" s="265" t="str">
        <f t="shared" si="8339"/>
        <v>Inviable Sanitariamente</v>
      </c>
      <c r="LHF470" s="265" t="str">
        <f t="shared" si="8340"/>
        <v>Inviable Sanitariamente</v>
      </c>
      <c r="LHG470" s="265" t="str">
        <f t="shared" si="8341"/>
        <v>Inviable Sanitariamente</v>
      </c>
      <c r="LHH470" s="265" t="str">
        <f t="shared" si="8342"/>
        <v>Inviable Sanitariamente</v>
      </c>
      <c r="LHI470" s="265" t="str">
        <f t="shared" si="8343"/>
        <v>Inviable Sanitariamente</v>
      </c>
      <c r="LHJ470" s="265" t="str">
        <f t="shared" si="8344"/>
        <v>Inviable Sanitariamente</v>
      </c>
      <c r="LHK470" s="265" t="str">
        <f t="shared" si="8345"/>
        <v>Inviable Sanitariamente</v>
      </c>
      <c r="LHL470" s="265" t="str">
        <f t="shared" si="8346"/>
        <v>Inviable Sanitariamente</v>
      </c>
      <c r="LHM470" s="265" t="str">
        <f t="shared" si="8347"/>
        <v>Inviable Sanitariamente</v>
      </c>
      <c r="LHN470" s="265" t="str">
        <f t="shared" si="8348"/>
        <v>Inviable Sanitariamente</v>
      </c>
      <c r="LHO470" s="265" t="str">
        <f t="shared" si="8349"/>
        <v>Inviable Sanitariamente</v>
      </c>
      <c r="LHP470" s="265" t="str">
        <f t="shared" si="8350"/>
        <v>Inviable Sanitariamente</v>
      </c>
      <c r="LHQ470" s="265" t="str">
        <f t="shared" si="8351"/>
        <v>Inviable Sanitariamente</v>
      </c>
      <c r="LHR470" s="265" t="str">
        <f t="shared" si="8352"/>
        <v>Inviable Sanitariamente</v>
      </c>
      <c r="LHS470" s="265" t="str">
        <f t="shared" si="8353"/>
        <v>Inviable Sanitariamente</v>
      </c>
      <c r="LHT470" s="265" t="str">
        <f t="shared" si="8354"/>
        <v>Inviable Sanitariamente</v>
      </c>
      <c r="LHU470" s="265" t="str">
        <f t="shared" si="8355"/>
        <v>Inviable Sanitariamente</v>
      </c>
      <c r="LHV470" s="265" t="str">
        <f t="shared" si="8356"/>
        <v>Inviable Sanitariamente</v>
      </c>
      <c r="LHW470" s="265" t="str">
        <f t="shared" si="8357"/>
        <v>Inviable Sanitariamente</v>
      </c>
      <c r="LHX470" s="265" t="str">
        <f t="shared" si="8358"/>
        <v>Inviable Sanitariamente</v>
      </c>
      <c r="LHY470" s="265" t="str">
        <f t="shared" si="8359"/>
        <v>Inviable Sanitariamente</v>
      </c>
      <c r="LHZ470" s="265" t="str">
        <f t="shared" si="8360"/>
        <v>Inviable Sanitariamente</v>
      </c>
      <c r="LIA470" s="265" t="str">
        <f t="shared" si="8361"/>
        <v>Inviable Sanitariamente</v>
      </c>
      <c r="LIB470" s="265" t="str">
        <f t="shared" si="8362"/>
        <v>Inviable Sanitariamente</v>
      </c>
      <c r="LIC470" s="265" t="str">
        <f t="shared" si="8363"/>
        <v>Inviable Sanitariamente</v>
      </c>
      <c r="LID470" s="265" t="str">
        <f t="shared" si="8364"/>
        <v>Inviable Sanitariamente</v>
      </c>
      <c r="LIE470" s="265" t="str">
        <f t="shared" si="8365"/>
        <v>Inviable Sanitariamente</v>
      </c>
      <c r="LIF470" s="265" t="str">
        <f t="shared" si="8366"/>
        <v>Inviable Sanitariamente</v>
      </c>
      <c r="LIG470" s="265" t="str">
        <f t="shared" si="8367"/>
        <v>Inviable Sanitariamente</v>
      </c>
      <c r="LIH470" s="265" t="str">
        <f t="shared" si="8368"/>
        <v>Inviable Sanitariamente</v>
      </c>
      <c r="LII470" s="265" t="str">
        <f t="shared" si="8369"/>
        <v>Inviable Sanitariamente</v>
      </c>
      <c r="LIJ470" s="265" t="str">
        <f t="shared" si="8370"/>
        <v>Inviable Sanitariamente</v>
      </c>
      <c r="LIK470" s="265" t="str">
        <f t="shared" si="8371"/>
        <v>Inviable Sanitariamente</v>
      </c>
      <c r="LIL470" s="265" t="str">
        <f t="shared" si="8372"/>
        <v>Inviable Sanitariamente</v>
      </c>
      <c r="LIM470" s="265" t="str">
        <f t="shared" si="8373"/>
        <v>Inviable Sanitariamente</v>
      </c>
      <c r="LIN470" s="265" t="str">
        <f t="shared" si="8374"/>
        <v>Inviable Sanitariamente</v>
      </c>
      <c r="LIO470" s="265" t="str">
        <f t="shared" si="8375"/>
        <v>Inviable Sanitariamente</v>
      </c>
      <c r="LIP470" s="265" t="str">
        <f t="shared" si="8376"/>
        <v>Inviable Sanitariamente</v>
      </c>
      <c r="LIQ470" s="265" t="str">
        <f t="shared" si="8377"/>
        <v>Inviable Sanitariamente</v>
      </c>
      <c r="LIR470" s="265" t="str">
        <f t="shared" si="8378"/>
        <v>Inviable Sanitariamente</v>
      </c>
      <c r="LIS470" s="265" t="str">
        <f t="shared" si="8379"/>
        <v>Inviable Sanitariamente</v>
      </c>
      <c r="LIT470" s="265" t="str">
        <f t="shared" si="8380"/>
        <v>Inviable Sanitariamente</v>
      </c>
      <c r="LIU470" s="265" t="str">
        <f t="shared" si="8381"/>
        <v>Inviable Sanitariamente</v>
      </c>
      <c r="LIV470" s="265" t="str">
        <f t="shared" si="8382"/>
        <v>Inviable Sanitariamente</v>
      </c>
      <c r="LIW470" s="265" t="str">
        <f t="shared" si="8383"/>
        <v>Inviable Sanitariamente</v>
      </c>
      <c r="LIX470" s="265" t="str">
        <f t="shared" si="8384"/>
        <v>Inviable Sanitariamente</v>
      </c>
      <c r="LIY470" s="265" t="str">
        <f t="shared" si="8385"/>
        <v>Inviable Sanitariamente</v>
      </c>
      <c r="LIZ470" s="265" t="str">
        <f t="shared" si="8386"/>
        <v>Inviable Sanitariamente</v>
      </c>
      <c r="LJA470" s="265" t="str">
        <f t="shared" si="8387"/>
        <v>Inviable Sanitariamente</v>
      </c>
      <c r="LJB470" s="265" t="str">
        <f t="shared" si="8388"/>
        <v>Inviable Sanitariamente</v>
      </c>
      <c r="LJC470" s="265" t="str">
        <f t="shared" si="8389"/>
        <v>Inviable Sanitariamente</v>
      </c>
      <c r="LJD470" s="265" t="str">
        <f t="shared" si="8390"/>
        <v>Inviable Sanitariamente</v>
      </c>
      <c r="LJE470" s="265" t="str">
        <f t="shared" si="8391"/>
        <v>Inviable Sanitariamente</v>
      </c>
      <c r="LJF470" s="265" t="str">
        <f t="shared" si="8392"/>
        <v>Inviable Sanitariamente</v>
      </c>
      <c r="LJG470" s="265" t="str">
        <f t="shared" si="8393"/>
        <v>Inviable Sanitariamente</v>
      </c>
      <c r="LJH470" s="265" t="str">
        <f t="shared" si="8394"/>
        <v>Inviable Sanitariamente</v>
      </c>
      <c r="LJI470" s="265" t="str">
        <f t="shared" si="8395"/>
        <v>Inviable Sanitariamente</v>
      </c>
      <c r="LJJ470" s="265" t="str">
        <f t="shared" si="8396"/>
        <v>Inviable Sanitariamente</v>
      </c>
      <c r="LJK470" s="265" t="str">
        <f t="shared" si="8397"/>
        <v>Inviable Sanitariamente</v>
      </c>
      <c r="LJL470" s="265" t="str">
        <f t="shared" si="8398"/>
        <v>Inviable Sanitariamente</v>
      </c>
      <c r="LJM470" s="265" t="str">
        <f t="shared" si="8399"/>
        <v>Inviable Sanitariamente</v>
      </c>
      <c r="LJN470" s="265" t="str">
        <f t="shared" si="8400"/>
        <v>Inviable Sanitariamente</v>
      </c>
      <c r="LJO470" s="265" t="str">
        <f t="shared" si="8401"/>
        <v>Inviable Sanitariamente</v>
      </c>
      <c r="LJP470" s="265" t="str">
        <f t="shared" si="8402"/>
        <v>Inviable Sanitariamente</v>
      </c>
      <c r="LJQ470" s="265" t="str">
        <f t="shared" si="8403"/>
        <v>Inviable Sanitariamente</v>
      </c>
      <c r="LJR470" s="265" t="str">
        <f t="shared" si="8404"/>
        <v>Inviable Sanitariamente</v>
      </c>
      <c r="LJS470" s="265" t="str">
        <f t="shared" si="8405"/>
        <v>Inviable Sanitariamente</v>
      </c>
      <c r="LJT470" s="265" t="str">
        <f t="shared" si="8406"/>
        <v>Inviable Sanitariamente</v>
      </c>
      <c r="LJU470" s="265" t="str">
        <f t="shared" si="8407"/>
        <v>Inviable Sanitariamente</v>
      </c>
      <c r="LJV470" s="265" t="str">
        <f t="shared" si="8408"/>
        <v>Inviable Sanitariamente</v>
      </c>
      <c r="LJW470" s="265" t="str">
        <f t="shared" si="8409"/>
        <v>Inviable Sanitariamente</v>
      </c>
      <c r="LJX470" s="265" t="str">
        <f t="shared" si="8410"/>
        <v>Inviable Sanitariamente</v>
      </c>
      <c r="LJY470" s="265" t="str">
        <f t="shared" si="8411"/>
        <v>Inviable Sanitariamente</v>
      </c>
      <c r="LJZ470" s="265" t="str">
        <f t="shared" si="8412"/>
        <v>Inviable Sanitariamente</v>
      </c>
      <c r="LKA470" s="265" t="str">
        <f t="shared" si="8413"/>
        <v>Inviable Sanitariamente</v>
      </c>
      <c r="LKB470" s="265" t="str">
        <f t="shared" si="8414"/>
        <v>Inviable Sanitariamente</v>
      </c>
      <c r="LKC470" s="265" t="str">
        <f t="shared" si="8415"/>
        <v>Inviable Sanitariamente</v>
      </c>
      <c r="LKD470" s="265" t="str">
        <f t="shared" si="8416"/>
        <v>Inviable Sanitariamente</v>
      </c>
      <c r="LKE470" s="265" t="str">
        <f t="shared" si="8417"/>
        <v>Inviable Sanitariamente</v>
      </c>
      <c r="LKF470" s="265" t="str">
        <f t="shared" si="8418"/>
        <v>Inviable Sanitariamente</v>
      </c>
      <c r="LKG470" s="265" t="str">
        <f t="shared" si="8419"/>
        <v>Inviable Sanitariamente</v>
      </c>
      <c r="LKH470" s="265" t="str">
        <f t="shared" si="8420"/>
        <v>Inviable Sanitariamente</v>
      </c>
      <c r="LKI470" s="265" t="str">
        <f t="shared" si="8421"/>
        <v>Inviable Sanitariamente</v>
      </c>
      <c r="LKJ470" s="265" t="str">
        <f t="shared" si="8422"/>
        <v>Inviable Sanitariamente</v>
      </c>
      <c r="LKK470" s="265" t="str">
        <f t="shared" si="8423"/>
        <v>Inviable Sanitariamente</v>
      </c>
      <c r="LKL470" s="265" t="str">
        <f t="shared" si="8424"/>
        <v>Inviable Sanitariamente</v>
      </c>
      <c r="LKM470" s="265" t="str">
        <f t="shared" si="8425"/>
        <v>Inviable Sanitariamente</v>
      </c>
      <c r="LKN470" s="265" t="str">
        <f t="shared" si="8426"/>
        <v>Inviable Sanitariamente</v>
      </c>
      <c r="LKO470" s="265" t="str">
        <f t="shared" si="8427"/>
        <v>Inviable Sanitariamente</v>
      </c>
      <c r="LKP470" s="265" t="str">
        <f t="shared" si="8428"/>
        <v>Inviable Sanitariamente</v>
      </c>
      <c r="LKQ470" s="265" t="str">
        <f t="shared" si="8429"/>
        <v>Inviable Sanitariamente</v>
      </c>
      <c r="LKR470" s="265" t="str">
        <f t="shared" si="8430"/>
        <v>Inviable Sanitariamente</v>
      </c>
      <c r="LKS470" s="265" t="str">
        <f t="shared" si="8431"/>
        <v>Inviable Sanitariamente</v>
      </c>
      <c r="LKT470" s="265" t="str">
        <f t="shared" si="8432"/>
        <v>Inviable Sanitariamente</v>
      </c>
      <c r="LKU470" s="265" t="str">
        <f t="shared" si="8433"/>
        <v>Inviable Sanitariamente</v>
      </c>
      <c r="LKV470" s="265" t="str">
        <f t="shared" si="8434"/>
        <v>Inviable Sanitariamente</v>
      </c>
      <c r="LKW470" s="265" t="str">
        <f t="shared" si="8435"/>
        <v>Inviable Sanitariamente</v>
      </c>
      <c r="LKX470" s="265" t="str">
        <f t="shared" si="8436"/>
        <v>Inviable Sanitariamente</v>
      </c>
      <c r="LKY470" s="265" t="str">
        <f t="shared" si="8437"/>
        <v>Inviable Sanitariamente</v>
      </c>
      <c r="LKZ470" s="265" t="str">
        <f t="shared" si="8438"/>
        <v>Inviable Sanitariamente</v>
      </c>
      <c r="LLA470" s="265" t="str">
        <f t="shared" si="8439"/>
        <v>Inviable Sanitariamente</v>
      </c>
      <c r="LLB470" s="265" t="str">
        <f t="shared" si="8440"/>
        <v>Inviable Sanitariamente</v>
      </c>
      <c r="LLC470" s="265" t="str">
        <f t="shared" si="8441"/>
        <v>Inviable Sanitariamente</v>
      </c>
      <c r="LLD470" s="265" t="str">
        <f t="shared" si="8442"/>
        <v>Inviable Sanitariamente</v>
      </c>
      <c r="LLE470" s="265" t="str">
        <f t="shared" si="8443"/>
        <v>Inviable Sanitariamente</v>
      </c>
      <c r="LLF470" s="265" t="str">
        <f t="shared" si="8444"/>
        <v>Inviable Sanitariamente</v>
      </c>
      <c r="LLG470" s="265" t="str">
        <f t="shared" si="8445"/>
        <v>Inviable Sanitariamente</v>
      </c>
      <c r="LLH470" s="265" t="str">
        <f t="shared" si="8446"/>
        <v>Inviable Sanitariamente</v>
      </c>
      <c r="LLI470" s="265" t="str">
        <f t="shared" si="8447"/>
        <v>Inviable Sanitariamente</v>
      </c>
      <c r="LLJ470" s="265" t="str">
        <f t="shared" si="8448"/>
        <v>Inviable Sanitariamente</v>
      </c>
      <c r="LLK470" s="265" t="str">
        <f t="shared" si="8449"/>
        <v>Inviable Sanitariamente</v>
      </c>
      <c r="LLL470" s="265" t="str">
        <f t="shared" si="8450"/>
        <v>Inviable Sanitariamente</v>
      </c>
      <c r="LLM470" s="265" t="str">
        <f t="shared" si="8451"/>
        <v>Inviable Sanitariamente</v>
      </c>
      <c r="LLN470" s="265" t="str">
        <f t="shared" si="8452"/>
        <v>Inviable Sanitariamente</v>
      </c>
      <c r="LLO470" s="265" t="str">
        <f t="shared" si="8453"/>
        <v>Inviable Sanitariamente</v>
      </c>
      <c r="LLP470" s="265" t="str">
        <f t="shared" si="8454"/>
        <v>Inviable Sanitariamente</v>
      </c>
      <c r="LLQ470" s="265" t="str">
        <f t="shared" si="8455"/>
        <v>Inviable Sanitariamente</v>
      </c>
      <c r="LLR470" s="265" t="str">
        <f t="shared" si="8456"/>
        <v>Inviable Sanitariamente</v>
      </c>
      <c r="LLS470" s="265" t="str">
        <f t="shared" si="8457"/>
        <v>Inviable Sanitariamente</v>
      </c>
      <c r="LLT470" s="265" t="str">
        <f t="shared" si="8458"/>
        <v>Inviable Sanitariamente</v>
      </c>
      <c r="LLU470" s="265" t="str">
        <f t="shared" si="8459"/>
        <v>Inviable Sanitariamente</v>
      </c>
      <c r="LLV470" s="265" t="str">
        <f t="shared" si="8460"/>
        <v>Inviable Sanitariamente</v>
      </c>
      <c r="LLW470" s="265" t="str">
        <f t="shared" si="8461"/>
        <v>Inviable Sanitariamente</v>
      </c>
      <c r="LLX470" s="265" t="str">
        <f t="shared" si="8462"/>
        <v>Inviable Sanitariamente</v>
      </c>
      <c r="LLY470" s="265" t="str">
        <f t="shared" si="8463"/>
        <v>Inviable Sanitariamente</v>
      </c>
      <c r="LLZ470" s="265" t="str">
        <f t="shared" si="8464"/>
        <v>Inviable Sanitariamente</v>
      </c>
      <c r="LMA470" s="265" t="str">
        <f t="shared" si="8465"/>
        <v>Inviable Sanitariamente</v>
      </c>
      <c r="LMB470" s="265" t="str">
        <f t="shared" si="8466"/>
        <v>Inviable Sanitariamente</v>
      </c>
      <c r="LMC470" s="265" t="str">
        <f t="shared" si="8467"/>
        <v>Inviable Sanitariamente</v>
      </c>
      <c r="LMD470" s="265" t="str">
        <f t="shared" si="8468"/>
        <v>Inviable Sanitariamente</v>
      </c>
      <c r="LME470" s="265" t="str">
        <f t="shared" si="8469"/>
        <v>Inviable Sanitariamente</v>
      </c>
      <c r="LMF470" s="265" t="str">
        <f t="shared" si="8470"/>
        <v>Inviable Sanitariamente</v>
      </c>
      <c r="LMG470" s="265" t="str">
        <f t="shared" si="8471"/>
        <v>Inviable Sanitariamente</v>
      </c>
      <c r="LMH470" s="265" t="str">
        <f t="shared" si="8472"/>
        <v>Inviable Sanitariamente</v>
      </c>
      <c r="LMI470" s="265" t="str">
        <f t="shared" si="8473"/>
        <v>Inviable Sanitariamente</v>
      </c>
      <c r="LMJ470" s="265" t="str">
        <f t="shared" si="8474"/>
        <v>Inviable Sanitariamente</v>
      </c>
      <c r="LMK470" s="265" t="str">
        <f t="shared" si="8475"/>
        <v>Inviable Sanitariamente</v>
      </c>
      <c r="LML470" s="265" t="str">
        <f t="shared" si="8476"/>
        <v>Inviable Sanitariamente</v>
      </c>
      <c r="LMM470" s="265" t="str">
        <f t="shared" si="8477"/>
        <v>Inviable Sanitariamente</v>
      </c>
      <c r="LMN470" s="265" t="str">
        <f t="shared" si="8478"/>
        <v>Inviable Sanitariamente</v>
      </c>
      <c r="LMO470" s="265" t="str">
        <f t="shared" si="8479"/>
        <v>Inviable Sanitariamente</v>
      </c>
      <c r="LMP470" s="265" t="str">
        <f t="shared" si="8480"/>
        <v>Inviable Sanitariamente</v>
      </c>
      <c r="LMQ470" s="265" t="str">
        <f t="shared" si="8481"/>
        <v>Inviable Sanitariamente</v>
      </c>
      <c r="LMR470" s="265" t="str">
        <f t="shared" si="8482"/>
        <v>Inviable Sanitariamente</v>
      </c>
      <c r="LMS470" s="265" t="str">
        <f t="shared" si="8483"/>
        <v>Inviable Sanitariamente</v>
      </c>
      <c r="LMT470" s="265" t="str">
        <f t="shared" si="8484"/>
        <v>Inviable Sanitariamente</v>
      </c>
      <c r="LMU470" s="265" t="str">
        <f t="shared" si="8485"/>
        <v>Inviable Sanitariamente</v>
      </c>
      <c r="LMV470" s="265" t="str">
        <f t="shared" si="8486"/>
        <v>Inviable Sanitariamente</v>
      </c>
      <c r="LMW470" s="265" t="str">
        <f t="shared" si="8487"/>
        <v>Inviable Sanitariamente</v>
      </c>
      <c r="LMX470" s="265" t="str">
        <f t="shared" si="8488"/>
        <v>Inviable Sanitariamente</v>
      </c>
      <c r="LMY470" s="265" t="str">
        <f t="shared" si="8489"/>
        <v>Inviable Sanitariamente</v>
      </c>
      <c r="LMZ470" s="265" t="str">
        <f t="shared" si="8490"/>
        <v>Inviable Sanitariamente</v>
      </c>
      <c r="LNA470" s="265" t="str">
        <f t="shared" si="8491"/>
        <v>Inviable Sanitariamente</v>
      </c>
      <c r="LNB470" s="265" t="str">
        <f t="shared" si="8492"/>
        <v>Inviable Sanitariamente</v>
      </c>
      <c r="LNC470" s="265" t="str">
        <f t="shared" si="8493"/>
        <v>Inviable Sanitariamente</v>
      </c>
      <c r="LND470" s="265" t="str">
        <f t="shared" si="8494"/>
        <v>Inviable Sanitariamente</v>
      </c>
      <c r="LNE470" s="265" t="str">
        <f t="shared" si="8495"/>
        <v>Inviable Sanitariamente</v>
      </c>
      <c r="LNF470" s="265" t="str">
        <f t="shared" si="8496"/>
        <v>Inviable Sanitariamente</v>
      </c>
      <c r="LNG470" s="265" t="str">
        <f t="shared" si="8497"/>
        <v>Inviable Sanitariamente</v>
      </c>
      <c r="LNH470" s="265" t="str">
        <f t="shared" si="8498"/>
        <v>Inviable Sanitariamente</v>
      </c>
      <c r="LNI470" s="265" t="str">
        <f t="shared" si="8499"/>
        <v>Inviable Sanitariamente</v>
      </c>
      <c r="LNJ470" s="265" t="str">
        <f t="shared" si="8500"/>
        <v>Inviable Sanitariamente</v>
      </c>
      <c r="LNK470" s="265" t="str">
        <f t="shared" si="8501"/>
        <v>Inviable Sanitariamente</v>
      </c>
      <c r="LNL470" s="265" t="str">
        <f t="shared" si="8502"/>
        <v>Inviable Sanitariamente</v>
      </c>
      <c r="LNM470" s="265" t="str">
        <f t="shared" si="8503"/>
        <v>Inviable Sanitariamente</v>
      </c>
      <c r="LNN470" s="265" t="str">
        <f t="shared" si="8504"/>
        <v>Inviable Sanitariamente</v>
      </c>
      <c r="LNO470" s="265" t="str">
        <f t="shared" si="8505"/>
        <v>Inviable Sanitariamente</v>
      </c>
      <c r="LNP470" s="265" t="str">
        <f t="shared" si="8506"/>
        <v>Inviable Sanitariamente</v>
      </c>
      <c r="LNQ470" s="265" t="str">
        <f t="shared" si="8507"/>
        <v>Inviable Sanitariamente</v>
      </c>
      <c r="LNR470" s="265" t="str">
        <f t="shared" si="8508"/>
        <v>Inviable Sanitariamente</v>
      </c>
      <c r="LNS470" s="265" t="str">
        <f t="shared" si="8509"/>
        <v>Inviable Sanitariamente</v>
      </c>
      <c r="LNT470" s="265" t="str">
        <f t="shared" si="8510"/>
        <v>Inviable Sanitariamente</v>
      </c>
      <c r="LNU470" s="265" t="str">
        <f t="shared" si="8511"/>
        <v>Inviable Sanitariamente</v>
      </c>
      <c r="LNV470" s="265" t="str">
        <f t="shared" si="8512"/>
        <v>Inviable Sanitariamente</v>
      </c>
      <c r="LNW470" s="265" t="str">
        <f t="shared" si="8513"/>
        <v>Inviable Sanitariamente</v>
      </c>
      <c r="LNX470" s="265" t="str">
        <f t="shared" si="8514"/>
        <v>Inviable Sanitariamente</v>
      </c>
      <c r="LNY470" s="265" t="str">
        <f t="shared" si="8515"/>
        <v>Inviable Sanitariamente</v>
      </c>
      <c r="LNZ470" s="265" t="str">
        <f t="shared" si="8516"/>
        <v>Inviable Sanitariamente</v>
      </c>
      <c r="LOA470" s="265" t="str">
        <f t="shared" si="8517"/>
        <v>Inviable Sanitariamente</v>
      </c>
      <c r="LOB470" s="265" t="str">
        <f t="shared" si="8518"/>
        <v>Inviable Sanitariamente</v>
      </c>
      <c r="LOC470" s="265" t="str">
        <f t="shared" si="8519"/>
        <v>Inviable Sanitariamente</v>
      </c>
      <c r="LOD470" s="265" t="str">
        <f t="shared" si="8520"/>
        <v>Inviable Sanitariamente</v>
      </c>
      <c r="LOE470" s="265" t="str">
        <f t="shared" si="8521"/>
        <v>Inviable Sanitariamente</v>
      </c>
      <c r="LOF470" s="265" t="str">
        <f t="shared" si="8522"/>
        <v>Inviable Sanitariamente</v>
      </c>
      <c r="LOG470" s="265" t="str">
        <f t="shared" si="8523"/>
        <v>Inviable Sanitariamente</v>
      </c>
      <c r="LOH470" s="265" t="str">
        <f t="shared" si="8524"/>
        <v>Inviable Sanitariamente</v>
      </c>
      <c r="LOI470" s="265" t="str">
        <f t="shared" si="8525"/>
        <v>Inviable Sanitariamente</v>
      </c>
      <c r="LOJ470" s="265" t="str">
        <f t="shared" si="8526"/>
        <v>Inviable Sanitariamente</v>
      </c>
      <c r="LOK470" s="265" t="str">
        <f t="shared" si="8527"/>
        <v>Inviable Sanitariamente</v>
      </c>
      <c r="LOL470" s="265" t="str">
        <f t="shared" si="8528"/>
        <v>Inviable Sanitariamente</v>
      </c>
      <c r="LOM470" s="265" t="str">
        <f t="shared" si="8529"/>
        <v>Inviable Sanitariamente</v>
      </c>
      <c r="LON470" s="265" t="str">
        <f t="shared" si="8530"/>
        <v>Inviable Sanitariamente</v>
      </c>
      <c r="LOO470" s="265" t="str">
        <f t="shared" si="8531"/>
        <v>Inviable Sanitariamente</v>
      </c>
      <c r="LOP470" s="265" t="str">
        <f t="shared" si="8532"/>
        <v>Inviable Sanitariamente</v>
      </c>
      <c r="LOQ470" s="265" t="str">
        <f t="shared" si="8533"/>
        <v>Inviable Sanitariamente</v>
      </c>
      <c r="LOR470" s="265" t="str">
        <f t="shared" si="8534"/>
        <v>Inviable Sanitariamente</v>
      </c>
      <c r="LOS470" s="265" t="str">
        <f t="shared" si="8535"/>
        <v>Inviable Sanitariamente</v>
      </c>
      <c r="LOT470" s="265" t="str">
        <f t="shared" si="8536"/>
        <v>Inviable Sanitariamente</v>
      </c>
      <c r="LOU470" s="265" t="str">
        <f t="shared" si="8537"/>
        <v>Inviable Sanitariamente</v>
      </c>
      <c r="LOV470" s="265" t="str">
        <f t="shared" si="8538"/>
        <v>Inviable Sanitariamente</v>
      </c>
      <c r="LOW470" s="265" t="str">
        <f t="shared" si="8539"/>
        <v>Inviable Sanitariamente</v>
      </c>
      <c r="LOX470" s="265" t="str">
        <f t="shared" si="8540"/>
        <v>Inviable Sanitariamente</v>
      </c>
      <c r="LOY470" s="265" t="str">
        <f t="shared" si="8541"/>
        <v>Inviable Sanitariamente</v>
      </c>
      <c r="LOZ470" s="265" t="str">
        <f t="shared" si="8542"/>
        <v>Inviable Sanitariamente</v>
      </c>
      <c r="LPA470" s="265" t="str">
        <f t="shared" si="8543"/>
        <v>Inviable Sanitariamente</v>
      </c>
      <c r="LPB470" s="265" t="str">
        <f t="shared" si="8544"/>
        <v>Inviable Sanitariamente</v>
      </c>
      <c r="LPC470" s="265" t="str">
        <f t="shared" si="8545"/>
        <v>Inviable Sanitariamente</v>
      </c>
      <c r="LPD470" s="265" t="str">
        <f t="shared" si="8546"/>
        <v>Inviable Sanitariamente</v>
      </c>
      <c r="LPE470" s="265" t="str">
        <f t="shared" si="8547"/>
        <v>Inviable Sanitariamente</v>
      </c>
      <c r="LPF470" s="265" t="str">
        <f t="shared" si="8548"/>
        <v>Inviable Sanitariamente</v>
      </c>
      <c r="LPG470" s="265" t="str">
        <f t="shared" si="8549"/>
        <v>Inviable Sanitariamente</v>
      </c>
      <c r="LPH470" s="265" t="str">
        <f t="shared" si="8550"/>
        <v>Inviable Sanitariamente</v>
      </c>
      <c r="LPI470" s="265" t="str">
        <f t="shared" si="8551"/>
        <v>Inviable Sanitariamente</v>
      </c>
      <c r="LPJ470" s="265" t="str">
        <f t="shared" si="8552"/>
        <v>Inviable Sanitariamente</v>
      </c>
      <c r="LPK470" s="265" t="str">
        <f t="shared" si="8553"/>
        <v>Inviable Sanitariamente</v>
      </c>
      <c r="LPL470" s="265" t="str">
        <f t="shared" si="8554"/>
        <v>Inviable Sanitariamente</v>
      </c>
      <c r="LPM470" s="265" t="str">
        <f t="shared" si="8555"/>
        <v>Inviable Sanitariamente</v>
      </c>
      <c r="LPN470" s="265" t="str">
        <f t="shared" si="8556"/>
        <v>Inviable Sanitariamente</v>
      </c>
      <c r="LPO470" s="265" t="str">
        <f t="shared" si="8557"/>
        <v>Inviable Sanitariamente</v>
      </c>
      <c r="LPP470" s="265" t="str">
        <f t="shared" si="8558"/>
        <v>Inviable Sanitariamente</v>
      </c>
      <c r="LPQ470" s="265" t="str">
        <f t="shared" si="8559"/>
        <v>Inviable Sanitariamente</v>
      </c>
      <c r="LPR470" s="265" t="str">
        <f t="shared" si="8560"/>
        <v>Inviable Sanitariamente</v>
      </c>
      <c r="LPS470" s="265" t="str">
        <f t="shared" si="8561"/>
        <v>Inviable Sanitariamente</v>
      </c>
      <c r="LPT470" s="265" t="str">
        <f t="shared" si="8562"/>
        <v>Inviable Sanitariamente</v>
      </c>
      <c r="LPU470" s="265" t="str">
        <f t="shared" si="8563"/>
        <v>Inviable Sanitariamente</v>
      </c>
      <c r="LPV470" s="265" t="str">
        <f t="shared" si="8564"/>
        <v>Inviable Sanitariamente</v>
      </c>
      <c r="LPW470" s="265" t="str">
        <f t="shared" si="8565"/>
        <v>Inviable Sanitariamente</v>
      </c>
      <c r="LPX470" s="265" t="str">
        <f t="shared" si="8566"/>
        <v>Inviable Sanitariamente</v>
      </c>
      <c r="LPY470" s="265" t="str">
        <f t="shared" si="8567"/>
        <v>Inviable Sanitariamente</v>
      </c>
      <c r="LPZ470" s="265" t="str">
        <f t="shared" si="8568"/>
        <v>Inviable Sanitariamente</v>
      </c>
      <c r="LQA470" s="265" t="str">
        <f t="shared" si="8569"/>
        <v>Inviable Sanitariamente</v>
      </c>
      <c r="LQB470" s="265" t="str">
        <f t="shared" si="8570"/>
        <v>Inviable Sanitariamente</v>
      </c>
      <c r="LQC470" s="265" t="str">
        <f t="shared" si="8571"/>
        <v>Inviable Sanitariamente</v>
      </c>
      <c r="LQD470" s="265" t="str">
        <f t="shared" si="8572"/>
        <v>Inviable Sanitariamente</v>
      </c>
      <c r="LQE470" s="265" t="str">
        <f t="shared" si="8573"/>
        <v>Inviable Sanitariamente</v>
      </c>
      <c r="LQF470" s="265" t="str">
        <f t="shared" si="8574"/>
        <v>Inviable Sanitariamente</v>
      </c>
      <c r="LQG470" s="265" t="str">
        <f t="shared" si="8575"/>
        <v>Inviable Sanitariamente</v>
      </c>
      <c r="LQH470" s="265" t="str">
        <f t="shared" si="8576"/>
        <v>Inviable Sanitariamente</v>
      </c>
      <c r="LQI470" s="265" t="str">
        <f t="shared" si="8577"/>
        <v>Inviable Sanitariamente</v>
      </c>
      <c r="LQJ470" s="265" t="str">
        <f t="shared" si="8578"/>
        <v>Inviable Sanitariamente</v>
      </c>
      <c r="LQK470" s="265" t="str">
        <f t="shared" si="8579"/>
        <v>Inviable Sanitariamente</v>
      </c>
      <c r="LQL470" s="265" t="str">
        <f t="shared" si="8580"/>
        <v>Inviable Sanitariamente</v>
      </c>
      <c r="LQM470" s="265" t="str">
        <f t="shared" si="8581"/>
        <v>Inviable Sanitariamente</v>
      </c>
      <c r="LQN470" s="265" t="str">
        <f t="shared" si="8582"/>
        <v>Inviable Sanitariamente</v>
      </c>
      <c r="LQO470" s="265" t="str">
        <f t="shared" si="8583"/>
        <v>Inviable Sanitariamente</v>
      </c>
      <c r="LQP470" s="265" t="str">
        <f t="shared" si="8584"/>
        <v>Inviable Sanitariamente</v>
      </c>
      <c r="LQQ470" s="265" t="str">
        <f t="shared" si="8585"/>
        <v>Inviable Sanitariamente</v>
      </c>
      <c r="LQR470" s="265" t="str">
        <f t="shared" si="8586"/>
        <v>Inviable Sanitariamente</v>
      </c>
      <c r="LQS470" s="265" t="str">
        <f t="shared" si="8587"/>
        <v>Inviable Sanitariamente</v>
      </c>
      <c r="LQT470" s="265" t="str">
        <f t="shared" si="8588"/>
        <v>Inviable Sanitariamente</v>
      </c>
      <c r="LQU470" s="265" t="str">
        <f t="shared" si="8589"/>
        <v>Inviable Sanitariamente</v>
      </c>
      <c r="LQV470" s="265" t="str">
        <f t="shared" si="8590"/>
        <v>Inviable Sanitariamente</v>
      </c>
      <c r="LQW470" s="265" t="str">
        <f t="shared" si="8591"/>
        <v>Inviable Sanitariamente</v>
      </c>
      <c r="LQX470" s="265" t="str">
        <f t="shared" si="8592"/>
        <v>Inviable Sanitariamente</v>
      </c>
      <c r="LQY470" s="265" t="str">
        <f t="shared" si="8593"/>
        <v>Inviable Sanitariamente</v>
      </c>
      <c r="LQZ470" s="265" t="str">
        <f t="shared" si="8594"/>
        <v>Inviable Sanitariamente</v>
      </c>
      <c r="LRA470" s="265" t="str">
        <f t="shared" si="8595"/>
        <v>Inviable Sanitariamente</v>
      </c>
      <c r="LRB470" s="265" t="str">
        <f t="shared" si="8596"/>
        <v>Inviable Sanitariamente</v>
      </c>
      <c r="LRC470" s="265" t="str">
        <f t="shared" si="8597"/>
        <v>Inviable Sanitariamente</v>
      </c>
      <c r="LRD470" s="265" t="str">
        <f t="shared" si="8598"/>
        <v>Inviable Sanitariamente</v>
      </c>
      <c r="LRE470" s="265" t="str">
        <f t="shared" si="8599"/>
        <v>Inviable Sanitariamente</v>
      </c>
      <c r="LRF470" s="265" t="str">
        <f t="shared" si="8600"/>
        <v>Inviable Sanitariamente</v>
      </c>
      <c r="LRG470" s="265" t="str">
        <f t="shared" si="8601"/>
        <v>Inviable Sanitariamente</v>
      </c>
      <c r="LRH470" s="265" t="str">
        <f t="shared" si="8602"/>
        <v>Inviable Sanitariamente</v>
      </c>
      <c r="LRI470" s="265" t="str">
        <f t="shared" si="8603"/>
        <v>Inviable Sanitariamente</v>
      </c>
      <c r="LRJ470" s="265" t="str">
        <f t="shared" si="8604"/>
        <v>Inviable Sanitariamente</v>
      </c>
      <c r="LRK470" s="265" t="str">
        <f t="shared" si="8605"/>
        <v>Inviable Sanitariamente</v>
      </c>
      <c r="LRL470" s="265" t="str">
        <f t="shared" si="8606"/>
        <v>Inviable Sanitariamente</v>
      </c>
      <c r="LRM470" s="265" t="str">
        <f t="shared" si="8607"/>
        <v>Inviable Sanitariamente</v>
      </c>
      <c r="LRN470" s="265" t="str">
        <f t="shared" si="8608"/>
        <v>Inviable Sanitariamente</v>
      </c>
      <c r="LRO470" s="265" t="str">
        <f t="shared" si="8609"/>
        <v>Inviable Sanitariamente</v>
      </c>
      <c r="LRP470" s="265" t="str">
        <f t="shared" si="8610"/>
        <v>Inviable Sanitariamente</v>
      </c>
      <c r="LRQ470" s="265" t="str">
        <f t="shared" si="8611"/>
        <v>Inviable Sanitariamente</v>
      </c>
      <c r="LRR470" s="265" t="str">
        <f t="shared" si="8612"/>
        <v>Inviable Sanitariamente</v>
      </c>
      <c r="LRS470" s="265" t="str">
        <f t="shared" si="8613"/>
        <v>Inviable Sanitariamente</v>
      </c>
      <c r="LRT470" s="265" t="str">
        <f t="shared" si="8614"/>
        <v>Inviable Sanitariamente</v>
      </c>
      <c r="LRU470" s="265" t="str">
        <f t="shared" si="8615"/>
        <v>Inviable Sanitariamente</v>
      </c>
      <c r="LRV470" s="265" t="str">
        <f t="shared" si="8616"/>
        <v>Inviable Sanitariamente</v>
      </c>
      <c r="LRW470" s="265" t="str">
        <f t="shared" si="8617"/>
        <v>Inviable Sanitariamente</v>
      </c>
      <c r="LRX470" s="265" t="str">
        <f t="shared" si="8618"/>
        <v>Inviable Sanitariamente</v>
      </c>
      <c r="LRY470" s="265" t="str">
        <f t="shared" si="8619"/>
        <v>Inviable Sanitariamente</v>
      </c>
      <c r="LRZ470" s="265" t="str">
        <f t="shared" si="8620"/>
        <v>Inviable Sanitariamente</v>
      </c>
      <c r="LSA470" s="265" t="str">
        <f t="shared" si="8621"/>
        <v>Inviable Sanitariamente</v>
      </c>
      <c r="LSB470" s="265" t="str">
        <f t="shared" si="8622"/>
        <v>Inviable Sanitariamente</v>
      </c>
      <c r="LSC470" s="265" t="str">
        <f t="shared" si="8623"/>
        <v>Inviable Sanitariamente</v>
      </c>
      <c r="LSD470" s="265" t="str">
        <f t="shared" si="8624"/>
        <v>Inviable Sanitariamente</v>
      </c>
      <c r="LSE470" s="265" t="str">
        <f t="shared" si="8625"/>
        <v>Inviable Sanitariamente</v>
      </c>
      <c r="LSF470" s="265" t="str">
        <f t="shared" si="8626"/>
        <v>Inviable Sanitariamente</v>
      </c>
      <c r="LSG470" s="265" t="str">
        <f t="shared" si="8627"/>
        <v>Inviable Sanitariamente</v>
      </c>
      <c r="LSH470" s="265" t="str">
        <f t="shared" si="8628"/>
        <v>Inviable Sanitariamente</v>
      </c>
      <c r="LSI470" s="265" t="str">
        <f t="shared" si="8629"/>
        <v>Inviable Sanitariamente</v>
      </c>
      <c r="LSJ470" s="265" t="str">
        <f t="shared" si="8630"/>
        <v>Inviable Sanitariamente</v>
      </c>
      <c r="LSK470" s="265" t="str">
        <f t="shared" si="8631"/>
        <v>Inviable Sanitariamente</v>
      </c>
      <c r="LSL470" s="265" t="str">
        <f t="shared" si="8632"/>
        <v>Inviable Sanitariamente</v>
      </c>
      <c r="LSM470" s="265" t="str">
        <f t="shared" si="8633"/>
        <v>Inviable Sanitariamente</v>
      </c>
      <c r="LSN470" s="265" t="str">
        <f t="shared" si="8634"/>
        <v>Inviable Sanitariamente</v>
      </c>
      <c r="LSO470" s="265" t="str">
        <f t="shared" si="8635"/>
        <v>Inviable Sanitariamente</v>
      </c>
      <c r="LSP470" s="265" t="str">
        <f t="shared" si="8636"/>
        <v>Inviable Sanitariamente</v>
      </c>
      <c r="LSQ470" s="265" t="str">
        <f t="shared" si="8637"/>
        <v>Inviable Sanitariamente</v>
      </c>
      <c r="LSR470" s="265" t="str">
        <f t="shared" si="8638"/>
        <v>Inviable Sanitariamente</v>
      </c>
      <c r="LSS470" s="265" t="str">
        <f t="shared" si="8639"/>
        <v>Inviable Sanitariamente</v>
      </c>
      <c r="LST470" s="265" t="str">
        <f t="shared" si="8640"/>
        <v>Inviable Sanitariamente</v>
      </c>
      <c r="LSU470" s="265" t="str">
        <f t="shared" si="8641"/>
        <v>Inviable Sanitariamente</v>
      </c>
      <c r="LSV470" s="265" t="str">
        <f t="shared" si="8642"/>
        <v>Inviable Sanitariamente</v>
      </c>
      <c r="LSW470" s="265" t="str">
        <f t="shared" si="8643"/>
        <v>Inviable Sanitariamente</v>
      </c>
      <c r="LSX470" s="265" t="str">
        <f t="shared" si="8644"/>
        <v>Inviable Sanitariamente</v>
      </c>
      <c r="LSY470" s="265" t="str">
        <f t="shared" si="8645"/>
        <v>Inviable Sanitariamente</v>
      </c>
      <c r="LSZ470" s="265" t="str">
        <f t="shared" si="8646"/>
        <v>Inviable Sanitariamente</v>
      </c>
      <c r="LTA470" s="265" t="str">
        <f t="shared" si="8647"/>
        <v>Inviable Sanitariamente</v>
      </c>
      <c r="LTB470" s="265" t="str">
        <f t="shared" si="8648"/>
        <v>Inviable Sanitariamente</v>
      </c>
      <c r="LTC470" s="265" t="str">
        <f t="shared" si="8649"/>
        <v>Inviable Sanitariamente</v>
      </c>
      <c r="LTD470" s="265" t="str">
        <f t="shared" si="8650"/>
        <v>Inviable Sanitariamente</v>
      </c>
      <c r="LTE470" s="265" t="str">
        <f t="shared" si="8651"/>
        <v>Inviable Sanitariamente</v>
      </c>
      <c r="LTF470" s="265" t="str">
        <f t="shared" si="8652"/>
        <v>Inviable Sanitariamente</v>
      </c>
      <c r="LTG470" s="265" t="str">
        <f t="shared" si="8653"/>
        <v>Inviable Sanitariamente</v>
      </c>
      <c r="LTH470" s="265" t="str">
        <f t="shared" si="8654"/>
        <v>Inviable Sanitariamente</v>
      </c>
      <c r="LTI470" s="265" t="str">
        <f t="shared" si="8655"/>
        <v>Inviable Sanitariamente</v>
      </c>
      <c r="LTJ470" s="265" t="str">
        <f t="shared" si="8656"/>
        <v>Inviable Sanitariamente</v>
      </c>
      <c r="LTK470" s="265" t="str">
        <f t="shared" si="8657"/>
        <v>Inviable Sanitariamente</v>
      </c>
      <c r="LTL470" s="265" t="str">
        <f t="shared" si="8658"/>
        <v>Inviable Sanitariamente</v>
      </c>
      <c r="LTM470" s="265" t="str">
        <f t="shared" si="8659"/>
        <v>Inviable Sanitariamente</v>
      </c>
      <c r="LTN470" s="265" t="str">
        <f t="shared" si="8660"/>
        <v>Inviable Sanitariamente</v>
      </c>
      <c r="LTO470" s="265" t="str">
        <f t="shared" si="8661"/>
        <v>Inviable Sanitariamente</v>
      </c>
      <c r="LTP470" s="265" t="str">
        <f t="shared" si="8662"/>
        <v>Inviable Sanitariamente</v>
      </c>
      <c r="LTQ470" s="265" t="str">
        <f t="shared" si="8663"/>
        <v>Inviable Sanitariamente</v>
      </c>
      <c r="LTR470" s="265" t="str">
        <f t="shared" si="8664"/>
        <v>Inviable Sanitariamente</v>
      </c>
      <c r="LTS470" s="265" t="str">
        <f t="shared" si="8665"/>
        <v>Inviable Sanitariamente</v>
      </c>
      <c r="LTT470" s="265" t="str">
        <f t="shared" si="8666"/>
        <v>Inviable Sanitariamente</v>
      </c>
      <c r="LTU470" s="265" t="str">
        <f t="shared" si="8667"/>
        <v>Inviable Sanitariamente</v>
      </c>
      <c r="LTV470" s="265" t="str">
        <f t="shared" si="8668"/>
        <v>Inviable Sanitariamente</v>
      </c>
      <c r="LTW470" s="265" t="str">
        <f t="shared" si="8669"/>
        <v>Inviable Sanitariamente</v>
      </c>
      <c r="LTX470" s="265" t="str">
        <f t="shared" si="8670"/>
        <v>Inviable Sanitariamente</v>
      </c>
      <c r="LTY470" s="265" t="str">
        <f t="shared" si="8671"/>
        <v>Inviable Sanitariamente</v>
      </c>
      <c r="LTZ470" s="265" t="str">
        <f t="shared" si="8672"/>
        <v>Inviable Sanitariamente</v>
      </c>
      <c r="LUA470" s="265" t="str">
        <f t="shared" si="8673"/>
        <v>Inviable Sanitariamente</v>
      </c>
      <c r="LUB470" s="265" t="str">
        <f t="shared" si="8674"/>
        <v>Inviable Sanitariamente</v>
      </c>
      <c r="LUC470" s="265" t="str">
        <f t="shared" si="8675"/>
        <v>Inviable Sanitariamente</v>
      </c>
      <c r="LUD470" s="265" t="str">
        <f t="shared" si="8676"/>
        <v>Inviable Sanitariamente</v>
      </c>
      <c r="LUE470" s="265" t="str">
        <f t="shared" si="8677"/>
        <v>Inviable Sanitariamente</v>
      </c>
      <c r="LUF470" s="265" t="str">
        <f t="shared" si="8678"/>
        <v>Inviable Sanitariamente</v>
      </c>
      <c r="LUG470" s="265" t="str">
        <f t="shared" si="8679"/>
        <v>Inviable Sanitariamente</v>
      </c>
      <c r="LUH470" s="265" t="str">
        <f t="shared" si="8680"/>
        <v>Inviable Sanitariamente</v>
      </c>
      <c r="LUI470" s="265" t="str">
        <f t="shared" si="8681"/>
        <v>Inviable Sanitariamente</v>
      </c>
      <c r="LUJ470" s="265" t="str">
        <f t="shared" si="8682"/>
        <v>Inviable Sanitariamente</v>
      </c>
      <c r="LUK470" s="265" t="str">
        <f t="shared" si="8683"/>
        <v>Inviable Sanitariamente</v>
      </c>
      <c r="LUL470" s="265" t="str">
        <f t="shared" si="8684"/>
        <v>Inviable Sanitariamente</v>
      </c>
      <c r="LUM470" s="265" t="str">
        <f t="shared" si="8685"/>
        <v>Inviable Sanitariamente</v>
      </c>
      <c r="LUN470" s="265" t="str">
        <f t="shared" si="8686"/>
        <v>Inviable Sanitariamente</v>
      </c>
      <c r="LUO470" s="265" t="str">
        <f t="shared" si="8687"/>
        <v>Inviable Sanitariamente</v>
      </c>
      <c r="LUP470" s="265" t="str">
        <f t="shared" si="8688"/>
        <v>Inviable Sanitariamente</v>
      </c>
      <c r="LUQ470" s="265" t="str">
        <f t="shared" si="8689"/>
        <v>Inviable Sanitariamente</v>
      </c>
      <c r="LUR470" s="265" t="str">
        <f t="shared" si="8690"/>
        <v>Inviable Sanitariamente</v>
      </c>
      <c r="LUS470" s="265" t="str">
        <f t="shared" si="8691"/>
        <v>Inviable Sanitariamente</v>
      </c>
      <c r="LUT470" s="265" t="str">
        <f t="shared" si="8692"/>
        <v>Inviable Sanitariamente</v>
      </c>
      <c r="LUU470" s="265" t="str">
        <f t="shared" si="8693"/>
        <v>Inviable Sanitariamente</v>
      </c>
      <c r="LUV470" s="265" t="str">
        <f t="shared" si="8694"/>
        <v>Inviable Sanitariamente</v>
      </c>
      <c r="LUW470" s="265" t="str">
        <f t="shared" si="8695"/>
        <v>Inviable Sanitariamente</v>
      </c>
      <c r="LUX470" s="265" t="str">
        <f t="shared" si="8696"/>
        <v>Inviable Sanitariamente</v>
      </c>
      <c r="LUY470" s="265" t="str">
        <f t="shared" si="8697"/>
        <v>Inviable Sanitariamente</v>
      </c>
      <c r="LUZ470" s="265" t="str">
        <f t="shared" si="8698"/>
        <v>Inviable Sanitariamente</v>
      </c>
      <c r="LVA470" s="265" t="str">
        <f t="shared" si="8699"/>
        <v>Inviable Sanitariamente</v>
      </c>
      <c r="LVB470" s="265" t="str">
        <f t="shared" si="8700"/>
        <v>Inviable Sanitariamente</v>
      </c>
      <c r="LVC470" s="265" t="str">
        <f t="shared" si="8701"/>
        <v>Inviable Sanitariamente</v>
      </c>
      <c r="LVD470" s="265" t="str">
        <f t="shared" si="8702"/>
        <v>Inviable Sanitariamente</v>
      </c>
      <c r="LVE470" s="265" t="str">
        <f t="shared" si="8703"/>
        <v>Inviable Sanitariamente</v>
      </c>
      <c r="LVF470" s="265" t="str">
        <f t="shared" si="8704"/>
        <v>Inviable Sanitariamente</v>
      </c>
      <c r="LVG470" s="265" t="str">
        <f t="shared" si="8705"/>
        <v>Inviable Sanitariamente</v>
      </c>
      <c r="LVH470" s="265" t="str">
        <f t="shared" si="8706"/>
        <v>Inviable Sanitariamente</v>
      </c>
      <c r="LVI470" s="265" t="str">
        <f t="shared" si="8707"/>
        <v>Inviable Sanitariamente</v>
      </c>
      <c r="LVJ470" s="265" t="str">
        <f t="shared" si="8708"/>
        <v>Inviable Sanitariamente</v>
      </c>
      <c r="LVK470" s="265" t="str">
        <f t="shared" si="8709"/>
        <v>Inviable Sanitariamente</v>
      </c>
      <c r="LVL470" s="265" t="str">
        <f t="shared" si="8710"/>
        <v>Inviable Sanitariamente</v>
      </c>
      <c r="LVM470" s="265" t="str">
        <f t="shared" si="8711"/>
        <v>Inviable Sanitariamente</v>
      </c>
      <c r="LVN470" s="265" t="str">
        <f t="shared" si="8712"/>
        <v>Inviable Sanitariamente</v>
      </c>
      <c r="LVO470" s="265" t="str">
        <f t="shared" si="8713"/>
        <v>Inviable Sanitariamente</v>
      </c>
      <c r="LVP470" s="265" t="str">
        <f t="shared" si="8714"/>
        <v>Inviable Sanitariamente</v>
      </c>
      <c r="LVQ470" s="265" t="str">
        <f t="shared" si="8715"/>
        <v>Inviable Sanitariamente</v>
      </c>
      <c r="LVR470" s="265" t="str">
        <f t="shared" si="8716"/>
        <v>Inviable Sanitariamente</v>
      </c>
      <c r="LVS470" s="265" t="str">
        <f t="shared" si="8717"/>
        <v>Inviable Sanitariamente</v>
      </c>
      <c r="LVT470" s="265" t="str">
        <f t="shared" si="8718"/>
        <v>Inviable Sanitariamente</v>
      </c>
      <c r="LVU470" s="265" t="str">
        <f t="shared" si="8719"/>
        <v>Inviable Sanitariamente</v>
      </c>
      <c r="LVV470" s="265" t="str">
        <f t="shared" si="8720"/>
        <v>Inviable Sanitariamente</v>
      </c>
      <c r="LVW470" s="265" t="str">
        <f t="shared" si="8721"/>
        <v>Inviable Sanitariamente</v>
      </c>
      <c r="LVX470" s="265" t="str">
        <f t="shared" si="8722"/>
        <v>Inviable Sanitariamente</v>
      </c>
      <c r="LVY470" s="265" t="str">
        <f t="shared" si="8723"/>
        <v>Inviable Sanitariamente</v>
      </c>
      <c r="LVZ470" s="265" t="str">
        <f t="shared" si="8724"/>
        <v>Inviable Sanitariamente</v>
      </c>
      <c r="LWA470" s="265" t="str">
        <f t="shared" si="8725"/>
        <v>Inviable Sanitariamente</v>
      </c>
      <c r="LWB470" s="265" t="str">
        <f t="shared" si="8726"/>
        <v>Inviable Sanitariamente</v>
      </c>
      <c r="LWC470" s="265" t="str">
        <f t="shared" si="8727"/>
        <v>Inviable Sanitariamente</v>
      </c>
      <c r="LWD470" s="265" t="str">
        <f t="shared" si="8728"/>
        <v>Inviable Sanitariamente</v>
      </c>
      <c r="LWE470" s="265" t="str">
        <f t="shared" si="8729"/>
        <v>Inviable Sanitariamente</v>
      </c>
      <c r="LWF470" s="265" t="str">
        <f t="shared" si="8730"/>
        <v>Inviable Sanitariamente</v>
      </c>
      <c r="LWG470" s="265" t="str">
        <f t="shared" si="8731"/>
        <v>Inviable Sanitariamente</v>
      </c>
      <c r="LWH470" s="265" t="str">
        <f t="shared" si="8732"/>
        <v>Inviable Sanitariamente</v>
      </c>
      <c r="LWI470" s="265" t="str">
        <f t="shared" si="8733"/>
        <v>Inviable Sanitariamente</v>
      </c>
      <c r="LWJ470" s="265" t="str">
        <f t="shared" si="8734"/>
        <v>Inviable Sanitariamente</v>
      </c>
      <c r="LWK470" s="265" t="str">
        <f t="shared" si="8735"/>
        <v>Inviable Sanitariamente</v>
      </c>
      <c r="LWL470" s="265" t="str">
        <f t="shared" si="8736"/>
        <v>Inviable Sanitariamente</v>
      </c>
      <c r="LWM470" s="265" t="str">
        <f t="shared" si="8737"/>
        <v>Inviable Sanitariamente</v>
      </c>
      <c r="LWN470" s="265" t="str">
        <f t="shared" si="8738"/>
        <v>Inviable Sanitariamente</v>
      </c>
      <c r="LWO470" s="265" t="str">
        <f t="shared" si="8739"/>
        <v>Inviable Sanitariamente</v>
      </c>
      <c r="LWP470" s="265" t="str">
        <f t="shared" si="8740"/>
        <v>Inviable Sanitariamente</v>
      </c>
      <c r="LWQ470" s="265" t="str">
        <f t="shared" si="8741"/>
        <v>Inviable Sanitariamente</v>
      </c>
      <c r="LWR470" s="265" t="str">
        <f t="shared" si="8742"/>
        <v>Inviable Sanitariamente</v>
      </c>
      <c r="LWS470" s="265" t="str">
        <f t="shared" si="8743"/>
        <v>Inviable Sanitariamente</v>
      </c>
      <c r="LWT470" s="265" t="str">
        <f t="shared" si="8744"/>
        <v>Inviable Sanitariamente</v>
      </c>
      <c r="LWU470" s="265" t="str">
        <f t="shared" si="8745"/>
        <v>Inviable Sanitariamente</v>
      </c>
      <c r="LWV470" s="265" t="str">
        <f t="shared" si="8746"/>
        <v>Inviable Sanitariamente</v>
      </c>
      <c r="LWW470" s="265" t="str">
        <f t="shared" si="8747"/>
        <v>Inviable Sanitariamente</v>
      </c>
      <c r="LWX470" s="265" t="str">
        <f t="shared" si="8748"/>
        <v>Inviable Sanitariamente</v>
      </c>
      <c r="LWY470" s="265" t="str">
        <f t="shared" si="8749"/>
        <v>Inviable Sanitariamente</v>
      </c>
      <c r="LWZ470" s="265" t="str">
        <f t="shared" si="8750"/>
        <v>Inviable Sanitariamente</v>
      </c>
      <c r="LXA470" s="265" t="str">
        <f t="shared" si="8751"/>
        <v>Inviable Sanitariamente</v>
      </c>
      <c r="LXB470" s="265" t="str">
        <f t="shared" si="8752"/>
        <v>Inviable Sanitariamente</v>
      </c>
      <c r="LXC470" s="265" t="str">
        <f t="shared" si="8753"/>
        <v>Inviable Sanitariamente</v>
      </c>
      <c r="LXD470" s="265" t="str">
        <f t="shared" si="8754"/>
        <v>Inviable Sanitariamente</v>
      </c>
      <c r="LXE470" s="265" t="str">
        <f t="shared" si="8755"/>
        <v>Inviable Sanitariamente</v>
      </c>
      <c r="LXF470" s="265" t="str">
        <f t="shared" si="8756"/>
        <v>Inviable Sanitariamente</v>
      </c>
      <c r="LXG470" s="265" t="str">
        <f t="shared" si="8757"/>
        <v>Inviable Sanitariamente</v>
      </c>
      <c r="LXH470" s="265" t="str">
        <f t="shared" si="8758"/>
        <v>Inviable Sanitariamente</v>
      </c>
      <c r="LXI470" s="265" t="str">
        <f t="shared" si="8759"/>
        <v>Inviable Sanitariamente</v>
      </c>
      <c r="LXJ470" s="265" t="str">
        <f t="shared" si="8760"/>
        <v>Inviable Sanitariamente</v>
      </c>
      <c r="LXK470" s="265" t="str">
        <f t="shared" si="8761"/>
        <v>Inviable Sanitariamente</v>
      </c>
      <c r="LXL470" s="265" t="str">
        <f t="shared" si="8762"/>
        <v>Inviable Sanitariamente</v>
      </c>
      <c r="LXM470" s="265" t="str">
        <f t="shared" si="8763"/>
        <v>Inviable Sanitariamente</v>
      </c>
      <c r="LXN470" s="265" t="str">
        <f t="shared" si="8764"/>
        <v>Inviable Sanitariamente</v>
      </c>
      <c r="LXO470" s="265" t="str">
        <f t="shared" si="8765"/>
        <v>Inviable Sanitariamente</v>
      </c>
      <c r="LXP470" s="265" t="str">
        <f t="shared" si="8766"/>
        <v>Inviable Sanitariamente</v>
      </c>
      <c r="LXQ470" s="265" t="str">
        <f t="shared" si="8767"/>
        <v>Inviable Sanitariamente</v>
      </c>
      <c r="LXR470" s="265" t="str">
        <f t="shared" si="8768"/>
        <v>Inviable Sanitariamente</v>
      </c>
      <c r="LXS470" s="265" t="str">
        <f t="shared" si="8769"/>
        <v>Inviable Sanitariamente</v>
      </c>
      <c r="LXT470" s="265" t="str">
        <f t="shared" si="8770"/>
        <v>Inviable Sanitariamente</v>
      </c>
      <c r="LXU470" s="265" t="str">
        <f t="shared" si="8771"/>
        <v>Inviable Sanitariamente</v>
      </c>
      <c r="LXV470" s="265" t="str">
        <f t="shared" si="8772"/>
        <v>Inviable Sanitariamente</v>
      </c>
      <c r="LXW470" s="265" t="str">
        <f t="shared" si="8773"/>
        <v>Inviable Sanitariamente</v>
      </c>
      <c r="LXX470" s="265" t="str">
        <f t="shared" si="8774"/>
        <v>Inviable Sanitariamente</v>
      </c>
      <c r="LXY470" s="265" t="str">
        <f t="shared" si="8775"/>
        <v>Inviable Sanitariamente</v>
      </c>
      <c r="LXZ470" s="265" t="str">
        <f t="shared" si="8776"/>
        <v>Inviable Sanitariamente</v>
      </c>
      <c r="LYA470" s="265" t="str">
        <f t="shared" si="8777"/>
        <v>Inviable Sanitariamente</v>
      </c>
      <c r="LYB470" s="265" t="str">
        <f t="shared" si="8778"/>
        <v>Inviable Sanitariamente</v>
      </c>
      <c r="LYC470" s="265" t="str">
        <f t="shared" si="8779"/>
        <v>Inviable Sanitariamente</v>
      </c>
      <c r="LYD470" s="265" t="str">
        <f t="shared" si="8780"/>
        <v>Inviable Sanitariamente</v>
      </c>
      <c r="LYE470" s="265" t="str">
        <f t="shared" si="8781"/>
        <v>Inviable Sanitariamente</v>
      </c>
      <c r="LYF470" s="265" t="str">
        <f t="shared" si="8782"/>
        <v>Inviable Sanitariamente</v>
      </c>
      <c r="LYG470" s="265" t="str">
        <f t="shared" si="8783"/>
        <v>Inviable Sanitariamente</v>
      </c>
      <c r="LYH470" s="265" t="str">
        <f t="shared" si="8784"/>
        <v>Inviable Sanitariamente</v>
      </c>
      <c r="LYI470" s="265" t="str">
        <f t="shared" si="8785"/>
        <v>Inviable Sanitariamente</v>
      </c>
      <c r="LYJ470" s="265" t="str">
        <f t="shared" si="8786"/>
        <v>Inviable Sanitariamente</v>
      </c>
      <c r="LYK470" s="265" t="str">
        <f t="shared" si="8787"/>
        <v>Inviable Sanitariamente</v>
      </c>
      <c r="LYL470" s="265" t="str">
        <f t="shared" si="8788"/>
        <v>Inviable Sanitariamente</v>
      </c>
      <c r="LYM470" s="265" t="str">
        <f t="shared" si="8789"/>
        <v>Inviable Sanitariamente</v>
      </c>
      <c r="LYN470" s="265" t="str">
        <f t="shared" si="8790"/>
        <v>Inviable Sanitariamente</v>
      </c>
      <c r="LYO470" s="265" t="str">
        <f t="shared" si="8791"/>
        <v>Inviable Sanitariamente</v>
      </c>
      <c r="LYP470" s="265" t="str">
        <f t="shared" si="8792"/>
        <v>Inviable Sanitariamente</v>
      </c>
      <c r="LYQ470" s="265" t="str">
        <f t="shared" si="8793"/>
        <v>Inviable Sanitariamente</v>
      </c>
      <c r="LYR470" s="265" t="str">
        <f t="shared" si="8794"/>
        <v>Inviable Sanitariamente</v>
      </c>
      <c r="LYS470" s="265" t="str">
        <f t="shared" si="8795"/>
        <v>Inviable Sanitariamente</v>
      </c>
      <c r="LYT470" s="265" t="str">
        <f t="shared" si="8796"/>
        <v>Inviable Sanitariamente</v>
      </c>
      <c r="LYU470" s="265" t="str">
        <f t="shared" si="8797"/>
        <v>Inviable Sanitariamente</v>
      </c>
      <c r="LYV470" s="265" t="str">
        <f t="shared" si="8798"/>
        <v>Inviable Sanitariamente</v>
      </c>
      <c r="LYW470" s="265" t="str">
        <f t="shared" si="8799"/>
        <v>Inviable Sanitariamente</v>
      </c>
      <c r="LYX470" s="265" t="str">
        <f t="shared" si="8800"/>
        <v>Inviable Sanitariamente</v>
      </c>
      <c r="LYY470" s="265" t="str">
        <f t="shared" si="8801"/>
        <v>Inviable Sanitariamente</v>
      </c>
      <c r="LYZ470" s="265" t="str">
        <f t="shared" si="8802"/>
        <v>Inviable Sanitariamente</v>
      </c>
      <c r="LZA470" s="265" t="str">
        <f t="shared" si="8803"/>
        <v>Inviable Sanitariamente</v>
      </c>
      <c r="LZB470" s="265" t="str">
        <f t="shared" si="8804"/>
        <v>Inviable Sanitariamente</v>
      </c>
      <c r="LZC470" s="265" t="str">
        <f t="shared" si="8805"/>
        <v>Inviable Sanitariamente</v>
      </c>
      <c r="LZD470" s="265" t="str">
        <f t="shared" si="8806"/>
        <v>Inviable Sanitariamente</v>
      </c>
      <c r="LZE470" s="265" t="str">
        <f t="shared" si="8807"/>
        <v>Inviable Sanitariamente</v>
      </c>
      <c r="LZF470" s="265" t="str">
        <f t="shared" si="8808"/>
        <v>Inviable Sanitariamente</v>
      </c>
      <c r="LZG470" s="265" t="str">
        <f t="shared" si="8809"/>
        <v>Inviable Sanitariamente</v>
      </c>
      <c r="LZH470" s="265" t="str">
        <f t="shared" si="8810"/>
        <v>Inviable Sanitariamente</v>
      </c>
      <c r="LZI470" s="265" t="str">
        <f t="shared" si="8811"/>
        <v>Inviable Sanitariamente</v>
      </c>
      <c r="LZJ470" s="265" t="str">
        <f t="shared" si="8812"/>
        <v>Inviable Sanitariamente</v>
      </c>
      <c r="LZK470" s="265" t="str">
        <f t="shared" si="8813"/>
        <v>Inviable Sanitariamente</v>
      </c>
      <c r="LZL470" s="265" t="str">
        <f t="shared" si="8814"/>
        <v>Inviable Sanitariamente</v>
      </c>
      <c r="LZM470" s="265" t="str">
        <f t="shared" si="8815"/>
        <v>Inviable Sanitariamente</v>
      </c>
      <c r="LZN470" s="265" t="str">
        <f t="shared" si="8816"/>
        <v>Inviable Sanitariamente</v>
      </c>
      <c r="LZO470" s="265" t="str">
        <f t="shared" si="8817"/>
        <v>Inviable Sanitariamente</v>
      </c>
      <c r="LZP470" s="265" t="str">
        <f t="shared" si="8818"/>
        <v>Inviable Sanitariamente</v>
      </c>
      <c r="LZQ470" s="265" t="str">
        <f t="shared" si="8819"/>
        <v>Inviable Sanitariamente</v>
      </c>
      <c r="LZR470" s="265" t="str">
        <f t="shared" si="8820"/>
        <v>Inviable Sanitariamente</v>
      </c>
      <c r="LZS470" s="265" t="str">
        <f t="shared" si="8821"/>
        <v>Inviable Sanitariamente</v>
      </c>
      <c r="LZT470" s="265" t="str">
        <f t="shared" si="8822"/>
        <v>Inviable Sanitariamente</v>
      </c>
      <c r="LZU470" s="265" t="str">
        <f t="shared" si="8823"/>
        <v>Inviable Sanitariamente</v>
      </c>
      <c r="LZV470" s="265" t="str">
        <f t="shared" si="8824"/>
        <v>Inviable Sanitariamente</v>
      </c>
      <c r="LZW470" s="265" t="str">
        <f t="shared" si="8825"/>
        <v>Inviable Sanitariamente</v>
      </c>
      <c r="LZX470" s="265" t="str">
        <f t="shared" si="8826"/>
        <v>Inviable Sanitariamente</v>
      </c>
      <c r="LZY470" s="265" t="str">
        <f t="shared" si="8827"/>
        <v>Inviable Sanitariamente</v>
      </c>
      <c r="LZZ470" s="265" t="str">
        <f t="shared" si="8828"/>
        <v>Inviable Sanitariamente</v>
      </c>
      <c r="MAA470" s="265" t="str">
        <f t="shared" si="8829"/>
        <v>Inviable Sanitariamente</v>
      </c>
      <c r="MAB470" s="265" t="str">
        <f t="shared" si="8830"/>
        <v>Inviable Sanitariamente</v>
      </c>
      <c r="MAC470" s="265" t="str">
        <f t="shared" si="8831"/>
        <v>Inviable Sanitariamente</v>
      </c>
      <c r="MAD470" s="265" t="str">
        <f t="shared" si="8832"/>
        <v>Inviable Sanitariamente</v>
      </c>
      <c r="MAE470" s="265" t="str">
        <f t="shared" si="8833"/>
        <v>Inviable Sanitariamente</v>
      </c>
      <c r="MAF470" s="265" t="str">
        <f t="shared" si="8834"/>
        <v>Inviable Sanitariamente</v>
      </c>
      <c r="MAG470" s="265" t="str">
        <f t="shared" si="8835"/>
        <v>Inviable Sanitariamente</v>
      </c>
      <c r="MAH470" s="265" t="str">
        <f t="shared" si="8836"/>
        <v>Inviable Sanitariamente</v>
      </c>
      <c r="MAI470" s="265" t="str">
        <f t="shared" si="8837"/>
        <v>Inviable Sanitariamente</v>
      </c>
      <c r="MAJ470" s="265" t="str">
        <f t="shared" si="8838"/>
        <v>Inviable Sanitariamente</v>
      </c>
      <c r="MAK470" s="265" t="str">
        <f t="shared" si="8839"/>
        <v>Inviable Sanitariamente</v>
      </c>
      <c r="MAL470" s="265" t="str">
        <f t="shared" si="8840"/>
        <v>Inviable Sanitariamente</v>
      </c>
      <c r="MAM470" s="265" t="str">
        <f t="shared" si="8841"/>
        <v>Inviable Sanitariamente</v>
      </c>
      <c r="MAN470" s="265" t="str">
        <f t="shared" si="8842"/>
        <v>Inviable Sanitariamente</v>
      </c>
      <c r="MAO470" s="265" t="str">
        <f t="shared" si="8843"/>
        <v>Inviable Sanitariamente</v>
      </c>
      <c r="MAP470" s="265" t="str">
        <f t="shared" si="8844"/>
        <v>Inviable Sanitariamente</v>
      </c>
      <c r="MAQ470" s="265" t="str">
        <f t="shared" si="8845"/>
        <v>Inviable Sanitariamente</v>
      </c>
      <c r="MAR470" s="265" t="str">
        <f t="shared" si="8846"/>
        <v>Inviable Sanitariamente</v>
      </c>
      <c r="MAS470" s="265" t="str">
        <f t="shared" si="8847"/>
        <v>Inviable Sanitariamente</v>
      </c>
      <c r="MAT470" s="265" t="str">
        <f t="shared" si="8848"/>
        <v>Inviable Sanitariamente</v>
      </c>
      <c r="MAU470" s="265" t="str">
        <f t="shared" si="8849"/>
        <v>Inviable Sanitariamente</v>
      </c>
      <c r="MAV470" s="265" t="str">
        <f t="shared" si="8850"/>
        <v>Inviable Sanitariamente</v>
      </c>
      <c r="MAW470" s="265" t="str">
        <f t="shared" si="8851"/>
        <v>Inviable Sanitariamente</v>
      </c>
      <c r="MAX470" s="265" t="str">
        <f t="shared" si="8852"/>
        <v>Inviable Sanitariamente</v>
      </c>
      <c r="MAY470" s="265" t="str">
        <f t="shared" si="8853"/>
        <v>Inviable Sanitariamente</v>
      </c>
      <c r="MAZ470" s="265" t="str">
        <f t="shared" si="8854"/>
        <v>Inviable Sanitariamente</v>
      </c>
      <c r="MBA470" s="265" t="str">
        <f t="shared" si="8855"/>
        <v>Inviable Sanitariamente</v>
      </c>
      <c r="MBB470" s="265" t="str">
        <f t="shared" si="8856"/>
        <v>Inviable Sanitariamente</v>
      </c>
      <c r="MBC470" s="265" t="str">
        <f t="shared" si="8857"/>
        <v>Inviable Sanitariamente</v>
      </c>
      <c r="MBD470" s="265" t="str">
        <f t="shared" si="8858"/>
        <v>Inviable Sanitariamente</v>
      </c>
      <c r="MBE470" s="265" t="str">
        <f t="shared" si="8859"/>
        <v>Inviable Sanitariamente</v>
      </c>
      <c r="MBF470" s="265" t="str">
        <f t="shared" si="8860"/>
        <v>Inviable Sanitariamente</v>
      </c>
      <c r="MBG470" s="265" t="str">
        <f t="shared" si="8861"/>
        <v>Inviable Sanitariamente</v>
      </c>
      <c r="MBH470" s="265" t="str">
        <f t="shared" si="8862"/>
        <v>Inviable Sanitariamente</v>
      </c>
      <c r="MBI470" s="265" t="str">
        <f t="shared" si="8863"/>
        <v>Inviable Sanitariamente</v>
      </c>
      <c r="MBJ470" s="265" t="str">
        <f t="shared" si="8864"/>
        <v>Inviable Sanitariamente</v>
      </c>
      <c r="MBK470" s="265" t="str">
        <f t="shared" si="8865"/>
        <v>Inviable Sanitariamente</v>
      </c>
      <c r="MBL470" s="265" t="str">
        <f t="shared" si="8866"/>
        <v>Inviable Sanitariamente</v>
      </c>
      <c r="MBM470" s="265" t="str">
        <f t="shared" si="8867"/>
        <v>Inviable Sanitariamente</v>
      </c>
      <c r="MBN470" s="265" t="str">
        <f t="shared" si="8868"/>
        <v>Inviable Sanitariamente</v>
      </c>
      <c r="MBO470" s="265" t="str">
        <f t="shared" si="8869"/>
        <v>Inviable Sanitariamente</v>
      </c>
      <c r="MBP470" s="265" t="str">
        <f t="shared" si="8870"/>
        <v>Inviable Sanitariamente</v>
      </c>
      <c r="MBQ470" s="265" t="str">
        <f t="shared" si="8871"/>
        <v>Inviable Sanitariamente</v>
      </c>
      <c r="MBR470" s="265" t="str">
        <f t="shared" si="8872"/>
        <v>Inviable Sanitariamente</v>
      </c>
      <c r="MBS470" s="265" t="str">
        <f t="shared" si="8873"/>
        <v>Inviable Sanitariamente</v>
      </c>
      <c r="MBT470" s="265" t="str">
        <f t="shared" si="8874"/>
        <v>Inviable Sanitariamente</v>
      </c>
      <c r="MBU470" s="265" t="str">
        <f t="shared" si="8875"/>
        <v>Inviable Sanitariamente</v>
      </c>
      <c r="MBV470" s="265" t="str">
        <f t="shared" si="8876"/>
        <v>Inviable Sanitariamente</v>
      </c>
      <c r="MBW470" s="265" t="str">
        <f t="shared" si="8877"/>
        <v>Inviable Sanitariamente</v>
      </c>
      <c r="MBX470" s="265" t="str">
        <f t="shared" si="8878"/>
        <v>Inviable Sanitariamente</v>
      </c>
      <c r="MBY470" s="265" t="str">
        <f t="shared" si="8879"/>
        <v>Inviable Sanitariamente</v>
      </c>
      <c r="MBZ470" s="265" t="str">
        <f t="shared" si="8880"/>
        <v>Inviable Sanitariamente</v>
      </c>
      <c r="MCA470" s="265" t="str">
        <f t="shared" si="8881"/>
        <v>Inviable Sanitariamente</v>
      </c>
      <c r="MCB470" s="265" t="str">
        <f t="shared" si="8882"/>
        <v>Inviable Sanitariamente</v>
      </c>
      <c r="MCC470" s="265" t="str">
        <f t="shared" si="8883"/>
        <v>Inviable Sanitariamente</v>
      </c>
      <c r="MCD470" s="265" t="str">
        <f t="shared" si="8884"/>
        <v>Inviable Sanitariamente</v>
      </c>
      <c r="MCE470" s="265" t="str">
        <f t="shared" si="8885"/>
        <v>Inviable Sanitariamente</v>
      </c>
      <c r="MCF470" s="265" t="str">
        <f t="shared" si="8886"/>
        <v>Inviable Sanitariamente</v>
      </c>
      <c r="MCG470" s="265" t="str">
        <f t="shared" si="8887"/>
        <v>Inviable Sanitariamente</v>
      </c>
      <c r="MCH470" s="265" t="str">
        <f t="shared" si="8888"/>
        <v>Inviable Sanitariamente</v>
      </c>
      <c r="MCI470" s="265" t="str">
        <f t="shared" si="8889"/>
        <v>Inviable Sanitariamente</v>
      </c>
      <c r="MCJ470" s="265" t="str">
        <f t="shared" si="8890"/>
        <v>Inviable Sanitariamente</v>
      </c>
      <c r="MCK470" s="265" t="str">
        <f t="shared" si="8891"/>
        <v>Inviable Sanitariamente</v>
      </c>
      <c r="MCL470" s="265" t="str">
        <f t="shared" si="8892"/>
        <v>Inviable Sanitariamente</v>
      </c>
      <c r="MCM470" s="265" t="str">
        <f t="shared" si="8893"/>
        <v>Inviable Sanitariamente</v>
      </c>
      <c r="MCN470" s="265" t="str">
        <f t="shared" si="8894"/>
        <v>Inviable Sanitariamente</v>
      </c>
      <c r="MCO470" s="265" t="str">
        <f t="shared" si="8895"/>
        <v>Inviable Sanitariamente</v>
      </c>
      <c r="MCP470" s="265" t="str">
        <f t="shared" si="8896"/>
        <v>Inviable Sanitariamente</v>
      </c>
      <c r="MCQ470" s="265" t="str">
        <f t="shared" si="8897"/>
        <v>Inviable Sanitariamente</v>
      </c>
      <c r="MCR470" s="265" t="str">
        <f t="shared" si="8898"/>
        <v>Inviable Sanitariamente</v>
      </c>
      <c r="MCS470" s="265" t="str">
        <f t="shared" si="8899"/>
        <v>Inviable Sanitariamente</v>
      </c>
      <c r="MCT470" s="265" t="str">
        <f t="shared" si="8900"/>
        <v>Inviable Sanitariamente</v>
      </c>
      <c r="MCU470" s="265" t="str">
        <f t="shared" si="8901"/>
        <v>Inviable Sanitariamente</v>
      </c>
      <c r="MCV470" s="265" t="str">
        <f t="shared" si="8902"/>
        <v>Inviable Sanitariamente</v>
      </c>
      <c r="MCW470" s="265" t="str">
        <f t="shared" si="8903"/>
        <v>Inviable Sanitariamente</v>
      </c>
      <c r="MCX470" s="265" t="str">
        <f t="shared" si="8904"/>
        <v>Inviable Sanitariamente</v>
      </c>
      <c r="MCY470" s="265" t="str">
        <f t="shared" si="8905"/>
        <v>Inviable Sanitariamente</v>
      </c>
      <c r="MCZ470" s="265" t="str">
        <f t="shared" si="8906"/>
        <v>Inviable Sanitariamente</v>
      </c>
      <c r="MDA470" s="265" t="str">
        <f t="shared" si="8907"/>
        <v>Inviable Sanitariamente</v>
      </c>
      <c r="MDB470" s="265" t="str">
        <f t="shared" si="8908"/>
        <v>Inviable Sanitariamente</v>
      </c>
      <c r="MDC470" s="265" t="str">
        <f t="shared" si="8909"/>
        <v>Inviable Sanitariamente</v>
      </c>
      <c r="MDD470" s="265" t="str">
        <f t="shared" si="8910"/>
        <v>Inviable Sanitariamente</v>
      </c>
      <c r="MDE470" s="265" t="str">
        <f t="shared" si="8911"/>
        <v>Inviable Sanitariamente</v>
      </c>
      <c r="MDF470" s="265" t="str">
        <f t="shared" si="8912"/>
        <v>Inviable Sanitariamente</v>
      </c>
      <c r="MDG470" s="265" t="str">
        <f t="shared" si="8913"/>
        <v>Inviable Sanitariamente</v>
      </c>
      <c r="MDH470" s="265" t="str">
        <f t="shared" si="8914"/>
        <v>Inviable Sanitariamente</v>
      </c>
      <c r="MDI470" s="265" t="str">
        <f t="shared" si="8915"/>
        <v>Inviable Sanitariamente</v>
      </c>
      <c r="MDJ470" s="265" t="str">
        <f t="shared" si="8916"/>
        <v>Inviable Sanitariamente</v>
      </c>
      <c r="MDK470" s="265" t="str">
        <f t="shared" si="8917"/>
        <v>Inviable Sanitariamente</v>
      </c>
      <c r="MDL470" s="265" t="str">
        <f t="shared" si="8918"/>
        <v>Inviable Sanitariamente</v>
      </c>
      <c r="MDM470" s="265" t="str">
        <f t="shared" si="8919"/>
        <v>Inviable Sanitariamente</v>
      </c>
      <c r="MDN470" s="265" t="str">
        <f t="shared" si="8920"/>
        <v>Inviable Sanitariamente</v>
      </c>
      <c r="MDO470" s="265" t="str">
        <f t="shared" si="8921"/>
        <v>Inviable Sanitariamente</v>
      </c>
      <c r="MDP470" s="265" t="str">
        <f t="shared" si="8922"/>
        <v>Inviable Sanitariamente</v>
      </c>
      <c r="MDQ470" s="265" t="str">
        <f t="shared" si="8923"/>
        <v>Inviable Sanitariamente</v>
      </c>
      <c r="MDR470" s="265" t="str">
        <f t="shared" si="8924"/>
        <v>Inviable Sanitariamente</v>
      </c>
      <c r="MDS470" s="265" t="str">
        <f t="shared" si="8925"/>
        <v>Inviable Sanitariamente</v>
      </c>
      <c r="MDT470" s="265" t="str">
        <f t="shared" si="8926"/>
        <v>Inviable Sanitariamente</v>
      </c>
      <c r="MDU470" s="265" t="str">
        <f t="shared" si="8927"/>
        <v>Inviable Sanitariamente</v>
      </c>
      <c r="MDV470" s="265" t="str">
        <f t="shared" si="8928"/>
        <v>Inviable Sanitariamente</v>
      </c>
      <c r="MDW470" s="265" t="str">
        <f t="shared" si="8929"/>
        <v>Inviable Sanitariamente</v>
      </c>
      <c r="MDX470" s="265" t="str">
        <f t="shared" si="8930"/>
        <v>Inviable Sanitariamente</v>
      </c>
      <c r="MDY470" s="265" t="str">
        <f t="shared" si="8931"/>
        <v>Inviable Sanitariamente</v>
      </c>
      <c r="MDZ470" s="265" t="str">
        <f t="shared" si="8932"/>
        <v>Inviable Sanitariamente</v>
      </c>
      <c r="MEA470" s="265" t="str">
        <f t="shared" si="8933"/>
        <v>Inviable Sanitariamente</v>
      </c>
      <c r="MEB470" s="265" t="str">
        <f t="shared" si="8934"/>
        <v>Inviable Sanitariamente</v>
      </c>
      <c r="MEC470" s="265" t="str">
        <f t="shared" si="8935"/>
        <v>Inviable Sanitariamente</v>
      </c>
      <c r="MED470" s="265" t="str">
        <f t="shared" si="8936"/>
        <v>Inviable Sanitariamente</v>
      </c>
      <c r="MEE470" s="265" t="str">
        <f t="shared" si="8937"/>
        <v>Inviable Sanitariamente</v>
      </c>
      <c r="MEF470" s="265" t="str">
        <f t="shared" si="8938"/>
        <v>Inviable Sanitariamente</v>
      </c>
      <c r="MEG470" s="265" t="str">
        <f t="shared" si="8939"/>
        <v>Inviable Sanitariamente</v>
      </c>
      <c r="MEH470" s="265" t="str">
        <f t="shared" si="8940"/>
        <v>Inviable Sanitariamente</v>
      </c>
      <c r="MEI470" s="265" t="str">
        <f t="shared" si="8941"/>
        <v>Inviable Sanitariamente</v>
      </c>
      <c r="MEJ470" s="265" t="str">
        <f t="shared" si="8942"/>
        <v>Inviable Sanitariamente</v>
      </c>
      <c r="MEK470" s="265" t="str">
        <f t="shared" si="8943"/>
        <v>Inviable Sanitariamente</v>
      </c>
      <c r="MEL470" s="265" t="str">
        <f t="shared" si="8944"/>
        <v>Inviable Sanitariamente</v>
      </c>
      <c r="MEM470" s="265" t="str">
        <f t="shared" si="8945"/>
        <v>Inviable Sanitariamente</v>
      </c>
      <c r="MEN470" s="265" t="str">
        <f t="shared" si="8946"/>
        <v>Inviable Sanitariamente</v>
      </c>
      <c r="MEO470" s="265" t="str">
        <f t="shared" si="8947"/>
        <v>Inviable Sanitariamente</v>
      </c>
      <c r="MEP470" s="265" t="str">
        <f t="shared" si="8948"/>
        <v>Inviable Sanitariamente</v>
      </c>
      <c r="MEQ470" s="265" t="str">
        <f t="shared" si="8949"/>
        <v>Inviable Sanitariamente</v>
      </c>
      <c r="MER470" s="265" t="str">
        <f t="shared" si="8950"/>
        <v>Inviable Sanitariamente</v>
      </c>
      <c r="MES470" s="265" t="str">
        <f t="shared" si="8951"/>
        <v>Inviable Sanitariamente</v>
      </c>
      <c r="MET470" s="265" t="str">
        <f t="shared" si="8952"/>
        <v>Inviable Sanitariamente</v>
      </c>
      <c r="MEU470" s="265" t="str">
        <f t="shared" si="8953"/>
        <v>Inviable Sanitariamente</v>
      </c>
      <c r="MEV470" s="265" t="str">
        <f t="shared" si="8954"/>
        <v>Inviable Sanitariamente</v>
      </c>
      <c r="MEW470" s="265" t="str">
        <f t="shared" si="8955"/>
        <v>Inviable Sanitariamente</v>
      </c>
      <c r="MEX470" s="265" t="str">
        <f t="shared" si="8956"/>
        <v>Inviable Sanitariamente</v>
      </c>
      <c r="MEY470" s="265" t="str">
        <f t="shared" si="8957"/>
        <v>Inviable Sanitariamente</v>
      </c>
      <c r="MEZ470" s="265" t="str">
        <f t="shared" si="8958"/>
        <v>Inviable Sanitariamente</v>
      </c>
      <c r="MFA470" s="265" t="str">
        <f t="shared" si="8959"/>
        <v>Inviable Sanitariamente</v>
      </c>
      <c r="MFB470" s="265" t="str">
        <f t="shared" si="8960"/>
        <v>Inviable Sanitariamente</v>
      </c>
      <c r="MFC470" s="265" t="str">
        <f t="shared" si="8961"/>
        <v>Inviable Sanitariamente</v>
      </c>
      <c r="MFD470" s="265" t="str">
        <f t="shared" si="8962"/>
        <v>Inviable Sanitariamente</v>
      </c>
      <c r="MFE470" s="265" t="str">
        <f t="shared" si="8963"/>
        <v>Inviable Sanitariamente</v>
      </c>
      <c r="MFF470" s="265" t="str">
        <f t="shared" si="8964"/>
        <v>Inviable Sanitariamente</v>
      </c>
      <c r="MFG470" s="265" t="str">
        <f t="shared" si="8965"/>
        <v>Inviable Sanitariamente</v>
      </c>
      <c r="MFH470" s="265" t="str">
        <f t="shared" si="8966"/>
        <v>Inviable Sanitariamente</v>
      </c>
      <c r="MFI470" s="265" t="str">
        <f t="shared" si="8967"/>
        <v>Inviable Sanitariamente</v>
      </c>
      <c r="MFJ470" s="265" t="str">
        <f t="shared" si="8968"/>
        <v>Inviable Sanitariamente</v>
      </c>
      <c r="MFK470" s="265" t="str">
        <f t="shared" si="8969"/>
        <v>Inviable Sanitariamente</v>
      </c>
      <c r="MFL470" s="265" t="str">
        <f t="shared" si="8970"/>
        <v>Inviable Sanitariamente</v>
      </c>
      <c r="MFM470" s="265" t="str">
        <f t="shared" si="8971"/>
        <v>Inviable Sanitariamente</v>
      </c>
      <c r="MFN470" s="265" t="str">
        <f t="shared" si="8972"/>
        <v>Inviable Sanitariamente</v>
      </c>
      <c r="MFO470" s="265" t="str">
        <f t="shared" si="8973"/>
        <v>Inviable Sanitariamente</v>
      </c>
      <c r="MFP470" s="265" t="str">
        <f t="shared" si="8974"/>
        <v>Inviable Sanitariamente</v>
      </c>
      <c r="MFQ470" s="265" t="str">
        <f t="shared" si="8975"/>
        <v>Inviable Sanitariamente</v>
      </c>
      <c r="MFR470" s="265" t="str">
        <f t="shared" si="8976"/>
        <v>Inviable Sanitariamente</v>
      </c>
      <c r="MFS470" s="265" t="str">
        <f t="shared" si="8977"/>
        <v>Inviable Sanitariamente</v>
      </c>
      <c r="MFT470" s="265" t="str">
        <f t="shared" si="8978"/>
        <v>Inviable Sanitariamente</v>
      </c>
      <c r="MFU470" s="265" t="str">
        <f t="shared" si="8979"/>
        <v>Inviable Sanitariamente</v>
      </c>
      <c r="MFV470" s="265" t="str">
        <f t="shared" si="8980"/>
        <v>Inviable Sanitariamente</v>
      </c>
      <c r="MFW470" s="265" t="str">
        <f t="shared" si="8981"/>
        <v>Inviable Sanitariamente</v>
      </c>
      <c r="MFX470" s="265" t="str">
        <f t="shared" si="8982"/>
        <v>Inviable Sanitariamente</v>
      </c>
      <c r="MFY470" s="265" t="str">
        <f t="shared" si="8983"/>
        <v>Inviable Sanitariamente</v>
      </c>
      <c r="MFZ470" s="265" t="str">
        <f t="shared" si="8984"/>
        <v>Inviable Sanitariamente</v>
      </c>
      <c r="MGA470" s="265" t="str">
        <f t="shared" si="8985"/>
        <v>Inviable Sanitariamente</v>
      </c>
      <c r="MGB470" s="265" t="str">
        <f t="shared" si="8986"/>
        <v>Inviable Sanitariamente</v>
      </c>
      <c r="MGC470" s="265" t="str">
        <f t="shared" si="8987"/>
        <v>Inviable Sanitariamente</v>
      </c>
      <c r="MGD470" s="265" t="str">
        <f t="shared" si="8988"/>
        <v>Inviable Sanitariamente</v>
      </c>
      <c r="MGE470" s="265" t="str">
        <f t="shared" si="8989"/>
        <v>Inviable Sanitariamente</v>
      </c>
      <c r="MGF470" s="265" t="str">
        <f t="shared" si="8990"/>
        <v>Inviable Sanitariamente</v>
      </c>
      <c r="MGG470" s="265" t="str">
        <f t="shared" si="8991"/>
        <v>Inviable Sanitariamente</v>
      </c>
      <c r="MGH470" s="265" t="str">
        <f t="shared" si="8992"/>
        <v>Inviable Sanitariamente</v>
      </c>
      <c r="MGI470" s="265" t="str">
        <f t="shared" si="8993"/>
        <v>Inviable Sanitariamente</v>
      </c>
      <c r="MGJ470" s="265" t="str">
        <f t="shared" si="8994"/>
        <v>Inviable Sanitariamente</v>
      </c>
      <c r="MGK470" s="265" t="str">
        <f t="shared" si="8995"/>
        <v>Inviable Sanitariamente</v>
      </c>
      <c r="MGL470" s="265" t="str">
        <f t="shared" si="8996"/>
        <v>Inviable Sanitariamente</v>
      </c>
      <c r="MGM470" s="265" t="str">
        <f t="shared" si="8997"/>
        <v>Inviable Sanitariamente</v>
      </c>
      <c r="MGN470" s="265" t="str">
        <f t="shared" si="8998"/>
        <v>Inviable Sanitariamente</v>
      </c>
      <c r="MGO470" s="265" t="str">
        <f t="shared" si="8999"/>
        <v>Inviable Sanitariamente</v>
      </c>
      <c r="MGP470" s="265" t="str">
        <f t="shared" si="9000"/>
        <v>Inviable Sanitariamente</v>
      </c>
      <c r="MGQ470" s="265" t="str">
        <f t="shared" si="9001"/>
        <v>Inviable Sanitariamente</v>
      </c>
      <c r="MGR470" s="265" t="str">
        <f t="shared" si="9002"/>
        <v>Inviable Sanitariamente</v>
      </c>
      <c r="MGS470" s="265" t="str">
        <f t="shared" si="9003"/>
        <v>Inviable Sanitariamente</v>
      </c>
      <c r="MGT470" s="265" t="str">
        <f t="shared" si="9004"/>
        <v>Inviable Sanitariamente</v>
      </c>
      <c r="MGU470" s="265" t="str">
        <f t="shared" si="9005"/>
        <v>Inviable Sanitariamente</v>
      </c>
      <c r="MGV470" s="265" t="str">
        <f t="shared" si="9006"/>
        <v>Inviable Sanitariamente</v>
      </c>
      <c r="MGW470" s="265" t="str">
        <f t="shared" si="9007"/>
        <v>Inviable Sanitariamente</v>
      </c>
      <c r="MGX470" s="265" t="str">
        <f t="shared" si="9008"/>
        <v>Inviable Sanitariamente</v>
      </c>
      <c r="MGY470" s="265" t="str">
        <f t="shared" si="9009"/>
        <v>Inviable Sanitariamente</v>
      </c>
      <c r="MGZ470" s="265" t="str">
        <f t="shared" si="9010"/>
        <v>Inviable Sanitariamente</v>
      </c>
      <c r="MHA470" s="265" t="str">
        <f t="shared" si="9011"/>
        <v>Inviable Sanitariamente</v>
      </c>
      <c r="MHB470" s="265" t="str">
        <f t="shared" si="9012"/>
        <v>Inviable Sanitariamente</v>
      </c>
      <c r="MHC470" s="265" t="str">
        <f t="shared" si="9013"/>
        <v>Inviable Sanitariamente</v>
      </c>
      <c r="MHD470" s="265" t="str">
        <f t="shared" si="9014"/>
        <v>Inviable Sanitariamente</v>
      </c>
      <c r="MHE470" s="265" t="str">
        <f t="shared" si="9015"/>
        <v>Inviable Sanitariamente</v>
      </c>
      <c r="MHF470" s="265" t="str">
        <f t="shared" si="9016"/>
        <v>Inviable Sanitariamente</v>
      </c>
      <c r="MHG470" s="265" t="str">
        <f t="shared" si="9017"/>
        <v>Inviable Sanitariamente</v>
      </c>
      <c r="MHH470" s="265" t="str">
        <f t="shared" si="9018"/>
        <v>Inviable Sanitariamente</v>
      </c>
      <c r="MHI470" s="265" t="str">
        <f t="shared" si="9019"/>
        <v>Inviable Sanitariamente</v>
      </c>
      <c r="MHJ470" s="265" t="str">
        <f t="shared" si="9020"/>
        <v>Inviable Sanitariamente</v>
      </c>
      <c r="MHK470" s="265" t="str">
        <f t="shared" si="9021"/>
        <v>Inviable Sanitariamente</v>
      </c>
      <c r="MHL470" s="265" t="str">
        <f t="shared" si="9022"/>
        <v>Inviable Sanitariamente</v>
      </c>
      <c r="MHM470" s="265" t="str">
        <f t="shared" si="9023"/>
        <v>Inviable Sanitariamente</v>
      </c>
      <c r="MHN470" s="265" t="str">
        <f t="shared" si="9024"/>
        <v>Inviable Sanitariamente</v>
      </c>
      <c r="MHO470" s="265" t="str">
        <f t="shared" si="9025"/>
        <v>Inviable Sanitariamente</v>
      </c>
      <c r="MHP470" s="265" t="str">
        <f t="shared" si="9026"/>
        <v>Inviable Sanitariamente</v>
      </c>
      <c r="MHQ470" s="265" t="str">
        <f t="shared" si="9027"/>
        <v>Inviable Sanitariamente</v>
      </c>
      <c r="MHR470" s="265" t="str">
        <f t="shared" si="9028"/>
        <v>Inviable Sanitariamente</v>
      </c>
      <c r="MHS470" s="265" t="str">
        <f t="shared" si="9029"/>
        <v>Inviable Sanitariamente</v>
      </c>
      <c r="MHT470" s="265" t="str">
        <f t="shared" si="9030"/>
        <v>Inviable Sanitariamente</v>
      </c>
      <c r="MHU470" s="265" t="str">
        <f t="shared" si="9031"/>
        <v>Inviable Sanitariamente</v>
      </c>
      <c r="MHV470" s="265" t="str">
        <f t="shared" si="9032"/>
        <v>Inviable Sanitariamente</v>
      </c>
      <c r="MHW470" s="265" t="str">
        <f t="shared" si="9033"/>
        <v>Inviable Sanitariamente</v>
      </c>
      <c r="MHX470" s="265" t="str">
        <f t="shared" si="9034"/>
        <v>Inviable Sanitariamente</v>
      </c>
      <c r="MHY470" s="265" t="str">
        <f t="shared" si="9035"/>
        <v>Inviable Sanitariamente</v>
      </c>
      <c r="MHZ470" s="265" t="str">
        <f t="shared" si="9036"/>
        <v>Inviable Sanitariamente</v>
      </c>
      <c r="MIA470" s="265" t="str">
        <f t="shared" si="9037"/>
        <v>Inviable Sanitariamente</v>
      </c>
      <c r="MIB470" s="265" t="str">
        <f t="shared" si="9038"/>
        <v>Inviable Sanitariamente</v>
      </c>
      <c r="MIC470" s="265" t="str">
        <f t="shared" si="9039"/>
        <v>Inviable Sanitariamente</v>
      </c>
      <c r="MID470" s="265" t="str">
        <f t="shared" si="9040"/>
        <v>Inviable Sanitariamente</v>
      </c>
      <c r="MIE470" s="265" t="str">
        <f t="shared" si="9041"/>
        <v>Inviable Sanitariamente</v>
      </c>
      <c r="MIF470" s="265" t="str">
        <f t="shared" si="9042"/>
        <v>Inviable Sanitariamente</v>
      </c>
      <c r="MIG470" s="265" t="str">
        <f t="shared" si="9043"/>
        <v>Inviable Sanitariamente</v>
      </c>
      <c r="MIH470" s="265" t="str">
        <f t="shared" si="9044"/>
        <v>Inviable Sanitariamente</v>
      </c>
      <c r="MII470" s="265" t="str">
        <f t="shared" si="9045"/>
        <v>Inviable Sanitariamente</v>
      </c>
      <c r="MIJ470" s="265" t="str">
        <f t="shared" si="9046"/>
        <v>Inviable Sanitariamente</v>
      </c>
      <c r="MIK470" s="265" t="str">
        <f t="shared" si="9047"/>
        <v>Inviable Sanitariamente</v>
      </c>
      <c r="MIL470" s="265" t="str">
        <f t="shared" si="9048"/>
        <v>Inviable Sanitariamente</v>
      </c>
      <c r="MIM470" s="265" t="str">
        <f t="shared" si="9049"/>
        <v>Inviable Sanitariamente</v>
      </c>
      <c r="MIN470" s="265" t="str">
        <f t="shared" si="9050"/>
        <v>Inviable Sanitariamente</v>
      </c>
      <c r="MIO470" s="265" t="str">
        <f t="shared" si="9051"/>
        <v>Inviable Sanitariamente</v>
      </c>
      <c r="MIP470" s="265" t="str">
        <f t="shared" si="9052"/>
        <v>Inviable Sanitariamente</v>
      </c>
      <c r="MIQ470" s="265" t="str">
        <f t="shared" si="9053"/>
        <v>Inviable Sanitariamente</v>
      </c>
      <c r="MIR470" s="265" t="str">
        <f t="shared" si="9054"/>
        <v>Inviable Sanitariamente</v>
      </c>
      <c r="MIS470" s="265" t="str">
        <f t="shared" si="9055"/>
        <v>Inviable Sanitariamente</v>
      </c>
      <c r="MIT470" s="265" t="str">
        <f t="shared" si="9056"/>
        <v>Inviable Sanitariamente</v>
      </c>
      <c r="MIU470" s="265" t="str">
        <f t="shared" si="9057"/>
        <v>Inviable Sanitariamente</v>
      </c>
      <c r="MIV470" s="265" t="str">
        <f t="shared" si="9058"/>
        <v>Inviable Sanitariamente</v>
      </c>
      <c r="MIW470" s="265" t="str">
        <f t="shared" si="9059"/>
        <v>Inviable Sanitariamente</v>
      </c>
      <c r="MIX470" s="265" t="str">
        <f t="shared" si="9060"/>
        <v>Inviable Sanitariamente</v>
      </c>
      <c r="MIY470" s="265" t="str">
        <f t="shared" si="9061"/>
        <v>Inviable Sanitariamente</v>
      </c>
      <c r="MIZ470" s="265" t="str">
        <f t="shared" si="9062"/>
        <v>Inviable Sanitariamente</v>
      </c>
      <c r="MJA470" s="265" t="str">
        <f t="shared" si="9063"/>
        <v>Inviable Sanitariamente</v>
      </c>
      <c r="MJB470" s="265" t="str">
        <f t="shared" si="9064"/>
        <v>Inviable Sanitariamente</v>
      </c>
      <c r="MJC470" s="265" t="str">
        <f t="shared" si="9065"/>
        <v>Inviable Sanitariamente</v>
      </c>
      <c r="MJD470" s="265" t="str">
        <f t="shared" si="9066"/>
        <v>Inviable Sanitariamente</v>
      </c>
      <c r="MJE470" s="265" t="str">
        <f t="shared" si="9067"/>
        <v>Inviable Sanitariamente</v>
      </c>
      <c r="MJF470" s="265" t="str">
        <f t="shared" si="9068"/>
        <v>Inviable Sanitariamente</v>
      </c>
      <c r="MJG470" s="265" t="str">
        <f t="shared" si="9069"/>
        <v>Inviable Sanitariamente</v>
      </c>
      <c r="MJH470" s="265" t="str">
        <f t="shared" si="9070"/>
        <v>Inviable Sanitariamente</v>
      </c>
      <c r="MJI470" s="265" t="str">
        <f t="shared" si="9071"/>
        <v>Inviable Sanitariamente</v>
      </c>
      <c r="MJJ470" s="265" t="str">
        <f t="shared" si="9072"/>
        <v>Inviable Sanitariamente</v>
      </c>
      <c r="MJK470" s="265" t="str">
        <f t="shared" si="9073"/>
        <v>Inviable Sanitariamente</v>
      </c>
      <c r="MJL470" s="265" t="str">
        <f t="shared" si="9074"/>
        <v>Inviable Sanitariamente</v>
      </c>
      <c r="MJM470" s="265" t="str">
        <f t="shared" si="9075"/>
        <v>Inviable Sanitariamente</v>
      </c>
      <c r="MJN470" s="265" t="str">
        <f t="shared" si="9076"/>
        <v>Inviable Sanitariamente</v>
      </c>
      <c r="MJO470" s="265" t="str">
        <f t="shared" si="9077"/>
        <v>Inviable Sanitariamente</v>
      </c>
      <c r="MJP470" s="265" t="str">
        <f t="shared" si="9078"/>
        <v>Inviable Sanitariamente</v>
      </c>
      <c r="MJQ470" s="265" t="str">
        <f t="shared" si="9079"/>
        <v>Inviable Sanitariamente</v>
      </c>
      <c r="MJR470" s="265" t="str">
        <f t="shared" si="9080"/>
        <v>Inviable Sanitariamente</v>
      </c>
      <c r="MJS470" s="265" t="str">
        <f t="shared" si="9081"/>
        <v>Inviable Sanitariamente</v>
      </c>
      <c r="MJT470" s="265" t="str">
        <f t="shared" si="9082"/>
        <v>Inviable Sanitariamente</v>
      </c>
      <c r="MJU470" s="265" t="str">
        <f t="shared" si="9083"/>
        <v>Inviable Sanitariamente</v>
      </c>
      <c r="MJV470" s="265" t="str">
        <f t="shared" si="9084"/>
        <v>Inviable Sanitariamente</v>
      </c>
      <c r="MJW470" s="265" t="str">
        <f t="shared" si="9085"/>
        <v>Inviable Sanitariamente</v>
      </c>
      <c r="MJX470" s="265" t="str">
        <f t="shared" si="9086"/>
        <v>Inviable Sanitariamente</v>
      </c>
      <c r="MJY470" s="265" t="str">
        <f t="shared" si="9087"/>
        <v>Inviable Sanitariamente</v>
      </c>
      <c r="MJZ470" s="265" t="str">
        <f t="shared" si="9088"/>
        <v>Inviable Sanitariamente</v>
      </c>
      <c r="MKA470" s="265" t="str">
        <f t="shared" si="9089"/>
        <v>Inviable Sanitariamente</v>
      </c>
      <c r="MKB470" s="265" t="str">
        <f t="shared" si="9090"/>
        <v>Inviable Sanitariamente</v>
      </c>
      <c r="MKC470" s="265" t="str">
        <f t="shared" si="9091"/>
        <v>Inviable Sanitariamente</v>
      </c>
      <c r="MKD470" s="265" t="str">
        <f t="shared" si="9092"/>
        <v>Inviable Sanitariamente</v>
      </c>
      <c r="MKE470" s="265" t="str">
        <f t="shared" si="9093"/>
        <v>Inviable Sanitariamente</v>
      </c>
      <c r="MKF470" s="265" t="str">
        <f t="shared" si="9094"/>
        <v>Inviable Sanitariamente</v>
      </c>
      <c r="MKG470" s="265" t="str">
        <f t="shared" si="9095"/>
        <v>Inviable Sanitariamente</v>
      </c>
      <c r="MKH470" s="265" t="str">
        <f t="shared" si="9096"/>
        <v>Inviable Sanitariamente</v>
      </c>
      <c r="MKI470" s="265" t="str">
        <f t="shared" si="9097"/>
        <v>Inviable Sanitariamente</v>
      </c>
      <c r="MKJ470" s="265" t="str">
        <f t="shared" si="9098"/>
        <v>Inviable Sanitariamente</v>
      </c>
      <c r="MKK470" s="265" t="str">
        <f t="shared" si="9099"/>
        <v>Inviable Sanitariamente</v>
      </c>
      <c r="MKL470" s="265" t="str">
        <f t="shared" si="9100"/>
        <v>Inviable Sanitariamente</v>
      </c>
      <c r="MKM470" s="265" t="str">
        <f t="shared" si="9101"/>
        <v>Inviable Sanitariamente</v>
      </c>
      <c r="MKN470" s="265" t="str">
        <f t="shared" si="9102"/>
        <v>Inviable Sanitariamente</v>
      </c>
      <c r="MKO470" s="265" t="str">
        <f t="shared" si="9103"/>
        <v>Inviable Sanitariamente</v>
      </c>
      <c r="MKP470" s="265" t="str">
        <f t="shared" si="9104"/>
        <v>Inviable Sanitariamente</v>
      </c>
      <c r="MKQ470" s="265" t="str">
        <f t="shared" si="9105"/>
        <v>Inviable Sanitariamente</v>
      </c>
      <c r="MKR470" s="265" t="str">
        <f t="shared" si="9106"/>
        <v>Inviable Sanitariamente</v>
      </c>
      <c r="MKS470" s="265" t="str">
        <f t="shared" si="9107"/>
        <v>Inviable Sanitariamente</v>
      </c>
      <c r="MKT470" s="265" t="str">
        <f t="shared" si="9108"/>
        <v>Inviable Sanitariamente</v>
      </c>
      <c r="MKU470" s="265" t="str">
        <f t="shared" si="9109"/>
        <v>Inviable Sanitariamente</v>
      </c>
      <c r="MKV470" s="265" t="str">
        <f t="shared" si="9110"/>
        <v>Inviable Sanitariamente</v>
      </c>
      <c r="MKW470" s="265" t="str">
        <f t="shared" si="9111"/>
        <v>Inviable Sanitariamente</v>
      </c>
      <c r="MKX470" s="265" t="str">
        <f t="shared" si="9112"/>
        <v>Inviable Sanitariamente</v>
      </c>
      <c r="MKY470" s="265" t="str">
        <f t="shared" si="9113"/>
        <v>Inviable Sanitariamente</v>
      </c>
      <c r="MKZ470" s="265" t="str">
        <f t="shared" si="9114"/>
        <v>Inviable Sanitariamente</v>
      </c>
      <c r="MLA470" s="265" t="str">
        <f t="shared" si="9115"/>
        <v>Inviable Sanitariamente</v>
      </c>
      <c r="MLB470" s="265" t="str">
        <f t="shared" si="9116"/>
        <v>Inviable Sanitariamente</v>
      </c>
      <c r="MLC470" s="265" t="str">
        <f t="shared" si="9117"/>
        <v>Inviable Sanitariamente</v>
      </c>
      <c r="MLD470" s="265" t="str">
        <f t="shared" si="9118"/>
        <v>Inviable Sanitariamente</v>
      </c>
      <c r="MLE470" s="265" t="str">
        <f t="shared" si="9119"/>
        <v>Inviable Sanitariamente</v>
      </c>
      <c r="MLF470" s="265" t="str">
        <f t="shared" si="9120"/>
        <v>Inviable Sanitariamente</v>
      </c>
      <c r="MLG470" s="265" t="str">
        <f t="shared" si="9121"/>
        <v>Inviable Sanitariamente</v>
      </c>
      <c r="MLH470" s="265" t="str">
        <f t="shared" si="9122"/>
        <v>Inviable Sanitariamente</v>
      </c>
      <c r="MLI470" s="265" t="str">
        <f t="shared" si="9123"/>
        <v>Inviable Sanitariamente</v>
      </c>
      <c r="MLJ470" s="265" t="str">
        <f t="shared" si="9124"/>
        <v>Inviable Sanitariamente</v>
      </c>
      <c r="MLK470" s="265" t="str">
        <f t="shared" si="9125"/>
        <v>Inviable Sanitariamente</v>
      </c>
      <c r="MLL470" s="265" t="str">
        <f t="shared" si="9126"/>
        <v>Inviable Sanitariamente</v>
      </c>
      <c r="MLM470" s="265" t="str">
        <f t="shared" si="9127"/>
        <v>Inviable Sanitariamente</v>
      </c>
      <c r="MLN470" s="265" t="str">
        <f t="shared" si="9128"/>
        <v>Inviable Sanitariamente</v>
      </c>
      <c r="MLO470" s="265" t="str">
        <f t="shared" si="9129"/>
        <v>Inviable Sanitariamente</v>
      </c>
      <c r="MLP470" s="265" t="str">
        <f t="shared" si="9130"/>
        <v>Inviable Sanitariamente</v>
      </c>
      <c r="MLQ470" s="265" t="str">
        <f t="shared" si="9131"/>
        <v>Inviable Sanitariamente</v>
      </c>
      <c r="MLR470" s="265" t="str">
        <f t="shared" si="9132"/>
        <v>Inviable Sanitariamente</v>
      </c>
      <c r="MLS470" s="265" t="str">
        <f t="shared" si="9133"/>
        <v>Inviable Sanitariamente</v>
      </c>
      <c r="MLT470" s="265" t="str">
        <f t="shared" si="9134"/>
        <v>Inviable Sanitariamente</v>
      </c>
      <c r="MLU470" s="265" t="str">
        <f t="shared" si="9135"/>
        <v>Inviable Sanitariamente</v>
      </c>
      <c r="MLV470" s="265" t="str">
        <f t="shared" si="9136"/>
        <v>Inviable Sanitariamente</v>
      </c>
      <c r="MLW470" s="265" t="str">
        <f t="shared" si="9137"/>
        <v>Inviable Sanitariamente</v>
      </c>
      <c r="MLX470" s="265" t="str">
        <f t="shared" si="9138"/>
        <v>Inviable Sanitariamente</v>
      </c>
      <c r="MLY470" s="265" t="str">
        <f t="shared" si="9139"/>
        <v>Inviable Sanitariamente</v>
      </c>
      <c r="MLZ470" s="265" t="str">
        <f t="shared" si="9140"/>
        <v>Inviable Sanitariamente</v>
      </c>
      <c r="MMA470" s="265" t="str">
        <f t="shared" si="9141"/>
        <v>Inviable Sanitariamente</v>
      </c>
      <c r="MMB470" s="265" t="str">
        <f t="shared" si="9142"/>
        <v>Inviable Sanitariamente</v>
      </c>
      <c r="MMC470" s="265" t="str">
        <f t="shared" si="9143"/>
        <v>Inviable Sanitariamente</v>
      </c>
      <c r="MMD470" s="265" t="str">
        <f t="shared" si="9144"/>
        <v>Inviable Sanitariamente</v>
      </c>
      <c r="MME470" s="265" t="str">
        <f t="shared" si="9145"/>
        <v>Inviable Sanitariamente</v>
      </c>
      <c r="MMF470" s="265" t="str">
        <f t="shared" si="9146"/>
        <v>Inviable Sanitariamente</v>
      </c>
      <c r="MMG470" s="265" t="str">
        <f t="shared" si="9147"/>
        <v>Inviable Sanitariamente</v>
      </c>
      <c r="MMH470" s="265" t="str">
        <f t="shared" si="9148"/>
        <v>Inviable Sanitariamente</v>
      </c>
      <c r="MMI470" s="265" t="str">
        <f t="shared" si="9149"/>
        <v>Inviable Sanitariamente</v>
      </c>
      <c r="MMJ470" s="265" t="str">
        <f t="shared" si="9150"/>
        <v>Inviable Sanitariamente</v>
      </c>
      <c r="MMK470" s="265" t="str">
        <f t="shared" si="9151"/>
        <v>Inviable Sanitariamente</v>
      </c>
      <c r="MML470" s="265" t="str">
        <f t="shared" si="9152"/>
        <v>Inviable Sanitariamente</v>
      </c>
      <c r="MMM470" s="265" t="str">
        <f t="shared" si="9153"/>
        <v>Inviable Sanitariamente</v>
      </c>
      <c r="MMN470" s="265" t="str">
        <f t="shared" si="9154"/>
        <v>Inviable Sanitariamente</v>
      </c>
      <c r="MMO470" s="265" t="str">
        <f t="shared" si="9155"/>
        <v>Inviable Sanitariamente</v>
      </c>
      <c r="MMP470" s="265" t="str">
        <f t="shared" si="9156"/>
        <v>Inviable Sanitariamente</v>
      </c>
      <c r="MMQ470" s="265" t="str">
        <f t="shared" si="9157"/>
        <v>Inviable Sanitariamente</v>
      </c>
      <c r="MMR470" s="265" t="str">
        <f t="shared" si="9158"/>
        <v>Inviable Sanitariamente</v>
      </c>
      <c r="MMS470" s="265" t="str">
        <f t="shared" si="9159"/>
        <v>Inviable Sanitariamente</v>
      </c>
      <c r="MMT470" s="265" t="str">
        <f t="shared" si="9160"/>
        <v>Inviable Sanitariamente</v>
      </c>
      <c r="MMU470" s="265" t="str">
        <f t="shared" si="9161"/>
        <v>Inviable Sanitariamente</v>
      </c>
      <c r="MMV470" s="265" t="str">
        <f t="shared" si="9162"/>
        <v>Inviable Sanitariamente</v>
      </c>
      <c r="MMW470" s="265" t="str">
        <f t="shared" si="9163"/>
        <v>Inviable Sanitariamente</v>
      </c>
      <c r="MMX470" s="265" t="str">
        <f t="shared" si="9164"/>
        <v>Inviable Sanitariamente</v>
      </c>
      <c r="MMY470" s="265" t="str">
        <f t="shared" si="9165"/>
        <v>Inviable Sanitariamente</v>
      </c>
      <c r="MMZ470" s="265" t="str">
        <f t="shared" si="9166"/>
        <v>Inviable Sanitariamente</v>
      </c>
      <c r="MNA470" s="265" t="str">
        <f t="shared" si="9167"/>
        <v>Inviable Sanitariamente</v>
      </c>
      <c r="MNB470" s="265" t="str">
        <f t="shared" si="9168"/>
        <v>Inviable Sanitariamente</v>
      </c>
      <c r="MNC470" s="265" t="str">
        <f t="shared" si="9169"/>
        <v>Inviable Sanitariamente</v>
      </c>
      <c r="MND470" s="265" t="str">
        <f t="shared" si="9170"/>
        <v>Inviable Sanitariamente</v>
      </c>
      <c r="MNE470" s="265" t="str">
        <f t="shared" si="9171"/>
        <v>Inviable Sanitariamente</v>
      </c>
      <c r="MNF470" s="265" t="str">
        <f t="shared" si="9172"/>
        <v>Inviable Sanitariamente</v>
      </c>
      <c r="MNG470" s="265" t="str">
        <f t="shared" si="9173"/>
        <v>Inviable Sanitariamente</v>
      </c>
      <c r="MNH470" s="265" t="str">
        <f t="shared" si="9174"/>
        <v>Inviable Sanitariamente</v>
      </c>
      <c r="MNI470" s="265" t="str">
        <f t="shared" si="9175"/>
        <v>Inviable Sanitariamente</v>
      </c>
      <c r="MNJ470" s="265" t="str">
        <f t="shared" si="9176"/>
        <v>Inviable Sanitariamente</v>
      </c>
      <c r="MNK470" s="265" t="str">
        <f t="shared" si="9177"/>
        <v>Inviable Sanitariamente</v>
      </c>
      <c r="MNL470" s="265" t="str">
        <f t="shared" si="9178"/>
        <v>Inviable Sanitariamente</v>
      </c>
      <c r="MNM470" s="265" t="str">
        <f t="shared" si="9179"/>
        <v>Inviable Sanitariamente</v>
      </c>
      <c r="MNN470" s="265" t="str">
        <f t="shared" si="9180"/>
        <v>Inviable Sanitariamente</v>
      </c>
      <c r="MNO470" s="265" t="str">
        <f t="shared" si="9181"/>
        <v>Inviable Sanitariamente</v>
      </c>
      <c r="MNP470" s="265" t="str">
        <f t="shared" si="9182"/>
        <v>Inviable Sanitariamente</v>
      </c>
      <c r="MNQ470" s="265" t="str">
        <f t="shared" si="9183"/>
        <v>Inviable Sanitariamente</v>
      </c>
      <c r="MNR470" s="265" t="str">
        <f t="shared" si="9184"/>
        <v>Inviable Sanitariamente</v>
      </c>
      <c r="MNS470" s="265" t="str">
        <f t="shared" si="9185"/>
        <v>Inviable Sanitariamente</v>
      </c>
      <c r="MNT470" s="265" t="str">
        <f t="shared" si="9186"/>
        <v>Inviable Sanitariamente</v>
      </c>
      <c r="MNU470" s="265" t="str">
        <f t="shared" si="9187"/>
        <v>Inviable Sanitariamente</v>
      </c>
      <c r="MNV470" s="265" t="str">
        <f t="shared" si="9188"/>
        <v>Inviable Sanitariamente</v>
      </c>
      <c r="MNW470" s="265" t="str">
        <f t="shared" si="9189"/>
        <v>Inviable Sanitariamente</v>
      </c>
      <c r="MNX470" s="265" t="str">
        <f t="shared" si="9190"/>
        <v>Inviable Sanitariamente</v>
      </c>
      <c r="MNY470" s="265" t="str">
        <f t="shared" si="9191"/>
        <v>Inviable Sanitariamente</v>
      </c>
      <c r="MNZ470" s="265" t="str">
        <f t="shared" si="9192"/>
        <v>Inviable Sanitariamente</v>
      </c>
      <c r="MOA470" s="265" t="str">
        <f t="shared" si="9193"/>
        <v>Inviable Sanitariamente</v>
      </c>
      <c r="MOB470" s="265" t="str">
        <f t="shared" si="9194"/>
        <v>Inviable Sanitariamente</v>
      </c>
      <c r="MOC470" s="265" t="str">
        <f t="shared" si="9195"/>
        <v>Inviable Sanitariamente</v>
      </c>
      <c r="MOD470" s="265" t="str">
        <f t="shared" si="9196"/>
        <v>Inviable Sanitariamente</v>
      </c>
      <c r="MOE470" s="265" t="str">
        <f t="shared" si="9197"/>
        <v>Inviable Sanitariamente</v>
      </c>
      <c r="MOF470" s="265" t="str">
        <f t="shared" si="9198"/>
        <v>Inviable Sanitariamente</v>
      </c>
      <c r="MOG470" s="265" t="str">
        <f t="shared" si="9199"/>
        <v>Inviable Sanitariamente</v>
      </c>
      <c r="MOH470" s="265" t="str">
        <f t="shared" si="9200"/>
        <v>Inviable Sanitariamente</v>
      </c>
      <c r="MOI470" s="265" t="str">
        <f t="shared" si="9201"/>
        <v>Inviable Sanitariamente</v>
      </c>
      <c r="MOJ470" s="265" t="str">
        <f t="shared" si="9202"/>
        <v>Inviable Sanitariamente</v>
      </c>
      <c r="MOK470" s="265" t="str">
        <f t="shared" si="9203"/>
        <v>Inviable Sanitariamente</v>
      </c>
      <c r="MOL470" s="265" t="str">
        <f t="shared" si="9204"/>
        <v>Inviable Sanitariamente</v>
      </c>
      <c r="MOM470" s="265" t="str">
        <f t="shared" si="9205"/>
        <v>Inviable Sanitariamente</v>
      </c>
      <c r="MON470" s="265" t="str">
        <f t="shared" si="9206"/>
        <v>Inviable Sanitariamente</v>
      </c>
      <c r="MOO470" s="265" t="str">
        <f t="shared" si="9207"/>
        <v>Inviable Sanitariamente</v>
      </c>
      <c r="MOP470" s="265" t="str">
        <f t="shared" si="9208"/>
        <v>Inviable Sanitariamente</v>
      </c>
      <c r="MOQ470" s="265" t="str">
        <f t="shared" si="9209"/>
        <v>Inviable Sanitariamente</v>
      </c>
      <c r="MOR470" s="265" t="str">
        <f t="shared" si="9210"/>
        <v>Inviable Sanitariamente</v>
      </c>
      <c r="MOS470" s="265" t="str">
        <f t="shared" si="9211"/>
        <v>Inviable Sanitariamente</v>
      </c>
      <c r="MOT470" s="265" t="str">
        <f t="shared" si="9212"/>
        <v>Inviable Sanitariamente</v>
      </c>
      <c r="MOU470" s="265" t="str">
        <f t="shared" si="9213"/>
        <v>Inviable Sanitariamente</v>
      </c>
      <c r="MOV470" s="265" t="str">
        <f t="shared" si="9214"/>
        <v>Inviable Sanitariamente</v>
      </c>
      <c r="MOW470" s="265" t="str">
        <f t="shared" si="9215"/>
        <v>Inviable Sanitariamente</v>
      </c>
      <c r="MOX470" s="265" t="str">
        <f t="shared" si="9216"/>
        <v>Inviable Sanitariamente</v>
      </c>
      <c r="MOY470" s="265" t="str">
        <f t="shared" si="9217"/>
        <v>Inviable Sanitariamente</v>
      </c>
      <c r="MOZ470" s="265" t="str">
        <f t="shared" si="9218"/>
        <v>Inviable Sanitariamente</v>
      </c>
      <c r="MPA470" s="265" t="str">
        <f t="shared" si="9219"/>
        <v>Inviable Sanitariamente</v>
      </c>
      <c r="MPB470" s="265" t="str">
        <f t="shared" si="9220"/>
        <v>Inviable Sanitariamente</v>
      </c>
      <c r="MPC470" s="265" t="str">
        <f t="shared" si="9221"/>
        <v>Inviable Sanitariamente</v>
      </c>
      <c r="MPD470" s="265" t="str">
        <f t="shared" si="9222"/>
        <v>Inviable Sanitariamente</v>
      </c>
      <c r="MPE470" s="265" t="str">
        <f t="shared" si="9223"/>
        <v>Inviable Sanitariamente</v>
      </c>
      <c r="MPF470" s="265" t="str">
        <f t="shared" si="9224"/>
        <v>Inviable Sanitariamente</v>
      </c>
      <c r="MPG470" s="265" t="str">
        <f t="shared" si="9225"/>
        <v>Inviable Sanitariamente</v>
      </c>
      <c r="MPH470" s="265" t="str">
        <f t="shared" si="9226"/>
        <v>Inviable Sanitariamente</v>
      </c>
      <c r="MPI470" s="265" t="str">
        <f t="shared" si="9227"/>
        <v>Inviable Sanitariamente</v>
      </c>
      <c r="MPJ470" s="265" t="str">
        <f t="shared" si="9228"/>
        <v>Inviable Sanitariamente</v>
      </c>
      <c r="MPK470" s="265" t="str">
        <f t="shared" si="9229"/>
        <v>Inviable Sanitariamente</v>
      </c>
      <c r="MPL470" s="265" t="str">
        <f t="shared" si="9230"/>
        <v>Inviable Sanitariamente</v>
      </c>
      <c r="MPM470" s="265" t="str">
        <f t="shared" si="9231"/>
        <v>Inviable Sanitariamente</v>
      </c>
      <c r="MPN470" s="265" t="str">
        <f t="shared" si="9232"/>
        <v>Inviable Sanitariamente</v>
      </c>
      <c r="MPO470" s="265" t="str">
        <f t="shared" si="9233"/>
        <v>Inviable Sanitariamente</v>
      </c>
      <c r="MPP470" s="265" t="str">
        <f t="shared" si="9234"/>
        <v>Inviable Sanitariamente</v>
      </c>
      <c r="MPQ470" s="265" t="str">
        <f t="shared" si="9235"/>
        <v>Inviable Sanitariamente</v>
      </c>
      <c r="MPR470" s="265" t="str">
        <f t="shared" si="9236"/>
        <v>Inviable Sanitariamente</v>
      </c>
      <c r="MPS470" s="265" t="str">
        <f t="shared" si="9237"/>
        <v>Inviable Sanitariamente</v>
      </c>
      <c r="MPT470" s="265" t="str">
        <f t="shared" si="9238"/>
        <v>Inviable Sanitariamente</v>
      </c>
      <c r="MPU470" s="265" t="str">
        <f t="shared" si="9239"/>
        <v>Inviable Sanitariamente</v>
      </c>
      <c r="MPV470" s="265" t="str">
        <f t="shared" si="9240"/>
        <v>Inviable Sanitariamente</v>
      </c>
      <c r="MPW470" s="265" t="str">
        <f t="shared" si="9241"/>
        <v>Inviable Sanitariamente</v>
      </c>
      <c r="MPX470" s="265" t="str">
        <f t="shared" si="9242"/>
        <v>Inviable Sanitariamente</v>
      </c>
      <c r="MPY470" s="265" t="str">
        <f t="shared" si="9243"/>
        <v>Inviable Sanitariamente</v>
      </c>
      <c r="MPZ470" s="265" t="str">
        <f t="shared" si="9244"/>
        <v>Inviable Sanitariamente</v>
      </c>
      <c r="MQA470" s="265" t="str">
        <f t="shared" si="9245"/>
        <v>Inviable Sanitariamente</v>
      </c>
      <c r="MQB470" s="265" t="str">
        <f t="shared" si="9246"/>
        <v>Inviable Sanitariamente</v>
      </c>
      <c r="MQC470" s="265" t="str">
        <f t="shared" si="9247"/>
        <v>Inviable Sanitariamente</v>
      </c>
      <c r="MQD470" s="265" t="str">
        <f t="shared" si="9248"/>
        <v>Inviable Sanitariamente</v>
      </c>
      <c r="MQE470" s="265" t="str">
        <f t="shared" si="9249"/>
        <v>Inviable Sanitariamente</v>
      </c>
      <c r="MQF470" s="265" t="str">
        <f t="shared" si="9250"/>
        <v>Inviable Sanitariamente</v>
      </c>
      <c r="MQG470" s="265" t="str">
        <f t="shared" si="9251"/>
        <v>Inviable Sanitariamente</v>
      </c>
      <c r="MQH470" s="265" t="str">
        <f t="shared" si="9252"/>
        <v>Inviable Sanitariamente</v>
      </c>
      <c r="MQI470" s="265" t="str">
        <f t="shared" si="9253"/>
        <v>Inviable Sanitariamente</v>
      </c>
      <c r="MQJ470" s="265" t="str">
        <f t="shared" si="9254"/>
        <v>Inviable Sanitariamente</v>
      </c>
      <c r="MQK470" s="265" t="str">
        <f t="shared" si="9255"/>
        <v>Inviable Sanitariamente</v>
      </c>
      <c r="MQL470" s="265" t="str">
        <f t="shared" si="9256"/>
        <v>Inviable Sanitariamente</v>
      </c>
      <c r="MQM470" s="265" t="str">
        <f t="shared" si="9257"/>
        <v>Inviable Sanitariamente</v>
      </c>
      <c r="MQN470" s="265" t="str">
        <f t="shared" si="9258"/>
        <v>Inviable Sanitariamente</v>
      </c>
      <c r="MQO470" s="265" t="str">
        <f t="shared" si="9259"/>
        <v>Inviable Sanitariamente</v>
      </c>
      <c r="MQP470" s="265" t="str">
        <f t="shared" si="9260"/>
        <v>Inviable Sanitariamente</v>
      </c>
      <c r="MQQ470" s="265" t="str">
        <f t="shared" si="9261"/>
        <v>Inviable Sanitariamente</v>
      </c>
      <c r="MQR470" s="265" t="str">
        <f t="shared" si="9262"/>
        <v>Inviable Sanitariamente</v>
      </c>
      <c r="MQS470" s="265" t="str">
        <f t="shared" si="9263"/>
        <v>Inviable Sanitariamente</v>
      </c>
      <c r="MQT470" s="265" t="str">
        <f t="shared" si="9264"/>
        <v>Inviable Sanitariamente</v>
      </c>
      <c r="MQU470" s="265" t="str">
        <f t="shared" si="9265"/>
        <v>Inviable Sanitariamente</v>
      </c>
      <c r="MQV470" s="265" t="str">
        <f t="shared" si="9266"/>
        <v>Inviable Sanitariamente</v>
      </c>
      <c r="MQW470" s="265" t="str">
        <f t="shared" si="9267"/>
        <v>Inviable Sanitariamente</v>
      </c>
      <c r="MQX470" s="265" t="str">
        <f t="shared" si="9268"/>
        <v>Inviable Sanitariamente</v>
      </c>
      <c r="MQY470" s="265" t="str">
        <f t="shared" si="9269"/>
        <v>Inviable Sanitariamente</v>
      </c>
      <c r="MQZ470" s="265" t="str">
        <f t="shared" si="9270"/>
        <v>Inviable Sanitariamente</v>
      </c>
      <c r="MRA470" s="265" t="str">
        <f t="shared" si="9271"/>
        <v>Inviable Sanitariamente</v>
      </c>
      <c r="MRB470" s="265" t="str">
        <f t="shared" si="9272"/>
        <v>Inviable Sanitariamente</v>
      </c>
      <c r="MRC470" s="265" t="str">
        <f t="shared" si="9273"/>
        <v>Inviable Sanitariamente</v>
      </c>
      <c r="MRD470" s="265" t="str">
        <f t="shared" si="9274"/>
        <v>Inviable Sanitariamente</v>
      </c>
      <c r="MRE470" s="265" t="str">
        <f t="shared" si="9275"/>
        <v>Inviable Sanitariamente</v>
      </c>
      <c r="MRF470" s="265" t="str">
        <f t="shared" si="9276"/>
        <v>Inviable Sanitariamente</v>
      </c>
      <c r="MRG470" s="265" t="str">
        <f t="shared" si="9277"/>
        <v>Inviable Sanitariamente</v>
      </c>
      <c r="MRH470" s="265" t="str">
        <f t="shared" si="9278"/>
        <v>Inviable Sanitariamente</v>
      </c>
      <c r="MRI470" s="265" t="str">
        <f t="shared" si="9279"/>
        <v>Inviable Sanitariamente</v>
      </c>
      <c r="MRJ470" s="265" t="str">
        <f t="shared" si="9280"/>
        <v>Inviable Sanitariamente</v>
      </c>
      <c r="MRK470" s="265" t="str">
        <f t="shared" si="9281"/>
        <v>Inviable Sanitariamente</v>
      </c>
      <c r="MRL470" s="265" t="str">
        <f t="shared" si="9282"/>
        <v>Inviable Sanitariamente</v>
      </c>
      <c r="MRM470" s="265" t="str">
        <f t="shared" si="9283"/>
        <v>Inviable Sanitariamente</v>
      </c>
      <c r="MRN470" s="265" t="str">
        <f t="shared" si="9284"/>
        <v>Inviable Sanitariamente</v>
      </c>
      <c r="MRO470" s="265" t="str">
        <f t="shared" si="9285"/>
        <v>Inviable Sanitariamente</v>
      </c>
      <c r="MRP470" s="265" t="str">
        <f t="shared" si="9286"/>
        <v>Inviable Sanitariamente</v>
      </c>
      <c r="MRQ470" s="265" t="str">
        <f t="shared" si="9287"/>
        <v>Inviable Sanitariamente</v>
      </c>
      <c r="MRR470" s="265" t="str">
        <f t="shared" si="9288"/>
        <v>Inviable Sanitariamente</v>
      </c>
      <c r="MRS470" s="265" t="str">
        <f t="shared" si="9289"/>
        <v>Inviable Sanitariamente</v>
      </c>
      <c r="MRT470" s="265" t="str">
        <f t="shared" si="9290"/>
        <v>Inviable Sanitariamente</v>
      </c>
      <c r="MRU470" s="265" t="str">
        <f t="shared" si="9291"/>
        <v>Inviable Sanitariamente</v>
      </c>
      <c r="MRV470" s="265" t="str">
        <f t="shared" si="9292"/>
        <v>Inviable Sanitariamente</v>
      </c>
      <c r="MRW470" s="265" t="str">
        <f t="shared" si="9293"/>
        <v>Inviable Sanitariamente</v>
      </c>
      <c r="MRX470" s="265" t="str">
        <f t="shared" si="9294"/>
        <v>Inviable Sanitariamente</v>
      </c>
      <c r="MRY470" s="265" t="str">
        <f t="shared" si="9295"/>
        <v>Inviable Sanitariamente</v>
      </c>
      <c r="MRZ470" s="265" t="str">
        <f t="shared" si="9296"/>
        <v>Inviable Sanitariamente</v>
      </c>
      <c r="MSA470" s="265" t="str">
        <f t="shared" si="9297"/>
        <v>Inviable Sanitariamente</v>
      </c>
      <c r="MSB470" s="265" t="str">
        <f t="shared" si="9298"/>
        <v>Inviable Sanitariamente</v>
      </c>
      <c r="MSC470" s="265" t="str">
        <f t="shared" si="9299"/>
        <v>Inviable Sanitariamente</v>
      </c>
      <c r="MSD470" s="265" t="str">
        <f t="shared" si="9300"/>
        <v>Inviable Sanitariamente</v>
      </c>
      <c r="MSE470" s="265" t="str">
        <f t="shared" si="9301"/>
        <v>Inviable Sanitariamente</v>
      </c>
      <c r="MSF470" s="265" t="str">
        <f t="shared" si="9302"/>
        <v>Inviable Sanitariamente</v>
      </c>
      <c r="MSG470" s="265" t="str">
        <f t="shared" si="9303"/>
        <v>Inviable Sanitariamente</v>
      </c>
      <c r="MSH470" s="265" t="str">
        <f t="shared" si="9304"/>
        <v>Inviable Sanitariamente</v>
      </c>
      <c r="MSI470" s="265" t="str">
        <f t="shared" si="9305"/>
        <v>Inviable Sanitariamente</v>
      </c>
      <c r="MSJ470" s="265" t="str">
        <f t="shared" si="9306"/>
        <v>Inviable Sanitariamente</v>
      </c>
      <c r="MSK470" s="265" t="str">
        <f t="shared" si="9307"/>
        <v>Inviable Sanitariamente</v>
      </c>
      <c r="MSL470" s="265" t="str">
        <f t="shared" si="9308"/>
        <v>Inviable Sanitariamente</v>
      </c>
      <c r="MSM470" s="265" t="str">
        <f t="shared" si="9309"/>
        <v>Inviable Sanitariamente</v>
      </c>
      <c r="MSN470" s="265" t="str">
        <f t="shared" si="9310"/>
        <v>Inviable Sanitariamente</v>
      </c>
      <c r="MSO470" s="265" t="str">
        <f t="shared" si="9311"/>
        <v>Inviable Sanitariamente</v>
      </c>
      <c r="MSP470" s="265" t="str">
        <f t="shared" si="9312"/>
        <v>Inviable Sanitariamente</v>
      </c>
      <c r="MSQ470" s="265" t="str">
        <f t="shared" si="9313"/>
        <v>Inviable Sanitariamente</v>
      </c>
      <c r="MSR470" s="265" t="str">
        <f t="shared" si="9314"/>
        <v>Inviable Sanitariamente</v>
      </c>
      <c r="MSS470" s="265" t="str">
        <f t="shared" si="9315"/>
        <v>Inviable Sanitariamente</v>
      </c>
      <c r="MST470" s="265" t="str">
        <f t="shared" si="9316"/>
        <v>Inviable Sanitariamente</v>
      </c>
      <c r="MSU470" s="265" t="str">
        <f t="shared" si="9317"/>
        <v>Inviable Sanitariamente</v>
      </c>
      <c r="MSV470" s="265" t="str">
        <f t="shared" si="9318"/>
        <v>Inviable Sanitariamente</v>
      </c>
      <c r="MSW470" s="265" t="str">
        <f t="shared" si="9319"/>
        <v>Inviable Sanitariamente</v>
      </c>
      <c r="MSX470" s="265" t="str">
        <f t="shared" si="9320"/>
        <v>Inviable Sanitariamente</v>
      </c>
      <c r="MSY470" s="265" t="str">
        <f t="shared" si="9321"/>
        <v>Inviable Sanitariamente</v>
      </c>
      <c r="MSZ470" s="265" t="str">
        <f t="shared" si="9322"/>
        <v>Inviable Sanitariamente</v>
      </c>
      <c r="MTA470" s="265" t="str">
        <f t="shared" si="9323"/>
        <v>Inviable Sanitariamente</v>
      </c>
      <c r="MTB470" s="265" t="str">
        <f t="shared" si="9324"/>
        <v>Inviable Sanitariamente</v>
      </c>
      <c r="MTC470" s="265" t="str">
        <f t="shared" si="9325"/>
        <v>Inviable Sanitariamente</v>
      </c>
      <c r="MTD470" s="265" t="str">
        <f t="shared" si="9326"/>
        <v>Inviable Sanitariamente</v>
      </c>
      <c r="MTE470" s="265" t="str">
        <f t="shared" si="9327"/>
        <v>Inviable Sanitariamente</v>
      </c>
      <c r="MTF470" s="265" t="str">
        <f t="shared" si="9328"/>
        <v>Inviable Sanitariamente</v>
      </c>
      <c r="MTG470" s="265" t="str">
        <f t="shared" si="9329"/>
        <v>Inviable Sanitariamente</v>
      </c>
      <c r="MTH470" s="265" t="str">
        <f t="shared" si="9330"/>
        <v>Inviable Sanitariamente</v>
      </c>
      <c r="MTI470" s="265" t="str">
        <f t="shared" si="9331"/>
        <v>Inviable Sanitariamente</v>
      </c>
      <c r="MTJ470" s="265" t="str">
        <f t="shared" si="9332"/>
        <v>Inviable Sanitariamente</v>
      </c>
      <c r="MTK470" s="265" t="str">
        <f t="shared" si="9333"/>
        <v>Inviable Sanitariamente</v>
      </c>
      <c r="MTL470" s="265" t="str">
        <f t="shared" si="9334"/>
        <v>Inviable Sanitariamente</v>
      </c>
      <c r="MTM470" s="265" t="str">
        <f t="shared" si="9335"/>
        <v>Inviable Sanitariamente</v>
      </c>
      <c r="MTN470" s="265" t="str">
        <f t="shared" si="9336"/>
        <v>Inviable Sanitariamente</v>
      </c>
      <c r="MTO470" s="265" t="str">
        <f t="shared" si="9337"/>
        <v>Inviable Sanitariamente</v>
      </c>
      <c r="MTP470" s="265" t="str">
        <f t="shared" si="9338"/>
        <v>Inviable Sanitariamente</v>
      </c>
      <c r="MTQ470" s="265" t="str">
        <f t="shared" si="9339"/>
        <v>Inviable Sanitariamente</v>
      </c>
      <c r="MTR470" s="265" t="str">
        <f t="shared" si="9340"/>
        <v>Inviable Sanitariamente</v>
      </c>
      <c r="MTS470" s="265" t="str">
        <f t="shared" si="9341"/>
        <v>Inviable Sanitariamente</v>
      </c>
      <c r="MTT470" s="265" t="str">
        <f t="shared" si="9342"/>
        <v>Inviable Sanitariamente</v>
      </c>
      <c r="MTU470" s="265" t="str">
        <f t="shared" si="9343"/>
        <v>Inviable Sanitariamente</v>
      </c>
      <c r="MTV470" s="265" t="str">
        <f t="shared" si="9344"/>
        <v>Inviable Sanitariamente</v>
      </c>
      <c r="MTW470" s="265" t="str">
        <f t="shared" si="9345"/>
        <v>Inviable Sanitariamente</v>
      </c>
      <c r="MTX470" s="265" t="str">
        <f t="shared" si="9346"/>
        <v>Inviable Sanitariamente</v>
      </c>
      <c r="MTY470" s="265" t="str">
        <f t="shared" si="9347"/>
        <v>Inviable Sanitariamente</v>
      </c>
      <c r="MTZ470" s="265" t="str">
        <f t="shared" si="9348"/>
        <v>Inviable Sanitariamente</v>
      </c>
      <c r="MUA470" s="265" t="str">
        <f t="shared" si="9349"/>
        <v>Inviable Sanitariamente</v>
      </c>
      <c r="MUB470" s="265" t="str">
        <f t="shared" si="9350"/>
        <v>Inviable Sanitariamente</v>
      </c>
      <c r="MUC470" s="265" t="str">
        <f t="shared" si="9351"/>
        <v>Inviable Sanitariamente</v>
      </c>
      <c r="MUD470" s="265" t="str">
        <f t="shared" si="9352"/>
        <v>Inviable Sanitariamente</v>
      </c>
      <c r="MUE470" s="265" t="str">
        <f t="shared" si="9353"/>
        <v>Inviable Sanitariamente</v>
      </c>
      <c r="MUF470" s="265" t="str">
        <f t="shared" si="9354"/>
        <v>Inviable Sanitariamente</v>
      </c>
      <c r="MUG470" s="265" t="str">
        <f t="shared" si="9355"/>
        <v>Inviable Sanitariamente</v>
      </c>
      <c r="MUH470" s="265" t="str">
        <f t="shared" si="9356"/>
        <v>Inviable Sanitariamente</v>
      </c>
      <c r="MUI470" s="265" t="str">
        <f t="shared" si="9357"/>
        <v>Inviable Sanitariamente</v>
      </c>
      <c r="MUJ470" s="265" t="str">
        <f t="shared" si="9358"/>
        <v>Inviable Sanitariamente</v>
      </c>
      <c r="MUK470" s="265" t="str">
        <f t="shared" si="9359"/>
        <v>Inviable Sanitariamente</v>
      </c>
      <c r="MUL470" s="265" t="str">
        <f t="shared" si="9360"/>
        <v>Inviable Sanitariamente</v>
      </c>
      <c r="MUM470" s="265" t="str">
        <f t="shared" si="9361"/>
        <v>Inviable Sanitariamente</v>
      </c>
      <c r="MUN470" s="265" t="str">
        <f t="shared" si="9362"/>
        <v>Inviable Sanitariamente</v>
      </c>
      <c r="MUO470" s="265" t="str">
        <f t="shared" si="9363"/>
        <v>Inviable Sanitariamente</v>
      </c>
      <c r="MUP470" s="265" t="str">
        <f t="shared" si="9364"/>
        <v>Inviable Sanitariamente</v>
      </c>
      <c r="MUQ470" s="265" t="str">
        <f t="shared" si="9365"/>
        <v>Inviable Sanitariamente</v>
      </c>
      <c r="MUR470" s="265" t="str">
        <f t="shared" si="9366"/>
        <v>Inviable Sanitariamente</v>
      </c>
      <c r="MUS470" s="265" t="str">
        <f t="shared" si="9367"/>
        <v>Inviable Sanitariamente</v>
      </c>
      <c r="MUT470" s="265" t="str">
        <f t="shared" si="9368"/>
        <v>Inviable Sanitariamente</v>
      </c>
      <c r="MUU470" s="265" t="str">
        <f t="shared" si="9369"/>
        <v>Inviable Sanitariamente</v>
      </c>
      <c r="MUV470" s="265" t="str">
        <f t="shared" si="9370"/>
        <v>Inviable Sanitariamente</v>
      </c>
      <c r="MUW470" s="265" t="str">
        <f t="shared" si="9371"/>
        <v>Inviable Sanitariamente</v>
      </c>
      <c r="MUX470" s="265" t="str">
        <f t="shared" si="9372"/>
        <v>Inviable Sanitariamente</v>
      </c>
      <c r="MUY470" s="265" t="str">
        <f t="shared" si="9373"/>
        <v>Inviable Sanitariamente</v>
      </c>
      <c r="MUZ470" s="265" t="str">
        <f t="shared" si="9374"/>
        <v>Inviable Sanitariamente</v>
      </c>
      <c r="MVA470" s="265" t="str">
        <f t="shared" si="9375"/>
        <v>Inviable Sanitariamente</v>
      </c>
      <c r="MVB470" s="265" t="str">
        <f t="shared" si="9376"/>
        <v>Inviable Sanitariamente</v>
      </c>
      <c r="MVC470" s="265" t="str">
        <f t="shared" si="9377"/>
        <v>Inviable Sanitariamente</v>
      </c>
      <c r="MVD470" s="265" t="str">
        <f t="shared" si="9378"/>
        <v>Inviable Sanitariamente</v>
      </c>
      <c r="MVE470" s="265" t="str">
        <f t="shared" si="9379"/>
        <v>Inviable Sanitariamente</v>
      </c>
      <c r="MVF470" s="265" t="str">
        <f t="shared" si="9380"/>
        <v>Inviable Sanitariamente</v>
      </c>
      <c r="MVG470" s="265" t="str">
        <f t="shared" si="9381"/>
        <v>Inviable Sanitariamente</v>
      </c>
      <c r="MVH470" s="265" t="str">
        <f t="shared" si="9382"/>
        <v>Inviable Sanitariamente</v>
      </c>
      <c r="MVI470" s="265" t="str">
        <f t="shared" si="9383"/>
        <v>Inviable Sanitariamente</v>
      </c>
      <c r="MVJ470" s="265" t="str">
        <f t="shared" si="9384"/>
        <v>Inviable Sanitariamente</v>
      </c>
      <c r="MVK470" s="265" t="str">
        <f t="shared" si="9385"/>
        <v>Inviable Sanitariamente</v>
      </c>
      <c r="MVL470" s="265" t="str">
        <f t="shared" si="9386"/>
        <v>Inviable Sanitariamente</v>
      </c>
      <c r="MVM470" s="265" t="str">
        <f t="shared" si="9387"/>
        <v>Inviable Sanitariamente</v>
      </c>
      <c r="MVN470" s="265" t="str">
        <f t="shared" si="9388"/>
        <v>Inviable Sanitariamente</v>
      </c>
      <c r="MVO470" s="265" t="str">
        <f t="shared" si="9389"/>
        <v>Inviable Sanitariamente</v>
      </c>
      <c r="MVP470" s="265" t="str">
        <f t="shared" si="9390"/>
        <v>Inviable Sanitariamente</v>
      </c>
      <c r="MVQ470" s="265" t="str">
        <f t="shared" si="9391"/>
        <v>Inviable Sanitariamente</v>
      </c>
      <c r="MVR470" s="265" t="str">
        <f t="shared" si="9392"/>
        <v>Inviable Sanitariamente</v>
      </c>
      <c r="MVS470" s="265" t="str">
        <f t="shared" si="9393"/>
        <v>Inviable Sanitariamente</v>
      </c>
      <c r="MVT470" s="265" t="str">
        <f t="shared" si="9394"/>
        <v>Inviable Sanitariamente</v>
      </c>
      <c r="MVU470" s="265" t="str">
        <f t="shared" si="9395"/>
        <v>Inviable Sanitariamente</v>
      </c>
      <c r="MVV470" s="265" t="str">
        <f t="shared" si="9396"/>
        <v>Inviable Sanitariamente</v>
      </c>
      <c r="MVW470" s="265" t="str">
        <f t="shared" si="9397"/>
        <v>Inviable Sanitariamente</v>
      </c>
      <c r="MVX470" s="265" t="str">
        <f t="shared" si="9398"/>
        <v>Inviable Sanitariamente</v>
      </c>
      <c r="MVY470" s="265" t="str">
        <f t="shared" si="9399"/>
        <v>Inviable Sanitariamente</v>
      </c>
      <c r="MVZ470" s="265" t="str">
        <f t="shared" si="9400"/>
        <v>Inviable Sanitariamente</v>
      </c>
      <c r="MWA470" s="265" t="str">
        <f t="shared" si="9401"/>
        <v>Inviable Sanitariamente</v>
      </c>
      <c r="MWB470" s="265" t="str">
        <f t="shared" si="9402"/>
        <v>Inviable Sanitariamente</v>
      </c>
      <c r="MWC470" s="265" t="str">
        <f t="shared" si="9403"/>
        <v>Inviable Sanitariamente</v>
      </c>
      <c r="MWD470" s="265" t="str">
        <f t="shared" si="9404"/>
        <v>Inviable Sanitariamente</v>
      </c>
      <c r="MWE470" s="265" t="str">
        <f t="shared" si="9405"/>
        <v>Inviable Sanitariamente</v>
      </c>
      <c r="MWF470" s="265" t="str">
        <f t="shared" si="9406"/>
        <v>Inviable Sanitariamente</v>
      </c>
      <c r="MWG470" s="265" t="str">
        <f t="shared" si="9407"/>
        <v>Inviable Sanitariamente</v>
      </c>
      <c r="MWH470" s="265" t="str">
        <f t="shared" si="9408"/>
        <v>Inviable Sanitariamente</v>
      </c>
      <c r="MWI470" s="265" t="str">
        <f t="shared" si="9409"/>
        <v>Inviable Sanitariamente</v>
      </c>
      <c r="MWJ470" s="265" t="str">
        <f t="shared" si="9410"/>
        <v>Inviable Sanitariamente</v>
      </c>
      <c r="MWK470" s="265" t="str">
        <f t="shared" si="9411"/>
        <v>Inviable Sanitariamente</v>
      </c>
      <c r="MWL470" s="265" t="str">
        <f t="shared" si="9412"/>
        <v>Inviable Sanitariamente</v>
      </c>
      <c r="MWM470" s="265" t="str">
        <f t="shared" si="9413"/>
        <v>Inviable Sanitariamente</v>
      </c>
      <c r="MWN470" s="265" t="str">
        <f t="shared" si="9414"/>
        <v>Inviable Sanitariamente</v>
      </c>
      <c r="MWO470" s="265" t="str">
        <f t="shared" si="9415"/>
        <v>Inviable Sanitariamente</v>
      </c>
      <c r="MWP470" s="265" t="str">
        <f t="shared" si="9416"/>
        <v>Inviable Sanitariamente</v>
      </c>
      <c r="MWQ470" s="265" t="str">
        <f t="shared" si="9417"/>
        <v>Inviable Sanitariamente</v>
      </c>
      <c r="MWR470" s="265" t="str">
        <f t="shared" si="9418"/>
        <v>Inviable Sanitariamente</v>
      </c>
      <c r="MWS470" s="265" t="str">
        <f t="shared" si="9419"/>
        <v>Inviable Sanitariamente</v>
      </c>
      <c r="MWT470" s="265" t="str">
        <f t="shared" si="9420"/>
        <v>Inviable Sanitariamente</v>
      </c>
      <c r="MWU470" s="265" t="str">
        <f t="shared" si="9421"/>
        <v>Inviable Sanitariamente</v>
      </c>
      <c r="MWV470" s="265" t="str">
        <f t="shared" si="9422"/>
        <v>Inviable Sanitariamente</v>
      </c>
      <c r="MWW470" s="265" t="str">
        <f t="shared" si="9423"/>
        <v>Inviable Sanitariamente</v>
      </c>
      <c r="MWX470" s="265" t="str">
        <f t="shared" si="9424"/>
        <v>Inviable Sanitariamente</v>
      </c>
      <c r="MWY470" s="265" t="str">
        <f t="shared" si="9425"/>
        <v>Inviable Sanitariamente</v>
      </c>
      <c r="MWZ470" s="265" t="str">
        <f t="shared" si="9426"/>
        <v>Inviable Sanitariamente</v>
      </c>
      <c r="MXA470" s="265" t="str">
        <f t="shared" si="9427"/>
        <v>Inviable Sanitariamente</v>
      </c>
      <c r="MXB470" s="265" t="str">
        <f t="shared" si="9428"/>
        <v>Inviable Sanitariamente</v>
      </c>
      <c r="MXC470" s="265" t="str">
        <f t="shared" si="9429"/>
        <v>Inviable Sanitariamente</v>
      </c>
      <c r="MXD470" s="265" t="str">
        <f t="shared" si="9430"/>
        <v>Inviable Sanitariamente</v>
      </c>
      <c r="MXE470" s="265" t="str">
        <f t="shared" si="9431"/>
        <v>Inviable Sanitariamente</v>
      </c>
      <c r="MXF470" s="265" t="str">
        <f t="shared" si="9432"/>
        <v>Inviable Sanitariamente</v>
      </c>
      <c r="MXG470" s="265" t="str">
        <f t="shared" si="9433"/>
        <v>Inviable Sanitariamente</v>
      </c>
      <c r="MXH470" s="265" t="str">
        <f t="shared" si="9434"/>
        <v>Inviable Sanitariamente</v>
      </c>
      <c r="MXI470" s="265" t="str">
        <f t="shared" si="9435"/>
        <v>Inviable Sanitariamente</v>
      </c>
      <c r="MXJ470" s="265" t="str">
        <f t="shared" si="9436"/>
        <v>Inviable Sanitariamente</v>
      </c>
      <c r="MXK470" s="265" t="str">
        <f t="shared" si="9437"/>
        <v>Inviable Sanitariamente</v>
      </c>
      <c r="MXL470" s="265" t="str">
        <f t="shared" si="9438"/>
        <v>Inviable Sanitariamente</v>
      </c>
      <c r="MXM470" s="265" t="str">
        <f t="shared" si="9439"/>
        <v>Inviable Sanitariamente</v>
      </c>
      <c r="MXN470" s="265" t="str">
        <f t="shared" si="9440"/>
        <v>Inviable Sanitariamente</v>
      </c>
      <c r="MXO470" s="265" t="str">
        <f t="shared" si="9441"/>
        <v>Inviable Sanitariamente</v>
      </c>
      <c r="MXP470" s="265" t="str">
        <f t="shared" si="9442"/>
        <v>Inviable Sanitariamente</v>
      </c>
      <c r="MXQ470" s="265" t="str">
        <f t="shared" si="9443"/>
        <v>Inviable Sanitariamente</v>
      </c>
      <c r="MXR470" s="265" t="str">
        <f t="shared" si="9444"/>
        <v>Inviable Sanitariamente</v>
      </c>
      <c r="MXS470" s="265" t="str">
        <f t="shared" si="9445"/>
        <v>Inviable Sanitariamente</v>
      </c>
      <c r="MXT470" s="265" t="str">
        <f t="shared" si="9446"/>
        <v>Inviable Sanitariamente</v>
      </c>
      <c r="MXU470" s="265" t="str">
        <f t="shared" si="9447"/>
        <v>Inviable Sanitariamente</v>
      </c>
      <c r="MXV470" s="265" t="str">
        <f t="shared" si="9448"/>
        <v>Inviable Sanitariamente</v>
      </c>
      <c r="MXW470" s="265" t="str">
        <f t="shared" si="9449"/>
        <v>Inviable Sanitariamente</v>
      </c>
      <c r="MXX470" s="265" t="str">
        <f t="shared" si="9450"/>
        <v>Inviable Sanitariamente</v>
      </c>
      <c r="MXY470" s="265" t="str">
        <f t="shared" si="9451"/>
        <v>Inviable Sanitariamente</v>
      </c>
      <c r="MXZ470" s="265" t="str">
        <f t="shared" si="9452"/>
        <v>Inviable Sanitariamente</v>
      </c>
      <c r="MYA470" s="265" t="str">
        <f t="shared" si="9453"/>
        <v>Inviable Sanitariamente</v>
      </c>
      <c r="MYB470" s="265" t="str">
        <f t="shared" si="9454"/>
        <v>Inviable Sanitariamente</v>
      </c>
      <c r="MYC470" s="265" t="str">
        <f t="shared" si="9455"/>
        <v>Inviable Sanitariamente</v>
      </c>
      <c r="MYD470" s="265" t="str">
        <f t="shared" si="9456"/>
        <v>Inviable Sanitariamente</v>
      </c>
      <c r="MYE470" s="265" t="str">
        <f t="shared" si="9457"/>
        <v>Inviable Sanitariamente</v>
      </c>
      <c r="MYF470" s="265" t="str">
        <f t="shared" si="9458"/>
        <v>Inviable Sanitariamente</v>
      </c>
      <c r="MYG470" s="265" t="str">
        <f t="shared" si="9459"/>
        <v>Inviable Sanitariamente</v>
      </c>
      <c r="MYH470" s="265" t="str">
        <f t="shared" si="9460"/>
        <v>Inviable Sanitariamente</v>
      </c>
      <c r="MYI470" s="265" t="str">
        <f t="shared" si="9461"/>
        <v>Inviable Sanitariamente</v>
      </c>
      <c r="MYJ470" s="265" t="str">
        <f t="shared" si="9462"/>
        <v>Inviable Sanitariamente</v>
      </c>
      <c r="MYK470" s="265" t="str">
        <f t="shared" si="9463"/>
        <v>Inviable Sanitariamente</v>
      </c>
      <c r="MYL470" s="265" t="str">
        <f t="shared" si="9464"/>
        <v>Inviable Sanitariamente</v>
      </c>
      <c r="MYM470" s="265" t="str">
        <f t="shared" si="9465"/>
        <v>Inviable Sanitariamente</v>
      </c>
      <c r="MYN470" s="265" t="str">
        <f t="shared" si="9466"/>
        <v>Inviable Sanitariamente</v>
      </c>
      <c r="MYO470" s="265" t="str">
        <f t="shared" si="9467"/>
        <v>Inviable Sanitariamente</v>
      </c>
      <c r="MYP470" s="265" t="str">
        <f t="shared" si="9468"/>
        <v>Inviable Sanitariamente</v>
      </c>
      <c r="MYQ470" s="265" t="str">
        <f t="shared" si="9469"/>
        <v>Inviable Sanitariamente</v>
      </c>
      <c r="MYR470" s="265" t="str">
        <f t="shared" si="9470"/>
        <v>Inviable Sanitariamente</v>
      </c>
      <c r="MYS470" s="265" t="str">
        <f t="shared" si="9471"/>
        <v>Inviable Sanitariamente</v>
      </c>
      <c r="MYT470" s="265" t="str">
        <f t="shared" si="9472"/>
        <v>Inviable Sanitariamente</v>
      </c>
      <c r="MYU470" s="265" t="str">
        <f t="shared" si="9473"/>
        <v>Inviable Sanitariamente</v>
      </c>
      <c r="MYV470" s="265" t="str">
        <f t="shared" si="9474"/>
        <v>Inviable Sanitariamente</v>
      </c>
      <c r="MYW470" s="265" t="str">
        <f t="shared" si="9475"/>
        <v>Inviable Sanitariamente</v>
      </c>
      <c r="MYX470" s="265" t="str">
        <f t="shared" si="9476"/>
        <v>Inviable Sanitariamente</v>
      </c>
      <c r="MYY470" s="265" t="str">
        <f t="shared" si="9477"/>
        <v>Inviable Sanitariamente</v>
      </c>
      <c r="MYZ470" s="265" t="str">
        <f t="shared" si="9478"/>
        <v>Inviable Sanitariamente</v>
      </c>
      <c r="MZA470" s="265" t="str">
        <f t="shared" si="9479"/>
        <v>Inviable Sanitariamente</v>
      </c>
      <c r="MZB470" s="265" t="str">
        <f t="shared" si="9480"/>
        <v>Inviable Sanitariamente</v>
      </c>
      <c r="MZC470" s="265" t="str">
        <f t="shared" si="9481"/>
        <v>Inviable Sanitariamente</v>
      </c>
      <c r="MZD470" s="265" t="str">
        <f t="shared" si="9482"/>
        <v>Inviable Sanitariamente</v>
      </c>
      <c r="MZE470" s="265" t="str">
        <f t="shared" si="9483"/>
        <v>Inviable Sanitariamente</v>
      </c>
      <c r="MZF470" s="265" t="str">
        <f t="shared" si="9484"/>
        <v>Inviable Sanitariamente</v>
      </c>
      <c r="MZG470" s="265" t="str">
        <f t="shared" si="9485"/>
        <v>Inviable Sanitariamente</v>
      </c>
      <c r="MZH470" s="265" t="str">
        <f t="shared" si="9486"/>
        <v>Inviable Sanitariamente</v>
      </c>
      <c r="MZI470" s="265" t="str">
        <f t="shared" si="9487"/>
        <v>Inviable Sanitariamente</v>
      </c>
      <c r="MZJ470" s="265" t="str">
        <f t="shared" si="9488"/>
        <v>Inviable Sanitariamente</v>
      </c>
      <c r="MZK470" s="265" t="str">
        <f t="shared" si="9489"/>
        <v>Inviable Sanitariamente</v>
      </c>
      <c r="MZL470" s="265" t="str">
        <f t="shared" si="9490"/>
        <v>Inviable Sanitariamente</v>
      </c>
      <c r="MZM470" s="265" t="str">
        <f t="shared" si="9491"/>
        <v>Inviable Sanitariamente</v>
      </c>
      <c r="MZN470" s="265" t="str">
        <f t="shared" si="9492"/>
        <v>Inviable Sanitariamente</v>
      </c>
      <c r="MZO470" s="265" t="str">
        <f t="shared" si="9493"/>
        <v>Inviable Sanitariamente</v>
      </c>
      <c r="MZP470" s="265" t="str">
        <f t="shared" si="9494"/>
        <v>Inviable Sanitariamente</v>
      </c>
      <c r="MZQ470" s="265" t="str">
        <f t="shared" si="9495"/>
        <v>Inviable Sanitariamente</v>
      </c>
      <c r="MZR470" s="265" t="str">
        <f t="shared" si="9496"/>
        <v>Inviable Sanitariamente</v>
      </c>
      <c r="MZS470" s="265" t="str">
        <f t="shared" si="9497"/>
        <v>Inviable Sanitariamente</v>
      </c>
      <c r="MZT470" s="265" t="str">
        <f t="shared" si="9498"/>
        <v>Inviable Sanitariamente</v>
      </c>
      <c r="MZU470" s="265" t="str">
        <f t="shared" si="9499"/>
        <v>Inviable Sanitariamente</v>
      </c>
      <c r="MZV470" s="265" t="str">
        <f t="shared" si="9500"/>
        <v>Inviable Sanitariamente</v>
      </c>
      <c r="MZW470" s="265" t="str">
        <f t="shared" si="9501"/>
        <v>Inviable Sanitariamente</v>
      </c>
      <c r="MZX470" s="265" t="str">
        <f t="shared" si="9502"/>
        <v>Inviable Sanitariamente</v>
      </c>
      <c r="MZY470" s="265" t="str">
        <f t="shared" si="9503"/>
        <v>Inviable Sanitariamente</v>
      </c>
      <c r="MZZ470" s="265" t="str">
        <f t="shared" si="9504"/>
        <v>Inviable Sanitariamente</v>
      </c>
      <c r="NAA470" s="265" t="str">
        <f t="shared" si="9505"/>
        <v>Inviable Sanitariamente</v>
      </c>
      <c r="NAB470" s="265" t="str">
        <f t="shared" si="9506"/>
        <v>Inviable Sanitariamente</v>
      </c>
      <c r="NAC470" s="265" t="str">
        <f t="shared" si="9507"/>
        <v>Inviable Sanitariamente</v>
      </c>
      <c r="NAD470" s="265" t="str">
        <f t="shared" si="9508"/>
        <v>Inviable Sanitariamente</v>
      </c>
      <c r="NAE470" s="265" t="str">
        <f t="shared" si="9509"/>
        <v>Inviable Sanitariamente</v>
      </c>
      <c r="NAF470" s="265" t="str">
        <f t="shared" si="9510"/>
        <v>Inviable Sanitariamente</v>
      </c>
      <c r="NAG470" s="265" t="str">
        <f t="shared" si="9511"/>
        <v>Inviable Sanitariamente</v>
      </c>
      <c r="NAH470" s="265" t="str">
        <f t="shared" si="9512"/>
        <v>Inviable Sanitariamente</v>
      </c>
      <c r="NAI470" s="265" t="str">
        <f t="shared" si="9513"/>
        <v>Inviable Sanitariamente</v>
      </c>
      <c r="NAJ470" s="265" t="str">
        <f t="shared" si="9514"/>
        <v>Inviable Sanitariamente</v>
      </c>
      <c r="NAK470" s="265" t="str">
        <f t="shared" si="9515"/>
        <v>Inviable Sanitariamente</v>
      </c>
      <c r="NAL470" s="265" t="str">
        <f t="shared" si="9516"/>
        <v>Inviable Sanitariamente</v>
      </c>
      <c r="NAM470" s="265" t="str">
        <f t="shared" si="9517"/>
        <v>Inviable Sanitariamente</v>
      </c>
      <c r="NAN470" s="265" t="str">
        <f t="shared" si="9518"/>
        <v>Inviable Sanitariamente</v>
      </c>
      <c r="NAO470" s="265" t="str">
        <f t="shared" si="9519"/>
        <v>Inviable Sanitariamente</v>
      </c>
      <c r="NAP470" s="265" t="str">
        <f t="shared" si="9520"/>
        <v>Inviable Sanitariamente</v>
      </c>
      <c r="NAQ470" s="265" t="str">
        <f t="shared" si="9521"/>
        <v>Inviable Sanitariamente</v>
      </c>
      <c r="NAR470" s="265" t="str">
        <f t="shared" si="9522"/>
        <v>Inviable Sanitariamente</v>
      </c>
      <c r="NAS470" s="265" t="str">
        <f t="shared" si="9523"/>
        <v>Inviable Sanitariamente</v>
      </c>
      <c r="NAT470" s="265" t="str">
        <f t="shared" si="9524"/>
        <v>Inviable Sanitariamente</v>
      </c>
      <c r="NAU470" s="265" t="str">
        <f t="shared" si="9525"/>
        <v>Inviable Sanitariamente</v>
      </c>
      <c r="NAV470" s="265" t="str">
        <f t="shared" si="9526"/>
        <v>Inviable Sanitariamente</v>
      </c>
      <c r="NAW470" s="265" t="str">
        <f t="shared" si="9527"/>
        <v>Inviable Sanitariamente</v>
      </c>
      <c r="NAX470" s="265" t="str">
        <f t="shared" si="9528"/>
        <v>Inviable Sanitariamente</v>
      </c>
      <c r="NAY470" s="265" t="str">
        <f t="shared" si="9529"/>
        <v>Inviable Sanitariamente</v>
      </c>
      <c r="NAZ470" s="265" t="str">
        <f t="shared" si="9530"/>
        <v>Inviable Sanitariamente</v>
      </c>
      <c r="NBA470" s="265" t="str">
        <f t="shared" si="9531"/>
        <v>Inviable Sanitariamente</v>
      </c>
      <c r="NBB470" s="265" t="str">
        <f t="shared" si="9532"/>
        <v>Inviable Sanitariamente</v>
      </c>
      <c r="NBC470" s="265" t="str">
        <f t="shared" si="9533"/>
        <v>Inviable Sanitariamente</v>
      </c>
      <c r="NBD470" s="265" t="str">
        <f t="shared" si="9534"/>
        <v>Inviable Sanitariamente</v>
      </c>
      <c r="NBE470" s="265" t="str">
        <f t="shared" si="9535"/>
        <v>Inviable Sanitariamente</v>
      </c>
      <c r="NBF470" s="265" t="str">
        <f t="shared" si="9536"/>
        <v>Inviable Sanitariamente</v>
      </c>
      <c r="NBG470" s="265" t="str">
        <f t="shared" si="9537"/>
        <v>Inviable Sanitariamente</v>
      </c>
      <c r="NBH470" s="265" t="str">
        <f t="shared" si="9538"/>
        <v>Inviable Sanitariamente</v>
      </c>
      <c r="NBI470" s="265" t="str">
        <f t="shared" si="9539"/>
        <v>Inviable Sanitariamente</v>
      </c>
      <c r="NBJ470" s="265" t="str">
        <f t="shared" si="9540"/>
        <v>Inviable Sanitariamente</v>
      </c>
      <c r="NBK470" s="265" t="str">
        <f t="shared" si="9541"/>
        <v>Inviable Sanitariamente</v>
      </c>
      <c r="NBL470" s="265" t="str">
        <f t="shared" si="9542"/>
        <v>Inviable Sanitariamente</v>
      </c>
      <c r="NBM470" s="265" t="str">
        <f t="shared" si="9543"/>
        <v>Inviable Sanitariamente</v>
      </c>
      <c r="NBN470" s="265" t="str">
        <f t="shared" si="9544"/>
        <v>Inviable Sanitariamente</v>
      </c>
      <c r="NBO470" s="265" t="str">
        <f t="shared" si="9545"/>
        <v>Inviable Sanitariamente</v>
      </c>
      <c r="NBP470" s="265" t="str">
        <f t="shared" si="9546"/>
        <v>Inviable Sanitariamente</v>
      </c>
      <c r="NBQ470" s="265" t="str">
        <f t="shared" si="9547"/>
        <v>Inviable Sanitariamente</v>
      </c>
      <c r="NBR470" s="265" t="str">
        <f t="shared" si="9548"/>
        <v>Inviable Sanitariamente</v>
      </c>
      <c r="NBS470" s="265" t="str">
        <f t="shared" si="9549"/>
        <v>Inviable Sanitariamente</v>
      </c>
      <c r="NBT470" s="265" t="str">
        <f t="shared" si="9550"/>
        <v>Inviable Sanitariamente</v>
      </c>
      <c r="NBU470" s="265" t="str">
        <f t="shared" si="9551"/>
        <v>Inviable Sanitariamente</v>
      </c>
      <c r="NBV470" s="265" t="str">
        <f t="shared" si="9552"/>
        <v>Inviable Sanitariamente</v>
      </c>
      <c r="NBW470" s="265" t="str">
        <f t="shared" si="9553"/>
        <v>Inviable Sanitariamente</v>
      </c>
      <c r="NBX470" s="265" t="str">
        <f t="shared" si="9554"/>
        <v>Inviable Sanitariamente</v>
      </c>
      <c r="NBY470" s="265" t="str">
        <f t="shared" si="9555"/>
        <v>Inviable Sanitariamente</v>
      </c>
      <c r="NBZ470" s="265" t="str">
        <f t="shared" si="9556"/>
        <v>Inviable Sanitariamente</v>
      </c>
      <c r="NCA470" s="265" t="str">
        <f t="shared" si="9557"/>
        <v>Inviable Sanitariamente</v>
      </c>
      <c r="NCB470" s="265" t="str">
        <f t="shared" si="9558"/>
        <v>Inviable Sanitariamente</v>
      </c>
      <c r="NCC470" s="265" t="str">
        <f t="shared" si="9559"/>
        <v>Inviable Sanitariamente</v>
      </c>
      <c r="NCD470" s="265" t="str">
        <f t="shared" si="9560"/>
        <v>Inviable Sanitariamente</v>
      </c>
      <c r="NCE470" s="265" t="str">
        <f t="shared" si="9561"/>
        <v>Inviable Sanitariamente</v>
      </c>
      <c r="NCF470" s="265" t="str">
        <f t="shared" si="9562"/>
        <v>Inviable Sanitariamente</v>
      </c>
      <c r="NCG470" s="265" t="str">
        <f t="shared" si="9563"/>
        <v>Inviable Sanitariamente</v>
      </c>
      <c r="NCH470" s="265" t="str">
        <f t="shared" si="9564"/>
        <v>Inviable Sanitariamente</v>
      </c>
      <c r="NCI470" s="265" t="str">
        <f t="shared" si="9565"/>
        <v>Inviable Sanitariamente</v>
      </c>
      <c r="NCJ470" s="265" t="str">
        <f t="shared" si="9566"/>
        <v>Inviable Sanitariamente</v>
      </c>
      <c r="NCK470" s="265" t="str">
        <f t="shared" si="9567"/>
        <v>Inviable Sanitariamente</v>
      </c>
      <c r="NCL470" s="265" t="str">
        <f t="shared" si="9568"/>
        <v>Inviable Sanitariamente</v>
      </c>
      <c r="NCM470" s="265" t="str">
        <f t="shared" si="9569"/>
        <v>Inviable Sanitariamente</v>
      </c>
      <c r="NCN470" s="265" t="str">
        <f t="shared" si="9570"/>
        <v>Inviable Sanitariamente</v>
      </c>
      <c r="NCO470" s="265" t="str">
        <f t="shared" si="9571"/>
        <v>Inviable Sanitariamente</v>
      </c>
      <c r="NCP470" s="265" t="str">
        <f t="shared" si="9572"/>
        <v>Inviable Sanitariamente</v>
      </c>
      <c r="NCQ470" s="265" t="str">
        <f t="shared" si="9573"/>
        <v>Inviable Sanitariamente</v>
      </c>
      <c r="NCR470" s="265" t="str">
        <f t="shared" si="9574"/>
        <v>Inviable Sanitariamente</v>
      </c>
      <c r="NCS470" s="265" t="str">
        <f t="shared" si="9575"/>
        <v>Inviable Sanitariamente</v>
      </c>
      <c r="NCT470" s="265" t="str">
        <f t="shared" si="9576"/>
        <v>Inviable Sanitariamente</v>
      </c>
      <c r="NCU470" s="265" t="str">
        <f t="shared" si="9577"/>
        <v>Inviable Sanitariamente</v>
      </c>
      <c r="NCV470" s="265" t="str">
        <f t="shared" si="9578"/>
        <v>Inviable Sanitariamente</v>
      </c>
      <c r="NCW470" s="265" t="str">
        <f t="shared" si="9579"/>
        <v>Inviable Sanitariamente</v>
      </c>
      <c r="NCX470" s="265" t="str">
        <f t="shared" si="9580"/>
        <v>Inviable Sanitariamente</v>
      </c>
      <c r="NCY470" s="265" t="str">
        <f t="shared" si="9581"/>
        <v>Inviable Sanitariamente</v>
      </c>
      <c r="NCZ470" s="265" t="str">
        <f t="shared" si="9582"/>
        <v>Inviable Sanitariamente</v>
      </c>
      <c r="NDA470" s="265" t="str">
        <f t="shared" si="9583"/>
        <v>Inviable Sanitariamente</v>
      </c>
      <c r="NDB470" s="265" t="str">
        <f t="shared" si="9584"/>
        <v>Inviable Sanitariamente</v>
      </c>
      <c r="NDC470" s="265" t="str">
        <f t="shared" si="9585"/>
        <v>Inviable Sanitariamente</v>
      </c>
      <c r="NDD470" s="265" t="str">
        <f t="shared" si="9586"/>
        <v>Inviable Sanitariamente</v>
      </c>
      <c r="NDE470" s="265" t="str">
        <f t="shared" si="9587"/>
        <v>Inviable Sanitariamente</v>
      </c>
      <c r="NDF470" s="265" t="str">
        <f t="shared" si="9588"/>
        <v>Inviable Sanitariamente</v>
      </c>
      <c r="NDG470" s="265" t="str">
        <f t="shared" si="9589"/>
        <v>Inviable Sanitariamente</v>
      </c>
      <c r="NDH470" s="265" t="str">
        <f t="shared" si="9590"/>
        <v>Inviable Sanitariamente</v>
      </c>
      <c r="NDI470" s="265" t="str">
        <f t="shared" si="9591"/>
        <v>Inviable Sanitariamente</v>
      </c>
      <c r="NDJ470" s="265" t="str">
        <f t="shared" si="9592"/>
        <v>Inviable Sanitariamente</v>
      </c>
      <c r="NDK470" s="265" t="str">
        <f t="shared" si="9593"/>
        <v>Inviable Sanitariamente</v>
      </c>
      <c r="NDL470" s="265" t="str">
        <f t="shared" si="9594"/>
        <v>Inviable Sanitariamente</v>
      </c>
      <c r="NDM470" s="265" t="str">
        <f t="shared" si="9595"/>
        <v>Inviable Sanitariamente</v>
      </c>
      <c r="NDN470" s="265" t="str">
        <f t="shared" si="9596"/>
        <v>Inviable Sanitariamente</v>
      </c>
      <c r="NDO470" s="265" t="str">
        <f t="shared" si="9597"/>
        <v>Inviable Sanitariamente</v>
      </c>
      <c r="NDP470" s="265" t="str">
        <f t="shared" si="9598"/>
        <v>Inviable Sanitariamente</v>
      </c>
      <c r="NDQ470" s="265" t="str">
        <f t="shared" si="9599"/>
        <v>Inviable Sanitariamente</v>
      </c>
      <c r="NDR470" s="265" t="str">
        <f t="shared" si="9600"/>
        <v>Inviable Sanitariamente</v>
      </c>
      <c r="NDS470" s="265" t="str">
        <f t="shared" si="9601"/>
        <v>Inviable Sanitariamente</v>
      </c>
      <c r="NDT470" s="265" t="str">
        <f t="shared" si="9602"/>
        <v>Inviable Sanitariamente</v>
      </c>
      <c r="NDU470" s="265" t="str">
        <f t="shared" si="9603"/>
        <v>Inviable Sanitariamente</v>
      </c>
      <c r="NDV470" s="265" t="str">
        <f t="shared" si="9604"/>
        <v>Inviable Sanitariamente</v>
      </c>
      <c r="NDW470" s="265" t="str">
        <f t="shared" si="9605"/>
        <v>Inviable Sanitariamente</v>
      </c>
      <c r="NDX470" s="265" t="str">
        <f t="shared" si="9606"/>
        <v>Inviable Sanitariamente</v>
      </c>
      <c r="NDY470" s="265" t="str">
        <f t="shared" si="9607"/>
        <v>Inviable Sanitariamente</v>
      </c>
      <c r="NDZ470" s="265" t="str">
        <f t="shared" si="9608"/>
        <v>Inviable Sanitariamente</v>
      </c>
      <c r="NEA470" s="265" t="str">
        <f t="shared" si="9609"/>
        <v>Inviable Sanitariamente</v>
      </c>
      <c r="NEB470" s="265" t="str">
        <f t="shared" si="9610"/>
        <v>Inviable Sanitariamente</v>
      </c>
      <c r="NEC470" s="265" t="str">
        <f t="shared" si="9611"/>
        <v>Inviable Sanitariamente</v>
      </c>
      <c r="NED470" s="265" t="str">
        <f t="shared" si="9612"/>
        <v>Inviable Sanitariamente</v>
      </c>
      <c r="NEE470" s="265" t="str">
        <f t="shared" si="9613"/>
        <v>Inviable Sanitariamente</v>
      </c>
      <c r="NEF470" s="265" t="str">
        <f t="shared" si="9614"/>
        <v>Inviable Sanitariamente</v>
      </c>
      <c r="NEG470" s="265" t="str">
        <f t="shared" si="9615"/>
        <v>Inviable Sanitariamente</v>
      </c>
      <c r="NEH470" s="265" t="str">
        <f t="shared" si="9616"/>
        <v>Inviable Sanitariamente</v>
      </c>
      <c r="NEI470" s="265" t="str">
        <f t="shared" si="9617"/>
        <v>Inviable Sanitariamente</v>
      </c>
      <c r="NEJ470" s="265" t="str">
        <f t="shared" si="9618"/>
        <v>Inviable Sanitariamente</v>
      </c>
      <c r="NEK470" s="265" t="str">
        <f t="shared" si="9619"/>
        <v>Inviable Sanitariamente</v>
      </c>
      <c r="NEL470" s="265" t="str">
        <f t="shared" si="9620"/>
        <v>Inviable Sanitariamente</v>
      </c>
      <c r="NEM470" s="265" t="str">
        <f t="shared" si="9621"/>
        <v>Inviable Sanitariamente</v>
      </c>
      <c r="NEN470" s="265" t="str">
        <f t="shared" si="9622"/>
        <v>Inviable Sanitariamente</v>
      </c>
      <c r="NEO470" s="265" t="str">
        <f t="shared" si="9623"/>
        <v>Inviable Sanitariamente</v>
      </c>
      <c r="NEP470" s="265" t="str">
        <f t="shared" si="9624"/>
        <v>Inviable Sanitariamente</v>
      </c>
      <c r="NEQ470" s="265" t="str">
        <f t="shared" si="9625"/>
        <v>Inviable Sanitariamente</v>
      </c>
      <c r="NER470" s="265" t="str">
        <f t="shared" si="9626"/>
        <v>Inviable Sanitariamente</v>
      </c>
      <c r="NES470" s="265" t="str">
        <f t="shared" si="9627"/>
        <v>Inviable Sanitariamente</v>
      </c>
      <c r="NET470" s="265" t="str">
        <f t="shared" si="9628"/>
        <v>Inviable Sanitariamente</v>
      </c>
      <c r="NEU470" s="265" t="str">
        <f t="shared" si="9629"/>
        <v>Inviable Sanitariamente</v>
      </c>
      <c r="NEV470" s="265" t="str">
        <f t="shared" si="9630"/>
        <v>Inviable Sanitariamente</v>
      </c>
      <c r="NEW470" s="265" t="str">
        <f t="shared" si="9631"/>
        <v>Inviable Sanitariamente</v>
      </c>
      <c r="NEX470" s="265" t="str">
        <f t="shared" si="9632"/>
        <v>Inviable Sanitariamente</v>
      </c>
      <c r="NEY470" s="265" t="str">
        <f t="shared" si="9633"/>
        <v>Inviable Sanitariamente</v>
      </c>
      <c r="NEZ470" s="265" t="str">
        <f t="shared" si="9634"/>
        <v>Inviable Sanitariamente</v>
      </c>
      <c r="NFA470" s="265" t="str">
        <f t="shared" si="9635"/>
        <v>Inviable Sanitariamente</v>
      </c>
      <c r="NFB470" s="265" t="str">
        <f t="shared" si="9636"/>
        <v>Inviable Sanitariamente</v>
      </c>
      <c r="NFC470" s="265" t="str">
        <f t="shared" si="9637"/>
        <v>Inviable Sanitariamente</v>
      </c>
      <c r="NFD470" s="265" t="str">
        <f t="shared" si="9638"/>
        <v>Inviable Sanitariamente</v>
      </c>
      <c r="NFE470" s="265" t="str">
        <f t="shared" si="9639"/>
        <v>Inviable Sanitariamente</v>
      </c>
      <c r="NFF470" s="265" t="str">
        <f t="shared" si="9640"/>
        <v>Inviable Sanitariamente</v>
      </c>
      <c r="NFG470" s="265" t="str">
        <f t="shared" si="9641"/>
        <v>Inviable Sanitariamente</v>
      </c>
      <c r="NFH470" s="265" t="str">
        <f t="shared" si="9642"/>
        <v>Inviable Sanitariamente</v>
      </c>
      <c r="NFI470" s="265" t="str">
        <f t="shared" si="9643"/>
        <v>Inviable Sanitariamente</v>
      </c>
      <c r="NFJ470" s="265" t="str">
        <f t="shared" si="9644"/>
        <v>Inviable Sanitariamente</v>
      </c>
      <c r="NFK470" s="265" t="str">
        <f t="shared" si="9645"/>
        <v>Inviable Sanitariamente</v>
      </c>
      <c r="NFL470" s="265" t="str">
        <f t="shared" si="9646"/>
        <v>Inviable Sanitariamente</v>
      </c>
      <c r="NFM470" s="265" t="str">
        <f t="shared" si="9647"/>
        <v>Inviable Sanitariamente</v>
      </c>
      <c r="NFN470" s="265" t="str">
        <f t="shared" si="9648"/>
        <v>Inviable Sanitariamente</v>
      </c>
      <c r="NFO470" s="265" t="str">
        <f t="shared" si="9649"/>
        <v>Inviable Sanitariamente</v>
      </c>
      <c r="NFP470" s="265" t="str">
        <f t="shared" si="9650"/>
        <v>Inviable Sanitariamente</v>
      </c>
      <c r="NFQ470" s="265" t="str">
        <f t="shared" si="9651"/>
        <v>Inviable Sanitariamente</v>
      </c>
      <c r="NFR470" s="265" t="str">
        <f t="shared" si="9652"/>
        <v>Inviable Sanitariamente</v>
      </c>
      <c r="NFS470" s="265" t="str">
        <f t="shared" si="9653"/>
        <v>Inviable Sanitariamente</v>
      </c>
      <c r="NFT470" s="265" t="str">
        <f t="shared" si="9654"/>
        <v>Inviable Sanitariamente</v>
      </c>
      <c r="NFU470" s="265" t="str">
        <f t="shared" si="9655"/>
        <v>Inviable Sanitariamente</v>
      </c>
      <c r="NFV470" s="265" t="str">
        <f t="shared" si="9656"/>
        <v>Inviable Sanitariamente</v>
      </c>
      <c r="NFW470" s="265" t="str">
        <f t="shared" si="9657"/>
        <v>Inviable Sanitariamente</v>
      </c>
      <c r="NFX470" s="265" t="str">
        <f t="shared" si="9658"/>
        <v>Inviable Sanitariamente</v>
      </c>
      <c r="NFY470" s="265" t="str">
        <f t="shared" si="9659"/>
        <v>Inviable Sanitariamente</v>
      </c>
      <c r="NFZ470" s="265" t="str">
        <f t="shared" si="9660"/>
        <v>Inviable Sanitariamente</v>
      </c>
      <c r="NGA470" s="265" t="str">
        <f t="shared" si="9661"/>
        <v>Inviable Sanitariamente</v>
      </c>
      <c r="NGB470" s="265" t="str">
        <f t="shared" si="9662"/>
        <v>Inviable Sanitariamente</v>
      </c>
      <c r="NGC470" s="265" t="str">
        <f t="shared" si="9663"/>
        <v>Inviable Sanitariamente</v>
      </c>
      <c r="NGD470" s="265" t="str">
        <f t="shared" si="9664"/>
        <v>Inviable Sanitariamente</v>
      </c>
      <c r="NGE470" s="265" t="str">
        <f t="shared" si="9665"/>
        <v>Inviable Sanitariamente</v>
      </c>
      <c r="NGF470" s="265" t="str">
        <f t="shared" si="9666"/>
        <v>Inviable Sanitariamente</v>
      </c>
      <c r="NGG470" s="265" t="str">
        <f t="shared" si="9667"/>
        <v>Inviable Sanitariamente</v>
      </c>
      <c r="NGH470" s="265" t="str">
        <f t="shared" si="9668"/>
        <v>Inviable Sanitariamente</v>
      </c>
      <c r="NGI470" s="265" t="str">
        <f t="shared" si="9669"/>
        <v>Inviable Sanitariamente</v>
      </c>
      <c r="NGJ470" s="265" t="str">
        <f t="shared" si="9670"/>
        <v>Inviable Sanitariamente</v>
      </c>
      <c r="NGK470" s="265" t="str">
        <f t="shared" si="9671"/>
        <v>Inviable Sanitariamente</v>
      </c>
      <c r="NGL470" s="265" t="str">
        <f t="shared" si="9672"/>
        <v>Inviable Sanitariamente</v>
      </c>
      <c r="NGM470" s="265" t="str">
        <f t="shared" si="9673"/>
        <v>Inviable Sanitariamente</v>
      </c>
      <c r="NGN470" s="265" t="str">
        <f t="shared" si="9674"/>
        <v>Inviable Sanitariamente</v>
      </c>
      <c r="NGO470" s="265" t="str">
        <f t="shared" si="9675"/>
        <v>Inviable Sanitariamente</v>
      </c>
      <c r="NGP470" s="265" t="str">
        <f t="shared" si="9676"/>
        <v>Inviable Sanitariamente</v>
      </c>
      <c r="NGQ470" s="265" t="str">
        <f t="shared" si="9677"/>
        <v>Inviable Sanitariamente</v>
      </c>
      <c r="NGR470" s="265" t="str">
        <f t="shared" si="9678"/>
        <v>Inviable Sanitariamente</v>
      </c>
      <c r="NGS470" s="265" t="str">
        <f t="shared" si="9679"/>
        <v>Inviable Sanitariamente</v>
      </c>
      <c r="NGT470" s="265" t="str">
        <f t="shared" si="9680"/>
        <v>Inviable Sanitariamente</v>
      </c>
      <c r="NGU470" s="265" t="str">
        <f t="shared" si="9681"/>
        <v>Inviable Sanitariamente</v>
      </c>
      <c r="NGV470" s="265" t="str">
        <f t="shared" si="9682"/>
        <v>Inviable Sanitariamente</v>
      </c>
      <c r="NGW470" s="265" t="str">
        <f t="shared" si="9683"/>
        <v>Inviable Sanitariamente</v>
      </c>
      <c r="NGX470" s="265" t="str">
        <f t="shared" si="9684"/>
        <v>Inviable Sanitariamente</v>
      </c>
      <c r="NGY470" s="265" t="str">
        <f t="shared" si="9685"/>
        <v>Inviable Sanitariamente</v>
      </c>
      <c r="NGZ470" s="265" t="str">
        <f t="shared" si="9686"/>
        <v>Inviable Sanitariamente</v>
      </c>
      <c r="NHA470" s="265" t="str">
        <f t="shared" si="9687"/>
        <v>Inviable Sanitariamente</v>
      </c>
      <c r="NHB470" s="265" t="str">
        <f t="shared" si="9688"/>
        <v>Inviable Sanitariamente</v>
      </c>
      <c r="NHC470" s="265" t="str">
        <f t="shared" si="9689"/>
        <v>Inviable Sanitariamente</v>
      </c>
      <c r="NHD470" s="265" t="str">
        <f t="shared" si="9690"/>
        <v>Inviable Sanitariamente</v>
      </c>
      <c r="NHE470" s="265" t="str">
        <f t="shared" si="9691"/>
        <v>Inviable Sanitariamente</v>
      </c>
      <c r="NHF470" s="265" t="str">
        <f t="shared" si="9692"/>
        <v>Inviable Sanitariamente</v>
      </c>
      <c r="NHG470" s="265" t="str">
        <f t="shared" si="9693"/>
        <v>Inviable Sanitariamente</v>
      </c>
      <c r="NHH470" s="265" t="str">
        <f t="shared" si="9694"/>
        <v>Inviable Sanitariamente</v>
      </c>
      <c r="NHI470" s="265" t="str">
        <f t="shared" si="9695"/>
        <v>Inviable Sanitariamente</v>
      </c>
      <c r="NHJ470" s="265" t="str">
        <f t="shared" si="9696"/>
        <v>Inviable Sanitariamente</v>
      </c>
      <c r="NHK470" s="265" t="str">
        <f t="shared" si="9697"/>
        <v>Inviable Sanitariamente</v>
      </c>
      <c r="NHL470" s="265" t="str">
        <f t="shared" si="9698"/>
        <v>Inviable Sanitariamente</v>
      </c>
      <c r="NHM470" s="265" t="str">
        <f t="shared" si="9699"/>
        <v>Inviable Sanitariamente</v>
      </c>
      <c r="NHN470" s="265" t="str">
        <f t="shared" si="9700"/>
        <v>Inviable Sanitariamente</v>
      </c>
      <c r="NHO470" s="265" t="str">
        <f t="shared" si="9701"/>
        <v>Inviable Sanitariamente</v>
      </c>
      <c r="NHP470" s="265" t="str">
        <f t="shared" si="9702"/>
        <v>Inviable Sanitariamente</v>
      </c>
      <c r="NHQ470" s="265" t="str">
        <f t="shared" si="9703"/>
        <v>Inviable Sanitariamente</v>
      </c>
      <c r="NHR470" s="265" t="str">
        <f t="shared" si="9704"/>
        <v>Inviable Sanitariamente</v>
      </c>
      <c r="NHS470" s="265" t="str">
        <f t="shared" si="9705"/>
        <v>Inviable Sanitariamente</v>
      </c>
      <c r="NHT470" s="265" t="str">
        <f t="shared" si="9706"/>
        <v>Inviable Sanitariamente</v>
      </c>
      <c r="NHU470" s="265" t="str">
        <f t="shared" si="9707"/>
        <v>Inviable Sanitariamente</v>
      </c>
      <c r="NHV470" s="265" t="str">
        <f t="shared" si="9708"/>
        <v>Inviable Sanitariamente</v>
      </c>
      <c r="NHW470" s="265" t="str">
        <f t="shared" si="9709"/>
        <v>Inviable Sanitariamente</v>
      </c>
      <c r="NHX470" s="265" t="str">
        <f t="shared" si="9710"/>
        <v>Inviable Sanitariamente</v>
      </c>
      <c r="NHY470" s="265" t="str">
        <f t="shared" si="9711"/>
        <v>Inviable Sanitariamente</v>
      </c>
      <c r="NHZ470" s="265" t="str">
        <f t="shared" si="9712"/>
        <v>Inviable Sanitariamente</v>
      </c>
      <c r="NIA470" s="265" t="str">
        <f t="shared" si="9713"/>
        <v>Inviable Sanitariamente</v>
      </c>
      <c r="NIB470" s="265" t="str">
        <f t="shared" si="9714"/>
        <v>Inviable Sanitariamente</v>
      </c>
      <c r="NIC470" s="265" t="str">
        <f t="shared" si="9715"/>
        <v>Inviable Sanitariamente</v>
      </c>
      <c r="NID470" s="265" t="str">
        <f t="shared" si="9716"/>
        <v>Inviable Sanitariamente</v>
      </c>
      <c r="NIE470" s="265" t="str">
        <f t="shared" si="9717"/>
        <v>Inviable Sanitariamente</v>
      </c>
      <c r="NIF470" s="265" t="str">
        <f t="shared" si="9718"/>
        <v>Inviable Sanitariamente</v>
      </c>
      <c r="NIG470" s="265" t="str">
        <f t="shared" si="9719"/>
        <v>Inviable Sanitariamente</v>
      </c>
      <c r="NIH470" s="265" t="str">
        <f t="shared" si="9720"/>
        <v>Inviable Sanitariamente</v>
      </c>
      <c r="NII470" s="265" t="str">
        <f t="shared" si="9721"/>
        <v>Inviable Sanitariamente</v>
      </c>
      <c r="NIJ470" s="265" t="str">
        <f t="shared" si="9722"/>
        <v>Inviable Sanitariamente</v>
      </c>
      <c r="NIK470" s="265" t="str">
        <f t="shared" si="9723"/>
        <v>Inviable Sanitariamente</v>
      </c>
      <c r="NIL470" s="265" t="str">
        <f t="shared" si="9724"/>
        <v>Inviable Sanitariamente</v>
      </c>
      <c r="NIM470" s="265" t="str">
        <f t="shared" si="9725"/>
        <v>Inviable Sanitariamente</v>
      </c>
      <c r="NIN470" s="265" t="str">
        <f t="shared" si="9726"/>
        <v>Inviable Sanitariamente</v>
      </c>
      <c r="NIO470" s="265" t="str">
        <f t="shared" si="9727"/>
        <v>Inviable Sanitariamente</v>
      </c>
      <c r="NIP470" s="265" t="str">
        <f t="shared" si="9728"/>
        <v>Inviable Sanitariamente</v>
      </c>
      <c r="NIQ470" s="265" t="str">
        <f t="shared" si="9729"/>
        <v>Inviable Sanitariamente</v>
      </c>
      <c r="NIR470" s="265" t="str">
        <f t="shared" si="9730"/>
        <v>Inviable Sanitariamente</v>
      </c>
      <c r="NIS470" s="265" t="str">
        <f t="shared" si="9731"/>
        <v>Inviable Sanitariamente</v>
      </c>
      <c r="NIT470" s="265" t="str">
        <f t="shared" si="9732"/>
        <v>Inviable Sanitariamente</v>
      </c>
      <c r="NIU470" s="265" t="str">
        <f t="shared" si="9733"/>
        <v>Inviable Sanitariamente</v>
      </c>
      <c r="NIV470" s="265" t="str">
        <f t="shared" si="9734"/>
        <v>Inviable Sanitariamente</v>
      </c>
      <c r="NIW470" s="265" t="str">
        <f t="shared" si="9735"/>
        <v>Inviable Sanitariamente</v>
      </c>
      <c r="NIX470" s="265" t="str">
        <f t="shared" si="9736"/>
        <v>Inviable Sanitariamente</v>
      </c>
      <c r="NIY470" s="265" t="str">
        <f t="shared" si="9737"/>
        <v>Inviable Sanitariamente</v>
      </c>
      <c r="NIZ470" s="265" t="str">
        <f t="shared" si="9738"/>
        <v>Inviable Sanitariamente</v>
      </c>
      <c r="NJA470" s="265" t="str">
        <f t="shared" si="9739"/>
        <v>Inviable Sanitariamente</v>
      </c>
      <c r="NJB470" s="265" t="str">
        <f t="shared" si="9740"/>
        <v>Inviable Sanitariamente</v>
      </c>
      <c r="NJC470" s="265" t="str">
        <f t="shared" si="9741"/>
        <v>Inviable Sanitariamente</v>
      </c>
      <c r="NJD470" s="265" t="str">
        <f t="shared" si="9742"/>
        <v>Inviable Sanitariamente</v>
      </c>
      <c r="NJE470" s="265" t="str">
        <f t="shared" si="9743"/>
        <v>Inviable Sanitariamente</v>
      </c>
      <c r="NJF470" s="265" t="str">
        <f t="shared" si="9744"/>
        <v>Inviable Sanitariamente</v>
      </c>
      <c r="NJG470" s="265" t="str">
        <f t="shared" si="9745"/>
        <v>Inviable Sanitariamente</v>
      </c>
      <c r="NJH470" s="265" t="str">
        <f t="shared" si="9746"/>
        <v>Inviable Sanitariamente</v>
      </c>
      <c r="NJI470" s="265" t="str">
        <f t="shared" si="9747"/>
        <v>Inviable Sanitariamente</v>
      </c>
      <c r="NJJ470" s="265" t="str">
        <f t="shared" si="9748"/>
        <v>Inviable Sanitariamente</v>
      </c>
      <c r="NJK470" s="265" t="str">
        <f t="shared" si="9749"/>
        <v>Inviable Sanitariamente</v>
      </c>
      <c r="NJL470" s="265" t="str">
        <f t="shared" si="9750"/>
        <v>Inviable Sanitariamente</v>
      </c>
      <c r="NJM470" s="265" t="str">
        <f t="shared" si="9751"/>
        <v>Inviable Sanitariamente</v>
      </c>
      <c r="NJN470" s="265" t="str">
        <f t="shared" si="9752"/>
        <v>Inviable Sanitariamente</v>
      </c>
      <c r="NJO470" s="265" t="str">
        <f t="shared" si="9753"/>
        <v>Inviable Sanitariamente</v>
      </c>
      <c r="NJP470" s="265" t="str">
        <f t="shared" si="9754"/>
        <v>Inviable Sanitariamente</v>
      </c>
      <c r="NJQ470" s="265" t="str">
        <f t="shared" si="9755"/>
        <v>Inviable Sanitariamente</v>
      </c>
      <c r="NJR470" s="265" t="str">
        <f t="shared" si="9756"/>
        <v>Inviable Sanitariamente</v>
      </c>
      <c r="NJS470" s="265" t="str">
        <f t="shared" si="9757"/>
        <v>Inviable Sanitariamente</v>
      </c>
      <c r="NJT470" s="265" t="str">
        <f t="shared" si="9758"/>
        <v>Inviable Sanitariamente</v>
      </c>
      <c r="NJU470" s="265" t="str">
        <f t="shared" si="9759"/>
        <v>Inviable Sanitariamente</v>
      </c>
      <c r="NJV470" s="265" t="str">
        <f t="shared" si="9760"/>
        <v>Inviable Sanitariamente</v>
      </c>
      <c r="NJW470" s="265" t="str">
        <f t="shared" si="9761"/>
        <v>Inviable Sanitariamente</v>
      </c>
      <c r="NJX470" s="265" t="str">
        <f t="shared" si="9762"/>
        <v>Inviable Sanitariamente</v>
      </c>
      <c r="NJY470" s="265" t="str">
        <f t="shared" si="9763"/>
        <v>Inviable Sanitariamente</v>
      </c>
      <c r="NJZ470" s="265" t="str">
        <f t="shared" si="9764"/>
        <v>Inviable Sanitariamente</v>
      </c>
      <c r="NKA470" s="265" t="str">
        <f t="shared" si="9765"/>
        <v>Inviable Sanitariamente</v>
      </c>
      <c r="NKB470" s="265" t="str">
        <f t="shared" si="9766"/>
        <v>Inviable Sanitariamente</v>
      </c>
      <c r="NKC470" s="265" t="str">
        <f t="shared" si="9767"/>
        <v>Inviable Sanitariamente</v>
      </c>
      <c r="NKD470" s="265" t="str">
        <f t="shared" si="9768"/>
        <v>Inviable Sanitariamente</v>
      </c>
      <c r="NKE470" s="265" t="str">
        <f t="shared" si="9769"/>
        <v>Inviable Sanitariamente</v>
      </c>
      <c r="NKF470" s="265" t="str">
        <f t="shared" si="9770"/>
        <v>Inviable Sanitariamente</v>
      </c>
      <c r="NKG470" s="265" t="str">
        <f t="shared" si="9771"/>
        <v>Inviable Sanitariamente</v>
      </c>
      <c r="NKH470" s="265" t="str">
        <f t="shared" si="9772"/>
        <v>Inviable Sanitariamente</v>
      </c>
      <c r="NKI470" s="265" t="str">
        <f t="shared" si="9773"/>
        <v>Inviable Sanitariamente</v>
      </c>
      <c r="NKJ470" s="265" t="str">
        <f t="shared" si="9774"/>
        <v>Inviable Sanitariamente</v>
      </c>
      <c r="NKK470" s="265" t="str">
        <f t="shared" si="9775"/>
        <v>Inviable Sanitariamente</v>
      </c>
      <c r="NKL470" s="265" t="str">
        <f t="shared" si="9776"/>
        <v>Inviable Sanitariamente</v>
      </c>
      <c r="NKM470" s="265" t="str">
        <f t="shared" si="9777"/>
        <v>Inviable Sanitariamente</v>
      </c>
      <c r="NKN470" s="265" t="str">
        <f t="shared" si="9778"/>
        <v>Inviable Sanitariamente</v>
      </c>
      <c r="NKO470" s="265" t="str">
        <f t="shared" si="9779"/>
        <v>Inviable Sanitariamente</v>
      </c>
      <c r="NKP470" s="265" t="str">
        <f t="shared" si="9780"/>
        <v>Inviable Sanitariamente</v>
      </c>
      <c r="NKQ470" s="265" t="str">
        <f t="shared" si="9781"/>
        <v>Inviable Sanitariamente</v>
      </c>
      <c r="NKR470" s="265" t="str">
        <f t="shared" si="9782"/>
        <v>Inviable Sanitariamente</v>
      </c>
      <c r="NKS470" s="265" t="str">
        <f t="shared" si="9783"/>
        <v>Inviable Sanitariamente</v>
      </c>
      <c r="NKT470" s="265" t="str">
        <f t="shared" si="9784"/>
        <v>Inviable Sanitariamente</v>
      </c>
      <c r="NKU470" s="265" t="str">
        <f t="shared" si="9785"/>
        <v>Inviable Sanitariamente</v>
      </c>
      <c r="NKV470" s="265" t="str">
        <f t="shared" si="9786"/>
        <v>Inviable Sanitariamente</v>
      </c>
      <c r="NKW470" s="265" t="str">
        <f t="shared" si="9787"/>
        <v>Inviable Sanitariamente</v>
      </c>
      <c r="NKX470" s="265" t="str">
        <f t="shared" si="9788"/>
        <v>Inviable Sanitariamente</v>
      </c>
      <c r="NKY470" s="265" t="str">
        <f t="shared" si="9789"/>
        <v>Inviable Sanitariamente</v>
      </c>
      <c r="NKZ470" s="265" t="str">
        <f t="shared" si="9790"/>
        <v>Inviable Sanitariamente</v>
      </c>
      <c r="NLA470" s="265" t="str">
        <f t="shared" si="9791"/>
        <v>Inviable Sanitariamente</v>
      </c>
      <c r="NLB470" s="265" t="str">
        <f t="shared" si="9792"/>
        <v>Inviable Sanitariamente</v>
      </c>
      <c r="NLC470" s="265" t="str">
        <f t="shared" si="9793"/>
        <v>Inviable Sanitariamente</v>
      </c>
      <c r="NLD470" s="265" t="str">
        <f t="shared" si="9794"/>
        <v>Inviable Sanitariamente</v>
      </c>
      <c r="NLE470" s="265" t="str">
        <f t="shared" si="9795"/>
        <v>Inviable Sanitariamente</v>
      </c>
      <c r="NLF470" s="265" t="str">
        <f t="shared" si="9796"/>
        <v>Inviable Sanitariamente</v>
      </c>
      <c r="NLG470" s="265" t="str">
        <f t="shared" si="9797"/>
        <v>Inviable Sanitariamente</v>
      </c>
      <c r="NLH470" s="265" t="str">
        <f t="shared" si="9798"/>
        <v>Inviable Sanitariamente</v>
      </c>
      <c r="NLI470" s="265" t="str">
        <f t="shared" si="9799"/>
        <v>Inviable Sanitariamente</v>
      </c>
      <c r="NLJ470" s="265" t="str">
        <f t="shared" si="9800"/>
        <v>Inviable Sanitariamente</v>
      </c>
      <c r="NLK470" s="265" t="str">
        <f t="shared" si="9801"/>
        <v>Inviable Sanitariamente</v>
      </c>
      <c r="NLL470" s="265" t="str">
        <f t="shared" si="9802"/>
        <v>Inviable Sanitariamente</v>
      </c>
      <c r="NLM470" s="265" t="str">
        <f t="shared" si="9803"/>
        <v>Inviable Sanitariamente</v>
      </c>
      <c r="NLN470" s="265" t="str">
        <f t="shared" si="9804"/>
        <v>Inviable Sanitariamente</v>
      </c>
      <c r="NLO470" s="265" t="str">
        <f t="shared" si="9805"/>
        <v>Inviable Sanitariamente</v>
      </c>
      <c r="NLP470" s="265" t="str">
        <f t="shared" si="9806"/>
        <v>Inviable Sanitariamente</v>
      </c>
      <c r="NLQ470" s="265" t="str">
        <f t="shared" si="9807"/>
        <v>Inviable Sanitariamente</v>
      </c>
      <c r="NLR470" s="265" t="str">
        <f t="shared" si="9808"/>
        <v>Inviable Sanitariamente</v>
      </c>
      <c r="NLS470" s="265" t="str">
        <f t="shared" si="9809"/>
        <v>Inviable Sanitariamente</v>
      </c>
      <c r="NLT470" s="265" t="str">
        <f t="shared" si="9810"/>
        <v>Inviable Sanitariamente</v>
      </c>
      <c r="NLU470" s="265" t="str">
        <f t="shared" si="9811"/>
        <v>Inviable Sanitariamente</v>
      </c>
      <c r="NLV470" s="265" t="str">
        <f t="shared" si="9812"/>
        <v>Inviable Sanitariamente</v>
      </c>
      <c r="NLW470" s="265" t="str">
        <f t="shared" si="9813"/>
        <v>Inviable Sanitariamente</v>
      </c>
      <c r="NLX470" s="265" t="str">
        <f t="shared" si="9814"/>
        <v>Inviable Sanitariamente</v>
      </c>
      <c r="NLY470" s="265" t="str">
        <f t="shared" si="9815"/>
        <v>Inviable Sanitariamente</v>
      </c>
      <c r="NLZ470" s="265" t="str">
        <f t="shared" si="9816"/>
        <v>Inviable Sanitariamente</v>
      </c>
      <c r="NMA470" s="265" t="str">
        <f t="shared" si="9817"/>
        <v>Inviable Sanitariamente</v>
      </c>
      <c r="NMB470" s="265" t="str">
        <f t="shared" si="9818"/>
        <v>Inviable Sanitariamente</v>
      </c>
      <c r="NMC470" s="265" t="str">
        <f t="shared" si="9819"/>
        <v>Inviable Sanitariamente</v>
      </c>
      <c r="NMD470" s="265" t="str">
        <f t="shared" si="9820"/>
        <v>Inviable Sanitariamente</v>
      </c>
      <c r="NME470" s="265" t="str">
        <f t="shared" si="9821"/>
        <v>Inviable Sanitariamente</v>
      </c>
      <c r="NMF470" s="265" t="str">
        <f t="shared" si="9822"/>
        <v>Inviable Sanitariamente</v>
      </c>
      <c r="NMG470" s="265" t="str">
        <f t="shared" si="9823"/>
        <v>Inviable Sanitariamente</v>
      </c>
      <c r="NMH470" s="265" t="str">
        <f t="shared" si="9824"/>
        <v>Inviable Sanitariamente</v>
      </c>
      <c r="NMI470" s="265" t="str">
        <f t="shared" si="9825"/>
        <v>Inviable Sanitariamente</v>
      </c>
      <c r="NMJ470" s="265" t="str">
        <f t="shared" si="9826"/>
        <v>Inviable Sanitariamente</v>
      </c>
      <c r="NMK470" s="265" t="str">
        <f t="shared" si="9827"/>
        <v>Inviable Sanitariamente</v>
      </c>
      <c r="NML470" s="265" t="str">
        <f t="shared" si="9828"/>
        <v>Inviable Sanitariamente</v>
      </c>
      <c r="NMM470" s="265" t="str">
        <f t="shared" si="9829"/>
        <v>Inviable Sanitariamente</v>
      </c>
      <c r="NMN470" s="265" t="str">
        <f t="shared" si="9830"/>
        <v>Inviable Sanitariamente</v>
      </c>
      <c r="NMO470" s="265" t="str">
        <f t="shared" si="9831"/>
        <v>Inviable Sanitariamente</v>
      </c>
      <c r="NMP470" s="265" t="str">
        <f t="shared" si="9832"/>
        <v>Inviable Sanitariamente</v>
      </c>
      <c r="NMQ470" s="265" t="str">
        <f t="shared" si="9833"/>
        <v>Inviable Sanitariamente</v>
      </c>
      <c r="NMR470" s="265" t="str">
        <f t="shared" si="9834"/>
        <v>Inviable Sanitariamente</v>
      </c>
      <c r="NMS470" s="265" t="str">
        <f t="shared" si="9835"/>
        <v>Inviable Sanitariamente</v>
      </c>
      <c r="NMT470" s="265" t="str">
        <f t="shared" si="9836"/>
        <v>Inviable Sanitariamente</v>
      </c>
      <c r="NMU470" s="265" t="str">
        <f t="shared" si="9837"/>
        <v>Inviable Sanitariamente</v>
      </c>
      <c r="NMV470" s="265" t="str">
        <f t="shared" si="9838"/>
        <v>Inviable Sanitariamente</v>
      </c>
      <c r="NMW470" s="265" t="str">
        <f t="shared" si="9839"/>
        <v>Inviable Sanitariamente</v>
      </c>
      <c r="NMX470" s="265" t="str">
        <f t="shared" si="9840"/>
        <v>Inviable Sanitariamente</v>
      </c>
      <c r="NMY470" s="265" t="str">
        <f t="shared" si="9841"/>
        <v>Inviable Sanitariamente</v>
      </c>
      <c r="NMZ470" s="265" t="str">
        <f t="shared" si="9842"/>
        <v>Inviable Sanitariamente</v>
      </c>
      <c r="NNA470" s="265" t="str">
        <f t="shared" si="9843"/>
        <v>Inviable Sanitariamente</v>
      </c>
      <c r="NNB470" s="265" t="str">
        <f t="shared" si="9844"/>
        <v>Inviable Sanitariamente</v>
      </c>
      <c r="NNC470" s="265" t="str">
        <f t="shared" si="9845"/>
        <v>Inviable Sanitariamente</v>
      </c>
      <c r="NND470" s="265" t="str">
        <f t="shared" si="9846"/>
        <v>Inviable Sanitariamente</v>
      </c>
      <c r="NNE470" s="265" t="str">
        <f t="shared" si="9847"/>
        <v>Inviable Sanitariamente</v>
      </c>
      <c r="NNF470" s="265" t="str">
        <f t="shared" si="9848"/>
        <v>Inviable Sanitariamente</v>
      </c>
      <c r="NNG470" s="265" t="str">
        <f t="shared" si="9849"/>
        <v>Inviable Sanitariamente</v>
      </c>
      <c r="NNH470" s="265" t="str">
        <f t="shared" si="9850"/>
        <v>Inviable Sanitariamente</v>
      </c>
      <c r="NNI470" s="265" t="str">
        <f t="shared" si="9851"/>
        <v>Inviable Sanitariamente</v>
      </c>
      <c r="NNJ470" s="265" t="str">
        <f t="shared" si="9852"/>
        <v>Inviable Sanitariamente</v>
      </c>
      <c r="NNK470" s="265" t="str">
        <f t="shared" si="9853"/>
        <v>Inviable Sanitariamente</v>
      </c>
      <c r="NNL470" s="265" t="str">
        <f t="shared" si="9854"/>
        <v>Inviable Sanitariamente</v>
      </c>
      <c r="NNM470" s="265" t="str">
        <f t="shared" si="9855"/>
        <v>Inviable Sanitariamente</v>
      </c>
      <c r="NNN470" s="265" t="str">
        <f t="shared" si="9856"/>
        <v>Inviable Sanitariamente</v>
      </c>
      <c r="NNO470" s="265" t="str">
        <f t="shared" si="9857"/>
        <v>Inviable Sanitariamente</v>
      </c>
      <c r="NNP470" s="265" t="str">
        <f t="shared" si="9858"/>
        <v>Inviable Sanitariamente</v>
      </c>
      <c r="NNQ470" s="265" t="str">
        <f t="shared" si="9859"/>
        <v>Inviable Sanitariamente</v>
      </c>
      <c r="NNR470" s="265" t="str">
        <f t="shared" si="9860"/>
        <v>Inviable Sanitariamente</v>
      </c>
      <c r="NNS470" s="265" t="str">
        <f t="shared" si="9861"/>
        <v>Inviable Sanitariamente</v>
      </c>
      <c r="NNT470" s="265" t="str">
        <f t="shared" si="9862"/>
        <v>Inviable Sanitariamente</v>
      </c>
      <c r="NNU470" s="265" t="str">
        <f t="shared" si="9863"/>
        <v>Inviable Sanitariamente</v>
      </c>
      <c r="NNV470" s="265" t="str">
        <f t="shared" si="9864"/>
        <v>Inviable Sanitariamente</v>
      </c>
      <c r="NNW470" s="265" t="str">
        <f t="shared" si="9865"/>
        <v>Inviable Sanitariamente</v>
      </c>
      <c r="NNX470" s="265" t="str">
        <f t="shared" si="9866"/>
        <v>Inviable Sanitariamente</v>
      </c>
      <c r="NNY470" s="265" t="str">
        <f t="shared" si="9867"/>
        <v>Inviable Sanitariamente</v>
      </c>
      <c r="NNZ470" s="265" t="str">
        <f t="shared" si="9868"/>
        <v>Inviable Sanitariamente</v>
      </c>
      <c r="NOA470" s="265" t="str">
        <f t="shared" si="9869"/>
        <v>Inviable Sanitariamente</v>
      </c>
      <c r="NOB470" s="265" t="str">
        <f t="shared" si="9870"/>
        <v>Inviable Sanitariamente</v>
      </c>
      <c r="NOC470" s="265" t="str">
        <f t="shared" si="9871"/>
        <v>Inviable Sanitariamente</v>
      </c>
      <c r="NOD470" s="265" t="str">
        <f t="shared" si="9872"/>
        <v>Inviable Sanitariamente</v>
      </c>
      <c r="NOE470" s="265" t="str">
        <f t="shared" si="9873"/>
        <v>Inviable Sanitariamente</v>
      </c>
      <c r="NOF470" s="265" t="str">
        <f t="shared" si="9874"/>
        <v>Inviable Sanitariamente</v>
      </c>
      <c r="NOG470" s="265" t="str">
        <f t="shared" si="9875"/>
        <v>Inviable Sanitariamente</v>
      </c>
      <c r="NOH470" s="265" t="str">
        <f t="shared" si="9876"/>
        <v>Inviable Sanitariamente</v>
      </c>
      <c r="NOI470" s="265" t="str">
        <f t="shared" si="9877"/>
        <v>Inviable Sanitariamente</v>
      </c>
      <c r="NOJ470" s="265" t="str">
        <f t="shared" si="9878"/>
        <v>Inviable Sanitariamente</v>
      </c>
      <c r="NOK470" s="265" t="str">
        <f t="shared" si="9879"/>
        <v>Inviable Sanitariamente</v>
      </c>
      <c r="NOL470" s="265" t="str">
        <f t="shared" si="9880"/>
        <v>Inviable Sanitariamente</v>
      </c>
      <c r="NOM470" s="265" t="str">
        <f t="shared" si="9881"/>
        <v>Inviable Sanitariamente</v>
      </c>
      <c r="NON470" s="265" t="str">
        <f t="shared" si="9882"/>
        <v>Inviable Sanitariamente</v>
      </c>
      <c r="NOO470" s="265" t="str">
        <f t="shared" si="9883"/>
        <v>Inviable Sanitariamente</v>
      </c>
      <c r="NOP470" s="265" t="str">
        <f t="shared" si="9884"/>
        <v>Inviable Sanitariamente</v>
      </c>
      <c r="NOQ470" s="265" t="str">
        <f t="shared" si="9885"/>
        <v>Inviable Sanitariamente</v>
      </c>
      <c r="NOR470" s="265" t="str">
        <f t="shared" si="9886"/>
        <v>Inviable Sanitariamente</v>
      </c>
      <c r="NOS470" s="265" t="str">
        <f t="shared" si="9887"/>
        <v>Inviable Sanitariamente</v>
      </c>
      <c r="NOT470" s="265" t="str">
        <f t="shared" si="9888"/>
        <v>Inviable Sanitariamente</v>
      </c>
      <c r="NOU470" s="265" t="str">
        <f t="shared" si="9889"/>
        <v>Inviable Sanitariamente</v>
      </c>
      <c r="NOV470" s="265" t="str">
        <f t="shared" si="9890"/>
        <v>Inviable Sanitariamente</v>
      </c>
      <c r="NOW470" s="265" t="str">
        <f t="shared" si="9891"/>
        <v>Inviable Sanitariamente</v>
      </c>
      <c r="NOX470" s="265" t="str">
        <f t="shared" si="9892"/>
        <v>Inviable Sanitariamente</v>
      </c>
      <c r="NOY470" s="265" t="str">
        <f t="shared" si="9893"/>
        <v>Inviable Sanitariamente</v>
      </c>
      <c r="NOZ470" s="265" t="str">
        <f t="shared" si="9894"/>
        <v>Inviable Sanitariamente</v>
      </c>
      <c r="NPA470" s="265" t="str">
        <f t="shared" si="9895"/>
        <v>Inviable Sanitariamente</v>
      </c>
      <c r="NPB470" s="265" t="str">
        <f t="shared" si="9896"/>
        <v>Inviable Sanitariamente</v>
      </c>
      <c r="NPC470" s="265" t="str">
        <f t="shared" si="9897"/>
        <v>Inviable Sanitariamente</v>
      </c>
      <c r="NPD470" s="265" t="str">
        <f t="shared" si="9898"/>
        <v>Inviable Sanitariamente</v>
      </c>
      <c r="NPE470" s="265" t="str">
        <f t="shared" si="9899"/>
        <v>Inviable Sanitariamente</v>
      </c>
      <c r="NPF470" s="265" t="str">
        <f t="shared" si="9900"/>
        <v>Inviable Sanitariamente</v>
      </c>
      <c r="NPG470" s="265" t="str">
        <f t="shared" si="9901"/>
        <v>Inviable Sanitariamente</v>
      </c>
      <c r="NPH470" s="265" t="str">
        <f t="shared" si="9902"/>
        <v>Inviable Sanitariamente</v>
      </c>
      <c r="NPI470" s="265" t="str">
        <f t="shared" si="9903"/>
        <v>Inviable Sanitariamente</v>
      </c>
      <c r="NPJ470" s="265" t="str">
        <f t="shared" si="9904"/>
        <v>Inviable Sanitariamente</v>
      </c>
      <c r="NPK470" s="265" t="str">
        <f t="shared" si="9905"/>
        <v>Inviable Sanitariamente</v>
      </c>
      <c r="NPL470" s="265" t="str">
        <f t="shared" si="9906"/>
        <v>Inviable Sanitariamente</v>
      </c>
      <c r="NPM470" s="265" t="str">
        <f t="shared" si="9907"/>
        <v>Inviable Sanitariamente</v>
      </c>
      <c r="NPN470" s="265" t="str">
        <f t="shared" si="9908"/>
        <v>Inviable Sanitariamente</v>
      </c>
      <c r="NPO470" s="265" t="str">
        <f t="shared" si="9909"/>
        <v>Inviable Sanitariamente</v>
      </c>
      <c r="NPP470" s="265" t="str">
        <f t="shared" si="9910"/>
        <v>Inviable Sanitariamente</v>
      </c>
      <c r="NPQ470" s="265" t="str">
        <f t="shared" si="9911"/>
        <v>Inviable Sanitariamente</v>
      </c>
      <c r="NPR470" s="265" t="str">
        <f t="shared" si="9912"/>
        <v>Inviable Sanitariamente</v>
      </c>
      <c r="NPS470" s="265" t="str">
        <f t="shared" si="9913"/>
        <v>Inviable Sanitariamente</v>
      </c>
      <c r="NPT470" s="265" t="str">
        <f t="shared" si="9914"/>
        <v>Inviable Sanitariamente</v>
      </c>
      <c r="NPU470" s="265" t="str">
        <f t="shared" si="9915"/>
        <v>Inviable Sanitariamente</v>
      </c>
      <c r="NPV470" s="265" t="str">
        <f t="shared" si="9916"/>
        <v>Inviable Sanitariamente</v>
      </c>
      <c r="NPW470" s="265" t="str">
        <f t="shared" si="9917"/>
        <v>Inviable Sanitariamente</v>
      </c>
      <c r="NPX470" s="265" t="str">
        <f t="shared" si="9918"/>
        <v>Inviable Sanitariamente</v>
      </c>
      <c r="NPY470" s="265" t="str">
        <f t="shared" si="9919"/>
        <v>Inviable Sanitariamente</v>
      </c>
      <c r="NPZ470" s="265" t="str">
        <f t="shared" si="9920"/>
        <v>Inviable Sanitariamente</v>
      </c>
      <c r="NQA470" s="265" t="str">
        <f t="shared" si="9921"/>
        <v>Inviable Sanitariamente</v>
      </c>
      <c r="NQB470" s="265" t="str">
        <f t="shared" si="9922"/>
        <v>Inviable Sanitariamente</v>
      </c>
      <c r="NQC470" s="265" t="str">
        <f t="shared" si="9923"/>
        <v>Inviable Sanitariamente</v>
      </c>
      <c r="NQD470" s="265" t="str">
        <f t="shared" si="9924"/>
        <v>Inviable Sanitariamente</v>
      </c>
      <c r="NQE470" s="265" t="str">
        <f t="shared" si="9925"/>
        <v>Inviable Sanitariamente</v>
      </c>
      <c r="NQF470" s="265" t="str">
        <f t="shared" si="9926"/>
        <v>Inviable Sanitariamente</v>
      </c>
      <c r="NQG470" s="265" t="str">
        <f t="shared" si="9927"/>
        <v>Inviable Sanitariamente</v>
      </c>
      <c r="NQH470" s="265" t="str">
        <f t="shared" si="9928"/>
        <v>Inviable Sanitariamente</v>
      </c>
      <c r="NQI470" s="265" t="str">
        <f t="shared" si="9929"/>
        <v>Inviable Sanitariamente</v>
      </c>
      <c r="NQJ470" s="265" t="str">
        <f t="shared" si="9930"/>
        <v>Inviable Sanitariamente</v>
      </c>
      <c r="NQK470" s="265" t="str">
        <f t="shared" si="9931"/>
        <v>Inviable Sanitariamente</v>
      </c>
      <c r="NQL470" s="265" t="str">
        <f t="shared" si="9932"/>
        <v>Inviable Sanitariamente</v>
      </c>
      <c r="NQM470" s="265" t="str">
        <f t="shared" si="9933"/>
        <v>Inviable Sanitariamente</v>
      </c>
      <c r="NQN470" s="265" t="str">
        <f t="shared" si="9934"/>
        <v>Inviable Sanitariamente</v>
      </c>
      <c r="NQO470" s="265" t="str">
        <f t="shared" si="9935"/>
        <v>Inviable Sanitariamente</v>
      </c>
      <c r="NQP470" s="265" t="str">
        <f t="shared" si="9936"/>
        <v>Inviable Sanitariamente</v>
      </c>
      <c r="NQQ470" s="265" t="str">
        <f t="shared" si="9937"/>
        <v>Inviable Sanitariamente</v>
      </c>
      <c r="NQR470" s="265" t="str">
        <f t="shared" si="9938"/>
        <v>Inviable Sanitariamente</v>
      </c>
      <c r="NQS470" s="265" t="str">
        <f t="shared" si="9939"/>
        <v>Inviable Sanitariamente</v>
      </c>
      <c r="NQT470" s="265" t="str">
        <f t="shared" si="9940"/>
        <v>Inviable Sanitariamente</v>
      </c>
      <c r="NQU470" s="265" t="str">
        <f t="shared" si="9941"/>
        <v>Inviable Sanitariamente</v>
      </c>
      <c r="NQV470" s="265" t="str">
        <f t="shared" si="9942"/>
        <v>Inviable Sanitariamente</v>
      </c>
      <c r="NQW470" s="265" t="str">
        <f t="shared" si="9943"/>
        <v>Inviable Sanitariamente</v>
      </c>
      <c r="NQX470" s="265" t="str">
        <f t="shared" si="9944"/>
        <v>Inviable Sanitariamente</v>
      </c>
      <c r="NQY470" s="265" t="str">
        <f t="shared" si="9945"/>
        <v>Inviable Sanitariamente</v>
      </c>
      <c r="NQZ470" s="265" t="str">
        <f t="shared" si="9946"/>
        <v>Inviable Sanitariamente</v>
      </c>
      <c r="NRA470" s="265" t="str">
        <f t="shared" si="9947"/>
        <v>Inviable Sanitariamente</v>
      </c>
      <c r="NRB470" s="265" t="str">
        <f t="shared" si="9948"/>
        <v>Inviable Sanitariamente</v>
      </c>
      <c r="NRC470" s="265" t="str">
        <f t="shared" si="9949"/>
        <v>Inviable Sanitariamente</v>
      </c>
      <c r="NRD470" s="265" t="str">
        <f t="shared" si="9950"/>
        <v>Inviable Sanitariamente</v>
      </c>
      <c r="NRE470" s="265" t="str">
        <f t="shared" si="9951"/>
        <v>Inviable Sanitariamente</v>
      </c>
      <c r="NRF470" s="265" t="str">
        <f t="shared" si="9952"/>
        <v>Inviable Sanitariamente</v>
      </c>
      <c r="NRG470" s="265" t="str">
        <f t="shared" si="9953"/>
        <v>Inviable Sanitariamente</v>
      </c>
      <c r="NRH470" s="265" t="str">
        <f t="shared" si="9954"/>
        <v>Inviable Sanitariamente</v>
      </c>
      <c r="NRI470" s="265" t="str">
        <f t="shared" si="9955"/>
        <v>Inviable Sanitariamente</v>
      </c>
      <c r="NRJ470" s="265" t="str">
        <f t="shared" si="9956"/>
        <v>Inviable Sanitariamente</v>
      </c>
      <c r="NRK470" s="265" t="str">
        <f t="shared" si="9957"/>
        <v>Inviable Sanitariamente</v>
      </c>
      <c r="NRL470" s="265" t="str">
        <f t="shared" si="9958"/>
        <v>Inviable Sanitariamente</v>
      </c>
      <c r="NRM470" s="265" t="str">
        <f t="shared" si="9959"/>
        <v>Inviable Sanitariamente</v>
      </c>
      <c r="NRN470" s="265" t="str">
        <f t="shared" si="9960"/>
        <v>Inviable Sanitariamente</v>
      </c>
      <c r="NRO470" s="265" t="str">
        <f t="shared" si="9961"/>
        <v>Inviable Sanitariamente</v>
      </c>
      <c r="NRP470" s="265" t="str">
        <f t="shared" si="9962"/>
        <v>Inviable Sanitariamente</v>
      </c>
      <c r="NRQ470" s="265" t="str">
        <f t="shared" si="9963"/>
        <v>Inviable Sanitariamente</v>
      </c>
      <c r="NRR470" s="265" t="str">
        <f t="shared" si="9964"/>
        <v>Inviable Sanitariamente</v>
      </c>
      <c r="NRS470" s="265" t="str">
        <f t="shared" si="9965"/>
        <v>Inviable Sanitariamente</v>
      </c>
      <c r="NRT470" s="265" t="str">
        <f t="shared" si="9966"/>
        <v>Inviable Sanitariamente</v>
      </c>
      <c r="NRU470" s="265" t="str">
        <f t="shared" si="9967"/>
        <v>Inviable Sanitariamente</v>
      </c>
      <c r="NRV470" s="265" t="str">
        <f t="shared" si="9968"/>
        <v>Inviable Sanitariamente</v>
      </c>
      <c r="NRW470" s="265" t="str">
        <f t="shared" si="9969"/>
        <v>Inviable Sanitariamente</v>
      </c>
      <c r="NRX470" s="265" t="str">
        <f t="shared" si="9970"/>
        <v>Inviable Sanitariamente</v>
      </c>
      <c r="NRY470" s="265" t="str">
        <f t="shared" si="9971"/>
        <v>Inviable Sanitariamente</v>
      </c>
      <c r="NRZ470" s="265" t="str">
        <f t="shared" si="9972"/>
        <v>Inviable Sanitariamente</v>
      </c>
      <c r="NSA470" s="265" t="str">
        <f t="shared" si="9973"/>
        <v>Inviable Sanitariamente</v>
      </c>
      <c r="NSB470" s="265" t="str">
        <f t="shared" si="9974"/>
        <v>Inviable Sanitariamente</v>
      </c>
      <c r="NSC470" s="265" t="str">
        <f t="shared" si="9975"/>
        <v>Inviable Sanitariamente</v>
      </c>
      <c r="NSD470" s="265" t="str">
        <f t="shared" si="9976"/>
        <v>Inviable Sanitariamente</v>
      </c>
      <c r="NSE470" s="265" t="str">
        <f t="shared" si="9977"/>
        <v>Inviable Sanitariamente</v>
      </c>
      <c r="NSF470" s="265" t="str">
        <f t="shared" si="9978"/>
        <v>Inviable Sanitariamente</v>
      </c>
      <c r="NSG470" s="265" t="str">
        <f t="shared" si="9979"/>
        <v>Inviable Sanitariamente</v>
      </c>
      <c r="NSH470" s="265" t="str">
        <f t="shared" si="9980"/>
        <v>Inviable Sanitariamente</v>
      </c>
      <c r="NSI470" s="265" t="str">
        <f t="shared" si="9981"/>
        <v>Inviable Sanitariamente</v>
      </c>
      <c r="NSJ470" s="265" t="str">
        <f t="shared" si="9982"/>
        <v>Inviable Sanitariamente</v>
      </c>
      <c r="NSK470" s="265" t="str">
        <f t="shared" si="9983"/>
        <v>Inviable Sanitariamente</v>
      </c>
      <c r="NSL470" s="265" t="str">
        <f t="shared" si="9984"/>
        <v>Inviable Sanitariamente</v>
      </c>
      <c r="NSM470" s="265" t="str">
        <f t="shared" si="9985"/>
        <v>Inviable Sanitariamente</v>
      </c>
      <c r="NSN470" s="265" t="str">
        <f t="shared" si="9986"/>
        <v>Inviable Sanitariamente</v>
      </c>
      <c r="NSO470" s="265" t="str">
        <f t="shared" si="9987"/>
        <v>Inviable Sanitariamente</v>
      </c>
      <c r="NSP470" s="265" t="str">
        <f t="shared" si="9988"/>
        <v>Inviable Sanitariamente</v>
      </c>
      <c r="NSQ470" s="265" t="str">
        <f t="shared" si="9989"/>
        <v>Inviable Sanitariamente</v>
      </c>
      <c r="NSR470" s="265" t="str">
        <f t="shared" si="9990"/>
        <v>Inviable Sanitariamente</v>
      </c>
      <c r="NSS470" s="265" t="str">
        <f t="shared" si="9991"/>
        <v>Inviable Sanitariamente</v>
      </c>
      <c r="NST470" s="265" t="str">
        <f t="shared" si="9992"/>
        <v>Inviable Sanitariamente</v>
      </c>
      <c r="NSU470" s="265" t="str">
        <f t="shared" si="9993"/>
        <v>Inviable Sanitariamente</v>
      </c>
      <c r="NSV470" s="265" t="str">
        <f t="shared" si="9994"/>
        <v>Inviable Sanitariamente</v>
      </c>
      <c r="NSW470" s="265" t="str">
        <f t="shared" si="9995"/>
        <v>Inviable Sanitariamente</v>
      </c>
      <c r="NSX470" s="265" t="str">
        <f t="shared" si="9996"/>
        <v>Inviable Sanitariamente</v>
      </c>
      <c r="NSY470" s="265" t="str">
        <f t="shared" si="9997"/>
        <v>Inviable Sanitariamente</v>
      </c>
      <c r="NSZ470" s="265" t="str">
        <f t="shared" si="9998"/>
        <v>Inviable Sanitariamente</v>
      </c>
      <c r="NTA470" s="265" t="str">
        <f t="shared" si="9999"/>
        <v>Inviable Sanitariamente</v>
      </c>
      <c r="NTB470" s="265" t="str">
        <f t="shared" si="10000"/>
        <v>Inviable Sanitariamente</v>
      </c>
      <c r="NTC470" s="265" t="str">
        <f t="shared" si="10001"/>
        <v>Inviable Sanitariamente</v>
      </c>
      <c r="NTD470" s="265" t="str">
        <f t="shared" si="10002"/>
        <v>Inviable Sanitariamente</v>
      </c>
      <c r="NTE470" s="265" t="str">
        <f t="shared" si="10003"/>
        <v>Inviable Sanitariamente</v>
      </c>
      <c r="NTF470" s="265" t="str">
        <f t="shared" si="10004"/>
        <v>Inviable Sanitariamente</v>
      </c>
      <c r="NTG470" s="265" t="str">
        <f t="shared" si="10005"/>
        <v>Inviable Sanitariamente</v>
      </c>
      <c r="NTH470" s="265" t="str">
        <f t="shared" si="10006"/>
        <v>Inviable Sanitariamente</v>
      </c>
      <c r="NTI470" s="265" t="str">
        <f t="shared" si="10007"/>
        <v>Inviable Sanitariamente</v>
      </c>
      <c r="NTJ470" s="265" t="str">
        <f t="shared" si="10008"/>
        <v>Inviable Sanitariamente</v>
      </c>
      <c r="NTK470" s="265" t="str">
        <f t="shared" si="10009"/>
        <v>Inviable Sanitariamente</v>
      </c>
      <c r="NTL470" s="265" t="str">
        <f t="shared" si="10010"/>
        <v>Inviable Sanitariamente</v>
      </c>
      <c r="NTM470" s="265" t="str">
        <f t="shared" si="10011"/>
        <v>Inviable Sanitariamente</v>
      </c>
      <c r="NTN470" s="265" t="str">
        <f t="shared" si="10012"/>
        <v>Inviable Sanitariamente</v>
      </c>
      <c r="NTO470" s="265" t="str">
        <f t="shared" si="10013"/>
        <v>Inviable Sanitariamente</v>
      </c>
      <c r="NTP470" s="265" t="str">
        <f t="shared" si="10014"/>
        <v>Inviable Sanitariamente</v>
      </c>
      <c r="NTQ470" s="265" t="str">
        <f t="shared" si="10015"/>
        <v>Inviable Sanitariamente</v>
      </c>
      <c r="NTR470" s="265" t="str">
        <f t="shared" si="10016"/>
        <v>Inviable Sanitariamente</v>
      </c>
      <c r="NTS470" s="265" t="str">
        <f t="shared" si="10017"/>
        <v>Inviable Sanitariamente</v>
      </c>
      <c r="NTT470" s="265" t="str">
        <f t="shared" si="10018"/>
        <v>Inviable Sanitariamente</v>
      </c>
      <c r="NTU470" s="265" t="str">
        <f t="shared" si="10019"/>
        <v>Inviable Sanitariamente</v>
      </c>
      <c r="NTV470" s="265" t="str">
        <f t="shared" si="10020"/>
        <v>Inviable Sanitariamente</v>
      </c>
      <c r="NTW470" s="265" t="str">
        <f t="shared" si="10021"/>
        <v>Inviable Sanitariamente</v>
      </c>
      <c r="NTX470" s="265" t="str">
        <f t="shared" si="10022"/>
        <v>Inviable Sanitariamente</v>
      </c>
      <c r="NTY470" s="265" t="str">
        <f t="shared" si="10023"/>
        <v>Inviable Sanitariamente</v>
      </c>
      <c r="NTZ470" s="265" t="str">
        <f t="shared" si="10024"/>
        <v>Inviable Sanitariamente</v>
      </c>
      <c r="NUA470" s="265" t="str">
        <f t="shared" si="10025"/>
        <v>Inviable Sanitariamente</v>
      </c>
      <c r="NUB470" s="265" t="str">
        <f t="shared" si="10026"/>
        <v>Inviable Sanitariamente</v>
      </c>
      <c r="NUC470" s="265" t="str">
        <f t="shared" si="10027"/>
        <v>Inviable Sanitariamente</v>
      </c>
      <c r="NUD470" s="265" t="str">
        <f t="shared" si="10028"/>
        <v>Inviable Sanitariamente</v>
      </c>
      <c r="NUE470" s="265" t="str">
        <f t="shared" si="10029"/>
        <v>Inviable Sanitariamente</v>
      </c>
      <c r="NUF470" s="265" t="str">
        <f t="shared" si="10030"/>
        <v>Inviable Sanitariamente</v>
      </c>
      <c r="NUG470" s="265" t="str">
        <f t="shared" si="10031"/>
        <v>Inviable Sanitariamente</v>
      </c>
      <c r="NUH470" s="265" t="str">
        <f t="shared" si="10032"/>
        <v>Inviable Sanitariamente</v>
      </c>
      <c r="NUI470" s="265" t="str">
        <f t="shared" si="10033"/>
        <v>Inviable Sanitariamente</v>
      </c>
      <c r="NUJ470" s="265" t="str">
        <f t="shared" si="10034"/>
        <v>Inviable Sanitariamente</v>
      </c>
      <c r="NUK470" s="265" t="str">
        <f t="shared" si="10035"/>
        <v>Inviable Sanitariamente</v>
      </c>
      <c r="NUL470" s="265" t="str">
        <f t="shared" si="10036"/>
        <v>Inviable Sanitariamente</v>
      </c>
      <c r="NUM470" s="265" t="str">
        <f t="shared" si="10037"/>
        <v>Inviable Sanitariamente</v>
      </c>
      <c r="NUN470" s="265" t="str">
        <f t="shared" si="10038"/>
        <v>Inviable Sanitariamente</v>
      </c>
      <c r="NUO470" s="265" t="str">
        <f t="shared" si="10039"/>
        <v>Inviable Sanitariamente</v>
      </c>
      <c r="NUP470" s="265" t="str">
        <f t="shared" si="10040"/>
        <v>Inviable Sanitariamente</v>
      </c>
      <c r="NUQ470" s="265" t="str">
        <f t="shared" si="10041"/>
        <v>Inviable Sanitariamente</v>
      </c>
      <c r="NUR470" s="265" t="str">
        <f t="shared" si="10042"/>
        <v>Inviable Sanitariamente</v>
      </c>
      <c r="NUS470" s="265" t="str">
        <f t="shared" si="10043"/>
        <v>Inviable Sanitariamente</v>
      </c>
      <c r="NUT470" s="265" t="str">
        <f t="shared" si="10044"/>
        <v>Inviable Sanitariamente</v>
      </c>
      <c r="NUU470" s="265" t="str">
        <f t="shared" si="10045"/>
        <v>Inviable Sanitariamente</v>
      </c>
      <c r="NUV470" s="265" t="str">
        <f t="shared" si="10046"/>
        <v>Inviable Sanitariamente</v>
      </c>
      <c r="NUW470" s="265" t="str">
        <f t="shared" si="10047"/>
        <v>Inviable Sanitariamente</v>
      </c>
      <c r="NUX470" s="265" t="str">
        <f t="shared" si="10048"/>
        <v>Inviable Sanitariamente</v>
      </c>
      <c r="NUY470" s="265" t="str">
        <f t="shared" si="10049"/>
        <v>Inviable Sanitariamente</v>
      </c>
      <c r="NUZ470" s="265" t="str">
        <f t="shared" si="10050"/>
        <v>Inviable Sanitariamente</v>
      </c>
      <c r="NVA470" s="265" t="str">
        <f t="shared" si="10051"/>
        <v>Inviable Sanitariamente</v>
      </c>
      <c r="NVB470" s="265" t="str">
        <f t="shared" si="10052"/>
        <v>Inviable Sanitariamente</v>
      </c>
      <c r="NVC470" s="265" t="str">
        <f t="shared" si="10053"/>
        <v>Inviable Sanitariamente</v>
      </c>
      <c r="NVD470" s="265" t="str">
        <f t="shared" si="10054"/>
        <v>Inviable Sanitariamente</v>
      </c>
      <c r="NVE470" s="265" t="str">
        <f t="shared" si="10055"/>
        <v>Inviable Sanitariamente</v>
      </c>
      <c r="NVF470" s="265" t="str">
        <f t="shared" si="10056"/>
        <v>Inviable Sanitariamente</v>
      </c>
      <c r="NVG470" s="265" t="str">
        <f t="shared" si="10057"/>
        <v>Inviable Sanitariamente</v>
      </c>
      <c r="NVH470" s="265" t="str">
        <f t="shared" si="10058"/>
        <v>Inviable Sanitariamente</v>
      </c>
      <c r="NVI470" s="265" t="str">
        <f t="shared" si="10059"/>
        <v>Inviable Sanitariamente</v>
      </c>
      <c r="NVJ470" s="265" t="str">
        <f t="shared" si="10060"/>
        <v>Inviable Sanitariamente</v>
      </c>
      <c r="NVK470" s="265" t="str">
        <f t="shared" si="10061"/>
        <v>Inviable Sanitariamente</v>
      </c>
      <c r="NVL470" s="265" t="str">
        <f t="shared" si="10062"/>
        <v>Inviable Sanitariamente</v>
      </c>
      <c r="NVM470" s="265" t="str">
        <f t="shared" si="10063"/>
        <v>Inviable Sanitariamente</v>
      </c>
      <c r="NVN470" s="265" t="str">
        <f t="shared" si="10064"/>
        <v>Inviable Sanitariamente</v>
      </c>
      <c r="NVO470" s="265" t="str">
        <f t="shared" si="10065"/>
        <v>Inviable Sanitariamente</v>
      </c>
      <c r="NVP470" s="265" t="str">
        <f t="shared" si="10066"/>
        <v>Inviable Sanitariamente</v>
      </c>
      <c r="NVQ470" s="265" t="str">
        <f t="shared" si="10067"/>
        <v>Inviable Sanitariamente</v>
      </c>
      <c r="NVR470" s="265" t="str">
        <f t="shared" si="10068"/>
        <v>Inviable Sanitariamente</v>
      </c>
      <c r="NVS470" s="265" t="str">
        <f t="shared" si="10069"/>
        <v>Inviable Sanitariamente</v>
      </c>
      <c r="NVT470" s="265" t="str">
        <f t="shared" si="10070"/>
        <v>Inviable Sanitariamente</v>
      </c>
      <c r="NVU470" s="265" t="str">
        <f t="shared" si="10071"/>
        <v>Inviable Sanitariamente</v>
      </c>
      <c r="NVV470" s="265" t="str">
        <f t="shared" si="10072"/>
        <v>Inviable Sanitariamente</v>
      </c>
      <c r="NVW470" s="265" t="str">
        <f t="shared" si="10073"/>
        <v>Inviable Sanitariamente</v>
      </c>
      <c r="NVX470" s="265" t="str">
        <f t="shared" si="10074"/>
        <v>Inviable Sanitariamente</v>
      </c>
      <c r="NVY470" s="265" t="str">
        <f t="shared" si="10075"/>
        <v>Inviable Sanitariamente</v>
      </c>
      <c r="NVZ470" s="265" t="str">
        <f t="shared" si="10076"/>
        <v>Inviable Sanitariamente</v>
      </c>
      <c r="NWA470" s="265" t="str">
        <f t="shared" si="10077"/>
        <v>Inviable Sanitariamente</v>
      </c>
      <c r="NWB470" s="265" t="str">
        <f t="shared" si="10078"/>
        <v>Inviable Sanitariamente</v>
      </c>
      <c r="NWC470" s="265" t="str">
        <f t="shared" si="10079"/>
        <v>Inviable Sanitariamente</v>
      </c>
      <c r="NWD470" s="265" t="str">
        <f t="shared" si="10080"/>
        <v>Inviable Sanitariamente</v>
      </c>
      <c r="NWE470" s="265" t="str">
        <f t="shared" si="10081"/>
        <v>Inviable Sanitariamente</v>
      </c>
      <c r="NWF470" s="265" t="str">
        <f t="shared" si="10082"/>
        <v>Inviable Sanitariamente</v>
      </c>
      <c r="NWG470" s="265" t="str">
        <f t="shared" si="10083"/>
        <v>Inviable Sanitariamente</v>
      </c>
      <c r="NWH470" s="265" t="str">
        <f t="shared" si="10084"/>
        <v>Inviable Sanitariamente</v>
      </c>
      <c r="NWI470" s="265" t="str">
        <f t="shared" si="10085"/>
        <v>Inviable Sanitariamente</v>
      </c>
      <c r="NWJ470" s="265" t="str">
        <f t="shared" si="10086"/>
        <v>Inviable Sanitariamente</v>
      </c>
      <c r="NWK470" s="265" t="str">
        <f t="shared" si="10087"/>
        <v>Inviable Sanitariamente</v>
      </c>
      <c r="NWL470" s="265" t="str">
        <f t="shared" si="10088"/>
        <v>Inviable Sanitariamente</v>
      </c>
      <c r="NWM470" s="265" t="str">
        <f t="shared" si="10089"/>
        <v>Inviable Sanitariamente</v>
      </c>
      <c r="NWN470" s="265" t="str">
        <f t="shared" si="10090"/>
        <v>Inviable Sanitariamente</v>
      </c>
      <c r="NWO470" s="265" t="str">
        <f t="shared" si="10091"/>
        <v>Inviable Sanitariamente</v>
      </c>
      <c r="NWP470" s="265" t="str">
        <f t="shared" si="10092"/>
        <v>Inviable Sanitariamente</v>
      </c>
      <c r="NWQ470" s="265" t="str">
        <f t="shared" si="10093"/>
        <v>Inviable Sanitariamente</v>
      </c>
      <c r="NWR470" s="265" t="str">
        <f t="shared" si="10094"/>
        <v>Inviable Sanitariamente</v>
      </c>
      <c r="NWS470" s="265" t="str">
        <f t="shared" si="10095"/>
        <v>Inviable Sanitariamente</v>
      </c>
      <c r="NWT470" s="265" t="str">
        <f t="shared" si="10096"/>
        <v>Inviable Sanitariamente</v>
      </c>
      <c r="NWU470" s="265" t="str">
        <f t="shared" si="10097"/>
        <v>Inviable Sanitariamente</v>
      </c>
      <c r="NWV470" s="265" t="str">
        <f t="shared" si="10098"/>
        <v>Inviable Sanitariamente</v>
      </c>
      <c r="NWW470" s="265" t="str">
        <f t="shared" si="10099"/>
        <v>Inviable Sanitariamente</v>
      </c>
      <c r="NWX470" s="265" t="str">
        <f t="shared" si="10100"/>
        <v>Inviable Sanitariamente</v>
      </c>
      <c r="NWY470" s="265" t="str">
        <f t="shared" si="10101"/>
        <v>Inviable Sanitariamente</v>
      </c>
      <c r="NWZ470" s="265" t="str">
        <f t="shared" si="10102"/>
        <v>Inviable Sanitariamente</v>
      </c>
      <c r="NXA470" s="265" t="str">
        <f t="shared" si="10103"/>
        <v>Inviable Sanitariamente</v>
      </c>
      <c r="NXB470" s="265" t="str">
        <f t="shared" si="10104"/>
        <v>Inviable Sanitariamente</v>
      </c>
      <c r="NXC470" s="265" t="str">
        <f t="shared" si="10105"/>
        <v>Inviable Sanitariamente</v>
      </c>
      <c r="NXD470" s="265" t="str">
        <f t="shared" si="10106"/>
        <v>Inviable Sanitariamente</v>
      </c>
      <c r="NXE470" s="265" t="str">
        <f t="shared" si="10107"/>
        <v>Inviable Sanitariamente</v>
      </c>
      <c r="NXF470" s="265" t="str">
        <f t="shared" si="10108"/>
        <v>Inviable Sanitariamente</v>
      </c>
      <c r="NXG470" s="265" t="str">
        <f t="shared" si="10109"/>
        <v>Inviable Sanitariamente</v>
      </c>
      <c r="NXH470" s="265" t="str">
        <f t="shared" si="10110"/>
        <v>Inviable Sanitariamente</v>
      </c>
      <c r="NXI470" s="265" t="str">
        <f t="shared" si="10111"/>
        <v>Inviable Sanitariamente</v>
      </c>
      <c r="NXJ470" s="265" t="str">
        <f t="shared" si="10112"/>
        <v>Inviable Sanitariamente</v>
      </c>
      <c r="NXK470" s="265" t="str">
        <f t="shared" si="10113"/>
        <v>Inviable Sanitariamente</v>
      </c>
      <c r="NXL470" s="265" t="str">
        <f t="shared" si="10114"/>
        <v>Inviable Sanitariamente</v>
      </c>
      <c r="NXM470" s="265" t="str">
        <f t="shared" si="10115"/>
        <v>Inviable Sanitariamente</v>
      </c>
      <c r="NXN470" s="265" t="str">
        <f t="shared" si="10116"/>
        <v>Inviable Sanitariamente</v>
      </c>
      <c r="NXO470" s="265" t="str">
        <f t="shared" si="10117"/>
        <v>Inviable Sanitariamente</v>
      </c>
      <c r="NXP470" s="265" t="str">
        <f t="shared" si="10118"/>
        <v>Inviable Sanitariamente</v>
      </c>
      <c r="NXQ470" s="265" t="str">
        <f t="shared" si="10119"/>
        <v>Inviable Sanitariamente</v>
      </c>
      <c r="NXR470" s="265" t="str">
        <f t="shared" si="10120"/>
        <v>Inviable Sanitariamente</v>
      </c>
      <c r="NXS470" s="265" t="str">
        <f t="shared" si="10121"/>
        <v>Inviable Sanitariamente</v>
      </c>
      <c r="NXT470" s="265" t="str">
        <f t="shared" si="10122"/>
        <v>Inviable Sanitariamente</v>
      </c>
      <c r="NXU470" s="265" t="str">
        <f t="shared" si="10123"/>
        <v>Inviable Sanitariamente</v>
      </c>
      <c r="NXV470" s="265" t="str">
        <f t="shared" si="10124"/>
        <v>Inviable Sanitariamente</v>
      </c>
      <c r="NXW470" s="265" t="str">
        <f t="shared" si="10125"/>
        <v>Inviable Sanitariamente</v>
      </c>
      <c r="NXX470" s="265" t="str">
        <f t="shared" si="10126"/>
        <v>Inviable Sanitariamente</v>
      </c>
      <c r="NXY470" s="265" t="str">
        <f t="shared" si="10127"/>
        <v>Inviable Sanitariamente</v>
      </c>
      <c r="NXZ470" s="265" t="str">
        <f t="shared" si="10128"/>
        <v>Inviable Sanitariamente</v>
      </c>
      <c r="NYA470" s="265" t="str">
        <f t="shared" si="10129"/>
        <v>Inviable Sanitariamente</v>
      </c>
      <c r="NYB470" s="265" t="str">
        <f t="shared" si="10130"/>
        <v>Inviable Sanitariamente</v>
      </c>
      <c r="NYC470" s="265" t="str">
        <f t="shared" si="10131"/>
        <v>Inviable Sanitariamente</v>
      </c>
      <c r="NYD470" s="265" t="str">
        <f t="shared" si="10132"/>
        <v>Inviable Sanitariamente</v>
      </c>
      <c r="NYE470" s="265" t="str">
        <f t="shared" si="10133"/>
        <v>Inviable Sanitariamente</v>
      </c>
      <c r="NYF470" s="265" t="str">
        <f t="shared" si="10134"/>
        <v>Inviable Sanitariamente</v>
      </c>
      <c r="NYG470" s="265" t="str">
        <f t="shared" si="10135"/>
        <v>Inviable Sanitariamente</v>
      </c>
      <c r="NYH470" s="265" t="str">
        <f t="shared" si="10136"/>
        <v>Inviable Sanitariamente</v>
      </c>
      <c r="NYI470" s="265" t="str">
        <f t="shared" si="10137"/>
        <v>Inviable Sanitariamente</v>
      </c>
      <c r="NYJ470" s="265" t="str">
        <f t="shared" si="10138"/>
        <v>Inviable Sanitariamente</v>
      </c>
      <c r="NYK470" s="265" t="str">
        <f t="shared" si="10139"/>
        <v>Inviable Sanitariamente</v>
      </c>
      <c r="NYL470" s="265" t="str">
        <f t="shared" si="10140"/>
        <v>Inviable Sanitariamente</v>
      </c>
      <c r="NYM470" s="265" t="str">
        <f t="shared" si="10141"/>
        <v>Inviable Sanitariamente</v>
      </c>
      <c r="NYN470" s="265" t="str">
        <f t="shared" si="10142"/>
        <v>Inviable Sanitariamente</v>
      </c>
      <c r="NYO470" s="265" t="str">
        <f t="shared" si="10143"/>
        <v>Inviable Sanitariamente</v>
      </c>
      <c r="NYP470" s="265" t="str">
        <f t="shared" si="10144"/>
        <v>Inviable Sanitariamente</v>
      </c>
      <c r="NYQ470" s="265" t="str">
        <f t="shared" si="10145"/>
        <v>Inviable Sanitariamente</v>
      </c>
      <c r="NYR470" s="265" t="str">
        <f t="shared" si="10146"/>
        <v>Inviable Sanitariamente</v>
      </c>
      <c r="NYS470" s="265" t="str">
        <f t="shared" si="10147"/>
        <v>Inviable Sanitariamente</v>
      </c>
      <c r="NYT470" s="265" t="str">
        <f t="shared" si="10148"/>
        <v>Inviable Sanitariamente</v>
      </c>
      <c r="NYU470" s="265" t="str">
        <f t="shared" si="10149"/>
        <v>Inviable Sanitariamente</v>
      </c>
      <c r="NYV470" s="265" t="str">
        <f t="shared" si="10150"/>
        <v>Inviable Sanitariamente</v>
      </c>
      <c r="NYW470" s="265" t="str">
        <f t="shared" si="10151"/>
        <v>Inviable Sanitariamente</v>
      </c>
      <c r="NYX470" s="265" t="str">
        <f t="shared" si="10152"/>
        <v>Inviable Sanitariamente</v>
      </c>
      <c r="NYY470" s="265" t="str">
        <f t="shared" si="10153"/>
        <v>Inviable Sanitariamente</v>
      </c>
      <c r="NYZ470" s="265" t="str">
        <f t="shared" si="10154"/>
        <v>Inviable Sanitariamente</v>
      </c>
      <c r="NZA470" s="265" t="str">
        <f t="shared" si="10155"/>
        <v>Inviable Sanitariamente</v>
      </c>
      <c r="NZB470" s="265" t="str">
        <f t="shared" si="10156"/>
        <v>Inviable Sanitariamente</v>
      </c>
      <c r="NZC470" s="265" t="str">
        <f t="shared" si="10157"/>
        <v>Inviable Sanitariamente</v>
      </c>
      <c r="NZD470" s="265" t="str">
        <f t="shared" si="10158"/>
        <v>Inviable Sanitariamente</v>
      </c>
      <c r="NZE470" s="265" t="str">
        <f t="shared" si="10159"/>
        <v>Inviable Sanitariamente</v>
      </c>
      <c r="NZF470" s="265" t="str">
        <f t="shared" si="10160"/>
        <v>Inviable Sanitariamente</v>
      </c>
      <c r="NZG470" s="265" t="str">
        <f t="shared" si="10161"/>
        <v>Inviable Sanitariamente</v>
      </c>
      <c r="NZH470" s="265" t="str">
        <f t="shared" si="10162"/>
        <v>Inviable Sanitariamente</v>
      </c>
      <c r="NZI470" s="265" t="str">
        <f t="shared" si="10163"/>
        <v>Inviable Sanitariamente</v>
      </c>
      <c r="NZJ470" s="265" t="str">
        <f t="shared" si="10164"/>
        <v>Inviable Sanitariamente</v>
      </c>
      <c r="NZK470" s="265" t="str">
        <f t="shared" si="10165"/>
        <v>Inviable Sanitariamente</v>
      </c>
      <c r="NZL470" s="265" t="str">
        <f t="shared" si="10166"/>
        <v>Inviable Sanitariamente</v>
      </c>
      <c r="NZM470" s="265" t="str">
        <f t="shared" si="10167"/>
        <v>Inviable Sanitariamente</v>
      </c>
      <c r="NZN470" s="265" t="str">
        <f t="shared" si="10168"/>
        <v>Inviable Sanitariamente</v>
      </c>
      <c r="NZO470" s="265" t="str">
        <f t="shared" si="10169"/>
        <v>Inviable Sanitariamente</v>
      </c>
      <c r="NZP470" s="265" t="str">
        <f t="shared" si="10170"/>
        <v>Inviable Sanitariamente</v>
      </c>
      <c r="NZQ470" s="265" t="str">
        <f t="shared" si="10171"/>
        <v>Inviable Sanitariamente</v>
      </c>
      <c r="NZR470" s="265" t="str">
        <f t="shared" si="10172"/>
        <v>Inviable Sanitariamente</v>
      </c>
      <c r="NZS470" s="265" t="str">
        <f t="shared" si="10173"/>
        <v>Inviable Sanitariamente</v>
      </c>
      <c r="NZT470" s="265" t="str">
        <f t="shared" si="10174"/>
        <v>Inviable Sanitariamente</v>
      </c>
      <c r="NZU470" s="265" t="str">
        <f t="shared" si="10175"/>
        <v>Inviable Sanitariamente</v>
      </c>
      <c r="NZV470" s="265" t="str">
        <f t="shared" si="10176"/>
        <v>Inviable Sanitariamente</v>
      </c>
      <c r="NZW470" s="265" t="str">
        <f t="shared" si="10177"/>
        <v>Inviable Sanitariamente</v>
      </c>
      <c r="NZX470" s="265" t="str">
        <f t="shared" si="10178"/>
        <v>Inviable Sanitariamente</v>
      </c>
      <c r="NZY470" s="265" t="str">
        <f t="shared" si="10179"/>
        <v>Inviable Sanitariamente</v>
      </c>
      <c r="NZZ470" s="265" t="str">
        <f t="shared" si="10180"/>
        <v>Inviable Sanitariamente</v>
      </c>
      <c r="OAA470" s="265" t="str">
        <f t="shared" si="10181"/>
        <v>Inviable Sanitariamente</v>
      </c>
      <c r="OAB470" s="265" t="str">
        <f t="shared" si="10182"/>
        <v>Inviable Sanitariamente</v>
      </c>
      <c r="OAC470" s="265" t="str">
        <f t="shared" si="10183"/>
        <v>Inviable Sanitariamente</v>
      </c>
      <c r="OAD470" s="265" t="str">
        <f t="shared" si="10184"/>
        <v>Inviable Sanitariamente</v>
      </c>
      <c r="OAE470" s="265" t="str">
        <f t="shared" si="10185"/>
        <v>Inviable Sanitariamente</v>
      </c>
      <c r="OAF470" s="265" t="str">
        <f t="shared" si="10186"/>
        <v>Inviable Sanitariamente</v>
      </c>
      <c r="OAG470" s="265" t="str">
        <f t="shared" si="10187"/>
        <v>Inviable Sanitariamente</v>
      </c>
      <c r="OAH470" s="265" t="str">
        <f t="shared" si="10188"/>
        <v>Inviable Sanitariamente</v>
      </c>
      <c r="OAI470" s="265" t="str">
        <f t="shared" si="10189"/>
        <v>Inviable Sanitariamente</v>
      </c>
      <c r="OAJ470" s="265" t="str">
        <f t="shared" si="10190"/>
        <v>Inviable Sanitariamente</v>
      </c>
      <c r="OAK470" s="265" t="str">
        <f t="shared" si="10191"/>
        <v>Inviable Sanitariamente</v>
      </c>
      <c r="OAL470" s="265" t="str">
        <f t="shared" si="10192"/>
        <v>Inviable Sanitariamente</v>
      </c>
      <c r="OAM470" s="265" t="str">
        <f t="shared" si="10193"/>
        <v>Inviable Sanitariamente</v>
      </c>
      <c r="OAN470" s="265" t="str">
        <f t="shared" si="10194"/>
        <v>Inviable Sanitariamente</v>
      </c>
      <c r="OAO470" s="265" t="str">
        <f t="shared" si="10195"/>
        <v>Inviable Sanitariamente</v>
      </c>
      <c r="OAP470" s="265" t="str">
        <f t="shared" si="10196"/>
        <v>Inviable Sanitariamente</v>
      </c>
      <c r="OAQ470" s="265" t="str">
        <f t="shared" si="10197"/>
        <v>Inviable Sanitariamente</v>
      </c>
      <c r="OAR470" s="265" t="str">
        <f t="shared" si="10198"/>
        <v>Inviable Sanitariamente</v>
      </c>
      <c r="OAS470" s="265" t="str">
        <f t="shared" si="10199"/>
        <v>Inviable Sanitariamente</v>
      </c>
      <c r="OAT470" s="265" t="str">
        <f t="shared" si="10200"/>
        <v>Inviable Sanitariamente</v>
      </c>
      <c r="OAU470" s="265" t="str">
        <f t="shared" si="10201"/>
        <v>Inviable Sanitariamente</v>
      </c>
      <c r="OAV470" s="265" t="str">
        <f t="shared" si="10202"/>
        <v>Inviable Sanitariamente</v>
      </c>
      <c r="OAW470" s="265" t="str">
        <f t="shared" si="10203"/>
        <v>Inviable Sanitariamente</v>
      </c>
      <c r="OAX470" s="265" t="str">
        <f t="shared" si="10204"/>
        <v>Inviable Sanitariamente</v>
      </c>
      <c r="OAY470" s="265" t="str">
        <f t="shared" si="10205"/>
        <v>Inviable Sanitariamente</v>
      </c>
      <c r="OAZ470" s="265" t="str">
        <f t="shared" si="10206"/>
        <v>Inviable Sanitariamente</v>
      </c>
      <c r="OBA470" s="265" t="str">
        <f t="shared" si="10207"/>
        <v>Inviable Sanitariamente</v>
      </c>
      <c r="OBB470" s="265" t="str">
        <f t="shared" si="10208"/>
        <v>Inviable Sanitariamente</v>
      </c>
      <c r="OBC470" s="265" t="str">
        <f t="shared" si="10209"/>
        <v>Inviable Sanitariamente</v>
      </c>
      <c r="OBD470" s="265" t="str">
        <f t="shared" si="10210"/>
        <v>Inviable Sanitariamente</v>
      </c>
      <c r="OBE470" s="265" t="str">
        <f t="shared" si="10211"/>
        <v>Inviable Sanitariamente</v>
      </c>
      <c r="OBF470" s="265" t="str">
        <f t="shared" si="10212"/>
        <v>Inviable Sanitariamente</v>
      </c>
      <c r="OBG470" s="265" t="str">
        <f t="shared" si="10213"/>
        <v>Inviable Sanitariamente</v>
      </c>
      <c r="OBH470" s="265" t="str">
        <f t="shared" si="10214"/>
        <v>Inviable Sanitariamente</v>
      </c>
      <c r="OBI470" s="265" t="str">
        <f t="shared" si="10215"/>
        <v>Inviable Sanitariamente</v>
      </c>
      <c r="OBJ470" s="265" t="str">
        <f t="shared" si="10216"/>
        <v>Inviable Sanitariamente</v>
      </c>
      <c r="OBK470" s="265" t="str">
        <f t="shared" si="10217"/>
        <v>Inviable Sanitariamente</v>
      </c>
      <c r="OBL470" s="265" t="str">
        <f t="shared" si="10218"/>
        <v>Inviable Sanitariamente</v>
      </c>
      <c r="OBM470" s="265" t="str">
        <f t="shared" si="10219"/>
        <v>Inviable Sanitariamente</v>
      </c>
      <c r="OBN470" s="265" t="str">
        <f t="shared" si="10220"/>
        <v>Inviable Sanitariamente</v>
      </c>
      <c r="OBO470" s="265" t="str">
        <f t="shared" si="10221"/>
        <v>Inviable Sanitariamente</v>
      </c>
      <c r="OBP470" s="265" t="str">
        <f t="shared" si="10222"/>
        <v>Inviable Sanitariamente</v>
      </c>
      <c r="OBQ470" s="265" t="str">
        <f t="shared" si="10223"/>
        <v>Inviable Sanitariamente</v>
      </c>
      <c r="OBR470" s="265" t="str">
        <f t="shared" si="10224"/>
        <v>Inviable Sanitariamente</v>
      </c>
      <c r="OBS470" s="265" t="str">
        <f t="shared" si="10225"/>
        <v>Inviable Sanitariamente</v>
      </c>
      <c r="OBT470" s="265" t="str">
        <f t="shared" si="10226"/>
        <v>Inviable Sanitariamente</v>
      </c>
      <c r="OBU470" s="265" t="str">
        <f t="shared" si="10227"/>
        <v>Inviable Sanitariamente</v>
      </c>
      <c r="OBV470" s="265" t="str">
        <f t="shared" si="10228"/>
        <v>Inviable Sanitariamente</v>
      </c>
      <c r="OBW470" s="265" t="str">
        <f t="shared" si="10229"/>
        <v>Inviable Sanitariamente</v>
      </c>
      <c r="OBX470" s="265" t="str">
        <f t="shared" si="10230"/>
        <v>Inviable Sanitariamente</v>
      </c>
      <c r="OBY470" s="265" t="str">
        <f t="shared" si="10231"/>
        <v>Inviable Sanitariamente</v>
      </c>
      <c r="OBZ470" s="265" t="str">
        <f t="shared" si="10232"/>
        <v>Inviable Sanitariamente</v>
      </c>
      <c r="OCA470" s="265" t="str">
        <f t="shared" si="10233"/>
        <v>Inviable Sanitariamente</v>
      </c>
      <c r="OCB470" s="265" t="str">
        <f t="shared" si="10234"/>
        <v>Inviable Sanitariamente</v>
      </c>
      <c r="OCC470" s="265" t="str">
        <f t="shared" si="10235"/>
        <v>Inviable Sanitariamente</v>
      </c>
      <c r="OCD470" s="265" t="str">
        <f t="shared" si="10236"/>
        <v>Inviable Sanitariamente</v>
      </c>
      <c r="OCE470" s="265" t="str">
        <f t="shared" si="10237"/>
        <v>Inviable Sanitariamente</v>
      </c>
      <c r="OCF470" s="265" t="str">
        <f t="shared" si="10238"/>
        <v>Inviable Sanitariamente</v>
      </c>
      <c r="OCG470" s="265" t="str">
        <f t="shared" si="10239"/>
        <v>Inviable Sanitariamente</v>
      </c>
      <c r="OCH470" s="265" t="str">
        <f t="shared" si="10240"/>
        <v>Inviable Sanitariamente</v>
      </c>
      <c r="OCI470" s="265" t="str">
        <f t="shared" si="10241"/>
        <v>Inviable Sanitariamente</v>
      </c>
      <c r="OCJ470" s="265" t="str">
        <f t="shared" si="10242"/>
        <v>Inviable Sanitariamente</v>
      </c>
      <c r="OCK470" s="265" t="str">
        <f t="shared" si="10243"/>
        <v>Inviable Sanitariamente</v>
      </c>
      <c r="OCL470" s="265" t="str">
        <f t="shared" si="10244"/>
        <v>Inviable Sanitariamente</v>
      </c>
      <c r="OCM470" s="265" t="str">
        <f t="shared" si="10245"/>
        <v>Inviable Sanitariamente</v>
      </c>
      <c r="OCN470" s="265" t="str">
        <f t="shared" si="10246"/>
        <v>Inviable Sanitariamente</v>
      </c>
      <c r="OCO470" s="265" t="str">
        <f t="shared" si="10247"/>
        <v>Inviable Sanitariamente</v>
      </c>
      <c r="OCP470" s="265" t="str">
        <f t="shared" si="10248"/>
        <v>Inviable Sanitariamente</v>
      </c>
      <c r="OCQ470" s="265" t="str">
        <f t="shared" si="10249"/>
        <v>Inviable Sanitariamente</v>
      </c>
      <c r="OCR470" s="265" t="str">
        <f t="shared" si="10250"/>
        <v>Inviable Sanitariamente</v>
      </c>
      <c r="OCS470" s="265" t="str">
        <f t="shared" si="10251"/>
        <v>Inviable Sanitariamente</v>
      </c>
      <c r="OCT470" s="265" t="str">
        <f t="shared" si="10252"/>
        <v>Inviable Sanitariamente</v>
      </c>
      <c r="OCU470" s="265" t="str">
        <f t="shared" si="10253"/>
        <v>Inviable Sanitariamente</v>
      </c>
      <c r="OCV470" s="265" t="str">
        <f t="shared" si="10254"/>
        <v>Inviable Sanitariamente</v>
      </c>
      <c r="OCW470" s="265" t="str">
        <f t="shared" si="10255"/>
        <v>Inviable Sanitariamente</v>
      </c>
      <c r="OCX470" s="265" t="str">
        <f t="shared" si="10256"/>
        <v>Inviable Sanitariamente</v>
      </c>
      <c r="OCY470" s="265" t="str">
        <f t="shared" si="10257"/>
        <v>Inviable Sanitariamente</v>
      </c>
      <c r="OCZ470" s="265" t="str">
        <f t="shared" si="10258"/>
        <v>Inviable Sanitariamente</v>
      </c>
      <c r="ODA470" s="265" t="str">
        <f t="shared" si="10259"/>
        <v>Inviable Sanitariamente</v>
      </c>
      <c r="ODB470" s="265" t="str">
        <f t="shared" si="10260"/>
        <v>Inviable Sanitariamente</v>
      </c>
      <c r="ODC470" s="265" t="str">
        <f t="shared" si="10261"/>
        <v>Inviable Sanitariamente</v>
      </c>
      <c r="ODD470" s="265" t="str">
        <f t="shared" si="10262"/>
        <v>Inviable Sanitariamente</v>
      </c>
      <c r="ODE470" s="265" t="str">
        <f t="shared" si="10263"/>
        <v>Inviable Sanitariamente</v>
      </c>
      <c r="ODF470" s="265" t="str">
        <f t="shared" si="10264"/>
        <v>Inviable Sanitariamente</v>
      </c>
      <c r="ODG470" s="265" t="str">
        <f t="shared" si="10265"/>
        <v>Inviable Sanitariamente</v>
      </c>
      <c r="ODH470" s="265" t="str">
        <f t="shared" si="10266"/>
        <v>Inviable Sanitariamente</v>
      </c>
      <c r="ODI470" s="265" t="str">
        <f t="shared" si="10267"/>
        <v>Inviable Sanitariamente</v>
      </c>
      <c r="ODJ470" s="265" t="str">
        <f t="shared" si="10268"/>
        <v>Inviable Sanitariamente</v>
      </c>
      <c r="ODK470" s="265" t="str">
        <f t="shared" si="10269"/>
        <v>Inviable Sanitariamente</v>
      </c>
      <c r="ODL470" s="265" t="str">
        <f t="shared" si="10270"/>
        <v>Inviable Sanitariamente</v>
      </c>
      <c r="ODM470" s="265" t="str">
        <f t="shared" si="10271"/>
        <v>Inviable Sanitariamente</v>
      </c>
      <c r="ODN470" s="265" t="str">
        <f t="shared" si="10272"/>
        <v>Inviable Sanitariamente</v>
      </c>
      <c r="ODO470" s="265" t="str">
        <f t="shared" si="10273"/>
        <v>Inviable Sanitariamente</v>
      </c>
      <c r="ODP470" s="265" t="str">
        <f t="shared" si="10274"/>
        <v>Inviable Sanitariamente</v>
      </c>
      <c r="ODQ470" s="265" t="str">
        <f t="shared" si="10275"/>
        <v>Inviable Sanitariamente</v>
      </c>
      <c r="ODR470" s="265" t="str">
        <f t="shared" si="10276"/>
        <v>Inviable Sanitariamente</v>
      </c>
      <c r="ODS470" s="265" t="str">
        <f t="shared" si="10277"/>
        <v>Inviable Sanitariamente</v>
      </c>
      <c r="ODT470" s="265" t="str">
        <f t="shared" si="10278"/>
        <v>Inviable Sanitariamente</v>
      </c>
      <c r="ODU470" s="265" t="str">
        <f t="shared" si="10279"/>
        <v>Inviable Sanitariamente</v>
      </c>
      <c r="ODV470" s="265" t="str">
        <f t="shared" si="10280"/>
        <v>Inviable Sanitariamente</v>
      </c>
      <c r="ODW470" s="265" t="str">
        <f t="shared" si="10281"/>
        <v>Inviable Sanitariamente</v>
      </c>
      <c r="ODX470" s="265" t="str">
        <f t="shared" si="10282"/>
        <v>Inviable Sanitariamente</v>
      </c>
      <c r="ODY470" s="265" t="str">
        <f t="shared" si="10283"/>
        <v>Inviable Sanitariamente</v>
      </c>
      <c r="ODZ470" s="265" t="str">
        <f t="shared" si="10284"/>
        <v>Inviable Sanitariamente</v>
      </c>
      <c r="OEA470" s="265" t="str">
        <f t="shared" si="10285"/>
        <v>Inviable Sanitariamente</v>
      </c>
      <c r="OEB470" s="265" t="str">
        <f t="shared" si="10286"/>
        <v>Inviable Sanitariamente</v>
      </c>
      <c r="OEC470" s="265" t="str">
        <f t="shared" si="10287"/>
        <v>Inviable Sanitariamente</v>
      </c>
      <c r="OED470" s="265" t="str">
        <f t="shared" si="10288"/>
        <v>Inviable Sanitariamente</v>
      </c>
      <c r="OEE470" s="265" t="str">
        <f t="shared" si="10289"/>
        <v>Inviable Sanitariamente</v>
      </c>
      <c r="OEF470" s="265" t="str">
        <f t="shared" si="10290"/>
        <v>Inviable Sanitariamente</v>
      </c>
      <c r="OEG470" s="265" t="str">
        <f t="shared" si="10291"/>
        <v>Inviable Sanitariamente</v>
      </c>
      <c r="OEH470" s="265" t="str">
        <f t="shared" si="10292"/>
        <v>Inviable Sanitariamente</v>
      </c>
      <c r="OEI470" s="265" t="str">
        <f t="shared" si="10293"/>
        <v>Inviable Sanitariamente</v>
      </c>
      <c r="OEJ470" s="265" t="str">
        <f t="shared" si="10294"/>
        <v>Inviable Sanitariamente</v>
      </c>
      <c r="OEK470" s="265" t="str">
        <f t="shared" si="10295"/>
        <v>Inviable Sanitariamente</v>
      </c>
      <c r="OEL470" s="265" t="str">
        <f t="shared" si="10296"/>
        <v>Inviable Sanitariamente</v>
      </c>
      <c r="OEM470" s="265" t="str">
        <f t="shared" si="10297"/>
        <v>Inviable Sanitariamente</v>
      </c>
      <c r="OEN470" s="265" t="str">
        <f t="shared" si="10298"/>
        <v>Inviable Sanitariamente</v>
      </c>
      <c r="OEO470" s="265" t="str">
        <f t="shared" si="10299"/>
        <v>Inviable Sanitariamente</v>
      </c>
      <c r="OEP470" s="265" t="str">
        <f t="shared" si="10300"/>
        <v>Inviable Sanitariamente</v>
      </c>
      <c r="OEQ470" s="265" t="str">
        <f t="shared" si="10301"/>
        <v>Inviable Sanitariamente</v>
      </c>
      <c r="OER470" s="265" t="str">
        <f t="shared" si="10302"/>
        <v>Inviable Sanitariamente</v>
      </c>
      <c r="OES470" s="265" t="str">
        <f t="shared" si="10303"/>
        <v>Inviable Sanitariamente</v>
      </c>
      <c r="OET470" s="265" t="str">
        <f t="shared" si="10304"/>
        <v>Inviable Sanitariamente</v>
      </c>
      <c r="OEU470" s="265" t="str">
        <f t="shared" si="10305"/>
        <v>Inviable Sanitariamente</v>
      </c>
      <c r="OEV470" s="265" t="str">
        <f t="shared" si="10306"/>
        <v>Inviable Sanitariamente</v>
      </c>
      <c r="OEW470" s="265" t="str">
        <f t="shared" si="10307"/>
        <v>Inviable Sanitariamente</v>
      </c>
      <c r="OEX470" s="265" t="str">
        <f t="shared" si="10308"/>
        <v>Inviable Sanitariamente</v>
      </c>
      <c r="OEY470" s="265" t="str">
        <f t="shared" si="10309"/>
        <v>Inviable Sanitariamente</v>
      </c>
      <c r="OEZ470" s="265" t="str">
        <f t="shared" si="10310"/>
        <v>Inviable Sanitariamente</v>
      </c>
      <c r="OFA470" s="265" t="str">
        <f t="shared" si="10311"/>
        <v>Inviable Sanitariamente</v>
      </c>
      <c r="OFB470" s="265" t="str">
        <f t="shared" si="10312"/>
        <v>Inviable Sanitariamente</v>
      </c>
      <c r="OFC470" s="265" t="str">
        <f t="shared" si="10313"/>
        <v>Inviable Sanitariamente</v>
      </c>
      <c r="OFD470" s="265" t="str">
        <f t="shared" si="10314"/>
        <v>Inviable Sanitariamente</v>
      </c>
      <c r="OFE470" s="265" t="str">
        <f t="shared" si="10315"/>
        <v>Inviable Sanitariamente</v>
      </c>
      <c r="OFF470" s="265" t="str">
        <f t="shared" si="10316"/>
        <v>Inviable Sanitariamente</v>
      </c>
      <c r="OFG470" s="265" t="str">
        <f t="shared" si="10317"/>
        <v>Inviable Sanitariamente</v>
      </c>
      <c r="OFH470" s="265" t="str">
        <f t="shared" si="10318"/>
        <v>Inviable Sanitariamente</v>
      </c>
      <c r="OFI470" s="265" t="str">
        <f t="shared" si="10319"/>
        <v>Inviable Sanitariamente</v>
      </c>
      <c r="OFJ470" s="265" t="str">
        <f t="shared" si="10320"/>
        <v>Inviable Sanitariamente</v>
      </c>
      <c r="OFK470" s="265" t="str">
        <f t="shared" si="10321"/>
        <v>Inviable Sanitariamente</v>
      </c>
      <c r="OFL470" s="265" t="str">
        <f t="shared" si="10322"/>
        <v>Inviable Sanitariamente</v>
      </c>
      <c r="OFM470" s="265" t="str">
        <f t="shared" si="10323"/>
        <v>Inviable Sanitariamente</v>
      </c>
      <c r="OFN470" s="265" t="str">
        <f t="shared" si="10324"/>
        <v>Inviable Sanitariamente</v>
      </c>
      <c r="OFO470" s="265" t="str">
        <f t="shared" si="10325"/>
        <v>Inviable Sanitariamente</v>
      </c>
      <c r="OFP470" s="265" t="str">
        <f t="shared" si="10326"/>
        <v>Inviable Sanitariamente</v>
      </c>
      <c r="OFQ470" s="265" t="str">
        <f t="shared" si="10327"/>
        <v>Inviable Sanitariamente</v>
      </c>
      <c r="OFR470" s="265" t="str">
        <f t="shared" si="10328"/>
        <v>Inviable Sanitariamente</v>
      </c>
      <c r="OFS470" s="265" t="str">
        <f t="shared" si="10329"/>
        <v>Inviable Sanitariamente</v>
      </c>
      <c r="OFT470" s="265" t="str">
        <f t="shared" si="10330"/>
        <v>Inviable Sanitariamente</v>
      </c>
      <c r="OFU470" s="265" t="str">
        <f t="shared" si="10331"/>
        <v>Inviable Sanitariamente</v>
      </c>
      <c r="OFV470" s="265" t="str">
        <f t="shared" si="10332"/>
        <v>Inviable Sanitariamente</v>
      </c>
      <c r="OFW470" s="265" t="str">
        <f t="shared" si="10333"/>
        <v>Inviable Sanitariamente</v>
      </c>
      <c r="OFX470" s="265" t="str">
        <f t="shared" si="10334"/>
        <v>Inviable Sanitariamente</v>
      </c>
      <c r="OFY470" s="265" t="str">
        <f t="shared" si="10335"/>
        <v>Inviable Sanitariamente</v>
      </c>
      <c r="OFZ470" s="265" t="str">
        <f t="shared" si="10336"/>
        <v>Inviable Sanitariamente</v>
      </c>
      <c r="OGA470" s="265" t="str">
        <f t="shared" si="10337"/>
        <v>Inviable Sanitariamente</v>
      </c>
      <c r="OGB470" s="265" t="str">
        <f t="shared" si="10338"/>
        <v>Inviable Sanitariamente</v>
      </c>
      <c r="OGC470" s="265" t="str">
        <f t="shared" si="10339"/>
        <v>Inviable Sanitariamente</v>
      </c>
      <c r="OGD470" s="265" t="str">
        <f t="shared" si="10340"/>
        <v>Inviable Sanitariamente</v>
      </c>
      <c r="OGE470" s="265" t="str">
        <f t="shared" si="10341"/>
        <v>Inviable Sanitariamente</v>
      </c>
      <c r="OGF470" s="265" t="str">
        <f t="shared" si="10342"/>
        <v>Inviable Sanitariamente</v>
      </c>
      <c r="OGG470" s="265" t="str">
        <f t="shared" si="10343"/>
        <v>Inviable Sanitariamente</v>
      </c>
      <c r="OGH470" s="265" t="str">
        <f t="shared" si="10344"/>
        <v>Inviable Sanitariamente</v>
      </c>
      <c r="OGI470" s="265" t="str">
        <f t="shared" si="10345"/>
        <v>Inviable Sanitariamente</v>
      </c>
      <c r="OGJ470" s="265" t="str">
        <f t="shared" si="10346"/>
        <v>Inviable Sanitariamente</v>
      </c>
      <c r="OGK470" s="265" t="str">
        <f t="shared" si="10347"/>
        <v>Inviable Sanitariamente</v>
      </c>
      <c r="OGL470" s="265" t="str">
        <f t="shared" si="10348"/>
        <v>Inviable Sanitariamente</v>
      </c>
      <c r="OGM470" s="265" t="str">
        <f t="shared" si="10349"/>
        <v>Inviable Sanitariamente</v>
      </c>
      <c r="OGN470" s="265" t="str">
        <f t="shared" si="10350"/>
        <v>Inviable Sanitariamente</v>
      </c>
      <c r="OGO470" s="265" t="str">
        <f t="shared" si="10351"/>
        <v>Inviable Sanitariamente</v>
      </c>
      <c r="OGP470" s="265" t="str">
        <f t="shared" si="10352"/>
        <v>Inviable Sanitariamente</v>
      </c>
      <c r="OGQ470" s="265" t="str">
        <f t="shared" si="10353"/>
        <v>Inviable Sanitariamente</v>
      </c>
      <c r="OGR470" s="265" t="str">
        <f t="shared" si="10354"/>
        <v>Inviable Sanitariamente</v>
      </c>
      <c r="OGS470" s="265" t="str">
        <f t="shared" si="10355"/>
        <v>Inviable Sanitariamente</v>
      </c>
      <c r="OGT470" s="265" t="str">
        <f t="shared" si="10356"/>
        <v>Inviable Sanitariamente</v>
      </c>
      <c r="OGU470" s="265" t="str">
        <f t="shared" si="10357"/>
        <v>Inviable Sanitariamente</v>
      </c>
      <c r="OGV470" s="265" t="str">
        <f t="shared" si="10358"/>
        <v>Inviable Sanitariamente</v>
      </c>
      <c r="OGW470" s="265" t="str">
        <f t="shared" si="10359"/>
        <v>Inviable Sanitariamente</v>
      </c>
      <c r="OGX470" s="265" t="str">
        <f t="shared" si="10360"/>
        <v>Inviable Sanitariamente</v>
      </c>
      <c r="OGY470" s="265" t="str">
        <f t="shared" si="10361"/>
        <v>Inviable Sanitariamente</v>
      </c>
      <c r="OGZ470" s="265" t="str">
        <f t="shared" si="10362"/>
        <v>Inviable Sanitariamente</v>
      </c>
      <c r="OHA470" s="265" t="str">
        <f t="shared" si="10363"/>
        <v>Inviable Sanitariamente</v>
      </c>
      <c r="OHB470" s="265" t="str">
        <f t="shared" si="10364"/>
        <v>Inviable Sanitariamente</v>
      </c>
      <c r="OHC470" s="265" t="str">
        <f t="shared" si="10365"/>
        <v>Inviable Sanitariamente</v>
      </c>
      <c r="OHD470" s="265" t="str">
        <f t="shared" si="10366"/>
        <v>Inviable Sanitariamente</v>
      </c>
      <c r="OHE470" s="265" t="str">
        <f t="shared" si="10367"/>
        <v>Inviable Sanitariamente</v>
      </c>
      <c r="OHF470" s="265" t="str">
        <f t="shared" si="10368"/>
        <v>Inviable Sanitariamente</v>
      </c>
      <c r="OHG470" s="265" t="str">
        <f t="shared" si="10369"/>
        <v>Inviable Sanitariamente</v>
      </c>
      <c r="OHH470" s="265" t="str">
        <f t="shared" si="10370"/>
        <v>Inviable Sanitariamente</v>
      </c>
      <c r="OHI470" s="265" t="str">
        <f t="shared" si="10371"/>
        <v>Inviable Sanitariamente</v>
      </c>
      <c r="OHJ470" s="265" t="str">
        <f t="shared" si="10372"/>
        <v>Inviable Sanitariamente</v>
      </c>
      <c r="OHK470" s="265" t="str">
        <f t="shared" si="10373"/>
        <v>Inviable Sanitariamente</v>
      </c>
      <c r="OHL470" s="265" t="str">
        <f t="shared" si="10374"/>
        <v>Inviable Sanitariamente</v>
      </c>
      <c r="OHM470" s="265" t="str">
        <f t="shared" si="10375"/>
        <v>Inviable Sanitariamente</v>
      </c>
      <c r="OHN470" s="265" t="str">
        <f t="shared" si="10376"/>
        <v>Inviable Sanitariamente</v>
      </c>
      <c r="OHO470" s="265" t="str">
        <f t="shared" si="10377"/>
        <v>Inviable Sanitariamente</v>
      </c>
      <c r="OHP470" s="265" t="str">
        <f t="shared" si="10378"/>
        <v>Inviable Sanitariamente</v>
      </c>
      <c r="OHQ470" s="265" t="str">
        <f t="shared" si="10379"/>
        <v>Inviable Sanitariamente</v>
      </c>
      <c r="OHR470" s="265" t="str">
        <f t="shared" si="10380"/>
        <v>Inviable Sanitariamente</v>
      </c>
      <c r="OHS470" s="265" t="str">
        <f t="shared" si="10381"/>
        <v>Inviable Sanitariamente</v>
      </c>
      <c r="OHT470" s="265" t="str">
        <f t="shared" si="10382"/>
        <v>Inviable Sanitariamente</v>
      </c>
      <c r="OHU470" s="265" t="str">
        <f t="shared" si="10383"/>
        <v>Inviable Sanitariamente</v>
      </c>
      <c r="OHV470" s="265" t="str">
        <f t="shared" si="10384"/>
        <v>Inviable Sanitariamente</v>
      </c>
      <c r="OHW470" s="265" t="str">
        <f t="shared" si="10385"/>
        <v>Inviable Sanitariamente</v>
      </c>
      <c r="OHX470" s="265" t="str">
        <f t="shared" si="10386"/>
        <v>Inviable Sanitariamente</v>
      </c>
      <c r="OHY470" s="265" t="str">
        <f t="shared" si="10387"/>
        <v>Inviable Sanitariamente</v>
      </c>
      <c r="OHZ470" s="265" t="str">
        <f t="shared" si="10388"/>
        <v>Inviable Sanitariamente</v>
      </c>
      <c r="OIA470" s="265" t="str">
        <f t="shared" si="10389"/>
        <v>Inviable Sanitariamente</v>
      </c>
      <c r="OIB470" s="265" t="str">
        <f t="shared" si="10390"/>
        <v>Inviable Sanitariamente</v>
      </c>
      <c r="OIC470" s="265" t="str">
        <f t="shared" si="10391"/>
        <v>Inviable Sanitariamente</v>
      </c>
      <c r="OID470" s="265" t="str">
        <f t="shared" si="10392"/>
        <v>Inviable Sanitariamente</v>
      </c>
      <c r="OIE470" s="265" t="str">
        <f t="shared" si="10393"/>
        <v>Inviable Sanitariamente</v>
      </c>
      <c r="OIF470" s="265" t="str">
        <f t="shared" si="10394"/>
        <v>Inviable Sanitariamente</v>
      </c>
      <c r="OIG470" s="265" t="str">
        <f t="shared" si="10395"/>
        <v>Inviable Sanitariamente</v>
      </c>
      <c r="OIH470" s="265" t="str">
        <f t="shared" si="10396"/>
        <v>Inviable Sanitariamente</v>
      </c>
      <c r="OII470" s="265" t="str">
        <f t="shared" si="10397"/>
        <v>Inviable Sanitariamente</v>
      </c>
      <c r="OIJ470" s="265" t="str">
        <f t="shared" si="10398"/>
        <v>Inviable Sanitariamente</v>
      </c>
      <c r="OIK470" s="265" t="str">
        <f t="shared" si="10399"/>
        <v>Inviable Sanitariamente</v>
      </c>
      <c r="OIL470" s="265" t="str">
        <f t="shared" si="10400"/>
        <v>Inviable Sanitariamente</v>
      </c>
      <c r="OIM470" s="265" t="str">
        <f t="shared" si="10401"/>
        <v>Inviable Sanitariamente</v>
      </c>
      <c r="OIN470" s="265" t="str">
        <f t="shared" si="10402"/>
        <v>Inviable Sanitariamente</v>
      </c>
      <c r="OIO470" s="265" t="str">
        <f t="shared" si="10403"/>
        <v>Inviable Sanitariamente</v>
      </c>
      <c r="OIP470" s="265" t="str">
        <f t="shared" si="10404"/>
        <v>Inviable Sanitariamente</v>
      </c>
      <c r="OIQ470" s="265" t="str">
        <f t="shared" si="10405"/>
        <v>Inviable Sanitariamente</v>
      </c>
      <c r="OIR470" s="265" t="str">
        <f t="shared" si="10406"/>
        <v>Inviable Sanitariamente</v>
      </c>
      <c r="OIS470" s="265" t="str">
        <f t="shared" si="10407"/>
        <v>Inviable Sanitariamente</v>
      </c>
      <c r="OIT470" s="265" t="str">
        <f t="shared" si="10408"/>
        <v>Inviable Sanitariamente</v>
      </c>
      <c r="OIU470" s="265" t="str">
        <f t="shared" si="10409"/>
        <v>Inviable Sanitariamente</v>
      </c>
      <c r="OIV470" s="265" t="str">
        <f t="shared" si="10410"/>
        <v>Inviable Sanitariamente</v>
      </c>
      <c r="OIW470" s="265" t="str">
        <f t="shared" si="10411"/>
        <v>Inviable Sanitariamente</v>
      </c>
      <c r="OIX470" s="265" t="str">
        <f t="shared" si="10412"/>
        <v>Inviable Sanitariamente</v>
      </c>
      <c r="OIY470" s="265" t="str">
        <f t="shared" si="10413"/>
        <v>Inviable Sanitariamente</v>
      </c>
      <c r="OIZ470" s="265" t="str">
        <f t="shared" si="10414"/>
        <v>Inviable Sanitariamente</v>
      </c>
      <c r="OJA470" s="265" t="str">
        <f t="shared" si="10415"/>
        <v>Inviable Sanitariamente</v>
      </c>
      <c r="OJB470" s="265" t="str">
        <f t="shared" si="10416"/>
        <v>Inviable Sanitariamente</v>
      </c>
      <c r="OJC470" s="265" t="str">
        <f t="shared" si="10417"/>
        <v>Inviable Sanitariamente</v>
      </c>
      <c r="OJD470" s="265" t="str">
        <f t="shared" si="10418"/>
        <v>Inviable Sanitariamente</v>
      </c>
      <c r="OJE470" s="265" t="str">
        <f t="shared" si="10419"/>
        <v>Inviable Sanitariamente</v>
      </c>
      <c r="OJF470" s="265" t="str">
        <f t="shared" si="10420"/>
        <v>Inviable Sanitariamente</v>
      </c>
      <c r="OJG470" s="265" t="str">
        <f t="shared" si="10421"/>
        <v>Inviable Sanitariamente</v>
      </c>
      <c r="OJH470" s="265" t="str">
        <f t="shared" si="10422"/>
        <v>Inviable Sanitariamente</v>
      </c>
      <c r="OJI470" s="265" t="str">
        <f t="shared" si="10423"/>
        <v>Inviable Sanitariamente</v>
      </c>
      <c r="OJJ470" s="265" t="str">
        <f t="shared" si="10424"/>
        <v>Inviable Sanitariamente</v>
      </c>
      <c r="OJK470" s="265" t="str">
        <f t="shared" si="10425"/>
        <v>Inviable Sanitariamente</v>
      </c>
      <c r="OJL470" s="265" t="str">
        <f t="shared" si="10426"/>
        <v>Inviable Sanitariamente</v>
      </c>
      <c r="OJM470" s="265" t="str">
        <f t="shared" si="10427"/>
        <v>Inviable Sanitariamente</v>
      </c>
      <c r="OJN470" s="265" t="str">
        <f t="shared" si="10428"/>
        <v>Inviable Sanitariamente</v>
      </c>
      <c r="OJO470" s="265" t="str">
        <f t="shared" si="10429"/>
        <v>Inviable Sanitariamente</v>
      </c>
      <c r="OJP470" s="265" t="str">
        <f t="shared" si="10430"/>
        <v>Inviable Sanitariamente</v>
      </c>
      <c r="OJQ470" s="265" t="str">
        <f t="shared" si="10431"/>
        <v>Inviable Sanitariamente</v>
      </c>
      <c r="OJR470" s="265" t="str">
        <f t="shared" si="10432"/>
        <v>Inviable Sanitariamente</v>
      </c>
      <c r="OJS470" s="265" t="str">
        <f t="shared" si="10433"/>
        <v>Inviable Sanitariamente</v>
      </c>
      <c r="OJT470" s="265" t="str">
        <f t="shared" si="10434"/>
        <v>Inviable Sanitariamente</v>
      </c>
      <c r="OJU470" s="265" t="str">
        <f t="shared" si="10435"/>
        <v>Inviable Sanitariamente</v>
      </c>
      <c r="OJV470" s="265" t="str">
        <f t="shared" si="10436"/>
        <v>Inviable Sanitariamente</v>
      </c>
      <c r="OJW470" s="265" t="str">
        <f t="shared" si="10437"/>
        <v>Inviable Sanitariamente</v>
      </c>
      <c r="OJX470" s="265" t="str">
        <f t="shared" si="10438"/>
        <v>Inviable Sanitariamente</v>
      </c>
      <c r="OJY470" s="265" t="str">
        <f t="shared" si="10439"/>
        <v>Inviable Sanitariamente</v>
      </c>
      <c r="OJZ470" s="265" t="str">
        <f t="shared" si="10440"/>
        <v>Inviable Sanitariamente</v>
      </c>
      <c r="OKA470" s="265" t="str">
        <f t="shared" si="10441"/>
        <v>Inviable Sanitariamente</v>
      </c>
      <c r="OKB470" s="265" t="str">
        <f t="shared" si="10442"/>
        <v>Inviable Sanitariamente</v>
      </c>
      <c r="OKC470" s="265" t="str">
        <f t="shared" si="10443"/>
        <v>Inviable Sanitariamente</v>
      </c>
      <c r="OKD470" s="265" t="str">
        <f t="shared" si="10444"/>
        <v>Inviable Sanitariamente</v>
      </c>
      <c r="OKE470" s="265" t="str">
        <f t="shared" si="10445"/>
        <v>Inviable Sanitariamente</v>
      </c>
      <c r="OKF470" s="265" t="str">
        <f t="shared" si="10446"/>
        <v>Inviable Sanitariamente</v>
      </c>
      <c r="OKG470" s="265" t="str">
        <f t="shared" si="10447"/>
        <v>Inviable Sanitariamente</v>
      </c>
      <c r="OKH470" s="265" t="str">
        <f t="shared" si="10448"/>
        <v>Inviable Sanitariamente</v>
      </c>
      <c r="OKI470" s="265" t="str">
        <f t="shared" si="10449"/>
        <v>Inviable Sanitariamente</v>
      </c>
      <c r="OKJ470" s="265" t="str">
        <f t="shared" si="10450"/>
        <v>Inviable Sanitariamente</v>
      </c>
      <c r="OKK470" s="265" t="str">
        <f t="shared" si="10451"/>
        <v>Inviable Sanitariamente</v>
      </c>
      <c r="OKL470" s="265" t="str">
        <f t="shared" si="10452"/>
        <v>Inviable Sanitariamente</v>
      </c>
      <c r="OKM470" s="265" t="str">
        <f t="shared" si="10453"/>
        <v>Inviable Sanitariamente</v>
      </c>
      <c r="OKN470" s="265" t="str">
        <f t="shared" si="10454"/>
        <v>Inviable Sanitariamente</v>
      </c>
      <c r="OKO470" s="265" t="str">
        <f t="shared" si="10455"/>
        <v>Inviable Sanitariamente</v>
      </c>
      <c r="OKP470" s="265" t="str">
        <f t="shared" si="10456"/>
        <v>Inviable Sanitariamente</v>
      </c>
      <c r="OKQ470" s="265" t="str">
        <f t="shared" si="10457"/>
        <v>Inviable Sanitariamente</v>
      </c>
      <c r="OKR470" s="265" t="str">
        <f t="shared" si="10458"/>
        <v>Inviable Sanitariamente</v>
      </c>
      <c r="OKS470" s="265" t="str">
        <f t="shared" si="10459"/>
        <v>Inviable Sanitariamente</v>
      </c>
      <c r="OKT470" s="265" t="str">
        <f t="shared" si="10460"/>
        <v>Inviable Sanitariamente</v>
      </c>
      <c r="OKU470" s="265" t="str">
        <f t="shared" si="10461"/>
        <v>Inviable Sanitariamente</v>
      </c>
      <c r="OKV470" s="265" t="str">
        <f t="shared" si="10462"/>
        <v>Inviable Sanitariamente</v>
      </c>
      <c r="OKW470" s="265" t="str">
        <f t="shared" si="10463"/>
        <v>Inviable Sanitariamente</v>
      </c>
      <c r="OKX470" s="265" t="str">
        <f t="shared" si="10464"/>
        <v>Inviable Sanitariamente</v>
      </c>
      <c r="OKY470" s="265" t="str">
        <f t="shared" si="10465"/>
        <v>Inviable Sanitariamente</v>
      </c>
      <c r="OKZ470" s="265" t="str">
        <f t="shared" si="10466"/>
        <v>Inviable Sanitariamente</v>
      </c>
      <c r="OLA470" s="265" t="str">
        <f t="shared" si="10467"/>
        <v>Inviable Sanitariamente</v>
      </c>
      <c r="OLB470" s="265" t="str">
        <f t="shared" si="10468"/>
        <v>Inviable Sanitariamente</v>
      </c>
      <c r="OLC470" s="265" t="str">
        <f t="shared" si="10469"/>
        <v>Inviable Sanitariamente</v>
      </c>
      <c r="OLD470" s="265" t="str">
        <f t="shared" si="10470"/>
        <v>Inviable Sanitariamente</v>
      </c>
      <c r="OLE470" s="265" t="str">
        <f t="shared" si="10471"/>
        <v>Inviable Sanitariamente</v>
      </c>
      <c r="OLF470" s="265" t="str">
        <f t="shared" si="10472"/>
        <v>Inviable Sanitariamente</v>
      </c>
      <c r="OLG470" s="265" t="str">
        <f t="shared" si="10473"/>
        <v>Inviable Sanitariamente</v>
      </c>
      <c r="OLH470" s="265" t="str">
        <f t="shared" si="10474"/>
        <v>Inviable Sanitariamente</v>
      </c>
      <c r="OLI470" s="265" t="str">
        <f t="shared" si="10475"/>
        <v>Inviable Sanitariamente</v>
      </c>
      <c r="OLJ470" s="265" t="str">
        <f t="shared" si="10476"/>
        <v>Inviable Sanitariamente</v>
      </c>
      <c r="OLK470" s="265" t="str">
        <f t="shared" si="10477"/>
        <v>Inviable Sanitariamente</v>
      </c>
      <c r="OLL470" s="265" t="str">
        <f t="shared" si="10478"/>
        <v>Inviable Sanitariamente</v>
      </c>
      <c r="OLM470" s="265" t="str">
        <f t="shared" si="10479"/>
        <v>Inviable Sanitariamente</v>
      </c>
      <c r="OLN470" s="265" t="str">
        <f t="shared" si="10480"/>
        <v>Inviable Sanitariamente</v>
      </c>
      <c r="OLO470" s="265" t="str">
        <f t="shared" si="10481"/>
        <v>Inviable Sanitariamente</v>
      </c>
      <c r="OLP470" s="265" t="str">
        <f t="shared" si="10482"/>
        <v>Inviable Sanitariamente</v>
      </c>
      <c r="OLQ470" s="265" t="str">
        <f t="shared" si="10483"/>
        <v>Inviable Sanitariamente</v>
      </c>
      <c r="OLR470" s="265" t="str">
        <f t="shared" si="10484"/>
        <v>Inviable Sanitariamente</v>
      </c>
      <c r="OLS470" s="265" t="str">
        <f t="shared" si="10485"/>
        <v>Inviable Sanitariamente</v>
      </c>
      <c r="OLT470" s="265" t="str">
        <f t="shared" si="10486"/>
        <v>Inviable Sanitariamente</v>
      </c>
      <c r="OLU470" s="265" t="str">
        <f t="shared" si="10487"/>
        <v>Inviable Sanitariamente</v>
      </c>
      <c r="OLV470" s="265" t="str">
        <f t="shared" si="10488"/>
        <v>Inviable Sanitariamente</v>
      </c>
      <c r="OLW470" s="265" t="str">
        <f t="shared" si="10489"/>
        <v>Inviable Sanitariamente</v>
      </c>
      <c r="OLX470" s="265" t="str">
        <f t="shared" si="10490"/>
        <v>Inviable Sanitariamente</v>
      </c>
      <c r="OLY470" s="265" t="str">
        <f t="shared" si="10491"/>
        <v>Inviable Sanitariamente</v>
      </c>
      <c r="OLZ470" s="265" t="str">
        <f t="shared" si="10492"/>
        <v>Inviable Sanitariamente</v>
      </c>
      <c r="OMA470" s="265" t="str">
        <f t="shared" si="10493"/>
        <v>Inviable Sanitariamente</v>
      </c>
      <c r="OMB470" s="265" t="str">
        <f t="shared" si="10494"/>
        <v>Inviable Sanitariamente</v>
      </c>
      <c r="OMC470" s="265" t="str">
        <f t="shared" si="10495"/>
        <v>Inviable Sanitariamente</v>
      </c>
      <c r="OMD470" s="265" t="str">
        <f t="shared" si="10496"/>
        <v>Inviable Sanitariamente</v>
      </c>
      <c r="OME470" s="265" t="str">
        <f t="shared" si="10497"/>
        <v>Inviable Sanitariamente</v>
      </c>
      <c r="OMF470" s="265" t="str">
        <f t="shared" si="10498"/>
        <v>Inviable Sanitariamente</v>
      </c>
      <c r="OMG470" s="265" t="str">
        <f t="shared" si="10499"/>
        <v>Inviable Sanitariamente</v>
      </c>
      <c r="OMH470" s="265" t="str">
        <f t="shared" si="10500"/>
        <v>Inviable Sanitariamente</v>
      </c>
      <c r="OMI470" s="265" t="str">
        <f t="shared" si="10501"/>
        <v>Inviable Sanitariamente</v>
      </c>
      <c r="OMJ470" s="265" t="str">
        <f t="shared" si="10502"/>
        <v>Inviable Sanitariamente</v>
      </c>
      <c r="OMK470" s="265" t="str">
        <f t="shared" si="10503"/>
        <v>Inviable Sanitariamente</v>
      </c>
      <c r="OML470" s="265" t="str">
        <f t="shared" si="10504"/>
        <v>Inviable Sanitariamente</v>
      </c>
      <c r="OMM470" s="265" t="str">
        <f t="shared" si="10505"/>
        <v>Inviable Sanitariamente</v>
      </c>
      <c r="OMN470" s="265" t="str">
        <f t="shared" si="10506"/>
        <v>Inviable Sanitariamente</v>
      </c>
      <c r="OMO470" s="265" t="str">
        <f t="shared" si="10507"/>
        <v>Inviable Sanitariamente</v>
      </c>
      <c r="OMP470" s="265" t="str">
        <f t="shared" si="10508"/>
        <v>Inviable Sanitariamente</v>
      </c>
      <c r="OMQ470" s="265" t="str">
        <f t="shared" si="10509"/>
        <v>Inviable Sanitariamente</v>
      </c>
      <c r="OMR470" s="265" t="str">
        <f t="shared" si="10510"/>
        <v>Inviable Sanitariamente</v>
      </c>
      <c r="OMS470" s="265" t="str">
        <f t="shared" si="10511"/>
        <v>Inviable Sanitariamente</v>
      </c>
      <c r="OMT470" s="265" t="str">
        <f t="shared" si="10512"/>
        <v>Inviable Sanitariamente</v>
      </c>
      <c r="OMU470" s="265" t="str">
        <f t="shared" si="10513"/>
        <v>Inviable Sanitariamente</v>
      </c>
      <c r="OMV470" s="265" t="str">
        <f t="shared" si="10514"/>
        <v>Inviable Sanitariamente</v>
      </c>
      <c r="OMW470" s="265" t="str">
        <f t="shared" si="10515"/>
        <v>Inviable Sanitariamente</v>
      </c>
      <c r="OMX470" s="265" t="str">
        <f t="shared" si="10516"/>
        <v>Inviable Sanitariamente</v>
      </c>
      <c r="OMY470" s="265" t="str">
        <f t="shared" si="10517"/>
        <v>Inviable Sanitariamente</v>
      </c>
      <c r="OMZ470" s="265" t="str">
        <f t="shared" si="10518"/>
        <v>Inviable Sanitariamente</v>
      </c>
      <c r="ONA470" s="265" t="str">
        <f t="shared" si="10519"/>
        <v>Inviable Sanitariamente</v>
      </c>
      <c r="ONB470" s="265" t="str">
        <f t="shared" si="10520"/>
        <v>Inviable Sanitariamente</v>
      </c>
      <c r="ONC470" s="265" t="str">
        <f t="shared" si="10521"/>
        <v>Inviable Sanitariamente</v>
      </c>
      <c r="OND470" s="265" t="str">
        <f t="shared" si="10522"/>
        <v>Inviable Sanitariamente</v>
      </c>
      <c r="ONE470" s="265" t="str">
        <f t="shared" si="10523"/>
        <v>Inviable Sanitariamente</v>
      </c>
      <c r="ONF470" s="265" t="str">
        <f t="shared" si="10524"/>
        <v>Inviable Sanitariamente</v>
      </c>
      <c r="ONG470" s="265" t="str">
        <f t="shared" si="10525"/>
        <v>Inviable Sanitariamente</v>
      </c>
      <c r="ONH470" s="265" t="str">
        <f t="shared" si="10526"/>
        <v>Inviable Sanitariamente</v>
      </c>
      <c r="ONI470" s="265" t="str">
        <f t="shared" si="10527"/>
        <v>Inviable Sanitariamente</v>
      </c>
      <c r="ONJ470" s="265" t="str">
        <f t="shared" si="10528"/>
        <v>Inviable Sanitariamente</v>
      </c>
      <c r="ONK470" s="265" t="str">
        <f t="shared" si="10529"/>
        <v>Inviable Sanitariamente</v>
      </c>
      <c r="ONL470" s="265" t="str">
        <f t="shared" si="10530"/>
        <v>Inviable Sanitariamente</v>
      </c>
      <c r="ONM470" s="265" t="str">
        <f t="shared" si="10531"/>
        <v>Inviable Sanitariamente</v>
      </c>
      <c r="ONN470" s="265" t="str">
        <f t="shared" si="10532"/>
        <v>Inviable Sanitariamente</v>
      </c>
      <c r="ONO470" s="265" t="str">
        <f t="shared" si="10533"/>
        <v>Inviable Sanitariamente</v>
      </c>
      <c r="ONP470" s="265" t="str">
        <f t="shared" si="10534"/>
        <v>Inviable Sanitariamente</v>
      </c>
      <c r="ONQ470" s="265" t="str">
        <f t="shared" si="10535"/>
        <v>Inviable Sanitariamente</v>
      </c>
      <c r="ONR470" s="265" t="str">
        <f t="shared" si="10536"/>
        <v>Inviable Sanitariamente</v>
      </c>
      <c r="ONS470" s="265" t="str">
        <f t="shared" si="10537"/>
        <v>Inviable Sanitariamente</v>
      </c>
      <c r="ONT470" s="265" t="str">
        <f t="shared" si="10538"/>
        <v>Inviable Sanitariamente</v>
      </c>
      <c r="ONU470" s="265" t="str">
        <f t="shared" si="10539"/>
        <v>Inviable Sanitariamente</v>
      </c>
      <c r="ONV470" s="265" t="str">
        <f t="shared" si="10540"/>
        <v>Inviable Sanitariamente</v>
      </c>
      <c r="ONW470" s="265" t="str">
        <f t="shared" si="10541"/>
        <v>Inviable Sanitariamente</v>
      </c>
      <c r="ONX470" s="265" t="str">
        <f t="shared" si="10542"/>
        <v>Inviable Sanitariamente</v>
      </c>
      <c r="ONY470" s="265" t="str">
        <f t="shared" si="10543"/>
        <v>Inviable Sanitariamente</v>
      </c>
      <c r="ONZ470" s="265" t="str">
        <f t="shared" si="10544"/>
        <v>Inviable Sanitariamente</v>
      </c>
      <c r="OOA470" s="265" t="str">
        <f t="shared" si="10545"/>
        <v>Inviable Sanitariamente</v>
      </c>
      <c r="OOB470" s="265" t="str">
        <f t="shared" si="10546"/>
        <v>Inviable Sanitariamente</v>
      </c>
      <c r="OOC470" s="265" t="str">
        <f t="shared" si="10547"/>
        <v>Inviable Sanitariamente</v>
      </c>
      <c r="OOD470" s="265" t="str">
        <f t="shared" si="10548"/>
        <v>Inviable Sanitariamente</v>
      </c>
      <c r="OOE470" s="265" t="str">
        <f t="shared" si="10549"/>
        <v>Inviable Sanitariamente</v>
      </c>
      <c r="OOF470" s="265" t="str">
        <f t="shared" si="10550"/>
        <v>Inviable Sanitariamente</v>
      </c>
      <c r="OOG470" s="265" t="str">
        <f t="shared" si="10551"/>
        <v>Inviable Sanitariamente</v>
      </c>
      <c r="OOH470" s="265" t="str">
        <f t="shared" si="10552"/>
        <v>Inviable Sanitariamente</v>
      </c>
      <c r="OOI470" s="265" t="str">
        <f t="shared" si="10553"/>
        <v>Inviable Sanitariamente</v>
      </c>
      <c r="OOJ470" s="265" t="str">
        <f t="shared" si="10554"/>
        <v>Inviable Sanitariamente</v>
      </c>
      <c r="OOK470" s="265" t="str">
        <f t="shared" si="10555"/>
        <v>Inviable Sanitariamente</v>
      </c>
      <c r="OOL470" s="265" t="str">
        <f t="shared" si="10556"/>
        <v>Inviable Sanitariamente</v>
      </c>
      <c r="OOM470" s="265" t="str">
        <f t="shared" si="10557"/>
        <v>Inviable Sanitariamente</v>
      </c>
      <c r="OON470" s="265" t="str">
        <f t="shared" si="10558"/>
        <v>Inviable Sanitariamente</v>
      </c>
      <c r="OOO470" s="265" t="str">
        <f t="shared" si="10559"/>
        <v>Inviable Sanitariamente</v>
      </c>
      <c r="OOP470" s="265" t="str">
        <f t="shared" si="10560"/>
        <v>Inviable Sanitariamente</v>
      </c>
      <c r="OOQ470" s="265" t="str">
        <f t="shared" si="10561"/>
        <v>Inviable Sanitariamente</v>
      </c>
      <c r="OOR470" s="265" t="str">
        <f t="shared" si="10562"/>
        <v>Inviable Sanitariamente</v>
      </c>
      <c r="OOS470" s="265" t="str">
        <f t="shared" si="10563"/>
        <v>Inviable Sanitariamente</v>
      </c>
      <c r="OOT470" s="265" t="str">
        <f t="shared" si="10564"/>
        <v>Inviable Sanitariamente</v>
      </c>
      <c r="OOU470" s="265" t="str">
        <f t="shared" si="10565"/>
        <v>Inviable Sanitariamente</v>
      </c>
      <c r="OOV470" s="265" t="str">
        <f t="shared" si="10566"/>
        <v>Inviable Sanitariamente</v>
      </c>
      <c r="OOW470" s="265" t="str">
        <f t="shared" si="10567"/>
        <v>Inviable Sanitariamente</v>
      </c>
      <c r="OOX470" s="265" t="str">
        <f t="shared" si="10568"/>
        <v>Inviable Sanitariamente</v>
      </c>
      <c r="OOY470" s="265" t="str">
        <f t="shared" si="10569"/>
        <v>Inviable Sanitariamente</v>
      </c>
      <c r="OOZ470" s="265" t="str">
        <f t="shared" si="10570"/>
        <v>Inviable Sanitariamente</v>
      </c>
      <c r="OPA470" s="265" t="str">
        <f t="shared" si="10571"/>
        <v>Inviable Sanitariamente</v>
      </c>
      <c r="OPB470" s="265" t="str">
        <f t="shared" si="10572"/>
        <v>Inviable Sanitariamente</v>
      </c>
      <c r="OPC470" s="265" t="str">
        <f t="shared" si="10573"/>
        <v>Inviable Sanitariamente</v>
      </c>
      <c r="OPD470" s="265" t="str">
        <f t="shared" si="10574"/>
        <v>Inviable Sanitariamente</v>
      </c>
      <c r="OPE470" s="265" t="str">
        <f t="shared" si="10575"/>
        <v>Inviable Sanitariamente</v>
      </c>
      <c r="OPF470" s="265" t="str">
        <f t="shared" si="10576"/>
        <v>Inviable Sanitariamente</v>
      </c>
      <c r="OPG470" s="265" t="str">
        <f t="shared" si="10577"/>
        <v>Inviable Sanitariamente</v>
      </c>
      <c r="OPH470" s="265" t="str">
        <f t="shared" si="10578"/>
        <v>Inviable Sanitariamente</v>
      </c>
      <c r="OPI470" s="265" t="str">
        <f t="shared" si="10579"/>
        <v>Inviable Sanitariamente</v>
      </c>
      <c r="OPJ470" s="265" t="str">
        <f t="shared" si="10580"/>
        <v>Inviable Sanitariamente</v>
      </c>
      <c r="OPK470" s="265" t="str">
        <f t="shared" si="10581"/>
        <v>Inviable Sanitariamente</v>
      </c>
      <c r="OPL470" s="265" t="str">
        <f t="shared" si="10582"/>
        <v>Inviable Sanitariamente</v>
      </c>
      <c r="OPM470" s="265" t="str">
        <f t="shared" si="10583"/>
        <v>Inviable Sanitariamente</v>
      </c>
      <c r="OPN470" s="265" t="str">
        <f t="shared" si="10584"/>
        <v>Inviable Sanitariamente</v>
      </c>
      <c r="OPO470" s="265" t="str">
        <f t="shared" si="10585"/>
        <v>Inviable Sanitariamente</v>
      </c>
      <c r="OPP470" s="265" t="str">
        <f t="shared" si="10586"/>
        <v>Inviable Sanitariamente</v>
      </c>
      <c r="OPQ470" s="265" t="str">
        <f t="shared" si="10587"/>
        <v>Inviable Sanitariamente</v>
      </c>
      <c r="OPR470" s="265" t="str">
        <f t="shared" si="10588"/>
        <v>Inviable Sanitariamente</v>
      </c>
      <c r="OPS470" s="265" t="str">
        <f t="shared" si="10589"/>
        <v>Inviable Sanitariamente</v>
      </c>
      <c r="OPT470" s="265" t="str">
        <f t="shared" si="10590"/>
        <v>Inviable Sanitariamente</v>
      </c>
      <c r="OPU470" s="265" t="str">
        <f t="shared" si="10591"/>
        <v>Inviable Sanitariamente</v>
      </c>
      <c r="OPV470" s="265" t="str">
        <f t="shared" si="10592"/>
        <v>Inviable Sanitariamente</v>
      </c>
      <c r="OPW470" s="265" t="str">
        <f t="shared" si="10593"/>
        <v>Inviable Sanitariamente</v>
      </c>
      <c r="OPX470" s="265" t="str">
        <f t="shared" si="10594"/>
        <v>Inviable Sanitariamente</v>
      </c>
      <c r="OPY470" s="265" t="str">
        <f t="shared" si="10595"/>
        <v>Inviable Sanitariamente</v>
      </c>
      <c r="OPZ470" s="265" t="str">
        <f t="shared" si="10596"/>
        <v>Inviable Sanitariamente</v>
      </c>
      <c r="OQA470" s="265" t="str">
        <f t="shared" si="10597"/>
        <v>Inviable Sanitariamente</v>
      </c>
      <c r="OQB470" s="265" t="str">
        <f t="shared" si="10598"/>
        <v>Inviable Sanitariamente</v>
      </c>
      <c r="OQC470" s="265" t="str">
        <f t="shared" si="10599"/>
        <v>Inviable Sanitariamente</v>
      </c>
      <c r="OQD470" s="265" t="str">
        <f t="shared" si="10600"/>
        <v>Inviable Sanitariamente</v>
      </c>
      <c r="OQE470" s="265" t="str">
        <f t="shared" si="10601"/>
        <v>Inviable Sanitariamente</v>
      </c>
      <c r="OQF470" s="265" t="str">
        <f t="shared" si="10602"/>
        <v>Inviable Sanitariamente</v>
      </c>
      <c r="OQG470" s="265" t="str">
        <f t="shared" si="10603"/>
        <v>Inviable Sanitariamente</v>
      </c>
      <c r="OQH470" s="265" t="str">
        <f t="shared" si="10604"/>
        <v>Inviable Sanitariamente</v>
      </c>
      <c r="OQI470" s="265" t="str">
        <f t="shared" si="10605"/>
        <v>Inviable Sanitariamente</v>
      </c>
      <c r="OQJ470" s="265" t="str">
        <f t="shared" si="10606"/>
        <v>Inviable Sanitariamente</v>
      </c>
      <c r="OQK470" s="265" t="str">
        <f t="shared" si="10607"/>
        <v>Inviable Sanitariamente</v>
      </c>
      <c r="OQL470" s="265" t="str">
        <f t="shared" si="10608"/>
        <v>Inviable Sanitariamente</v>
      </c>
      <c r="OQM470" s="265" t="str">
        <f t="shared" si="10609"/>
        <v>Inviable Sanitariamente</v>
      </c>
      <c r="OQN470" s="265" t="str">
        <f t="shared" si="10610"/>
        <v>Inviable Sanitariamente</v>
      </c>
      <c r="OQO470" s="265" t="str">
        <f t="shared" si="10611"/>
        <v>Inviable Sanitariamente</v>
      </c>
      <c r="OQP470" s="265" t="str">
        <f t="shared" si="10612"/>
        <v>Inviable Sanitariamente</v>
      </c>
      <c r="OQQ470" s="265" t="str">
        <f t="shared" si="10613"/>
        <v>Inviable Sanitariamente</v>
      </c>
      <c r="OQR470" s="265" t="str">
        <f t="shared" si="10614"/>
        <v>Inviable Sanitariamente</v>
      </c>
      <c r="OQS470" s="265" t="str">
        <f t="shared" si="10615"/>
        <v>Inviable Sanitariamente</v>
      </c>
      <c r="OQT470" s="265" t="str">
        <f t="shared" si="10616"/>
        <v>Inviable Sanitariamente</v>
      </c>
      <c r="OQU470" s="265" t="str">
        <f t="shared" si="10617"/>
        <v>Inviable Sanitariamente</v>
      </c>
      <c r="OQV470" s="265" t="str">
        <f t="shared" si="10618"/>
        <v>Inviable Sanitariamente</v>
      </c>
      <c r="OQW470" s="265" t="str">
        <f t="shared" si="10619"/>
        <v>Inviable Sanitariamente</v>
      </c>
      <c r="OQX470" s="265" t="str">
        <f t="shared" si="10620"/>
        <v>Inviable Sanitariamente</v>
      </c>
      <c r="OQY470" s="265" t="str">
        <f t="shared" si="10621"/>
        <v>Inviable Sanitariamente</v>
      </c>
      <c r="OQZ470" s="265" t="str">
        <f t="shared" si="10622"/>
        <v>Inviable Sanitariamente</v>
      </c>
      <c r="ORA470" s="265" t="str">
        <f t="shared" si="10623"/>
        <v>Inviable Sanitariamente</v>
      </c>
      <c r="ORB470" s="265" t="str">
        <f t="shared" si="10624"/>
        <v>Inviable Sanitariamente</v>
      </c>
      <c r="ORC470" s="265" t="str">
        <f t="shared" si="10625"/>
        <v>Inviable Sanitariamente</v>
      </c>
      <c r="ORD470" s="265" t="str">
        <f t="shared" si="10626"/>
        <v>Inviable Sanitariamente</v>
      </c>
      <c r="ORE470" s="265" t="str">
        <f t="shared" si="10627"/>
        <v>Inviable Sanitariamente</v>
      </c>
      <c r="ORF470" s="265" t="str">
        <f t="shared" si="10628"/>
        <v>Inviable Sanitariamente</v>
      </c>
      <c r="ORG470" s="265" t="str">
        <f t="shared" si="10629"/>
        <v>Inviable Sanitariamente</v>
      </c>
      <c r="ORH470" s="265" t="str">
        <f t="shared" si="10630"/>
        <v>Inviable Sanitariamente</v>
      </c>
      <c r="ORI470" s="265" t="str">
        <f t="shared" si="10631"/>
        <v>Inviable Sanitariamente</v>
      </c>
      <c r="ORJ470" s="265" t="str">
        <f t="shared" si="10632"/>
        <v>Inviable Sanitariamente</v>
      </c>
      <c r="ORK470" s="265" t="str">
        <f t="shared" si="10633"/>
        <v>Inviable Sanitariamente</v>
      </c>
      <c r="ORL470" s="265" t="str">
        <f t="shared" si="10634"/>
        <v>Inviable Sanitariamente</v>
      </c>
      <c r="ORM470" s="265" t="str">
        <f t="shared" si="10635"/>
        <v>Inviable Sanitariamente</v>
      </c>
      <c r="ORN470" s="265" t="str">
        <f t="shared" si="10636"/>
        <v>Inviable Sanitariamente</v>
      </c>
      <c r="ORO470" s="265" t="str">
        <f t="shared" si="10637"/>
        <v>Inviable Sanitariamente</v>
      </c>
      <c r="ORP470" s="265" t="str">
        <f t="shared" si="10638"/>
        <v>Inviable Sanitariamente</v>
      </c>
      <c r="ORQ470" s="265" t="str">
        <f t="shared" si="10639"/>
        <v>Inviable Sanitariamente</v>
      </c>
      <c r="ORR470" s="265" t="str">
        <f t="shared" si="10640"/>
        <v>Inviable Sanitariamente</v>
      </c>
      <c r="ORS470" s="265" t="str">
        <f t="shared" si="10641"/>
        <v>Inviable Sanitariamente</v>
      </c>
      <c r="ORT470" s="265" t="str">
        <f t="shared" si="10642"/>
        <v>Inviable Sanitariamente</v>
      </c>
      <c r="ORU470" s="265" t="str">
        <f t="shared" si="10643"/>
        <v>Inviable Sanitariamente</v>
      </c>
      <c r="ORV470" s="265" t="str">
        <f t="shared" si="10644"/>
        <v>Inviable Sanitariamente</v>
      </c>
      <c r="ORW470" s="265" t="str">
        <f t="shared" si="10645"/>
        <v>Inviable Sanitariamente</v>
      </c>
      <c r="ORX470" s="265" t="str">
        <f t="shared" si="10646"/>
        <v>Inviable Sanitariamente</v>
      </c>
      <c r="ORY470" s="265" t="str">
        <f t="shared" si="10647"/>
        <v>Inviable Sanitariamente</v>
      </c>
      <c r="ORZ470" s="265" t="str">
        <f t="shared" si="10648"/>
        <v>Inviable Sanitariamente</v>
      </c>
      <c r="OSA470" s="265" t="str">
        <f t="shared" si="10649"/>
        <v>Inviable Sanitariamente</v>
      </c>
      <c r="OSB470" s="265" t="str">
        <f t="shared" si="10650"/>
        <v>Inviable Sanitariamente</v>
      </c>
      <c r="OSC470" s="265" t="str">
        <f t="shared" si="10651"/>
        <v>Inviable Sanitariamente</v>
      </c>
      <c r="OSD470" s="265" t="str">
        <f t="shared" si="10652"/>
        <v>Inviable Sanitariamente</v>
      </c>
      <c r="OSE470" s="265" t="str">
        <f t="shared" si="10653"/>
        <v>Inviable Sanitariamente</v>
      </c>
      <c r="OSF470" s="265" t="str">
        <f t="shared" si="10654"/>
        <v>Inviable Sanitariamente</v>
      </c>
      <c r="OSG470" s="265" t="str">
        <f t="shared" si="10655"/>
        <v>Inviable Sanitariamente</v>
      </c>
      <c r="OSH470" s="265" t="str">
        <f t="shared" si="10656"/>
        <v>Inviable Sanitariamente</v>
      </c>
      <c r="OSI470" s="265" t="str">
        <f t="shared" si="10657"/>
        <v>Inviable Sanitariamente</v>
      </c>
      <c r="OSJ470" s="265" t="str">
        <f t="shared" si="10658"/>
        <v>Inviable Sanitariamente</v>
      </c>
      <c r="OSK470" s="265" t="str">
        <f t="shared" si="10659"/>
        <v>Inviable Sanitariamente</v>
      </c>
      <c r="OSL470" s="265" t="str">
        <f t="shared" si="10660"/>
        <v>Inviable Sanitariamente</v>
      </c>
      <c r="OSM470" s="265" t="str">
        <f t="shared" si="10661"/>
        <v>Inviable Sanitariamente</v>
      </c>
      <c r="OSN470" s="265" t="str">
        <f t="shared" si="10662"/>
        <v>Inviable Sanitariamente</v>
      </c>
      <c r="OSO470" s="265" t="str">
        <f t="shared" si="10663"/>
        <v>Inviable Sanitariamente</v>
      </c>
      <c r="OSP470" s="265" t="str">
        <f t="shared" si="10664"/>
        <v>Inviable Sanitariamente</v>
      </c>
      <c r="OSQ470" s="265" t="str">
        <f t="shared" si="10665"/>
        <v>Inviable Sanitariamente</v>
      </c>
      <c r="OSR470" s="265" t="str">
        <f t="shared" si="10666"/>
        <v>Inviable Sanitariamente</v>
      </c>
      <c r="OSS470" s="265" t="str">
        <f t="shared" si="10667"/>
        <v>Inviable Sanitariamente</v>
      </c>
      <c r="OST470" s="265" t="str">
        <f t="shared" si="10668"/>
        <v>Inviable Sanitariamente</v>
      </c>
      <c r="OSU470" s="265" t="str">
        <f t="shared" si="10669"/>
        <v>Inviable Sanitariamente</v>
      </c>
      <c r="OSV470" s="265" t="str">
        <f t="shared" si="10670"/>
        <v>Inviable Sanitariamente</v>
      </c>
      <c r="OSW470" s="265" t="str">
        <f t="shared" si="10671"/>
        <v>Inviable Sanitariamente</v>
      </c>
      <c r="OSX470" s="265" t="str">
        <f t="shared" si="10672"/>
        <v>Inviable Sanitariamente</v>
      </c>
      <c r="OSY470" s="265" t="str">
        <f t="shared" si="10673"/>
        <v>Inviable Sanitariamente</v>
      </c>
      <c r="OSZ470" s="265" t="str">
        <f t="shared" si="10674"/>
        <v>Inviable Sanitariamente</v>
      </c>
      <c r="OTA470" s="265" t="str">
        <f t="shared" si="10675"/>
        <v>Inviable Sanitariamente</v>
      </c>
      <c r="OTB470" s="265" t="str">
        <f t="shared" si="10676"/>
        <v>Inviable Sanitariamente</v>
      </c>
      <c r="OTC470" s="265" t="str">
        <f t="shared" si="10677"/>
        <v>Inviable Sanitariamente</v>
      </c>
      <c r="OTD470" s="265" t="str">
        <f t="shared" si="10678"/>
        <v>Inviable Sanitariamente</v>
      </c>
      <c r="OTE470" s="265" t="str">
        <f t="shared" si="10679"/>
        <v>Inviable Sanitariamente</v>
      </c>
      <c r="OTF470" s="265" t="str">
        <f t="shared" si="10680"/>
        <v>Inviable Sanitariamente</v>
      </c>
      <c r="OTG470" s="265" t="str">
        <f t="shared" si="10681"/>
        <v>Inviable Sanitariamente</v>
      </c>
      <c r="OTH470" s="265" t="str">
        <f t="shared" si="10682"/>
        <v>Inviable Sanitariamente</v>
      </c>
      <c r="OTI470" s="265" t="str">
        <f t="shared" si="10683"/>
        <v>Inviable Sanitariamente</v>
      </c>
      <c r="OTJ470" s="265" t="str">
        <f t="shared" si="10684"/>
        <v>Inviable Sanitariamente</v>
      </c>
      <c r="OTK470" s="265" t="str">
        <f t="shared" si="10685"/>
        <v>Inviable Sanitariamente</v>
      </c>
      <c r="OTL470" s="265" t="str">
        <f t="shared" si="10686"/>
        <v>Inviable Sanitariamente</v>
      </c>
      <c r="OTM470" s="265" t="str">
        <f t="shared" si="10687"/>
        <v>Inviable Sanitariamente</v>
      </c>
      <c r="OTN470" s="265" t="str">
        <f t="shared" si="10688"/>
        <v>Inviable Sanitariamente</v>
      </c>
      <c r="OTO470" s="265" t="str">
        <f t="shared" si="10689"/>
        <v>Inviable Sanitariamente</v>
      </c>
      <c r="OTP470" s="265" t="str">
        <f t="shared" si="10690"/>
        <v>Inviable Sanitariamente</v>
      </c>
      <c r="OTQ470" s="265" t="str">
        <f t="shared" si="10691"/>
        <v>Inviable Sanitariamente</v>
      </c>
      <c r="OTR470" s="265" t="str">
        <f t="shared" si="10692"/>
        <v>Inviable Sanitariamente</v>
      </c>
      <c r="OTS470" s="265" t="str">
        <f t="shared" si="10693"/>
        <v>Inviable Sanitariamente</v>
      </c>
      <c r="OTT470" s="265" t="str">
        <f t="shared" si="10694"/>
        <v>Inviable Sanitariamente</v>
      </c>
      <c r="OTU470" s="265" t="str">
        <f t="shared" si="10695"/>
        <v>Inviable Sanitariamente</v>
      </c>
      <c r="OTV470" s="265" t="str">
        <f t="shared" si="10696"/>
        <v>Inviable Sanitariamente</v>
      </c>
      <c r="OTW470" s="265" t="str">
        <f t="shared" si="10697"/>
        <v>Inviable Sanitariamente</v>
      </c>
      <c r="OTX470" s="265" t="str">
        <f t="shared" si="10698"/>
        <v>Inviable Sanitariamente</v>
      </c>
      <c r="OTY470" s="265" t="str">
        <f t="shared" si="10699"/>
        <v>Inviable Sanitariamente</v>
      </c>
      <c r="OTZ470" s="265" t="str">
        <f t="shared" si="10700"/>
        <v>Inviable Sanitariamente</v>
      </c>
      <c r="OUA470" s="265" t="str">
        <f t="shared" si="10701"/>
        <v>Inviable Sanitariamente</v>
      </c>
      <c r="OUB470" s="265" t="str">
        <f t="shared" si="10702"/>
        <v>Inviable Sanitariamente</v>
      </c>
      <c r="OUC470" s="265" t="str">
        <f t="shared" si="10703"/>
        <v>Inviable Sanitariamente</v>
      </c>
      <c r="OUD470" s="265" t="str">
        <f t="shared" si="10704"/>
        <v>Inviable Sanitariamente</v>
      </c>
      <c r="OUE470" s="265" t="str">
        <f t="shared" si="10705"/>
        <v>Inviable Sanitariamente</v>
      </c>
      <c r="OUF470" s="265" t="str">
        <f t="shared" si="10706"/>
        <v>Inviable Sanitariamente</v>
      </c>
      <c r="OUG470" s="265" t="str">
        <f t="shared" si="10707"/>
        <v>Inviable Sanitariamente</v>
      </c>
      <c r="OUH470" s="265" t="str">
        <f t="shared" si="10708"/>
        <v>Inviable Sanitariamente</v>
      </c>
      <c r="OUI470" s="265" t="str">
        <f t="shared" si="10709"/>
        <v>Inviable Sanitariamente</v>
      </c>
      <c r="OUJ470" s="265" t="str">
        <f t="shared" si="10710"/>
        <v>Inviable Sanitariamente</v>
      </c>
      <c r="OUK470" s="265" t="str">
        <f t="shared" si="10711"/>
        <v>Inviable Sanitariamente</v>
      </c>
      <c r="OUL470" s="265" t="str">
        <f t="shared" si="10712"/>
        <v>Inviable Sanitariamente</v>
      </c>
      <c r="OUM470" s="265" t="str">
        <f t="shared" si="10713"/>
        <v>Inviable Sanitariamente</v>
      </c>
      <c r="OUN470" s="265" t="str">
        <f t="shared" si="10714"/>
        <v>Inviable Sanitariamente</v>
      </c>
      <c r="OUO470" s="265" t="str">
        <f t="shared" si="10715"/>
        <v>Inviable Sanitariamente</v>
      </c>
      <c r="OUP470" s="265" t="str">
        <f t="shared" si="10716"/>
        <v>Inviable Sanitariamente</v>
      </c>
      <c r="OUQ470" s="265" t="str">
        <f t="shared" si="10717"/>
        <v>Inviable Sanitariamente</v>
      </c>
      <c r="OUR470" s="265" t="str">
        <f t="shared" si="10718"/>
        <v>Inviable Sanitariamente</v>
      </c>
      <c r="OUS470" s="265" t="str">
        <f t="shared" si="10719"/>
        <v>Inviable Sanitariamente</v>
      </c>
      <c r="OUT470" s="265" t="str">
        <f t="shared" si="10720"/>
        <v>Inviable Sanitariamente</v>
      </c>
      <c r="OUU470" s="265" t="str">
        <f t="shared" si="10721"/>
        <v>Inviable Sanitariamente</v>
      </c>
      <c r="OUV470" s="265" t="str">
        <f t="shared" si="10722"/>
        <v>Inviable Sanitariamente</v>
      </c>
      <c r="OUW470" s="265" t="str">
        <f t="shared" si="10723"/>
        <v>Inviable Sanitariamente</v>
      </c>
      <c r="OUX470" s="265" t="str">
        <f t="shared" si="10724"/>
        <v>Inviable Sanitariamente</v>
      </c>
      <c r="OUY470" s="265" t="str">
        <f t="shared" si="10725"/>
        <v>Inviable Sanitariamente</v>
      </c>
      <c r="OUZ470" s="265" t="str">
        <f t="shared" si="10726"/>
        <v>Inviable Sanitariamente</v>
      </c>
      <c r="OVA470" s="265" t="str">
        <f t="shared" si="10727"/>
        <v>Inviable Sanitariamente</v>
      </c>
      <c r="OVB470" s="265" t="str">
        <f t="shared" si="10728"/>
        <v>Inviable Sanitariamente</v>
      </c>
      <c r="OVC470" s="265" t="str">
        <f t="shared" si="10729"/>
        <v>Inviable Sanitariamente</v>
      </c>
      <c r="OVD470" s="265" t="str">
        <f t="shared" si="10730"/>
        <v>Inviable Sanitariamente</v>
      </c>
      <c r="OVE470" s="265" t="str">
        <f t="shared" si="10731"/>
        <v>Inviable Sanitariamente</v>
      </c>
      <c r="OVF470" s="265" t="str">
        <f t="shared" si="10732"/>
        <v>Inviable Sanitariamente</v>
      </c>
      <c r="OVG470" s="265" t="str">
        <f t="shared" si="10733"/>
        <v>Inviable Sanitariamente</v>
      </c>
      <c r="OVH470" s="265" t="str">
        <f t="shared" si="10734"/>
        <v>Inviable Sanitariamente</v>
      </c>
      <c r="OVI470" s="265" t="str">
        <f t="shared" si="10735"/>
        <v>Inviable Sanitariamente</v>
      </c>
      <c r="OVJ470" s="265" t="str">
        <f t="shared" si="10736"/>
        <v>Inviable Sanitariamente</v>
      </c>
      <c r="OVK470" s="265" t="str">
        <f t="shared" si="10737"/>
        <v>Inviable Sanitariamente</v>
      </c>
      <c r="OVL470" s="265" t="str">
        <f t="shared" si="10738"/>
        <v>Inviable Sanitariamente</v>
      </c>
      <c r="OVM470" s="265" t="str">
        <f t="shared" si="10739"/>
        <v>Inviable Sanitariamente</v>
      </c>
      <c r="OVN470" s="265" t="str">
        <f t="shared" si="10740"/>
        <v>Inviable Sanitariamente</v>
      </c>
      <c r="OVO470" s="265" t="str">
        <f t="shared" si="10741"/>
        <v>Inviable Sanitariamente</v>
      </c>
      <c r="OVP470" s="265" t="str">
        <f t="shared" si="10742"/>
        <v>Inviable Sanitariamente</v>
      </c>
      <c r="OVQ470" s="265" t="str">
        <f t="shared" si="10743"/>
        <v>Inviable Sanitariamente</v>
      </c>
      <c r="OVR470" s="265" t="str">
        <f t="shared" si="10744"/>
        <v>Inviable Sanitariamente</v>
      </c>
      <c r="OVS470" s="265" t="str">
        <f t="shared" si="10745"/>
        <v>Inviable Sanitariamente</v>
      </c>
      <c r="OVT470" s="265" t="str">
        <f t="shared" si="10746"/>
        <v>Inviable Sanitariamente</v>
      </c>
      <c r="OVU470" s="265" t="str">
        <f t="shared" si="10747"/>
        <v>Inviable Sanitariamente</v>
      </c>
      <c r="OVV470" s="265" t="str">
        <f t="shared" si="10748"/>
        <v>Inviable Sanitariamente</v>
      </c>
      <c r="OVW470" s="265" t="str">
        <f t="shared" si="10749"/>
        <v>Inviable Sanitariamente</v>
      </c>
      <c r="OVX470" s="265" t="str">
        <f t="shared" si="10750"/>
        <v>Inviable Sanitariamente</v>
      </c>
      <c r="OVY470" s="265" t="str">
        <f t="shared" si="10751"/>
        <v>Inviable Sanitariamente</v>
      </c>
      <c r="OVZ470" s="265" t="str">
        <f t="shared" si="10752"/>
        <v>Inviable Sanitariamente</v>
      </c>
      <c r="OWA470" s="265" t="str">
        <f t="shared" si="10753"/>
        <v>Inviable Sanitariamente</v>
      </c>
      <c r="OWB470" s="265" t="str">
        <f t="shared" si="10754"/>
        <v>Inviable Sanitariamente</v>
      </c>
      <c r="OWC470" s="265" t="str">
        <f t="shared" si="10755"/>
        <v>Inviable Sanitariamente</v>
      </c>
      <c r="OWD470" s="265" t="str">
        <f t="shared" si="10756"/>
        <v>Inviable Sanitariamente</v>
      </c>
      <c r="OWE470" s="265" t="str">
        <f t="shared" si="10757"/>
        <v>Inviable Sanitariamente</v>
      </c>
      <c r="OWF470" s="265" t="str">
        <f t="shared" si="10758"/>
        <v>Inviable Sanitariamente</v>
      </c>
      <c r="OWG470" s="265" t="str">
        <f t="shared" si="10759"/>
        <v>Inviable Sanitariamente</v>
      </c>
      <c r="OWH470" s="265" t="str">
        <f t="shared" si="10760"/>
        <v>Inviable Sanitariamente</v>
      </c>
      <c r="OWI470" s="265" t="str">
        <f t="shared" si="10761"/>
        <v>Inviable Sanitariamente</v>
      </c>
      <c r="OWJ470" s="265" t="str">
        <f t="shared" si="10762"/>
        <v>Inviable Sanitariamente</v>
      </c>
      <c r="OWK470" s="265" t="str">
        <f t="shared" si="10763"/>
        <v>Inviable Sanitariamente</v>
      </c>
      <c r="OWL470" s="265" t="str">
        <f t="shared" si="10764"/>
        <v>Inviable Sanitariamente</v>
      </c>
      <c r="OWM470" s="265" t="str">
        <f t="shared" si="10765"/>
        <v>Inviable Sanitariamente</v>
      </c>
      <c r="OWN470" s="265" t="str">
        <f t="shared" si="10766"/>
        <v>Inviable Sanitariamente</v>
      </c>
      <c r="OWO470" s="265" t="str">
        <f t="shared" si="10767"/>
        <v>Inviable Sanitariamente</v>
      </c>
      <c r="OWP470" s="265" t="str">
        <f t="shared" si="10768"/>
        <v>Inviable Sanitariamente</v>
      </c>
      <c r="OWQ470" s="265" t="str">
        <f t="shared" si="10769"/>
        <v>Inviable Sanitariamente</v>
      </c>
      <c r="OWR470" s="265" t="str">
        <f t="shared" si="10770"/>
        <v>Inviable Sanitariamente</v>
      </c>
      <c r="OWS470" s="265" t="str">
        <f t="shared" si="10771"/>
        <v>Inviable Sanitariamente</v>
      </c>
      <c r="OWT470" s="265" t="str">
        <f t="shared" si="10772"/>
        <v>Inviable Sanitariamente</v>
      </c>
      <c r="OWU470" s="265" t="str">
        <f t="shared" si="10773"/>
        <v>Inviable Sanitariamente</v>
      </c>
      <c r="OWV470" s="265" t="str">
        <f t="shared" si="10774"/>
        <v>Inviable Sanitariamente</v>
      </c>
      <c r="OWW470" s="265" t="str">
        <f t="shared" si="10775"/>
        <v>Inviable Sanitariamente</v>
      </c>
      <c r="OWX470" s="265" t="str">
        <f t="shared" si="10776"/>
        <v>Inviable Sanitariamente</v>
      </c>
      <c r="OWY470" s="265" t="str">
        <f t="shared" si="10777"/>
        <v>Inviable Sanitariamente</v>
      </c>
      <c r="OWZ470" s="265" t="str">
        <f t="shared" si="10778"/>
        <v>Inviable Sanitariamente</v>
      </c>
      <c r="OXA470" s="265" t="str">
        <f t="shared" si="10779"/>
        <v>Inviable Sanitariamente</v>
      </c>
      <c r="OXB470" s="265" t="str">
        <f t="shared" si="10780"/>
        <v>Inviable Sanitariamente</v>
      </c>
      <c r="OXC470" s="265" t="str">
        <f t="shared" si="10781"/>
        <v>Inviable Sanitariamente</v>
      </c>
      <c r="OXD470" s="265" t="str">
        <f t="shared" si="10782"/>
        <v>Inviable Sanitariamente</v>
      </c>
      <c r="OXE470" s="265" t="str">
        <f t="shared" si="10783"/>
        <v>Inviable Sanitariamente</v>
      </c>
      <c r="OXF470" s="265" t="str">
        <f t="shared" si="10784"/>
        <v>Inviable Sanitariamente</v>
      </c>
      <c r="OXG470" s="265" t="str">
        <f t="shared" si="10785"/>
        <v>Inviable Sanitariamente</v>
      </c>
      <c r="OXH470" s="265" t="str">
        <f t="shared" si="10786"/>
        <v>Inviable Sanitariamente</v>
      </c>
      <c r="OXI470" s="265" t="str">
        <f t="shared" si="10787"/>
        <v>Inviable Sanitariamente</v>
      </c>
      <c r="OXJ470" s="265" t="str">
        <f t="shared" si="10788"/>
        <v>Inviable Sanitariamente</v>
      </c>
      <c r="OXK470" s="265" t="str">
        <f t="shared" si="10789"/>
        <v>Inviable Sanitariamente</v>
      </c>
      <c r="OXL470" s="265" t="str">
        <f t="shared" si="10790"/>
        <v>Inviable Sanitariamente</v>
      </c>
      <c r="OXM470" s="265" t="str">
        <f t="shared" si="10791"/>
        <v>Inviable Sanitariamente</v>
      </c>
      <c r="OXN470" s="265" t="str">
        <f t="shared" si="10792"/>
        <v>Inviable Sanitariamente</v>
      </c>
      <c r="OXO470" s="265" t="str">
        <f t="shared" si="10793"/>
        <v>Inviable Sanitariamente</v>
      </c>
      <c r="OXP470" s="265" t="str">
        <f t="shared" si="10794"/>
        <v>Inviable Sanitariamente</v>
      </c>
      <c r="OXQ470" s="265" t="str">
        <f t="shared" si="10795"/>
        <v>Inviable Sanitariamente</v>
      </c>
      <c r="OXR470" s="265" t="str">
        <f t="shared" si="10796"/>
        <v>Inviable Sanitariamente</v>
      </c>
      <c r="OXS470" s="265" t="str">
        <f t="shared" si="10797"/>
        <v>Inviable Sanitariamente</v>
      </c>
      <c r="OXT470" s="265" t="str">
        <f t="shared" si="10798"/>
        <v>Inviable Sanitariamente</v>
      </c>
      <c r="OXU470" s="265" t="str">
        <f t="shared" si="10799"/>
        <v>Inviable Sanitariamente</v>
      </c>
      <c r="OXV470" s="265" t="str">
        <f t="shared" si="10800"/>
        <v>Inviable Sanitariamente</v>
      </c>
      <c r="OXW470" s="265" t="str">
        <f t="shared" si="10801"/>
        <v>Inviable Sanitariamente</v>
      </c>
      <c r="OXX470" s="265" t="str">
        <f t="shared" si="10802"/>
        <v>Inviable Sanitariamente</v>
      </c>
      <c r="OXY470" s="265" t="str">
        <f t="shared" si="10803"/>
        <v>Inviable Sanitariamente</v>
      </c>
      <c r="OXZ470" s="265" t="str">
        <f t="shared" si="10804"/>
        <v>Inviable Sanitariamente</v>
      </c>
      <c r="OYA470" s="265" t="str">
        <f t="shared" si="10805"/>
        <v>Inviable Sanitariamente</v>
      </c>
      <c r="OYB470" s="265" t="str">
        <f t="shared" si="10806"/>
        <v>Inviable Sanitariamente</v>
      </c>
      <c r="OYC470" s="265" t="str">
        <f t="shared" si="10807"/>
        <v>Inviable Sanitariamente</v>
      </c>
      <c r="OYD470" s="265" t="str">
        <f t="shared" si="10808"/>
        <v>Inviable Sanitariamente</v>
      </c>
      <c r="OYE470" s="265" t="str">
        <f t="shared" si="10809"/>
        <v>Inviable Sanitariamente</v>
      </c>
      <c r="OYF470" s="265" t="str">
        <f t="shared" si="10810"/>
        <v>Inviable Sanitariamente</v>
      </c>
      <c r="OYG470" s="265" t="str">
        <f t="shared" si="10811"/>
        <v>Inviable Sanitariamente</v>
      </c>
      <c r="OYH470" s="265" t="str">
        <f t="shared" si="10812"/>
        <v>Inviable Sanitariamente</v>
      </c>
      <c r="OYI470" s="265" t="str">
        <f t="shared" si="10813"/>
        <v>Inviable Sanitariamente</v>
      </c>
      <c r="OYJ470" s="265" t="str">
        <f t="shared" si="10814"/>
        <v>Inviable Sanitariamente</v>
      </c>
      <c r="OYK470" s="265" t="str">
        <f t="shared" si="10815"/>
        <v>Inviable Sanitariamente</v>
      </c>
      <c r="OYL470" s="265" t="str">
        <f t="shared" si="10816"/>
        <v>Inviable Sanitariamente</v>
      </c>
      <c r="OYM470" s="265" t="str">
        <f t="shared" si="10817"/>
        <v>Inviable Sanitariamente</v>
      </c>
      <c r="OYN470" s="265" t="str">
        <f t="shared" si="10818"/>
        <v>Inviable Sanitariamente</v>
      </c>
      <c r="OYO470" s="265" t="str">
        <f t="shared" si="10819"/>
        <v>Inviable Sanitariamente</v>
      </c>
      <c r="OYP470" s="265" t="str">
        <f t="shared" si="10820"/>
        <v>Inviable Sanitariamente</v>
      </c>
      <c r="OYQ470" s="265" t="str">
        <f t="shared" si="10821"/>
        <v>Inviable Sanitariamente</v>
      </c>
      <c r="OYR470" s="265" t="str">
        <f t="shared" si="10822"/>
        <v>Inviable Sanitariamente</v>
      </c>
      <c r="OYS470" s="265" t="str">
        <f t="shared" si="10823"/>
        <v>Inviable Sanitariamente</v>
      </c>
      <c r="OYT470" s="265" t="str">
        <f t="shared" si="10824"/>
        <v>Inviable Sanitariamente</v>
      </c>
      <c r="OYU470" s="265" t="str">
        <f t="shared" si="10825"/>
        <v>Inviable Sanitariamente</v>
      </c>
      <c r="OYV470" s="265" t="str">
        <f t="shared" si="10826"/>
        <v>Inviable Sanitariamente</v>
      </c>
      <c r="OYW470" s="265" t="str">
        <f t="shared" si="10827"/>
        <v>Inviable Sanitariamente</v>
      </c>
      <c r="OYX470" s="265" t="str">
        <f t="shared" si="10828"/>
        <v>Inviable Sanitariamente</v>
      </c>
      <c r="OYY470" s="265" t="str">
        <f t="shared" si="10829"/>
        <v>Inviable Sanitariamente</v>
      </c>
      <c r="OYZ470" s="265" t="str">
        <f t="shared" si="10830"/>
        <v>Inviable Sanitariamente</v>
      </c>
      <c r="OZA470" s="265" t="str">
        <f t="shared" si="10831"/>
        <v>Inviable Sanitariamente</v>
      </c>
      <c r="OZB470" s="265" t="str">
        <f t="shared" si="10832"/>
        <v>Inviable Sanitariamente</v>
      </c>
      <c r="OZC470" s="265" t="str">
        <f t="shared" si="10833"/>
        <v>Inviable Sanitariamente</v>
      </c>
      <c r="OZD470" s="265" t="str">
        <f t="shared" si="10834"/>
        <v>Inviable Sanitariamente</v>
      </c>
      <c r="OZE470" s="265" t="str">
        <f t="shared" si="10835"/>
        <v>Inviable Sanitariamente</v>
      </c>
      <c r="OZF470" s="265" t="str">
        <f t="shared" si="10836"/>
        <v>Inviable Sanitariamente</v>
      </c>
      <c r="OZG470" s="265" t="str">
        <f t="shared" si="10837"/>
        <v>Inviable Sanitariamente</v>
      </c>
      <c r="OZH470" s="265" t="str">
        <f t="shared" si="10838"/>
        <v>Inviable Sanitariamente</v>
      </c>
      <c r="OZI470" s="265" t="str">
        <f t="shared" si="10839"/>
        <v>Inviable Sanitariamente</v>
      </c>
      <c r="OZJ470" s="265" t="str">
        <f t="shared" si="10840"/>
        <v>Inviable Sanitariamente</v>
      </c>
      <c r="OZK470" s="265" t="str">
        <f t="shared" si="10841"/>
        <v>Inviable Sanitariamente</v>
      </c>
      <c r="OZL470" s="265" t="str">
        <f t="shared" si="10842"/>
        <v>Inviable Sanitariamente</v>
      </c>
      <c r="OZM470" s="265" t="str">
        <f t="shared" si="10843"/>
        <v>Inviable Sanitariamente</v>
      </c>
      <c r="OZN470" s="265" t="str">
        <f t="shared" si="10844"/>
        <v>Inviable Sanitariamente</v>
      </c>
      <c r="OZO470" s="265" t="str">
        <f t="shared" si="10845"/>
        <v>Inviable Sanitariamente</v>
      </c>
      <c r="OZP470" s="265" t="str">
        <f t="shared" si="10846"/>
        <v>Inviable Sanitariamente</v>
      </c>
      <c r="OZQ470" s="265" t="str">
        <f t="shared" si="10847"/>
        <v>Inviable Sanitariamente</v>
      </c>
      <c r="OZR470" s="265" t="str">
        <f t="shared" si="10848"/>
        <v>Inviable Sanitariamente</v>
      </c>
      <c r="OZS470" s="265" t="str">
        <f t="shared" si="10849"/>
        <v>Inviable Sanitariamente</v>
      </c>
      <c r="OZT470" s="265" t="str">
        <f t="shared" si="10850"/>
        <v>Inviable Sanitariamente</v>
      </c>
      <c r="OZU470" s="265" t="str">
        <f t="shared" si="10851"/>
        <v>Inviable Sanitariamente</v>
      </c>
      <c r="OZV470" s="265" t="str">
        <f t="shared" si="10852"/>
        <v>Inviable Sanitariamente</v>
      </c>
      <c r="OZW470" s="265" t="str">
        <f t="shared" si="10853"/>
        <v>Inviable Sanitariamente</v>
      </c>
      <c r="OZX470" s="265" t="str">
        <f t="shared" si="10854"/>
        <v>Inviable Sanitariamente</v>
      </c>
      <c r="OZY470" s="265" t="str">
        <f t="shared" si="10855"/>
        <v>Inviable Sanitariamente</v>
      </c>
      <c r="OZZ470" s="265" t="str">
        <f t="shared" si="10856"/>
        <v>Inviable Sanitariamente</v>
      </c>
      <c r="PAA470" s="265" t="str">
        <f t="shared" si="10857"/>
        <v>Inviable Sanitariamente</v>
      </c>
      <c r="PAB470" s="265" t="str">
        <f t="shared" si="10858"/>
        <v>Inviable Sanitariamente</v>
      </c>
      <c r="PAC470" s="265" t="str">
        <f t="shared" si="10859"/>
        <v>Inviable Sanitariamente</v>
      </c>
      <c r="PAD470" s="265" t="str">
        <f t="shared" si="10860"/>
        <v>Inviable Sanitariamente</v>
      </c>
      <c r="PAE470" s="265" t="str">
        <f t="shared" si="10861"/>
        <v>Inviable Sanitariamente</v>
      </c>
      <c r="PAF470" s="265" t="str">
        <f t="shared" si="10862"/>
        <v>Inviable Sanitariamente</v>
      </c>
      <c r="PAG470" s="265" t="str">
        <f t="shared" si="10863"/>
        <v>Inviable Sanitariamente</v>
      </c>
      <c r="PAH470" s="265" t="str">
        <f t="shared" si="10864"/>
        <v>Inviable Sanitariamente</v>
      </c>
      <c r="PAI470" s="265" t="str">
        <f t="shared" si="10865"/>
        <v>Inviable Sanitariamente</v>
      </c>
      <c r="PAJ470" s="265" t="str">
        <f t="shared" si="10866"/>
        <v>Inviable Sanitariamente</v>
      </c>
      <c r="PAK470" s="265" t="str">
        <f t="shared" si="10867"/>
        <v>Inviable Sanitariamente</v>
      </c>
      <c r="PAL470" s="265" t="str">
        <f t="shared" si="10868"/>
        <v>Inviable Sanitariamente</v>
      </c>
      <c r="PAM470" s="265" t="str">
        <f t="shared" si="10869"/>
        <v>Inviable Sanitariamente</v>
      </c>
      <c r="PAN470" s="265" t="str">
        <f t="shared" si="10870"/>
        <v>Inviable Sanitariamente</v>
      </c>
      <c r="PAO470" s="265" t="str">
        <f t="shared" si="10871"/>
        <v>Inviable Sanitariamente</v>
      </c>
      <c r="PAP470" s="265" t="str">
        <f t="shared" si="10872"/>
        <v>Inviable Sanitariamente</v>
      </c>
      <c r="PAQ470" s="265" t="str">
        <f t="shared" si="10873"/>
        <v>Inviable Sanitariamente</v>
      </c>
      <c r="PAR470" s="265" t="str">
        <f t="shared" si="10874"/>
        <v>Inviable Sanitariamente</v>
      </c>
      <c r="PAS470" s="265" t="str">
        <f t="shared" si="10875"/>
        <v>Inviable Sanitariamente</v>
      </c>
      <c r="PAT470" s="265" t="str">
        <f t="shared" si="10876"/>
        <v>Inviable Sanitariamente</v>
      </c>
      <c r="PAU470" s="265" t="str">
        <f t="shared" si="10877"/>
        <v>Inviable Sanitariamente</v>
      </c>
      <c r="PAV470" s="265" t="str">
        <f t="shared" si="10878"/>
        <v>Inviable Sanitariamente</v>
      </c>
      <c r="PAW470" s="265" t="str">
        <f t="shared" si="10879"/>
        <v>Inviable Sanitariamente</v>
      </c>
      <c r="PAX470" s="265" t="str">
        <f t="shared" si="10880"/>
        <v>Inviable Sanitariamente</v>
      </c>
      <c r="PAY470" s="265" t="str">
        <f t="shared" si="10881"/>
        <v>Inviable Sanitariamente</v>
      </c>
      <c r="PAZ470" s="265" t="str">
        <f t="shared" si="10882"/>
        <v>Inviable Sanitariamente</v>
      </c>
      <c r="PBA470" s="265" t="str">
        <f t="shared" si="10883"/>
        <v>Inviable Sanitariamente</v>
      </c>
      <c r="PBB470" s="265" t="str">
        <f t="shared" si="10884"/>
        <v>Inviable Sanitariamente</v>
      </c>
      <c r="PBC470" s="265" t="str">
        <f t="shared" si="10885"/>
        <v>Inviable Sanitariamente</v>
      </c>
      <c r="PBD470" s="265" t="str">
        <f t="shared" si="10886"/>
        <v>Inviable Sanitariamente</v>
      </c>
      <c r="PBE470" s="265" t="str">
        <f t="shared" si="10887"/>
        <v>Inviable Sanitariamente</v>
      </c>
      <c r="PBF470" s="265" t="str">
        <f t="shared" si="10888"/>
        <v>Inviable Sanitariamente</v>
      </c>
      <c r="PBG470" s="265" t="str">
        <f t="shared" si="10889"/>
        <v>Inviable Sanitariamente</v>
      </c>
      <c r="PBH470" s="265" t="str">
        <f t="shared" si="10890"/>
        <v>Inviable Sanitariamente</v>
      </c>
      <c r="PBI470" s="265" t="str">
        <f t="shared" si="10891"/>
        <v>Inviable Sanitariamente</v>
      </c>
      <c r="PBJ470" s="265" t="str">
        <f t="shared" si="10892"/>
        <v>Inviable Sanitariamente</v>
      </c>
      <c r="PBK470" s="265" t="str">
        <f t="shared" si="10893"/>
        <v>Inviable Sanitariamente</v>
      </c>
      <c r="PBL470" s="265" t="str">
        <f t="shared" si="10894"/>
        <v>Inviable Sanitariamente</v>
      </c>
      <c r="PBM470" s="265" t="str">
        <f t="shared" si="10895"/>
        <v>Inviable Sanitariamente</v>
      </c>
      <c r="PBN470" s="265" t="str">
        <f t="shared" si="10896"/>
        <v>Inviable Sanitariamente</v>
      </c>
      <c r="PBO470" s="265" t="str">
        <f t="shared" si="10897"/>
        <v>Inviable Sanitariamente</v>
      </c>
      <c r="PBP470" s="265" t="str">
        <f t="shared" si="10898"/>
        <v>Inviable Sanitariamente</v>
      </c>
      <c r="PBQ470" s="265" t="str">
        <f t="shared" si="10899"/>
        <v>Inviable Sanitariamente</v>
      </c>
      <c r="PBR470" s="265" t="str">
        <f t="shared" si="10900"/>
        <v>Inviable Sanitariamente</v>
      </c>
      <c r="PBS470" s="265" t="str">
        <f t="shared" si="10901"/>
        <v>Inviable Sanitariamente</v>
      </c>
      <c r="PBT470" s="265" t="str">
        <f t="shared" si="10902"/>
        <v>Inviable Sanitariamente</v>
      </c>
      <c r="PBU470" s="265" t="str">
        <f t="shared" si="10903"/>
        <v>Inviable Sanitariamente</v>
      </c>
      <c r="PBV470" s="265" t="str">
        <f t="shared" si="10904"/>
        <v>Inviable Sanitariamente</v>
      </c>
      <c r="PBW470" s="265" t="str">
        <f t="shared" si="10905"/>
        <v>Inviable Sanitariamente</v>
      </c>
      <c r="PBX470" s="265" t="str">
        <f t="shared" si="10906"/>
        <v>Inviable Sanitariamente</v>
      </c>
      <c r="PBY470" s="265" t="str">
        <f t="shared" si="10907"/>
        <v>Inviable Sanitariamente</v>
      </c>
      <c r="PBZ470" s="265" t="str">
        <f t="shared" si="10908"/>
        <v>Inviable Sanitariamente</v>
      </c>
      <c r="PCA470" s="265" t="str">
        <f t="shared" si="10909"/>
        <v>Inviable Sanitariamente</v>
      </c>
      <c r="PCB470" s="265" t="str">
        <f t="shared" si="10910"/>
        <v>Inviable Sanitariamente</v>
      </c>
      <c r="PCC470" s="265" t="str">
        <f t="shared" si="10911"/>
        <v>Inviable Sanitariamente</v>
      </c>
      <c r="PCD470" s="265" t="str">
        <f t="shared" si="10912"/>
        <v>Inviable Sanitariamente</v>
      </c>
      <c r="PCE470" s="265" t="str">
        <f t="shared" si="10913"/>
        <v>Inviable Sanitariamente</v>
      </c>
      <c r="PCF470" s="265" t="str">
        <f t="shared" si="10914"/>
        <v>Inviable Sanitariamente</v>
      </c>
      <c r="PCG470" s="265" t="str">
        <f t="shared" si="10915"/>
        <v>Inviable Sanitariamente</v>
      </c>
      <c r="PCH470" s="265" t="str">
        <f t="shared" si="10916"/>
        <v>Inviable Sanitariamente</v>
      </c>
      <c r="PCI470" s="265" t="str">
        <f t="shared" si="10917"/>
        <v>Inviable Sanitariamente</v>
      </c>
      <c r="PCJ470" s="265" t="str">
        <f t="shared" si="10918"/>
        <v>Inviable Sanitariamente</v>
      </c>
      <c r="PCK470" s="265" t="str">
        <f t="shared" si="10919"/>
        <v>Inviable Sanitariamente</v>
      </c>
      <c r="PCL470" s="265" t="str">
        <f t="shared" si="10920"/>
        <v>Inviable Sanitariamente</v>
      </c>
      <c r="PCM470" s="265" t="str">
        <f t="shared" si="10921"/>
        <v>Inviable Sanitariamente</v>
      </c>
      <c r="PCN470" s="265" t="str">
        <f t="shared" si="10922"/>
        <v>Inviable Sanitariamente</v>
      </c>
      <c r="PCO470" s="265" t="str">
        <f t="shared" si="10923"/>
        <v>Inviable Sanitariamente</v>
      </c>
      <c r="PCP470" s="265" t="str">
        <f t="shared" si="10924"/>
        <v>Inviable Sanitariamente</v>
      </c>
      <c r="PCQ470" s="265" t="str">
        <f t="shared" si="10925"/>
        <v>Inviable Sanitariamente</v>
      </c>
      <c r="PCR470" s="265" t="str">
        <f t="shared" si="10926"/>
        <v>Inviable Sanitariamente</v>
      </c>
      <c r="PCS470" s="265" t="str">
        <f t="shared" si="10927"/>
        <v>Inviable Sanitariamente</v>
      </c>
      <c r="PCT470" s="265" t="str">
        <f t="shared" si="10928"/>
        <v>Inviable Sanitariamente</v>
      </c>
      <c r="PCU470" s="265" t="str">
        <f t="shared" si="10929"/>
        <v>Inviable Sanitariamente</v>
      </c>
      <c r="PCV470" s="265" t="str">
        <f t="shared" si="10930"/>
        <v>Inviable Sanitariamente</v>
      </c>
      <c r="PCW470" s="265" t="str">
        <f t="shared" si="10931"/>
        <v>Inviable Sanitariamente</v>
      </c>
      <c r="PCX470" s="265" t="str">
        <f t="shared" si="10932"/>
        <v>Inviable Sanitariamente</v>
      </c>
      <c r="PCY470" s="265" t="str">
        <f t="shared" si="10933"/>
        <v>Inviable Sanitariamente</v>
      </c>
      <c r="PCZ470" s="265" t="str">
        <f t="shared" si="10934"/>
        <v>Inviable Sanitariamente</v>
      </c>
      <c r="PDA470" s="265" t="str">
        <f t="shared" si="10935"/>
        <v>Inviable Sanitariamente</v>
      </c>
      <c r="PDB470" s="265" t="str">
        <f t="shared" si="10936"/>
        <v>Inviable Sanitariamente</v>
      </c>
      <c r="PDC470" s="265" t="str">
        <f t="shared" si="10937"/>
        <v>Inviable Sanitariamente</v>
      </c>
      <c r="PDD470" s="265" t="str">
        <f t="shared" si="10938"/>
        <v>Inviable Sanitariamente</v>
      </c>
      <c r="PDE470" s="265" t="str">
        <f t="shared" si="10939"/>
        <v>Inviable Sanitariamente</v>
      </c>
      <c r="PDF470" s="265" t="str">
        <f t="shared" si="10940"/>
        <v>Inviable Sanitariamente</v>
      </c>
      <c r="PDG470" s="265" t="str">
        <f t="shared" si="10941"/>
        <v>Inviable Sanitariamente</v>
      </c>
      <c r="PDH470" s="265" t="str">
        <f t="shared" si="10942"/>
        <v>Inviable Sanitariamente</v>
      </c>
      <c r="PDI470" s="265" t="str">
        <f t="shared" si="10943"/>
        <v>Inviable Sanitariamente</v>
      </c>
      <c r="PDJ470" s="265" t="str">
        <f t="shared" si="10944"/>
        <v>Inviable Sanitariamente</v>
      </c>
      <c r="PDK470" s="265" t="str">
        <f t="shared" si="10945"/>
        <v>Inviable Sanitariamente</v>
      </c>
      <c r="PDL470" s="265" t="str">
        <f t="shared" si="10946"/>
        <v>Inviable Sanitariamente</v>
      </c>
      <c r="PDM470" s="265" t="str">
        <f t="shared" si="10947"/>
        <v>Inviable Sanitariamente</v>
      </c>
      <c r="PDN470" s="265" t="str">
        <f t="shared" si="10948"/>
        <v>Inviable Sanitariamente</v>
      </c>
      <c r="PDO470" s="265" t="str">
        <f t="shared" si="10949"/>
        <v>Inviable Sanitariamente</v>
      </c>
      <c r="PDP470" s="265" t="str">
        <f t="shared" si="10950"/>
        <v>Inviable Sanitariamente</v>
      </c>
      <c r="PDQ470" s="265" t="str">
        <f t="shared" si="10951"/>
        <v>Inviable Sanitariamente</v>
      </c>
      <c r="PDR470" s="265" t="str">
        <f t="shared" si="10952"/>
        <v>Inviable Sanitariamente</v>
      </c>
      <c r="PDS470" s="265" t="str">
        <f t="shared" si="10953"/>
        <v>Inviable Sanitariamente</v>
      </c>
      <c r="PDT470" s="265" t="str">
        <f t="shared" si="10954"/>
        <v>Inviable Sanitariamente</v>
      </c>
      <c r="PDU470" s="265" t="str">
        <f t="shared" si="10955"/>
        <v>Inviable Sanitariamente</v>
      </c>
      <c r="PDV470" s="265" t="str">
        <f t="shared" si="10956"/>
        <v>Inviable Sanitariamente</v>
      </c>
      <c r="PDW470" s="265" t="str">
        <f t="shared" si="10957"/>
        <v>Inviable Sanitariamente</v>
      </c>
      <c r="PDX470" s="265" t="str">
        <f t="shared" si="10958"/>
        <v>Inviable Sanitariamente</v>
      </c>
      <c r="PDY470" s="265" t="str">
        <f t="shared" si="10959"/>
        <v>Inviable Sanitariamente</v>
      </c>
      <c r="PDZ470" s="265" t="str">
        <f t="shared" si="10960"/>
        <v>Inviable Sanitariamente</v>
      </c>
      <c r="PEA470" s="265" t="str">
        <f t="shared" si="10961"/>
        <v>Inviable Sanitariamente</v>
      </c>
      <c r="PEB470" s="265" t="str">
        <f t="shared" si="10962"/>
        <v>Inviable Sanitariamente</v>
      </c>
      <c r="PEC470" s="265" t="str">
        <f t="shared" si="10963"/>
        <v>Inviable Sanitariamente</v>
      </c>
      <c r="PED470" s="265" t="str">
        <f t="shared" si="10964"/>
        <v>Inviable Sanitariamente</v>
      </c>
      <c r="PEE470" s="265" t="str">
        <f t="shared" si="10965"/>
        <v>Inviable Sanitariamente</v>
      </c>
      <c r="PEF470" s="265" t="str">
        <f t="shared" si="10966"/>
        <v>Inviable Sanitariamente</v>
      </c>
      <c r="PEG470" s="265" t="str">
        <f t="shared" si="10967"/>
        <v>Inviable Sanitariamente</v>
      </c>
      <c r="PEH470" s="265" t="str">
        <f t="shared" si="10968"/>
        <v>Inviable Sanitariamente</v>
      </c>
      <c r="PEI470" s="265" t="str">
        <f t="shared" si="10969"/>
        <v>Inviable Sanitariamente</v>
      </c>
      <c r="PEJ470" s="265" t="str">
        <f t="shared" si="10970"/>
        <v>Inviable Sanitariamente</v>
      </c>
      <c r="PEK470" s="265" t="str">
        <f t="shared" si="10971"/>
        <v>Inviable Sanitariamente</v>
      </c>
      <c r="PEL470" s="265" t="str">
        <f t="shared" si="10972"/>
        <v>Inviable Sanitariamente</v>
      </c>
      <c r="PEM470" s="265" t="str">
        <f t="shared" si="10973"/>
        <v>Inviable Sanitariamente</v>
      </c>
      <c r="PEN470" s="265" t="str">
        <f t="shared" si="10974"/>
        <v>Inviable Sanitariamente</v>
      </c>
      <c r="PEO470" s="265" t="str">
        <f t="shared" si="10975"/>
        <v>Inviable Sanitariamente</v>
      </c>
      <c r="PEP470" s="265" t="str">
        <f t="shared" si="10976"/>
        <v>Inviable Sanitariamente</v>
      </c>
      <c r="PEQ470" s="265" t="str">
        <f t="shared" si="10977"/>
        <v>Inviable Sanitariamente</v>
      </c>
      <c r="PER470" s="265" t="str">
        <f t="shared" si="10978"/>
        <v>Inviable Sanitariamente</v>
      </c>
      <c r="PES470" s="265" t="str">
        <f t="shared" si="10979"/>
        <v>Inviable Sanitariamente</v>
      </c>
      <c r="PET470" s="265" t="str">
        <f t="shared" si="10980"/>
        <v>Inviable Sanitariamente</v>
      </c>
      <c r="PEU470" s="265" t="str">
        <f t="shared" si="10981"/>
        <v>Inviable Sanitariamente</v>
      </c>
      <c r="PEV470" s="265" t="str">
        <f t="shared" si="10982"/>
        <v>Inviable Sanitariamente</v>
      </c>
      <c r="PEW470" s="265" t="str">
        <f t="shared" si="10983"/>
        <v>Inviable Sanitariamente</v>
      </c>
      <c r="PEX470" s="265" t="str">
        <f t="shared" si="10984"/>
        <v>Inviable Sanitariamente</v>
      </c>
      <c r="PEY470" s="265" t="str">
        <f t="shared" si="10985"/>
        <v>Inviable Sanitariamente</v>
      </c>
      <c r="PEZ470" s="265" t="str">
        <f t="shared" si="10986"/>
        <v>Inviable Sanitariamente</v>
      </c>
      <c r="PFA470" s="265" t="str">
        <f t="shared" si="10987"/>
        <v>Inviable Sanitariamente</v>
      </c>
      <c r="PFB470" s="265" t="str">
        <f t="shared" si="10988"/>
        <v>Inviable Sanitariamente</v>
      </c>
      <c r="PFC470" s="265" t="str">
        <f t="shared" si="10989"/>
        <v>Inviable Sanitariamente</v>
      </c>
      <c r="PFD470" s="265" t="str">
        <f t="shared" si="10990"/>
        <v>Inviable Sanitariamente</v>
      </c>
      <c r="PFE470" s="265" t="str">
        <f t="shared" si="10991"/>
        <v>Inviable Sanitariamente</v>
      </c>
      <c r="PFF470" s="265" t="str">
        <f t="shared" si="10992"/>
        <v>Inviable Sanitariamente</v>
      </c>
      <c r="PFG470" s="265" t="str">
        <f t="shared" si="10993"/>
        <v>Inviable Sanitariamente</v>
      </c>
      <c r="PFH470" s="265" t="str">
        <f t="shared" si="10994"/>
        <v>Inviable Sanitariamente</v>
      </c>
      <c r="PFI470" s="265" t="str">
        <f t="shared" si="10995"/>
        <v>Inviable Sanitariamente</v>
      </c>
      <c r="PFJ470" s="265" t="str">
        <f t="shared" si="10996"/>
        <v>Inviable Sanitariamente</v>
      </c>
      <c r="PFK470" s="265" t="str">
        <f t="shared" si="10997"/>
        <v>Inviable Sanitariamente</v>
      </c>
      <c r="PFL470" s="265" t="str">
        <f t="shared" si="10998"/>
        <v>Inviable Sanitariamente</v>
      </c>
      <c r="PFM470" s="265" t="str">
        <f t="shared" si="10999"/>
        <v>Inviable Sanitariamente</v>
      </c>
      <c r="PFN470" s="265" t="str">
        <f t="shared" si="11000"/>
        <v>Inviable Sanitariamente</v>
      </c>
      <c r="PFO470" s="265" t="str">
        <f t="shared" si="11001"/>
        <v>Inviable Sanitariamente</v>
      </c>
      <c r="PFP470" s="265" t="str">
        <f t="shared" si="11002"/>
        <v>Inviable Sanitariamente</v>
      </c>
      <c r="PFQ470" s="265" t="str">
        <f t="shared" si="11003"/>
        <v>Inviable Sanitariamente</v>
      </c>
      <c r="PFR470" s="265" t="str">
        <f t="shared" si="11004"/>
        <v>Inviable Sanitariamente</v>
      </c>
      <c r="PFS470" s="265" t="str">
        <f t="shared" si="11005"/>
        <v>Inviable Sanitariamente</v>
      </c>
      <c r="PFT470" s="265" t="str">
        <f t="shared" si="11006"/>
        <v>Inviable Sanitariamente</v>
      </c>
      <c r="PFU470" s="265" t="str">
        <f t="shared" si="11007"/>
        <v>Inviable Sanitariamente</v>
      </c>
      <c r="PFV470" s="265" t="str">
        <f t="shared" si="11008"/>
        <v>Inviable Sanitariamente</v>
      </c>
      <c r="PFW470" s="265" t="str">
        <f t="shared" si="11009"/>
        <v>Inviable Sanitariamente</v>
      </c>
      <c r="PFX470" s="265" t="str">
        <f t="shared" si="11010"/>
        <v>Inviable Sanitariamente</v>
      </c>
      <c r="PFY470" s="265" t="str">
        <f t="shared" si="11011"/>
        <v>Inviable Sanitariamente</v>
      </c>
      <c r="PFZ470" s="265" t="str">
        <f t="shared" si="11012"/>
        <v>Inviable Sanitariamente</v>
      </c>
      <c r="PGA470" s="265" t="str">
        <f t="shared" si="11013"/>
        <v>Inviable Sanitariamente</v>
      </c>
      <c r="PGB470" s="265" t="str">
        <f t="shared" si="11014"/>
        <v>Inviable Sanitariamente</v>
      </c>
      <c r="PGC470" s="265" t="str">
        <f t="shared" si="11015"/>
        <v>Inviable Sanitariamente</v>
      </c>
      <c r="PGD470" s="265" t="str">
        <f t="shared" si="11016"/>
        <v>Inviable Sanitariamente</v>
      </c>
      <c r="PGE470" s="265" t="str">
        <f t="shared" si="11017"/>
        <v>Inviable Sanitariamente</v>
      </c>
      <c r="PGF470" s="265" t="str">
        <f t="shared" si="11018"/>
        <v>Inviable Sanitariamente</v>
      </c>
      <c r="PGG470" s="265" t="str">
        <f t="shared" si="11019"/>
        <v>Inviable Sanitariamente</v>
      </c>
      <c r="PGH470" s="265" t="str">
        <f t="shared" si="11020"/>
        <v>Inviable Sanitariamente</v>
      </c>
      <c r="PGI470" s="265" t="str">
        <f t="shared" si="11021"/>
        <v>Inviable Sanitariamente</v>
      </c>
      <c r="PGJ470" s="265" t="str">
        <f t="shared" si="11022"/>
        <v>Inviable Sanitariamente</v>
      </c>
      <c r="PGK470" s="265" t="str">
        <f t="shared" si="11023"/>
        <v>Inviable Sanitariamente</v>
      </c>
      <c r="PGL470" s="265" t="str">
        <f t="shared" si="11024"/>
        <v>Inviable Sanitariamente</v>
      </c>
      <c r="PGM470" s="265" t="str">
        <f t="shared" si="11025"/>
        <v>Inviable Sanitariamente</v>
      </c>
      <c r="PGN470" s="265" t="str">
        <f t="shared" si="11026"/>
        <v>Inviable Sanitariamente</v>
      </c>
      <c r="PGO470" s="265" t="str">
        <f t="shared" si="11027"/>
        <v>Inviable Sanitariamente</v>
      </c>
      <c r="PGP470" s="265" t="str">
        <f t="shared" si="11028"/>
        <v>Inviable Sanitariamente</v>
      </c>
      <c r="PGQ470" s="265" t="str">
        <f t="shared" si="11029"/>
        <v>Inviable Sanitariamente</v>
      </c>
      <c r="PGR470" s="265" t="str">
        <f t="shared" si="11030"/>
        <v>Inviable Sanitariamente</v>
      </c>
      <c r="PGS470" s="265" t="str">
        <f t="shared" si="11031"/>
        <v>Inviable Sanitariamente</v>
      </c>
      <c r="PGT470" s="265" t="str">
        <f t="shared" si="11032"/>
        <v>Inviable Sanitariamente</v>
      </c>
      <c r="PGU470" s="265" t="str">
        <f t="shared" si="11033"/>
        <v>Inviable Sanitariamente</v>
      </c>
      <c r="PGV470" s="265" t="str">
        <f t="shared" si="11034"/>
        <v>Inviable Sanitariamente</v>
      </c>
      <c r="PGW470" s="265" t="str">
        <f t="shared" si="11035"/>
        <v>Inviable Sanitariamente</v>
      </c>
      <c r="PGX470" s="265" t="str">
        <f t="shared" si="11036"/>
        <v>Inviable Sanitariamente</v>
      </c>
      <c r="PGY470" s="265" t="str">
        <f t="shared" si="11037"/>
        <v>Inviable Sanitariamente</v>
      </c>
      <c r="PGZ470" s="265" t="str">
        <f t="shared" si="11038"/>
        <v>Inviable Sanitariamente</v>
      </c>
      <c r="PHA470" s="265" t="str">
        <f t="shared" si="11039"/>
        <v>Inviable Sanitariamente</v>
      </c>
      <c r="PHB470" s="265" t="str">
        <f t="shared" si="11040"/>
        <v>Inviable Sanitariamente</v>
      </c>
      <c r="PHC470" s="265" t="str">
        <f t="shared" si="11041"/>
        <v>Inviable Sanitariamente</v>
      </c>
      <c r="PHD470" s="265" t="str">
        <f t="shared" si="11042"/>
        <v>Inviable Sanitariamente</v>
      </c>
      <c r="PHE470" s="265" t="str">
        <f t="shared" si="11043"/>
        <v>Inviable Sanitariamente</v>
      </c>
      <c r="PHF470" s="265" t="str">
        <f t="shared" si="11044"/>
        <v>Inviable Sanitariamente</v>
      </c>
      <c r="PHG470" s="265" t="str">
        <f t="shared" si="11045"/>
        <v>Inviable Sanitariamente</v>
      </c>
      <c r="PHH470" s="265" t="str">
        <f t="shared" si="11046"/>
        <v>Inviable Sanitariamente</v>
      </c>
      <c r="PHI470" s="265" t="str">
        <f t="shared" si="11047"/>
        <v>Inviable Sanitariamente</v>
      </c>
      <c r="PHJ470" s="265" t="str">
        <f t="shared" si="11048"/>
        <v>Inviable Sanitariamente</v>
      </c>
      <c r="PHK470" s="265" t="str">
        <f t="shared" si="11049"/>
        <v>Inviable Sanitariamente</v>
      </c>
      <c r="PHL470" s="265" t="str">
        <f t="shared" si="11050"/>
        <v>Inviable Sanitariamente</v>
      </c>
      <c r="PHM470" s="265" t="str">
        <f t="shared" si="11051"/>
        <v>Inviable Sanitariamente</v>
      </c>
      <c r="PHN470" s="265" t="str">
        <f t="shared" si="11052"/>
        <v>Inviable Sanitariamente</v>
      </c>
      <c r="PHO470" s="265" t="str">
        <f t="shared" si="11053"/>
        <v>Inviable Sanitariamente</v>
      </c>
      <c r="PHP470" s="265" t="str">
        <f t="shared" si="11054"/>
        <v>Inviable Sanitariamente</v>
      </c>
      <c r="PHQ470" s="265" t="str">
        <f t="shared" si="11055"/>
        <v>Inviable Sanitariamente</v>
      </c>
      <c r="PHR470" s="265" t="str">
        <f t="shared" si="11056"/>
        <v>Inviable Sanitariamente</v>
      </c>
      <c r="PHS470" s="265" t="str">
        <f t="shared" si="11057"/>
        <v>Inviable Sanitariamente</v>
      </c>
      <c r="PHT470" s="265" t="str">
        <f t="shared" si="11058"/>
        <v>Inviable Sanitariamente</v>
      </c>
      <c r="PHU470" s="265" t="str">
        <f t="shared" si="11059"/>
        <v>Inviable Sanitariamente</v>
      </c>
      <c r="PHV470" s="265" t="str">
        <f t="shared" si="11060"/>
        <v>Inviable Sanitariamente</v>
      </c>
      <c r="PHW470" s="265" t="str">
        <f t="shared" si="11061"/>
        <v>Inviable Sanitariamente</v>
      </c>
      <c r="PHX470" s="265" t="str">
        <f t="shared" si="11062"/>
        <v>Inviable Sanitariamente</v>
      </c>
      <c r="PHY470" s="265" t="str">
        <f t="shared" si="11063"/>
        <v>Inviable Sanitariamente</v>
      </c>
      <c r="PHZ470" s="265" t="str">
        <f t="shared" si="11064"/>
        <v>Inviable Sanitariamente</v>
      </c>
      <c r="PIA470" s="265" t="str">
        <f t="shared" si="11065"/>
        <v>Inviable Sanitariamente</v>
      </c>
      <c r="PIB470" s="265" t="str">
        <f t="shared" si="11066"/>
        <v>Inviable Sanitariamente</v>
      </c>
      <c r="PIC470" s="265" t="str">
        <f t="shared" si="11067"/>
        <v>Inviable Sanitariamente</v>
      </c>
      <c r="PID470" s="265" t="str">
        <f t="shared" si="11068"/>
        <v>Inviable Sanitariamente</v>
      </c>
      <c r="PIE470" s="265" t="str">
        <f t="shared" si="11069"/>
        <v>Inviable Sanitariamente</v>
      </c>
      <c r="PIF470" s="265" t="str">
        <f t="shared" si="11070"/>
        <v>Inviable Sanitariamente</v>
      </c>
      <c r="PIG470" s="265" t="str">
        <f t="shared" si="11071"/>
        <v>Inviable Sanitariamente</v>
      </c>
      <c r="PIH470" s="265" t="str">
        <f t="shared" si="11072"/>
        <v>Inviable Sanitariamente</v>
      </c>
      <c r="PII470" s="265" t="str">
        <f t="shared" si="11073"/>
        <v>Inviable Sanitariamente</v>
      </c>
      <c r="PIJ470" s="265" t="str">
        <f t="shared" si="11074"/>
        <v>Inviable Sanitariamente</v>
      </c>
      <c r="PIK470" s="265" t="str">
        <f t="shared" si="11075"/>
        <v>Inviable Sanitariamente</v>
      </c>
      <c r="PIL470" s="265" t="str">
        <f t="shared" si="11076"/>
        <v>Inviable Sanitariamente</v>
      </c>
      <c r="PIM470" s="265" t="str">
        <f t="shared" si="11077"/>
        <v>Inviable Sanitariamente</v>
      </c>
      <c r="PIN470" s="265" t="str">
        <f t="shared" si="11078"/>
        <v>Inviable Sanitariamente</v>
      </c>
      <c r="PIO470" s="265" t="str">
        <f t="shared" si="11079"/>
        <v>Inviable Sanitariamente</v>
      </c>
      <c r="PIP470" s="265" t="str">
        <f t="shared" si="11080"/>
        <v>Inviable Sanitariamente</v>
      </c>
      <c r="PIQ470" s="265" t="str">
        <f t="shared" si="11081"/>
        <v>Inviable Sanitariamente</v>
      </c>
      <c r="PIR470" s="265" t="str">
        <f t="shared" si="11082"/>
        <v>Inviable Sanitariamente</v>
      </c>
      <c r="PIS470" s="265" t="str">
        <f t="shared" si="11083"/>
        <v>Inviable Sanitariamente</v>
      </c>
      <c r="PIT470" s="265" t="str">
        <f t="shared" si="11084"/>
        <v>Inviable Sanitariamente</v>
      </c>
      <c r="PIU470" s="265" t="str">
        <f t="shared" si="11085"/>
        <v>Inviable Sanitariamente</v>
      </c>
      <c r="PIV470" s="265" t="str">
        <f t="shared" si="11086"/>
        <v>Inviable Sanitariamente</v>
      </c>
      <c r="PIW470" s="265" t="str">
        <f t="shared" si="11087"/>
        <v>Inviable Sanitariamente</v>
      </c>
      <c r="PIX470" s="265" t="str">
        <f t="shared" si="11088"/>
        <v>Inviable Sanitariamente</v>
      </c>
      <c r="PIY470" s="265" t="str">
        <f t="shared" si="11089"/>
        <v>Inviable Sanitariamente</v>
      </c>
      <c r="PIZ470" s="265" t="str">
        <f t="shared" si="11090"/>
        <v>Inviable Sanitariamente</v>
      </c>
      <c r="PJA470" s="265" t="str">
        <f t="shared" si="11091"/>
        <v>Inviable Sanitariamente</v>
      </c>
      <c r="PJB470" s="265" t="str">
        <f t="shared" si="11092"/>
        <v>Inviable Sanitariamente</v>
      </c>
      <c r="PJC470" s="265" t="str">
        <f t="shared" si="11093"/>
        <v>Inviable Sanitariamente</v>
      </c>
      <c r="PJD470" s="265" t="str">
        <f t="shared" si="11094"/>
        <v>Inviable Sanitariamente</v>
      </c>
      <c r="PJE470" s="265" t="str">
        <f t="shared" si="11095"/>
        <v>Inviable Sanitariamente</v>
      </c>
      <c r="PJF470" s="265" t="str">
        <f t="shared" si="11096"/>
        <v>Inviable Sanitariamente</v>
      </c>
      <c r="PJG470" s="265" t="str">
        <f t="shared" si="11097"/>
        <v>Inviable Sanitariamente</v>
      </c>
      <c r="PJH470" s="265" t="str">
        <f t="shared" si="11098"/>
        <v>Inviable Sanitariamente</v>
      </c>
      <c r="PJI470" s="265" t="str">
        <f t="shared" si="11099"/>
        <v>Inviable Sanitariamente</v>
      </c>
      <c r="PJJ470" s="265" t="str">
        <f t="shared" si="11100"/>
        <v>Inviable Sanitariamente</v>
      </c>
      <c r="PJK470" s="265" t="str">
        <f t="shared" si="11101"/>
        <v>Inviable Sanitariamente</v>
      </c>
      <c r="PJL470" s="265" t="str">
        <f t="shared" si="11102"/>
        <v>Inviable Sanitariamente</v>
      </c>
      <c r="PJM470" s="265" t="str">
        <f t="shared" si="11103"/>
        <v>Inviable Sanitariamente</v>
      </c>
      <c r="PJN470" s="265" t="str">
        <f t="shared" si="11104"/>
        <v>Inviable Sanitariamente</v>
      </c>
      <c r="PJO470" s="265" t="str">
        <f t="shared" si="11105"/>
        <v>Inviable Sanitariamente</v>
      </c>
      <c r="PJP470" s="265" t="str">
        <f t="shared" si="11106"/>
        <v>Inviable Sanitariamente</v>
      </c>
      <c r="PJQ470" s="265" t="str">
        <f t="shared" si="11107"/>
        <v>Inviable Sanitariamente</v>
      </c>
      <c r="PJR470" s="265" t="str">
        <f t="shared" si="11108"/>
        <v>Inviable Sanitariamente</v>
      </c>
      <c r="PJS470" s="265" t="str">
        <f t="shared" si="11109"/>
        <v>Inviable Sanitariamente</v>
      </c>
      <c r="PJT470" s="265" t="str">
        <f t="shared" si="11110"/>
        <v>Inviable Sanitariamente</v>
      </c>
      <c r="PJU470" s="265" t="str">
        <f t="shared" si="11111"/>
        <v>Inviable Sanitariamente</v>
      </c>
      <c r="PJV470" s="265" t="str">
        <f t="shared" si="11112"/>
        <v>Inviable Sanitariamente</v>
      </c>
      <c r="PJW470" s="265" t="str">
        <f t="shared" si="11113"/>
        <v>Inviable Sanitariamente</v>
      </c>
      <c r="PJX470" s="265" t="str">
        <f t="shared" si="11114"/>
        <v>Inviable Sanitariamente</v>
      </c>
      <c r="PJY470" s="265" t="str">
        <f t="shared" si="11115"/>
        <v>Inviable Sanitariamente</v>
      </c>
      <c r="PJZ470" s="265" t="str">
        <f t="shared" si="11116"/>
        <v>Inviable Sanitariamente</v>
      </c>
      <c r="PKA470" s="265" t="str">
        <f t="shared" si="11117"/>
        <v>Inviable Sanitariamente</v>
      </c>
      <c r="PKB470" s="265" t="str">
        <f t="shared" si="11118"/>
        <v>Inviable Sanitariamente</v>
      </c>
      <c r="PKC470" s="265" t="str">
        <f t="shared" si="11119"/>
        <v>Inviable Sanitariamente</v>
      </c>
      <c r="PKD470" s="265" t="str">
        <f t="shared" si="11120"/>
        <v>Inviable Sanitariamente</v>
      </c>
      <c r="PKE470" s="265" t="str">
        <f t="shared" si="11121"/>
        <v>Inviable Sanitariamente</v>
      </c>
      <c r="PKF470" s="265" t="str">
        <f t="shared" si="11122"/>
        <v>Inviable Sanitariamente</v>
      </c>
      <c r="PKG470" s="265" t="str">
        <f t="shared" si="11123"/>
        <v>Inviable Sanitariamente</v>
      </c>
      <c r="PKH470" s="265" t="str">
        <f t="shared" si="11124"/>
        <v>Inviable Sanitariamente</v>
      </c>
      <c r="PKI470" s="265" t="str">
        <f t="shared" si="11125"/>
        <v>Inviable Sanitariamente</v>
      </c>
      <c r="PKJ470" s="265" t="str">
        <f t="shared" si="11126"/>
        <v>Inviable Sanitariamente</v>
      </c>
      <c r="PKK470" s="265" t="str">
        <f t="shared" si="11127"/>
        <v>Inviable Sanitariamente</v>
      </c>
      <c r="PKL470" s="265" t="str">
        <f t="shared" si="11128"/>
        <v>Inviable Sanitariamente</v>
      </c>
      <c r="PKM470" s="265" t="str">
        <f t="shared" si="11129"/>
        <v>Inviable Sanitariamente</v>
      </c>
      <c r="PKN470" s="265" t="str">
        <f t="shared" si="11130"/>
        <v>Inviable Sanitariamente</v>
      </c>
      <c r="PKO470" s="265" t="str">
        <f t="shared" si="11131"/>
        <v>Inviable Sanitariamente</v>
      </c>
      <c r="PKP470" s="265" t="str">
        <f t="shared" si="11132"/>
        <v>Inviable Sanitariamente</v>
      </c>
      <c r="PKQ470" s="265" t="str">
        <f t="shared" si="11133"/>
        <v>Inviable Sanitariamente</v>
      </c>
      <c r="PKR470" s="265" t="str">
        <f t="shared" si="11134"/>
        <v>Inviable Sanitariamente</v>
      </c>
      <c r="PKS470" s="265" t="str">
        <f t="shared" si="11135"/>
        <v>Inviable Sanitariamente</v>
      </c>
      <c r="PKT470" s="265" t="str">
        <f t="shared" si="11136"/>
        <v>Inviable Sanitariamente</v>
      </c>
      <c r="PKU470" s="265" t="str">
        <f t="shared" si="11137"/>
        <v>Inviable Sanitariamente</v>
      </c>
      <c r="PKV470" s="265" t="str">
        <f t="shared" si="11138"/>
        <v>Inviable Sanitariamente</v>
      </c>
      <c r="PKW470" s="265" t="str">
        <f t="shared" si="11139"/>
        <v>Inviable Sanitariamente</v>
      </c>
      <c r="PKX470" s="265" t="str">
        <f t="shared" si="11140"/>
        <v>Inviable Sanitariamente</v>
      </c>
      <c r="PKY470" s="265" t="str">
        <f t="shared" si="11141"/>
        <v>Inviable Sanitariamente</v>
      </c>
      <c r="PKZ470" s="265" t="str">
        <f t="shared" si="11142"/>
        <v>Inviable Sanitariamente</v>
      </c>
      <c r="PLA470" s="265" t="str">
        <f t="shared" si="11143"/>
        <v>Inviable Sanitariamente</v>
      </c>
      <c r="PLB470" s="265" t="str">
        <f t="shared" si="11144"/>
        <v>Inviable Sanitariamente</v>
      </c>
      <c r="PLC470" s="265" t="str">
        <f t="shared" si="11145"/>
        <v>Inviable Sanitariamente</v>
      </c>
      <c r="PLD470" s="265" t="str">
        <f t="shared" si="11146"/>
        <v>Inviable Sanitariamente</v>
      </c>
      <c r="PLE470" s="265" t="str">
        <f t="shared" si="11147"/>
        <v>Inviable Sanitariamente</v>
      </c>
      <c r="PLF470" s="265" t="str">
        <f t="shared" si="11148"/>
        <v>Inviable Sanitariamente</v>
      </c>
      <c r="PLG470" s="265" t="str">
        <f t="shared" si="11149"/>
        <v>Inviable Sanitariamente</v>
      </c>
      <c r="PLH470" s="265" t="str">
        <f t="shared" si="11150"/>
        <v>Inviable Sanitariamente</v>
      </c>
      <c r="PLI470" s="265" t="str">
        <f t="shared" si="11151"/>
        <v>Inviable Sanitariamente</v>
      </c>
      <c r="PLJ470" s="265" t="str">
        <f t="shared" si="11152"/>
        <v>Inviable Sanitariamente</v>
      </c>
      <c r="PLK470" s="265" t="str">
        <f t="shared" si="11153"/>
        <v>Inviable Sanitariamente</v>
      </c>
      <c r="PLL470" s="265" t="str">
        <f t="shared" si="11154"/>
        <v>Inviable Sanitariamente</v>
      </c>
      <c r="PLM470" s="265" t="str">
        <f t="shared" si="11155"/>
        <v>Inviable Sanitariamente</v>
      </c>
      <c r="PLN470" s="265" t="str">
        <f t="shared" si="11156"/>
        <v>Inviable Sanitariamente</v>
      </c>
      <c r="PLO470" s="265" t="str">
        <f t="shared" si="11157"/>
        <v>Inviable Sanitariamente</v>
      </c>
      <c r="PLP470" s="265" t="str">
        <f t="shared" si="11158"/>
        <v>Inviable Sanitariamente</v>
      </c>
      <c r="PLQ470" s="265" t="str">
        <f t="shared" si="11159"/>
        <v>Inviable Sanitariamente</v>
      </c>
      <c r="PLR470" s="265" t="str">
        <f t="shared" si="11160"/>
        <v>Inviable Sanitariamente</v>
      </c>
      <c r="PLS470" s="265" t="str">
        <f t="shared" si="11161"/>
        <v>Inviable Sanitariamente</v>
      </c>
      <c r="PLT470" s="265" t="str">
        <f t="shared" si="11162"/>
        <v>Inviable Sanitariamente</v>
      </c>
      <c r="PLU470" s="265" t="str">
        <f t="shared" si="11163"/>
        <v>Inviable Sanitariamente</v>
      </c>
      <c r="PLV470" s="265" t="str">
        <f t="shared" si="11164"/>
        <v>Inviable Sanitariamente</v>
      </c>
      <c r="PLW470" s="265" t="str">
        <f t="shared" si="11165"/>
        <v>Inviable Sanitariamente</v>
      </c>
      <c r="PLX470" s="265" t="str">
        <f t="shared" si="11166"/>
        <v>Inviable Sanitariamente</v>
      </c>
      <c r="PLY470" s="265" t="str">
        <f t="shared" si="11167"/>
        <v>Inviable Sanitariamente</v>
      </c>
      <c r="PLZ470" s="265" t="str">
        <f t="shared" si="11168"/>
        <v>Inviable Sanitariamente</v>
      </c>
      <c r="PMA470" s="265" t="str">
        <f t="shared" si="11169"/>
        <v>Inviable Sanitariamente</v>
      </c>
      <c r="PMB470" s="265" t="str">
        <f t="shared" si="11170"/>
        <v>Inviable Sanitariamente</v>
      </c>
      <c r="PMC470" s="265" t="str">
        <f t="shared" si="11171"/>
        <v>Inviable Sanitariamente</v>
      </c>
      <c r="PMD470" s="265" t="str">
        <f t="shared" si="11172"/>
        <v>Inviable Sanitariamente</v>
      </c>
      <c r="PME470" s="265" t="str">
        <f t="shared" si="11173"/>
        <v>Inviable Sanitariamente</v>
      </c>
      <c r="PMF470" s="265" t="str">
        <f t="shared" si="11174"/>
        <v>Inviable Sanitariamente</v>
      </c>
      <c r="PMG470" s="265" t="str">
        <f t="shared" si="11175"/>
        <v>Inviable Sanitariamente</v>
      </c>
      <c r="PMH470" s="265" t="str">
        <f t="shared" si="11176"/>
        <v>Inviable Sanitariamente</v>
      </c>
      <c r="PMI470" s="265" t="str">
        <f t="shared" si="11177"/>
        <v>Inviable Sanitariamente</v>
      </c>
      <c r="PMJ470" s="265" t="str">
        <f t="shared" si="11178"/>
        <v>Inviable Sanitariamente</v>
      </c>
      <c r="PMK470" s="265" t="str">
        <f t="shared" si="11179"/>
        <v>Inviable Sanitariamente</v>
      </c>
      <c r="PML470" s="265" t="str">
        <f t="shared" si="11180"/>
        <v>Inviable Sanitariamente</v>
      </c>
      <c r="PMM470" s="265" t="str">
        <f t="shared" si="11181"/>
        <v>Inviable Sanitariamente</v>
      </c>
      <c r="PMN470" s="265" t="str">
        <f t="shared" si="11182"/>
        <v>Inviable Sanitariamente</v>
      </c>
      <c r="PMO470" s="265" t="str">
        <f t="shared" si="11183"/>
        <v>Inviable Sanitariamente</v>
      </c>
      <c r="PMP470" s="265" t="str">
        <f t="shared" si="11184"/>
        <v>Inviable Sanitariamente</v>
      </c>
      <c r="PMQ470" s="265" t="str">
        <f t="shared" si="11185"/>
        <v>Inviable Sanitariamente</v>
      </c>
      <c r="PMR470" s="265" t="str">
        <f t="shared" si="11186"/>
        <v>Inviable Sanitariamente</v>
      </c>
      <c r="PMS470" s="265" t="str">
        <f t="shared" si="11187"/>
        <v>Inviable Sanitariamente</v>
      </c>
      <c r="PMT470" s="265" t="str">
        <f t="shared" si="11188"/>
        <v>Inviable Sanitariamente</v>
      </c>
      <c r="PMU470" s="265" t="str">
        <f t="shared" si="11189"/>
        <v>Inviable Sanitariamente</v>
      </c>
      <c r="PMV470" s="265" t="str">
        <f t="shared" si="11190"/>
        <v>Inviable Sanitariamente</v>
      </c>
      <c r="PMW470" s="265" t="str">
        <f t="shared" si="11191"/>
        <v>Inviable Sanitariamente</v>
      </c>
      <c r="PMX470" s="265" t="str">
        <f t="shared" si="11192"/>
        <v>Inviable Sanitariamente</v>
      </c>
      <c r="PMY470" s="265" t="str">
        <f t="shared" si="11193"/>
        <v>Inviable Sanitariamente</v>
      </c>
      <c r="PMZ470" s="265" t="str">
        <f t="shared" si="11194"/>
        <v>Inviable Sanitariamente</v>
      </c>
      <c r="PNA470" s="265" t="str">
        <f t="shared" si="11195"/>
        <v>Inviable Sanitariamente</v>
      </c>
      <c r="PNB470" s="265" t="str">
        <f t="shared" si="11196"/>
        <v>Inviable Sanitariamente</v>
      </c>
      <c r="PNC470" s="265" t="str">
        <f t="shared" si="11197"/>
        <v>Inviable Sanitariamente</v>
      </c>
      <c r="PND470" s="265" t="str">
        <f t="shared" si="11198"/>
        <v>Inviable Sanitariamente</v>
      </c>
      <c r="PNE470" s="265" t="str">
        <f t="shared" si="11199"/>
        <v>Inviable Sanitariamente</v>
      </c>
      <c r="PNF470" s="265" t="str">
        <f t="shared" si="11200"/>
        <v>Inviable Sanitariamente</v>
      </c>
      <c r="PNG470" s="265" t="str">
        <f t="shared" si="11201"/>
        <v>Inviable Sanitariamente</v>
      </c>
      <c r="PNH470" s="265" t="str">
        <f t="shared" si="11202"/>
        <v>Inviable Sanitariamente</v>
      </c>
      <c r="PNI470" s="265" t="str">
        <f t="shared" si="11203"/>
        <v>Inviable Sanitariamente</v>
      </c>
      <c r="PNJ470" s="265" t="str">
        <f t="shared" si="11204"/>
        <v>Inviable Sanitariamente</v>
      </c>
      <c r="PNK470" s="265" t="str">
        <f t="shared" si="11205"/>
        <v>Inviable Sanitariamente</v>
      </c>
      <c r="PNL470" s="265" t="str">
        <f t="shared" si="11206"/>
        <v>Inviable Sanitariamente</v>
      </c>
      <c r="PNM470" s="265" t="str">
        <f t="shared" si="11207"/>
        <v>Inviable Sanitariamente</v>
      </c>
      <c r="PNN470" s="265" t="str">
        <f t="shared" si="11208"/>
        <v>Inviable Sanitariamente</v>
      </c>
      <c r="PNO470" s="265" t="str">
        <f t="shared" si="11209"/>
        <v>Inviable Sanitariamente</v>
      </c>
      <c r="PNP470" s="265" t="str">
        <f t="shared" si="11210"/>
        <v>Inviable Sanitariamente</v>
      </c>
      <c r="PNQ470" s="265" t="str">
        <f t="shared" si="11211"/>
        <v>Inviable Sanitariamente</v>
      </c>
      <c r="PNR470" s="265" t="str">
        <f t="shared" si="11212"/>
        <v>Inviable Sanitariamente</v>
      </c>
      <c r="PNS470" s="265" t="str">
        <f t="shared" si="11213"/>
        <v>Inviable Sanitariamente</v>
      </c>
      <c r="PNT470" s="265" t="str">
        <f t="shared" si="11214"/>
        <v>Inviable Sanitariamente</v>
      </c>
      <c r="PNU470" s="265" t="str">
        <f t="shared" si="11215"/>
        <v>Inviable Sanitariamente</v>
      </c>
      <c r="PNV470" s="265" t="str">
        <f t="shared" si="11216"/>
        <v>Inviable Sanitariamente</v>
      </c>
      <c r="PNW470" s="265" t="str">
        <f t="shared" si="11217"/>
        <v>Inviable Sanitariamente</v>
      </c>
      <c r="PNX470" s="265" t="str">
        <f t="shared" si="11218"/>
        <v>Inviable Sanitariamente</v>
      </c>
      <c r="PNY470" s="265" t="str">
        <f t="shared" si="11219"/>
        <v>Inviable Sanitariamente</v>
      </c>
      <c r="PNZ470" s="265" t="str">
        <f t="shared" si="11220"/>
        <v>Inviable Sanitariamente</v>
      </c>
      <c r="POA470" s="265" t="str">
        <f t="shared" si="11221"/>
        <v>Inviable Sanitariamente</v>
      </c>
      <c r="POB470" s="265" t="str">
        <f t="shared" si="11222"/>
        <v>Inviable Sanitariamente</v>
      </c>
      <c r="POC470" s="265" t="str">
        <f t="shared" si="11223"/>
        <v>Inviable Sanitariamente</v>
      </c>
      <c r="POD470" s="265" t="str">
        <f t="shared" si="11224"/>
        <v>Inviable Sanitariamente</v>
      </c>
      <c r="POE470" s="265" t="str">
        <f t="shared" si="11225"/>
        <v>Inviable Sanitariamente</v>
      </c>
      <c r="POF470" s="265" t="str">
        <f t="shared" si="11226"/>
        <v>Inviable Sanitariamente</v>
      </c>
      <c r="POG470" s="265" t="str">
        <f t="shared" si="11227"/>
        <v>Inviable Sanitariamente</v>
      </c>
      <c r="POH470" s="265" t="str">
        <f t="shared" si="11228"/>
        <v>Inviable Sanitariamente</v>
      </c>
      <c r="POI470" s="265" t="str">
        <f t="shared" si="11229"/>
        <v>Inviable Sanitariamente</v>
      </c>
      <c r="POJ470" s="265" t="str">
        <f t="shared" si="11230"/>
        <v>Inviable Sanitariamente</v>
      </c>
      <c r="POK470" s="265" t="str">
        <f t="shared" si="11231"/>
        <v>Inviable Sanitariamente</v>
      </c>
      <c r="POL470" s="265" t="str">
        <f t="shared" si="11232"/>
        <v>Inviable Sanitariamente</v>
      </c>
      <c r="POM470" s="265" t="str">
        <f t="shared" si="11233"/>
        <v>Inviable Sanitariamente</v>
      </c>
      <c r="PON470" s="265" t="str">
        <f t="shared" si="11234"/>
        <v>Inviable Sanitariamente</v>
      </c>
      <c r="POO470" s="265" t="str">
        <f t="shared" si="11235"/>
        <v>Inviable Sanitariamente</v>
      </c>
      <c r="POP470" s="265" t="str">
        <f t="shared" si="11236"/>
        <v>Inviable Sanitariamente</v>
      </c>
      <c r="POQ470" s="265" t="str">
        <f t="shared" si="11237"/>
        <v>Inviable Sanitariamente</v>
      </c>
      <c r="POR470" s="265" t="str">
        <f t="shared" si="11238"/>
        <v>Inviable Sanitariamente</v>
      </c>
      <c r="POS470" s="265" t="str">
        <f t="shared" si="11239"/>
        <v>Inviable Sanitariamente</v>
      </c>
      <c r="POT470" s="265" t="str">
        <f t="shared" si="11240"/>
        <v>Inviable Sanitariamente</v>
      </c>
      <c r="POU470" s="265" t="str">
        <f t="shared" si="11241"/>
        <v>Inviable Sanitariamente</v>
      </c>
      <c r="POV470" s="265" t="str">
        <f t="shared" si="11242"/>
        <v>Inviable Sanitariamente</v>
      </c>
      <c r="POW470" s="265" t="str">
        <f t="shared" si="11243"/>
        <v>Inviable Sanitariamente</v>
      </c>
      <c r="POX470" s="265" t="str">
        <f t="shared" si="11244"/>
        <v>Inviable Sanitariamente</v>
      </c>
      <c r="POY470" s="265" t="str">
        <f t="shared" si="11245"/>
        <v>Inviable Sanitariamente</v>
      </c>
      <c r="POZ470" s="265" t="str">
        <f t="shared" si="11246"/>
        <v>Inviable Sanitariamente</v>
      </c>
      <c r="PPA470" s="265" t="str">
        <f t="shared" si="11247"/>
        <v>Inviable Sanitariamente</v>
      </c>
      <c r="PPB470" s="265" t="str">
        <f t="shared" si="11248"/>
        <v>Inviable Sanitariamente</v>
      </c>
      <c r="PPC470" s="265" t="str">
        <f t="shared" si="11249"/>
        <v>Inviable Sanitariamente</v>
      </c>
      <c r="PPD470" s="265" t="str">
        <f t="shared" si="11250"/>
        <v>Inviable Sanitariamente</v>
      </c>
      <c r="PPE470" s="265" t="str">
        <f t="shared" si="11251"/>
        <v>Inviable Sanitariamente</v>
      </c>
      <c r="PPF470" s="265" t="str">
        <f t="shared" si="11252"/>
        <v>Inviable Sanitariamente</v>
      </c>
      <c r="PPG470" s="265" t="str">
        <f t="shared" si="11253"/>
        <v>Inviable Sanitariamente</v>
      </c>
      <c r="PPH470" s="265" t="str">
        <f t="shared" si="11254"/>
        <v>Inviable Sanitariamente</v>
      </c>
      <c r="PPI470" s="265" t="str">
        <f t="shared" si="11255"/>
        <v>Inviable Sanitariamente</v>
      </c>
      <c r="PPJ470" s="265" t="str">
        <f t="shared" si="11256"/>
        <v>Inviable Sanitariamente</v>
      </c>
      <c r="PPK470" s="265" t="str">
        <f t="shared" si="11257"/>
        <v>Inviable Sanitariamente</v>
      </c>
      <c r="PPL470" s="265" t="str">
        <f t="shared" si="11258"/>
        <v>Inviable Sanitariamente</v>
      </c>
      <c r="PPM470" s="265" t="str">
        <f t="shared" si="11259"/>
        <v>Inviable Sanitariamente</v>
      </c>
      <c r="PPN470" s="265" t="str">
        <f t="shared" si="11260"/>
        <v>Inviable Sanitariamente</v>
      </c>
      <c r="PPO470" s="265" t="str">
        <f t="shared" si="11261"/>
        <v>Inviable Sanitariamente</v>
      </c>
      <c r="PPP470" s="265" t="str">
        <f t="shared" si="11262"/>
        <v>Inviable Sanitariamente</v>
      </c>
      <c r="PPQ470" s="265" t="str">
        <f t="shared" si="11263"/>
        <v>Inviable Sanitariamente</v>
      </c>
      <c r="PPR470" s="265" t="str">
        <f t="shared" si="11264"/>
        <v>Inviable Sanitariamente</v>
      </c>
      <c r="PPS470" s="265" t="str">
        <f t="shared" si="11265"/>
        <v>Inviable Sanitariamente</v>
      </c>
      <c r="PPT470" s="265" t="str">
        <f t="shared" si="11266"/>
        <v>Inviable Sanitariamente</v>
      </c>
      <c r="PPU470" s="265" t="str">
        <f t="shared" si="11267"/>
        <v>Inviable Sanitariamente</v>
      </c>
      <c r="PPV470" s="265" t="str">
        <f t="shared" si="11268"/>
        <v>Inviable Sanitariamente</v>
      </c>
      <c r="PPW470" s="265" t="str">
        <f t="shared" si="11269"/>
        <v>Inviable Sanitariamente</v>
      </c>
      <c r="PPX470" s="265" t="str">
        <f t="shared" si="11270"/>
        <v>Inviable Sanitariamente</v>
      </c>
      <c r="PPY470" s="265" t="str">
        <f t="shared" si="11271"/>
        <v>Inviable Sanitariamente</v>
      </c>
      <c r="PPZ470" s="265" t="str">
        <f t="shared" si="11272"/>
        <v>Inviable Sanitariamente</v>
      </c>
      <c r="PQA470" s="265" t="str">
        <f t="shared" si="11273"/>
        <v>Inviable Sanitariamente</v>
      </c>
      <c r="PQB470" s="265" t="str">
        <f t="shared" si="11274"/>
        <v>Inviable Sanitariamente</v>
      </c>
      <c r="PQC470" s="265" t="str">
        <f t="shared" si="11275"/>
        <v>Inviable Sanitariamente</v>
      </c>
      <c r="PQD470" s="265" t="str">
        <f t="shared" si="11276"/>
        <v>Inviable Sanitariamente</v>
      </c>
      <c r="PQE470" s="265" t="str">
        <f t="shared" si="11277"/>
        <v>Inviable Sanitariamente</v>
      </c>
      <c r="PQF470" s="265" t="str">
        <f t="shared" si="11278"/>
        <v>Inviable Sanitariamente</v>
      </c>
      <c r="PQG470" s="265" t="str">
        <f t="shared" si="11279"/>
        <v>Inviable Sanitariamente</v>
      </c>
      <c r="PQH470" s="265" t="str">
        <f t="shared" si="11280"/>
        <v>Inviable Sanitariamente</v>
      </c>
      <c r="PQI470" s="265" t="str">
        <f t="shared" si="11281"/>
        <v>Inviable Sanitariamente</v>
      </c>
      <c r="PQJ470" s="265" t="str">
        <f t="shared" si="11282"/>
        <v>Inviable Sanitariamente</v>
      </c>
      <c r="PQK470" s="265" t="str">
        <f t="shared" si="11283"/>
        <v>Inviable Sanitariamente</v>
      </c>
      <c r="PQL470" s="265" t="str">
        <f t="shared" si="11284"/>
        <v>Inviable Sanitariamente</v>
      </c>
      <c r="PQM470" s="265" t="str">
        <f t="shared" si="11285"/>
        <v>Inviable Sanitariamente</v>
      </c>
      <c r="PQN470" s="265" t="str">
        <f t="shared" si="11286"/>
        <v>Inviable Sanitariamente</v>
      </c>
      <c r="PQO470" s="265" t="str">
        <f t="shared" si="11287"/>
        <v>Inviable Sanitariamente</v>
      </c>
      <c r="PQP470" s="265" t="str">
        <f t="shared" si="11288"/>
        <v>Inviable Sanitariamente</v>
      </c>
      <c r="PQQ470" s="265" t="str">
        <f t="shared" si="11289"/>
        <v>Inviable Sanitariamente</v>
      </c>
      <c r="PQR470" s="265" t="str">
        <f t="shared" si="11290"/>
        <v>Inviable Sanitariamente</v>
      </c>
      <c r="PQS470" s="265" t="str">
        <f t="shared" si="11291"/>
        <v>Inviable Sanitariamente</v>
      </c>
      <c r="PQT470" s="265" t="str">
        <f t="shared" si="11292"/>
        <v>Inviable Sanitariamente</v>
      </c>
      <c r="PQU470" s="265" t="str">
        <f t="shared" si="11293"/>
        <v>Inviable Sanitariamente</v>
      </c>
      <c r="PQV470" s="265" t="str">
        <f t="shared" si="11294"/>
        <v>Inviable Sanitariamente</v>
      </c>
      <c r="PQW470" s="265" t="str">
        <f t="shared" si="11295"/>
        <v>Inviable Sanitariamente</v>
      </c>
      <c r="PQX470" s="265" t="str">
        <f t="shared" si="11296"/>
        <v>Inviable Sanitariamente</v>
      </c>
      <c r="PQY470" s="265" t="str">
        <f t="shared" si="11297"/>
        <v>Inviable Sanitariamente</v>
      </c>
      <c r="PQZ470" s="265" t="str">
        <f t="shared" si="11298"/>
        <v>Inviable Sanitariamente</v>
      </c>
      <c r="PRA470" s="265" t="str">
        <f t="shared" si="11299"/>
        <v>Inviable Sanitariamente</v>
      </c>
      <c r="PRB470" s="265" t="str">
        <f t="shared" si="11300"/>
        <v>Inviable Sanitariamente</v>
      </c>
      <c r="PRC470" s="265" t="str">
        <f t="shared" si="11301"/>
        <v>Inviable Sanitariamente</v>
      </c>
      <c r="PRD470" s="265" t="str">
        <f t="shared" si="11302"/>
        <v>Inviable Sanitariamente</v>
      </c>
      <c r="PRE470" s="265" t="str">
        <f t="shared" si="11303"/>
        <v>Inviable Sanitariamente</v>
      </c>
      <c r="PRF470" s="265" t="str">
        <f t="shared" si="11304"/>
        <v>Inviable Sanitariamente</v>
      </c>
      <c r="PRG470" s="265" t="str">
        <f t="shared" si="11305"/>
        <v>Inviable Sanitariamente</v>
      </c>
      <c r="PRH470" s="265" t="str">
        <f t="shared" si="11306"/>
        <v>Inviable Sanitariamente</v>
      </c>
      <c r="PRI470" s="265" t="str">
        <f t="shared" si="11307"/>
        <v>Inviable Sanitariamente</v>
      </c>
      <c r="PRJ470" s="265" t="str">
        <f t="shared" si="11308"/>
        <v>Inviable Sanitariamente</v>
      </c>
      <c r="PRK470" s="265" t="str">
        <f t="shared" si="11309"/>
        <v>Inviable Sanitariamente</v>
      </c>
      <c r="PRL470" s="265" t="str">
        <f t="shared" si="11310"/>
        <v>Inviable Sanitariamente</v>
      </c>
      <c r="PRM470" s="265" t="str">
        <f t="shared" si="11311"/>
        <v>Inviable Sanitariamente</v>
      </c>
      <c r="PRN470" s="265" t="str">
        <f t="shared" si="11312"/>
        <v>Inviable Sanitariamente</v>
      </c>
      <c r="PRO470" s="265" t="str">
        <f t="shared" si="11313"/>
        <v>Inviable Sanitariamente</v>
      </c>
      <c r="PRP470" s="265" t="str">
        <f t="shared" si="11314"/>
        <v>Inviable Sanitariamente</v>
      </c>
      <c r="PRQ470" s="265" t="str">
        <f t="shared" si="11315"/>
        <v>Inviable Sanitariamente</v>
      </c>
      <c r="PRR470" s="265" t="str">
        <f t="shared" si="11316"/>
        <v>Inviable Sanitariamente</v>
      </c>
      <c r="PRS470" s="265" t="str">
        <f t="shared" si="11317"/>
        <v>Inviable Sanitariamente</v>
      </c>
      <c r="PRT470" s="265" t="str">
        <f t="shared" si="11318"/>
        <v>Inviable Sanitariamente</v>
      </c>
      <c r="PRU470" s="265" t="str">
        <f t="shared" si="11319"/>
        <v>Inviable Sanitariamente</v>
      </c>
      <c r="PRV470" s="265" t="str">
        <f t="shared" si="11320"/>
        <v>Inviable Sanitariamente</v>
      </c>
      <c r="PRW470" s="265" t="str">
        <f t="shared" si="11321"/>
        <v>Inviable Sanitariamente</v>
      </c>
      <c r="PRX470" s="265" t="str">
        <f t="shared" si="11322"/>
        <v>Inviable Sanitariamente</v>
      </c>
      <c r="PRY470" s="265" t="str">
        <f t="shared" si="11323"/>
        <v>Inviable Sanitariamente</v>
      </c>
      <c r="PRZ470" s="265" t="str">
        <f t="shared" si="11324"/>
        <v>Inviable Sanitariamente</v>
      </c>
      <c r="PSA470" s="265" t="str">
        <f t="shared" si="11325"/>
        <v>Inviable Sanitariamente</v>
      </c>
      <c r="PSB470" s="265" t="str">
        <f t="shared" si="11326"/>
        <v>Inviable Sanitariamente</v>
      </c>
      <c r="PSC470" s="265" t="str">
        <f t="shared" si="11327"/>
        <v>Inviable Sanitariamente</v>
      </c>
      <c r="PSD470" s="265" t="str">
        <f t="shared" si="11328"/>
        <v>Inviable Sanitariamente</v>
      </c>
      <c r="PSE470" s="265" t="str">
        <f t="shared" si="11329"/>
        <v>Inviable Sanitariamente</v>
      </c>
      <c r="PSF470" s="265" t="str">
        <f t="shared" si="11330"/>
        <v>Inviable Sanitariamente</v>
      </c>
      <c r="PSG470" s="265" t="str">
        <f t="shared" si="11331"/>
        <v>Inviable Sanitariamente</v>
      </c>
      <c r="PSH470" s="265" t="str">
        <f t="shared" si="11332"/>
        <v>Inviable Sanitariamente</v>
      </c>
      <c r="PSI470" s="265" t="str">
        <f t="shared" si="11333"/>
        <v>Inviable Sanitariamente</v>
      </c>
      <c r="PSJ470" s="265" t="str">
        <f t="shared" si="11334"/>
        <v>Inviable Sanitariamente</v>
      </c>
      <c r="PSK470" s="265" t="str">
        <f t="shared" si="11335"/>
        <v>Inviable Sanitariamente</v>
      </c>
      <c r="PSL470" s="265" t="str">
        <f t="shared" si="11336"/>
        <v>Inviable Sanitariamente</v>
      </c>
      <c r="PSM470" s="265" t="str">
        <f t="shared" si="11337"/>
        <v>Inviable Sanitariamente</v>
      </c>
      <c r="PSN470" s="265" t="str">
        <f t="shared" si="11338"/>
        <v>Inviable Sanitariamente</v>
      </c>
      <c r="PSO470" s="265" t="str">
        <f t="shared" si="11339"/>
        <v>Inviable Sanitariamente</v>
      </c>
      <c r="PSP470" s="265" t="str">
        <f t="shared" si="11340"/>
        <v>Inviable Sanitariamente</v>
      </c>
      <c r="PSQ470" s="265" t="str">
        <f t="shared" si="11341"/>
        <v>Inviable Sanitariamente</v>
      </c>
      <c r="PSR470" s="265" t="str">
        <f t="shared" si="11342"/>
        <v>Inviable Sanitariamente</v>
      </c>
      <c r="PSS470" s="265" t="str">
        <f t="shared" si="11343"/>
        <v>Inviable Sanitariamente</v>
      </c>
      <c r="PST470" s="265" t="str">
        <f t="shared" si="11344"/>
        <v>Inviable Sanitariamente</v>
      </c>
      <c r="PSU470" s="265" t="str">
        <f t="shared" si="11345"/>
        <v>Inviable Sanitariamente</v>
      </c>
      <c r="PSV470" s="265" t="str">
        <f t="shared" si="11346"/>
        <v>Inviable Sanitariamente</v>
      </c>
      <c r="PSW470" s="265" t="str">
        <f t="shared" si="11347"/>
        <v>Inviable Sanitariamente</v>
      </c>
      <c r="PSX470" s="265" t="str">
        <f t="shared" si="11348"/>
        <v>Inviable Sanitariamente</v>
      </c>
      <c r="PSY470" s="265" t="str">
        <f t="shared" si="11349"/>
        <v>Inviable Sanitariamente</v>
      </c>
      <c r="PSZ470" s="265" t="str">
        <f t="shared" si="11350"/>
        <v>Inviable Sanitariamente</v>
      </c>
      <c r="PTA470" s="265" t="str">
        <f t="shared" si="11351"/>
        <v>Inviable Sanitariamente</v>
      </c>
      <c r="PTB470" s="265" t="str">
        <f t="shared" si="11352"/>
        <v>Inviable Sanitariamente</v>
      </c>
      <c r="PTC470" s="265" t="str">
        <f t="shared" si="11353"/>
        <v>Inviable Sanitariamente</v>
      </c>
      <c r="PTD470" s="265" t="str">
        <f t="shared" si="11354"/>
        <v>Inviable Sanitariamente</v>
      </c>
      <c r="PTE470" s="265" t="str">
        <f t="shared" si="11355"/>
        <v>Inviable Sanitariamente</v>
      </c>
      <c r="PTF470" s="265" t="str">
        <f t="shared" si="11356"/>
        <v>Inviable Sanitariamente</v>
      </c>
      <c r="PTG470" s="265" t="str">
        <f t="shared" si="11357"/>
        <v>Inviable Sanitariamente</v>
      </c>
      <c r="PTH470" s="265" t="str">
        <f t="shared" si="11358"/>
        <v>Inviable Sanitariamente</v>
      </c>
      <c r="PTI470" s="265" t="str">
        <f t="shared" si="11359"/>
        <v>Inviable Sanitariamente</v>
      </c>
      <c r="PTJ470" s="265" t="str">
        <f t="shared" si="11360"/>
        <v>Inviable Sanitariamente</v>
      </c>
      <c r="PTK470" s="265" t="str">
        <f t="shared" si="11361"/>
        <v>Inviable Sanitariamente</v>
      </c>
      <c r="PTL470" s="265" t="str">
        <f t="shared" si="11362"/>
        <v>Inviable Sanitariamente</v>
      </c>
      <c r="PTM470" s="265" t="str">
        <f t="shared" si="11363"/>
        <v>Inviable Sanitariamente</v>
      </c>
      <c r="PTN470" s="265" t="str">
        <f t="shared" si="11364"/>
        <v>Inviable Sanitariamente</v>
      </c>
      <c r="PTO470" s="265" t="str">
        <f t="shared" si="11365"/>
        <v>Inviable Sanitariamente</v>
      </c>
      <c r="PTP470" s="265" t="str">
        <f t="shared" si="11366"/>
        <v>Inviable Sanitariamente</v>
      </c>
      <c r="PTQ470" s="265" t="str">
        <f t="shared" si="11367"/>
        <v>Inviable Sanitariamente</v>
      </c>
      <c r="PTR470" s="265" t="str">
        <f t="shared" si="11368"/>
        <v>Inviable Sanitariamente</v>
      </c>
      <c r="PTS470" s="265" t="str">
        <f t="shared" si="11369"/>
        <v>Inviable Sanitariamente</v>
      </c>
      <c r="PTT470" s="265" t="str">
        <f t="shared" si="11370"/>
        <v>Inviable Sanitariamente</v>
      </c>
      <c r="PTU470" s="265" t="str">
        <f t="shared" si="11371"/>
        <v>Inviable Sanitariamente</v>
      </c>
      <c r="PTV470" s="265" t="str">
        <f t="shared" si="11372"/>
        <v>Inviable Sanitariamente</v>
      </c>
      <c r="PTW470" s="265" t="str">
        <f t="shared" si="11373"/>
        <v>Inviable Sanitariamente</v>
      </c>
      <c r="PTX470" s="265" t="str">
        <f t="shared" si="11374"/>
        <v>Inviable Sanitariamente</v>
      </c>
      <c r="PTY470" s="265" t="str">
        <f t="shared" si="11375"/>
        <v>Inviable Sanitariamente</v>
      </c>
      <c r="PTZ470" s="265" t="str">
        <f t="shared" si="11376"/>
        <v>Inviable Sanitariamente</v>
      </c>
      <c r="PUA470" s="265" t="str">
        <f t="shared" si="11377"/>
        <v>Inviable Sanitariamente</v>
      </c>
      <c r="PUB470" s="265" t="str">
        <f t="shared" si="11378"/>
        <v>Inviable Sanitariamente</v>
      </c>
      <c r="PUC470" s="265" t="str">
        <f t="shared" si="11379"/>
        <v>Inviable Sanitariamente</v>
      </c>
      <c r="PUD470" s="265" t="str">
        <f t="shared" si="11380"/>
        <v>Inviable Sanitariamente</v>
      </c>
      <c r="PUE470" s="265" t="str">
        <f t="shared" si="11381"/>
        <v>Inviable Sanitariamente</v>
      </c>
      <c r="PUF470" s="265" t="str">
        <f t="shared" si="11382"/>
        <v>Inviable Sanitariamente</v>
      </c>
      <c r="PUG470" s="265" t="str">
        <f t="shared" si="11383"/>
        <v>Inviable Sanitariamente</v>
      </c>
      <c r="PUH470" s="265" t="str">
        <f t="shared" si="11384"/>
        <v>Inviable Sanitariamente</v>
      </c>
      <c r="PUI470" s="265" t="str">
        <f t="shared" si="11385"/>
        <v>Inviable Sanitariamente</v>
      </c>
      <c r="PUJ470" s="265" t="str">
        <f t="shared" si="11386"/>
        <v>Inviable Sanitariamente</v>
      </c>
      <c r="PUK470" s="265" t="str">
        <f t="shared" si="11387"/>
        <v>Inviable Sanitariamente</v>
      </c>
      <c r="PUL470" s="265" t="str">
        <f t="shared" si="11388"/>
        <v>Inviable Sanitariamente</v>
      </c>
      <c r="PUM470" s="265" t="str">
        <f t="shared" si="11389"/>
        <v>Inviable Sanitariamente</v>
      </c>
      <c r="PUN470" s="265" t="str">
        <f t="shared" si="11390"/>
        <v>Inviable Sanitariamente</v>
      </c>
      <c r="PUO470" s="265" t="str">
        <f t="shared" si="11391"/>
        <v>Inviable Sanitariamente</v>
      </c>
      <c r="PUP470" s="265" t="str">
        <f t="shared" si="11392"/>
        <v>Inviable Sanitariamente</v>
      </c>
      <c r="PUQ470" s="265" t="str">
        <f t="shared" si="11393"/>
        <v>Inviable Sanitariamente</v>
      </c>
      <c r="PUR470" s="265" t="str">
        <f t="shared" si="11394"/>
        <v>Inviable Sanitariamente</v>
      </c>
      <c r="PUS470" s="265" t="str">
        <f t="shared" si="11395"/>
        <v>Inviable Sanitariamente</v>
      </c>
      <c r="PUT470" s="265" t="str">
        <f t="shared" si="11396"/>
        <v>Inviable Sanitariamente</v>
      </c>
      <c r="PUU470" s="265" t="str">
        <f t="shared" si="11397"/>
        <v>Inviable Sanitariamente</v>
      </c>
      <c r="PUV470" s="265" t="str">
        <f t="shared" si="11398"/>
        <v>Inviable Sanitariamente</v>
      </c>
      <c r="PUW470" s="265" t="str">
        <f t="shared" si="11399"/>
        <v>Inviable Sanitariamente</v>
      </c>
      <c r="PUX470" s="265" t="str">
        <f t="shared" si="11400"/>
        <v>Inviable Sanitariamente</v>
      </c>
      <c r="PUY470" s="265" t="str">
        <f t="shared" si="11401"/>
        <v>Inviable Sanitariamente</v>
      </c>
      <c r="PUZ470" s="265" t="str">
        <f t="shared" si="11402"/>
        <v>Inviable Sanitariamente</v>
      </c>
      <c r="PVA470" s="265" t="str">
        <f t="shared" si="11403"/>
        <v>Inviable Sanitariamente</v>
      </c>
      <c r="PVB470" s="265" t="str">
        <f t="shared" si="11404"/>
        <v>Inviable Sanitariamente</v>
      </c>
      <c r="PVC470" s="265" t="str">
        <f t="shared" si="11405"/>
        <v>Inviable Sanitariamente</v>
      </c>
      <c r="PVD470" s="265" t="str">
        <f t="shared" si="11406"/>
        <v>Inviable Sanitariamente</v>
      </c>
      <c r="PVE470" s="265" t="str">
        <f t="shared" si="11407"/>
        <v>Inviable Sanitariamente</v>
      </c>
      <c r="PVF470" s="265" t="str">
        <f t="shared" si="11408"/>
        <v>Inviable Sanitariamente</v>
      </c>
      <c r="PVG470" s="265" t="str">
        <f t="shared" si="11409"/>
        <v>Inviable Sanitariamente</v>
      </c>
      <c r="PVH470" s="265" t="str">
        <f t="shared" si="11410"/>
        <v>Inviable Sanitariamente</v>
      </c>
      <c r="PVI470" s="265" t="str">
        <f t="shared" si="11411"/>
        <v>Inviable Sanitariamente</v>
      </c>
      <c r="PVJ470" s="265" t="str">
        <f t="shared" si="11412"/>
        <v>Inviable Sanitariamente</v>
      </c>
      <c r="PVK470" s="265" t="str">
        <f t="shared" si="11413"/>
        <v>Inviable Sanitariamente</v>
      </c>
      <c r="PVL470" s="265" t="str">
        <f t="shared" si="11414"/>
        <v>Inviable Sanitariamente</v>
      </c>
      <c r="PVM470" s="265" t="str">
        <f t="shared" si="11415"/>
        <v>Inviable Sanitariamente</v>
      </c>
      <c r="PVN470" s="265" t="str">
        <f t="shared" si="11416"/>
        <v>Inviable Sanitariamente</v>
      </c>
      <c r="PVO470" s="265" t="str">
        <f t="shared" si="11417"/>
        <v>Inviable Sanitariamente</v>
      </c>
      <c r="PVP470" s="265" t="str">
        <f t="shared" si="11418"/>
        <v>Inviable Sanitariamente</v>
      </c>
      <c r="PVQ470" s="265" t="str">
        <f t="shared" si="11419"/>
        <v>Inviable Sanitariamente</v>
      </c>
      <c r="PVR470" s="265" t="str">
        <f t="shared" si="11420"/>
        <v>Inviable Sanitariamente</v>
      </c>
      <c r="PVS470" s="265" t="str">
        <f t="shared" si="11421"/>
        <v>Inviable Sanitariamente</v>
      </c>
      <c r="PVT470" s="265" t="str">
        <f t="shared" si="11422"/>
        <v>Inviable Sanitariamente</v>
      </c>
      <c r="PVU470" s="265" t="str">
        <f t="shared" si="11423"/>
        <v>Inviable Sanitariamente</v>
      </c>
      <c r="PVV470" s="265" t="str">
        <f t="shared" si="11424"/>
        <v>Inviable Sanitariamente</v>
      </c>
      <c r="PVW470" s="265" t="str">
        <f t="shared" si="11425"/>
        <v>Inviable Sanitariamente</v>
      </c>
      <c r="PVX470" s="265" t="str">
        <f t="shared" si="11426"/>
        <v>Inviable Sanitariamente</v>
      </c>
      <c r="PVY470" s="265" t="str">
        <f t="shared" si="11427"/>
        <v>Inviable Sanitariamente</v>
      </c>
      <c r="PVZ470" s="265" t="str">
        <f t="shared" si="11428"/>
        <v>Inviable Sanitariamente</v>
      </c>
      <c r="PWA470" s="265" t="str">
        <f t="shared" si="11429"/>
        <v>Inviable Sanitariamente</v>
      </c>
      <c r="PWB470" s="265" t="str">
        <f t="shared" si="11430"/>
        <v>Inviable Sanitariamente</v>
      </c>
      <c r="PWC470" s="265" t="str">
        <f t="shared" si="11431"/>
        <v>Inviable Sanitariamente</v>
      </c>
      <c r="PWD470" s="265" t="str">
        <f t="shared" si="11432"/>
        <v>Inviable Sanitariamente</v>
      </c>
      <c r="PWE470" s="265" t="str">
        <f t="shared" si="11433"/>
        <v>Inviable Sanitariamente</v>
      </c>
      <c r="PWF470" s="265" t="str">
        <f t="shared" si="11434"/>
        <v>Inviable Sanitariamente</v>
      </c>
      <c r="PWG470" s="265" t="str">
        <f t="shared" si="11435"/>
        <v>Inviable Sanitariamente</v>
      </c>
      <c r="PWH470" s="265" t="str">
        <f t="shared" si="11436"/>
        <v>Inviable Sanitariamente</v>
      </c>
      <c r="PWI470" s="265" t="str">
        <f t="shared" si="11437"/>
        <v>Inviable Sanitariamente</v>
      </c>
      <c r="PWJ470" s="265" t="str">
        <f t="shared" si="11438"/>
        <v>Inviable Sanitariamente</v>
      </c>
      <c r="PWK470" s="265" t="str">
        <f t="shared" si="11439"/>
        <v>Inviable Sanitariamente</v>
      </c>
      <c r="PWL470" s="265" t="str">
        <f t="shared" si="11440"/>
        <v>Inviable Sanitariamente</v>
      </c>
      <c r="PWM470" s="265" t="str">
        <f t="shared" si="11441"/>
        <v>Inviable Sanitariamente</v>
      </c>
      <c r="PWN470" s="265" t="str">
        <f t="shared" si="11442"/>
        <v>Inviable Sanitariamente</v>
      </c>
      <c r="PWO470" s="265" t="str">
        <f t="shared" si="11443"/>
        <v>Inviable Sanitariamente</v>
      </c>
      <c r="PWP470" s="265" t="str">
        <f t="shared" si="11444"/>
        <v>Inviable Sanitariamente</v>
      </c>
      <c r="PWQ470" s="265" t="str">
        <f t="shared" si="11445"/>
        <v>Inviable Sanitariamente</v>
      </c>
      <c r="PWR470" s="265" t="str">
        <f t="shared" si="11446"/>
        <v>Inviable Sanitariamente</v>
      </c>
      <c r="PWS470" s="265" t="str">
        <f t="shared" si="11447"/>
        <v>Inviable Sanitariamente</v>
      </c>
      <c r="PWT470" s="265" t="str">
        <f t="shared" si="11448"/>
        <v>Inviable Sanitariamente</v>
      </c>
      <c r="PWU470" s="265" t="str">
        <f t="shared" si="11449"/>
        <v>Inviable Sanitariamente</v>
      </c>
      <c r="PWV470" s="265" t="str">
        <f t="shared" si="11450"/>
        <v>Inviable Sanitariamente</v>
      </c>
      <c r="PWW470" s="265" t="str">
        <f t="shared" si="11451"/>
        <v>Inviable Sanitariamente</v>
      </c>
      <c r="PWX470" s="265" t="str">
        <f t="shared" si="11452"/>
        <v>Inviable Sanitariamente</v>
      </c>
      <c r="PWY470" s="265" t="str">
        <f t="shared" si="11453"/>
        <v>Inviable Sanitariamente</v>
      </c>
      <c r="PWZ470" s="265" t="str">
        <f t="shared" si="11454"/>
        <v>Inviable Sanitariamente</v>
      </c>
      <c r="PXA470" s="265" t="str">
        <f t="shared" si="11455"/>
        <v>Inviable Sanitariamente</v>
      </c>
      <c r="PXB470" s="265" t="str">
        <f t="shared" si="11456"/>
        <v>Inviable Sanitariamente</v>
      </c>
      <c r="PXC470" s="265" t="str">
        <f t="shared" si="11457"/>
        <v>Inviable Sanitariamente</v>
      </c>
      <c r="PXD470" s="265" t="str">
        <f t="shared" si="11458"/>
        <v>Inviable Sanitariamente</v>
      </c>
      <c r="PXE470" s="265" t="str">
        <f t="shared" si="11459"/>
        <v>Inviable Sanitariamente</v>
      </c>
      <c r="PXF470" s="265" t="str">
        <f t="shared" si="11460"/>
        <v>Inviable Sanitariamente</v>
      </c>
      <c r="PXG470" s="265" t="str">
        <f t="shared" si="11461"/>
        <v>Inviable Sanitariamente</v>
      </c>
      <c r="PXH470" s="265" t="str">
        <f t="shared" si="11462"/>
        <v>Inviable Sanitariamente</v>
      </c>
      <c r="PXI470" s="265" t="str">
        <f t="shared" si="11463"/>
        <v>Inviable Sanitariamente</v>
      </c>
      <c r="PXJ470" s="265" t="str">
        <f t="shared" si="11464"/>
        <v>Inviable Sanitariamente</v>
      </c>
      <c r="PXK470" s="265" t="str">
        <f t="shared" si="11465"/>
        <v>Inviable Sanitariamente</v>
      </c>
      <c r="PXL470" s="265" t="str">
        <f t="shared" si="11466"/>
        <v>Inviable Sanitariamente</v>
      </c>
      <c r="PXM470" s="265" t="str">
        <f t="shared" si="11467"/>
        <v>Inviable Sanitariamente</v>
      </c>
      <c r="PXN470" s="265" t="str">
        <f t="shared" si="11468"/>
        <v>Inviable Sanitariamente</v>
      </c>
      <c r="PXO470" s="265" t="str">
        <f t="shared" si="11469"/>
        <v>Inviable Sanitariamente</v>
      </c>
      <c r="PXP470" s="265" t="str">
        <f t="shared" si="11470"/>
        <v>Inviable Sanitariamente</v>
      </c>
      <c r="PXQ470" s="265" t="str">
        <f t="shared" si="11471"/>
        <v>Inviable Sanitariamente</v>
      </c>
      <c r="PXR470" s="265" t="str">
        <f t="shared" si="11472"/>
        <v>Inviable Sanitariamente</v>
      </c>
      <c r="PXS470" s="265" t="str">
        <f t="shared" si="11473"/>
        <v>Inviable Sanitariamente</v>
      </c>
      <c r="PXT470" s="265" t="str">
        <f t="shared" si="11474"/>
        <v>Inviable Sanitariamente</v>
      </c>
      <c r="PXU470" s="265" t="str">
        <f t="shared" si="11475"/>
        <v>Inviable Sanitariamente</v>
      </c>
      <c r="PXV470" s="265" t="str">
        <f t="shared" si="11476"/>
        <v>Inviable Sanitariamente</v>
      </c>
      <c r="PXW470" s="265" t="str">
        <f t="shared" si="11477"/>
        <v>Inviable Sanitariamente</v>
      </c>
      <c r="PXX470" s="265" t="str">
        <f t="shared" si="11478"/>
        <v>Inviable Sanitariamente</v>
      </c>
      <c r="PXY470" s="265" t="str">
        <f t="shared" si="11479"/>
        <v>Inviable Sanitariamente</v>
      </c>
      <c r="PXZ470" s="265" t="str">
        <f t="shared" si="11480"/>
        <v>Inviable Sanitariamente</v>
      </c>
      <c r="PYA470" s="265" t="str">
        <f t="shared" si="11481"/>
        <v>Inviable Sanitariamente</v>
      </c>
      <c r="PYB470" s="265" t="str">
        <f t="shared" si="11482"/>
        <v>Inviable Sanitariamente</v>
      </c>
      <c r="PYC470" s="265" t="str">
        <f t="shared" si="11483"/>
        <v>Inviable Sanitariamente</v>
      </c>
      <c r="PYD470" s="265" t="str">
        <f t="shared" si="11484"/>
        <v>Inviable Sanitariamente</v>
      </c>
      <c r="PYE470" s="265" t="str">
        <f t="shared" si="11485"/>
        <v>Inviable Sanitariamente</v>
      </c>
      <c r="PYF470" s="265" t="str">
        <f t="shared" si="11486"/>
        <v>Inviable Sanitariamente</v>
      </c>
      <c r="PYG470" s="265" t="str">
        <f t="shared" si="11487"/>
        <v>Inviable Sanitariamente</v>
      </c>
      <c r="PYH470" s="265" t="str">
        <f t="shared" si="11488"/>
        <v>Inviable Sanitariamente</v>
      </c>
      <c r="PYI470" s="265" t="str">
        <f t="shared" si="11489"/>
        <v>Inviable Sanitariamente</v>
      </c>
      <c r="PYJ470" s="265" t="str">
        <f t="shared" si="11490"/>
        <v>Inviable Sanitariamente</v>
      </c>
      <c r="PYK470" s="265" t="str">
        <f t="shared" si="11491"/>
        <v>Inviable Sanitariamente</v>
      </c>
      <c r="PYL470" s="265" t="str">
        <f t="shared" si="11492"/>
        <v>Inviable Sanitariamente</v>
      </c>
      <c r="PYM470" s="265" t="str">
        <f t="shared" si="11493"/>
        <v>Inviable Sanitariamente</v>
      </c>
      <c r="PYN470" s="265" t="str">
        <f t="shared" si="11494"/>
        <v>Inviable Sanitariamente</v>
      </c>
      <c r="PYO470" s="265" t="str">
        <f t="shared" si="11495"/>
        <v>Inviable Sanitariamente</v>
      </c>
      <c r="PYP470" s="265" t="str">
        <f t="shared" si="11496"/>
        <v>Inviable Sanitariamente</v>
      </c>
      <c r="PYQ470" s="265" t="str">
        <f t="shared" si="11497"/>
        <v>Inviable Sanitariamente</v>
      </c>
      <c r="PYR470" s="265" t="str">
        <f t="shared" si="11498"/>
        <v>Inviable Sanitariamente</v>
      </c>
      <c r="PYS470" s="265" t="str">
        <f t="shared" si="11499"/>
        <v>Inviable Sanitariamente</v>
      </c>
      <c r="PYT470" s="265" t="str">
        <f t="shared" si="11500"/>
        <v>Inviable Sanitariamente</v>
      </c>
      <c r="PYU470" s="265" t="str">
        <f t="shared" si="11501"/>
        <v>Inviable Sanitariamente</v>
      </c>
      <c r="PYV470" s="265" t="str">
        <f t="shared" si="11502"/>
        <v>Inviable Sanitariamente</v>
      </c>
      <c r="PYW470" s="265" t="str">
        <f t="shared" si="11503"/>
        <v>Inviable Sanitariamente</v>
      </c>
      <c r="PYX470" s="265" t="str">
        <f t="shared" si="11504"/>
        <v>Inviable Sanitariamente</v>
      </c>
      <c r="PYY470" s="265" t="str">
        <f t="shared" si="11505"/>
        <v>Inviable Sanitariamente</v>
      </c>
      <c r="PYZ470" s="265" t="str">
        <f t="shared" si="11506"/>
        <v>Inviable Sanitariamente</v>
      </c>
      <c r="PZA470" s="265" t="str">
        <f t="shared" si="11507"/>
        <v>Inviable Sanitariamente</v>
      </c>
      <c r="PZB470" s="265" t="str">
        <f t="shared" si="11508"/>
        <v>Inviable Sanitariamente</v>
      </c>
      <c r="PZC470" s="265" t="str">
        <f t="shared" si="11509"/>
        <v>Inviable Sanitariamente</v>
      </c>
      <c r="PZD470" s="265" t="str">
        <f t="shared" si="11510"/>
        <v>Inviable Sanitariamente</v>
      </c>
      <c r="PZE470" s="265" t="str">
        <f t="shared" si="11511"/>
        <v>Inviable Sanitariamente</v>
      </c>
      <c r="PZF470" s="265" t="str">
        <f t="shared" si="11512"/>
        <v>Inviable Sanitariamente</v>
      </c>
      <c r="PZG470" s="265" t="str">
        <f t="shared" si="11513"/>
        <v>Inviable Sanitariamente</v>
      </c>
      <c r="PZH470" s="265" t="str">
        <f t="shared" si="11514"/>
        <v>Inviable Sanitariamente</v>
      </c>
      <c r="PZI470" s="265" t="str">
        <f t="shared" si="11515"/>
        <v>Inviable Sanitariamente</v>
      </c>
      <c r="PZJ470" s="265" t="str">
        <f t="shared" si="11516"/>
        <v>Inviable Sanitariamente</v>
      </c>
      <c r="PZK470" s="265" t="str">
        <f t="shared" si="11517"/>
        <v>Inviable Sanitariamente</v>
      </c>
      <c r="PZL470" s="265" t="str">
        <f t="shared" si="11518"/>
        <v>Inviable Sanitariamente</v>
      </c>
      <c r="PZM470" s="265" t="str">
        <f t="shared" si="11519"/>
        <v>Inviable Sanitariamente</v>
      </c>
      <c r="PZN470" s="265" t="str">
        <f t="shared" si="11520"/>
        <v>Inviable Sanitariamente</v>
      </c>
      <c r="PZO470" s="265" t="str">
        <f t="shared" si="11521"/>
        <v>Inviable Sanitariamente</v>
      </c>
      <c r="PZP470" s="265" t="str">
        <f t="shared" si="11522"/>
        <v>Inviable Sanitariamente</v>
      </c>
      <c r="PZQ470" s="265" t="str">
        <f t="shared" si="11523"/>
        <v>Inviable Sanitariamente</v>
      </c>
      <c r="PZR470" s="265" t="str">
        <f t="shared" si="11524"/>
        <v>Inviable Sanitariamente</v>
      </c>
      <c r="PZS470" s="265" t="str">
        <f t="shared" si="11525"/>
        <v>Inviable Sanitariamente</v>
      </c>
      <c r="PZT470" s="265" t="str">
        <f t="shared" si="11526"/>
        <v>Inviable Sanitariamente</v>
      </c>
      <c r="PZU470" s="265" t="str">
        <f t="shared" si="11527"/>
        <v>Inviable Sanitariamente</v>
      </c>
      <c r="PZV470" s="265" t="str">
        <f t="shared" si="11528"/>
        <v>Inviable Sanitariamente</v>
      </c>
      <c r="PZW470" s="265" t="str">
        <f t="shared" si="11529"/>
        <v>Inviable Sanitariamente</v>
      </c>
      <c r="PZX470" s="265" t="str">
        <f t="shared" si="11530"/>
        <v>Inviable Sanitariamente</v>
      </c>
      <c r="PZY470" s="265" t="str">
        <f t="shared" si="11531"/>
        <v>Inviable Sanitariamente</v>
      </c>
      <c r="PZZ470" s="265" t="str">
        <f t="shared" si="11532"/>
        <v>Inviable Sanitariamente</v>
      </c>
      <c r="QAA470" s="265" t="str">
        <f t="shared" si="11533"/>
        <v>Inviable Sanitariamente</v>
      </c>
      <c r="QAB470" s="265" t="str">
        <f t="shared" si="11534"/>
        <v>Inviable Sanitariamente</v>
      </c>
      <c r="QAC470" s="265" t="str">
        <f t="shared" si="11535"/>
        <v>Inviable Sanitariamente</v>
      </c>
      <c r="QAD470" s="265" t="str">
        <f t="shared" si="11536"/>
        <v>Inviable Sanitariamente</v>
      </c>
      <c r="QAE470" s="265" t="str">
        <f t="shared" si="11537"/>
        <v>Inviable Sanitariamente</v>
      </c>
      <c r="QAF470" s="265" t="str">
        <f t="shared" si="11538"/>
        <v>Inviable Sanitariamente</v>
      </c>
      <c r="QAG470" s="265" t="str">
        <f t="shared" si="11539"/>
        <v>Inviable Sanitariamente</v>
      </c>
      <c r="QAH470" s="265" t="str">
        <f t="shared" si="11540"/>
        <v>Inviable Sanitariamente</v>
      </c>
      <c r="QAI470" s="265" t="str">
        <f t="shared" si="11541"/>
        <v>Inviable Sanitariamente</v>
      </c>
      <c r="QAJ470" s="265" t="str">
        <f t="shared" si="11542"/>
        <v>Inviable Sanitariamente</v>
      </c>
      <c r="QAK470" s="265" t="str">
        <f t="shared" si="11543"/>
        <v>Inviable Sanitariamente</v>
      </c>
      <c r="QAL470" s="265" t="str">
        <f t="shared" si="11544"/>
        <v>Inviable Sanitariamente</v>
      </c>
      <c r="QAM470" s="265" t="str">
        <f t="shared" si="11545"/>
        <v>Inviable Sanitariamente</v>
      </c>
      <c r="QAN470" s="265" t="str">
        <f t="shared" si="11546"/>
        <v>Inviable Sanitariamente</v>
      </c>
      <c r="QAO470" s="265" t="str">
        <f t="shared" si="11547"/>
        <v>Inviable Sanitariamente</v>
      </c>
      <c r="QAP470" s="265" t="str">
        <f t="shared" si="11548"/>
        <v>Inviable Sanitariamente</v>
      </c>
      <c r="QAQ470" s="265" t="str">
        <f t="shared" si="11549"/>
        <v>Inviable Sanitariamente</v>
      </c>
      <c r="QAR470" s="265" t="str">
        <f t="shared" si="11550"/>
        <v>Inviable Sanitariamente</v>
      </c>
      <c r="QAS470" s="265" t="str">
        <f t="shared" si="11551"/>
        <v>Inviable Sanitariamente</v>
      </c>
      <c r="QAT470" s="265" t="str">
        <f t="shared" si="11552"/>
        <v>Inviable Sanitariamente</v>
      </c>
      <c r="QAU470" s="265" t="str">
        <f t="shared" si="11553"/>
        <v>Inviable Sanitariamente</v>
      </c>
      <c r="QAV470" s="265" t="str">
        <f t="shared" si="11554"/>
        <v>Inviable Sanitariamente</v>
      </c>
      <c r="QAW470" s="265" t="str">
        <f t="shared" si="11555"/>
        <v>Inviable Sanitariamente</v>
      </c>
      <c r="QAX470" s="265" t="str">
        <f t="shared" si="11556"/>
        <v>Inviable Sanitariamente</v>
      </c>
      <c r="QAY470" s="265" t="str">
        <f t="shared" si="11557"/>
        <v>Inviable Sanitariamente</v>
      </c>
      <c r="QAZ470" s="265" t="str">
        <f t="shared" si="11558"/>
        <v>Inviable Sanitariamente</v>
      </c>
      <c r="QBA470" s="265" t="str">
        <f t="shared" si="11559"/>
        <v>Inviable Sanitariamente</v>
      </c>
      <c r="QBB470" s="265" t="str">
        <f t="shared" si="11560"/>
        <v>Inviable Sanitariamente</v>
      </c>
      <c r="QBC470" s="265" t="str">
        <f t="shared" si="11561"/>
        <v>Inviable Sanitariamente</v>
      </c>
      <c r="QBD470" s="265" t="str">
        <f t="shared" si="11562"/>
        <v>Inviable Sanitariamente</v>
      </c>
      <c r="QBE470" s="265" t="str">
        <f t="shared" si="11563"/>
        <v>Inviable Sanitariamente</v>
      </c>
      <c r="QBF470" s="265" t="str">
        <f t="shared" si="11564"/>
        <v>Inviable Sanitariamente</v>
      </c>
      <c r="QBG470" s="265" t="str">
        <f t="shared" si="11565"/>
        <v>Inviable Sanitariamente</v>
      </c>
      <c r="QBH470" s="265" t="str">
        <f t="shared" si="11566"/>
        <v>Inviable Sanitariamente</v>
      </c>
      <c r="QBI470" s="265" t="str">
        <f t="shared" si="11567"/>
        <v>Inviable Sanitariamente</v>
      </c>
      <c r="QBJ470" s="265" t="str">
        <f t="shared" si="11568"/>
        <v>Inviable Sanitariamente</v>
      </c>
      <c r="QBK470" s="265" t="str">
        <f t="shared" si="11569"/>
        <v>Inviable Sanitariamente</v>
      </c>
      <c r="QBL470" s="265" t="str">
        <f t="shared" si="11570"/>
        <v>Inviable Sanitariamente</v>
      </c>
      <c r="QBM470" s="265" t="str">
        <f t="shared" si="11571"/>
        <v>Inviable Sanitariamente</v>
      </c>
      <c r="QBN470" s="265" t="str">
        <f t="shared" si="11572"/>
        <v>Inviable Sanitariamente</v>
      </c>
      <c r="QBO470" s="265" t="str">
        <f t="shared" si="11573"/>
        <v>Inviable Sanitariamente</v>
      </c>
      <c r="QBP470" s="265" t="str">
        <f t="shared" si="11574"/>
        <v>Inviable Sanitariamente</v>
      </c>
      <c r="QBQ470" s="265" t="str">
        <f t="shared" si="11575"/>
        <v>Inviable Sanitariamente</v>
      </c>
      <c r="QBR470" s="265" t="str">
        <f t="shared" si="11576"/>
        <v>Inviable Sanitariamente</v>
      </c>
      <c r="QBS470" s="265" t="str">
        <f t="shared" si="11577"/>
        <v>Inviable Sanitariamente</v>
      </c>
      <c r="QBT470" s="265" t="str">
        <f t="shared" si="11578"/>
        <v>Inviable Sanitariamente</v>
      </c>
      <c r="QBU470" s="265" t="str">
        <f t="shared" si="11579"/>
        <v>Inviable Sanitariamente</v>
      </c>
      <c r="QBV470" s="265" t="str">
        <f t="shared" si="11580"/>
        <v>Inviable Sanitariamente</v>
      </c>
      <c r="QBW470" s="265" t="str">
        <f t="shared" si="11581"/>
        <v>Inviable Sanitariamente</v>
      </c>
      <c r="QBX470" s="265" t="str">
        <f t="shared" si="11582"/>
        <v>Inviable Sanitariamente</v>
      </c>
      <c r="QBY470" s="265" t="str">
        <f t="shared" si="11583"/>
        <v>Inviable Sanitariamente</v>
      </c>
      <c r="QBZ470" s="265" t="str">
        <f t="shared" si="11584"/>
        <v>Inviable Sanitariamente</v>
      </c>
      <c r="QCA470" s="265" t="str">
        <f t="shared" si="11585"/>
        <v>Inviable Sanitariamente</v>
      </c>
      <c r="QCB470" s="265" t="str">
        <f t="shared" si="11586"/>
        <v>Inviable Sanitariamente</v>
      </c>
      <c r="QCC470" s="265" t="str">
        <f t="shared" si="11587"/>
        <v>Inviable Sanitariamente</v>
      </c>
      <c r="QCD470" s="265" t="str">
        <f t="shared" si="11588"/>
        <v>Inviable Sanitariamente</v>
      </c>
      <c r="QCE470" s="265" t="str">
        <f t="shared" si="11589"/>
        <v>Inviable Sanitariamente</v>
      </c>
      <c r="QCF470" s="265" t="str">
        <f t="shared" si="11590"/>
        <v>Inviable Sanitariamente</v>
      </c>
      <c r="QCG470" s="265" t="str">
        <f t="shared" si="11591"/>
        <v>Inviable Sanitariamente</v>
      </c>
      <c r="QCH470" s="265" t="str">
        <f t="shared" si="11592"/>
        <v>Inviable Sanitariamente</v>
      </c>
      <c r="QCI470" s="265" t="str">
        <f t="shared" si="11593"/>
        <v>Inviable Sanitariamente</v>
      </c>
      <c r="QCJ470" s="265" t="str">
        <f t="shared" si="11594"/>
        <v>Inviable Sanitariamente</v>
      </c>
      <c r="QCK470" s="265" t="str">
        <f t="shared" si="11595"/>
        <v>Inviable Sanitariamente</v>
      </c>
      <c r="QCL470" s="265" t="str">
        <f t="shared" si="11596"/>
        <v>Inviable Sanitariamente</v>
      </c>
      <c r="QCM470" s="265" t="str">
        <f t="shared" si="11597"/>
        <v>Inviable Sanitariamente</v>
      </c>
      <c r="QCN470" s="265" t="str">
        <f t="shared" si="11598"/>
        <v>Inviable Sanitariamente</v>
      </c>
      <c r="QCO470" s="265" t="str">
        <f t="shared" si="11599"/>
        <v>Inviable Sanitariamente</v>
      </c>
      <c r="QCP470" s="265" t="str">
        <f t="shared" si="11600"/>
        <v>Inviable Sanitariamente</v>
      </c>
      <c r="QCQ470" s="265" t="str">
        <f t="shared" si="11601"/>
        <v>Inviable Sanitariamente</v>
      </c>
      <c r="QCR470" s="265" t="str">
        <f t="shared" si="11602"/>
        <v>Inviable Sanitariamente</v>
      </c>
      <c r="QCS470" s="265" t="str">
        <f t="shared" si="11603"/>
        <v>Inviable Sanitariamente</v>
      </c>
      <c r="QCT470" s="265" t="str">
        <f t="shared" si="11604"/>
        <v>Inviable Sanitariamente</v>
      </c>
      <c r="QCU470" s="265" t="str">
        <f t="shared" si="11605"/>
        <v>Inviable Sanitariamente</v>
      </c>
      <c r="QCV470" s="265" t="str">
        <f t="shared" si="11606"/>
        <v>Inviable Sanitariamente</v>
      </c>
      <c r="QCW470" s="265" t="str">
        <f t="shared" si="11607"/>
        <v>Inviable Sanitariamente</v>
      </c>
      <c r="QCX470" s="265" t="str">
        <f t="shared" si="11608"/>
        <v>Inviable Sanitariamente</v>
      </c>
      <c r="QCY470" s="265" t="str">
        <f t="shared" si="11609"/>
        <v>Inviable Sanitariamente</v>
      </c>
      <c r="QCZ470" s="265" t="str">
        <f t="shared" si="11610"/>
        <v>Inviable Sanitariamente</v>
      </c>
      <c r="QDA470" s="265" t="str">
        <f t="shared" si="11611"/>
        <v>Inviable Sanitariamente</v>
      </c>
      <c r="QDB470" s="265" t="str">
        <f t="shared" si="11612"/>
        <v>Inviable Sanitariamente</v>
      </c>
      <c r="QDC470" s="265" t="str">
        <f t="shared" si="11613"/>
        <v>Inviable Sanitariamente</v>
      </c>
      <c r="QDD470" s="265" t="str">
        <f t="shared" si="11614"/>
        <v>Inviable Sanitariamente</v>
      </c>
      <c r="QDE470" s="265" t="str">
        <f t="shared" si="11615"/>
        <v>Inviable Sanitariamente</v>
      </c>
      <c r="QDF470" s="265" t="str">
        <f t="shared" si="11616"/>
        <v>Inviable Sanitariamente</v>
      </c>
      <c r="QDG470" s="265" t="str">
        <f t="shared" si="11617"/>
        <v>Inviable Sanitariamente</v>
      </c>
      <c r="QDH470" s="265" t="str">
        <f t="shared" si="11618"/>
        <v>Inviable Sanitariamente</v>
      </c>
      <c r="QDI470" s="265" t="str">
        <f t="shared" si="11619"/>
        <v>Inviable Sanitariamente</v>
      </c>
      <c r="QDJ470" s="265" t="str">
        <f t="shared" si="11620"/>
        <v>Inviable Sanitariamente</v>
      </c>
      <c r="QDK470" s="265" t="str">
        <f t="shared" si="11621"/>
        <v>Inviable Sanitariamente</v>
      </c>
      <c r="QDL470" s="265" t="str">
        <f t="shared" si="11622"/>
        <v>Inviable Sanitariamente</v>
      </c>
      <c r="QDM470" s="265" t="str">
        <f t="shared" si="11623"/>
        <v>Inviable Sanitariamente</v>
      </c>
      <c r="QDN470" s="265" t="str">
        <f t="shared" si="11624"/>
        <v>Inviable Sanitariamente</v>
      </c>
      <c r="QDO470" s="265" t="str">
        <f t="shared" si="11625"/>
        <v>Inviable Sanitariamente</v>
      </c>
      <c r="QDP470" s="265" t="str">
        <f t="shared" si="11626"/>
        <v>Inviable Sanitariamente</v>
      </c>
      <c r="QDQ470" s="265" t="str">
        <f t="shared" si="11627"/>
        <v>Inviable Sanitariamente</v>
      </c>
      <c r="QDR470" s="265" t="str">
        <f t="shared" si="11628"/>
        <v>Inviable Sanitariamente</v>
      </c>
      <c r="QDS470" s="265" t="str">
        <f t="shared" si="11629"/>
        <v>Inviable Sanitariamente</v>
      </c>
      <c r="QDT470" s="265" t="str">
        <f t="shared" si="11630"/>
        <v>Inviable Sanitariamente</v>
      </c>
      <c r="QDU470" s="265" t="str">
        <f t="shared" si="11631"/>
        <v>Inviable Sanitariamente</v>
      </c>
      <c r="QDV470" s="265" t="str">
        <f t="shared" si="11632"/>
        <v>Inviable Sanitariamente</v>
      </c>
      <c r="QDW470" s="265" t="str">
        <f t="shared" si="11633"/>
        <v>Inviable Sanitariamente</v>
      </c>
      <c r="QDX470" s="265" t="str">
        <f t="shared" si="11634"/>
        <v>Inviable Sanitariamente</v>
      </c>
      <c r="QDY470" s="265" t="str">
        <f t="shared" si="11635"/>
        <v>Inviable Sanitariamente</v>
      </c>
      <c r="QDZ470" s="265" t="str">
        <f t="shared" si="11636"/>
        <v>Inviable Sanitariamente</v>
      </c>
      <c r="QEA470" s="265" t="str">
        <f t="shared" si="11637"/>
        <v>Inviable Sanitariamente</v>
      </c>
      <c r="QEB470" s="265" t="str">
        <f t="shared" si="11638"/>
        <v>Inviable Sanitariamente</v>
      </c>
      <c r="QEC470" s="265" t="str">
        <f t="shared" si="11639"/>
        <v>Inviable Sanitariamente</v>
      </c>
      <c r="QED470" s="265" t="str">
        <f t="shared" si="11640"/>
        <v>Inviable Sanitariamente</v>
      </c>
      <c r="QEE470" s="265" t="str">
        <f t="shared" si="11641"/>
        <v>Inviable Sanitariamente</v>
      </c>
      <c r="QEF470" s="265" t="str">
        <f t="shared" si="11642"/>
        <v>Inviable Sanitariamente</v>
      </c>
      <c r="QEG470" s="265" t="str">
        <f t="shared" si="11643"/>
        <v>Inviable Sanitariamente</v>
      </c>
      <c r="QEH470" s="265" t="str">
        <f t="shared" si="11644"/>
        <v>Inviable Sanitariamente</v>
      </c>
      <c r="QEI470" s="265" t="str">
        <f t="shared" si="11645"/>
        <v>Inviable Sanitariamente</v>
      </c>
      <c r="QEJ470" s="265" t="str">
        <f t="shared" si="11646"/>
        <v>Inviable Sanitariamente</v>
      </c>
      <c r="QEK470" s="265" t="str">
        <f t="shared" si="11647"/>
        <v>Inviable Sanitariamente</v>
      </c>
      <c r="QEL470" s="265" t="str">
        <f t="shared" si="11648"/>
        <v>Inviable Sanitariamente</v>
      </c>
      <c r="QEM470" s="265" t="str">
        <f t="shared" si="11649"/>
        <v>Inviable Sanitariamente</v>
      </c>
      <c r="QEN470" s="265" t="str">
        <f t="shared" si="11650"/>
        <v>Inviable Sanitariamente</v>
      </c>
      <c r="QEO470" s="265" t="str">
        <f t="shared" si="11651"/>
        <v>Inviable Sanitariamente</v>
      </c>
      <c r="QEP470" s="265" t="str">
        <f t="shared" si="11652"/>
        <v>Inviable Sanitariamente</v>
      </c>
      <c r="QEQ470" s="265" t="str">
        <f t="shared" si="11653"/>
        <v>Inviable Sanitariamente</v>
      </c>
      <c r="QER470" s="265" t="str">
        <f t="shared" si="11654"/>
        <v>Inviable Sanitariamente</v>
      </c>
      <c r="QES470" s="265" t="str">
        <f t="shared" si="11655"/>
        <v>Inviable Sanitariamente</v>
      </c>
      <c r="QET470" s="265" t="str">
        <f t="shared" si="11656"/>
        <v>Inviable Sanitariamente</v>
      </c>
      <c r="QEU470" s="265" t="str">
        <f t="shared" si="11657"/>
        <v>Inviable Sanitariamente</v>
      </c>
      <c r="QEV470" s="265" t="str">
        <f t="shared" si="11658"/>
        <v>Inviable Sanitariamente</v>
      </c>
      <c r="QEW470" s="265" t="str">
        <f t="shared" si="11659"/>
        <v>Inviable Sanitariamente</v>
      </c>
      <c r="QEX470" s="265" t="str">
        <f t="shared" si="11660"/>
        <v>Inviable Sanitariamente</v>
      </c>
      <c r="QEY470" s="265" t="str">
        <f t="shared" si="11661"/>
        <v>Inviable Sanitariamente</v>
      </c>
      <c r="QEZ470" s="265" t="str">
        <f t="shared" si="11662"/>
        <v>Inviable Sanitariamente</v>
      </c>
      <c r="QFA470" s="265" t="str">
        <f t="shared" si="11663"/>
        <v>Inviable Sanitariamente</v>
      </c>
      <c r="QFB470" s="265" t="str">
        <f t="shared" si="11664"/>
        <v>Inviable Sanitariamente</v>
      </c>
      <c r="QFC470" s="265" t="str">
        <f t="shared" si="11665"/>
        <v>Inviable Sanitariamente</v>
      </c>
      <c r="QFD470" s="265" t="str">
        <f t="shared" si="11666"/>
        <v>Inviable Sanitariamente</v>
      </c>
      <c r="QFE470" s="265" t="str">
        <f t="shared" si="11667"/>
        <v>Inviable Sanitariamente</v>
      </c>
      <c r="QFF470" s="265" t="str">
        <f t="shared" si="11668"/>
        <v>Inviable Sanitariamente</v>
      </c>
      <c r="QFG470" s="265" t="str">
        <f t="shared" si="11669"/>
        <v>Inviable Sanitariamente</v>
      </c>
      <c r="QFH470" s="265" t="str">
        <f t="shared" si="11670"/>
        <v>Inviable Sanitariamente</v>
      </c>
      <c r="QFI470" s="265" t="str">
        <f t="shared" si="11671"/>
        <v>Inviable Sanitariamente</v>
      </c>
      <c r="QFJ470" s="265" t="str">
        <f t="shared" si="11672"/>
        <v>Inviable Sanitariamente</v>
      </c>
      <c r="QFK470" s="265" t="str">
        <f t="shared" si="11673"/>
        <v>Inviable Sanitariamente</v>
      </c>
      <c r="QFL470" s="265" t="str">
        <f t="shared" si="11674"/>
        <v>Inviable Sanitariamente</v>
      </c>
      <c r="QFM470" s="265" t="str">
        <f t="shared" si="11675"/>
        <v>Inviable Sanitariamente</v>
      </c>
      <c r="QFN470" s="265" t="str">
        <f t="shared" si="11676"/>
        <v>Inviable Sanitariamente</v>
      </c>
      <c r="QFO470" s="265" t="str">
        <f t="shared" si="11677"/>
        <v>Inviable Sanitariamente</v>
      </c>
      <c r="QFP470" s="265" t="str">
        <f t="shared" si="11678"/>
        <v>Inviable Sanitariamente</v>
      </c>
      <c r="QFQ470" s="265" t="str">
        <f t="shared" si="11679"/>
        <v>Inviable Sanitariamente</v>
      </c>
      <c r="QFR470" s="265" t="str">
        <f t="shared" si="11680"/>
        <v>Inviable Sanitariamente</v>
      </c>
      <c r="QFS470" s="265" t="str">
        <f t="shared" si="11681"/>
        <v>Inviable Sanitariamente</v>
      </c>
      <c r="QFT470" s="265" t="str">
        <f t="shared" si="11682"/>
        <v>Inviable Sanitariamente</v>
      </c>
      <c r="QFU470" s="265" t="str">
        <f t="shared" si="11683"/>
        <v>Inviable Sanitariamente</v>
      </c>
      <c r="QFV470" s="265" t="str">
        <f t="shared" si="11684"/>
        <v>Inviable Sanitariamente</v>
      </c>
      <c r="QFW470" s="265" t="str">
        <f t="shared" si="11685"/>
        <v>Inviable Sanitariamente</v>
      </c>
      <c r="QFX470" s="265" t="str">
        <f t="shared" si="11686"/>
        <v>Inviable Sanitariamente</v>
      </c>
      <c r="QFY470" s="265" t="str">
        <f t="shared" si="11687"/>
        <v>Inviable Sanitariamente</v>
      </c>
      <c r="QFZ470" s="265" t="str">
        <f t="shared" si="11688"/>
        <v>Inviable Sanitariamente</v>
      </c>
      <c r="QGA470" s="265" t="str">
        <f t="shared" si="11689"/>
        <v>Inviable Sanitariamente</v>
      </c>
      <c r="QGB470" s="265" t="str">
        <f t="shared" si="11690"/>
        <v>Inviable Sanitariamente</v>
      </c>
      <c r="QGC470" s="265" t="str">
        <f t="shared" si="11691"/>
        <v>Inviable Sanitariamente</v>
      </c>
      <c r="QGD470" s="265" t="str">
        <f t="shared" si="11692"/>
        <v>Inviable Sanitariamente</v>
      </c>
      <c r="QGE470" s="265" t="str">
        <f t="shared" si="11693"/>
        <v>Inviable Sanitariamente</v>
      </c>
      <c r="QGF470" s="265" t="str">
        <f t="shared" si="11694"/>
        <v>Inviable Sanitariamente</v>
      </c>
      <c r="QGG470" s="265" t="str">
        <f t="shared" si="11695"/>
        <v>Inviable Sanitariamente</v>
      </c>
      <c r="QGH470" s="265" t="str">
        <f t="shared" si="11696"/>
        <v>Inviable Sanitariamente</v>
      </c>
      <c r="QGI470" s="265" t="str">
        <f t="shared" si="11697"/>
        <v>Inviable Sanitariamente</v>
      </c>
      <c r="QGJ470" s="265" t="str">
        <f t="shared" si="11698"/>
        <v>Inviable Sanitariamente</v>
      </c>
      <c r="QGK470" s="265" t="str">
        <f t="shared" si="11699"/>
        <v>Inviable Sanitariamente</v>
      </c>
      <c r="QGL470" s="265" t="str">
        <f t="shared" si="11700"/>
        <v>Inviable Sanitariamente</v>
      </c>
      <c r="QGM470" s="265" t="str">
        <f t="shared" si="11701"/>
        <v>Inviable Sanitariamente</v>
      </c>
      <c r="QGN470" s="265" t="str">
        <f t="shared" si="11702"/>
        <v>Inviable Sanitariamente</v>
      </c>
      <c r="QGO470" s="265" t="str">
        <f t="shared" si="11703"/>
        <v>Inviable Sanitariamente</v>
      </c>
      <c r="QGP470" s="265" t="str">
        <f t="shared" si="11704"/>
        <v>Inviable Sanitariamente</v>
      </c>
      <c r="QGQ470" s="265" t="str">
        <f t="shared" si="11705"/>
        <v>Inviable Sanitariamente</v>
      </c>
      <c r="QGR470" s="265" t="str">
        <f t="shared" si="11706"/>
        <v>Inviable Sanitariamente</v>
      </c>
      <c r="QGS470" s="265" t="str">
        <f t="shared" si="11707"/>
        <v>Inviable Sanitariamente</v>
      </c>
      <c r="QGT470" s="265" t="str">
        <f t="shared" si="11708"/>
        <v>Inviable Sanitariamente</v>
      </c>
      <c r="QGU470" s="265" t="str">
        <f t="shared" si="11709"/>
        <v>Inviable Sanitariamente</v>
      </c>
      <c r="QGV470" s="265" t="str">
        <f t="shared" si="11710"/>
        <v>Inviable Sanitariamente</v>
      </c>
      <c r="QGW470" s="265" t="str">
        <f t="shared" si="11711"/>
        <v>Inviable Sanitariamente</v>
      </c>
      <c r="QGX470" s="265" t="str">
        <f t="shared" si="11712"/>
        <v>Inviable Sanitariamente</v>
      </c>
      <c r="QGY470" s="265" t="str">
        <f t="shared" si="11713"/>
        <v>Inviable Sanitariamente</v>
      </c>
      <c r="QGZ470" s="265" t="str">
        <f t="shared" si="11714"/>
        <v>Inviable Sanitariamente</v>
      </c>
      <c r="QHA470" s="265" t="str">
        <f t="shared" si="11715"/>
        <v>Inviable Sanitariamente</v>
      </c>
      <c r="QHB470" s="265" t="str">
        <f t="shared" si="11716"/>
        <v>Inviable Sanitariamente</v>
      </c>
      <c r="QHC470" s="265" t="str">
        <f t="shared" si="11717"/>
        <v>Inviable Sanitariamente</v>
      </c>
      <c r="QHD470" s="265" t="str">
        <f t="shared" si="11718"/>
        <v>Inviable Sanitariamente</v>
      </c>
      <c r="QHE470" s="265" t="str">
        <f t="shared" si="11719"/>
        <v>Inviable Sanitariamente</v>
      </c>
      <c r="QHF470" s="265" t="str">
        <f t="shared" si="11720"/>
        <v>Inviable Sanitariamente</v>
      </c>
      <c r="QHG470" s="265" t="str">
        <f t="shared" si="11721"/>
        <v>Inviable Sanitariamente</v>
      </c>
      <c r="QHH470" s="265" t="str">
        <f t="shared" si="11722"/>
        <v>Inviable Sanitariamente</v>
      </c>
      <c r="QHI470" s="265" t="str">
        <f t="shared" si="11723"/>
        <v>Inviable Sanitariamente</v>
      </c>
      <c r="QHJ470" s="265" t="str">
        <f t="shared" si="11724"/>
        <v>Inviable Sanitariamente</v>
      </c>
      <c r="QHK470" s="265" t="str">
        <f t="shared" si="11725"/>
        <v>Inviable Sanitariamente</v>
      </c>
      <c r="QHL470" s="265" t="str">
        <f t="shared" si="11726"/>
        <v>Inviable Sanitariamente</v>
      </c>
      <c r="QHM470" s="265" t="str">
        <f t="shared" si="11727"/>
        <v>Inviable Sanitariamente</v>
      </c>
      <c r="QHN470" s="265" t="str">
        <f t="shared" si="11728"/>
        <v>Inviable Sanitariamente</v>
      </c>
      <c r="QHO470" s="265" t="str">
        <f t="shared" si="11729"/>
        <v>Inviable Sanitariamente</v>
      </c>
      <c r="QHP470" s="265" t="str">
        <f t="shared" si="11730"/>
        <v>Inviable Sanitariamente</v>
      </c>
      <c r="QHQ470" s="265" t="str">
        <f t="shared" si="11731"/>
        <v>Inviable Sanitariamente</v>
      </c>
      <c r="QHR470" s="265" t="str">
        <f t="shared" si="11732"/>
        <v>Inviable Sanitariamente</v>
      </c>
      <c r="QHS470" s="265" t="str">
        <f t="shared" si="11733"/>
        <v>Inviable Sanitariamente</v>
      </c>
      <c r="QHT470" s="265" t="str">
        <f t="shared" si="11734"/>
        <v>Inviable Sanitariamente</v>
      </c>
      <c r="QHU470" s="265" t="str">
        <f t="shared" si="11735"/>
        <v>Inviable Sanitariamente</v>
      </c>
      <c r="QHV470" s="265" t="str">
        <f t="shared" si="11736"/>
        <v>Inviable Sanitariamente</v>
      </c>
      <c r="QHW470" s="265" t="str">
        <f t="shared" si="11737"/>
        <v>Inviable Sanitariamente</v>
      </c>
      <c r="QHX470" s="265" t="str">
        <f t="shared" si="11738"/>
        <v>Inviable Sanitariamente</v>
      </c>
      <c r="QHY470" s="265" t="str">
        <f t="shared" si="11739"/>
        <v>Inviable Sanitariamente</v>
      </c>
      <c r="QHZ470" s="265" t="str">
        <f t="shared" si="11740"/>
        <v>Inviable Sanitariamente</v>
      </c>
      <c r="QIA470" s="265" t="str">
        <f t="shared" si="11741"/>
        <v>Inviable Sanitariamente</v>
      </c>
      <c r="QIB470" s="265" t="str">
        <f t="shared" si="11742"/>
        <v>Inviable Sanitariamente</v>
      </c>
      <c r="QIC470" s="265" t="str">
        <f t="shared" si="11743"/>
        <v>Inviable Sanitariamente</v>
      </c>
      <c r="QID470" s="265" t="str">
        <f t="shared" si="11744"/>
        <v>Inviable Sanitariamente</v>
      </c>
      <c r="QIE470" s="265" t="str">
        <f t="shared" si="11745"/>
        <v>Inviable Sanitariamente</v>
      </c>
      <c r="QIF470" s="265" t="str">
        <f t="shared" si="11746"/>
        <v>Inviable Sanitariamente</v>
      </c>
      <c r="QIG470" s="265" t="str">
        <f t="shared" si="11747"/>
        <v>Inviable Sanitariamente</v>
      </c>
      <c r="QIH470" s="265" t="str">
        <f t="shared" si="11748"/>
        <v>Inviable Sanitariamente</v>
      </c>
      <c r="QII470" s="265" t="str">
        <f t="shared" si="11749"/>
        <v>Inviable Sanitariamente</v>
      </c>
      <c r="QIJ470" s="265" t="str">
        <f t="shared" si="11750"/>
        <v>Inviable Sanitariamente</v>
      </c>
      <c r="QIK470" s="265" t="str">
        <f t="shared" si="11751"/>
        <v>Inviable Sanitariamente</v>
      </c>
      <c r="QIL470" s="265" t="str">
        <f t="shared" si="11752"/>
        <v>Inviable Sanitariamente</v>
      </c>
      <c r="QIM470" s="265" t="str">
        <f t="shared" si="11753"/>
        <v>Inviable Sanitariamente</v>
      </c>
      <c r="QIN470" s="265" t="str">
        <f t="shared" si="11754"/>
        <v>Inviable Sanitariamente</v>
      </c>
      <c r="QIO470" s="265" t="str">
        <f t="shared" si="11755"/>
        <v>Inviable Sanitariamente</v>
      </c>
      <c r="QIP470" s="265" t="str">
        <f t="shared" si="11756"/>
        <v>Inviable Sanitariamente</v>
      </c>
      <c r="QIQ470" s="265" t="str">
        <f t="shared" si="11757"/>
        <v>Inviable Sanitariamente</v>
      </c>
      <c r="QIR470" s="265" t="str">
        <f t="shared" si="11758"/>
        <v>Inviable Sanitariamente</v>
      </c>
      <c r="QIS470" s="265" t="str">
        <f t="shared" si="11759"/>
        <v>Inviable Sanitariamente</v>
      </c>
      <c r="QIT470" s="265" t="str">
        <f t="shared" si="11760"/>
        <v>Inviable Sanitariamente</v>
      </c>
      <c r="QIU470" s="265" t="str">
        <f t="shared" si="11761"/>
        <v>Inviable Sanitariamente</v>
      </c>
      <c r="QIV470" s="265" t="str">
        <f t="shared" si="11762"/>
        <v>Inviable Sanitariamente</v>
      </c>
      <c r="QIW470" s="265" t="str">
        <f t="shared" si="11763"/>
        <v>Inviable Sanitariamente</v>
      </c>
      <c r="QIX470" s="265" t="str">
        <f t="shared" si="11764"/>
        <v>Inviable Sanitariamente</v>
      </c>
      <c r="QIY470" s="265" t="str">
        <f t="shared" si="11765"/>
        <v>Inviable Sanitariamente</v>
      </c>
      <c r="QIZ470" s="265" t="str">
        <f t="shared" si="11766"/>
        <v>Inviable Sanitariamente</v>
      </c>
      <c r="QJA470" s="265" t="str">
        <f t="shared" si="11767"/>
        <v>Inviable Sanitariamente</v>
      </c>
      <c r="QJB470" s="265" t="str">
        <f t="shared" si="11768"/>
        <v>Inviable Sanitariamente</v>
      </c>
      <c r="QJC470" s="265" t="str">
        <f t="shared" si="11769"/>
        <v>Inviable Sanitariamente</v>
      </c>
      <c r="QJD470" s="265" t="str">
        <f t="shared" si="11770"/>
        <v>Inviable Sanitariamente</v>
      </c>
      <c r="QJE470" s="265" t="str">
        <f t="shared" si="11771"/>
        <v>Inviable Sanitariamente</v>
      </c>
      <c r="QJF470" s="265" t="str">
        <f t="shared" si="11772"/>
        <v>Inviable Sanitariamente</v>
      </c>
      <c r="QJG470" s="265" t="str">
        <f t="shared" si="11773"/>
        <v>Inviable Sanitariamente</v>
      </c>
      <c r="QJH470" s="265" t="str">
        <f t="shared" si="11774"/>
        <v>Inviable Sanitariamente</v>
      </c>
      <c r="QJI470" s="265" t="str">
        <f t="shared" si="11775"/>
        <v>Inviable Sanitariamente</v>
      </c>
      <c r="QJJ470" s="265" t="str">
        <f t="shared" si="11776"/>
        <v>Inviable Sanitariamente</v>
      </c>
      <c r="QJK470" s="265" t="str">
        <f t="shared" si="11777"/>
        <v>Inviable Sanitariamente</v>
      </c>
      <c r="QJL470" s="265" t="str">
        <f t="shared" si="11778"/>
        <v>Inviable Sanitariamente</v>
      </c>
      <c r="QJM470" s="265" t="str">
        <f t="shared" si="11779"/>
        <v>Inviable Sanitariamente</v>
      </c>
      <c r="QJN470" s="265" t="str">
        <f t="shared" si="11780"/>
        <v>Inviable Sanitariamente</v>
      </c>
      <c r="QJO470" s="265" t="str">
        <f t="shared" si="11781"/>
        <v>Inviable Sanitariamente</v>
      </c>
      <c r="QJP470" s="265" t="str">
        <f t="shared" si="11782"/>
        <v>Inviable Sanitariamente</v>
      </c>
      <c r="QJQ470" s="265" t="str">
        <f t="shared" si="11783"/>
        <v>Inviable Sanitariamente</v>
      </c>
      <c r="QJR470" s="265" t="str">
        <f t="shared" si="11784"/>
        <v>Inviable Sanitariamente</v>
      </c>
      <c r="QJS470" s="265" t="str">
        <f t="shared" si="11785"/>
        <v>Inviable Sanitariamente</v>
      </c>
      <c r="QJT470" s="265" t="str">
        <f t="shared" si="11786"/>
        <v>Inviable Sanitariamente</v>
      </c>
      <c r="QJU470" s="265" t="str">
        <f t="shared" si="11787"/>
        <v>Inviable Sanitariamente</v>
      </c>
      <c r="QJV470" s="265" t="str">
        <f t="shared" si="11788"/>
        <v>Inviable Sanitariamente</v>
      </c>
      <c r="QJW470" s="265" t="str">
        <f t="shared" si="11789"/>
        <v>Inviable Sanitariamente</v>
      </c>
      <c r="QJX470" s="265" t="str">
        <f t="shared" si="11790"/>
        <v>Inviable Sanitariamente</v>
      </c>
      <c r="QJY470" s="265" t="str">
        <f t="shared" si="11791"/>
        <v>Inviable Sanitariamente</v>
      </c>
      <c r="QJZ470" s="265" t="str">
        <f t="shared" si="11792"/>
        <v>Inviable Sanitariamente</v>
      </c>
      <c r="QKA470" s="265" t="str">
        <f t="shared" si="11793"/>
        <v>Inviable Sanitariamente</v>
      </c>
      <c r="QKB470" s="265" t="str">
        <f t="shared" si="11794"/>
        <v>Inviable Sanitariamente</v>
      </c>
      <c r="QKC470" s="265" t="str">
        <f t="shared" si="11795"/>
        <v>Inviable Sanitariamente</v>
      </c>
      <c r="QKD470" s="265" t="str">
        <f t="shared" si="11796"/>
        <v>Inviable Sanitariamente</v>
      </c>
      <c r="QKE470" s="265" t="str">
        <f t="shared" si="11797"/>
        <v>Inviable Sanitariamente</v>
      </c>
      <c r="QKF470" s="265" t="str">
        <f t="shared" si="11798"/>
        <v>Inviable Sanitariamente</v>
      </c>
      <c r="QKG470" s="265" t="str">
        <f t="shared" si="11799"/>
        <v>Inviable Sanitariamente</v>
      </c>
      <c r="QKH470" s="265" t="str">
        <f t="shared" si="11800"/>
        <v>Inviable Sanitariamente</v>
      </c>
      <c r="QKI470" s="265" t="str">
        <f t="shared" si="11801"/>
        <v>Inviable Sanitariamente</v>
      </c>
      <c r="QKJ470" s="265" t="str">
        <f t="shared" si="11802"/>
        <v>Inviable Sanitariamente</v>
      </c>
      <c r="QKK470" s="265" t="str">
        <f t="shared" si="11803"/>
        <v>Inviable Sanitariamente</v>
      </c>
      <c r="QKL470" s="265" t="str">
        <f t="shared" si="11804"/>
        <v>Inviable Sanitariamente</v>
      </c>
      <c r="QKM470" s="265" t="str">
        <f t="shared" si="11805"/>
        <v>Inviable Sanitariamente</v>
      </c>
      <c r="QKN470" s="265" t="str">
        <f t="shared" si="11806"/>
        <v>Inviable Sanitariamente</v>
      </c>
      <c r="QKO470" s="265" t="str">
        <f t="shared" si="11807"/>
        <v>Inviable Sanitariamente</v>
      </c>
      <c r="QKP470" s="265" t="str">
        <f t="shared" si="11808"/>
        <v>Inviable Sanitariamente</v>
      </c>
      <c r="QKQ470" s="265" t="str">
        <f t="shared" si="11809"/>
        <v>Inviable Sanitariamente</v>
      </c>
      <c r="QKR470" s="265" t="str">
        <f t="shared" si="11810"/>
        <v>Inviable Sanitariamente</v>
      </c>
      <c r="QKS470" s="265" t="str">
        <f t="shared" si="11811"/>
        <v>Inviable Sanitariamente</v>
      </c>
      <c r="QKT470" s="265" t="str">
        <f t="shared" si="11812"/>
        <v>Inviable Sanitariamente</v>
      </c>
      <c r="QKU470" s="265" t="str">
        <f t="shared" si="11813"/>
        <v>Inviable Sanitariamente</v>
      </c>
      <c r="QKV470" s="265" t="str">
        <f t="shared" si="11814"/>
        <v>Inviable Sanitariamente</v>
      </c>
      <c r="QKW470" s="265" t="str">
        <f t="shared" si="11815"/>
        <v>Inviable Sanitariamente</v>
      </c>
      <c r="QKX470" s="265" t="str">
        <f t="shared" si="11816"/>
        <v>Inviable Sanitariamente</v>
      </c>
      <c r="QKY470" s="265" t="str">
        <f t="shared" si="11817"/>
        <v>Inviable Sanitariamente</v>
      </c>
      <c r="QKZ470" s="265" t="str">
        <f t="shared" si="11818"/>
        <v>Inviable Sanitariamente</v>
      </c>
      <c r="QLA470" s="265" t="str">
        <f t="shared" si="11819"/>
        <v>Inviable Sanitariamente</v>
      </c>
      <c r="QLB470" s="265" t="str">
        <f t="shared" si="11820"/>
        <v>Inviable Sanitariamente</v>
      </c>
      <c r="QLC470" s="265" t="str">
        <f t="shared" si="11821"/>
        <v>Inviable Sanitariamente</v>
      </c>
      <c r="QLD470" s="265" t="str">
        <f t="shared" si="11822"/>
        <v>Inviable Sanitariamente</v>
      </c>
      <c r="QLE470" s="265" t="str">
        <f t="shared" si="11823"/>
        <v>Inviable Sanitariamente</v>
      </c>
      <c r="QLF470" s="265" t="str">
        <f t="shared" si="11824"/>
        <v>Inviable Sanitariamente</v>
      </c>
      <c r="QLG470" s="265" t="str">
        <f t="shared" si="11825"/>
        <v>Inviable Sanitariamente</v>
      </c>
      <c r="QLH470" s="265" t="str">
        <f t="shared" si="11826"/>
        <v>Inviable Sanitariamente</v>
      </c>
      <c r="QLI470" s="265" t="str">
        <f t="shared" si="11827"/>
        <v>Inviable Sanitariamente</v>
      </c>
      <c r="QLJ470" s="265" t="str">
        <f t="shared" si="11828"/>
        <v>Inviable Sanitariamente</v>
      </c>
      <c r="QLK470" s="265" t="str">
        <f t="shared" si="11829"/>
        <v>Inviable Sanitariamente</v>
      </c>
      <c r="QLL470" s="265" t="str">
        <f t="shared" si="11830"/>
        <v>Inviable Sanitariamente</v>
      </c>
      <c r="QLM470" s="265" t="str">
        <f t="shared" si="11831"/>
        <v>Inviable Sanitariamente</v>
      </c>
      <c r="QLN470" s="265" t="str">
        <f t="shared" si="11832"/>
        <v>Inviable Sanitariamente</v>
      </c>
      <c r="QLO470" s="265" t="str">
        <f t="shared" si="11833"/>
        <v>Inviable Sanitariamente</v>
      </c>
      <c r="QLP470" s="265" t="str">
        <f t="shared" si="11834"/>
        <v>Inviable Sanitariamente</v>
      </c>
      <c r="QLQ470" s="265" t="str">
        <f t="shared" si="11835"/>
        <v>Inviable Sanitariamente</v>
      </c>
      <c r="QLR470" s="265" t="str">
        <f t="shared" si="11836"/>
        <v>Inviable Sanitariamente</v>
      </c>
      <c r="QLS470" s="265" t="str">
        <f t="shared" si="11837"/>
        <v>Inviable Sanitariamente</v>
      </c>
      <c r="QLT470" s="265" t="str">
        <f t="shared" si="11838"/>
        <v>Inviable Sanitariamente</v>
      </c>
      <c r="QLU470" s="265" t="str">
        <f t="shared" si="11839"/>
        <v>Inviable Sanitariamente</v>
      </c>
      <c r="QLV470" s="265" t="str">
        <f t="shared" si="11840"/>
        <v>Inviable Sanitariamente</v>
      </c>
      <c r="QLW470" s="265" t="str">
        <f t="shared" si="11841"/>
        <v>Inviable Sanitariamente</v>
      </c>
      <c r="QLX470" s="265" t="str">
        <f t="shared" si="11842"/>
        <v>Inviable Sanitariamente</v>
      </c>
      <c r="QLY470" s="265" t="str">
        <f t="shared" si="11843"/>
        <v>Inviable Sanitariamente</v>
      </c>
      <c r="QLZ470" s="265" t="str">
        <f t="shared" si="11844"/>
        <v>Inviable Sanitariamente</v>
      </c>
      <c r="QMA470" s="265" t="str">
        <f t="shared" si="11845"/>
        <v>Inviable Sanitariamente</v>
      </c>
      <c r="QMB470" s="265" t="str">
        <f t="shared" si="11846"/>
        <v>Inviable Sanitariamente</v>
      </c>
      <c r="QMC470" s="265" t="str">
        <f t="shared" si="11847"/>
        <v>Inviable Sanitariamente</v>
      </c>
      <c r="QMD470" s="265" t="str">
        <f t="shared" si="11848"/>
        <v>Inviable Sanitariamente</v>
      </c>
      <c r="QME470" s="265" t="str">
        <f t="shared" si="11849"/>
        <v>Inviable Sanitariamente</v>
      </c>
      <c r="QMF470" s="265" t="str">
        <f t="shared" si="11850"/>
        <v>Inviable Sanitariamente</v>
      </c>
      <c r="QMG470" s="265" t="str">
        <f t="shared" si="11851"/>
        <v>Inviable Sanitariamente</v>
      </c>
      <c r="QMH470" s="265" t="str">
        <f t="shared" si="11852"/>
        <v>Inviable Sanitariamente</v>
      </c>
      <c r="QMI470" s="265" t="str">
        <f t="shared" si="11853"/>
        <v>Inviable Sanitariamente</v>
      </c>
      <c r="QMJ470" s="265" t="str">
        <f t="shared" si="11854"/>
        <v>Inviable Sanitariamente</v>
      </c>
      <c r="QMK470" s="265" t="str">
        <f t="shared" si="11855"/>
        <v>Inviable Sanitariamente</v>
      </c>
      <c r="QML470" s="265" t="str">
        <f t="shared" si="11856"/>
        <v>Inviable Sanitariamente</v>
      </c>
      <c r="QMM470" s="265" t="str">
        <f t="shared" si="11857"/>
        <v>Inviable Sanitariamente</v>
      </c>
      <c r="QMN470" s="265" t="str">
        <f t="shared" si="11858"/>
        <v>Inviable Sanitariamente</v>
      </c>
      <c r="QMO470" s="265" t="str">
        <f t="shared" si="11859"/>
        <v>Inviable Sanitariamente</v>
      </c>
      <c r="QMP470" s="265" t="str">
        <f t="shared" si="11860"/>
        <v>Inviable Sanitariamente</v>
      </c>
      <c r="QMQ470" s="265" t="str">
        <f t="shared" si="11861"/>
        <v>Inviable Sanitariamente</v>
      </c>
      <c r="QMR470" s="265" t="str">
        <f t="shared" si="11862"/>
        <v>Inviable Sanitariamente</v>
      </c>
      <c r="QMS470" s="265" t="str">
        <f t="shared" si="11863"/>
        <v>Inviable Sanitariamente</v>
      </c>
      <c r="QMT470" s="265" t="str">
        <f t="shared" si="11864"/>
        <v>Inviable Sanitariamente</v>
      </c>
      <c r="QMU470" s="265" t="str">
        <f t="shared" si="11865"/>
        <v>Inviable Sanitariamente</v>
      </c>
      <c r="QMV470" s="265" t="str">
        <f t="shared" si="11866"/>
        <v>Inviable Sanitariamente</v>
      </c>
      <c r="QMW470" s="265" t="str">
        <f t="shared" si="11867"/>
        <v>Inviable Sanitariamente</v>
      </c>
      <c r="QMX470" s="265" t="str">
        <f t="shared" si="11868"/>
        <v>Inviable Sanitariamente</v>
      </c>
      <c r="QMY470" s="265" t="str">
        <f t="shared" si="11869"/>
        <v>Inviable Sanitariamente</v>
      </c>
      <c r="QMZ470" s="265" t="str">
        <f t="shared" si="11870"/>
        <v>Inviable Sanitariamente</v>
      </c>
      <c r="QNA470" s="265" t="str">
        <f t="shared" si="11871"/>
        <v>Inviable Sanitariamente</v>
      </c>
      <c r="QNB470" s="265" t="str">
        <f t="shared" si="11872"/>
        <v>Inviable Sanitariamente</v>
      </c>
      <c r="QNC470" s="265" t="str">
        <f t="shared" si="11873"/>
        <v>Inviable Sanitariamente</v>
      </c>
      <c r="QND470" s="265" t="str">
        <f t="shared" si="11874"/>
        <v>Inviable Sanitariamente</v>
      </c>
      <c r="QNE470" s="265" t="str">
        <f t="shared" si="11875"/>
        <v>Inviable Sanitariamente</v>
      </c>
      <c r="QNF470" s="265" t="str">
        <f t="shared" si="11876"/>
        <v>Inviable Sanitariamente</v>
      </c>
      <c r="QNG470" s="265" t="str">
        <f t="shared" si="11877"/>
        <v>Inviable Sanitariamente</v>
      </c>
      <c r="QNH470" s="265" t="str">
        <f t="shared" si="11878"/>
        <v>Inviable Sanitariamente</v>
      </c>
      <c r="QNI470" s="265" t="str">
        <f t="shared" si="11879"/>
        <v>Inviable Sanitariamente</v>
      </c>
      <c r="QNJ470" s="265" t="str">
        <f t="shared" si="11880"/>
        <v>Inviable Sanitariamente</v>
      </c>
      <c r="QNK470" s="265" t="str">
        <f t="shared" si="11881"/>
        <v>Inviable Sanitariamente</v>
      </c>
      <c r="QNL470" s="265" t="str">
        <f t="shared" si="11882"/>
        <v>Inviable Sanitariamente</v>
      </c>
      <c r="QNM470" s="265" t="str">
        <f t="shared" si="11883"/>
        <v>Inviable Sanitariamente</v>
      </c>
      <c r="QNN470" s="265" t="str">
        <f t="shared" si="11884"/>
        <v>Inviable Sanitariamente</v>
      </c>
      <c r="QNO470" s="265" t="str">
        <f t="shared" si="11885"/>
        <v>Inviable Sanitariamente</v>
      </c>
      <c r="QNP470" s="265" t="str">
        <f t="shared" si="11886"/>
        <v>Inviable Sanitariamente</v>
      </c>
      <c r="QNQ470" s="265" t="str">
        <f t="shared" si="11887"/>
        <v>Inviable Sanitariamente</v>
      </c>
      <c r="QNR470" s="265" t="str">
        <f t="shared" si="11888"/>
        <v>Inviable Sanitariamente</v>
      </c>
      <c r="QNS470" s="265" t="str">
        <f t="shared" si="11889"/>
        <v>Inviable Sanitariamente</v>
      </c>
      <c r="QNT470" s="265" t="str">
        <f t="shared" si="11890"/>
        <v>Inviable Sanitariamente</v>
      </c>
      <c r="QNU470" s="265" t="str">
        <f t="shared" si="11891"/>
        <v>Inviable Sanitariamente</v>
      </c>
      <c r="QNV470" s="265" t="str">
        <f t="shared" si="11892"/>
        <v>Inviable Sanitariamente</v>
      </c>
      <c r="QNW470" s="265" t="str">
        <f t="shared" si="11893"/>
        <v>Inviable Sanitariamente</v>
      </c>
      <c r="QNX470" s="265" t="str">
        <f t="shared" si="11894"/>
        <v>Inviable Sanitariamente</v>
      </c>
      <c r="QNY470" s="265" t="str">
        <f t="shared" si="11895"/>
        <v>Inviable Sanitariamente</v>
      </c>
      <c r="QNZ470" s="265" t="str">
        <f t="shared" si="11896"/>
        <v>Inviable Sanitariamente</v>
      </c>
      <c r="QOA470" s="265" t="str">
        <f t="shared" si="11897"/>
        <v>Inviable Sanitariamente</v>
      </c>
      <c r="QOB470" s="265" t="str">
        <f t="shared" si="11898"/>
        <v>Inviable Sanitariamente</v>
      </c>
      <c r="QOC470" s="265" t="str">
        <f t="shared" si="11899"/>
        <v>Inviable Sanitariamente</v>
      </c>
      <c r="QOD470" s="265" t="str">
        <f t="shared" si="11900"/>
        <v>Inviable Sanitariamente</v>
      </c>
      <c r="QOE470" s="265" t="str">
        <f t="shared" si="11901"/>
        <v>Inviable Sanitariamente</v>
      </c>
      <c r="QOF470" s="265" t="str">
        <f t="shared" si="11902"/>
        <v>Inviable Sanitariamente</v>
      </c>
      <c r="QOG470" s="265" t="str">
        <f t="shared" si="11903"/>
        <v>Inviable Sanitariamente</v>
      </c>
      <c r="QOH470" s="265" t="str">
        <f t="shared" si="11904"/>
        <v>Inviable Sanitariamente</v>
      </c>
      <c r="QOI470" s="265" t="str">
        <f t="shared" si="11905"/>
        <v>Inviable Sanitariamente</v>
      </c>
      <c r="QOJ470" s="265" t="str">
        <f t="shared" si="11906"/>
        <v>Inviable Sanitariamente</v>
      </c>
      <c r="QOK470" s="265" t="str">
        <f t="shared" si="11907"/>
        <v>Inviable Sanitariamente</v>
      </c>
      <c r="QOL470" s="265" t="str">
        <f t="shared" si="11908"/>
        <v>Inviable Sanitariamente</v>
      </c>
      <c r="QOM470" s="265" t="str">
        <f t="shared" si="11909"/>
        <v>Inviable Sanitariamente</v>
      </c>
      <c r="QON470" s="265" t="str">
        <f t="shared" si="11910"/>
        <v>Inviable Sanitariamente</v>
      </c>
      <c r="QOO470" s="265" t="str">
        <f t="shared" si="11911"/>
        <v>Inviable Sanitariamente</v>
      </c>
      <c r="QOP470" s="265" t="str">
        <f t="shared" si="11912"/>
        <v>Inviable Sanitariamente</v>
      </c>
      <c r="QOQ470" s="265" t="str">
        <f t="shared" si="11913"/>
        <v>Inviable Sanitariamente</v>
      </c>
      <c r="QOR470" s="265" t="str">
        <f t="shared" si="11914"/>
        <v>Inviable Sanitariamente</v>
      </c>
      <c r="QOS470" s="265" t="str">
        <f t="shared" si="11915"/>
        <v>Inviable Sanitariamente</v>
      </c>
      <c r="QOT470" s="265" t="str">
        <f t="shared" si="11916"/>
        <v>Inviable Sanitariamente</v>
      </c>
      <c r="QOU470" s="265" t="str">
        <f t="shared" si="11917"/>
        <v>Inviable Sanitariamente</v>
      </c>
      <c r="QOV470" s="265" t="str">
        <f t="shared" si="11918"/>
        <v>Inviable Sanitariamente</v>
      </c>
      <c r="QOW470" s="265" t="str">
        <f t="shared" si="11919"/>
        <v>Inviable Sanitariamente</v>
      </c>
      <c r="QOX470" s="265" t="str">
        <f t="shared" si="11920"/>
        <v>Inviable Sanitariamente</v>
      </c>
      <c r="QOY470" s="265" t="str">
        <f t="shared" si="11921"/>
        <v>Inviable Sanitariamente</v>
      </c>
      <c r="QOZ470" s="265" t="str">
        <f t="shared" si="11922"/>
        <v>Inviable Sanitariamente</v>
      </c>
      <c r="QPA470" s="265" t="str">
        <f t="shared" si="11923"/>
        <v>Inviable Sanitariamente</v>
      </c>
      <c r="QPB470" s="265" t="str">
        <f t="shared" si="11924"/>
        <v>Inviable Sanitariamente</v>
      </c>
      <c r="QPC470" s="265" t="str">
        <f t="shared" si="11925"/>
        <v>Inviable Sanitariamente</v>
      </c>
      <c r="QPD470" s="265" t="str">
        <f t="shared" si="11926"/>
        <v>Inviable Sanitariamente</v>
      </c>
      <c r="QPE470" s="265" t="str">
        <f t="shared" si="11927"/>
        <v>Inviable Sanitariamente</v>
      </c>
      <c r="QPF470" s="265" t="str">
        <f t="shared" si="11928"/>
        <v>Inviable Sanitariamente</v>
      </c>
      <c r="QPG470" s="265" t="str">
        <f t="shared" si="11929"/>
        <v>Inviable Sanitariamente</v>
      </c>
      <c r="QPH470" s="265" t="str">
        <f t="shared" si="11930"/>
        <v>Inviable Sanitariamente</v>
      </c>
      <c r="QPI470" s="265" t="str">
        <f t="shared" si="11931"/>
        <v>Inviable Sanitariamente</v>
      </c>
      <c r="QPJ470" s="265" t="str">
        <f t="shared" si="11932"/>
        <v>Inviable Sanitariamente</v>
      </c>
      <c r="QPK470" s="265" t="str">
        <f t="shared" si="11933"/>
        <v>Inviable Sanitariamente</v>
      </c>
      <c r="QPL470" s="265" t="str">
        <f t="shared" si="11934"/>
        <v>Inviable Sanitariamente</v>
      </c>
      <c r="QPM470" s="265" t="str">
        <f t="shared" si="11935"/>
        <v>Inviable Sanitariamente</v>
      </c>
      <c r="QPN470" s="265" t="str">
        <f t="shared" si="11936"/>
        <v>Inviable Sanitariamente</v>
      </c>
      <c r="QPO470" s="265" t="str">
        <f t="shared" si="11937"/>
        <v>Inviable Sanitariamente</v>
      </c>
      <c r="QPP470" s="265" t="str">
        <f t="shared" si="11938"/>
        <v>Inviable Sanitariamente</v>
      </c>
      <c r="QPQ470" s="265" t="str">
        <f t="shared" si="11939"/>
        <v>Inviable Sanitariamente</v>
      </c>
      <c r="QPR470" s="265" t="str">
        <f t="shared" si="11940"/>
        <v>Inviable Sanitariamente</v>
      </c>
      <c r="QPS470" s="265" t="str">
        <f t="shared" si="11941"/>
        <v>Inviable Sanitariamente</v>
      </c>
      <c r="QPT470" s="265" t="str">
        <f t="shared" si="11942"/>
        <v>Inviable Sanitariamente</v>
      </c>
      <c r="QPU470" s="265" t="str">
        <f t="shared" si="11943"/>
        <v>Inviable Sanitariamente</v>
      </c>
      <c r="QPV470" s="265" t="str">
        <f t="shared" si="11944"/>
        <v>Inviable Sanitariamente</v>
      </c>
      <c r="QPW470" s="265" t="str">
        <f t="shared" si="11945"/>
        <v>Inviable Sanitariamente</v>
      </c>
      <c r="QPX470" s="265" t="str">
        <f t="shared" si="11946"/>
        <v>Inviable Sanitariamente</v>
      </c>
      <c r="QPY470" s="265" t="str">
        <f t="shared" si="11947"/>
        <v>Inviable Sanitariamente</v>
      </c>
      <c r="QPZ470" s="265" t="str">
        <f t="shared" si="11948"/>
        <v>Inviable Sanitariamente</v>
      </c>
      <c r="QQA470" s="265" t="str">
        <f t="shared" si="11949"/>
        <v>Inviable Sanitariamente</v>
      </c>
      <c r="QQB470" s="265" t="str">
        <f t="shared" si="11950"/>
        <v>Inviable Sanitariamente</v>
      </c>
      <c r="QQC470" s="265" t="str">
        <f t="shared" si="11951"/>
        <v>Inviable Sanitariamente</v>
      </c>
      <c r="QQD470" s="265" t="str">
        <f t="shared" si="11952"/>
        <v>Inviable Sanitariamente</v>
      </c>
      <c r="QQE470" s="265" t="str">
        <f t="shared" si="11953"/>
        <v>Inviable Sanitariamente</v>
      </c>
      <c r="QQF470" s="265" t="str">
        <f t="shared" si="11954"/>
        <v>Inviable Sanitariamente</v>
      </c>
      <c r="QQG470" s="265" t="str">
        <f t="shared" si="11955"/>
        <v>Inviable Sanitariamente</v>
      </c>
      <c r="QQH470" s="265" t="str">
        <f t="shared" si="11956"/>
        <v>Inviable Sanitariamente</v>
      </c>
      <c r="QQI470" s="265" t="str">
        <f t="shared" si="11957"/>
        <v>Inviable Sanitariamente</v>
      </c>
      <c r="QQJ470" s="265" t="str">
        <f t="shared" si="11958"/>
        <v>Inviable Sanitariamente</v>
      </c>
      <c r="QQK470" s="265" t="str">
        <f t="shared" si="11959"/>
        <v>Inviable Sanitariamente</v>
      </c>
      <c r="QQL470" s="265" t="str">
        <f t="shared" si="11960"/>
        <v>Inviable Sanitariamente</v>
      </c>
      <c r="QQM470" s="265" t="str">
        <f t="shared" si="11961"/>
        <v>Inviable Sanitariamente</v>
      </c>
      <c r="QQN470" s="265" t="str">
        <f t="shared" si="11962"/>
        <v>Inviable Sanitariamente</v>
      </c>
      <c r="QQO470" s="265" t="str">
        <f t="shared" si="11963"/>
        <v>Inviable Sanitariamente</v>
      </c>
      <c r="QQP470" s="265" t="str">
        <f t="shared" si="11964"/>
        <v>Inviable Sanitariamente</v>
      </c>
      <c r="QQQ470" s="265" t="str">
        <f t="shared" si="11965"/>
        <v>Inviable Sanitariamente</v>
      </c>
      <c r="QQR470" s="265" t="str">
        <f t="shared" si="11966"/>
        <v>Inviable Sanitariamente</v>
      </c>
      <c r="QQS470" s="265" t="str">
        <f t="shared" si="11967"/>
        <v>Inviable Sanitariamente</v>
      </c>
      <c r="QQT470" s="265" t="str">
        <f t="shared" si="11968"/>
        <v>Inviable Sanitariamente</v>
      </c>
      <c r="QQU470" s="265" t="str">
        <f t="shared" si="11969"/>
        <v>Inviable Sanitariamente</v>
      </c>
      <c r="QQV470" s="265" t="str">
        <f t="shared" si="11970"/>
        <v>Inviable Sanitariamente</v>
      </c>
      <c r="QQW470" s="265" t="str">
        <f t="shared" si="11971"/>
        <v>Inviable Sanitariamente</v>
      </c>
      <c r="QQX470" s="265" t="str">
        <f t="shared" si="11972"/>
        <v>Inviable Sanitariamente</v>
      </c>
      <c r="QQY470" s="265" t="str">
        <f t="shared" si="11973"/>
        <v>Inviable Sanitariamente</v>
      </c>
      <c r="QQZ470" s="265" t="str">
        <f t="shared" si="11974"/>
        <v>Inviable Sanitariamente</v>
      </c>
      <c r="QRA470" s="265" t="str">
        <f t="shared" si="11975"/>
        <v>Inviable Sanitariamente</v>
      </c>
      <c r="QRB470" s="265" t="str">
        <f t="shared" si="11976"/>
        <v>Inviable Sanitariamente</v>
      </c>
      <c r="QRC470" s="265" t="str">
        <f t="shared" si="11977"/>
        <v>Inviable Sanitariamente</v>
      </c>
      <c r="QRD470" s="265" t="str">
        <f t="shared" si="11978"/>
        <v>Inviable Sanitariamente</v>
      </c>
      <c r="QRE470" s="265" t="str">
        <f t="shared" si="11979"/>
        <v>Inviable Sanitariamente</v>
      </c>
      <c r="QRF470" s="265" t="str">
        <f t="shared" si="11980"/>
        <v>Inviable Sanitariamente</v>
      </c>
      <c r="QRG470" s="265" t="str">
        <f t="shared" si="11981"/>
        <v>Inviable Sanitariamente</v>
      </c>
      <c r="QRH470" s="265" t="str">
        <f t="shared" si="11982"/>
        <v>Inviable Sanitariamente</v>
      </c>
      <c r="QRI470" s="265" t="str">
        <f t="shared" si="11983"/>
        <v>Inviable Sanitariamente</v>
      </c>
      <c r="QRJ470" s="265" t="str">
        <f t="shared" si="11984"/>
        <v>Inviable Sanitariamente</v>
      </c>
      <c r="QRK470" s="265" t="str">
        <f t="shared" si="11985"/>
        <v>Inviable Sanitariamente</v>
      </c>
      <c r="QRL470" s="265" t="str">
        <f t="shared" si="11986"/>
        <v>Inviable Sanitariamente</v>
      </c>
      <c r="QRM470" s="265" t="str">
        <f t="shared" si="11987"/>
        <v>Inviable Sanitariamente</v>
      </c>
      <c r="QRN470" s="265" t="str">
        <f t="shared" si="11988"/>
        <v>Inviable Sanitariamente</v>
      </c>
      <c r="QRO470" s="265" t="str">
        <f t="shared" si="11989"/>
        <v>Inviable Sanitariamente</v>
      </c>
      <c r="QRP470" s="265" t="str">
        <f t="shared" si="11990"/>
        <v>Inviable Sanitariamente</v>
      </c>
      <c r="QRQ470" s="265" t="str">
        <f t="shared" si="11991"/>
        <v>Inviable Sanitariamente</v>
      </c>
      <c r="QRR470" s="265" t="str">
        <f t="shared" si="11992"/>
        <v>Inviable Sanitariamente</v>
      </c>
      <c r="QRS470" s="265" t="str">
        <f t="shared" si="11993"/>
        <v>Inviable Sanitariamente</v>
      </c>
      <c r="QRT470" s="265" t="str">
        <f t="shared" si="11994"/>
        <v>Inviable Sanitariamente</v>
      </c>
      <c r="QRU470" s="265" t="str">
        <f t="shared" si="11995"/>
        <v>Inviable Sanitariamente</v>
      </c>
      <c r="QRV470" s="265" t="str">
        <f t="shared" si="11996"/>
        <v>Inviable Sanitariamente</v>
      </c>
      <c r="QRW470" s="265" t="str">
        <f t="shared" si="11997"/>
        <v>Inviable Sanitariamente</v>
      </c>
      <c r="QRX470" s="265" t="str">
        <f t="shared" si="11998"/>
        <v>Inviable Sanitariamente</v>
      </c>
      <c r="QRY470" s="265" t="str">
        <f t="shared" si="11999"/>
        <v>Inviable Sanitariamente</v>
      </c>
      <c r="QRZ470" s="265" t="str">
        <f t="shared" si="12000"/>
        <v>Inviable Sanitariamente</v>
      </c>
      <c r="QSA470" s="265" t="str">
        <f t="shared" si="12001"/>
        <v>Inviable Sanitariamente</v>
      </c>
      <c r="QSB470" s="265" t="str">
        <f t="shared" si="12002"/>
        <v>Inviable Sanitariamente</v>
      </c>
      <c r="QSC470" s="265" t="str">
        <f t="shared" si="12003"/>
        <v>Inviable Sanitariamente</v>
      </c>
      <c r="QSD470" s="265" t="str">
        <f t="shared" si="12004"/>
        <v>Inviable Sanitariamente</v>
      </c>
      <c r="QSE470" s="265" t="str">
        <f t="shared" si="12005"/>
        <v>Inviable Sanitariamente</v>
      </c>
      <c r="QSF470" s="265" t="str">
        <f t="shared" si="12006"/>
        <v>Inviable Sanitariamente</v>
      </c>
      <c r="QSG470" s="265" t="str">
        <f t="shared" si="12007"/>
        <v>Inviable Sanitariamente</v>
      </c>
      <c r="QSH470" s="265" t="str">
        <f t="shared" si="12008"/>
        <v>Inviable Sanitariamente</v>
      </c>
      <c r="QSI470" s="265" t="str">
        <f t="shared" si="12009"/>
        <v>Inviable Sanitariamente</v>
      </c>
      <c r="QSJ470" s="265" t="str">
        <f t="shared" si="12010"/>
        <v>Inviable Sanitariamente</v>
      </c>
      <c r="QSK470" s="265" t="str">
        <f t="shared" si="12011"/>
        <v>Inviable Sanitariamente</v>
      </c>
      <c r="QSL470" s="265" t="str">
        <f t="shared" si="12012"/>
        <v>Inviable Sanitariamente</v>
      </c>
      <c r="QSM470" s="265" t="str">
        <f t="shared" si="12013"/>
        <v>Inviable Sanitariamente</v>
      </c>
      <c r="QSN470" s="265" t="str">
        <f t="shared" si="12014"/>
        <v>Inviable Sanitariamente</v>
      </c>
      <c r="QSO470" s="265" t="str">
        <f t="shared" si="12015"/>
        <v>Inviable Sanitariamente</v>
      </c>
      <c r="QSP470" s="265" t="str">
        <f t="shared" si="12016"/>
        <v>Inviable Sanitariamente</v>
      </c>
      <c r="QSQ470" s="265" t="str">
        <f t="shared" si="12017"/>
        <v>Inviable Sanitariamente</v>
      </c>
      <c r="QSR470" s="265" t="str">
        <f t="shared" si="12018"/>
        <v>Inviable Sanitariamente</v>
      </c>
      <c r="QSS470" s="265" t="str">
        <f t="shared" si="12019"/>
        <v>Inviable Sanitariamente</v>
      </c>
      <c r="QST470" s="265" t="str">
        <f t="shared" si="12020"/>
        <v>Inviable Sanitariamente</v>
      </c>
      <c r="QSU470" s="265" t="str">
        <f t="shared" si="12021"/>
        <v>Inviable Sanitariamente</v>
      </c>
      <c r="QSV470" s="265" t="str">
        <f t="shared" si="12022"/>
        <v>Inviable Sanitariamente</v>
      </c>
      <c r="QSW470" s="265" t="str">
        <f t="shared" si="12023"/>
        <v>Inviable Sanitariamente</v>
      </c>
      <c r="QSX470" s="265" t="str">
        <f t="shared" si="12024"/>
        <v>Inviable Sanitariamente</v>
      </c>
      <c r="QSY470" s="265" t="str">
        <f t="shared" si="12025"/>
        <v>Inviable Sanitariamente</v>
      </c>
      <c r="QSZ470" s="265" t="str">
        <f t="shared" si="12026"/>
        <v>Inviable Sanitariamente</v>
      </c>
      <c r="QTA470" s="265" t="str">
        <f t="shared" si="12027"/>
        <v>Inviable Sanitariamente</v>
      </c>
      <c r="QTB470" s="265" t="str">
        <f t="shared" si="12028"/>
        <v>Inviable Sanitariamente</v>
      </c>
      <c r="QTC470" s="265" t="str">
        <f t="shared" si="12029"/>
        <v>Inviable Sanitariamente</v>
      </c>
      <c r="QTD470" s="265" t="str">
        <f t="shared" si="12030"/>
        <v>Inviable Sanitariamente</v>
      </c>
      <c r="QTE470" s="265" t="str">
        <f t="shared" si="12031"/>
        <v>Inviable Sanitariamente</v>
      </c>
      <c r="QTF470" s="265" t="str">
        <f t="shared" si="12032"/>
        <v>Inviable Sanitariamente</v>
      </c>
      <c r="QTG470" s="265" t="str">
        <f t="shared" si="12033"/>
        <v>Inviable Sanitariamente</v>
      </c>
      <c r="QTH470" s="265" t="str">
        <f t="shared" si="12034"/>
        <v>Inviable Sanitariamente</v>
      </c>
      <c r="QTI470" s="265" t="str">
        <f t="shared" si="12035"/>
        <v>Inviable Sanitariamente</v>
      </c>
      <c r="QTJ470" s="265" t="str">
        <f t="shared" si="12036"/>
        <v>Inviable Sanitariamente</v>
      </c>
      <c r="QTK470" s="265" t="str">
        <f t="shared" si="12037"/>
        <v>Inviable Sanitariamente</v>
      </c>
      <c r="QTL470" s="265" t="str">
        <f t="shared" si="12038"/>
        <v>Inviable Sanitariamente</v>
      </c>
      <c r="QTM470" s="265" t="str">
        <f t="shared" si="12039"/>
        <v>Inviable Sanitariamente</v>
      </c>
      <c r="QTN470" s="265" t="str">
        <f t="shared" si="12040"/>
        <v>Inviable Sanitariamente</v>
      </c>
      <c r="QTO470" s="265" t="str">
        <f t="shared" si="12041"/>
        <v>Inviable Sanitariamente</v>
      </c>
      <c r="QTP470" s="265" t="str">
        <f t="shared" si="12042"/>
        <v>Inviable Sanitariamente</v>
      </c>
      <c r="QTQ470" s="265" t="str">
        <f t="shared" si="12043"/>
        <v>Inviable Sanitariamente</v>
      </c>
      <c r="QTR470" s="265" t="str">
        <f t="shared" si="12044"/>
        <v>Inviable Sanitariamente</v>
      </c>
      <c r="QTS470" s="265" t="str">
        <f t="shared" si="12045"/>
        <v>Inviable Sanitariamente</v>
      </c>
      <c r="QTT470" s="265" t="str">
        <f t="shared" si="12046"/>
        <v>Inviable Sanitariamente</v>
      </c>
      <c r="QTU470" s="265" t="str">
        <f t="shared" si="12047"/>
        <v>Inviable Sanitariamente</v>
      </c>
      <c r="QTV470" s="265" t="str">
        <f t="shared" si="12048"/>
        <v>Inviable Sanitariamente</v>
      </c>
      <c r="QTW470" s="265" t="str">
        <f t="shared" si="12049"/>
        <v>Inviable Sanitariamente</v>
      </c>
      <c r="QTX470" s="265" t="str">
        <f t="shared" si="12050"/>
        <v>Inviable Sanitariamente</v>
      </c>
      <c r="QTY470" s="265" t="str">
        <f t="shared" si="12051"/>
        <v>Inviable Sanitariamente</v>
      </c>
      <c r="QTZ470" s="265" t="str">
        <f t="shared" si="12052"/>
        <v>Inviable Sanitariamente</v>
      </c>
      <c r="QUA470" s="265" t="str">
        <f t="shared" si="12053"/>
        <v>Inviable Sanitariamente</v>
      </c>
      <c r="QUB470" s="265" t="str">
        <f t="shared" si="12054"/>
        <v>Inviable Sanitariamente</v>
      </c>
      <c r="QUC470" s="265" t="str">
        <f t="shared" si="12055"/>
        <v>Inviable Sanitariamente</v>
      </c>
      <c r="QUD470" s="265" t="str">
        <f t="shared" si="12056"/>
        <v>Inviable Sanitariamente</v>
      </c>
      <c r="QUE470" s="265" t="str">
        <f t="shared" si="12057"/>
        <v>Inviable Sanitariamente</v>
      </c>
      <c r="QUF470" s="265" t="str">
        <f t="shared" si="12058"/>
        <v>Inviable Sanitariamente</v>
      </c>
      <c r="QUG470" s="265" t="str">
        <f t="shared" si="12059"/>
        <v>Inviable Sanitariamente</v>
      </c>
      <c r="QUH470" s="265" t="str">
        <f t="shared" si="12060"/>
        <v>Inviable Sanitariamente</v>
      </c>
      <c r="QUI470" s="265" t="str">
        <f t="shared" si="12061"/>
        <v>Inviable Sanitariamente</v>
      </c>
      <c r="QUJ470" s="265" t="str">
        <f t="shared" si="12062"/>
        <v>Inviable Sanitariamente</v>
      </c>
      <c r="QUK470" s="265" t="str">
        <f t="shared" si="12063"/>
        <v>Inviable Sanitariamente</v>
      </c>
      <c r="QUL470" s="265" t="str">
        <f t="shared" si="12064"/>
        <v>Inviable Sanitariamente</v>
      </c>
      <c r="QUM470" s="265" t="str">
        <f t="shared" si="12065"/>
        <v>Inviable Sanitariamente</v>
      </c>
      <c r="QUN470" s="265" t="str">
        <f t="shared" si="12066"/>
        <v>Inviable Sanitariamente</v>
      </c>
      <c r="QUO470" s="265" t="str">
        <f t="shared" si="12067"/>
        <v>Inviable Sanitariamente</v>
      </c>
      <c r="QUP470" s="265" t="str">
        <f t="shared" si="12068"/>
        <v>Inviable Sanitariamente</v>
      </c>
      <c r="QUQ470" s="265" t="str">
        <f t="shared" si="12069"/>
        <v>Inviable Sanitariamente</v>
      </c>
      <c r="QUR470" s="265" t="str">
        <f t="shared" si="12070"/>
        <v>Inviable Sanitariamente</v>
      </c>
      <c r="QUS470" s="265" t="str">
        <f t="shared" si="12071"/>
        <v>Inviable Sanitariamente</v>
      </c>
      <c r="QUT470" s="265" t="str">
        <f t="shared" si="12072"/>
        <v>Inviable Sanitariamente</v>
      </c>
      <c r="QUU470" s="265" t="str">
        <f t="shared" si="12073"/>
        <v>Inviable Sanitariamente</v>
      </c>
      <c r="QUV470" s="265" t="str">
        <f t="shared" si="12074"/>
        <v>Inviable Sanitariamente</v>
      </c>
      <c r="QUW470" s="265" t="str">
        <f t="shared" si="12075"/>
        <v>Inviable Sanitariamente</v>
      </c>
      <c r="QUX470" s="265" t="str">
        <f t="shared" si="12076"/>
        <v>Inviable Sanitariamente</v>
      </c>
      <c r="QUY470" s="265" t="str">
        <f t="shared" si="12077"/>
        <v>Inviable Sanitariamente</v>
      </c>
      <c r="QUZ470" s="265" t="str">
        <f t="shared" si="12078"/>
        <v>Inviable Sanitariamente</v>
      </c>
      <c r="QVA470" s="265" t="str">
        <f t="shared" si="12079"/>
        <v>Inviable Sanitariamente</v>
      </c>
      <c r="QVB470" s="265" t="str">
        <f t="shared" si="12080"/>
        <v>Inviable Sanitariamente</v>
      </c>
      <c r="QVC470" s="265" t="str">
        <f t="shared" si="12081"/>
        <v>Inviable Sanitariamente</v>
      </c>
      <c r="QVD470" s="265" t="str">
        <f t="shared" si="12082"/>
        <v>Inviable Sanitariamente</v>
      </c>
      <c r="QVE470" s="265" t="str">
        <f t="shared" si="12083"/>
        <v>Inviable Sanitariamente</v>
      </c>
      <c r="QVF470" s="265" t="str">
        <f t="shared" si="12084"/>
        <v>Inviable Sanitariamente</v>
      </c>
      <c r="QVG470" s="265" t="str">
        <f t="shared" si="12085"/>
        <v>Inviable Sanitariamente</v>
      </c>
      <c r="QVH470" s="265" t="str">
        <f t="shared" si="12086"/>
        <v>Inviable Sanitariamente</v>
      </c>
      <c r="QVI470" s="265" t="str">
        <f t="shared" si="12087"/>
        <v>Inviable Sanitariamente</v>
      </c>
      <c r="QVJ470" s="265" t="str">
        <f t="shared" si="12088"/>
        <v>Inviable Sanitariamente</v>
      </c>
      <c r="QVK470" s="265" t="str">
        <f t="shared" si="12089"/>
        <v>Inviable Sanitariamente</v>
      </c>
      <c r="QVL470" s="265" t="str">
        <f t="shared" si="12090"/>
        <v>Inviable Sanitariamente</v>
      </c>
      <c r="QVM470" s="265" t="str">
        <f t="shared" si="12091"/>
        <v>Inviable Sanitariamente</v>
      </c>
      <c r="QVN470" s="265" t="str">
        <f t="shared" si="12092"/>
        <v>Inviable Sanitariamente</v>
      </c>
      <c r="QVO470" s="265" t="str">
        <f t="shared" si="12093"/>
        <v>Inviable Sanitariamente</v>
      </c>
      <c r="QVP470" s="265" t="str">
        <f t="shared" si="12094"/>
        <v>Inviable Sanitariamente</v>
      </c>
      <c r="QVQ470" s="265" t="str">
        <f t="shared" si="12095"/>
        <v>Inviable Sanitariamente</v>
      </c>
      <c r="QVR470" s="265" t="str">
        <f t="shared" si="12096"/>
        <v>Inviable Sanitariamente</v>
      </c>
      <c r="QVS470" s="265" t="str">
        <f t="shared" si="12097"/>
        <v>Inviable Sanitariamente</v>
      </c>
      <c r="QVT470" s="265" t="str">
        <f t="shared" si="12098"/>
        <v>Inviable Sanitariamente</v>
      </c>
      <c r="QVU470" s="265" t="str">
        <f t="shared" si="12099"/>
        <v>Inviable Sanitariamente</v>
      </c>
      <c r="QVV470" s="265" t="str">
        <f t="shared" si="12100"/>
        <v>Inviable Sanitariamente</v>
      </c>
      <c r="QVW470" s="265" t="str">
        <f t="shared" si="12101"/>
        <v>Inviable Sanitariamente</v>
      </c>
      <c r="QVX470" s="265" t="str">
        <f t="shared" si="12102"/>
        <v>Inviable Sanitariamente</v>
      </c>
      <c r="QVY470" s="265" t="str">
        <f t="shared" si="12103"/>
        <v>Inviable Sanitariamente</v>
      </c>
      <c r="QVZ470" s="265" t="str">
        <f t="shared" si="12104"/>
        <v>Inviable Sanitariamente</v>
      </c>
      <c r="QWA470" s="265" t="str">
        <f t="shared" si="12105"/>
        <v>Inviable Sanitariamente</v>
      </c>
      <c r="QWB470" s="265" t="str">
        <f t="shared" si="12106"/>
        <v>Inviable Sanitariamente</v>
      </c>
      <c r="QWC470" s="265" t="str">
        <f t="shared" si="12107"/>
        <v>Inviable Sanitariamente</v>
      </c>
      <c r="QWD470" s="265" t="str">
        <f t="shared" si="12108"/>
        <v>Inviable Sanitariamente</v>
      </c>
      <c r="QWE470" s="265" t="str">
        <f t="shared" si="12109"/>
        <v>Inviable Sanitariamente</v>
      </c>
      <c r="QWF470" s="265" t="str">
        <f t="shared" si="12110"/>
        <v>Inviable Sanitariamente</v>
      </c>
      <c r="QWG470" s="265" t="str">
        <f t="shared" si="12111"/>
        <v>Inviable Sanitariamente</v>
      </c>
      <c r="QWH470" s="265" t="str">
        <f t="shared" si="12112"/>
        <v>Inviable Sanitariamente</v>
      </c>
      <c r="QWI470" s="265" t="str">
        <f t="shared" si="12113"/>
        <v>Inviable Sanitariamente</v>
      </c>
      <c r="QWJ470" s="265" t="str">
        <f t="shared" si="12114"/>
        <v>Inviable Sanitariamente</v>
      </c>
      <c r="QWK470" s="265" t="str">
        <f t="shared" si="12115"/>
        <v>Inviable Sanitariamente</v>
      </c>
      <c r="QWL470" s="265" t="str">
        <f t="shared" si="12116"/>
        <v>Inviable Sanitariamente</v>
      </c>
      <c r="QWM470" s="265" t="str">
        <f t="shared" si="12117"/>
        <v>Inviable Sanitariamente</v>
      </c>
      <c r="QWN470" s="265" t="str">
        <f t="shared" si="12118"/>
        <v>Inviable Sanitariamente</v>
      </c>
      <c r="QWO470" s="265" t="str">
        <f t="shared" si="12119"/>
        <v>Inviable Sanitariamente</v>
      </c>
      <c r="QWP470" s="265" t="str">
        <f t="shared" si="12120"/>
        <v>Inviable Sanitariamente</v>
      </c>
      <c r="QWQ470" s="265" t="str">
        <f t="shared" si="12121"/>
        <v>Inviable Sanitariamente</v>
      </c>
      <c r="QWR470" s="265" t="str">
        <f t="shared" si="12122"/>
        <v>Inviable Sanitariamente</v>
      </c>
      <c r="QWS470" s="265" t="str">
        <f t="shared" si="12123"/>
        <v>Inviable Sanitariamente</v>
      </c>
      <c r="QWT470" s="265" t="str">
        <f t="shared" si="12124"/>
        <v>Inviable Sanitariamente</v>
      </c>
      <c r="QWU470" s="265" t="str">
        <f t="shared" si="12125"/>
        <v>Inviable Sanitariamente</v>
      </c>
      <c r="QWV470" s="265" t="str">
        <f t="shared" si="12126"/>
        <v>Inviable Sanitariamente</v>
      </c>
      <c r="QWW470" s="265" t="str">
        <f t="shared" si="12127"/>
        <v>Inviable Sanitariamente</v>
      </c>
      <c r="QWX470" s="265" t="str">
        <f t="shared" si="12128"/>
        <v>Inviable Sanitariamente</v>
      </c>
      <c r="QWY470" s="265" t="str">
        <f t="shared" si="12129"/>
        <v>Inviable Sanitariamente</v>
      </c>
      <c r="QWZ470" s="265" t="str">
        <f t="shared" si="12130"/>
        <v>Inviable Sanitariamente</v>
      </c>
      <c r="QXA470" s="265" t="str">
        <f t="shared" si="12131"/>
        <v>Inviable Sanitariamente</v>
      </c>
      <c r="QXB470" s="265" t="str">
        <f t="shared" si="12132"/>
        <v>Inviable Sanitariamente</v>
      </c>
      <c r="QXC470" s="265" t="str">
        <f t="shared" si="12133"/>
        <v>Inviable Sanitariamente</v>
      </c>
      <c r="QXD470" s="265" t="str">
        <f t="shared" si="12134"/>
        <v>Inviable Sanitariamente</v>
      </c>
      <c r="QXE470" s="265" t="str">
        <f t="shared" si="12135"/>
        <v>Inviable Sanitariamente</v>
      </c>
      <c r="QXF470" s="265" t="str">
        <f t="shared" si="12136"/>
        <v>Inviable Sanitariamente</v>
      </c>
      <c r="QXG470" s="265" t="str">
        <f t="shared" si="12137"/>
        <v>Inviable Sanitariamente</v>
      </c>
      <c r="QXH470" s="265" t="str">
        <f t="shared" si="12138"/>
        <v>Inviable Sanitariamente</v>
      </c>
      <c r="QXI470" s="265" t="str">
        <f t="shared" si="12139"/>
        <v>Inviable Sanitariamente</v>
      </c>
      <c r="QXJ470" s="265" t="str">
        <f t="shared" si="12140"/>
        <v>Inviable Sanitariamente</v>
      </c>
      <c r="QXK470" s="265" t="str">
        <f t="shared" si="12141"/>
        <v>Inviable Sanitariamente</v>
      </c>
      <c r="QXL470" s="265" t="str">
        <f t="shared" si="12142"/>
        <v>Inviable Sanitariamente</v>
      </c>
      <c r="QXM470" s="265" t="str">
        <f t="shared" si="12143"/>
        <v>Inviable Sanitariamente</v>
      </c>
      <c r="QXN470" s="265" t="str">
        <f t="shared" si="12144"/>
        <v>Inviable Sanitariamente</v>
      </c>
      <c r="QXO470" s="265" t="str">
        <f t="shared" si="12145"/>
        <v>Inviable Sanitariamente</v>
      </c>
      <c r="QXP470" s="265" t="str">
        <f t="shared" si="12146"/>
        <v>Inviable Sanitariamente</v>
      </c>
      <c r="QXQ470" s="265" t="str">
        <f t="shared" si="12147"/>
        <v>Inviable Sanitariamente</v>
      </c>
      <c r="QXR470" s="265" t="str">
        <f t="shared" si="12148"/>
        <v>Inviable Sanitariamente</v>
      </c>
      <c r="QXS470" s="265" t="str">
        <f t="shared" si="12149"/>
        <v>Inviable Sanitariamente</v>
      </c>
      <c r="QXT470" s="265" t="str">
        <f t="shared" si="12150"/>
        <v>Inviable Sanitariamente</v>
      </c>
      <c r="QXU470" s="265" t="str">
        <f t="shared" si="12151"/>
        <v>Inviable Sanitariamente</v>
      </c>
      <c r="QXV470" s="265" t="str">
        <f t="shared" si="12152"/>
        <v>Inviable Sanitariamente</v>
      </c>
      <c r="QXW470" s="265" t="str">
        <f t="shared" si="12153"/>
        <v>Inviable Sanitariamente</v>
      </c>
      <c r="QXX470" s="265" t="str">
        <f t="shared" si="12154"/>
        <v>Inviable Sanitariamente</v>
      </c>
      <c r="QXY470" s="265" t="str">
        <f t="shared" si="12155"/>
        <v>Inviable Sanitariamente</v>
      </c>
      <c r="QXZ470" s="265" t="str">
        <f t="shared" si="12156"/>
        <v>Inviable Sanitariamente</v>
      </c>
      <c r="QYA470" s="265" t="str">
        <f t="shared" si="12157"/>
        <v>Inviable Sanitariamente</v>
      </c>
      <c r="QYB470" s="265" t="str">
        <f t="shared" si="12158"/>
        <v>Inviable Sanitariamente</v>
      </c>
      <c r="QYC470" s="265" t="str">
        <f t="shared" si="12159"/>
        <v>Inviable Sanitariamente</v>
      </c>
      <c r="QYD470" s="265" t="str">
        <f t="shared" si="12160"/>
        <v>Inviable Sanitariamente</v>
      </c>
      <c r="QYE470" s="265" t="str">
        <f t="shared" si="12161"/>
        <v>Inviable Sanitariamente</v>
      </c>
      <c r="QYF470" s="265" t="str">
        <f t="shared" si="12162"/>
        <v>Inviable Sanitariamente</v>
      </c>
      <c r="QYG470" s="265" t="str">
        <f t="shared" si="12163"/>
        <v>Inviable Sanitariamente</v>
      </c>
      <c r="QYH470" s="265" t="str">
        <f t="shared" si="12164"/>
        <v>Inviable Sanitariamente</v>
      </c>
      <c r="QYI470" s="265" t="str">
        <f t="shared" si="12165"/>
        <v>Inviable Sanitariamente</v>
      </c>
      <c r="QYJ470" s="265" t="str">
        <f t="shared" si="12166"/>
        <v>Inviable Sanitariamente</v>
      </c>
      <c r="QYK470" s="265" t="str">
        <f t="shared" si="12167"/>
        <v>Inviable Sanitariamente</v>
      </c>
      <c r="QYL470" s="265" t="str">
        <f t="shared" si="12168"/>
        <v>Inviable Sanitariamente</v>
      </c>
      <c r="QYM470" s="265" t="str">
        <f t="shared" si="12169"/>
        <v>Inviable Sanitariamente</v>
      </c>
      <c r="QYN470" s="265" t="str">
        <f t="shared" si="12170"/>
        <v>Inviable Sanitariamente</v>
      </c>
      <c r="QYO470" s="265" t="str">
        <f t="shared" si="12171"/>
        <v>Inviable Sanitariamente</v>
      </c>
      <c r="QYP470" s="265" t="str">
        <f t="shared" si="12172"/>
        <v>Inviable Sanitariamente</v>
      </c>
      <c r="QYQ470" s="265" t="str">
        <f t="shared" si="12173"/>
        <v>Inviable Sanitariamente</v>
      </c>
      <c r="QYR470" s="265" t="str">
        <f t="shared" si="12174"/>
        <v>Inviable Sanitariamente</v>
      </c>
      <c r="QYS470" s="265" t="str">
        <f t="shared" si="12175"/>
        <v>Inviable Sanitariamente</v>
      </c>
      <c r="QYT470" s="265" t="str">
        <f t="shared" si="12176"/>
        <v>Inviable Sanitariamente</v>
      </c>
      <c r="QYU470" s="265" t="str">
        <f t="shared" si="12177"/>
        <v>Inviable Sanitariamente</v>
      </c>
      <c r="QYV470" s="265" t="str">
        <f t="shared" si="12178"/>
        <v>Inviable Sanitariamente</v>
      </c>
      <c r="QYW470" s="265" t="str">
        <f t="shared" si="12179"/>
        <v>Inviable Sanitariamente</v>
      </c>
      <c r="QYX470" s="265" t="str">
        <f t="shared" si="12180"/>
        <v>Inviable Sanitariamente</v>
      </c>
      <c r="QYY470" s="265" t="str">
        <f t="shared" si="12181"/>
        <v>Inviable Sanitariamente</v>
      </c>
      <c r="QYZ470" s="265" t="str">
        <f t="shared" si="12182"/>
        <v>Inviable Sanitariamente</v>
      </c>
      <c r="QZA470" s="265" t="str">
        <f t="shared" si="12183"/>
        <v>Inviable Sanitariamente</v>
      </c>
      <c r="QZB470" s="265" t="str">
        <f t="shared" si="12184"/>
        <v>Inviable Sanitariamente</v>
      </c>
      <c r="QZC470" s="265" t="str">
        <f t="shared" si="12185"/>
        <v>Inviable Sanitariamente</v>
      </c>
      <c r="QZD470" s="265" t="str">
        <f t="shared" si="12186"/>
        <v>Inviable Sanitariamente</v>
      </c>
      <c r="QZE470" s="265" t="str">
        <f t="shared" si="12187"/>
        <v>Inviable Sanitariamente</v>
      </c>
      <c r="QZF470" s="265" t="str">
        <f t="shared" si="12188"/>
        <v>Inviable Sanitariamente</v>
      </c>
      <c r="QZG470" s="265" t="str">
        <f t="shared" si="12189"/>
        <v>Inviable Sanitariamente</v>
      </c>
      <c r="QZH470" s="265" t="str">
        <f t="shared" si="12190"/>
        <v>Inviable Sanitariamente</v>
      </c>
      <c r="QZI470" s="265" t="str">
        <f t="shared" si="12191"/>
        <v>Inviable Sanitariamente</v>
      </c>
      <c r="QZJ470" s="265" t="str">
        <f t="shared" si="12192"/>
        <v>Inviable Sanitariamente</v>
      </c>
      <c r="QZK470" s="265" t="str">
        <f t="shared" si="12193"/>
        <v>Inviable Sanitariamente</v>
      </c>
      <c r="QZL470" s="265" t="str">
        <f t="shared" si="12194"/>
        <v>Inviable Sanitariamente</v>
      </c>
      <c r="QZM470" s="265" t="str">
        <f t="shared" si="12195"/>
        <v>Inviable Sanitariamente</v>
      </c>
      <c r="QZN470" s="265" t="str">
        <f t="shared" si="12196"/>
        <v>Inviable Sanitariamente</v>
      </c>
      <c r="QZO470" s="265" t="str">
        <f t="shared" si="12197"/>
        <v>Inviable Sanitariamente</v>
      </c>
      <c r="QZP470" s="265" t="str">
        <f t="shared" si="12198"/>
        <v>Inviable Sanitariamente</v>
      </c>
      <c r="QZQ470" s="265" t="str">
        <f t="shared" si="12199"/>
        <v>Inviable Sanitariamente</v>
      </c>
      <c r="QZR470" s="265" t="str">
        <f t="shared" si="12200"/>
        <v>Inviable Sanitariamente</v>
      </c>
      <c r="QZS470" s="265" t="str">
        <f t="shared" si="12201"/>
        <v>Inviable Sanitariamente</v>
      </c>
      <c r="QZT470" s="265" t="str">
        <f t="shared" si="12202"/>
        <v>Inviable Sanitariamente</v>
      </c>
      <c r="QZU470" s="265" t="str">
        <f t="shared" si="12203"/>
        <v>Inviable Sanitariamente</v>
      </c>
      <c r="QZV470" s="265" t="str">
        <f t="shared" si="12204"/>
        <v>Inviable Sanitariamente</v>
      </c>
      <c r="QZW470" s="265" t="str">
        <f t="shared" si="12205"/>
        <v>Inviable Sanitariamente</v>
      </c>
      <c r="QZX470" s="265" t="str">
        <f t="shared" si="12206"/>
        <v>Inviable Sanitariamente</v>
      </c>
      <c r="QZY470" s="265" t="str">
        <f t="shared" si="12207"/>
        <v>Inviable Sanitariamente</v>
      </c>
      <c r="QZZ470" s="265" t="str">
        <f t="shared" si="12208"/>
        <v>Inviable Sanitariamente</v>
      </c>
      <c r="RAA470" s="265" t="str">
        <f t="shared" si="12209"/>
        <v>Inviable Sanitariamente</v>
      </c>
      <c r="RAB470" s="265" t="str">
        <f t="shared" si="12210"/>
        <v>Inviable Sanitariamente</v>
      </c>
      <c r="RAC470" s="265" t="str">
        <f t="shared" si="12211"/>
        <v>Inviable Sanitariamente</v>
      </c>
      <c r="RAD470" s="265" t="str">
        <f t="shared" si="12212"/>
        <v>Inviable Sanitariamente</v>
      </c>
      <c r="RAE470" s="265" t="str">
        <f t="shared" si="12213"/>
        <v>Inviable Sanitariamente</v>
      </c>
      <c r="RAF470" s="265" t="str">
        <f t="shared" si="12214"/>
        <v>Inviable Sanitariamente</v>
      </c>
      <c r="RAG470" s="265" t="str">
        <f t="shared" si="12215"/>
        <v>Inviable Sanitariamente</v>
      </c>
      <c r="RAH470" s="265" t="str">
        <f t="shared" si="12216"/>
        <v>Inviable Sanitariamente</v>
      </c>
      <c r="RAI470" s="265" t="str">
        <f t="shared" si="12217"/>
        <v>Inviable Sanitariamente</v>
      </c>
      <c r="RAJ470" s="265" t="str">
        <f t="shared" si="12218"/>
        <v>Inviable Sanitariamente</v>
      </c>
      <c r="RAK470" s="265" t="str">
        <f t="shared" si="12219"/>
        <v>Inviable Sanitariamente</v>
      </c>
      <c r="RAL470" s="265" t="str">
        <f t="shared" si="12220"/>
        <v>Inviable Sanitariamente</v>
      </c>
      <c r="RAM470" s="265" t="str">
        <f t="shared" si="12221"/>
        <v>Inviable Sanitariamente</v>
      </c>
      <c r="RAN470" s="265" t="str">
        <f t="shared" si="12222"/>
        <v>Inviable Sanitariamente</v>
      </c>
      <c r="RAO470" s="265" t="str">
        <f t="shared" si="12223"/>
        <v>Inviable Sanitariamente</v>
      </c>
      <c r="RAP470" s="265" t="str">
        <f t="shared" si="12224"/>
        <v>Inviable Sanitariamente</v>
      </c>
      <c r="RAQ470" s="265" t="str">
        <f t="shared" si="12225"/>
        <v>Inviable Sanitariamente</v>
      </c>
      <c r="RAR470" s="265" t="str">
        <f t="shared" si="12226"/>
        <v>Inviable Sanitariamente</v>
      </c>
      <c r="RAS470" s="265" t="str">
        <f t="shared" si="12227"/>
        <v>Inviable Sanitariamente</v>
      </c>
      <c r="RAT470" s="265" t="str">
        <f t="shared" si="12228"/>
        <v>Inviable Sanitariamente</v>
      </c>
      <c r="RAU470" s="265" t="str">
        <f t="shared" si="12229"/>
        <v>Inviable Sanitariamente</v>
      </c>
      <c r="RAV470" s="265" t="str">
        <f t="shared" si="12230"/>
        <v>Inviable Sanitariamente</v>
      </c>
      <c r="RAW470" s="265" t="str">
        <f t="shared" si="12231"/>
        <v>Inviable Sanitariamente</v>
      </c>
      <c r="RAX470" s="265" t="str">
        <f t="shared" si="12232"/>
        <v>Inviable Sanitariamente</v>
      </c>
      <c r="RAY470" s="265" t="str">
        <f t="shared" si="12233"/>
        <v>Inviable Sanitariamente</v>
      </c>
      <c r="RAZ470" s="265" t="str">
        <f t="shared" si="12234"/>
        <v>Inviable Sanitariamente</v>
      </c>
      <c r="RBA470" s="265" t="str">
        <f t="shared" si="12235"/>
        <v>Inviable Sanitariamente</v>
      </c>
      <c r="RBB470" s="265" t="str">
        <f t="shared" si="12236"/>
        <v>Inviable Sanitariamente</v>
      </c>
      <c r="RBC470" s="265" t="str">
        <f t="shared" si="12237"/>
        <v>Inviable Sanitariamente</v>
      </c>
      <c r="RBD470" s="265" t="str">
        <f t="shared" si="12238"/>
        <v>Inviable Sanitariamente</v>
      </c>
      <c r="RBE470" s="265" t="str">
        <f t="shared" si="12239"/>
        <v>Inviable Sanitariamente</v>
      </c>
      <c r="RBF470" s="265" t="str">
        <f t="shared" si="12240"/>
        <v>Inviable Sanitariamente</v>
      </c>
      <c r="RBG470" s="265" t="str">
        <f t="shared" si="12241"/>
        <v>Inviable Sanitariamente</v>
      </c>
      <c r="RBH470" s="265" t="str">
        <f t="shared" si="12242"/>
        <v>Inviable Sanitariamente</v>
      </c>
      <c r="RBI470" s="265" t="str">
        <f t="shared" si="12243"/>
        <v>Inviable Sanitariamente</v>
      </c>
      <c r="RBJ470" s="265" t="str">
        <f t="shared" si="12244"/>
        <v>Inviable Sanitariamente</v>
      </c>
      <c r="RBK470" s="265" t="str">
        <f t="shared" si="12245"/>
        <v>Inviable Sanitariamente</v>
      </c>
      <c r="RBL470" s="265" t="str">
        <f t="shared" si="12246"/>
        <v>Inviable Sanitariamente</v>
      </c>
      <c r="RBM470" s="265" t="str">
        <f t="shared" si="12247"/>
        <v>Inviable Sanitariamente</v>
      </c>
      <c r="RBN470" s="265" t="str">
        <f t="shared" si="12248"/>
        <v>Inviable Sanitariamente</v>
      </c>
      <c r="RBO470" s="265" t="str">
        <f t="shared" si="12249"/>
        <v>Inviable Sanitariamente</v>
      </c>
      <c r="RBP470" s="265" t="str">
        <f t="shared" si="12250"/>
        <v>Inviable Sanitariamente</v>
      </c>
      <c r="RBQ470" s="265" t="str">
        <f t="shared" si="12251"/>
        <v>Inviable Sanitariamente</v>
      </c>
      <c r="RBR470" s="265" t="str">
        <f t="shared" si="12252"/>
        <v>Inviable Sanitariamente</v>
      </c>
      <c r="RBS470" s="265" t="str">
        <f t="shared" si="12253"/>
        <v>Inviable Sanitariamente</v>
      </c>
      <c r="RBT470" s="265" t="str">
        <f t="shared" si="12254"/>
        <v>Inviable Sanitariamente</v>
      </c>
      <c r="RBU470" s="265" t="str">
        <f t="shared" si="12255"/>
        <v>Inviable Sanitariamente</v>
      </c>
      <c r="RBV470" s="265" t="str">
        <f t="shared" si="12256"/>
        <v>Inviable Sanitariamente</v>
      </c>
      <c r="RBW470" s="265" t="str">
        <f t="shared" si="12257"/>
        <v>Inviable Sanitariamente</v>
      </c>
      <c r="RBX470" s="265" t="str">
        <f t="shared" si="12258"/>
        <v>Inviable Sanitariamente</v>
      </c>
      <c r="RBY470" s="265" t="str">
        <f t="shared" si="12259"/>
        <v>Inviable Sanitariamente</v>
      </c>
      <c r="RBZ470" s="265" t="str">
        <f t="shared" si="12260"/>
        <v>Inviable Sanitariamente</v>
      </c>
      <c r="RCA470" s="265" t="str">
        <f t="shared" si="12261"/>
        <v>Inviable Sanitariamente</v>
      </c>
      <c r="RCB470" s="265" t="str">
        <f t="shared" si="12262"/>
        <v>Inviable Sanitariamente</v>
      </c>
      <c r="RCC470" s="265" t="str">
        <f t="shared" si="12263"/>
        <v>Inviable Sanitariamente</v>
      </c>
      <c r="RCD470" s="265" t="str">
        <f t="shared" si="12264"/>
        <v>Inviable Sanitariamente</v>
      </c>
      <c r="RCE470" s="265" t="str">
        <f t="shared" si="12265"/>
        <v>Inviable Sanitariamente</v>
      </c>
      <c r="RCF470" s="265" t="str">
        <f t="shared" si="12266"/>
        <v>Inviable Sanitariamente</v>
      </c>
      <c r="RCG470" s="265" t="str">
        <f t="shared" si="12267"/>
        <v>Inviable Sanitariamente</v>
      </c>
      <c r="RCH470" s="265" t="str">
        <f t="shared" si="12268"/>
        <v>Inviable Sanitariamente</v>
      </c>
      <c r="RCI470" s="265" t="str">
        <f t="shared" si="12269"/>
        <v>Inviable Sanitariamente</v>
      </c>
      <c r="RCJ470" s="265" t="str">
        <f t="shared" si="12270"/>
        <v>Inviable Sanitariamente</v>
      </c>
      <c r="RCK470" s="265" t="str">
        <f t="shared" si="12271"/>
        <v>Inviable Sanitariamente</v>
      </c>
      <c r="RCL470" s="265" t="str">
        <f t="shared" si="12272"/>
        <v>Inviable Sanitariamente</v>
      </c>
      <c r="RCM470" s="265" t="str">
        <f t="shared" si="12273"/>
        <v>Inviable Sanitariamente</v>
      </c>
      <c r="RCN470" s="265" t="str">
        <f t="shared" si="12274"/>
        <v>Inviable Sanitariamente</v>
      </c>
      <c r="RCO470" s="265" t="str">
        <f t="shared" si="12275"/>
        <v>Inviable Sanitariamente</v>
      </c>
      <c r="RCP470" s="265" t="str">
        <f t="shared" si="12276"/>
        <v>Inviable Sanitariamente</v>
      </c>
      <c r="RCQ470" s="265" t="str">
        <f t="shared" si="12277"/>
        <v>Inviable Sanitariamente</v>
      </c>
      <c r="RCR470" s="265" t="str">
        <f t="shared" si="12278"/>
        <v>Inviable Sanitariamente</v>
      </c>
      <c r="RCS470" s="265" t="str">
        <f t="shared" si="12279"/>
        <v>Inviable Sanitariamente</v>
      </c>
      <c r="RCT470" s="265" t="str">
        <f t="shared" si="12280"/>
        <v>Inviable Sanitariamente</v>
      </c>
      <c r="RCU470" s="265" t="str">
        <f t="shared" si="12281"/>
        <v>Inviable Sanitariamente</v>
      </c>
      <c r="RCV470" s="265" t="str">
        <f t="shared" si="12282"/>
        <v>Inviable Sanitariamente</v>
      </c>
      <c r="RCW470" s="265" t="str">
        <f t="shared" si="12283"/>
        <v>Inviable Sanitariamente</v>
      </c>
      <c r="RCX470" s="265" t="str">
        <f t="shared" si="12284"/>
        <v>Inviable Sanitariamente</v>
      </c>
      <c r="RCY470" s="265" t="str">
        <f t="shared" si="12285"/>
        <v>Inviable Sanitariamente</v>
      </c>
      <c r="RCZ470" s="265" t="str">
        <f t="shared" si="12286"/>
        <v>Inviable Sanitariamente</v>
      </c>
      <c r="RDA470" s="265" t="str">
        <f t="shared" si="12287"/>
        <v>Inviable Sanitariamente</v>
      </c>
      <c r="RDB470" s="265" t="str">
        <f t="shared" si="12288"/>
        <v>Inviable Sanitariamente</v>
      </c>
      <c r="RDC470" s="265" t="str">
        <f t="shared" si="12289"/>
        <v>Inviable Sanitariamente</v>
      </c>
      <c r="RDD470" s="265" t="str">
        <f t="shared" si="12290"/>
        <v>Inviable Sanitariamente</v>
      </c>
      <c r="RDE470" s="265" t="str">
        <f t="shared" si="12291"/>
        <v>Inviable Sanitariamente</v>
      </c>
      <c r="RDF470" s="265" t="str">
        <f t="shared" si="12292"/>
        <v>Inviable Sanitariamente</v>
      </c>
      <c r="RDG470" s="265" t="str">
        <f t="shared" si="12293"/>
        <v>Inviable Sanitariamente</v>
      </c>
      <c r="RDH470" s="265" t="str">
        <f t="shared" si="12294"/>
        <v>Inviable Sanitariamente</v>
      </c>
      <c r="RDI470" s="265" t="str">
        <f t="shared" si="12295"/>
        <v>Inviable Sanitariamente</v>
      </c>
      <c r="RDJ470" s="265" t="str">
        <f t="shared" si="12296"/>
        <v>Inviable Sanitariamente</v>
      </c>
      <c r="RDK470" s="265" t="str">
        <f t="shared" si="12297"/>
        <v>Inviable Sanitariamente</v>
      </c>
      <c r="RDL470" s="265" t="str">
        <f t="shared" si="12298"/>
        <v>Inviable Sanitariamente</v>
      </c>
      <c r="RDM470" s="265" t="str">
        <f t="shared" si="12299"/>
        <v>Inviable Sanitariamente</v>
      </c>
      <c r="RDN470" s="265" t="str">
        <f t="shared" si="12300"/>
        <v>Inviable Sanitariamente</v>
      </c>
      <c r="RDO470" s="265" t="str">
        <f t="shared" si="12301"/>
        <v>Inviable Sanitariamente</v>
      </c>
      <c r="RDP470" s="265" t="str">
        <f t="shared" si="12302"/>
        <v>Inviable Sanitariamente</v>
      </c>
      <c r="RDQ470" s="265" t="str">
        <f t="shared" si="12303"/>
        <v>Inviable Sanitariamente</v>
      </c>
      <c r="RDR470" s="265" t="str">
        <f t="shared" si="12304"/>
        <v>Inviable Sanitariamente</v>
      </c>
      <c r="RDS470" s="265" t="str">
        <f t="shared" si="12305"/>
        <v>Inviable Sanitariamente</v>
      </c>
      <c r="RDT470" s="265" t="str">
        <f t="shared" si="12306"/>
        <v>Inviable Sanitariamente</v>
      </c>
      <c r="RDU470" s="265" t="str">
        <f t="shared" si="12307"/>
        <v>Inviable Sanitariamente</v>
      </c>
      <c r="RDV470" s="265" t="str">
        <f t="shared" si="12308"/>
        <v>Inviable Sanitariamente</v>
      </c>
      <c r="RDW470" s="265" t="str">
        <f t="shared" si="12309"/>
        <v>Inviable Sanitariamente</v>
      </c>
      <c r="RDX470" s="265" t="str">
        <f t="shared" si="12310"/>
        <v>Inviable Sanitariamente</v>
      </c>
      <c r="RDY470" s="265" t="str">
        <f t="shared" si="12311"/>
        <v>Inviable Sanitariamente</v>
      </c>
      <c r="RDZ470" s="265" t="str">
        <f t="shared" si="12312"/>
        <v>Inviable Sanitariamente</v>
      </c>
      <c r="REA470" s="265" t="str">
        <f t="shared" si="12313"/>
        <v>Inviable Sanitariamente</v>
      </c>
      <c r="REB470" s="265" t="str">
        <f t="shared" si="12314"/>
        <v>Inviable Sanitariamente</v>
      </c>
      <c r="REC470" s="265" t="str">
        <f t="shared" si="12315"/>
        <v>Inviable Sanitariamente</v>
      </c>
      <c r="RED470" s="265" t="str">
        <f t="shared" si="12316"/>
        <v>Inviable Sanitariamente</v>
      </c>
      <c r="REE470" s="265" t="str">
        <f t="shared" si="12317"/>
        <v>Inviable Sanitariamente</v>
      </c>
      <c r="REF470" s="265" t="str">
        <f t="shared" si="12318"/>
        <v>Inviable Sanitariamente</v>
      </c>
      <c r="REG470" s="265" t="str">
        <f t="shared" si="12319"/>
        <v>Inviable Sanitariamente</v>
      </c>
      <c r="REH470" s="265" t="str">
        <f t="shared" si="12320"/>
        <v>Inviable Sanitariamente</v>
      </c>
      <c r="REI470" s="265" t="str">
        <f t="shared" si="12321"/>
        <v>Inviable Sanitariamente</v>
      </c>
      <c r="REJ470" s="265" t="str">
        <f t="shared" si="12322"/>
        <v>Inviable Sanitariamente</v>
      </c>
      <c r="REK470" s="265" t="str">
        <f t="shared" si="12323"/>
        <v>Inviable Sanitariamente</v>
      </c>
      <c r="REL470" s="265" t="str">
        <f t="shared" si="12324"/>
        <v>Inviable Sanitariamente</v>
      </c>
      <c r="REM470" s="265" t="str">
        <f t="shared" si="12325"/>
        <v>Inviable Sanitariamente</v>
      </c>
      <c r="REN470" s="265" t="str">
        <f t="shared" si="12326"/>
        <v>Inviable Sanitariamente</v>
      </c>
      <c r="REO470" s="265" t="str">
        <f t="shared" si="12327"/>
        <v>Inviable Sanitariamente</v>
      </c>
      <c r="REP470" s="265" t="str">
        <f t="shared" si="12328"/>
        <v>Inviable Sanitariamente</v>
      </c>
      <c r="REQ470" s="265" t="str">
        <f t="shared" si="12329"/>
        <v>Inviable Sanitariamente</v>
      </c>
      <c r="RER470" s="265" t="str">
        <f t="shared" si="12330"/>
        <v>Inviable Sanitariamente</v>
      </c>
      <c r="RES470" s="265" t="str">
        <f t="shared" si="12331"/>
        <v>Inviable Sanitariamente</v>
      </c>
      <c r="RET470" s="265" t="str">
        <f t="shared" si="12332"/>
        <v>Inviable Sanitariamente</v>
      </c>
      <c r="REU470" s="265" t="str">
        <f t="shared" si="12333"/>
        <v>Inviable Sanitariamente</v>
      </c>
      <c r="REV470" s="265" t="str">
        <f t="shared" si="12334"/>
        <v>Inviable Sanitariamente</v>
      </c>
      <c r="REW470" s="265" t="str">
        <f t="shared" si="12335"/>
        <v>Inviable Sanitariamente</v>
      </c>
      <c r="REX470" s="265" t="str">
        <f t="shared" si="12336"/>
        <v>Inviable Sanitariamente</v>
      </c>
      <c r="REY470" s="265" t="str">
        <f t="shared" si="12337"/>
        <v>Inviable Sanitariamente</v>
      </c>
      <c r="REZ470" s="265" t="str">
        <f t="shared" si="12338"/>
        <v>Inviable Sanitariamente</v>
      </c>
      <c r="RFA470" s="265" t="str">
        <f t="shared" si="12339"/>
        <v>Inviable Sanitariamente</v>
      </c>
      <c r="RFB470" s="265" t="str">
        <f t="shared" si="12340"/>
        <v>Inviable Sanitariamente</v>
      </c>
      <c r="RFC470" s="265" t="str">
        <f t="shared" si="12341"/>
        <v>Inviable Sanitariamente</v>
      </c>
      <c r="RFD470" s="265" t="str">
        <f t="shared" si="12342"/>
        <v>Inviable Sanitariamente</v>
      </c>
      <c r="RFE470" s="265" t="str">
        <f t="shared" si="12343"/>
        <v>Inviable Sanitariamente</v>
      </c>
      <c r="RFF470" s="265" t="str">
        <f t="shared" si="12344"/>
        <v>Inviable Sanitariamente</v>
      </c>
      <c r="RFG470" s="265" t="str">
        <f t="shared" si="12345"/>
        <v>Inviable Sanitariamente</v>
      </c>
      <c r="RFH470" s="265" t="str">
        <f t="shared" si="12346"/>
        <v>Inviable Sanitariamente</v>
      </c>
      <c r="RFI470" s="265" t="str">
        <f t="shared" si="12347"/>
        <v>Inviable Sanitariamente</v>
      </c>
      <c r="RFJ470" s="265" t="str">
        <f t="shared" si="12348"/>
        <v>Inviable Sanitariamente</v>
      </c>
      <c r="RFK470" s="265" t="str">
        <f t="shared" si="12349"/>
        <v>Inviable Sanitariamente</v>
      </c>
      <c r="RFL470" s="265" t="str">
        <f t="shared" si="12350"/>
        <v>Inviable Sanitariamente</v>
      </c>
      <c r="RFM470" s="265" t="str">
        <f t="shared" si="12351"/>
        <v>Inviable Sanitariamente</v>
      </c>
      <c r="RFN470" s="265" t="str">
        <f t="shared" si="12352"/>
        <v>Inviable Sanitariamente</v>
      </c>
      <c r="RFO470" s="265" t="str">
        <f t="shared" si="12353"/>
        <v>Inviable Sanitariamente</v>
      </c>
      <c r="RFP470" s="265" t="str">
        <f t="shared" si="12354"/>
        <v>Inviable Sanitariamente</v>
      </c>
      <c r="RFQ470" s="265" t="str">
        <f t="shared" si="12355"/>
        <v>Inviable Sanitariamente</v>
      </c>
      <c r="RFR470" s="265" t="str">
        <f t="shared" si="12356"/>
        <v>Inviable Sanitariamente</v>
      </c>
      <c r="RFS470" s="265" t="str">
        <f t="shared" si="12357"/>
        <v>Inviable Sanitariamente</v>
      </c>
      <c r="RFT470" s="265" t="str">
        <f t="shared" si="12358"/>
        <v>Inviable Sanitariamente</v>
      </c>
      <c r="RFU470" s="265" t="str">
        <f t="shared" si="12359"/>
        <v>Inviable Sanitariamente</v>
      </c>
      <c r="RFV470" s="265" t="str">
        <f t="shared" si="12360"/>
        <v>Inviable Sanitariamente</v>
      </c>
      <c r="RFW470" s="265" t="str">
        <f t="shared" si="12361"/>
        <v>Inviable Sanitariamente</v>
      </c>
      <c r="RFX470" s="265" t="str">
        <f t="shared" si="12362"/>
        <v>Inviable Sanitariamente</v>
      </c>
      <c r="RFY470" s="265" t="str">
        <f t="shared" si="12363"/>
        <v>Inviable Sanitariamente</v>
      </c>
      <c r="RFZ470" s="265" t="str">
        <f t="shared" si="12364"/>
        <v>Inviable Sanitariamente</v>
      </c>
      <c r="RGA470" s="265" t="str">
        <f t="shared" si="12365"/>
        <v>Inviable Sanitariamente</v>
      </c>
      <c r="RGB470" s="265" t="str">
        <f t="shared" si="12366"/>
        <v>Inviable Sanitariamente</v>
      </c>
      <c r="RGC470" s="265" t="str">
        <f t="shared" si="12367"/>
        <v>Inviable Sanitariamente</v>
      </c>
      <c r="RGD470" s="265" t="str">
        <f t="shared" si="12368"/>
        <v>Inviable Sanitariamente</v>
      </c>
      <c r="RGE470" s="265" t="str">
        <f t="shared" si="12369"/>
        <v>Inviable Sanitariamente</v>
      </c>
      <c r="RGF470" s="265" t="str">
        <f t="shared" si="12370"/>
        <v>Inviable Sanitariamente</v>
      </c>
      <c r="RGG470" s="265" t="str">
        <f t="shared" si="12371"/>
        <v>Inviable Sanitariamente</v>
      </c>
      <c r="RGH470" s="265" t="str">
        <f t="shared" si="12372"/>
        <v>Inviable Sanitariamente</v>
      </c>
      <c r="RGI470" s="265" t="str">
        <f t="shared" si="12373"/>
        <v>Inviable Sanitariamente</v>
      </c>
      <c r="RGJ470" s="265" t="str">
        <f t="shared" si="12374"/>
        <v>Inviable Sanitariamente</v>
      </c>
      <c r="RGK470" s="265" t="str">
        <f t="shared" si="12375"/>
        <v>Inviable Sanitariamente</v>
      </c>
      <c r="RGL470" s="265" t="str">
        <f t="shared" si="12376"/>
        <v>Inviable Sanitariamente</v>
      </c>
      <c r="RGM470" s="265" t="str">
        <f t="shared" si="12377"/>
        <v>Inviable Sanitariamente</v>
      </c>
      <c r="RGN470" s="265" t="str">
        <f t="shared" si="12378"/>
        <v>Inviable Sanitariamente</v>
      </c>
      <c r="RGO470" s="265" t="str">
        <f t="shared" si="12379"/>
        <v>Inviable Sanitariamente</v>
      </c>
      <c r="RGP470" s="265" t="str">
        <f t="shared" si="12380"/>
        <v>Inviable Sanitariamente</v>
      </c>
      <c r="RGQ470" s="265" t="str">
        <f t="shared" si="12381"/>
        <v>Inviable Sanitariamente</v>
      </c>
      <c r="RGR470" s="265" t="str">
        <f t="shared" si="12382"/>
        <v>Inviable Sanitariamente</v>
      </c>
      <c r="RGS470" s="265" t="str">
        <f t="shared" si="12383"/>
        <v>Inviable Sanitariamente</v>
      </c>
      <c r="RGT470" s="265" t="str">
        <f t="shared" si="12384"/>
        <v>Inviable Sanitariamente</v>
      </c>
      <c r="RGU470" s="265" t="str">
        <f t="shared" si="12385"/>
        <v>Inviable Sanitariamente</v>
      </c>
      <c r="RGV470" s="265" t="str">
        <f t="shared" si="12386"/>
        <v>Inviable Sanitariamente</v>
      </c>
      <c r="RGW470" s="265" t="str">
        <f t="shared" si="12387"/>
        <v>Inviable Sanitariamente</v>
      </c>
      <c r="RGX470" s="265" t="str">
        <f t="shared" si="12388"/>
        <v>Inviable Sanitariamente</v>
      </c>
      <c r="RGY470" s="265" t="str">
        <f t="shared" si="12389"/>
        <v>Inviable Sanitariamente</v>
      </c>
      <c r="RGZ470" s="265" t="str">
        <f t="shared" si="12390"/>
        <v>Inviable Sanitariamente</v>
      </c>
      <c r="RHA470" s="265" t="str">
        <f t="shared" si="12391"/>
        <v>Inviable Sanitariamente</v>
      </c>
      <c r="RHB470" s="265" t="str">
        <f t="shared" si="12392"/>
        <v>Inviable Sanitariamente</v>
      </c>
      <c r="RHC470" s="265" t="str">
        <f t="shared" si="12393"/>
        <v>Inviable Sanitariamente</v>
      </c>
      <c r="RHD470" s="265" t="str">
        <f t="shared" si="12394"/>
        <v>Inviable Sanitariamente</v>
      </c>
      <c r="RHE470" s="265" t="str">
        <f t="shared" si="12395"/>
        <v>Inviable Sanitariamente</v>
      </c>
      <c r="RHF470" s="265" t="str">
        <f t="shared" si="12396"/>
        <v>Inviable Sanitariamente</v>
      </c>
      <c r="RHG470" s="265" t="str">
        <f t="shared" si="12397"/>
        <v>Inviable Sanitariamente</v>
      </c>
      <c r="RHH470" s="265" t="str">
        <f t="shared" si="12398"/>
        <v>Inviable Sanitariamente</v>
      </c>
      <c r="RHI470" s="265" t="str">
        <f t="shared" si="12399"/>
        <v>Inviable Sanitariamente</v>
      </c>
      <c r="RHJ470" s="265" t="str">
        <f t="shared" si="12400"/>
        <v>Inviable Sanitariamente</v>
      </c>
      <c r="RHK470" s="265" t="str">
        <f t="shared" si="12401"/>
        <v>Inviable Sanitariamente</v>
      </c>
      <c r="RHL470" s="265" t="str">
        <f t="shared" si="12402"/>
        <v>Inviable Sanitariamente</v>
      </c>
      <c r="RHM470" s="265" t="str">
        <f t="shared" si="12403"/>
        <v>Inviable Sanitariamente</v>
      </c>
      <c r="RHN470" s="265" t="str">
        <f t="shared" si="12404"/>
        <v>Inviable Sanitariamente</v>
      </c>
      <c r="RHO470" s="265" t="str">
        <f t="shared" si="12405"/>
        <v>Inviable Sanitariamente</v>
      </c>
      <c r="RHP470" s="265" t="str">
        <f t="shared" si="12406"/>
        <v>Inviable Sanitariamente</v>
      </c>
      <c r="RHQ470" s="265" t="str">
        <f t="shared" si="12407"/>
        <v>Inviable Sanitariamente</v>
      </c>
      <c r="RHR470" s="265" t="str">
        <f t="shared" si="12408"/>
        <v>Inviable Sanitariamente</v>
      </c>
      <c r="RHS470" s="265" t="str">
        <f t="shared" si="12409"/>
        <v>Inviable Sanitariamente</v>
      </c>
      <c r="RHT470" s="265" t="str">
        <f t="shared" si="12410"/>
        <v>Inviable Sanitariamente</v>
      </c>
      <c r="RHU470" s="265" t="str">
        <f t="shared" si="12411"/>
        <v>Inviable Sanitariamente</v>
      </c>
      <c r="RHV470" s="265" t="str">
        <f t="shared" si="12412"/>
        <v>Inviable Sanitariamente</v>
      </c>
      <c r="RHW470" s="265" t="str">
        <f t="shared" si="12413"/>
        <v>Inviable Sanitariamente</v>
      </c>
      <c r="RHX470" s="265" t="str">
        <f t="shared" si="12414"/>
        <v>Inviable Sanitariamente</v>
      </c>
      <c r="RHY470" s="265" t="str">
        <f t="shared" si="12415"/>
        <v>Inviable Sanitariamente</v>
      </c>
      <c r="RHZ470" s="265" t="str">
        <f t="shared" si="12416"/>
        <v>Inviable Sanitariamente</v>
      </c>
      <c r="RIA470" s="265" t="str">
        <f t="shared" si="12417"/>
        <v>Inviable Sanitariamente</v>
      </c>
      <c r="RIB470" s="265" t="str">
        <f t="shared" si="12418"/>
        <v>Inviable Sanitariamente</v>
      </c>
      <c r="RIC470" s="265" t="str">
        <f t="shared" si="12419"/>
        <v>Inviable Sanitariamente</v>
      </c>
      <c r="RID470" s="265" t="str">
        <f t="shared" si="12420"/>
        <v>Inviable Sanitariamente</v>
      </c>
      <c r="RIE470" s="265" t="str">
        <f t="shared" si="12421"/>
        <v>Inviable Sanitariamente</v>
      </c>
      <c r="RIF470" s="265" t="str">
        <f t="shared" si="12422"/>
        <v>Inviable Sanitariamente</v>
      </c>
      <c r="RIG470" s="265" t="str">
        <f t="shared" si="12423"/>
        <v>Inviable Sanitariamente</v>
      </c>
      <c r="RIH470" s="265" t="str">
        <f t="shared" si="12424"/>
        <v>Inviable Sanitariamente</v>
      </c>
      <c r="RII470" s="265" t="str">
        <f t="shared" si="12425"/>
        <v>Inviable Sanitariamente</v>
      </c>
      <c r="RIJ470" s="265" t="str">
        <f t="shared" si="12426"/>
        <v>Inviable Sanitariamente</v>
      </c>
      <c r="RIK470" s="265" t="str">
        <f t="shared" si="12427"/>
        <v>Inviable Sanitariamente</v>
      </c>
      <c r="RIL470" s="265" t="str">
        <f t="shared" si="12428"/>
        <v>Inviable Sanitariamente</v>
      </c>
      <c r="RIM470" s="265" t="str">
        <f t="shared" si="12429"/>
        <v>Inviable Sanitariamente</v>
      </c>
      <c r="RIN470" s="265" t="str">
        <f t="shared" si="12430"/>
        <v>Inviable Sanitariamente</v>
      </c>
      <c r="RIO470" s="265" t="str">
        <f t="shared" si="12431"/>
        <v>Inviable Sanitariamente</v>
      </c>
      <c r="RIP470" s="265" t="str">
        <f t="shared" si="12432"/>
        <v>Inviable Sanitariamente</v>
      </c>
      <c r="RIQ470" s="265" t="str">
        <f t="shared" si="12433"/>
        <v>Inviable Sanitariamente</v>
      </c>
      <c r="RIR470" s="265" t="str">
        <f t="shared" si="12434"/>
        <v>Inviable Sanitariamente</v>
      </c>
      <c r="RIS470" s="265" t="str">
        <f t="shared" si="12435"/>
        <v>Inviable Sanitariamente</v>
      </c>
      <c r="RIT470" s="265" t="str">
        <f t="shared" si="12436"/>
        <v>Inviable Sanitariamente</v>
      </c>
      <c r="RIU470" s="265" t="str">
        <f t="shared" si="12437"/>
        <v>Inviable Sanitariamente</v>
      </c>
      <c r="RIV470" s="265" t="str">
        <f t="shared" si="12438"/>
        <v>Inviable Sanitariamente</v>
      </c>
      <c r="RIW470" s="265" t="str">
        <f t="shared" si="12439"/>
        <v>Inviable Sanitariamente</v>
      </c>
      <c r="RIX470" s="265" t="str">
        <f t="shared" si="12440"/>
        <v>Inviable Sanitariamente</v>
      </c>
      <c r="RIY470" s="265" t="str">
        <f t="shared" si="12441"/>
        <v>Inviable Sanitariamente</v>
      </c>
      <c r="RIZ470" s="265" t="str">
        <f t="shared" si="12442"/>
        <v>Inviable Sanitariamente</v>
      </c>
      <c r="RJA470" s="265" t="str">
        <f t="shared" si="12443"/>
        <v>Inviable Sanitariamente</v>
      </c>
      <c r="RJB470" s="265" t="str">
        <f t="shared" si="12444"/>
        <v>Inviable Sanitariamente</v>
      </c>
      <c r="RJC470" s="265" t="str">
        <f t="shared" si="12445"/>
        <v>Inviable Sanitariamente</v>
      </c>
      <c r="RJD470" s="265" t="str">
        <f t="shared" si="12446"/>
        <v>Inviable Sanitariamente</v>
      </c>
      <c r="RJE470" s="265" t="str">
        <f t="shared" si="12447"/>
        <v>Inviable Sanitariamente</v>
      </c>
      <c r="RJF470" s="265" t="str">
        <f t="shared" si="12448"/>
        <v>Inviable Sanitariamente</v>
      </c>
      <c r="RJG470" s="265" t="str">
        <f t="shared" si="12449"/>
        <v>Inviable Sanitariamente</v>
      </c>
      <c r="RJH470" s="265" t="str">
        <f t="shared" si="12450"/>
        <v>Inviable Sanitariamente</v>
      </c>
      <c r="RJI470" s="265" t="str">
        <f t="shared" si="12451"/>
        <v>Inviable Sanitariamente</v>
      </c>
      <c r="RJJ470" s="265" t="str">
        <f t="shared" si="12452"/>
        <v>Inviable Sanitariamente</v>
      </c>
      <c r="RJK470" s="265" t="str">
        <f t="shared" si="12453"/>
        <v>Inviable Sanitariamente</v>
      </c>
      <c r="RJL470" s="265" t="str">
        <f t="shared" si="12454"/>
        <v>Inviable Sanitariamente</v>
      </c>
      <c r="RJM470" s="265" t="str">
        <f t="shared" si="12455"/>
        <v>Inviable Sanitariamente</v>
      </c>
      <c r="RJN470" s="265" t="str">
        <f t="shared" si="12456"/>
        <v>Inviable Sanitariamente</v>
      </c>
      <c r="RJO470" s="265" t="str">
        <f t="shared" si="12457"/>
        <v>Inviable Sanitariamente</v>
      </c>
      <c r="RJP470" s="265" t="str">
        <f t="shared" si="12458"/>
        <v>Inviable Sanitariamente</v>
      </c>
      <c r="RJQ470" s="265" t="str">
        <f t="shared" si="12459"/>
        <v>Inviable Sanitariamente</v>
      </c>
      <c r="RJR470" s="265" t="str">
        <f t="shared" si="12460"/>
        <v>Inviable Sanitariamente</v>
      </c>
      <c r="RJS470" s="265" t="str">
        <f t="shared" si="12461"/>
        <v>Inviable Sanitariamente</v>
      </c>
      <c r="RJT470" s="265" t="str">
        <f t="shared" si="12462"/>
        <v>Inviable Sanitariamente</v>
      </c>
      <c r="RJU470" s="265" t="str">
        <f t="shared" si="12463"/>
        <v>Inviable Sanitariamente</v>
      </c>
      <c r="RJV470" s="265" t="str">
        <f t="shared" si="12464"/>
        <v>Inviable Sanitariamente</v>
      </c>
      <c r="RJW470" s="265" t="str">
        <f t="shared" si="12465"/>
        <v>Inviable Sanitariamente</v>
      </c>
      <c r="RJX470" s="265" t="str">
        <f t="shared" si="12466"/>
        <v>Inviable Sanitariamente</v>
      </c>
      <c r="RJY470" s="265" t="str">
        <f t="shared" si="12467"/>
        <v>Inviable Sanitariamente</v>
      </c>
      <c r="RJZ470" s="265" t="str">
        <f t="shared" si="12468"/>
        <v>Inviable Sanitariamente</v>
      </c>
      <c r="RKA470" s="265" t="str">
        <f t="shared" si="12469"/>
        <v>Inviable Sanitariamente</v>
      </c>
      <c r="RKB470" s="265" t="str">
        <f t="shared" si="12470"/>
        <v>Inviable Sanitariamente</v>
      </c>
      <c r="RKC470" s="265" t="str">
        <f t="shared" si="12471"/>
        <v>Inviable Sanitariamente</v>
      </c>
      <c r="RKD470" s="265" t="str">
        <f t="shared" si="12472"/>
        <v>Inviable Sanitariamente</v>
      </c>
      <c r="RKE470" s="265" t="str">
        <f t="shared" si="12473"/>
        <v>Inviable Sanitariamente</v>
      </c>
      <c r="RKF470" s="265" t="str">
        <f t="shared" si="12474"/>
        <v>Inviable Sanitariamente</v>
      </c>
      <c r="RKG470" s="265" t="str">
        <f t="shared" si="12475"/>
        <v>Inviable Sanitariamente</v>
      </c>
      <c r="RKH470" s="265" t="str">
        <f t="shared" si="12476"/>
        <v>Inviable Sanitariamente</v>
      </c>
      <c r="RKI470" s="265" t="str">
        <f t="shared" si="12477"/>
        <v>Inviable Sanitariamente</v>
      </c>
      <c r="RKJ470" s="265" t="str">
        <f t="shared" si="12478"/>
        <v>Inviable Sanitariamente</v>
      </c>
      <c r="RKK470" s="265" t="str">
        <f t="shared" si="12479"/>
        <v>Inviable Sanitariamente</v>
      </c>
      <c r="RKL470" s="265" t="str">
        <f t="shared" si="12480"/>
        <v>Inviable Sanitariamente</v>
      </c>
      <c r="RKM470" s="265" t="str">
        <f t="shared" si="12481"/>
        <v>Inviable Sanitariamente</v>
      </c>
      <c r="RKN470" s="265" t="str">
        <f t="shared" si="12482"/>
        <v>Inviable Sanitariamente</v>
      </c>
      <c r="RKO470" s="265" t="str">
        <f t="shared" si="12483"/>
        <v>Inviable Sanitariamente</v>
      </c>
      <c r="RKP470" s="265" t="str">
        <f t="shared" si="12484"/>
        <v>Inviable Sanitariamente</v>
      </c>
      <c r="RKQ470" s="265" t="str">
        <f t="shared" si="12485"/>
        <v>Inviable Sanitariamente</v>
      </c>
      <c r="RKR470" s="265" t="str">
        <f t="shared" si="12486"/>
        <v>Inviable Sanitariamente</v>
      </c>
      <c r="RKS470" s="265" t="str">
        <f t="shared" si="12487"/>
        <v>Inviable Sanitariamente</v>
      </c>
      <c r="RKT470" s="265" t="str">
        <f t="shared" si="12488"/>
        <v>Inviable Sanitariamente</v>
      </c>
      <c r="RKU470" s="265" t="str">
        <f t="shared" si="12489"/>
        <v>Inviable Sanitariamente</v>
      </c>
      <c r="RKV470" s="265" t="str">
        <f t="shared" si="12490"/>
        <v>Inviable Sanitariamente</v>
      </c>
      <c r="RKW470" s="265" t="str">
        <f t="shared" si="12491"/>
        <v>Inviable Sanitariamente</v>
      </c>
      <c r="RKX470" s="265" t="str">
        <f t="shared" si="12492"/>
        <v>Inviable Sanitariamente</v>
      </c>
      <c r="RKY470" s="265" t="str">
        <f t="shared" si="12493"/>
        <v>Inviable Sanitariamente</v>
      </c>
      <c r="RKZ470" s="265" t="str">
        <f t="shared" si="12494"/>
        <v>Inviable Sanitariamente</v>
      </c>
      <c r="RLA470" s="265" t="str">
        <f t="shared" si="12495"/>
        <v>Inviable Sanitariamente</v>
      </c>
      <c r="RLB470" s="265" t="str">
        <f t="shared" si="12496"/>
        <v>Inviable Sanitariamente</v>
      </c>
      <c r="RLC470" s="265" t="str">
        <f t="shared" si="12497"/>
        <v>Inviable Sanitariamente</v>
      </c>
      <c r="RLD470" s="265" t="str">
        <f t="shared" si="12498"/>
        <v>Inviable Sanitariamente</v>
      </c>
      <c r="RLE470" s="265" t="str">
        <f t="shared" si="12499"/>
        <v>Inviable Sanitariamente</v>
      </c>
      <c r="RLF470" s="265" t="str">
        <f t="shared" si="12500"/>
        <v>Inviable Sanitariamente</v>
      </c>
      <c r="RLG470" s="265" t="str">
        <f t="shared" si="12501"/>
        <v>Inviable Sanitariamente</v>
      </c>
      <c r="RLH470" s="265" t="str">
        <f t="shared" si="12502"/>
        <v>Inviable Sanitariamente</v>
      </c>
      <c r="RLI470" s="265" t="str">
        <f t="shared" si="12503"/>
        <v>Inviable Sanitariamente</v>
      </c>
      <c r="RLJ470" s="265" t="str">
        <f t="shared" si="12504"/>
        <v>Inviable Sanitariamente</v>
      </c>
      <c r="RLK470" s="265" t="str">
        <f t="shared" si="12505"/>
        <v>Inviable Sanitariamente</v>
      </c>
      <c r="RLL470" s="265" t="str">
        <f t="shared" si="12506"/>
        <v>Inviable Sanitariamente</v>
      </c>
      <c r="RLM470" s="265" t="str">
        <f t="shared" si="12507"/>
        <v>Inviable Sanitariamente</v>
      </c>
      <c r="RLN470" s="265" t="str">
        <f t="shared" si="12508"/>
        <v>Inviable Sanitariamente</v>
      </c>
      <c r="RLO470" s="265" t="str">
        <f t="shared" si="12509"/>
        <v>Inviable Sanitariamente</v>
      </c>
      <c r="RLP470" s="265" t="str">
        <f t="shared" si="12510"/>
        <v>Inviable Sanitariamente</v>
      </c>
      <c r="RLQ470" s="265" t="str">
        <f t="shared" si="12511"/>
        <v>Inviable Sanitariamente</v>
      </c>
      <c r="RLR470" s="265" t="str">
        <f t="shared" si="12512"/>
        <v>Inviable Sanitariamente</v>
      </c>
      <c r="RLS470" s="265" t="str">
        <f t="shared" si="12513"/>
        <v>Inviable Sanitariamente</v>
      </c>
      <c r="RLT470" s="265" t="str">
        <f t="shared" si="12514"/>
        <v>Inviable Sanitariamente</v>
      </c>
      <c r="RLU470" s="265" t="str">
        <f t="shared" si="12515"/>
        <v>Inviable Sanitariamente</v>
      </c>
      <c r="RLV470" s="265" t="str">
        <f t="shared" si="12516"/>
        <v>Inviable Sanitariamente</v>
      </c>
      <c r="RLW470" s="265" t="str">
        <f t="shared" si="12517"/>
        <v>Inviable Sanitariamente</v>
      </c>
      <c r="RLX470" s="265" t="str">
        <f t="shared" si="12518"/>
        <v>Inviable Sanitariamente</v>
      </c>
      <c r="RLY470" s="265" t="str">
        <f t="shared" si="12519"/>
        <v>Inviable Sanitariamente</v>
      </c>
      <c r="RLZ470" s="265" t="str">
        <f t="shared" si="12520"/>
        <v>Inviable Sanitariamente</v>
      </c>
      <c r="RMA470" s="265" t="str">
        <f t="shared" si="12521"/>
        <v>Inviable Sanitariamente</v>
      </c>
      <c r="RMB470" s="265" t="str">
        <f t="shared" si="12522"/>
        <v>Inviable Sanitariamente</v>
      </c>
      <c r="RMC470" s="265" t="str">
        <f t="shared" si="12523"/>
        <v>Inviable Sanitariamente</v>
      </c>
      <c r="RMD470" s="265" t="str">
        <f t="shared" si="12524"/>
        <v>Inviable Sanitariamente</v>
      </c>
      <c r="RME470" s="265" t="str">
        <f t="shared" si="12525"/>
        <v>Inviable Sanitariamente</v>
      </c>
      <c r="RMF470" s="265" t="str">
        <f t="shared" si="12526"/>
        <v>Inviable Sanitariamente</v>
      </c>
      <c r="RMG470" s="265" t="str">
        <f t="shared" si="12527"/>
        <v>Inviable Sanitariamente</v>
      </c>
      <c r="RMH470" s="265" t="str">
        <f t="shared" si="12528"/>
        <v>Inviable Sanitariamente</v>
      </c>
      <c r="RMI470" s="265" t="str">
        <f t="shared" si="12529"/>
        <v>Inviable Sanitariamente</v>
      </c>
      <c r="RMJ470" s="265" t="str">
        <f t="shared" si="12530"/>
        <v>Inviable Sanitariamente</v>
      </c>
      <c r="RMK470" s="265" t="str">
        <f t="shared" si="12531"/>
        <v>Inviable Sanitariamente</v>
      </c>
      <c r="RML470" s="265" t="str">
        <f t="shared" si="12532"/>
        <v>Inviable Sanitariamente</v>
      </c>
      <c r="RMM470" s="265" t="str">
        <f t="shared" si="12533"/>
        <v>Inviable Sanitariamente</v>
      </c>
      <c r="RMN470" s="265" t="str">
        <f t="shared" si="12534"/>
        <v>Inviable Sanitariamente</v>
      </c>
      <c r="RMO470" s="265" t="str">
        <f t="shared" si="12535"/>
        <v>Inviable Sanitariamente</v>
      </c>
      <c r="RMP470" s="265" t="str">
        <f t="shared" si="12536"/>
        <v>Inviable Sanitariamente</v>
      </c>
      <c r="RMQ470" s="265" t="str">
        <f t="shared" si="12537"/>
        <v>Inviable Sanitariamente</v>
      </c>
      <c r="RMR470" s="265" t="str">
        <f t="shared" si="12538"/>
        <v>Inviable Sanitariamente</v>
      </c>
      <c r="RMS470" s="265" t="str">
        <f t="shared" si="12539"/>
        <v>Inviable Sanitariamente</v>
      </c>
      <c r="RMT470" s="265" t="str">
        <f t="shared" si="12540"/>
        <v>Inviable Sanitariamente</v>
      </c>
      <c r="RMU470" s="265" t="str">
        <f t="shared" si="12541"/>
        <v>Inviable Sanitariamente</v>
      </c>
      <c r="RMV470" s="265" t="str">
        <f t="shared" si="12542"/>
        <v>Inviable Sanitariamente</v>
      </c>
      <c r="RMW470" s="265" t="str">
        <f t="shared" si="12543"/>
        <v>Inviable Sanitariamente</v>
      </c>
      <c r="RMX470" s="265" t="str">
        <f t="shared" si="12544"/>
        <v>Inviable Sanitariamente</v>
      </c>
      <c r="RMY470" s="265" t="str">
        <f t="shared" si="12545"/>
        <v>Inviable Sanitariamente</v>
      </c>
      <c r="RMZ470" s="265" t="str">
        <f t="shared" si="12546"/>
        <v>Inviable Sanitariamente</v>
      </c>
      <c r="RNA470" s="265" t="str">
        <f t="shared" si="12547"/>
        <v>Inviable Sanitariamente</v>
      </c>
      <c r="RNB470" s="265" t="str">
        <f t="shared" si="12548"/>
        <v>Inviable Sanitariamente</v>
      </c>
      <c r="RNC470" s="265" t="str">
        <f t="shared" si="12549"/>
        <v>Inviable Sanitariamente</v>
      </c>
      <c r="RND470" s="265" t="str">
        <f t="shared" si="12550"/>
        <v>Inviable Sanitariamente</v>
      </c>
      <c r="RNE470" s="265" t="str">
        <f t="shared" si="12551"/>
        <v>Inviable Sanitariamente</v>
      </c>
      <c r="RNF470" s="265" t="str">
        <f t="shared" si="12552"/>
        <v>Inviable Sanitariamente</v>
      </c>
      <c r="RNG470" s="265" t="str">
        <f t="shared" si="12553"/>
        <v>Inviable Sanitariamente</v>
      </c>
      <c r="RNH470" s="265" t="str">
        <f t="shared" si="12554"/>
        <v>Inviable Sanitariamente</v>
      </c>
      <c r="RNI470" s="265" t="str">
        <f t="shared" si="12555"/>
        <v>Inviable Sanitariamente</v>
      </c>
      <c r="RNJ470" s="265" t="str">
        <f t="shared" si="12556"/>
        <v>Inviable Sanitariamente</v>
      </c>
      <c r="RNK470" s="265" t="str">
        <f t="shared" si="12557"/>
        <v>Inviable Sanitariamente</v>
      </c>
      <c r="RNL470" s="265" t="str">
        <f t="shared" si="12558"/>
        <v>Inviable Sanitariamente</v>
      </c>
      <c r="RNM470" s="265" t="str">
        <f t="shared" si="12559"/>
        <v>Inviable Sanitariamente</v>
      </c>
      <c r="RNN470" s="265" t="str">
        <f t="shared" si="12560"/>
        <v>Inviable Sanitariamente</v>
      </c>
      <c r="RNO470" s="265" t="str">
        <f t="shared" si="12561"/>
        <v>Inviable Sanitariamente</v>
      </c>
      <c r="RNP470" s="265" t="str">
        <f t="shared" si="12562"/>
        <v>Inviable Sanitariamente</v>
      </c>
      <c r="RNQ470" s="265" t="str">
        <f t="shared" si="12563"/>
        <v>Inviable Sanitariamente</v>
      </c>
      <c r="RNR470" s="265" t="str">
        <f t="shared" si="12564"/>
        <v>Inviable Sanitariamente</v>
      </c>
      <c r="RNS470" s="265" t="str">
        <f t="shared" si="12565"/>
        <v>Inviable Sanitariamente</v>
      </c>
      <c r="RNT470" s="265" t="str">
        <f t="shared" si="12566"/>
        <v>Inviable Sanitariamente</v>
      </c>
      <c r="RNU470" s="265" t="str">
        <f t="shared" si="12567"/>
        <v>Inviable Sanitariamente</v>
      </c>
      <c r="RNV470" s="265" t="str">
        <f t="shared" si="12568"/>
        <v>Inviable Sanitariamente</v>
      </c>
      <c r="RNW470" s="265" t="str">
        <f t="shared" si="12569"/>
        <v>Inviable Sanitariamente</v>
      </c>
      <c r="RNX470" s="265" t="str">
        <f t="shared" si="12570"/>
        <v>Inviable Sanitariamente</v>
      </c>
      <c r="RNY470" s="265" t="str">
        <f t="shared" si="12571"/>
        <v>Inviable Sanitariamente</v>
      </c>
      <c r="RNZ470" s="265" t="str">
        <f t="shared" si="12572"/>
        <v>Inviable Sanitariamente</v>
      </c>
      <c r="ROA470" s="265" t="str">
        <f t="shared" si="12573"/>
        <v>Inviable Sanitariamente</v>
      </c>
      <c r="ROB470" s="265" t="str">
        <f t="shared" si="12574"/>
        <v>Inviable Sanitariamente</v>
      </c>
      <c r="ROC470" s="265" t="str">
        <f t="shared" si="12575"/>
        <v>Inviable Sanitariamente</v>
      </c>
      <c r="ROD470" s="265" t="str">
        <f t="shared" si="12576"/>
        <v>Inviable Sanitariamente</v>
      </c>
      <c r="ROE470" s="265" t="str">
        <f t="shared" si="12577"/>
        <v>Inviable Sanitariamente</v>
      </c>
      <c r="ROF470" s="265" t="str">
        <f t="shared" si="12578"/>
        <v>Inviable Sanitariamente</v>
      </c>
      <c r="ROG470" s="265" t="str">
        <f t="shared" si="12579"/>
        <v>Inviable Sanitariamente</v>
      </c>
      <c r="ROH470" s="265" t="str">
        <f t="shared" si="12580"/>
        <v>Inviable Sanitariamente</v>
      </c>
      <c r="ROI470" s="265" t="str">
        <f t="shared" si="12581"/>
        <v>Inviable Sanitariamente</v>
      </c>
      <c r="ROJ470" s="265" t="str">
        <f t="shared" si="12582"/>
        <v>Inviable Sanitariamente</v>
      </c>
      <c r="ROK470" s="265" t="str">
        <f t="shared" si="12583"/>
        <v>Inviable Sanitariamente</v>
      </c>
      <c r="ROL470" s="265" t="str">
        <f t="shared" si="12584"/>
        <v>Inviable Sanitariamente</v>
      </c>
      <c r="ROM470" s="265" t="str">
        <f t="shared" si="12585"/>
        <v>Inviable Sanitariamente</v>
      </c>
      <c r="RON470" s="265" t="str">
        <f t="shared" si="12586"/>
        <v>Inviable Sanitariamente</v>
      </c>
      <c r="ROO470" s="265" t="str">
        <f t="shared" si="12587"/>
        <v>Inviable Sanitariamente</v>
      </c>
      <c r="ROP470" s="265" t="str">
        <f t="shared" si="12588"/>
        <v>Inviable Sanitariamente</v>
      </c>
      <c r="ROQ470" s="265" t="str">
        <f t="shared" si="12589"/>
        <v>Inviable Sanitariamente</v>
      </c>
      <c r="ROR470" s="265" t="str">
        <f t="shared" si="12590"/>
        <v>Inviable Sanitariamente</v>
      </c>
      <c r="ROS470" s="265" t="str">
        <f t="shared" si="12591"/>
        <v>Inviable Sanitariamente</v>
      </c>
      <c r="ROT470" s="265" t="str">
        <f t="shared" si="12592"/>
        <v>Inviable Sanitariamente</v>
      </c>
      <c r="ROU470" s="265" t="str">
        <f t="shared" si="12593"/>
        <v>Inviable Sanitariamente</v>
      </c>
      <c r="ROV470" s="265" t="str">
        <f t="shared" si="12594"/>
        <v>Inviable Sanitariamente</v>
      </c>
      <c r="ROW470" s="265" t="str">
        <f t="shared" si="12595"/>
        <v>Inviable Sanitariamente</v>
      </c>
      <c r="ROX470" s="265" t="str">
        <f t="shared" si="12596"/>
        <v>Inviable Sanitariamente</v>
      </c>
      <c r="ROY470" s="265" t="str">
        <f t="shared" si="12597"/>
        <v>Inviable Sanitariamente</v>
      </c>
      <c r="ROZ470" s="265" t="str">
        <f t="shared" si="12598"/>
        <v>Inviable Sanitariamente</v>
      </c>
      <c r="RPA470" s="265" t="str">
        <f t="shared" si="12599"/>
        <v>Inviable Sanitariamente</v>
      </c>
      <c r="RPB470" s="265" t="str">
        <f t="shared" si="12600"/>
        <v>Inviable Sanitariamente</v>
      </c>
      <c r="RPC470" s="265" t="str">
        <f t="shared" si="12601"/>
        <v>Inviable Sanitariamente</v>
      </c>
      <c r="RPD470" s="265" t="str">
        <f t="shared" si="12602"/>
        <v>Inviable Sanitariamente</v>
      </c>
      <c r="RPE470" s="265" t="str">
        <f t="shared" si="12603"/>
        <v>Inviable Sanitariamente</v>
      </c>
      <c r="RPF470" s="265" t="str">
        <f t="shared" si="12604"/>
        <v>Inviable Sanitariamente</v>
      </c>
      <c r="RPG470" s="265" t="str">
        <f t="shared" si="12605"/>
        <v>Inviable Sanitariamente</v>
      </c>
      <c r="RPH470" s="265" t="str">
        <f t="shared" si="12606"/>
        <v>Inviable Sanitariamente</v>
      </c>
      <c r="RPI470" s="265" t="str">
        <f t="shared" si="12607"/>
        <v>Inviable Sanitariamente</v>
      </c>
      <c r="RPJ470" s="265" t="str">
        <f t="shared" si="12608"/>
        <v>Inviable Sanitariamente</v>
      </c>
      <c r="RPK470" s="265" t="str">
        <f t="shared" si="12609"/>
        <v>Inviable Sanitariamente</v>
      </c>
      <c r="RPL470" s="265" t="str">
        <f t="shared" si="12610"/>
        <v>Inviable Sanitariamente</v>
      </c>
      <c r="RPM470" s="265" t="str">
        <f t="shared" si="12611"/>
        <v>Inviable Sanitariamente</v>
      </c>
      <c r="RPN470" s="265" t="str">
        <f t="shared" si="12612"/>
        <v>Inviable Sanitariamente</v>
      </c>
      <c r="RPO470" s="265" t="str">
        <f t="shared" si="12613"/>
        <v>Inviable Sanitariamente</v>
      </c>
      <c r="RPP470" s="265" t="str">
        <f t="shared" si="12614"/>
        <v>Inviable Sanitariamente</v>
      </c>
      <c r="RPQ470" s="265" t="str">
        <f t="shared" si="12615"/>
        <v>Inviable Sanitariamente</v>
      </c>
      <c r="RPR470" s="265" t="str">
        <f t="shared" si="12616"/>
        <v>Inviable Sanitariamente</v>
      </c>
      <c r="RPS470" s="265" t="str">
        <f t="shared" si="12617"/>
        <v>Inviable Sanitariamente</v>
      </c>
      <c r="RPT470" s="265" t="str">
        <f t="shared" si="12618"/>
        <v>Inviable Sanitariamente</v>
      </c>
      <c r="RPU470" s="265" t="str">
        <f t="shared" si="12619"/>
        <v>Inviable Sanitariamente</v>
      </c>
      <c r="RPV470" s="265" t="str">
        <f t="shared" si="12620"/>
        <v>Inviable Sanitariamente</v>
      </c>
      <c r="RPW470" s="265" t="str">
        <f t="shared" si="12621"/>
        <v>Inviable Sanitariamente</v>
      </c>
      <c r="RPX470" s="265" t="str">
        <f t="shared" si="12622"/>
        <v>Inviable Sanitariamente</v>
      </c>
      <c r="RPY470" s="265" t="str">
        <f t="shared" si="12623"/>
        <v>Inviable Sanitariamente</v>
      </c>
      <c r="RPZ470" s="265" t="str">
        <f t="shared" si="12624"/>
        <v>Inviable Sanitariamente</v>
      </c>
      <c r="RQA470" s="265" t="str">
        <f t="shared" si="12625"/>
        <v>Inviable Sanitariamente</v>
      </c>
      <c r="RQB470" s="265" t="str">
        <f t="shared" si="12626"/>
        <v>Inviable Sanitariamente</v>
      </c>
      <c r="RQC470" s="265" t="str">
        <f t="shared" si="12627"/>
        <v>Inviable Sanitariamente</v>
      </c>
      <c r="RQD470" s="265" t="str">
        <f t="shared" si="12628"/>
        <v>Inviable Sanitariamente</v>
      </c>
      <c r="RQE470" s="265" t="str">
        <f t="shared" si="12629"/>
        <v>Inviable Sanitariamente</v>
      </c>
      <c r="RQF470" s="265" t="str">
        <f t="shared" si="12630"/>
        <v>Inviable Sanitariamente</v>
      </c>
      <c r="RQG470" s="265" t="str">
        <f t="shared" si="12631"/>
        <v>Inviable Sanitariamente</v>
      </c>
      <c r="RQH470" s="265" t="str">
        <f t="shared" si="12632"/>
        <v>Inviable Sanitariamente</v>
      </c>
      <c r="RQI470" s="265" t="str">
        <f t="shared" si="12633"/>
        <v>Inviable Sanitariamente</v>
      </c>
      <c r="RQJ470" s="265" t="str">
        <f t="shared" si="12634"/>
        <v>Inviable Sanitariamente</v>
      </c>
      <c r="RQK470" s="265" t="str">
        <f t="shared" si="12635"/>
        <v>Inviable Sanitariamente</v>
      </c>
      <c r="RQL470" s="265" t="str">
        <f t="shared" si="12636"/>
        <v>Inviable Sanitariamente</v>
      </c>
      <c r="RQM470" s="265" t="str">
        <f t="shared" si="12637"/>
        <v>Inviable Sanitariamente</v>
      </c>
      <c r="RQN470" s="265" t="str">
        <f t="shared" si="12638"/>
        <v>Inviable Sanitariamente</v>
      </c>
      <c r="RQO470" s="265" t="str">
        <f t="shared" si="12639"/>
        <v>Inviable Sanitariamente</v>
      </c>
      <c r="RQP470" s="265" t="str">
        <f t="shared" si="12640"/>
        <v>Inviable Sanitariamente</v>
      </c>
      <c r="RQQ470" s="265" t="str">
        <f t="shared" si="12641"/>
        <v>Inviable Sanitariamente</v>
      </c>
      <c r="RQR470" s="265" t="str">
        <f t="shared" si="12642"/>
        <v>Inviable Sanitariamente</v>
      </c>
      <c r="RQS470" s="265" t="str">
        <f t="shared" si="12643"/>
        <v>Inviable Sanitariamente</v>
      </c>
      <c r="RQT470" s="265" t="str">
        <f t="shared" si="12644"/>
        <v>Inviable Sanitariamente</v>
      </c>
      <c r="RQU470" s="265" t="str">
        <f t="shared" si="12645"/>
        <v>Inviable Sanitariamente</v>
      </c>
      <c r="RQV470" s="265" t="str">
        <f t="shared" si="12646"/>
        <v>Inviable Sanitariamente</v>
      </c>
      <c r="RQW470" s="265" t="str">
        <f t="shared" si="12647"/>
        <v>Inviable Sanitariamente</v>
      </c>
      <c r="RQX470" s="265" t="str">
        <f t="shared" si="12648"/>
        <v>Inviable Sanitariamente</v>
      </c>
      <c r="RQY470" s="265" t="str">
        <f t="shared" si="12649"/>
        <v>Inviable Sanitariamente</v>
      </c>
      <c r="RQZ470" s="265" t="str">
        <f t="shared" si="12650"/>
        <v>Inviable Sanitariamente</v>
      </c>
      <c r="RRA470" s="265" t="str">
        <f t="shared" si="12651"/>
        <v>Inviable Sanitariamente</v>
      </c>
      <c r="RRB470" s="265" t="str">
        <f t="shared" si="12652"/>
        <v>Inviable Sanitariamente</v>
      </c>
      <c r="RRC470" s="265" t="str">
        <f t="shared" si="12653"/>
        <v>Inviable Sanitariamente</v>
      </c>
      <c r="RRD470" s="265" t="str">
        <f t="shared" si="12654"/>
        <v>Inviable Sanitariamente</v>
      </c>
      <c r="RRE470" s="265" t="str">
        <f t="shared" si="12655"/>
        <v>Inviable Sanitariamente</v>
      </c>
      <c r="RRF470" s="265" t="str">
        <f t="shared" si="12656"/>
        <v>Inviable Sanitariamente</v>
      </c>
      <c r="RRG470" s="265" t="str">
        <f t="shared" si="12657"/>
        <v>Inviable Sanitariamente</v>
      </c>
      <c r="RRH470" s="265" t="str">
        <f t="shared" si="12658"/>
        <v>Inviable Sanitariamente</v>
      </c>
      <c r="RRI470" s="265" t="str">
        <f t="shared" si="12659"/>
        <v>Inviable Sanitariamente</v>
      </c>
      <c r="RRJ470" s="265" t="str">
        <f t="shared" si="12660"/>
        <v>Inviable Sanitariamente</v>
      </c>
      <c r="RRK470" s="265" t="str">
        <f t="shared" si="12661"/>
        <v>Inviable Sanitariamente</v>
      </c>
      <c r="RRL470" s="265" t="str">
        <f t="shared" si="12662"/>
        <v>Inviable Sanitariamente</v>
      </c>
      <c r="RRM470" s="265" t="str">
        <f t="shared" si="12663"/>
        <v>Inviable Sanitariamente</v>
      </c>
      <c r="RRN470" s="265" t="str">
        <f t="shared" si="12664"/>
        <v>Inviable Sanitariamente</v>
      </c>
      <c r="RRO470" s="265" t="str">
        <f t="shared" si="12665"/>
        <v>Inviable Sanitariamente</v>
      </c>
      <c r="RRP470" s="265" t="str">
        <f t="shared" si="12666"/>
        <v>Inviable Sanitariamente</v>
      </c>
      <c r="RRQ470" s="265" t="str">
        <f t="shared" si="12667"/>
        <v>Inviable Sanitariamente</v>
      </c>
      <c r="RRR470" s="265" t="str">
        <f t="shared" si="12668"/>
        <v>Inviable Sanitariamente</v>
      </c>
      <c r="RRS470" s="265" t="str">
        <f t="shared" si="12669"/>
        <v>Inviable Sanitariamente</v>
      </c>
      <c r="RRT470" s="265" t="str">
        <f t="shared" si="12670"/>
        <v>Inviable Sanitariamente</v>
      </c>
      <c r="RRU470" s="265" t="str">
        <f t="shared" si="12671"/>
        <v>Inviable Sanitariamente</v>
      </c>
      <c r="RRV470" s="265" t="str">
        <f t="shared" si="12672"/>
        <v>Inviable Sanitariamente</v>
      </c>
      <c r="RRW470" s="265" t="str">
        <f t="shared" si="12673"/>
        <v>Inviable Sanitariamente</v>
      </c>
      <c r="RRX470" s="265" t="str">
        <f t="shared" si="12674"/>
        <v>Inviable Sanitariamente</v>
      </c>
      <c r="RRY470" s="265" t="str">
        <f t="shared" si="12675"/>
        <v>Inviable Sanitariamente</v>
      </c>
      <c r="RRZ470" s="265" t="str">
        <f t="shared" si="12676"/>
        <v>Inviable Sanitariamente</v>
      </c>
      <c r="RSA470" s="265" t="str">
        <f t="shared" si="12677"/>
        <v>Inviable Sanitariamente</v>
      </c>
      <c r="RSB470" s="265" t="str">
        <f t="shared" si="12678"/>
        <v>Inviable Sanitariamente</v>
      </c>
      <c r="RSC470" s="265" t="str">
        <f t="shared" si="12679"/>
        <v>Inviable Sanitariamente</v>
      </c>
      <c r="RSD470" s="265" t="str">
        <f t="shared" si="12680"/>
        <v>Inviable Sanitariamente</v>
      </c>
      <c r="RSE470" s="265" t="str">
        <f t="shared" si="12681"/>
        <v>Inviable Sanitariamente</v>
      </c>
      <c r="RSF470" s="265" t="str">
        <f t="shared" si="12682"/>
        <v>Inviable Sanitariamente</v>
      </c>
      <c r="RSG470" s="265" t="str">
        <f t="shared" si="12683"/>
        <v>Inviable Sanitariamente</v>
      </c>
      <c r="RSH470" s="265" t="str">
        <f t="shared" si="12684"/>
        <v>Inviable Sanitariamente</v>
      </c>
      <c r="RSI470" s="265" t="str">
        <f t="shared" si="12685"/>
        <v>Inviable Sanitariamente</v>
      </c>
      <c r="RSJ470" s="265" t="str">
        <f t="shared" si="12686"/>
        <v>Inviable Sanitariamente</v>
      </c>
      <c r="RSK470" s="265" t="str">
        <f t="shared" si="12687"/>
        <v>Inviable Sanitariamente</v>
      </c>
      <c r="RSL470" s="265" t="str">
        <f t="shared" si="12688"/>
        <v>Inviable Sanitariamente</v>
      </c>
      <c r="RSM470" s="265" t="str">
        <f t="shared" si="12689"/>
        <v>Inviable Sanitariamente</v>
      </c>
      <c r="RSN470" s="265" t="str">
        <f t="shared" si="12690"/>
        <v>Inviable Sanitariamente</v>
      </c>
      <c r="RSO470" s="265" t="str">
        <f t="shared" si="12691"/>
        <v>Inviable Sanitariamente</v>
      </c>
      <c r="RSP470" s="265" t="str">
        <f t="shared" si="12692"/>
        <v>Inviable Sanitariamente</v>
      </c>
      <c r="RSQ470" s="265" t="str">
        <f t="shared" si="12693"/>
        <v>Inviable Sanitariamente</v>
      </c>
      <c r="RSR470" s="265" t="str">
        <f t="shared" si="12694"/>
        <v>Inviable Sanitariamente</v>
      </c>
      <c r="RSS470" s="265" t="str">
        <f t="shared" si="12695"/>
        <v>Inviable Sanitariamente</v>
      </c>
      <c r="RST470" s="265" t="str">
        <f t="shared" si="12696"/>
        <v>Inviable Sanitariamente</v>
      </c>
      <c r="RSU470" s="265" t="str">
        <f t="shared" si="12697"/>
        <v>Inviable Sanitariamente</v>
      </c>
      <c r="RSV470" s="265" t="str">
        <f t="shared" si="12698"/>
        <v>Inviable Sanitariamente</v>
      </c>
      <c r="RSW470" s="265" t="str">
        <f t="shared" si="12699"/>
        <v>Inviable Sanitariamente</v>
      </c>
      <c r="RSX470" s="265" t="str">
        <f t="shared" si="12700"/>
        <v>Inviable Sanitariamente</v>
      </c>
      <c r="RSY470" s="265" t="str">
        <f t="shared" si="12701"/>
        <v>Inviable Sanitariamente</v>
      </c>
      <c r="RSZ470" s="265" t="str">
        <f t="shared" si="12702"/>
        <v>Inviable Sanitariamente</v>
      </c>
      <c r="RTA470" s="265" t="str">
        <f t="shared" si="12703"/>
        <v>Inviable Sanitariamente</v>
      </c>
      <c r="RTB470" s="265" t="str">
        <f t="shared" si="12704"/>
        <v>Inviable Sanitariamente</v>
      </c>
      <c r="RTC470" s="265" t="str">
        <f t="shared" si="12705"/>
        <v>Inviable Sanitariamente</v>
      </c>
      <c r="RTD470" s="265" t="str">
        <f t="shared" si="12706"/>
        <v>Inviable Sanitariamente</v>
      </c>
      <c r="RTE470" s="265" t="str">
        <f t="shared" si="12707"/>
        <v>Inviable Sanitariamente</v>
      </c>
      <c r="RTF470" s="265" t="str">
        <f t="shared" si="12708"/>
        <v>Inviable Sanitariamente</v>
      </c>
      <c r="RTG470" s="265" t="str">
        <f t="shared" si="12709"/>
        <v>Inviable Sanitariamente</v>
      </c>
      <c r="RTH470" s="265" t="str">
        <f t="shared" si="12710"/>
        <v>Inviable Sanitariamente</v>
      </c>
      <c r="RTI470" s="265" t="str">
        <f t="shared" si="12711"/>
        <v>Inviable Sanitariamente</v>
      </c>
      <c r="RTJ470" s="265" t="str">
        <f t="shared" si="12712"/>
        <v>Inviable Sanitariamente</v>
      </c>
      <c r="RTK470" s="265" t="str">
        <f t="shared" si="12713"/>
        <v>Inviable Sanitariamente</v>
      </c>
      <c r="RTL470" s="265" t="str">
        <f t="shared" si="12714"/>
        <v>Inviable Sanitariamente</v>
      </c>
      <c r="RTM470" s="265" t="str">
        <f t="shared" si="12715"/>
        <v>Inviable Sanitariamente</v>
      </c>
      <c r="RTN470" s="265" t="str">
        <f t="shared" si="12716"/>
        <v>Inviable Sanitariamente</v>
      </c>
      <c r="RTO470" s="265" t="str">
        <f t="shared" si="12717"/>
        <v>Inviable Sanitariamente</v>
      </c>
      <c r="RTP470" s="265" t="str">
        <f t="shared" si="12718"/>
        <v>Inviable Sanitariamente</v>
      </c>
      <c r="RTQ470" s="265" t="str">
        <f t="shared" si="12719"/>
        <v>Inviable Sanitariamente</v>
      </c>
      <c r="RTR470" s="265" t="str">
        <f t="shared" si="12720"/>
        <v>Inviable Sanitariamente</v>
      </c>
      <c r="RTS470" s="265" t="str">
        <f t="shared" si="12721"/>
        <v>Inviable Sanitariamente</v>
      </c>
      <c r="RTT470" s="265" t="str">
        <f t="shared" si="12722"/>
        <v>Inviable Sanitariamente</v>
      </c>
      <c r="RTU470" s="265" t="str">
        <f t="shared" si="12723"/>
        <v>Inviable Sanitariamente</v>
      </c>
      <c r="RTV470" s="265" t="str">
        <f t="shared" si="12724"/>
        <v>Inviable Sanitariamente</v>
      </c>
      <c r="RTW470" s="265" t="str">
        <f t="shared" si="12725"/>
        <v>Inviable Sanitariamente</v>
      </c>
      <c r="RTX470" s="265" t="str">
        <f t="shared" si="12726"/>
        <v>Inviable Sanitariamente</v>
      </c>
      <c r="RTY470" s="265" t="str">
        <f t="shared" si="12727"/>
        <v>Inviable Sanitariamente</v>
      </c>
      <c r="RTZ470" s="265" t="str">
        <f t="shared" si="12728"/>
        <v>Inviable Sanitariamente</v>
      </c>
      <c r="RUA470" s="265" t="str">
        <f t="shared" si="12729"/>
        <v>Inviable Sanitariamente</v>
      </c>
      <c r="RUB470" s="265" t="str">
        <f t="shared" si="12730"/>
        <v>Inviable Sanitariamente</v>
      </c>
      <c r="RUC470" s="265" t="str">
        <f t="shared" si="12731"/>
        <v>Inviable Sanitariamente</v>
      </c>
      <c r="RUD470" s="265" t="str">
        <f t="shared" si="12732"/>
        <v>Inviable Sanitariamente</v>
      </c>
      <c r="RUE470" s="265" t="str">
        <f t="shared" si="12733"/>
        <v>Inviable Sanitariamente</v>
      </c>
      <c r="RUF470" s="265" t="str">
        <f t="shared" si="12734"/>
        <v>Inviable Sanitariamente</v>
      </c>
      <c r="RUG470" s="265" t="str">
        <f t="shared" si="12735"/>
        <v>Inviable Sanitariamente</v>
      </c>
      <c r="RUH470" s="265" t="str">
        <f t="shared" si="12736"/>
        <v>Inviable Sanitariamente</v>
      </c>
      <c r="RUI470" s="265" t="str">
        <f t="shared" si="12737"/>
        <v>Inviable Sanitariamente</v>
      </c>
      <c r="RUJ470" s="265" t="str">
        <f t="shared" si="12738"/>
        <v>Inviable Sanitariamente</v>
      </c>
      <c r="RUK470" s="265" t="str">
        <f t="shared" si="12739"/>
        <v>Inviable Sanitariamente</v>
      </c>
      <c r="RUL470" s="265" t="str">
        <f t="shared" si="12740"/>
        <v>Inviable Sanitariamente</v>
      </c>
      <c r="RUM470" s="265" t="str">
        <f t="shared" si="12741"/>
        <v>Inviable Sanitariamente</v>
      </c>
      <c r="RUN470" s="265" t="str">
        <f t="shared" si="12742"/>
        <v>Inviable Sanitariamente</v>
      </c>
      <c r="RUO470" s="265" t="str">
        <f t="shared" si="12743"/>
        <v>Inviable Sanitariamente</v>
      </c>
      <c r="RUP470" s="265" t="str">
        <f t="shared" si="12744"/>
        <v>Inviable Sanitariamente</v>
      </c>
      <c r="RUQ470" s="265" t="str">
        <f t="shared" si="12745"/>
        <v>Inviable Sanitariamente</v>
      </c>
      <c r="RUR470" s="265" t="str">
        <f t="shared" si="12746"/>
        <v>Inviable Sanitariamente</v>
      </c>
      <c r="RUS470" s="265" t="str">
        <f t="shared" si="12747"/>
        <v>Inviable Sanitariamente</v>
      </c>
      <c r="RUT470" s="265" t="str">
        <f t="shared" si="12748"/>
        <v>Inviable Sanitariamente</v>
      </c>
      <c r="RUU470" s="265" t="str">
        <f t="shared" si="12749"/>
        <v>Inviable Sanitariamente</v>
      </c>
      <c r="RUV470" s="265" t="str">
        <f t="shared" si="12750"/>
        <v>Inviable Sanitariamente</v>
      </c>
      <c r="RUW470" s="265" t="str">
        <f t="shared" si="12751"/>
        <v>Inviable Sanitariamente</v>
      </c>
      <c r="RUX470" s="265" t="str">
        <f t="shared" si="12752"/>
        <v>Inviable Sanitariamente</v>
      </c>
      <c r="RUY470" s="265" t="str">
        <f t="shared" si="12753"/>
        <v>Inviable Sanitariamente</v>
      </c>
      <c r="RUZ470" s="265" t="str">
        <f t="shared" si="12754"/>
        <v>Inviable Sanitariamente</v>
      </c>
      <c r="RVA470" s="265" t="str">
        <f t="shared" si="12755"/>
        <v>Inviable Sanitariamente</v>
      </c>
      <c r="RVB470" s="265" t="str">
        <f t="shared" si="12756"/>
        <v>Inviable Sanitariamente</v>
      </c>
      <c r="RVC470" s="265" t="str">
        <f t="shared" si="12757"/>
        <v>Inviable Sanitariamente</v>
      </c>
      <c r="RVD470" s="265" t="str">
        <f t="shared" si="12758"/>
        <v>Inviable Sanitariamente</v>
      </c>
      <c r="RVE470" s="265" t="str">
        <f t="shared" si="12759"/>
        <v>Inviable Sanitariamente</v>
      </c>
      <c r="RVF470" s="265" t="str">
        <f t="shared" si="12760"/>
        <v>Inviable Sanitariamente</v>
      </c>
      <c r="RVG470" s="265" t="str">
        <f t="shared" si="12761"/>
        <v>Inviable Sanitariamente</v>
      </c>
      <c r="RVH470" s="265" t="str">
        <f t="shared" si="12762"/>
        <v>Inviable Sanitariamente</v>
      </c>
      <c r="RVI470" s="265" t="str">
        <f t="shared" si="12763"/>
        <v>Inviable Sanitariamente</v>
      </c>
      <c r="RVJ470" s="265" t="str">
        <f t="shared" si="12764"/>
        <v>Inviable Sanitariamente</v>
      </c>
      <c r="RVK470" s="265" t="str">
        <f t="shared" si="12765"/>
        <v>Inviable Sanitariamente</v>
      </c>
      <c r="RVL470" s="265" t="str">
        <f t="shared" si="12766"/>
        <v>Inviable Sanitariamente</v>
      </c>
      <c r="RVM470" s="265" t="str">
        <f t="shared" si="12767"/>
        <v>Inviable Sanitariamente</v>
      </c>
      <c r="RVN470" s="265" t="str">
        <f t="shared" si="12768"/>
        <v>Inviable Sanitariamente</v>
      </c>
      <c r="RVO470" s="265" t="str">
        <f t="shared" si="12769"/>
        <v>Inviable Sanitariamente</v>
      </c>
      <c r="RVP470" s="265" t="str">
        <f t="shared" si="12770"/>
        <v>Inviable Sanitariamente</v>
      </c>
      <c r="RVQ470" s="265" t="str">
        <f t="shared" si="12771"/>
        <v>Inviable Sanitariamente</v>
      </c>
      <c r="RVR470" s="265" t="str">
        <f t="shared" si="12772"/>
        <v>Inviable Sanitariamente</v>
      </c>
      <c r="RVS470" s="265" t="str">
        <f t="shared" si="12773"/>
        <v>Inviable Sanitariamente</v>
      </c>
      <c r="RVT470" s="265" t="str">
        <f t="shared" si="12774"/>
        <v>Inviable Sanitariamente</v>
      </c>
      <c r="RVU470" s="265" t="str">
        <f t="shared" si="12775"/>
        <v>Inviable Sanitariamente</v>
      </c>
      <c r="RVV470" s="265" t="str">
        <f t="shared" si="12776"/>
        <v>Inviable Sanitariamente</v>
      </c>
      <c r="RVW470" s="265" t="str">
        <f t="shared" si="12777"/>
        <v>Inviable Sanitariamente</v>
      </c>
      <c r="RVX470" s="265" t="str">
        <f t="shared" si="12778"/>
        <v>Inviable Sanitariamente</v>
      </c>
      <c r="RVY470" s="265" t="str">
        <f t="shared" si="12779"/>
        <v>Inviable Sanitariamente</v>
      </c>
      <c r="RVZ470" s="265" t="str">
        <f t="shared" si="12780"/>
        <v>Inviable Sanitariamente</v>
      </c>
      <c r="RWA470" s="265" t="str">
        <f t="shared" si="12781"/>
        <v>Inviable Sanitariamente</v>
      </c>
      <c r="RWB470" s="265" t="str">
        <f t="shared" si="12782"/>
        <v>Inviable Sanitariamente</v>
      </c>
      <c r="RWC470" s="265" t="str">
        <f t="shared" si="12783"/>
        <v>Inviable Sanitariamente</v>
      </c>
      <c r="RWD470" s="265" t="str">
        <f t="shared" si="12784"/>
        <v>Inviable Sanitariamente</v>
      </c>
      <c r="RWE470" s="265" t="str">
        <f t="shared" si="12785"/>
        <v>Inviable Sanitariamente</v>
      </c>
      <c r="RWF470" s="265" t="str">
        <f t="shared" si="12786"/>
        <v>Inviable Sanitariamente</v>
      </c>
      <c r="RWG470" s="265" t="str">
        <f t="shared" si="12787"/>
        <v>Inviable Sanitariamente</v>
      </c>
      <c r="RWH470" s="265" t="str">
        <f t="shared" si="12788"/>
        <v>Inviable Sanitariamente</v>
      </c>
      <c r="RWI470" s="265" t="str">
        <f t="shared" si="12789"/>
        <v>Inviable Sanitariamente</v>
      </c>
      <c r="RWJ470" s="265" t="str">
        <f t="shared" si="12790"/>
        <v>Inviable Sanitariamente</v>
      </c>
      <c r="RWK470" s="265" t="str">
        <f t="shared" si="12791"/>
        <v>Inviable Sanitariamente</v>
      </c>
      <c r="RWL470" s="265" t="str">
        <f t="shared" si="12792"/>
        <v>Inviable Sanitariamente</v>
      </c>
      <c r="RWM470" s="265" t="str">
        <f t="shared" si="12793"/>
        <v>Inviable Sanitariamente</v>
      </c>
      <c r="RWN470" s="265" t="str">
        <f t="shared" si="12794"/>
        <v>Inviable Sanitariamente</v>
      </c>
      <c r="RWO470" s="265" t="str">
        <f t="shared" si="12795"/>
        <v>Inviable Sanitariamente</v>
      </c>
      <c r="RWP470" s="265" t="str">
        <f t="shared" si="12796"/>
        <v>Inviable Sanitariamente</v>
      </c>
      <c r="RWQ470" s="265" t="str">
        <f t="shared" si="12797"/>
        <v>Inviable Sanitariamente</v>
      </c>
      <c r="RWR470" s="265" t="str">
        <f t="shared" si="12798"/>
        <v>Inviable Sanitariamente</v>
      </c>
      <c r="RWS470" s="265" t="str">
        <f t="shared" si="12799"/>
        <v>Inviable Sanitariamente</v>
      </c>
      <c r="RWT470" s="265" t="str">
        <f t="shared" si="12800"/>
        <v>Inviable Sanitariamente</v>
      </c>
      <c r="RWU470" s="265" t="str">
        <f t="shared" si="12801"/>
        <v>Inviable Sanitariamente</v>
      </c>
      <c r="RWV470" s="265" t="str">
        <f t="shared" si="12802"/>
        <v>Inviable Sanitariamente</v>
      </c>
      <c r="RWW470" s="265" t="str">
        <f t="shared" si="12803"/>
        <v>Inviable Sanitariamente</v>
      </c>
      <c r="RWX470" s="265" t="str">
        <f t="shared" si="12804"/>
        <v>Inviable Sanitariamente</v>
      </c>
      <c r="RWY470" s="265" t="str">
        <f t="shared" si="12805"/>
        <v>Inviable Sanitariamente</v>
      </c>
      <c r="RWZ470" s="265" t="str">
        <f t="shared" si="12806"/>
        <v>Inviable Sanitariamente</v>
      </c>
      <c r="RXA470" s="265" t="str">
        <f t="shared" si="12807"/>
        <v>Inviable Sanitariamente</v>
      </c>
      <c r="RXB470" s="265" t="str">
        <f t="shared" si="12808"/>
        <v>Inviable Sanitariamente</v>
      </c>
      <c r="RXC470" s="265" t="str">
        <f t="shared" si="12809"/>
        <v>Inviable Sanitariamente</v>
      </c>
      <c r="RXD470" s="265" t="str">
        <f t="shared" si="12810"/>
        <v>Inviable Sanitariamente</v>
      </c>
      <c r="RXE470" s="265" t="str">
        <f t="shared" si="12811"/>
        <v>Inviable Sanitariamente</v>
      </c>
      <c r="RXF470" s="265" t="str">
        <f t="shared" si="12812"/>
        <v>Inviable Sanitariamente</v>
      </c>
      <c r="RXG470" s="265" t="str">
        <f t="shared" si="12813"/>
        <v>Inviable Sanitariamente</v>
      </c>
      <c r="RXH470" s="265" t="str">
        <f t="shared" si="12814"/>
        <v>Inviable Sanitariamente</v>
      </c>
      <c r="RXI470" s="265" t="str">
        <f t="shared" si="12815"/>
        <v>Inviable Sanitariamente</v>
      </c>
      <c r="RXJ470" s="265" t="str">
        <f t="shared" si="12816"/>
        <v>Inviable Sanitariamente</v>
      </c>
      <c r="RXK470" s="265" t="str">
        <f t="shared" si="12817"/>
        <v>Inviable Sanitariamente</v>
      </c>
      <c r="RXL470" s="265" t="str">
        <f t="shared" si="12818"/>
        <v>Inviable Sanitariamente</v>
      </c>
      <c r="RXM470" s="265" t="str">
        <f t="shared" si="12819"/>
        <v>Inviable Sanitariamente</v>
      </c>
      <c r="RXN470" s="265" t="str">
        <f t="shared" si="12820"/>
        <v>Inviable Sanitariamente</v>
      </c>
      <c r="RXO470" s="265" t="str">
        <f t="shared" si="12821"/>
        <v>Inviable Sanitariamente</v>
      </c>
      <c r="RXP470" s="265" t="str">
        <f t="shared" si="12822"/>
        <v>Inviable Sanitariamente</v>
      </c>
      <c r="RXQ470" s="265" t="str">
        <f t="shared" si="12823"/>
        <v>Inviable Sanitariamente</v>
      </c>
      <c r="RXR470" s="265" t="str">
        <f t="shared" si="12824"/>
        <v>Inviable Sanitariamente</v>
      </c>
      <c r="RXS470" s="265" t="str">
        <f t="shared" si="12825"/>
        <v>Inviable Sanitariamente</v>
      </c>
      <c r="RXT470" s="265" t="str">
        <f t="shared" si="12826"/>
        <v>Inviable Sanitariamente</v>
      </c>
      <c r="RXU470" s="265" t="str">
        <f t="shared" si="12827"/>
        <v>Inviable Sanitariamente</v>
      </c>
      <c r="RXV470" s="265" t="str">
        <f t="shared" si="12828"/>
        <v>Inviable Sanitariamente</v>
      </c>
      <c r="RXW470" s="265" t="str">
        <f t="shared" si="12829"/>
        <v>Inviable Sanitariamente</v>
      </c>
      <c r="RXX470" s="265" t="str">
        <f t="shared" si="12830"/>
        <v>Inviable Sanitariamente</v>
      </c>
      <c r="RXY470" s="265" t="str">
        <f t="shared" si="12831"/>
        <v>Inviable Sanitariamente</v>
      </c>
      <c r="RXZ470" s="265" t="str">
        <f t="shared" si="12832"/>
        <v>Inviable Sanitariamente</v>
      </c>
      <c r="RYA470" s="265" t="str">
        <f t="shared" si="12833"/>
        <v>Inviable Sanitariamente</v>
      </c>
      <c r="RYB470" s="265" t="str">
        <f t="shared" si="12834"/>
        <v>Inviable Sanitariamente</v>
      </c>
      <c r="RYC470" s="265" t="str">
        <f t="shared" si="12835"/>
        <v>Inviable Sanitariamente</v>
      </c>
      <c r="RYD470" s="265" t="str">
        <f t="shared" si="12836"/>
        <v>Inviable Sanitariamente</v>
      </c>
      <c r="RYE470" s="265" t="str">
        <f t="shared" si="12837"/>
        <v>Inviable Sanitariamente</v>
      </c>
      <c r="RYF470" s="265" t="str">
        <f t="shared" si="12838"/>
        <v>Inviable Sanitariamente</v>
      </c>
      <c r="RYG470" s="265" t="str">
        <f t="shared" si="12839"/>
        <v>Inviable Sanitariamente</v>
      </c>
      <c r="RYH470" s="265" t="str">
        <f t="shared" si="12840"/>
        <v>Inviable Sanitariamente</v>
      </c>
      <c r="RYI470" s="265" t="str">
        <f t="shared" si="12841"/>
        <v>Inviable Sanitariamente</v>
      </c>
      <c r="RYJ470" s="265" t="str">
        <f t="shared" si="12842"/>
        <v>Inviable Sanitariamente</v>
      </c>
      <c r="RYK470" s="265" t="str">
        <f t="shared" si="12843"/>
        <v>Inviable Sanitariamente</v>
      </c>
      <c r="RYL470" s="265" t="str">
        <f t="shared" si="12844"/>
        <v>Inviable Sanitariamente</v>
      </c>
      <c r="RYM470" s="265" t="str">
        <f t="shared" si="12845"/>
        <v>Inviable Sanitariamente</v>
      </c>
      <c r="RYN470" s="265" t="str">
        <f t="shared" si="12846"/>
        <v>Inviable Sanitariamente</v>
      </c>
      <c r="RYO470" s="265" t="str">
        <f t="shared" si="12847"/>
        <v>Inviable Sanitariamente</v>
      </c>
      <c r="RYP470" s="265" t="str">
        <f t="shared" si="12848"/>
        <v>Inviable Sanitariamente</v>
      </c>
      <c r="RYQ470" s="265" t="str">
        <f t="shared" si="12849"/>
        <v>Inviable Sanitariamente</v>
      </c>
      <c r="RYR470" s="265" t="str">
        <f t="shared" si="12850"/>
        <v>Inviable Sanitariamente</v>
      </c>
      <c r="RYS470" s="265" t="str">
        <f t="shared" si="12851"/>
        <v>Inviable Sanitariamente</v>
      </c>
      <c r="RYT470" s="265" t="str">
        <f t="shared" si="12852"/>
        <v>Inviable Sanitariamente</v>
      </c>
      <c r="RYU470" s="265" t="str">
        <f t="shared" si="12853"/>
        <v>Inviable Sanitariamente</v>
      </c>
      <c r="RYV470" s="265" t="str">
        <f t="shared" si="12854"/>
        <v>Inviable Sanitariamente</v>
      </c>
      <c r="RYW470" s="265" t="str">
        <f t="shared" si="12855"/>
        <v>Inviable Sanitariamente</v>
      </c>
      <c r="RYX470" s="265" t="str">
        <f t="shared" si="12856"/>
        <v>Inviable Sanitariamente</v>
      </c>
      <c r="RYY470" s="265" t="str">
        <f t="shared" si="12857"/>
        <v>Inviable Sanitariamente</v>
      </c>
      <c r="RYZ470" s="265" t="str">
        <f t="shared" si="12858"/>
        <v>Inviable Sanitariamente</v>
      </c>
      <c r="RZA470" s="265" t="str">
        <f t="shared" si="12859"/>
        <v>Inviable Sanitariamente</v>
      </c>
      <c r="RZB470" s="265" t="str">
        <f t="shared" si="12860"/>
        <v>Inviable Sanitariamente</v>
      </c>
      <c r="RZC470" s="265" t="str">
        <f t="shared" si="12861"/>
        <v>Inviable Sanitariamente</v>
      </c>
      <c r="RZD470" s="265" t="str">
        <f t="shared" si="12862"/>
        <v>Inviable Sanitariamente</v>
      </c>
      <c r="RZE470" s="265" t="str">
        <f t="shared" si="12863"/>
        <v>Inviable Sanitariamente</v>
      </c>
      <c r="RZF470" s="265" t="str">
        <f t="shared" si="12864"/>
        <v>Inviable Sanitariamente</v>
      </c>
      <c r="RZG470" s="265" t="str">
        <f t="shared" si="12865"/>
        <v>Inviable Sanitariamente</v>
      </c>
      <c r="RZH470" s="265" t="str">
        <f t="shared" si="12866"/>
        <v>Inviable Sanitariamente</v>
      </c>
      <c r="RZI470" s="265" t="str">
        <f t="shared" si="12867"/>
        <v>Inviable Sanitariamente</v>
      </c>
      <c r="RZJ470" s="265" t="str">
        <f t="shared" si="12868"/>
        <v>Inviable Sanitariamente</v>
      </c>
      <c r="RZK470" s="265" t="str">
        <f t="shared" si="12869"/>
        <v>Inviable Sanitariamente</v>
      </c>
      <c r="RZL470" s="265" t="str">
        <f t="shared" si="12870"/>
        <v>Inviable Sanitariamente</v>
      </c>
      <c r="RZM470" s="265" t="str">
        <f t="shared" si="12871"/>
        <v>Inviable Sanitariamente</v>
      </c>
      <c r="RZN470" s="265" t="str">
        <f t="shared" si="12872"/>
        <v>Inviable Sanitariamente</v>
      </c>
      <c r="RZO470" s="265" t="str">
        <f t="shared" si="12873"/>
        <v>Inviable Sanitariamente</v>
      </c>
      <c r="RZP470" s="265" t="str">
        <f t="shared" si="12874"/>
        <v>Inviable Sanitariamente</v>
      </c>
      <c r="RZQ470" s="265" t="str">
        <f t="shared" si="12875"/>
        <v>Inviable Sanitariamente</v>
      </c>
      <c r="RZR470" s="265" t="str">
        <f t="shared" si="12876"/>
        <v>Inviable Sanitariamente</v>
      </c>
      <c r="RZS470" s="265" t="str">
        <f t="shared" si="12877"/>
        <v>Inviable Sanitariamente</v>
      </c>
      <c r="RZT470" s="265" t="str">
        <f t="shared" si="12878"/>
        <v>Inviable Sanitariamente</v>
      </c>
      <c r="RZU470" s="265" t="str">
        <f t="shared" si="12879"/>
        <v>Inviable Sanitariamente</v>
      </c>
      <c r="RZV470" s="265" t="str">
        <f t="shared" si="12880"/>
        <v>Inviable Sanitariamente</v>
      </c>
      <c r="RZW470" s="265" t="str">
        <f t="shared" si="12881"/>
        <v>Inviable Sanitariamente</v>
      </c>
      <c r="RZX470" s="265" t="str">
        <f t="shared" si="12882"/>
        <v>Inviable Sanitariamente</v>
      </c>
      <c r="RZY470" s="265" t="str">
        <f t="shared" si="12883"/>
        <v>Inviable Sanitariamente</v>
      </c>
      <c r="RZZ470" s="265" t="str">
        <f t="shared" si="12884"/>
        <v>Inviable Sanitariamente</v>
      </c>
      <c r="SAA470" s="265" t="str">
        <f t="shared" si="12885"/>
        <v>Inviable Sanitariamente</v>
      </c>
      <c r="SAB470" s="265" t="str">
        <f t="shared" si="12886"/>
        <v>Inviable Sanitariamente</v>
      </c>
      <c r="SAC470" s="265" t="str">
        <f t="shared" si="12887"/>
        <v>Inviable Sanitariamente</v>
      </c>
      <c r="SAD470" s="265" t="str">
        <f t="shared" si="12888"/>
        <v>Inviable Sanitariamente</v>
      </c>
      <c r="SAE470" s="265" t="str">
        <f t="shared" si="12889"/>
        <v>Inviable Sanitariamente</v>
      </c>
      <c r="SAF470" s="265" t="str">
        <f t="shared" si="12890"/>
        <v>Inviable Sanitariamente</v>
      </c>
      <c r="SAG470" s="265" t="str">
        <f t="shared" si="12891"/>
        <v>Inviable Sanitariamente</v>
      </c>
      <c r="SAH470" s="265" t="str">
        <f t="shared" si="12892"/>
        <v>Inviable Sanitariamente</v>
      </c>
      <c r="SAI470" s="265" t="str">
        <f t="shared" si="12893"/>
        <v>Inviable Sanitariamente</v>
      </c>
      <c r="SAJ470" s="265" t="str">
        <f t="shared" si="12894"/>
        <v>Inviable Sanitariamente</v>
      </c>
      <c r="SAK470" s="265" t="str">
        <f t="shared" si="12895"/>
        <v>Inviable Sanitariamente</v>
      </c>
      <c r="SAL470" s="265" t="str">
        <f t="shared" si="12896"/>
        <v>Inviable Sanitariamente</v>
      </c>
      <c r="SAM470" s="265" t="str">
        <f t="shared" si="12897"/>
        <v>Inviable Sanitariamente</v>
      </c>
      <c r="SAN470" s="265" t="str">
        <f t="shared" si="12898"/>
        <v>Inviable Sanitariamente</v>
      </c>
      <c r="SAO470" s="265" t="str">
        <f t="shared" si="12899"/>
        <v>Inviable Sanitariamente</v>
      </c>
      <c r="SAP470" s="265" t="str">
        <f t="shared" si="12900"/>
        <v>Inviable Sanitariamente</v>
      </c>
      <c r="SAQ470" s="265" t="str">
        <f t="shared" si="12901"/>
        <v>Inviable Sanitariamente</v>
      </c>
      <c r="SAR470" s="265" t="str">
        <f t="shared" si="12902"/>
        <v>Inviable Sanitariamente</v>
      </c>
      <c r="SAS470" s="265" t="str">
        <f t="shared" si="12903"/>
        <v>Inviable Sanitariamente</v>
      </c>
      <c r="SAT470" s="265" t="str">
        <f t="shared" si="12904"/>
        <v>Inviable Sanitariamente</v>
      </c>
      <c r="SAU470" s="265" t="str">
        <f t="shared" si="12905"/>
        <v>Inviable Sanitariamente</v>
      </c>
      <c r="SAV470" s="265" t="str">
        <f t="shared" si="12906"/>
        <v>Inviable Sanitariamente</v>
      </c>
      <c r="SAW470" s="265" t="str">
        <f t="shared" si="12907"/>
        <v>Inviable Sanitariamente</v>
      </c>
      <c r="SAX470" s="265" t="str">
        <f t="shared" si="12908"/>
        <v>Inviable Sanitariamente</v>
      </c>
      <c r="SAY470" s="265" t="str">
        <f t="shared" si="12909"/>
        <v>Inviable Sanitariamente</v>
      </c>
      <c r="SAZ470" s="265" t="str">
        <f t="shared" si="12910"/>
        <v>Inviable Sanitariamente</v>
      </c>
      <c r="SBA470" s="265" t="str">
        <f t="shared" si="12911"/>
        <v>Inviable Sanitariamente</v>
      </c>
      <c r="SBB470" s="265" t="str">
        <f t="shared" si="12912"/>
        <v>Inviable Sanitariamente</v>
      </c>
      <c r="SBC470" s="265" t="str">
        <f t="shared" si="12913"/>
        <v>Inviable Sanitariamente</v>
      </c>
      <c r="SBD470" s="265" t="str">
        <f t="shared" si="12914"/>
        <v>Inviable Sanitariamente</v>
      </c>
      <c r="SBE470" s="265" t="str">
        <f t="shared" si="12915"/>
        <v>Inviable Sanitariamente</v>
      </c>
      <c r="SBF470" s="265" t="str">
        <f t="shared" si="12916"/>
        <v>Inviable Sanitariamente</v>
      </c>
      <c r="SBG470" s="265" t="str">
        <f t="shared" si="12917"/>
        <v>Inviable Sanitariamente</v>
      </c>
      <c r="SBH470" s="265" t="str">
        <f t="shared" si="12918"/>
        <v>Inviable Sanitariamente</v>
      </c>
      <c r="SBI470" s="265" t="str">
        <f t="shared" si="12919"/>
        <v>Inviable Sanitariamente</v>
      </c>
      <c r="SBJ470" s="265" t="str">
        <f t="shared" si="12920"/>
        <v>Inviable Sanitariamente</v>
      </c>
      <c r="SBK470" s="265" t="str">
        <f t="shared" si="12921"/>
        <v>Inviable Sanitariamente</v>
      </c>
      <c r="SBL470" s="265" t="str">
        <f t="shared" si="12922"/>
        <v>Inviable Sanitariamente</v>
      </c>
      <c r="SBM470" s="265" t="str">
        <f t="shared" si="12923"/>
        <v>Inviable Sanitariamente</v>
      </c>
      <c r="SBN470" s="265" t="str">
        <f t="shared" si="12924"/>
        <v>Inviable Sanitariamente</v>
      </c>
      <c r="SBO470" s="265" t="str">
        <f t="shared" si="12925"/>
        <v>Inviable Sanitariamente</v>
      </c>
      <c r="SBP470" s="265" t="str">
        <f t="shared" si="12926"/>
        <v>Inviable Sanitariamente</v>
      </c>
      <c r="SBQ470" s="265" t="str">
        <f t="shared" si="12927"/>
        <v>Inviable Sanitariamente</v>
      </c>
      <c r="SBR470" s="265" t="str">
        <f t="shared" si="12928"/>
        <v>Inviable Sanitariamente</v>
      </c>
      <c r="SBS470" s="265" t="str">
        <f t="shared" si="12929"/>
        <v>Inviable Sanitariamente</v>
      </c>
      <c r="SBT470" s="265" t="str">
        <f t="shared" si="12930"/>
        <v>Inviable Sanitariamente</v>
      </c>
      <c r="SBU470" s="265" t="str">
        <f t="shared" si="12931"/>
        <v>Inviable Sanitariamente</v>
      </c>
      <c r="SBV470" s="265" t="str">
        <f t="shared" si="12932"/>
        <v>Inviable Sanitariamente</v>
      </c>
      <c r="SBW470" s="265" t="str">
        <f t="shared" si="12933"/>
        <v>Inviable Sanitariamente</v>
      </c>
      <c r="SBX470" s="265" t="str">
        <f t="shared" si="12934"/>
        <v>Inviable Sanitariamente</v>
      </c>
      <c r="SBY470" s="265" t="str">
        <f t="shared" si="12935"/>
        <v>Inviable Sanitariamente</v>
      </c>
      <c r="SBZ470" s="265" t="str">
        <f t="shared" si="12936"/>
        <v>Inviable Sanitariamente</v>
      </c>
      <c r="SCA470" s="265" t="str">
        <f t="shared" si="12937"/>
        <v>Inviable Sanitariamente</v>
      </c>
      <c r="SCB470" s="265" t="str">
        <f t="shared" si="12938"/>
        <v>Inviable Sanitariamente</v>
      </c>
      <c r="SCC470" s="265" t="str">
        <f t="shared" si="12939"/>
        <v>Inviable Sanitariamente</v>
      </c>
      <c r="SCD470" s="265" t="str">
        <f t="shared" si="12940"/>
        <v>Inviable Sanitariamente</v>
      </c>
      <c r="SCE470" s="265" t="str">
        <f t="shared" si="12941"/>
        <v>Inviable Sanitariamente</v>
      </c>
      <c r="SCF470" s="265" t="str">
        <f t="shared" si="12942"/>
        <v>Inviable Sanitariamente</v>
      </c>
      <c r="SCG470" s="265" t="str">
        <f t="shared" si="12943"/>
        <v>Inviable Sanitariamente</v>
      </c>
      <c r="SCH470" s="265" t="str">
        <f t="shared" si="12944"/>
        <v>Inviable Sanitariamente</v>
      </c>
      <c r="SCI470" s="265" t="str">
        <f t="shared" si="12945"/>
        <v>Inviable Sanitariamente</v>
      </c>
      <c r="SCJ470" s="265" t="str">
        <f t="shared" si="12946"/>
        <v>Inviable Sanitariamente</v>
      </c>
      <c r="SCK470" s="265" t="str">
        <f t="shared" si="12947"/>
        <v>Inviable Sanitariamente</v>
      </c>
      <c r="SCL470" s="265" t="str">
        <f t="shared" si="12948"/>
        <v>Inviable Sanitariamente</v>
      </c>
      <c r="SCM470" s="265" t="str">
        <f t="shared" si="12949"/>
        <v>Inviable Sanitariamente</v>
      </c>
      <c r="SCN470" s="265" t="str">
        <f t="shared" si="12950"/>
        <v>Inviable Sanitariamente</v>
      </c>
      <c r="SCO470" s="265" t="str">
        <f t="shared" si="12951"/>
        <v>Inviable Sanitariamente</v>
      </c>
      <c r="SCP470" s="265" t="str">
        <f t="shared" si="12952"/>
        <v>Inviable Sanitariamente</v>
      </c>
      <c r="SCQ470" s="265" t="str">
        <f t="shared" si="12953"/>
        <v>Inviable Sanitariamente</v>
      </c>
      <c r="SCR470" s="265" t="str">
        <f t="shared" si="12954"/>
        <v>Inviable Sanitariamente</v>
      </c>
      <c r="SCS470" s="265" t="str">
        <f t="shared" si="12955"/>
        <v>Inviable Sanitariamente</v>
      </c>
      <c r="SCT470" s="265" t="str">
        <f t="shared" si="12956"/>
        <v>Inviable Sanitariamente</v>
      </c>
      <c r="SCU470" s="265" t="str">
        <f t="shared" si="12957"/>
        <v>Inviable Sanitariamente</v>
      </c>
      <c r="SCV470" s="265" t="str">
        <f t="shared" si="12958"/>
        <v>Inviable Sanitariamente</v>
      </c>
      <c r="SCW470" s="265" t="str">
        <f t="shared" si="12959"/>
        <v>Inviable Sanitariamente</v>
      </c>
      <c r="SCX470" s="265" t="str">
        <f t="shared" si="12960"/>
        <v>Inviable Sanitariamente</v>
      </c>
      <c r="SCY470" s="265" t="str">
        <f t="shared" si="12961"/>
        <v>Inviable Sanitariamente</v>
      </c>
      <c r="SCZ470" s="265" t="str">
        <f t="shared" si="12962"/>
        <v>Inviable Sanitariamente</v>
      </c>
      <c r="SDA470" s="265" t="str">
        <f t="shared" si="12963"/>
        <v>Inviable Sanitariamente</v>
      </c>
      <c r="SDB470" s="265" t="str">
        <f t="shared" si="12964"/>
        <v>Inviable Sanitariamente</v>
      </c>
      <c r="SDC470" s="265" t="str">
        <f t="shared" si="12965"/>
        <v>Inviable Sanitariamente</v>
      </c>
      <c r="SDD470" s="265" t="str">
        <f t="shared" si="12966"/>
        <v>Inviable Sanitariamente</v>
      </c>
      <c r="SDE470" s="265" t="str">
        <f t="shared" si="12967"/>
        <v>Inviable Sanitariamente</v>
      </c>
      <c r="SDF470" s="265" t="str">
        <f t="shared" si="12968"/>
        <v>Inviable Sanitariamente</v>
      </c>
      <c r="SDG470" s="265" t="str">
        <f t="shared" si="12969"/>
        <v>Inviable Sanitariamente</v>
      </c>
      <c r="SDH470" s="265" t="str">
        <f t="shared" si="12970"/>
        <v>Inviable Sanitariamente</v>
      </c>
      <c r="SDI470" s="265" t="str">
        <f t="shared" si="12971"/>
        <v>Inviable Sanitariamente</v>
      </c>
      <c r="SDJ470" s="265" t="str">
        <f t="shared" si="12972"/>
        <v>Inviable Sanitariamente</v>
      </c>
      <c r="SDK470" s="265" t="str">
        <f t="shared" si="12973"/>
        <v>Inviable Sanitariamente</v>
      </c>
      <c r="SDL470" s="265" t="str">
        <f t="shared" si="12974"/>
        <v>Inviable Sanitariamente</v>
      </c>
      <c r="SDM470" s="265" t="str">
        <f t="shared" si="12975"/>
        <v>Inviable Sanitariamente</v>
      </c>
      <c r="SDN470" s="265" t="str">
        <f t="shared" si="12976"/>
        <v>Inviable Sanitariamente</v>
      </c>
      <c r="SDO470" s="265" t="str">
        <f t="shared" si="12977"/>
        <v>Inviable Sanitariamente</v>
      </c>
      <c r="SDP470" s="265" t="str">
        <f t="shared" si="12978"/>
        <v>Inviable Sanitariamente</v>
      </c>
      <c r="SDQ470" s="265" t="str">
        <f t="shared" si="12979"/>
        <v>Inviable Sanitariamente</v>
      </c>
      <c r="SDR470" s="265" t="str">
        <f t="shared" si="12980"/>
        <v>Inviable Sanitariamente</v>
      </c>
      <c r="SDS470" s="265" t="str">
        <f t="shared" si="12981"/>
        <v>Inviable Sanitariamente</v>
      </c>
      <c r="SDT470" s="265" t="str">
        <f t="shared" si="12982"/>
        <v>Inviable Sanitariamente</v>
      </c>
      <c r="SDU470" s="265" t="str">
        <f t="shared" si="12983"/>
        <v>Inviable Sanitariamente</v>
      </c>
      <c r="SDV470" s="265" t="str">
        <f t="shared" si="12984"/>
        <v>Inviable Sanitariamente</v>
      </c>
      <c r="SDW470" s="265" t="str">
        <f t="shared" si="12985"/>
        <v>Inviable Sanitariamente</v>
      </c>
      <c r="SDX470" s="265" t="str">
        <f t="shared" si="12986"/>
        <v>Inviable Sanitariamente</v>
      </c>
      <c r="SDY470" s="265" t="str">
        <f t="shared" si="12987"/>
        <v>Inviable Sanitariamente</v>
      </c>
      <c r="SDZ470" s="265" t="str">
        <f t="shared" si="12988"/>
        <v>Inviable Sanitariamente</v>
      </c>
      <c r="SEA470" s="265" t="str">
        <f t="shared" si="12989"/>
        <v>Inviable Sanitariamente</v>
      </c>
      <c r="SEB470" s="265" t="str">
        <f t="shared" si="12990"/>
        <v>Inviable Sanitariamente</v>
      </c>
      <c r="SEC470" s="265" t="str">
        <f t="shared" si="12991"/>
        <v>Inviable Sanitariamente</v>
      </c>
      <c r="SED470" s="265" t="str">
        <f t="shared" si="12992"/>
        <v>Inviable Sanitariamente</v>
      </c>
      <c r="SEE470" s="265" t="str">
        <f t="shared" si="12993"/>
        <v>Inviable Sanitariamente</v>
      </c>
      <c r="SEF470" s="265" t="str">
        <f t="shared" si="12994"/>
        <v>Inviable Sanitariamente</v>
      </c>
      <c r="SEG470" s="265" t="str">
        <f t="shared" si="12995"/>
        <v>Inviable Sanitariamente</v>
      </c>
      <c r="SEH470" s="265" t="str">
        <f t="shared" si="12996"/>
        <v>Inviable Sanitariamente</v>
      </c>
      <c r="SEI470" s="265" t="str">
        <f t="shared" si="12997"/>
        <v>Inviable Sanitariamente</v>
      </c>
      <c r="SEJ470" s="265" t="str">
        <f t="shared" si="12998"/>
        <v>Inviable Sanitariamente</v>
      </c>
      <c r="SEK470" s="265" t="str">
        <f t="shared" si="12999"/>
        <v>Inviable Sanitariamente</v>
      </c>
      <c r="SEL470" s="265" t="str">
        <f t="shared" si="13000"/>
        <v>Inviable Sanitariamente</v>
      </c>
      <c r="SEM470" s="265" t="str">
        <f t="shared" si="13001"/>
        <v>Inviable Sanitariamente</v>
      </c>
      <c r="SEN470" s="265" t="str">
        <f t="shared" si="13002"/>
        <v>Inviable Sanitariamente</v>
      </c>
      <c r="SEO470" s="265" t="str">
        <f t="shared" si="13003"/>
        <v>Inviable Sanitariamente</v>
      </c>
      <c r="SEP470" s="265" t="str">
        <f t="shared" si="13004"/>
        <v>Inviable Sanitariamente</v>
      </c>
      <c r="SEQ470" s="265" t="str">
        <f t="shared" si="13005"/>
        <v>Inviable Sanitariamente</v>
      </c>
      <c r="SER470" s="265" t="str">
        <f t="shared" si="13006"/>
        <v>Inviable Sanitariamente</v>
      </c>
      <c r="SES470" s="265" t="str">
        <f t="shared" si="13007"/>
        <v>Inviable Sanitariamente</v>
      </c>
      <c r="SET470" s="265" t="str">
        <f t="shared" si="13008"/>
        <v>Inviable Sanitariamente</v>
      </c>
      <c r="SEU470" s="265" t="str">
        <f t="shared" si="13009"/>
        <v>Inviable Sanitariamente</v>
      </c>
      <c r="SEV470" s="265" t="str">
        <f t="shared" si="13010"/>
        <v>Inviable Sanitariamente</v>
      </c>
      <c r="SEW470" s="265" t="str">
        <f t="shared" si="13011"/>
        <v>Inviable Sanitariamente</v>
      </c>
      <c r="SEX470" s="265" t="str">
        <f t="shared" si="13012"/>
        <v>Inviable Sanitariamente</v>
      </c>
      <c r="SEY470" s="265" t="str">
        <f t="shared" si="13013"/>
        <v>Inviable Sanitariamente</v>
      </c>
      <c r="SEZ470" s="265" t="str">
        <f t="shared" si="13014"/>
        <v>Inviable Sanitariamente</v>
      </c>
      <c r="SFA470" s="265" t="str">
        <f t="shared" si="13015"/>
        <v>Inviable Sanitariamente</v>
      </c>
      <c r="SFB470" s="265" t="str">
        <f t="shared" si="13016"/>
        <v>Inviable Sanitariamente</v>
      </c>
      <c r="SFC470" s="265" t="str">
        <f t="shared" si="13017"/>
        <v>Inviable Sanitariamente</v>
      </c>
      <c r="SFD470" s="265" t="str">
        <f t="shared" si="13018"/>
        <v>Inviable Sanitariamente</v>
      </c>
      <c r="SFE470" s="265" t="str">
        <f t="shared" si="13019"/>
        <v>Inviable Sanitariamente</v>
      </c>
      <c r="SFF470" s="265" t="str">
        <f t="shared" si="13020"/>
        <v>Inviable Sanitariamente</v>
      </c>
      <c r="SFG470" s="265" t="str">
        <f t="shared" si="13021"/>
        <v>Inviable Sanitariamente</v>
      </c>
      <c r="SFH470" s="265" t="str">
        <f t="shared" si="13022"/>
        <v>Inviable Sanitariamente</v>
      </c>
      <c r="SFI470" s="265" t="str">
        <f t="shared" si="13023"/>
        <v>Inviable Sanitariamente</v>
      </c>
      <c r="SFJ470" s="265" t="str">
        <f t="shared" si="13024"/>
        <v>Inviable Sanitariamente</v>
      </c>
      <c r="SFK470" s="265" t="str">
        <f t="shared" si="13025"/>
        <v>Inviable Sanitariamente</v>
      </c>
      <c r="SFL470" s="265" t="str">
        <f t="shared" si="13026"/>
        <v>Inviable Sanitariamente</v>
      </c>
      <c r="SFM470" s="265" t="str">
        <f t="shared" si="13027"/>
        <v>Inviable Sanitariamente</v>
      </c>
      <c r="SFN470" s="265" t="str">
        <f t="shared" si="13028"/>
        <v>Inviable Sanitariamente</v>
      </c>
      <c r="SFO470" s="265" t="str">
        <f t="shared" si="13029"/>
        <v>Inviable Sanitariamente</v>
      </c>
      <c r="SFP470" s="265" t="str">
        <f t="shared" si="13030"/>
        <v>Inviable Sanitariamente</v>
      </c>
      <c r="SFQ470" s="265" t="str">
        <f t="shared" si="13031"/>
        <v>Inviable Sanitariamente</v>
      </c>
      <c r="SFR470" s="265" t="str">
        <f t="shared" si="13032"/>
        <v>Inviable Sanitariamente</v>
      </c>
      <c r="SFS470" s="265" t="str">
        <f t="shared" si="13033"/>
        <v>Inviable Sanitariamente</v>
      </c>
      <c r="SFT470" s="265" t="str">
        <f t="shared" si="13034"/>
        <v>Inviable Sanitariamente</v>
      </c>
      <c r="SFU470" s="265" t="str">
        <f t="shared" si="13035"/>
        <v>Inviable Sanitariamente</v>
      </c>
      <c r="SFV470" s="265" t="str">
        <f t="shared" si="13036"/>
        <v>Inviable Sanitariamente</v>
      </c>
      <c r="SFW470" s="265" t="str">
        <f t="shared" si="13037"/>
        <v>Inviable Sanitariamente</v>
      </c>
      <c r="SFX470" s="265" t="str">
        <f t="shared" si="13038"/>
        <v>Inviable Sanitariamente</v>
      </c>
      <c r="SFY470" s="265" t="str">
        <f t="shared" si="13039"/>
        <v>Inviable Sanitariamente</v>
      </c>
      <c r="SFZ470" s="265" t="str">
        <f t="shared" si="13040"/>
        <v>Inviable Sanitariamente</v>
      </c>
      <c r="SGA470" s="265" t="str">
        <f t="shared" si="13041"/>
        <v>Inviable Sanitariamente</v>
      </c>
      <c r="SGB470" s="265" t="str">
        <f t="shared" si="13042"/>
        <v>Inviable Sanitariamente</v>
      </c>
      <c r="SGC470" s="265" t="str">
        <f t="shared" si="13043"/>
        <v>Inviable Sanitariamente</v>
      </c>
      <c r="SGD470" s="265" t="str">
        <f t="shared" si="13044"/>
        <v>Inviable Sanitariamente</v>
      </c>
      <c r="SGE470" s="265" t="str">
        <f t="shared" si="13045"/>
        <v>Inviable Sanitariamente</v>
      </c>
      <c r="SGF470" s="265" t="str">
        <f t="shared" si="13046"/>
        <v>Inviable Sanitariamente</v>
      </c>
      <c r="SGG470" s="265" t="str">
        <f t="shared" si="13047"/>
        <v>Inviable Sanitariamente</v>
      </c>
      <c r="SGH470" s="265" t="str">
        <f t="shared" si="13048"/>
        <v>Inviable Sanitariamente</v>
      </c>
      <c r="SGI470" s="265" t="str">
        <f t="shared" si="13049"/>
        <v>Inviable Sanitariamente</v>
      </c>
      <c r="SGJ470" s="265" t="str">
        <f t="shared" si="13050"/>
        <v>Inviable Sanitariamente</v>
      </c>
      <c r="SGK470" s="265" t="str">
        <f t="shared" si="13051"/>
        <v>Inviable Sanitariamente</v>
      </c>
      <c r="SGL470" s="265" t="str">
        <f t="shared" si="13052"/>
        <v>Inviable Sanitariamente</v>
      </c>
      <c r="SGM470" s="265" t="str">
        <f t="shared" si="13053"/>
        <v>Inviable Sanitariamente</v>
      </c>
      <c r="SGN470" s="265" t="str">
        <f t="shared" si="13054"/>
        <v>Inviable Sanitariamente</v>
      </c>
      <c r="SGO470" s="265" t="str">
        <f t="shared" si="13055"/>
        <v>Inviable Sanitariamente</v>
      </c>
      <c r="SGP470" s="265" t="str">
        <f t="shared" si="13056"/>
        <v>Inviable Sanitariamente</v>
      </c>
      <c r="SGQ470" s="265" t="str">
        <f t="shared" si="13057"/>
        <v>Inviable Sanitariamente</v>
      </c>
      <c r="SGR470" s="265" t="str">
        <f t="shared" si="13058"/>
        <v>Inviable Sanitariamente</v>
      </c>
      <c r="SGS470" s="265" t="str">
        <f t="shared" si="13059"/>
        <v>Inviable Sanitariamente</v>
      </c>
      <c r="SGT470" s="265" t="str">
        <f t="shared" si="13060"/>
        <v>Inviable Sanitariamente</v>
      </c>
      <c r="SGU470" s="265" t="str">
        <f t="shared" si="13061"/>
        <v>Inviable Sanitariamente</v>
      </c>
      <c r="SGV470" s="265" t="str">
        <f t="shared" si="13062"/>
        <v>Inviable Sanitariamente</v>
      </c>
      <c r="SGW470" s="265" t="str">
        <f t="shared" si="13063"/>
        <v>Inviable Sanitariamente</v>
      </c>
      <c r="SGX470" s="265" t="str">
        <f t="shared" si="13064"/>
        <v>Inviable Sanitariamente</v>
      </c>
      <c r="SGY470" s="265" t="str">
        <f t="shared" si="13065"/>
        <v>Inviable Sanitariamente</v>
      </c>
      <c r="SGZ470" s="265" t="str">
        <f t="shared" si="13066"/>
        <v>Inviable Sanitariamente</v>
      </c>
      <c r="SHA470" s="265" t="str">
        <f t="shared" si="13067"/>
        <v>Inviable Sanitariamente</v>
      </c>
      <c r="SHB470" s="265" t="str">
        <f t="shared" si="13068"/>
        <v>Inviable Sanitariamente</v>
      </c>
      <c r="SHC470" s="265" t="str">
        <f t="shared" si="13069"/>
        <v>Inviable Sanitariamente</v>
      </c>
      <c r="SHD470" s="265" t="str">
        <f t="shared" si="13070"/>
        <v>Inviable Sanitariamente</v>
      </c>
      <c r="SHE470" s="265" t="str">
        <f t="shared" si="13071"/>
        <v>Inviable Sanitariamente</v>
      </c>
      <c r="SHF470" s="265" t="str">
        <f t="shared" si="13072"/>
        <v>Inviable Sanitariamente</v>
      </c>
      <c r="SHG470" s="265" t="str">
        <f t="shared" si="13073"/>
        <v>Inviable Sanitariamente</v>
      </c>
      <c r="SHH470" s="265" t="str">
        <f t="shared" si="13074"/>
        <v>Inviable Sanitariamente</v>
      </c>
      <c r="SHI470" s="265" t="str">
        <f t="shared" si="13075"/>
        <v>Inviable Sanitariamente</v>
      </c>
      <c r="SHJ470" s="265" t="str">
        <f t="shared" si="13076"/>
        <v>Inviable Sanitariamente</v>
      </c>
      <c r="SHK470" s="265" t="str">
        <f t="shared" si="13077"/>
        <v>Inviable Sanitariamente</v>
      </c>
      <c r="SHL470" s="265" t="str">
        <f t="shared" si="13078"/>
        <v>Inviable Sanitariamente</v>
      </c>
      <c r="SHM470" s="265" t="str">
        <f t="shared" si="13079"/>
        <v>Inviable Sanitariamente</v>
      </c>
      <c r="SHN470" s="265" t="str">
        <f t="shared" si="13080"/>
        <v>Inviable Sanitariamente</v>
      </c>
      <c r="SHO470" s="265" t="str">
        <f t="shared" si="13081"/>
        <v>Inviable Sanitariamente</v>
      </c>
      <c r="SHP470" s="265" t="str">
        <f t="shared" si="13082"/>
        <v>Inviable Sanitariamente</v>
      </c>
      <c r="SHQ470" s="265" t="str">
        <f t="shared" si="13083"/>
        <v>Inviable Sanitariamente</v>
      </c>
      <c r="SHR470" s="265" t="str">
        <f t="shared" si="13084"/>
        <v>Inviable Sanitariamente</v>
      </c>
      <c r="SHS470" s="265" t="str">
        <f t="shared" si="13085"/>
        <v>Inviable Sanitariamente</v>
      </c>
      <c r="SHT470" s="265" t="str">
        <f t="shared" si="13086"/>
        <v>Inviable Sanitariamente</v>
      </c>
      <c r="SHU470" s="265" t="str">
        <f t="shared" si="13087"/>
        <v>Inviable Sanitariamente</v>
      </c>
      <c r="SHV470" s="265" t="str">
        <f t="shared" si="13088"/>
        <v>Inviable Sanitariamente</v>
      </c>
      <c r="SHW470" s="265" t="str">
        <f t="shared" si="13089"/>
        <v>Inviable Sanitariamente</v>
      </c>
      <c r="SHX470" s="265" t="str">
        <f t="shared" si="13090"/>
        <v>Inviable Sanitariamente</v>
      </c>
      <c r="SHY470" s="265" t="str">
        <f t="shared" si="13091"/>
        <v>Inviable Sanitariamente</v>
      </c>
      <c r="SHZ470" s="265" t="str">
        <f t="shared" si="13092"/>
        <v>Inviable Sanitariamente</v>
      </c>
      <c r="SIA470" s="265" t="str">
        <f t="shared" si="13093"/>
        <v>Inviable Sanitariamente</v>
      </c>
      <c r="SIB470" s="265" t="str">
        <f t="shared" si="13094"/>
        <v>Inviable Sanitariamente</v>
      </c>
      <c r="SIC470" s="265" t="str">
        <f t="shared" si="13095"/>
        <v>Inviable Sanitariamente</v>
      </c>
      <c r="SID470" s="265" t="str">
        <f t="shared" si="13096"/>
        <v>Inviable Sanitariamente</v>
      </c>
      <c r="SIE470" s="265" t="str">
        <f t="shared" si="13097"/>
        <v>Inviable Sanitariamente</v>
      </c>
      <c r="SIF470" s="265" t="str">
        <f t="shared" si="13098"/>
        <v>Inviable Sanitariamente</v>
      </c>
      <c r="SIG470" s="265" t="str">
        <f t="shared" si="13099"/>
        <v>Inviable Sanitariamente</v>
      </c>
      <c r="SIH470" s="265" t="str">
        <f t="shared" si="13100"/>
        <v>Inviable Sanitariamente</v>
      </c>
      <c r="SII470" s="265" t="str">
        <f t="shared" si="13101"/>
        <v>Inviable Sanitariamente</v>
      </c>
      <c r="SIJ470" s="265" t="str">
        <f t="shared" si="13102"/>
        <v>Inviable Sanitariamente</v>
      </c>
      <c r="SIK470" s="265" t="str">
        <f t="shared" si="13103"/>
        <v>Inviable Sanitariamente</v>
      </c>
      <c r="SIL470" s="265" t="str">
        <f t="shared" si="13104"/>
        <v>Inviable Sanitariamente</v>
      </c>
      <c r="SIM470" s="265" t="str">
        <f t="shared" si="13105"/>
        <v>Inviable Sanitariamente</v>
      </c>
      <c r="SIN470" s="265" t="str">
        <f t="shared" si="13106"/>
        <v>Inviable Sanitariamente</v>
      </c>
      <c r="SIO470" s="265" t="str">
        <f t="shared" si="13107"/>
        <v>Inviable Sanitariamente</v>
      </c>
      <c r="SIP470" s="265" t="str">
        <f t="shared" si="13108"/>
        <v>Inviable Sanitariamente</v>
      </c>
      <c r="SIQ470" s="265" t="str">
        <f t="shared" si="13109"/>
        <v>Inviable Sanitariamente</v>
      </c>
      <c r="SIR470" s="265" t="str">
        <f t="shared" si="13110"/>
        <v>Inviable Sanitariamente</v>
      </c>
      <c r="SIS470" s="265" t="str">
        <f t="shared" si="13111"/>
        <v>Inviable Sanitariamente</v>
      </c>
      <c r="SIT470" s="265" t="str">
        <f t="shared" si="13112"/>
        <v>Inviable Sanitariamente</v>
      </c>
      <c r="SIU470" s="265" t="str">
        <f t="shared" si="13113"/>
        <v>Inviable Sanitariamente</v>
      </c>
      <c r="SIV470" s="265" t="str">
        <f t="shared" si="13114"/>
        <v>Inviable Sanitariamente</v>
      </c>
      <c r="SIW470" s="265" t="str">
        <f t="shared" si="13115"/>
        <v>Inviable Sanitariamente</v>
      </c>
      <c r="SIX470" s="265" t="str">
        <f t="shared" si="13116"/>
        <v>Inviable Sanitariamente</v>
      </c>
      <c r="SIY470" s="265" t="str">
        <f t="shared" si="13117"/>
        <v>Inviable Sanitariamente</v>
      </c>
      <c r="SIZ470" s="265" t="str">
        <f t="shared" si="13118"/>
        <v>Inviable Sanitariamente</v>
      </c>
      <c r="SJA470" s="265" t="str">
        <f t="shared" si="13119"/>
        <v>Inviable Sanitariamente</v>
      </c>
      <c r="SJB470" s="265" t="str">
        <f t="shared" si="13120"/>
        <v>Inviable Sanitariamente</v>
      </c>
      <c r="SJC470" s="265" t="str">
        <f t="shared" si="13121"/>
        <v>Inviable Sanitariamente</v>
      </c>
      <c r="SJD470" s="265" t="str">
        <f t="shared" si="13122"/>
        <v>Inviable Sanitariamente</v>
      </c>
      <c r="SJE470" s="265" t="str">
        <f t="shared" si="13123"/>
        <v>Inviable Sanitariamente</v>
      </c>
      <c r="SJF470" s="265" t="str">
        <f t="shared" si="13124"/>
        <v>Inviable Sanitariamente</v>
      </c>
      <c r="SJG470" s="265" t="str">
        <f t="shared" si="13125"/>
        <v>Inviable Sanitariamente</v>
      </c>
      <c r="SJH470" s="265" t="str">
        <f t="shared" si="13126"/>
        <v>Inviable Sanitariamente</v>
      </c>
      <c r="SJI470" s="265" t="str">
        <f t="shared" si="13127"/>
        <v>Inviable Sanitariamente</v>
      </c>
      <c r="SJJ470" s="265" t="str">
        <f t="shared" si="13128"/>
        <v>Inviable Sanitariamente</v>
      </c>
      <c r="SJK470" s="265" t="str">
        <f t="shared" si="13129"/>
        <v>Inviable Sanitariamente</v>
      </c>
      <c r="SJL470" s="265" t="str">
        <f t="shared" si="13130"/>
        <v>Inviable Sanitariamente</v>
      </c>
      <c r="SJM470" s="265" t="str">
        <f t="shared" si="13131"/>
        <v>Inviable Sanitariamente</v>
      </c>
      <c r="SJN470" s="265" t="str">
        <f t="shared" si="13132"/>
        <v>Inviable Sanitariamente</v>
      </c>
      <c r="SJO470" s="265" t="str">
        <f t="shared" si="13133"/>
        <v>Inviable Sanitariamente</v>
      </c>
      <c r="SJP470" s="265" t="str">
        <f t="shared" si="13134"/>
        <v>Inviable Sanitariamente</v>
      </c>
      <c r="SJQ470" s="265" t="str">
        <f t="shared" si="13135"/>
        <v>Inviable Sanitariamente</v>
      </c>
      <c r="SJR470" s="265" t="str">
        <f t="shared" si="13136"/>
        <v>Inviable Sanitariamente</v>
      </c>
      <c r="SJS470" s="265" t="str">
        <f t="shared" si="13137"/>
        <v>Inviable Sanitariamente</v>
      </c>
      <c r="SJT470" s="265" t="str">
        <f t="shared" si="13138"/>
        <v>Inviable Sanitariamente</v>
      </c>
      <c r="SJU470" s="265" t="str">
        <f t="shared" si="13139"/>
        <v>Inviable Sanitariamente</v>
      </c>
      <c r="SJV470" s="265" t="str">
        <f t="shared" si="13140"/>
        <v>Inviable Sanitariamente</v>
      </c>
      <c r="SJW470" s="265" t="str">
        <f t="shared" si="13141"/>
        <v>Inviable Sanitariamente</v>
      </c>
      <c r="SJX470" s="265" t="str">
        <f t="shared" si="13142"/>
        <v>Inviable Sanitariamente</v>
      </c>
      <c r="SJY470" s="265" t="str">
        <f t="shared" si="13143"/>
        <v>Inviable Sanitariamente</v>
      </c>
      <c r="SJZ470" s="265" t="str">
        <f t="shared" si="13144"/>
        <v>Inviable Sanitariamente</v>
      </c>
      <c r="SKA470" s="265" t="str">
        <f t="shared" si="13145"/>
        <v>Inviable Sanitariamente</v>
      </c>
      <c r="SKB470" s="265" t="str">
        <f t="shared" si="13146"/>
        <v>Inviable Sanitariamente</v>
      </c>
      <c r="SKC470" s="265" t="str">
        <f t="shared" si="13147"/>
        <v>Inviable Sanitariamente</v>
      </c>
      <c r="SKD470" s="265" t="str">
        <f t="shared" si="13148"/>
        <v>Inviable Sanitariamente</v>
      </c>
      <c r="SKE470" s="265" t="str">
        <f t="shared" si="13149"/>
        <v>Inviable Sanitariamente</v>
      </c>
      <c r="SKF470" s="265" t="str">
        <f t="shared" si="13150"/>
        <v>Inviable Sanitariamente</v>
      </c>
      <c r="SKG470" s="265" t="str">
        <f t="shared" si="13151"/>
        <v>Inviable Sanitariamente</v>
      </c>
      <c r="SKH470" s="265" t="str">
        <f t="shared" si="13152"/>
        <v>Inviable Sanitariamente</v>
      </c>
      <c r="SKI470" s="265" t="str">
        <f t="shared" si="13153"/>
        <v>Inviable Sanitariamente</v>
      </c>
      <c r="SKJ470" s="265" t="str">
        <f t="shared" si="13154"/>
        <v>Inviable Sanitariamente</v>
      </c>
      <c r="SKK470" s="265" t="str">
        <f t="shared" si="13155"/>
        <v>Inviable Sanitariamente</v>
      </c>
      <c r="SKL470" s="265" t="str">
        <f t="shared" si="13156"/>
        <v>Inviable Sanitariamente</v>
      </c>
      <c r="SKM470" s="265" t="str">
        <f t="shared" si="13157"/>
        <v>Inviable Sanitariamente</v>
      </c>
      <c r="SKN470" s="265" t="str">
        <f t="shared" si="13158"/>
        <v>Inviable Sanitariamente</v>
      </c>
      <c r="SKO470" s="265" t="str">
        <f t="shared" si="13159"/>
        <v>Inviable Sanitariamente</v>
      </c>
      <c r="SKP470" s="265" t="str">
        <f t="shared" si="13160"/>
        <v>Inviable Sanitariamente</v>
      </c>
      <c r="SKQ470" s="265" t="str">
        <f t="shared" si="13161"/>
        <v>Inviable Sanitariamente</v>
      </c>
      <c r="SKR470" s="265" t="str">
        <f t="shared" si="13162"/>
        <v>Inviable Sanitariamente</v>
      </c>
      <c r="SKS470" s="265" t="str">
        <f t="shared" si="13163"/>
        <v>Inviable Sanitariamente</v>
      </c>
      <c r="SKT470" s="265" t="str">
        <f t="shared" si="13164"/>
        <v>Inviable Sanitariamente</v>
      </c>
      <c r="SKU470" s="265" t="str">
        <f t="shared" si="13165"/>
        <v>Inviable Sanitariamente</v>
      </c>
      <c r="SKV470" s="265" t="str">
        <f t="shared" si="13166"/>
        <v>Inviable Sanitariamente</v>
      </c>
      <c r="SKW470" s="265" t="str">
        <f t="shared" si="13167"/>
        <v>Inviable Sanitariamente</v>
      </c>
      <c r="SKX470" s="265" t="str">
        <f t="shared" si="13168"/>
        <v>Inviable Sanitariamente</v>
      </c>
      <c r="SKY470" s="265" t="str">
        <f t="shared" si="13169"/>
        <v>Inviable Sanitariamente</v>
      </c>
      <c r="SKZ470" s="265" t="str">
        <f t="shared" si="13170"/>
        <v>Inviable Sanitariamente</v>
      </c>
      <c r="SLA470" s="265" t="str">
        <f t="shared" si="13171"/>
        <v>Inviable Sanitariamente</v>
      </c>
      <c r="SLB470" s="265" t="str">
        <f t="shared" si="13172"/>
        <v>Inviable Sanitariamente</v>
      </c>
      <c r="SLC470" s="265" t="str">
        <f t="shared" si="13173"/>
        <v>Inviable Sanitariamente</v>
      </c>
      <c r="SLD470" s="265" t="str">
        <f t="shared" si="13174"/>
        <v>Inviable Sanitariamente</v>
      </c>
      <c r="SLE470" s="265" t="str">
        <f t="shared" si="13175"/>
        <v>Inviable Sanitariamente</v>
      </c>
      <c r="SLF470" s="265" t="str">
        <f t="shared" si="13176"/>
        <v>Inviable Sanitariamente</v>
      </c>
      <c r="SLG470" s="265" t="str">
        <f t="shared" si="13177"/>
        <v>Inviable Sanitariamente</v>
      </c>
      <c r="SLH470" s="265" t="str">
        <f t="shared" si="13178"/>
        <v>Inviable Sanitariamente</v>
      </c>
      <c r="SLI470" s="265" t="str">
        <f t="shared" si="13179"/>
        <v>Inviable Sanitariamente</v>
      </c>
      <c r="SLJ470" s="265" t="str">
        <f t="shared" si="13180"/>
        <v>Inviable Sanitariamente</v>
      </c>
      <c r="SLK470" s="265" t="str">
        <f t="shared" si="13181"/>
        <v>Inviable Sanitariamente</v>
      </c>
      <c r="SLL470" s="265" t="str">
        <f t="shared" si="13182"/>
        <v>Inviable Sanitariamente</v>
      </c>
      <c r="SLM470" s="265" t="str">
        <f t="shared" si="13183"/>
        <v>Inviable Sanitariamente</v>
      </c>
      <c r="SLN470" s="265" t="str">
        <f t="shared" si="13184"/>
        <v>Inviable Sanitariamente</v>
      </c>
      <c r="SLO470" s="265" t="str">
        <f t="shared" si="13185"/>
        <v>Inviable Sanitariamente</v>
      </c>
      <c r="SLP470" s="265" t="str">
        <f t="shared" si="13186"/>
        <v>Inviable Sanitariamente</v>
      </c>
      <c r="SLQ470" s="265" t="str">
        <f t="shared" si="13187"/>
        <v>Inviable Sanitariamente</v>
      </c>
      <c r="SLR470" s="265" t="str">
        <f t="shared" si="13188"/>
        <v>Inviable Sanitariamente</v>
      </c>
      <c r="SLS470" s="265" t="str">
        <f t="shared" si="13189"/>
        <v>Inviable Sanitariamente</v>
      </c>
      <c r="SLT470" s="265" t="str">
        <f t="shared" si="13190"/>
        <v>Inviable Sanitariamente</v>
      </c>
      <c r="SLU470" s="265" t="str">
        <f t="shared" si="13191"/>
        <v>Inviable Sanitariamente</v>
      </c>
      <c r="SLV470" s="265" t="str">
        <f t="shared" si="13192"/>
        <v>Inviable Sanitariamente</v>
      </c>
      <c r="SLW470" s="265" t="str">
        <f t="shared" si="13193"/>
        <v>Inviable Sanitariamente</v>
      </c>
      <c r="SLX470" s="265" t="str">
        <f t="shared" si="13194"/>
        <v>Inviable Sanitariamente</v>
      </c>
      <c r="SLY470" s="265" t="str">
        <f t="shared" si="13195"/>
        <v>Inviable Sanitariamente</v>
      </c>
      <c r="SLZ470" s="265" t="str">
        <f t="shared" si="13196"/>
        <v>Inviable Sanitariamente</v>
      </c>
      <c r="SMA470" s="265" t="str">
        <f t="shared" si="13197"/>
        <v>Inviable Sanitariamente</v>
      </c>
      <c r="SMB470" s="265" t="str">
        <f t="shared" si="13198"/>
        <v>Inviable Sanitariamente</v>
      </c>
      <c r="SMC470" s="265" t="str">
        <f t="shared" si="13199"/>
        <v>Inviable Sanitariamente</v>
      </c>
      <c r="SMD470" s="265" t="str">
        <f t="shared" si="13200"/>
        <v>Inviable Sanitariamente</v>
      </c>
      <c r="SME470" s="265" t="str">
        <f t="shared" si="13201"/>
        <v>Inviable Sanitariamente</v>
      </c>
      <c r="SMF470" s="265" t="str">
        <f t="shared" si="13202"/>
        <v>Inviable Sanitariamente</v>
      </c>
      <c r="SMG470" s="265" t="str">
        <f t="shared" si="13203"/>
        <v>Inviable Sanitariamente</v>
      </c>
      <c r="SMH470" s="265" t="str">
        <f t="shared" si="13204"/>
        <v>Inviable Sanitariamente</v>
      </c>
      <c r="SMI470" s="265" t="str">
        <f t="shared" si="13205"/>
        <v>Inviable Sanitariamente</v>
      </c>
      <c r="SMJ470" s="265" t="str">
        <f t="shared" si="13206"/>
        <v>Inviable Sanitariamente</v>
      </c>
      <c r="SMK470" s="265" t="str">
        <f t="shared" si="13207"/>
        <v>Inviable Sanitariamente</v>
      </c>
      <c r="SML470" s="265" t="str">
        <f t="shared" si="13208"/>
        <v>Inviable Sanitariamente</v>
      </c>
      <c r="SMM470" s="265" t="str">
        <f t="shared" si="13209"/>
        <v>Inviable Sanitariamente</v>
      </c>
      <c r="SMN470" s="265" t="str">
        <f t="shared" si="13210"/>
        <v>Inviable Sanitariamente</v>
      </c>
      <c r="SMO470" s="265" t="str">
        <f t="shared" si="13211"/>
        <v>Inviable Sanitariamente</v>
      </c>
      <c r="SMP470" s="265" t="str">
        <f t="shared" si="13212"/>
        <v>Inviable Sanitariamente</v>
      </c>
      <c r="SMQ470" s="265" t="str">
        <f t="shared" si="13213"/>
        <v>Inviable Sanitariamente</v>
      </c>
      <c r="SMR470" s="265" t="str">
        <f t="shared" si="13214"/>
        <v>Inviable Sanitariamente</v>
      </c>
      <c r="SMS470" s="265" t="str">
        <f t="shared" si="13215"/>
        <v>Inviable Sanitariamente</v>
      </c>
      <c r="SMT470" s="265" t="str">
        <f t="shared" si="13216"/>
        <v>Inviable Sanitariamente</v>
      </c>
      <c r="SMU470" s="265" t="str">
        <f t="shared" si="13217"/>
        <v>Inviable Sanitariamente</v>
      </c>
      <c r="SMV470" s="265" t="str">
        <f t="shared" si="13218"/>
        <v>Inviable Sanitariamente</v>
      </c>
      <c r="SMW470" s="265" t="str">
        <f t="shared" si="13219"/>
        <v>Inviable Sanitariamente</v>
      </c>
      <c r="SMX470" s="265" t="str">
        <f t="shared" si="13220"/>
        <v>Inviable Sanitariamente</v>
      </c>
      <c r="SMY470" s="265" t="str">
        <f t="shared" si="13221"/>
        <v>Inviable Sanitariamente</v>
      </c>
      <c r="SMZ470" s="265" t="str">
        <f t="shared" si="13222"/>
        <v>Inviable Sanitariamente</v>
      </c>
      <c r="SNA470" s="265" t="str">
        <f t="shared" si="13223"/>
        <v>Inviable Sanitariamente</v>
      </c>
      <c r="SNB470" s="265" t="str">
        <f t="shared" si="13224"/>
        <v>Inviable Sanitariamente</v>
      </c>
      <c r="SNC470" s="265" t="str">
        <f t="shared" si="13225"/>
        <v>Inviable Sanitariamente</v>
      </c>
      <c r="SND470" s="265" t="str">
        <f t="shared" si="13226"/>
        <v>Inviable Sanitariamente</v>
      </c>
      <c r="SNE470" s="265" t="str">
        <f t="shared" si="13227"/>
        <v>Inviable Sanitariamente</v>
      </c>
      <c r="SNF470" s="265" t="str">
        <f t="shared" si="13228"/>
        <v>Inviable Sanitariamente</v>
      </c>
      <c r="SNG470" s="265" t="str">
        <f t="shared" si="13229"/>
        <v>Inviable Sanitariamente</v>
      </c>
      <c r="SNH470" s="265" t="str">
        <f t="shared" si="13230"/>
        <v>Inviable Sanitariamente</v>
      </c>
      <c r="SNI470" s="265" t="str">
        <f t="shared" si="13231"/>
        <v>Inviable Sanitariamente</v>
      </c>
      <c r="SNJ470" s="265" t="str">
        <f t="shared" si="13232"/>
        <v>Inviable Sanitariamente</v>
      </c>
      <c r="SNK470" s="265" t="str">
        <f t="shared" si="13233"/>
        <v>Inviable Sanitariamente</v>
      </c>
      <c r="SNL470" s="265" t="str">
        <f t="shared" si="13234"/>
        <v>Inviable Sanitariamente</v>
      </c>
      <c r="SNM470" s="265" t="str">
        <f t="shared" si="13235"/>
        <v>Inviable Sanitariamente</v>
      </c>
      <c r="SNN470" s="265" t="str">
        <f t="shared" si="13236"/>
        <v>Inviable Sanitariamente</v>
      </c>
      <c r="SNO470" s="265" t="str">
        <f t="shared" si="13237"/>
        <v>Inviable Sanitariamente</v>
      </c>
      <c r="SNP470" s="265" t="str">
        <f t="shared" si="13238"/>
        <v>Inviable Sanitariamente</v>
      </c>
      <c r="SNQ470" s="265" t="str">
        <f t="shared" si="13239"/>
        <v>Inviable Sanitariamente</v>
      </c>
      <c r="SNR470" s="265" t="str">
        <f t="shared" si="13240"/>
        <v>Inviable Sanitariamente</v>
      </c>
      <c r="SNS470" s="265" t="str">
        <f t="shared" si="13241"/>
        <v>Inviable Sanitariamente</v>
      </c>
      <c r="SNT470" s="265" t="str">
        <f t="shared" si="13242"/>
        <v>Inviable Sanitariamente</v>
      </c>
      <c r="SNU470" s="265" t="str">
        <f t="shared" si="13243"/>
        <v>Inviable Sanitariamente</v>
      </c>
      <c r="SNV470" s="265" t="str">
        <f t="shared" si="13244"/>
        <v>Inviable Sanitariamente</v>
      </c>
      <c r="SNW470" s="265" t="str">
        <f t="shared" si="13245"/>
        <v>Inviable Sanitariamente</v>
      </c>
      <c r="SNX470" s="265" t="str">
        <f t="shared" si="13246"/>
        <v>Inviable Sanitariamente</v>
      </c>
      <c r="SNY470" s="265" t="str">
        <f t="shared" si="13247"/>
        <v>Inviable Sanitariamente</v>
      </c>
      <c r="SNZ470" s="265" t="str">
        <f t="shared" si="13248"/>
        <v>Inviable Sanitariamente</v>
      </c>
      <c r="SOA470" s="265" t="str">
        <f t="shared" si="13249"/>
        <v>Inviable Sanitariamente</v>
      </c>
      <c r="SOB470" s="265" t="str">
        <f t="shared" si="13250"/>
        <v>Inviable Sanitariamente</v>
      </c>
      <c r="SOC470" s="265" t="str">
        <f t="shared" si="13251"/>
        <v>Inviable Sanitariamente</v>
      </c>
      <c r="SOD470" s="265" t="str">
        <f t="shared" si="13252"/>
        <v>Inviable Sanitariamente</v>
      </c>
      <c r="SOE470" s="265" t="str">
        <f t="shared" si="13253"/>
        <v>Inviable Sanitariamente</v>
      </c>
      <c r="SOF470" s="265" t="str">
        <f t="shared" si="13254"/>
        <v>Inviable Sanitariamente</v>
      </c>
      <c r="SOG470" s="265" t="str">
        <f t="shared" si="13255"/>
        <v>Inviable Sanitariamente</v>
      </c>
      <c r="SOH470" s="265" t="str">
        <f t="shared" si="13256"/>
        <v>Inviable Sanitariamente</v>
      </c>
      <c r="SOI470" s="265" t="str">
        <f t="shared" si="13257"/>
        <v>Inviable Sanitariamente</v>
      </c>
      <c r="SOJ470" s="265" t="str">
        <f t="shared" si="13258"/>
        <v>Inviable Sanitariamente</v>
      </c>
      <c r="SOK470" s="265" t="str">
        <f t="shared" si="13259"/>
        <v>Inviable Sanitariamente</v>
      </c>
      <c r="SOL470" s="265" t="str">
        <f t="shared" si="13260"/>
        <v>Inviable Sanitariamente</v>
      </c>
      <c r="SOM470" s="265" t="str">
        <f t="shared" si="13261"/>
        <v>Inviable Sanitariamente</v>
      </c>
      <c r="SON470" s="265" t="str">
        <f t="shared" si="13262"/>
        <v>Inviable Sanitariamente</v>
      </c>
      <c r="SOO470" s="265" t="str">
        <f t="shared" si="13263"/>
        <v>Inviable Sanitariamente</v>
      </c>
      <c r="SOP470" s="265" t="str">
        <f t="shared" si="13264"/>
        <v>Inviable Sanitariamente</v>
      </c>
      <c r="SOQ470" s="265" t="str">
        <f t="shared" si="13265"/>
        <v>Inviable Sanitariamente</v>
      </c>
      <c r="SOR470" s="265" t="str">
        <f t="shared" si="13266"/>
        <v>Inviable Sanitariamente</v>
      </c>
      <c r="SOS470" s="265" t="str">
        <f t="shared" si="13267"/>
        <v>Inviable Sanitariamente</v>
      </c>
      <c r="SOT470" s="265" t="str">
        <f t="shared" si="13268"/>
        <v>Inviable Sanitariamente</v>
      </c>
      <c r="SOU470" s="265" t="str">
        <f t="shared" si="13269"/>
        <v>Inviable Sanitariamente</v>
      </c>
      <c r="SOV470" s="265" t="str">
        <f t="shared" si="13270"/>
        <v>Inviable Sanitariamente</v>
      </c>
      <c r="SOW470" s="265" t="str">
        <f t="shared" si="13271"/>
        <v>Inviable Sanitariamente</v>
      </c>
      <c r="SOX470" s="265" t="str">
        <f t="shared" si="13272"/>
        <v>Inviable Sanitariamente</v>
      </c>
      <c r="SOY470" s="265" t="str">
        <f t="shared" si="13273"/>
        <v>Inviable Sanitariamente</v>
      </c>
      <c r="SOZ470" s="265" t="str">
        <f t="shared" si="13274"/>
        <v>Inviable Sanitariamente</v>
      </c>
      <c r="SPA470" s="265" t="str">
        <f t="shared" si="13275"/>
        <v>Inviable Sanitariamente</v>
      </c>
      <c r="SPB470" s="265" t="str">
        <f t="shared" si="13276"/>
        <v>Inviable Sanitariamente</v>
      </c>
      <c r="SPC470" s="265" t="str">
        <f t="shared" si="13277"/>
        <v>Inviable Sanitariamente</v>
      </c>
      <c r="SPD470" s="265" t="str">
        <f t="shared" si="13278"/>
        <v>Inviable Sanitariamente</v>
      </c>
      <c r="SPE470" s="265" t="str">
        <f t="shared" si="13279"/>
        <v>Inviable Sanitariamente</v>
      </c>
      <c r="SPF470" s="265" t="str">
        <f t="shared" si="13280"/>
        <v>Inviable Sanitariamente</v>
      </c>
      <c r="SPG470" s="265" t="str">
        <f t="shared" si="13281"/>
        <v>Inviable Sanitariamente</v>
      </c>
      <c r="SPH470" s="265" t="str">
        <f t="shared" si="13282"/>
        <v>Inviable Sanitariamente</v>
      </c>
      <c r="SPI470" s="265" t="str">
        <f t="shared" si="13283"/>
        <v>Inviable Sanitariamente</v>
      </c>
      <c r="SPJ470" s="265" t="str">
        <f t="shared" si="13284"/>
        <v>Inviable Sanitariamente</v>
      </c>
      <c r="SPK470" s="265" t="str">
        <f t="shared" si="13285"/>
        <v>Inviable Sanitariamente</v>
      </c>
      <c r="SPL470" s="265" t="str">
        <f t="shared" si="13286"/>
        <v>Inviable Sanitariamente</v>
      </c>
      <c r="SPM470" s="265" t="str">
        <f t="shared" si="13287"/>
        <v>Inviable Sanitariamente</v>
      </c>
      <c r="SPN470" s="265" t="str">
        <f t="shared" si="13288"/>
        <v>Inviable Sanitariamente</v>
      </c>
      <c r="SPO470" s="265" t="str">
        <f t="shared" si="13289"/>
        <v>Inviable Sanitariamente</v>
      </c>
      <c r="SPP470" s="265" t="str">
        <f t="shared" si="13290"/>
        <v>Inviable Sanitariamente</v>
      </c>
      <c r="SPQ470" s="265" t="str">
        <f t="shared" si="13291"/>
        <v>Inviable Sanitariamente</v>
      </c>
      <c r="SPR470" s="265" t="str">
        <f t="shared" si="13292"/>
        <v>Inviable Sanitariamente</v>
      </c>
      <c r="SPS470" s="265" t="str">
        <f t="shared" si="13293"/>
        <v>Inviable Sanitariamente</v>
      </c>
      <c r="SPT470" s="265" t="str">
        <f t="shared" si="13294"/>
        <v>Inviable Sanitariamente</v>
      </c>
      <c r="SPU470" s="265" t="str">
        <f t="shared" si="13295"/>
        <v>Inviable Sanitariamente</v>
      </c>
      <c r="SPV470" s="265" t="str">
        <f t="shared" si="13296"/>
        <v>Inviable Sanitariamente</v>
      </c>
      <c r="SPW470" s="265" t="str">
        <f t="shared" si="13297"/>
        <v>Inviable Sanitariamente</v>
      </c>
      <c r="SPX470" s="265" t="str">
        <f t="shared" si="13298"/>
        <v>Inviable Sanitariamente</v>
      </c>
      <c r="SPY470" s="265" t="str">
        <f t="shared" si="13299"/>
        <v>Inviable Sanitariamente</v>
      </c>
      <c r="SPZ470" s="265" t="str">
        <f t="shared" si="13300"/>
        <v>Inviable Sanitariamente</v>
      </c>
      <c r="SQA470" s="265" t="str">
        <f t="shared" si="13301"/>
        <v>Inviable Sanitariamente</v>
      </c>
      <c r="SQB470" s="265" t="str">
        <f t="shared" si="13302"/>
        <v>Inviable Sanitariamente</v>
      </c>
      <c r="SQC470" s="265" t="str">
        <f t="shared" si="13303"/>
        <v>Inviable Sanitariamente</v>
      </c>
      <c r="SQD470" s="265" t="str">
        <f t="shared" si="13304"/>
        <v>Inviable Sanitariamente</v>
      </c>
      <c r="SQE470" s="265" t="str">
        <f t="shared" si="13305"/>
        <v>Inviable Sanitariamente</v>
      </c>
      <c r="SQF470" s="265" t="str">
        <f t="shared" si="13306"/>
        <v>Inviable Sanitariamente</v>
      </c>
      <c r="SQG470" s="265" t="str">
        <f t="shared" si="13307"/>
        <v>Inviable Sanitariamente</v>
      </c>
      <c r="SQH470" s="265" t="str">
        <f t="shared" si="13308"/>
        <v>Inviable Sanitariamente</v>
      </c>
      <c r="SQI470" s="265" t="str">
        <f t="shared" si="13309"/>
        <v>Inviable Sanitariamente</v>
      </c>
      <c r="SQJ470" s="265" t="str">
        <f t="shared" si="13310"/>
        <v>Inviable Sanitariamente</v>
      </c>
      <c r="SQK470" s="265" t="str">
        <f t="shared" si="13311"/>
        <v>Inviable Sanitariamente</v>
      </c>
      <c r="SQL470" s="265" t="str">
        <f t="shared" si="13312"/>
        <v>Inviable Sanitariamente</v>
      </c>
      <c r="SQM470" s="265" t="str">
        <f t="shared" si="13313"/>
        <v>Inviable Sanitariamente</v>
      </c>
      <c r="SQN470" s="265" t="str">
        <f t="shared" si="13314"/>
        <v>Inviable Sanitariamente</v>
      </c>
      <c r="SQO470" s="265" t="str">
        <f t="shared" si="13315"/>
        <v>Inviable Sanitariamente</v>
      </c>
      <c r="SQP470" s="265" t="str">
        <f t="shared" si="13316"/>
        <v>Inviable Sanitariamente</v>
      </c>
      <c r="SQQ470" s="265" t="str">
        <f t="shared" si="13317"/>
        <v>Inviable Sanitariamente</v>
      </c>
      <c r="SQR470" s="265" t="str">
        <f t="shared" si="13318"/>
        <v>Inviable Sanitariamente</v>
      </c>
      <c r="SQS470" s="265" t="str">
        <f t="shared" si="13319"/>
        <v>Inviable Sanitariamente</v>
      </c>
      <c r="SQT470" s="265" t="str">
        <f t="shared" si="13320"/>
        <v>Inviable Sanitariamente</v>
      </c>
      <c r="SQU470" s="265" t="str">
        <f t="shared" si="13321"/>
        <v>Inviable Sanitariamente</v>
      </c>
      <c r="SQV470" s="265" t="str">
        <f t="shared" si="13322"/>
        <v>Inviable Sanitariamente</v>
      </c>
      <c r="SQW470" s="265" t="str">
        <f t="shared" si="13323"/>
        <v>Inviable Sanitariamente</v>
      </c>
      <c r="SQX470" s="265" t="str">
        <f t="shared" si="13324"/>
        <v>Inviable Sanitariamente</v>
      </c>
      <c r="SQY470" s="265" t="str">
        <f t="shared" si="13325"/>
        <v>Inviable Sanitariamente</v>
      </c>
      <c r="SQZ470" s="265" t="str">
        <f t="shared" si="13326"/>
        <v>Inviable Sanitariamente</v>
      </c>
      <c r="SRA470" s="265" t="str">
        <f t="shared" si="13327"/>
        <v>Inviable Sanitariamente</v>
      </c>
      <c r="SRB470" s="265" t="str">
        <f t="shared" si="13328"/>
        <v>Inviable Sanitariamente</v>
      </c>
      <c r="SRC470" s="265" t="str">
        <f t="shared" si="13329"/>
        <v>Inviable Sanitariamente</v>
      </c>
      <c r="SRD470" s="265" t="str">
        <f t="shared" si="13330"/>
        <v>Inviable Sanitariamente</v>
      </c>
      <c r="SRE470" s="265" t="str">
        <f t="shared" si="13331"/>
        <v>Inviable Sanitariamente</v>
      </c>
      <c r="SRF470" s="265" t="str">
        <f t="shared" si="13332"/>
        <v>Inviable Sanitariamente</v>
      </c>
      <c r="SRG470" s="265" t="str">
        <f t="shared" si="13333"/>
        <v>Inviable Sanitariamente</v>
      </c>
      <c r="SRH470" s="265" t="str">
        <f t="shared" si="13334"/>
        <v>Inviable Sanitariamente</v>
      </c>
      <c r="SRI470" s="265" t="str">
        <f t="shared" si="13335"/>
        <v>Inviable Sanitariamente</v>
      </c>
      <c r="SRJ470" s="265" t="str">
        <f t="shared" si="13336"/>
        <v>Inviable Sanitariamente</v>
      </c>
      <c r="SRK470" s="265" t="str">
        <f t="shared" si="13337"/>
        <v>Inviable Sanitariamente</v>
      </c>
      <c r="SRL470" s="265" t="str">
        <f t="shared" si="13338"/>
        <v>Inviable Sanitariamente</v>
      </c>
      <c r="SRM470" s="265" t="str">
        <f t="shared" si="13339"/>
        <v>Inviable Sanitariamente</v>
      </c>
      <c r="SRN470" s="265" t="str">
        <f t="shared" si="13340"/>
        <v>Inviable Sanitariamente</v>
      </c>
      <c r="SRO470" s="265" t="str">
        <f t="shared" si="13341"/>
        <v>Inviable Sanitariamente</v>
      </c>
      <c r="SRP470" s="265" t="str">
        <f t="shared" si="13342"/>
        <v>Inviable Sanitariamente</v>
      </c>
      <c r="SRQ470" s="265" t="str">
        <f t="shared" si="13343"/>
        <v>Inviable Sanitariamente</v>
      </c>
      <c r="SRR470" s="265" t="str">
        <f t="shared" si="13344"/>
        <v>Inviable Sanitariamente</v>
      </c>
      <c r="SRS470" s="265" t="str">
        <f t="shared" si="13345"/>
        <v>Inviable Sanitariamente</v>
      </c>
      <c r="SRT470" s="265" t="str">
        <f t="shared" si="13346"/>
        <v>Inviable Sanitariamente</v>
      </c>
      <c r="SRU470" s="265" t="str">
        <f t="shared" si="13347"/>
        <v>Inviable Sanitariamente</v>
      </c>
      <c r="SRV470" s="265" t="str">
        <f t="shared" si="13348"/>
        <v>Inviable Sanitariamente</v>
      </c>
      <c r="SRW470" s="265" t="str">
        <f t="shared" si="13349"/>
        <v>Inviable Sanitariamente</v>
      </c>
      <c r="SRX470" s="265" t="str">
        <f t="shared" si="13350"/>
        <v>Inviable Sanitariamente</v>
      </c>
      <c r="SRY470" s="265" t="str">
        <f t="shared" si="13351"/>
        <v>Inviable Sanitariamente</v>
      </c>
      <c r="SRZ470" s="265" t="str">
        <f t="shared" si="13352"/>
        <v>Inviable Sanitariamente</v>
      </c>
      <c r="SSA470" s="265" t="str">
        <f t="shared" si="13353"/>
        <v>Inviable Sanitariamente</v>
      </c>
      <c r="SSB470" s="265" t="str">
        <f t="shared" si="13354"/>
        <v>Inviable Sanitariamente</v>
      </c>
      <c r="SSC470" s="265" t="str">
        <f t="shared" si="13355"/>
        <v>Inviable Sanitariamente</v>
      </c>
      <c r="SSD470" s="265" t="str">
        <f t="shared" si="13356"/>
        <v>Inviable Sanitariamente</v>
      </c>
      <c r="SSE470" s="265" t="str">
        <f t="shared" si="13357"/>
        <v>Inviable Sanitariamente</v>
      </c>
      <c r="SSF470" s="265" t="str">
        <f t="shared" si="13358"/>
        <v>Inviable Sanitariamente</v>
      </c>
      <c r="SSG470" s="265" t="str">
        <f t="shared" si="13359"/>
        <v>Inviable Sanitariamente</v>
      </c>
      <c r="SSH470" s="265" t="str">
        <f t="shared" si="13360"/>
        <v>Inviable Sanitariamente</v>
      </c>
      <c r="SSI470" s="265" t="str">
        <f t="shared" si="13361"/>
        <v>Inviable Sanitariamente</v>
      </c>
      <c r="SSJ470" s="265" t="str">
        <f t="shared" si="13362"/>
        <v>Inviable Sanitariamente</v>
      </c>
      <c r="SSK470" s="265" t="str">
        <f t="shared" si="13363"/>
        <v>Inviable Sanitariamente</v>
      </c>
      <c r="SSL470" s="265" t="str">
        <f t="shared" si="13364"/>
        <v>Inviable Sanitariamente</v>
      </c>
      <c r="SSM470" s="265" t="str">
        <f t="shared" si="13365"/>
        <v>Inviable Sanitariamente</v>
      </c>
      <c r="SSN470" s="265" t="str">
        <f t="shared" si="13366"/>
        <v>Inviable Sanitariamente</v>
      </c>
      <c r="SSO470" s="265" t="str">
        <f t="shared" si="13367"/>
        <v>Inviable Sanitariamente</v>
      </c>
      <c r="SSP470" s="265" t="str">
        <f t="shared" si="13368"/>
        <v>Inviable Sanitariamente</v>
      </c>
      <c r="SSQ470" s="265" t="str">
        <f t="shared" si="13369"/>
        <v>Inviable Sanitariamente</v>
      </c>
      <c r="SSR470" s="265" t="str">
        <f t="shared" si="13370"/>
        <v>Inviable Sanitariamente</v>
      </c>
      <c r="SSS470" s="265" t="str">
        <f t="shared" si="13371"/>
        <v>Inviable Sanitariamente</v>
      </c>
      <c r="SST470" s="265" t="str">
        <f t="shared" si="13372"/>
        <v>Inviable Sanitariamente</v>
      </c>
      <c r="SSU470" s="265" t="str">
        <f t="shared" si="13373"/>
        <v>Inviable Sanitariamente</v>
      </c>
      <c r="SSV470" s="265" t="str">
        <f t="shared" si="13374"/>
        <v>Inviable Sanitariamente</v>
      </c>
      <c r="SSW470" s="265" t="str">
        <f t="shared" si="13375"/>
        <v>Inviable Sanitariamente</v>
      </c>
      <c r="SSX470" s="265" t="str">
        <f t="shared" si="13376"/>
        <v>Inviable Sanitariamente</v>
      </c>
      <c r="SSY470" s="265" t="str">
        <f t="shared" si="13377"/>
        <v>Inviable Sanitariamente</v>
      </c>
      <c r="SSZ470" s="265" t="str">
        <f t="shared" si="13378"/>
        <v>Inviable Sanitariamente</v>
      </c>
      <c r="STA470" s="265" t="str">
        <f t="shared" si="13379"/>
        <v>Inviable Sanitariamente</v>
      </c>
      <c r="STB470" s="265" t="str">
        <f t="shared" si="13380"/>
        <v>Inviable Sanitariamente</v>
      </c>
      <c r="STC470" s="265" t="str">
        <f t="shared" si="13381"/>
        <v>Inviable Sanitariamente</v>
      </c>
      <c r="STD470" s="265" t="str">
        <f t="shared" si="13382"/>
        <v>Inviable Sanitariamente</v>
      </c>
      <c r="STE470" s="265" t="str">
        <f t="shared" si="13383"/>
        <v>Inviable Sanitariamente</v>
      </c>
      <c r="STF470" s="265" t="str">
        <f t="shared" si="13384"/>
        <v>Inviable Sanitariamente</v>
      </c>
      <c r="STG470" s="265" t="str">
        <f t="shared" si="13385"/>
        <v>Inviable Sanitariamente</v>
      </c>
      <c r="STH470" s="265" t="str">
        <f t="shared" si="13386"/>
        <v>Inviable Sanitariamente</v>
      </c>
      <c r="STI470" s="265" t="str">
        <f t="shared" si="13387"/>
        <v>Inviable Sanitariamente</v>
      </c>
      <c r="STJ470" s="265" t="str">
        <f t="shared" si="13388"/>
        <v>Inviable Sanitariamente</v>
      </c>
      <c r="STK470" s="265" t="str">
        <f t="shared" si="13389"/>
        <v>Inviable Sanitariamente</v>
      </c>
      <c r="STL470" s="265" t="str">
        <f t="shared" si="13390"/>
        <v>Inviable Sanitariamente</v>
      </c>
      <c r="STM470" s="265" t="str">
        <f t="shared" si="13391"/>
        <v>Inviable Sanitariamente</v>
      </c>
      <c r="STN470" s="265" t="str">
        <f t="shared" si="13392"/>
        <v>Inviable Sanitariamente</v>
      </c>
      <c r="STO470" s="265" t="str">
        <f t="shared" si="13393"/>
        <v>Inviable Sanitariamente</v>
      </c>
      <c r="STP470" s="265" t="str">
        <f t="shared" si="13394"/>
        <v>Inviable Sanitariamente</v>
      </c>
      <c r="STQ470" s="265" t="str">
        <f t="shared" si="13395"/>
        <v>Inviable Sanitariamente</v>
      </c>
      <c r="STR470" s="265" t="str">
        <f t="shared" si="13396"/>
        <v>Inviable Sanitariamente</v>
      </c>
      <c r="STS470" s="265" t="str">
        <f t="shared" si="13397"/>
        <v>Inviable Sanitariamente</v>
      </c>
      <c r="STT470" s="265" t="str">
        <f t="shared" si="13398"/>
        <v>Inviable Sanitariamente</v>
      </c>
      <c r="STU470" s="265" t="str">
        <f t="shared" si="13399"/>
        <v>Inviable Sanitariamente</v>
      </c>
      <c r="STV470" s="265" t="str">
        <f t="shared" si="13400"/>
        <v>Inviable Sanitariamente</v>
      </c>
      <c r="STW470" s="265" t="str">
        <f t="shared" si="13401"/>
        <v>Inviable Sanitariamente</v>
      </c>
      <c r="STX470" s="265" t="str">
        <f t="shared" si="13402"/>
        <v>Inviable Sanitariamente</v>
      </c>
      <c r="STY470" s="265" t="str">
        <f t="shared" si="13403"/>
        <v>Inviable Sanitariamente</v>
      </c>
      <c r="STZ470" s="265" t="str">
        <f t="shared" si="13404"/>
        <v>Inviable Sanitariamente</v>
      </c>
      <c r="SUA470" s="265" t="str">
        <f t="shared" si="13405"/>
        <v>Inviable Sanitariamente</v>
      </c>
      <c r="SUB470" s="265" t="str">
        <f t="shared" si="13406"/>
        <v>Inviable Sanitariamente</v>
      </c>
      <c r="SUC470" s="265" t="str">
        <f t="shared" si="13407"/>
        <v>Inviable Sanitariamente</v>
      </c>
      <c r="SUD470" s="265" t="str">
        <f t="shared" si="13408"/>
        <v>Inviable Sanitariamente</v>
      </c>
      <c r="SUE470" s="265" t="str">
        <f t="shared" si="13409"/>
        <v>Inviable Sanitariamente</v>
      </c>
      <c r="SUF470" s="265" t="str">
        <f t="shared" si="13410"/>
        <v>Inviable Sanitariamente</v>
      </c>
      <c r="SUG470" s="265" t="str">
        <f t="shared" si="13411"/>
        <v>Inviable Sanitariamente</v>
      </c>
      <c r="SUH470" s="265" t="str">
        <f t="shared" si="13412"/>
        <v>Inviable Sanitariamente</v>
      </c>
      <c r="SUI470" s="265" t="str">
        <f t="shared" si="13413"/>
        <v>Inviable Sanitariamente</v>
      </c>
      <c r="SUJ470" s="265" t="str">
        <f t="shared" si="13414"/>
        <v>Inviable Sanitariamente</v>
      </c>
      <c r="SUK470" s="265" t="str">
        <f t="shared" si="13415"/>
        <v>Inviable Sanitariamente</v>
      </c>
      <c r="SUL470" s="265" t="str">
        <f t="shared" si="13416"/>
        <v>Inviable Sanitariamente</v>
      </c>
      <c r="SUM470" s="265" t="str">
        <f t="shared" si="13417"/>
        <v>Inviable Sanitariamente</v>
      </c>
      <c r="SUN470" s="265" t="str">
        <f t="shared" si="13418"/>
        <v>Inviable Sanitariamente</v>
      </c>
      <c r="SUO470" s="265" t="str">
        <f t="shared" si="13419"/>
        <v>Inviable Sanitariamente</v>
      </c>
      <c r="SUP470" s="265" t="str">
        <f t="shared" si="13420"/>
        <v>Inviable Sanitariamente</v>
      </c>
      <c r="SUQ470" s="265" t="str">
        <f t="shared" si="13421"/>
        <v>Inviable Sanitariamente</v>
      </c>
      <c r="SUR470" s="265" t="str">
        <f t="shared" si="13422"/>
        <v>Inviable Sanitariamente</v>
      </c>
      <c r="SUS470" s="265" t="str">
        <f t="shared" si="13423"/>
        <v>Inviable Sanitariamente</v>
      </c>
      <c r="SUT470" s="265" t="str">
        <f t="shared" si="13424"/>
        <v>Inviable Sanitariamente</v>
      </c>
      <c r="SUU470" s="265" t="str">
        <f t="shared" si="13425"/>
        <v>Inviable Sanitariamente</v>
      </c>
      <c r="SUV470" s="265" t="str">
        <f t="shared" si="13426"/>
        <v>Inviable Sanitariamente</v>
      </c>
      <c r="SUW470" s="265" t="str">
        <f t="shared" si="13427"/>
        <v>Inviable Sanitariamente</v>
      </c>
      <c r="SUX470" s="265" t="str">
        <f t="shared" si="13428"/>
        <v>Inviable Sanitariamente</v>
      </c>
      <c r="SUY470" s="265" t="str">
        <f t="shared" si="13429"/>
        <v>Inviable Sanitariamente</v>
      </c>
      <c r="SUZ470" s="265" t="str">
        <f t="shared" si="13430"/>
        <v>Inviable Sanitariamente</v>
      </c>
      <c r="SVA470" s="265" t="str">
        <f t="shared" si="13431"/>
        <v>Inviable Sanitariamente</v>
      </c>
      <c r="SVB470" s="265" t="str">
        <f t="shared" si="13432"/>
        <v>Inviable Sanitariamente</v>
      </c>
      <c r="SVC470" s="265" t="str">
        <f t="shared" si="13433"/>
        <v>Inviable Sanitariamente</v>
      </c>
      <c r="SVD470" s="265" t="str">
        <f t="shared" si="13434"/>
        <v>Inviable Sanitariamente</v>
      </c>
      <c r="SVE470" s="265" t="str">
        <f t="shared" si="13435"/>
        <v>Inviable Sanitariamente</v>
      </c>
      <c r="SVF470" s="265" t="str">
        <f t="shared" si="13436"/>
        <v>Inviable Sanitariamente</v>
      </c>
      <c r="SVG470" s="265" t="str">
        <f t="shared" si="13437"/>
        <v>Inviable Sanitariamente</v>
      </c>
      <c r="SVH470" s="265" t="str">
        <f t="shared" si="13438"/>
        <v>Inviable Sanitariamente</v>
      </c>
      <c r="SVI470" s="265" t="str">
        <f t="shared" si="13439"/>
        <v>Inviable Sanitariamente</v>
      </c>
      <c r="SVJ470" s="265" t="str">
        <f t="shared" si="13440"/>
        <v>Inviable Sanitariamente</v>
      </c>
      <c r="SVK470" s="265" t="str">
        <f t="shared" si="13441"/>
        <v>Inviable Sanitariamente</v>
      </c>
      <c r="SVL470" s="265" t="str">
        <f t="shared" si="13442"/>
        <v>Inviable Sanitariamente</v>
      </c>
      <c r="SVM470" s="265" t="str">
        <f t="shared" si="13443"/>
        <v>Inviable Sanitariamente</v>
      </c>
      <c r="SVN470" s="265" t="str">
        <f t="shared" si="13444"/>
        <v>Inviable Sanitariamente</v>
      </c>
      <c r="SVO470" s="265" t="str">
        <f t="shared" si="13445"/>
        <v>Inviable Sanitariamente</v>
      </c>
      <c r="SVP470" s="265" t="str">
        <f t="shared" si="13446"/>
        <v>Inviable Sanitariamente</v>
      </c>
      <c r="SVQ470" s="265" t="str">
        <f t="shared" si="13447"/>
        <v>Inviable Sanitariamente</v>
      </c>
      <c r="SVR470" s="265" t="str">
        <f t="shared" si="13448"/>
        <v>Inviable Sanitariamente</v>
      </c>
      <c r="SVS470" s="265" t="str">
        <f t="shared" si="13449"/>
        <v>Inviable Sanitariamente</v>
      </c>
      <c r="SVT470" s="265" t="str">
        <f t="shared" si="13450"/>
        <v>Inviable Sanitariamente</v>
      </c>
      <c r="SVU470" s="265" t="str">
        <f t="shared" si="13451"/>
        <v>Inviable Sanitariamente</v>
      </c>
      <c r="SVV470" s="265" t="str">
        <f t="shared" si="13452"/>
        <v>Inviable Sanitariamente</v>
      </c>
      <c r="SVW470" s="265" t="str">
        <f t="shared" si="13453"/>
        <v>Inviable Sanitariamente</v>
      </c>
      <c r="SVX470" s="265" t="str">
        <f t="shared" si="13454"/>
        <v>Inviable Sanitariamente</v>
      </c>
      <c r="SVY470" s="265" t="str">
        <f t="shared" si="13455"/>
        <v>Inviable Sanitariamente</v>
      </c>
      <c r="SVZ470" s="265" t="str">
        <f t="shared" si="13456"/>
        <v>Inviable Sanitariamente</v>
      </c>
      <c r="SWA470" s="265" t="str">
        <f t="shared" si="13457"/>
        <v>Inviable Sanitariamente</v>
      </c>
      <c r="SWB470" s="265" t="str">
        <f t="shared" si="13458"/>
        <v>Inviable Sanitariamente</v>
      </c>
      <c r="SWC470" s="265" t="str">
        <f t="shared" si="13459"/>
        <v>Inviable Sanitariamente</v>
      </c>
      <c r="SWD470" s="265" t="str">
        <f t="shared" si="13460"/>
        <v>Inviable Sanitariamente</v>
      </c>
      <c r="SWE470" s="265" t="str">
        <f t="shared" si="13461"/>
        <v>Inviable Sanitariamente</v>
      </c>
      <c r="SWF470" s="265" t="str">
        <f t="shared" si="13462"/>
        <v>Inviable Sanitariamente</v>
      </c>
      <c r="SWG470" s="265" t="str">
        <f t="shared" si="13463"/>
        <v>Inviable Sanitariamente</v>
      </c>
      <c r="SWH470" s="265" t="str">
        <f t="shared" si="13464"/>
        <v>Inviable Sanitariamente</v>
      </c>
      <c r="SWI470" s="265" t="str">
        <f t="shared" si="13465"/>
        <v>Inviable Sanitariamente</v>
      </c>
      <c r="SWJ470" s="265" t="str">
        <f t="shared" si="13466"/>
        <v>Inviable Sanitariamente</v>
      </c>
      <c r="SWK470" s="265" t="str">
        <f t="shared" si="13467"/>
        <v>Inviable Sanitariamente</v>
      </c>
      <c r="SWL470" s="265" t="str">
        <f t="shared" si="13468"/>
        <v>Inviable Sanitariamente</v>
      </c>
      <c r="SWM470" s="265" t="str">
        <f t="shared" si="13469"/>
        <v>Inviable Sanitariamente</v>
      </c>
      <c r="SWN470" s="265" t="str">
        <f t="shared" si="13470"/>
        <v>Inviable Sanitariamente</v>
      </c>
      <c r="SWO470" s="265" t="str">
        <f t="shared" si="13471"/>
        <v>Inviable Sanitariamente</v>
      </c>
      <c r="SWP470" s="265" t="str">
        <f t="shared" si="13472"/>
        <v>Inviable Sanitariamente</v>
      </c>
      <c r="SWQ470" s="265" t="str">
        <f t="shared" si="13473"/>
        <v>Inviable Sanitariamente</v>
      </c>
      <c r="SWR470" s="265" t="str">
        <f t="shared" si="13474"/>
        <v>Inviable Sanitariamente</v>
      </c>
      <c r="SWS470" s="265" t="str">
        <f t="shared" si="13475"/>
        <v>Inviable Sanitariamente</v>
      </c>
      <c r="SWT470" s="265" t="str">
        <f t="shared" si="13476"/>
        <v>Inviable Sanitariamente</v>
      </c>
      <c r="SWU470" s="265" t="str">
        <f t="shared" si="13477"/>
        <v>Inviable Sanitariamente</v>
      </c>
      <c r="SWV470" s="265" t="str">
        <f t="shared" si="13478"/>
        <v>Inviable Sanitariamente</v>
      </c>
      <c r="SWW470" s="265" t="str">
        <f t="shared" si="13479"/>
        <v>Inviable Sanitariamente</v>
      </c>
      <c r="SWX470" s="265" t="str">
        <f t="shared" si="13480"/>
        <v>Inviable Sanitariamente</v>
      </c>
      <c r="SWY470" s="265" t="str">
        <f t="shared" si="13481"/>
        <v>Inviable Sanitariamente</v>
      </c>
      <c r="SWZ470" s="265" t="str">
        <f t="shared" si="13482"/>
        <v>Inviable Sanitariamente</v>
      </c>
      <c r="SXA470" s="265" t="str">
        <f t="shared" si="13483"/>
        <v>Inviable Sanitariamente</v>
      </c>
      <c r="SXB470" s="265" t="str">
        <f t="shared" si="13484"/>
        <v>Inviable Sanitariamente</v>
      </c>
      <c r="SXC470" s="265" t="str">
        <f t="shared" si="13485"/>
        <v>Inviable Sanitariamente</v>
      </c>
      <c r="SXD470" s="265" t="str">
        <f t="shared" si="13486"/>
        <v>Inviable Sanitariamente</v>
      </c>
      <c r="SXE470" s="265" t="str">
        <f t="shared" si="13487"/>
        <v>Inviable Sanitariamente</v>
      </c>
      <c r="SXF470" s="265" t="str">
        <f t="shared" si="13488"/>
        <v>Inviable Sanitariamente</v>
      </c>
      <c r="SXG470" s="265" t="str">
        <f t="shared" si="13489"/>
        <v>Inviable Sanitariamente</v>
      </c>
      <c r="SXH470" s="265" t="str">
        <f t="shared" si="13490"/>
        <v>Inviable Sanitariamente</v>
      </c>
      <c r="SXI470" s="265" t="str">
        <f t="shared" si="13491"/>
        <v>Inviable Sanitariamente</v>
      </c>
      <c r="SXJ470" s="265" t="str">
        <f t="shared" si="13492"/>
        <v>Inviable Sanitariamente</v>
      </c>
      <c r="SXK470" s="265" t="str">
        <f t="shared" si="13493"/>
        <v>Inviable Sanitariamente</v>
      </c>
      <c r="SXL470" s="265" t="str">
        <f t="shared" si="13494"/>
        <v>Inviable Sanitariamente</v>
      </c>
      <c r="SXM470" s="265" t="str">
        <f t="shared" si="13495"/>
        <v>Inviable Sanitariamente</v>
      </c>
      <c r="SXN470" s="265" t="str">
        <f t="shared" si="13496"/>
        <v>Inviable Sanitariamente</v>
      </c>
      <c r="SXO470" s="265" t="str">
        <f t="shared" si="13497"/>
        <v>Inviable Sanitariamente</v>
      </c>
      <c r="SXP470" s="265" t="str">
        <f t="shared" si="13498"/>
        <v>Inviable Sanitariamente</v>
      </c>
      <c r="SXQ470" s="265" t="str">
        <f t="shared" si="13499"/>
        <v>Inviable Sanitariamente</v>
      </c>
      <c r="SXR470" s="265" t="str">
        <f t="shared" si="13500"/>
        <v>Inviable Sanitariamente</v>
      </c>
      <c r="SXS470" s="265" t="str">
        <f t="shared" si="13501"/>
        <v>Inviable Sanitariamente</v>
      </c>
      <c r="SXT470" s="265" t="str">
        <f t="shared" si="13502"/>
        <v>Inviable Sanitariamente</v>
      </c>
      <c r="SXU470" s="265" t="str">
        <f t="shared" si="13503"/>
        <v>Inviable Sanitariamente</v>
      </c>
      <c r="SXV470" s="265" t="str">
        <f t="shared" si="13504"/>
        <v>Inviable Sanitariamente</v>
      </c>
      <c r="SXW470" s="265" t="str">
        <f t="shared" si="13505"/>
        <v>Inviable Sanitariamente</v>
      </c>
      <c r="SXX470" s="265" t="str">
        <f t="shared" si="13506"/>
        <v>Inviable Sanitariamente</v>
      </c>
      <c r="SXY470" s="265" t="str">
        <f t="shared" si="13507"/>
        <v>Inviable Sanitariamente</v>
      </c>
      <c r="SXZ470" s="265" t="str">
        <f t="shared" si="13508"/>
        <v>Inviable Sanitariamente</v>
      </c>
      <c r="SYA470" s="265" t="str">
        <f t="shared" si="13509"/>
        <v>Inviable Sanitariamente</v>
      </c>
      <c r="SYB470" s="265" t="str">
        <f t="shared" si="13510"/>
        <v>Inviable Sanitariamente</v>
      </c>
      <c r="SYC470" s="265" t="str">
        <f t="shared" si="13511"/>
        <v>Inviable Sanitariamente</v>
      </c>
      <c r="SYD470" s="265" t="str">
        <f t="shared" si="13512"/>
        <v>Inviable Sanitariamente</v>
      </c>
      <c r="SYE470" s="265" t="str">
        <f t="shared" si="13513"/>
        <v>Inviable Sanitariamente</v>
      </c>
      <c r="SYF470" s="265" t="str">
        <f t="shared" si="13514"/>
        <v>Inviable Sanitariamente</v>
      </c>
      <c r="SYG470" s="265" t="str">
        <f t="shared" si="13515"/>
        <v>Inviable Sanitariamente</v>
      </c>
      <c r="SYH470" s="265" t="str">
        <f t="shared" si="13516"/>
        <v>Inviable Sanitariamente</v>
      </c>
      <c r="SYI470" s="265" t="str">
        <f t="shared" si="13517"/>
        <v>Inviable Sanitariamente</v>
      </c>
      <c r="SYJ470" s="265" t="str">
        <f t="shared" si="13518"/>
        <v>Inviable Sanitariamente</v>
      </c>
      <c r="SYK470" s="265" t="str">
        <f t="shared" si="13519"/>
        <v>Inviable Sanitariamente</v>
      </c>
      <c r="SYL470" s="265" t="str">
        <f t="shared" si="13520"/>
        <v>Inviable Sanitariamente</v>
      </c>
      <c r="SYM470" s="265" t="str">
        <f t="shared" si="13521"/>
        <v>Inviable Sanitariamente</v>
      </c>
      <c r="SYN470" s="265" t="str">
        <f t="shared" si="13522"/>
        <v>Inviable Sanitariamente</v>
      </c>
      <c r="SYO470" s="265" t="str">
        <f t="shared" si="13523"/>
        <v>Inviable Sanitariamente</v>
      </c>
      <c r="SYP470" s="265" t="str">
        <f t="shared" si="13524"/>
        <v>Inviable Sanitariamente</v>
      </c>
      <c r="SYQ470" s="265" t="str">
        <f t="shared" si="13525"/>
        <v>Inviable Sanitariamente</v>
      </c>
      <c r="SYR470" s="265" t="str">
        <f t="shared" si="13526"/>
        <v>Inviable Sanitariamente</v>
      </c>
      <c r="SYS470" s="265" t="str">
        <f t="shared" si="13527"/>
        <v>Inviable Sanitariamente</v>
      </c>
      <c r="SYT470" s="265" t="str">
        <f t="shared" si="13528"/>
        <v>Inviable Sanitariamente</v>
      </c>
      <c r="SYU470" s="265" t="str">
        <f t="shared" si="13529"/>
        <v>Inviable Sanitariamente</v>
      </c>
      <c r="SYV470" s="265" t="str">
        <f t="shared" si="13530"/>
        <v>Inviable Sanitariamente</v>
      </c>
      <c r="SYW470" s="265" t="str">
        <f t="shared" si="13531"/>
        <v>Inviable Sanitariamente</v>
      </c>
      <c r="SYX470" s="265" t="str">
        <f t="shared" si="13532"/>
        <v>Inviable Sanitariamente</v>
      </c>
      <c r="SYY470" s="265" t="str">
        <f t="shared" si="13533"/>
        <v>Inviable Sanitariamente</v>
      </c>
      <c r="SYZ470" s="265" t="str">
        <f t="shared" si="13534"/>
        <v>Inviable Sanitariamente</v>
      </c>
      <c r="SZA470" s="265" t="str">
        <f t="shared" si="13535"/>
        <v>Inviable Sanitariamente</v>
      </c>
      <c r="SZB470" s="265" t="str">
        <f t="shared" si="13536"/>
        <v>Inviable Sanitariamente</v>
      </c>
      <c r="SZC470" s="265" t="str">
        <f t="shared" si="13537"/>
        <v>Inviable Sanitariamente</v>
      </c>
      <c r="SZD470" s="265" t="str">
        <f t="shared" si="13538"/>
        <v>Inviable Sanitariamente</v>
      </c>
      <c r="SZE470" s="265" t="str">
        <f t="shared" si="13539"/>
        <v>Inviable Sanitariamente</v>
      </c>
      <c r="SZF470" s="265" t="str">
        <f t="shared" si="13540"/>
        <v>Inviable Sanitariamente</v>
      </c>
      <c r="SZG470" s="265" t="str">
        <f t="shared" si="13541"/>
        <v>Inviable Sanitariamente</v>
      </c>
      <c r="SZH470" s="265" t="str">
        <f t="shared" si="13542"/>
        <v>Inviable Sanitariamente</v>
      </c>
      <c r="SZI470" s="265" t="str">
        <f t="shared" si="13543"/>
        <v>Inviable Sanitariamente</v>
      </c>
      <c r="SZJ470" s="265" t="str">
        <f t="shared" si="13544"/>
        <v>Inviable Sanitariamente</v>
      </c>
      <c r="SZK470" s="265" t="str">
        <f t="shared" si="13545"/>
        <v>Inviable Sanitariamente</v>
      </c>
      <c r="SZL470" s="265" t="str">
        <f t="shared" si="13546"/>
        <v>Inviable Sanitariamente</v>
      </c>
      <c r="SZM470" s="265" t="str">
        <f t="shared" si="13547"/>
        <v>Inviable Sanitariamente</v>
      </c>
      <c r="SZN470" s="265" t="str">
        <f t="shared" si="13548"/>
        <v>Inviable Sanitariamente</v>
      </c>
      <c r="SZO470" s="265" t="str">
        <f t="shared" si="13549"/>
        <v>Inviable Sanitariamente</v>
      </c>
      <c r="SZP470" s="265" t="str">
        <f t="shared" si="13550"/>
        <v>Inviable Sanitariamente</v>
      </c>
      <c r="SZQ470" s="265" t="str">
        <f t="shared" si="13551"/>
        <v>Inviable Sanitariamente</v>
      </c>
      <c r="SZR470" s="265" t="str">
        <f t="shared" si="13552"/>
        <v>Inviable Sanitariamente</v>
      </c>
      <c r="SZS470" s="265" t="str">
        <f t="shared" si="13553"/>
        <v>Inviable Sanitariamente</v>
      </c>
      <c r="SZT470" s="265" t="str">
        <f t="shared" si="13554"/>
        <v>Inviable Sanitariamente</v>
      </c>
      <c r="SZU470" s="265" t="str">
        <f t="shared" si="13555"/>
        <v>Inviable Sanitariamente</v>
      </c>
      <c r="SZV470" s="265" t="str">
        <f t="shared" si="13556"/>
        <v>Inviable Sanitariamente</v>
      </c>
      <c r="SZW470" s="265" t="str">
        <f t="shared" si="13557"/>
        <v>Inviable Sanitariamente</v>
      </c>
      <c r="SZX470" s="265" t="str">
        <f t="shared" si="13558"/>
        <v>Inviable Sanitariamente</v>
      </c>
      <c r="SZY470" s="265" t="str">
        <f t="shared" si="13559"/>
        <v>Inviable Sanitariamente</v>
      </c>
      <c r="SZZ470" s="265" t="str">
        <f t="shared" si="13560"/>
        <v>Inviable Sanitariamente</v>
      </c>
      <c r="TAA470" s="265" t="str">
        <f t="shared" si="13561"/>
        <v>Inviable Sanitariamente</v>
      </c>
      <c r="TAB470" s="265" t="str">
        <f t="shared" si="13562"/>
        <v>Inviable Sanitariamente</v>
      </c>
      <c r="TAC470" s="265" t="str">
        <f t="shared" si="13563"/>
        <v>Inviable Sanitariamente</v>
      </c>
      <c r="TAD470" s="265" t="str">
        <f t="shared" si="13564"/>
        <v>Inviable Sanitariamente</v>
      </c>
      <c r="TAE470" s="265" t="str">
        <f t="shared" si="13565"/>
        <v>Inviable Sanitariamente</v>
      </c>
      <c r="TAF470" s="265" t="str">
        <f t="shared" si="13566"/>
        <v>Inviable Sanitariamente</v>
      </c>
      <c r="TAG470" s="265" t="str">
        <f t="shared" si="13567"/>
        <v>Inviable Sanitariamente</v>
      </c>
      <c r="TAH470" s="265" t="str">
        <f t="shared" si="13568"/>
        <v>Inviable Sanitariamente</v>
      </c>
      <c r="TAI470" s="265" t="str">
        <f t="shared" si="13569"/>
        <v>Inviable Sanitariamente</v>
      </c>
      <c r="TAJ470" s="265" t="str">
        <f t="shared" si="13570"/>
        <v>Inviable Sanitariamente</v>
      </c>
      <c r="TAK470" s="265" t="str">
        <f t="shared" si="13571"/>
        <v>Inviable Sanitariamente</v>
      </c>
      <c r="TAL470" s="265" t="str">
        <f t="shared" si="13572"/>
        <v>Inviable Sanitariamente</v>
      </c>
      <c r="TAM470" s="265" t="str">
        <f t="shared" si="13573"/>
        <v>Inviable Sanitariamente</v>
      </c>
      <c r="TAN470" s="265" t="str">
        <f t="shared" si="13574"/>
        <v>Inviable Sanitariamente</v>
      </c>
      <c r="TAO470" s="265" t="str">
        <f t="shared" si="13575"/>
        <v>Inviable Sanitariamente</v>
      </c>
      <c r="TAP470" s="265" t="str">
        <f t="shared" si="13576"/>
        <v>Inviable Sanitariamente</v>
      </c>
      <c r="TAQ470" s="265" t="str">
        <f t="shared" si="13577"/>
        <v>Inviable Sanitariamente</v>
      </c>
      <c r="TAR470" s="265" t="str">
        <f t="shared" si="13578"/>
        <v>Inviable Sanitariamente</v>
      </c>
      <c r="TAS470" s="265" t="str">
        <f t="shared" si="13579"/>
        <v>Inviable Sanitariamente</v>
      </c>
      <c r="TAT470" s="265" t="str">
        <f t="shared" si="13580"/>
        <v>Inviable Sanitariamente</v>
      </c>
      <c r="TAU470" s="265" t="str">
        <f t="shared" si="13581"/>
        <v>Inviable Sanitariamente</v>
      </c>
      <c r="TAV470" s="265" t="str">
        <f t="shared" si="13582"/>
        <v>Inviable Sanitariamente</v>
      </c>
      <c r="TAW470" s="265" t="str">
        <f t="shared" si="13583"/>
        <v>Inviable Sanitariamente</v>
      </c>
      <c r="TAX470" s="265" t="str">
        <f t="shared" si="13584"/>
        <v>Inviable Sanitariamente</v>
      </c>
      <c r="TAY470" s="265" t="str">
        <f t="shared" si="13585"/>
        <v>Inviable Sanitariamente</v>
      </c>
      <c r="TAZ470" s="265" t="str">
        <f t="shared" si="13586"/>
        <v>Inviable Sanitariamente</v>
      </c>
      <c r="TBA470" s="265" t="str">
        <f t="shared" si="13587"/>
        <v>Inviable Sanitariamente</v>
      </c>
      <c r="TBB470" s="265" t="str">
        <f t="shared" si="13588"/>
        <v>Inviable Sanitariamente</v>
      </c>
      <c r="TBC470" s="265" t="str">
        <f t="shared" si="13589"/>
        <v>Inviable Sanitariamente</v>
      </c>
      <c r="TBD470" s="265" t="str">
        <f t="shared" si="13590"/>
        <v>Inviable Sanitariamente</v>
      </c>
      <c r="TBE470" s="265" t="str">
        <f t="shared" si="13591"/>
        <v>Inviable Sanitariamente</v>
      </c>
      <c r="TBF470" s="265" t="str">
        <f t="shared" si="13592"/>
        <v>Inviable Sanitariamente</v>
      </c>
      <c r="TBG470" s="265" t="str">
        <f t="shared" si="13593"/>
        <v>Inviable Sanitariamente</v>
      </c>
      <c r="TBH470" s="265" t="str">
        <f t="shared" si="13594"/>
        <v>Inviable Sanitariamente</v>
      </c>
      <c r="TBI470" s="265" t="str">
        <f t="shared" si="13595"/>
        <v>Inviable Sanitariamente</v>
      </c>
      <c r="TBJ470" s="265" t="str">
        <f t="shared" si="13596"/>
        <v>Inviable Sanitariamente</v>
      </c>
      <c r="TBK470" s="265" t="str">
        <f t="shared" si="13597"/>
        <v>Inviable Sanitariamente</v>
      </c>
      <c r="TBL470" s="265" t="str">
        <f t="shared" si="13598"/>
        <v>Inviable Sanitariamente</v>
      </c>
      <c r="TBM470" s="265" t="str">
        <f t="shared" si="13599"/>
        <v>Inviable Sanitariamente</v>
      </c>
      <c r="TBN470" s="265" t="str">
        <f t="shared" si="13600"/>
        <v>Inviable Sanitariamente</v>
      </c>
      <c r="TBO470" s="265" t="str">
        <f t="shared" si="13601"/>
        <v>Inviable Sanitariamente</v>
      </c>
      <c r="TBP470" s="265" t="str">
        <f t="shared" si="13602"/>
        <v>Inviable Sanitariamente</v>
      </c>
      <c r="TBQ470" s="265" t="str">
        <f t="shared" si="13603"/>
        <v>Inviable Sanitariamente</v>
      </c>
      <c r="TBR470" s="265" t="str">
        <f t="shared" si="13604"/>
        <v>Inviable Sanitariamente</v>
      </c>
      <c r="TBS470" s="265" t="str">
        <f t="shared" si="13605"/>
        <v>Inviable Sanitariamente</v>
      </c>
      <c r="TBT470" s="265" t="str">
        <f t="shared" si="13606"/>
        <v>Inviable Sanitariamente</v>
      </c>
      <c r="TBU470" s="265" t="str">
        <f t="shared" si="13607"/>
        <v>Inviable Sanitariamente</v>
      </c>
      <c r="TBV470" s="265" t="str">
        <f t="shared" si="13608"/>
        <v>Inviable Sanitariamente</v>
      </c>
      <c r="TBW470" s="265" t="str">
        <f t="shared" si="13609"/>
        <v>Inviable Sanitariamente</v>
      </c>
      <c r="TBX470" s="265" t="str">
        <f t="shared" si="13610"/>
        <v>Inviable Sanitariamente</v>
      </c>
      <c r="TBY470" s="265" t="str">
        <f t="shared" si="13611"/>
        <v>Inviable Sanitariamente</v>
      </c>
      <c r="TBZ470" s="265" t="str">
        <f t="shared" si="13612"/>
        <v>Inviable Sanitariamente</v>
      </c>
      <c r="TCA470" s="265" t="str">
        <f t="shared" si="13613"/>
        <v>Inviable Sanitariamente</v>
      </c>
      <c r="TCB470" s="265" t="str">
        <f t="shared" si="13614"/>
        <v>Inviable Sanitariamente</v>
      </c>
      <c r="TCC470" s="265" t="str">
        <f t="shared" si="13615"/>
        <v>Inviable Sanitariamente</v>
      </c>
      <c r="TCD470" s="265" t="str">
        <f t="shared" si="13616"/>
        <v>Inviable Sanitariamente</v>
      </c>
      <c r="TCE470" s="265" t="str">
        <f t="shared" si="13617"/>
        <v>Inviable Sanitariamente</v>
      </c>
      <c r="TCF470" s="265" t="str">
        <f t="shared" si="13618"/>
        <v>Inviable Sanitariamente</v>
      </c>
      <c r="TCG470" s="265" t="str">
        <f t="shared" si="13619"/>
        <v>Inviable Sanitariamente</v>
      </c>
      <c r="TCH470" s="265" t="str">
        <f t="shared" si="13620"/>
        <v>Inviable Sanitariamente</v>
      </c>
      <c r="TCI470" s="265" t="str">
        <f t="shared" si="13621"/>
        <v>Inviable Sanitariamente</v>
      </c>
      <c r="TCJ470" s="265" t="str">
        <f t="shared" si="13622"/>
        <v>Inviable Sanitariamente</v>
      </c>
      <c r="TCK470" s="265" t="str">
        <f t="shared" si="13623"/>
        <v>Inviable Sanitariamente</v>
      </c>
      <c r="TCL470" s="265" t="str">
        <f t="shared" si="13624"/>
        <v>Inviable Sanitariamente</v>
      </c>
      <c r="TCM470" s="265" t="str">
        <f t="shared" si="13625"/>
        <v>Inviable Sanitariamente</v>
      </c>
      <c r="TCN470" s="265" t="str">
        <f t="shared" si="13626"/>
        <v>Inviable Sanitariamente</v>
      </c>
      <c r="TCO470" s="265" t="str">
        <f t="shared" si="13627"/>
        <v>Inviable Sanitariamente</v>
      </c>
      <c r="TCP470" s="265" t="str">
        <f t="shared" si="13628"/>
        <v>Inviable Sanitariamente</v>
      </c>
      <c r="TCQ470" s="265" t="str">
        <f t="shared" si="13629"/>
        <v>Inviable Sanitariamente</v>
      </c>
      <c r="TCR470" s="265" t="str">
        <f t="shared" si="13630"/>
        <v>Inviable Sanitariamente</v>
      </c>
      <c r="TCS470" s="265" t="str">
        <f t="shared" si="13631"/>
        <v>Inviable Sanitariamente</v>
      </c>
      <c r="TCT470" s="265" t="str">
        <f t="shared" si="13632"/>
        <v>Inviable Sanitariamente</v>
      </c>
      <c r="TCU470" s="265" t="str">
        <f t="shared" si="13633"/>
        <v>Inviable Sanitariamente</v>
      </c>
      <c r="TCV470" s="265" t="str">
        <f t="shared" si="13634"/>
        <v>Inviable Sanitariamente</v>
      </c>
      <c r="TCW470" s="265" t="str">
        <f t="shared" si="13635"/>
        <v>Inviable Sanitariamente</v>
      </c>
      <c r="TCX470" s="265" t="str">
        <f t="shared" si="13636"/>
        <v>Inviable Sanitariamente</v>
      </c>
      <c r="TCY470" s="265" t="str">
        <f t="shared" si="13637"/>
        <v>Inviable Sanitariamente</v>
      </c>
      <c r="TCZ470" s="265" t="str">
        <f t="shared" si="13638"/>
        <v>Inviable Sanitariamente</v>
      </c>
      <c r="TDA470" s="265" t="str">
        <f t="shared" si="13639"/>
        <v>Inviable Sanitariamente</v>
      </c>
      <c r="TDB470" s="265" t="str">
        <f t="shared" si="13640"/>
        <v>Inviable Sanitariamente</v>
      </c>
      <c r="TDC470" s="265" t="str">
        <f t="shared" si="13641"/>
        <v>Inviable Sanitariamente</v>
      </c>
      <c r="TDD470" s="265" t="str">
        <f t="shared" si="13642"/>
        <v>Inviable Sanitariamente</v>
      </c>
      <c r="TDE470" s="265" t="str">
        <f t="shared" si="13643"/>
        <v>Inviable Sanitariamente</v>
      </c>
      <c r="TDF470" s="265" t="str">
        <f t="shared" si="13644"/>
        <v>Inviable Sanitariamente</v>
      </c>
      <c r="TDG470" s="265" t="str">
        <f t="shared" si="13645"/>
        <v>Inviable Sanitariamente</v>
      </c>
      <c r="TDH470" s="265" t="str">
        <f t="shared" si="13646"/>
        <v>Inviable Sanitariamente</v>
      </c>
      <c r="TDI470" s="265" t="str">
        <f t="shared" si="13647"/>
        <v>Inviable Sanitariamente</v>
      </c>
      <c r="TDJ470" s="265" t="str">
        <f t="shared" si="13648"/>
        <v>Inviable Sanitariamente</v>
      </c>
      <c r="TDK470" s="265" t="str">
        <f t="shared" si="13649"/>
        <v>Inviable Sanitariamente</v>
      </c>
      <c r="TDL470" s="265" t="str">
        <f t="shared" si="13650"/>
        <v>Inviable Sanitariamente</v>
      </c>
      <c r="TDM470" s="265" t="str">
        <f t="shared" si="13651"/>
        <v>Inviable Sanitariamente</v>
      </c>
      <c r="TDN470" s="265" t="str">
        <f t="shared" si="13652"/>
        <v>Inviable Sanitariamente</v>
      </c>
      <c r="TDO470" s="265" t="str">
        <f t="shared" si="13653"/>
        <v>Inviable Sanitariamente</v>
      </c>
      <c r="TDP470" s="265" t="str">
        <f t="shared" si="13654"/>
        <v>Inviable Sanitariamente</v>
      </c>
      <c r="TDQ470" s="265" t="str">
        <f t="shared" si="13655"/>
        <v>Inviable Sanitariamente</v>
      </c>
      <c r="TDR470" s="265" t="str">
        <f t="shared" si="13656"/>
        <v>Inviable Sanitariamente</v>
      </c>
      <c r="TDS470" s="265" t="str">
        <f t="shared" si="13657"/>
        <v>Inviable Sanitariamente</v>
      </c>
      <c r="TDT470" s="265" t="str">
        <f t="shared" si="13658"/>
        <v>Inviable Sanitariamente</v>
      </c>
      <c r="TDU470" s="265" t="str">
        <f t="shared" si="13659"/>
        <v>Inviable Sanitariamente</v>
      </c>
      <c r="TDV470" s="265" t="str">
        <f t="shared" si="13660"/>
        <v>Inviable Sanitariamente</v>
      </c>
      <c r="TDW470" s="265" t="str">
        <f t="shared" si="13661"/>
        <v>Inviable Sanitariamente</v>
      </c>
      <c r="TDX470" s="265" t="str">
        <f t="shared" si="13662"/>
        <v>Inviable Sanitariamente</v>
      </c>
      <c r="TDY470" s="265" t="str">
        <f t="shared" si="13663"/>
        <v>Inviable Sanitariamente</v>
      </c>
      <c r="TDZ470" s="265" t="str">
        <f t="shared" si="13664"/>
        <v>Inviable Sanitariamente</v>
      </c>
      <c r="TEA470" s="265" t="str">
        <f t="shared" si="13665"/>
        <v>Inviable Sanitariamente</v>
      </c>
      <c r="TEB470" s="265" t="str">
        <f t="shared" si="13666"/>
        <v>Inviable Sanitariamente</v>
      </c>
      <c r="TEC470" s="265" t="str">
        <f t="shared" si="13667"/>
        <v>Inviable Sanitariamente</v>
      </c>
      <c r="TED470" s="265" t="str">
        <f t="shared" si="13668"/>
        <v>Inviable Sanitariamente</v>
      </c>
      <c r="TEE470" s="265" t="str">
        <f t="shared" si="13669"/>
        <v>Inviable Sanitariamente</v>
      </c>
      <c r="TEF470" s="265" t="str">
        <f t="shared" si="13670"/>
        <v>Inviable Sanitariamente</v>
      </c>
      <c r="TEG470" s="265" t="str">
        <f t="shared" si="13671"/>
        <v>Inviable Sanitariamente</v>
      </c>
      <c r="TEH470" s="265" t="str">
        <f t="shared" si="13672"/>
        <v>Inviable Sanitariamente</v>
      </c>
      <c r="TEI470" s="265" t="str">
        <f t="shared" si="13673"/>
        <v>Inviable Sanitariamente</v>
      </c>
      <c r="TEJ470" s="265" t="str">
        <f t="shared" si="13674"/>
        <v>Inviable Sanitariamente</v>
      </c>
      <c r="TEK470" s="265" t="str">
        <f t="shared" si="13675"/>
        <v>Inviable Sanitariamente</v>
      </c>
      <c r="TEL470" s="265" t="str">
        <f t="shared" si="13676"/>
        <v>Inviable Sanitariamente</v>
      </c>
      <c r="TEM470" s="265" t="str">
        <f t="shared" si="13677"/>
        <v>Inviable Sanitariamente</v>
      </c>
      <c r="TEN470" s="265" t="str">
        <f t="shared" si="13678"/>
        <v>Inviable Sanitariamente</v>
      </c>
      <c r="TEO470" s="265" t="str">
        <f t="shared" si="13679"/>
        <v>Inviable Sanitariamente</v>
      </c>
      <c r="TEP470" s="265" t="str">
        <f t="shared" si="13680"/>
        <v>Inviable Sanitariamente</v>
      </c>
      <c r="TEQ470" s="265" t="str">
        <f t="shared" si="13681"/>
        <v>Inviable Sanitariamente</v>
      </c>
      <c r="TER470" s="265" t="str">
        <f t="shared" si="13682"/>
        <v>Inviable Sanitariamente</v>
      </c>
      <c r="TES470" s="265" t="str">
        <f t="shared" si="13683"/>
        <v>Inviable Sanitariamente</v>
      </c>
      <c r="TET470" s="265" t="str">
        <f t="shared" si="13684"/>
        <v>Inviable Sanitariamente</v>
      </c>
      <c r="TEU470" s="265" t="str">
        <f t="shared" si="13685"/>
        <v>Inviable Sanitariamente</v>
      </c>
      <c r="TEV470" s="265" t="str">
        <f t="shared" si="13686"/>
        <v>Inviable Sanitariamente</v>
      </c>
      <c r="TEW470" s="265" t="str">
        <f t="shared" si="13687"/>
        <v>Inviable Sanitariamente</v>
      </c>
      <c r="TEX470" s="265" t="str">
        <f t="shared" si="13688"/>
        <v>Inviable Sanitariamente</v>
      </c>
      <c r="TEY470" s="265" t="str">
        <f t="shared" si="13689"/>
        <v>Inviable Sanitariamente</v>
      </c>
      <c r="TEZ470" s="265" t="str">
        <f t="shared" si="13690"/>
        <v>Inviable Sanitariamente</v>
      </c>
      <c r="TFA470" s="265" t="str">
        <f t="shared" si="13691"/>
        <v>Inviable Sanitariamente</v>
      </c>
      <c r="TFB470" s="265" t="str">
        <f t="shared" si="13692"/>
        <v>Inviable Sanitariamente</v>
      </c>
      <c r="TFC470" s="265" t="str">
        <f t="shared" si="13693"/>
        <v>Inviable Sanitariamente</v>
      </c>
      <c r="TFD470" s="265" t="str">
        <f t="shared" si="13694"/>
        <v>Inviable Sanitariamente</v>
      </c>
      <c r="TFE470" s="265" t="str">
        <f t="shared" si="13695"/>
        <v>Inviable Sanitariamente</v>
      </c>
      <c r="TFF470" s="265" t="str">
        <f t="shared" si="13696"/>
        <v>Inviable Sanitariamente</v>
      </c>
      <c r="TFG470" s="265" t="str">
        <f t="shared" si="13697"/>
        <v>Inviable Sanitariamente</v>
      </c>
      <c r="TFH470" s="265" t="str">
        <f t="shared" si="13698"/>
        <v>Inviable Sanitariamente</v>
      </c>
      <c r="TFI470" s="265" t="str">
        <f t="shared" si="13699"/>
        <v>Inviable Sanitariamente</v>
      </c>
      <c r="TFJ470" s="265" t="str">
        <f t="shared" si="13700"/>
        <v>Inviable Sanitariamente</v>
      </c>
      <c r="TFK470" s="265" t="str">
        <f t="shared" si="13701"/>
        <v>Inviable Sanitariamente</v>
      </c>
      <c r="TFL470" s="265" t="str">
        <f t="shared" si="13702"/>
        <v>Inviable Sanitariamente</v>
      </c>
      <c r="TFM470" s="265" t="str">
        <f t="shared" si="13703"/>
        <v>Inviable Sanitariamente</v>
      </c>
      <c r="TFN470" s="265" t="str">
        <f t="shared" si="13704"/>
        <v>Inviable Sanitariamente</v>
      </c>
      <c r="TFO470" s="265" t="str">
        <f t="shared" si="13705"/>
        <v>Inviable Sanitariamente</v>
      </c>
      <c r="TFP470" s="265" t="str">
        <f t="shared" si="13706"/>
        <v>Inviable Sanitariamente</v>
      </c>
      <c r="TFQ470" s="265" t="str">
        <f t="shared" si="13707"/>
        <v>Inviable Sanitariamente</v>
      </c>
      <c r="TFR470" s="265" t="str">
        <f t="shared" si="13708"/>
        <v>Inviable Sanitariamente</v>
      </c>
      <c r="TFS470" s="265" t="str">
        <f t="shared" si="13709"/>
        <v>Inviable Sanitariamente</v>
      </c>
      <c r="TFT470" s="265" t="str">
        <f t="shared" si="13710"/>
        <v>Inviable Sanitariamente</v>
      </c>
      <c r="TFU470" s="265" t="str">
        <f t="shared" si="13711"/>
        <v>Inviable Sanitariamente</v>
      </c>
      <c r="TFV470" s="265" t="str">
        <f t="shared" si="13712"/>
        <v>Inviable Sanitariamente</v>
      </c>
      <c r="TFW470" s="265" t="str">
        <f t="shared" si="13713"/>
        <v>Inviable Sanitariamente</v>
      </c>
      <c r="TFX470" s="265" t="str">
        <f t="shared" si="13714"/>
        <v>Inviable Sanitariamente</v>
      </c>
      <c r="TFY470" s="265" t="str">
        <f t="shared" si="13715"/>
        <v>Inviable Sanitariamente</v>
      </c>
      <c r="TFZ470" s="265" t="str">
        <f t="shared" si="13716"/>
        <v>Inviable Sanitariamente</v>
      </c>
      <c r="TGA470" s="265" t="str">
        <f t="shared" si="13717"/>
        <v>Inviable Sanitariamente</v>
      </c>
      <c r="TGB470" s="265" t="str">
        <f t="shared" si="13718"/>
        <v>Inviable Sanitariamente</v>
      </c>
      <c r="TGC470" s="265" t="str">
        <f t="shared" si="13719"/>
        <v>Inviable Sanitariamente</v>
      </c>
      <c r="TGD470" s="265" t="str">
        <f t="shared" si="13720"/>
        <v>Inviable Sanitariamente</v>
      </c>
      <c r="TGE470" s="265" t="str">
        <f t="shared" si="13721"/>
        <v>Inviable Sanitariamente</v>
      </c>
      <c r="TGF470" s="265" t="str">
        <f t="shared" si="13722"/>
        <v>Inviable Sanitariamente</v>
      </c>
      <c r="TGG470" s="265" t="str">
        <f t="shared" si="13723"/>
        <v>Inviable Sanitariamente</v>
      </c>
      <c r="TGH470" s="265" t="str">
        <f t="shared" si="13724"/>
        <v>Inviable Sanitariamente</v>
      </c>
      <c r="TGI470" s="265" t="str">
        <f t="shared" si="13725"/>
        <v>Inviable Sanitariamente</v>
      </c>
      <c r="TGJ470" s="265" t="str">
        <f t="shared" si="13726"/>
        <v>Inviable Sanitariamente</v>
      </c>
      <c r="TGK470" s="265" t="str">
        <f t="shared" si="13727"/>
        <v>Inviable Sanitariamente</v>
      </c>
      <c r="TGL470" s="265" t="str">
        <f t="shared" si="13728"/>
        <v>Inviable Sanitariamente</v>
      </c>
      <c r="TGM470" s="265" t="str">
        <f t="shared" si="13729"/>
        <v>Inviable Sanitariamente</v>
      </c>
      <c r="TGN470" s="265" t="str">
        <f t="shared" si="13730"/>
        <v>Inviable Sanitariamente</v>
      </c>
      <c r="TGO470" s="265" t="str">
        <f t="shared" si="13731"/>
        <v>Inviable Sanitariamente</v>
      </c>
      <c r="TGP470" s="265" t="str">
        <f t="shared" si="13732"/>
        <v>Inviable Sanitariamente</v>
      </c>
      <c r="TGQ470" s="265" t="str">
        <f t="shared" si="13733"/>
        <v>Inviable Sanitariamente</v>
      </c>
      <c r="TGR470" s="265" t="str">
        <f t="shared" si="13734"/>
        <v>Inviable Sanitariamente</v>
      </c>
      <c r="TGS470" s="265" t="str">
        <f t="shared" si="13735"/>
        <v>Inviable Sanitariamente</v>
      </c>
      <c r="TGT470" s="265" t="str">
        <f t="shared" si="13736"/>
        <v>Inviable Sanitariamente</v>
      </c>
      <c r="TGU470" s="265" t="str">
        <f t="shared" si="13737"/>
        <v>Inviable Sanitariamente</v>
      </c>
      <c r="TGV470" s="265" t="str">
        <f t="shared" si="13738"/>
        <v>Inviable Sanitariamente</v>
      </c>
      <c r="TGW470" s="265" t="str">
        <f t="shared" si="13739"/>
        <v>Inviable Sanitariamente</v>
      </c>
      <c r="TGX470" s="265" t="str">
        <f t="shared" si="13740"/>
        <v>Inviable Sanitariamente</v>
      </c>
      <c r="TGY470" s="265" t="str">
        <f t="shared" si="13741"/>
        <v>Inviable Sanitariamente</v>
      </c>
      <c r="TGZ470" s="265" t="str">
        <f t="shared" si="13742"/>
        <v>Inviable Sanitariamente</v>
      </c>
      <c r="THA470" s="265" t="str">
        <f t="shared" si="13743"/>
        <v>Inviable Sanitariamente</v>
      </c>
      <c r="THB470" s="265" t="str">
        <f t="shared" si="13744"/>
        <v>Inviable Sanitariamente</v>
      </c>
      <c r="THC470" s="265" t="str">
        <f t="shared" si="13745"/>
        <v>Inviable Sanitariamente</v>
      </c>
      <c r="THD470" s="265" t="str">
        <f t="shared" si="13746"/>
        <v>Inviable Sanitariamente</v>
      </c>
      <c r="THE470" s="265" t="str">
        <f t="shared" si="13747"/>
        <v>Inviable Sanitariamente</v>
      </c>
      <c r="THF470" s="265" t="str">
        <f t="shared" si="13748"/>
        <v>Inviable Sanitariamente</v>
      </c>
      <c r="THG470" s="265" t="str">
        <f t="shared" si="13749"/>
        <v>Inviable Sanitariamente</v>
      </c>
      <c r="THH470" s="265" t="str">
        <f t="shared" si="13750"/>
        <v>Inviable Sanitariamente</v>
      </c>
      <c r="THI470" s="265" t="str">
        <f t="shared" si="13751"/>
        <v>Inviable Sanitariamente</v>
      </c>
      <c r="THJ470" s="265" t="str">
        <f t="shared" si="13752"/>
        <v>Inviable Sanitariamente</v>
      </c>
      <c r="THK470" s="265" t="str">
        <f t="shared" si="13753"/>
        <v>Inviable Sanitariamente</v>
      </c>
      <c r="THL470" s="265" t="str">
        <f t="shared" si="13754"/>
        <v>Inviable Sanitariamente</v>
      </c>
      <c r="THM470" s="265" t="str">
        <f t="shared" si="13755"/>
        <v>Inviable Sanitariamente</v>
      </c>
      <c r="THN470" s="265" t="str">
        <f t="shared" si="13756"/>
        <v>Inviable Sanitariamente</v>
      </c>
      <c r="THO470" s="265" t="str">
        <f t="shared" si="13757"/>
        <v>Inviable Sanitariamente</v>
      </c>
      <c r="THP470" s="265" t="str">
        <f t="shared" si="13758"/>
        <v>Inviable Sanitariamente</v>
      </c>
      <c r="THQ470" s="265" t="str">
        <f t="shared" si="13759"/>
        <v>Inviable Sanitariamente</v>
      </c>
      <c r="THR470" s="265" t="str">
        <f t="shared" si="13760"/>
        <v>Inviable Sanitariamente</v>
      </c>
      <c r="THS470" s="265" t="str">
        <f t="shared" si="13761"/>
        <v>Inviable Sanitariamente</v>
      </c>
      <c r="THT470" s="265" t="str">
        <f t="shared" si="13762"/>
        <v>Inviable Sanitariamente</v>
      </c>
      <c r="THU470" s="265" t="str">
        <f t="shared" si="13763"/>
        <v>Inviable Sanitariamente</v>
      </c>
      <c r="THV470" s="265" t="str">
        <f t="shared" si="13764"/>
        <v>Inviable Sanitariamente</v>
      </c>
      <c r="THW470" s="265" t="str">
        <f t="shared" si="13765"/>
        <v>Inviable Sanitariamente</v>
      </c>
      <c r="THX470" s="265" t="str">
        <f t="shared" si="13766"/>
        <v>Inviable Sanitariamente</v>
      </c>
      <c r="THY470" s="265" t="str">
        <f t="shared" si="13767"/>
        <v>Inviable Sanitariamente</v>
      </c>
      <c r="THZ470" s="265" t="str">
        <f t="shared" si="13768"/>
        <v>Inviable Sanitariamente</v>
      </c>
      <c r="TIA470" s="265" t="str">
        <f t="shared" si="13769"/>
        <v>Inviable Sanitariamente</v>
      </c>
      <c r="TIB470" s="265" t="str">
        <f t="shared" si="13770"/>
        <v>Inviable Sanitariamente</v>
      </c>
      <c r="TIC470" s="265" t="str">
        <f t="shared" si="13771"/>
        <v>Inviable Sanitariamente</v>
      </c>
      <c r="TID470" s="265" t="str">
        <f t="shared" si="13772"/>
        <v>Inviable Sanitariamente</v>
      </c>
      <c r="TIE470" s="265" t="str">
        <f t="shared" si="13773"/>
        <v>Inviable Sanitariamente</v>
      </c>
      <c r="TIF470" s="265" t="str">
        <f t="shared" si="13774"/>
        <v>Inviable Sanitariamente</v>
      </c>
      <c r="TIG470" s="265" t="str">
        <f t="shared" si="13775"/>
        <v>Inviable Sanitariamente</v>
      </c>
      <c r="TIH470" s="265" t="str">
        <f t="shared" si="13776"/>
        <v>Inviable Sanitariamente</v>
      </c>
      <c r="TII470" s="265" t="str">
        <f t="shared" si="13777"/>
        <v>Inviable Sanitariamente</v>
      </c>
      <c r="TIJ470" s="265" t="str">
        <f t="shared" si="13778"/>
        <v>Inviable Sanitariamente</v>
      </c>
      <c r="TIK470" s="265" t="str">
        <f t="shared" si="13779"/>
        <v>Inviable Sanitariamente</v>
      </c>
      <c r="TIL470" s="265" t="str">
        <f t="shared" si="13780"/>
        <v>Inviable Sanitariamente</v>
      </c>
      <c r="TIM470" s="265" t="str">
        <f t="shared" si="13781"/>
        <v>Inviable Sanitariamente</v>
      </c>
      <c r="TIN470" s="265" t="str">
        <f t="shared" si="13782"/>
        <v>Inviable Sanitariamente</v>
      </c>
      <c r="TIO470" s="265" t="str">
        <f t="shared" si="13783"/>
        <v>Inviable Sanitariamente</v>
      </c>
      <c r="TIP470" s="265" t="str">
        <f t="shared" si="13784"/>
        <v>Inviable Sanitariamente</v>
      </c>
      <c r="TIQ470" s="265" t="str">
        <f t="shared" si="13785"/>
        <v>Inviable Sanitariamente</v>
      </c>
      <c r="TIR470" s="265" t="str">
        <f t="shared" si="13786"/>
        <v>Inviable Sanitariamente</v>
      </c>
      <c r="TIS470" s="265" t="str">
        <f t="shared" si="13787"/>
        <v>Inviable Sanitariamente</v>
      </c>
      <c r="TIT470" s="265" t="str">
        <f t="shared" si="13788"/>
        <v>Inviable Sanitariamente</v>
      </c>
      <c r="TIU470" s="265" t="str">
        <f t="shared" si="13789"/>
        <v>Inviable Sanitariamente</v>
      </c>
      <c r="TIV470" s="265" t="str">
        <f t="shared" si="13790"/>
        <v>Inviable Sanitariamente</v>
      </c>
      <c r="TIW470" s="265" t="str">
        <f t="shared" si="13791"/>
        <v>Inviable Sanitariamente</v>
      </c>
      <c r="TIX470" s="265" t="str">
        <f t="shared" si="13792"/>
        <v>Inviable Sanitariamente</v>
      </c>
      <c r="TIY470" s="265" t="str">
        <f t="shared" si="13793"/>
        <v>Inviable Sanitariamente</v>
      </c>
      <c r="TIZ470" s="265" t="str">
        <f t="shared" si="13794"/>
        <v>Inviable Sanitariamente</v>
      </c>
      <c r="TJA470" s="265" t="str">
        <f t="shared" si="13795"/>
        <v>Inviable Sanitariamente</v>
      </c>
      <c r="TJB470" s="265" t="str">
        <f t="shared" si="13796"/>
        <v>Inviable Sanitariamente</v>
      </c>
      <c r="TJC470" s="265" t="str">
        <f t="shared" si="13797"/>
        <v>Inviable Sanitariamente</v>
      </c>
      <c r="TJD470" s="265" t="str">
        <f t="shared" si="13798"/>
        <v>Inviable Sanitariamente</v>
      </c>
      <c r="TJE470" s="265" t="str">
        <f t="shared" si="13799"/>
        <v>Inviable Sanitariamente</v>
      </c>
      <c r="TJF470" s="265" t="str">
        <f t="shared" si="13800"/>
        <v>Inviable Sanitariamente</v>
      </c>
      <c r="TJG470" s="265" t="str">
        <f t="shared" si="13801"/>
        <v>Inviable Sanitariamente</v>
      </c>
      <c r="TJH470" s="265" t="str">
        <f t="shared" si="13802"/>
        <v>Inviable Sanitariamente</v>
      </c>
      <c r="TJI470" s="265" t="str">
        <f t="shared" si="13803"/>
        <v>Inviable Sanitariamente</v>
      </c>
      <c r="TJJ470" s="265" t="str">
        <f t="shared" si="13804"/>
        <v>Inviable Sanitariamente</v>
      </c>
      <c r="TJK470" s="265" t="str">
        <f t="shared" si="13805"/>
        <v>Inviable Sanitariamente</v>
      </c>
      <c r="TJL470" s="265" t="str">
        <f t="shared" si="13806"/>
        <v>Inviable Sanitariamente</v>
      </c>
      <c r="TJM470" s="265" t="str">
        <f t="shared" si="13807"/>
        <v>Inviable Sanitariamente</v>
      </c>
      <c r="TJN470" s="265" t="str">
        <f t="shared" si="13808"/>
        <v>Inviable Sanitariamente</v>
      </c>
      <c r="TJO470" s="265" t="str">
        <f t="shared" si="13809"/>
        <v>Inviable Sanitariamente</v>
      </c>
      <c r="TJP470" s="265" t="str">
        <f t="shared" si="13810"/>
        <v>Inviable Sanitariamente</v>
      </c>
      <c r="TJQ470" s="265" t="str">
        <f t="shared" si="13811"/>
        <v>Inviable Sanitariamente</v>
      </c>
      <c r="TJR470" s="265" t="str">
        <f t="shared" si="13812"/>
        <v>Inviable Sanitariamente</v>
      </c>
      <c r="TJS470" s="265" t="str">
        <f t="shared" si="13813"/>
        <v>Inviable Sanitariamente</v>
      </c>
      <c r="TJT470" s="265" t="str">
        <f t="shared" si="13814"/>
        <v>Inviable Sanitariamente</v>
      </c>
      <c r="TJU470" s="265" t="str">
        <f t="shared" si="13815"/>
        <v>Inviable Sanitariamente</v>
      </c>
      <c r="TJV470" s="265" t="str">
        <f t="shared" si="13816"/>
        <v>Inviable Sanitariamente</v>
      </c>
      <c r="TJW470" s="265" t="str">
        <f t="shared" si="13817"/>
        <v>Inviable Sanitariamente</v>
      </c>
      <c r="TJX470" s="265" t="str">
        <f t="shared" si="13818"/>
        <v>Inviable Sanitariamente</v>
      </c>
      <c r="TJY470" s="265" t="str">
        <f t="shared" si="13819"/>
        <v>Inviable Sanitariamente</v>
      </c>
      <c r="TJZ470" s="265" t="str">
        <f t="shared" si="13820"/>
        <v>Inviable Sanitariamente</v>
      </c>
      <c r="TKA470" s="265" t="str">
        <f t="shared" si="13821"/>
        <v>Inviable Sanitariamente</v>
      </c>
      <c r="TKB470" s="265" t="str">
        <f t="shared" si="13822"/>
        <v>Inviable Sanitariamente</v>
      </c>
      <c r="TKC470" s="265" t="str">
        <f t="shared" si="13823"/>
        <v>Inviable Sanitariamente</v>
      </c>
      <c r="TKD470" s="265" t="str">
        <f t="shared" si="13824"/>
        <v>Inviable Sanitariamente</v>
      </c>
      <c r="TKE470" s="265" t="str">
        <f t="shared" si="13825"/>
        <v>Inviable Sanitariamente</v>
      </c>
      <c r="TKF470" s="265" t="str">
        <f t="shared" si="13826"/>
        <v>Inviable Sanitariamente</v>
      </c>
      <c r="TKG470" s="265" t="str">
        <f t="shared" si="13827"/>
        <v>Inviable Sanitariamente</v>
      </c>
      <c r="TKH470" s="265" t="str">
        <f t="shared" si="13828"/>
        <v>Inviable Sanitariamente</v>
      </c>
      <c r="TKI470" s="265" t="str">
        <f t="shared" si="13829"/>
        <v>Inviable Sanitariamente</v>
      </c>
      <c r="TKJ470" s="265" t="str">
        <f t="shared" si="13830"/>
        <v>Inviable Sanitariamente</v>
      </c>
      <c r="TKK470" s="265" t="str">
        <f t="shared" si="13831"/>
        <v>Inviable Sanitariamente</v>
      </c>
      <c r="TKL470" s="265" t="str">
        <f t="shared" si="13832"/>
        <v>Inviable Sanitariamente</v>
      </c>
      <c r="TKM470" s="265" t="str">
        <f t="shared" si="13833"/>
        <v>Inviable Sanitariamente</v>
      </c>
      <c r="TKN470" s="265" t="str">
        <f t="shared" si="13834"/>
        <v>Inviable Sanitariamente</v>
      </c>
      <c r="TKO470" s="265" t="str">
        <f t="shared" si="13835"/>
        <v>Inviable Sanitariamente</v>
      </c>
      <c r="TKP470" s="265" t="str">
        <f t="shared" si="13836"/>
        <v>Inviable Sanitariamente</v>
      </c>
      <c r="TKQ470" s="265" t="str">
        <f t="shared" si="13837"/>
        <v>Inviable Sanitariamente</v>
      </c>
      <c r="TKR470" s="265" t="str">
        <f t="shared" si="13838"/>
        <v>Inviable Sanitariamente</v>
      </c>
      <c r="TKS470" s="265" t="str">
        <f t="shared" si="13839"/>
        <v>Inviable Sanitariamente</v>
      </c>
      <c r="TKT470" s="265" t="str">
        <f t="shared" si="13840"/>
        <v>Inviable Sanitariamente</v>
      </c>
      <c r="TKU470" s="265" t="str">
        <f t="shared" si="13841"/>
        <v>Inviable Sanitariamente</v>
      </c>
      <c r="TKV470" s="265" t="str">
        <f t="shared" si="13842"/>
        <v>Inviable Sanitariamente</v>
      </c>
      <c r="TKW470" s="265" t="str">
        <f t="shared" si="13843"/>
        <v>Inviable Sanitariamente</v>
      </c>
      <c r="TKX470" s="265" t="str">
        <f t="shared" si="13844"/>
        <v>Inviable Sanitariamente</v>
      </c>
      <c r="TKY470" s="265" t="str">
        <f t="shared" si="13845"/>
        <v>Inviable Sanitariamente</v>
      </c>
      <c r="TKZ470" s="265" t="str">
        <f t="shared" si="13846"/>
        <v>Inviable Sanitariamente</v>
      </c>
      <c r="TLA470" s="265" t="str">
        <f t="shared" si="13847"/>
        <v>Inviable Sanitariamente</v>
      </c>
      <c r="TLB470" s="265" t="str">
        <f t="shared" si="13848"/>
        <v>Inviable Sanitariamente</v>
      </c>
      <c r="TLC470" s="265" t="str">
        <f t="shared" si="13849"/>
        <v>Inviable Sanitariamente</v>
      </c>
      <c r="TLD470" s="265" t="str">
        <f t="shared" si="13850"/>
        <v>Inviable Sanitariamente</v>
      </c>
      <c r="TLE470" s="265" t="str">
        <f t="shared" si="13851"/>
        <v>Inviable Sanitariamente</v>
      </c>
      <c r="TLF470" s="265" t="str">
        <f t="shared" si="13852"/>
        <v>Inviable Sanitariamente</v>
      </c>
      <c r="TLG470" s="265" t="str">
        <f t="shared" si="13853"/>
        <v>Inviable Sanitariamente</v>
      </c>
      <c r="TLH470" s="265" t="str">
        <f t="shared" si="13854"/>
        <v>Inviable Sanitariamente</v>
      </c>
      <c r="TLI470" s="265" t="str">
        <f t="shared" si="13855"/>
        <v>Inviable Sanitariamente</v>
      </c>
      <c r="TLJ470" s="265" t="str">
        <f t="shared" si="13856"/>
        <v>Inviable Sanitariamente</v>
      </c>
      <c r="TLK470" s="265" t="str">
        <f t="shared" si="13857"/>
        <v>Inviable Sanitariamente</v>
      </c>
      <c r="TLL470" s="265" t="str">
        <f t="shared" si="13858"/>
        <v>Inviable Sanitariamente</v>
      </c>
      <c r="TLM470" s="265" t="str">
        <f t="shared" si="13859"/>
        <v>Inviable Sanitariamente</v>
      </c>
      <c r="TLN470" s="265" t="str">
        <f t="shared" si="13860"/>
        <v>Inviable Sanitariamente</v>
      </c>
      <c r="TLO470" s="265" t="str">
        <f t="shared" si="13861"/>
        <v>Inviable Sanitariamente</v>
      </c>
      <c r="TLP470" s="265" t="str">
        <f t="shared" si="13862"/>
        <v>Inviable Sanitariamente</v>
      </c>
      <c r="TLQ470" s="265" t="str">
        <f t="shared" si="13863"/>
        <v>Inviable Sanitariamente</v>
      </c>
      <c r="TLR470" s="265" t="str">
        <f t="shared" si="13864"/>
        <v>Inviable Sanitariamente</v>
      </c>
      <c r="TLS470" s="265" t="str">
        <f t="shared" si="13865"/>
        <v>Inviable Sanitariamente</v>
      </c>
      <c r="TLT470" s="265" t="str">
        <f t="shared" si="13866"/>
        <v>Inviable Sanitariamente</v>
      </c>
      <c r="TLU470" s="265" t="str">
        <f t="shared" si="13867"/>
        <v>Inviable Sanitariamente</v>
      </c>
      <c r="TLV470" s="265" t="str">
        <f t="shared" si="13868"/>
        <v>Inviable Sanitariamente</v>
      </c>
      <c r="TLW470" s="265" t="str">
        <f t="shared" si="13869"/>
        <v>Inviable Sanitariamente</v>
      </c>
      <c r="TLX470" s="265" t="str">
        <f t="shared" si="13870"/>
        <v>Inviable Sanitariamente</v>
      </c>
      <c r="TLY470" s="265" t="str">
        <f t="shared" si="13871"/>
        <v>Inviable Sanitariamente</v>
      </c>
      <c r="TLZ470" s="265" t="str">
        <f t="shared" si="13872"/>
        <v>Inviable Sanitariamente</v>
      </c>
      <c r="TMA470" s="265" t="str">
        <f t="shared" si="13873"/>
        <v>Inviable Sanitariamente</v>
      </c>
      <c r="TMB470" s="265" t="str">
        <f t="shared" si="13874"/>
        <v>Inviable Sanitariamente</v>
      </c>
      <c r="TMC470" s="265" t="str">
        <f t="shared" si="13875"/>
        <v>Inviable Sanitariamente</v>
      </c>
      <c r="TMD470" s="265" t="str">
        <f t="shared" si="13876"/>
        <v>Inviable Sanitariamente</v>
      </c>
      <c r="TME470" s="265" t="str">
        <f t="shared" si="13877"/>
        <v>Inviable Sanitariamente</v>
      </c>
      <c r="TMF470" s="265" t="str">
        <f t="shared" si="13878"/>
        <v>Inviable Sanitariamente</v>
      </c>
      <c r="TMG470" s="265" t="str">
        <f t="shared" si="13879"/>
        <v>Inviable Sanitariamente</v>
      </c>
      <c r="TMH470" s="265" t="str">
        <f t="shared" si="13880"/>
        <v>Inviable Sanitariamente</v>
      </c>
      <c r="TMI470" s="265" t="str">
        <f t="shared" si="13881"/>
        <v>Inviable Sanitariamente</v>
      </c>
      <c r="TMJ470" s="265" t="str">
        <f t="shared" si="13882"/>
        <v>Inviable Sanitariamente</v>
      </c>
      <c r="TMK470" s="265" t="str">
        <f t="shared" si="13883"/>
        <v>Inviable Sanitariamente</v>
      </c>
      <c r="TML470" s="265" t="str">
        <f t="shared" si="13884"/>
        <v>Inviable Sanitariamente</v>
      </c>
      <c r="TMM470" s="265" t="str">
        <f t="shared" si="13885"/>
        <v>Inviable Sanitariamente</v>
      </c>
      <c r="TMN470" s="265" t="str">
        <f t="shared" si="13886"/>
        <v>Inviable Sanitariamente</v>
      </c>
      <c r="TMO470" s="265" t="str">
        <f t="shared" si="13887"/>
        <v>Inviable Sanitariamente</v>
      </c>
      <c r="TMP470" s="265" t="str">
        <f t="shared" si="13888"/>
        <v>Inviable Sanitariamente</v>
      </c>
      <c r="TMQ470" s="265" t="str">
        <f t="shared" si="13889"/>
        <v>Inviable Sanitariamente</v>
      </c>
      <c r="TMR470" s="265" t="str">
        <f t="shared" si="13890"/>
        <v>Inviable Sanitariamente</v>
      </c>
      <c r="TMS470" s="265" t="str">
        <f t="shared" si="13891"/>
        <v>Inviable Sanitariamente</v>
      </c>
      <c r="TMT470" s="265" t="str">
        <f t="shared" si="13892"/>
        <v>Inviable Sanitariamente</v>
      </c>
      <c r="TMU470" s="265" t="str">
        <f t="shared" si="13893"/>
        <v>Inviable Sanitariamente</v>
      </c>
      <c r="TMV470" s="265" t="str">
        <f t="shared" si="13894"/>
        <v>Inviable Sanitariamente</v>
      </c>
      <c r="TMW470" s="265" t="str">
        <f t="shared" si="13895"/>
        <v>Inviable Sanitariamente</v>
      </c>
      <c r="TMX470" s="265" t="str">
        <f t="shared" si="13896"/>
        <v>Inviable Sanitariamente</v>
      </c>
      <c r="TMY470" s="265" t="str">
        <f t="shared" si="13897"/>
        <v>Inviable Sanitariamente</v>
      </c>
      <c r="TMZ470" s="265" t="str">
        <f t="shared" si="13898"/>
        <v>Inviable Sanitariamente</v>
      </c>
      <c r="TNA470" s="265" t="str">
        <f t="shared" si="13899"/>
        <v>Inviable Sanitariamente</v>
      </c>
      <c r="TNB470" s="265" t="str">
        <f t="shared" si="13900"/>
        <v>Inviable Sanitariamente</v>
      </c>
      <c r="TNC470" s="265" t="str">
        <f t="shared" si="13901"/>
        <v>Inviable Sanitariamente</v>
      </c>
      <c r="TND470" s="265" t="str">
        <f t="shared" si="13902"/>
        <v>Inviable Sanitariamente</v>
      </c>
      <c r="TNE470" s="265" t="str">
        <f t="shared" si="13903"/>
        <v>Inviable Sanitariamente</v>
      </c>
      <c r="TNF470" s="265" t="str">
        <f t="shared" si="13904"/>
        <v>Inviable Sanitariamente</v>
      </c>
      <c r="TNG470" s="265" t="str">
        <f t="shared" si="13905"/>
        <v>Inviable Sanitariamente</v>
      </c>
      <c r="TNH470" s="265" t="str">
        <f t="shared" si="13906"/>
        <v>Inviable Sanitariamente</v>
      </c>
      <c r="TNI470" s="265" t="str">
        <f t="shared" si="13907"/>
        <v>Inviable Sanitariamente</v>
      </c>
      <c r="TNJ470" s="265" t="str">
        <f t="shared" si="13908"/>
        <v>Inviable Sanitariamente</v>
      </c>
      <c r="TNK470" s="265" t="str">
        <f t="shared" si="13909"/>
        <v>Inviable Sanitariamente</v>
      </c>
      <c r="TNL470" s="265" t="str">
        <f t="shared" si="13910"/>
        <v>Inviable Sanitariamente</v>
      </c>
      <c r="TNM470" s="265" t="str">
        <f t="shared" si="13911"/>
        <v>Inviable Sanitariamente</v>
      </c>
      <c r="TNN470" s="265" t="str">
        <f t="shared" si="13912"/>
        <v>Inviable Sanitariamente</v>
      </c>
      <c r="TNO470" s="265" t="str">
        <f t="shared" si="13913"/>
        <v>Inviable Sanitariamente</v>
      </c>
      <c r="TNP470" s="265" t="str">
        <f t="shared" si="13914"/>
        <v>Inviable Sanitariamente</v>
      </c>
      <c r="TNQ470" s="265" t="str">
        <f t="shared" si="13915"/>
        <v>Inviable Sanitariamente</v>
      </c>
      <c r="TNR470" s="265" t="str">
        <f t="shared" si="13916"/>
        <v>Inviable Sanitariamente</v>
      </c>
      <c r="TNS470" s="265" t="str">
        <f t="shared" si="13917"/>
        <v>Inviable Sanitariamente</v>
      </c>
      <c r="TNT470" s="265" t="str">
        <f t="shared" si="13918"/>
        <v>Inviable Sanitariamente</v>
      </c>
      <c r="TNU470" s="265" t="str">
        <f t="shared" si="13919"/>
        <v>Inviable Sanitariamente</v>
      </c>
      <c r="TNV470" s="265" t="str">
        <f t="shared" si="13920"/>
        <v>Inviable Sanitariamente</v>
      </c>
      <c r="TNW470" s="265" t="str">
        <f t="shared" si="13921"/>
        <v>Inviable Sanitariamente</v>
      </c>
      <c r="TNX470" s="265" t="str">
        <f t="shared" si="13922"/>
        <v>Inviable Sanitariamente</v>
      </c>
      <c r="TNY470" s="265" t="str">
        <f t="shared" si="13923"/>
        <v>Inviable Sanitariamente</v>
      </c>
      <c r="TNZ470" s="265" t="str">
        <f t="shared" si="13924"/>
        <v>Inviable Sanitariamente</v>
      </c>
      <c r="TOA470" s="265" t="str">
        <f t="shared" si="13925"/>
        <v>Inviable Sanitariamente</v>
      </c>
      <c r="TOB470" s="265" t="str">
        <f t="shared" si="13926"/>
        <v>Inviable Sanitariamente</v>
      </c>
      <c r="TOC470" s="265" t="str">
        <f t="shared" si="13927"/>
        <v>Inviable Sanitariamente</v>
      </c>
      <c r="TOD470" s="265" t="str">
        <f t="shared" si="13928"/>
        <v>Inviable Sanitariamente</v>
      </c>
      <c r="TOE470" s="265" t="str">
        <f t="shared" si="13929"/>
        <v>Inviable Sanitariamente</v>
      </c>
      <c r="TOF470" s="265" t="str">
        <f t="shared" si="13930"/>
        <v>Inviable Sanitariamente</v>
      </c>
      <c r="TOG470" s="265" t="str">
        <f t="shared" si="13931"/>
        <v>Inviable Sanitariamente</v>
      </c>
      <c r="TOH470" s="265" t="str">
        <f t="shared" si="13932"/>
        <v>Inviable Sanitariamente</v>
      </c>
      <c r="TOI470" s="265" t="str">
        <f t="shared" si="13933"/>
        <v>Inviable Sanitariamente</v>
      </c>
      <c r="TOJ470" s="265" t="str">
        <f t="shared" si="13934"/>
        <v>Inviable Sanitariamente</v>
      </c>
      <c r="TOK470" s="265" t="str">
        <f t="shared" si="13935"/>
        <v>Inviable Sanitariamente</v>
      </c>
      <c r="TOL470" s="265" t="str">
        <f t="shared" si="13936"/>
        <v>Inviable Sanitariamente</v>
      </c>
      <c r="TOM470" s="265" t="str">
        <f t="shared" si="13937"/>
        <v>Inviable Sanitariamente</v>
      </c>
      <c r="TON470" s="265" t="str">
        <f t="shared" si="13938"/>
        <v>Inviable Sanitariamente</v>
      </c>
      <c r="TOO470" s="265" t="str">
        <f t="shared" si="13939"/>
        <v>Inviable Sanitariamente</v>
      </c>
      <c r="TOP470" s="265" t="str">
        <f t="shared" si="13940"/>
        <v>Inviable Sanitariamente</v>
      </c>
      <c r="TOQ470" s="265" t="str">
        <f t="shared" si="13941"/>
        <v>Inviable Sanitariamente</v>
      </c>
      <c r="TOR470" s="265" t="str">
        <f t="shared" si="13942"/>
        <v>Inviable Sanitariamente</v>
      </c>
      <c r="TOS470" s="265" t="str">
        <f t="shared" si="13943"/>
        <v>Inviable Sanitariamente</v>
      </c>
      <c r="TOT470" s="265" t="str">
        <f t="shared" si="13944"/>
        <v>Inviable Sanitariamente</v>
      </c>
      <c r="TOU470" s="265" t="str">
        <f t="shared" si="13945"/>
        <v>Inviable Sanitariamente</v>
      </c>
      <c r="TOV470" s="265" t="str">
        <f t="shared" si="13946"/>
        <v>Inviable Sanitariamente</v>
      </c>
      <c r="TOW470" s="265" t="str">
        <f t="shared" si="13947"/>
        <v>Inviable Sanitariamente</v>
      </c>
      <c r="TOX470" s="265" t="str">
        <f t="shared" si="13948"/>
        <v>Inviable Sanitariamente</v>
      </c>
      <c r="TOY470" s="265" t="str">
        <f t="shared" si="13949"/>
        <v>Inviable Sanitariamente</v>
      </c>
      <c r="TOZ470" s="265" t="str">
        <f t="shared" si="13950"/>
        <v>Inviable Sanitariamente</v>
      </c>
      <c r="TPA470" s="265" t="str">
        <f t="shared" si="13951"/>
        <v>Inviable Sanitariamente</v>
      </c>
      <c r="TPB470" s="265" t="str">
        <f t="shared" si="13952"/>
        <v>Inviable Sanitariamente</v>
      </c>
      <c r="TPC470" s="265" t="str">
        <f t="shared" si="13953"/>
        <v>Inviable Sanitariamente</v>
      </c>
      <c r="TPD470" s="265" t="str">
        <f t="shared" si="13954"/>
        <v>Inviable Sanitariamente</v>
      </c>
      <c r="TPE470" s="265" t="str">
        <f t="shared" si="13955"/>
        <v>Inviable Sanitariamente</v>
      </c>
      <c r="TPF470" s="265" t="str">
        <f t="shared" si="13956"/>
        <v>Inviable Sanitariamente</v>
      </c>
      <c r="TPG470" s="265" t="str">
        <f t="shared" si="13957"/>
        <v>Inviable Sanitariamente</v>
      </c>
      <c r="TPH470" s="265" t="str">
        <f t="shared" si="13958"/>
        <v>Inviable Sanitariamente</v>
      </c>
      <c r="TPI470" s="265" t="str">
        <f t="shared" si="13959"/>
        <v>Inviable Sanitariamente</v>
      </c>
      <c r="TPJ470" s="265" t="str">
        <f t="shared" si="13960"/>
        <v>Inviable Sanitariamente</v>
      </c>
      <c r="TPK470" s="265" t="str">
        <f t="shared" si="13961"/>
        <v>Inviable Sanitariamente</v>
      </c>
      <c r="TPL470" s="265" t="str">
        <f t="shared" si="13962"/>
        <v>Inviable Sanitariamente</v>
      </c>
      <c r="TPM470" s="265" t="str">
        <f t="shared" si="13963"/>
        <v>Inviable Sanitariamente</v>
      </c>
      <c r="TPN470" s="265" t="str">
        <f t="shared" si="13964"/>
        <v>Inviable Sanitariamente</v>
      </c>
      <c r="TPO470" s="265" t="str">
        <f t="shared" si="13965"/>
        <v>Inviable Sanitariamente</v>
      </c>
      <c r="TPP470" s="265" t="str">
        <f t="shared" si="13966"/>
        <v>Inviable Sanitariamente</v>
      </c>
      <c r="TPQ470" s="265" t="str">
        <f t="shared" si="13967"/>
        <v>Inviable Sanitariamente</v>
      </c>
      <c r="TPR470" s="265" t="str">
        <f t="shared" si="13968"/>
        <v>Inviable Sanitariamente</v>
      </c>
      <c r="TPS470" s="265" t="str">
        <f t="shared" si="13969"/>
        <v>Inviable Sanitariamente</v>
      </c>
      <c r="TPT470" s="265" t="str">
        <f t="shared" si="13970"/>
        <v>Inviable Sanitariamente</v>
      </c>
      <c r="TPU470" s="265" t="str">
        <f t="shared" si="13971"/>
        <v>Inviable Sanitariamente</v>
      </c>
      <c r="TPV470" s="265" t="str">
        <f t="shared" si="13972"/>
        <v>Inviable Sanitariamente</v>
      </c>
      <c r="TPW470" s="265" t="str">
        <f t="shared" si="13973"/>
        <v>Inviable Sanitariamente</v>
      </c>
      <c r="TPX470" s="265" t="str">
        <f t="shared" si="13974"/>
        <v>Inviable Sanitariamente</v>
      </c>
      <c r="TPY470" s="265" t="str">
        <f t="shared" si="13975"/>
        <v>Inviable Sanitariamente</v>
      </c>
      <c r="TPZ470" s="265" t="str">
        <f t="shared" si="13976"/>
        <v>Inviable Sanitariamente</v>
      </c>
      <c r="TQA470" s="265" t="str">
        <f t="shared" si="13977"/>
        <v>Inviable Sanitariamente</v>
      </c>
      <c r="TQB470" s="265" t="str">
        <f t="shared" si="13978"/>
        <v>Inviable Sanitariamente</v>
      </c>
      <c r="TQC470" s="265" t="str">
        <f t="shared" si="13979"/>
        <v>Inviable Sanitariamente</v>
      </c>
      <c r="TQD470" s="265" t="str">
        <f t="shared" si="13980"/>
        <v>Inviable Sanitariamente</v>
      </c>
      <c r="TQE470" s="265" t="str">
        <f t="shared" si="13981"/>
        <v>Inviable Sanitariamente</v>
      </c>
      <c r="TQF470" s="265" t="str">
        <f t="shared" si="13982"/>
        <v>Inviable Sanitariamente</v>
      </c>
      <c r="TQG470" s="265" t="str">
        <f t="shared" si="13983"/>
        <v>Inviable Sanitariamente</v>
      </c>
      <c r="TQH470" s="265" t="str">
        <f t="shared" si="13984"/>
        <v>Inviable Sanitariamente</v>
      </c>
      <c r="TQI470" s="265" t="str">
        <f t="shared" si="13985"/>
        <v>Inviable Sanitariamente</v>
      </c>
      <c r="TQJ470" s="265" t="str">
        <f t="shared" si="13986"/>
        <v>Inviable Sanitariamente</v>
      </c>
      <c r="TQK470" s="265" t="str">
        <f t="shared" si="13987"/>
        <v>Inviable Sanitariamente</v>
      </c>
      <c r="TQL470" s="265" t="str">
        <f t="shared" si="13988"/>
        <v>Inviable Sanitariamente</v>
      </c>
      <c r="TQM470" s="265" t="str">
        <f t="shared" si="13989"/>
        <v>Inviable Sanitariamente</v>
      </c>
      <c r="TQN470" s="265" t="str">
        <f t="shared" si="13990"/>
        <v>Inviable Sanitariamente</v>
      </c>
      <c r="TQO470" s="265" t="str">
        <f t="shared" si="13991"/>
        <v>Inviable Sanitariamente</v>
      </c>
      <c r="TQP470" s="265" t="str">
        <f t="shared" si="13992"/>
        <v>Inviable Sanitariamente</v>
      </c>
      <c r="TQQ470" s="265" t="str">
        <f t="shared" si="13993"/>
        <v>Inviable Sanitariamente</v>
      </c>
      <c r="TQR470" s="265" t="str">
        <f t="shared" si="13994"/>
        <v>Inviable Sanitariamente</v>
      </c>
      <c r="TQS470" s="265" t="str">
        <f t="shared" si="13995"/>
        <v>Inviable Sanitariamente</v>
      </c>
      <c r="TQT470" s="265" t="str">
        <f t="shared" si="13996"/>
        <v>Inviable Sanitariamente</v>
      </c>
      <c r="TQU470" s="265" t="str">
        <f t="shared" si="13997"/>
        <v>Inviable Sanitariamente</v>
      </c>
      <c r="TQV470" s="265" t="str">
        <f t="shared" si="13998"/>
        <v>Inviable Sanitariamente</v>
      </c>
      <c r="TQW470" s="265" t="str">
        <f t="shared" si="13999"/>
        <v>Inviable Sanitariamente</v>
      </c>
      <c r="TQX470" s="265" t="str">
        <f t="shared" si="14000"/>
        <v>Inviable Sanitariamente</v>
      </c>
      <c r="TQY470" s="265" t="str">
        <f t="shared" si="14001"/>
        <v>Inviable Sanitariamente</v>
      </c>
      <c r="TQZ470" s="265" t="str">
        <f t="shared" si="14002"/>
        <v>Inviable Sanitariamente</v>
      </c>
      <c r="TRA470" s="265" t="str">
        <f t="shared" si="14003"/>
        <v>Inviable Sanitariamente</v>
      </c>
      <c r="TRB470" s="265" t="str">
        <f t="shared" si="14004"/>
        <v>Inviable Sanitariamente</v>
      </c>
      <c r="TRC470" s="265" t="str">
        <f t="shared" si="14005"/>
        <v>Inviable Sanitariamente</v>
      </c>
      <c r="TRD470" s="265" t="str">
        <f t="shared" si="14006"/>
        <v>Inviable Sanitariamente</v>
      </c>
      <c r="TRE470" s="265" t="str">
        <f t="shared" si="14007"/>
        <v>Inviable Sanitariamente</v>
      </c>
      <c r="TRF470" s="265" t="str">
        <f t="shared" si="14008"/>
        <v>Inviable Sanitariamente</v>
      </c>
      <c r="TRG470" s="265" t="str">
        <f t="shared" si="14009"/>
        <v>Inviable Sanitariamente</v>
      </c>
      <c r="TRH470" s="265" t="str">
        <f t="shared" si="14010"/>
        <v>Inviable Sanitariamente</v>
      </c>
      <c r="TRI470" s="265" t="str">
        <f t="shared" si="14011"/>
        <v>Inviable Sanitariamente</v>
      </c>
      <c r="TRJ470" s="265" t="str">
        <f t="shared" si="14012"/>
        <v>Inviable Sanitariamente</v>
      </c>
      <c r="TRK470" s="265" t="str">
        <f t="shared" si="14013"/>
        <v>Inviable Sanitariamente</v>
      </c>
      <c r="TRL470" s="265" t="str">
        <f t="shared" si="14014"/>
        <v>Inviable Sanitariamente</v>
      </c>
      <c r="TRM470" s="265" t="str">
        <f t="shared" si="14015"/>
        <v>Inviable Sanitariamente</v>
      </c>
      <c r="TRN470" s="265" t="str">
        <f t="shared" si="14016"/>
        <v>Inviable Sanitariamente</v>
      </c>
      <c r="TRO470" s="265" t="str">
        <f t="shared" si="14017"/>
        <v>Inviable Sanitariamente</v>
      </c>
      <c r="TRP470" s="265" t="str">
        <f t="shared" si="14018"/>
        <v>Inviable Sanitariamente</v>
      </c>
      <c r="TRQ470" s="265" t="str">
        <f t="shared" si="14019"/>
        <v>Inviable Sanitariamente</v>
      </c>
      <c r="TRR470" s="265" t="str">
        <f t="shared" si="14020"/>
        <v>Inviable Sanitariamente</v>
      </c>
      <c r="TRS470" s="265" t="str">
        <f t="shared" si="14021"/>
        <v>Inviable Sanitariamente</v>
      </c>
      <c r="TRT470" s="265" t="str">
        <f t="shared" si="14022"/>
        <v>Inviable Sanitariamente</v>
      </c>
      <c r="TRU470" s="265" t="str">
        <f t="shared" si="14023"/>
        <v>Inviable Sanitariamente</v>
      </c>
      <c r="TRV470" s="265" t="str">
        <f t="shared" si="14024"/>
        <v>Inviable Sanitariamente</v>
      </c>
      <c r="TRW470" s="265" t="str">
        <f t="shared" si="14025"/>
        <v>Inviable Sanitariamente</v>
      </c>
      <c r="TRX470" s="265" t="str">
        <f t="shared" si="14026"/>
        <v>Inviable Sanitariamente</v>
      </c>
      <c r="TRY470" s="265" t="str">
        <f t="shared" si="14027"/>
        <v>Inviable Sanitariamente</v>
      </c>
      <c r="TRZ470" s="265" t="str">
        <f t="shared" si="14028"/>
        <v>Inviable Sanitariamente</v>
      </c>
      <c r="TSA470" s="265" t="str">
        <f t="shared" si="14029"/>
        <v>Inviable Sanitariamente</v>
      </c>
      <c r="TSB470" s="265" t="str">
        <f t="shared" si="14030"/>
        <v>Inviable Sanitariamente</v>
      </c>
      <c r="TSC470" s="265" t="str">
        <f t="shared" si="14031"/>
        <v>Inviable Sanitariamente</v>
      </c>
      <c r="TSD470" s="265" t="str">
        <f t="shared" si="14032"/>
        <v>Inviable Sanitariamente</v>
      </c>
      <c r="TSE470" s="265" t="str">
        <f t="shared" si="14033"/>
        <v>Inviable Sanitariamente</v>
      </c>
      <c r="TSF470" s="265" t="str">
        <f t="shared" si="14034"/>
        <v>Inviable Sanitariamente</v>
      </c>
      <c r="TSG470" s="265" t="str">
        <f t="shared" si="14035"/>
        <v>Inviable Sanitariamente</v>
      </c>
      <c r="TSH470" s="265" t="str">
        <f t="shared" si="14036"/>
        <v>Inviable Sanitariamente</v>
      </c>
      <c r="TSI470" s="265" t="str">
        <f t="shared" si="14037"/>
        <v>Inviable Sanitariamente</v>
      </c>
      <c r="TSJ470" s="265" t="str">
        <f t="shared" si="14038"/>
        <v>Inviable Sanitariamente</v>
      </c>
      <c r="TSK470" s="265" t="str">
        <f t="shared" si="14039"/>
        <v>Inviable Sanitariamente</v>
      </c>
      <c r="TSL470" s="265" t="str">
        <f t="shared" si="14040"/>
        <v>Inviable Sanitariamente</v>
      </c>
      <c r="TSM470" s="265" t="str">
        <f t="shared" si="14041"/>
        <v>Inviable Sanitariamente</v>
      </c>
      <c r="TSN470" s="265" t="str">
        <f t="shared" si="14042"/>
        <v>Inviable Sanitariamente</v>
      </c>
      <c r="TSO470" s="265" t="str">
        <f t="shared" si="14043"/>
        <v>Inviable Sanitariamente</v>
      </c>
      <c r="TSP470" s="265" t="str">
        <f t="shared" si="14044"/>
        <v>Inviable Sanitariamente</v>
      </c>
      <c r="TSQ470" s="265" t="str">
        <f t="shared" si="14045"/>
        <v>Inviable Sanitariamente</v>
      </c>
      <c r="TSR470" s="265" t="str">
        <f t="shared" si="14046"/>
        <v>Inviable Sanitariamente</v>
      </c>
      <c r="TSS470" s="265" t="str">
        <f t="shared" si="14047"/>
        <v>Inviable Sanitariamente</v>
      </c>
      <c r="TST470" s="265" t="str">
        <f t="shared" si="14048"/>
        <v>Inviable Sanitariamente</v>
      </c>
      <c r="TSU470" s="265" t="str">
        <f t="shared" si="14049"/>
        <v>Inviable Sanitariamente</v>
      </c>
      <c r="TSV470" s="265" t="str">
        <f t="shared" si="14050"/>
        <v>Inviable Sanitariamente</v>
      </c>
      <c r="TSW470" s="265" t="str">
        <f t="shared" si="14051"/>
        <v>Inviable Sanitariamente</v>
      </c>
      <c r="TSX470" s="265" t="str">
        <f t="shared" si="14052"/>
        <v>Inviable Sanitariamente</v>
      </c>
      <c r="TSY470" s="265" t="str">
        <f t="shared" si="14053"/>
        <v>Inviable Sanitariamente</v>
      </c>
      <c r="TSZ470" s="265" t="str">
        <f t="shared" si="14054"/>
        <v>Inviable Sanitariamente</v>
      </c>
      <c r="TTA470" s="265" t="str">
        <f t="shared" si="14055"/>
        <v>Inviable Sanitariamente</v>
      </c>
      <c r="TTB470" s="265" t="str">
        <f t="shared" si="14056"/>
        <v>Inviable Sanitariamente</v>
      </c>
      <c r="TTC470" s="265" t="str">
        <f t="shared" si="14057"/>
        <v>Inviable Sanitariamente</v>
      </c>
      <c r="TTD470" s="265" t="str">
        <f t="shared" si="14058"/>
        <v>Inviable Sanitariamente</v>
      </c>
      <c r="TTE470" s="265" t="str">
        <f t="shared" si="14059"/>
        <v>Inviable Sanitariamente</v>
      </c>
      <c r="TTF470" s="265" t="str">
        <f t="shared" si="14060"/>
        <v>Inviable Sanitariamente</v>
      </c>
      <c r="TTG470" s="265" t="str">
        <f t="shared" si="14061"/>
        <v>Inviable Sanitariamente</v>
      </c>
      <c r="TTH470" s="265" t="str">
        <f t="shared" si="14062"/>
        <v>Inviable Sanitariamente</v>
      </c>
      <c r="TTI470" s="265" t="str">
        <f t="shared" si="14063"/>
        <v>Inviable Sanitariamente</v>
      </c>
      <c r="TTJ470" s="265" t="str">
        <f t="shared" si="14064"/>
        <v>Inviable Sanitariamente</v>
      </c>
      <c r="TTK470" s="265" t="str">
        <f t="shared" si="14065"/>
        <v>Inviable Sanitariamente</v>
      </c>
      <c r="TTL470" s="265" t="str">
        <f t="shared" si="14066"/>
        <v>Inviable Sanitariamente</v>
      </c>
      <c r="TTM470" s="265" t="str">
        <f t="shared" si="14067"/>
        <v>Inviable Sanitariamente</v>
      </c>
      <c r="TTN470" s="265" t="str">
        <f t="shared" si="14068"/>
        <v>Inviable Sanitariamente</v>
      </c>
      <c r="TTO470" s="265" t="str">
        <f t="shared" si="14069"/>
        <v>Inviable Sanitariamente</v>
      </c>
      <c r="TTP470" s="265" t="str">
        <f t="shared" si="14070"/>
        <v>Inviable Sanitariamente</v>
      </c>
      <c r="TTQ470" s="265" t="str">
        <f t="shared" si="14071"/>
        <v>Inviable Sanitariamente</v>
      </c>
      <c r="TTR470" s="265" t="str">
        <f t="shared" si="14072"/>
        <v>Inviable Sanitariamente</v>
      </c>
      <c r="TTS470" s="265" t="str">
        <f t="shared" si="14073"/>
        <v>Inviable Sanitariamente</v>
      </c>
      <c r="TTT470" s="265" t="str">
        <f t="shared" si="14074"/>
        <v>Inviable Sanitariamente</v>
      </c>
      <c r="TTU470" s="265" t="str">
        <f t="shared" si="14075"/>
        <v>Inviable Sanitariamente</v>
      </c>
      <c r="TTV470" s="265" t="str">
        <f t="shared" si="14076"/>
        <v>Inviable Sanitariamente</v>
      </c>
      <c r="TTW470" s="265" t="str">
        <f t="shared" si="14077"/>
        <v>Inviable Sanitariamente</v>
      </c>
      <c r="TTX470" s="265" t="str">
        <f t="shared" si="14078"/>
        <v>Inviable Sanitariamente</v>
      </c>
      <c r="TTY470" s="265" t="str">
        <f t="shared" si="14079"/>
        <v>Inviable Sanitariamente</v>
      </c>
      <c r="TTZ470" s="265" t="str">
        <f t="shared" si="14080"/>
        <v>Inviable Sanitariamente</v>
      </c>
      <c r="TUA470" s="265" t="str">
        <f t="shared" si="14081"/>
        <v>Inviable Sanitariamente</v>
      </c>
      <c r="TUB470" s="265" t="str">
        <f t="shared" si="14082"/>
        <v>Inviable Sanitariamente</v>
      </c>
      <c r="TUC470" s="265" t="str">
        <f t="shared" si="14083"/>
        <v>Inviable Sanitariamente</v>
      </c>
      <c r="TUD470" s="265" t="str">
        <f t="shared" si="14084"/>
        <v>Inviable Sanitariamente</v>
      </c>
      <c r="TUE470" s="265" t="str">
        <f t="shared" si="14085"/>
        <v>Inviable Sanitariamente</v>
      </c>
      <c r="TUF470" s="265" t="str">
        <f t="shared" si="14086"/>
        <v>Inviable Sanitariamente</v>
      </c>
      <c r="TUG470" s="265" t="str">
        <f t="shared" si="14087"/>
        <v>Inviable Sanitariamente</v>
      </c>
      <c r="TUH470" s="265" t="str">
        <f t="shared" si="14088"/>
        <v>Inviable Sanitariamente</v>
      </c>
      <c r="TUI470" s="265" t="str">
        <f t="shared" si="14089"/>
        <v>Inviable Sanitariamente</v>
      </c>
      <c r="TUJ470" s="265" t="str">
        <f t="shared" si="14090"/>
        <v>Inviable Sanitariamente</v>
      </c>
      <c r="TUK470" s="265" t="str">
        <f t="shared" si="14091"/>
        <v>Inviable Sanitariamente</v>
      </c>
      <c r="TUL470" s="265" t="str">
        <f t="shared" si="14092"/>
        <v>Inviable Sanitariamente</v>
      </c>
      <c r="TUM470" s="265" t="str">
        <f t="shared" si="14093"/>
        <v>Inviable Sanitariamente</v>
      </c>
      <c r="TUN470" s="265" t="str">
        <f t="shared" si="14094"/>
        <v>Inviable Sanitariamente</v>
      </c>
      <c r="TUO470" s="265" t="str">
        <f t="shared" si="14095"/>
        <v>Inviable Sanitariamente</v>
      </c>
      <c r="TUP470" s="265" t="str">
        <f t="shared" si="14096"/>
        <v>Inviable Sanitariamente</v>
      </c>
      <c r="TUQ470" s="265" t="str">
        <f t="shared" si="14097"/>
        <v>Inviable Sanitariamente</v>
      </c>
      <c r="TUR470" s="265" t="str">
        <f t="shared" si="14098"/>
        <v>Inviable Sanitariamente</v>
      </c>
      <c r="TUS470" s="265" t="str">
        <f t="shared" si="14099"/>
        <v>Inviable Sanitariamente</v>
      </c>
      <c r="TUT470" s="265" t="str">
        <f t="shared" si="14100"/>
        <v>Inviable Sanitariamente</v>
      </c>
      <c r="TUU470" s="265" t="str">
        <f t="shared" si="14101"/>
        <v>Inviable Sanitariamente</v>
      </c>
      <c r="TUV470" s="265" t="str">
        <f t="shared" si="14102"/>
        <v>Inviable Sanitariamente</v>
      </c>
      <c r="TUW470" s="265" t="str">
        <f t="shared" si="14103"/>
        <v>Inviable Sanitariamente</v>
      </c>
      <c r="TUX470" s="265" t="str">
        <f t="shared" si="14104"/>
        <v>Inviable Sanitariamente</v>
      </c>
      <c r="TUY470" s="265" t="str">
        <f t="shared" si="14105"/>
        <v>Inviable Sanitariamente</v>
      </c>
      <c r="TUZ470" s="265" t="str">
        <f t="shared" si="14106"/>
        <v>Inviable Sanitariamente</v>
      </c>
      <c r="TVA470" s="265" t="str">
        <f t="shared" si="14107"/>
        <v>Inviable Sanitariamente</v>
      </c>
      <c r="TVB470" s="265" t="str">
        <f t="shared" si="14108"/>
        <v>Inviable Sanitariamente</v>
      </c>
      <c r="TVC470" s="265" t="str">
        <f t="shared" si="14109"/>
        <v>Inviable Sanitariamente</v>
      </c>
      <c r="TVD470" s="265" t="str">
        <f t="shared" si="14110"/>
        <v>Inviable Sanitariamente</v>
      </c>
      <c r="TVE470" s="265" t="str">
        <f t="shared" si="14111"/>
        <v>Inviable Sanitariamente</v>
      </c>
      <c r="TVF470" s="265" t="str">
        <f t="shared" si="14112"/>
        <v>Inviable Sanitariamente</v>
      </c>
      <c r="TVG470" s="265" t="str">
        <f t="shared" si="14113"/>
        <v>Inviable Sanitariamente</v>
      </c>
      <c r="TVH470" s="265" t="str">
        <f t="shared" si="14114"/>
        <v>Inviable Sanitariamente</v>
      </c>
      <c r="TVI470" s="265" t="str">
        <f t="shared" si="14115"/>
        <v>Inviable Sanitariamente</v>
      </c>
      <c r="TVJ470" s="265" t="str">
        <f t="shared" si="14116"/>
        <v>Inviable Sanitariamente</v>
      </c>
      <c r="TVK470" s="265" t="str">
        <f t="shared" si="14117"/>
        <v>Inviable Sanitariamente</v>
      </c>
      <c r="TVL470" s="265" t="str">
        <f t="shared" si="14118"/>
        <v>Inviable Sanitariamente</v>
      </c>
      <c r="TVM470" s="265" t="str">
        <f t="shared" si="14119"/>
        <v>Inviable Sanitariamente</v>
      </c>
      <c r="TVN470" s="265" t="str">
        <f t="shared" si="14120"/>
        <v>Inviable Sanitariamente</v>
      </c>
      <c r="TVO470" s="265" t="str">
        <f t="shared" si="14121"/>
        <v>Inviable Sanitariamente</v>
      </c>
      <c r="TVP470" s="265" t="str">
        <f t="shared" si="14122"/>
        <v>Inviable Sanitariamente</v>
      </c>
      <c r="TVQ470" s="265" t="str">
        <f t="shared" si="14123"/>
        <v>Inviable Sanitariamente</v>
      </c>
      <c r="TVR470" s="265" t="str">
        <f t="shared" si="14124"/>
        <v>Inviable Sanitariamente</v>
      </c>
      <c r="TVS470" s="265" t="str">
        <f t="shared" si="14125"/>
        <v>Inviable Sanitariamente</v>
      </c>
      <c r="TVT470" s="265" t="str">
        <f t="shared" si="14126"/>
        <v>Inviable Sanitariamente</v>
      </c>
      <c r="TVU470" s="265" t="str">
        <f t="shared" si="14127"/>
        <v>Inviable Sanitariamente</v>
      </c>
      <c r="TVV470" s="265" t="str">
        <f t="shared" si="14128"/>
        <v>Inviable Sanitariamente</v>
      </c>
      <c r="TVW470" s="265" t="str">
        <f t="shared" si="14129"/>
        <v>Inviable Sanitariamente</v>
      </c>
      <c r="TVX470" s="265" t="str">
        <f t="shared" si="14130"/>
        <v>Inviable Sanitariamente</v>
      </c>
      <c r="TVY470" s="265" t="str">
        <f t="shared" si="14131"/>
        <v>Inviable Sanitariamente</v>
      </c>
      <c r="TVZ470" s="265" t="str">
        <f t="shared" si="14132"/>
        <v>Inviable Sanitariamente</v>
      </c>
      <c r="TWA470" s="265" t="str">
        <f t="shared" si="14133"/>
        <v>Inviable Sanitariamente</v>
      </c>
      <c r="TWB470" s="265" t="str">
        <f t="shared" si="14134"/>
        <v>Inviable Sanitariamente</v>
      </c>
      <c r="TWC470" s="265" t="str">
        <f t="shared" si="14135"/>
        <v>Inviable Sanitariamente</v>
      </c>
      <c r="TWD470" s="265" t="str">
        <f t="shared" si="14136"/>
        <v>Inviable Sanitariamente</v>
      </c>
      <c r="TWE470" s="265" t="str">
        <f t="shared" si="14137"/>
        <v>Inviable Sanitariamente</v>
      </c>
      <c r="TWF470" s="265" t="str">
        <f t="shared" si="14138"/>
        <v>Inviable Sanitariamente</v>
      </c>
      <c r="TWG470" s="265" t="str">
        <f t="shared" si="14139"/>
        <v>Inviable Sanitariamente</v>
      </c>
      <c r="TWH470" s="265" t="str">
        <f t="shared" si="14140"/>
        <v>Inviable Sanitariamente</v>
      </c>
      <c r="TWI470" s="265" t="str">
        <f t="shared" si="14141"/>
        <v>Inviable Sanitariamente</v>
      </c>
      <c r="TWJ470" s="265" t="str">
        <f t="shared" si="14142"/>
        <v>Inviable Sanitariamente</v>
      </c>
      <c r="TWK470" s="265" t="str">
        <f t="shared" si="14143"/>
        <v>Inviable Sanitariamente</v>
      </c>
      <c r="TWL470" s="265" t="str">
        <f t="shared" si="14144"/>
        <v>Inviable Sanitariamente</v>
      </c>
      <c r="TWM470" s="265" t="str">
        <f t="shared" si="14145"/>
        <v>Inviable Sanitariamente</v>
      </c>
      <c r="TWN470" s="265" t="str">
        <f t="shared" si="14146"/>
        <v>Inviable Sanitariamente</v>
      </c>
      <c r="TWO470" s="265" t="str">
        <f t="shared" si="14147"/>
        <v>Inviable Sanitariamente</v>
      </c>
      <c r="TWP470" s="265" t="str">
        <f t="shared" si="14148"/>
        <v>Inviable Sanitariamente</v>
      </c>
      <c r="TWQ470" s="265" t="str">
        <f t="shared" si="14149"/>
        <v>Inviable Sanitariamente</v>
      </c>
      <c r="TWR470" s="265" t="str">
        <f t="shared" si="14150"/>
        <v>Inviable Sanitariamente</v>
      </c>
      <c r="TWS470" s="265" t="str">
        <f t="shared" si="14151"/>
        <v>Inviable Sanitariamente</v>
      </c>
      <c r="TWT470" s="265" t="str">
        <f t="shared" si="14152"/>
        <v>Inviable Sanitariamente</v>
      </c>
      <c r="TWU470" s="265" t="str">
        <f t="shared" si="14153"/>
        <v>Inviable Sanitariamente</v>
      </c>
      <c r="TWV470" s="265" t="str">
        <f t="shared" si="14154"/>
        <v>Inviable Sanitariamente</v>
      </c>
      <c r="TWW470" s="265" t="str">
        <f t="shared" si="14155"/>
        <v>Inviable Sanitariamente</v>
      </c>
      <c r="TWX470" s="265" t="str">
        <f t="shared" si="14156"/>
        <v>Inviable Sanitariamente</v>
      </c>
      <c r="TWY470" s="265" t="str">
        <f t="shared" si="14157"/>
        <v>Inviable Sanitariamente</v>
      </c>
      <c r="TWZ470" s="265" t="str">
        <f t="shared" si="14158"/>
        <v>Inviable Sanitariamente</v>
      </c>
      <c r="TXA470" s="265" t="str">
        <f t="shared" si="14159"/>
        <v>Inviable Sanitariamente</v>
      </c>
      <c r="TXB470" s="265" t="str">
        <f t="shared" si="14160"/>
        <v>Inviable Sanitariamente</v>
      </c>
      <c r="TXC470" s="265" t="str">
        <f t="shared" si="14161"/>
        <v>Inviable Sanitariamente</v>
      </c>
      <c r="TXD470" s="265" t="str">
        <f t="shared" si="14162"/>
        <v>Inviable Sanitariamente</v>
      </c>
      <c r="TXE470" s="265" t="str">
        <f t="shared" si="14163"/>
        <v>Inviable Sanitariamente</v>
      </c>
      <c r="TXF470" s="265" t="str">
        <f t="shared" si="14164"/>
        <v>Inviable Sanitariamente</v>
      </c>
      <c r="TXG470" s="265" t="str">
        <f t="shared" si="14165"/>
        <v>Inviable Sanitariamente</v>
      </c>
      <c r="TXH470" s="265" t="str">
        <f t="shared" si="14166"/>
        <v>Inviable Sanitariamente</v>
      </c>
      <c r="TXI470" s="265" t="str">
        <f t="shared" si="14167"/>
        <v>Inviable Sanitariamente</v>
      </c>
      <c r="TXJ470" s="265" t="str">
        <f t="shared" si="14168"/>
        <v>Inviable Sanitariamente</v>
      </c>
      <c r="TXK470" s="265" t="str">
        <f t="shared" si="14169"/>
        <v>Inviable Sanitariamente</v>
      </c>
      <c r="TXL470" s="265" t="str">
        <f t="shared" si="14170"/>
        <v>Inviable Sanitariamente</v>
      </c>
      <c r="TXM470" s="265" t="str">
        <f t="shared" si="14171"/>
        <v>Inviable Sanitariamente</v>
      </c>
      <c r="TXN470" s="265" t="str">
        <f t="shared" si="14172"/>
        <v>Inviable Sanitariamente</v>
      </c>
      <c r="TXO470" s="265" t="str">
        <f t="shared" si="14173"/>
        <v>Inviable Sanitariamente</v>
      </c>
      <c r="TXP470" s="265" t="str">
        <f t="shared" si="14174"/>
        <v>Inviable Sanitariamente</v>
      </c>
      <c r="TXQ470" s="265" t="str">
        <f t="shared" si="14175"/>
        <v>Inviable Sanitariamente</v>
      </c>
      <c r="TXR470" s="265" t="str">
        <f t="shared" si="14176"/>
        <v>Inviable Sanitariamente</v>
      </c>
      <c r="TXS470" s="265" t="str">
        <f t="shared" si="14177"/>
        <v>Inviable Sanitariamente</v>
      </c>
      <c r="TXT470" s="265" t="str">
        <f t="shared" si="14178"/>
        <v>Inviable Sanitariamente</v>
      </c>
      <c r="TXU470" s="265" t="str">
        <f t="shared" si="14179"/>
        <v>Inviable Sanitariamente</v>
      </c>
      <c r="TXV470" s="265" t="str">
        <f t="shared" si="14180"/>
        <v>Inviable Sanitariamente</v>
      </c>
      <c r="TXW470" s="265" t="str">
        <f t="shared" si="14181"/>
        <v>Inviable Sanitariamente</v>
      </c>
      <c r="TXX470" s="265" t="str">
        <f t="shared" si="14182"/>
        <v>Inviable Sanitariamente</v>
      </c>
      <c r="TXY470" s="265" t="str">
        <f t="shared" si="14183"/>
        <v>Inviable Sanitariamente</v>
      </c>
      <c r="TXZ470" s="265" t="str">
        <f t="shared" si="14184"/>
        <v>Inviable Sanitariamente</v>
      </c>
      <c r="TYA470" s="265" t="str">
        <f t="shared" si="14185"/>
        <v>Inviable Sanitariamente</v>
      </c>
      <c r="TYB470" s="265" t="str">
        <f t="shared" si="14186"/>
        <v>Inviable Sanitariamente</v>
      </c>
      <c r="TYC470" s="265" t="str">
        <f t="shared" si="14187"/>
        <v>Inviable Sanitariamente</v>
      </c>
      <c r="TYD470" s="265" t="str">
        <f t="shared" si="14188"/>
        <v>Inviable Sanitariamente</v>
      </c>
      <c r="TYE470" s="265" t="str">
        <f t="shared" si="14189"/>
        <v>Inviable Sanitariamente</v>
      </c>
      <c r="TYF470" s="265" t="str">
        <f t="shared" si="14190"/>
        <v>Inviable Sanitariamente</v>
      </c>
      <c r="TYG470" s="265" t="str">
        <f t="shared" si="14191"/>
        <v>Inviable Sanitariamente</v>
      </c>
      <c r="TYH470" s="265" t="str">
        <f t="shared" si="14192"/>
        <v>Inviable Sanitariamente</v>
      </c>
      <c r="TYI470" s="265" t="str">
        <f t="shared" si="14193"/>
        <v>Inviable Sanitariamente</v>
      </c>
      <c r="TYJ470" s="265" t="str">
        <f t="shared" si="14194"/>
        <v>Inviable Sanitariamente</v>
      </c>
      <c r="TYK470" s="265" t="str">
        <f t="shared" si="14195"/>
        <v>Inviable Sanitariamente</v>
      </c>
      <c r="TYL470" s="265" t="str">
        <f t="shared" si="14196"/>
        <v>Inviable Sanitariamente</v>
      </c>
      <c r="TYM470" s="265" t="str">
        <f t="shared" si="14197"/>
        <v>Inviable Sanitariamente</v>
      </c>
      <c r="TYN470" s="265" t="str">
        <f t="shared" si="14198"/>
        <v>Inviable Sanitariamente</v>
      </c>
      <c r="TYO470" s="265" t="str">
        <f t="shared" si="14199"/>
        <v>Inviable Sanitariamente</v>
      </c>
      <c r="TYP470" s="265" t="str">
        <f t="shared" si="14200"/>
        <v>Inviable Sanitariamente</v>
      </c>
      <c r="TYQ470" s="265" t="str">
        <f t="shared" si="14201"/>
        <v>Inviable Sanitariamente</v>
      </c>
      <c r="TYR470" s="265" t="str">
        <f t="shared" si="14202"/>
        <v>Inviable Sanitariamente</v>
      </c>
      <c r="TYS470" s="265" t="str">
        <f t="shared" si="14203"/>
        <v>Inviable Sanitariamente</v>
      </c>
      <c r="TYT470" s="265" t="str">
        <f t="shared" si="14204"/>
        <v>Inviable Sanitariamente</v>
      </c>
      <c r="TYU470" s="265" t="str">
        <f t="shared" si="14205"/>
        <v>Inviable Sanitariamente</v>
      </c>
      <c r="TYV470" s="265" t="str">
        <f t="shared" si="14206"/>
        <v>Inviable Sanitariamente</v>
      </c>
      <c r="TYW470" s="265" t="str">
        <f t="shared" si="14207"/>
        <v>Inviable Sanitariamente</v>
      </c>
      <c r="TYX470" s="265" t="str">
        <f t="shared" si="14208"/>
        <v>Inviable Sanitariamente</v>
      </c>
      <c r="TYY470" s="265" t="str">
        <f t="shared" si="14209"/>
        <v>Inviable Sanitariamente</v>
      </c>
      <c r="TYZ470" s="265" t="str">
        <f t="shared" si="14210"/>
        <v>Inviable Sanitariamente</v>
      </c>
      <c r="TZA470" s="265" t="str">
        <f t="shared" si="14211"/>
        <v>Inviable Sanitariamente</v>
      </c>
      <c r="TZB470" s="265" t="str">
        <f t="shared" si="14212"/>
        <v>Inviable Sanitariamente</v>
      </c>
      <c r="TZC470" s="265" t="str">
        <f t="shared" si="14213"/>
        <v>Inviable Sanitariamente</v>
      </c>
      <c r="TZD470" s="265" t="str">
        <f t="shared" si="14214"/>
        <v>Inviable Sanitariamente</v>
      </c>
      <c r="TZE470" s="265" t="str">
        <f t="shared" si="14215"/>
        <v>Inviable Sanitariamente</v>
      </c>
      <c r="TZF470" s="265" t="str">
        <f t="shared" si="14216"/>
        <v>Inviable Sanitariamente</v>
      </c>
      <c r="TZG470" s="265" t="str">
        <f t="shared" si="14217"/>
        <v>Inviable Sanitariamente</v>
      </c>
      <c r="TZH470" s="265" t="str">
        <f t="shared" si="14218"/>
        <v>Inviable Sanitariamente</v>
      </c>
      <c r="TZI470" s="265" t="str">
        <f t="shared" si="14219"/>
        <v>Inviable Sanitariamente</v>
      </c>
      <c r="TZJ470" s="265" t="str">
        <f t="shared" si="14220"/>
        <v>Inviable Sanitariamente</v>
      </c>
      <c r="TZK470" s="265" t="str">
        <f t="shared" si="14221"/>
        <v>Inviable Sanitariamente</v>
      </c>
      <c r="TZL470" s="265" t="str">
        <f t="shared" si="14222"/>
        <v>Inviable Sanitariamente</v>
      </c>
      <c r="TZM470" s="265" t="str">
        <f t="shared" si="14223"/>
        <v>Inviable Sanitariamente</v>
      </c>
      <c r="TZN470" s="265" t="str">
        <f t="shared" si="14224"/>
        <v>Inviable Sanitariamente</v>
      </c>
      <c r="TZO470" s="265" t="str">
        <f t="shared" si="14225"/>
        <v>Inviable Sanitariamente</v>
      </c>
      <c r="TZP470" s="265" t="str">
        <f t="shared" si="14226"/>
        <v>Inviable Sanitariamente</v>
      </c>
      <c r="TZQ470" s="265" t="str">
        <f t="shared" si="14227"/>
        <v>Inviable Sanitariamente</v>
      </c>
      <c r="TZR470" s="265" t="str">
        <f t="shared" si="14228"/>
        <v>Inviable Sanitariamente</v>
      </c>
      <c r="TZS470" s="265" t="str">
        <f t="shared" si="14229"/>
        <v>Inviable Sanitariamente</v>
      </c>
      <c r="TZT470" s="265" t="str">
        <f t="shared" si="14230"/>
        <v>Inviable Sanitariamente</v>
      </c>
      <c r="TZU470" s="265" t="str">
        <f t="shared" si="14231"/>
        <v>Inviable Sanitariamente</v>
      </c>
      <c r="TZV470" s="265" t="str">
        <f t="shared" si="14232"/>
        <v>Inviable Sanitariamente</v>
      </c>
      <c r="TZW470" s="265" t="str">
        <f t="shared" si="14233"/>
        <v>Inviable Sanitariamente</v>
      </c>
      <c r="TZX470" s="265" t="str">
        <f t="shared" si="14234"/>
        <v>Inviable Sanitariamente</v>
      </c>
      <c r="TZY470" s="265" t="str">
        <f t="shared" si="14235"/>
        <v>Inviable Sanitariamente</v>
      </c>
      <c r="TZZ470" s="265" t="str">
        <f t="shared" si="14236"/>
        <v>Inviable Sanitariamente</v>
      </c>
      <c r="UAA470" s="265" t="str">
        <f t="shared" si="14237"/>
        <v>Inviable Sanitariamente</v>
      </c>
      <c r="UAB470" s="265" t="str">
        <f t="shared" si="14238"/>
        <v>Inviable Sanitariamente</v>
      </c>
      <c r="UAC470" s="265" t="str">
        <f t="shared" si="14239"/>
        <v>Inviable Sanitariamente</v>
      </c>
      <c r="UAD470" s="265" t="str">
        <f t="shared" si="14240"/>
        <v>Inviable Sanitariamente</v>
      </c>
      <c r="UAE470" s="265" t="str">
        <f t="shared" si="14241"/>
        <v>Inviable Sanitariamente</v>
      </c>
      <c r="UAF470" s="265" t="str">
        <f t="shared" si="14242"/>
        <v>Inviable Sanitariamente</v>
      </c>
      <c r="UAG470" s="265" t="str">
        <f t="shared" si="14243"/>
        <v>Inviable Sanitariamente</v>
      </c>
      <c r="UAH470" s="265" t="str">
        <f t="shared" si="14244"/>
        <v>Inviable Sanitariamente</v>
      </c>
      <c r="UAI470" s="265" t="str">
        <f t="shared" si="14245"/>
        <v>Inviable Sanitariamente</v>
      </c>
      <c r="UAJ470" s="265" t="str">
        <f t="shared" si="14246"/>
        <v>Inviable Sanitariamente</v>
      </c>
      <c r="UAK470" s="265" t="str">
        <f t="shared" si="14247"/>
        <v>Inviable Sanitariamente</v>
      </c>
      <c r="UAL470" s="265" t="str">
        <f t="shared" si="14248"/>
        <v>Inviable Sanitariamente</v>
      </c>
      <c r="UAM470" s="265" t="str">
        <f t="shared" si="14249"/>
        <v>Inviable Sanitariamente</v>
      </c>
      <c r="UAN470" s="265" t="str">
        <f t="shared" si="14250"/>
        <v>Inviable Sanitariamente</v>
      </c>
      <c r="UAO470" s="265" t="str">
        <f t="shared" si="14251"/>
        <v>Inviable Sanitariamente</v>
      </c>
      <c r="UAP470" s="265" t="str">
        <f t="shared" si="14252"/>
        <v>Inviable Sanitariamente</v>
      </c>
      <c r="UAQ470" s="265" t="str">
        <f t="shared" si="14253"/>
        <v>Inviable Sanitariamente</v>
      </c>
      <c r="UAR470" s="265" t="str">
        <f t="shared" si="14254"/>
        <v>Inviable Sanitariamente</v>
      </c>
      <c r="UAS470" s="265" t="str">
        <f t="shared" si="14255"/>
        <v>Inviable Sanitariamente</v>
      </c>
      <c r="UAT470" s="265" t="str">
        <f t="shared" si="14256"/>
        <v>Inviable Sanitariamente</v>
      </c>
      <c r="UAU470" s="265" t="str">
        <f t="shared" si="14257"/>
        <v>Inviable Sanitariamente</v>
      </c>
      <c r="UAV470" s="265" t="str">
        <f t="shared" si="14258"/>
        <v>Inviable Sanitariamente</v>
      </c>
      <c r="UAW470" s="265" t="str">
        <f t="shared" si="14259"/>
        <v>Inviable Sanitariamente</v>
      </c>
      <c r="UAX470" s="265" t="str">
        <f t="shared" si="14260"/>
        <v>Inviable Sanitariamente</v>
      </c>
      <c r="UAY470" s="265" t="str">
        <f t="shared" si="14261"/>
        <v>Inviable Sanitariamente</v>
      </c>
      <c r="UAZ470" s="265" t="str">
        <f t="shared" si="14262"/>
        <v>Inviable Sanitariamente</v>
      </c>
      <c r="UBA470" s="265" t="str">
        <f t="shared" si="14263"/>
        <v>Inviable Sanitariamente</v>
      </c>
      <c r="UBB470" s="265" t="str">
        <f t="shared" si="14264"/>
        <v>Inviable Sanitariamente</v>
      </c>
      <c r="UBC470" s="265" t="str">
        <f t="shared" si="14265"/>
        <v>Inviable Sanitariamente</v>
      </c>
      <c r="UBD470" s="265" t="str">
        <f t="shared" si="14266"/>
        <v>Inviable Sanitariamente</v>
      </c>
      <c r="UBE470" s="265" t="str">
        <f t="shared" si="14267"/>
        <v>Inviable Sanitariamente</v>
      </c>
      <c r="UBF470" s="265" t="str">
        <f t="shared" si="14268"/>
        <v>Inviable Sanitariamente</v>
      </c>
      <c r="UBG470" s="265" t="str">
        <f t="shared" si="14269"/>
        <v>Inviable Sanitariamente</v>
      </c>
      <c r="UBH470" s="265" t="str">
        <f t="shared" si="14270"/>
        <v>Inviable Sanitariamente</v>
      </c>
      <c r="UBI470" s="265" t="str">
        <f t="shared" si="14271"/>
        <v>Inviable Sanitariamente</v>
      </c>
      <c r="UBJ470" s="265" t="str">
        <f t="shared" si="14272"/>
        <v>Inviable Sanitariamente</v>
      </c>
      <c r="UBK470" s="265" t="str">
        <f t="shared" si="14273"/>
        <v>Inviable Sanitariamente</v>
      </c>
      <c r="UBL470" s="265" t="str">
        <f t="shared" si="14274"/>
        <v>Inviable Sanitariamente</v>
      </c>
      <c r="UBM470" s="265" t="str">
        <f t="shared" si="14275"/>
        <v>Inviable Sanitariamente</v>
      </c>
      <c r="UBN470" s="265" t="str">
        <f t="shared" si="14276"/>
        <v>Inviable Sanitariamente</v>
      </c>
      <c r="UBO470" s="265" t="str">
        <f t="shared" si="14277"/>
        <v>Inviable Sanitariamente</v>
      </c>
      <c r="UBP470" s="265" t="str">
        <f t="shared" si="14278"/>
        <v>Inviable Sanitariamente</v>
      </c>
      <c r="UBQ470" s="265" t="str">
        <f t="shared" si="14279"/>
        <v>Inviable Sanitariamente</v>
      </c>
      <c r="UBR470" s="265" t="str">
        <f t="shared" si="14280"/>
        <v>Inviable Sanitariamente</v>
      </c>
      <c r="UBS470" s="265" t="str">
        <f t="shared" si="14281"/>
        <v>Inviable Sanitariamente</v>
      </c>
      <c r="UBT470" s="265" t="str">
        <f t="shared" si="14282"/>
        <v>Inviable Sanitariamente</v>
      </c>
      <c r="UBU470" s="265" t="str">
        <f t="shared" si="14283"/>
        <v>Inviable Sanitariamente</v>
      </c>
      <c r="UBV470" s="265" t="str">
        <f t="shared" si="14284"/>
        <v>Inviable Sanitariamente</v>
      </c>
      <c r="UBW470" s="265" t="str">
        <f t="shared" si="14285"/>
        <v>Inviable Sanitariamente</v>
      </c>
      <c r="UBX470" s="265" t="str">
        <f t="shared" si="14286"/>
        <v>Inviable Sanitariamente</v>
      </c>
      <c r="UBY470" s="265" t="str">
        <f t="shared" si="14287"/>
        <v>Inviable Sanitariamente</v>
      </c>
      <c r="UBZ470" s="265" t="str">
        <f t="shared" si="14288"/>
        <v>Inviable Sanitariamente</v>
      </c>
      <c r="UCA470" s="265" t="str">
        <f t="shared" si="14289"/>
        <v>Inviable Sanitariamente</v>
      </c>
      <c r="UCB470" s="265" t="str">
        <f t="shared" si="14290"/>
        <v>Inviable Sanitariamente</v>
      </c>
      <c r="UCC470" s="265" t="str">
        <f t="shared" si="14291"/>
        <v>Inviable Sanitariamente</v>
      </c>
      <c r="UCD470" s="265" t="str">
        <f t="shared" si="14292"/>
        <v>Inviable Sanitariamente</v>
      </c>
      <c r="UCE470" s="265" t="str">
        <f t="shared" si="14293"/>
        <v>Inviable Sanitariamente</v>
      </c>
      <c r="UCF470" s="265" t="str">
        <f t="shared" si="14294"/>
        <v>Inviable Sanitariamente</v>
      </c>
      <c r="UCG470" s="265" t="str">
        <f t="shared" si="14295"/>
        <v>Inviable Sanitariamente</v>
      </c>
      <c r="UCH470" s="265" t="str">
        <f t="shared" si="14296"/>
        <v>Inviable Sanitariamente</v>
      </c>
      <c r="UCI470" s="265" t="str">
        <f t="shared" si="14297"/>
        <v>Inviable Sanitariamente</v>
      </c>
      <c r="UCJ470" s="265" t="str">
        <f t="shared" si="14298"/>
        <v>Inviable Sanitariamente</v>
      </c>
      <c r="UCK470" s="265" t="str">
        <f t="shared" si="14299"/>
        <v>Inviable Sanitariamente</v>
      </c>
      <c r="UCL470" s="265" t="str">
        <f t="shared" si="14300"/>
        <v>Inviable Sanitariamente</v>
      </c>
      <c r="UCM470" s="265" t="str">
        <f t="shared" si="14301"/>
        <v>Inviable Sanitariamente</v>
      </c>
      <c r="UCN470" s="265" t="str">
        <f t="shared" si="14302"/>
        <v>Inviable Sanitariamente</v>
      </c>
      <c r="UCO470" s="265" t="str">
        <f t="shared" si="14303"/>
        <v>Inviable Sanitariamente</v>
      </c>
      <c r="UCP470" s="265" t="str">
        <f t="shared" si="14304"/>
        <v>Inviable Sanitariamente</v>
      </c>
      <c r="UCQ470" s="265" t="str">
        <f t="shared" si="14305"/>
        <v>Inviable Sanitariamente</v>
      </c>
      <c r="UCR470" s="265" t="str">
        <f t="shared" si="14306"/>
        <v>Inviable Sanitariamente</v>
      </c>
      <c r="UCS470" s="265" t="str">
        <f t="shared" si="14307"/>
        <v>Inviable Sanitariamente</v>
      </c>
      <c r="UCT470" s="265" t="str">
        <f t="shared" si="14308"/>
        <v>Inviable Sanitariamente</v>
      </c>
      <c r="UCU470" s="265" t="str">
        <f t="shared" si="14309"/>
        <v>Inviable Sanitariamente</v>
      </c>
      <c r="UCV470" s="265" t="str">
        <f t="shared" si="14310"/>
        <v>Inviable Sanitariamente</v>
      </c>
      <c r="UCW470" s="265" t="str">
        <f t="shared" si="14311"/>
        <v>Inviable Sanitariamente</v>
      </c>
      <c r="UCX470" s="265" t="str">
        <f t="shared" si="14312"/>
        <v>Inviable Sanitariamente</v>
      </c>
      <c r="UCY470" s="265" t="str">
        <f t="shared" si="14313"/>
        <v>Inviable Sanitariamente</v>
      </c>
      <c r="UCZ470" s="265" t="str">
        <f t="shared" si="14314"/>
        <v>Inviable Sanitariamente</v>
      </c>
      <c r="UDA470" s="265" t="str">
        <f t="shared" si="14315"/>
        <v>Inviable Sanitariamente</v>
      </c>
      <c r="UDB470" s="265" t="str">
        <f t="shared" si="14316"/>
        <v>Inviable Sanitariamente</v>
      </c>
      <c r="UDC470" s="265" t="str">
        <f t="shared" si="14317"/>
        <v>Inviable Sanitariamente</v>
      </c>
      <c r="UDD470" s="265" t="str">
        <f t="shared" si="14318"/>
        <v>Inviable Sanitariamente</v>
      </c>
      <c r="UDE470" s="265" t="str">
        <f t="shared" si="14319"/>
        <v>Inviable Sanitariamente</v>
      </c>
      <c r="UDF470" s="265" t="str">
        <f t="shared" si="14320"/>
        <v>Inviable Sanitariamente</v>
      </c>
      <c r="UDG470" s="265" t="str">
        <f t="shared" si="14321"/>
        <v>Inviable Sanitariamente</v>
      </c>
      <c r="UDH470" s="265" t="str">
        <f t="shared" si="14322"/>
        <v>Inviable Sanitariamente</v>
      </c>
      <c r="UDI470" s="265" t="str">
        <f t="shared" si="14323"/>
        <v>Inviable Sanitariamente</v>
      </c>
      <c r="UDJ470" s="265" t="str">
        <f t="shared" si="14324"/>
        <v>Inviable Sanitariamente</v>
      </c>
      <c r="UDK470" s="265" t="str">
        <f t="shared" si="14325"/>
        <v>Inviable Sanitariamente</v>
      </c>
      <c r="UDL470" s="265" t="str">
        <f t="shared" si="14326"/>
        <v>Inviable Sanitariamente</v>
      </c>
      <c r="UDM470" s="265" t="str">
        <f t="shared" si="14327"/>
        <v>Inviable Sanitariamente</v>
      </c>
      <c r="UDN470" s="265" t="str">
        <f t="shared" si="14328"/>
        <v>Inviable Sanitariamente</v>
      </c>
      <c r="UDO470" s="265" t="str">
        <f t="shared" si="14329"/>
        <v>Inviable Sanitariamente</v>
      </c>
      <c r="UDP470" s="265" t="str">
        <f t="shared" si="14330"/>
        <v>Inviable Sanitariamente</v>
      </c>
      <c r="UDQ470" s="265" t="str">
        <f t="shared" si="14331"/>
        <v>Inviable Sanitariamente</v>
      </c>
      <c r="UDR470" s="265" t="str">
        <f t="shared" si="14332"/>
        <v>Inviable Sanitariamente</v>
      </c>
      <c r="UDS470" s="265" t="str">
        <f t="shared" si="14333"/>
        <v>Inviable Sanitariamente</v>
      </c>
      <c r="UDT470" s="265" t="str">
        <f t="shared" si="14334"/>
        <v>Inviable Sanitariamente</v>
      </c>
      <c r="UDU470" s="265" t="str">
        <f t="shared" si="14335"/>
        <v>Inviable Sanitariamente</v>
      </c>
      <c r="UDV470" s="265" t="str">
        <f t="shared" si="14336"/>
        <v>Inviable Sanitariamente</v>
      </c>
      <c r="UDW470" s="265" t="str">
        <f t="shared" si="14337"/>
        <v>Inviable Sanitariamente</v>
      </c>
      <c r="UDX470" s="265" t="str">
        <f t="shared" si="14338"/>
        <v>Inviable Sanitariamente</v>
      </c>
      <c r="UDY470" s="265" t="str">
        <f t="shared" si="14339"/>
        <v>Inviable Sanitariamente</v>
      </c>
      <c r="UDZ470" s="265" t="str">
        <f t="shared" si="14340"/>
        <v>Inviable Sanitariamente</v>
      </c>
      <c r="UEA470" s="265" t="str">
        <f t="shared" si="14341"/>
        <v>Inviable Sanitariamente</v>
      </c>
      <c r="UEB470" s="265" t="str">
        <f t="shared" si="14342"/>
        <v>Inviable Sanitariamente</v>
      </c>
      <c r="UEC470" s="265" t="str">
        <f t="shared" si="14343"/>
        <v>Inviable Sanitariamente</v>
      </c>
      <c r="UED470" s="265" t="str">
        <f t="shared" si="14344"/>
        <v>Inviable Sanitariamente</v>
      </c>
      <c r="UEE470" s="265" t="str">
        <f t="shared" si="14345"/>
        <v>Inviable Sanitariamente</v>
      </c>
      <c r="UEF470" s="265" t="str">
        <f t="shared" si="14346"/>
        <v>Inviable Sanitariamente</v>
      </c>
      <c r="UEG470" s="265" t="str">
        <f t="shared" si="14347"/>
        <v>Inviable Sanitariamente</v>
      </c>
      <c r="UEH470" s="265" t="str">
        <f t="shared" si="14348"/>
        <v>Inviable Sanitariamente</v>
      </c>
      <c r="UEI470" s="265" t="str">
        <f t="shared" si="14349"/>
        <v>Inviable Sanitariamente</v>
      </c>
      <c r="UEJ470" s="265" t="str">
        <f t="shared" si="14350"/>
        <v>Inviable Sanitariamente</v>
      </c>
      <c r="UEK470" s="265" t="str">
        <f t="shared" si="14351"/>
        <v>Inviable Sanitariamente</v>
      </c>
      <c r="UEL470" s="265" t="str">
        <f t="shared" si="14352"/>
        <v>Inviable Sanitariamente</v>
      </c>
      <c r="UEM470" s="265" t="str">
        <f t="shared" si="14353"/>
        <v>Inviable Sanitariamente</v>
      </c>
      <c r="UEN470" s="265" t="str">
        <f t="shared" si="14354"/>
        <v>Inviable Sanitariamente</v>
      </c>
      <c r="UEO470" s="265" t="str">
        <f t="shared" si="14355"/>
        <v>Inviable Sanitariamente</v>
      </c>
      <c r="UEP470" s="265" t="str">
        <f t="shared" si="14356"/>
        <v>Inviable Sanitariamente</v>
      </c>
      <c r="UEQ470" s="265" t="str">
        <f t="shared" si="14357"/>
        <v>Inviable Sanitariamente</v>
      </c>
      <c r="UER470" s="265" t="str">
        <f t="shared" si="14358"/>
        <v>Inviable Sanitariamente</v>
      </c>
      <c r="UES470" s="265" t="str">
        <f t="shared" si="14359"/>
        <v>Inviable Sanitariamente</v>
      </c>
      <c r="UET470" s="265" t="str">
        <f t="shared" si="14360"/>
        <v>Inviable Sanitariamente</v>
      </c>
      <c r="UEU470" s="265" t="str">
        <f t="shared" si="14361"/>
        <v>Inviable Sanitariamente</v>
      </c>
      <c r="UEV470" s="265" t="str">
        <f t="shared" si="14362"/>
        <v>Inviable Sanitariamente</v>
      </c>
      <c r="UEW470" s="265" t="str">
        <f t="shared" si="14363"/>
        <v>Inviable Sanitariamente</v>
      </c>
      <c r="UEX470" s="265" t="str">
        <f t="shared" si="14364"/>
        <v>Inviable Sanitariamente</v>
      </c>
      <c r="UEY470" s="265" t="str">
        <f t="shared" si="14365"/>
        <v>Inviable Sanitariamente</v>
      </c>
      <c r="UEZ470" s="265" t="str">
        <f t="shared" si="14366"/>
        <v>Inviable Sanitariamente</v>
      </c>
      <c r="UFA470" s="265" t="str">
        <f t="shared" si="14367"/>
        <v>Inviable Sanitariamente</v>
      </c>
      <c r="UFB470" s="265" t="str">
        <f t="shared" si="14368"/>
        <v>Inviable Sanitariamente</v>
      </c>
      <c r="UFC470" s="265" t="str">
        <f t="shared" si="14369"/>
        <v>Inviable Sanitariamente</v>
      </c>
      <c r="UFD470" s="265" t="str">
        <f t="shared" si="14370"/>
        <v>Inviable Sanitariamente</v>
      </c>
      <c r="UFE470" s="265" t="str">
        <f t="shared" si="14371"/>
        <v>Inviable Sanitariamente</v>
      </c>
      <c r="UFF470" s="265" t="str">
        <f t="shared" si="14372"/>
        <v>Inviable Sanitariamente</v>
      </c>
      <c r="UFG470" s="265" t="str">
        <f t="shared" si="14373"/>
        <v>Inviable Sanitariamente</v>
      </c>
      <c r="UFH470" s="265" t="str">
        <f t="shared" si="14374"/>
        <v>Inviable Sanitariamente</v>
      </c>
      <c r="UFI470" s="265" t="str">
        <f t="shared" si="14375"/>
        <v>Inviable Sanitariamente</v>
      </c>
      <c r="UFJ470" s="265" t="str">
        <f t="shared" si="14376"/>
        <v>Inviable Sanitariamente</v>
      </c>
      <c r="UFK470" s="265" t="str">
        <f t="shared" si="14377"/>
        <v>Inviable Sanitariamente</v>
      </c>
      <c r="UFL470" s="265" t="str">
        <f t="shared" si="14378"/>
        <v>Inviable Sanitariamente</v>
      </c>
      <c r="UFM470" s="265" t="str">
        <f t="shared" si="14379"/>
        <v>Inviable Sanitariamente</v>
      </c>
      <c r="UFN470" s="265" t="str">
        <f t="shared" si="14380"/>
        <v>Inviable Sanitariamente</v>
      </c>
      <c r="UFO470" s="265" t="str">
        <f t="shared" si="14381"/>
        <v>Inviable Sanitariamente</v>
      </c>
      <c r="UFP470" s="265" t="str">
        <f t="shared" si="14382"/>
        <v>Inviable Sanitariamente</v>
      </c>
      <c r="UFQ470" s="265" t="str">
        <f t="shared" si="14383"/>
        <v>Inviable Sanitariamente</v>
      </c>
      <c r="UFR470" s="265" t="str">
        <f t="shared" si="14384"/>
        <v>Inviable Sanitariamente</v>
      </c>
      <c r="UFS470" s="265" t="str">
        <f t="shared" si="14385"/>
        <v>Inviable Sanitariamente</v>
      </c>
      <c r="UFT470" s="265" t="str">
        <f t="shared" si="14386"/>
        <v>Inviable Sanitariamente</v>
      </c>
      <c r="UFU470" s="265" t="str">
        <f t="shared" si="14387"/>
        <v>Inviable Sanitariamente</v>
      </c>
      <c r="UFV470" s="265" t="str">
        <f t="shared" si="14388"/>
        <v>Inviable Sanitariamente</v>
      </c>
      <c r="UFW470" s="265" t="str">
        <f t="shared" si="14389"/>
        <v>Inviable Sanitariamente</v>
      </c>
      <c r="UFX470" s="265" t="str">
        <f t="shared" si="14390"/>
        <v>Inviable Sanitariamente</v>
      </c>
      <c r="UFY470" s="265" t="str">
        <f t="shared" si="14391"/>
        <v>Inviable Sanitariamente</v>
      </c>
      <c r="UFZ470" s="265" t="str">
        <f t="shared" si="14392"/>
        <v>Inviable Sanitariamente</v>
      </c>
      <c r="UGA470" s="265" t="str">
        <f t="shared" si="14393"/>
        <v>Inviable Sanitariamente</v>
      </c>
      <c r="UGB470" s="265" t="str">
        <f t="shared" si="14394"/>
        <v>Inviable Sanitariamente</v>
      </c>
      <c r="UGC470" s="265" t="str">
        <f t="shared" si="14395"/>
        <v>Inviable Sanitariamente</v>
      </c>
      <c r="UGD470" s="265" t="str">
        <f t="shared" si="14396"/>
        <v>Inviable Sanitariamente</v>
      </c>
      <c r="UGE470" s="265" t="str">
        <f t="shared" si="14397"/>
        <v>Inviable Sanitariamente</v>
      </c>
      <c r="UGF470" s="265" t="str">
        <f t="shared" si="14398"/>
        <v>Inviable Sanitariamente</v>
      </c>
      <c r="UGG470" s="265" t="str">
        <f t="shared" si="14399"/>
        <v>Inviable Sanitariamente</v>
      </c>
      <c r="UGH470" s="265" t="str">
        <f t="shared" si="14400"/>
        <v>Inviable Sanitariamente</v>
      </c>
      <c r="UGI470" s="265" t="str">
        <f t="shared" si="14401"/>
        <v>Inviable Sanitariamente</v>
      </c>
      <c r="UGJ470" s="265" t="str">
        <f t="shared" si="14402"/>
        <v>Inviable Sanitariamente</v>
      </c>
      <c r="UGK470" s="265" t="str">
        <f t="shared" si="14403"/>
        <v>Inviable Sanitariamente</v>
      </c>
      <c r="UGL470" s="265" t="str">
        <f t="shared" si="14404"/>
        <v>Inviable Sanitariamente</v>
      </c>
      <c r="UGM470" s="265" t="str">
        <f t="shared" si="14405"/>
        <v>Inviable Sanitariamente</v>
      </c>
      <c r="UGN470" s="265" t="str">
        <f t="shared" si="14406"/>
        <v>Inviable Sanitariamente</v>
      </c>
      <c r="UGO470" s="265" t="str">
        <f t="shared" si="14407"/>
        <v>Inviable Sanitariamente</v>
      </c>
      <c r="UGP470" s="265" t="str">
        <f t="shared" si="14408"/>
        <v>Inviable Sanitariamente</v>
      </c>
      <c r="UGQ470" s="265" t="str">
        <f t="shared" si="14409"/>
        <v>Inviable Sanitariamente</v>
      </c>
      <c r="UGR470" s="265" t="str">
        <f t="shared" si="14410"/>
        <v>Inviable Sanitariamente</v>
      </c>
      <c r="UGS470" s="265" t="str">
        <f t="shared" si="14411"/>
        <v>Inviable Sanitariamente</v>
      </c>
      <c r="UGT470" s="265" t="str">
        <f t="shared" si="14412"/>
        <v>Inviable Sanitariamente</v>
      </c>
      <c r="UGU470" s="265" t="str">
        <f t="shared" si="14413"/>
        <v>Inviable Sanitariamente</v>
      </c>
      <c r="UGV470" s="265" t="str">
        <f t="shared" si="14414"/>
        <v>Inviable Sanitariamente</v>
      </c>
      <c r="UGW470" s="265" t="str">
        <f t="shared" si="14415"/>
        <v>Inviable Sanitariamente</v>
      </c>
      <c r="UGX470" s="265" t="str">
        <f t="shared" si="14416"/>
        <v>Inviable Sanitariamente</v>
      </c>
      <c r="UGY470" s="265" t="str">
        <f t="shared" si="14417"/>
        <v>Inviable Sanitariamente</v>
      </c>
      <c r="UGZ470" s="265" t="str">
        <f t="shared" si="14418"/>
        <v>Inviable Sanitariamente</v>
      </c>
      <c r="UHA470" s="265" t="str">
        <f t="shared" si="14419"/>
        <v>Inviable Sanitariamente</v>
      </c>
      <c r="UHB470" s="265" t="str">
        <f t="shared" si="14420"/>
        <v>Inviable Sanitariamente</v>
      </c>
      <c r="UHC470" s="265" t="str">
        <f t="shared" si="14421"/>
        <v>Inviable Sanitariamente</v>
      </c>
      <c r="UHD470" s="265" t="str">
        <f t="shared" si="14422"/>
        <v>Inviable Sanitariamente</v>
      </c>
      <c r="UHE470" s="265" t="str">
        <f t="shared" si="14423"/>
        <v>Inviable Sanitariamente</v>
      </c>
      <c r="UHF470" s="265" t="str">
        <f t="shared" si="14424"/>
        <v>Inviable Sanitariamente</v>
      </c>
      <c r="UHG470" s="265" t="str">
        <f t="shared" si="14425"/>
        <v>Inviable Sanitariamente</v>
      </c>
      <c r="UHH470" s="265" t="str">
        <f t="shared" si="14426"/>
        <v>Inviable Sanitariamente</v>
      </c>
      <c r="UHI470" s="265" t="str">
        <f t="shared" si="14427"/>
        <v>Inviable Sanitariamente</v>
      </c>
      <c r="UHJ470" s="265" t="str">
        <f t="shared" si="14428"/>
        <v>Inviable Sanitariamente</v>
      </c>
      <c r="UHK470" s="265" t="str">
        <f t="shared" si="14429"/>
        <v>Inviable Sanitariamente</v>
      </c>
      <c r="UHL470" s="265" t="str">
        <f t="shared" si="14430"/>
        <v>Inviable Sanitariamente</v>
      </c>
      <c r="UHM470" s="265" t="str">
        <f t="shared" si="14431"/>
        <v>Inviable Sanitariamente</v>
      </c>
      <c r="UHN470" s="265" t="str">
        <f t="shared" si="14432"/>
        <v>Inviable Sanitariamente</v>
      </c>
      <c r="UHO470" s="265" t="str">
        <f t="shared" si="14433"/>
        <v>Inviable Sanitariamente</v>
      </c>
      <c r="UHP470" s="265" t="str">
        <f t="shared" si="14434"/>
        <v>Inviable Sanitariamente</v>
      </c>
      <c r="UHQ470" s="265" t="str">
        <f t="shared" si="14435"/>
        <v>Inviable Sanitariamente</v>
      </c>
      <c r="UHR470" s="265" t="str">
        <f t="shared" si="14436"/>
        <v>Inviable Sanitariamente</v>
      </c>
      <c r="UHS470" s="265" t="str">
        <f t="shared" si="14437"/>
        <v>Inviable Sanitariamente</v>
      </c>
      <c r="UHT470" s="265" t="str">
        <f t="shared" si="14438"/>
        <v>Inviable Sanitariamente</v>
      </c>
      <c r="UHU470" s="265" t="str">
        <f t="shared" si="14439"/>
        <v>Inviable Sanitariamente</v>
      </c>
      <c r="UHV470" s="265" t="str">
        <f t="shared" si="14440"/>
        <v>Inviable Sanitariamente</v>
      </c>
      <c r="UHW470" s="265" t="str">
        <f t="shared" si="14441"/>
        <v>Inviable Sanitariamente</v>
      </c>
      <c r="UHX470" s="265" t="str">
        <f t="shared" si="14442"/>
        <v>Inviable Sanitariamente</v>
      </c>
      <c r="UHY470" s="265" t="str">
        <f t="shared" si="14443"/>
        <v>Inviable Sanitariamente</v>
      </c>
      <c r="UHZ470" s="265" t="str">
        <f t="shared" si="14444"/>
        <v>Inviable Sanitariamente</v>
      </c>
      <c r="UIA470" s="265" t="str">
        <f t="shared" si="14445"/>
        <v>Inviable Sanitariamente</v>
      </c>
      <c r="UIB470" s="265" t="str">
        <f t="shared" si="14446"/>
        <v>Inviable Sanitariamente</v>
      </c>
      <c r="UIC470" s="265" t="str">
        <f t="shared" si="14447"/>
        <v>Inviable Sanitariamente</v>
      </c>
      <c r="UID470" s="265" t="str">
        <f t="shared" si="14448"/>
        <v>Inviable Sanitariamente</v>
      </c>
      <c r="UIE470" s="265" t="str">
        <f t="shared" si="14449"/>
        <v>Inviable Sanitariamente</v>
      </c>
      <c r="UIF470" s="265" t="str">
        <f t="shared" si="14450"/>
        <v>Inviable Sanitariamente</v>
      </c>
      <c r="UIG470" s="265" t="str">
        <f t="shared" si="14451"/>
        <v>Inviable Sanitariamente</v>
      </c>
      <c r="UIH470" s="265" t="str">
        <f t="shared" si="14452"/>
        <v>Inviable Sanitariamente</v>
      </c>
      <c r="UII470" s="265" t="str">
        <f t="shared" si="14453"/>
        <v>Inviable Sanitariamente</v>
      </c>
      <c r="UIJ470" s="265" t="str">
        <f t="shared" si="14454"/>
        <v>Inviable Sanitariamente</v>
      </c>
      <c r="UIK470" s="265" t="str">
        <f t="shared" si="14455"/>
        <v>Inviable Sanitariamente</v>
      </c>
      <c r="UIL470" s="265" t="str">
        <f t="shared" si="14456"/>
        <v>Inviable Sanitariamente</v>
      </c>
      <c r="UIM470" s="265" t="str">
        <f t="shared" si="14457"/>
        <v>Inviable Sanitariamente</v>
      </c>
      <c r="UIN470" s="265" t="str">
        <f t="shared" si="14458"/>
        <v>Inviable Sanitariamente</v>
      </c>
      <c r="UIO470" s="265" t="str">
        <f t="shared" si="14459"/>
        <v>Inviable Sanitariamente</v>
      </c>
      <c r="UIP470" s="265" t="str">
        <f t="shared" si="14460"/>
        <v>Inviable Sanitariamente</v>
      </c>
      <c r="UIQ470" s="265" t="str">
        <f t="shared" si="14461"/>
        <v>Inviable Sanitariamente</v>
      </c>
      <c r="UIR470" s="265" t="str">
        <f t="shared" si="14462"/>
        <v>Inviable Sanitariamente</v>
      </c>
      <c r="UIS470" s="265" t="str">
        <f t="shared" si="14463"/>
        <v>Inviable Sanitariamente</v>
      </c>
      <c r="UIT470" s="265" t="str">
        <f t="shared" si="14464"/>
        <v>Inviable Sanitariamente</v>
      </c>
      <c r="UIU470" s="265" t="str">
        <f t="shared" si="14465"/>
        <v>Inviable Sanitariamente</v>
      </c>
      <c r="UIV470" s="265" t="str">
        <f t="shared" si="14466"/>
        <v>Inviable Sanitariamente</v>
      </c>
      <c r="UIW470" s="265" t="str">
        <f t="shared" si="14467"/>
        <v>Inviable Sanitariamente</v>
      </c>
      <c r="UIX470" s="265" t="str">
        <f t="shared" si="14468"/>
        <v>Inviable Sanitariamente</v>
      </c>
      <c r="UIY470" s="265" t="str">
        <f t="shared" si="14469"/>
        <v>Inviable Sanitariamente</v>
      </c>
      <c r="UIZ470" s="265" t="str">
        <f t="shared" si="14470"/>
        <v>Inviable Sanitariamente</v>
      </c>
      <c r="UJA470" s="265" t="str">
        <f t="shared" si="14471"/>
        <v>Inviable Sanitariamente</v>
      </c>
      <c r="UJB470" s="265" t="str">
        <f t="shared" si="14472"/>
        <v>Inviable Sanitariamente</v>
      </c>
      <c r="UJC470" s="265" t="str">
        <f t="shared" si="14473"/>
        <v>Inviable Sanitariamente</v>
      </c>
      <c r="UJD470" s="265" t="str">
        <f t="shared" si="14474"/>
        <v>Inviable Sanitariamente</v>
      </c>
      <c r="UJE470" s="265" t="str">
        <f t="shared" si="14475"/>
        <v>Inviable Sanitariamente</v>
      </c>
      <c r="UJF470" s="265" t="str">
        <f t="shared" si="14476"/>
        <v>Inviable Sanitariamente</v>
      </c>
      <c r="UJG470" s="265" t="str">
        <f t="shared" si="14477"/>
        <v>Inviable Sanitariamente</v>
      </c>
      <c r="UJH470" s="265" t="str">
        <f t="shared" si="14478"/>
        <v>Inviable Sanitariamente</v>
      </c>
      <c r="UJI470" s="265" t="str">
        <f t="shared" si="14479"/>
        <v>Inviable Sanitariamente</v>
      </c>
      <c r="UJJ470" s="265" t="str">
        <f t="shared" si="14480"/>
        <v>Inviable Sanitariamente</v>
      </c>
      <c r="UJK470" s="265" t="str">
        <f t="shared" si="14481"/>
        <v>Inviable Sanitariamente</v>
      </c>
      <c r="UJL470" s="265" t="str">
        <f t="shared" si="14482"/>
        <v>Inviable Sanitariamente</v>
      </c>
      <c r="UJM470" s="265" t="str">
        <f t="shared" si="14483"/>
        <v>Inviable Sanitariamente</v>
      </c>
      <c r="UJN470" s="265" t="str">
        <f t="shared" si="14484"/>
        <v>Inviable Sanitariamente</v>
      </c>
      <c r="UJO470" s="265" t="str">
        <f t="shared" si="14485"/>
        <v>Inviable Sanitariamente</v>
      </c>
      <c r="UJP470" s="265" t="str">
        <f t="shared" si="14486"/>
        <v>Inviable Sanitariamente</v>
      </c>
      <c r="UJQ470" s="265" t="str">
        <f t="shared" si="14487"/>
        <v>Inviable Sanitariamente</v>
      </c>
      <c r="UJR470" s="265" t="str">
        <f t="shared" si="14488"/>
        <v>Inviable Sanitariamente</v>
      </c>
      <c r="UJS470" s="265" t="str">
        <f t="shared" si="14489"/>
        <v>Inviable Sanitariamente</v>
      </c>
      <c r="UJT470" s="265" t="str">
        <f t="shared" si="14490"/>
        <v>Inviable Sanitariamente</v>
      </c>
      <c r="UJU470" s="265" t="str">
        <f t="shared" si="14491"/>
        <v>Inviable Sanitariamente</v>
      </c>
      <c r="UJV470" s="265" t="str">
        <f t="shared" si="14492"/>
        <v>Inviable Sanitariamente</v>
      </c>
      <c r="UJW470" s="265" t="str">
        <f t="shared" si="14493"/>
        <v>Inviable Sanitariamente</v>
      </c>
      <c r="UJX470" s="265" t="str">
        <f t="shared" si="14494"/>
        <v>Inviable Sanitariamente</v>
      </c>
      <c r="UJY470" s="265" t="str">
        <f t="shared" si="14495"/>
        <v>Inviable Sanitariamente</v>
      </c>
      <c r="UJZ470" s="265" t="str">
        <f t="shared" si="14496"/>
        <v>Inviable Sanitariamente</v>
      </c>
      <c r="UKA470" s="265" t="str">
        <f t="shared" si="14497"/>
        <v>Inviable Sanitariamente</v>
      </c>
      <c r="UKB470" s="265" t="str">
        <f t="shared" si="14498"/>
        <v>Inviable Sanitariamente</v>
      </c>
      <c r="UKC470" s="265" t="str">
        <f t="shared" si="14499"/>
        <v>Inviable Sanitariamente</v>
      </c>
      <c r="UKD470" s="265" t="str">
        <f t="shared" si="14500"/>
        <v>Inviable Sanitariamente</v>
      </c>
      <c r="UKE470" s="265" t="str">
        <f t="shared" si="14501"/>
        <v>Inviable Sanitariamente</v>
      </c>
      <c r="UKF470" s="265" t="str">
        <f t="shared" si="14502"/>
        <v>Inviable Sanitariamente</v>
      </c>
      <c r="UKG470" s="265" t="str">
        <f t="shared" si="14503"/>
        <v>Inviable Sanitariamente</v>
      </c>
      <c r="UKH470" s="265" t="str">
        <f t="shared" si="14504"/>
        <v>Inviable Sanitariamente</v>
      </c>
      <c r="UKI470" s="265" t="str">
        <f t="shared" si="14505"/>
        <v>Inviable Sanitariamente</v>
      </c>
      <c r="UKJ470" s="265" t="str">
        <f t="shared" si="14506"/>
        <v>Inviable Sanitariamente</v>
      </c>
      <c r="UKK470" s="265" t="str">
        <f t="shared" si="14507"/>
        <v>Inviable Sanitariamente</v>
      </c>
      <c r="UKL470" s="265" t="str">
        <f t="shared" si="14508"/>
        <v>Inviable Sanitariamente</v>
      </c>
      <c r="UKM470" s="265" t="str">
        <f t="shared" si="14509"/>
        <v>Inviable Sanitariamente</v>
      </c>
      <c r="UKN470" s="265" t="str">
        <f t="shared" si="14510"/>
        <v>Inviable Sanitariamente</v>
      </c>
      <c r="UKO470" s="265" t="str">
        <f t="shared" si="14511"/>
        <v>Inviable Sanitariamente</v>
      </c>
      <c r="UKP470" s="265" t="str">
        <f t="shared" si="14512"/>
        <v>Inviable Sanitariamente</v>
      </c>
      <c r="UKQ470" s="265" t="str">
        <f t="shared" si="14513"/>
        <v>Inviable Sanitariamente</v>
      </c>
      <c r="UKR470" s="265" t="str">
        <f t="shared" si="14514"/>
        <v>Inviable Sanitariamente</v>
      </c>
      <c r="UKS470" s="265" t="str">
        <f t="shared" si="14515"/>
        <v>Inviable Sanitariamente</v>
      </c>
      <c r="UKT470" s="265" t="str">
        <f t="shared" si="14516"/>
        <v>Inviable Sanitariamente</v>
      </c>
      <c r="UKU470" s="265" t="str">
        <f t="shared" si="14517"/>
        <v>Inviable Sanitariamente</v>
      </c>
      <c r="UKV470" s="265" t="str">
        <f t="shared" si="14518"/>
        <v>Inviable Sanitariamente</v>
      </c>
      <c r="UKW470" s="265" t="str">
        <f t="shared" si="14519"/>
        <v>Inviable Sanitariamente</v>
      </c>
      <c r="UKX470" s="265" t="str">
        <f t="shared" si="14520"/>
        <v>Inviable Sanitariamente</v>
      </c>
      <c r="UKY470" s="265" t="str">
        <f t="shared" si="14521"/>
        <v>Inviable Sanitariamente</v>
      </c>
      <c r="UKZ470" s="265" t="str">
        <f t="shared" si="14522"/>
        <v>Inviable Sanitariamente</v>
      </c>
      <c r="ULA470" s="265" t="str">
        <f t="shared" si="14523"/>
        <v>Inviable Sanitariamente</v>
      </c>
      <c r="ULB470" s="265" t="str">
        <f t="shared" si="14524"/>
        <v>Inviable Sanitariamente</v>
      </c>
      <c r="ULC470" s="265" t="str">
        <f t="shared" si="14525"/>
        <v>Inviable Sanitariamente</v>
      </c>
      <c r="ULD470" s="265" t="str">
        <f t="shared" si="14526"/>
        <v>Inviable Sanitariamente</v>
      </c>
      <c r="ULE470" s="265" t="str">
        <f t="shared" si="14527"/>
        <v>Inviable Sanitariamente</v>
      </c>
      <c r="ULF470" s="265" t="str">
        <f t="shared" si="14528"/>
        <v>Inviable Sanitariamente</v>
      </c>
      <c r="ULG470" s="265" t="str">
        <f t="shared" si="14529"/>
        <v>Inviable Sanitariamente</v>
      </c>
      <c r="ULH470" s="265" t="str">
        <f t="shared" si="14530"/>
        <v>Inviable Sanitariamente</v>
      </c>
      <c r="ULI470" s="265" t="str">
        <f t="shared" si="14531"/>
        <v>Inviable Sanitariamente</v>
      </c>
      <c r="ULJ470" s="265" t="str">
        <f t="shared" si="14532"/>
        <v>Inviable Sanitariamente</v>
      </c>
      <c r="ULK470" s="265" t="str">
        <f t="shared" si="14533"/>
        <v>Inviable Sanitariamente</v>
      </c>
      <c r="ULL470" s="265" t="str">
        <f t="shared" si="14534"/>
        <v>Inviable Sanitariamente</v>
      </c>
      <c r="ULM470" s="265" t="str">
        <f t="shared" si="14535"/>
        <v>Inviable Sanitariamente</v>
      </c>
      <c r="ULN470" s="265" t="str">
        <f t="shared" si="14536"/>
        <v>Inviable Sanitariamente</v>
      </c>
      <c r="ULO470" s="265" t="str">
        <f t="shared" si="14537"/>
        <v>Inviable Sanitariamente</v>
      </c>
      <c r="ULP470" s="265" t="str">
        <f t="shared" si="14538"/>
        <v>Inviable Sanitariamente</v>
      </c>
      <c r="ULQ470" s="265" t="str">
        <f t="shared" si="14539"/>
        <v>Inviable Sanitariamente</v>
      </c>
      <c r="ULR470" s="265" t="str">
        <f t="shared" si="14540"/>
        <v>Inviable Sanitariamente</v>
      </c>
      <c r="ULS470" s="265" t="str">
        <f t="shared" si="14541"/>
        <v>Inviable Sanitariamente</v>
      </c>
      <c r="ULT470" s="265" t="str">
        <f t="shared" si="14542"/>
        <v>Inviable Sanitariamente</v>
      </c>
      <c r="ULU470" s="265" t="str">
        <f t="shared" si="14543"/>
        <v>Inviable Sanitariamente</v>
      </c>
      <c r="ULV470" s="265" t="str">
        <f t="shared" si="14544"/>
        <v>Inviable Sanitariamente</v>
      </c>
      <c r="ULW470" s="265" t="str">
        <f t="shared" si="14545"/>
        <v>Inviable Sanitariamente</v>
      </c>
      <c r="ULX470" s="265" t="str">
        <f t="shared" si="14546"/>
        <v>Inviable Sanitariamente</v>
      </c>
      <c r="ULY470" s="265" t="str">
        <f t="shared" si="14547"/>
        <v>Inviable Sanitariamente</v>
      </c>
      <c r="ULZ470" s="265" t="str">
        <f t="shared" si="14548"/>
        <v>Inviable Sanitariamente</v>
      </c>
      <c r="UMA470" s="265" t="str">
        <f t="shared" si="14549"/>
        <v>Inviable Sanitariamente</v>
      </c>
      <c r="UMB470" s="265" t="str">
        <f t="shared" si="14550"/>
        <v>Inviable Sanitariamente</v>
      </c>
      <c r="UMC470" s="265" t="str">
        <f t="shared" si="14551"/>
        <v>Inviable Sanitariamente</v>
      </c>
      <c r="UMD470" s="265" t="str">
        <f t="shared" si="14552"/>
        <v>Inviable Sanitariamente</v>
      </c>
      <c r="UME470" s="265" t="str">
        <f t="shared" si="14553"/>
        <v>Inviable Sanitariamente</v>
      </c>
      <c r="UMF470" s="265" t="str">
        <f t="shared" si="14554"/>
        <v>Inviable Sanitariamente</v>
      </c>
      <c r="UMG470" s="265" t="str">
        <f t="shared" si="14555"/>
        <v>Inviable Sanitariamente</v>
      </c>
      <c r="UMH470" s="265" t="str">
        <f t="shared" si="14556"/>
        <v>Inviable Sanitariamente</v>
      </c>
      <c r="UMI470" s="265" t="str">
        <f t="shared" si="14557"/>
        <v>Inviable Sanitariamente</v>
      </c>
      <c r="UMJ470" s="265" t="str">
        <f t="shared" si="14558"/>
        <v>Inviable Sanitariamente</v>
      </c>
      <c r="UMK470" s="265" t="str">
        <f t="shared" si="14559"/>
        <v>Inviable Sanitariamente</v>
      </c>
      <c r="UML470" s="265" t="str">
        <f t="shared" si="14560"/>
        <v>Inviable Sanitariamente</v>
      </c>
      <c r="UMM470" s="265" t="str">
        <f t="shared" si="14561"/>
        <v>Inviable Sanitariamente</v>
      </c>
      <c r="UMN470" s="265" t="str">
        <f t="shared" si="14562"/>
        <v>Inviable Sanitariamente</v>
      </c>
      <c r="UMO470" s="265" t="str">
        <f t="shared" si="14563"/>
        <v>Inviable Sanitariamente</v>
      </c>
      <c r="UMP470" s="265" t="str">
        <f t="shared" si="14564"/>
        <v>Inviable Sanitariamente</v>
      </c>
      <c r="UMQ470" s="265" t="str">
        <f t="shared" si="14565"/>
        <v>Inviable Sanitariamente</v>
      </c>
      <c r="UMR470" s="265" t="str">
        <f t="shared" si="14566"/>
        <v>Inviable Sanitariamente</v>
      </c>
      <c r="UMS470" s="265" t="str">
        <f t="shared" si="14567"/>
        <v>Inviable Sanitariamente</v>
      </c>
      <c r="UMT470" s="265" t="str">
        <f t="shared" si="14568"/>
        <v>Inviable Sanitariamente</v>
      </c>
      <c r="UMU470" s="265" t="str">
        <f t="shared" si="14569"/>
        <v>Inviable Sanitariamente</v>
      </c>
      <c r="UMV470" s="265" t="str">
        <f t="shared" si="14570"/>
        <v>Inviable Sanitariamente</v>
      </c>
      <c r="UMW470" s="265" t="str">
        <f t="shared" si="14571"/>
        <v>Inviable Sanitariamente</v>
      </c>
      <c r="UMX470" s="265" t="str">
        <f t="shared" si="14572"/>
        <v>Inviable Sanitariamente</v>
      </c>
      <c r="UMY470" s="265" t="str">
        <f t="shared" si="14573"/>
        <v>Inviable Sanitariamente</v>
      </c>
      <c r="UMZ470" s="265" t="str">
        <f t="shared" si="14574"/>
        <v>Inviable Sanitariamente</v>
      </c>
      <c r="UNA470" s="265" t="str">
        <f t="shared" si="14575"/>
        <v>Inviable Sanitariamente</v>
      </c>
      <c r="UNB470" s="265" t="str">
        <f t="shared" si="14576"/>
        <v>Inviable Sanitariamente</v>
      </c>
      <c r="UNC470" s="265" t="str">
        <f t="shared" si="14577"/>
        <v>Inviable Sanitariamente</v>
      </c>
      <c r="UND470" s="265" t="str">
        <f t="shared" si="14578"/>
        <v>Inviable Sanitariamente</v>
      </c>
      <c r="UNE470" s="265" t="str">
        <f t="shared" si="14579"/>
        <v>Inviable Sanitariamente</v>
      </c>
      <c r="UNF470" s="265" t="str">
        <f t="shared" si="14580"/>
        <v>Inviable Sanitariamente</v>
      </c>
      <c r="UNG470" s="265" t="str">
        <f t="shared" si="14581"/>
        <v>Inviable Sanitariamente</v>
      </c>
      <c r="UNH470" s="265" t="str">
        <f t="shared" si="14582"/>
        <v>Inviable Sanitariamente</v>
      </c>
      <c r="UNI470" s="265" t="str">
        <f t="shared" si="14583"/>
        <v>Inviable Sanitariamente</v>
      </c>
      <c r="UNJ470" s="265" t="str">
        <f t="shared" si="14584"/>
        <v>Inviable Sanitariamente</v>
      </c>
      <c r="UNK470" s="265" t="str">
        <f t="shared" si="14585"/>
        <v>Inviable Sanitariamente</v>
      </c>
      <c r="UNL470" s="265" t="str">
        <f t="shared" si="14586"/>
        <v>Inviable Sanitariamente</v>
      </c>
      <c r="UNM470" s="265" t="str">
        <f t="shared" si="14587"/>
        <v>Inviable Sanitariamente</v>
      </c>
      <c r="UNN470" s="265" t="str">
        <f t="shared" si="14588"/>
        <v>Inviable Sanitariamente</v>
      </c>
      <c r="UNO470" s="265" t="str">
        <f t="shared" si="14589"/>
        <v>Inviable Sanitariamente</v>
      </c>
      <c r="UNP470" s="265" t="str">
        <f t="shared" si="14590"/>
        <v>Inviable Sanitariamente</v>
      </c>
      <c r="UNQ470" s="265" t="str">
        <f t="shared" si="14591"/>
        <v>Inviable Sanitariamente</v>
      </c>
      <c r="UNR470" s="265" t="str">
        <f t="shared" si="14592"/>
        <v>Inviable Sanitariamente</v>
      </c>
      <c r="UNS470" s="265" t="str">
        <f t="shared" si="14593"/>
        <v>Inviable Sanitariamente</v>
      </c>
      <c r="UNT470" s="265" t="str">
        <f t="shared" si="14594"/>
        <v>Inviable Sanitariamente</v>
      </c>
      <c r="UNU470" s="265" t="str">
        <f t="shared" si="14595"/>
        <v>Inviable Sanitariamente</v>
      </c>
      <c r="UNV470" s="265" t="str">
        <f t="shared" si="14596"/>
        <v>Inviable Sanitariamente</v>
      </c>
      <c r="UNW470" s="265" t="str">
        <f t="shared" si="14597"/>
        <v>Inviable Sanitariamente</v>
      </c>
      <c r="UNX470" s="265" t="str">
        <f t="shared" si="14598"/>
        <v>Inviable Sanitariamente</v>
      </c>
      <c r="UNY470" s="265" t="str">
        <f t="shared" si="14599"/>
        <v>Inviable Sanitariamente</v>
      </c>
      <c r="UNZ470" s="265" t="str">
        <f t="shared" si="14600"/>
        <v>Inviable Sanitariamente</v>
      </c>
      <c r="UOA470" s="265" t="str">
        <f t="shared" si="14601"/>
        <v>Inviable Sanitariamente</v>
      </c>
      <c r="UOB470" s="265" t="str">
        <f t="shared" si="14602"/>
        <v>Inviable Sanitariamente</v>
      </c>
      <c r="UOC470" s="265" t="str">
        <f t="shared" si="14603"/>
        <v>Inviable Sanitariamente</v>
      </c>
      <c r="UOD470" s="265" t="str">
        <f t="shared" si="14604"/>
        <v>Inviable Sanitariamente</v>
      </c>
      <c r="UOE470" s="265" t="str">
        <f t="shared" si="14605"/>
        <v>Inviable Sanitariamente</v>
      </c>
      <c r="UOF470" s="265" t="str">
        <f t="shared" si="14606"/>
        <v>Inviable Sanitariamente</v>
      </c>
      <c r="UOG470" s="265" t="str">
        <f t="shared" si="14607"/>
        <v>Inviable Sanitariamente</v>
      </c>
      <c r="UOH470" s="265" t="str">
        <f t="shared" si="14608"/>
        <v>Inviable Sanitariamente</v>
      </c>
      <c r="UOI470" s="265" t="str">
        <f t="shared" si="14609"/>
        <v>Inviable Sanitariamente</v>
      </c>
      <c r="UOJ470" s="265" t="str">
        <f t="shared" si="14610"/>
        <v>Inviable Sanitariamente</v>
      </c>
      <c r="UOK470" s="265" t="str">
        <f t="shared" si="14611"/>
        <v>Inviable Sanitariamente</v>
      </c>
      <c r="UOL470" s="265" t="str">
        <f t="shared" si="14612"/>
        <v>Inviable Sanitariamente</v>
      </c>
      <c r="UOM470" s="265" t="str">
        <f t="shared" si="14613"/>
        <v>Inviable Sanitariamente</v>
      </c>
      <c r="UON470" s="265" t="str">
        <f t="shared" si="14614"/>
        <v>Inviable Sanitariamente</v>
      </c>
      <c r="UOO470" s="265" t="str">
        <f t="shared" si="14615"/>
        <v>Inviable Sanitariamente</v>
      </c>
      <c r="UOP470" s="265" t="str">
        <f t="shared" si="14616"/>
        <v>Inviable Sanitariamente</v>
      </c>
      <c r="UOQ470" s="265" t="str">
        <f t="shared" si="14617"/>
        <v>Inviable Sanitariamente</v>
      </c>
      <c r="UOR470" s="265" t="str">
        <f t="shared" si="14618"/>
        <v>Inviable Sanitariamente</v>
      </c>
      <c r="UOS470" s="265" t="str">
        <f t="shared" si="14619"/>
        <v>Inviable Sanitariamente</v>
      </c>
      <c r="UOT470" s="265" t="str">
        <f t="shared" si="14620"/>
        <v>Inviable Sanitariamente</v>
      </c>
      <c r="UOU470" s="265" t="str">
        <f t="shared" si="14621"/>
        <v>Inviable Sanitariamente</v>
      </c>
      <c r="UOV470" s="265" t="str">
        <f t="shared" si="14622"/>
        <v>Inviable Sanitariamente</v>
      </c>
      <c r="UOW470" s="265" t="str">
        <f t="shared" si="14623"/>
        <v>Inviable Sanitariamente</v>
      </c>
      <c r="UOX470" s="265" t="str">
        <f t="shared" si="14624"/>
        <v>Inviable Sanitariamente</v>
      </c>
      <c r="UOY470" s="265" t="str">
        <f t="shared" si="14625"/>
        <v>Inviable Sanitariamente</v>
      </c>
      <c r="UOZ470" s="265" t="str">
        <f t="shared" si="14626"/>
        <v>Inviable Sanitariamente</v>
      </c>
      <c r="UPA470" s="265" t="str">
        <f t="shared" si="14627"/>
        <v>Inviable Sanitariamente</v>
      </c>
      <c r="UPB470" s="265" t="str">
        <f t="shared" si="14628"/>
        <v>Inviable Sanitariamente</v>
      </c>
      <c r="UPC470" s="265" t="str">
        <f t="shared" si="14629"/>
        <v>Inviable Sanitariamente</v>
      </c>
      <c r="UPD470" s="265" t="str">
        <f t="shared" si="14630"/>
        <v>Inviable Sanitariamente</v>
      </c>
      <c r="UPE470" s="265" t="str">
        <f t="shared" si="14631"/>
        <v>Inviable Sanitariamente</v>
      </c>
      <c r="UPF470" s="265" t="str">
        <f t="shared" si="14632"/>
        <v>Inviable Sanitariamente</v>
      </c>
      <c r="UPG470" s="265" t="str">
        <f t="shared" si="14633"/>
        <v>Inviable Sanitariamente</v>
      </c>
      <c r="UPH470" s="265" t="str">
        <f t="shared" si="14634"/>
        <v>Inviable Sanitariamente</v>
      </c>
      <c r="UPI470" s="265" t="str">
        <f t="shared" si="14635"/>
        <v>Inviable Sanitariamente</v>
      </c>
      <c r="UPJ470" s="265" t="str">
        <f t="shared" si="14636"/>
        <v>Inviable Sanitariamente</v>
      </c>
      <c r="UPK470" s="265" t="str">
        <f t="shared" si="14637"/>
        <v>Inviable Sanitariamente</v>
      </c>
      <c r="UPL470" s="265" t="str">
        <f t="shared" si="14638"/>
        <v>Inviable Sanitariamente</v>
      </c>
      <c r="UPM470" s="265" t="str">
        <f t="shared" si="14639"/>
        <v>Inviable Sanitariamente</v>
      </c>
      <c r="UPN470" s="265" t="str">
        <f t="shared" si="14640"/>
        <v>Inviable Sanitariamente</v>
      </c>
      <c r="UPO470" s="265" t="str">
        <f t="shared" si="14641"/>
        <v>Inviable Sanitariamente</v>
      </c>
      <c r="UPP470" s="265" t="str">
        <f t="shared" si="14642"/>
        <v>Inviable Sanitariamente</v>
      </c>
      <c r="UPQ470" s="265" t="str">
        <f t="shared" si="14643"/>
        <v>Inviable Sanitariamente</v>
      </c>
      <c r="UPR470" s="265" t="str">
        <f t="shared" si="14644"/>
        <v>Inviable Sanitariamente</v>
      </c>
      <c r="UPS470" s="265" t="str">
        <f t="shared" si="14645"/>
        <v>Inviable Sanitariamente</v>
      </c>
      <c r="UPT470" s="265" t="str">
        <f t="shared" si="14646"/>
        <v>Inviable Sanitariamente</v>
      </c>
      <c r="UPU470" s="265" t="str">
        <f t="shared" si="14647"/>
        <v>Inviable Sanitariamente</v>
      </c>
      <c r="UPV470" s="265" t="str">
        <f t="shared" si="14648"/>
        <v>Inviable Sanitariamente</v>
      </c>
      <c r="UPW470" s="265" t="str">
        <f t="shared" si="14649"/>
        <v>Inviable Sanitariamente</v>
      </c>
      <c r="UPX470" s="265" t="str">
        <f t="shared" si="14650"/>
        <v>Inviable Sanitariamente</v>
      </c>
      <c r="UPY470" s="265" t="str">
        <f t="shared" si="14651"/>
        <v>Inviable Sanitariamente</v>
      </c>
      <c r="UPZ470" s="265" t="str">
        <f t="shared" si="14652"/>
        <v>Inviable Sanitariamente</v>
      </c>
      <c r="UQA470" s="265" t="str">
        <f t="shared" si="14653"/>
        <v>Inviable Sanitariamente</v>
      </c>
      <c r="UQB470" s="265" t="str">
        <f t="shared" si="14654"/>
        <v>Inviable Sanitariamente</v>
      </c>
      <c r="UQC470" s="265" t="str">
        <f t="shared" si="14655"/>
        <v>Inviable Sanitariamente</v>
      </c>
      <c r="UQD470" s="265" t="str">
        <f t="shared" si="14656"/>
        <v>Inviable Sanitariamente</v>
      </c>
      <c r="UQE470" s="265" t="str">
        <f t="shared" si="14657"/>
        <v>Inviable Sanitariamente</v>
      </c>
      <c r="UQF470" s="265" t="str">
        <f t="shared" si="14658"/>
        <v>Inviable Sanitariamente</v>
      </c>
      <c r="UQG470" s="265" t="str">
        <f t="shared" si="14659"/>
        <v>Inviable Sanitariamente</v>
      </c>
      <c r="UQH470" s="265" t="str">
        <f t="shared" si="14660"/>
        <v>Inviable Sanitariamente</v>
      </c>
      <c r="UQI470" s="265" t="str">
        <f t="shared" si="14661"/>
        <v>Inviable Sanitariamente</v>
      </c>
      <c r="UQJ470" s="265" t="str">
        <f t="shared" si="14662"/>
        <v>Inviable Sanitariamente</v>
      </c>
      <c r="UQK470" s="265" t="str">
        <f t="shared" si="14663"/>
        <v>Inviable Sanitariamente</v>
      </c>
      <c r="UQL470" s="265" t="str">
        <f t="shared" si="14664"/>
        <v>Inviable Sanitariamente</v>
      </c>
      <c r="UQM470" s="265" t="str">
        <f t="shared" si="14665"/>
        <v>Inviable Sanitariamente</v>
      </c>
      <c r="UQN470" s="265" t="str">
        <f t="shared" si="14666"/>
        <v>Inviable Sanitariamente</v>
      </c>
      <c r="UQO470" s="265" t="str">
        <f t="shared" si="14667"/>
        <v>Inviable Sanitariamente</v>
      </c>
      <c r="UQP470" s="265" t="str">
        <f t="shared" si="14668"/>
        <v>Inviable Sanitariamente</v>
      </c>
      <c r="UQQ470" s="265" t="str">
        <f t="shared" si="14669"/>
        <v>Inviable Sanitariamente</v>
      </c>
      <c r="UQR470" s="265" t="str">
        <f t="shared" si="14670"/>
        <v>Inviable Sanitariamente</v>
      </c>
      <c r="UQS470" s="265" t="str">
        <f t="shared" si="14671"/>
        <v>Inviable Sanitariamente</v>
      </c>
      <c r="UQT470" s="265" t="str">
        <f t="shared" si="14672"/>
        <v>Inviable Sanitariamente</v>
      </c>
      <c r="UQU470" s="265" t="str">
        <f t="shared" si="14673"/>
        <v>Inviable Sanitariamente</v>
      </c>
      <c r="UQV470" s="265" t="str">
        <f t="shared" si="14674"/>
        <v>Inviable Sanitariamente</v>
      </c>
      <c r="UQW470" s="265" t="str">
        <f t="shared" si="14675"/>
        <v>Inviable Sanitariamente</v>
      </c>
      <c r="UQX470" s="265" t="str">
        <f t="shared" si="14676"/>
        <v>Inviable Sanitariamente</v>
      </c>
      <c r="UQY470" s="265" t="str">
        <f t="shared" si="14677"/>
        <v>Inviable Sanitariamente</v>
      </c>
      <c r="UQZ470" s="265" t="str">
        <f t="shared" si="14678"/>
        <v>Inviable Sanitariamente</v>
      </c>
      <c r="URA470" s="265" t="str">
        <f t="shared" si="14679"/>
        <v>Inviable Sanitariamente</v>
      </c>
      <c r="URB470" s="265" t="str">
        <f t="shared" si="14680"/>
        <v>Inviable Sanitariamente</v>
      </c>
      <c r="URC470" s="265" t="str">
        <f t="shared" si="14681"/>
        <v>Inviable Sanitariamente</v>
      </c>
      <c r="URD470" s="265" t="str">
        <f t="shared" si="14682"/>
        <v>Inviable Sanitariamente</v>
      </c>
      <c r="URE470" s="265" t="str">
        <f t="shared" si="14683"/>
        <v>Inviable Sanitariamente</v>
      </c>
      <c r="URF470" s="265" t="str">
        <f t="shared" si="14684"/>
        <v>Inviable Sanitariamente</v>
      </c>
      <c r="URG470" s="265" t="str">
        <f t="shared" si="14685"/>
        <v>Inviable Sanitariamente</v>
      </c>
      <c r="URH470" s="265" t="str">
        <f t="shared" si="14686"/>
        <v>Inviable Sanitariamente</v>
      </c>
      <c r="URI470" s="265" t="str">
        <f t="shared" si="14687"/>
        <v>Inviable Sanitariamente</v>
      </c>
      <c r="URJ470" s="265" t="str">
        <f t="shared" si="14688"/>
        <v>Inviable Sanitariamente</v>
      </c>
      <c r="URK470" s="265" t="str">
        <f t="shared" si="14689"/>
        <v>Inviable Sanitariamente</v>
      </c>
      <c r="URL470" s="265" t="str">
        <f t="shared" si="14690"/>
        <v>Inviable Sanitariamente</v>
      </c>
      <c r="URM470" s="265" t="str">
        <f t="shared" si="14691"/>
        <v>Inviable Sanitariamente</v>
      </c>
      <c r="URN470" s="265" t="str">
        <f t="shared" si="14692"/>
        <v>Inviable Sanitariamente</v>
      </c>
      <c r="URO470" s="265" t="str">
        <f t="shared" si="14693"/>
        <v>Inviable Sanitariamente</v>
      </c>
      <c r="URP470" s="265" t="str">
        <f t="shared" si="14694"/>
        <v>Inviable Sanitariamente</v>
      </c>
      <c r="URQ470" s="265" t="str">
        <f t="shared" si="14695"/>
        <v>Inviable Sanitariamente</v>
      </c>
      <c r="URR470" s="265" t="str">
        <f t="shared" si="14696"/>
        <v>Inviable Sanitariamente</v>
      </c>
      <c r="URS470" s="265" t="str">
        <f t="shared" si="14697"/>
        <v>Inviable Sanitariamente</v>
      </c>
      <c r="URT470" s="265" t="str">
        <f t="shared" si="14698"/>
        <v>Inviable Sanitariamente</v>
      </c>
      <c r="URU470" s="265" t="str">
        <f t="shared" si="14699"/>
        <v>Inviable Sanitariamente</v>
      </c>
      <c r="URV470" s="265" t="str">
        <f t="shared" si="14700"/>
        <v>Inviable Sanitariamente</v>
      </c>
      <c r="URW470" s="265" t="str">
        <f t="shared" si="14701"/>
        <v>Inviable Sanitariamente</v>
      </c>
      <c r="URX470" s="265" t="str">
        <f t="shared" si="14702"/>
        <v>Inviable Sanitariamente</v>
      </c>
      <c r="URY470" s="265" t="str">
        <f t="shared" si="14703"/>
        <v>Inviable Sanitariamente</v>
      </c>
      <c r="URZ470" s="265" t="str">
        <f t="shared" si="14704"/>
        <v>Inviable Sanitariamente</v>
      </c>
      <c r="USA470" s="265" t="str">
        <f t="shared" si="14705"/>
        <v>Inviable Sanitariamente</v>
      </c>
      <c r="USB470" s="265" t="str">
        <f t="shared" si="14706"/>
        <v>Inviable Sanitariamente</v>
      </c>
      <c r="USC470" s="265" t="str">
        <f t="shared" si="14707"/>
        <v>Inviable Sanitariamente</v>
      </c>
      <c r="USD470" s="265" t="str">
        <f t="shared" si="14708"/>
        <v>Inviable Sanitariamente</v>
      </c>
      <c r="USE470" s="265" t="str">
        <f t="shared" si="14709"/>
        <v>Inviable Sanitariamente</v>
      </c>
      <c r="USF470" s="265" t="str">
        <f t="shared" si="14710"/>
        <v>Inviable Sanitariamente</v>
      </c>
      <c r="USG470" s="265" t="str">
        <f t="shared" si="14711"/>
        <v>Inviable Sanitariamente</v>
      </c>
      <c r="USH470" s="265" t="str">
        <f t="shared" si="14712"/>
        <v>Inviable Sanitariamente</v>
      </c>
      <c r="USI470" s="265" t="str">
        <f t="shared" si="14713"/>
        <v>Inviable Sanitariamente</v>
      </c>
      <c r="USJ470" s="265" t="str">
        <f t="shared" si="14714"/>
        <v>Inviable Sanitariamente</v>
      </c>
      <c r="USK470" s="265" t="str">
        <f t="shared" si="14715"/>
        <v>Inviable Sanitariamente</v>
      </c>
      <c r="USL470" s="265" t="str">
        <f t="shared" si="14716"/>
        <v>Inviable Sanitariamente</v>
      </c>
      <c r="USM470" s="265" t="str">
        <f t="shared" si="14717"/>
        <v>Inviable Sanitariamente</v>
      </c>
      <c r="USN470" s="265" t="str">
        <f t="shared" si="14718"/>
        <v>Inviable Sanitariamente</v>
      </c>
      <c r="USO470" s="265" t="str">
        <f t="shared" si="14719"/>
        <v>Inviable Sanitariamente</v>
      </c>
      <c r="USP470" s="265" t="str">
        <f t="shared" si="14720"/>
        <v>Inviable Sanitariamente</v>
      </c>
      <c r="USQ470" s="265" t="str">
        <f t="shared" si="14721"/>
        <v>Inviable Sanitariamente</v>
      </c>
      <c r="USR470" s="265" t="str">
        <f t="shared" si="14722"/>
        <v>Inviable Sanitariamente</v>
      </c>
      <c r="USS470" s="265" t="str">
        <f t="shared" si="14723"/>
        <v>Inviable Sanitariamente</v>
      </c>
      <c r="UST470" s="265" t="str">
        <f t="shared" si="14724"/>
        <v>Inviable Sanitariamente</v>
      </c>
      <c r="USU470" s="265" t="str">
        <f t="shared" si="14725"/>
        <v>Inviable Sanitariamente</v>
      </c>
      <c r="USV470" s="265" t="str">
        <f t="shared" si="14726"/>
        <v>Inviable Sanitariamente</v>
      </c>
      <c r="USW470" s="265" t="str">
        <f t="shared" si="14727"/>
        <v>Inviable Sanitariamente</v>
      </c>
      <c r="USX470" s="265" t="str">
        <f t="shared" si="14728"/>
        <v>Inviable Sanitariamente</v>
      </c>
      <c r="USY470" s="265" t="str">
        <f t="shared" si="14729"/>
        <v>Inviable Sanitariamente</v>
      </c>
      <c r="USZ470" s="265" t="str">
        <f t="shared" si="14730"/>
        <v>Inviable Sanitariamente</v>
      </c>
      <c r="UTA470" s="265" t="str">
        <f t="shared" si="14731"/>
        <v>Inviable Sanitariamente</v>
      </c>
      <c r="UTB470" s="265" t="str">
        <f t="shared" si="14732"/>
        <v>Inviable Sanitariamente</v>
      </c>
      <c r="UTC470" s="265" t="str">
        <f t="shared" si="14733"/>
        <v>Inviable Sanitariamente</v>
      </c>
      <c r="UTD470" s="265" t="str">
        <f t="shared" si="14734"/>
        <v>Inviable Sanitariamente</v>
      </c>
      <c r="UTE470" s="265" t="str">
        <f t="shared" si="14735"/>
        <v>Inviable Sanitariamente</v>
      </c>
      <c r="UTF470" s="265" t="str">
        <f t="shared" si="14736"/>
        <v>Inviable Sanitariamente</v>
      </c>
      <c r="UTG470" s="265" t="str">
        <f t="shared" si="14737"/>
        <v>Inviable Sanitariamente</v>
      </c>
      <c r="UTH470" s="265" t="str">
        <f t="shared" si="14738"/>
        <v>Inviable Sanitariamente</v>
      </c>
      <c r="UTI470" s="265" t="str">
        <f t="shared" si="14739"/>
        <v>Inviable Sanitariamente</v>
      </c>
      <c r="UTJ470" s="265" t="str">
        <f t="shared" si="14740"/>
        <v>Inviable Sanitariamente</v>
      </c>
      <c r="UTK470" s="265" t="str">
        <f t="shared" si="14741"/>
        <v>Inviable Sanitariamente</v>
      </c>
      <c r="UTL470" s="265" t="str">
        <f t="shared" si="14742"/>
        <v>Inviable Sanitariamente</v>
      </c>
      <c r="UTM470" s="265" t="str">
        <f t="shared" si="14743"/>
        <v>Inviable Sanitariamente</v>
      </c>
      <c r="UTN470" s="265" t="str">
        <f t="shared" si="14744"/>
        <v>Inviable Sanitariamente</v>
      </c>
      <c r="UTO470" s="265" t="str">
        <f t="shared" si="14745"/>
        <v>Inviable Sanitariamente</v>
      </c>
      <c r="UTP470" s="265" t="str">
        <f t="shared" si="14746"/>
        <v>Inviable Sanitariamente</v>
      </c>
      <c r="UTQ470" s="265" t="str">
        <f t="shared" si="14747"/>
        <v>Inviable Sanitariamente</v>
      </c>
      <c r="UTR470" s="265" t="str">
        <f t="shared" si="14748"/>
        <v>Inviable Sanitariamente</v>
      </c>
      <c r="UTS470" s="265" t="str">
        <f t="shared" si="14749"/>
        <v>Inviable Sanitariamente</v>
      </c>
      <c r="UTT470" s="265" t="str">
        <f t="shared" si="14750"/>
        <v>Inviable Sanitariamente</v>
      </c>
      <c r="UTU470" s="265" t="str">
        <f t="shared" si="14751"/>
        <v>Inviable Sanitariamente</v>
      </c>
      <c r="UTV470" s="265" t="str">
        <f t="shared" si="14752"/>
        <v>Inviable Sanitariamente</v>
      </c>
      <c r="UTW470" s="265" t="str">
        <f t="shared" si="14753"/>
        <v>Inviable Sanitariamente</v>
      </c>
      <c r="UTX470" s="265" t="str">
        <f t="shared" si="14754"/>
        <v>Inviable Sanitariamente</v>
      </c>
      <c r="UTY470" s="265" t="str">
        <f t="shared" si="14755"/>
        <v>Inviable Sanitariamente</v>
      </c>
      <c r="UTZ470" s="265" t="str">
        <f t="shared" si="14756"/>
        <v>Inviable Sanitariamente</v>
      </c>
      <c r="UUA470" s="265" t="str">
        <f t="shared" si="14757"/>
        <v>Inviable Sanitariamente</v>
      </c>
      <c r="UUB470" s="265" t="str">
        <f t="shared" si="14758"/>
        <v>Inviable Sanitariamente</v>
      </c>
      <c r="UUC470" s="265" t="str">
        <f t="shared" si="14759"/>
        <v>Inviable Sanitariamente</v>
      </c>
      <c r="UUD470" s="265" t="str">
        <f t="shared" si="14760"/>
        <v>Inviable Sanitariamente</v>
      </c>
      <c r="UUE470" s="265" t="str">
        <f t="shared" si="14761"/>
        <v>Inviable Sanitariamente</v>
      </c>
      <c r="UUF470" s="265" t="str">
        <f t="shared" si="14762"/>
        <v>Inviable Sanitariamente</v>
      </c>
      <c r="UUG470" s="265" t="str">
        <f t="shared" si="14763"/>
        <v>Inviable Sanitariamente</v>
      </c>
      <c r="UUH470" s="265" t="str">
        <f t="shared" si="14764"/>
        <v>Inviable Sanitariamente</v>
      </c>
      <c r="UUI470" s="265" t="str">
        <f t="shared" si="14765"/>
        <v>Inviable Sanitariamente</v>
      </c>
      <c r="UUJ470" s="265" t="str">
        <f t="shared" si="14766"/>
        <v>Inviable Sanitariamente</v>
      </c>
      <c r="UUK470" s="265" t="str">
        <f t="shared" si="14767"/>
        <v>Inviable Sanitariamente</v>
      </c>
      <c r="UUL470" s="265" t="str">
        <f t="shared" si="14768"/>
        <v>Inviable Sanitariamente</v>
      </c>
      <c r="UUM470" s="265" t="str">
        <f t="shared" si="14769"/>
        <v>Inviable Sanitariamente</v>
      </c>
      <c r="UUN470" s="265" t="str">
        <f t="shared" si="14770"/>
        <v>Inviable Sanitariamente</v>
      </c>
      <c r="UUO470" s="265" t="str">
        <f t="shared" si="14771"/>
        <v>Inviable Sanitariamente</v>
      </c>
      <c r="UUP470" s="265" t="str">
        <f t="shared" si="14772"/>
        <v>Inviable Sanitariamente</v>
      </c>
      <c r="UUQ470" s="265" t="str">
        <f t="shared" si="14773"/>
        <v>Inviable Sanitariamente</v>
      </c>
      <c r="UUR470" s="265" t="str">
        <f t="shared" si="14774"/>
        <v>Inviable Sanitariamente</v>
      </c>
      <c r="UUS470" s="265" t="str">
        <f t="shared" si="14775"/>
        <v>Inviable Sanitariamente</v>
      </c>
      <c r="UUT470" s="265" t="str">
        <f t="shared" si="14776"/>
        <v>Inviable Sanitariamente</v>
      </c>
      <c r="UUU470" s="265" t="str">
        <f t="shared" si="14777"/>
        <v>Inviable Sanitariamente</v>
      </c>
      <c r="UUV470" s="265" t="str">
        <f t="shared" si="14778"/>
        <v>Inviable Sanitariamente</v>
      </c>
      <c r="UUW470" s="265" t="str">
        <f t="shared" si="14779"/>
        <v>Inviable Sanitariamente</v>
      </c>
      <c r="UUX470" s="265" t="str">
        <f t="shared" si="14780"/>
        <v>Inviable Sanitariamente</v>
      </c>
      <c r="UUY470" s="265" t="str">
        <f t="shared" si="14781"/>
        <v>Inviable Sanitariamente</v>
      </c>
      <c r="UUZ470" s="265" t="str">
        <f t="shared" si="14782"/>
        <v>Inviable Sanitariamente</v>
      </c>
      <c r="UVA470" s="265" t="str">
        <f t="shared" si="14783"/>
        <v>Inviable Sanitariamente</v>
      </c>
      <c r="UVB470" s="265" t="str">
        <f t="shared" si="14784"/>
        <v>Inviable Sanitariamente</v>
      </c>
      <c r="UVC470" s="265" t="str">
        <f t="shared" si="14785"/>
        <v>Inviable Sanitariamente</v>
      </c>
      <c r="UVD470" s="265" t="str">
        <f t="shared" si="14786"/>
        <v>Inviable Sanitariamente</v>
      </c>
      <c r="UVE470" s="265" t="str">
        <f t="shared" si="14787"/>
        <v>Inviable Sanitariamente</v>
      </c>
      <c r="UVF470" s="265" t="str">
        <f t="shared" si="14788"/>
        <v>Inviable Sanitariamente</v>
      </c>
      <c r="UVG470" s="265" t="str">
        <f t="shared" si="14789"/>
        <v>Inviable Sanitariamente</v>
      </c>
      <c r="UVH470" s="265" t="str">
        <f t="shared" si="14790"/>
        <v>Inviable Sanitariamente</v>
      </c>
      <c r="UVI470" s="265" t="str">
        <f t="shared" si="14791"/>
        <v>Inviable Sanitariamente</v>
      </c>
      <c r="UVJ470" s="265" t="str">
        <f t="shared" si="14792"/>
        <v>Inviable Sanitariamente</v>
      </c>
      <c r="UVK470" s="265" t="str">
        <f t="shared" si="14793"/>
        <v>Inviable Sanitariamente</v>
      </c>
      <c r="UVL470" s="265" t="str">
        <f t="shared" si="14794"/>
        <v>Inviable Sanitariamente</v>
      </c>
      <c r="UVM470" s="265" t="str">
        <f t="shared" si="14795"/>
        <v>Inviable Sanitariamente</v>
      </c>
      <c r="UVN470" s="265" t="str">
        <f t="shared" si="14796"/>
        <v>Inviable Sanitariamente</v>
      </c>
      <c r="UVO470" s="265" t="str">
        <f t="shared" si="14797"/>
        <v>Inviable Sanitariamente</v>
      </c>
      <c r="UVP470" s="265" t="str">
        <f t="shared" si="14798"/>
        <v>Inviable Sanitariamente</v>
      </c>
      <c r="UVQ470" s="265" t="str">
        <f t="shared" si="14799"/>
        <v>Inviable Sanitariamente</v>
      </c>
      <c r="UVR470" s="265" t="str">
        <f t="shared" si="14800"/>
        <v>Inviable Sanitariamente</v>
      </c>
      <c r="UVS470" s="265" t="str">
        <f t="shared" si="14801"/>
        <v>Inviable Sanitariamente</v>
      </c>
      <c r="UVT470" s="265" t="str">
        <f t="shared" si="14802"/>
        <v>Inviable Sanitariamente</v>
      </c>
      <c r="UVU470" s="265" t="str">
        <f t="shared" si="14803"/>
        <v>Inviable Sanitariamente</v>
      </c>
      <c r="UVV470" s="265" t="str">
        <f t="shared" si="14804"/>
        <v>Inviable Sanitariamente</v>
      </c>
      <c r="UVW470" s="265" t="str">
        <f t="shared" si="14805"/>
        <v>Inviable Sanitariamente</v>
      </c>
      <c r="UVX470" s="265" t="str">
        <f t="shared" si="14806"/>
        <v>Inviable Sanitariamente</v>
      </c>
      <c r="UVY470" s="265" t="str">
        <f t="shared" si="14807"/>
        <v>Inviable Sanitariamente</v>
      </c>
      <c r="UVZ470" s="265" t="str">
        <f t="shared" si="14808"/>
        <v>Inviable Sanitariamente</v>
      </c>
      <c r="UWA470" s="265" t="str">
        <f t="shared" si="14809"/>
        <v>Inviable Sanitariamente</v>
      </c>
      <c r="UWB470" s="265" t="str">
        <f t="shared" si="14810"/>
        <v>Inviable Sanitariamente</v>
      </c>
      <c r="UWC470" s="265" t="str">
        <f t="shared" si="14811"/>
        <v>Inviable Sanitariamente</v>
      </c>
      <c r="UWD470" s="265" t="str">
        <f t="shared" si="14812"/>
        <v>Inviable Sanitariamente</v>
      </c>
      <c r="UWE470" s="265" t="str">
        <f t="shared" si="14813"/>
        <v>Inviable Sanitariamente</v>
      </c>
      <c r="UWF470" s="265" t="str">
        <f t="shared" si="14814"/>
        <v>Inviable Sanitariamente</v>
      </c>
      <c r="UWG470" s="265" t="str">
        <f t="shared" si="14815"/>
        <v>Inviable Sanitariamente</v>
      </c>
      <c r="UWH470" s="265" t="str">
        <f t="shared" si="14816"/>
        <v>Inviable Sanitariamente</v>
      </c>
      <c r="UWI470" s="265" t="str">
        <f t="shared" si="14817"/>
        <v>Inviable Sanitariamente</v>
      </c>
      <c r="UWJ470" s="265" t="str">
        <f t="shared" si="14818"/>
        <v>Inviable Sanitariamente</v>
      </c>
      <c r="UWK470" s="265" t="str">
        <f t="shared" si="14819"/>
        <v>Inviable Sanitariamente</v>
      </c>
      <c r="UWL470" s="265" t="str">
        <f t="shared" si="14820"/>
        <v>Inviable Sanitariamente</v>
      </c>
      <c r="UWM470" s="265" t="str">
        <f t="shared" si="14821"/>
        <v>Inviable Sanitariamente</v>
      </c>
      <c r="UWN470" s="265" t="str">
        <f t="shared" si="14822"/>
        <v>Inviable Sanitariamente</v>
      </c>
      <c r="UWO470" s="265" t="str">
        <f t="shared" si="14823"/>
        <v>Inviable Sanitariamente</v>
      </c>
      <c r="UWP470" s="265" t="str">
        <f t="shared" si="14824"/>
        <v>Inviable Sanitariamente</v>
      </c>
      <c r="UWQ470" s="265" t="str">
        <f t="shared" si="14825"/>
        <v>Inviable Sanitariamente</v>
      </c>
      <c r="UWR470" s="265" t="str">
        <f t="shared" si="14826"/>
        <v>Inviable Sanitariamente</v>
      </c>
      <c r="UWS470" s="265" t="str">
        <f t="shared" si="14827"/>
        <v>Inviable Sanitariamente</v>
      </c>
      <c r="UWT470" s="265" t="str">
        <f t="shared" si="14828"/>
        <v>Inviable Sanitariamente</v>
      </c>
      <c r="UWU470" s="265" t="str">
        <f t="shared" si="14829"/>
        <v>Inviable Sanitariamente</v>
      </c>
      <c r="UWV470" s="265" t="str">
        <f t="shared" si="14830"/>
        <v>Inviable Sanitariamente</v>
      </c>
      <c r="UWW470" s="265" t="str">
        <f t="shared" si="14831"/>
        <v>Inviable Sanitariamente</v>
      </c>
      <c r="UWX470" s="265" t="str">
        <f t="shared" si="14832"/>
        <v>Inviable Sanitariamente</v>
      </c>
      <c r="UWY470" s="265" t="str">
        <f t="shared" si="14833"/>
        <v>Inviable Sanitariamente</v>
      </c>
      <c r="UWZ470" s="265" t="str">
        <f t="shared" si="14834"/>
        <v>Inviable Sanitariamente</v>
      </c>
      <c r="UXA470" s="265" t="str">
        <f t="shared" si="14835"/>
        <v>Inviable Sanitariamente</v>
      </c>
      <c r="UXB470" s="265" t="str">
        <f t="shared" si="14836"/>
        <v>Inviable Sanitariamente</v>
      </c>
      <c r="UXC470" s="265" t="str">
        <f t="shared" si="14837"/>
        <v>Inviable Sanitariamente</v>
      </c>
      <c r="UXD470" s="265" t="str">
        <f t="shared" si="14838"/>
        <v>Inviable Sanitariamente</v>
      </c>
      <c r="UXE470" s="265" t="str">
        <f t="shared" si="14839"/>
        <v>Inviable Sanitariamente</v>
      </c>
      <c r="UXF470" s="265" t="str">
        <f t="shared" si="14840"/>
        <v>Inviable Sanitariamente</v>
      </c>
      <c r="UXG470" s="265" t="str">
        <f t="shared" si="14841"/>
        <v>Inviable Sanitariamente</v>
      </c>
      <c r="UXH470" s="265" t="str">
        <f t="shared" si="14842"/>
        <v>Inviable Sanitariamente</v>
      </c>
      <c r="UXI470" s="265" t="str">
        <f t="shared" si="14843"/>
        <v>Inviable Sanitariamente</v>
      </c>
      <c r="UXJ470" s="265" t="str">
        <f t="shared" si="14844"/>
        <v>Inviable Sanitariamente</v>
      </c>
      <c r="UXK470" s="265" t="str">
        <f t="shared" si="14845"/>
        <v>Inviable Sanitariamente</v>
      </c>
      <c r="UXL470" s="265" t="str">
        <f t="shared" si="14846"/>
        <v>Inviable Sanitariamente</v>
      </c>
      <c r="UXM470" s="265" t="str">
        <f t="shared" si="14847"/>
        <v>Inviable Sanitariamente</v>
      </c>
      <c r="UXN470" s="265" t="str">
        <f t="shared" si="14848"/>
        <v>Inviable Sanitariamente</v>
      </c>
      <c r="UXO470" s="265" t="str">
        <f t="shared" si="14849"/>
        <v>Inviable Sanitariamente</v>
      </c>
      <c r="UXP470" s="265" t="str">
        <f t="shared" si="14850"/>
        <v>Inviable Sanitariamente</v>
      </c>
      <c r="UXQ470" s="265" t="str">
        <f t="shared" si="14851"/>
        <v>Inviable Sanitariamente</v>
      </c>
      <c r="UXR470" s="265" t="str">
        <f t="shared" si="14852"/>
        <v>Inviable Sanitariamente</v>
      </c>
      <c r="UXS470" s="265" t="str">
        <f t="shared" si="14853"/>
        <v>Inviable Sanitariamente</v>
      </c>
      <c r="UXT470" s="265" t="str">
        <f t="shared" si="14854"/>
        <v>Inviable Sanitariamente</v>
      </c>
      <c r="UXU470" s="265" t="str">
        <f t="shared" si="14855"/>
        <v>Inviable Sanitariamente</v>
      </c>
      <c r="UXV470" s="265" t="str">
        <f t="shared" si="14856"/>
        <v>Inviable Sanitariamente</v>
      </c>
      <c r="UXW470" s="265" t="str">
        <f t="shared" si="14857"/>
        <v>Inviable Sanitariamente</v>
      </c>
      <c r="UXX470" s="265" t="str">
        <f t="shared" si="14858"/>
        <v>Inviable Sanitariamente</v>
      </c>
      <c r="UXY470" s="265" t="str">
        <f t="shared" si="14859"/>
        <v>Inviable Sanitariamente</v>
      </c>
      <c r="UXZ470" s="265" t="str">
        <f t="shared" si="14860"/>
        <v>Inviable Sanitariamente</v>
      </c>
      <c r="UYA470" s="265" t="str">
        <f t="shared" si="14861"/>
        <v>Inviable Sanitariamente</v>
      </c>
      <c r="UYB470" s="265" t="str">
        <f t="shared" si="14862"/>
        <v>Inviable Sanitariamente</v>
      </c>
      <c r="UYC470" s="265" t="str">
        <f t="shared" si="14863"/>
        <v>Inviable Sanitariamente</v>
      </c>
      <c r="UYD470" s="265" t="str">
        <f t="shared" si="14864"/>
        <v>Inviable Sanitariamente</v>
      </c>
      <c r="UYE470" s="265" t="str">
        <f t="shared" si="14865"/>
        <v>Inviable Sanitariamente</v>
      </c>
      <c r="UYF470" s="265" t="str">
        <f t="shared" si="14866"/>
        <v>Inviable Sanitariamente</v>
      </c>
      <c r="UYG470" s="265" t="str">
        <f t="shared" si="14867"/>
        <v>Inviable Sanitariamente</v>
      </c>
      <c r="UYH470" s="265" t="str">
        <f t="shared" si="14868"/>
        <v>Inviable Sanitariamente</v>
      </c>
      <c r="UYI470" s="265" t="str">
        <f t="shared" si="14869"/>
        <v>Inviable Sanitariamente</v>
      </c>
      <c r="UYJ470" s="265" t="str">
        <f t="shared" si="14870"/>
        <v>Inviable Sanitariamente</v>
      </c>
      <c r="UYK470" s="265" t="str">
        <f t="shared" si="14871"/>
        <v>Inviable Sanitariamente</v>
      </c>
      <c r="UYL470" s="265" t="str">
        <f t="shared" si="14872"/>
        <v>Inviable Sanitariamente</v>
      </c>
      <c r="UYM470" s="265" t="str">
        <f t="shared" si="14873"/>
        <v>Inviable Sanitariamente</v>
      </c>
      <c r="UYN470" s="265" t="str">
        <f t="shared" si="14874"/>
        <v>Inviable Sanitariamente</v>
      </c>
      <c r="UYO470" s="265" t="str">
        <f t="shared" si="14875"/>
        <v>Inviable Sanitariamente</v>
      </c>
      <c r="UYP470" s="265" t="str">
        <f t="shared" si="14876"/>
        <v>Inviable Sanitariamente</v>
      </c>
      <c r="UYQ470" s="265" t="str">
        <f t="shared" si="14877"/>
        <v>Inviable Sanitariamente</v>
      </c>
      <c r="UYR470" s="265" t="str">
        <f t="shared" si="14878"/>
        <v>Inviable Sanitariamente</v>
      </c>
      <c r="UYS470" s="265" t="str">
        <f t="shared" si="14879"/>
        <v>Inviable Sanitariamente</v>
      </c>
      <c r="UYT470" s="265" t="str">
        <f t="shared" si="14880"/>
        <v>Inviable Sanitariamente</v>
      </c>
      <c r="UYU470" s="265" t="str">
        <f t="shared" si="14881"/>
        <v>Inviable Sanitariamente</v>
      </c>
      <c r="UYV470" s="265" t="str">
        <f t="shared" si="14882"/>
        <v>Inviable Sanitariamente</v>
      </c>
      <c r="UYW470" s="265" t="str">
        <f t="shared" si="14883"/>
        <v>Inviable Sanitariamente</v>
      </c>
      <c r="UYX470" s="265" t="str">
        <f t="shared" si="14884"/>
        <v>Inviable Sanitariamente</v>
      </c>
      <c r="UYY470" s="265" t="str">
        <f t="shared" si="14885"/>
        <v>Inviable Sanitariamente</v>
      </c>
      <c r="UYZ470" s="265" t="str">
        <f t="shared" si="14886"/>
        <v>Inviable Sanitariamente</v>
      </c>
      <c r="UZA470" s="265" t="str">
        <f t="shared" si="14887"/>
        <v>Inviable Sanitariamente</v>
      </c>
      <c r="UZB470" s="265" t="str">
        <f t="shared" si="14888"/>
        <v>Inviable Sanitariamente</v>
      </c>
      <c r="UZC470" s="265" t="str">
        <f t="shared" si="14889"/>
        <v>Inviable Sanitariamente</v>
      </c>
      <c r="UZD470" s="265" t="str">
        <f t="shared" si="14890"/>
        <v>Inviable Sanitariamente</v>
      </c>
      <c r="UZE470" s="265" t="str">
        <f t="shared" si="14891"/>
        <v>Inviable Sanitariamente</v>
      </c>
      <c r="UZF470" s="265" t="str">
        <f t="shared" si="14892"/>
        <v>Inviable Sanitariamente</v>
      </c>
      <c r="UZG470" s="265" t="str">
        <f t="shared" si="14893"/>
        <v>Inviable Sanitariamente</v>
      </c>
      <c r="UZH470" s="265" t="str">
        <f t="shared" si="14894"/>
        <v>Inviable Sanitariamente</v>
      </c>
      <c r="UZI470" s="265" t="str">
        <f t="shared" si="14895"/>
        <v>Inviable Sanitariamente</v>
      </c>
      <c r="UZJ470" s="265" t="str">
        <f t="shared" si="14896"/>
        <v>Inviable Sanitariamente</v>
      </c>
      <c r="UZK470" s="265" t="str">
        <f t="shared" si="14897"/>
        <v>Inviable Sanitariamente</v>
      </c>
      <c r="UZL470" s="265" t="str">
        <f t="shared" si="14898"/>
        <v>Inviable Sanitariamente</v>
      </c>
      <c r="UZM470" s="265" t="str">
        <f t="shared" si="14899"/>
        <v>Inviable Sanitariamente</v>
      </c>
      <c r="UZN470" s="265" t="str">
        <f t="shared" si="14900"/>
        <v>Inviable Sanitariamente</v>
      </c>
      <c r="UZO470" s="265" t="str">
        <f t="shared" si="14901"/>
        <v>Inviable Sanitariamente</v>
      </c>
      <c r="UZP470" s="265" t="str">
        <f t="shared" si="14902"/>
        <v>Inviable Sanitariamente</v>
      </c>
      <c r="UZQ470" s="265" t="str">
        <f t="shared" si="14903"/>
        <v>Inviable Sanitariamente</v>
      </c>
      <c r="UZR470" s="265" t="str">
        <f t="shared" si="14904"/>
        <v>Inviable Sanitariamente</v>
      </c>
      <c r="UZS470" s="265" t="str">
        <f t="shared" si="14905"/>
        <v>Inviable Sanitariamente</v>
      </c>
      <c r="UZT470" s="265" t="str">
        <f t="shared" si="14906"/>
        <v>Inviable Sanitariamente</v>
      </c>
      <c r="UZU470" s="265" t="str">
        <f t="shared" si="14907"/>
        <v>Inviable Sanitariamente</v>
      </c>
      <c r="UZV470" s="265" t="str">
        <f t="shared" si="14908"/>
        <v>Inviable Sanitariamente</v>
      </c>
      <c r="UZW470" s="265" t="str">
        <f t="shared" si="14909"/>
        <v>Inviable Sanitariamente</v>
      </c>
      <c r="UZX470" s="265" t="str">
        <f t="shared" si="14910"/>
        <v>Inviable Sanitariamente</v>
      </c>
      <c r="UZY470" s="265" t="str">
        <f t="shared" si="14911"/>
        <v>Inviable Sanitariamente</v>
      </c>
      <c r="UZZ470" s="265" t="str">
        <f t="shared" si="14912"/>
        <v>Inviable Sanitariamente</v>
      </c>
      <c r="VAA470" s="265" t="str">
        <f t="shared" si="14913"/>
        <v>Inviable Sanitariamente</v>
      </c>
      <c r="VAB470" s="265" t="str">
        <f t="shared" si="14914"/>
        <v>Inviable Sanitariamente</v>
      </c>
      <c r="VAC470" s="265" t="str">
        <f t="shared" si="14915"/>
        <v>Inviable Sanitariamente</v>
      </c>
      <c r="VAD470" s="265" t="str">
        <f t="shared" si="14916"/>
        <v>Inviable Sanitariamente</v>
      </c>
      <c r="VAE470" s="265" t="str">
        <f t="shared" si="14917"/>
        <v>Inviable Sanitariamente</v>
      </c>
      <c r="VAF470" s="265" t="str">
        <f t="shared" si="14918"/>
        <v>Inviable Sanitariamente</v>
      </c>
      <c r="VAG470" s="265" t="str">
        <f t="shared" si="14919"/>
        <v>Inviable Sanitariamente</v>
      </c>
      <c r="VAH470" s="265" t="str">
        <f t="shared" si="14920"/>
        <v>Inviable Sanitariamente</v>
      </c>
      <c r="VAI470" s="265" t="str">
        <f t="shared" si="14921"/>
        <v>Inviable Sanitariamente</v>
      </c>
      <c r="VAJ470" s="265" t="str">
        <f t="shared" si="14922"/>
        <v>Inviable Sanitariamente</v>
      </c>
      <c r="VAK470" s="265" t="str">
        <f t="shared" si="14923"/>
        <v>Inviable Sanitariamente</v>
      </c>
      <c r="VAL470" s="265" t="str">
        <f t="shared" si="14924"/>
        <v>Inviable Sanitariamente</v>
      </c>
      <c r="VAM470" s="265" t="str">
        <f t="shared" si="14925"/>
        <v>Inviable Sanitariamente</v>
      </c>
      <c r="VAN470" s="265" t="str">
        <f t="shared" si="14926"/>
        <v>Inviable Sanitariamente</v>
      </c>
      <c r="VAO470" s="265" t="str">
        <f t="shared" si="14927"/>
        <v>Inviable Sanitariamente</v>
      </c>
      <c r="VAP470" s="265" t="str">
        <f t="shared" si="14928"/>
        <v>Inviable Sanitariamente</v>
      </c>
      <c r="VAQ470" s="265" t="str">
        <f t="shared" si="14929"/>
        <v>Inviable Sanitariamente</v>
      </c>
      <c r="VAR470" s="265" t="str">
        <f t="shared" si="14930"/>
        <v>Inviable Sanitariamente</v>
      </c>
      <c r="VAS470" s="265" t="str">
        <f t="shared" si="14931"/>
        <v>Inviable Sanitariamente</v>
      </c>
      <c r="VAT470" s="265" t="str">
        <f t="shared" si="14932"/>
        <v>Inviable Sanitariamente</v>
      </c>
      <c r="VAU470" s="265" t="str">
        <f t="shared" si="14933"/>
        <v>Inviable Sanitariamente</v>
      </c>
      <c r="VAV470" s="265" t="str">
        <f t="shared" si="14934"/>
        <v>Inviable Sanitariamente</v>
      </c>
      <c r="VAW470" s="265" t="str">
        <f t="shared" si="14935"/>
        <v>Inviable Sanitariamente</v>
      </c>
      <c r="VAX470" s="265" t="str">
        <f t="shared" si="14936"/>
        <v>Inviable Sanitariamente</v>
      </c>
      <c r="VAY470" s="265" t="str">
        <f t="shared" si="14937"/>
        <v>Inviable Sanitariamente</v>
      </c>
      <c r="VAZ470" s="265" t="str">
        <f t="shared" si="14938"/>
        <v>Inviable Sanitariamente</v>
      </c>
      <c r="VBA470" s="265" t="str">
        <f t="shared" si="14939"/>
        <v>Inviable Sanitariamente</v>
      </c>
      <c r="VBB470" s="265" t="str">
        <f t="shared" si="14940"/>
        <v>Inviable Sanitariamente</v>
      </c>
      <c r="VBC470" s="265" t="str">
        <f t="shared" si="14941"/>
        <v>Inviable Sanitariamente</v>
      </c>
      <c r="VBD470" s="265" t="str">
        <f t="shared" si="14942"/>
        <v>Inviable Sanitariamente</v>
      </c>
      <c r="VBE470" s="265" t="str">
        <f t="shared" si="14943"/>
        <v>Inviable Sanitariamente</v>
      </c>
      <c r="VBF470" s="265" t="str">
        <f t="shared" si="14944"/>
        <v>Inviable Sanitariamente</v>
      </c>
      <c r="VBG470" s="265" t="str">
        <f t="shared" si="14945"/>
        <v>Inviable Sanitariamente</v>
      </c>
      <c r="VBH470" s="265" t="str">
        <f t="shared" si="14946"/>
        <v>Inviable Sanitariamente</v>
      </c>
      <c r="VBI470" s="265" t="str">
        <f t="shared" si="14947"/>
        <v>Inviable Sanitariamente</v>
      </c>
      <c r="VBJ470" s="265" t="str">
        <f t="shared" si="14948"/>
        <v>Inviable Sanitariamente</v>
      </c>
      <c r="VBK470" s="265" t="str">
        <f t="shared" si="14949"/>
        <v>Inviable Sanitariamente</v>
      </c>
      <c r="VBL470" s="265" t="str">
        <f t="shared" si="14950"/>
        <v>Inviable Sanitariamente</v>
      </c>
      <c r="VBM470" s="265" t="str">
        <f t="shared" si="14951"/>
        <v>Inviable Sanitariamente</v>
      </c>
      <c r="VBN470" s="265" t="str">
        <f t="shared" si="14952"/>
        <v>Inviable Sanitariamente</v>
      </c>
      <c r="VBO470" s="265" t="str">
        <f t="shared" si="14953"/>
        <v>Inviable Sanitariamente</v>
      </c>
      <c r="VBP470" s="265" t="str">
        <f t="shared" si="14954"/>
        <v>Inviable Sanitariamente</v>
      </c>
      <c r="VBQ470" s="265" t="str">
        <f t="shared" si="14955"/>
        <v>Inviable Sanitariamente</v>
      </c>
      <c r="VBR470" s="265" t="str">
        <f t="shared" si="14956"/>
        <v>Inviable Sanitariamente</v>
      </c>
      <c r="VBS470" s="265" t="str">
        <f t="shared" si="14957"/>
        <v>Inviable Sanitariamente</v>
      </c>
      <c r="VBT470" s="265" t="str">
        <f t="shared" si="14958"/>
        <v>Inviable Sanitariamente</v>
      </c>
      <c r="VBU470" s="265" t="str">
        <f t="shared" si="14959"/>
        <v>Inviable Sanitariamente</v>
      </c>
      <c r="VBV470" s="265" t="str">
        <f t="shared" si="14960"/>
        <v>Inviable Sanitariamente</v>
      </c>
      <c r="VBW470" s="265" t="str">
        <f t="shared" si="14961"/>
        <v>Inviable Sanitariamente</v>
      </c>
      <c r="VBX470" s="265" t="str">
        <f t="shared" si="14962"/>
        <v>Inviable Sanitariamente</v>
      </c>
      <c r="VBY470" s="265" t="str">
        <f t="shared" si="14963"/>
        <v>Inviable Sanitariamente</v>
      </c>
      <c r="VBZ470" s="265" t="str">
        <f t="shared" si="14964"/>
        <v>Inviable Sanitariamente</v>
      </c>
      <c r="VCA470" s="265" t="str">
        <f t="shared" si="14965"/>
        <v>Inviable Sanitariamente</v>
      </c>
      <c r="VCB470" s="265" t="str">
        <f t="shared" si="14966"/>
        <v>Inviable Sanitariamente</v>
      </c>
      <c r="VCC470" s="265" t="str">
        <f t="shared" si="14967"/>
        <v>Inviable Sanitariamente</v>
      </c>
      <c r="VCD470" s="265" t="str">
        <f t="shared" si="14968"/>
        <v>Inviable Sanitariamente</v>
      </c>
      <c r="VCE470" s="265" t="str">
        <f t="shared" si="14969"/>
        <v>Inviable Sanitariamente</v>
      </c>
      <c r="VCF470" s="265" t="str">
        <f t="shared" si="14970"/>
        <v>Inviable Sanitariamente</v>
      </c>
      <c r="VCG470" s="265" t="str">
        <f t="shared" si="14971"/>
        <v>Inviable Sanitariamente</v>
      </c>
      <c r="VCH470" s="265" t="str">
        <f t="shared" si="14972"/>
        <v>Inviable Sanitariamente</v>
      </c>
      <c r="VCI470" s="265" t="str">
        <f t="shared" si="14973"/>
        <v>Inviable Sanitariamente</v>
      </c>
      <c r="VCJ470" s="265" t="str">
        <f t="shared" si="14974"/>
        <v>Inviable Sanitariamente</v>
      </c>
      <c r="VCK470" s="265" t="str">
        <f t="shared" si="14975"/>
        <v>Inviable Sanitariamente</v>
      </c>
      <c r="VCL470" s="265" t="str">
        <f t="shared" si="14976"/>
        <v>Inviable Sanitariamente</v>
      </c>
      <c r="VCM470" s="265" t="str">
        <f t="shared" si="14977"/>
        <v>Inviable Sanitariamente</v>
      </c>
      <c r="VCN470" s="265" t="str">
        <f t="shared" si="14978"/>
        <v>Inviable Sanitariamente</v>
      </c>
      <c r="VCO470" s="265" t="str">
        <f t="shared" si="14979"/>
        <v>Inviable Sanitariamente</v>
      </c>
      <c r="VCP470" s="265" t="str">
        <f t="shared" si="14980"/>
        <v>Inviable Sanitariamente</v>
      </c>
      <c r="VCQ470" s="265" t="str">
        <f t="shared" si="14981"/>
        <v>Inviable Sanitariamente</v>
      </c>
      <c r="VCR470" s="265" t="str">
        <f t="shared" si="14982"/>
        <v>Inviable Sanitariamente</v>
      </c>
      <c r="VCS470" s="265" t="str">
        <f t="shared" si="14983"/>
        <v>Inviable Sanitariamente</v>
      </c>
      <c r="VCT470" s="265" t="str">
        <f t="shared" si="14984"/>
        <v>Inviable Sanitariamente</v>
      </c>
      <c r="VCU470" s="265" t="str">
        <f t="shared" si="14985"/>
        <v>Inviable Sanitariamente</v>
      </c>
      <c r="VCV470" s="265" t="str">
        <f t="shared" si="14986"/>
        <v>Inviable Sanitariamente</v>
      </c>
      <c r="VCW470" s="265" t="str">
        <f t="shared" si="14987"/>
        <v>Inviable Sanitariamente</v>
      </c>
      <c r="VCX470" s="265" t="str">
        <f t="shared" si="14988"/>
        <v>Inviable Sanitariamente</v>
      </c>
      <c r="VCY470" s="265" t="str">
        <f t="shared" si="14989"/>
        <v>Inviable Sanitariamente</v>
      </c>
      <c r="VCZ470" s="265" t="str">
        <f t="shared" si="14990"/>
        <v>Inviable Sanitariamente</v>
      </c>
      <c r="VDA470" s="265" t="str">
        <f t="shared" si="14991"/>
        <v>Inviable Sanitariamente</v>
      </c>
      <c r="VDB470" s="265" t="str">
        <f t="shared" si="14992"/>
        <v>Inviable Sanitariamente</v>
      </c>
      <c r="VDC470" s="265" t="str">
        <f t="shared" si="14993"/>
        <v>Inviable Sanitariamente</v>
      </c>
      <c r="VDD470" s="265" t="str">
        <f t="shared" si="14994"/>
        <v>Inviable Sanitariamente</v>
      </c>
      <c r="VDE470" s="265" t="str">
        <f t="shared" si="14995"/>
        <v>Inviable Sanitariamente</v>
      </c>
      <c r="VDF470" s="265" t="str">
        <f t="shared" si="14996"/>
        <v>Inviable Sanitariamente</v>
      </c>
      <c r="VDG470" s="265" t="str">
        <f t="shared" si="14997"/>
        <v>Inviable Sanitariamente</v>
      </c>
      <c r="VDH470" s="265" t="str">
        <f t="shared" si="14998"/>
        <v>Inviable Sanitariamente</v>
      </c>
      <c r="VDI470" s="265" t="str">
        <f t="shared" si="14999"/>
        <v>Inviable Sanitariamente</v>
      </c>
      <c r="VDJ470" s="265" t="str">
        <f t="shared" si="15000"/>
        <v>Inviable Sanitariamente</v>
      </c>
      <c r="VDK470" s="265" t="str">
        <f t="shared" si="15001"/>
        <v>Inviable Sanitariamente</v>
      </c>
      <c r="VDL470" s="265" t="str">
        <f t="shared" si="15002"/>
        <v>Inviable Sanitariamente</v>
      </c>
      <c r="VDM470" s="265" t="str">
        <f t="shared" si="15003"/>
        <v>Inviable Sanitariamente</v>
      </c>
      <c r="VDN470" s="265" t="str">
        <f t="shared" si="15004"/>
        <v>Inviable Sanitariamente</v>
      </c>
      <c r="VDO470" s="265" t="str">
        <f t="shared" si="15005"/>
        <v>Inviable Sanitariamente</v>
      </c>
      <c r="VDP470" s="265" t="str">
        <f t="shared" si="15006"/>
        <v>Inviable Sanitariamente</v>
      </c>
      <c r="VDQ470" s="265" t="str">
        <f t="shared" si="15007"/>
        <v>Inviable Sanitariamente</v>
      </c>
      <c r="VDR470" s="265" t="str">
        <f t="shared" si="15008"/>
        <v>Inviable Sanitariamente</v>
      </c>
      <c r="VDS470" s="265" t="str">
        <f t="shared" si="15009"/>
        <v>Inviable Sanitariamente</v>
      </c>
      <c r="VDT470" s="265" t="str">
        <f t="shared" si="15010"/>
        <v>Inviable Sanitariamente</v>
      </c>
      <c r="VDU470" s="265" t="str">
        <f t="shared" si="15011"/>
        <v>Inviable Sanitariamente</v>
      </c>
      <c r="VDV470" s="265" t="str">
        <f t="shared" si="15012"/>
        <v>Inviable Sanitariamente</v>
      </c>
      <c r="VDW470" s="265" t="str">
        <f t="shared" si="15013"/>
        <v>Inviable Sanitariamente</v>
      </c>
      <c r="VDX470" s="265" t="str">
        <f t="shared" si="15014"/>
        <v>Inviable Sanitariamente</v>
      </c>
      <c r="VDY470" s="265" t="str">
        <f t="shared" si="15015"/>
        <v>Inviable Sanitariamente</v>
      </c>
      <c r="VDZ470" s="265" t="str">
        <f t="shared" si="15016"/>
        <v>Inviable Sanitariamente</v>
      </c>
      <c r="VEA470" s="265" t="str">
        <f t="shared" si="15017"/>
        <v>Inviable Sanitariamente</v>
      </c>
      <c r="VEB470" s="265" t="str">
        <f t="shared" si="15018"/>
        <v>Inviable Sanitariamente</v>
      </c>
      <c r="VEC470" s="265" t="str">
        <f t="shared" si="15019"/>
        <v>Inviable Sanitariamente</v>
      </c>
      <c r="VED470" s="265" t="str">
        <f t="shared" si="15020"/>
        <v>Inviable Sanitariamente</v>
      </c>
      <c r="VEE470" s="265" t="str">
        <f t="shared" si="15021"/>
        <v>Inviable Sanitariamente</v>
      </c>
      <c r="VEF470" s="265" t="str">
        <f t="shared" si="15022"/>
        <v>Inviable Sanitariamente</v>
      </c>
      <c r="VEG470" s="265" t="str">
        <f t="shared" si="15023"/>
        <v>Inviable Sanitariamente</v>
      </c>
      <c r="VEH470" s="265" t="str">
        <f t="shared" si="15024"/>
        <v>Inviable Sanitariamente</v>
      </c>
      <c r="VEI470" s="265" t="str">
        <f t="shared" si="15025"/>
        <v>Inviable Sanitariamente</v>
      </c>
      <c r="VEJ470" s="265" t="str">
        <f t="shared" si="15026"/>
        <v>Inviable Sanitariamente</v>
      </c>
      <c r="VEK470" s="265" t="str">
        <f t="shared" si="15027"/>
        <v>Inviable Sanitariamente</v>
      </c>
      <c r="VEL470" s="265" t="str">
        <f t="shared" si="15028"/>
        <v>Inviable Sanitariamente</v>
      </c>
      <c r="VEM470" s="265" t="str">
        <f t="shared" si="15029"/>
        <v>Inviable Sanitariamente</v>
      </c>
      <c r="VEN470" s="265" t="str">
        <f t="shared" si="15030"/>
        <v>Inviable Sanitariamente</v>
      </c>
      <c r="VEO470" s="265" t="str">
        <f t="shared" si="15031"/>
        <v>Inviable Sanitariamente</v>
      </c>
      <c r="VEP470" s="265" t="str">
        <f t="shared" si="15032"/>
        <v>Inviable Sanitariamente</v>
      </c>
      <c r="VEQ470" s="265" t="str">
        <f t="shared" si="15033"/>
        <v>Inviable Sanitariamente</v>
      </c>
      <c r="VER470" s="265" t="str">
        <f t="shared" si="15034"/>
        <v>Inviable Sanitariamente</v>
      </c>
      <c r="VES470" s="265" t="str">
        <f t="shared" si="15035"/>
        <v>Inviable Sanitariamente</v>
      </c>
      <c r="VET470" s="265" t="str">
        <f t="shared" si="15036"/>
        <v>Inviable Sanitariamente</v>
      </c>
      <c r="VEU470" s="265" t="str">
        <f t="shared" si="15037"/>
        <v>Inviable Sanitariamente</v>
      </c>
      <c r="VEV470" s="265" t="str">
        <f t="shared" si="15038"/>
        <v>Inviable Sanitariamente</v>
      </c>
      <c r="VEW470" s="265" t="str">
        <f t="shared" si="15039"/>
        <v>Inviable Sanitariamente</v>
      </c>
      <c r="VEX470" s="265" t="str">
        <f t="shared" si="15040"/>
        <v>Inviable Sanitariamente</v>
      </c>
      <c r="VEY470" s="265" t="str">
        <f t="shared" si="15041"/>
        <v>Inviable Sanitariamente</v>
      </c>
      <c r="VEZ470" s="265" t="str">
        <f t="shared" si="15042"/>
        <v>Inviable Sanitariamente</v>
      </c>
      <c r="VFA470" s="265" t="str">
        <f t="shared" si="15043"/>
        <v>Inviable Sanitariamente</v>
      </c>
      <c r="VFB470" s="265" t="str">
        <f t="shared" si="15044"/>
        <v>Inviable Sanitariamente</v>
      </c>
      <c r="VFC470" s="265" t="str">
        <f t="shared" si="15045"/>
        <v>Inviable Sanitariamente</v>
      </c>
      <c r="VFD470" s="265" t="str">
        <f t="shared" si="15046"/>
        <v>Inviable Sanitariamente</v>
      </c>
      <c r="VFE470" s="265" t="str">
        <f t="shared" si="15047"/>
        <v>Inviable Sanitariamente</v>
      </c>
      <c r="VFF470" s="265" t="str">
        <f t="shared" si="15048"/>
        <v>Inviable Sanitariamente</v>
      </c>
      <c r="VFG470" s="265" t="str">
        <f t="shared" si="15049"/>
        <v>Inviable Sanitariamente</v>
      </c>
      <c r="VFH470" s="265" t="str">
        <f t="shared" si="15050"/>
        <v>Inviable Sanitariamente</v>
      </c>
      <c r="VFI470" s="265" t="str">
        <f t="shared" si="15051"/>
        <v>Inviable Sanitariamente</v>
      </c>
      <c r="VFJ470" s="265" t="str">
        <f t="shared" si="15052"/>
        <v>Inviable Sanitariamente</v>
      </c>
      <c r="VFK470" s="265" t="str">
        <f t="shared" si="15053"/>
        <v>Inviable Sanitariamente</v>
      </c>
      <c r="VFL470" s="265" t="str">
        <f t="shared" si="15054"/>
        <v>Inviable Sanitariamente</v>
      </c>
      <c r="VFM470" s="265" t="str">
        <f t="shared" si="15055"/>
        <v>Inviable Sanitariamente</v>
      </c>
      <c r="VFN470" s="265" t="str">
        <f t="shared" si="15056"/>
        <v>Inviable Sanitariamente</v>
      </c>
      <c r="VFO470" s="265" t="str">
        <f t="shared" si="15057"/>
        <v>Inviable Sanitariamente</v>
      </c>
      <c r="VFP470" s="265" t="str">
        <f t="shared" si="15058"/>
        <v>Inviable Sanitariamente</v>
      </c>
      <c r="VFQ470" s="265" t="str">
        <f t="shared" si="15059"/>
        <v>Inviable Sanitariamente</v>
      </c>
      <c r="VFR470" s="265" t="str">
        <f t="shared" si="15060"/>
        <v>Inviable Sanitariamente</v>
      </c>
      <c r="VFS470" s="265" t="str">
        <f t="shared" si="15061"/>
        <v>Inviable Sanitariamente</v>
      </c>
      <c r="VFT470" s="265" t="str">
        <f t="shared" si="15062"/>
        <v>Inviable Sanitariamente</v>
      </c>
      <c r="VFU470" s="265" t="str">
        <f t="shared" si="15063"/>
        <v>Inviable Sanitariamente</v>
      </c>
      <c r="VFV470" s="265" t="str">
        <f t="shared" si="15064"/>
        <v>Inviable Sanitariamente</v>
      </c>
      <c r="VFW470" s="265" t="str">
        <f t="shared" si="15065"/>
        <v>Inviable Sanitariamente</v>
      </c>
      <c r="VFX470" s="265" t="str">
        <f t="shared" si="15066"/>
        <v>Inviable Sanitariamente</v>
      </c>
      <c r="VFY470" s="265" t="str">
        <f t="shared" si="15067"/>
        <v>Inviable Sanitariamente</v>
      </c>
      <c r="VFZ470" s="265" t="str">
        <f t="shared" si="15068"/>
        <v>Inviable Sanitariamente</v>
      </c>
      <c r="VGA470" s="265" t="str">
        <f t="shared" si="15069"/>
        <v>Inviable Sanitariamente</v>
      </c>
      <c r="VGB470" s="265" t="str">
        <f t="shared" si="15070"/>
        <v>Inviable Sanitariamente</v>
      </c>
      <c r="VGC470" s="265" t="str">
        <f t="shared" si="15071"/>
        <v>Inviable Sanitariamente</v>
      </c>
      <c r="VGD470" s="265" t="str">
        <f t="shared" si="15072"/>
        <v>Inviable Sanitariamente</v>
      </c>
      <c r="VGE470" s="265" t="str">
        <f t="shared" si="15073"/>
        <v>Inviable Sanitariamente</v>
      </c>
      <c r="VGF470" s="265" t="str">
        <f t="shared" si="15074"/>
        <v>Inviable Sanitariamente</v>
      </c>
      <c r="VGG470" s="265" t="str">
        <f t="shared" si="15075"/>
        <v>Inviable Sanitariamente</v>
      </c>
      <c r="VGH470" s="265" t="str">
        <f t="shared" si="15076"/>
        <v>Inviable Sanitariamente</v>
      </c>
      <c r="VGI470" s="265" t="str">
        <f t="shared" si="15077"/>
        <v>Inviable Sanitariamente</v>
      </c>
      <c r="VGJ470" s="265" t="str">
        <f t="shared" si="15078"/>
        <v>Inviable Sanitariamente</v>
      </c>
      <c r="VGK470" s="265" t="str">
        <f t="shared" si="15079"/>
        <v>Inviable Sanitariamente</v>
      </c>
      <c r="VGL470" s="265" t="str">
        <f t="shared" si="15080"/>
        <v>Inviable Sanitariamente</v>
      </c>
      <c r="VGM470" s="265" t="str">
        <f t="shared" si="15081"/>
        <v>Inviable Sanitariamente</v>
      </c>
      <c r="VGN470" s="265" t="str">
        <f t="shared" si="15082"/>
        <v>Inviable Sanitariamente</v>
      </c>
      <c r="VGO470" s="265" t="str">
        <f t="shared" si="15083"/>
        <v>Inviable Sanitariamente</v>
      </c>
      <c r="VGP470" s="265" t="str">
        <f t="shared" si="15084"/>
        <v>Inviable Sanitariamente</v>
      </c>
      <c r="VGQ470" s="265" t="str">
        <f t="shared" si="15085"/>
        <v>Inviable Sanitariamente</v>
      </c>
      <c r="VGR470" s="265" t="str">
        <f t="shared" si="15086"/>
        <v>Inviable Sanitariamente</v>
      </c>
      <c r="VGS470" s="265" t="str">
        <f t="shared" si="15087"/>
        <v>Inviable Sanitariamente</v>
      </c>
      <c r="VGT470" s="265" t="str">
        <f t="shared" si="15088"/>
        <v>Inviable Sanitariamente</v>
      </c>
      <c r="VGU470" s="265" t="str">
        <f t="shared" si="15089"/>
        <v>Inviable Sanitariamente</v>
      </c>
      <c r="VGV470" s="265" t="str">
        <f t="shared" si="15090"/>
        <v>Inviable Sanitariamente</v>
      </c>
      <c r="VGW470" s="265" t="str">
        <f t="shared" si="15091"/>
        <v>Inviable Sanitariamente</v>
      </c>
      <c r="VGX470" s="265" t="str">
        <f t="shared" si="15092"/>
        <v>Inviable Sanitariamente</v>
      </c>
      <c r="VGY470" s="265" t="str">
        <f t="shared" si="15093"/>
        <v>Inviable Sanitariamente</v>
      </c>
      <c r="VGZ470" s="265" t="str">
        <f t="shared" si="15094"/>
        <v>Inviable Sanitariamente</v>
      </c>
      <c r="VHA470" s="265" t="str">
        <f t="shared" si="15095"/>
        <v>Inviable Sanitariamente</v>
      </c>
      <c r="VHB470" s="265" t="str">
        <f t="shared" si="15096"/>
        <v>Inviable Sanitariamente</v>
      </c>
      <c r="VHC470" s="265" t="str">
        <f t="shared" si="15097"/>
        <v>Inviable Sanitariamente</v>
      </c>
      <c r="VHD470" s="265" t="str">
        <f t="shared" si="15098"/>
        <v>Inviable Sanitariamente</v>
      </c>
      <c r="VHE470" s="265" t="str">
        <f t="shared" si="15099"/>
        <v>Inviable Sanitariamente</v>
      </c>
      <c r="VHF470" s="265" t="str">
        <f t="shared" si="15100"/>
        <v>Inviable Sanitariamente</v>
      </c>
      <c r="VHG470" s="265" t="str">
        <f t="shared" si="15101"/>
        <v>Inviable Sanitariamente</v>
      </c>
      <c r="VHH470" s="265" t="str">
        <f t="shared" si="15102"/>
        <v>Inviable Sanitariamente</v>
      </c>
      <c r="VHI470" s="265" t="str">
        <f t="shared" si="15103"/>
        <v>Inviable Sanitariamente</v>
      </c>
      <c r="VHJ470" s="265" t="str">
        <f t="shared" si="15104"/>
        <v>Inviable Sanitariamente</v>
      </c>
      <c r="VHK470" s="265" t="str">
        <f t="shared" si="15105"/>
        <v>Inviable Sanitariamente</v>
      </c>
      <c r="VHL470" s="265" t="str">
        <f t="shared" si="15106"/>
        <v>Inviable Sanitariamente</v>
      </c>
      <c r="VHM470" s="265" t="str">
        <f t="shared" si="15107"/>
        <v>Inviable Sanitariamente</v>
      </c>
      <c r="VHN470" s="265" t="str">
        <f t="shared" si="15108"/>
        <v>Inviable Sanitariamente</v>
      </c>
      <c r="VHO470" s="265" t="str">
        <f t="shared" si="15109"/>
        <v>Inviable Sanitariamente</v>
      </c>
      <c r="VHP470" s="265" t="str">
        <f t="shared" si="15110"/>
        <v>Inviable Sanitariamente</v>
      </c>
      <c r="VHQ470" s="265" t="str">
        <f t="shared" si="15111"/>
        <v>Inviable Sanitariamente</v>
      </c>
      <c r="VHR470" s="265" t="str">
        <f t="shared" si="15112"/>
        <v>Inviable Sanitariamente</v>
      </c>
      <c r="VHS470" s="265" t="str">
        <f t="shared" si="15113"/>
        <v>Inviable Sanitariamente</v>
      </c>
      <c r="VHT470" s="265" t="str">
        <f t="shared" si="15114"/>
        <v>Inviable Sanitariamente</v>
      </c>
      <c r="VHU470" s="265" t="str">
        <f t="shared" si="15115"/>
        <v>Inviable Sanitariamente</v>
      </c>
      <c r="VHV470" s="265" t="str">
        <f t="shared" si="15116"/>
        <v>Inviable Sanitariamente</v>
      </c>
      <c r="VHW470" s="265" t="str">
        <f t="shared" si="15117"/>
        <v>Inviable Sanitariamente</v>
      </c>
      <c r="VHX470" s="265" t="str">
        <f t="shared" si="15118"/>
        <v>Inviable Sanitariamente</v>
      </c>
      <c r="VHY470" s="265" t="str">
        <f t="shared" si="15119"/>
        <v>Inviable Sanitariamente</v>
      </c>
      <c r="VHZ470" s="265" t="str">
        <f t="shared" si="15120"/>
        <v>Inviable Sanitariamente</v>
      </c>
      <c r="VIA470" s="265" t="str">
        <f t="shared" si="15121"/>
        <v>Inviable Sanitariamente</v>
      </c>
      <c r="VIB470" s="265" t="str">
        <f t="shared" si="15122"/>
        <v>Inviable Sanitariamente</v>
      </c>
      <c r="VIC470" s="265" t="str">
        <f t="shared" si="15123"/>
        <v>Inviable Sanitariamente</v>
      </c>
      <c r="VID470" s="265" t="str">
        <f t="shared" si="15124"/>
        <v>Inviable Sanitariamente</v>
      </c>
      <c r="VIE470" s="265" t="str">
        <f t="shared" si="15125"/>
        <v>Inviable Sanitariamente</v>
      </c>
      <c r="VIF470" s="265" t="str">
        <f t="shared" si="15126"/>
        <v>Inviable Sanitariamente</v>
      </c>
      <c r="VIG470" s="265" t="str">
        <f t="shared" si="15127"/>
        <v>Inviable Sanitariamente</v>
      </c>
      <c r="VIH470" s="265" t="str">
        <f t="shared" si="15128"/>
        <v>Inviable Sanitariamente</v>
      </c>
      <c r="VII470" s="265" t="str">
        <f t="shared" si="15129"/>
        <v>Inviable Sanitariamente</v>
      </c>
      <c r="VIJ470" s="265" t="str">
        <f t="shared" si="15130"/>
        <v>Inviable Sanitariamente</v>
      </c>
      <c r="VIK470" s="265" t="str">
        <f t="shared" si="15131"/>
        <v>Inviable Sanitariamente</v>
      </c>
      <c r="VIL470" s="265" t="str">
        <f t="shared" si="15132"/>
        <v>Inviable Sanitariamente</v>
      </c>
      <c r="VIM470" s="265" t="str">
        <f t="shared" si="15133"/>
        <v>Inviable Sanitariamente</v>
      </c>
      <c r="VIN470" s="265" t="str">
        <f t="shared" si="15134"/>
        <v>Inviable Sanitariamente</v>
      </c>
      <c r="VIO470" s="265" t="str">
        <f t="shared" si="15135"/>
        <v>Inviable Sanitariamente</v>
      </c>
      <c r="VIP470" s="265" t="str">
        <f t="shared" si="15136"/>
        <v>Inviable Sanitariamente</v>
      </c>
      <c r="VIQ470" s="265" t="str">
        <f t="shared" si="15137"/>
        <v>Inviable Sanitariamente</v>
      </c>
      <c r="VIR470" s="265" t="str">
        <f t="shared" si="15138"/>
        <v>Inviable Sanitariamente</v>
      </c>
      <c r="VIS470" s="265" t="str">
        <f t="shared" si="15139"/>
        <v>Inviable Sanitariamente</v>
      </c>
      <c r="VIT470" s="265" t="str">
        <f t="shared" si="15140"/>
        <v>Inviable Sanitariamente</v>
      </c>
      <c r="VIU470" s="265" t="str">
        <f t="shared" si="15141"/>
        <v>Inviable Sanitariamente</v>
      </c>
      <c r="VIV470" s="265" t="str">
        <f t="shared" si="15142"/>
        <v>Inviable Sanitariamente</v>
      </c>
      <c r="VIW470" s="265" t="str">
        <f t="shared" si="15143"/>
        <v>Inviable Sanitariamente</v>
      </c>
      <c r="VIX470" s="265" t="str">
        <f t="shared" si="15144"/>
        <v>Inviable Sanitariamente</v>
      </c>
      <c r="VIY470" s="265" t="str">
        <f t="shared" si="15145"/>
        <v>Inviable Sanitariamente</v>
      </c>
      <c r="VIZ470" s="265" t="str">
        <f t="shared" si="15146"/>
        <v>Inviable Sanitariamente</v>
      </c>
      <c r="VJA470" s="265" t="str">
        <f t="shared" si="15147"/>
        <v>Inviable Sanitariamente</v>
      </c>
      <c r="VJB470" s="265" t="str">
        <f t="shared" si="15148"/>
        <v>Inviable Sanitariamente</v>
      </c>
      <c r="VJC470" s="265" t="str">
        <f t="shared" si="15149"/>
        <v>Inviable Sanitariamente</v>
      </c>
      <c r="VJD470" s="265" t="str">
        <f t="shared" si="15150"/>
        <v>Inviable Sanitariamente</v>
      </c>
      <c r="VJE470" s="265" t="str">
        <f t="shared" si="15151"/>
        <v>Inviable Sanitariamente</v>
      </c>
      <c r="VJF470" s="265" t="str">
        <f t="shared" si="15152"/>
        <v>Inviable Sanitariamente</v>
      </c>
      <c r="VJG470" s="265" t="str">
        <f t="shared" si="15153"/>
        <v>Inviable Sanitariamente</v>
      </c>
      <c r="VJH470" s="265" t="str">
        <f t="shared" si="15154"/>
        <v>Inviable Sanitariamente</v>
      </c>
      <c r="VJI470" s="265" t="str">
        <f t="shared" si="15155"/>
        <v>Inviable Sanitariamente</v>
      </c>
      <c r="VJJ470" s="265" t="str">
        <f t="shared" si="15156"/>
        <v>Inviable Sanitariamente</v>
      </c>
      <c r="VJK470" s="265" t="str">
        <f t="shared" si="15157"/>
        <v>Inviable Sanitariamente</v>
      </c>
      <c r="VJL470" s="265" t="str">
        <f t="shared" si="15158"/>
        <v>Inviable Sanitariamente</v>
      </c>
      <c r="VJM470" s="265" t="str">
        <f t="shared" si="15159"/>
        <v>Inviable Sanitariamente</v>
      </c>
      <c r="VJN470" s="265" t="str">
        <f t="shared" si="15160"/>
        <v>Inviable Sanitariamente</v>
      </c>
      <c r="VJO470" s="265" t="str">
        <f t="shared" si="15161"/>
        <v>Inviable Sanitariamente</v>
      </c>
      <c r="VJP470" s="265" t="str">
        <f t="shared" si="15162"/>
        <v>Inviable Sanitariamente</v>
      </c>
      <c r="VJQ470" s="265" t="str">
        <f t="shared" si="15163"/>
        <v>Inviable Sanitariamente</v>
      </c>
      <c r="VJR470" s="265" t="str">
        <f t="shared" si="15164"/>
        <v>Inviable Sanitariamente</v>
      </c>
      <c r="VJS470" s="265" t="str">
        <f t="shared" si="15165"/>
        <v>Inviable Sanitariamente</v>
      </c>
      <c r="VJT470" s="265" t="str">
        <f t="shared" si="15166"/>
        <v>Inviable Sanitariamente</v>
      </c>
      <c r="VJU470" s="265" t="str">
        <f t="shared" si="15167"/>
        <v>Inviable Sanitariamente</v>
      </c>
      <c r="VJV470" s="265" t="str">
        <f t="shared" si="15168"/>
        <v>Inviable Sanitariamente</v>
      </c>
      <c r="VJW470" s="265" t="str">
        <f t="shared" si="15169"/>
        <v>Inviable Sanitariamente</v>
      </c>
      <c r="VJX470" s="265" t="str">
        <f t="shared" si="15170"/>
        <v>Inviable Sanitariamente</v>
      </c>
      <c r="VJY470" s="265" t="str">
        <f t="shared" si="15171"/>
        <v>Inviable Sanitariamente</v>
      </c>
      <c r="VJZ470" s="265" t="str">
        <f t="shared" si="15172"/>
        <v>Inviable Sanitariamente</v>
      </c>
      <c r="VKA470" s="265" t="str">
        <f t="shared" si="15173"/>
        <v>Inviable Sanitariamente</v>
      </c>
      <c r="VKB470" s="265" t="str">
        <f t="shared" si="15174"/>
        <v>Inviable Sanitariamente</v>
      </c>
      <c r="VKC470" s="265" t="str">
        <f t="shared" si="15175"/>
        <v>Inviable Sanitariamente</v>
      </c>
      <c r="VKD470" s="265" t="str">
        <f t="shared" si="15176"/>
        <v>Inviable Sanitariamente</v>
      </c>
      <c r="VKE470" s="265" t="str">
        <f t="shared" si="15177"/>
        <v>Inviable Sanitariamente</v>
      </c>
      <c r="VKF470" s="265" t="str">
        <f t="shared" si="15178"/>
        <v>Inviable Sanitariamente</v>
      </c>
      <c r="VKG470" s="265" t="str">
        <f t="shared" si="15179"/>
        <v>Inviable Sanitariamente</v>
      </c>
      <c r="VKH470" s="265" t="str">
        <f t="shared" si="15180"/>
        <v>Inviable Sanitariamente</v>
      </c>
      <c r="VKI470" s="265" t="str">
        <f t="shared" si="15181"/>
        <v>Inviable Sanitariamente</v>
      </c>
      <c r="VKJ470" s="265" t="str">
        <f t="shared" si="15182"/>
        <v>Inviable Sanitariamente</v>
      </c>
      <c r="VKK470" s="265" t="str">
        <f t="shared" si="15183"/>
        <v>Inviable Sanitariamente</v>
      </c>
      <c r="VKL470" s="265" t="str">
        <f t="shared" si="15184"/>
        <v>Inviable Sanitariamente</v>
      </c>
      <c r="VKM470" s="265" t="str">
        <f t="shared" si="15185"/>
        <v>Inviable Sanitariamente</v>
      </c>
      <c r="VKN470" s="265" t="str">
        <f t="shared" si="15186"/>
        <v>Inviable Sanitariamente</v>
      </c>
      <c r="VKO470" s="265" t="str">
        <f t="shared" si="15187"/>
        <v>Inviable Sanitariamente</v>
      </c>
      <c r="VKP470" s="265" t="str">
        <f t="shared" si="15188"/>
        <v>Inviable Sanitariamente</v>
      </c>
      <c r="VKQ470" s="265" t="str">
        <f t="shared" si="15189"/>
        <v>Inviable Sanitariamente</v>
      </c>
      <c r="VKR470" s="265" t="str">
        <f t="shared" si="15190"/>
        <v>Inviable Sanitariamente</v>
      </c>
      <c r="VKS470" s="265" t="str">
        <f t="shared" si="15191"/>
        <v>Inviable Sanitariamente</v>
      </c>
      <c r="VKT470" s="265" t="str">
        <f t="shared" si="15192"/>
        <v>Inviable Sanitariamente</v>
      </c>
      <c r="VKU470" s="265" t="str">
        <f t="shared" si="15193"/>
        <v>Inviable Sanitariamente</v>
      </c>
      <c r="VKV470" s="265" t="str">
        <f t="shared" si="15194"/>
        <v>Inviable Sanitariamente</v>
      </c>
      <c r="VKW470" s="265" t="str">
        <f t="shared" si="15195"/>
        <v>Inviable Sanitariamente</v>
      </c>
      <c r="VKX470" s="265" t="str">
        <f t="shared" si="15196"/>
        <v>Inviable Sanitariamente</v>
      </c>
      <c r="VKY470" s="265" t="str">
        <f t="shared" si="15197"/>
        <v>Inviable Sanitariamente</v>
      </c>
      <c r="VKZ470" s="265" t="str">
        <f t="shared" si="15198"/>
        <v>Inviable Sanitariamente</v>
      </c>
      <c r="VLA470" s="265" t="str">
        <f t="shared" si="15199"/>
        <v>Inviable Sanitariamente</v>
      </c>
      <c r="VLB470" s="265" t="str">
        <f t="shared" si="15200"/>
        <v>Inviable Sanitariamente</v>
      </c>
      <c r="VLC470" s="265" t="str">
        <f t="shared" si="15201"/>
        <v>Inviable Sanitariamente</v>
      </c>
      <c r="VLD470" s="265" t="str">
        <f t="shared" si="15202"/>
        <v>Inviable Sanitariamente</v>
      </c>
      <c r="VLE470" s="265" t="str">
        <f t="shared" si="15203"/>
        <v>Inviable Sanitariamente</v>
      </c>
      <c r="VLF470" s="265" t="str">
        <f t="shared" si="15204"/>
        <v>Inviable Sanitariamente</v>
      </c>
      <c r="VLG470" s="265" t="str">
        <f t="shared" si="15205"/>
        <v>Inviable Sanitariamente</v>
      </c>
      <c r="VLH470" s="265" t="str">
        <f t="shared" si="15206"/>
        <v>Inviable Sanitariamente</v>
      </c>
      <c r="VLI470" s="265" t="str">
        <f t="shared" si="15207"/>
        <v>Inviable Sanitariamente</v>
      </c>
      <c r="VLJ470" s="265" t="str">
        <f t="shared" si="15208"/>
        <v>Inviable Sanitariamente</v>
      </c>
      <c r="VLK470" s="265" t="str">
        <f t="shared" si="15209"/>
        <v>Inviable Sanitariamente</v>
      </c>
      <c r="VLL470" s="265" t="str">
        <f t="shared" si="15210"/>
        <v>Inviable Sanitariamente</v>
      </c>
      <c r="VLM470" s="265" t="str">
        <f t="shared" si="15211"/>
        <v>Inviable Sanitariamente</v>
      </c>
      <c r="VLN470" s="265" t="str">
        <f t="shared" si="15212"/>
        <v>Inviable Sanitariamente</v>
      </c>
      <c r="VLO470" s="265" t="str">
        <f t="shared" si="15213"/>
        <v>Inviable Sanitariamente</v>
      </c>
      <c r="VLP470" s="265" t="str">
        <f t="shared" si="15214"/>
        <v>Inviable Sanitariamente</v>
      </c>
      <c r="VLQ470" s="265" t="str">
        <f t="shared" si="15215"/>
        <v>Inviable Sanitariamente</v>
      </c>
      <c r="VLR470" s="265" t="str">
        <f t="shared" si="15216"/>
        <v>Inviable Sanitariamente</v>
      </c>
      <c r="VLS470" s="265" t="str">
        <f t="shared" si="15217"/>
        <v>Inviable Sanitariamente</v>
      </c>
      <c r="VLT470" s="265" t="str">
        <f t="shared" si="15218"/>
        <v>Inviable Sanitariamente</v>
      </c>
      <c r="VLU470" s="265" t="str">
        <f t="shared" si="15219"/>
        <v>Inviable Sanitariamente</v>
      </c>
      <c r="VLV470" s="265" t="str">
        <f t="shared" si="15220"/>
        <v>Inviable Sanitariamente</v>
      </c>
      <c r="VLW470" s="265" t="str">
        <f t="shared" si="15221"/>
        <v>Inviable Sanitariamente</v>
      </c>
      <c r="VLX470" s="265" t="str">
        <f t="shared" si="15222"/>
        <v>Inviable Sanitariamente</v>
      </c>
      <c r="VLY470" s="265" t="str">
        <f t="shared" si="15223"/>
        <v>Inviable Sanitariamente</v>
      </c>
      <c r="VLZ470" s="265" t="str">
        <f t="shared" si="15224"/>
        <v>Inviable Sanitariamente</v>
      </c>
      <c r="VMA470" s="265" t="str">
        <f t="shared" si="15225"/>
        <v>Inviable Sanitariamente</v>
      </c>
      <c r="VMB470" s="265" t="str">
        <f t="shared" si="15226"/>
        <v>Inviable Sanitariamente</v>
      </c>
      <c r="VMC470" s="265" t="str">
        <f t="shared" si="15227"/>
        <v>Inviable Sanitariamente</v>
      </c>
      <c r="VMD470" s="265" t="str">
        <f t="shared" si="15228"/>
        <v>Inviable Sanitariamente</v>
      </c>
      <c r="VME470" s="265" t="str">
        <f t="shared" si="15229"/>
        <v>Inviable Sanitariamente</v>
      </c>
      <c r="VMF470" s="265" t="str">
        <f t="shared" si="15230"/>
        <v>Inviable Sanitariamente</v>
      </c>
      <c r="VMG470" s="265" t="str">
        <f t="shared" si="15231"/>
        <v>Inviable Sanitariamente</v>
      </c>
      <c r="VMH470" s="265" t="str">
        <f t="shared" si="15232"/>
        <v>Inviable Sanitariamente</v>
      </c>
      <c r="VMI470" s="265" t="str">
        <f t="shared" si="15233"/>
        <v>Inviable Sanitariamente</v>
      </c>
      <c r="VMJ470" s="265" t="str">
        <f t="shared" si="15234"/>
        <v>Inviable Sanitariamente</v>
      </c>
      <c r="VMK470" s="265" t="str">
        <f t="shared" si="15235"/>
        <v>Inviable Sanitariamente</v>
      </c>
      <c r="VML470" s="265" t="str">
        <f t="shared" si="15236"/>
        <v>Inviable Sanitariamente</v>
      </c>
      <c r="VMM470" s="265" t="str">
        <f t="shared" si="15237"/>
        <v>Inviable Sanitariamente</v>
      </c>
      <c r="VMN470" s="265" t="str">
        <f t="shared" si="15238"/>
        <v>Inviable Sanitariamente</v>
      </c>
      <c r="VMO470" s="265" t="str">
        <f t="shared" si="15239"/>
        <v>Inviable Sanitariamente</v>
      </c>
      <c r="VMP470" s="265" t="str">
        <f t="shared" si="15240"/>
        <v>Inviable Sanitariamente</v>
      </c>
      <c r="VMQ470" s="265" t="str">
        <f t="shared" si="15241"/>
        <v>Inviable Sanitariamente</v>
      </c>
      <c r="VMR470" s="265" t="str">
        <f t="shared" si="15242"/>
        <v>Inviable Sanitariamente</v>
      </c>
      <c r="VMS470" s="265" t="str">
        <f t="shared" si="15243"/>
        <v>Inviable Sanitariamente</v>
      </c>
      <c r="VMT470" s="265" t="str">
        <f t="shared" si="15244"/>
        <v>Inviable Sanitariamente</v>
      </c>
      <c r="VMU470" s="265" t="str">
        <f t="shared" si="15245"/>
        <v>Inviable Sanitariamente</v>
      </c>
      <c r="VMV470" s="265" t="str">
        <f t="shared" si="15246"/>
        <v>Inviable Sanitariamente</v>
      </c>
      <c r="VMW470" s="265" t="str">
        <f t="shared" si="15247"/>
        <v>Inviable Sanitariamente</v>
      </c>
      <c r="VMX470" s="265" t="str">
        <f t="shared" si="15248"/>
        <v>Inviable Sanitariamente</v>
      </c>
      <c r="VMY470" s="265" t="str">
        <f t="shared" si="15249"/>
        <v>Inviable Sanitariamente</v>
      </c>
      <c r="VMZ470" s="265" t="str">
        <f t="shared" si="15250"/>
        <v>Inviable Sanitariamente</v>
      </c>
      <c r="VNA470" s="265" t="str">
        <f t="shared" si="15251"/>
        <v>Inviable Sanitariamente</v>
      </c>
      <c r="VNB470" s="265" t="str">
        <f t="shared" si="15252"/>
        <v>Inviable Sanitariamente</v>
      </c>
      <c r="VNC470" s="265" t="str">
        <f t="shared" si="15253"/>
        <v>Inviable Sanitariamente</v>
      </c>
      <c r="VND470" s="265" t="str">
        <f t="shared" si="15254"/>
        <v>Inviable Sanitariamente</v>
      </c>
      <c r="VNE470" s="265" t="str">
        <f t="shared" si="15255"/>
        <v>Inviable Sanitariamente</v>
      </c>
      <c r="VNF470" s="265" t="str">
        <f t="shared" si="15256"/>
        <v>Inviable Sanitariamente</v>
      </c>
      <c r="VNG470" s="265" t="str">
        <f t="shared" si="15257"/>
        <v>Inviable Sanitariamente</v>
      </c>
      <c r="VNH470" s="265" t="str">
        <f t="shared" si="15258"/>
        <v>Inviable Sanitariamente</v>
      </c>
      <c r="VNI470" s="265" t="str">
        <f t="shared" si="15259"/>
        <v>Inviable Sanitariamente</v>
      </c>
      <c r="VNJ470" s="265" t="str">
        <f t="shared" si="15260"/>
        <v>Inviable Sanitariamente</v>
      </c>
      <c r="VNK470" s="265" t="str">
        <f t="shared" si="15261"/>
        <v>Inviable Sanitariamente</v>
      </c>
      <c r="VNL470" s="265" t="str">
        <f t="shared" si="15262"/>
        <v>Inviable Sanitariamente</v>
      </c>
      <c r="VNM470" s="265" t="str">
        <f t="shared" si="15263"/>
        <v>Inviable Sanitariamente</v>
      </c>
      <c r="VNN470" s="265" t="str">
        <f t="shared" si="15264"/>
        <v>Inviable Sanitariamente</v>
      </c>
      <c r="VNO470" s="265" t="str">
        <f t="shared" si="15265"/>
        <v>Inviable Sanitariamente</v>
      </c>
      <c r="VNP470" s="265" t="str">
        <f t="shared" si="15266"/>
        <v>Inviable Sanitariamente</v>
      </c>
      <c r="VNQ470" s="265" t="str">
        <f t="shared" si="15267"/>
        <v>Inviable Sanitariamente</v>
      </c>
      <c r="VNR470" s="265" t="str">
        <f t="shared" si="15268"/>
        <v>Inviable Sanitariamente</v>
      </c>
      <c r="VNS470" s="265" t="str">
        <f t="shared" si="15269"/>
        <v>Inviable Sanitariamente</v>
      </c>
      <c r="VNT470" s="265" t="str">
        <f t="shared" si="15270"/>
        <v>Inviable Sanitariamente</v>
      </c>
      <c r="VNU470" s="265" t="str">
        <f t="shared" si="15271"/>
        <v>Inviable Sanitariamente</v>
      </c>
      <c r="VNV470" s="265" t="str">
        <f t="shared" si="15272"/>
        <v>Inviable Sanitariamente</v>
      </c>
      <c r="VNW470" s="265" t="str">
        <f t="shared" si="15273"/>
        <v>Inviable Sanitariamente</v>
      </c>
      <c r="VNX470" s="265" t="str">
        <f t="shared" si="15274"/>
        <v>Inviable Sanitariamente</v>
      </c>
      <c r="VNY470" s="265" t="str">
        <f t="shared" si="15275"/>
        <v>Inviable Sanitariamente</v>
      </c>
      <c r="VNZ470" s="265" t="str">
        <f t="shared" si="15276"/>
        <v>Inviable Sanitariamente</v>
      </c>
      <c r="VOA470" s="265" t="str">
        <f t="shared" si="15277"/>
        <v>Inviable Sanitariamente</v>
      </c>
      <c r="VOB470" s="265" t="str">
        <f t="shared" si="15278"/>
        <v>Inviable Sanitariamente</v>
      </c>
      <c r="VOC470" s="265" t="str">
        <f t="shared" si="15279"/>
        <v>Inviable Sanitariamente</v>
      </c>
      <c r="VOD470" s="265" t="str">
        <f t="shared" si="15280"/>
        <v>Inviable Sanitariamente</v>
      </c>
      <c r="VOE470" s="265" t="str">
        <f t="shared" si="15281"/>
        <v>Inviable Sanitariamente</v>
      </c>
      <c r="VOF470" s="265" t="str">
        <f t="shared" si="15282"/>
        <v>Inviable Sanitariamente</v>
      </c>
      <c r="VOG470" s="265" t="str">
        <f t="shared" si="15283"/>
        <v>Inviable Sanitariamente</v>
      </c>
      <c r="VOH470" s="265" t="str">
        <f t="shared" si="15284"/>
        <v>Inviable Sanitariamente</v>
      </c>
      <c r="VOI470" s="265" t="str">
        <f t="shared" si="15285"/>
        <v>Inviable Sanitariamente</v>
      </c>
      <c r="VOJ470" s="265" t="str">
        <f t="shared" si="15286"/>
        <v>Inviable Sanitariamente</v>
      </c>
      <c r="VOK470" s="265" t="str">
        <f t="shared" si="15287"/>
        <v>Inviable Sanitariamente</v>
      </c>
      <c r="VOL470" s="265" t="str">
        <f t="shared" si="15288"/>
        <v>Inviable Sanitariamente</v>
      </c>
      <c r="VOM470" s="265" t="str">
        <f t="shared" si="15289"/>
        <v>Inviable Sanitariamente</v>
      </c>
      <c r="VON470" s="265" t="str">
        <f t="shared" si="15290"/>
        <v>Inviable Sanitariamente</v>
      </c>
      <c r="VOO470" s="265" t="str">
        <f t="shared" si="15291"/>
        <v>Inviable Sanitariamente</v>
      </c>
      <c r="VOP470" s="265" t="str">
        <f t="shared" si="15292"/>
        <v>Inviable Sanitariamente</v>
      </c>
      <c r="VOQ470" s="265" t="str">
        <f t="shared" si="15293"/>
        <v>Inviable Sanitariamente</v>
      </c>
      <c r="VOR470" s="265" t="str">
        <f t="shared" si="15294"/>
        <v>Inviable Sanitariamente</v>
      </c>
      <c r="VOS470" s="265" t="str">
        <f t="shared" si="15295"/>
        <v>Inviable Sanitariamente</v>
      </c>
      <c r="VOT470" s="265" t="str">
        <f t="shared" si="15296"/>
        <v>Inviable Sanitariamente</v>
      </c>
      <c r="VOU470" s="265" t="str">
        <f t="shared" si="15297"/>
        <v>Inviable Sanitariamente</v>
      </c>
      <c r="VOV470" s="265" t="str">
        <f t="shared" si="15298"/>
        <v>Inviable Sanitariamente</v>
      </c>
      <c r="VOW470" s="265" t="str">
        <f t="shared" si="15299"/>
        <v>Inviable Sanitariamente</v>
      </c>
      <c r="VOX470" s="265" t="str">
        <f t="shared" si="15300"/>
        <v>Inviable Sanitariamente</v>
      </c>
      <c r="VOY470" s="265" t="str">
        <f t="shared" si="15301"/>
        <v>Inviable Sanitariamente</v>
      </c>
      <c r="VOZ470" s="265" t="str">
        <f t="shared" si="15302"/>
        <v>Inviable Sanitariamente</v>
      </c>
      <c r="VPA470" s="265" t="str">
        <f t="shared" si="15303"/>
        <v>Inviable Sanitariamente</v>
      </c>
      <c r="VPB470" s="265" t="str">
        <f t="shared" si="15304"/>
        <v>Inviable Sanitariamente</v>
      </c>
      <c r="VPC470" s="265" t="str">
        <f t="shared" si="15305"/>
        <v>Inviable Sanitariamente</v>
      </c>
      <c r="VPD470" s="265" t="str">
        <f t="shared" si="15306"/>
        <v>Inviable Sanitariamente</v>
      </c>
      <c r="VPE470" s="265" t="str">
        <f t="shared" si="15307"/>
        <v>Inviable Sanitariamente</v>
      </c>
      <c r="VPF470" s="265" t="str">
        <f t="shared" si="15308"/>
        <v>Inviable Sanitariamente</v>
      </c>
      <c r="VPG470" s="265" t="str">
        <f t="shared" si="15309"/>
        <v>Inviable Sanitariamente</v>
      </c>
      <c r="VPH470" s="265" t="str">
        <f t="shared" si="15310"/>
        <v>Inviable Sanitariamente</v>
      </c>
      <c r="VPI470" s="265" t="str">
        <f t="shared" si="15311"/>
        <v>Inviable Sanitariamente</v>
      </c>
      <c r="VPJ470" s="265" t="str">
        <f t="shared" si="15312"/>
        <v>Inviable Sanitariamente</v>
      </c>
      <c r="VPK470" s="265" t="str">
        <f t="shared" si="15313"/>
        <v>Inviable Sanitariamente</v>
      </c>
      <c r="VPL470" s="265" t="str">
        <f t="shared" si="15314"/>
        <v>Inviable Sanitariamente</v>
      </c>
      <c r="VPM470" s="265" t="str">
        <f t="shared" si="15315"/>
        <v>Inviable Sanitariamente</v>
      </c>
      <c r="VPN470" s="265" t="str">
        <f t="shared" si="15316"/>
        <v>Inviable Sanitariamente</v>
      </c>
      <c r="VPO470" s="265" t="str">
        <f t="shared" si="15317"/>
        <v>Inviable Sanitariamente</v>
      </c>
      <c r="VPP470" s="265" t="str">
        <f t="shared" si="15318"/>
        <v>Inviable Sanitariamente</v>
      </c>
      <c r="VPQ470" s="265" t="str">
        <f t="shared" si="15319"/>
        <v>Inviable Sanitariamente</v>
      </c>
      <c r="VPR470" s="265" t="str">
        <f t="shared" si="15320"/>
        <v>Inviable Sanitariamente</v>
      </c>
      <c r="VPS470" s="265" t="str">
        <f t="shared" si="15321"/>
        <v>Inviable Sanitariamente</v>
      </c>
      <c r="VPT470" s="265" t="str">
        <f t="shared" si="15322"/>
        <v>Inviable Sanitariamente</v>
      </c>
      <c r="VPU470" s="265" t="str">
        <f t="shared" si="15323"/>
        <v>Inviable Sanitariamente</v>
      </c>
      <c r="VPV470" s="265" t="str">
        <f t="shared" si="15324"/>
        <v>Inviable Sanitariamente</v>
      </c>
      <c r="VPW470" s="265" t="str">
        <f t="shared" si="15325"/>
        <v>Inviable Sanitariamente</v>
      </c>
      <c r="VPX470" s="265" t="str">
        <f t="shared" si="15326"/>
        <v>Inviable Sanitariamente</v>
      </c>
      <c r="VPY470" s="265" t="str">
        <f t="shared" si="15327"/>
        <v>Inviable Sanitariamente</v>
      </c>
      <c r="VPZ470" s="265" t="str">
        <f t="shared" si="15328"/>
        <v>Inviable Sanitariamente</v>
      </c>
      <c r="VQA470" s="265" t="str">
        <f t="shared" si="15329"/>
        <v>Inviable Sanitariamente</v>
      </c>
      <c r="VQB470" s="265" t="str">
        <f t="shared" si="15330"/>
        <v>Inviable Sanitariamente</v>
      </c>
      <c r="VQC470" s="265" t="str">
        <f t="shared" si="15331"/>
        <v>Inviable Sanitariamente</v>
      </c>
      <c r="VQD470" s="265" t="str">
        <f t="shared" si="15332"/>
        <v>Inviable Sanitariamente</v>
      </c>
      <c r="VQE470" s="265" t="str">
        <f t="shared" si="15333"/>
        <v>Inviable Sanitariamente</v>
      </c>
      <c r="VQF470" s="265" t="str">
        <f t="shared" si="15334"/>
        <v>Inviable Sanitariamente</v>
      </c>
      <c r="VQG470" s="265" t="str">
        <f t="shared" si="15335"/>
        <v>Inviable Sanitariamente</v>
      </c>
      <c r="VQH470" s="265" t="str">
        <f t="shared" si="15336"/>
        <v>Inviable Sanitariamente</v>
      </c>
      <c r="VQI470" s="265" t="str">
        <f t="shared" si="15337"/>
        <v>Inviable Sanitariamente</v>
      </c>
      <c r="VQJ470" s="265" t="str">
        <f t="shared" si="15338"/>
        <v>Inviable Sanitariamente</v>
      </c>
      <c r="VQK470" s="265" t="str">
        <f t="shared" si="15339"/>
        <v>Inviable Sanitariamente</v>
      </c>
      <c r="VQL470" s="265" t="str">
        <f t="shared" si="15340"/>
        <v>Inviable Sanitariamente</v>
      </c>
      <c r="VQM470" s="265" t="str">
        <f t="shared" si="15341"/>
        <v>Inviable Sanitariamente</v>
      </c>
      <c r="VQN470" s="265" t="str">
        <f t="shared" si="15342"/>
        <v>Inviable Sanitariamente</v>
      </c>
      <c r="VQO470" s="265" t="str">
        <f t="shared" si="15343"/>
        <v>Inviable Sanitariamente</v>
      </c>
      <c r="VQP470" s="265" t="str">
        <f t="shared" si="15344"/>
        <v>Inviable Sanitariamente</v>
      </c>
      <c r="VQQ470" s="265" t="str">
        <f t="shared" si="15345"/>
        <v>Inviable Sanitariamente</v>
      </c>
      <c r="VQR470" s="265" t="str">
        <f t="shared" si="15346"/>
        <v>Inviable Sanitariamente</v>
      </c>
      <c r="VQS470" s="265" t="str">
        <f t="shared" si="15347"/>
        <v>Inviable Sanitariamente</v>
      </c>
      <c r="VQT470" s="265" t="str">
        <f t="shared" si="15348"/>
        <v>Inviable Sanitariamente</v>
      </c>
      <c r="VQU470" s="265" t="str">
        <f t="shared" si="15349"/>
        <v>Inviable Sanitariamente</v>
      </c>
      <c r="VQV470" s="265" t="str">
        <f t="shared" si="15350"/>
        <v>Inviable Sanitariamente</v>
      </c>
      <c r="VQW470" s="265" t="str">
        <f t="shared" si="15351"/>
        <v>Inviable Sanitariamente</v>
      </c>
      <c r="VQX470" s="265" t="str">
        <f t="shared" si="15352"/>
        <v>Inviable Sanitariamente</v>
      </c>
      <c r="VQY470" s="265" t="str">
        <f t="shared" si="15353"/>
        <v>Inviable Sanitariamente</v>
      </c>
      <c r="VQZ470" s="265" t="str">
        <f t="shared" si="15354"/>
        <v>Inviable Sanitariamente</v>
      </c>
      <c r="VRA470" s="265" t="str">
        <f t="shared" si="15355"/>
        <v>Inviable Sanitariamente</v>
      </c>
      <c r="VRB470" s="265" t="str">
        <f t="shared" si="15356"/>
        <v>Inviable Sanitariamente</v>
      </c>
      <c r="VRC470" s="265" t="str">
        <f t="shared" si="15357"/>
        <v>Inviable Sanitariamente</v>
      </c>
      <c r="VRD470" s="265" t="str">
        <f t="shared" si="15358"/>
        <v>Inviable Sanitariamente</v>
      </c>
      <c r="VRE470" s="265" t="str">
        <f t="shared" si="15359"/>
        <v>Inviable Sanitariamente</v>
      </c>
      <c r="VRF470" s="265" t="str">
        <f t="shared" si="15360"/>
        <v>Inviable Sanitariamente</v>
      </c>
      <c r="VRG470" s="265" t="str">
        <f t="shared" si="15361"/>
        <v>Inviable Sanitariamente</v>
      </c>
      <c r="VRH470" s="265" t="str">
        <f t="shared" si="15362"/>
        <v>Inviable Sanitariamente</v>
      </c>
      <c r="VRI470" s="265" t="str">
        <f t="shared" si="15363"/>
        <v>Inviable Sanitariamente</v>
      </c>
      <c r="VRJ470" s="265" t="str">
        <f t="shared" si="15364"/>
        <v>Inviable Sanitariamente</v>
      </c>
      <c r="VRK470" s="265" t="str">
        <f t="shared" si="15365"/>
        <v>Inviable Sanitariamente</v>
      </c>
      <c r="VRL470" s="265" t="str">
        <f t="shared" si="15366"/>
        <v>Inviable Sanitariamente</v>
      </c>
      <c r="VRM470" s="265" t="str">
        <f t="shared" si="15367"/>
        <v>Inviable Sanitariamente</v>
      </c>
      <c r="VRN470" s="265" t="str">
        <f t="shared" si="15368"/>
        <v>Inviable Sanitariamente</v>
      </c>
      <c r="VRO470" s="265" t="str">
        <f t="shared" si="15369"/>
        <v>Inviable Sanitariamente</v>
      </c>
      <c r="VRP470" s="265" t="str">
        <f t="shared" si="15370"/>
        <v>Inviable Sanitariamente</v>
      </c>
      <c r="VRQ470" s="265" t="str">
        <f t="shared" si="15371"/>
        <v>Inviable Sanitariamente</v>
      </c>
      <c r="VRR470" s="265" t="str">
        <f t="shared" si="15372"/>
        <v>Inviable Sanitariamente</v>
      </c>
      <c r="VRS470" s="265" t="str">
        <f t="shared" si="15373"/>
        <v>Inviable Sanitariamente</v>
      </c>
      <c r="VRT470" s="265" t="str">
        <f t="shared" si="15374"/>
        <v>Inviable Sanitariamente</v>
      </c>
      <c r="VRU470" s="265" t="str">
        <f t="shared" si="15375"/>
        <v>Inviable Sanitariamente</v>
      </c>
      <c r="VRV470" s="265" t="str">
        <f t="shared" si="15376"/>
        <v>Inviable Sanitariamente</v>
      </c>
      <c r="VRW470" s="265" t="str">
        <f t="shared" si="15377"/>
        <v>Inviable Sanitariamente</v>
      </c>
      <c r="VRX470" s="265" t="str">
        <f t="shared" si="15378"/>
        <v>Inviable Sanitariamente</v>
      </c>
      <c r="VRY470" s="265" t="str">
        <f t="shared" si="15379"/>
        <v>Inviable Sanitariamente</v>
      </c>
      <c r="VRZ470" s="265" t="str">
        <f t="shared" si="15380"/>
        <v>Inviable Sanitariamente</v>
      </c>
      <c r="VSA470" s="265" t="str">
        <f t="shared" si="15381"/>
        <v>Inviable Sanitariamente</v>
      </c>
      <c r="VSB470" s="265" t="str">
        <f t="shared" si="15382"/>
        <v>Inviable Sanitariamente</v>
      </c>
      <c r="VSC470" s="265" t="str">
        <f t="shared" si="15383"/>
        <v>Inviable Sanitariamente</v>
      </c>
      <c r="VSD470" s="265" t="str">
        <f t="shared" si="15384"/>
        <v>Inviable Sanitariamente</v>
      </c>
      <c r="VSE470" s="265" t="str">
        <f t="shared" si="15385"/>
        <v>Inviable Sanitariamente</v>
      </c>
      <c r="VSF470" s="265" t="str">
        <f t="shared" si="15386"/>
        <v>Inviable Sanitariamente</v>
      </c>
      <c r="VSG470" s="265" t="str">
        <f t="shared" si="15387"/>
        <v>Inviable Sanitariamente</v>
      </c>
      <c r="VSH470" s="265" t="str">
        <f t="shared" si="15388"/>
        <v>Inviable Sanitariamente</v>
      </c>
      <c r="VSI470" s="265" t="str">
        <f t="shared" si="15389"/>
        <v>Inviable Sanitariamente</v>
      </c>
      <c r="VSJ470" s="265" t="str">
        <f t="shared" si="15390"/>
        <v>Inviable Sanitariamente</v>
      </c>
      <c r="VSK470" s="265" t="str">
        <f t="shared" si="15391"/>
        <v>Inviable Sanitariamente</v>
      </c>
      <c r="VSL470" s="265" t="str">
        <f t="shared" si="15392"/>
        <v>Inviable Sanitariamente</v>
      </c>
      <c r="VSM470" s="265" t="str">
        <f t="shared" si="15393"/>
        <v>Inviable Sanitariamente</v>
      </c>
      <c r="VSN470" s="265" t="str">
        <f t="shared" si="15394"/>
        <v>Inviable Sanitariamente</v>
      </c>
      <c r="VSO470" s="265" t="str">
        <f t="shared" si="15395"/>
        <v>Inviable Sanitariamente</v>
      </c>
      <c r="VSP470" s="265" t="str">
        <f t="shared" si="15396"/>
        <v>Inviable Sanitariamente</v>
      </c>
      <c r="VSQ470" s="265" t="str">
        <f t="shared" si="15397"/>
        <v>Inviable Sanitariamente</v>
      </c>
      <c r="VSR470" s="265" t="str">
        <f t="shared" si="15398"/>
        <v>Inviable Sanitariamente</v>
      </c>
      <c r="VSS470" s="265" t="str">
        <f t="shared" si="15399"/>
        <v>Inviable Sanitariamente</v>
      </c>
      <c r="VST470" s="265" t="str">
        <f t="shared" si="15400"/>
        <v>Inviable Sanitariamente</v>
      </c>
      <c r="VSU470" s="265" t="str">
        <f t="shared" si="15401"/>
        <v>Inviable Sanitariamente</v>
      </c>
      <c r="VSV470" s="265" t="str">
        <f t="shared" si="15402"/>
        <v>Inviable Sanitariamente</v>
      </c>
      <c r="VSW470" s="265" t="str">
        <f t="shared" si="15403"/>
        <v>Inviable Sanitariamente</v>
      </c>
      <c r="VSX470" s="265" t="str">
        <f t="shared" si="15404"/>
        <v>Inviable Sanitariamente</v>
      </c>
      <c r="VSY470" s="265" t="str">
        <f t="shared" si="15405"/>
        <v>Inviable Sanitariamente</v>
      </c>
      <c r="VSZ470" s="265" t="str">
        <f t="shared" si="15406"/>
        <v>Inviable Sanitariamente</v>
      </c>
      <c r="VTA470" s="265" t="str">
        <f t="shared" si="15407"/>
        <v>Inviable Sanitariamente</v>
      </c>
      <c r="VTB470" s="265" t="str">
        <f t="shared" si="15408"/>
        <v>Inviable Sanitariamente</v>
      </c>
      <c r="VTC470" s="265" t="str">
        <f t="shared" si="15409"/>
        <v>Inviable Sanitariamente</v>
      </c>
      <c r="VTD470" s="265" t="str">
        <f t="shared" si="15410"/>
        <v>Inviable Sanitariamente</v>
      </c>
      <c r="VTE470" s="265" t="str">
        <f t="shared" si="15411"/>
        <v>Inviable Sanitariamente</v>
      </c>
      <c r="VTF470" s="265" t="str">
        <f t="shared" si="15412"/>
        <v>Inviable Sanitariamente</v>
      </c>
      <c r="VTG470" s="265" t="str">
        <f t="shared" si="15413"/>
        <v>Inviable Sanitariamente</v>
      </c>
      <c r="VTH470" s="265" t="str">
        <f t="shared" si="15414"/>
        <v>Inviable Sanitariamente</v>
      </c>
      <c r="VTI470" s="265" t="str">
        <f t="shared" si="15415"/>
        <v>Inviable Sanitariamente</v>
      </c>
      <c r="VTJ470" s="265" t="str">
        <f t="shared" si="15416"/>
        <v>Inviable Sanitariamente</v>
      </c>
      <c r="VTK470" s="265" t="str">
        <f t="shared" si="15417"/>
        <v>Inviable Sanitariamente</v>
      </c>
      <c r="VTL470" s="265" t="str">
        <f t="shared" si="15418"/>
        <v>Inviable Sanitariamente</v>
      </c>
      <c r="VTM470" s="265" t="str">
        <f t="shared" si="15419"/>
        <v>Inviable Sanitariamente</v>
      </c>
      <c r="VTN470" s="265" t="str">
        <f t="shared" si="15420"/>
        <v>Inviable Sanitariamente</v>
      </c>
      <c r="VTO470" s="265" t="str">
        <f t="shared" si="15421"/>
        <v>Inviable Sanitariamente</v>
      </c>
      <c r="VTP470" s="265" t="str">
        <f t="shared" si="15422"/>
        <v>Inviable Sanitariamente</v>
      </c>
      <c r="VTQ470" s="265" t="str">
        <f t="shared" si="15423"/>
        <v>Inviable Sanitariamente</v>
      </c>
      <c r="VTR470" s="265" t="str">
        <f t="shared" si="15424"/>
        <v>Inviable Sanitariamente</v>
      </c>
      <c r="VTS470" s="265" t="str">
        <f t="shared" si="15425"/>
        <v>Inviable Sanitariamente</v>
      </c>
      <c r="VTT470" s="265" t="str">
        <f t="shared" si="15426"/>
        <v>Inviable Sanitariamente</v>
      </c>
      <c r="VTU470" s="265" t="str">
        <f t="shared" si="15427"/>
        <v>Inviable Sanitariamente</v>
      </c>
      <c r="VTV470" s="265" t="str">
        <f t="shared" si="15428"/>
        <v>Inviable Sanitariamente</v>
      </c>
      <c r="VTW470" s="265" t="str">
        <f t="shared" si="15429"/>
        <v>Inviable Sanitariamente</v>
      </c>
      <c r="VTX470" s="265" t="str">
        <f t="shared" si="15430"/>
        <v>Inviable Sanitariamente</v>
      </c>
      <c r="VTY470" s="265" t="str">
        <f t="shared" si="15431"/>
        <v>Inviable Sanitariamente</v>
      </c>
      <c r="VTZ470" s="265" t="str">
        <f t="shared" si="15432"/>
        <v>Inviable Sanitariamente</v>
      </c>
      <c r="VUA470" s="265" t="str">
        <f t="shared" si="15433"/>
        <v>Inviable Sanitariamente</v>
      </c>
      <c r="VUB470" s="265" t="str">
        <f t="shared" si="15434"/>
        <v>Inviable Sanitariamente</v>
      </c>
      <c r="VUC470" s="265" t="str">
        <f t="shared" si="15435"/>
        <v>Inviable Sanitariamente</v>
      </c>
      <c r="VUD470" s="265" t="str">
        <f t="shared" si="15436"/>
        <v>Inviable Sanitariamente</v>
      </c>
      <c r="VUE470" s="265" t="str">
        <f t="shared" si="15437"/>
        <v>Inviable Sanitariamente</v>
      </c>
      <c r="VUF470" s="265" t="str">
        <f t="shared" si="15438"/>
        <v>Inviable Sanitariamente</v>
      </c>
      <c r="VUG470" s="265" t="str">
        <f t="shared" si="15439"/>
        <v>Inviable Sanitariamente</v>
      </c>
      <c r="VUH470" s="265" t="str">
        <f t="shared" si="15440"/>
        <v>Inviable Sanitariamente</v>
      </c>
      <c r="VUI470" s="265" t="str">
        <f t="shared" si="15441"/>
        <v>Inviable Sanitariamente</v>
      </c>
      <c r="VUJ470" s="265" t="str">
        <f t="shared" si="15442"/>
        <v>Inviable Sanitariamente</v>
      </c>
      <c r="VUK470" s="265" t="str">
        <f t="shared" si="15443"/>
        <v>Inviable Sanitariamente</v>
      </c>
      <c r="VUL470" s="265" t="str">
        <f t="shared" si="15444"/>
        <v>Inviable Sanitariamente</v>
      </c>
      <c r="VUM470" s="265" t="str">
        <f t="shared" si="15445"/>
        <v>Inviable Sanitariamente</v>
      </c>
      <c r="VUN470" s="265" t="str">
        <f t="shared" si="15446"/>
        <v>Inviable Sanitariamente</v>
      </c>
      <c r="VUO470" s="265" t="str">
        <f t="shared" si="15447"/>
        <v>Inviable Sanitariamente</v>
      </c>
      <c r="VUP470" s="265" t="str">
        <f t="shared" si="15448"/>
        <v>Inviable Sanitariamente</v>
      </c>
      <c r="VUQ470" s="265" t="str">
        <f t="shared" si="15449"/>
        <v>Inviable Sanitariamente</v>
      </c>
      <c r="VUR470" s="265" t="str">
        <f t="shared" si="15450"/>
        <v>Inviable Sanitariamente</v>
      </c>
      <c r="VUS470" s="265" t="str">
        <f t="shared" si="15451"/>
        <v>Inviable Sanitariamente</v>
      </c>
      <c r="VUT470" s="265" t="str">
        <f t="shared" si="15452"/>
        <v>Inviable Sanitariamente</v>
      </c>
      <c r="VUU470" s="265" t="str">
        <f t="shared" si="15453"/>
        <v>Inviable Sanitariamente</v>
      </c>
      <c r="VUV470" s="265" t="str">
        <f t="shared" si="15454"/>
        <v>Inviable Sanitariamente</v>
      </c>
      <c r="VUW470" s="265" t="str">
        <f t="shared" si="15455"/>
        <v>Inviable Sanitariamente</v>
      </c>
      <c r="VUX470" s="265" t="str">
        <f t="shared" si="15456"/>
        <v>Inviable Sanitariamente</v>
      </c>
      <c r="VUY470" s="265" t="str">
        <f t="shared" si="15457"/>
        <v>Inviable Sanitariamente</v>
      </c>
      <c r="VUZ470" s="265" t="str">
        <f t="shared" si="15458"/>
        <v>Inviable Sanitariamente</v>
      </c>
      <c r="VVA470" s="265" t="str">
        <f t="shared" si="15459"/>
        <v>Inviable Sanitariamente</v>
      </c>
      <c r="VVB470" s="265" t="str">
        <f t="shared" si="15460"/>
        <v>Inviable Sanitariamente</v>
      </c>
      <c r="VVC470" s="265" t="str">
        <f t="shared" si="15461"/>
        <v>Inviable Sanitariamente</v>
      </c>
      <c r="VVD470" s="265" t="str">
        <f t="shared" si="15462"/>
        <v>Inviable Sanitariamente</v>
      </c>
      <c r="VVE470" s="265" t="str">
        <f t="shared" si="15463"/>
        <v>Inviable Sanitariamente</v>
      </c>
      <c r="VVF470" s="265" t="str">
        <f t="shared" si="15464"/>
        <v>Inviable Sanitariamente</v>
      </c>
      <c r="VVG470" s="265" t="str">
        <f t="shared" si="15465"/>
        <v>Inviable Sanitariamente</v>
      </c>
      <c r="VVH470" s="265" t="str">
        <f t="shared" si="15466"/>
        <v>Inviable Sanitariamente</v>
      </c>
      <c r="VVI470" s="265" t="str">
        <f t="shared" si="15467"/>
        <v>Inviable Sanitariamente</v>
      </c>
      <c r="VVJ470" s="265" t="str">
        <f t="shared" si="15468"/>
        <v>Inviable Sanitariamente</v>
      </c>
      <c r="VVK470" s="265" t="str">
        <f t="shared" si="15469"/>
        <v>Inviable Sanitariamente</v>
      </c>
      <c r="VVL470" s="265" t="str">
        <f t="shared" si="15470"/>
        <v>Inviable Sanitariamente</v>
      </c>
      <c r="VVM470" s="265" t="str">
        <f t="shared" si="15471"/>
        <v>Inviable Sanitariamente</v>
      </c>
      <c r="VVN470" s="265" t="str">
        <f t="shared" si="15472"/>
        <v>Inviable Sanitariamente</v>
      </c>
      <c r="VVO470" s="265" t="str">
        <f t="shared" si="15473"/>
        <v>Inviable Sanitariamente</v>
      </c>
      <c r="VVP470" s="265" t="str">
        <f t="shared" si="15474"/>
        <v>Inviable Sanitariamente</v>
      </c>
      <c r="VVQ470" s="265" t="str">
        <f t="shared" si="15475"/>
        <v>Inviable Sanitariamente</v>
      </c>
      <c r="VVR470" s="265" t="str">
        <f t="shared" si="15476"/>
        <v>Inviable Sanitariamente</v>
      </c>
      <c r="VVS470" s="265" t="str">
        <f t="shared" si="15477"/>
        <v>Inviable Sanitariamente</v>
      </c>
      <c r="VVT470" s="265" t="str">
        <f t="shared" si="15478"/>
        <v>Inviable Sanitariamente</v>
      </c>
      <c r="VVU470" s="265" t="str">
        <f t="shared" si="15479"/>
        <v>Inviable Sanitariamente</v>
      </c>
      <c r="VVV470" s="265" t="str">
        <f t="shared" si="15480"/>
        <v>Inviable Sanitariamente</v>
      </c>
      <c r="VVW470" s="265" t="str">
        <f t="shared" si="15481"/>
        <v>Inviable Sanitariamente</v>
      </c>
      <c r="VVX470" s="265" t="str">
        <f t="shared" si="15482"/>
        <v>Inviable Sanitariamente</v>
      </c>
      <c r="VVY470" s="265" t="str">
        <f t="shared" si="15483"/>
        <v>Inviable Sanitariamente</v>
      </c>
      <c r="VVZ470" s="265" t="str">
        <f t="shared" si="15484"/>
        <v>Inviable Sanitariamente</v>
      </c>
      <c r="VWA470" s="265" t="str">
        <f t="shared" si="15485"/>
        <v>Inviable Sanitariamente</v>
      </c>
      <c r="VWB470" s="265" t="str">
        <f t="shared" si="15486"/>
        <v>Inviable Sanitariamente</v>
      </c>
      <c r="VWC470" s="265" t="str">
        <f t="shared" si="15487"/>
        <v>Inviable Sanitariamente</v>
      </c>
      <c r="VWD470" s="265" t="str">
        <f t="shared" si="15488"/>
        <v>Inviable Sanitariamente</v>
      </c>
      <c r="VWE470" s="265" t="str">
        <f t="shared" si="15489"/>
        <v>Inviable Sanitariamente</v>
      </c>
      <c r="VWF470" s="265" t="str">
        <f t="shared" si="15490"/>
        <v>Inviable Sanitariamente</v>
      </c>
      <c r="VWG470" s="265" t="str">
        <f t="shared" si="15491"/>
        <v>Inviable Sanitariamente</v>
      </c>
      <c r="VWH470" s="265" t="str">
        <f t="shared" si="15492"/>
        <v>Inviable Sanitariamente</v>
      </c>
      <c r="VWI470" s="265" t="str">
        <f t="shared" si="15493"/>
        <v>Inviable Sanitariamente</v>
      </c>
      <c r="VWJ470" s="265" t="str">
        <f t="shared" si="15494"/>
        <v>Inviable Sanitariamente</v>
      </c>
      <c r="VWK470" s="265" t="str">
        <f t="shared" si="15495"/>
        <v>Inviable Sanitariamente</v>
      </c>
      <c r="VWL470" s="265" t="str">
        <f t="shared" si="15496"/>
        <v>Inviable Sanitariamente</v>
      </c>
      <c r="VWM470" s="265" t="str">
        <f t="shared" si="15497"/>
        <v>Inviable Sanitariamente</v>
      </c>
      <c r="VWN470" s="265" t="str">
        <f t="shared" si="15498"/>
        <v>Inviable Sanitariamente</v>
      </c>
      <c r="VWO470" s="265" t="str">
        <f t="shared" si="15499"/>
        <v>Inviable Sanitariamente</v>
      </c>
      <c r="VWP470" s="265" t="str">
        <f t="shared" si="15500"/>
        <v>Inviable Sanitariamente</v>
      </c>
      <c r="VWQ470" s="265" t="str">
        <f t="shared" si="15501"/>
        <v>Inviable Sanitariamente</v>
      </c>
      <c r="VWR470" s="265" t="str">
        <f t="shared" si="15502"/>
        <v>Inviable Sanitariamente</v>
      </c>
      <c r="VWS470" s="265" t="str">
        <f t="shared" si="15503"/>
        <v>Inviable Sanitariamente</v>
      </c>
      <c r="VWT470" s="265" t="str">
        <f t="shared" si="15504"/>
        <v>Inviable Sanitariamente</v>
      </c>
      <c r="VWU470" s="265" t="str">
        <f t="shared" si="15505"/>
        <v>Inviable Sanitariamente</v>
      </c>
      <c r="VWV470" s="265" t="str">
        <f t="shared" si="15506"/>
        <v>Inviable Sanitariamente</v>
      </c>
      <c r="VWW470" s="265" t="str">
        <f t="shared" si="15507"/>
        <v>Inviable Sanitariamente</v>
      </c>
      <c r="VWX470" s="265" t="str">
        <f t="shared" si="15508"/>
        <v>Inviable Sanitariamente</v>
      </c>
      <c r="VWY470" s="265" t="str">
        <f t="shared" si="15509"/>
        <v>Inviable Sanitariamente</v>
      </c>
      <c r="VWZ470" s="265" t="str">
        <f t="shared" si="15510"/>
        <v>Inviable Sanitariamente</v>
      </c>
      <c r="VXA470" s="265" t="str">
        <f t="shared" si="15511"/>
        <v>Inviable Sanitariamente</v>
      </c>
      <c r="VXB470" s="265" t="str">
        <f t="shared" si="15512"/>
        <v>Inviable Sanitariamente</v>
      </c>
      <c r="VXC470" s="265" t="str">
        <f t="shared" si="15513"/>
        <v>Inviable Sanitariamente</v>
      </c>
      <c r="VXD470" s="265" t="str">
        <f t="shared" si="15514"/>
        <v>Inviable Sanitariamente</v>
      </c>
      <c r="VXE470" s="265" t="str">
        <f t="shared" si="15515"/>
        <v>Inviable Sanitariamente</v>
      </c>
      <c r="VXF470" s="265" t="str">
        <f t="shared" si="15516"/>
        <v>Inviable Sanitariamente</v>
      </c>
      <c r="VXG470" s="265" t="str">
        <f t="shared" si="15517"/>
        <v>Inviable Sanitariamente</v>
      </c>
      <c r="VXH470" s="265" t="str">
        <f t="shared" si="15518"/>
        <v>Inviable Sanitariamente</v>
      </c>
      <c r="VXI470" s="265" t="str">
        <f t="shared" si="15519"/>
        <v>Inviable Sanitariamente</v>
      </c>
      <c r="VXJ470" s="265" t="str">
        <f t="shared" si="15520"/>
        <v>Inviable Sanitariamente</v>
      </c>
      <c r="VXK470" s="265" t="str">
        <f t="shared" si="15521"/>
        <v>Inviable Sanitariamente</v>
      </c>
      <c r="VXL470" s="265" t="str">
        <f t="shared" si="15522"/>
        <v>Inviable Sanitariamente</v>
      </c>
      <c r="VXM470" s="265" t="str">
        <f t="shared" si="15523"/>
        <v>Inviable Sanitariamente</v>
      </c>
      <c r="VXN470" s="265" t="str">
        <f t="shared" si="15524"/>
        <v>Inviable Sanitariamente</v>
      </c>
      <c r="VXO470" s="265" t="str">
        <f t="shared" si="15525"/>
        <v>Inviable Sanitariamente</v>
      </c>
      <c r="VXP470" s="265" t="str">
        <f t="shared" si="15526"/>
        <v>Inviable Sanitariamente</v>
      </c>
      <c r="VXQ470" s="265" t="str">
        <f t="shared" si="15527"/>
        <v>Inviable Sanitariamente</v>
      </c>
      <c r="VXR470" s="265" t="str">
        <f t="shared" si="15528"/>
        <v>Inviable Sanitariamente</v>
      </c>
      <c r="VXS470" s="265" t="str">
        <f t="shared" si="15529"/>
        <v>Inviable Sanitariamente</v>
      </c>
      <c r="VXT470" s="265" t="str">
        <f t="shared" si="15530"/>
        <v>Inviable Sanitariamente</v>
      </c>
      <c r="VXU470" s="265" t="str">
        <f t="shared" si="15531"/>
        <v>Inviable Sanitariamente</v>
      </c>
      <c r="VXV470" s="265" t="str">
        <f t="shared" si="15532"/>
        <v>Inviable Sanitariamente</v>
      </c>
      <c r="VXW470" s="265" t="str">
        <f t="shared" si="15533"/>
        <v>Inviable Sanitariamente</v>
      </c>
      <c r="VXX470" s="265" t="str">
        <f t="shared" si="15534"/>
        <v>Inviable Sanitariamente</v>
      </c>
      <c r="VXY470" s="265" t="str">
        <f t="shared" si="15535"/>
        <v>Inviable Sanitariamente</v>
      </c>
      <c r="VXZ470" s="265" t="str">
        <f t="shared" si="15536"/>
        <v>Inviable Sanitariamente</v>
      </c>
      <c r="VYA470" s="265" t="str">
        <f t="shared" si="15537"/>
        <v>Inviable Sanitariamente</v>
      </c>
      <c r="VYB470" s="265" t="str">
        <f t="shared" si="15538"/>
        <v>Inviable Sanitariamente</v>
      </c>
      <c r="VYC470" s="265" t="str">
        <f t="shared" si="15539"/>
        <v>Inviable Sanitariamente</v>
      </c>
      <c r="VYD470" s="265" t="str">
        <f t="shared" si="15540"/>
        <v>Inviable Sanitariamente</v>
      </c>
      <c r="VYE470" s="265" t="str">
        <f t="shared" si="15541"/>
        <v>Inviable Sanitariamente</v>
      </c>
      <c r="VYF470" s="265" t="str">
        <f t="shared" si="15542"/>
        <v>Inviable Sanitariamente</v>
      </c>
      <c r="VYG470" s="265" t="str">
        <f t="shared" si="15543"/>
        <v>Inviable Sanitariamente</v>
      </c>
      <c r="VYH470" s="265" t="str">
        <f t="shared" si="15544"/>
        <v>Inviable Sanitariamente</v>
      </c>
      <c r="VYI470" s="265" t="str">
        <f t="shared" si="15545"/>
        <v>Inviable Sanitariamente</v>
      </c>
      <c r="VYJ470" s="265" t="str">
        <f t="shared" si="15546"/>
        <v>Inviable Sanitariamente</v>
      </c>
      <c r="VYK470" s="265" t="str">
        <f t="shared" si="15547"/>
        <v>Inviable Sanitariamente</v>
      </c>
      <c r="VYL470" s="265" t="str">
        <f t="shared" si="15548"/>
        <v>Inviable Sanitariamente</v>
      </c>
      <c r="VYM470" s="265" t="str">
        <f t="shared" si="15549"/>
        <v>Inviable Sanitariamente</v>
      </c>
      <c r="VYN470" s="265" t="str">
        <f t="shared" si="15550"/>
        <v>Inviable Sanitariamente</v>
      </c>
      <c r="VYO470" s="265" t="str">
        <f t="shared" si="15551"/>
        <v>Inviable Sanitariamente</v>
      </c>
      <c r="VYP470" s="265" t="str">
        <f t="shared" si="15552"/>
        <v>Inviable Sanitariamente</v>
      </c>
      <c r="VYQ470" s="265" t="str">
        <f t="shared" si="15553"/>
        <v>Inviable Sanitariamente</v>
      </c>
      <c r="VYR470" s="265" t="str">
        <f t="shared" si="15554"/>
        <v>Inviable Sanitariamente</v>
      </c>
      <c r="VYS470" s="265" t="str">
        <f t="shared" si="15555"/>
        <v>Inviable Sanitariamente</v>
      </c>
      <c r="VYT470" s="265" t="str">
        <f t="shared" si="15556"/>
        <v>Inviable Sanitariamente</v>
      </c>
      <c r="VYU470" s="265" t="str">
        <f t="shared" si="15557"/>
        <v>Inviable Sanitariamente</v>
      </c>
      <c r="VYV470" s="265" t="str">
        <f t="shared" si="15558"/>
        <v>Inviable Sanitariamente</v>
      </c>
      <c r="VYW470" s="265" t="str">
        <f t="shared" si="15559"/>
        <v>Inviable Sanitariamente</v>
      </c>
      <c r="VYX470" s="265" t="str">
        <f t="shared" si="15560"/>
        <v>Inviable Sanitariamente</v>
      </c>
      <c r="VYY470" s="265" t="str">
        <f t="shared" si="15561"/>
        <v>Inviable Sanitariamente</v>
      </c>
      <c r="VYZ470" s="265" t="str">
        <f t="shared" si="15562"/>
        <v>Inviable Sanitariamente</v>
      </c>
      <c r="VZA470" s="265" t="str">
        <f t="shared" si="15563"/>
        <v>Inviable Sanitariamente</v>
      </c>
      <c r="VZB470" s="265" t="str">
        <f t="shared" si="15564"/>
        <v>Inviable Sanitariamente</v>
      </c>
      <c r="VZC470" s="265" t="str">
        <f t="shared" si="15565"/>
        <v>Inviable Sanitariamente</v>
      </c>
      <c r="VZD470" s="265" t="str">
        <f t="shared" si="15566"/>
        <v>Inviable Sanitariamente</v>
      </c>
      <c r="VZE470" s="265" t="str">
        <f t="shared" si="15567"/>
        <v>Inviable Sanitariamente</v>
      </c>
      <c r="VZF470" s="265" t="str">
        <f t="shared" si="15568"/>
        <v>Inviable Sanitariamente</v>
      </c>
      <c r="VZG470" s="265" t="str">
        <f t="shared" si="15569"/>
        <v>Inviable Sanitariamente</v>
      </c>
      <c r="VZH470" s="265" t="str">
        <f t="shared" si="15570"/>
        <v>Inviable Sanitariamente</v>
      </c>
      <c r="VZI470" s="265" t="str">
        <f t="shared" si="15571"/>
        <v>Inviable Sanitariamente</v>
      </c>
      <c r="VZJ470" s="265" t="str">
        <f t="shared" si="15572"/>
        <v>Inviable Sanitariamente</v>
      </c>
      <c r="VZK470" s="265" t="str">
        <f t="shared" si="15573"/>
        <v>Inviable Sanitariamente</v>
      </c>
      <c r="VZL470" s="265" t="str">
        <f t="shared" si="15574"/>
        <v>Inviable Sanitariamente</v>
      </c>
      <c r="VZM470" s="265" t="str">
        <f t="shared" si="15575"/>
        <v>Inviable Sanitariamente</v>
      </c>
      <c r="VZN470" s="265" t="str">
        <f t="shared" si="15576"/>
        <v>Inviable Sanitariamente</v>
      </c>
      <c r="VZO470" s="265" t="str">
        <f t="shared" si="15577"/>
        <v>Inviable Sanitariamente</v>
      </c>
      <c r="VZP470" s="265" t="str">
        <f t="shared" si="15578"/>
        <v>Inviable Sanitariamente</v>
      </c>
      <c r="VZQ470" s="265" t="str">
        <f t="shared" si="15579"/>
        <v>Inviable Sanitariamente</v>
      </c>
      <c r="VZR470" s="265" t="str">
        <f t="shared" si="15580"/>
        <v>Inviable Sanitariamente</v>
      </c>
      <c r="VZS470" s="265" t="str">
        <f t="shared" si="15581"/>
        <v>Inviable Sanitariamente</v>
      </c>
      <c r="VZT470" s="265" t="str">
        <f t="shared" si="15582"/>
        <v>Inviable Sanitariamente</v>
      </c>
      <c r="VZU470" s="265" t="str">
        <f t="shared" si="15583"/>
        <v>Inviable Sanitariamente</v>
      </c>
      <c r="VZV470" s="265" t="str">
        <f t="shared" si="15584"/>
        <v>Inviable Sanitariamente</v>
      </c>
      <c r="VZW470" s="265" t="str">
        <f t="shared" si="15585"/>
        <v>Inviable Sanitariamente</v>
      </c>
      <c r="VZX470" s="265" t="str">
        <f t="shared" si="15586"/>
        <v>Inviable Sanitariamente</v>
      </c>
      <c r="VZY470" s="265" t="str">
        <f t="shared" si="15587"/>
        <v>Inviable Sanitariamente</v>
      </c>
      <c r="VZZ470" s="265" t="str">
        <f t="shared" si="15588"/>
        <v>Inviable Sanitariamente</v>
      </c>
      <c r="WAA470" s="265" t="str">
        <f t="shared" si="15589"/>
        <v>Inviable Sanitariamente</v>
      </c>
      <c r="WAB470" s="265" t="str">
        <f t="shared" si="15590"/>
        <v>Inviable Sanitariamente</v>
      </c>
      <c r="WAC470" s="265" t="str">
        <f t="shared" si="15591"/>
        <v>Inviable Sanitariamente</v>
      </c>
      <c r="WAD470" s="265" t="str">
        <f t="shared" si="15592"/>
        <v>Inviable Sanitariamente</v>
      </c>
      <c r="WAE470" s="265" t="str">
        <f t="shared" si="15593"/>
        <v>Inviable Sanitariamente</v>
      </c>
      <c r="WAF470" s="265" t="str">
        <f t="shared" si="15594"/>
        <v>Inviable Sanitariamente</v>
      </c>
      <c r="WAG470" s="265" t="str">
        <f t="shared" si="15595"/>
        <v>Inviable Sanitariamente</v>
      </c>
      <c r="WAH470" s="265" t="str">
        <f t="shared" si="15596"/>
        <v>Inviable Sanitariamente</v>
      </c>
      <c r="WAI470" s="265" t="str">
        <f t="shared" si="15597"/>
        <v>Inviable Sanitariamente</v>
      </c>
      <c r="WAJ470" s="265" t="str">
        <f t="shared" si="15598"/>
        <v>Inviable Sanitariamente</v>
      </c>
      <c r="WAK470" s="265" t="str">
        <f t="shared" si="15599"/>
        <v>Inviable Sanitariamente</v>
      </c>
      <c r="WAL470" s="265" t="str">
        <f t="shared" si="15600"/>
        <v>Inviable Sanitariamente</v>
      </c>
      <c r="WAM470" s="265" t="str">
        <f t="shared" si="15601"/>
        <v>Inviable Sanitariamente</v>
      </c>
      <c r="WAN470" s="265" t="str">
        <f t="shared" si="15602"/>
        <v>Inviable Sanitariamente</v>
      </c>
      <c r="WAO470" s="265" t="str">
        <f t="shared" si="15603"/>
        <v>Inviable Sanitariamente</v>
      </c>
      <c r="WAP470" s="265" t="str">
        <f t="shared" si="15604"/>
        <v>Inviable Sanitariamente</v>
      </c>
      <c r="WAQ470" s="265" t="str">
        <f t="shared" si="15605"/>
        <v>Inviable Sanitariamente</v>
      </c>
      <c r="WAR470" s="265" t="str">
        <f t="shared" si="15606"/>
        <v>Inviable Sanitariamente</v>
      </c>
      <c r="WAS470" s="265" t="str">
        <f t="shared" si="15607"/>
        <v>Inviable Sanitariamente</v>
      </c>
      <c r="WAT470" s="265" t="str">
        <f t="shared" si="15608"/>
        <v>Inviable Sanitariamente</v>
      </c>
      <c r="WAU470" s="265" t="str">
        <f t="shared" si="15609"/>
        <v>Inviable Sanitariamente</v>
      </c>
      <c r="WAV470" s="265" t="str">
        <f t="shared" si="15610"/>
        <v>Inviable Sanitariamente</v>
      </c>
      <c r="WAW470" s="265" t="str">
        <f t="shared" si="15611"/>
        <v>Inviable Sanitariamente</v>
      </c>
      <c r="WAX470" s="265" t="str">
        <f t="shared" si="15612"/>
        <v>Inviable Sanitariamente</v>
      </c>
      <c r="WAY470" s="265" t="str">
        <f t="shared" si="15613"/>
        <v>Inviable Sanitariamente</v>
      </c>
      <c r="WAZ470" s="265" t="str">
        <f t="shared" si="15614"/>
        <v>Inviable Sanitariamente</v>
      </c>
      <c r="WBA470" s="265" t="str">
        <f t="shared" si="15615"/>
        <v>Inviable Sanitariamente</v>
      </c>
      <c r="WBB470" s="265" t="str">
        <f t="shared" si="15616"/>
        <v>Inviable Sanitariamente</v>
      </c>
      <c r="WBC470" s="265" t="str">
        <f t="shared" si="15617"/>
        <v>Inviable Sanitariamente</v>
      </c>
      <c r="WBD470" s="265" t="str">
        <f t="shared" si="15618"/>
        <v>Inviable Sanitariamente</v>
      </c>
      <c r="WBE470" s="265" t="str">
        <f t="shared" si="15619"/>
        <v>Inviable Sanitariamente</v>
      </c>
      <c r="WBF470" s="265" t="str">
        <f t="shared" si="15620"/>
        <v>Inviable Sanitariamente</v>
      </c>
      <c r="WBG470" s="265" t="str">
        <f t="shared" si="15621"/>
        <v>Inviable Sanitariamente</v>
      </c>
      <c r="WBH470" s="265" t="str">
        <f t="shared" si="15622"/>
        <v>Inviable Sanitariamente</v>
      </c>
      <c r="WBI470" s="265" t="str">
        <f t="shared" si="15623"/>
        <v>Inviable Sanitariamente</v>
      </c>
      <c r="WBJ470" s="265" t="str">
        <f t="shared" si="15624"/>
        <v>Inviable Sanitariamente</v>
      </c>
      <c r="WBK470" s="265" t="str">
        <f t="shared" si="15625"/>
        <v>Inviable Sanitariamente</v>
      </c>
      <c r="WBL470" s="265" t="str">
        <f t="shared" si="15626"/>
        <v>Inviable Sanitariamente</v>
      </c>
      <c r="WBM470" s="265" t="str">
        <f t="shared" si="15627"/>
        <v>Inviable Sanitariamente</v>
      </c>
      <c r="WBN470" s="265" t="str">
        <f t="shared" si="15628"/>
        <v>Inviable Sanitariamente</v>
      </c>
      <c r="WBO470" s="265" t="str">
        <f t="shared" si="15629"/>
        <v>Inviable Sanitariamente</v>
      </c>
      <c r="WBP470" s="265" t="str">
        <f t="shared" si="15630"/>
        <v>Inviable Sanitariamente</v>
      </c>
      <c r="WBQ470" s="265" t="str">
        <f t="shared" si="15631"/>
        <v>Inviable Sanitariamente</v>
      </c>
      <c r="WBR470" s="265" t="str">
        <f t="shared" si="15632"/>
        <v>Inviable Sanitariamente</v>
      </c>
      <c r="WBS470" s="265" t="str">
        <f t="shared" si="15633"/>
        <v>Inviable Sanitariamente</v>
      </c>
      <c r="WBT470" s="265" t="str">
        <f t="shared" si="15634"/>
        <v>Inviable Sanitariamente</v>
      </c>
      <c r="WBU470" s="265" t="str">
        <f t="shared" si="15635"/>
        <v>Inviable Sanitariamente</v>
      </c>
      <c r="WBV470" s="265" t="str">
        <f t="shared" si="15636"/>
        <v>Inviable Sanitariamente</v>
      </c>
      <c r="WBW470" s="265" t="str">
        <f t="shared" si="15637"/>
        <v>Inviable Sanitariamente</v>
      </c>
      <c r="WBX470" s="265" t="str">
        <f t="shared" si="15638"/>
        <v>Inviable Sanitariamente</v>
      </c>
      <c r="WBY470" s="265" t="str">
        <f t="shared" si="15639"/>
        <v>Inviable Sanitariamente</v>
      </c>
      <c r="WBZ470" s="265" t="str">
        <f t="shared" si="15640"/>
        <v>Inviable Sanitariamente</v>
      </c>
      <c r="WCA470" s="265" t="str">
        <f t="shared" si="15641"/>
        <v>Inviable Sanitariamente</v>
      </c>
      <c r="WCB470" s="265" t="str">
        <f t="shared" si="15642"/>
        <v>Inviable Sanitariamente</v>
      </c>
      <c r="WCC470" s="265" t="str">
        <f t="shared" si="15643"/>
        <v>Inviable Sanitariamente</v>
      </c>
      <c r="WCD470" s="265" t="str">
        <f t="shared" si="15644"/>
        <v>Inviable Sanitariamente</v>
      </c>
      <c r="WCE470" s="265" t="str">
        <f t="shared" si="15645"/>
        <v>Inviable Sanitariamente</v>
      </c>
      <c r="WCF470" s="265" t="str">
        <f t="shared" si="15646"/>
        <v>Inviable Sanitariamente</v>
      </c>
      <c r="WCG470" s="265" t="str">
        <f t="shared" si="15647"/>
        <v>Inviable Sanitariamente</v>
      </c>
      <c r="WCH470" s="265" t="str">
        <f t="shared" si="15648"/>
        <v>Inviable Sanitariamente</v>
      </c>
      <c r="WCI470" s="265" t="str">
        <f t="shared" si="15649"/>
        <v>Inviable Sanitariamente</v>
      </c>
      <c r="WCJ470" s="265" t="str">
        <f t="shared" si="15650"/>
        <v>Inviable Sanitariamente</v>
      </c>
      <c r="WCK470" s="265" t="str">
        <f t="shared" si="15651"/>
        <v>Inviable Sanitariamente</v>
      </c>
      <c r="WCL470" s="265" t="str">
        <f t="shared" si="15652"/>
        <v>Inviable Sanitariamente</v>
      </c>
      <c r="WCM470" s="265" t="str">
        <f t="shared" si="15653"/>
        <v>Inviable Sanitariamente</v>
      </c>
      <c r="WCN470" s="265" t="str">
        <f t="shared" si="15654"/>
        <v>Inviable Sanitariamente</v>
      </c>
      <c r="WCO470" s="265" t="str">
        <f t="shared" si="15655"/>
        <v>Inviable Sanitariamente</v>
      </c>
      <c r="WCP470" s="265" t="str">
        <f t="shared" si="15656"/>
        <v>Inviable Sanitariamente</v>
      </c>
      <c r="WCQ470" s="265" t="str">
        <f t="shared" si="15657"/>
        <v>Inviable Sanitariamente</v>
      </c>
      <c r="WCR470" s="265" t="str">
        <f t="shared" si="15658"/>
        <v>Inviable Sanitariamente</v>
      </c>
      <c r="WCS470" s="265" t="str">
        <f t="shared" si="15659"/>
        <v>Inviable Sanitariamente</v>
      </c>
      <c r="WCT470" s="265" t="str">
        <f t="shared" si="15660"/>
        <v>Inviable Sanitariamente</v>
      </c>
      <c r="WCU470" s="265" t="str">
        <f t="shared" si="15661"/>
        <v>Inviable Sanitariamente</v>
      </c>
      <c r="WCV470" s="265" t="str">
        <f t="shared" si="15662"/>
        <v>Inviable Sanitariamente</v>
      </c>
      <c r="WCW470" s="265" t="str">
        <f t="shared" si="15663"/>
        <v>Inviable Sanitariamente</v>
      </c>
      <c r="WCX470" s="265" t="str">
        <f t="shared" si="15664"/>
        <v>Inviable Sanitariamente</v>
      </c>
      <c r="WCY470" s="265" t="str">
        <f t="shared" si="15665"/>
        <v>Inviable Sanitariamente</v>
      </c>
      <c r="WCZ470" s="265" t="str">
        <f t="shared" si="15666"/>
        <v>Inviable Sanitariamente</v>
      </c>
      <c r="WDA470" s="265" t="str">
        <f t="shared" si="15667"/>
        <v>Inviable Sanitariamente</v>
      </c>
      <c r="WDB470" s="265" t="str">
        <f t="shared" si="15668"/>
        <v>Inviable Sanitariamente</v>
      </c>
      <c r="WDC470" s="265" t="str">
        <f t="shared" si="15669"/>
        <v>Inviable Sanitariamente</v>
      </c>
      <c r="WDD470" s="265" t="str">
        <f t="shared" si="15670"/>
        <v>Inviable Sanitariamente</v>
      </c>
      <c r="WDE470" s="265" t="str">
        <f t="shared" si="15671"/>
        <v>Inviable Sanitariamente</v>
      </c>
      <c r="WDF470" s="265" t="str">
        <f t="shared" si="15672"/>
        <v>Inviable Sanitariamente</v>
      </c>
      <c r="WDG470" s="265" t="str">
        <f t="shared" si="15673"/>
        <v>Inviable Sanitariamente</v>
      </c>
      <c r="WDH470" s="265" t="str">
        <f t="shared" si="15674"/>
        <v>Inviable Sanitariamente</v>
      </c>
      <c r="WDI470" s="265" t="str">
        <f t="shared" si="15675"/>
        <v>Inviable Sanitariamente</v>
      </c>
      <c r="WDJ470" s="265" t="str">
        <f t="shared" si="15676"/>
        <v>Inviable Sanitariamente</v>
      </c>
      <c r="WDK470" s="265" t="str">
        <f t="shared" si="15677"/>
        <v>Inviable Sanitariamente</v>
      </c>
      <c r="WDL470" s="265" t="str">
        <f t="shared" si="15678"/>
        <v>Inviable Sanitariamente</v>
      </c>
      <c r="WDM470" s="265" t="str">
        <f t="shared" si="15679"/>
        <v>Inviable Sanitariamente</v>
      </c>
      <c r="WDN470" s="265" t="str">
        <f t="shared" si="15680"/>
        <v>Inviable Sanitariamente</v>
      </c>
      <c r="WDO470" s="265" t="str">
        <f t="shared" si="15681"/>
        <v>Inviable Sanitariamente</v>
      </c>
      <c r="WDP470" s="265" t="str">
        <f t="shared" si="15682"/>
        <v>Inviable Sanitariamente</v>
      </c>
      <c r="WDQ470" s="265" t="str">
        <f t="shared" si="15683"/>
        <v>Inviable Sanitariamente</v>
      </c>
      <c r="WDR470" s="265" t="str">
        <f t="shared" si="15684"/>
        <v>Inviable Sanitariamente</v>
      </c>
      <c r="WDS470" s="265" t="str">
        <f t="shared" si="15685"/>
        <v>Inviable Sanitariamente</v>
      </c>
      <c r="WDT470" s="265" t="str">
        <f t="shared" si="15686"/>
        <v>Inviable Sanitariamente</v>
      </c>
      <c r="WDU470" s="265" t="str">
        <f t="shared" si="15687"/>
        <v>Inviable Sanitariamente</v>
      </c>
      <c r="WDV470" s="265" t="str">
        <f t="shared" si="15688"/>
        <v>Inviable Sanitariamente</v>
      </c>
      <c r="WDW470" s="265" t="str">
        <f t="shared" si="15689"/>
        <v>Inviable Sanitariamente</v>
      </c>
      <c r="WDX470" s="265" t="str">
        <f t="shared" si="15690"/>
        <v>Inviable Sanitariamente</v>
      </c>
      <c r="WDY470" s="265" t="str">
        <f t="shared" si="15691"/>
        <v>Inviable Sanitariamente</v>
      </c>
      <c r="WDZ470" s="265" t="str">
        <f t="shared" si="15692"/>
        <v>Inviable Sanitariamente</v>
      </c>
      <c r="WEA470" s="265" t="str">
        <f t="shared" si="15693"/>
        <v>Inviable Sanitariamente</v>
      </c>
      <c r="WEB470" s="265" t="str">
        <f t="shared" si="15694"/>
        <v>Inviable Sanitariamente</v>
      </c>
      <c r="WEC470" s="265" t="str">
        <f t="shared" si="15695"/>
        <v>Inviable Sanitariamente</v>
      </c>
      <c r="WED470" s="265" t="str">
        <f t="shared" si="15696"/>
        <v>Inviable Sanitariamente</v>
      </c>
      <c r="WEE470" s="265" t="str">
        <f t="shared" si="15697"/>
        <v>Inviable Sanitariamente</v>
      </c>
      <c r="WEF470" s="265" t="str">
        <f t="shared" si="15698"/>
        <v>Inviable Sanitariamente</v>
      </c>
      <c r="WEG470" s="265" t="str">
        <f t="shared" si="15699"/>
        <v>Inviable Sanitariamente</v>
      </c>
      <c r="WEH470" s="265" t="str">
        <f t="shared" si="15700"/>
        <v>Inviable Sanitariamente</v>
      </c>
      <c r="WEI470" s="265" t="str">
        <f t="shared" si="15701"/>
        <v>Inviable Sanitariamente</v>
      </c>
      <c r="WEJ470" s="265" t="str">
        <f t="shared" si="15702"/>
        <v>Inviable Sanitariamente</v>
      </c>
      <c r="WEK470" s="265" t="str">
        <f t="shared" si="15703"/>
        <v>Inviable Sanitariamente</v>
      </c>
      <c r="WEL470" s="265" t="str">
        <f t="shared" si="15704"/>
        <v>Inviable Sanitariamente</v>
      </c>
      <c r="WEM470" s="265" t="str">
        <f t="shared" si="15705"/>
        <v>Inviable Sanitariamente</v>
      </c>
      <c r="WEN470" s="265" t="str">
        <f t="shared" si="15706"/>
        <v>Inviable Sanitariamente</v>
      </c>
      <c r="WEO470" s="265" t="str">
        <f t="shared" si="15707"/>
        <v>Inviable Sanitariamente</v>
      </c>
      <c r="WEP470" s="265" t="str">
        <f t="shared" si="15708"/>
        <v>Inviable Sanitariamente</v>
      </c>
      <c r="WEQ470" s="265" t="str">
        <f t="shared" si="15709"/>
        <v>Inviable Sanitariamente</v>
      </c>
      <c r="WER470" s="265" t="str">
        <f t="shared" si="15710"/>
        <v>Inviable Sanitariamente</v>
      </c>
      <c r="WES470" s="265" t="str">
        <f t="shared" si="15711"/>
        <v>Inviable Sanitariamente</v>
      </c>
      <c r="WET470" s="265" t="str">
        <f t="shared" si="15712"/>
        <v>Inviable Sanitariamente</v>
      </c>
      <c r="WEU470" s="265" t="str">
        <f t="shared" si="15713"/>
        <v>Inviable Sanitariamente</v>
      </c>
      <c r="WEV470" s="265" t="str">
        <f t="shared" si="15714"/>
        <v>Inviable Sanitariamente</v>
      </c>
      <c r="WEW470" s="265" t="str">
        <f t="shared" si="15715"/>
        <v>Inviable Sanitariamente</v>
      </c>
      <c r="WEX470" s="265" t="str">
        <f t="shared" si="15716"/>
        <v>Inviable Sanitariamente</v>
      </c>
      <c r="WEY470" s="265" t="str">
        <f t="shared" si="15717"/>
        <v>Inviable Sanitariamente</v>
      </c>
      <c r="WEZ470" s="265" t="str">
        <f t="shared" si="15718"/>
        <v>Inviable Sanitariamente</v>
      </c>
      <c r="WFA470" s="265" t="str">
        <f t="shared" si="15719"/>
        <v>Inviable Sanitariamente</v>
      </c>
      <c r="WFB470" s="265" t="str">
        <f t="shared" si="15720"/>
        <v>Inviable Sanitariamente</v>
      </c>
      <c r="WFC470" s="265" t="str">
        <f t="shared" si="15721"/>
        <v>Inviable Sanitariamente</v>
      </c>
      <c r="WFD470" s="265" t="str">
        <f t="shared" si="15722"/>
        <v>Inviable Sanitariamente</v>
      </c>
      <c r="WFE470" s="265" t="str">
        <f t="shared" si="15723"/>
        <v>Inviable Sanitariamente</v>
      </c>
      <c r="WFF470" s="265" t="str">
        <f t="shared" si="15724"/>
        <v>Inviable Sanitariamente</v>
      </c>
      <c r="WFG470" s="265" t="str">
        <f t="shared" si="15725"/>
        <v>Inviable Sanitariamente</v>
      </c>
      <c r="WFH470" s="265" t="str">
        <f t="shared" si="15726"/>
        <v>Inviable Sanitariamente</v>
      </c>
      <c r="WFI470" s="265" t="str">
        <f t="shared" si="15727"/>
        <v>Inviable Sanitariamente</v>
      </c>
      <c r="WFJ470" s="265" t="str">
        <f t="shared" si="15728"/>
        <v>Inviable Sanitariamente</v>
      </c>
      <c r="WFK470" s="265" t="str">
        <f t="shared" si="15729"/>
        <v>Inviable Sanitariamente</v>
      </c>
      <c r="WFL470" s="265" t="str">
        <f t="shared" si="15730"/>
        <v>Inviable Sanitariamente</v>
      </c>
      <c r="WFM470" s="265" t="str">
        <f t="shared" si="15731"/>
        <v>Inviable Sanitariamente</v>
      </c>
      <c r="WFN470" s="265" t="str">
        <f t="shared" si="15732"/>
        <v>Inviable Sanitariamente</v>
      </c>
      <c r="WFO470" s="265" t="str">
        <f t="shared" si="15733"/>
        <v>Inviable Sanitariamente</v>
      </c>
      <c r="WFP470" s="265" t="str">
        <f t="shared" si="15734"/>
        <v>Inviable Sanitariamente</v>
      </c>
      <c r="WFQ470" s="265" t="str">
        <f t="shared" si="15735"/>
        <v>Inviable Sanitariamente</v>
      </c>
      <c r="WFR470" s="265" t="str">
        <f t="shared" si="15736"/>
        <v>Inviable Sanitariamente</v>
      </c>
      <c r="WFS470" s="265" t="str">
        <f t="shared" si="15737"/>
        <v>Inviable Sanitariamente</v>
      </c>
      <c r="WFT470" s="265" t="str">
        <f t="shared" si="15738"/>
        <v>Inviable Sanitariamente</v>
      </c>
      <c r="WFU470" s="265" t="str">
        <f t="shared" si="15739"/>
        <v>Inviable Sanitariamente</v>
      </c>
      <c r="WFV470" s="265" t="str">
        <f t="shared" si="15740"/>
        <v>Inviable Sanitariamente</v>
      </c>
      <c r="WFW470" s="265" t="str">
        <f t="shared" si="15741"/>
        <v>Inviable Sanitariamente</v>
      </c>
      <c r="WFX470" s="265" t="str">
        <f t="shared" si="15742"/>
        <v>Inviable Sanitariamente</v>
      </c>
      <c r="WFY470" s="265" t="str">
        <f t="shared" si="15743"/>
        <v>Inviable Sanitariamente</v>
      </c>
      <c r="WFZ470" s="265" t="str">
        <f t="shared" si="15744"/>
        <v>Inviable Sanitariamente</v>
      </c>
      <c r="WGA470" s="265" t="str">
        <f t="shared" si="15745"/>
        <v>Inviable Sanitariamente</v>
      </c>
      <c r="WGB470" s="265" t="str">
        <f t="shared" si="15746"/>
        <v>Inviable Sanitariamente</v>
      </c>
      <c r="WGC470" s="265" t="str">
        <f t="shared" si="15747"/>
        <v>Inviable Sanitariamente</v>
      </c>
      <c r="WGD470" s="265" t="str">
        <f t="shared" si="15748"/>
        <v>Inviable Sanitariamente</v>
      </c>
      <c r="WGE470" s="265" t="str">
        <f t="shared" si="15749"/>
        <v>Inviable Sanitariamente</v>
      </c>
      <c r="WGF470" s="265" t="str">
        <f t="shared" si="15750"/>
        <v>Inviable Sanitariamente</v>
      </c>
      <c r="WGG470" s="265" t="str">
        <f t="shared" si="15751"/>
        <v>Inviable Sanitariamente</v>
      </c>
      <c r="WGH470" s="265" t="str">
        <f t="shared" si="15752"/>
        <v>Inviable Sanitariamente</v>
      </c>
      <c r="WGI470" s="265" t="str">
        <f t="shared" si="15753"/>
        <v>Inviable Sanitariamente</v>
      </c>
      <c r="WGJ470" s="265" t="str">
        <f t="shared" si="15754"/>
        <v>Inviable Sanitariamente</v>
      </c>
      <c r="WGK470" s="265" t="str">
        <f t="shared" si="15755"/>
        <v>Inviable Sanitariamente</v>
      </c>
      <c r="WGL470" s="265" t="str">
        <f t="shared" si="15756"/>
        <v>Inviable Sanitariamente</v>
      </c>
      <c r="WGM470" s="265" t="str">
        <f t="shared" si="15757"/>
        <v>Inviable Sanitariamente</v>
      </c>
      <c r="WGN470" s="265" t="str">
        <f t="shared" si="15758"/>
        <v>Inviable Sanitariamente</v>
      </c>
      <c r="WGO470" s="265" t="str">
        <f t="shared" si="15759"/>
        <v>Inviable Sanitariamente</v>
      </c>
      <c r="WGP470" s="265" t="str">
        <f t="shared" si="15760"/>
        <v>Inviable Sanitariamente</v>
      </c>
      <c r="WGQ470" s="265" t="str">
        <f t="shared" si="15761"/>
        <v>Inviable Sanitariamente</v>
      </c>
      <c r="WGR470" s="265" t="str">
        <f t="shared" si="15762"/>
        <v>Inviable Sanitariamente</v>
      </c>
      <c r="WGS470" s="265" t="str">
        <f t="shared" si="15763"/>
        <v>Inviable Sanitariamente</v>
      </c>
      <c r="WGT470" s="265" t="str">
        <f t="shared" si="15764"/>
        <v>Inviable Sanitariamente</v>
      </c>
      <c r="WGU470" s="265" t="str">
        <f t="shared" si="15765"/>
        <v>Inviable Sanitariamente</v>
      </c>
      <c r="WGV470" s="265" t="str">
        <f t="shared" si="15766"/>
        <v>Inviable Sanitariamente</v>
      </c>
      <c r="WGW470" s="265" t="str">
        <f t="shared" si="15767"/>
        <v>Inviable Sanitariamente</v>
      </c>
      <c r="WGX470" s="265" t="str">
        <f t="shared" si="15768"/>
        <v>Inviable Sanitariamente</v>
      </c>
      <c r="WGY470" s="265" t="str">
        <f t="shared" si="15769"/>
        <v>Inviable Sanitariamente</v>
      </c>
      <c r="WGZ470" s="265" t="str">
        <f t="shared" si="15770"/>
        <v>Inviable Sanitariamente</v>
      </c>
      <c r="WHA470" s="265" t="str">
        <f t="shared" si="15771"/>
        <v>Inviable Sanitariamente</v>
      </c>
      <c r="WHB470" s="265" t="str">
        <f t="shared" si="15772"/>
        <v>Inviable Sanitariamente</v>
      </c>
      <c r="WHC470" s="265" t="str">
        <f t="shared" si="15773"/>
        <v>Inviable Sanitariamente</v>
      </c>
      <c r="WHD470" s="265" t="str">
        <f t="shared" si="15774"/>
        <v>Inviable Sanitariamente</v>
      </c>
      <c r="WHE470" s="265" t="str">
        <f t="shared" si="15775"/>
        <v>Inviable Sanitariamente</v>
      </c>
      <c r="WHF470" s="265" t="str">
        <f t="shared" si="15776"/>
        <v>Inviable Sanitariamente</v>
      </c>
      <c r="WHG470" s="265" t="str">
        <f t="shared" si="15777"/>
        <v>Inviable Sanitariamente</v>
      </c>
      <c r="WHH470" s="265" t="str">
        <f t="shared" si="15778"/>
        <v>Inviable Sanitariamente</v>
      </c>
      <c r="WHI470" s="265" t="str">
        <f t="shared" si="15779"/>
        <v>Inviable Sanitariamente</v>
      </c>
      <c r="WHJ470" s="265" t="str">
        <f t="shared" si="15780"/>
        <v>Inviable Sanitariamente</v>
      </c>
      <c r="WHK470" s="265" t="str">
        <f t="shared" si="15781"/>
        <v>Inviable Sanitariamente</v>
      </c>
      <c r="WHL470" s="265" t="str">
        <f t="shared" si="15782"/>
        <v>Inviable Sanitariamente</v>
      </c>
      <c r="WHM470" s="265" t="str">
        <f t="shared" si="15783"/>
        <v>Inviable Sanitariamente</v>
      </c>
      <c r="WHN470" s="265" t="str">
        <f t="shared" si="15784"/>
        <v>Inviable Sanitariamente</v>
      </c>
      <c r="WHO470" s="265" t="str">
        <f t="shared" si="15785"/>
        <v>Inviable Sanitariamente</v>
      </c>
      <c r="WHP470" s="265" t="str">
        <f t="shared" si="15786"/>
        <v>Inviable Sanitariamente</v>
      </c>
      <c r="WHQ470" s="265" t="str">
        <f t="shared" si="15787"/>
        <v>Inviable Sanitariamente</v>
      </c>
      <c r="WHR470" s="265" t="str">
        <f t="shared" si="15788"/>
        <v>Inviable Sanitariamente</v>
      </c>
      <c r="WHS470" s="265" t="str">
        <f t="shared" si="15789"/>
        <v>Inviable Sanitariamente</v>
      </c>
      <c r="WHT470" s="265" t="str">
        <f t="shared" si="15790"/>
        <v>Inviable Sanitariamente</v>
      </c>
      <c r="WHU470" s="265" t="str">
        <f t="shared" si="15791"/>
        <v>Inviable Sanitariamente</v>
      </c>
      <c r="WHV470" s="265" t="str">
        <f t="shared" si="15792"/>
        <v>Inviable Sanitariamente</v>
      </c>
      <c r="WHW470" s="265" t="str">
        <f t="shared" si="15793"/>
        <v>Inviable Sanitariamente</v>
      </c>
      <c r="WHX470" s="265" t="str">
        <f t="shared" si="15794"/>
        <v>Inviable Sanitariamente</v>
      </c>
      <c r="WHY470" s="265" t="str">
        <f t="shared" si="15795"/>
        <v>Inviable Sanitariamente</v>
      </c>
      <c r="WHZ470" s="265" t="str">
        <f t="shared" si="15796"/>
        <v>Inviable Sanitariamente</v>
      </c>
      <c r="WIA470" s="265" t="str">
        <f t="shared" si="15797"/>
        <v>Inviable Sanitariamente</v>
      </c>
      <c r="WIB470" s="265" t="str">
        <f t="shared" si="15798"/>
        <v>Inviable Sanitariamente</v>
      </c>
      <c r="WIC470" s="265" t="str">
        <f t="shared" si="15799"/>
        <v>Inviable Sanitariamente</v>
      </c>
      <c r="WID470" s="265" t="str">
        <f t="shared" si="15800"/>
        <v>Inviable Sanitariamente</v>
      </c>
      <c r="WIE470" s="265" t="str">
        <f t="shared" si="15801"/>
        <v>Inviable Sanitariamente</v>
      </c>
      <c r="WIF470" s="265" t="str">
        <f t="shared" si="15802"/>
        <v>Inviable Sanitariamente</v>
      </c>
      <c r="WIG470" s="265" t="str">
        <f t="shared" si="15803"/>
        <v>Inviable Sanitariamente</v>
      </c>
      <c r="WIH470" s="265" t="str">
        <f t="shared" si="15804"/>
        <v>Inviable Sanitariamente</v>
      </c>
      <c r="WII470" s="265" t="str">
        <f t="shared" si="15805"/>
        <v>Inviable Sanitariamente</v>
      </c>
      <c r="WIJ470" s="265" t="str">
        <f t="shared" si="15806"/>
        <v>Inviable Sanitariamente</v>
      </c>
      <c r="WIK470" s="265" t="str">
        <f t="shared" si="15807"/>
        <v>Inviable Sanitariamente</v>
      </c>
      <c r="WIL470" s="265" t="str">
        <f t="shared" si="15808"/>
        <v>Inviable Sanitariamente</v>
      </c>
      <c r="WIM470" s="265" t="str">
        <f t="shared" si="15809"/>
        <v>Inviable Sanitariamente</v>
      </c>
      <c r="WIN470" s="265" t="str">
        <f t="shared" si="15810"/>
        <v>Inviable Sanitariamente</v>
      </c>
      <c r="WIO470" s="265" t="str">
        <f t="shared" si="15811"/>
        <v>Inviable Sanitariamente</v>
      </c>
      <c r="WIP470" s="265" t="str">
        <f t="shared" si="15812"/>
        <v>Inviable Sanitariamente</v>
      </c>
      <c r="WIQ470" s="265" t="str">
        <f t="shared" si="15813"/>
        <v>Inviable Sanitariamente</v>
      </c>
      <c r="WIR470" s="265" t="str">
        <f t="shared" si="15814"/>
        <v>Inviable Sanitariamente</v>
      </c>
      <c r="WIS470" s="265" t="str">
        <f t="shared" si="15815"/>
        <v>Inviable Sanitariamente</v>
      </c>
      <c r="WIT470" s="265" t="str">
        <f t="shared" si="15816"/>
        <v>Inviable Sanitariamente</v>
      </c>
      <c r="WIU470" s="265" t="str">
        <f t="shared" si="15817"/>
        <v>Inviable Sanitariamente</v>
      </c>
      <c r="WIV470" s="265" t="str">
        <f t="shared" si="15818"/>
        <v>Inviable Sanitariamente</v>
      </c>
      <c r="WIW470" s="265" t="str">
        <f t="shared" si="15819"/>
        <v>Inviable Sanitariamente</v>
      </c>
      <c r="WIX470" s="265" t="str">
        <f t="shared" si="15820"/>
        <v>Inviable Sanitariamente</v>
      </c>
      <c r="WIY470" s="265" t="str">
        <f t="shared" si="15821"/>
        <v>Inviable Sanitariamente</v>
      </c>
      <c r="WIZ470" s="265" t="str">
        <f t="shared" si="15822"/>
        <v>Inviable Sanitariamente</v>
      </c>
      <c r="WJA470" s="265" t="str">
        <f t="shared" si="15823"/>
        <v>Inviable Sanitariamente</v>
      </c>
      <c r="WJB470" s="265" t="str">
        <f t="shared" si="15824"/>
        <v>Inviable Sanitariamente</v>
      </c>
      <c r="WJC470" s="265" t="str">
        <f t="shared" si="15825"/>
        <v>Inviable Sanitariamente</v>
      </c>
      <c r="WJD470" s="265" t="str">
        <f t="shared" si="15826"/>
        <v>Inviable Sanitariamente</v>
      </c>
      <c r="WJE470" s="265" t="str">
        <f t="shared" si="15827"/>
        <v>Inviable Sanitariamente</v>
      </c>
      <c r="WJF470" s="265" t="str">
        <f t="shared" si="15828"/>
        <v>Inviable Sanitariamente</v>
      </c>
      <c r="WJG470" s="265" t="str">
        <f t="shared" si="15829"/>
        <v>Inviable Sanitariamente</v>
      </c>
      <c r="WJH470" s="265" t="str">
        <f t="shared" si="15830"/>
        <v>Inviable Sanitariamente</v>
      </c>
      <c r="WJI470" s="265" t="str">
        <f t="shared" si="15831"/>
        <v>Inviable Sanitariamente</v>
      </c>
      <c r="WJJ470" s="265" t="str">
        <f t="shared" si="15832"/>
        <v>Inviable Sanitariamente</v>
      </c>
      <c r="WJK470" s="265" t="str">
        <f t="shared" si="15833"/>
        <v>Inviable Sanitariamente</v>
      </c>
      <c r="WJL470" s="265" t="str">
        <f t="shared" si="15834"/>
        <v>Inviable Sanitariamente</v>
      </c>
      <c r="WJM470" s="265" t="str">
        <f t="shared" si="15835"/>
        <v>Inviable Sanitariamente</v>
      </c>
      <c r="WJN470" s="265" t="str">
        <f t="shared" si="15836"/>
        <v>Inviable Sanitariamente</v>
      </c>
      <c r="WJO470" s="265" t="str">
        <f t="shared" si="15837"/>
        <v>Inviable Sanitariamente</v>
      </c>
      <c r="WJP470" s="265" t="str">
        <f t="shared" si="15838"/>
        <v>Inviable Sanitariamente</v>
      </c>
      <c r="WJQ470" s="265" t="str">
        <f t="shared" si="15839"/>
        <v>Inviable Sanitariamente</v>
      </c>
      <c r="WJR470" s="265" t="str">
        <f t="shared" si="15840"/>
        <v>Inviable Sanitariamente</v>
      </c>
      <c r="WJS470" s="265" t="str">
        <f t="shared" si="15841"/>
        <v>Inviable Sanitariamente</v>
      </c>
      <c r="WJT470" s="265" t="str">
        <f t="shared" si="15842"/>
        <v>Inviable Sanitariamente</v>
      </c>
      <c r="WJU470" s="265" t="str">
        <f t="shared" si="15843"/>
        <v>Inviable Sanitariamente</v>
      </c>
      <c r="WJV470" s="265" t="str">
        <f t="shared" si="15844"/>
        <v>Inviable Sanitariamente</v>
      </c>
      <c r="WJW470" s="265" t="str">
        <f t="shared" si="15845"/>
        <v>Inviable Sanitariamente</v>
      </c>
      <c r="WJX470" s="265" t="str">
        <f t="shared" si="15846"/>
        <v>Inviable Sanitariamente</v>
      </c>
      <c r="WJY470" s="265" t="str">
        <f t="shared" si="15847"/>
        <v>Inviable Sanitariamente</v>
      </c>
      <c r="WJZ470" s="265" t="str">
        <f t="shared" si="15848"/>
        <v>Inviable Sanitariamente</v>
      </c>
      <c r="WKA470" s="265" t="str">
        <f t="shared" si="15849"/>
        <v>Inviable Sanitariamente</v>
      </c>
      <c r="WKB470" s="265" t="str">
        <f t="shared" si="15850"/>
        <v>Inviable Sanitariamente</v>
      </c>
      <c r="WKC470" s="265" t="str">
        <f t="shared" si="15851"/>
        <v>Inviable Sanitariamente</v>
      </c>
      <c r="WKD470" s="265" t="str">
        <f t="shared" si="15852"/>
        <v>Inviable Sanitariamente</v>
      </c>
      <c r="WKE470" s="265" t="str">
        <f t="shared" si="15853"/>
        <v>Inviable Sanitariamente</v>
      </c>
      <c r="WKF470" s="265" t="str">
        <f t="shared" si="15854"/>
        <v>Inviable Sanitariamente</v>
      </c>
      <c r="WKG470" s="265" t="str">
        <f t="shared" si="15855"/>
        <v>Inviable Sanitariamente</v>
      </c>
      <c r="WKH470" s="265" t="str">
        <f t="shared" si="15856"/>
        <v>Inviable Sanitariamente</v>
      </c>
      <c r="WKI470" s="265" t="str">
        <f t="shared" si="15857"/>
        <v>Inviable Sanitariamente</v>
      </c>
      <c r="WKJ470" s="265" t="str">
        <f t="shared" si="15858"/>
        <v>Inviable Sanitariamente</v>
      </c>
      <c r="WKK470" s="265" t="str">
        <f t="shared" si="15859"/>
        <v>Inviable Sanitariamente</v>
      </c>
      <c r="WKL470" s="265" t="str">
        <f t="shared" si="15860"/>
        <v>Inviable Sanitariamente</v>
      </c>
      <c r="WKM470" s="265" t="str">
        <f t="shared" si="15861"/>
        <v>Inviable Sanitariamente</v>
      </c>
      <c r="WKN470" s="265" t="str">
        <f t="shared" si="15862"/>
        <v>Inviable Sanitariamente</v>
      </c>
      <c r="WKO470" s="265" t="str">
        <f t="shared" si="15863"/>
        <v>Inviable Sanitariamente</v>
      </c>
      <c r="WKP470" s="265" t="str">
        <f t="shared" si="15864"/>
        <v>Inviable Sanitariamente</v>
      </c>
      <c r="WKQ470" s="265" t="str">
        <f t="shared" si="15865"/>
        <v>Inviable Sanitariamente</v>
      </c>
      <c r="WKR470" s="265" t="str">
        <f t="shared" si="15866"/>
        <v>Inviable Sanitariamente</v>
      </c>
      <c r="WKS470" s="265" t="str">
        <f t="shared" si="15867"/>
        <v>Inviable Sanitariamente</v>
      </c>
      <c r="WKT470" s="265" t="str">
        <f t="shared" si="15868"/>
        <v>Inviable Sanitariamente</v>
      </c>
      <c r="WKU470" s="265" t="str">
        <f t="shared" si="15869"/>
        <v>Inviable Sanitariamente</v>
      </c>
      <c r="WKV470" s="265" t="str">
        <f t="shared" si="15870"/>
        <v>Inviable Sanitariamente</v>
      </c>
      <c r="WKW470" s="265" t="str">
        <f t="shared" si="15871"/>
        <v>Inviable Sanitariamente</v>
      </c>
      <c r="WKX470" s="265" t="str">
        <f t="shared" si="15872"/>
        <v>Inviable Sanitariamente</v>
      </c>
      <c r="WKY470" s="265" t="str">
        <f t="shared" si="15873"/>
        <v>Inviable Sanitariamente</v>
      </c>
      <c r="WKZ470" s="265" t="str">
        <f t="shared" si="15874"/>
        <v>Inviable Sanitariamente</v>
      </c>
      <c r="WLA470" s="265" t="str">
        <f t="shared" si="15875"/>
        <v>Inviable Sanitariamente</v>
      </c>
      <c r="WLB470" s="265" t="str">
        <f t="shared" si="15876"/>
        <v>Inviable Sanitariamente</v>
      </c>
      <c r="WLC470" s="265" t="str">
        <f t="shared" si="15877"/>
        <v>Inviable Sanitariamente</v>
      </c>
      <c r="WLD470" s="265" t="str">
        <f t="shared" si="15878"/>
        <v>Inviable Sanitariamente</v>
      </c>
      <c r="WLE470" s="265" t="str">
        <f t="shared" si="15879"/>
        <v>Inviable Sanitariamente</v>
      </c>
      <c r="WLF470" s="265" t="str">
        <f t="shared" si="15880"/>
        <v>Inviable Sanitariamente</v>
      </c>
      <c r="WLG470" s="265" t="str">
        <f t="shared" si="15881"/>
        <v>Inviable Sanitariamente</v>
      </c>
      <c r="WLH470" s="265" t="str">
        <f t="shared" si="15882"/>
        <v>Inviable Sanitariamente</v>
      </c>
      <c r="WLI470" s="265" t="str">
        <f t="shared" si="15883"/>
        <v>Inviable Sanitariamente</v>
      </c>
      <c r="WLJ470" s="265" t="str">
        <f t="shared" si="15884"/>
        <v>Inviable Sanitariamente</v>
      </c>
      <c r="WLK470" s="265" t="str">
        <f t="shared" si="15885"/>
        <v>Inviable Sanitariamente</v>
      </c>
      <c r="WLL470" s="265" t="str">
        <f t="shared" si="15886"/>
        <v>Inviable Sanitariamente</v>
      </c>
      <c r="WLM470" s="265" t="str">
        <f t="shared" si="15887"/>
        <v>Inviable Sanitariamente</v>
      </c>
      <c r="WLN470" s="265" t="str">
        <f t="shared" si="15888"/>
        <v>Inviable Sanitariamente</v>
      </c>
      <c r="WLO470" s="265" t="str">
        <f t="shared" si="15889"/>
        <v>Inviable Sanitariamente</v>
      </c>
      <c r="WLP470" s="265" t="str">
        <f t="shared" si="15890"/>
        <v>Inviable Sanitariamente</v>
      </c>
      <c r="WLQ470" s="265" t="str">
        <f t="shared" si="15891"/>
        <v>Inviable Sanitariamente</v>
      </c>
      <c r="WLR470" s="265" t="str">
        <f t="shared" si="15892"/>
        <v>Inviable Sanitariamente</v>
      </c>
      <c r="WLS470" s="265" t="str">
        <f t="shared" si="15893"/>
        <v>Inviable Sanitariamente</v>
      </c>
      <c r="WLT470" s="265" t="str">
        <f t="shared" si="15894"/>
        <v>Inviable Sanitariamente</v>
      </c>
      <c r="WLU470" s="265" t="str">
        <f t="shared" si="15895"/>
        <v>Inviable Sanitariamente</v>
      </c>
      <c r="WLV470" s="265" t="str">
        <f t="shared" si="15896"/>
        <v>Inviable Sanitariamente</v>
      </c>
      <c r="WLW470" s="265" t="str">
        <f t="shared" si="15897"/>
        <v>Inviable Sanitariamente</v>
      </c>
      <c r="WLX470" s="265" t="str">
        <f t="shared" si="15898"/>
        <v>Inviable Sanitariamente</v>
      </c>
      <c r="WLY470" s="265" t="str">
        <f t="shared" si="15899"/>
        <v>Inviable Sanitariamente</v>
      </c>
      <c r="WLZ470" s="265" t="str">
        <f t="shared" si="15900"/>
        <v>Inviable Sanitariamente</v>
      </c>
      <c r="WMA470" s="265" t="str">
        <f t="shared" si="15901"/>
        <v>Inviable Sanitariamente</v>
      </c>
      <c r="WMB470" s="265" t="str">
        <f t="shared" si="15902"/>
        <v>Inviable Sanitariamente</v>
      </c>
      <c r="WMC470" s="265" t="str">
        <f t="shared" si="15903"/>
        <v>Inviable Sanitariamente</v>
      </c>
      <c r="WMD470" s="265" t="str">
        <f t="shared" si="15904"/>
        <v>Inviable Sanitariamente</v>
      </c>
      <c r="WME470" s="265" t="str">
        <f t="shared" si="15905"/>
        <v>Inviable Sanitariamente</v>
      </c>
      <c r="WMF470" s="265" t="str">
        <f t="shared" si="15906"/>
        <v>Inviable Sanitariamente</v>
      </c>
      <c r="WMG470" s="265" t="str">
        <f t="shared" si="15907"/>
        <v>Inviable Sanitariamente</v>
      </c>
      <c r="WMH470" s="265" t="str">
        <f t="shared" si="15908"/>
        <v>Inviable Sanitariamente</v>
      </c>
      <c r="WMI470" s="265" t="str">
        <f t="shared" si="15909"/>
        <v>Inviable Sanitariamente</v>
      </c>
      <c r="WMJ470" s="265" t="str">
        <f t="shared" si="15910"/>
        <v>Inviable Sanitariamente</v>
      </c>
      <c r="WMK470" s="265" t="str">
        <f t="shared" si="15911"/>
        <v>Inviable Sanitariamente</v>
      </c>
      <c r="WML470" s="265" t="str">
        <f t="shared" si="15912"/>
        <v>Inviable Sanitariamente</v>
      </c>
      <c r="WMM470" s="265" t="str">
        <f t="shared" si="15913"/>
        <v>Inviable Sanitariamente</v>
      </c>
      <c r="WMN470" s="265" t="str">
        <f t="shared" si="15914"/>
        <v>Inviable Sanitariamente</v>
      </c>
      <c r="WMO470" s="265" t="str">
        <f t="shared" si="15915"/>
        <v>Inviable Sanitariamente</v>
      </c>
      <c r="WMP470" s="265" t="str">
        <f t="shared" si="15916"/>
        <v>Inviable Sanitariamente</v>
      </c>
      <c r="WMQ470" s="265" t="str">
        <f t="shared" si="15917"/>
        <v>Inviable Sanitariamente</v>
      </c>
      <c r="WMR470" s="265" t="str">
        <f t="shared" si="15918"/>
        <v>Inviable Sanitariamente</v>
      </c>
      <c r="WMS470" s="265" t="str">
        <f t="shared" si="15919"/>
        <v>Inviable Sanitariamente</v>
      </c>
      <c r="WMT470" s="265" t="str">
        <f t="shared" si="15920"/>
        <v>Inviable Sanitariamente</v>
      </c>
      <c r="WMU470" s="265" t="str">
        <f t="shared" si="15921"/>
        <v>Inviable Sanitariamente</v>
      </c>
      <c r="WMV470" s="265" t="str">
        <f t="shared" si="15922"/>
        <v>Inviable Sanitariamente</v>
      </c>
      <c r="WMW470" s="265" t="str">
        <f t="shared" si="15923"/>
        <v>Inviable Sanitariamente</v>
      </c>
      <c r="WMX470" s="265" t="str">
        <f t="shared" si="15924"/>
        <v>Inviable Sanitariamente</v>
      </c>
      <c r="WMY470" s="265" t="str">
        <f t="shared" si="15925"/>
        <v>Inviable Sanitariamente</v>
      </c>
      <c r="WMZ470" s="265" t="str">
        <f t="shared" si="15926"/>
        <v>Inviable Sanitariamente</v>
      </c>
      <c r="WNA470" s="265" t="str">
        <f t="shared" si="15927"/>
        <v>Inviable Sanitariamente</v>
      </c>
      <c r="WNB470" s="265" t="str">
        <f t="shared" si="15928"/>
        <v>Inviable Sanitariamente</v>
      </c>
      <c r="WNC470" s="265" t="str">
        <f t="shared" si="15929"/>
        <v>Inviable Sanitariamente</v>
      </c>
      <c r="WND470" s="265" t="str">
        <f t="shared" si="15930"/>
        <v>Inviable Sanitariamente</v>
      </c>
      <c r="WNE470" s="265" t="str">
        <f t="shared" si="15931"/>
        <v>Inviable Sanitariamente</v>
      </c>
      <c r="WNF470" s="265" t="str">
        <f t="shared" si="15932"/>
        <v>Inviable Sanitariamente</v>
      </c>
      <c r="WNG470" s="265" t="str">
        <f t="shared" si="15933"/>
        <v>Inviable Sanitariamente</v>
      </c>
      <c r="WNH470" s="265" t="str">
        <f t="shared" si="15934"/>
        <v>Inviable Sanitariamente</v>
      </c>
      <c r="WNI470" s="265" t="str">
        <f t="shared" si="15935"/>
        <v>Inviable Sanitariamente</v>
      </c>
      <c r="WNJ470" s="265" t="str">
        <f t="shared" si="15936"/>
        <v>Inviable Sanitariamente</v>
      </c>
      <c r="WNK470" s="265" t="str">
        <f t="shared" si="15937"/>
        <v>Inviable Sanitariamente</v>
      </c>
      <c r="WNL470" s="265" t="str">
        <f t="shared" si="15938"/>
        <v>Inviable Sanitariamente</v>
      </c>
      <c r="WNM470" s="265" t="str">
        <f t="shared" si="15939"/>
        <v>Inviable Sanitariamente</v>
      </c>
      <c r="WNN470" s="265" t="str">
        <f t="shared" si="15940"/>
        <v>Inviable Sanitariamente</v>
      </c>
      <c r="WNO470" s="265" t="str">
        <f t="shared" si="15941"/>
        <v>Inviable Sanitariamente</v>
      </c>
      <c r="WNP470" s="265" t="str">
        <f t="shared" si="15942"/>
        <v>Inviable Sanitariamente</v>
      </c>
      <c r="WNQ470" s="265" t="str">
        <f t="shared" si="15943"/>
        <v>Inviable Sanitariamente</v>
      </c>
      <c r="WNR470" s="265" t="str">
        <f t="shared" si="15944"/>
        <v>Inviable Sanitariamente</v>
      </c>
      <c r="WNS470" s="265" t="str">
        <f t="shared" si="15945"/>
        <v>Inviable Sanitariamente</v>
      </c>
      <c r="WNT470" s="265" t="str">
        <f t="shared" si="15946"/>
        <v>Inviable Sanitariamente</v>
      </c>
      <c r="WNU470" s="265" t="str">
        <f t="shared" si="15947"/>
        <v>Inviable Sanitariamente</v>
      </c>
      <c r="WNV470" s="265" t="str">
        <f t="shared" si="15948"/>
        <v>Inviable Sanitariamente</v>
      </c>
      <c r="WNW470" s="265" t="str">
        <f t="shared" si="15949"/>
        <v>Inviable Sanitariamente</v>
      </c>
      <c r="WNX470" s="265" t="str">
        <f t="shared" si="15950"/>
        <v>Inviable Sanitariamente</v>
      </c>
      <c r="WNY470" s="265" t="str">
        <f t="shared" si="15951"/>
        <v>Inviable Sanitariamente</v>
      </c>
      <c r="WNZ470" s="265" t="str">
        <f t="shared" si="15952"/>
        <v>Inviable Sanitariamente</v>
      </c>
      <c r="WOA470" s="265" t="str">
        <f t="shared" si="15953"/>
        <v>Inviable Sanitariamente</v>
      </c>
      <c r="WOB470" s="265" t="str">
        <f t="shared" si="15954"/>
        <v>Inviable Sanitariamente</v>
      </c>
      <c r="WOC470" s="265" t="str">
        <f t="shared" si="15955"/>
        <v>Inviable Sanitariamente</v>
      </c>
      <c r="WOD470" s="265" t="str">
        <f t="shared" si="15956"/>
        <v>Inviable Sanitariamente</v>
      </c>
      <c r="WOE470" s="265" t="str">
        <f t="shared" si="15957"/>
        <v>Inviable Sanitariamente</v>
      </c>
      <c r="WOF470" s="265" t="str">
        <f t="shared" si="15958"/>
        <v>Inviable Sanitariamente</v>
      </c>
      <c r="WOG470" s="265" t="str">
        <f t="shared" si="15959"/>
        <v>Inviable Sanitariamente</v>
      </c>
      <c r="WOH470" s="265" t="str">
        <f t="shared" si="15960"/>
        <v>Inviable Sanitariamente</v>
      </c>
      <c r="WOI470" s="265" t="str">
        <f t="shared" si="15961"/>
        <v>Inviable Sanitariamente</v>
      </c>
      <c r="WOJ470" s="265" t="str">
        <f t="shared" si="15962"/>
        <v>Inviable Sanitariamente</v>
      </c>
      <c r="WOK470" s="265" t="str">
        <f t="shared" si="15963"/>
        <v>Inviable Sanitariamente</v>
      </c>
      <c r="WOL470" s="265" t="str">
        <f t="shared" si="15964"/>
        <v>Inviable Sanitariamente</v>
      </c>
      <c r="WOM470" s="265" t="str">
        <f t="shared" si="15965"/>
        <v>Inviable Sanitariamente</v>
      </c>
      <c r="WON470" s="265" t="str">
        <f t="shared" si="15966"/>
        <v>Inviable Sanitariamente</v>
      </c>
      <c r="WOO470" s="265" t="str">
        <f t="shared" si="15967"/>
        <v>Inviable Sanitariamente</v>
      </c>
      <c r="WOP470" s="265" t="str">
        <f t="shared" si="15968"/>
        <v>Inviable Sanitariamente</v>
      </c>
      <c r="WOQ470" s="265" t="str">
        <f t="shared" si="15969"/>
        <v>Inviable Sanitariamente</v>
      </c>
      <c r="WOR470" s="265" t="str">
        <f t="shared" si="15970"/>
        <v>Inviable Sanitariamente</v>
      </c>
      <c r="WOS470" s="265" t="str">
        <f t="shared" si="15971"/>
        <v>Inviable Sanitariamente</v>
      </c>
      <c r="WOT470" s="265" t="str">
        <f t="shared" si="15972"/>
        <v>Inviable Sanitariamente</v>
      </c>
      <c r="WOU470" s="265" t="str">
        <f t="shared" si="15973"/>
        <v>Inviable Sanitariamente</v>
      </c>
      <c r="WOV470" s="265" t="str">
        <f t="shared" si="15974"/>
        <v>Inviable Sanitariamente</v>
      </c>
      <c r="WOW470" s="265" t="str">
        <f t="shared" si="15975"/>
        <v>Inviable Sanitariamente</v>
      </c>
      <c r="WOX470" s="265" t="str">
        <f t="shared" si="15976"/>
        <v>Inviable Sanitariamente</v>
      </c>
      <c r="WOY470" s="265" t="str">
        <f t="shared" si="15977"/>
        <v>Inviable Sanitariamente</v>
      </c>
      <c r="WOZ470" s="265" t="str">
        <f t="shared" si="15978"/>
        <v>Inviable Sanitariamente</v>
      </c>
      <c r="WPA470" s="265" t="str">
        <f t="shared" si="15979"/>
        <v>Inviable Sanitariamente</v>
      </c>
      <c r="WPB470" s="265" t="str">
        <f t="shared" si="15980"/>
        <v>Inviable Sanitariamente</v>
      </c>
      <c r="WPC470" s="265" t="str">
        <f t="shared" si="15981"/>
        <v>Inviable Sanitariamente</v>
      </c>
      <c r="WPD470" s="265" t="str">
        <f t="shared" si="15982"/>
        <v>Inviable Sanitariamente</v>
      </c>
      <c r="WPE470" s="265" t="str">
        <f t="shared" si="15983"/>
        <v>Inviable Sanitariamente</v>
      </c>
      <c r="WPF470" s="265" t="str">
        <f t="shared" si="15984"/>
        <v>Inviable Sanitariamente</v>
      </c>
      <c r="WPG470" s="265" t="str">
        <f t="shared" si="15985"/>
        <v>Inviable Sanitariamente</v>
      </c>
      <c r="WPH470" s="265" t="str">
        <f t="shared" si="15986"/>
        <v>Inviable Sanitariamente</v>
      </c>
      <c r="WPI470" s="265" t="str">
        <f t="shared" si="15987"/>
        <v>Inviable Sanitariamente</v>
      </c>
      <c r="WPJ470" s="265" t="str">
        <f t="shared" si="15988"/>
        <v>Inviable Sanitariamente</v>
      </c>
      <c r="WPK470" s="265" t="str">
        <f t="shared" si="15989"/>
        <v>Inviable Sanitariamente</v>
      </c>
      <c r="WPL470" s="265" t="str">
        <f t="shared" si="15990"/>
        <v>Inviable Sanitariamente</v>
      </c>
      <c r="WPM470" s="265" t="str">
        <f t="shared" si="15991"/>
        <v>Inviable Sanitariamente</v>
      </c>
      <c r="WPN470" s="265" t="str">
        <f t="shared" si="15992"/>
        <v>Inviable Sanitariamente</v>
      </c>
      <c r="WPO470" s="265" t="str">
        <f t="shared" si="15993"/>
        <v>Inviable Sanitariamente</v>
      </c>
      <c r="WPP470" s="265" t="str">
        <f t="shared" si="15994"/>
        <v>Inviable Sanitariamente</v>
      </c>
      <c r="WPQ470" s="265" t="str">
        <f t="shared" si="15995"/>
        <v>Inviable Sanitariamente</v>
      </c>
      <c r="WPR470" s="265" t="str">
        <f t="shared" si="15996"/>
        <v>Inviable Sanitariamente</v>
      </c>
      <c r="WPS470" s="265" t="str">
        <f t="shared" si="15997"/>
        <v>Inviable Sanitariamente</v>
      </c>
      <c r="WPT470" s="265" t="str">
        <f t="shared" si="15998"/>
        <v>Inviable Sanitariamente</v>
      </c>
      <c r="WPU470" s="265" t="str">
        <f t="shared" si="15999"/>
        <v>Inviable Sanitariamente</v>
      </c>
      <c r="WPV470" s="265" t="str">
        <f t="shared" si="16000"/>
        <v>Inviable Sanitariamente</v>
      </c>
      <c r="WPW470" s="265" t="str">
        <f t="shared" si="16001"/>
        <v>Inviable Sanitariamente</v>
      </c>
      <c r="WPX470" s="265" t="str">
        <f t="shared" si="16002"/>
        <v>Inviable Sanitariamente</v>
      </c>
      <c r="WPY470" s="265" t="str">
        <f t="shared" si="16003"/>
        <v>Inviable Sanitariamente</v>
      </c>
      <c r="WPZ470" s="265" t="str">
        <f t="shared" si="16004"/>
        <v>Inviable Sanitariamente</v>
      </c>
      <c r="WQA470" s="265" t="str">
        <f t="shared" si="16005"/>
        <v>Inviable Sanitariamente</v>
      </c>
      <c r="WQB470" s="265" t="str">
        <f t="shared" si="16006"/>
        <v>Inviable Sanitariamente</v>
      </c>
      <c r="WQC470" s="265" t="str">
        <f t="shared" si="16007"/>
        <v>Inviable Sanitariamente</v>
      </c>
      <c r="WQD470" s="265" t="str">
        <f t="shared" si="16008"/>
        <v>Inviable Sanitariamente</v>
      </c>
      <c r="WQE470" s="265" t="str">
        <f t="shared" si="16009"/>
        <v>Inviable Sanitariamente</v>
      </c>
      <c r="WQF470" s="265" t="str">
        <f t="shared" si="16010"/>
        <v>Inviable Sanitariamente</v>
      </c>
      <c r="WQG470" s="265" t="str">
        <f t="shared" si="16011"/>
        <v>Inviable Sanitariamente</v>
      </c>
      <c r="WQH470" s="265" t="str">
        <f t="shared" si="16012"/>
        <v>Inviable Sanitariamente</v>
      </c>
      <c r="WQI470" s="265" t="str">
        <f t="shared" si="16013"/>
        <v>Inviable Sanitariamente</v>
      </c>
      <c r="WQJ470" s="265" t="str">
        <f t="shared" si="16014"/>
        <v>Inviable Sanitariamente</v>
      </c>
      <c r="WQK470" s="265" t="str">
        <f t="shared" si="16015"/>
        <v>Inviable Sanitariamente</v>
      </c>
      <c r="WQL470" s="265" t="str">
        <f t="shared" si="16016"/>
        <v>Inviable Sanitariamente</v>
      </c>
      <c r="WQM470" s="265" t="str">
        <f t="shared" si="16017"/>
        <v>Inviable Sanitariamente</v>
      </c>
      <c r="WQN470" s="265" t="str">
        <f t="shared" si="16018"/>
        <v>Inviable Sanitariamente</v>
      </c>
      <c r="WQO470" s="265" t="str">
        <f t="shared" si="16019"/>
        <v>Inviable Sanitariamente</v>
      </c>
      <c r="WQP470" s="265" t="str">
        <f t="shared" si="16020"/>
        <v>Inviable Sanitariamente</v>
      </c>
      <c r="WQQ470" s="265" t="str">
        <f t="shared" si="16021"/>
        <v>Inviable Sanitariamente</v>
      </c>
      <c r="WQR470" s="265" t="str">
        <f t="shared" si="16022"/>
        <v>Inviable Sanitariamente</v>
      </c>
      <c r="WQS470" s="265" t="str">
        <f t="shared" si="16023"/>
        <v>Inviable Sanitariamente</v>
      </c>
      <c r="WQT470" s="265" t="str">
        <f t="shared" si="16024"/>
        <v>Inviable Sanitariamente</v>
      </c>
      <c r="WQU470" s="265" t="str">
        <f t="shared" si="16025"/>
        <v>Inviable Sanitariamente</v>
      </c>
      <c r="WQV470" s="265" t="str">
        <f t="shared" si="16026"/>
        <v>Inviable Sanitariamente</v>
      </c>
      <c r="WQW470" s="265" t="str">
        <f t="shared" si="16027"/>
        <v>Inviable Sanitariamente</v>
      </c>
      <c r="WQX470" s="265" t="str">
        <f t="shared" si="16028"/>
        <v>Inviable Sanitariamente</v>
      </c>
      <c r="WQY470" s="265" t="str">
        <f t="shared" si="16029"/>
        <v>Inviable Sanitariamente</v>
      </c>
      <c r="WQZ470" s="265" t="str">
        <f t="shared" si="16030"/>
        <v>Inviable Sanitariamente</v>
      </c>
      <c r="WRA470" s="265" t="str">
        <f t="shared" si="16031"/>
        <v>Inviable Sanitariamente</v>
      </c>
      <c r="WRB470" s="265" t="str">
        <f t="shared" si="16032"/>
        <v>Inviable Sanitariamente</v>
      </c>
      <c r="WRC470" s="265" t="str">
        <f t="shared" si="16033"/>
        <v>Inviable Sanitariamente</v>
      </c>
      <c r="WRD470" s="265" t="str">
        <f t="shared" si="16034"/>
        <v>Inviable Sanitariamente</v>
      </c>
      <c r="WRE470" s="265" t="str">
        <f t="shared" si="16035"/>
        <v>Inviable Sanitariamente</v>
      </c>
      <c r="WRF470" s="265" t="str">
        <f t="shared" si="16036"/>
        <v>Inviable Sanitariamente</v>
      </c>
      <c r="WRG470" s="265" t="str">
        <f t="shared" si="16037"/>
        <v>Inviable Sanitariamente</v>
      </c>
      <c r="WRH470" s="265" t="str">
        <f t="shared" si="16038"/>
        <v>Inviable Sanitariamente</v>
      </c>
      <c r="WRI470" s="265" t="str">
        <f t="shared" si="16039"/>
        <v>Inviable Sanitariamente</v>
      </c>
      <c r="WRJ470" s="265" t="str">
        <f t="shared" si="16040"/>
        <v>Inviable Sanitariamente</v>
      </c>
      <c r="WRK470" s="265" t="str">
        <f t="shared" si="16041"/>
        <v>Inviable Sanitariamente</v>
      </c>
      <c r="WRL470" s="265" t="str">
        <f t="shared" si="16042"/>
        <v>Inviable Sanitariamente</v>
      </c>
      <c r="WRM470" s="265" t="str">
        <f t="shared" si="16043"/>
        <v>Inviable Sanitariamente</v>
      </c>
      <c r="WRN470" s="265" t="str">
        <f t="shared" si="16044"/>
        <v>Inviable Sanitariamente</v>
      </c>
      <c r="WRO470" s="265" t="str">
        <f t="shared" si="16045"/>
        <v>Inviable Sanitariamente</v>
      </c>
      <c r="WRP470" s="265" t="str">
        <f t="shared" si="16046"/>
        <v>Inviable Sanitariamente</v>
      </c>
      <c r="WRQ470" s="265" t="str">
        <f t="shared" si="16047"/>
        <v>Inviable Sanitariamente</v>
      </c>
      <c r="WRR470" s="265" t="str">
        <f t="shared" si="16048"/>
        <v>Inviable Sanitariamente</v>
      </c>
      <c r="WRS470" s="265" t="str">
        <f t="shared" si="16049"/>
        <v>Inviable Sanitariamente</v>
      </c>
      <c r="WRT470" s="265" t="str">
        <f t="shared" si="16050"/>
        <v>Inviable Sanitariamente</v>
      </c>
      <c r="WRU470" s="265" t="str">
        <f t="shared" si="16051"/>
        <v>Inviable Sanitariamente</v>
      </c>
      <c r="WRV470" s="265" t="str">
        <f t="shared" si="16052"/>
        <v>Inviable Sanitariamente</v>
      </c>
      <c r="WRW470" s="265" t="str">
        <f t="shared" si="16053"/>
        <v>Inviable Sanitariamente</v>
      </c>
      <c r="WRX470" s="265" t="str">
        <f t="shared" si="16054"/>
        <v>Inviable Sanitariamente</v>
      </c>
      <c r="WRY470" s="265" t="str">
        <f t="shared" si="16055"/>
        <v>Inviable Sanitariamente</v>
      </c>
      <c r="WRZ470" s="265" t="str">
        <f t="shared" si="16056"/>
        <v>Inviable Sanitariamente</v>
      </c>
      <c r="WSA470" s="265" t="str">
        <f t="shared" si="16057"/>
        <v>Inviable Sanitariamente</v>
      </c>
      <c r="WSB470" s="265" t="str">
        <f t="shared" si="16058"/>
        <v>Inviable Sanitariamente</v>
      </c>
      <c r="WSC470" s="265" t="str">
        <f t="shared" si="16059"/>
        <v>Inviable Sanitariamente</v>
      </c>
      <c r="WSD470" s="265" t="str">
        <f t="shared" si="16060"/>
        <v>Inviable Sanitariamente</v>
      </c>
      <c r="WSE470" s="265" t="str">
        <f t="shared" si="16061"/>
        <v>Inviable Sanitariamente</v>
      </c>
      <c r="WSF470" s="265" t="str">
        <f t="shared" si="16062"/>
        <v>Inviable Sanitariamente</v>
      </c>
      <c r="WSG470" s="265" t="str">
        <f t="shared" si="16063"/>
        <v>Inviable Sanitariamente</v>
      </c>
      <c r="WSH470" s="265" t="str">
        <f t="shared" si="16064"/>
        <v>Inviable Sanitariamente</v>
      </c>
      <c r="WSI470" s="265" t="str">
        <f t="shared" si="16065"/>
        <v>Inviable Sanitariamente</v>
      </c>
      <c r="WSJ470" s="265" t="str">
        <f t="shared" si="16066"/>
        <v>Inviable Sanitariamente</v>
      </c>
      <c r="WSK470" s="265" t="str">
        <f t="shared" si="16067"/>
        <v>Inviable Sanitariamente</v>
      </c>
      <c r="WSL470" s="265" t="str">
        <f t="shared" si="16068"/>
        <v>Inviable Sanitariamente</v>
      </c>
      <c r="WSM470" s="265" t="str">
        <f t="shared" si="16069"/>
        <v>Inviable Sanitariamente</v>
      </c>
      <c r="WSN470" s="265" t="str">
        <f t="shared" si="16070"/>
        <v>Inviable Sanitariamente</v>
      </c>
      <c r="WSO470" s="265" t="str">
        <f t="shared" si="16071"/>
        <v>Inviable Sanitariamente</v>
      </c>
      <c r="WSP470" s="265" t="str">
        <f t="shared" si="16072"/>
        <v>Inviable Sanitariamente</v>
      </c>
      <c r="WSQ470" s="265" t="str">
        <f t="shared" si="16073"/>
        <v>Inviable Sanitariamente</v>
      </c>
      <c r="WSR470" s="265" t="str">
        <f t="shared" si="16074"/>
        <v>Inviable Sanitariamente</v>
      </c>
      <c r="WSS470" s="265" t="str">
        <f t="shared" si="16075"/>
        <v>Inviable Sanitariamente</v>
      </c>
      <c r="WST470" s="265" t="str">
        <f t="shared" si="16076"/>
        <v>Inviable Sanitariamente</v>
      </c>
      <c r="WSU470" s="265" t="str">
        <f t="shared" si="16077"/>
        <v>Inviable Sanitariamente</v>
      </c>
      <c r="WSV470" s="265" t="str">
        <f t="shared" si="16078"/>
        <v>Inviable Sanitariamente</v>
      </c>
      <c r="WSW470" s="265" t="str">
        <f t="shared" si="16079"/>
        <v>Inviable Sanitariamente</v>
      </c>
      <c r="WSX470" s="265" t="str">
        <f t="shared" si="16080"/>
        <v>Inviable Sanitariamente</v>
      </c>
      <c r="WSY470" s="265" t="str">
        <f t="shared" si="16081"/>
        <v>Inviable Sanitariamente</v>
      </c>
      <c r="WSZ470" s="265" t="str">
        <f t="shared" si="16082"/>
        <v>Inviable Sanitariamente</v>
      </c>
      <c r="WTA470" s="265" t="str">
        <f t="shared" si="16083"/>
        <v>Inviable Sanitariamente</v>
      </c>
      <c r="WTB470" s="265" t="str">
        <f t="shared" si="16084"/>
        <v>Inviable Sanitariamente</v>
      </c>
      <c r="WTC470" s="265" t="str">
        <f t="shared" si="16085"/>
        <v>Inviable Sanitariamente</v>
      </c>
      <c r="WTD470" s="265" t="str">
        <f t="shared" si="16086"/>
        <v>Inviable Sanitariamente</v>
      </c>
      <c r="WTE470" s="265" t="str">
        <f t="shared" si="16087"/>
        <v>Inviable Sanitariamente</v>
      </c>
      <c r="WTF470" s="265" t="str">
        <f t="shared" si="16088"/>
        <v>Inviable Sanitariamente</v>
      </c>
      <c r="WTG470" s="265" t="str">
        <f t="shared" si="16089"/>
        <v>Inviable Sanitariamente</v>
      </c>
      <c r="WTH470" s="265" t="str">
        <f t="shared" si="16090"/>
        <v>Inviable Sanitariamente</v>
      </c>
      <c r="WTI470" s="265" t="str">
        <f t="shared" si="16091"/>
        <v>Inviable Sanitariamente</v>
      </c>
      <c r="WTJ470" s="265" t="str">
        <f t="shared" si="16092"/>
        <v>Inviable Sanitariamente</v>
      </c>
      <c r="WTK470" s="265" t="str">
        <f t="shared" si="16093"/>
        <v>Inviable Sanitariamente</v>
      </c>
      <c r="WTL470" s="265" t="str">
        <f t="shared" si="16094"/>
        <v>Inviable Sanitariamente</v>
      </c>
      <c r="WTM470" s="265" t="str">
        <f t="shared" si="16095"/>
        <v>Inviable Sanitariamente</v>
      </c>
      <c r="WTN470" s="265" t="str">
        <f t="shared" si="16096"/>
        <v>Inviable Sanitariamente</v>
      </c>
      <c r="WTO470" s="265" t="str">
        <f t="shared" si="16097"/>
        <v>Inviable Sanitariamente</v>
      </c>
      <c r="WTP470" s="265" t="str">
        <f t="shared" si="16098"/>
        <v>Inviable Sanitariamente</v>
      </c>
      <c r="WTQ470" s="265" t="str">
        <f t="shared" si="16099"/>
        <v>Inviable Sanitariamente</v>
      </c>
      <c r="WTR470" s="265" t="str">
        <f t="shared" si="16100"/>
        <v>Inviable Sanitariamente</v>
      </c>
      <c r="WTS470" s="265" t="str">
        <f t="shared" si="16101"/>
        <v>Inviable Sanitariamente</v>
      </c>
      <c r="WTT470" s="265" t="str">
        <f t="shared" si="16102"/>
        <v>Inviable Sanitariamente</v>
      </c>
      <c r="WTU470" s="265" t="str">
        <f t="shared" si="16103"/>
        <v>Inviable Sanitariamente</v>
      </c>
      <c r="WTV470" s="265" t="str">
        <f t="shared" si="16104"/>
        <v>Inviable Sanitariamente</v>
      </c>
      <c r="WTW470" s="265" t="str">
        <f t="shared" si="16105"/>
        <v>Inviable Sanitariamente</v>
      </c>
      <c r="WTX470" s="265" t="str">
        <f t="shared" si="16106"/>
        <v>Inviable Sanitariamente</v>
      </c>
      <c r="WTY470" s="265" t="str">
        <f t="shared" si="16107"/>
        <v>Inviable Sanitariamente</v>
      </c>
      <c r="WTZ470" s="265" t="str">
        <f t="shared" si="16108"/>
        <v>Inviable Sanitariamente</v>
      </c>
      <c r="WUA470" s="265" t="str">
        <f t="shared" si="16109"/>
        <v>Inviable Sanitariamente</v>
      </c>
      <c r="WUB470" s="265" t="str">
        <f t="shared" si="16110"/>
        <v>Inviable Sanitariamente</v>
      </c>
      <c r="WUC470" s="265" t="str">
        <f t="shared" si="16111"/>
        <v>Inviable Sanitariamente</v>
      </c>
      <c r="WUD470" s="265" t="str">
        <f t="shared" si="16112"/>
        <v>Inviable Sanitariamente</v>
      </c>
      <c r="WUE470" s="265" t="str">
        <f t="shared" si="16113"/>
        <v>Inviable Sanitariamente</v>
      </c>
      <c r="WUF470" s="265" t="str">
        <f t="shared" si="16114"/>
        <v>Inviable Sanitariamente</v>
      </c>
      <c r="WUG470" s="265" t="str">
        <f t="shared" si="16115"/>
        <v>Inviable Sanitariamente</v>
      </c>
      <c r="WUH470" s="265" t="str">
        <f t="shared" si="16116"/>
        <v>Inviable Sanitariamente</v>
      </c>
      <c r="WUI470" s="265" t="str">
        <f t="shared" si="16117"/>
        <v>Inviable Sanitariamente</v>
      </c>
      <c r="WUJ470" s="265" t="str">
        <f t="shared" si="16118"/>
        <v>Inviable Sanitariamente</v>
      </c>
      <c r="WUK470" s="265" t="str">
        <f t="shared" si="16119"/>
        <v>Inviable Sanitariamente</v>
      </c>
      <c r="WUL470" s="265" t="str">
        <f t="shared" si="16120"/>
        <v>Inviable Sanitariamente</v>
      </c>
      <c r="WUM470" s="265" t="str">
        <f t="shared" si="16121"/>
        <v>Inviable Sanitariamente</v>
      </c>
      <c r="WUN470" s="265" t="str">
        <f t="shared" si="16122"/>
        <v>Inviable Sanitariamente</v>
      </c>
      <c r="WUO470" s="265" t="str">
        <f t="shared" si="16123"/>
        <v>Inviable Sanitariamente</v>
      </c>
      <c r="WUP470" s="265" t="str">
        <f t="shared" si="16124"/>
        <v>Inviable Sanitariamente</v>
      </c>
      <c r="WUQ470" s="265" t="str">
        <f t="shared" si="16125"/>
        <v>Inviable Sanitariamente</v>
      </c>
      <c r="WUR470" s="265" t="str">
        <f t="shared" si="16126"/>
        <v>Inviable Sanitariamente</v>
      </c>
      <c r="WUS470" s="265" t="str">
        <f t="shared" si="16127"/>
        <v>Inviable Sanitariamente</v>
      </c>
      <c r="WUT470" s="265" t="str">
        <f t="shared" si="16128"/>
        <v>Inviable Sanitariamente</v>
      </c>
      <c r="WUU470" s="265" t="str">
        <f t="shared" si="16129"/>
        <v>Inviable Sanitariamente</v>
      </c>
      <c r="WUV470" s="265" t="str">
        <f t="shared" si="16130"/>
        <v>Inviable Sanitariamente</v>
      </c>
      <c r="WUW470" s="265" t="str">
        <f t="shared" si="16131"/>
        <v>Inviable Sanitariamente</v>
      </c>
      <c r="WUX470" s="265" t="str">
        <f t="shared" si="16132"/>
        <v>Inviable Sanitariamente</v>
      </c>
      <c r="WUY470" s="265" t="str">
        <f t="shared" si="16133"/>
        <v>Inviable Sanitariamente</v>
      </c>
      <c r="WUZ470" s="265" t="str">
        <f t="shared" si="16134"/>
        <v>Inviable Sanitariamente</v>
      </c>
      <c r="WVA470" s="265" t="str">
        <f t="shared" si="16135"/>
        <v>Inviable Sanitariamente</v>
      </c>
      <c r="WVB470" s="265" t="str">
        <f t="shared" si="16136"/>
        <v>Inviable Sanitariamente</v>
      </c>
      <c r="WVC470" s="265" t="str">
        <f t="shared" si="16137"/>
        <v>Inviable Sanitariamente</v>
      </c>
      <c r="WVD470" s="265" t="str">
        <f t="shared" si="16138"/>
        <v>Inviable Sanitariamente</v>
      </c>
      <c r="WVE470" s="265" t="str">
        <f t="shared" si="16139"/>
        <v>Inviable Sanitariamente</v>
      </c>
      <c r="WVF470" s="265" t="str">
        <f t="shared" si="16140"/>
        <v>Inviable Sanitariamente</v>
      </c>
      <c r="WVG470" s="265" t="str">
        <f t="shared" si="16141"/>
        <v>Inviable Sanitariamente</v>
      </c>
      <c r="WVH470" s="265" t="str">
        <f t="shared" si="16142"/>
        <v>Inviable Sanitariamente</v>
      </c>
      <c r="WVI470" s="265" t="str">
        <f t="shared" si="16143"/>
        <v>Inviable Sanitariamente</v>
      </c>
      <c r="WVJ470" s="265" t="str">
        <f t="shared" si="16144"/>
        <v>Inviable Sanitariamente</v>
      </c>
      <c r="WVK470" s="265" t="str">
        <f t="shared" si="16145"/>
        <v>Inviable Sanitariamente</v>
      </c>
      <c r="WVL470" s="265" t="str">
        <f t="shared" si="16146"/>
        <v>Inviable Sanitariamente</v>
      </c>
      <c r="WVM470" s="265" t="str">
        <f t="shared" si="16147"/>
        <v>Inviable Sanitariamente</v>
      </c>
      <c r="WVN470" s="265" t="str">
        <f t="shared" si="16148"/>
        <v>Inviable Sanitariamente</v>
      </c>
      <c r="WVO470" s="265" t="str">
        <f t="shared" si="16149"/>
        <v>Inviable Sanitariamente</v>
      </c>
      <c r="WVP470" s="265" t="str">
        <f t="shared" si="16150"/>
        <v>Inviable Sanitariamente</v>
      </c>
      <c r="WVQ470" s="265" t="str">
        <f t="shared" si="16151"/>
        <v>Inviable Sanitariamente</v>
      </c>
      <c r="WVR470" s="265" t="str">
        <f t="shared" si="16152"/>
        <v>Inviable Sanitariamente</v>
      </c>
      <c r="WVS470" s="265" t="str">
        <f t="shared" si="16153"/>
        <v>Inviable Sanitariamente</v>
      </c>
      <c r="WVT470" s="265" t="str">
        <f t="shared" si="16154"/>
        <v>Inviable Sanitariamente</v>
      </c>
      <c r="WVU470" s="265" t="str">
        <f t="shared" si="16155"/>
        <v>Inviable Sanitariamente</v>
      </c>
      <c r="WVV470" s="265" t="str">
        <f t="shared" si="16156"/>
        <v>Inviable Sanitariamente</v>
      </c>
      <c r="WVW470" s="265" t="str">
        <f t="shared" si="16157"/>
        <v>Inviable Sanitariamente</v>
      </c>
      <c r="WVX470" s="265" t="str">
        <f t="shared" si="16158"/>
        <v>Inviable Sanitariamente</v>
      </c>
      <c r="WVY470" s="265" t="str">
        <f t="shared" si="16159"/>
        <v>Inviable Sanitariamente</v>
      </c>
      <c r="WVZ470" s="265" t="str">
        <f t="shared" si="16160"/>
        <v>Inviable Sanitariamente</v>
      </c>
      <c r="WWA470" s="265" t="str">
        <f t="shared" si="16161"/>
        <v>Inviable Sanitariamente</v>
      </c>
      <c r="WWB470" s="265" t="str">
        <f t="shared" si="16162"/>
        <v>Inviable Sanitariamente</v>
      </c>
      <c r="WWC470" s="265" t="str">
        <f t="shared" si="16163"/>
        <v>Inviable Sanitariamente</v>
      </c>
      <c r="WWD470" s="265" t="str">
        <f t="shared" si="16164"/>
        <v>Inviable Sanitariamente</v>
      </c>
      <c r="WWE470" s="265" t="str">
        <f t="shared" si="16165"/>
        <v>Inviable Sanitariamente</v>
      </c>
      <c r="WWF470" s="265" t="str">
        <f t="shared" si="16166"/>
        <v>Inviable Sanitariamente</v>
      </c>
      <c r="WWG470" s="265" t="str">
        <f t="shared" si="16167"/>
        <v>Inviable Sanitariamente</v>
      </c>
      <c r="WWH470" s="265" t="str">
        <f t="shared" si="16168"/>
        <v>Inviable Sanitariamente</v>
      </c>
      <c r="WWI470" s="265" t="str">
        <f t="shared" si="16169"/>
        <v>Inviable Sanitariamente</v>
      </c>
      <c r="WWJ470" s="265" t="str">
        <f t="shared" si="16170"/>
        <v>Inviable Sanitariamente</v>
      </c>
      <c r="WWK470" s="265" t="str">
        <f t="shared" si="16171"/>
        <v>Inviable Sanitariamente</v>
      </c>
      <c r="WWL470" s="265" t="str">
        <f t="shared" si="16172"/>
        <v>Inviable Sanitariamente</v>
      </c>
      <c r="WWM470" s="265" t="str">
        <f t="shared" si="16173"/>
        <v>Inviable Sanitariamente</v>
      </c>
      <c r="WWN470" s="265" t="str">
        <f t="shared" si="16174"/>
        <v>Inviable Sanitariamente</v>
      </c>
      <c r="WWO470" s="265" t="str">
        <f t="shared" si="16175"/>
        <v>Inviable Sanitariamente</v>
      </c>
      <c r="WWP470" s="265" t="str">
        <f t="shared" si="16176"/>
        <v>Inviable Sanitariamente</v>
      </c>
      <c r="WWQ470" s="265" t="str">
        <f t="shared" si="16177"/>
        <v>Inviable Sanitariamente</v>
      </c>
      <c r="WWR470" s="265" t="str">
        <f t="shared" si="16178"/>
        <v>Inviable Sanitariamente</v>
      </c>
      <c r="WWS470" s="265" t="str">
        <f t="shared" si="16179"/>
        <v>Inviable Sanitariamente</v>
      </c>
      <c r="WWT470" s="265" t="str">
        <f t="shared" si="16180"/>
        <v>Inviable Sanitariamente</v>
      </c>
      <c r="WWU470" s="265" t="str">
        <f t="shared" si="16181"/>
        <v>Inviable Sanitariamente</v>
      </c>
      <c r="WWV470" s="265" t="str">
        <f t="shared" si="16182"/>
        <v>Inviable Sanitariamente</v>
      </c>
      <c r="WWW470" s="265" t="str">
        <f t="shared" si="16183"/>
        <v>Inviable Sanitariamente</v>
      </c>
      <c r="WWX470" s="265" t="str">
        <f t="shared" si="16184"/>
        <v>Inviable Sanitariamente</v>
      </c>
      <c r="WWY470" s="265" t="str">
        <f t="shared" si="16185"/>
        <v>Inviable Sanitariamente</v>
      </c>
      <c r="WWZ470" s="265" t="str">
        <f t="shared" si="16186"/>
        <v>Inviable Sanitariamente</v>
      </c>
      <c r="WXA470" s="265" t="str">
        <f t="shared" si="16187"/>
        <v>Inviable Sanitariamente</v>
      </c>
      <c r="WXB470" s="265" t="str">
        <f t="shared" si="16188"/>
        <v>Inviable Sanitariamente</v>
      </c>
      <c r="WXC470" s="265" t="str">
        <f t="shared" si="16189"/>
        <v>Inviable Sanitariamente</v>
      </c>
      <c r="WXD470" s="265" t="str">
        <f t="shared" si="16190"/>
        <v>Inviable Sanitariamente</v>
      </c>
      <c r="WXE470" s="265" t="str">
        <f t="shared" si="16191"/>
        <v>Inviable Sanitariamente</v>
      </c>
      <c r="WXF470" s="265" t="str">
        <f t="shared" si="16192"/>
        <v>Inviable Sanitariamente</v>
      </c>
      <c r="WXG470" s="265" t="str">
        <f t="shared" si="16193"/>
        <v>Inviable Sanitariamente</v>
      </c>
      <c r="WXH470" s="265" t="str">
        <f t="shared" si="16194"/>
        <v>Inviable Sanitariamente</v>
      </c>
      <c r="WXI470" s="265" t="str">
        <f t="shared" si="16195"/>
        <v>Inviable Sanitariamente</v>
      </c>
      <c r="WXJ470" s="265" t="str">
        <f t="shared" si="16196"/>
        <v>Inviable Sanitariamente</v>
      </c>
      <c r="WXK470" s="265" t="str">
        <f t="shared" si="16197"/>
        <v>Inviable Sanitariamente</v>
      </c>
      <c r="WXL470" s="265" t="str">
        <f t="shared" si="16198"/>
        <v>Inviable Sanitariamente</v>
      </c>
      <c r="WXM470" s="265" t="str">
        <f t="shared" si="16199"/>
        <v>Inviable Sanitariamente</v>
      </c>
      <c r="WXN470" s="265" t="str">
        <f t="shared" si="16200"/>
        <v>Inviable Sanitariamente</v>
      </c>
      <c r="WXO470" s="265" t="str">
        <f t="shared" si="16201"/>
        <v>Inviable Sanitariamente</v>
      </c>
      <c r="WXP470" s="265" t="str">
        <f t="shared" si="16202"/>
        <v>Inviable Sanitariamente</v>
      </c>
      <c r="WXQ470" s="265" t="str">
        <f t="shared" si="16203"/>
        <v>Inviable Sanitariamente</v>
      </c>
      <c r="WXR470" s="265" t="str">
        <f t="shared" si="16204"/>
        <v>Inviable Sanitariamente</v>
      </c>
      <c r="WXS470" s="265" t="str">
        <f t="shared" si="16205"/>
        <v>Inviable Sanitariamente</v>
      </c>
      <c r="WXT470" s="265" t="str">
        <f t="shared" si="16206"/>
        <v>Inviable Sanitariamente</v>
      </c>
      <c r="WXU470" s="265" t="str">
        <f t="shared" si="16207"/>
        <v>Inviable Sanitariamente</v>
      </c>
      <c r="WXV470" s="265" t="str">
        <f t="shared" si="16208"/>
        <v>Inviable Sanitariamente</v>
      </c>
      <c r="WXW470" s="265" t="str">
        <f t="shared" si="16209"/>
        <v>Inviable Sanitariamente</v>
      </c>
      <c r="WXX470" s="265" t="str">
        <f t="shared" si="16210"/>
        <v>Inviable Sanitariamente</v>
      </c>
      <c r="WXY470" s="265" t="str">
        <f t="shared" si="16211"/>
        <v>Inviable Sanitariamente</v>
      </c>
      <c r="WXZ470" s="265" t="str">
        <f t="shared" si="16212"/>
        <v>Inviable Sanitariamente</v>
      </c>
      <c r="WYA470" s="265" t="str">
        <f t="shared" si="16213"/>
        <v>Inviable Sanitariamente</v>
      </c>
      <c r="WYB470" s="265" t="str">
        <f t="shared" si="16214"/>
        <v>Inviable Sanitariamente</v>
      </c>
      <c r="WYC470" s="265" t="str">
        <f t="shared" si="16215"/>
        <v>Inviable Sanitariamente</v>
      </c>
      <c r="WYD470" s="265" t="str">
        <f t="shared" si="16216"/>
        <v>Inviable Sanitariamente</v>
      </c>
      <c r="WYE470" s="265" t="str">
        <f t="shared" si="16217"/>
        <v>Inviable Sanitariamente</v>
      </c>
      <c r="WYF470" s="265" t="str">
        <f t="shared" si="16218"/>
        <v>Inviable Sanitariamente</v>
      </c>
      <c r="WYG470" s="265" t="str">
        <f t="shared" si="16219"/>
        <v>Inviable Sanitariamente</v>
      </c>
      <c r="WYH470" s="265" t="str">
        <f t="shared" si="16220"/>
        <v>Inviable Sanitariamente</v>
      </c>
      <c r="WYI470" s="265" t="str">
        <f t="shared" si="16221"/>
        <v>Inviable Sanitariamente</v>
      </c>
      <c r="WYJ470" s="265" t="str">
        <f t="shared" si="16222"/>
        <v>Inviable Sanitariamente</v>
      </c>
      <c r="WYK470" s="265" t="str">
        <f t="shared" si="16223"/>
        <v>Inviable Sanitariamente</v>
      </c>
      <c r="WYL470" s="265" t="str">
        <f t="shared" si="16224"/>
        <v>Inviable Sanitariamente</v>
      </c>
      <c r="WYM470" s="265" t="str">
        <f t="shared" si="16225"/>
        <v>Inviable Sanitariamente</v>
      </c>
      <c r="WYN470" s="265" t="str">
        <f t="shared" si="16226"/>
        <v>Inviable Sanitariamente</v>
      </c>
      <c r="WYO470" s="265" t="str">
        <f t="shared" si="16227"/>
        <v>Inviable Sanitariamente</v>
      </c>
      <c r="WYP470" s="265" t="str">
        <f t="shared" si="16228"/>
        <v>Inviable Sanitariamente</v>
      </c>
      <c r="WYQ470" s="265" t="str">
        <f t="shared" si="16229"/>
        <v>Inviable Sanitariamente</v>
      </c>
      <c r="WYR470" s="265" t="str">
        <f t="shared" si="16230"/>
        <v>Inviable Sanitariamente</v>
      </c>
      <c r="WYS470" s="265" t="str">
        <f t="shared" si="16231"/>
        <v>Inviable Sanitariamente</v>
      </c>
      <c r="WYT470" s="265" t="str">
        <f t="shared" si="16232"/>
        <v>Inviable Sanitariamente</v>
      </c>
      <c r="WYU470" s="265" t="str">
        <f t="shared" si="16233"/>
        <v>Inviable Sanitariamente</v>
      </c>
      <c r="WYV470" s="265" t="str">
        <f t="shared" si="16234"/>
        <v>Inviable Sanitariamente</v>
      </c>
      <c r="WYW470" s="265" t="str">
        <f t="shared" si="16235"/>
        <v>Inviable Sanitariamente</v>
      </c>
      <c r="WYX470" s="265" t="str">
        <f t="shared" si="16236"/>
        <v>Inviable Sanitariamente</v>
      </c>
      <c r="WYY470" s="265" t="str">
        <f t="shared" si="16237"/>
        <v>Inviable Sanitariamente</v>
      </c>
      <c r="WYZ470" s="265" t="str">
        <f t="shared" si="16238"/>
        <v>Inviable Sanitariamente</v>
      </c>
      <c r="WZA470" s="265" t="str">
        <f t="shared" si="16239"/>
        <v>Inviable Sanitariamente</v>
      </c>
      <c r="WZB470" s="265" t="str">
        <f t="shared" si="16240"/>
        <v>Inviable Sanitariamente</v>
      </c>
      <c r="WZC470" s="265" t="str">
        <f t="shared" si="16241"/>
        <v>Inviable Sanitariamente</v>
      </c>
      <c r="WZD470" s="265" t="str">
        <f t="shared" si="16242"/>
        <v>Inviable Sanitariamente</v>
      </c>
      <c r="WZE470" s="265" t="str">
        <f t="shared" si="16243"/>
        <v>Inviable Sanitariamente</v>
      </c>
      <c r="WZF470" s="265" t="str">
        <f t="shared" si="16244"/>
        <v>Inviable Sanitariamente</v>
      </c>
      <c r="WZG470" s="265" t="str">
        <f t="shared" si="16245"/>
        <v>Inviable Sanitariamente</v>
      </c>
      <c r="WZH470" s="265" t="str">
        <f t="shared" si="16246"/>
        <v>Inviable Sanitariamente</v>
      </c>
      <c r="WZI470" s="265" t="str">
        <f t="shared" si="16247"/>
        <v>Inviable Sanitariamente</v>
      </c>
      <c r="WZJ470" s="265" t="str">
        <f t="shared" si="16248"/>
        <v>Inviable Sanitariamente</v>
      </c>
      <c r="WZK470" s="265" t="str">
        <f t="shared" si="16249"/>
        <v>Inviable Sanitariamente</v>
      </c>
      <c r="WZL470" s="265" t="str">
        <f t="shared" si="16250"/>
        <v>Inviable Sanitariamente</v>
      </c>
      <c r="WZM470" s="265" t="str">
        <f t="shared" si="16251"/>
        <v>Inviable Sanitariamente</v>
      </c>
      <c r="WZN470" s="265" t="str">
        <f t="shared" si="16252"/>
        <v>Inviable Sanitariamente</v>
      </c>
      <c r="WZO470" s="265" t="str">
        <f t="shared" si="16253"/>
        <v>Inviable Sanitariamente</v>
      </c>
      <c r="WZP470" s="265" t="str">
        <f t="shared" si="16254"/>
        <v>Inviable Sanitariamente</v>
      </c>
      <c r="WZQ470" s="265" t="str">
        <f t="shared" si="16255"/>
        <v>Inviable Sanitariamente</v>
      </c>
      <c r="WZR470" s="265" t="str">
        <f t="shared" si="16256"/>
        <v>Inviable Sanitariamente</v>
      </c>
      <c r="WZS470" s="265" t="str">
        <f t="shared" si="16257"/>
        <v>Inviable Sanitariamente</v>
      </c>
      <c r="WZT470" s="265" t="str">
        <f t="shared" si="16258"/>
        <v>Inviable Sanitariamente</v>
      </c>
      <c r="WZU470" s="265" t="str">
        <f t="shared" si="16259"/>
        <v>Inviable Sanitariamente</v>
      </c>
      <c r="WZV470" s="265" t="str">
        <f t="shared" si="16260"/>
        <v>Inviable Sanitariamente</v>
      </c>
      <c r="WZW470" s="265" t="str">
        <f t="shared" si="16261"/>
        <v>Inviable Sanitariamente</v>
      </c>
      <c r="WZX470" s="265" t="str">
        <f t="shared" si="16262"/>
        <v>Inviable Sanitariamente</v>
      </c>
      <c r="WZY470" s="265" t="str">
        <f t="shared" si="16263"/>
        <v>Inviable Sanitariamente</v>
      </c>
      <c r="WZZ470" s="265" t="str">
        <f t="shared" si="16264"/>
        <v>Inviable Sanitariamente</v>
      </c>
      <c r="XAA470" s="265" t="str">
        <f t="shared" si="16265"/>
        <v>Inviable Sanitariamente</v>
      </c>
      <c r="XAB470" s="265" t="str">
        <f t="shared" si="16266"/>
        <v>Inviable Sanitariamente</v>
      </c>
      <c r="XAC470" s="265" t="str">
        <f t="shared" si="16267"/>
        <v>Inviable Sanitariamente</v>
      </c>
      <c r="XAD470" s="265" t="str">
        <f t="shared" si="16268"/>
        <v>Inviable Sanitariamente</v>
      </c>
      <c r="XAE470" s="265" t="str">
        <f t="shared" si="16269"/>
        <v>Inviable Sanitariamente</v>
      </c>
      <c r="XAF470" s="265" t="str">
        <f t="shared" si="16270"/>
        <v>Inviable Sanitariamente</v>
      </c>
      <c r="XAG470" s="265" t="str">
        <f t="shared" si="16271"/>
        <v>Inviable Sanitariamente</v>
      </c>
      <c r="XAH470" s="265" t="str">
        <f t="shared" si="16272"/>
        <v>Inviable Sanitariamente</v>
      </c>
      <c r="XAI470" s="265" t="str">
        <f t="shared" si="16273"/>
        <v>Inviable Sanitariamente</v>
      </c>
      <c r="XAJ470" s="265" t="str">
        <f t="shared" si="16274"/>
        <v>Inviable Sanitariamente</v>
      </c>
      <c r="XAK470" s="265" t="str">
        <f t="shared" si="16275"/>
        <v>Inviable Sanitariamente</v>
      </c>
      <c r="XAL470" s="265" t="str">
        <f t="shared" si="16276"/>
        <v>Inviable Sanitariamente</v>
      </c>
      <c r="XAM470" s="265" t="str">
        <f t="shared" si="16277"/>
        <v>Inviable Sanitariamente</v>
      </c>
      <c r="XAN470" s="265" t="str">
        <f t="shared" si="16278"/>
        <v>Inviable Sanitariamente</v>
      </c>
      <c r="XAO470" s="265" t="str">
        <f t="shared" si="16279"/>
        <v>Inviable Sanitariamente</v>
      </c>
      <c r="XAP470" s="265" t="str">
        <f t="shared" si="16280"/>
        <v>Inviable Sanitariamente</v>
      </c>
      <c r="XAQ470" s="265" t="str">
        <f t="shared" si="16281"/>
        <v>Inviable Sanitariamente</v>
      </c>
      <c r="XAR470" s="265" t="str">
        <f t="shared" si="16282"/>
        <v>Inviable Sanitariamente</v>
      </c>
      <c r="XAS470" s="265" t="str">
        <f t="shared" si="16283"/>
        <v>Inviable Sanitariamente</v>
      </c>
      <c r="XAT470" s="265" t="str">
        <f t="shared" si="16284"/>
        <v>Inviable Sanitariamente</v>
      </c>
      <c r="XAU470" s="265" t="str">
        <f t="shared" si="16285"/>
        <v>Inviable Sanitariamente</v>
      </c>
      <c r="XAV470" s="265" t="str">
        <f t="shared" si="16286"/>
        <v>Inviable Sanitariamente</v>
      </c>
      <c r="XAW470" s="265" t="str">
        <f t="shared" si="16287"/>
        <v>Inviable Sanitariamente</v>
      </c>
      <c r="XAX470" s="265" t="str">
        <f t="shared" si="16288"/>
        <v>Inviable Sanitariamente</v>
      </c>
      <c r="XAY470" s="265" t="str">
        <f t="shared" si="16289"/>
        <v>Inviable Sanitariamente</v>
      </c>
      <c r="XAZ470" s="265" t="str">
        <f t="shared" si="16290"/>
        <v>Inviable Sanitariamente</v>
      </c>
      <c r="XBA470" s="265" t="str">
        <f t="shared" si="16291"/>
        <v>Inviable Sanitariamente</v>
      </c>
      <c r="XBB470" s="265" t="str">
        <f t="shared" si="16292"/>
        <v>Inviable Sanitariamente</v>
      </c>
      <c r="XBC470" s="265" t="str">
        <f t="shared" si="16293"/>
        <v>Inviable Sanitariamente</v>
      </c>
      <c r="XBD470" s="265" t="str">
        <f t="shared" si="16294"/>
        <v>Inviable Sanitariamente</v>
      </c>
      <c r="XBE470" s="265" t="str">
        <f t="shared" si="16295"/>
        <v>Inviable Sanitariamente</v>
      </c>
      <c r="XBF470" s="265" t="str">
        <f t="shared" si="16296"/>
        <v>Inviable Sanitariamente</v>
      </c>
      <c r="XBG470" s="265" t="str">
        <f t="shared" si="16297"/>
        <v>Inviable Sanitariamente</v>
      </c>
      <c r="XBH470" s="265" t="str">
        <f t="shared" si="16298"/>
        <v>Inviable Sanitariamente</v>
      </c>
      <c r="XBI470" s="265" t="str">
        <f t="shared" si="16299"/>
        <v>Inviable Sanitariamente</v>
      </c>
      <c r="XBJ470" s="265" t="str">
        <f t="shared" si="16300"/>
        <v>Inviable Sanitariamente</v>
      </c>
      <c r="XBK470" s="265" t="str">
        <f t="shared" si="16301"/>
        <v>Inviable Sanitariamente</v>
      </c>
      <c r="XBL470" s="265" t="str">
        <f t="shared" si="16302"/>
        <v>Inviable Sanitariamente</v>
      </c>
      <c r="XBM470" s="265" t="str">
        <f t="shared" si="16303"/>
        <v>Inviable Sanitariamente</v>
      </c>
      <c r="XBN470" s="265" t="str">
        <f t="shared" si="16304"/>
        <v>Inviable Sanitariamente</v>
      </c>
      <c r="XBO470" s="265" t="str">
        <f t="shared" si="16305"/>
        <v>Inviable Sanitariamente</v>
      </c>
      <c r="XBP470" s="265" t="str">
        <f t="shared" si="16306"/>
        <v>Inviable Sanitariamente</v>
      </c>
      <c r="XBQ470" s="265" t="str">
        <f t="shared" si="16307"/>
        <v>Inviable Sanitariamente</v>
      </c>
      <c r="XBR470" s="265" t="str">
        <f t="shared" si="16308"/>
        <v>Inviable Sanitariamente</v>
      </c>
      <c r="XBS470" s="265" t="str">
        <f t="shared" si="16309"/>
        <v>Inviable Sanitariamente</v>
      </c>
      <c r="XBT470" s="265" t="str">
        <f t="shared" si="16310"/>
        <v>Inviable Sanitariamente</v>
      </c>
      <c r="XBU470" s="265" t="str">
        <f t="shared" si="16311"/>
        <v>Inviable Sanitariamente</v>
      </c>
      <c r="XBV470" s="265" t="str">
        <f t="shared" si="16312"/>
        <v>Inviable Sanitariamente</v>
      </c>
      <c r="XBW470" s="265" t="str">
        <f t="shared" si="16313"/>
        <v>Inviable Sanitariamente</v>
      </c>
      <c r="XBX470" s="265" t="str">
        <f t="shared" si="16314"/>
        <v>Inviable Sanitariamente</v>
      </c>
      <c r="XBY470" s="265" t="str">
        <f t="shared" si="16315"/>
        <v>Inviable Sanitariamente</v>
      </c>
      <c r="XBZ470" s="265" t="str">
        <f t="shared" si="16316"/>
        <v>Inviable Sanitariamente</v>
      </c>
      <c r="XCA470" s="265" t="str">
        <f t="shared" si="16317"/>
        <v>Inviable Sanitariamente</v>
      </c>
      <c r="XCB470" s="265" t="str">
        <f t="shared" si="16318"/>
        <v>Inviable Sanitariamente</v>
      </c>
      <c r="XCC470" s="265" t="str">
        <f t="shared" si="16319"/>
        <v>Inviable Sanitariamente</v>
      </c>
      <c r="XCD470" s="265" t="str">
        <f t="shared" si="16320"/>
        <v>Inviable Sanitariamente</v>
      </c>
      <c r="XCE470" s="265" t="str">
        <f t="shared" si="16321"/>
        <v>Inviable Sanitariamente</v>
      </c>
      <c r="XCF470" s="265" t="str">
        <f t="shared" si="16322"/>
        <v>Inviable Sanitariamente</v>
      </c>
      <c r="XCG470" s="265" t="str">
        <f t="shared" si="16323"/>
        <v>Inviable Sanitariamente</v>
      </c>
      <c r="XCH470" s="265" t="str">
        <f t="shared" si="16324"/>
        <v>Inviable Sanitariamente</v>
      </c>
      <c r="XCI470" s="265" t="str">
        <f t="shared" si="16325"/>
        <v>Inviable Sanitariamente</v>
      </c>
      <c r="XCJ470" s="265" t="str">
        <f t="shared" si="16326"/>
        <v>Inviable Sanitariamente</v>
      </c>
      <c r="XCK470" s="265" t="str">
        <f t="shared" si="16327"/>
        <v>Inviable Sanitariamente</v>
      </c>
      <c r="XCL470" s="265" t="str">
        <f t="shared" si="16328"/>
        <v>Inviable Sanitariamente</v>
      </c>
      <c r="XCM470" s="265" t="str">
        <f t="shared" si="16329"/>
        <v>Inviable Sanitariamente</v>
      </c>
      <c r="XCN470" s="265" t="str">
        <f t="shared" si="16330"/>
        <v>Inviable Sanitariamente</v>
      </c>
      <c r="XCO470" s="265" t="str">
        <f t="shared" si="16331"/>
        <v>Inviable Sanitariamente</v>
      </c>
      <c r="XCP470" s="265" t="str">
        <f t="shared" si="16332"/>
        <v>Inviable Sanitariamente</v>
      </c>
      <c r="XCQ470" s="265" t="str">
        <f t="shared" si="16333"/>
        <v>Inviable Sanitariamente</v>
      </c>
      <c r="XCR470" s="265" t="str">
        <f t="shared" si="16334"/>
        <v>Inviable Sanitariamente</v>
      </c>
      <c r="XCS470" s="265" t="str">
        <f t="shared" si="16335"/>
        <v>Inviable Sanitariamente</v>
      </c>
      <c r="XCT470" s="265" t="str">
        <f t="shared" si="16336"/>
        <v>Inviable Sanitariamente</v>
      </c>
      <c r="XCU470" s="265" t="str">
        <f t="shared" si="16337"/>
        <v>Inviable Sanitariamente</v>
      </c>
      <c r="XCV470" s="265" t="str">
        <f t="shared" si="16338"/>
        <v>Inviable Sanitariamente</v>
      </c>
      <c r="XCW470" s="265" t="str">
        <f t="shared" si="16339"/>
        <v>Inviable Sanitariamente</v>
      </c>
      <c r="XCX470" s="265" t="str">
        <f t="shared" si="16340"/>
        <v>Inviable Sanitariamente</v>
      </c>
      <c r="XCY470" s="265" t="str">
        <f t="shared" si="16341"/>
        <v>Inviable Sanitariamente</v>
      </c>
      <c r="XCZ470" s="265" t="str">
        <f t="shared" si="16342"/>
        <v>Inviable Sanitariamente</v>
      </c>
      <c r="XDA470" s="265" t="str">
        <f t="shared" si="16343"/>
        <v>Inviable Sanitariamente</v>
      </c>
      <c r="XDB470" s="265" t="str">
        <f t="shared" si="16344"/>
        <v>Inviable Sanitariamente</v>
      </c>
      <c r="XDC470" s="265" t="str">
        <f t="shared" si="16345"/>
        <v>Inviable Sanitariamente</v>
      </c>
      <c r="XDD470" s="265" t="str">
        <f t="shared" si="16346"/>
        <v>Inviable Sanitariamente</v>
      </c>
      <c r="XDE470" s="265" t="str">
        <f t="shared" si="16347"/>
        <v>Inviable Sanitariamente</v>
      </c>
      <c r="XDF470" s="265" t="str">
        <f t="shared" si="16348"/>
        <v>Inviable Sanitariamente</v>
      </c>
      <c r="XDG470" s="265" t="str">
        <f t="shared" si="16349"/>
        <v>Inviable Sanitariamente</v>
      </c>
      <c r="XDH470" s="265" t="str">
        <f t="shared" si="16350"/>
        <v>Inviable Sanitariamente</v>
      </c>
      <c r="XDI470" s="265" t="str">
        <f t="shared" si="16351"/>
        <v>Inviable Sanitariamente</v>
      </c>
      <c r="XDJ470" s="265" t="str">
        <f t="shared" si="16352"/>
        <v>Inviable Sanitariamente</v>
      </c>
      <c r="XDK470" s="265" t="str">
        <f t="shared" si="16353"/>
        <v>Inviable Sanitariamente</v>
      </c>
      <c r="XDL470" s="265" t="str">
        <f t="shared" si="16354"/>
        <v>Inviable Sanitariamente</v>
      </c>
      <c r="XDM470" s="265" t="str">
        <f t="shared" si="16355"/>
        <v>Inviable Sanitariamente</v>
      </c>
      <c r="XDN470" s="265" t="str">
        <f t="shared" si="16356"/>
        <v>Inviable Sanitariamente</v>
      </c>
      <c r="XDO470" s="265" t="str">
        <f t="shared" si="16357"/>
        <v>Inviable Sanitariamente</v>
      </c>
      <c r="XDP470" s="265" t="str">
        <f t="shared" si="16358"/>
        <v>Inviable Sanitariamente</v>
      </c>
      <c r="XDQ470" s="265" t="str">
        <f t="shared" si="16359"/>
        <v>Inviable Sanitariamente</v>
      </c>
      <c r="XDR470" s="265" t="str">
        <f t="shared" si="16360"/>
        <v>Inviable Sanitariamente</v>
      </c>
      <c r="XDS470" s="265" t="str">
        <f t="shared" si="16361"/>
        <v>Inviable Sanitariamente</v>
      </c>
      <c r="XDT470" s="265" t="str">
        <f t="shared" si="16362"/>
        <v>Inviable Sanitariamente</v>
      </c>
      <c r="XDU470" s="265" t="str">
        <f t="shared" si="16363"/>
        <v>Inviable Sanitariamente</v>
      </c>
      <c r="XDV470" s="265" t="str">
        <f t="shared" si="16364"/>
        <v>Inviable Sanitariamente</v>
      </c>
      <c r="XDW470" s="265" t="str">
        <f t="shared" si="16365"/>
        <v>Inviable Sanitariamente</v>
      </c>
      <c r="XDX470" s="265" t="str">
        <f t="shared" si="16366"/>
        <v>Inviable Sanitariamente</v>
      </c>
      <c r="XDY470" s="265" t="str">
        <f t="shared" si="16367"/>
        <v>Inviable Sanitariamente</v>
      </c>
      <c r="XDZ470" s="265" t="str">
        <f t="shared" si="16368"/>
        <v>Inviable Sanitariamente</v>
      </c>
      <c r="XEA470" s="265" t="str">
        <f t="shared" si="16369"/>
        <v>Inviable Sanitariamente</v>
      </c>
      <c r="XEB470" s="265" t="str">
        <f t="shared" si="16370"/>
        <v>Inviable Sanitariamente</v>
      </c>
      <c r="XEC470" s="265" t="str">
        <f t="shared" si="16371"/>
        <v>Inviable Sanitariamente</v>
      </c>
      <c r="XED470" s="265" t="str">
        <f t="shared" si="16372"/>
        <v>Inviable Sanitariamente</v>
      </c>
      <c r="XEE470" s="265" t="str">
        <f t="shared" si="16373"/>
        <v>Inviable Sanitariamente</v>
      </c>
      <c r="XEF470" s="265" t="str">
        <f t="shared" si="16374"/>
        <v>Inviable Sanitariamente</v>
      </c>
      <c r="XEG470" s="265" t="str">
        <f t="shared" si="16375"/>
        <v>Inviable Sanitariamente</v>
      </c>
      <c r="XEH470" s="265" t="str">
        <f t="shared" si="16376"/>
        <v>Inviable Sanitariamente</v>
      </c>
      <c r="XEI470" s="265" t="str">
        <f t="shared" si="16377"/>
        <v>Inviable Sanitariamente</v>
      </c>
      <c r="XEJ470" s="265" t="str">
        <f t="shared" si="16378"/>
        <v>Inviable Sanitariamente</v>
      </c>
      <c r="XEK470" s="265" t="str">
        <f t="shared" si="16379"/>
        <v>Inviable Sanitariamente</v>
      </c>
      <c r="XEL470" s="265" t="str">
        <f t="shared" si="16380"/>
        <v>Inviable Sanitariamente</v>
      </c>
      <c r="XEM470" s="265" t="str">
        <f t="shared" si="16381"/>
        <v>Inviable Sanitariamente</v>
      </c>
      <c r="XEN470" s="265" t="str">
        <f t="shared" si="16382"/>
        <v>Inviable Sanitariamente</v>
      </c>
      <c r="XEO470" s="265" t="str">
        <f t="shared" si="16383"/>
        <v>Inviable Sanitariamente</v>
      </c>
      <c r="XEP470" s="265" t="str">
        <f t="shared" si="16384"/>
        <v>Inviable Sanitariamente</v>
      </c>
      <c r="XEQ470" s="265" t="str">
        <f t="shared" si="16385"/>
        <v>Inviable Sanitariamente</v>
      </c>
      <c r="XER470" s="265" t="str">
        <f t="shared" si="16386"/>
        <v>Inviable Sanitariamente</v>
      </c>
      <c r="XES470" s="265" t="str">
        <f t="shared" si="16387"/>
        <v>Inviable Sanitariamente</v>
      </c>
      <c r="XET470" s="265" t="str">
        <f t="shared" si="16388"/>
        <v>Inviable Sanitariamente</v>
      </c>
      <c r="XEU470" s="265" t="str">
        <f t="shared" si="16389"/>
        <v>Inviable Sanitariamente</v>
      </c>
      <c r="XEV470" s="265" t="str">
        <f t="shared" si="16390"/>
        <v>Inviable Sanitariamente</v>
      </c>
      <c r="XEW470" s="265" t="str">
        <f t="shared" si="16391"/>
        <v>Inviable Sanitariamente</v>
      </c>
      <c r="XEX470" s="265" t="str">
        <f t="shared" si="16392"/>
        <v>Inviable Sanitariamente</v>
      </c>
      <c r="XEY470" s="265" t="str">
        <f t="shared" si="16393"/>
        <v>Inviable Sanitariamente</v>
      </c>
      <c r="XEZ470" s="265" t="str">
        <f t="shared" si="16394"/>
        <v>Inviable Sanitariamente</v>
      </c>
      <c r="XFA470" s="265" t="str">
        <f t="shared" si="16395"/>
        <v>Inviable Sanitariamente</v>
      </c>
      <c r="XFB470" s="265" t="str">
        <f t="shared" si="16396"/>
        <v>Inviable Sanitariamente</v>
      </c>
      <c r="XFC470" s="265" t="str">
        <f t="shared" si="16397"/>
        <v>Inviable Sanitariamente</v>
      </c>
      <c r="XFD470" s="265" t="str">
        <f t="shared" si="16398"/>
        <v>Inviable Sanitariamente</v>
      </c>
    </row>
    <row r="471" spans="1:16384" ht="32.1" customHeight="1">
      <c r="A471" s="591" t="s">
        <v>174</v>
      </c>
      <c r="B471" s="463" t="s">
        <v>4324</v>
      </c>
      <c r="C471" s="465" t="s">
        <v>4350</v>
      </c>
      <c r="D471" s="263">
        <v>120</v>
      </c>
      <c r="E471" s="281"/>
      <c r="F471" s="281"/>
      <c r="G471" s="281"/>
      <c r="H471" s="281"/>
      <c r="I471" s="281"/>
      <c r="J471" s="281"/>
      <c r="K471" s="281">
        <v>96.39</v>
      </c>
      <c r="L471" s="281"/>
      <c r="M471" s="281"/>
      <c r="N471" s="281"/>
      <c r="O471" s="281"/>
      <c r="P471" s="281"/>
      <c r="Q471" s="477">
        <f t="shared" si="29"/>
        <v>96.39</v>
      </c>
      <c r="R471" s="242" t="str">
        <f t="shared" si="28"/>
        <v>NO</v>
      </c>
      <c r="S471" s="265" t="str">
        <f t="shared" si="33"/>
        <v>Inviable Sanitariamente</v>
      </c>
      <c r="T471" s="265" t="str">
        <f t="shared" si="34"/>
        <v>Inviable Sanitariamente</v>
      </c>
      <c r="U471" s="265" t="str">
        <f t="shared" si="35"/>
        <v>Inviable Sanitariamente</v>
      </c>
      <c r="V471" s="265" t="str">
        <f t="shared" si="36"/>
        <v>Inviable Sanitariamente</v>
      </c>
      <c r="W471" s="265" t="str">
        <f t="shared" si="37"/>
        <v>Inviable Sanitariamente</v>
      </c>
      <c r="X471" s="265" t="str">
        <f t="shared" si="38"/>
        <v>Inviable Sanitariamente</v>
      </c>
      <c r="Y471" s="265" t="str">
        <f t="shared" si="39"/>
        <v>Inviable Sanitariamente</v>
      </c>
      <c r="Z471" s="265" t="str">
        <f t="shared" si="40"/>
        <v>Inviable Sanitariamente</v>
      </c>
      <c r="AA471" s="265" t="str">
        <f t="shared" si="41"/>
        <v>Inviable Sanitariamente</v>
      </c>
      <c r="AB471" s="265" t="str">
        <f t="shared" si="42"/>
        <v>Inviable Sanitariamente</v>
      </c>
      <c r="AC471" s="265" t="str">
        <f t="shared" si="43"/>
        <v>Inviable Sanitariamente</v>
      </c>
      <c r="AD471" s="265" t="str">
        <f t="shared" si="44"/>
        <v>Inviable Sanitariamente</v>
      </c>
      <c r="AE471" s="265" t="str">
        <f t="shared" si="45"/>
        <v>Inviable Sanitariamente</v>
      </c>
      <c r="AF471" s="265" t="str">
        <f t="shared" si="46"/>
        <v>Inviable Sanitariamente</v>
      </c>
      <c r="AG471" s="265" t="str">
        <f t="shared" si="47"/>
        <v>Inviable Sanitariamente</v>
      </c>
      <c r="AH471" s="265" t="str">
        <f t="shared" si="48"/>
        <v>Inviable Sanitariamente</v>
      </c>
      <c r="AI471" s="265" t="str">
        <f t="shared" si="49"/>
        <v>Inviable Sanitariamente</v>
      </c>
      <c r="AJ471" s="265" t="str">
        <f t="shared" si="50"/>
        <v>Inviable Sanitariamente</v>
      </c>
      <c r="AK471" s="265" t="str">
        <f t="shared" si="51"/>
        <v>Inviable Sanitariamente</v>
      </c>
      <c r="AL471" s="265" t="str">
        <f t="shared" si="52"/>
        <v>Inviable Sanitariamente</v>
      </c>
      <c r="AM471" s="265" t="str">
        <f t="shared" si="53"/>
        <v>Inviable Sanitariamente</v>
      </c>
      <c r="AN471" s="265" t="str">
        <f t="shared" si="54"/>
        <v>Inviable Sanitariamente</v>
      </c>
      <c r="AO471" s="265" t="str">
        <f t="shared" si="55"/>
        <v>Inviable Sanitariamente</v>
      </c>
      <c r="AP471" s="265" t="str">
        <f t="shared" si="56"/>
        <v>Inviable Sanitariamente</v>
      </c>
      <c r="AQ471" s="265" t="str">
        <f t="shared" si="57"/>
        <v>Inviable Sanitariamente</v>
      </c>
      <c r="AR471" s="265" t="str">
        <f t="shared" si="58"/>
        <v>Inviable Sanitariamente</v>
      </c>
      <c r="AS471" s="265" t="str">
        <f t="shared" si="59"/>
        <v>Inviable Sanitariamente</v>
      </c>
      <c r="AT471" s="265" t="str">
        <f t="shared" si="60"/>
        <v>Inviable Sanitariamente</v>
      </c>
      <c r="AU471" s="265" t="str">
        <f t="shared" si="61"/>
        <v>Inviable Sanitariamente</v>
      </c>
      <c r="AV471" s="265" t="str">
        <f t="shared" si="62"/>
        <v>Inviable Sanitariamente</v>
      </c>
      <c r="AW471" s="265" t="str">
        <f t="shared" si="63"/>
        <v>Inviable Sanitariamente</v>
      </c>
      <c r="AX471" s="265" t="str">
        <f t="shared" si="64"/>
        <v>Inviable Sanitariamente</v>
      </c>
      <c r="AY471" s="265" t="str">
        <f t="shared" si="65"/>
        <v>Inviable Sanitariamente</v>
      </c>
      <c r="AZ471" s="265" t="str">
        <f t="shared" si="66"/>
        <v>Inviable Sanitariamente</v>
      </c>
      <c r="BA471" s="265" t="str">
        <f t="shared" si="67"/>
        <v>Inviable Sanitariamente</v>
      </c>
      <c r="BB471" s="265" t="str">
        <f t="shared" si="68"/>
        <v>Inviable Sanitariamente</v>
      </c>
      <c r="BC471" s="265" t="str">
        <f t="shared" si="69"/>
        <v>Inviable Sanitariamente</v>
      </c>
      <c r="BD471" s="265" t="str">
        <f t="shared" si="70"/>
        <v>Inviable Sanitariamente</v>
      </c>
      <c r="BE471" s="265" t="str">
        <f t="shared" si="71"/>
        <v>Inviable Sanitariamente</v>
      </c>
      <c r="BF471" s="265" t="str">
        <f t="shared" si="72"/>
        <v>Inviable Sanitariamente</v>
      </c>
      <c r="BG471" s="265" t="str">
        <f t="shared" si="73"/>
        <v>Inviable Sanitariamente</v>
      </c>
      <c r="BH471" s="265" t="str">
        <f t="shared" si="74"/>
        <v>Inviable Sanitariamente</v>
      </c>
      <c r="BI471" s="265" t="str">
        <f t="shared" si="75"/>
        <v>Inviable Sanitariamente</v>
      </c>
      <c r="BJ471" s="265" t="str">
        <f t="shared" si="76"/>
        <v>Inviable Sanitariamente</v>
      </c>
      <c r="BK471" s="265" t="str">
        <f t="shared" si="77"/>
        <v>Inviable Sanitariamente</v>
      </c>
      <c r="BL471" s="265" t="str">
        <f t="shared" si="78"/>
        <v>Inviable Sanitariamente</v>
      </c>
      <c r="BM471" s="265" t="str">
        <f t="shared" si="79"/>
        <v>Inviable Sanitariamente</v>
      </c>
      <c r="BN471" s="265" t="str">
        <f t="shared" si="80"/>
        <v>Inviable Sanitariamente</v>
      </c>
      <c r="BO471" s="265" t="str">
        <f t="shared" si="81"/>
        <v>Inviable Sanitariamente</v>
      </c>
      <c r="BP471" s="265" t="str">
        <f t="shared" si="82"/>
        <v>Inviable Sanitariamente</v>
      </c>
      <c r="BQ471" s="265" t="str">
        <f t="shared" si="83"/>
        <v>Inviable Sanitariamente</v>
      </c>
      <c r="BR471" s="265" t="str">
        <f t="shared" si="84"/>
        <v>Inviable Sanitariamente</v>
      </c>
      <c r="BS471" s="265" t="str">
        <f t="shared" si="85"/>
        <v>Inviable Sanitariamente</v>
      </c>
      <c r="BT471" s="265" t="str">
        <f t="shared" si="86"/>
        <v>Inviable Sanitariamente</v>
      </c>
      <c r="BU471" s="265" t="str">
        <f t="shared" si="87"/>
        <v>Inviable Sanitariamente</v>
      </c>
      <c r="BV471" s="265" t="str">
        <f t="shared" si="88"/>
        <v>Inviable Sanitariamente</v>
      </c>
      <c r="BW471" s="265" t="str">
        <f t="shared" si="89"/>
        <v>Inviable Sanitariamente</v>
      </c>
      <c r="BX471" s="265" t="str">
        <f t="shared" si="90"/>
        <v>Inviable Sanitariamente</v>
      </c>
      <c r="BY471" s="265" t="str">
        <f t="shared" si="91"/>
        <v>Inviable Sanitariamente</v>
      </c>
      <c r="BZ471" s="265" t="str">
        <f t="shared" si="92"/>
        <v>Inviable Sanitariamente</v>
      </c>
      <c r="CA471" s="265" t="str">
        <f t="shared" si="93"/>
        <v>Inviable Sanitariamente</v>
      </c>
      <c r="CB471" s="265" t="str">
        <f t="shared" si="94"/>
        <v>Inviable Sanitariamente</v>
      </c>
      <c r="CC471" s="265" t="str">
        <f t="shared" si="95"/>
        <v>Inviable Sanitariamente</v>
      </c>
      <c r="CD471" s="265" t="str">
        <f t="shared" si="96"/>
        <v>Inviable Sanitariamente</v>
      </c>
      <c r="CE471" s="265" t="str">
        <f t="shared" si="97"/>
        <v>Inviable Sanitariamente</v>
      </c>
      <c r="CF471" s="265" t="str">
        <f t="shared" si="98"/>
        <v>Inviable Sanitariamente</v>
      </c>
      <c r="CG471" s="265" t="str">
        <f t="shared" si="99"/>
        <v>Inviable Sanitariamente</v>
      </c>
      <c r="CH471" s="265" t="str">
        <f t="shared" si="100"/>
        <v>Inviable Sanitariamente</v>
      </c>
      <c r="CI471" s="265" t="str">
        <f t="shared" si="101"/>
        <v>Inviable Sanitariamente</v>
      </c>
      <c r="CJ471" s="265" t="str">
        <f t="shared" si="102"/>
        <v>Inviable Sanitariamente</v>
      </c>
      <c r="CK471" s="265" t="str">
        <f t="shared" si="103"/>
        <v>Inviable Sanitariamente</v>
      </c>
      <c r="CL471" s="265" t="str">
        <f t="shared" si="104"/>
        <v>Inviable Sanitariamente</v>
      </c>
      <c r="CM471" s="265" t="str">
        <f t="shared" si="105"/>
        <v>Inviable Sanitariamente</v>
      </c>
      <c r="CN471" s="265" t="str">
        <f t="shared" si="106"/>
        <v>Inviable Sanitariamente</v>
      </c>
      <c r="CO471" s="265" t="str">
        <f t="shared" si="107"/>
        <v>Inviable Sanitariamente</v>
      </c>
      <c r="CP471" s="265" t="str">
        <f t="shared" si="108"/>
        <v>Inviable Sanitariamente</v>
      </c>
      <c r="CQ471" s="265" t="str">
        <f t="shared" si="109"/>
        <v>Inviable Sanitariamente</v>
      </c>
      <c r="CR471" s="265" t="str">
        <f t="shared" si="110"/>
        <v>Inviable Sanitariamente</v>
      </c>
      <c r="CS471" s="265" t="str">
        <f t="shared" si="111"/>
        <v>Inviable Sanitariamente</v>
      </c>
      <c r="CT471" s="265" t="str">
        <f t="shared" si="112"/>
        <v>Inviable Sanitariamente</v>
      </c>
      <c r="CU471" s="265" t="str">
        <f t="shared" si="113"/>
        <v>Inviable Sanitariamente</v>
      </c>
      <c r="CV471" s="265" t="str">
        <f t="shared" si="114"/>
        <v>Inviable Sanitariamente</v>
      </c>
      <c r="CW471" s="265" t="str">
        <f t="shared" si="115"/>
        <v>Inviable Sanitariamente</v>
      </c>
      <c r="CX471" s="265" t="str">
        <f t="shared" si="116"/>
        <v>Inviable Sanitariamente</v>
      </c>
      <c r="CY471" s="265" t="str">
        <f t="shared" si="117"/>
        <v>Inviable Sanitariamente</v>
      </c>
      <c r="CZ471" s="265" t="str">
        <f t="shared" si="118"/>
        <v>Inviable Sanitariamente</v>
      </c>
      <c r="DA471" s="265" t="str">
        <f t="shared" si="119"/>
        <v>Inviable Sanitariamente</v>
      </c>
      <c r="DB471" s="265" t="str">
        <f t="shared" si="120"/>
        <v>Inviable Sanitariamente</v>
      </c>
      <c r="DC471" s="265" t="str">
        <f t="shared" si="121"/>
        <v>Inviable Sanitariamente</v>
      </c>
      <c r="DD471" s="265" t="str">
        <f t="shared" si="122"/>
        <v>Inviable Sanitariamente</v>
      </c>
      <c r="DE471" s="265" t="str">
        <f t="shared" si="123"/>
        <v>Inviable Sanitariamente</v>
      </c>
      <c r="DF471" s="265" t="str">
        <f t="shared" si="124"/>
        <v>Inviable Sanitariamente</v>
      </c>
      <c r="DG471" s="265" t="str">
        <f t="shared" si="125"/>
        <v>Inviable Sanitariamente</v>
      </c>
      <c r="DH471" s="265" t="str">
        <f t="shared" si="126"/>
        <v>Inviable Sanitariamente</v>
      </c>
      <c r="DI471" s="265" t="str">
        <f t="shared" si="127"/>
        <v>Inviable Sanitariamente</v>
      </c>
      <c r="DJ471" s="265" t="str">
        <f t="shared" si="128"/>
        <v>Inviable Sanitariamente</v>
      </c>
      <c r="DK471" s="265" t="str">
        <f t="shared" si="129"/>
        <v>Inviable Sanitariamente</v>
      </c>
      <c r="DL471" s="265" t="str">
        <f t="shared" si="130"/>
        <v>Inviable Sanitariamente</v>
      </c>
      <c r="DM471" s="265" t="str">
        <f t="shared" si="131"/>
        <v>Inviable Sanitariamente</v>
      </c>
      <c r="DN471" s="265" t="str">
        <f t="shared" si="132"/>
        <v>Inviable Sanitariamente</v>
      </c>
      <c r="DO471" s="265" t="str">
        <f t="shared" si="133"/>
        <v>Inviable Sanitariamente</v>
      </c>
      <c r="DP471" s="265" t="str">
        <f t="shared" si="134"/>
        <v>Inviable Sanitariamente</v>
      </c>
      <c r="DQ471" s="265" t="str">
        <f t="shared" si="135"/>
        <v>Inviable Sanitariamente</v>
      </c>
      <c r="DR471" s="265" t="str">
        <f t="shared" si="136"/>
        <v>Inviable Sanitariamente</v>
      </c>
      <c r="DS471" s="265" t="str">
        <f t="shared" si="137"/>
        <v>Inviable Sanitariamente</v>
      </c>
      <c r="DT471" s="265" t="str">
        <f t="shared" si="138"/>
        <v>Inviable Sanitariamente</v>
      </c>
      <c r="DU471" s="265" t="str">
        <f t="shared" si="139"/>
        <v>Inviable Sanitariamente</v>
      </c>
      <c r="DV471" s="265" t="str">
        <f t="shared" si="140"/>
        <v>Inviable Sanitariamente</v>
      </c>
      <c r="DW471" s="265" t="str">
        <f t="shared" si="141"/>
        <v>Inviable Sanitariamente</v>
      </c>
      <c r="DX471" s="265" t="str">
        <f t="shared" si="142"/>
        <v>Inviable Sanitariamente</v>
      </c>
      <c r="DY471" s="265" t="str">
        <f t="shared" si="143"/>
        <v>Inviable Sanitariamente</v>
      </c>
      <c r="DZ471" s="265" t="str">
        <f t="shared" si="144"/>
        <v>Inviable Sanitariamente</v>
      </c>
      <c r="EA471" s="265" t="str">
        <f t="shared" si="145"/>
        <v>Inviable Sanitariamente</v>
      </c>
      <c r="EB471" s="265" t="str">
        <f t="shared" si="146"/>
        <v>Inviable Sanitariamente</v>
      </c>
      <c r="EC471" s="265" t="str">
        <f t="shared" si="147"/>
        <v>Inviable Sanitariamente</v>
      </c>
      <c r="ED471" s="265" t="str">
        <f t="shared" si="148"/>
        <v>Inviable Sanitariamente</v>
      </c>
      <c r="EE471" s="265" t="str">
        <f t="shared" si="149"/>
        <v>Inviable Sanitariamente</v>
      </c>
      <c r="EF471" s="265" t="str">
        <f t="shared" si="150"/>
        <v>Inviable Sanitariamente</v>
      </c>
      <c r="EG471" s="265" t="str">
        <f t="shared" si="151"/>
        <v>Inviable Sanitariamente</v>
      </c>
      <c r="EH471" s="265" t="str">
        <f t="shared" si="152"/>
        <v>Inviable Sanitariamente</v>
      </c>
      <c r="EI471" s="265" t="str">
        <f t="shared" si="153"/>
        <v>Inviable Sanitariamente</v>
      </c>
      <c r="EJ471" s="265" t="str">
        <f t="shared" si="154"/>
        <v>Inviable Sanitariamente</v>
      </c>
      <c r="EK471" s="265" t="str">
        <f t="shared" si="155"/>
        <v>Inviable Sanitariamente</v>
      </c>
      <c r="EL471" s="265" t="str">
        <f t="shared" si="156"/>
        <v>Inviable Sanitariamente</v>
      </c>
      <c r="EM471" s="265" t="str">
        <f t="shared" si="157"/>
        <v>Inviable Sanitariamente</v>
      </c>
      <c r="EN471" s="265" t="str">
        <f t="shared" si="158"/>
        <v>Inviable Sanitariamente</v>
      </c>
      <c r="EO471" s="265" t="str">
        <f t="shared" si="159"/>
        <v>Inviable Sanitariamente</v>
      </c>
      <c r="EP471" s="265" t="str">
        <f t="shared" si="160"/>
        <v>Inviable Sanitariamente</v>
      </c>
      <c r="EQ471" s="265" t="str">
        <f t="shared" si="161"/>
        <v>Inviable Sanitariamente</v>
      </c>
      <c r="ER471" s="265" t="str">
        <f t="shared" si="162"/>
        <v>Inviable Sanitariamente</v>
      </c>
      <c r="ES471" s="265" t="str">
        <f t="shared" si="163"/>
        <v>Inviable Sanitariamente</v>
      </c>
      <c r="ET471" s="265" t="str">
        <f t="shared" si="164"/>
        <v>Inviable Sanitariamente</v>
      </c>
      <c r="EU471" s="265" t="str">
        <f t="shared" si="165"/>
        <v>Inviable Sanitariamente</v>
      </c>
      <c r="EV471" s="265" t="str">
        <f t="shared" si="166"/>
        <v>Inviable Sanitariamente</v>
      </c>
      <c r="EW471" s="265" t="str">
        <f t="shared" si="167"/>
        <v>Inviable Sanitariamente</v>
      </c>
      <c r="EX471" s="265" t="str">
        <f t="shared" si="168"/>
        <v>Inviable Sanitariamente</v>
      </c>
      <c r="EY471" s="265" t="str">
        <f t="shared" si="169"/>
        <v>Inviable Sanitariamente</v>
      </c>
      <c r="EZ471" s="265" t="str">
        <f t="shared" si="170"/>
        <v>Inviable Sanitariamente</v>
      </c>
      <c r="FA471" s="265" t="str">
        <f t="shared" si="171"/>
        <v>Inviable Sanitariamente</v>
      </c>
      <c r="FB471" s="265" t="str">
        <f t="shared" si="172"/>
        <v>Inviable Sanitariamente</v>
      </c>
      <c r="FC471" s="265" t="str">
        <f t="shared" si="173"/>
        <v>Inviable Sanitariamente</v>
      </c>
      <c r="FD471" s="265" t="str">
        <f t="shared" si="174"/>
        <v>Inviable Sanitariamente</v>
      </c>
      <c r="FE471" s="265" t="str">
        <f t="shared" si="175"/>
        <v>Inviable Sanitariamente</v>
      </c>
      <c r="FF471" s="265" t="str">
        <f t="shared" si="176"/>
        <v>Inviable Sanitariamente</v>
      </c>
      <c r="FG471" s="265" t="str">
        <f t="shared" si="177"/>
        <v>Inviable Sanitariamente</v>
      </c>
      <c r="FH471" s="265" t="str">
        <f t="shared" si="178"/>
        <v>Inviable Sanitariamente</v>
      </c>
      <c r="FI471" s="265" t="str">
        <f t="shared" si="179"/>
        <v>Inviable Sanitariamente</v>
      </c>
      <c r="FJ471" s="265" t="str">
        <f t="shared" si="180"/>
        <v>Inviable Sanitariamente</v>
      </c>
      <c r="FK471" s="265" t="str">
        <f t="shared" si="181"/>
        <v>Inviable Sanitariamente</v>
      </c>
      <c r="FL471" s="265" t="str">
        <f t="shared" si="182"/>
        <v>Inviable Sanitariamente</v>
      </c>
      <c r="FM471" s="265" t="str">
        <f t="shared" si="183"/>
        <v>Inviable Sanitariamente</v>
      </c>
      <c r="FN471" s="265" t="str">
        <f t="shared" si="184"/>
        <v>Inviable Sanitariamente</v>
      </c>
      <c r="FO471" s="265" t="str">
        <f t="shared" si="185"/>
        <v>Inviable Sanitariamente</v>
      </c>
      <c r="FP471" s="265" t="str">
        <f t="shared" si="186"/>
        <v>Inviable Sanitariamente</v>
      </c>
      <c r="FQ471" s="265" t="str">
        <f t="shared" si="187"/>
        <v>Inviable Sanitariamente</v>
      </c>
      <c r="FR471" s="265" t="str">
        <f t="shared" si="188"/>
        <v>Inviable Sanitariamente</v>
      </c>
      <c r="FS471" s="265" t="str">
        <f t="shared" si="189"/>
        <v>Inviable Sanitariamente</v>
      </c>
      <c r="FT471" s="265" t="str">
        <f t="shared" si="190"/>
        <v>Inviable Sanitariamente</v>
      </c>
      <c r="FU471" s="265" t="str">
        <f t="shared" si="191"/>
        <v>Inviable Sanitariamente</v>
      </c>
      <c r="FV471" s="265" t="str">
        <f t="shared" si="192"/>
        <v>Inviable Sanitariamente</v>
      </c>
      <c r="FW471" s="265" t="str">
        <f t="shared" si="193"/>
        <v>Inviable Sanitariamente</v>
      </c>
      <c r="FX471" s="265" t="str">
        <f t="shared" si="194"/>
        <v>Inviable Sanitariamente</v>
      </c>
      <c r="FY471" s="265" t="str">
        <f t="shared" si="195"/>
        <v>Inviable Sanitariamente</v>
      </c>
      <c r="FZ471" s="265" t="str">
        <f t="shared" si="196"/>
        <v>Inviable Sanitariamente</v>
      </c>
      <c r="GA471" s="265" t="str">
        <f t="shared" si="197"/>
        <v>Inviable Sanitariamente</v>
      </c>
      <c r="GB471" s="265" t="str">
        <f t="shared" si="198"/>
        <v>Inviable Sanitariamente</v>
      </c>
      <c r="GC471" s="265" t="str">
        <f t="shared" si="199"/>
        <v>Inviable Sanitariamente</v>
      </c>
      <c r="GD471" s="265" t="str">
        <f t="shared" si="200"/>
        <v>Inviable Sanitariamente</v>
      </c>
      <c r="GE471" s="265" t="str">
        <f t="shared" si="201"/>
        <v>Inviable Sanitariamente</v>
      </c>
      <c r="GF471" s="265" t="str">
        <f t="shared" si="202"/>
        <v>Inviable Sanitariamente</v>
      </c>
      <c r="GG471" s="265" t="str">
        <f t="shared" si="203"/>
        <v>Inviable Sanitariamente</v>
      </c>
      <c r="GH471" s="265" t="str">
        <f t="shared" si="204"/>
        <v>Inviable Sanitariamente</v>
      </c>
      <c r="GI471" s="265" t="str">
        <f t="shared" si="205"/>
        <v>Inviable Sanitariamente</v>
      </c>
      <c r="GJ471" s="265" t="str">
        <f t="shared" si="206"/>
        <v>Inviable Sanitariamente</v>
      </c>
      <c r="GK471" s="265" t="str">
        <f t="shared" si="207"/>
        <v>Inviable Sanitariamente</v>
      </c>
      <c r="GL471" s="265" t="str">
        <f t="shared" si="208"/>
        <v>Inviable Sanitariamente</v>
      </c>
      <c r="GM471" s="265" t="str">
        <f t="shared" si="209"/>
        <v>Inviable Sanitariamente</v>
      </c>
      <c r="GN471" s="265" t="str">
        <f t="shared" si="210"/>
        <v>Inviable Sanitariamente</v>
      </c>
      <c r="GO471" s="265" t="str">
        <f t="shared" si="211"/>
        <v>Inviable Sanitariamente</v>
      </c>
      <c r="GP471" s="265" t="str">
        <f t="shared" si="212"/>
        <v>Inviable Sanitariamente</v>
      </c>
      <c r="GQ471" s="265" t="str">
        <f t="shared" si="213"/>
        <v>Inviable Sanitariamente</v>
      </c>
      <c r="GR471" s="265" t="str">
        <f t="shared" si="214"/>
        <v>Inviable Sanitariamente</v>
      </c>
      <c r="GS471" s="265" t="str">
        <f t="shared" si="215"/>
        <v>Inviable Sanitariamente</v>
      </c>
      <c r="GT471" s="265" t="str">
        <f t="shared" si="216"/>
        <v>Inviable Sanitariamente</v>
      </c>
      <c r="GU471" s="265" t="str">
        <f t="shared" si="217"/>
        <v>Inviable Sanitariamente</v>
      </c>
      <c r="GV471" s="265" t="str">
        <f t="shared" si="218"/>
        <v>Inviable Sanitariamente</v>
      </c>
      <c r="GW471" s="265" t="str">
        <f t="shared" si="219"/>
        <v>Inviable Sanitariamente</v>
      </c>
      <c r="GX471" s="265" t="str">
        <f t="shared" si="220"/>
        <v>Inviable Sanitariamente</v>
      </c>
      <c r="GY471" s="265" t="str">
        <f t="shared" si="221"/>
        <v>Inviable Sanitariamente</v>
      </c>
      <c r="GZ471" s="265" t="str">
        <f t="shared" si="222"/>
        <v>Inviable Sanitariamente</v>
      </c>
      <c r="HA471" s="265" t="str">
        <f t="shared" si="223"/>
        <v>Inviable Sanitariamente</v>
      </c>
      <c r="HB471" s="265" t="str">
        <f t="shared" si="224"/>
        <v>Inviable Sanitariamente</v>
      </c>
      <c r="HC471" s="265" t="str">
        <f t="shared" si="225"/>
        <v>Inviable Sanitariamente</v>
      </c>
      <c r="HD471" s="265" t="str">
        <f t="shared" si="226"/>
        <v>Inviable Sanitariamente</v>
      </c>
      <c r="HE471" s="265" t="str">
        <f t="shared" si="227"/>
        <v>Inviable Sanitariamente</v>
      </c>
      <c r="HF471" s="265" t="str">
        <f t="shared" si="228"/>
        <v>Inviable Sanitariamente</v>
      </c>
      <c r="HG471" s="265" t="str">
        <f t="shared" si="229"/>
        <v>Inviable Sanitariamente</v>
      </c>
      <c r="HH471" s="265" t="str">
        <f t="shared" si="230"/>
        <v>Inviable Sanitariamente</v>
      </c>
      <c r="HI471" s="265" t="str">
        <f t="shared" si="231"/>
        <v>Inviable Sanitariamente</v>
      </c>
      <c r="HJ471" s="265" t="str">
        <f t="shared" si="232"/>
        <v>Inviable Sanitariamente</v>
      </c>
      <c r="HK471" s="265" t="str">
        <f t="shared" si="233"/>
        <v>Inviable Sanitariamente</v>
      </c>
      <c r="HL471" s="265" t="str">
        <f t="shared" si="234"/>
        <v>Inviable Sanitariamente</v>
      </c>
      <c r="HM471" s="265" t="str">
        <f t="shared" si="235"/>
        <v>Inviable Sanitariamente</v>
      </c>
      <c r="HN471" s="265" t="str">
        <f t="shared" si="236"/>
        <v>Inviable Sanitariamente</v>
      </c>
      <c r="HO471" s="265" t="str">
        <f t="shared" si="237"/>
        <v>Inviable Sanitariamente</v>
      </c>
      <c r="HP471" s="265" t="str">
        <f t="shared" si="238"/>
        <v>Inviable Sanitariamente</v>
      </c>
      <c r="HQ471" s="265" t="str">
        <f t="shared" si="239"/>
        <v>Inviable Sanitariamente</v>
      </c>
      <c r="HR471" s="265" t="str">
        <f t="shared" si="240"/>
        <v>Inviable Sanitariamente</v>
      </c>
      <c r="HS471" s="265" t="str">
        <f t="shared" si="241"/>
        <v>Inviable Sanitariamente</v>
      </c>
      <c r="HT471" s="265" t="str">
        <f t="shared" si="242"/>
        <v>Inviable Sanitariamente</v>
      </c>
      <c r="HU471" s="265" t="str">
        <f t="shared" si="243"/>
        <v>Inviable Sanitariamente</v>
      </c>
      <c r="HV471" s="265" t="str">
        <f t="shared" si="244"/>
        <v>Inviable Sanitariamente</v>
      </c>
      <c r="HW471" s="265" t="str">
        <f t="shared" si="245"/>
        <v>Inviable Sanitariamente</v>
      </c>
      <c r="HX471" s="265" t="str">
        <f t="shared" si="246"/>
        <v>Inviable Sanitariamente</v>
      </c>
      <c r="HY471" s="265" t="str">
        <f t="shared" si="247"/>
        <v>Inviable Sanitariamente</v>
      </c>
      <c r="HZ471" s="265" t="str">
        <f t="shared" si="248"/>
        <v>Inviable Sanitariamente</v>
      </c>
      <c r="IA471" s="265" t="str">
        <f t="shared" si="249"/>
        <v>Inviable Sanitariamente</v>
      </c>
      <c r="IB471" s="265" t="str">
        <f t="shared" si="250"/>
        <v>Inviable Sanitariamente</v>
      </c>
      <c r="IC471" s="265" t="str">
        <f t="shared" si="251"/>
        <v>Inviable Sanitariamente</v>
      </c>
      <c r="ID471" s="265" t="str">
        <f t="shared" si="252"/>
        <v>Inviable Sanitariamente</v>
      </c>
      <c r="IE471" s="265" t="str">
        <f t="shared" si="253"/>
        <v>Inviable Sanitariamente</v>
      </c>
      <c r="IF471" s="265" t="str">
        <f t="shared" si="254"/>
        <v>Inviable Sanitariamente</v>
      </c>
      <c r="IG471" s="265" t="str">
        <f t="shared" si="255"/>
        <v>Inviable Sanitariamente</v>
      </c>
      <c r="IH471" s="265" t="str">
        <f t="shared" si="256"/>
        <v>Inviable Sanitariamente</v>
      </c>
      <c r="II471" s="265" t="str">
        <f t="shared" si="257"/>
        <v>Inviable Sanitariamente</v>
      </c>
      <c r="IJ471" s="265" t="str">
        <f t="shared" si="258"/>
        <v>Inviable Sanitariamente</v>
      </c>
      <c r="IK471" s="265" t="str">
        <f t="shared" si="259"/>
        <v>Inviable Sanitariamente</v>
      </c>
      <c r="IL471" s="265" t="str">
        <f t="shared" si="260"/>
        <v>Inviable Sanitariamente</v>
      </c>
      <c r="IM471" s="265" t="str">
        <f t="shared" si="261"/>
        <v>Inviable Sanitariamente</v>
      </c>
      <c r="IN471" s="265" t="str">
        <f t="shared" si="262"/>
        <v>Inviable Sanitariamente</v>
      </c>
      <c r="IO471" s="265" t="str">
        <f t="shared" si="263"/>
        <v>Inviable Sanitariamente</v>
      </c>
      <c r="IP471" s="265" t="str">
        <f t="shared" si="264"/>
        <v>Inviable Sanitariamente</v>
      </c>
      <c r="IQ471" s="265" t="str">
        <f t="shared" si="265"/>
        <v>Inviable Sanitariamente</v>
      </c>
      <c r="IR471" s="265" t="str">
        <f t="shared" si="266"/>
        <v>Inviable Sanitariamente</v>
      </c>
      <c r="IS471" s="265" t="str">
        <f t="shared" si="267"/>
        <v>Inviable Sanitariamente</v>
      </c>
      <c r="IT471" s="265" t="str">
        <f t="shared" si="268"/>
        <v>Inviable Sanitariamente</v>
      </c>
      <c r="IU471" s="265" t="str">
        <f t="shared" si="269"/>
        <v>Inviable Sanitariamente</v>
      </c>
      <c r="IV471" s="265" t="str">
        <f t="shared" si="270"/>
        <v>Inviable Sanitariamente</v>
      </c>
      <c r="IW471" s="265" t="str">
        <f t="shared" si="271"/>
        <v>Inviable Sanitariamente</v>
      </c>
      <c r="IX471" s="265" t="str">
        <f t="shared" si="272"/>
        <v>Inviable Sanitariamente</v>
      </c>
      <c r="IY471" s="265" t="str">
        <f t="shared" si="273"/>
        <v>Inviable Sanitariamente</v>
      </c>
      <c r="IZ471" s="265" t="str">
        <f t="shared" si="274"/>
        <v>Inviable Sanitariamente</v>
      </c>
      <c r="JA471" s="265" t="str">
        <f t="shared" si="275"/>
        <v>Inviable Sanitariamente</v>
      </c>
      <c r="JB471" s="265" t="str">
        <f t="shared" si="276"/>
        <v>Inviable Sanitariamente</v>
      </c>
      <c r="JC471" s="265" t="str">
        <f t="shared" si="277"/>
        <v>Inviable Sanitariamente</v>
      </c>
      <c r="JD471" s="265" t="str">
        <f t="shared" si="278"/>
        <v>Inviable Sanitariamente</v>
      </c>
      <c r="JE471" s="265" t="str">
        <f t="shared" si="279"/>
        <v>Inviable Sanitariamente</v>
      </c>
      <c r="JF471" s="265" t="str">
        <f t="shared" si="280"/>
        <v>Inviable Sanitariamente</v>
      </c>
      <c r="JG471" s="265" t="str">
        <f t="shared" si="281"/>
        <v>Inviable Sanitariamente</v>
      </c>
      <c r="JH471" s="265" t="str">
        <f t="shared" si="282"/>
        <v>Inviable Sanitariamente</v>
      </c>
      <c r="JI471" s="265" t="str">
        <f t="shared" si="283"/>
        <v>Inviable Sanitariamente</v>
      </c>
      <c r="JJ471" s="265" t="str">
        <f t="shared" si="284"/>
        <v>Inviable Sanitariamente</v>
      </c>
      <c r="JK471" s="265" t="str">
        <f t="shared" si="285"/>
        <v>Inviable Sanitariamente</v>
      </c>
      <c r="JL471" s="265" t="str">
        <f t="shared" si="286"/>
        <v>Inviable Sanitariamente</v>
      </c>
      <c r="JM471" s="265" t="str">
        <f t="shared" si="287"/>
        <v>Inviable Sanitariamente</v>
      </c>
      <c r="JN471" s="265" t="str">
        <f t="shared" si="288"/>
        <v>Inviable Sanitariamente</v>
      </c>
      <c r="JO471" s="265" t="str">
        <f t="shared" si="289"/>
        <v>Inviable Sanitariamente</v>
      </c>
      <c r="JP471" s="265" t="str">
        <f t="shared" si="290"/>
        <v>Inviable Sanitariamente</v>
      </c>
      <c r="JQ471" s="265" t="str">
        <f t="shared" si="291"/>
        <v>Inviable Sanitariamente</v>
      </c>
      <c r="JR471" s="265" t="str">
        <f t="shared" si="292"/>
        <v>Inviable Sanitariamente</v>
      </c>
      <c r="JS471" s="265" t="str">
        <f t="shared" si="293"/>
        <v>Inviable Sanitariamente</v>
      </c>
      <c r="JT471" s="265" t="str">
        <f t="shared" si="294"/>
        <v>Inviable Sanitariamente</v>
      </c>
      <c r="JU471" s="265" t="str">
        <f t="shared" si="295"/>
        <v>Inviable Sanitariamente</v>
      </c>
      <c r="JV471" s="265" t="str">
        <f t="shared" si="296"/>
        <v>Inviable Sanitariamente</v>
      </c>
      <c r="JW471" s="265" t="str">
        <f t="shared" si="297"/>
        <v>Inviable Sanitariamente</v>
      </c>
      <c r="JX471" s="265" t="str">
        <f t="shared" si="298"/>
        <v>Inviable Sanitariamente</v>
      </c>
      <c r="JY471" s="265" t="str">
        <f t="shared" si="299"/>
        <v>Inviable Sanitariamente</v>
      </c>
      <c r="JZ471" s="265" t="str">
        <f t="shared" si="300"/>
        <v>Inviable Sanitariamente</v>
      </c>
      <c r="KA471" s="265" t="str">
        <f t="shared" si="301"/>
        <v>Inviable Sanitariamente</v>
      </c>
      <c r="KB471" s="265" t="str">
        <f t="shared" si="302"/>
        <v>Inviable Sanitariamente</v>
      </c>
      <c r="KC471" s="265" t="str">
        <f t="shared" si="303"/>
        <v>Inviable Sanitariamente</v>
      </c>
      <c r="KD471" s="265" t="str">
        <f t="shared" si="304"/>
        <v>Inviable Sanitariamente</v>
      </c>
      <c r="KE471" s="265" t="str">
        <f t="shared" si="305"/>
        <v>Inviable Sanitariamente</v>
      </c>
      <c r="KF471" s="265" t="str">
        <f t="shared" si="306"/>
        <v>Inviable Sanitariamente</v>
      </c>
      <c r="KG471" s="265" t="str">
        <f t="shared" si="307"/>
        <v>Inviable Sanitariamente</v>
      </c>
      <c r="KH471" s="265" t="str">
        <f t="shared" si="308"/>
        <v>Inviable Sanitariamente</v>
      </c>
      <c r="KI471" s="265" t="str">
        <f t="shared" si="309"/>
        <v>Inviable Sanitariamente</v>
      </c>
      <c r="KJ471" s="265" t="str">
        <f t="shared" si="310"/>
        <v>Inviable Sanitariamente</v>
      </c>
      <c r="KK471" s="265" t="str">
        <f t="shared" si="311"/>
        <v>Inviable Sanitariamente</v>
      </c>
      <c r="KL471" s="265" t="str">
        <f t="shared" si="312"/>
        <v>Inviable Sanitariamente</v>
      </c>
      <c r="KM471" s="265" t="str">
        <f t="shared" si="313"/>
        <v>Inviable Sanitariamente</v>
      </c>
      <c r="KN471" s="265" t="str">
        <f t="shared" si="314"/>
        <v>Inviable Sanitariamente</v>
      </c>
      <c r="KO471" s="265" t="str">
        <f t="shared" si="315"/>
        <v>Inviable Sanitariamente</v>
      </c>
      <c r="KP471" s="265" t="str">
        <f t="shared" si="316"/>
        <v>Inviable Sanitariamente</v>
      </c>
      <c r="KQ471" s="265" t="str">
        <f t="shared" si="317"/>
        <v>Inviable Sanitariamente</v>
      </c>
      <c r="KR471" s="265" t="str">
        <f t="shared" si="318"/>
        <v>Inviable Sanitariamente</v>
      </c>
      <c r="KS471" s="265" t="str">
        <f t="shared" si="319"/>
        <v>Inviable Sanitariamente</v>
      </c>
      <c r="KT471" s="265" t="str">
        <f t="shared" si="320"/>
        <v>Inviable Sanitariamente</v>
      </c>
      <c r="KU471" s="265" t="str">
        <f t="shared" si="321"/>
        <v>Inviable Sanitariamente</v>
      </c>
      <c r="KV471" s="265" t="str">
        <f t="shared" si="322"/>
        <v>Inviable Sanitariamente</v>
      </c>
      <c r="KW471" s="265" t="str">
        <f t="shared" si="323"/>
        <v>Inviable Sanitariamente</v>
      </c>
      <c r="KX471" s="265" t="str">
        <f t="shared" si="324"/>
        <v>Inviable Sanitariamente</v>
      </c>
      <c r="KY471" s="265" t="str">
        <f t="shared" si="325"/>
        <v>Inviable Sanitariamente</v>
      </c>
      <c r="KZ471" s="265" t="str">
        <f t="shared" si="326"/>
        <v>Inviable Sanitariamente</v>
      </c>
      <c r="LA471" s="265" t="str">
        <f t="shared" si="327"/>
        <v>Inviable Sanitariamente</v>
      </c>
      <c r="LB471" s="265" t="str">
        <f t="shared" si="328"/>
        <v>Inviable Sanitariamente</v>
      </c>
      <c r="LC471" s="265" t="str">
        <f t="shared" si="329"/>
        <v>Inviable Sanitariamente</v>
      </c>
      <c r="LD471" s="265" t="str">
        <f t="shared" si="330"/>
        <v>Inviable Sanitariamente</v>
      </c>
      <c r="LE471" s="265" t="str">
        <f t="shared" si="331"/>
        <v>Inviable Sanitariamente</v>
      </c>
      <c r="LF471" s="265" t="str">
        <f t="shared" si="332"/>
        <v>Inviable Sanitariamente</v>
      </c>
      <c r="LG471" s="265" t="str">
        <f t="shared" si="333"/>
        <v>Inviable Sanitariamente</v>
      </c>
      <c r="LH471" s="265" t="str">
        <f t="shared" si="334"/>
        <v>Inviable Sanitariamente</v>
      </c>
      <c r="LI471" s="265" t="str">
        <f t="shared" si="335"/>
        <v>Inviable Sanitariamente</v>
      </c>
      <c r="LJ471" s="265" t="str">
        <f t="shared" si="336"/>
        <v>Inviable Sanitariamente</v>
      </c>
      <c r="LK471" s="265" t="str">
        <f t="shared" si="337"/>
        <v>Inviable Sanitariamente</v>
      </c>
      <c r="LL471" s="265" t="str">
        <f t="shared" si="338"/>
        <v>Inviable Sanitariamente</v>
      </c>
      <c r="LM471" s="265" t="str">
        <f t="shared" si="339"/>
        <v>Inviable Sanitariamente</v>
      </c>
      <c r="LN471" s="265" t="str">
        <f t="shared" si="340"/>
        <v>Inviable Sanitariamente</v>
      </c>
      <c r="LO471" s="265" t="str">
        <f t="shared" si="341"/>
        <v>Inviable Sanitariamente</v>
      </c>
      <c r="LP471" s="265" t="str">
        <f t="shared" si="342"/>
        <v>Inviable Sanitariamente</v>
      </c>
      <c r="LQ471" s="265" t="str">
        <f t="shared" si="343"/>
        <v>Inviable Sanitariamente</v>
      </c>
      <c r="LR471" s="265" t="str">
        <f t="shared" si="344"/>
        <v>Inviable Sanitariamente</v>
      </c>
      <c r="LS471" s="265" t="str">
        <f t="shared" si="345"/>
        <v>Inviable Sanitariamente</v>
      </c>
      <c r="LT471" s="265" t="str">
        <f t="shared" si="346"/>
        <v>Inviable Sanitariamente</v>
      </c>
      <c r="LU471" s="265" t="str">
        <f t="shared" si="347"/>
        <v>Inviable Sanitariamente</v>
      </c>
      <c r="LV471" s="265" t="str">
        <f t="shared" si="348"/>
        <v>Inviable Sanitariamente</v>
      </c>
      <c r="LW471" s="265" t="str">
        <f t="shared" si="349"/>
        <v>Inviable Sanitariamente</v>
      </c>
      <c r="LX471" s="265" t="str">
        <f t="shared" si="350"/>
        <v>Inviable Sanitariamente</v>
      </c>
      <c r="LY471" s="265" t="str">
        <f t="shared" si="351"/>
        <v>Inviable Sanitariamente</v>
      </c>
      <c r="LZ471" s="265" t="str">
        <f t="shared" si="352"/>
        <v>Inviable Sanitariamente</v>
      </c>
      <c r="MA471" s="265" t="str">
        <f t="shared" si="353"/>
        <v>Inviable Sanitariamente</v>
      </c>
      <c r="MB471" s="265" t="str">
        <f t="shared" si="354"/>
        <v>Inviable Sanitariamente</v>
      </c>
      <c r="MC471" s="265" t="str">
        <f t="shared" si="355"/>
        <v>Inviable Sanitariamente</v>
      </c>
      <c r="MD471" s="265" t="str">
        <f t="shared" si="356"/>
        <v>Inviable Sanitariamente</v>
      </c>
      <c r="ME471" s="265" t="str">
        <f t="shared" si="357"/>
        <v>Inviable Sanitariamente</v>
      </c>
      <c r="MF471" s="265" t="str">
        <f t="shared" si="358"/>
        <v>Inviable Sanitariamente</v>
      </c>
      <c r="MG471" s="265" t="str">
        <f t="shared" si="359"/>
        <v>Inviable Sanitariamente</v>
      </c>
      <c r="MH471" s="265" t="str">
        <f t="shared" si="360"/>
        <v>Inviable Sanitariamente</v>
      </c>
      <c r="MI471" s="265" t="str">
        <f t="shared" si="361"/>
        <v>Inviable Sanitariamente</v>
      </c>
      <c r="MJ471" s="265" t="str">
        <f t="shared" si="362"/>
        <v>Inviable Sanitariamente</v>
      </c>
      <c r="MK471" s="265" t="str">
        <f t="shared" si="363"/>
        <v>Inviable Sanitariamente</v>
      </c>
      <c r="ML471" s="265" t="str">
        <f t="shared" si="364"/>
        <v>Inviable Sanitariamente</v>
      </c>
      <c r="MM471" s="265" t="str">
        <f t="shared" si="365"/>
        <v>Inviable Sanitariamente</v>
      </c>
      <c r="MN471" s="265" t="str">
        <f t="shared" si="366"/>
        <v>Inviable Sanitariamente</v>
      </c>
      <c r="MO471" s="265" t="str">
        <f t="shared" si="367"/>
        <v>Inviable Sanitariamente</v>
      </c>
      <c r="MP471" s="265" t="str">
        <f t="shared" si="368"/>
        <v>Inviable Sanitariamente</v>
      </c>
      <c r="MQ471" s="265" t="str">
        <f t="shared" si="369"/>
        <v>Inviable Sanitariamente</v>
      </c>
      <c r="MR471" s="265" t="str">
        <f t="shared" si="370"/>
        <v>Inviable Sanitariamente</v>
      </c>
      <c r="MS471" s="265" t="str">
        <f t="shared" si="371"/>
        <v>Inviable Sanitariamente</v>
      </c>
      <c r="MT471" s="265" t="str">
        <f t="shared" si="372"/>
        <v>Inviable Sanitariamente</v>
      </c>
      <c r="MU471" s="265" t="str">
        <f t="shared" si="373"/>
        <v>Inviable Sanitariamente</v>
      </c>
      <c r="MV471" s="265" t="str">
        <f t="shared" si="374"/>
        <v>Inviable Sanitariamente</v>
      </c>
      <c r="MW471" s="265" t="str">
        <f t="shared" si="375"/>
        <v>Inviable Sanitariamente</v>
      </c>
      <c r="MX471" s="265" t="str">
        <f t="shared" si="376"/>
        <v>Inviable Sanitariamente</v>
      </c>
      <c r="MY471" s="265" t="str">
        <f t="shared" si="377"/>
        <v>Inviable Sanitariamente</v>
      </c>
      <c r="MZ471" s="265" t="str">
        <f t="shared" si="378"/>
        <v>Inviable Sanitariamente</v>
      </c>
      <c r="NA471" s="265" t="str">
        <f t="shared" si="379"/>
        <v>Inviable Sanitariamente</v>
      </c>
      <c r="NB471" s="265" t="str">
        <f t="shared" si="380"/>
        <v>Inviable Sanitariamente</v>
      </c>
      <c r="NC471" s="265" t="str">
        <f t="shared" si="381"/>
        <v>Inviable Sanitariamente</v>
      </c>
      <c r="ND471" s="265" t="str">
        <f t="shared" si="382"/>
        <v>Inviable Sanitariamente</v>
      </c>
      <c r="NE471" s="265" t="str">
        <f t="shared" si="383"/>
        <v>Inviable Sanitariamente</v>
      </c>
      <c r="NF471" s="265" t="str">
        <f t="shared" si="384"/>
        <v>Inviable Sanitariamente</v>
      </c>
      <c r="NG471" s="265" t="str">
        <f t="shared" si="385"/>
        <v>Inviable Sanitariamente</v>
      </c>
      <c r="NH471" s="265" t="str">
        <f t="shared" si="386"/>
        <v>Inviable Sanitariamente</v>
      </c>
      <c r="NI471" s="265" t="str">
        <f t="shared" si="387"/>
        <v>Inviable Sanitariamente</v>
      </c>
      <c r="NJ471" s="265" t="str">
        <f t="shared" si="388"/>
        <v>Inviable Sanitariamente</v>
      </c>
      <c r="NK471" s="265" t="str">
        <f t="shared" si="389"/>
        <v>Inviable Sanitariamente</v>
      </c>
      <c r="NL471" s="265" t="str">
        <f t="shared" si="390"/>
        <v>Inviable Sanitariamente</v>
      </c>
      <c r="NM471" s="265" t="str">
        <f t="shared" si="391"/>
        <v>Inviable Sanitariamente</v>
      </c>
      <c r="NN471" s="265" t="str">
        <f t="shared" si="392"/>
        <v>Inviable Sanitariamente</v>
      </c>
      <c r="NO471" s="265" t="str">
        <f t="shared" si="393"/>
        <v>Inviable Sanitariamente</v>
      </c>
      <c r="NP471" s="265" t="str">
        <f t="shared" si="394"/>
        <v>Inviable Sanitariamente</v>
      </c>
      <c r="NQ471" s="265" t="str">
        <f t="shared" si="395"/>
        <v>Inviable Sanitariamente</v>
      </c>
      <c r="NR471" s="265" t="str">
        <f t="shared" si="396"/>
        <v>Inviable Sanitariamente</v>
      </c>
      <c r="NS471" s="265" t="str">
        <f t="shared" si="397"/>
        <v>Inviable Sanitariamente</v>
      </c>
      <c r="NT471" s="265" t="str">
        <f t="shared" si="398"/>
        <v>Inviable Sanitariamente</v>
      </c>
      <c r="NU471" s="265" t="str">
        <f t="shared" si="399"/>
        <v>Inviable Sanitariamente</v>
      </c>
      <c r="NV471" s="265" t="str">
        <f t="shared" si="400"/>
        <v>Inviable Sanitariamente</v>
      </c>
      <c r="NW471" s="265" t="str">
        <f t="shared" si="401"/>
        <v>Inviable Sanitariamente</v>
      </c>
      <c r="NX471" s="265" t="str">
        <f t="shared" si="402"/>
        <v>Inviable Sanitariamente</v>
      </c>
      <c r="NY471" s="265" t="str">
        <f t="shared" si="403"/>
        <v>Inviable Sanitariamente</v>
      </c>
      <c r="NZ471" s="265" t="str">
        <f t="shared" si="404"/>
        <v>Inviable Sanitariamente</v>
      </c>
      <c r="OA471" s="265" t="str">
        <f t="shared" si="405"/>
        <v>Inviable Sanitariamente</v>
      </c>
      <c r="OB471" s="265" t="str">
        <f t="shared" si="406"/>
        <v>Inviable Sanitariamente</v>
      </c>
      <c r="OC471" s="265" t="str">
        <f t="shared" si="407"/>
        <v>Inviable Sanitariamente</v>
      </c>
      <c r="OD471" s="265" t="str">
        <f t="shared" si="408"/>
        <v>Inviable Sanitariamente</v>
      </c>
      <c r="OE471" s="265" t="str">
        <f t="shared" si="409"/>
        <v>Inviable Sanitariamente</v>
      </c>
      <c r="OF471" s="265" t="str">
        <f t="shared" si="410"/>
        <v>Inviable Sanitariamente</v>
      </c>
      <c r="OG471" s="265" t="str">
        <f t="shared" si="411"/>
        <v>Inviable Sanitariamente</v>
      </c>
      <c r="OH471" s="265" t="str">
        <f t="shared" si="412"/>
        <v>Inviable Sanitariamente</v>
      </c>
      <c r="OI471" s="265" t="str">
        <f t="shared" si="413"/>
        <v>Inviable Sanitariamente</v>
      </c>
      <c r="OJ471" s="265" t="str">
        <f t="shared" si="414"/>
        <v>Inviable Sanitariamente</v>
      </c>
      <c r="OK471" s="265" t="str">
        <f t="shared" si="415"/>
        <v>Inviable Sanitariamente</v>
      </c>
      <c r="OL471" s="265" t="str">
        <f t="shared" si="416"/>
        <v>Inviable Sanitariamente</v>
      </c>
      <c r="OM471" s="265" t="str">
        <f t="shared" si="417"/>
        <v>Inviable Sanitariamente</v>
      </c>
      <c r="ON471" s="265" t="str">
        <f t="shared" si="418"/>
        <v>Inviable Sanitariamente</v>
      </c>
      <c r="OO471" s="265" t="str">
        <f t="shared" si="419"/>
        <v>Inviable Sanitariamente</v>
      </c>
      <c r="OP471" s="265" t="str">
        <f t="shared" si="420"/>
        <v>Inviable Sanitariamente</v>
      </c>
      <c r="OQ471" s="265" t="str">
        <f t="shared" si="421"/>
        <v>Inviable Sanitariamente</v>
      </c>
      <c r="OR471" s="265" t="str">
        <f t="shared" si="422"/>
        <v>Inviable Sanitariamente</v>
      </c>
      <c r="OS471" s="265" t="str">
        <f t="shared" si="423"/>
        <v>Inviable Sanitariamente</v>
      </c>
      <c r="OT471" s="265" t="str">
        <f t="shared" si="424"/>
        <v>Inviable Sanitariamente</v>
      </c>
      <c r="OU471" s="265" t="str">
        <f t="shared" si="425"/>
        <v>Inviable Sanitariamente</v>
      </c>
      <c r="OV471" s="265" t="str">
        <f t="shared" si="426"/>
        <v>Inviable Sanitariamente</v>
      </c>
      <c r="OW471" s="265" t="str">
        <f t="shared" si="427"/>
        <v>Inviable Sanitariamente</v>
      </c>
      <c r="OX471" s="265" t="str">
        <f t="shared" si="428"/>
        <v>Inviable Sanitariamente</v>
      </c>
      <c r="OY471" s="265" t="str">
        <f t="shared" si="429"/>
        <v>Inviable Sanitariamente</v>
      </c>
      <c r="OZ471" s="265" t="str">
        <f t="shared" si="430"/>
        <v>Inviable Sanitariamente</v>
      </c>
      <c r="PA471" s="265" t="str">
        <f t="shared" si="431"/>
        <v>Inviable Sanitariamente</v>
      </c>
      <c r="PB471" s="265" t="str">
        <f t="shared" si="432"/>
        <v>Inviable Sanitariamente</v>
      </c>
      <c r="PC471" s="265" t="str">
        <f t="shared" si="433"/>
        <v>Inviable Sanitariamente</v>
      </c>
      <c r="PD471" s="265" t="str">
        <f t="shared" si="434"/>
        <v>Inviable Sanitariamente</v>
      </c>
      <c r="PE471" s="265" t="str">
        <f t="shared" si="435"/>
        <v>Inviable Sanitariamente</v>
      </c>
      <c r="PF471" s="265" t="str">
        <f t="shared" si="436"/>
        <v>Inviable Sanitariamente</v>
      </c>
      <c r="PG471" s="265" t="str">
        <f t="shared" si="437"/>
        <v>Inviable Sanitariamente</v>
      </c>
      <c r="PH471" s="265" t="str">
        <f t="shared" si="438"/>
        <v>Inviable Sanitariamente</v>
      </c>
      <c r="PI471" s="265" t="str">
        <f t="shared" si="439"/>
        <v>Inviable Sanitariamente</v>
      </c>
      <c r="PJ471" s="265" t="str">
        <f t="shared" si="440"/>
        <v>Inviable Sanitariamente</v>
      </c>
      <c r="PK471" s="265" t="str">
        <f t="shared" si="441"/>
        <v>Inviable Sanitariamente</v>
      </c>
      <c r="PL471" s="265" t="str">
        <f t="shared" si="442"/>
        <v>Inviable Sanitariamente</v>
      </c>
      <c r="PM471" s="265" t="str">
        <f t="shared" si="443"/>
        <v>Inviable Sanitariamente</v>
      </c>
      <c r="PN471" s="265" t="str">
        <f t="shared" si="444"/>
        <v>Inviable Sanitariamente</v>
      </c>
      <c r="PO471" s="265" t="str">
        <f t="shared" si="445"/>
        <v>Inviable Sanitariamente</v>
      </c>
      <c r="PP471" s="265" t="str">
        <f t="shared" si="446"/>
        <v>Inviable Sanitariamente</v>
      </c>
      <c r="PQ471" s="265" t="str">
        <f t="shared" si="447"/>
        <v>Inviable Sanitariamente</v>
      </c>
      <c r="PR471" s="265" t="str">
        <f t="shared" si="448"/>
        <v>Inviable Sanitariamente</v>
      </c>
      <c r="PS471" s="265" t="str">
        <f t="shared" si="449"/>
        <v>Inviable Sanitariamente</v>
      </c>
      <c r="PT471" s="265" t="str">
        <f t="shared" si="450"/>
        <v>Inviable Sanitariamente</v>
      </c>
      <c r="PU471" s="265" t="str">
        <f t="shared" si="451"/>
        <v>Inviable Sanitariamente</v>
      </c>
      <c r="PV471" s="265" t="str">
        <f t="shared" si="452"/>
        <v>Inviable Sanitariamente</v>
      </c>
      <c r="PW471" s="265" t="str">
        <f t="shared" si="453"/>
        <v>Inviable Sanitariamente</v>
      </c>
      <c r="PX471" s="265" t="str">
        <f t="shared" si="454"/>
        <v>Inviable Sanitariamente</v>
      </c>
      <c r="PY471" s="265" t="str">
        <f t="shared" si="455"/>
        <v>Inviable Sanitariamente</v>
      </c>
      <c r="PZ471" s="265" t="str">
        <f t="shared" si="456"/>
        <v>Inviable Sanitariamente</v>
      </c>
      <c r="QA471" s="265" t="str">
        <f t="shared" si="457"/>
        <v>Inviable Sanitariamente</v>
      </c>
      <c r="QB471" s="265" t="str">
        <f t="shared" si="458"/>
        <v>Inviable Sanitariamente</v>
      </c>
      <c r="QC471" s="265" t="str">
        <f t="shared" si="459"/>
        <v>Inviable Sanitariamente</v>
      </c>
      <c r="QD471" s="265" t="str">
        <f t="shared" si="460"/>
        <v>Inviable Sanitariamente</v>
      </c>
      <c r="QE471" s="265" t="str">
        <f t="shared" si="461"/>
        <v>Inviable Sanitariamente</v>
      </c>
      <c r="QF471" s="265" t="str">
        <f t="shared" si="462"/>
        <v>Inviable Sanitariamente</v>
      </c>
      <c r="QG471" s="265" t="str">
        <f t="shared" si="463"/>
        <v>Inviable Sanitariamente</v>
      </c>
      <c r="QH471" s="265" t="str">
        <f t="shared" si="464"/>
        <v>Inviable Sanitariamente</v>
      </c>
      <c r="QI471" s="265" t="str">
        <f t="shared" si="465"/>
        <v>Inviable Sanitariamente</v>
      </c>
      <c r="QJ471" s="265" t="str">
        <f t="shared" si="466"/>
        <v>Inviable Sanitariamente</v>
      </c>
      <c r="QK471" s="265" t="str">
        <f t="shared" si="467"/>
        <v>Inviable Sanitariamente</v>
      </c>
      <c r="QL471" s="265" t="str">
        <f t="shared" si="468"/>
        <v>Inviable Sanitariamente</v>
      </c>
      <c r="QM471" s="265" t="str">
        <f t="shared" si="469"/>
        <v>Inviable Sanitariamente</v>
      </c>
      <c r="QN471" s="265" t="str">
        <f t="shared" si="470"/>
        <v>Inviable Sanitariamente</v>
      </c>
      <c r="QO471" s="265" t="str">
        <f t="shared" si="471"/>
        <v>Inviable Sanitariamente</v>
      </c>
      <c r="QP471" s="265" t="str">
        <f t="shared" si="472"/>
        <v>Inviable Sanitariamente</v>
      </c>
      <c r="QQ471" s="265" t="str">
        <f t="shared" si="473"/>
        <v>Inviable Sanitariamente</v>
      </c>
      <c r="QR471" s="265" t="str">
        <f t="shared" si="474"/>
        <v>Inviable Sanitariamente</v>
      </c>
      <c r="QS471" s="265" t="str">
        <f t="shared" si="475"/>
        <v>Inviable Sanitariamente</v>
      </c>
      <c r="QT471" s="265" t="str">
        <f t="shared" si="476"/>
        <v>Inviable Sanitariamente</v>
      </c>
      <c r="QU471" s="265" t="str">
        <f t="shared" si="477"/>
        <v>Inviable Sanitariamente</v>
      </c>
      <c r="QV471" s="265" t="str">
        <f t="shared" si="478"/>
        <v>Inviable Sanitariamente</v>
      </c>
      <c r="QW471" s="265" t="str">
        <f t="shared" si="479"/>
        <v>Inviable Sanitariamente</v>
      </c>
      <c r="QX471" s="265" t="str">
        <f t="shared" si="480"/>
        <v>Inviable Sanitariamente</v>
      </c>
      <c r="QY471" s="265" t="str">
        <f t="shared" si="481"/>
        <v>Inviable Sanitariamente</v>
      </c>
      <c r="QZ471" s="265" t="str">
        <f t="shared" si="482"/>
        <v>Inviable Sanitariamente</v>
      </c>
      <c r="RA471" s="265" t="str">
        <f t="shared" si="483"/>
        <v>Inviable Sanitariamente</v>
      </c>
      <c r="RB471" s="265" t="str">
        <f t="shared" si="484"/>
        <v>Inviable Sanitariamente</v>
      </c>
      <c r="RC471" s="265" t="str">
        <f t="shared" si="485"/>
        <v>Inviable Sanitariamente</v>
      </c>
      <c r="RD471" s="265" t="str">
        <f t="shared" si="486"/>
        <v>Inviable Sanitariamente</v>
      </c>
      <c r="RE471" s="265" t="str">
        <f t="shared" si="487"/>
        <v>Inviable Sanitariamente</v>
      </c>
      <c r="RF471" s="265" t="str">
        <f t="shared" si="488"/>
        <v>Inviable Sanitariamente</v>
      </c>
      <c r="RG471" s="265" t="str">
        <f t="shared" si="489"/>
        <v>Inviable Sanitariamente</v>
      </c>
      <c r="RH471" s="265" t="str">
        <f t="shared" si="490"/>
        <v>Inviable Sanitariamente</v>
      </c>
      <c r="RI471" s="265" t="str">
        <f t="shared" si="491"/>
        <v>Inviable Sanitariamente</v>
      </c>
      <c r="RJ471" s="265" t="str">
        <f t="shared" si="492"/>
        <v>Inviable Sanitariamente</v>
      </c>
      <c r="RK471" s="265" t="str">
        <f t="shared" si="493"/>
        <v>Inviable Sanitariamente</v>
      </c>
      <c r="RL471" s="265" t="str">
        <f t="shared" si="494"/>
        <v>Inviable Sanitariamente</v>
      </c>
      <c r="RM471" s="265" t="str">
        <f t="shared" si="495"/>
        <v>Inviable Sanitariamente</v>
      </c>
      <c r="RN471" s="265" t="str">
        <f t="shared" si="496"/>
        <v>Inviable Sanitariamente</v>
      </c>
      <c r="RO471" s="265" t="str">
        <f t="shared" si="497"/>
        <v>Inviable Sanitariamente</v>
      </c>
      <c r="RP471" s="265" t="str">
        <f t="shared" si="498"/>
        <v>Inviable Sanitariamente</v>
      </c>
      <c r="RQ471" s="265" t="str">
        <f t="shared" si="499"/>
        <v>Inviable Sanitariamente</v>
      </c>
      <c r="RR471" s="265" t="str">
        <f t="shared" si="500"/>
        <v>Inviable Sanitariamente</v>
      </c>
      <c r="RS471" s="265" t="str">
        <f t="shared" si="501"/>
        <v>Inviable Sanitariamente</v>
      </c>
      <c r="RT471" s="265" t="str">
        <f t="shared" si="502"/>
        <v>Inviable Sanitariamente</v>
      </c>
      <c r="RU471" s="265" t="str">
        <f t="shared" si="503"/>
        <v>Inviable Sanitariamente</v>
      </c>
      <c r="RV471" s="265" t="str">
        <f t="shared" si="504"/>
        <v>Inviable Sanitariamente</v>
      </c>
      <c r="RW471" s="265" t="str">
        <f t="shared" si="505"/>
        <v>Inviable Sanitariamente</v>
      </c>
      <c r="RX471" s="265" t="str">
        <f t="shared" si="506"/>
        <v>Inviable Sanitariamente</v>
      </c>
      <c r="RY471" s="265" t="str">
        <f t="shared" si="507"/>
        <v>Inviable Sanitariamente</v>
      </c>
      <c r="RZ471" s="265" t="str">
        <f t="shared" si="508"/>
        <v>Inviable Sanitariamente</v>
      </c>
      <c r="SA471" s="265" t="str">
        <f t="shared" si="509"/>
        <v>Inviable Sanitariamente</v>
      </c>
      <c r="SB471" s="265" t="str">
        <f t="shared" si="510"/>
        <v>Inviable Sanitariamente</v>
      </c>
      <c r="SC471" s="265" t="str">
        <f t="shared" si="511"/>
        <v>Inviable Sanitariamente</v>
      </c>
      <c r="SD471" s="265" t="str">
        <f t="shared" si="512"/>
        <v>Inviable Sanitariamente</v>
      </c>
      <c r="SE471" s="265" t="str">
        <f t="shared" si="513"/>
        <v>Inviable Sanitariamente</v>
      </c>
      <c r="SF471" s="265" t="str">
        <f t="shared" si="514"/>
        <v>Inviable Sanitariamente</v>
      </c>
      <c r="SG471" s="265" t="str">
        <f t="shared" si="515"/>
        <v>Inviable Sanitariamente</v>
      </c>
      <c r="SH471" s="265" t="str">
        <f t="shared" si="516"/>
        <v>Inviable Sanitariamente</v>
      </c>
      <c r="SI471" s="265" t="str">
        <f t="shared" si="517"/>
        <v>Inviable Sanitariamente</v>
      </c>
      <c r="SJ471" s="265" t="str">
        <f t="shared" si="518"/>
        <v>Inviable Sanitariamente</v>
      </c>
      <c r="SK471" s="265" t="str">
        <f t="shared" si="519"/>
        <v>Inviable Sanitariamente</v>
      </c>
      <c r="SL471" s="265" t="str">
        <f t="shared" si="520"/>
        <v>Inviable Sanitariamente</v>
      </c>
      <c r="SM471" s="265" t="str">
        <f t="shared" si="521"/>
        <v>Inviable Sanitariamente</v>
      </c>
      <c r="SN471" s="265" t="str">
        <f t="shared" si="522"/>
        <v>Inviable Sanitariamente</v>
      </c>
      <c r="SO471" s="265" t="str">
        <f t="shared" si="523"/>
        <v>Inviable Sanitariamente</v>
      </c>
      <c r="SP471" s="265" t="str">
        <f t="shared" si="524"/>
        <v>Inviable Sanitariamente</v>
      </c>
      <c r="SQ471" s="265" t="str">
        <f t="shared" si="525"/>
        <v>Inviable Sanitariamente</v>
      </c>
      <c r="SR471" s="265" t="str">
        <f t="shared" si="526"/>
        <v>Inviable Sanitariamente</v>
      </c>
      <c r="SS471" s="265" t="str">
        <f t="shared" si="527"/>
        <v>Inviable Sanitariamente</v>
      </c>
      <c r="ST471" s="265" t="str">
        <f t="shared" si="528"/>
        <v>Inviable Sanitariamente</v>
      </c>
      <c r="SU471" s="265" t="str">
        <f t="shared" si="529"/>
        <v>Inviable Sanitariamente</v>
      </c>
      <c r="SV471" s="265" t="str">
        <f t="shared" si="530"/>
        <v>Inviable Sanitariamente</v>
      </c>
      <c r="SW471" s="265" t="str">
        <f t="shared" si="531"/>
        <v>Inviable Sanitariamente</v>
      </c>
      <c r="SX471" s="265" t="str">
        <f t="shared" si="532"/>
        <v>Inviable Sanitariamente</v>
      </c>
      <c r="SY471" s="265" t="str">
        <f t="shared" si="533"/>
        <v>Inviable Sanitariamente</v>
      </c>
      <c r="SZ471" s="265" t="str">
        <f t="shared" si="534"/>
        <v>Inviable Sanitariamente</v>
      </c>
      <c r="TA471" s="265" t="str">
        <f t="shared" si="535"/>
        <v>Inviable Sanitariamente</v>
      </c>
      <c r="TB471" s="265" t="str">
        <f t="shared" si="536"/>
        <v>Inviable Sanitariamente</v>
      </c>
      <c r="TC471" s="265" t="str">
        <f t="shared" si="537"/>
        <v>Inviable Sanitariamente</v>
      </c>
      <c r="TD471" s="265" t="str">
        <f t="shared" si="538"/>
        <v>Inviable Sanitariamente</v>
      </c>
      <c r="TE471" s="265" t="str">
        <f t="shared" si="539"/>
        <v>Inviable Sanitariamente</v>
      </c>
      <c r="TF471" s="265" t="str">
        <f t="shared" si="540"/>
        <v>Inviable Sanitariamente</v>
      </c>
      <c r="TG471" s="265" t="str">
        <f t="shared" si="541"/>
        <v>Inviable Sanitariamente</v>
      </c>
      <c r="TH471" s="265" t="str">
        <f t="shared" si="542"/>
        <v>Inviable Sanitariamente</v>
      </c>
      <c r="TI471" s="265" t="str">
        <f t="shared" si="543"/>
        <v>Inviable Sanitariamente</v>
      </c>
      <c r="TJ471" s="265" t="str">
        <f t="shared" si="544"/>
        <v>Inviable Sanitariamente</v>
      </c>
      <c r="TK471" s="265" t="str">
        <f t="shared" si="545"/>
        <v>Inviable Sanitariamente</v>
      </c>
      <c r="TL471" s="265" t="str">
        <f t="shared" si="546"/>
        <v>Inviable Sanitariamente</v>
      </c>
      <c r="TM471" s="265" t="str">
        <f t="shared" si="547"/>
        <v>Inviable Sanitariamente</v>
      </c>
      <c r="TN471" s="265" t="str">
        <f t="shared" si="548"/>
        <v>Inviable Sanitariamente</v>
      </c>
      <c r="TO471" s="265" t="str">
        <f t="shared" si="549"/>
        <v>Inviable Sanitariamente</v>
      </c>
      <c r="TP471" s="265" t="str">
        <f t="shared" si="550"/>
        <v>Inviable Sanitariamente</v>
      </c>
      <c r="TQ471" s="265" t="str">
        <f t="shared" si="551"/>
        <v>Inviable Sanitariamente</v>
      </c>
      <c r="TR471" s="265" t="str">
        <f t="shared" si="552"/>
        <v>Inviable Sanitariamente</v>
      </c>
      <c r="TS471" s="265" t="str">
        <f t="shared" si="553"/>
        <v>Inviable Sanitariamente</v>
      </c>
      <c r="TT471" s="265" t="str">
        <f t="shared" si="554"/>
        <v>Inviable Sanitariamente</v>
      </c>
      <c r="TU471" s="265" t="str">
        <f t="shared" si="555"/>
        <v>Inviable Sanitariamente</v>
      </c>
      <c r="TV471" s="265" t="str">
        <f t="shared" si="556"/>
        <v>Inviable Sanitariamente</v>
      </c>
      <c r="TW471" s="265" t="str">
        <f t="shared" si="557"/>
        <v>Inviable Sanitariamente</v>
      </c>
      <c r="TX471" s="265" t="str">
        <f t="shared" si="558"/>
        <v>Inviable Sanitariamente</v>
      </c>
      <c r="TY471" s="265" t="str">
        <f t="shared" si="559"/>
        <v>Inviable Sanitariamente</v>
      </c>
      <c r="TZ471" s="265" t="str">
        <f t="shared" si="560"/>
        <v>Inviable Sanitariamente</v>
      </c>
      <c r="UA471" s="265" t="str">
        <f t="shared" si="561"/>
        <v>Inviable Sanitariamente</v>
      </c>
      <c r="UB471" s="265" t="str">
        <f t="shared" si="562"/>
        <v>Inviable Sanitariamente</v>
      </c>
      <c r="UC471" s="265" t="str">
        <f t="shared" si="563"/>
        <v>Inviable Sanitariamente</v>
      </c>
      <c r="UD471" s="265" t="str">
        <f t="shared" si="564"/>
        <v>Inviable Sanitariamente</v>
      </c>
      <c r="UE471" s="265" t="str">
        <f t="shared" si="565"/>
        <v>Inviable Sanitariamente</v>
      </c>
      <c r="UF471" s="265" t="str">
        <f t="shared" si="566"/>
        <v>Inviable Sanitariamente</v>
      </c>
      <c r="UG471" s="265" t="str">
        <f t="shared" si="567"/>
        <v>Inviable Sanitariamente</v>
      </c>
      <c r="UH471" s="265" t="str">
        <f t="shared" si="568"/>
        <v>Inviable Sanitariamente</v>
      </c>
      <c r="UI471" s="265" t="str">
        <f t="shared" si="569"/>
        <v>Inviable Sanitariamente</v>
      </c>
      <c r="UJ471" s="265" t="str">
        <f t="shared" si="570"/>
        <v>Inviable Sanitariamente</v>
      </c>
      <c r="UK471" s="265" t="str">
        <f t="shared" si="571"/>
        <v>Inviable Sanitariamente</v>
      </c>
      <c r="UL471" s="265" t="str">
        <f t="shared" si="572"/>
        <v>Inviable Sanitariamente</v>
      </c>
      <c r="UM471" s="265" t="str">
        <f t="shared" si="573"/>
        <v>Inviable Sanitariamente</v>
      </c>
      <c r="UN471" s="265" t="str">
        <f t="shared" si="574"/>
        <v>Inviable Sanitariamente</v>
      </c>
      <c r="UO471" s="265" t="str">
        <f t="shared" si="575"/>
        <v>Inviable Sanitariamente</v>
      </c>
      <c r="UP471" s="265" t="str">
        <f t="shared" si="576"/>
        <v>Inviable Sanitariamente</v>
      </c>
      <c r="UQ471" s="265" t="str">
        <f t="shared" si="577"/>
        <v>Inviable Sanitariamente</v>
      </c>
      <c r="UR471" s="265" t="str">
        <f t="shared" si="578"/>
        <v>Inviable Sanitariamente</v>
      </c>
      <c r="US471" s="265" t="str">
        <f t="shared" si="579"/>
        <v>Inviable Sanitariamente</v>
      </c>
      <c r="UT471" s="265" t="str">
        <f t="shared" si="580"/>
        <v>Inviable Sanitariamente</v>
      </c>
      <c r="UU471" s="265" t="str">
        <f t="shared" si="581"/>
        <v>Inviable Sanitariamente</v>
      </c>
      <c r="UV471" s="265" t="str">
        <f t="shared" si="582"/>
        <v>Inviable Sanitariamente</v>
      </c>
      <c r="UW471" s="265" t="str">
        <f t="shared" si="583"/>
        <v>Inviable Sanitariamente</v>
      </c>
      <c r="UX471" s="265" t="str">
        <f t="shared" si="584"/>
        <v>Inviable Sanitariamente</v>
      </c>
      <c r="UY471" s="265" t="str">
        <f t="shared" si="585"/>
        <v>Inviable Sanitariamente</v>
      </c>
      <c r="UZ471" s="265" t="str">
        <f t="shared" si="586"/>
        <v>Inviable Sanitariamente</v>
      </c>
      <c r="VA471" s="265" t="str">
        <f t="shared" si="587"/>
        <v>Inviable Sanitariamente</v>
      </c>
      <c r="VB471" s="265" t="str">
        <f t="shared" si="588"/>
        <v>Inviable Sanitariamente</v>
      </c>
      <c r="VC471" s="265" t="str">
        <f t="shared" si="589"/>
        <v>Inviable Sanitariamente</v>
      </c>
      <c r="VD471" s="265" t="str">
        <f t="shared" si="590"/>
        <v>Inviable Sanitariamente</v>
      </c>
      <c r="VE471" s="265" t="str">
        <f t="shared" si="591"/>
        <v>Inviable Sanitariamente</v>
      </c>
      <c r="VF471" s="265" t="str">
        <f t="shared" si="592"/>
        <v>Inviable Sanitariamente</v>
      </c>
      <c r="VG471" s="265" t="str">
        <f t="shared" si="593"/>
        <v>Inviable Sanitariamente</v>
      </c>
      <c r="VH471" s="265" t="str">
        <f t="shared" si="594"/>
        <v>Inviable Sanitariamente</v>
      </c>
      <c r="VI471" s="265" t="str">
        <f t="shared" si="595"/>
        <v>Inviable Sanitariamente</v>
      </c>
      <c r="VJ471" s="265" t="str">
        <f t="shared" si="596"/>
        <v>Inviable Sanitariamente</v>
      </c>
      <c r="VK471" s="265" t="str">
        <f t="shared" si="597"/>
        <v>Inviable Sanitariamente</v>
      </c>
      <c r="VL471" s="265" t="str">
        <f t="shared" si="598"/>
        <v>Inviable Sanitariamente</v>
      </c>
      <c r="VM471" s="265" t="str">
        <f t="shared" si="599"/>
        <v>Inviable Sanitariamente</v>
      </c>
      <c r="VN471" s="265" t="str">
        <f t="shared" si="600"/>
        <v>Inviable Sanitariamente</v>
      </c>
      <c r="VO471" s="265" t="str">
        <f t="shared" si="601"/>
        <v>Inviable Sanitariamente</v>
      </c>
      <c r="VP471" s="265" t="str">
        <f t="shared" si="602"/>
        <v>Inviable Sanitariamente</v>
      </c>
      <c r="VQ471" s="265" t="str">
        <f t="shared" si="603"/>
        <v>Inviable Sanitariamente</v>
      </c>
      <c r="VR471" s="265" t="str">
        <f t="shared" si="604"/>
        <v>Inviable Sanitariamente</v>
      </c>
      <c r="VS471" s="265" t="str">
        <f t="shared" si="605"/>
        <v>Inviable Sanitariamente</v>
      </c>
      <c r="VT471" s="265" t="str">
        <f t="shared" si="606"/>
        <v>Inviable Sanitariamente</v>
      </c>
      <c r="VU471" s="265" t="str">
        <f t="shared" si="607"/>
        <v>Inviable Sanitariamente</v>
      </c>
      <c r="VV471" s="265" t="str">
        <f t="shared" si="608"/>
        <v>Inviable Sanitariamente</v>
      </c>
      <c r="VW471" s="265" t="str">
        <f t="shared" si="609"/>
        <v>Inviable Sanitariamente</v>
      </c>
      <c r="VX471" s="265" t="str">
        <f t="shared" si="610"/>
        <v>Inviable Sanitariamente</v>
      </c>
      <c r="VY471" s="265" t="str">
        <f t="shared" si="611"/>
        <v>Inviable Sanitariamente</v>
      </c>
      <c r="VZ471" s="265" t="str">
        <f t="shared" si="612"/>
        <v>Inviable Sanitariamente</v>
      </c>
      <c r="WA471" s="265" t="str">
        <f t="shared" si="613"/>
        <v>Inviable Sanitariamente</v>
      </c>
      <c r="WB471" s="265" t="str">
        <f t="shared" si="614"/>
        <v>Inviable Sanitariamente</v>
      </c>
      <c r="WC471" s="265" t="str">
        <f t="shared" si="615"/>
        <v>Inviable Sanitariamente</v>
      </c>
      <c r="WD471" s="265" t="str">
        <f t="shared" si="616"/>
        <v>Inviable Sanitariamente</v>
      </c>
      <c r="WE471" s="265" t="str">
        <f t="shared" si="617"/>
        <v>Inviable Sanitariamente</v>
      </c>
      <c r="WF471" s="265" t="str">
        <f t="shared" si="618"/>
        <v>Inviable Sanitariamente</v>
      </c>
      <c r="WG471" s="265" t="str">
        <f t="shared" si="619"/>
        <v>Inviable Sanitariamente</v>
      </c>
      <c r="WH471" s="265" t="str">
        <f t="shared" si="620"/>
        <v>Inviable Sanitariamente</v>
      </c>
      <c r="WI471" s="265" t="str">
        <f t="shared" si="621"/>
        <v>Inviable Sanitariamente</v>
      </c>
      <c r="WJ471" s="265" t="str">
        <f t="shared" si="622"/>
        <v>Inviable Sanitariamente</v>
      </c>
      <c r="WK471" s="265" t="str">
        <f t="shared" si="623"/>
        <v>Inviable Sanitariamente</v>
      </c>
      <c r="WL471" s="265" t="str">
        <f t="shared" si="624"/>
        <v>Inviable Sanitariamente</v>
      </c>
      <c r="WM471" s="265" t="str">
        <f t="shared" si="625"/>
        <v>Inviable Sanitariamente</v>
      </c>
      <c r="WN471" s="265" t="str">
        <f t="shared" si="626"/>
        <v>Inviable Sanitariamente</v>
      </c>
      <c r="WO471" s="265" t="str">
        <f t="shared" si="627"/>
        <v>Inviable Sanitariamente</v>
      </c>
      <c r="WP471" s="265" t="str">
        <f t="shared" si="628"/>
        <v>Inviable Sanitariamente</v>
      </c>
      <c r="WQ471" s="265" t="str">
        <f t="shared" si="629"/>
        <v>Inviable Sanitariamente</v>
      </c>
      <c r="WR471" s="265" t="str">
        <f t="shared" si="630"/>
        <v>Inviable Sanitariamente</v>
      </c>
      <c r="WS471" s="265" t="str">
        <f t="shared" si="631"/>
        <v>Inviable Sanitariamente</v>
      </c>
      <c r="WT471" s="265" t="str">
        <f t="shared" si="632"/>
        <v>Inviable Sanitariamente</v>
      </c>
      <c r="WU471" s="265" t="str">
        <f t="shared" si="633"/>
        <v>Inviable Sanitariamente</v>
      </c>
      <c r="WV471" s="265" t="str">
        <f t="shared" si="634"/>
        <v>Inviable Sanitariamente</v>
      </c>
      <c r="WW471" s="265" t="str">
        <f t="shared" si="635"/>
        <v>Inviable Sanitariamente</v>
      </c>
      <c r="WX471" s="265" t="str">
        <f t="shared" si="636"/>
        <v>Inviable Sanitariamente</v>
      </c>
      <c r="WY471" s="265" t="str">
        <f t="shared" si="637"/>
        <v>Inviable Sanitariamente</v>
      </c>
      <c r="WZ471" s="265" t="str">
        <f t="shared" si="638"/>
        <v>Inviable Sanitariamente</v>
      </c>
      <c r="XA471" s="265" t="str">
        <f t="shared" si="639"/>
        <v>Inviable Sanitariamente</v>
      </c>
      <c r="XB471" s="265" t="str">
        <f t="shared" si="640"/>
        <v>Inviable Sanitariamente</v>
      </c>
      <c r="XC471" s="265" t="str">
        <f t="shared" si="641"/>
        <v>Inviable Sanitariamente</v>
      </c>
      <c r="XD471" s="265" t="str">
        <f t="shared" si="642"/>
        <v>Inviable Sanitariamente</v>
      </c>
      <c r="XE471" s="265" t="str">
        <f t="shared" si="643"/>
        <v>Inviable Sanitariamente</v>
      </c>
      <c r="XF471" s="265" t="str">
        <f t="shared" si="644"/>
        <v>Inviable Sanitariamente</v>
      </c>
      <c r="XG471" s="265" t="str">
        <f t="shared" si="645"/>
        <v>Inviable Sanitariamente</v>
      </c>
      <c r="XH471" s="265" t="str">
        <f t="shared" si="646"/>
        <v>Inviable Sanitariamente</v>
      </c>
      <c r="XI471" s="265" t="str">
        <f t="shared" si="647"/>
        <v>Inviable Sanitariamente</v>
      </c>
      <c r="XJ471" s="265" t="str">
        <f t="shared" si="648"/>
        <v>Inviable Sanitariamente</v>
      </c>
      <c r="XK471" s="265" t="str">
        <f t="shared" si="649"/>
        <v>Inviable Sanitariamente</v>
      </c>
      <c r="XL471" s="265" t="str">
        <f t="shared" si="650"/>
        <v>Inviable Sanitariamente</v>
      </c>
      <c r="XM471" s="265" t="str">
        <f t="shared" si="651"/>
        <v>Inviable Sanitariamente</v>
      </c>
      <c r="XN471" s="265" t="str">
        <f t="shared" si="652"/>
        <v>Inviable Sanitariamente</v>
      </c>
      <c r="XO471" s="265" t="str">
        <f t="shared" si="653"/>
        <v>Inviable Sanitariamente</v>
      </c>
      <c r="XP471" s="265" t="str">
        <f t="shared" si="654"/>
        <v>Inviable Sanitariamente</v>
      </c>
      <c r="XQ471" s="265" t="str">
        <f t="shared" si="655"/>
        <v>Inviable Sanitariamente</v>
      </c>
      <c r="XR471" s="265" t="str">
        <f t="shared" si="656"/>
        <v>Inviable Sanitariamente</v>
      </c>
      <c r="XS471" s="265" t="str">
        <f t="shared" si="657"/>
        <v>Inviable Sanitariamente</v>
      </c>
      <c r="XT471" s="265" t="str">
        <f t="shared" si="658"/>
        <v>Inviable Sanitariamente</v>
      </c>
      <c r="XU471" s="265" t="str">
        <f t="shared" si="659"/>
        <v>Inviable Sanitariamente</v>
      </c>
      <c r="XV471" s="265" t="str">
        <f t="shared" si="660"/>
        <v>Inviable Sanitariamente</v>
      </c>
      <c r="XW471" s="265" t="str">
        <f t="shared" si="661"/>
        <v>Inviable Sanitariamente</v>
      </c>
      <c r="XX471" s="265" t="str">
        <f t="shared" si="662"/>
        <v>Inviable Sanitariamente</v>
      </c>
      <c r="XY471" s="265" t="str">
        <f t="shared" si="663"/>
        <v>Inviable Sanitariamente</v>
      </c>
      <c r="XZ471" s="265" t="str">
        <f t="shared" si="664"/>
        <v>Inviable Sanitariamente</v>
      </c>
      <c r="YA471" s="265" t="str">
        <f t="shared" si="665"/>
        <v>Inviable Sanitariamente</v>
      </c>
      <c r="YB471" s="265" t="str">
        <f t="shared" si="666"/>
        <v>Inviable Sanitariamente</v>
      </c>
      <c r="YC471" s="265" t="str">
        <f t="shared" si="667"/>
        <v>Inviable Sanitariamente</v>
      </c>
      <c r="YD471" s="265" t="str">
        <f t="shared" si="668"/>
        <v>Inviable Sanitariamente</v>
      </c>
      <c r="YE471" s="265" t="str">
        <f t="shared" si="669"/>
        <v>Inviable Sanitariamente</v>
      </c>
      <c r="YF471" s="265" t="str">
        <f t="shared" si="670"/>
        <v>Inviable Sanitariamente</v>
      </c>
      <c r="YG471" s="265" t="str">
        <f t="shared" si="671"/>
        <v>Inviable Sanitariamente</v>
      </c>
      <c r="YH471" s="265" t="str">
        <f t="shared" si="672"/>
        <v>Inviable Sanitariamente</v>
      </c>
      <c r="YI471" s="265" t="str">
        <f t="shared" si="673"/>
        <v>Inviable Sanitariamente</v>
      </c>
      <c r="YJ471" s="265" t="str">
        <f t="shared" si="674"/>
        <v>Inviable Sanitariamente</v>
      </c>
      <c r="YK471" s="265" t="str">
        <f t="shared" si="675"/>
        <v>Inviable Sanitariamente</v>
      </c>
      <c r="YL471" s="265" t="str">
        <f t="shared" si="676"/>
        <v>Inviable Sanitariamente</v>
      </c>
      <c r="YM471" s="265" t="str">
        <f t="shared" si="677"/>
        <v>Inviable Sanitariamente</v>
      </c>
      <c r="YN471" s="265" t="str">
        <f t="shared" si="678"/>
        <v>Inviable Sanitariamente</v>
      </c>
      <c r="YO471" s="265" t="str">
        <f t="shared" si="679"/>
        <v>Inviable Sanitariamente</v>
      </c>
      <c r="YP471" s="265" t="str">
        <f t="shared" si="680"/>
        <v>Inviable Sanitariamente</v>
      </c>
      <c r="YQ471" s="265" t="str">
        <f t="shared" si="681"/>
        <v>Inviable Sanitariamente</v>
      </c>
      <c r="YR471" s="265" t="str">
        <f t="shared" si="682"/>
        <v>Inviable Sanitariamente</v>
      </c>
      <c r="YS471" s="265" t="str">
        <f t="shared" si="683"/>
        <v>Inviable Sanitariamente</v>
      </c>
      <c r="YT471" s="265" t="str">
        <f t="shared" si="684"/>
        <v>Inviable Sanitariamente</v>
      </c>
      <c r="YU471" s="265" t="str">
        <f t="shared" si="685"/>
        <v>Inviable Sanitariamente</v>
      </c>
      <c r="YV471" s="265" t="str">
        <f t="shared" si="686"/>
        <v>Inviable Sanitariamente</v>
      </c>
      <c r="YW471" s="265" t="str">
        <f t="shared" si="687"/>
        <v>Inviable Sanitariamente</v>
      </c>
      <c r="YX471" s="265" t="str">
        <f t="shared" si="688"/>
        <v>Inviable Sanitariamente</v>
      </c>
      <c r="YY471" s="265" t="str">
        <f t="shared" si="689"/>
        <v>Inviable Sanitariamente</v>
      </c>
      <c r="YZ471" s="265" t="str">
        <f t="shared" si="690"/>
        <v>Inviable Sanitariamente</v>
      </c>
      <c r="ZA471" s="265" t="str">
        <f t="shared" si="691"/>
        <v>Inviable Sanitariamente</v>
      </c>
      <c r="ZB471" s="265" t="str">
        <f t="shared" si="692"/>
        <v>Inviable Sanitariamente</v>
      </c>
      <c r="ZC471" s="265" t="str">
        <f t="shared" si="693"/>
        <v>Inviable Sanitariamente</v>
      </c>
      <c r="ZD471" s="265" t="str">
        <f t="shared" si="694"/>
        <v>Inviable Sanitariamente</v>
      </c>
      <c r="ZE471" s="265" t="str">
        <f t="shared" si="695"/>
        <v>Inviable Sanitariamente</v>
      </c>
      <c r="ZF471" s="265" t="str">
        <f t="shared" si="696"/>
        <v>Inviable Sanitariamente</v>
      </c>
      <c r="ZG471" s="265" t="str">
        <f t="shared" si="697"/>
        <v>Inviable Sanitariamente</v>
      </c>
      <c r="ZH471" s="265" t="str">
        <f t="shared" si="698"/>
        <v>Inviable Sanitariamente</v>
      </c>
      <c r="ZI471" s="265" t="str">
        <f t="shared" si="699"/>
        <v>Inviable Sanitariamente</v>
      </c>
      <c r="ZJ471" s="265" t="str">
        <f t="shared" si="700"/>
        <v>Inviable Sanitariamente</v>
      </c>
      <c r="ZK471" s="265" t="str">
        <f t="shared" si="701"/>
        <v>Inviable Sanitariamente</v>
      </c>
      <c r="ZL471" s="265" t="str">
        <f t="shared" si="702"/>
        <v>Inviable Sanitariamente</v>
      </c>
      <c r="ZM471" s="265" t="str">
        <f t="shared" si="703"/>
        <v>Inviable Sanitariamente</v>
      </c>
      <c r="ZN471" s="265" t="str">
        <f t="shared" si="704"/>
        <v>Inviable Sanitariamente</v>
      </c>
      <c r="ZO471" s="265" t="str">
        <f t="shared" si="705"/>
        <v>Inviable Sanitariamente</v>
      </c>
      <c r="ZP471" s="265" t="str">
        <f t="shared" si="706"/>
        <v>Inviable Sanitariamente</v>
      </c>
      <c r="ZQ471" s="265" t="str">
        <f t="shared" si="707"/>
        <v>Inviable Sanitariamente</v>
      </c>
      <c r="ZR471" s="265" t="str">
        <f t="shared" si="708"/>
        <v>Inviable Sanitariamente</v>
      </c>
      <c r="ZS471" s="265" t="str">
        <f t="shared" si="709"/>
        <v>Inviable Sanitariamente</v>
      </c>
      <c r="ZT471" s="265" t="str">
        <f t="shared" si="710"/>
        <v>Inviable Sanitariamente</v>
      </c>
      <c r="ZU471" s="265" t="str">
        <f t="shared" si="711"/>
        <v>Inviable Sanitariamente</v>
      </c>
      <c r="ZV471" s="265" t="str">
        <f t="shared" si="712"/>
        <v>Inviable Sanitariamente</v>
      </c>
      <c r="ZW471" s="265" t="str">
        <f t="shared" si="713"/>
        <v>Inviable Sanitariamente</v>
      </c>
      <c r="ZX471" s="265" t="str">
        <f t="shared" si="714"/>
        <v>Inviable Sanitariamente</v>
      </c>
      <c r="ZY471" s="265" t="str">
        <f t="shared" si="715"/>
        <v>Inviable Sanitariamente</v>
      </c>
      <c r="ZZ471" s="265" t="str">
        <f t="shared" si="716"/>
        <v>Inviable Sanitariamente</v>
      </c>
      <c r="AAA471" s="265" t="str">
        <f t="shared" si="717"/>
        <v>Inviable Sanitariamente</v>
      </c>
      <c r="AAB471" s="265" t="str">
        <f t="shared" si="718"/>
        <v>Inviable Sanitariamente</v>
      </c>
      <c r="AAC471" s="265" t="str">
        <f t="shared" si="719"/>
        <v>Inviable Sanitariamente</v>
      </c>
      <c r="AAD471" s="265" t="str">
        <f t="shared" si="720"/>
        <v>Inviable Sanitariamente</v>
      </c>
      <c r="AAE471" s="265" t="str">
        <f t="shared" si="721"/>
        <v>Inviable Sanitariamente</v>
      </c>
      <c r="AAF471" s="265" t="str">
        <f t="shared" si="722"/>
        <v>Inviable Sanitariamente</v>
      </c>
      <c r="AAG471" s="265" t="str">
        <f t="shared" si="723"/>
        <v>Inviable Sanitariamente</v>
      </c>
      <c r="AAH471" s="265" t="str">
        <f t="shared" si="724"/>
        <v>Inviable Sanitariamente</v>
      </c>
      <c r="AAI471" s="265" t="str">
        <f t="shared" si="725"/>
        <v>Inviable Sanitariamente</v>
      </c>
      <c r="AAJ471" s="265" t="str">
        <f t="shared" si="726"/>
        <v>Inviable Sanitariamente</v>
      </c>
      <c r="AAK471" s="265" t="str">
        <f t="shared" si="727"/>
        <v>Inviable Sanitariamente</v>
      </c>
      <c r="AAL471" s="265" t="str">
        <f t="shared" si="728"/>
        <v>Inviable Sanitariamente</v>
      </c>
      <c r="AAM471" s="265" t="str">
        <f t="shared" si="729"/>
        <v>Inviable Sanitariamente</v>
      </c>
      <c r="AAN471" s="265" t="str">
        <f t="shared" si="730"/>
        <v>Inviable Sanitariamente</v>
      </c>
      <c r="AAO471" s="265" t="str">
        <f t="shared" si="731"/>
        <v>Inviable Sanitariamente</v>
      </c>
      <c r="AAP471" s="265" t="str">
        <f t="shared" si="732"/>
        <v>Inviable Sanitariamente</v>
      </c>
      <c r="AAQ471" s="265" t="str">
        <f t="shared" si="733"/>
        <v>Inviable Sanitariamente</v>
      </c>
      <c r="AAR471" s="265" t="str">
        <f t="shared" si="734"/>
        <v>Inviable Sanitariamente</v>
      </c>
      <c r="AAS471" s="265" t="str">
        <f t="shared" si="735"/>
        <v>Inviable Sanitariamente</v>
      </c>
      <c r="AAT471" s="265" t="str">
        <f t="shared" si="736"/>
        <v>Inviable Sanitariamente</v>
      </c>
      <c r="AAU471" s="265" t="str">
        <f t="shared" si="737"/>
        <v>Inviable Sanitariamente</v>
      </c>
      <c r="AAV471" s="265" t="str">
        <f t="shared" si="738"/>
        <v>Inviable Sanitariamente</v>
      </c>
      <c r="AAW471" s="265" t="str">
        <f t="shared" si="739"/>
        <v>Inviable Sanitariamente</v>
      </c>
      <c r="AAX471" s="265" t="str">
        <f t="shared" si="740"/>
        <v>Inviable Sanitariamente</v>
      </c>
      <c r="AAY471" s="265" t="str">
        <f t="shared" si="741"/>
        <v>Inviable Sanitariamente</v>
      </c>
      <c r="AAZ471" s="265" t="str">
        <f t="shared" si="742"/>
        <v>Inviable Sanitariamente</v>
      </c>
      <c r="ABA471" s="265" t="str">
        <f t="shared" si="743"/>
        <v>Inviable Sanitariamente</v>
      </c>
      <c r="ABB471" s="265" t="str">
        <f t="shared" si="744"/>
        <v>Inviable Sanitariamente</v>
      </c>
      <c r="ABC471" s="265" t="str">
        <f t="shared" si="745"/>
        <v>Inviable Sanitariamente</v>
      </c>
      <c r="ABD471" s="265" t="str">
        <f t="shared" si="746"/>
        <v>Inviable Sanitariamente</v>
      </c>
      <c r="ABE471" s="265" t="str">
        <f t="shared" si="747"/>
        <v>Inviable Sanitariamente</v>
      </c>
      <c r="ABF471" s="265" t="str">
        <f t="shared" si="748"/>
        <v>Inviable Sanitariamente</v>
      </c>
      <c r="ABG471" s="265" t="str">
        <f t="shared" si="749"/>
        <v>Inviable Sanitariamente</v>
      </c>
      <c r="ABH471" s="265" t="str">
        <f t="shared" si="750"/>
        <v>Inviable Sanitariamente</v>
      </c>
      <c r="ABI471" s="265" t="str">
        <f t="shared" si="751"/>
        <v>Inviable Sanitariamente</v>
      </c>
      <c r="ABJ471" s="265" t="str">
        <f t="shared" si="752"/>
        <v>Inviable Sanitariamente</v>
      </c>
      <c r="ABK471" s="265" t="str">
        <f t="shared" si="753"/>
        <v>Inviable Sanitariamente</v>
      </c>
      <c r="ABL471" s="265" t="str">
        <f t="shared" si="754"/>
        <v>Inviable Sanitariamente</v>
      </c>
      <c r="ABM471" s="265" t="str">
        <f t="shared" si="755"/>
        <v>Inviable Sanitariamente</v>
      </c>
      <c r="ABN471" s="265" t="str">
        <f t="shared" si="756"/>
        <v>Inviable Sanitariamente</v>
      </c>
      <c r="ABO471" s="265" t="str">
        <f t="shared" si="757"/>
        <v>Inviable Sanitariamente</v>
      </c>
      <c r="ABP471" s="265" t="str">
        <f t="shared" si="758"/>
        <v>Inviable Sanitariamente</v>
      </c>
      <c r="ABQ471" s="265" t="str">
        <f t="shared" si="759"/>
        <v>Inviable Sanitariamente</v>
      </c>
      <c r="ABR471" s="265" t="str">
        <f t="shared" si="760"/>
        <v>Inviable Sanitariamente</v>
      </c>
      <c r="ABS471" s="265" t="str">
        <f t="shared" si="761"/>
        <v>Inviable Sanitariamente</v>
      </c>
      <c r="ABT471" s="265" t="str">
        <f t="shared" si="762"/>
        <v>Inviable Sanitariamente</v>
      </c>
      <c r="ABU471" s="265" t="str">
        <f t="shared" si="763"/>
        <v>Inviable Sanitariamente</v>
      </c>
      <c r="ABV471" s="265" t="str">
        <f t="shared" si="764"/>
        <v>Inviable Sanitariamente</v>
      </c>
      <c r="ABW471" s="265" t="str">
        <f t="shared" si="765"/>
        <v>Inviable Sanitariamente</v>
      </c>
      <c r="ABX471" s="265" t="str">
        <f t="shared" si="766"/>
        <v>Inviable Sanitariamente</v>
      </c>
      <c r="ABY471" s="265" t="str">
        <f t="shared" si="767"/>
        <v>Inviable Sanitariamente</v>
      </c>
      <c r="ABZ471" s="265" t="str">
        <f t="shared" si="768"/>
        <v>Inviable Sanitariamente</v>
      </c>
      <c r="ACA471" s="265" t="str">
        <f t="shared" si="769"/>
        <v>Inviable Sanitariamente</v>
      </c>
      <c r="ACB471" s="265" t="str">
        <f t="shared" si="770"/>
        <v>Inviable Sanitariamente</v>
      </c>
      <c r="ACC471" s="265" t="str">
        <f t="shared" si="771"/>
        <v>Inviable Sanitariamente</v>
      </c>
      <c r="ACD471" s="265" t="str">
        <f t="shared" si="772"/>
        <v>Inviable Sanitariamente</v>
      </c>
      <c r="ACE471" s="265" t="str">
        <f t="shared" si="773"/>
        <v>Inviable Sanitariamente</v>
      </c>
      <c r="ACF471" s="265" t="str">
        <f t="shared" si="774"/>
        <v>Inviable Sanitariamente</v>
      </c>
      <c r="ACG471" s="265" t="str">
        <f t="shared" si="775"/>
        <v>Inviable Sanitariamente</v>
      </c>
      <c r="ACH471" s="265" t="str">
        <f t="shared" si="776"/>
        <v>Inviable Sanitariamente</v>
      </c>
      <c r="ACI471" s="265" t="str">
        <f t="shared" si="777"/>
        <v>Inviable Sanitariamente</v>
      </c>
      <c r="ACJ471" s="265" t="str">
        <f t="shared" si="778"/>
        <v>Inviable Sanitariamente</v>
      </c>
      <c r="ACK471" s="265" t="str">
        <f t="shared" si="779"/>
        <v>Inviable Sanitariamente</v>
      </c>
      <c r="ACL471" s="265" t="str">
        <f t="shared" si="780"/>
        <v>Inviable Sanitariamente</v>
      </c>
      <c r="ACM471" s="265" t="str">
        <f t="shared" si="781"/>
        <v>Inviable Sanitariamente</v>
      </c>
      <c r="ACN471" s="265" t="str">
        <f t="shared" si="782"/>
        <v>Inviable Sanitariamente</v>
      </c>
      <c r="ACO471" s="265" t="str">
        <f t="shared" si="783"/>
        <v>Inviable Sanitariamente</v>
      </c>
      <c r="ACP471" s="265" t="str">
        <f t="shared" si="784"/>
        <v>Inviable Sanitariamente</v>
      </c>
      <c r="ACQ471" s="265" t="str">
        <f t="shared" si="785"/>
        <v>Inviable Sanitariamente</v>
      </c>
      <c r="ACR471" s="265" t="str">
        <f t="shared" si="786"/>
        <v>Inviable Sanitariamente</v>
      </c>
      <c r="ACS471" s="265" t="str">
        <f t="shared" si="787"/>
        <v>Inviable Sanitariamente</v>
      </c>
      <c r="ACT471" s="265" t="str">
        <f t="shared" si="788"/>
        <v>Inviable Sanitariamente</v>
      </c>
      <c r="ACU471" s="265" t="str">
        <f t="shared" si="789"/>
        <v>Inviable Sanitariamente</v>
      </c>
      <c r="ACV471" s="265" t="str">
        <f t="shared" si="790"/>
        <v>Inviable Sanitariamente</v>
      </c>
      <c r="ACW471" s="265" t="str">
        <f t="shared" si="791"/>
        <v>Inviable Sanitariamente</v>
      </c>
      <c r="ACX471" s="265" t="str">
        <f t="shared" si="792"/>
        <v>Inviable Sanitariamente</v>
      </c>
      <c r="ACY471" s="265" t="str">
        <f t="shared" si="793"/>
        <v>Inviable Sanitariamente</v>
      </c>
      <c r="ACZ471" s="265" t="str">
        <f t="shared" si="794"/>
        <v>Inviable Sanitariamente</v>
      </c>
      <c r="ADA471" s="265" t="str">
        <f t="shared" si="795"/>
        <v>Inviable Sanitariamente</v>
      </c>
      <c r="ADB471" s="265" t="str">
        <f t="shared" si="796"/>
        <v>Inviable Sanitariamente</v>
      </c>
      <c r="ADC471" s="265" t="str">
        <f t="shared" si="797"/>
        <v>Inviable Sanitariamente</v>
      </c>
      <c r="ADD471" s="265" t="str">
        <f t="shared" si="798"/>
        <v>Inviable Sanitariamente</v>
      </c>
      <c r="ADE471" s="265" t="str">
        <f t="shared" si="799"/>
        <v>Inviable Sanitariamente</v>
      </c>
      <c r="ADF471" s="265" t="str">
        <f t="shared" si="800"/>
        <v>Inviable Sanitariamente</v>
      </c>
      <c r="ADG471" s="265" t="str">
        <f t="shared" si="801"/>
        <v>Inviable Sanitariamente</v>
      </c>
      <c r="ADH471" s="265" t="str">
        <f t="shared" si="802"/>
        <v>Inviable Sanitariamente</v>
      </c>
      <c r="ADI471" s="265" t="str">
        <f t="shared" si="803"/>
        <v>Inviable Sanitariamente</v>
      </c>
      <c r="ADJ471" s="265" t="str">
        <f t="shared" si="804"/>
        <v>Inviable Sanitariamente</v>
      </c>
      <c r="ADK471" s="265" t="str">
        <f t="shared" si="805"/>
        <v>Inviable Sanitariamente</v>
      </c>
      <c r="ADL471" s="265" t="str">
        <f t="shared" si="806"/>
        <v>Inviable Sanitariamente</v>
      </c>
      <c r="ADM471" s="265" t="str">
        <f t="shared" si="807"/>
        <v>Inviable Sanitariamente</v>
      </c>
      <c r="ADN471" s="265" t="str">
        <f t="shared" si="808"/>
        <v>Inviable Sanitariamente</v>
      </c>
      <c r="ADO471" s="265" t="str">
        <f t="shared" si="809"/>
        <v>Inviable Sanitariamente</v>
      </c>
      <c r="ADP471" s="265" t="str">
        <f t="shared" si="810"/>
        <v>Inviable Sanitariamente</v>
      </c>
      <c r="ADQ471" s="265" t="str">
        <f t="shared" si="811"/>
        <v>Inviable Sanitariamente</v>
      </c>
      <c r="ADR471" s="265" t="str">
        <f t="shared" si="812"/>
        <v>Inviable Sanitariamente</v>
      </c>
      <c r="ADS471" s="265" t="str">
        <f t="shared" si="813"/>
        <v>Inviable Sanitariamente</v>
      </c>
      <c r="ADT471" s="265" t="str">
        <f t="shared" si="814"/>
        <v>Inviable Sanitariamente</v>
      </c>
      <c r="ADU471" s="265" t="str">
        <f t="shared" si="815"/>
        <v>Inviable Sanitariamente</v>
      </c>
      <c r="ADV471" s="265" t="str">
        <f t="shared" si="816"/>
        <v>Inviable Sanitariamente</v>
      </c>
      <c r="ADW471" s="265" t="str">
        <f t="shared" si="817"/>
        <v>Inviable Sanitariamente</v>
      </c>
      <c r="ADX471" s="265" t="str">
        <f t="shared" si="818"/>
        <v>Inviable Sanitariamente</v>
      </c>
      <c r="ADY471" s="265" t="str">
        <f t="shared" si="819"/>
        <v>Inviable Sanitariamente</v>
      </c>
      <c r="ADZ471" s="265" t="str">
        <f t="shared" si="820"/>
        <v>Inviable Sanitariamente</v>
      </c>
      <c r="AEA471" s="265" t="str">
        <f t="shared" si="821"/>
        <v>Inviable Sanitariamente</v>
      </c>
      <c r="AEB471" s="265" t="str">
        <f t="shared" si="822"/>
        <v>Inviable Sanitariamente</v>
      </c>
      <c r="AEC471" s="265" t="str">
        <f t="shared" si="823"/>
        <v>Inviable Sanitariamente</v>
      </c>
      <c r="AED471" s="265" t="str">
        <f t="shared" si="824"/>
        <v>Inviable Sanitariamente</v>
      </c>
      <c r="AEE471" s="265" t="str">
        <f t="shared" si="825"/>
        <v>Inviable Sanitariamente</v>
      </c>
      <c r="AEF471" s="265" t="str">
        <f t="shared" si="826"/>
        <v>Inviable Sanitariamente</v>
      </c>
      <c r="AEG471" s="265" t="str">
        <f t="shared" si="827"/>
        <v>Inviable Sanitariamente</v>
      </c>
      <c r="AEH471" s="265" t="str">
        <f t="shared" si="828"/>
        <v>Inviable Sanitariamente</v>
      </c>
      <c r="AEI471" s="265" t="str">
        <f t="shared" si="829"/>
        <v>Inviable Sanitariamente</v>
      </c>
      <c r="AEJ471" s="265" t="str">
        <f t="shared" si="830"/>
        <v>Inviable Sanitariamente</v>
      </c>
      <c r="AEK471" s="265" t="str">
        <f t="shared" si="831"/>
        <v>Inviable Sanitariamente</v>
      </c>
      <c r="AEL471" s="265" t="str">
        <f t="shared" si="832"/>
        <v>Inviable Sanitariamente</v>
      </c>
      <c r="AEM471" s="265" t="str">
        <f t="shared" si="833"/>
        <v>Inviable Sanitariamente</v>
      </c>
      <c r="AEN471" s="265" t="str">
        <f t="shared" si="834"/>
        <v>Inviable Sanitariamente</v>
      </c>
      <c r="AEO471" s="265" t="str">
        <f t="shared" si="835"/>
        <v>Inviable Sanitariamente</v>
      </c>
      <c r="AEP471" s="265" t="str">
        <f t="shared" si="836"/>
        <v>Inviable Sanitariamente</v>
      </c>
      <c r="AEQ471" s="265" t="str">
        <f t="shared" si="837"/>
        <v>Inviable Sanitariamente</v>
      </c>
      <c r="AER471" s="265" t="str">
        <f t="shared" si="838"/>
        <v>Inviable Sanitariamente</v>
      </c>
      <c r="AES471" s="265" t="str">
        <f t="shared" si="839"/>
        <v>Inviable Sanitariamente</v>
      </c>
      <c r="AET471" s="265" t="str">
        <f t="shared" si="840"/>
        <v>Inviable Sanitariamente</v>
      </c>
      <c r="AEU471" s="265" t="str">
        <f t="shared" si="841"/>
        <v>Inviable Sanitariamente</v>
      </c>
      <c r="AEV471" s="265" t="str">
        <f t="shared" si="842"/>
        <v>Inviable Sanitariamente</v>
      </c>
      <c r="AEW471" s="265" t="str">
        <f t="shared" si="843"/>
        <v>Inviable Sanitariamente</v>
      </c>
      <c r="AEX471" s="265" t="str">
        <f t="shared" si="844"/>
        <v>Inviable Sanitariamente</v>
      </c>
      <c r="AEY471" s="265" t="str">
        <f t="shared" si="845"/>
        <v>Inviable Sanitariamente</v>
      </c>
      <c r="AEZ471" s="265" t="str">
        <f t="shared" si="846"/>
        <v>Inviable Sanitariamente</v>
      </c>
      <c r="AFA471" s="265" t="str">
        <f t="shared" si="847"/>
        <v>Inviable Sanitariamente</v>
      </c>
      <c r="AFB471" s="265" t="str">
        <f t="shared" si="848"/>
        <v>Inviable Sanitariamente</v>
      </c>
      <c r="AFC471" s="265" t="str">
        <f t="shared" si="849"/>
        <v>Inviable Sanitariamente</v>
      </c>
      <c r="AFD471" s="265" t="str">
        <f t="shared" si="850"/>
        <v>Inviable Sanitariamente</v>
      </c>
      <c r="AFE471" s="265" t="str">
        <f t="shared" si="851"/>
        <v>Inviable Sanitariamente</v>
      </c>
      <c r="AFF471" s="265" t="str">
        <f t="shared" si="852"/>
        <v>Inviable Sanitariamente</v>
      </c>
      <c r="AFG471" s="265" t="str">
        <f t="shared" si="853"/>
        <v>Inviable Sanitariamente</v>
      </c>
      <c r="AFH471" s="265" t="str">
        <f t="shared" si="854"/>
        <v>Inviable Sanitariamente</v>
      </c>
      <c r="AFI471" s="265" t="str">
        <f t="shared" si="855"/>
        <v>Inviable Sanitariamente</v>
      </c>
      <c r="AFJ471" s="265" t="str">
        <f t="shared" si="856"/>
        <v>Inviable Sanitariamente</v>
      </c>
      <c r="AFK471" s="265" t="str">
        <f t="shared" si="857"/>
        <v>Inviable Sanitariamente</v>
      </c>
      <c r="AFL471" s="265" t="str">
        <f t="shared" si="858"/>
        <v>Inviable Sanitariamente</v>
      </c>
      <c r="AFM471" s="265" t="str">
        <f t="shared" si="859"/>
        <v>Inviable Sanitariamente</v>
      </c>
      <c r="AFN471" s="265" t="str">
        <f t="shared" si="860"/>
        <v>Inviable Sanitariamente</v>
      </c>
      <c r="AFO471" s="265" t="str">
        <f t="shared" si="861"/>
        <v>Inviable Sanitariamente</v>
      </c>
      <c r="AFP471" s="265" t="str">
        <f t="shared" si="862"/>
        <v>Inviable Sanitariamente</v>
      </c>
      <c r="AFQ471" s="265" t="str">
        <f t="shared" si="863"/>
        <v>Inviable Sanitariamente</v>
      </c>
      <c r="AFR471" s="265" t="str">
        <f t="shared" si="864"/>
        <v>Inviable Sanitariamente</v>
      </c>
      <c r="AFS471" s="265" t="str">
        <f t="shared" si="865"/>
        <v>Inviable Sanitariamente</v>
      </c>
      <c r="AFT471" s="265" t="str">
        <f t="shared" si="866"/>
        <v>Inviable Sanitariamente</v>
      </c>
      <c r="AFU471" s="265" t="str">
        <f t="shared" si="867"/>
        <v>Inviable Sanitariamente</v>
      </c>
      <c r="AFV471" s="265" t="str">
        <f t="shared" si="868"/>
        <v>Inviable Sanitariamente</v>
      </c>
      <c r="AFW471" s="265" t="str">
        <f t="shared" si="869"/>
        <v>Inviable Sanitariamente</v>
      </c>
      <c r="AFX471" s="265" t="str">
        <f t="shared" si="870"/>
        <v>Inviable Sanitariamente</v>
      </c>
      <c r="AFY471" s="265" t="str">
        <f t="shared" si="871"/>
        <v>Inviable Sanitariamente</v>
      </c>
      <c r="AFZ471" s="265" t="str">
        <f t="shared" si="872"/>
        <v>Inviable Sanitariamente</v>
      </c>
      <c r="AGA471" s="265" t="str">
        <f t="shared" si="873"/>
        <v>Inviable Sanitariamente</v>
      </c>
      <c r="AGB471" s="265" t="str">
        <f t="shared" si="874"/>
        <v>Inviable Sanitariamente</v>
      </c>
      <c r="AGC471" s="265" t="str">
        <f t="shared" si="875"/>
        <v>Inviable Sanitariamente</v>
      </c>
      <c r="AGD471" s="265" t="str">
        <f t="shared" si="876"/>
        <v>Inviable Sanitariamente</v>
      </c>
      <c r="AGE471" s="265" t="str">
        <f t="shared" si="877"/>
        <v>Inviable Sanitariamente</v>
      </c>
      <c r="AGF471" s="265" t="str">
        <f t="shared" si="878"/>
        <v>Inviable Sanitariamente</v>
      </c>
      <c r="AGG471" s="265" t="str">
        <f t="shared" si="879"/>
        <v>Inviable Sanitariamente</v>
      </c>
      <c r="AGH471" s="265" t="str">
        <f t="shared" si="880"/>
        <v>Inviable Sanitariamente</v>
      </c>
      <c r="AGI471" s="265" t="str">
        <f t="shared" si="881"/>
        <v>Inviable Sanitariamente</v>
      </c>
      <c r="AGJ471" s="265" t="str">
        <f t="shared" si="882"/>
        <v>Inviable Sanitariamente</v>
      </c>
      <c r="AGK471" s="265" t="str">
        <f t="shared" si="883"/>
        <v>Inviable Sanitariamente</v>
      </c>
      <c r="AGL471" s="265" t="str">
        <f t="shared" si="884"/>
        <v>Inviable Sanitariamente</v>
      </c>
      <c r="AGM471" s="265" t="str">
        <f t="shared" si="885"/>
        <v>Inviable Sanitariamente</v>
      </c>
      <c r="AGN471" s="265" t="str">
        <f t="shared" si="886"/>
        <v>Inviable Sanitariamente</v>
      </c>
      <c r="AGO471" s="265" t="str">
        <f t="shared" si="887"/>
        <v>Inviable Sanitariamente</v>
      </c>
      <c r="AGP471" s="265" t="str">
        <f t="shared" si="888"/>
        <v>Inviable Sanitariamente</v>
      </c>
      <c r="AGQ471" s="265" t="str">
        <f t="shared" si="889"/>
        <v>Inviable Sanitariamente</v>
      </c>
      <c r="AGR471" s="265" t="str">
        <f t="shared" si="890"/>
        <v>Inviable Sanitariamente</v>
      </c>
      <c r="AGS471" s="265" t="str">
        <f t="shared" si="891"/>
        <v>Inviable Sanitariamente</v>
      </c>
      <c r="AGT471" s="265" t="str">
        <f t="shared" si="892"/>
        <v>Inviable Sanitariamente</v>
      </c>
      <c r="AGU471" s="265" t="str">
        <f t="shared" si="893"/>
        <v>Inviable Sanitariamente</v>
      </c>
      <c r="AGV471" s="265" t="str">
        <f t="shared" si="894"/>
        <v>Inviable Sanitariamente</v>
      </c>
      <c r="AGW471" s="265" t="str">
        <f t="shared" si="895"/>
        <v>Inviable Sanitariamente</v>
      </c>
      <c r="AGX471" s="265" t="str">
        <f t="shared" si="896"/>
        <v>Inviable Sanitariamente</v>
      </c>
      <c r="AGY471" s="265" t="str">
        <f t="shared" si="897"/>
        <v>Inviable Sanitariamente</v>
      </c>
      <c r="AGZ471" s="265" t="str">
        <f t="shared" si="898"/>
        <v>Inviable Sanitariamente</v>
      </c>
      <c r="AHA471" s="265" t="str">
        <f t="shared" si="899"/>
        <v>Inviable Sanitariamente</v>
      </c>
      <c r="AHB471" s="265" t="str">
        <f t="shared" si="900"/>
        <v>Inviable Sanitariamente</v>
      </c>
      <c r="AHC471" s="265" t="str">
        <f t="shared" si="901"/>
        <v>Inviable Sanitariamente</v>
      </c>
      <c r="AHD471" s="265" t="str">
        <f t="shared" si="902"/>
        <v>Inviable Sanitariamente</v>
      </c>
      <c r="AHE471" s="265" t="str">
        <f t="shared" si="903"/>
        <v>Inviable Sanitariamente</v>
      </c>
      <c r="AHF471" s="265" t="str">
        <f t="shared" si="904"/>
        <v>Inviable Sanitariamente</v>
      </c>
      <c r="AHG471" s="265" t="str">
        <f t="shared" si="905"/>
        <v>Inviable Sanitariamente</v>
      </c>
      <c r="AHH471" s="265" t="str">
        <f t="shared" si="906"/>
        <v>Inviable Sanitariamente</v>
      </c>
      <c r="AHI471" s="265" t="str">
        <f t="shared" si="907"/>
        <v>Inviable Sanitariamente</v>
      </c>
      <c r="AHJ471" s="265" t="str">
        <f t="shared" si="908"/>
        <v>Inviable Sanitariamente</v>
      </c>
      <c r="AHK471" s="265" t="str">
        <f t="shared" si="909"/>
        <v>Inviable Sanitariamente</v>
      </c>
      <c r="AHL471" s="265" t="str">
        <f t="shared" si="910"/>
        <v>Inviable Sanitariamente</v>
      </c>
      <c r="AHM471" s="265" t="str">
        <f t="shared" si="911"/>
        <v>Inviable Sanitariamente</v>
      </c>
      <c r="AHN471" s="265" t="str">
        <f t="shared" si="912"/>
        <v>Inviable Sanitariamente</v>
      </c>
      <c r="AHO471" s="265" t="str">
        <f t="shared" si="913"/>
        <v>Inviable Sanitariamente</v>
      </c>
      <c r="AHP471" s="265" t="str">
        <f t="shared" si="914"/>
        <v>Inviable Sanitariamente</v>
      </c>
      <c r="AHQ471" s="265" t="str">
        <f t="shared" si="915"/>
        <v>Inviable Sanitariamente</v>
      </c>
      <c r="AHR471" s="265" t="str">
        <f t="shared" si="916"/>
        <v>Inviable Sanitariamente</v>
      </c>
      <c r="AHS471" s="265" t="str">
        <f t="shared" si="917"/>
        <v>Inviable Sanitariamente</v>
      </c>
      <c r="AHT471" s="265" t="str">
        <f t="shared" si="918"/>
        <v>Inviable Sanitariamente</v>
      </c>
      <c r="AHU471" s="265" t="str">
        <f t="shared" si="919"/>
        <v>Inviable Sanitariamente</v>
      </c>
      <c r="AHV471" s="265" t="str">
        <f t="shared" si="920"/>
        <v>Inviable Sanitariamente</v>
      </c>
      <c r="AHW471" s="265" t="str">
        <f t="shared" si="921"/>
        <v>Inviable Sanitariamente</v>
      </c>
      <c r="AHX471" s="265" t="str">
        <f t="shared" si="922"/>
        <v>Inviable Sanitariamente</v>
      </c>
      <c r="AHY471" s="265" t="str">
        <f t="shared" si="923"/>
        <v>Inviable Sanitariamente</v>
      </c>
      <c r="AHZ471" s="265" t="str">
        <f t="shared" si="924"/>
        <v>Inviable Sanitariamente</v>
      </c>
      <c r="AIA471" s="265" t="str">
        <f t="shared" si="925"/>
        <v>Inviable Sanitariamente</v>
      </c>
      <c r="AIB471" s="265" t="str">
        <f t="shared" si="926"/>
        <v>Inviable Sanitariamente</v>
      </c>
      <c r="AIC471" s="265" t="str">
        <f t="shared" si="927"/>
        <v>Inviable Sanitariamente</v>
      </c>
      <c r="AID471" s="265" t="str">
        <f t="shared" si="928"/>
        <v>Inviable Sanitariamente</v>
      </c>
      <c r="AIE471" s="265" t="str">
        <f t="shared" si="929"/>
        <v>Inviable Sanitariamente</v>
      </c>
      <c r="AIF471" s="265" t="str">
        <f t="shared" si="930"/>
        <v>Inviable Sanitariamente</v>
      </c>
      <c r="AIG471" s="265" t="str">
        <f t="shared" si="931"/>
        <v>Inviable Sanitariamente</v>
      </c>
      <c r="AIH471" s="265" t="str">
        <f t="shared" si="932"/>
        <v>Inviable Sanitariamente</v>
      </c>
      <c r="AII471" s="265" t="str">
        <f t="shared" si="933"/>
        <v>Inviable Sanitariamente</v>
      </c>
      <c r="AIJ471" s="265" t="str">
        <f t="shared" si="934"/>
        <v>Inviable Sanitariamente</v>
      </c>
      <c r="AIK471" s="265" t="str">
        <f t="shared" si="935"/>
        <v>Inviable Sanitariamente</v>
      </c>
      <c r="AIL471" s="265" t="str">
        <f t="shared" si="936"/>
        <v>Inviable Sanitariamente</v>
      </c>
      <c r="AIM471" s="265" t="str">
        <f t="shared" si="937"/>
        <v>Inviable Sanitariamente</v>
      </c>
      <c r="AIN471" s="265" t="str">
        <f t="shared" si="938"/>
        <v>Inviable Sanitariamente</v>
      </c>
      <c r="AIO471" s="265" t="str">
        <f t="shared" si="939"/>
        <v>Inviable Sanitariamente</v>
      </c>
      <c r="AIP471" s="265" t="str">
        <f t="shared" si="940"/>
        <v>Inviable Sanitariamente</v>
      </c>
      <c r="AIQ471" s="265" t="str">
        <f t="shared" si="941"/>
        <v>Inviable Sanitariamente</v>
      </c>
      <c r="AIR471" s="265" t="str">
        <f t="shared" si="942"/>
        <v>Inviable Sanitariamente</v>
      </c>
      <c r="AIS471" s="265" t="str">
        <f t="shared" si="943"/>
        <v>Inviable Sanitariamente</v>
      </c>
      <c r="AIT471" s="265" t="str">
        <f t="shared" si="944"/>
        <v>Inviable Sanitariamente</v>
      </c>
      <c r="AIU471" s="265" t="str">
        <f t="shared" si="945"/>
        <v>Inviable Sanitariamente</v>
      </c>
      <c r="AIV471" s="265" t="str">
        <f t="shared" si="946"/>
        <v>Inviable Sanitariamente</v>
      </c>
      <c r="AIW471" s="265" t="str">
        <f t="shared" si="947"/>
        <v>Inviable Sanitariamente</v>
      </c>
      <c r="AIX471" s="265" t="str">
        <f t="shared" si="948"/>
        <v>Inviable Sanitariamente</v>
      </c>
      <c r="AIY471" s="265" t="str">
        <f t="shared" si="949"/>
        <v>Inviable Sanitariamente</v>
      </c>
      <c r="AIZ471" s="265" t="str">
        <f t="shared" si="950"/>
        <v>Inviable Sanitariamente</v>
      </c>
      <c r="AJA471" s="265" t="str">
        <f t="shared" si="951"/>
        <v>Inviable Sanitariamente</v>
      </c>
      <c r="AJB471" s="265" t="str">
        <f t="shared" si="952"/>
        <v>Inviable Sanitariamente</v>
      </c>
      <c r="AJC471" s="265" t="str">
        <f t="shared" si="953"/>
        <v>Inviable Sanitariamente</v>
      </c>
      <c r="AJD471" s="265" t="str">
        <f t="shared" si="954"/>
        <v>Inviable Sanitariamente</v>
      </c>
      <c r="AJE471" s="265" t="str">
        <f t="shared" si="955"/>
        <v>Inviable Sanitariamente</v>
      </c>
      <c r="AJF471" s="265" t="str">
        <f t="shared" si="956"/>
        <v>Inviable Sanitariamente</v>
      </c>
      <c r="AJG471" s="265" t="str">
        <f t="shared" si="957"/>
        <v>Inviable Sanitariamente</v>
      </c>
      <c r="AJH471" s="265" t="str">
        <f t="shared" si="958"/>
        <v>Inviable Sanitariamente</v>
      </c>
      <c r="AJI471" s="265" t="str">
        <f t="shared" si="959"/>
        <v>Inviable Sanitariamente</v>
      </c>
      <c r="AJJ471" s="265" t="str">
        <f t="shared" si="960"/>
        <v>Inviable Sanitariamente</v>
      </c>
      <c r="AJK471" s="265" t="str">
        <f t="shared" si="961"/>
        <v>Inviable Sanitariamente</v>
      </c>
      <c r="AJL471" s="265" t="str">
        <f t="shared" si="962"/>
        <v>Inviable Sanitariamente</v>
      </c>
      <c r="AJM471" s="265" t="str">
        <f t="shared" si="963"/>
        <v>Inviable Sanitariamente</v>
      </c>
      <c r="AJN471" s="265" t="str">
        <f t="shared" si="964"/>
        <v>Inviable Sanitariamente</v>
      </c>
      <c r="AJO471" s="265" t="str">
        <f t="shared" si="965"/>
        <v>Inviable Sanitariamente</v>
      </c>
      <c r="AJP471" s="265" t="str">
        <f t="shared" si="966"/>
        <v>Inviable Sanitariamente</v>
      </c>
      <c r="AJQ471" s="265" t="str">
        <f t="shared" si="967"/>
        <v>Inviable Sanitariamente</v>
      </c>
      <c r="AJR471" s="265" t="str">
        <f t="shared" si="968"/>
        <v>Inviable Sanitariamente</v>
      </c>
      <c r="AJS471" s="265" t="str">
        <f t="shared" si="969"/>
        <v>Inviable Sanitariamente</v>
      </c>
      <c r="AJT471" s="265" t="str">
        <f t="shared" si="970"/>
        <v>Inviable Sanitariamente</v>
      </c>
      <c r="AJU471" s="265" t="str">
        <f t="shared" si="971"/>
        <v>Inviable Sanitariamente</v>
      </c>
      <c r="AJV471" s="265" t="str">
        <f t="shared" si="972"/>
        <v>Inviable Sanitariamente</v>
      </c>
      <c r="AJW471" s="265" t="str">
        <f t="shared" si="973"/>
        <v>Inviable Sanitariamente</v>
      </c>
      <c r="AJX471" s="265" t="str">
        <f t="shared" si="974"/>
        <v>Inviable Sanitariamente</v>
      </c>
      <c r="AJY471" s="265" t="str">
        <f t="shared" si="975"/>
        <v>Inviable Sanitariamente</v>
      </c>
      <c r="AJZ471" s="265" t="str">
        <f t="shared" si="976"/>
        <v>Inviable Sanitariamente</v>
      </c>
      <c r="AKA471" s="265" t="str">
        <f t="shared" si="977"/>
        <v>Inviable Sanitariamente</v>
      </c>
      <c r="AKB471" s="265" t="str">
        <f t="shared" si="978"/>
        <v>Inviable Sanitariamente</v>
      </c>
      <c r="AKC471" s="265" t="str">
        <f t="shared" si="979"/>
        <v>Inviable Sanitariamente</v>
      </c>
      <c r="AKD471" s="265" t="str">
        <f t="shared" si="980"/>
        <v>Inviable Sanitariamente</v>
      </c>
      <c r="AKE471" s="265" t="str">
        <f t="shared" si="981"/>
        <v>Inviable Sanitariamente</v>
      </c>
      <c r="AKF471" s="265" t="str">
        <f t="shared" si="982"/>
        <v>Inviable Sanitariamente</v>
      </c>
      <c r="AKG471" s="265" t="str">
        <f t="shared" si="983"/>
        <v>Inviable Sanitariamente</v>
      </c>
      <c r="AKH471" s="265" t="str">
        <f t="shared" si="984"/>
        <v>Inviable Sanitariamente</v>
      </c>
      <c r="AKI471" s="265" t="str">
        <f t="shared" si="985"/>
        <v>Inviable Sanitariamente</v>
      </c>
      <c r="AKJ471" s="265" t="str">
        <f t="shared" si="986"/>
        <v>Inviable Sanitariamente</v>
      </c>
      <c r="AKK471" s="265" t="str">
        <f t="shared" si="987"/>
        <v>Inviable Sanitariamente</v>
      </c>
      <c r="AKL471" s="265" t="str">
        <f t="shared" si="988"/>
        <v>Inviable Sanitariamente</v>
      </c>
      <c r="AKM471" s="265" t="str">
        <f t="shared" si="989"/>
        <v>Inviable Sanitariamente</v>
      </c>
      <c r="AKN471" s="265" t="str">
        <f t="shared" si="990"/>
        <v>Inviable Sanitariamente</v>
      </c>
      <c r="AKO471" s="265" t="str">
        <f t="shared" si="991"/>
        <v>Inviable Sanitariamente</v>
      </c>
      <c r="AKP471" s="265" t="str">
        <f t="shared" si="992"/>
        <v>Inviable Sanitariamente</v>
      </c>
      <c r="AKQ471" s="265" t="str">
        <f t="shared" si="993"/>
        <v>Inviable Sanitariamente</v>
      </c>
      <c r="AKR471" s="265" t="str">
        <f t="shared" si="994"/>
        <v>Inviable Sanitariamente</v>
      </c>
      <c r="AKS471" s="265" t="str">
        <f t="shared" si="995"/>
        <v>Inviable Sanitariamente</v>
      </c>
      <c r="AKT471" s="265" t="str">
        <f t="shared" si="996"/>
        <v>Inviable Sanitariamente</v>
      </c>
      <c r="AKU471" s="265" t="str">
        <f t="shared" si="997"/>
        <v>Inviable Sanitariamente</v>
      </c>
      <c r="AKV471" s="265" t="str">
        <f t="shared" si="998"/>
        <v>Inviable Sanitariamente</v>
      </c>
      <c r="AKW471" s="265" t="str">
        <f t="shared" si="999"/>
        <v>Inviable Sanitariamente</v>
      </c>
      <c r="AKX471" s="265" t="str">
        <f t="shared" si="1000"/>
        <v>Inviable Sanitariamente</v>
      </c>
      <c r="AKY471" s="265" t="str">
        <f t="shared" si="1001"/>
        <v>Inviable Sanitariamente</v>
      </c>
      <c r="AKZ471" s="265" t="str">
        <f t="shared" si="1002"/>
        <v>Inviable Sanitariamente</v>
      </c>
      <c r="ALA471" s="265" t="str">
        <f t="shared" si="1003"/>
        <v>Inviable Sanitariamente</v>
      </c>
      <c r="ALB471" s="265" t="str">
        <f t="shared" si="1004"/>
        <v>Inviable Sanitariamente</v>
      </c>
      <c r="ALC471" s="265" t="str">
        <f t="shared" si="1005"/>
        <v>Inviable Sanitariamente</v>
      </c>
      <c r="ALD471" s="265" t="str">
        <f t="shared" si="1006"/>
        <v>Inviable Sanitariamente</v>
      </c>
      <c r="ALE471" s="265" t="str">
        <f t="shared" si="1007"/>
        <v>Inviable Sanitariamente</v>
      </c>
      <c r="ALF471" s="265" t="str">
        <f t="shared" si="1008"/>
        <v>Inviable Sanitariamente</v>
      </c>
      <c r="ALG471" s="265" t="str">
        <f t="shared" si="1009"/>
        <v>Inviable Sanitariamente</v>
      </c>
      <c r="ALH471" s="265" t="str">
        <f t="shared" si="1010"/>
        <v>Inviable Sanitariamente</v>
      </c>
      <c r="ALI471" s="265" t="str">
        <f t="shared" si="1011"/>
        <v>Inviable Sanitariamente</v>
      </c>
      <c r="ALJ471" s="265" t="str">
        <f t="shared" si="1012"/>
        <v>Inviable Sanitariamente</v>
      </c>
      <c r="ALK471" s="265" t="str">
        <f t="shared" si="1013"/>
        <v>Inviable Sanitariamente</v>
      </c>
      <c r="ALL471" s="265" t="str">
        <f t="shared" si="1014"/>
        <v>Inviable Sanitariamente</v>
      </c>
      <c r="ALM471" s="265" t="str">
        <f t="shared" si="1015"/>
        <v>Inviable Sanitariamente</v>
      </c>
      <c r="ALN471" s="265" t="str">
        <f t="shared" si="1016"/>
        <v>Inviable Sanitariamente</v>
      </c>
      <c r="ALO471" s="265" t="str">
        <f t="shared" si="1017"/>
        <v>Inviable Sanitariamente</v>
      </c>
      <c r="ALP471" s="265" t="str">
        <f t="shared" si="1018"/>
        <v>Inviable Sanitariamente</v>
      </c>
      <c r="ALQ471" s="265" t="str">
        <f t="shared" si="1019"/>
        <v>Inviable Sanitariamente</v>
      </c>
      <c r="ALR471" s="265" t="str">
        <f t="shared" si="1020"/>
        <v>Inviable Sanitariamente</v>
      </c>
      <c r="ALS471" s="265" t="str">
        <f t="shared" si="1021"/>
        <v>Inviable Sanitariamente</v>
      </c>
      <c r="ALT471" s="265" t="str">
        <f t="shared" si="1022"/>
        <v>Inviable Sanitariamente</v>
      </c>
      <c r="ALU471" s="265" t="str">
        <f t="shared" si="1023"/>
        <v>Inviable Sanitariamente</v>
      </c>
      <c r="ALV471" s="265" t="str">
        <f t="shared" si="1024"/>
        <v>Inviable Sanitariamente</v>
      </c>
      <c r="ALW471" s="265" t="str">
        <f t="shared" si="1025"/>
        <v>Inviable Sanitariamente</v>
      </c>
      <c r="ALX471" s="265" t="str">
        <f t="shared" si="1026"/>
        <v>Inviable Sanitariamente</v>
      </c>
      <c r="ALY471" s="265" t="str">
        <f t="shared" si="1027"/>
        <v>Inviable Sanitariamente</v>
      </c>
      <c r="ALZ471" s="265" t="str">
        <f t="shared" si="1028"/>
        <v>Inviable Sanitariamente</v>
      </c>
      <c r="AMA471" s="265" t="str">
        <f t="shared" si="1029"/>
        <v>Inviable Sanitariamente</v>
      </c>
      <c r="AMB471" s="265" t="str">
        <f t="shared" si="1030"/>
        <v>Inviable Sanitariamente</v>
      </c>
      <c r="AMC471" s="265" t="str">
        <f t="shared" si="1031"/>
        <v>Inviable Sanitariamente</v>
      </c>
      <c r="AMD471" s="265" t="str">
        <f t="shared" si="1032"/>
        <v>Inviable Sanitariamente</v>
      </c>
      <c r="AME471" s="265" t="str">
        <f t="shared" si="1033"/>
        <v>Inviable Sanitariamente</v>
      </c>
      <c r="AMF471" s="265" t="str">
        <f t="shared" si="1034"/>
        <v>Inviable Sanitariamente</v>
      </c>
      <c r="AMG471" s="265" t="str">
        <f t="shared" si="1035"/>
        <v>Inviable Sanitariamente</v>
      </c>
      <c r="AMH471" s="265" t="str">
        <f t="shared" si="1036"/>
        <v>Inviable Sanitariamente</v>
      </c>
      <c r="AMI471" s="265" t="str">
        <f t="shared" si="1037"/>
        <v>Inviable Sanitariamente</v>
      </c>
      <c r="AMJ471" s="265" t="str">
        <f t="shared" si="1038"/>
        <v>Inviable Sanitariamente</v>
      </c>
      <c r="AMK471" s="265" t="str">
        <f t="shared" si="1039"/>
        <v>Inviable Sanitariamente</v>
      </c>
      <c r="AML471" s="265" t="str">
        <f t="shared" si="1040"/>
        <v>Inviable Sanitariamente</v>
      </c>
      <c r="AMM471" s="265" t="str">
        <f t="shared" si="1041"/>
        <v>Inviable Sanitariamente</v>
      </c>
      <c r="AMN471" s="265" t="str">
        <f t="shared" si="1042"/>
        <v>Inviable Sanitariamente</v>
      </c>
      <c r="AMO471" s="265" t="str">
        <f t="shared" si="1043"/>
        <v>Inviable Sanitariamente</v>
      </c>
      <c r="AMP471" s="265" t="str">
        <f t="shared" si="1044"/>
        <v>Inviable Sanitariamente</v>
      </c>
      <c r="AMQ471" s="265" t="str">
        <f t="shared" si="1045"/>
        <v>Inviable Sanitariamente</v>
      </c>
      <c r="AMR471" s="265" t="str">
        <f t="shared" si="1046"/>
        <v>Inviable Sanitariamente</v>
      </c>
      <c r="AMS471" s="265" t="str">
        <f t="shared" si="1047"/>
        <v>Inviable Sanitariamente</v>
      </c>
      <c r="AMT471" s="265" t="str">
        <f t="shared" si="1048"/>
        <v>Inviable Sanitariamente</v>
      </c>
      <c r="AMU471" s="265" t="str">
        <f t="shared" si="1049"/>
        <v>Inviable Sanitariamente</v>
      </c>
      <c r="AMV471" s="265" t="str">
        <f t="shared" si="1050"/>
        <v>Inviable Sanitariamente</v>
      </c>
      <c r="AMW471" s="265" t="str">
        <f t="shared" si="1051"/>
        <v>Inviable Sanitariamente</v>
      </c>
      <c r="AMX471" s="265" t="str">
        <f t="shared" si="1052"/>
        <v>Inviable Sanitariamente</v>
      </c>
      <c r="AMY471" s="265" t="str">
        <f t="shared" si="1053"/>
        <v>Inviable Sanitariamente</v>
      </c>
      <c r="AMZ471" s="265" t="str">
        <f t="shared" si="1054"/>
        <v>Inviable Sanitariamente</v>
      </c>
      <c r="ANA471" s="265" t="str">
        <f t="shared" si="1055"/>
        <v>Inviable Sanitariamente</v>
      </c>
      <c r="ANB471" s="265" t="str">
        <f t="shared" si="1056"/>
        <v>Inviable Sanitariamente</v>
      </c>
      <c r="ANC471" s="265" t="str">
        <f t="shared" si="1057"/>
        <v>Inviable Sanitariamente</v>
      </c>
      <c r="AND471" s="265" t="str">
        <f t="shared" si="1058"/>
        <v>Inviable Sanitariamente</v>
      </c>
      <c r="ANE471" s="265" t="str">
        <f t="shared" si="1059"/>
        <v>Inviable Sanitariamente</v>
      </c>
      <c r="ANF471" s="265" t="str">
        <f t="shared" si="1060"/>
        <v>Inviable Sanitariamente</v>
      </c>
      <c r="ANG471" s="265" t="str">
        <f t="shared" si="1061"/>
        <v>Inviable Sanitariamente</v>
      </c>
      <c r="ANH471" s="265" t="str">
        <f t="shared" si="1062"/>
        <v>Inviable Sanitariamente</v>
      </c>
      <c r="ANI471" s="265" t="str">
        <f t="shared" si="1063"/>
        <v>Inviable Sanitariamente</v>
      </c>
      <c r="ANJ471" s="265" t="str">
        <f t="shared" si="1064"/>
        <v>Inviable Sanitariamente</v>
      </c>
      <c r="ANK471" s="265" t="str">
        <f t="shared" si="1065"/>
        <v>Inviable Sanitariamente</v>
      </c>
      <c r="ANL471" s="265" t="str">
        <f t="shared" si="1066"/>
        <v>Inviable Sanitariamente</v>
      </c>
      <c r="ANM471" s="265" t="str">
        <f t="shared" si="1067"/>
        <v>Inviable Sanitariamente</v>
      </c>
      <c r="ANN471" s="265" t="str">
        <f t="shared" si="1068"/>
        <v>Inviable Sanitariamente</v>
      </c>
      <c r="ANO471" s="265" t="str">
        <f t="shared" si="1069"/>
        <v>Inviable Sanitariamente</v>
      </c>
      <c r="ANP471" s="265" t="str">
        <f t="shared" si="1070"/>
        <v>Inviable Sanitariamente</v>
      </c>
      <c r="ANQ471" s="265" t="str">
        <f t="shared" si="1071"/>
        <v>Inviable Sanitariamente</v>
      </c>
      <c r="ANR471" s="265" t="str">
        <f t="shared" si="1072"/>
        <v>Inviable Sanitariamente</v>
      </c>
      <c r="ANS471" s="265" t="str">
        <f t="shared" si="1073"/>
        <v>Inviable Sanitariamente</v>
      </c>
      <c r="ANT471" s="265" t="str">
        <f t="shared" si="1074"/>
        <v>Inviable Sanitariamente</v>
      </c>
      <c r="ANU471" s="265" t="str">
        <f t="shared" si="1075"/>
        <v>Inviable Sanitariamente</v>
      </c>
      <c r="ANV471" s="265" t="str">
        <f t="shared" si="1076"/>
        <v>Inviable Sanitariamente</v>
      </c>
      <c r="ANW471" s="265" t="str">
        <f t="shared" si="1077"/>
        <v>Inviable Sanitariamente</v>
      </c>
      <c r="ANX471" s="265" t="str">
        <f t="shared" si="1078"/>
        <v>Inviable Sanitariamente</v>
      </c>
      <c r="ANY471" s="265" t="str">
        <f t="shared" si="1079"/>
        <v>Inviable Sanitariamente</v>
      </c>
      <c r="ANZ471" s="265" t="str">
        <f t="shared" si="1080"/>
        <v>Inviable Sanitariamente</v>
      </c>
      <c r="AOA471" s="265" t="str">
        <f t="shared" si="1081"/>
        <v>Inviable Sanitariamente</v>
      </c>
      <c r="AOB471" s="265" t="str">
        <f t="shared" si="1082"/>
        <v>Inviable Sanitariamente</v>
      </c>
      <c r="AOC471" s="265" t="str">
        <f t="shared" si="1083"/>
        <v>Inviable Sanitariamente</v>
      </c>
      <c r="AOD471" s="265" t="str">
        <f t="shared" si="1084"/>
        <v>Inviable Sanitariamente</v>
      </c>
      <c r="AOE471" s="265" t="str">
        <f t="shared" si="1085"/>
        <v>Inviable Sanitariamente</v>
      </c>
      <c r="AOF471" s="265" t="str">
        <f t="shared" si="1086"/>
        <v>Inviable Sanitariamente</v>
      </c>
      <c r="AOG471" s="265" t="str">
        <f t="shared" si="1087"/>
        <v>Inviable Sanitariamente</v>
      </c>
      <c r="AOH471" s="265" t="str">
        <f t="shared" si="1088"/>
        <v>Inviable Sanitariamente</v>
      </c>
      <c r="AOI471" s="265" t="str">
        <f t="shared" si="1089"/>
        <v>Inviable Sanitariamente</v>
      </c>
      <c r="AOJ471" s="265" t="str">
        <f t="shared" si="1090"/>
        <v>Inviable Sanitariamente</v>
      </c>
      <c r="AOK471" s="265" t="str">
        <f t="shared" si="1091"/>
        <v>Inviable Sanitariamente</v>
      </c>
      <c r="AOL471" s="265" t="str">
        <f t="shared" si="1092"/>
        <v>Inviable Sanitariamente</v>
      </c>
      <c r="AOM471" s="265" t="str">
        <f t="shared" si="1093"/>
        <v>Inviable Sanitariamente</v>
      </c>
      <c r="AON471" s="265" t="str">
        <f t="shared" si="1094"/>
        <v>Inviable Sanitariamente</v>
      </c>
      <c r="AOO471" s="265" t="str">
        <f t="shared" si="1095"/>
        <v>Inviable Sanitariamente</v>
      </c>
      <c r="AOP471" s="265" t="str">
        <f t="shared" si="1096"/>
        <v>Inviable Sanitariamente</v>
      </c>
      <c r="AOQ471" s="265" t="str">
        <f t="shared" si="1097"/>
        <v>Inviable Sanitariamente</v>
      </c>
      <c r="AOR471" s="265" t="str">
        <f t="shared" si="1098"/>
        <v>Inviable Sanitariamente</v>
      </c>
      <c r="AOS471" s="265" t="str">
        <f t="shared" si="1099"/>
        <v>Inviable Sanitariamente</v>
      </c>
      <c r="AOT471" s="265" t="str">
        <f t="shared" si="1100"/>
        <v>Inviable Sanitariamente</v>
      </c>
      <c r="AOU471" s="265" t="str">
        <f t="shared" si="1101"/>
        <v>Inviable Sanitariamente</v>
      </c>
      <c r="AOV471" s="265" t="str">
        <f t="shared" si="1102"/>
        <v>Inviable Sanitariamente</v>
      </c>
      <c r="AOW471" s="265" t="str">
        <f t="shared" si="1103"/>
        <v>Inviable Sanitariamente</v>
      </c>
      <c r="AOX471" s="265" t="str">
        <f t="shared" si="1104"/>
        <v>Inviable Sanitariamente</v>
      </c>
      <c r="AOY471" s="265" t="str">
        <f t="shared" si="1105"/>
        <v>Inviable Sanitariamente</v>
      </c>
      <c r="AOZ471" s="265" t="str">
        <f t="shared" si="1106"/>
        <v>Inviable Sanitariamente</v>
      </c>
      <c r="APA471" s="265" t="str">
        <f t="shared" si="1107"/>
        <v>Inviable Sanitariamente</v>
      </c>
      <c r="APB471" s="265" t="str">
        <f t="shared" si="1108"/>
        <v>Inviable Sanitariamente</v>
      </c>
      <c r="APC471" s="265" t="str">
        <f t="shared" si="1109"/>
        <v>Inviable Sanitariamente</v>
      </c>
      <c r="APD471" s="265" t="str">
        <f t="shared" si="1110"/>
        <v>Inviable Sanitariamente</v>
      </c>
      <c r="APE471" s="265" t="str">
        <f t="shared" si="1111"/>
        <v>Inviable Sanitariamente</v>
      </c>
      <c r="APF471" s="265" t="str">
        <f t="shared" si="1112"/>
        <v>Inviable Sanitariamente</v>
      </c>
      <c r="APG471" s="265" t="str">
        <f t="shared" si="1113"/>
        <v>Inviable Sanitariamente</v>
      </c>
      <c r="APH471" s="265" t="str">
        <f t="shared" si="1114"/>
        <v>Inviable Sanitariamente</v>
      </c>
      <c r="API471" s="265" t="str">
        <f t="shared" si="1115"/>
        <v>Inviable Sanitariamente</v>
      </c>
      <c r="APJ471" s="265" t="str">
        <f t="shared" si="1116"/>
        <v>Inviable Sanitariamente</v>
      </c>
      <c r="APK471" s="265" t="str">
        <f t="shared" si="1117"/>
        <v>Inviable Sanitariamente</v>
      </c>
      <c r="APL471" s="265" t="str">
        <f t="shared" si="1118"/>
        <v>Inviable Sanitariamente</v>
      </c>
      <c r="APM471" s="265" t="str">
        <f t="shared" si="1119"/>
        <v>Inviable Sanitariamente</v>
      </c>
      <c r="APN471" s="265" t="str">
        <f t="shared" si="1120"/>
        <v>Inviable Sanitariamente</v>
      </c>
      <c r="APO471" s="265" t="str">
        <f t="shared" si="1121"/>
        <v>Inviable Sanitariamente</v>
      </c>
      <c r="APP471" s="265" t="str">
        <f t="shared" si="1122"/>
        <v>Inviable Sanitariamente</v>
      </c>
      <c r="APQ471" s="265" t="str">
        <f t="shared" si="1123"/>
        <v>Inviable Sanitariamente</v>
      </c>
      <c r="APR471" s="265" t="str">
        <f t="shared" si="1124"/>
        <v>Inviable Sanitariamente</v>
      </c>
      <c r="APS471" s="265" t="str">
        <f t="shared" si="1125"/>
        <v>Inviable Sanitariamente</v>
      </c>
      <c r="APT471" s="265" t="str">
        <f t="shared" si="1126"/>
        <v>Inviable Sanitariamente</v>
      </c>
      <c r="APU471" s="265" t="str">
        <f t="shared" si="1127"/>
        <v>Inviable Sanitariamente</v>
      </c>
      <c r="APV471" s="265" t="str">
        <f t="shared" si="1128"/>
        <v>Inviable Sanitariamente</v>
      </c>
      <c r="APW471" s="265" t="str">
        <f t="shared" si="1129"/>
        <v>Inviable Sanitariamente</v>
      </c>
      <c r="APX471" s="265" t="str">
        <f t="shared" si="1130"/>
        <v>Inviable Sanitariamente</v>
      </c>
      <c r="APY471" s="265" t="str">
        <f t="shared" si="1131"/>
        <v>Inviable Sanitariamente</v>
      </c>
      <c r="APZ471" s="265" t="str">
        <f t="shared" si="1132"/>
        <v>Inviable Sanitariamente</v>
      </c>
      <c r="AQA471" s="265" t="str">
        <f t="shared" si="1133"/>
        <v>Inviable Sanitariamente</v>
      </c>
      <c r="AQB471" s="265" t="str">
        <f t="shared" si="1134"/>
        <v>Inviable Sanitariamente</v>
      </c>
      <c r="AQC471" s="265" t="str">
        <f t="shared" si="1135"/>
        <v>Inviable Sanitariamente</v>
      </c>
      <c r="AQD471" s="265" t="str">
        <f t="shared" si="1136"/>
        <v>Inviable Sanitariamente</v>
      </c>
      <c r="AQE471" s="265" t="str">
        <f t="shared" si="1137"/>
        <v>Inviable Sanitariamente</v>
      </c>
      <c r="AQF471" s="265" t="str">
        <f t="shared" si="1138"/>
        <v>Inviable Sanitariamente</v>
      </c>
      <c r="AQG471" s="265" t="str">
        <f t="shared" si="1139"/>
        <v>Inviable Sanitariamente</v>
      </c>
      <c r="AQH471" s="265" t="str">
        <f t="shared" si="1140"/>
        <v>Inviable Sanitariamente</v>
      </c>
      <c r="AQI471" s="265" t="str">
        <f t="shared" si="1141"/>
        <v>Inviable Sanitariamente</v>
      </c>
      <c r="AQJ471" s="265" t="str">
        <f t="shared" si="1142"/>
        <v>Inviable Sanitariamente</v>
      </c>
      <c r="AQK471" s="265" t="str">
        <f t="shared" si="1143"/>
        <v>Inviable Sanitariamente</v>
      </c>
      <c r="AQL471" s="265" t="str">
        <f t="shared" si="1144"/>
        <v>Inviable Sanitariamente</v>
      </c>
      <c r="AQM471" s="265" t="str">
        <f t="shared" si="1145"/>
        <v>Inviable Sanitariamente</v>
      </c>
      <c r="AQN471" s="265" t="str">
        <f t="shared" si="1146"/>
        <v>Inviable Sanitariamente</v>
      </c>
      <c r="AQO471" s="265" t="str">
        <f t="shared" si="1147"/>
        <v>Inviable Sanitariamente</v>
      </c>
      <c r="AQP471" s="265" t="str">
        <f t="shared" si="1148"/>
        <v>Inviable Sanitariamente</v>
      </c>
      <c r="AQQ471" s="265" t="str">
        <f t="shared" si="1149"/>
        <v>Inviable Sanitariamente</v>
      </c>
      <c r="AQR471" s="265" t="str">
        <f t="shared" si="1150"/>
        <v>Inviable Sanitariamente</v>
      </c>
      <c r="AQS471" s="265" t="str">
        <f t="shared" si="1151"/>
        <v>Inviable Sanitariamente</v>
      </c>
      <c r="AQT471" s="265" t="str">
        <f t="shared" si="1152"/>
        <v>Inviable Sanitariamente</v>
      </c>
      <c r="AQU471" s="265" t="str">
        <f t="shared" si="1153"/>
        <v>Inviable Sanitariamente</v>
      </c>
      <c r="AQV471" s="265" t="str">
        <f t="shared" si="1154"/>
        <v>Inviable Sanitariamente</v>
      </c>
      <c r="AQW471" s="265" t="str">
        <f t="shared" si="1155"/>
        <v>Inviable Sanitariamente</v>
      </c>
      <c r="AQX471" s="265" t="str">
        <f t="shared" si="1156"/>
        <v>Inviable Sanitariamente</v>
      </c>
      <c r="AQY471" s="265" t="str">
        <f t="shared" si="1157"/>
        <v>Inviable Sanitariamente</v>
      </c>
      <c r="AQZ471" s="265" t="str">
        <f t="shared" si="1158"/>
        <v>Inviable Sanitariamente</v>
      </c>
      <c r="ARA471" s="265" t="str">
        <f t="shared" si="1159"/>
        <v>Inviable Sanitariamente</v>
      </c>
      <c r="ARB471" s="265" t="str">
        <f t="shared" si="1160"/>
        <v>Inviable Sanitariamente</v>
      </c>
      <c r="ARC471" s="265" t="str">
        <f t="shared" si="1161"/>
        <v>Inviable Sanitariamente</v>
      </c>
      <c r="ARD471" s="265" t="str">
        <f t="shared" si="1162"/>
        <v>Inviable Sanitariamente</v>
      </c>
      <c r="ARE471" s="265" t="str">
        <f t="shared" si="1163"/>
        <v>Inviable Sanitariamente</v>
      </c>
      <c r="ARF471" s="265" t="str">
        <f t="shared" si="1164"/>
        <v>Inviable Sanitariamente</v>
      </c>
      <c r="ARG471" s="265" t="str">
        <f t="shared" si="1165"/>
        <v>Inviable Sanitariamente</v>
      </c>
      <c r="ARH471" s="265" t="str">
        <f t="shared" si="1166"/>
        <v>Inviable Sanitariamente</v>
      </c>
      <c r="ARI471" s="265" t="str">
        <f t="shared" si="1167"/>
        <v>Inviable Sanitariamente</v>
      </c>
      <c r="ARJ471" s="265" t="str">
        <f t="shared" si="1168"/>
        <v>Inviable Sanitariamente</v>
      </c>
      <c r="ARK471" s="265" t="str">
        <f t="shared" si="1169"/>
        <v>Inviable Sanitariamente</v>
      </c>
      <c r="ARL471" s="265" t="str">
        <f t="shared" si="1170"/>
        <v>Inviable Sanitariamente</v>
      </c>
      <c r="ARM471" s="265" t="str">
        <f t="shared" si="1171"/>
        <v>Inviable Sanitariamente</v>
      </c>
      <c r="ARN471" s="265" t="str">
        <f t="shared" si="1172"/>
        <v>Inviable Sanitariamente</v>
      </c>
      <c r="ARO471" s="265" t="str">
        <f t="shared" si="1173"/>
        <v>Inviable Sanitariamente</v>
      </c>
      <c r="ARP471" s="265" t="str">
        <f t="shared" si="1174"/>
        <v>Inviable Sanitariamente</v>
      </c>
      <c r="ARQ471" s="265" t="str">
        <f t="shared" si="1175"/>
        <v>Inviable Sanitariamente</v>
      </c>
      <c r="ARR471" s="265" t="str">
        <f t="shared" si="1176"/>
        <v>Inviable Sanitariamente</v>
      </c>
      <c r="ARS471" s="265" t="str">
        <f t="shared" si="1177"/>
        <v>Inviable Sanitariamente</v>
      </c>
      <c r="ART471" s="265" t="str">
        <f t="shared" si="1178"/>
        <v>Inviable Sanitariamente</v>
      </c>
      <c r="ARU471" s="265" t="str">
        <f t="shared" si="1179"/>
        <v>Inviable Sanitariamente</v>
      </c>
      <c r="ARV471" s="265" t="str">
        <f t="shared" si="1180"/>
        <v>Inviable Sanitariamente</v>
      </c>
      <c r="ARW471" s="265" t="str">
        <f t="shared" si="1181"/>
        <v>Inviable Sanitariamente</v>
      </c>
      <c r="ARX471" s="265" t="str">
        <f t="shared" si="1182"/>
        <v>Inviable Sanitariamente</v>
      </c>
      <c r="ARY471" s="265" t="str">
        <f t="shared" si="1183"/>
        <v>Inviable Sanitariamente</v>
      </c>
      <c r="ARZ471" s="265" t="str">
        <f t="shared" si="1184"/>
        <v>Inviable Sanitariamente</v>
      </c>
      <c r="ASA471" s="265" t="str">
        <f t="shared" si="1185"/>
        <v>Inviable Sanitariamente</v>
      </c>
      <c r="ASB471" s="265" t="str">
        <f t="shared" si="1186"/>
        <v>Inviable Sanitariamente</v>
      </c>
      <c r="ASC471" s="265" t="str">
        <f t="shared" si="1187"/>
        <v>Inviable Sanitariamente</v>
      </c>
      <c r="ASD471" s="265" t="str">
        <f t="shared" si="1188"/>
        <v>Inviable Sanitariamente</v>
      </c>
      <c r="ASE471" s="265" t="str">
        <f t="shared" si="1189"/>
        <v>Inviable Sanitariamente</v>
      </c>
      <c r="ASF471" s="265" t="str">
        <f t="shared" si="1190"/>
        <v>Inviable Sanitariamente</v>
      </c>
      <c r="ASG471" s="265" t="str">
        <f t="shared" si="1191"/>
        <v>Inviable Sanitariamente</v>
      </c>
      <c r="ASH471" s="265" t="str">
        <f t="shared" si="1192"/>
        <v>Inviable Sanitariamente</v>
      </c>
      <c r="ASI471" s="265" t="str">
        <f t="shared" si="1193"/>
        <v>Inviable Sanitariamente</v>
      </c>
      <c r="ASJ471" s="265" t="str">
        <f t="shared" si="1194"/>
        <v>Inviable Sanitariamente</v>
      </c>
      <c r="ASK471" s="265" t="str">
        <f t="shared" si="1195"/>
        <v>Inviable Sanitariamente</v>
      </c>
      <c r="ASL471" s="265" t="str">
        <f t="shared" si="1196"/>
        <v>Inviable Sanitariamente</v>
      </c>
      <c r="ASM471" s="265" t="str">
        <f t="shared" si="1197"/>
        <v>Inviable Sanitariamente</v>
      </c>
      <c r="ASN471" s="265" t="str">
        <f t="shared" si="1198"/>
        <v>Inviable Sanitariamente</v>
      </c>
      <c r="ASO471" s="265" t="str">
        <f t="shared" si="1199"/>
        <v>Inviable Sanitariamente</v>
      </c>
      <c r="ASP471" s="265" t="str">
        <f t="shared" si="1200"/>
        <v>Inviable Sanitariamente</v>
      </c>
      <c r="ASQ471" s="265" t="str">
        <f t="shared" si="1201"/>
        <v>Inviable Sanitariamente</v>
      </c>
      <c r="ASR471" s="265" t="str">
        <f t="shared" si="1202"/>
        <v>Inviable Sanitariamente</v>
      </c>
      <c r="ASS471" s="265" t="str">
        <f t="shared" si="1203"/>
        <v>Inviable Sanitariamente</v>
      </c>
      <c r="AST471" s="265" t="str">
        <f t="shared" si="1204"/>
        <v>Inviable Sanitariamente</v>
      </c>
      <c r="ASU471" s="265" t="str">
        <f t="shared" si="1205"/>
        <v>Inviable Sanitariamente</v>
      </c>
      <c r="ASV471" s="265" t="str">
        <f t="shared" si="1206"/>
        <v>Inviable Sanitariamente</v>
      </c>
      <c r="ASW471" s="265" t="str">
        <f t="shared" si="1207"/>
        <v>Inviable Sanitariamente</v>
      </c>
      <c r="ASX471" s="265" t="str">
        <f t="shared" si="1208"/>
        <v>Inviable Sanitariamente</v>
      </c>
      <c r="ASY471" s="265" t="str">
        <f t="shared" si="1209"/>
        <v>Inviable Sanitariamente</v>
      </c>
      <c r="ASZ471" s="265" t="str">
        <f t="shared" si="1210"/>
        <v>Inviable Sanitariamente</v>
      </c>
      <c r="ATA471" s="265" t="str">
        <f t="shared" si="1211"/>
        <v>Inviable Sanitariamente</v>
      </c>
      <c r="ATB471" s="265" t="str">
        <f t="shared" si="1212"/>
        <v>Inviable Sanitariamente</v>
      </c>
      <c r="ATC471" s="265" t="str">
        <f t="shared" si="1213"/>
        <v>Inviable Sanitariamente</v>
      </c>
      <c r="ATD471" s="265" t="str">
        <f t="shared" si="1214"/>
        <v>Inviable Sanitariamente</v>
      </c>
      <c r="ATE471" s="265" t="str">
        <f t="shared" si="1215"/>
        <v>Inviable Sanitariamente</v>
      </c>
      <c r="ATF471" s="265" t="str">
        <f t="shared" si="1216"/>
        <v>Inviable Sanitariamente</v>
      </c>
      <c r="ATG471" s="265" t="str">
        <f t="shared" si="1217"/>
        <v>Inviable Sanitariamente</v>
      </c>
      <c r="ATH471" s="265" t="str">
        <f t="shared" si="1218"/>
        <v>Inviable Sanitariamente</v>
      </c>
      <c r="ATI471" s="265" t="str">
        <f t="shared" si="1219"/>
        <v>Inviable Sanitariamente</v>
      </c>
      <c r="ATJ471" s="265" t="str">
        <f t="shared" si="1220"/>
        <v>Inviable Sanitariamente</v>
      </c>
      <c r="ATK471" s="265" t="str">
        <f t="shared" si="1221"/>
        <v>Inviable Sanitariamente</v>
      </c>
      <c r="ATL471" s="265" t="str">
        <f t="shared" si="1222"/>
        <v>Inviable Sanitariamente</v>
      </c>
      <c r="ATM471" s="265" t="str">
        <f t="shared" si="1223"/>
        <v>Inviable Sanitariamente</v>
      </c>
      <c r="ATN471" s="265" t="str">
        <f t="shared" si="1224"/>
        <v>Inviable Sanitariamente</v>
      </c>
      <c r="ATO471" s="265" t="str">
        <f t="shared" si="1225"/>
        <v>Inviable Sanitariamente</v>
      </c>
      <c r="ATP471" s="265" t="str">
        <f t="shared" si="1226"/>
        <v>Inviable Sanitariamente</v>
      </c>
      <c r="ATQ471" s="265" t="str">
        <f t="shared" si="1227"/>
        <v>Inviable Sanitariamente</v>
      </c>
      <c r="ATR471" s="265" t="str">
        <f t="shared" si="1228"/>
        <v>Inviable Sanitariamente</v>
      </c>
      <c r="ATS471" s="265" t="str">
        <f t="shared" si="1229"/>
        <v>Inviable Sanitariamente</v>
      </c>
      <c r="ATT471" s="265" t="str">
        <f t="shared" si="1230"/>
        <v>Inviable Sanitariamente</v>
      </c>
      <c r="ATU471" s="265" t="str">
        <f t="shared" si="1231"/>
        <v>Inviable Sanitariamente</v>
      </c>
      <c r="ATV471" s="265" t="str">
        <f t="shared" si="1232"/>
        <v>Inviable Sanitariamente</v>
      </c>
      <c r="ATW471" s="265" t="str">
        <f t="shared" si="1233"/>
        <v>Inviable Sanitariamente</v>
      </c>
      <c r="ATX471" s="265" t="str">
        <f t="shared" si="1234"/>
        <v>Inviable Sanitariamente</v>
      </c>
      <c r="ATY471" s="265" t="str">
        <f t="shared" si="1235"/>
        <v>Inviable Sanitariamente</v>
      </c>
      <c r="ATZ471" s="265" t="str">
        <f t="shared" si="1236"/>
        <v>Inviable Sanitariamente</v>
      </c>
      <c r="AUA471" s="265" t="str">
        <f t="shared" si="1237"/>
        <v>Inviable Sanitariamente</v>
      </c>
      <c r="AUB471" s="265" t="str">
        <f t="shared" si="1238"/>
        <v>Inviable Sanitariamente</v>
      </c>
      <c r="AUC471" s="265" t="str">
        <f t="shared" si="1239"/>
        <v>Inviable Sanitariamente</v>
      </c>
      <c r="AUD471" s="265" t="str">
        <f t="shared" si="1240"/>
        <v>Inviable Sanitariamente</v>
      </c>
      <c r="AUE471" s="265" t="str">
        <f t="shared" si="1241"/>
        <v>Inviable Sanitariamente</v>
      </c>
      <c r="AUF471" s="265" t="str">
        <f t="shared" si="1242"/>
        <v>Inviable Sanitariamente</v>
      </c>
      <c r="AUG471" s="265" t="str">
        <f t="shared" si="1243"/>
        <v>Inviable Sanitariamente</v>
      </c>
      <c r="AUH471" s="265" t="str">
        <f t="shared" si="1244"/>
        <v>Inviable Sanitariamente</v>
      </c>
      <c r="AUI471" s="265" t="str">
        <f t="shared" si="1245"/>
        <v>Inviable Sanitariamente</v>
      </c>
      <c r="AUJ471" s="265" t="str">
        <f t="shared" si="1246"/>
        <v>Inviable Sanitariamente</v>
      </c>
      <c r="AUK471" s="265" t="str">
        <f t="shared" si="1247"/>
        <v>Inviable Sanitariamente</v>
      </c>
      <c r="AUL471" s="265" t="str">
        <f t="shared" si="1248"/>
        <v>Inviable Sanitariamente</v>
      </c>
      <c r="AUM471" s="265" t="str">
        <f t="shared" si="1249"/>
        <v>Inviable Sanitariamente</v>
      </c>
      <c r="AUN471" s="265" t="str">
        <f t="shared" si="1250"/>
        <v>Inviable Sanitariamente</v>
      </c>
      <c r="AUO471" s="265" t="str">
        <f t="shared" si="1251"/>
        <v>Inviable Sanitariamente</v>
      </c>
      <c r="AUP471" s="265" t="str">
        <f t="shared" si="1252"/>
        <v>Inviable Sanitariamente</v>
      </c>
      <c r="AUQ471" s="265" t="str">
        <f t="shared" si="1253"/>
        <v>Inviable Sanitariamente</v>
      </c>
      <c r="AUR471" s="265" t="str">
        <f t="shared" si="1254"/>
        <v>Inviable Sanitariamente</v>
      </c>
      <c r="AUS471" s="265" t="str">
        <f t="shared" si="1255"/>
        <v>Inviable Sanitariamente</v>
      </c>
      <c r="AUT471" s="265" t="str">
        <f t="shared" si="1256"/>
        <v>Inviable Sanitariamente</v>
      </c>
      <c r="AUU471" s="265" t="str">
        <f t="shared" si="1257"/>
        <v>Inviable Sanitariamente</v>
      </c>
      <c r="AUV471" s="265" t="str">
        <f t="shared" si="1258"/>
        <v>Inviable Sanitariamente</v>
      </c>
      <c r="AUW471" s="265" t="str">
        <f t="shared" si="1259"/>
        <v>Inviable Sanitariamente</v>
      </c>
      <c r="AUX471" s="265" t="str">
        <f t="shared" si="1260"/>
        <v>Inviable Sanitariamente</v>
      </c>
      <c r="AUY471" s="265" t="str">
        <f t="shared" si="1261"/>
        <v>Inviable Sanitariamente</v>
      </c>
      <c r="AUZ471" s="265" t="str">
        <f t="shared" si="1262"/>
        <v>Inviable Sanitariamente</v>
      </c>
      <c r="AVA471" s="265" t="str">
        <f t="shared" si="1263"/>
        <v>Inviable Sanitariamente</v>
      </c>
      <c r="AVB471" s="265" t="str">
        <f t="shared" si="1264"/>
        <v>Inviable Sanitariamente</v>
      </c>
      <c r="AVC471" s="265" t="str">
        <f t="shared" si="1265"/>
        <v>Inviable Sanitariamente</v>
      </c>
      <c r="AVD471" s="265" t="str">
        <f t="shared" si="1266"/>
        <v>Inviable Sanitariamente</v>
      </c>
      <c r="AVE471" s="265" t="str">
        <f t="shared" si="1267"/>
        <v>Inviable Sanitariamente</v>
      </c>
      <c r="AVF471" s="265" t="str">
        <f t="shared" si="1268"/>
        <v>Inviable Sanitariamente</v>
      </c>
      <c r="AVG471" s="265" t="str">
        <f t="shared" si="1269"/>
        <v>Inviable Sanitariamente</v>
      </c>
      <c r="AVH471" s="265" t="str">
        <f t="shared" si="1270"/>
        <v>Inviable Sanitariamente</v>
      </c>
      <c r="AVI471" s="265" t="str">
        <f t="shared" si="1271"/>
        <v>Inviable Sanitariamente</v>
      </c>
      <c r="AVJ471" s="265" t="str">
        <f t="shared" si="1272"/>
        <v>Inviable Sanitariamente</v>
      </c>
      <c r="AVK471" s="265" t="str">
        <f t="shared" si="1273"/>
        <v>Inviable Sanitariamente</v>
      </c>
      <c r="AVL471" s="265" t="str">
        <f t="shared" si="1274"/>
        <v>Inviable Sanitariamente</v>
      </c>
      <c r="AVM471" s="265" t="str">
        <f t="shared" si="1275"/>
        <v>Inviable Sanitariamente</v>
      </c>
      <c r="AVN471" s="265" t="str">
        <f t="shared" si="1276"/>
        <v>Inviable Sanitariamente</v>
      </c>
      <c r="AVO471" s="265" t="str">
        <f t="shared" si="1277"/>
        <v>Inviable Sanitariamente</v>
      </c>
      <c r="AVP471" s="265" t="str">
        <f t="shared" si="1278"/>
        <v>Inviable Sanitariamente</v>
      </c>
      <c r="AVQ471" s="265" t="str">
        <f t="shared" si="1279"/>
        <v>Inviable Sanitariamente</v>
      </c>
      <c r="AVR471" s="265" t="str">
        <f t="shared" si="1280"/>
        <v>Inviable Sanitariamente</v>
      </c>
      <c r="AVS471" s="265" t="str">
        <f t="shared" si="1281"/>
        <v>Inviable Sanitariamente</v>
      </c>
      <c r="AVT471" s="265" t="str">
        <f t="shared" si="1282"/>
        <v>Inviable Sanitariamente</v>
      </c>
      <c r="AVU471" s="265" t="str">
        <f t="shared" si="1283"/>
        <v>Inviable Sanitariamente</v>
      </c>
      <c r="AVV471" s="265" t="str">
        <f t="shared" si="1284"/>
        <v>Inviable Sanitariamente</v>
      </c>
      <c r="AVW471" s="265" t="str">
        <f t="shared" si="1285"/>
        <v>Inviable Sanitariamente</v>
      </c>
      <c r="AVX471" s="265" t="str">
        <f t="shared" si="1286"/>
        <v>Inviable Sanitariamente</v>
      </c>
      <c r="AVY471" s="265" t="str">
        <f t="shared" si="1287"/>
        <v>Inviable Sanitariamente</v>
      </c>
      <c r="AVZ471" s="265" t="str">
        <f t="shared" si="1288"/>
        <v>Inviable Sanitariamente</v>
      </c>
      <c r="AWA471" s="265" t="str">
        <f t="shared" si="1289"/>
        <v>Inviable Sanitariamente</v>
      </c>
      <c r="AWB471" s="265" t="str">
        <f t="shared" si="1290"/>
        <v>Inviable Sanitariamente</v>
      </c>
      <c r="AWC471" s="265" t="str">
        <f t="shared" si="1291"/>
        <v>Inviable Sanitariamente</v>
      </c>
      <c r="AWD471" s="265" t="str">
        <f t="shared" si="1292"/>
        <v>Inviable Sanitariamente</v>
      </c>
      <c r="AWE471" s="265" t="str">
        <f t="shared" si="1293"/>
        <v>Inviable Sanitariamente</v>
      </c>
      <c r="AWF471" s="265" t="str">
        <f t="shared" si="1294"/>
        <v>Inviable Sanitariamente</v>
      </c>
      <c r="AWG471" s="265" t="str">
        <f t="shared" si="1295"/>
        <v>Inviable Sanitariamente</v>
      </c>
      <c r="AWH471" s="265" t="str">
        <f t="shared" si="1296"/>
        <v>Inviable Sanitariamente</v>
      </c>
      <c r="AWI471" s="265" t="str">
        <f t="shared" si="1297"/>
        <v>Inviable Sanitariamente</v>
      </c>
      <c r="AWJ471" s="265" t="str">
        <f t="shared" si="1298"/>
        <v>Inviable Sanitariamente</v>
      </c>
      <c r="AWK471" s="265" t="str">
        <f t="shared" si="1299"/>
        <v>Inviable Sanitariamente</v>
      </c>
      <c r="AWL471" s="265" t="str">
        <f t="shared" si="1300"/>
        <v>Inviable Sanitariamente</v>
      </c>
      <c r="AWM471" s="265" t="str">
        <f t="shared" si="1301"/>
        <v>Inviable Sanitariamente</v>
      </c>
      <c r="AWN471" s="265" t="str">
        <f t="shared" si="1302"/>
        <v>Inviable Sanitariamente</v>
      </c>
      <c r="AWO471" s="265" t="str">
        <f t="shared" si="1303"/>
        <v>Inviable Sanitariamente</v>
      </c>
      <c r="AWP471" s="265" t="str">
        <f t="shared" si="1304"/>
        <v>Inviable Sanitariamente</v>
      </c>
      <c r="AWQ471" s="265" t="str">
        <f t="shared" si="1305"/>
        <v>Inviable Sanitariamente</v>
      </c>
      <c r="AWR471" s="265" t="str">
        <f t="shared" si="1306"/>
        <v>Inviable Sanitariamente</v>
      </c>
      <c r="AWS471" s="265" t="str">
        <f t="shared" si="1307"/>
        <v>Inviable Sanitariamente</v>
      </c>
      <c r="AWT471" s="265" t="str">
        <f t="shared" si="1308"/>
        <v>Inviable Sanitariamente</v>
      </c>
      <c r="AWU471" s="265" t="str">
        <f t="shared" si="1309"/>
        <v>Inviable Sanitariamente</v>
      </c>
      <c r="AWV471" s="265" t="str">
        <f t="shared" si="1310"/>
        <v>Inviable Sanitariamente</v>
      </c>
      <c r="AWW471" s="265" t="str">
        <f t="shared" si="1311"/>
        <v>Inviable Sanitariamente</v>
      </c>
      <c r="AWX471" s="265" t="str">
        <f t="shared" si="1312"/>
        <v>Inviable Sanitariamente</v>
      </c>
      <c r="AWY471" s="265" t="str">
        <f t="shared" si="1313"/>
        <v>Inviable Sanitariamente</v>
      </c>
      <c r="AWZ471" s="265" t="str">
        <f t="shared" si="1314"/>
        <v>Inviable Sanitariamente</v>
      </c>
      <c r="AXA471" s="265" t="str">
        <f t="shared" si="1315"/>
        <v>Inviable Sanitariamente</v>
      </c>
      <c r="AXB471" s="265" t="str">
        <f t="shared" si="1316"/>
        <v>Inviable Sanitariamente</v>
      </c>
      <c r="AXC471" s="265" t="str">
        <f t="shared" si="1317"/>
        <v>Inviable Sanitariamente</v>
      </c>
      <c r="AXD471" s="265" t="str">
        <f t="shared" si="1318"/>
        <v>Inviable Sanitariamente</v>
      </c>
      <c r="AXE471" s="265" t="str">
        <f t="shared" si="1319"/>
        <v>Inviable Sanitariamente</v>
      </c>
      <c r="AXF471" s="265" t="str">
        <f t="shared" si="1320"/>
        <v>Inviable Sanitariamente</v>
      </c>
      <c r="AXG471" s="265" t="str">
        <f t="shared" si="1321"/>
        <v>Inviable Sanitariamente</v>
      </c>
      <c r="AXH471" s="265" t="str">
        <f t="shared" si="1322"/>
        <v>Inviable Sanitariamente</v>
      </c>
      <c r="AXI471" s="265" t="str">
        <f t="shared" si="1323"/>
        <v>Inviable Sanitariamente</v>
      </c>
      <c r="AXJ471" s="265" t="str">
        <f t="shared" si="1324"/>
        <v>Inviable Sanitariamente</v>
      </c>
      <c r="AXK471" s="265" t="str">
        <f t="shared" si="1325"/>
        <v>Inviable Sanitariamente</v>
      </c>
      <c r="AXL471" s="265" t="str">
        <f t="shared" si="1326"/>
        <v>Inviable Sanitariamente</v>
      </c>
      <c r="AXM471" s="265" t="str">
        <f t="shared" si="1327"/>
        <v>Inviable Sanitariamente</v>
      </c>
      <c r="AXN471" s="265" t="str">
        <f t="shared" si="1328"/>
        <v>Inviable Sanitariamente</v>
      </c>
      <c r="AXO471" s="265" t="str">
        <f t="shared" si="1329"/>
        <v>Inviable Sanitariamente</v>
      </c>
      <c r="AXP471" s="265" t="str">
        <f t="shared" si="1330"/>
        <v>Inviable Sanitariamente</v>
      </c>
      <c r="AXQ471" s="265" t="str">
        <f t="shared" si="1331"/>
        <v>Inviable Sanitariamente</v>
      </c>
      <c r="AXR471" s="265" t="str">
        <f t="shared" si="1332"/>
        <v>Inviable Sanitariamente</v>
      </c>
      <c r="AXS471" s="265" t="str">
        <f t="shared" si="1333"/>
        <v>Inviable Sanitariamente</v>
      </c>
      <c r="AXT471" s="265" t="str">
        <f t="shared" si="1334"/>
        <v>Inviable Sanitariamente</v>
      </c>
      <c r="AXU471" s="265" t="str">
        <f t="shared" si="1335"/>
        <v>Inviable Sanitariamente</v>
      </c>
      <c r="AXV471" s="265" t="str">
        <f t="shared" si="1336"/>
        <v>Inviable Sanitariamente</v>
      </c>
      <c r="AXW471" s="265" t="str">
        <f t="shared" si="1337"/>
        <v>Inviable Sanitariamente</v>
      </c>
      <c r="AXX471" s="265" t="str">
        <f t="shared" si="1338"/>
        <v>Inviable Sanitariamente</v>
      </c>
      <c r="AXY471" s="265" t="str">
        <f t="shared" si="1339"/>
        <v>Inviable Sanitariamente</v>
      </c>
      <c r="AXZ471" s="265" t="str">
        <f t="shared" si="1340"/>
        <v>Inviable Sanitariamente</v>
      </c>
      <c r="AYA471" s="265" t="str">
        <f t="shared" si="1341"/>
        <v>Inviable Sanitariamente</v>
      </c>
      <c r="AYB471" s="265" t="str">
        <f t="shared" si="1342"/>
        <v>Inviable Sanitariamente</v>
      </c>
      <c r="AYC471" s="265" t="str">
        <f t="shared" si="1343"/>
        <v>Inviable Sanitariamente</v>
      </c>
      <c r="AYD471" s="265" t="str">
        <f t="shared" si="1344"/>
        <v>Inviable Sanitariamente</v>
      </c>
      <c r="AYE471" s="265" t="str">
        <f t="shared" si="1345"/>
        <v>Inviable Sanitariamente</v>
      </c>
      <c r="AYF471" s="265" t="str">
        <f t="shared" si="1346"/>
        <v>Inviable Sanitariamente</v>
      </c>
      <c r="AYG471" s="265" t="str">
        <f t="shared" si="1347"/>
        <v>Inviable Sanitariamente</v>
      </c>
      <c r="AYH471" s="265" t="str">
        <f t="shared" si="1348"/>
        <v>Inviable Sanitariamente</v>
      </c>
      <c r="AYI471" s="265" t="str">
        <f t="shared" si="1349"/>
        <v>Inviable Sanitariamente</v>
      </c>
      <c r="AYJ471" s="265" t="str">
        <f t="shared" si="1350"/>
        <v>Inviable Sanitariamente</v>
      </c>
      <c r="AYK471" s="265" t="str">
        <f t="shared" si="1351"/>
        <v>Inviable Sanitariamente</v>
      </c>
      <c r="AYL471" s="265" t="str">
        <f t="shared" si="1352"/>
        <v>Inviable Sanitariamente</v>
      </c>
      <c r="AYM471" s="265" t="str">
        <f t="shared" si="1353"/>
        <v>Inviable Sanitariamente</v>
      </c>
      <c r="AYN471" s="265" t="str">
        <f t="shared" si="1354"/>
        <v>Inviable Sanitariamente</v>
      </c>
      <c r="AYO471" s="265" t="str">
        <f t="shared" si="1355"/>
        <v>Inviable Sanitariamente</v>
      </c>
      <c r="AYP471" s="265" t="str">
        <f t="shared" si="1356"/>
        <v>Inviable Sanitariamente</v>
      </c>
      <c r="AYQ471" s="265" t="str">
        <f t="shared" si="1357"/>
        <v>Inviable Sanitariamente</v>
      </c>
      <c r="AYR471" s="265" t="str">
        <f t="shared" si="1358"/>
        <v>Inviable Sanitariamente</v>
      </c>
      <c r="AYS471" s="265" t="str">
        <f t="shared" si="1359"/>
        <v>Inviable Sanitariamente</v>
      </c>
      <c r="AYT471" s="265" t="str">
        <f t="shared" si="1360"/>
        <v>Inviable Sanitariamente</v>
      </c>
      <c r="AYU471" s="265" t="str">
        <f t="shared" si="1361"/>
        <v>Inviable Sanitariamente</v>
      </c>
      <c r="AYV471" s="265" t="str">
        <f t="shared" si="1362"/>
        <v>Inviable Sanitariamente</v>
      </c>
      <c r="AYW471" s="265" t="str">
        <f t="shared" si="1363"/>
        <v>Inviable Sanitariamente</v>
      </c>
      <c r="AYX471" s="265" t="str">
        <f t="shared" si="1364"/>
        <v>Inviable Sanitariamente</v>
      </c>
      <c r="AYY471" s="265" t="str">
        <f t="shared" si="1365"/>
        <v>Inviable Sanitariamente</v>
      </c>
      <c r="AYZ471" s="265" t="str">
        <f t="shared" si="1366"/>
        <v>Inviable Sanitariamente</v>
      </c>
      <c r="AZA471" s="265" t="str">
        <f t="shared" si="1367"/>
        <v>Inviable Sanitariamente</v>
      </c>
      <c r="AZB471" s="265" t="str">
        <f t="shared" si="1368"/>
        <v>Inviable Sanitariamente</v>
      </c>
      <c r="AZC471" s="265" t="str">
        <f t="shared" si="1369"/>
        <v>Inviable Sanitariamente</v>
      </c>
      <c r="AZD471" s="265" t="str">
        <f t="shared" si="1370"/>
        <v>Inviable Sanitariamente</v>
      </c>
      <c r="AZE471" s="265" t="str">
        <f t="shared" si="1371"/>
        <v>Inviable Sanitariamente</v>
      </c>
      <c r="AZF471" s="265" t="str">
        <f t="shared" si="1372"/>
        <v>Inviable Sanitariamente</v>
      </c>
      <c r="AZG471" s="265" t="str">
        <f t="shared" si="1373"/>
        <v>Inviable Sanitariamente</v>
      </c>
      <c r="AZH471" s="265" t="str">
        <f t="shared" si="1374"/>
        <v>Inviable Sanitariamente</v>
      </c>
      <c r="AZI471" s="265" t="str">
        <f t="shared" si="1375"/>
        <v>Inviable Sanitariamente</v>
      </c>
      <c r="AZJ471" s="265" t="str">
        <f t="shared" si="1376"/>
        <v>Inviable Sanitariamente</v>
      </c>
      <c r="AZK471" s="265" t="str">
        <f t="shared" si="1377"/>
        <v>Inviable Sanitariamente</v>
      </c>
      <c r="AZL471" s="265" t="str">
        <f t="shared" si="1378"/>
        <v>Inviable Sanitariamente</v>
      </c>
      <c r="AZM471" s="265" t="str">
        <f t="shared" si="1379"/>
        <v>Inviable Sanitariamente</v>
      </c>
      <c r="AZN471" s="265" t="str">
        <f t="shared" si="1380"/>
        <v>Inviable Sanitariamente</v>
      </c>
      <c r="AZO471" s="265" t="str">
        <f t="shared" si="1381"/>
        <v>Inviable Sanitariamente</v>
      </c>
      <c r="AZP471" s="265" t="str">
        <f t="shared" si="1382"/>
        <v>Inviable Sanitariamente</v>
      </c>
      <c r="AZQ471" s="265" t="str">
        <f t="shared" si="1383"/>
        <v>Inviable Sanitariamente</v>
      </c>
      <c r="AZR471" s="265" t="str">
        <f t="shared" si="1384"/>
        <v>Inviable Sanitariamente</v>
      </c>
      <c r="AZS471" s="265" t="str">
        <f t="shared" si="1385"/>
        <v>Inviable Sanitariamente</v>
      </c>
      <c r="AZT471" s="265" t="str">
        <f t="shared" si="1386"/>
        <v>Inviable Sanitariamente</v>
      </c>
      <c r="AZU471" s="265" t="str">
        <f t="shared" si="1387"/>
        <v>Inviable Sanitariamente</v>
      </c>
      <c r="AZV471" s="265" t="str">
        <f t="shared" si="1388"/>
        <v>Inviable Sanitariamente</v>
      </c>
      <c r="AZW471" s="265" t="str">
        <f t="shared" si="1389"/>
        <v>Inviable Sanitariamente</v>
      </c>
      <c r="AZX471" s="265" t="str">
        <f t="shared" si="1390"/>
        <v>Inviable Sanitariamente</v>
      </c>
      <c r="AZY471" s="265" t="str">
        <f t="shared" si="1391"/>
        <v>Inviable Sanitariamente</v>
      </c>
      <c r="AZZ471" s="265" t="str">
        <f t="shared" si="1392"/>
        <v>Inviable Sanitariamente</v>
      </c>
      <c r="BAA471" s="265" t="str">
        <f t="shared" si="1393"/>
        <v>Inviable Sanitariamente</v>
      </c>
      <c r="BAB471" s="265" t="str">
        <f t="shared" si="1394"/>
        <v>Inviable Sanitariamente</v>
      </c>
      <c r="BAC471" s="265" t="str">
        <f t="shared" si="1395"/>
        <v>Inviable Sanitariamente</v>
      </c>
      <c r="BAD471" s="265" t="str">
        <f t="shared" si="1396"/>
        <v>Inviable Sanitariamente</v>
      </c>
      <c r="BAE471" s="265" t="str">
        <f t="shared" si="1397"/>
        <v>Inviable Sanitariamente</v>
      </c>
      <c r="BAF471" s="265" t="str">
        <f t="shared" si="1398"/>
        <v>Inviable Sanitariamente</v>
      </c>
      <c r="BAG471" s="265" t="str">
        <f t="shared" si="1399"/>
        <v>Inviable Sanitariamente</v>
      </c>
      <c r="BAH471" s="265" t="str">
        <f t="shared" si="1400"/>
        <v>Inviable Sanitariamente</v>
      </c>
      <c r="BAI471" s="265" t="str">
        <f t="shared" si="1401"/>
        <v>Inviable Sanitariamente</v>
      </c>
      <c r="BAJ471" s="265" t="str">
        <f t="shared" si="1402"/>
        <v>Inviable Sanitariamente</v>
      </c>
      <c r="BAK471" s="265" t="str">
        <f t="shared" si="1403"/>
        <v>Inviable Sanitariamente</v>
      </c>
      <c r="BAL471" s="265" t="str">
        <f t="shared" si="1404"/>
        <v>Inviable Sanitariamente</v>
      </c>
      <c r="BAM471" s="265" t="str">
        <f t="shared" si="1405"/>
        <v>Inviable Sanitariamente</v>
      </c>
      <c r="BAN471" s="265" t="str">
        <f t="shared" si="1406"/>
        <v>Inviable Sanitariamente</v>
      </c>
      <c r="BAO471" s="265" t="str">
        <f t="shared" si="1407"/>
        <v>Inviable Sanitariamente</v>
      </c>
      <c r="BAP471" s="265" t="str">
        <f t="shared" si="1408"/>
        <v>Inviable Sanitariamente</v>
      </c>
      <c r="BAQ471" s="265" t="str">
        <f t="shared" si="1409"/>
        <v>Inviable Sanitariamente</v>
      </c>
      <c r="BAR471" s="265" t="str">
        <f t="shared" si="1410"/>
        <v>Inviable Sanitariamente</v>
      </c>
      <c r="BAS471" s="265" t="str">
        <f t="shared" si="1411"/>
        <v>Inviable Sanitariamente</v>
      </c>
      <c r="BAT471" s="265" t="str">
        <f t="shared" si="1412"/>
        <v>Inviable Sanitariamente</v>
      </c>
      <c r="BAU471" s="265" t="str">
        <f t="shared" si="1413"/>
        <v>Inviable Sanitariamente</v>
      </c>
      <c r="BAV471" s="265" t="str">
        <f t="shared" si="1414"/>
        <v>Inviable Sanitariamente</v>
      </c>
      <c r="BAW471" s="265" t="str">
        <f t="shared" si="1415"/>
        <v>Inviable Sanitariamente</v>
      </c>
      <c r="BAX471" s="265" t="str">
        <f t="shared" si="1416"/>
        <v>Inviable Sanitariamente</v>
      </c>
      <c r="BAY471" s="265" t="str">
        <f t="shared" si="1417"/>
        <v>Inviable Sanitariamente</v>
      </c>
      <c r="BAZ471" s="265" t="str">
        <f t="shared" si="1418"/>
        <v>Inviable Sanitariamente</v>
      </c>
      <c r="BBA471" s="265" t="str">
        <f t="shared" si="1419"/>
        <v>Inviable Sanitariamente</v>
      </c>
      <c r="BBB471" s="265" t="str">
        <f t="shared" si="1420"/>
        <v>Inviable Sanitariamente</v>
      </c>
      <c r="BBC471" s="265" t="str">
        <f t="shared" si="1421"/>
        <v>Inviable Sanitariamente</v>
      </c>
      <c r="BBD471" s="265" t="str">
        <f t="shared" si="1422"/>
        <v>Inviable Sanitariamente</v>
      </c>
      <c r="BBE471" s="265" t="str">
        <f t="shared" si="1423"/>
        <v>Inviable Sanitariamente</v>
      </c>
      <c r="BBF471" s="265" t="str">
        <f t="shared" si="1424"/>
        <v>Inviable Sanitariamente</v>
      </c>
      <c r="BBG471" s="265" t="str">
        <f t="shared" si="1425"/>
        <v>Inviable Sanitariamente</v>
      </c>
      <c r="BBH471" s="265" t="str">
        <f t="shared" si="1426"/>
        <v>Inviable Sanitariamente</v>
      </c>
      <c r="BBI471" s="265" t="str">
        <f t="shared" si="1427"/>
        <v>Inviable Sanitariamente</v>
      </c>
      <c r="BBJ471" s="265" t="str">
        <f t="shared" si="1428"/>
        <v>Inviable Sanitariamente</v>
      </c>
      <c r="BBK471" s="265" t="str">
        <f t="shared" si="1429"/>
        <v>Inviable Sanitariamente</v>
      </c>
      <c r="BBL471" s="265" t="str">
        <f t="shared" si="1430"/>
        <v>Inviable Sanitariamente</v>
      </c>
      <c r="BBM471" s="265" t="str">
        <f t="shared" si="1431"/>
        <v>Inviable Sanitariamente</v>
      </c>
      <c r="BBN471" s="265" t="str">
        <f t="shared" si="1432"/>
        <v>Inviable Sanitariamente</v>
      </c>
      <c r="BBO471" s="265" t="str">
        <f t="shared" si="1433"/>
        <v>Inviable Sanitariamente</v>
      </c>
      <c r="BBP471" s="265" t="str">
        <f t="shared" si="1434"/>
        <v>Inviable Sanitariamente</v>
      </c>
      <c r="BBQ471" s="265" t="str">
        <f t="shared" si="1435"/>
        <v>Inviable Sanitariamente</v>
      </c>
      <c r="BBR471" s="265" t="str">
        <f t="shared" si="1436"/>
        <v>Inviable Sanitariamente</v>
      </c>
      <c r="BBS471" s="265" t="str">
        <f t="shared" si="1437"/>
        <v>Inviable Sanitariamente</v>
      </c>
      <c r="BBT471" s="265" t="str">
        <f t="shared" si="1438"/>
        <v>Inviable Sanitariamente</v>
      </c>
      <c r="BBU471" s="265" t="str">
        <f t="shared" si="1439"/>
        <v>Inviable Sanitariamente</v>
      </c>
      <c r="BBV471" s="265" t="str">
        <f t="shared" si="1440"/>
        <v>Inviable Sanitariamente</v>
      </c>
      <c r="BBW471" s="265" t="str">
        <f t="shared" si="1441"/>
        <v>Inviable Sanitariamente</v>
      </c>
      <c r="BBX471" s="265" t="str">
        <f t="shared" si="1442"/>
        <v>Inviable Sanitariamente</v>
      </c>
      <c r="BBY471" s="265" t="str">
        <f t="shared" si="1443"/>
        <v>Inviable Sanitariamente</v>
      </c>
      <c r="BBZ471" s="265" t="str">
        <f t="shared" si="1444"/>
        <v>Inviable Sanitariamente</v>
      </c>
      <c r="BCA471" s="265" t="str">
        <f t="shared" si="1445"/>
        <v>Inviable Sanitariamente</v>
      </c>
      <c r="BCB471" s="265" t="str">
        <f t="shared" si="1446"/>
        <v>Inviable Sanitariamente</v>
      </c>
      <c r="BCC471" s="265" t="str">
        <f t="shared" si="1447"/>
        <v>Inviable Sanitariamente</v>
      </c>
      <c r="BCD471" s="265" t="str">
        <f t="shared" si="1448"/>
        <v>Inviable Sanitariamente</v>
      </c>
      <c r="BCE471" s="265" t="str">
        <f t="shared" si="1449"/>
        <v>Inviable Sanitariamente</v>
      </c>
      <c r="BCF471" s="265" t="str">
        <f t="shared" si="1450"/>
        <v>Inviable Sanitariamente</v>
      </c>
      <c r="BCG471" s="265" t="str">
        <f t="shared" si="1451"/>
        <v>Inviable Sanitariamente</v>
      </c>
      <c r="BCH471" s="265" t="str">
        <f t="shared" si="1452"/>
        <v>Inviable Sanitariamente</v>
      </c>
      <c r="BCI471" s="265" t="str">
        <f t="shared" si="1453"/>
        <v>Inviable Sanitariamente</v>
      </c>
      <c r="BCJ471" s="265" t="str">
        <f t="shared" si="1454"/>
        <v>Inviable Sanitariamente</v>
      </c>
      <c r="BCK471" s="265" t="str">
        <f t="shared" si="1455"/>
        <v>Inviable Sanitariamente</v>
      </c>
      <c r="BCL471" s="265" t="str">
        <f t="shared" si="1456"/>
        <v>Inviable Sanitariamente</v>
      </c>
      <c r="BCM471" s="265" t="str">
        <f t="shared" si="1457"/>
        <v>Inviable Sanitariamente</v>
      </c>
      <c r="BCN471" s="265" t="str">
        <f t="shared" si="1458"/>
        <v>Inviable Sanitariamente</v>
      </c>
      <c r="BCO471" s="265" t="str">
        <f t="shared" si="1459"/>
        <v>Inviable Sanitariamente</v>
      </c>
      <c r="BCP471" s="265" t="str">
        <f t="shared" si="1460"/>
        <v>Inviable Sanitariamente</v>
      </c>
      <c r="BCQ471" s="265" t="str">
        <f t="shared" si="1461"/>
        <v>Inviable Sanitariamente</v>
      </c>
      <c r="BCR471" s="265" t="str">
        <f t="shared" si="1462"/>
        <v>Inviable Sanitariamente</v>
      </c>
      <c r="BCS471" s="265" t="str">
        <f t="shared" si="1463"/>
        <v>Inviable Sanitariamente</v>
      </c>
      <c r="BCT471" s="265" t="str">
        <f t="shared" si="1464"/>
        <v>Inviable Sanitariamente</v>
      </c>
      <c r="BCU471" s="265" t="str">
        <f t="shared" si="1465"/>
        <v>Inviable Sanitariamente</v>
      </c>
      <c r="BCV471" s="265" t="str">
        <f t="shared" si="1466"/>
        <v>Inviable Sanitariamente</v>
      </c>
      <c r="BCW471" s="265" t="str">
        <f t="shared" si="1467"/>
        <v>Inviable Sanitariamente</v>
      </c>
      <c r="BCX471" s="265" t="str">
        <f t="shared" si="1468"/>
        <v>Inviable Sanitariamente</v>
      </c>
      <c r="BCY471" s="265" t="str">
        <f t="shared" si="1469"/>
        <v>Inviable Sanitariamente</v>
      </c>
      <c r="BCZ471" s="265" t="str">
        <f t="shared" si="1470"/>
        <v>Inviable Sanitariamente</v>
      </c>
      <c r="BDA471" s="265" t="str">
        <f t="shared" si="1471"/>
        <v>Inviable Sanitariamente</v>
      </c>
      <c r="BDB471" s="265" t="str">
        <f t="shared" si="1472"/>
        <v>Inviable Sanitariamente</v>
      </c>
      <c r="BDC471" s="265" t="str">
        <f t="shared" si="1473"/>
        <v>Inviable Sanitariamente</v>
      </c>
      <c r="BDD471" s="265" t="str">
        <f t="shared" si="1474"/>
        <v>Inviable Sanitariamente</v>
      </c>
      <c r="BDE471" s="265" t="str">
        <f t="shared" si="1475"/>
        <v>Inviable Sanitariamente</v>
      </c>
      <c r="BDF471" s="265" t="str">
        <f t="shared" si="1476"/>
        <v>Inviable Sanitariamente</v>
      </c>
      <c r="BDG471" s="265" t="str">
        <f t="shared" si="1477"/>
        <v>Inviable Sanitariamente</v>
      </c>
      <c r="BDH471" s="265" t="str">
        <f t="shared" si="1478"/>
        <v>Inviable Sanitariamente</v>
      </c>
      <c r="BDI471" s="265" t="str">
        <f t="shared" si="1479"/>
        <v>Inviable Sanitariamente</v>
      </c>
      <c r="BDJ471" s="265" t="str">
        <f t="shared" si="1480"/>
        <v>Inviable Sanitariamente</v>
      </c>
      <c r="BDK471" s="265" t="str">
        <f t="shared" si="1481"/>
        <v>Inviable Sanitariamente</v>
      </c>
      <c r="BDL471" s="265" t="str">
        <f t="shared" si="1482"/>
        <v>Inviable Sanitariamente</v>
      </c>
      <c r="BDM471" s="265" t="str">
        <f t="shared" si="1483"/>
        <v>Inviable Sanitariamente</v>
      </c>
      <c r="BDN471" s="265" t="str">
        <f t="shared" si="1484"/>
        <v>Inviable Sanitariamente</v>
      </c>
      <c r="BDO471" s="265" t="str">
        <f t="shared" si="1485"/>
        <v>Inviable Sanitariamente</v>
      </c>
      <c r="BDP471" s="265" t="str">
        <f t="shared" si="1486"/>
        <v>Inviable Sanitariamente</v>
      </c>
      <c r="BDQ471" s="265" t="str">
        <f t="shared" si="1487"/>
        <v>Inviable Sanitariamente</v>
      </c>
      <c r="BDR471" s="265" t="str">
        <f t="shared" si="1488"/>
        <v>Inviable Sanitariamente</v>
      </c>
      <c r="BDS471" s="265" t="str">
        <f t="shared" si="1489"/>
        <v>Inviable Sanitariamente</v>
      </c>
      <c r="BDT471" s="265" t="str">
        <f t="shared" si="1490"/>
        <v>Inviable Sanitariamente</v>
      </c>
      <c r="BDU471" s="265" t="str">
        <f t="shared" si="1491"/>
        <v>Inviable Sanitariamente</v>
      </c>
      <c r="BDV471" s="265" t="str">
        <f t="shared" si="1492"/>
        <v>Inviable Sanitariamente</v>
      </c>
      <c r="BDW471" s="265" t="str">
        <f t="shared" si="1493"/>
        <v>Inviable Sanitariamente</v>
      </c>
      <c r="BDX471" s="265" t="str">
        <f t="shared" si="1494"/>
        <v>Inviable Sanitariamente</v>
      </c>
      <c r="BDY471" s="265" t="str">
        <f t="shared" si="1495"/>
        <v>Inviable Sanitariamente</v>
      </c>
      <c r="BDZ471" s="265" t="str">
        <f t="shared" si="1496"/>
        <v>Inviable Sanitariamente</v>
      </c>
      <c r="BEA471" s="265" t="str">
        <f t="shared" si="1497"/>
        <v>Inviable Sanitariamente</v>
      </c>
      <c r="BEB471" s="265" t="str">
        <f t="shared" si="1498"/>
        <v>Inviable Sanitariamente</v>
      </c>
      <c r="BEC471" s="265" t="str">
        <f t="shared" si="1499"/>
        <v>Inviable Sanitariamente</v>
      </c>
      <c r="BED471" s="265" t="str">
        <f t="shared" si="1500"/>
        <v>Inviable Sanitariamente</v>
      </c>
      <c r="BEE471" s="265" t="str">
        <f t="shared" si="1501"/>
        <v>Inviable Sanitariamente</v>
      </c>
      <c r="BEF471" s="265" t="str">
        <f t="shared" si="1502"/>
        <v>Inviable Sanitariamente</v>
      </c>
      <c r="BEG471" s="265" t="str">
        <f t="shared" si="1503"/>
        <v>Inviable Sanitariamente</v>
      </c>
      <c r="BEH471" s="265" t="str">
        <f t="shared" si="1504"/>
        <v>Inviable Sanitariamente</v>
      </c>
      <c r="BEI471" s="265" t="str">
        <f t="shared" si="1505"/>
        <v>Inviable Sanitariamente</v>
      </c>
      <c r="BEJ471" s="265" t="str">
        <f t="shared" si="1506"/>
        <v>Inviable Sanitariamente</v>
      </c>
      <c r="BEK471" s="265" t="str">
        <f t="shared" si="1507"/>
        <v>Inviable Sanitariamente</v>
      </c>
      <c r="BEL471" s="265" t="str">
        <f t="shared" si="1508"/>
        <v>Inviable Sanitariamente</v>
      </c>
      <c r="BEM471" s="265" t="str">
        <f t="shared" si="1509"/>
        <v>Inviable Sanitariamente</v>
      </c>
      <c r="BEN471" s="265" t="str">
        <f t="shared" si="1510"/>
        <v>Inviable Sanitariamente</v>
      </c>
      <c r="BEO471" s="265" t="str">
        <f t="shared" si="1511"/>
        <v>Inviable Sanitariamente</v>
      </c>
      <c r="BEP471" s="265" t="str">
        <f t="shared" si="1512"/>
        <v>Inviable Sanitariamente</v>
      </c>
      <c r="BEQ471" s="265" t="str">
        <f t="shared" si="1513"/>
        <v>Inviable Sanitariamente</v>
      </c>
      <c r="BER471" s="265" t="str">
        <f t="shared" si="1514"/>
        <v>Inviable Sanitariamente</v>
      </c>
      <c r="BES471" s="265" t="str">
        <f t="shared" si="1515"/>
        <v>Inviable Sanitariamente</v>
      </c>
      <c r="BET471" s="265" t="str">
        <f t="shared" si="1516"/>
        <v>Inviable Sanitariamente</v>
      </c>
      <c r="BEU471" s="265" t="str">
        <f t="shared" si="1517"/>
        <v>Inviable Sanitariamente</v>
      </c>
      <c r="BEV471" s="265" t="str">
        <f t="shared" si="1518"/>
        <v>Inviable Sanitariamente</v>
      </c>
      <c r="BEW471" s="265" t="str">
        <f t="shared" si="1519"/>
        <v>Inviable Sanitariamente</v>
      </c>
      <c r="BEX471" s="265" t="str">
        <f t="shared" si="1520"/>
        <v>Inviable Sanitariamente</v>
      </c>
      <c r="BEY471" s="265" t="str">
        <f t="shared" si="1521"/>
        <v>Inviable Sanitariamente</v>
      </c>
      <c r="BEZ471" s="265" t="str">
        <f t="shared" si="1522"/>
        <v>Inviable Sanitariamente</v>
      </c>
      <c r="BFA471" s="265" t="str">
        <f t="shared" si="1523"/>
        <v>Inviable Sanitariamente</v>
      </c>
      <c r="BFB471" s="265" t="str">
        <f t="shared" si="1524"/>
        <v>Inviable Sanitariamente</v>
      </c>
      <c r="BFC471" s="265" t="str">
        <f t="shared" si="1525"/>
        <v>Inviable Sanitariamente</v>
      </c>
      <c r="BFD471" s="265" t="str">
        <f t="shared" si="1526"/>
        <v>Inviable Sanitariamente</v>
      </c>
      <c r="BFE471" s="265" t="str">
        <f t="shared" si="1527"/>
        <v>Inviable Sanitariamente</v>
      </c>
      <c r="BFF471" s="265" t="str">
        <f t="shared" si="1528"/>
        <v>Inviable Sanitariamente</v>
      </c>
      <c r="BFG471" s="265" t="str">
        <f t="shared" si="1529"/>
        <v>Inviable Sanitariamente</v>
      </c>
      <c r="BFH471" s="265" t="str">
        <f t="shared" si="1530"/>
        <v>Inviable Sanitariamente</v>
      </c>
      <c r="BFI471" s="265" t="str">
        <f t="shared" si="1531"/>
        <v>Inviable Sanitariamente</v>
      </c>
      <c r="BFJ471" s="265" t="str">
        <f t="shared" si="1532"/>
        <v>Inviable Sanitariamente</v>
      </c>
      <c r="BFK471" s="265" t="str">
        <f t="shared" si="1533"/>
        <v>Inviable Sanitariamente</v>
      </c>
      <c r="BFL471" s="265" t="str">
        <f t="shared" si="1534"/>
        <v>Inviable Sanitariamente</v>
      </c>
      <c r="BFM471" s="265" t="str">
        <f t="shared" si="1535"/>
        <v>Inviable Sanitariamente</v>
      </c>
      <c r="BFN471" s="265" t="str">
        <f t="shared" si="1536"/>
        <v>Inviable Sanitariamente</v>
      </c>
      <c r="BFO471" s="265" t="str">
        <f t="shared" si="1537"/>
        <v>Inviable Sanitariamente</v>
      </c>
      <c r="BFP471" s="265" t="str">
        <f t="shared" si="1538"/>
        <v>Inviable Sanitariamente</v>
      </c>
      <c r="BFQ471" s="265" t="str">
        <f t="shared" si="1539"/>
        <v>Inviable Sanitariamente</v>
      </c>
      <c r="BFR471" s="265" t="str">
        <f t="shared" si="1540"/>
        <v>Inviable Sanitariamente</v>
      </c>
      <c r="BFS471" s="265" t="str">
        <f t="shared" si="1541"/>
        <v>Inviable Sanitariamente</v>
      </c>
      <c r="BFT471" s="265" t="str">
        <f t="shared" si="1542"/>
        <v>Inviable Sanitariamente</v>
      </c>
      <c r="BFU471" s="265" t="str">
        <f t="shared" si="1543"/>
        <v>Inviable Sanitariamente</v>
      </c>
      <c r="BFV471" s="265" t="str">
        <f t="shared" si="1544"/>
        <v>Inviable Sanitariamente</v>
      </c>
      <c r="BFW471" s="265" t="str">
        <f t="shared" si="1545"/>
        <v>Inviable Sanitariamente</v>
      </c>
      <c r="BFX471" s="265" t="str">
        <f t="shared" si="1546"/>
        <v>Inviable Sanitariamente</v>
      </c>
      <c r="BFY471" s="265" t="str">
        <f t="shared" si="1547"/>
        <v>Inviable Sanitariamente</v>
      </c>
      <c r="BFZ471" s="265" t="str">
        <f t="shared" si="1548"/>
        <v>Inviable Sanitariamente</v>
      </c>
      <c r="BGA471" s="265" t="str">
        <f t="shared" si="1549"/>
        <v>Inviable Sanitariamente</v>
      </c>
      <c r="BGB471" s="265" t="str">
        <f t="shared" si="1550"/>
        <v>Inviable Sanitariamente</v>
      </c>
      <c r="BGC471" s="265" t="str">
        <f t="shared" si="1551"/>
        <v>Inviable Sanitariamente</v>
      </c>
      <c r="BGD471" s="265" t="str">
        <f t="shared" si="1552"/>
        <v>Inviable Sanitariamente</v>
      </c>
      <c r="BGE471" s="265" t="str">
        <f t="shared" si="1553"/>
        <v>Inviable Sanitariamente</v>
      </c>
      <c r="BGF471" s="265" t="str">
        <f t="shared" si="1554"/>
        <v>Inviable Sanitariamente</v>
      </c>
      <c r="BGG471" s="265" t="str">
        <f t="shared" si="1555"/>
        <v>Inviable Sanitariamente</v>
      </c>
      <c r="BGH471" s="265" t="str">
        <f t="shared" si="1556"/>
        <v>Inviable Sanitariamente</v>
      </c>
      <c r="BGI471" s="265" t="str">
        <f t="shared" si="1557"/>
        <v>Inviable Sanitariamente</v>
      </c>
      <c r="BGJ471" s="265" t="str">
        <f t="shared" si="1558"/>
        <v>Inviable Sanitariamente</v>
      </c>
      <c r="BGK471" s="265" t="str">
        <f t="shared" si="1559"/>
        <v>Inviable Sanitariamente</v>
      </c>
      <c r="BGL471" s="265" t="str">
        <f t="shared" si="1560"/>
        <v>Inviable Sanitariamente</v>
      </c>
      <c r="BGM471" s="265" t="str">
        <f t="shared" si="1561"/>
        <v>Inviable Sanitariamente</v>
      </c>
      <c r="BGN471" s="265" t="str">
        <f t="shared" si="1562"/>
        <v>Inviable Sanitariamente</v>
      </c>
      <c r="BGO471" s="265" t="str">
        <f t="shared" si="1563"/>
        <v>Inviable Sanitariamente</v>
      </c>
      <c r="BGP471" s="265" t="str">
        <f t="shared" si="1564"/>
        <v>Inviable Sanitariamente</v>
      </c>
      <c r="BGQ471" s="265" t="str">
        <f t="shared" si="1565"/>
        <v>Inviable Sanitariamente</v>
      </c>
      <c r="BGR471" s="265" t="str">
        <f t="shared" si="1566"/>
        <v>Inviable Sanitariamente</v>
      </c>
      <c r="BGS471" s="265" t="str">
        <f t="shared" si="1567"/>
        <v>Inviable Sanitariamente</v>
      </c>
      <c r="BGT471" s="265" t="str">
        <f t="shared" si="1568"/>
        <v>Inviable Sanitariamente</v>
      </c>
      <c r="BGU471" s="265" t="str">
        <f t="shared" si="1569"/>
        <v>Inviable Sanitariamente</v>
      </c>
      <c r="BGV471" s="265" t="str">
        <f t="shared" si="1570"/>
        <v>Inviable Sanitariamente</v>
      </c>
      <c r="BGW471" s="265" t="str">
        <f t="shared" si="1571"/>
        <v>Inviable Sanitariamente</v>
      </c>
      <c r="BGX471" s="265" t="str">
        <f t="shared" si="1572"/>
        <v>Inviable Sanitariamente</v>
      </c>
      <c r="BGY471" s="265" t="str">
        <f t="shared" si="1573"/>
        <v>Inviable Sanitariamente</v>
      </c>
      <c r="BGZ471" s="265" t="str">
        <f t="shared" si="1574"/>
        <v>Inviable Sanitariamente</v>
      </c>
      <c r="BHA471" s="265" t="str">
        <f t="shared" si="1575"/>
        <v>Inviable Sanitariamente</v>
      </c>
      <c r="BHB471" s="265" t="str">
        <f t="shared" si="1576"/>
        <v>Inviable Sanitariamente</v>
      </c>
      <c r="BHC471" s="265" t="str">
        <f t="shared" si="1577"/>
        <v>Inviable Sanitariamente</v>
      </c>
      <c r="BHD471" s="265" t="str">
        <f t="shared" si="1578"/>
        <v>Inviable Sanitariamente</v>
      </c>
      <c r="BHE471" s="265" t="str">
        <f t="shared" si="1579"/>
        <v>Inviable Sanitariamente</v>
      </c>
      <c r="BHF471" s="265" t="str">
        <f t="shared" si="1580"/>
        <v>Inviable Sanitariamente</v>
      </c>
      <c r="BHG471" s="265" t="str">
        <f t="shared" si="1581"/>
        <v>Inviable Sanitariamente</v>
      </c>
      <c r="BHH471" s="265" t="str">
        <f t="shared" si="1582"/>
        <v>Inviable Sanitariamente</v>
      </c>
      <c r="BHI471" s="265" t="str">
        <f t="shared" si="1583"/>
        <v>Inviable Sanitariamente</v>
      </c>
      <c r="BHJ471" s="265" t="str">
        <f t="shared" si="1584"/>
        <v>Inviable Sanitariamente</v>
      </c>
      <c r="BHK471" s="265" t="str">
        <f t="shared" si="1585"/>
        <v>Inviable Sanitariamente</v>
      </c>
      <c r="BHL471" s="265" t="str">
        <f t="shared" si="1586"/>
        <v>Inviable Sanitariamente</v>
      </c>
      <c r="BHM471" s="265" t="str">
        <f t="shared" si="1587"/>
        <v>Inviable Sanitariamente</v>
      </c>
      <c r="BHN471" s="265" t="str">
        <f t="shared" si="1588"/>
        <v>Inviable Sanitariamente</v>
      </c>
      <c r="BHO471" s="265" t="str">
        <f t="shared" si="1589"/>
        <v>Inviable Sanitariamente</v>
      </c>
      <c r="BHP471" s="265" t="str">
        <f t="shared" si="1590"/>
        <v>Inviable Sanitariamente</v>
      </c>
      <c r="BHQ471" s="265" t="str">
        <f t="shared" si="1591"/>
        <v>Inviable Sanitariamente</v>
      </c>
      <c r="BHR471" s="265" t="str">
        <f t="shared" si="1592"/>
        <v>Inviable Sanitariamente</v>
      </c>
      <c r="BHS471" s="265" t="str">
        <f t="shared" si="1593"/>
        <v>Inviable Sanitariamente</v>
      </c>
      <c r="BHT471" s="265" t="str">
        <f t="shared" si="1594"/>
        <v>Inviable Sanitariamente</v>
      </c>
      <c r="BHU471" s="265" t="str">
        <f t="shared" si="1595"/>
        <v>Inviable Sanitariamente</v>
      </c>
      <c r="BHV471" s="265" t="str">
        <f t="shared" si="1596"/>
        <v>Inviable Sanitariamente</v>
      </c>
      <c r="BHW471" s="265" t="str">
        <f t="shared" si="1597"/>
        <v>Inviable Sanitariamente</v>
      </c>
      <c r="BHX471" s="265" t="str">
        <f t="shared" si="1598"/>
        <v>Inviable Sanitariamente</v>
      </c>
      <c r="BHY471" s="265" t="str">
        <f t="shared" si="1599"/>
        <v>Inviable Sanitariamente</v>
      </c>
      <c r="BHZ471" s="265" t="str">
        <f t="shared" si="1600"/>
        <v>Inviable Sanitariamente</v>
      </c>
      <c r="BIA471" s="265" t="str">
        <f t="shared" si="1601"/>
        <v>Inviable Sanitariamente</v>
      </c>
      <c r="BIB471" s="265" t="str">
        <f t="shared" si="1602"/>
        <v>Inviable Sanitariamente</v>
      </c>
      <c r="BIC471" s="265" t="str">
        <f t="shared" si="1603"/>
        <v>Inviable Sanitariamente</v>
      </c>
      <c r="BID471" s="265" t="str">
        <f t="shared" si="1604"/>
        <v>Inviable Sanitariamente</v>
      </c>
      <c r="BIE471" s="265" t="str">
        <f t="shared" si="1605"/>
        <v>Inviable Sanitariamente</v>
      </c>
      <c r="BIF471" s="265" t="str">
        <f t="shared" si="1606"/>
        <v>Inviable Sanitariamente</v>
      </c>
      <c r="BIG471" s="265" t="str">
        <f t="shared" si="1607"/>
        <v>Inviable Sanitariamente</v>
      </c>
      <c r="BIH471" s="265" t="str">
        <f t="shared" si="1608"/>
        <v>Inviable Sanitariamente</v>
      </c>
      <c r="BII471" s="265" t="str">
        <f t="shared" si="1609"/>
        <v>Inviable Sanitariamente</v>
      </c>
      <c r="BIJ471" s="265" t="str">
        <f t="shared" si="1610"/>
        <v>Inviable Sanitariamente</v>
      </c>
      <c r="BIK471" s="265" t="str">
        <f t="shared" si="1611"/>
        <v>Inviable Sanitariamente</v>
      </c>
      <c r="BIL471" s="265" t="str">
        <f t="shared" si="1612"/>
        <v>Inviable Sanitariamente</v>
      </c>
      <c r="BIM471" s="265" t="str">
        <f t="shared" si="1613"/>
        <v>Inviable Sanitariamente</v>
      </c>
      <c r="BIN471" s="265" t="str">
        <f t="shared" si="1614"/>
        <v>Inviable Sanitariamente</v>
      </c>
      <c r="BIO471" s="265" t="str">
        <f t="shared" si="1615"/>
        <v>Inviable Sanitariamente</v>
      </c>
      <c r="BIP471" s="265" t="str">
        <f t="shared" si="1616"/>
        <v>Inviable Sanitariamente</v>
      </c>
      <c r="BIQ471" s="265" t="str">
        <f t="shared" si="1617"/>
        <v>Inviable Sanitariamente</v>
      </c>
      <c r="BIR471" s="265" t="str">
        <f t="shared" si="1618"/>
        <v>Inviable Sanitariamente</v>
      </c>
      <c r="BIS471" s="265" t="str">
        <f t="shared" si="1619"/>
        <v>Inviable Sanitariamente</v>
      </c>
      <c r="BIT471" s="265" t="str">
        <f t="shared" si="1620"/>
        <v>Inviable Sanitariamente</v>
      </c>
      <c r="BIU471" s="265" t="str">
        <f t="shared" si="1621"/>
        <v>Inviable Sanitariamente</v>
      </c>
      <c r="BIV471" s="265" t="str">
        <f t="shared" si="1622"/>
        <v>Inviable Sanitariamente</v>
      </c>
      <c r="BIW471" s="265" t="str">
        <f t="shared" si="1623"/>
        <v>Inviable Sanitariamente</v>
      </c>
      <c r="BIX471" s="265" t="str">
        <f t="shared" si="1624"/>
        <v>Inviable Sanitariamente</v>
      </c>
      <c r="BIY471" s="265" t="str">
        <f t="shared" si="1625"/>
        <v>Inviable Sanitariamente</v>
      </c>
      <c r="BIZ471" s="265" t="str">
        <f t="shared" si="1626"/>
        <v>Inviable Sanitariamente</v>
      </c>
      <c r="BJA471" s="265" t="str">
        <f t="shared" si="1627"/>
        <v>Inviable Sanitariamente</v>
      </c>
      <c r="BJB471" s="265" t="str">
        <f t="shared" si="1628"/>
        <v>Inviable Sanitariamente</v>
      </c>
      <c r="BJC471" s="265" t="str">
        <f t="shared" si="1629"/>
        <v>Inviable Sanitariamente</v>
      </c>
      <c r="BJD471" s="265" t="str">
        <f t="shared" si="1630"/>
        <v>Inviable Sanitariamente</v>
      </c>
      <c r="BJE471" s="265" t="str">
        <f t="shared" si="1631"/>
        <v>Inviable Sanitariamente</v>
      </c>
      <c r="BJF471" s="265" t="str">
        <f t="shared" si="1632"/>
        <v>Inviable Sanitariamente</v>
      </c>
      <c r="BJG471" s="265" t="str">
        <f t="shared" si="1633"/>
        <v>Inviable Sanitariamente</v>
      </c>
      <c r="BJH471" s="265" t="str">
        <f t="shared" si="1634"/>
        <v>Inviable Sanitariamente</v>
      </c>
      <c r="BJI471" s="265" t="str">
        <f t="shared" si="1635"/>
        <v>Inviable Sanitariamente</v>
      </c>
      <c r="BJJ471" s="265" t="str">
        <f t="shared" si="1636"/>
        <v>Inviable Sanitariamente</v>
      </c>
      <c r="BJK471" s="265" t="str">
        <f t="shared" si="1637"/>
        <v>Inviable Sanitariamente</v>
      </c>
      <c r="BJL471" s="265" t="str">
        <f t="shared" si="1638"/>
        <v>Inviable Sanitariamente</v>
      </c>
      <c r="BJM471" s="265" t="str">
        <f t="shared" si="1639"/>
        <v>Inviable Sanitariamente</v>
      </c>
      <c r="BJN471" s="265" t="str">
        <f t="shared" si="1640"/>
        <v>Inviable Sanitariamente</v>
      </c>
      <c r="BJO471" s="265" t="str">
        <f t="shared" si="1641"/>
        <v>Inviable Sanitariamente</v>
      </c>
      <c r="BJP471" s="265" t="str">
        <f t="shared" si="1642"/>
        <v>Inviable Sanitariamente</v>
      </c>
      <c r="BJQ471" s="265" t="str">
        <f t="shared" si="1643"/>
        <v>Inviable Sanitariamente</v>
      </c>
      <c r="BJR471" s="265" t="str">
        <f t="shared" si="1644"/>
        <v>Inviable Sanitariamente</v>
      </c>
      <c r="BJS471" s="265" t="str">
        <f t="shared" si="1645"/>
        <v>Inviable Sanitariamente</v>
      </c>
      <c r="BJT471" s="265" t="str">
        <f t="shared" si="1646"/>
        <v>Inviable Sanitariamente</v>
      </c>
      <c r="BJU471" s="265" t="str">
        <f t="shared" si="1647"/>
        <v>Inviable Sanitariamente</v>
      </c>
      <c r="BJV471" s="265" t="str">
        <f t="shared" si="1648"/>
        <v>Inviable Sanitariamente</v>
      </c>
      <c r="BJW471" s="265" t="str">
        <f t="shared" si="1649"/>
        <v>Inviable Sanitariamente</v>
      </c>
      <c r="BJX471" s="265" t="str">
        <f t="shared" si="1650"/>
        <v>Inviable Sanitariamente</v>
      </c>
      <c r="BJY471" s="265" t="str">
        <f t="shared" si="1651"/>
        <v>Inviable Sanitariamente</v>
      </c>
      <c r="BJZ471" s="265" t="str">
        <f t="shared" si="1652"/>
        <v>Inviable Sanitariamente</v>
      </c>
      <c r="BKA471" s="265" t="str">
        <f t="shared" si="1653"/>
        <v>Inviable Sanitariamente</v>
      </c>
      <c r="BKB471" s="265" t="str">
        <f t="shared" si="1654"/>
        <v>Inviable Sanitariamente</v>
      </c>
      <c r="BKC471" s="265" t="str">
        <f t="shared" si="1655"/>
        <v>Inviable Sanitariamente</v>
      </c>
      <c r="BKD471" s="265" t="str">
        <f t="shared" si="1656"/>
        <v>Inviable Sanitariamente</v>
      </c>
      <c r="BKE471" s="265" t="str">
        <f t="shared" si="1657"/>
        <v>Inviable Sanitariamente</v>
      </c>
      <c r="BKF471" s="265" t="str">
        <f t="shared" si="1658"/>
        <v>Inviable Sanitariamente</v>
      </c>
      <c r="BKG471" s="265" t="str">
        <f t="shared" si="1659"/>
        <v>Inviable Sanitariamente</v>
      </c>
      <c r="BKH471" s="265" t="str">
        <f t="shared" si="1660"/>
        <v>Inviable Sanitariamente</v>
      </c>
      <c r="BKI471" s="265" t="str">
        <f t="shared" si="1661"/>
        <v>Inviable Sanitariamente</v>
      </c>
      <c r="BKJ471" s="265" t="str">
        <f t="shared" si="1662"/>
        <v>Inviable Sanitariamente</v>
      </c>
      <c r="BKK471" s="265" t="str">
        <f t="shared" si="1663"/>
        <v>Inviable Sanitariamente</v>
      </c>
      <c r="BKL471" s="265" t="str">
        <f t="shared" si="1664"/>
        <v>Inviable Sanitariamente</v>
      </c>
      <c r="BKM471" s="265" t="str">
        <f t="shared" si="1665"/>
        <v>Inviable Sanitariamente</v>
      </c>
      <c r="BKN471" s="265" t="str">
        <f t="shared" si="1666"/>
        <v>Inviable Sanitariamente</v>
      </c>
      <c r="BKO471" s="265" t="str">
        <f t="shared" si="1667"/>
        <v>Inviable Sanitariamente</v>
      </c>
      <c r="BKP471" s="265" t="str">
        <f t="shared" si="1668"/>
        <v>Inviable Sanitariamente</v>
      </c>
      <c r="BKQ471" s="265" t="str">
        <f t="shared" si="1669"/>
        <v>Inviable Sanitariamente</v>
      </c>
      <c r="BKR471" s="265" t="str">
        <f t="shared" si="1670"/>
        <v>Inviable Sanitariamente</v>
      </c>
      <c r="BKS471" s="265" t="str">
        <f t="shared" si="1671"/>
        <v>Inviable Sanitariamente</v>
      </c>
      <c r="BKT471" s="265" t="str">
        <f t="shared" si="1672"/>
        <v>Inviable Sanitariamente</v>
      </c>
      <c r="BKU471" s="265" t="str">
        <f t="shared" si="1673"/>
        <v>Inviable Sanitariamente</v>
      </c>
      <c r="BKV471" s="265" t="str">
        <f t="shared" si="1674"/>
        <v>Inviable Sanitariamente</v>
      </c>
      <c r="BKW471" s="265" t="str">
        <f t="shared" si="1675"/>
        <v>Inviable Sanitariamente</v>
      </c>
      <c r="BKX471" s="265" t="str">
        <f t="shared" si="1676"/>
        <v>Inviable Sanitariamente</v>
      </c>
      <c r="BKY471" s="265" t="str">
        <f t="shared" si="1677"/>
        <v>Inviable Sanitariamente</v>
      </c>
      <c r="BKZ471" s="265" t="str">
        <f t="shared" si="1678"/>
        <v>Inviable Sanitariamente</v>
      </c>
      <c r="BLA471" s="265" t="str">
        <f t="shared" si="1679"/>
        <v>Inviable Sanitariamente</v>
      </c>
      <c r="BLB471" s="265" t="str">
        <f t="shared" si="1680"/>
        <v>Inviable Sanitariamente</v>
      </c>
      <c r="BLC471" s="265" t="str">
        <f t="shared" si="1681"/>
        <v>Inviable Sanitariamente</v>
      </c>
      <c r="BLD471" s="265" t="str">
        <f t="shared" si="1682"/>
        <v>Inviable Sanitariamente</v>
      </c>
      <c r="BLE471" s="265" t="str">
        <f t="shared" si="1683"/>
        <v>Inviable Sanitariamente</v>
      </c>
      <c r="BLF471" s="265" t="str">
        <f t="shared" si="1684"/>
        <v>Inviable Sanitariamente</v>
      </c>
      <c r="BLG471" s="265" t="str">
        <f t="shared" si="1685"/>
        <v>Inviable Sanitariamente</v>
      </c>
      <c r="BLH471" s="265" t="str">
        <f t="shared" si="1686"/>
        <v>Inviable Sanitariamente</v>
      </c>
      <c r="BLI471" s="265" t="str">
        <f t="shared" si="1687"/>
        <v>Inviable Sanitariamente</v>
      </c>
      <c r="BLJ471" s="265" t="str">
        <f t="shared" si="1688"/>
        <v>Inviable Sanitariamente</v>
      </c>
      <c r="BLK471" s="265" t="str">
        <f t="shared" si="1689"/>
        <v>Inviable Sanitariamente</v>
      </c>
      <c r="BLL471" s="265" t="str">
        <f t="shared" si="1690"/>
        <v>Inviable Sanitariamente</v>
      </c>
      <c r="BLM471" s="265" t="str">
        <f t="shared" si="1691"/>
        <v>Inviable Sanitariamente</v>
      </c>
      <c r="BLN471" s="265" t="str">
        <f t="shared" si="1692"/>
        <v>Inviable Sanitariamente</v>
      </c>
      <c r="BLO471" s="265" t="str">
        <f t="shared" si="1693"/>
        <v>Inviable Sanitariamente</v>
      </c>
      <c r="BLP471" s="265" t="str">
        <f t="shared" si="1694"/>
        <v>Inviable Sanitariamente</v>
      </c>
      <c r="BLQ471" s="265" t="str">
        <f t="shared" si="1695"/>
        <v>Inviable Sanitariamente</v>
      </c>
      <c r="BLR471" s="265" t="str">
        <f t="shared" si="1696"/>
        <v>Inviable Sanitariamente</v>
      </c>
      <c r="BLS471" s="265" t="str">
        <f t="shared" si="1697"/>
        <v>Inviable Sanitariamente</v>
      </c>
      <c r="BLT471" s="265" t="str">
        <f t="shared" si="1698"/>
        <v>Inviable Sanitariamente</v>
      </c>
      <c r="BLU471" s="265" t="str">
        <f t="shared" si="1699"/>
        <v>Inviable Sanitariamente</v>
      </c>
      <c r="BLV471" s="265" t="str">
        <f t="shared" si="1700"/>
        <v>Inviable Sanitariamente</v>
      </c>
      <c r="BLW471" s="265" t="str">
        <f t="shared" si="1701"/>
        <v>Inviable Sanitariamente</v>
      </c>
      <c r="BLX471" s="265" t="str">
        <f t="shared" si="1702"/>
        <v>Inviable Sanitariamente</v>
      </c>
      <c r="BLY471" s="265" t="str">
        <f t="shared" si="1703"/>
        <v>Inviable Sanitariamente</v>
      </c>
      <c r="BLZ471" s="265" t="str">
        <f t="shared" si="1704"/>
        <v>Inviable Sanitariamente</v>
      </c>
      <c r="BMA471" s="265" t="str">
        <f t="shared" si="1705"/>
        <v>Inviable Sanitariamente</v>
      </c>
      <c r="BMB471" s="265" t="str">
        <f t="shared" si="1706"/>
        <v>Inviable Sanitariamente</v>
      </c>
      <c r="BMC471" s="265" t="str">
        <f t="shared" si="1707"/>
        <v>Inviable Sanitariamente</v>
      </c>
      <c r="BMD471" s="265" t="str">
        <f t="shared" si="1708"/>
        <v>Inviable Sanitariamente</v>
      </c>
      <c r="BME471" s="265" t="str">
        <f t="shared" si="1709"/>
        <v>Inviable Sanitariamente</v>
      </c>
      <c r="BMF471" s="265" t="str">
        <f t="shared" si="1710"/>
        <v>Inviable Sanitariamente</v>
      </c>
      <c r="BMG471" s="265" t="str">
        <f t="shared" si="1711"/>
        <v>Inviable Sanitariamente</v>
      </c>
      <c r="BMH471" s="265" t="str">
        <f t="shared" si="1712"/>
        <v>Inviable Sanitariamente</v>
      </c>
      <c r="BMI471" s="265" t="str">
        <f t="shared" si="1713"/>
        <v>Inviable Sanitariamente</v>
      </c>
      <c r="BMJ471" s="265" t="str">
        <f t="shared" si="1714"/>
        <v>Inviable Sanitariamente</v>
      </c>
      <c r="BMK471" s="265" t="str">
        <f t="shared" si="1715"/>
        <v>Inviable Sanitariamente</v>
      </c>
      <c r="BML471" s="265" t="str">
        <f t="shared" si="1716"/>
        <v>Inviable Sanitariamente</v>
      </c>
      <c r="BMM471" s="265" t="str">
        <f t="shared" si="1717"/>
        <v>Inviable Sanitariamente</v>
      </c>
      <c r="BMN471" s="265" t="str">
        <f t="shared" si="1718"/>
        <v>Inviable Sanitariamente</v>
      </c>
      <c r="BMO471" s="265" t="str">
        <f t="shared" si="1719"/>
        <v>Inviable Sanitariamente</v>
      </c>
      <c r="BMP471" s="265" t="str">
        <f t="shared" si="1720"/>
        <v>Inviable Sanitariamente</v>
      </c>
      <c r="BMQ471" s="265" t="str">
        <f t="shared" si="1721"/>
        <v>Inviable Sanitariamente</v>
      </c>
      <c r="BMR471" s="265" t="str">
        <f t="shared" si="1722"/>
        <v>Inviable Sanitariamente</v>
      </c>
      <c r="BMS471" s="265" t="str">
        <f t="shared" si="1723"/>
        <v>Inviable Sanitariamente</v>
      </c>
      <c r="BMT471" s="265" t="str">
        <f t="shared" si="1724"/>
        <v>Inviable Sanitariamente</v>
      </c>
      <c r="BMU471" s="265" t="str">
        <f t="shared" si="1725"/>
        <v>Inviable Sanitariamente</v>
      </c>
      <c r="BMV471" s="265" t="str">
        <f t="shared" si="1726"/>
        <v>Inviable Sanitariamente</v>
      </c>
      <c r="BMW471" s="265" t="str">
        <f t="shared" si="1727"/>
        <v>Inviable Sanitariamente</v>
      </c>
      <c r="BMX471" s="265" t="str">
        <f t="shared" si="1728"/>
        <v>Inviable Sanitariamente</v>
      </c>
      <c r="BMY471" s="265" t="str">
        <f t="shared" si="1729"/>
        <v>Inviable Sanitariamente</v>
      </c>
      <c r="BMZ471" s="265" t="str">
        <f t="shared" si="1730"/>
        <v>Inviable Sanitariamente</v>
      </c>
      <c r="BNA471" s="265" t="str">
        <f t="shared" si="1731"/>
        <v>Inviable Sanitariamente</v>
      </c>
      <c r="BNB471" s="265" t="str">
        <f t="shared" si="1732"/>
        <v>Inviable Sanitariamente</v>
      </c>
      <c r="BNC471" s="265" t="str">
        <f t="shared" si="1733"/>
        <v>Inviable Sanitariamente</v>
      </c>
      <c r="BND471" s="265" t="str">
        <f t="shared" si="1734"/>
        <v>Inviable Sanitariamente</v>
      </c>
      <c r="BNE471" s="265" t="str">
        <f t="shared" si="1735"/>
        <v>Inviable Sanitariamente</v>
      </c>
      <c r="BNF471" s="265" t="str">
        <f t="shared" si="1736"/>
        <v>Inviable Sanitariamente</v>
      </c>
      <c r="BNG471" s="265" t="str">
        <f t="shared" si="1737"/>
        <v>Inviable Sanitariamente</v>
      </c>
      <c r="BNH471" s="265" t="str">
        <f t="shared" si="1738"/>
        <v>Inviable Sanitariamente</v>
      </c>
      <c r="BNI471" s="265" t="str">
        <f t="shared" si="1739"/>
        <v>Inviable Sanitariamente</v>
      </c>
      <c r="BNJ471" s="265" t="str">
        <f t="shared" si="1740"/>
        <v>Inviable Sanitariamente</v>
      </c>
      <c r="BNK471" s="265" t="str">
        <f t="shared" si="1741"/>
        <v>Inviable Sanitariamente</v>
      </c>
      <c r="BNL471" s="265" t="str">
        <f t="shared" si="1742"/>
        <v>Inviable Sanitariamente</v>
      </c>
      <c r="BNM471" s="265" t="str">
        <f t="shared" si="1743"/>
        <v>Inviable Sanitariamente</v>
      </c>
      <c r="BNN471" s="265" t="str">
        <f t="shared" si="1744"/>
        <v>Inviable Sanitariamente</v>
      </c>
      <c r="BNO471" s="265" t="str">
        <f t="shared" si="1745"/>
        <v>Inviable Sanitariamente</v>
      </c>
      <c r="BNP471" s="265" t="str">
        <f t="shared" si="1746"/>
        <v>Inviable Sanitariamente</v>
      </c>
      <c r="BNQ471" s="265" t="str">
        <f t="shared" si="1747"/>
        <v>Inviable Sanitariamente</v>
      </c>
      <c r="BNR471" s="265" t="str">
        <f t="shared" si="1748"/>
        <v>Inviable Sanitariamente</v>
      </c>
      <c r="BNS471" s="265" t="str">
        <f t="shared" si="1749"/>
        <v>Inviable Sanitariamente</v>
      </c>
      <c r="BNT471" s="265" t="str">
        <f t="shared" si="1750"/>
        <v>Inviable Sanitariamente</v>
      </c>
      <c r="BNU471" s="265" t="str">
        <f t="shared" si="1751"/>
        <v>Inviable Sanitariamente</v>
      </c>
      <c r="BNV471" s="265" t="str">
        <f t="shared" si="1752"/>
        <v>Inviable Sanitariamente</v>
      </c>
      <c r="BNW471" s="265" t="str">
        <f t="shared" si="1753"/>
        <v>Inviable Sanitariamente</v>
      </c>
      <c r="BNX471" s="265" t="str">
        <f t="shared" si="1754"/>
        <v>Inviable Sanitariamente</v>
      </c>
      <c r="BNY471" s="265" t="str">
        <f t="shared" si="1755"/>
        <v>Inviable Sanitariamente</v>
      </c>
      <c r="BNZ471" s="265" t="str">
        <f t="shared" si="1756"/>
        <v>Inviable Sanitariamente</v>
      </c>
      <c r="BOA471" s="265" t="str">
        <f t="shared" si="1757"/>
        <v>Inviable Sanitariamente</v>
      </c>
      <c r="BOB471" s="265" t="str">
        <f t="shared" si="1758"/>
        <v>Inviable Sanitariamente</v>
      </c>
      <c r="BOC471" s="265" t="str">
        <f t="shared" si="1759"/>
        <v>Inviable Sanitariamente</v>
      </c>
      <c r="BOD471" s="265" t="str">
        <f t="shared" si="1760"/>
        <v>Inviable Sanitariamente</v>
      </c>
      <c r="BOE471" s="265" t="str">
        <f t="shared" si="1761"/>
        <v>Inviable Sanitariamente</v>
      </c>
      <c r="BOF471" s="265" t="str">
        <f t="shared" si="1762"/>
        <v>Inviable Sanitariamente</v>
      </c>
      <c r="BOG471" s="265" t="str">
        <f t="shared" si="1763"/>
        <v>Inviable Sanitariamente</v>
      </c>
      <c r="BOH471" s="265" t="str">
        <f t="shared" si="1764"/>
        <v>Inviable Sanitariamente</v>
      </c>
      <c r="BOI471" s="265" t="str">
        <f t="shared" si="1765"/>
        <v>Inviable Sanitariamente</v>
      </c>
      <c r="BOJ471" s="265" t="str">
        <f t="shared" si="1766"/>
        <v>Inviable Sanitariamente</v>
      </c>
      <c r="BOK471" s="265" t="str">
        <f t="shared" si="1767"/>
        <v>Inviable Sanitariamente</v>
      </c>
      <c r="BOL471" s="265" t="str">
        <f t="shared" si="1768"/>
        <v>Inviable Sanitariamente</v>
      </c>
      <c r="BOM471" s="265" t="str">
        <f t="shared" si="1769"/>
        <v>Inviable Sanitariamente</v>
      </c>
      <c r="BON471" s="265" t="str">
        <f t="shared" si="1770"/>
        <v>Inviable Sanitariamente</v>
      </c>
      <c r="BOO471" s="265" t="str">
        <f t="shared" si="1771"/>
        <v>Inviable Sanitariamente</v>
      </c>
      <c r="BOP471" s="265" t="str">
        <f t="shared" si="1772"/>
        <v>Inviable Sanitariamente</v>
      </c>
      <c r="BOQ471" s="265" t="str">
        <f t="shared" si="1773"/>
        <v>Inviable Sanitariamente</v>
      </c>
      <c r="BOR471" s="265" t="str">
        <f t="shared" si="1774"/>
        <v>Inviable Sanitariamente</v>
      </c>
      <c r="BOS471" s="265" t="str">
        <f t="shared" si="1775"/>
        <v>Inviable Sanitariamente</v>
      </c>
      <c r="BOT471" s="265" t="str">
        <f t="shared" si="1776"/>
        <v>Inviable Sanitariamente</v>
      </c>
      <c r="BOU471" s="265" t="str">
        <f t="shared" si="1777"/>
        <v>Inviable Sanitariamente</v>
      </c>
      <c r="BOV471" s="265" t="str">
        <f t="shared" si="1778"/>
        <v>Inviable Sanitariamente</v>
      </c>
      <c r="BOW471" s="265" t="str">
        <f t="shared" si="1779"/>
        <v>Inviable Sanitariamente</v>
      </c>
      <c r="BOX471" s="265" t="str">
        <f t="shared" si="1780"/>
        <v>Inviable Sanitariamente</v>
      </c>
      <c r="BOY471" s="265" t="str">
        <f t="shared" si="1781"/>
        <v>Inviable Sanitariamente</v>
      </c>
      <c r="BOZ471" s="265" t="str">
        <f t="shared" si="1782"/>
        <v>Inviable Sanitariamente</v>
      </c>
      <c r="BPA471" s="265" t="str">
        <f t="shared" si="1783"/>
        <v>Inviable Sanitariamente</v>
      </c>
      <c r="BPB471" s="265" t="str">
        <f t="shared" si="1784"/>
        <v>Inviable Sanitariamente</v>
      </c>
      <c r="BPC471" s="265" t="str">
        <f t="shared" si="1785"/>
        <v>Inviable Sanitariamente</v>
      </c>
      <c r="BPD471" s="265" t="str">
        <f t="shared" si="1786"/>
        <v>Inviable Sanitariamente</v>
      </c>
      <c r="BPE471" s="265" t="str">
        <f t="shared" si="1787"/>
        <v>Inviable Sanitariamente</v>
      </c>
      <c r="BPF471" s="265" t="str">
        <f t="shared" si="1788"/>
        <v>Inviable Sanitariamente</v>
      </c>
      <c r="BPG471" s="265" t="str">
        <f t="shared" si="1789"/>
        <v>Inviable Sanitariamente</v>
      </c>
      <c r="BPH471" s="265" t="str">
        <f t="shared" si="1790"/>
        <v>Inviable Sanitariamente</v>
      </c>
      <c r="BPI471" s="265" t="str">
        <f t="shared" si="1791"/>
        <v>Inviable Sanitariamente</v>
      </c>
      <c r="BPJ471" s="265" t="str">
        <f t="shared" si="1792"/>
        <v>Inviable Sanitariamente</v>
      </c>
      <c r="BPK471" s="265" t="str">
        <f t="shared" si="1793"/>
        <v>Inviable Sanitariamente</v>
      </c>
      <c r="BPL471" s="265" t="str">
        <f t="shared" si="1794"/>
        <v>Inviable Sanitariamente</v>
      </c>
      <c r="BPM471" s="265" t="str">
        <f t="shared" si="1795"/>
        <v>Inviable Sanitariamente</v>
      </c>
      <c r="BPN471" s="265" t="str">
        <f t="shared" si="1796"/>
        <v>Inviable Sanitariamente</v>
      </c>
      <c r="BPO471" s="265" t="str">
        <f t="shared" si="1797"/>
        <v>Inviable Sanitariamente</v>
      </c>
      <c r="BPP471" s="265" t="str">
        <f t="shared" si="1798"/>
        <v>Inviable Sanitariamente</v>
      </c>
      <c r="BPQ471" s="265" t="str">
        <f t="shared" si="1799"/>
        <v>Inviable Sanitariamente</v>
      </c>
      <c r="BPR471" s="265" t="str">
        <f t="shared" si="1800"/>
        <v>Inviable Sanitariamente</v>
      </c>
      <c r="BPS471" s="265" t="str">
        <f t="shared" si="1801"/>
        <v>Inviable Sanitariamente</v>
      </c>
      <c r="BPT471" s="265" t="str">
        <f t="shared" si="1802"/>
        <v>Inviable Sanitariamente</v>
      </c>
      <c r="BPU471" s="265" t="str">
        <f t="shared" si="1803"/>
        <v>Inviable Sanitariamente</v>
      </c>
      <c r="BPV471" s="265" t="str">
        <f t="shared" si="1804"/>
        <v>Inviable Sanitariamente</v>
      </c>
      <c r="BPW471" s="265" t="str">
        <f t="shared" si="1805"/>
        <v>Inviable Sanitariamente</v>
      </c>
      <c r="BPX471" s="265" t="str">
        <f t="shared" si="1806"/>
        <v>Inviable Sanitariamente</v>
      </c>
      <c r="BPY471" s="265" t="str">
        <f t="shared" si="1807"/>
        <v>Inviable Sanitariamente</v>
      </c>
      <c r="BPZ471" s="265" t="str">
        <f t="shared" si="1808"/>
        <v>Inviable Sanitariamente</v>
      </c>
      <c r="BQA471" s="265" t="str">
        <f t="shared" si="1809"/>
        <v>Inviable Sanitariamente</v>
      </c>
      <c r="BQB471" s="265" t="str">
        <f t="shared" si="1810"/>
        <v>Inviable Sanitariamente</v>
      </c>
      <c r="BQC471" s="265" t="str">
        <f t="shared" si="1811"/>
        <v>Inviable Sanitariamente</v>
      </c>
      <c r="BQD471" s="265" t="str">
        <f t="shared" si="1812"/>
        <v>Inviable Sanitariamente</v>
      </c>
      <c r="BQE471" s="265" t="str">
        <f t="shared" si="1813"/>
        <v>Inviable Sanitariamente</v>
      </c>
      <c r="BQF471" s="265" t="str">
        <f t="shared" si="1814"/>
        <v>Inviable Sanitariamente</v>
      </c>
      <c r="BQG471" s="265" t="str">
        <f t="shared" si="1815"/>
        <v>Inviable Sanitariamente</v>
      </c>
      <c r="BQH471" s="265" t="str">
        <f t="shared" si="1816"/>
        <v>Inviable Sanitariamente</v>
      </c>
      <c r="BQI471" s="265" t="str">
        <f t="shared" si="1817"/>
        <v>Inviable Sanitariamente</v>
      </c>
      <c r="BQJ471" s="265" t="str">
        <f t="shared" si="1818"/>
        <v>Inviable Sanitariamente</v>
      </c>
      <c r="BQK471" s="265" t="str">
        <f t="shared" si="1819"/>
        <v>Inviable Sanitariamente</v>
      </c>
      <c r="BQL471" s="265" t="str">
        <f t="shared" si="1820"/>
        <v>Inviable Sanitariamente</v>
      </c>
      <c r="BQM471" s="265" t="str">
        <f t="shared" si="1821"/>
        <v>Inviable Sanitariamente</v>
      </c>
      <c r="BQN471" s="265" t="str">
        <f t="shared" si="1822"/>
        <v>Inviable Sanitariamente</v>
      </c>
      <c r="BQO471" s="265" t="str">
        <f t="shared" si="1823"/>
        <v>Inviable Sanitariamente</v>
      </c>
      <c r="BQP471" s="265" t="str">
        <f t="shared" si="1824"/>
        <v>Inviable Sanitariamente</v>
      </c>
      <c r="BQQ471" s="265" t="str">
        <f t="shared" si="1825"/>
        <v>Inviable Sanitariamente</v>
      </c>
      <c r="BQR471" s="265" t="str">
        <f t="shared" si="1826"/>
        <v>Inviable Sanitariamente</v>
      </c>
      <c r="BQS471" s="265" t="str">
        <f t="shared" si="1827"/>
        <v>Inviable Sanitariamente</v>
      </c>
      <c r="BQT471" s="265" t="str">
        <f t="shared" si="1828"/>
        <v>Inviable Sanitariamente</v>
      </c>
      <c r="BQU471" s="265" t="str">
        <f t="shared" si="1829"/>
        <v>Inviable Sanitariamente</v>
      </c>
      <c r="BQV471" s="265" t="str">
        <f t="shared" si="1830"/>
        <v>Inviable Sanitariamente</v>
      </c>
      <c r="BQW471" s="265" t="str">
        <f t="shared" si="1831"/>
        <v>Inviable Sanitariamente</v>
      </c>
      <c r="BQX471" s="265" t="str">
        <f t="shared" si="1832"/>
        <v>Inviable Sanitariamente</v>
      </c>
      <c r="BQY471" s="265" t="str">
        <f t="shared" si="1833"/>
        <v>Inviable Sanitariamente</v>
      </c>
      <c r="BQZ471" s="265" t="str">
        <f t="shared" si="1834"/>
        <v>Inviable Sanitariamente</v>
      </c>
      <c r="BRA471" s="265" t="str">
        <f t="shared" si="1835"/>
        <v>Inviable Sanitariamente</v>
      </c>
      <c r="BRB471" s="265" t="str">
        <f t="shared" si="1836"/>
        <v>Inviable Sanitariamente</v>
      </c>
      <c r="BRC471" s="265" t="str">
        <f t="shared" si="1837"/>
        <v>Inviable Sanitariamente</v>
      </c>
      <c r="BRD471" s="265" t="str">
        <f t="shared" si="1838"/>
        <v>Inviable Sanitariamente</v>
      </c>
      <c r="BRE471" s="265" t="str">
        <f t="shared" si="1839"/>
        <v>Inviable Sanitariamente</v>
      </c>
      <c r="BRF471" s="265" t="str">
        <f t="shared" si="1840"/>
        <v>Inviable Sanitariamente</v>
      </c>
      <c r="BRG471" s="265" t="str">
        <f t="shared" si="1841"/>
        <v>Inviable Sanitariamente</v>
      </c>
      <c r="BRH471" s="265" t="str">
        <f t="shared" si="1842"/>
        <v>Inviable Sanitariamente</v>
      </c>
      <c r="BRI471" s="265" t="str">
        <f t="shared" si="1843"/>
        <v>Inviable Sanitariamente</v>
      </c>
      <c r="BRJ471" s="265" t="str">
        <f t="shared" si="1844"/>
        <v>Inviable Sanitariamente</v>
      </c>
      <c r="BRK471" s="265" t="str">
        <f t="shared" si="1845"/>
        <v>Inviable Sanitariamente</v>
      </c>
      <c r="BRL471" s="265" t="str">
        <f t="shared" si="1846"/>
        <v>Inviable Sanitariamente</v>
      </c>
      <c r="BRM471" s="265" t="str">
        <f t="shared" si="1847"/>
        <v>Inviable Sanitariamente</v>
      </c>
      <c r="BRN471" s="265" t="str">
        <f t="shared" si="1848"/>
        <v>Inviable Sanitariamente</v>
      </c>
      <c r="BRO471" s="265" t="str">
        <f t="shared" si="1849"/>
        <v>Inviable Sanitariamente</v>
      </c>
      <c r="BRP471" s="265" t="str">
        <f t="shared" si="1850"/>
        <v>Inviable Sanitariamente</v>
      </c>
      <c r="BRQ471" s="265" t="str">
        <f t="shared" si="1851"/>
        <v>Inviable Sanitariamente</v>
      </c>
      <c r="BRR471" s="265" t="str">
        <f t="shared" si="1852"/>
        <v>Inviable Sanitariamente</v>
      </c>
      <c r="BRS471" s="265" t="str">
        <f t="shared" si="1853"/>
        <v>Inviable Sanitariamente</v>
      </c>
      <c r="BRT471" s="265" t="str">
        <f t="shared" si="1854"/>
        <v>Inviable Sanitariamente</v>
      </c>
      <c r="BRU471" s="265" t="str">
        <f t="shared" si="1855"/>
        <v>Inviable Sanitariamente</v>
      </c>
      <c r="BRV471" s="265" t="str">
        <f t="shared" si="1856"/>
        <v>Inviable Sanitariamente</v>
      </c>
      <c r="BRW471" s="265" t="str">
        <f t="shared" si="1857"/>
        <v>Inviable Sanitariamente</v>
      </c>
      <c r="BRX471" s="265" t="str">
        <f t="shared" si="1858"/>
        <v>Inviable Sanitariamente</v>
      </c>
      <c r="BRY471" s="265" t="str">
        <f t="shared" si="1859"/>
        <v>Inviable Sanitariamente</v>
      </c>
      <c r="BRZ471" s="265" t="str">
        <f t="shared" si="1860"/>
        <v>Inviable Sanitariamente</v>
      </c>
      <c r="BSA471" s="265" t="str">
        <f t="shared" si="1861"/>
        <v>Inviable Sanitariamente</v>
      </c>
      <c r="BSB471" s="265" t="str">
        <f t="shared" si="1862"/>
        <v>Inviable Sanitariamente</v>
      </c>
      <c r="BSC471" s="265" t="str">
        <f t="shared" si="1863"/>
        <v>Inviable Sanitariamente</v>
      </c>
      <c r="BSD471" s="265" t="str">
        <f t="shared" si="1864"/>
        <v>Inviable Sanitariamente</v>
      </c>
      <c r="BSE471" s="265" t="str">
        <f t="shared" si="1865"/>
        <v>Inviable Sanitariamente</v>
      </c>
      <c r="BSF471" s="265" t="str">
        <f t="shared" si="1866"/>
        <v>Inviable Sanitariamente</v>
      </c>
      <c r="BSG471" s="265" t="str">
        <f t="shared" si="1867"/>
        <v>Inviable Sanitariamente</v>
      </c>
      <c r="BSH471" s="265" t="str">
        <f t="shared" si="1868"/>
        <v>Inviable Sanitariamente</v>
      </c>
      <c r="BSI471" s="265" t="str">
        <f t="shared" si="1869"/>
        <v>Inviable Sanitariamente</v>
      </c>
      <c r="BSJ471" s="265" t="str">
        <f t="shared" si="1870"/>
        <v>Inviable Sanitariamente</v>
      </c>
      <c r="BSK471" s="265" t="str">
        <f t="shared" si="1871"/>
        <v>Inviable Sanitariamente</v>
      </c>
      <c r="BSL471" s="265" t="str">
        <f t="shared" si="1872"/>
        <v>Inviable Sanitariamente</v>
      </c>
      <c r="BSM471" s="265" t="str">
        <f t="shared" si="1873"/>
        <v>Inviable Sanitariamente</v>
      </c>
      <c r="BSN471" s="265" t="str">
        <f t="shared" si="1874"/>
        <v>Inviable Sanitariamente</v>
      </c>
      <c r="BSO471" s="265" t="str">
        <f t="shared" si="1875"/>
        <v>Inviable Sanitariamente</v>
      </c>
      <c r="BSP471" s="265" t="str">
        <f t="shared" si="1876"/>
        <v>Inviable Sanitariamente</v>
      </c>
      <c r="BSQ471" s="265" t="str">
        <f t="shared" si="1877"/>
        <v>Inviable Sanitariamente</v>
      </c>
      <c r="BSR471" s="265" t="str">
        <f t="shared" si="1878"/>
        <v>Inviable Sanitariamente</v>
      </c>
      <c r="BSS471" s="265" t="str">
        <f t="shared" si="1879"/>
        <v>Inviable Sanitariamente</v>
      </c>
      <c r="BST471" s="265" t="str">
        <f t="shared" si="1880"/>
        <v>Inviable Sanitariamente</v>
      </c>
      <c r="BSU471" s="265" t="str">
        <f t="shared" si="1881"/>
        <v>Inviable Sanitariamente</v>
      </c>
      <c r="BSV471" s="265" t="str">
        <f t="shared" si="1882"/>
        <v>Inviable Sanitariamente</v>
      </c>
      <c r="BSW471" s="265" t="str">
        <f t="shared" si="1883"/>
        <v>Inviable Sanitariamente</v>
      </c>
      <c r="BSX471" s="265" t="str">
        <f t="shared" si="1884"/>
        <v>Inviable Sanitariamente</v>
      </c>
      <c r="BSY471" s="265" t="str">
        <f t="shared" si="1885"/>
        <v>Inviable Sanitariamente</v>
      </c>
      <c r="BSZ471" s="265" t="str">
        <f t="shared" si="1886"/>
        <v>Inviable Sanitariamente</v>
      </c>
      <c r="BTA471" s="265" t="str">
        <f t="shared" si="1887"/>
        <v>Inviable Sanitariamente</v>
      </c>
      <c r="BTB471" s="265" t="str">
        <f t="shared" si="1888"/>
        <v>Inviable Sanitariamente</v>
      </c>
      <c r="BTC471" s="265" t="str">
        <f t="shared" si="1889"/>
        <v>Inviable Sanitariamente</v>
      </c>
      <c r="BTD471" s="265" t="str">
        <f t="shared" si="1890"/>
        <v>Inviable Sanitariamente</v>
      </c>
      <c r="BTE471" s="265" t="str">
        <f t="shared" si="1891"/>
        <v>Inviable Sanitariamente</v>
      </c>
      <c r="BTF471" s="265" t="str">
        <f t="shared" si="1892"/>
        <v>Inviable Sanitariamente</v>
      </c>
      <c r="BTG471" s="265" t="str">
        <f t="shared" si="1893"/>
        <v>Inviable Sanitariamente</v>
      </c>
      <c r="BTH471" s="265" t="str">
        <f t="shared" si="1894"/>
        <v>Inviable Sanitariamente</v>
      </c>
      <c r="BTI471" s="265" t="str">
        <f t="shared" si="1895"/>
        <v>Inviable Sanitariamente</v>
      </c>
      <c r="BTJ471" s="265" t="str">
        <f t="shared" si="1896"/>
        <v>Inviable Sanitariamente</v>
      </c>
      <c r="BTK471" s="265" t="str">
        <f t="shared" si="1897"/>
        <v>Inviable Sanitariamente</v>
      </c>
      <c r="BTL471" s="265" t="str">
        <f t="shared" si="1898"/>
        <v>Inviable Sanitariamente</v>
      </c>
      <c r="BTM471" s="265" t="str">
        <f t="shared" si="1899"/>
        <v>Inviable Sanitariamente</v>
      </c>
      <c r="BTN471" s="265" t="str">
        <f t="shared" si="1900"/>
        <v>Inviable Sanitariamente</v>
      </c>
      <c r="BTO471" s="265" t="str">
        <f t="shared" si="1901"/>
        <v>Inviable Sanitariamente</v>
      </c>
      <c r="BTP471" s="265" t="str">
        <f t="shared" si="1902"/>
        <v>Inviable Sanitariamente</v>
      </c>
      <c r="BTQ471" s="265" t="str">
        <f t="shared" si="1903"/>
        <v>Inviable Sanitariamente</v>
      </c>
      <c r="BTR471" s="265" t="str">
        <f t="shared" si="1904"/>
        <v>Inviable Sanitariamente</v>
      </c>
      <c r="BTS471" s="265" t="str">
        <f t="shared" si="1905"/>
        <v>Inviable Sanitariamente</v>
      </c>
      <c r="BTT471" s="265" t="str">
        <f t="shared" si="1906"/>
        <v>Inviable Sanitariamente</v>
      </c>
      <c r="BTU471" s="265" t="str">
        <f t="shared" si="1907"/>
        <v>Inviable Sanitariamente</v>
      </c>
      <c r="BTV471" s="265" t="str">
        <f t="shared" si="1908"/>
        <v>Inviable Sanitariamente</v>
      </c>
      <c r="BTW471" s="265" t="str">
        <f t="shared" si="1909"/>
        <v>Inviable Sanitariamente</v>
      </c>
      <c r="BTX471" s="265" t="str">
        <f t="shared" si="1910"/>
        <v>Inviable Sanitariamente</v>
      </c>
      <c r="BTY471" s="265" t="str">
        <f t="shared" si="1911"/>
        <v>Inviable Sanitariamente</v>
      </c>
      <c r="BTZ471" s="265" t="str">
        <f t="shared" si="1912"/>
        <v>Inviable Sanitariamente</v>
      </c>
      <c r="BUA471" s="265" t="str">
        <f t="shared" si="1913"/>
        <v>Inviable Sanitariamente</v>
      </c>
      <c r="BUB471" s="265" t="str">
        <f t="shared" si="1914"/>
        <v>Inviable Sanitariamente</v>
      </c>
      <c r="BUC471" s="265" t="str">
        <f t="shared" si="1915"/>
        <v>Inviable Sanitariamente</v>
      </c>
      <c r="BUD471" s="265" t="str">
        <f t="shared" si="1916"/>
        <v>Inviable Sanitariamente</v>
      </c>
      <c r="BUE471" s="265" t="str">
        <f t="shared" si="1917"/>
        <v>Inviable Sanitariamente</v>
      </c>
      <c r="BUF471" s="265" t="str">
        <f t="shared" si="1918"/>
        <v>Inviable Sanitariamente</v>
      </c>
      <c r="BUG471" s="265" t="str">
        <f t="shared" si="1919"/>
        <v>Inviable Sanitariamente</v>
      </c>
      <c r="BUH471" s="265" t="str">
        <f t="shared" si="1920"/>
        <v>Inviable Sanitariamente</v>
      </c>
      <c r="BUI471" s="265" t="str">
        <f t="shared" si="1921"/>
        <v>Inviable Sanitariamente</v>
      </c>
      <c r="BUJ471" s="265" t="str">
        <f t="shared" si="1922"/>
        <v>Inviable Sanitariamente</v>
      </c>
      <c r="BUK471" s="265" t="str">
        <f t="shared" si="1923"/>
        <v>Inviable Sanitariamente</v>
      </c>
      <c r="BUL471" s="265" t="str">
        <f t="shared" si="1924"/>
        <v>Inviable Sanitariamente</v>
      </c>
      <c r="BUM471" s="265" t="str">
        <f t="shared" si="1925"/>
        <v>Inviable Sanitariamente</v>
      </c>
      <c r="BUN471" s="265" t="str">
        <f t="shared" si="1926"/>
        <v>Inviable Sanitariamente</v>
      </c>
      <c r="BUO471" s="265" t="str">
        <f t="shared" si="1927"/>
        <v>Inviable Sanitariamente</v>
      </c>
      <c r="BUP471" s="265" t="str">
        <f t="shared" si="1928"/>
        <v>Inviable Sanitariamente</v>
      </c>
      <c r="BUQ471" s="265" t="str">
        <f t="shared" si="1929"/>
        <v>Inviable Sanitariamente</v>
      </c>
      <c r="BUR471" s="265" t="str">
        <f t="shared" si="1930"/>
        <v>Inviable Sanitariamente</v>
      </c>
      <c r="BUS471" s="265" t="str">
        <f t="shared" si="1931"/>
        <v>Inviable Sanitariamente</v>
      </c>
      <c r="BUT471" s="265" t="str">
        <f t="shared" si="1932"/>
        <v>Inviable Sanitariamente</v>
      </c>
      <c r="BUU471" s="265" t="str">
        <f t="shared" si="1933"/>
        <v>Inviable Sanitariamente</v>
      </c>
      <c r="BUV471" s="265" t="str">
        <f t="shared" si="1934"/>
        <v>Inviable Sanitariamente</v>
      </c>
      <c r="BUW471" s="265" t="str">
        <f t="shared" si="1935"/>
        <v>Inviable Sanitariamente</v>
      </c>
      <c r="BUX471" s="265" t="str">
        <f t="shared" si="1936"/>
        <v>Inviable Sanitariamente</v>
      </c>
      <c r="BUY471" s="265" t="str">
        <f t="shared" si="1937"/>
        <v>Inviable Sanitariamente</v>
      </c>
      <c r="BUZ471" s="265" t="str">
        <f t="shared" si="1938"/>
        <v>Inviable Sanitariamente</v>
      </c>
      <c r="BVA471" s="265" t="str">
        <f t="shared" si="1939"/>
        <v>Inviable Sanitariamente</v>
      </c>
      <c r="BVB471" s="265" t="str">
        <f t="shared" si="1940"/>
        <v>Inviable Sanitariamente</v>
      </c>
      <c r="BVC471" s="265" t="str">
        <f t="shared" si="1941"/>
        <v>Inviable Sanitariamente</v>
      </c>
      <c r="BVD471" s="265" t="str">
        <f t="shared" si="1942"/>
        <v>Inviable Sanitariamente</v>
      </c>
      <c r="BVE471" s="265" t="str">
        <f t="shared" si="1943"/>
        <v>Inviable Sanitariamente</v>
      </c>
      <c r="BVF471" s="265" t="str">
        <f t="shared" si="1944"/>
        <v>Inviable Sanitariamente</v>
      </c>
      <c r="BVG471" s="265" t="str">
        <f t="shared" si="1945"/>
        <v>Inviable Sanitariamente</v>
      </c>
      <c r="BVH471" s="265" t="str">
        <f t="shared" si="1946"/>
        <v>Inviable Sanitariamente</v>
      </c>
      <c r="BVI471" s="265" t="str">
        <f t="shared" si="1947"/>
        <v>Inviable Sanitariamente</v>
      </c>
      <c r="BVJ471" s="265" t="str">
        <f t="shared" si="1948"/>
        <v>Inviable Sanitariamente</v>
      </c>
      <c r="BVK471" s="265" t="str">
        <f t="shared" si="1949"/>
        <v>Inviable Sanitariamente</v>
      </c>
      <c r="BVL471" s="265" t="str">
        <f t="shared" si="1950"/>
        <v>Inviable Sanitariamente</v>
      </c>
      <c r="BVM471" s="265" t="str">
        <f t="shared" si="1951"/>
        <v>Inviable Sanitariamente</v>
      </c>
      <c r="BVN471" s="265" t="str">
        <f t="shared" si="1952"/>
        <v>Inviable Sanitariamente</v>
      </c>
      <c r="BVO471" s="265" t="str">
        <f t="shared" si="1953"/>
        <v>Inviable Sanitariamente</v>
      </c>
      <c r="BVP471" s="265" t="str">
        <f t="shared" si="1954"/>
        <v>Inviable Sanitariamente</v>
      </c>
      <c r="BVQ471" s="265" t="str">
        <f t="shared" si="1955"/>
        <v>Inviable Sanitariamente</v>
      </c>
      <c r="BVR471" s="265" t="str">
        <f t="shared" si="1956"/>
        <v>Inviable Sanitariamente</v>
      </c>
      <c r="BVS471" s="265" t="str">
        <f t="shared" si="1957"/>
        <v>Inviable Sanitariamente</v>
      </c>
      <c r="BVT471" s="265" t="str">
        <f t="shared" si="1958"/>
        <v>Inviable Sanitariamente</v>
      </c>
      <c r="BVU471" s="265" t="str">
        <f t="shared" si="1959"/>
        <v>Inviable Sanitariamente</v>
      </c>
      <c r="BVV471" s="265" t="str">
        <f t="shared" si="1960"/>
        <v>Inviable Sanitariamente</v>
      </c>
      <c r="BVW471" s="265" t="str">
        <f t="shared" si="1961"/>
        <v>Inviable Sanitariamente</v>
      </c>
      <c r="BVX471" s="265" t="str">
        <f t="shared" si="1962"/>
        <v>Inviable Sanitariamente</v>
      </c>
      <c r="BVY471" s="265" t="str">
        <f t="shared" si="1963"/>
        <v>Inviable Sanitariamente</v>
      </c>
      <c r="BVZ471" s="265" t="str">
        <f t="shared" si="1964"/>
        <v>Inviable Sanitariamente</v>
      </c>
      <c r="BWA471" s="265" t="str">
        <f t="shared" si="1965"/>
        <v>Inviable Sanitariamente</v>
      </c>
      <c r="BWB471" s="265" t="str">
        <f t="shared" si="1966"/>
        <v>Inviable Sanitariamente</v>
      </c>
      <c r="BWC471" s="265" t="str">
        <f t="shared" si="1967"/>
        <v>Inviable Sanitariamente</v>
      </c>
      <c r="BWD471" s="265" t="str">
        <f t="shared" si="1968"/>
        <v>Inviable Sanitariamente</v>
      </c>
      <c r="BWE471" s="265" t="str">
        <f t="shared" si="1969"/>
        <v>Inviable Sanitariamente</v>
      </c>
      <c r="BWF471" s="265" t="str">
        <f t="shared" si="1970"/>
        <v>Inviable Sanitariamente</v>
      </c>
      <c r="BWG471" s="265" t="str">
        <f t="shared" si="1971"/>
        <v>Inviable Sanitariamente</v>
      </c>
      <c r="BWH471" s="265" t="str">
        <f t="shared" si="1972"/>
        <v>Inviable Sanitariamente</v>
      </c>
      <c r="BWI471" s="265" t="str">
        <f t="shared" si="1973"/>
        <v>Inviable Sanitariamente</v>
      </c>
      <c r="BWJ471" s="265" t="str">
        <f t="shared" si="1974"/>
        <v>Inviable Sanitariamente</v>
      </c>
      <c r="BWK471" s="265" t="str">
        <f t="shared" si="1975"/>
        <v>Inviable Sanitariamente</v>
      </c>
      <c r="BWL471" s="265" t="str">
        <f t="shared" si="1976"/>
        <v>Inviable Sanitariamente</v>
      </c>
      <c r="BWM471" s="265" t="str">
        <f t="shared" si="1977"/>
        <v>Inviable Sanitariamente</v>
      </c>
      <c r="BWN471" s="265" t="str">
        <f t="shared" si="1978"/>
        <v>Inviable Sanitariamente</v>
      </c>
      <c r="BWO471" s="265" t="str">
        <f t="shared" si="1979"/>
        <v>Inviable Sanitariamente</v>
      </c>
      <c r="BWP471" s="265" t="str">
        <f t="shared" si="1980"/>
        <v>Inviable Sanitariamente</v>
      </c>
      <c r="BWQ471" s="265" t="str">
        <f t="shared" si="1981"/>
        <v>Inviable Sanitariamente</v>
      </c>
      <c r="BWR471" s="265" t="str">
        <f t="shared" si="1982"/>
        <v>Inviable Sanitariamente</v>
      </c>
      <c r="BWS471" s="265" t="str">
        <f t="shared" si="1983"/>
        <v>Inviable Sanitariamente</v>
      </c>
      <c r="BWT471" s="265" t="str">
        <f t="shared" si="1984"/>
        <v>Inviable Sanitariamente</v>
      </c>
      <c r="BWU471" s="265" t="str">
        <f t="shared" si="1985"/>
        <v>Inviable Sanitariamente</v>
      </c>
      <c r="BWV471" s="265" t="str">
        <f t="shared" si="1986"/>
        <v>Inviable Sanitariamente</v>
      </c>
      <c r="BWW471" s="265" t="str">
        <f t="shared" si="1987"/>
        <v>Inviable Sanitariamente</v>
      </c>
      <c r="BWX471" s="265" t="str">
        <f t="shared" si="1988"/>
        <v>Inviable Sanitariamente</v>
      </c>
      <c r="BWY471" s="265" t="str">
        <f t="shared" si="1989"/>
        <v>Inviable Sanitariamente</v>
      </c>
      <c r="BWZ471" s="265" t="str">
        <f t="shared" si="1990"/>
        <v>Inviable Sanitariamente</v>
      </c>
      <c r="BXA471" s="265" t="str">
        <f t="shared" si="1991"/>
        <v>Inviable Sanitariamente</v>
      </c>
      <c r="BXB471" s="265" t="str">
        <f t="shared" si="1992"/>
        <v>Inviable Sanitariamente</v>
      </c>
      <c r="BXC471" s="265" t="str">
        <f t="shared" si="1993"/>
        <v>Inviable Sanitariamente</v>
      </c>
      <c r="BXD471" s="265" t="str">
        <f t="shared" si="1994"/>
        <v>Inviable Sanitariamente</v>
      </c>
      <c r="BXE471" s="265" t="str">
        <f t="shared" si="1995"/>
        <v>Inviable Sanitariamente</v>
      </c>
      <c r="BXF471" s="265" t="str">
        <f t="shared" si="1996"/>
        <v>Inviable Sanitariamente</v>
      </c>
      <c r="BXG471" s="265" t="str">
        <f t="shared" si="1997"/>
        <v>Inviable Sanitariamente</v>
      </c>
      <c r="BXH471" s="265" t="str">
        <f t="shared" si="1998"/>
        <v>Inviable Sanitariamente</v>
      </c>
      <c r="BXI471" s="265" t="str">
        <f t="shared" si="1999"/>
        <v>Inviable Sanitariamente</v>
      </c>
      <c r="BXJ471" s="265" t="str">
        <f t="shared" si="2000"/>
        <v>Inviable Sanitariamente</v>
      </c>
      <c r="BXK471" s="265" t="str">
        <f t="shared" si="2001"/>
        <v>Inviable Sanitariamente</v>
      </c>
      <c r="BXL471" s="265" t="str">
        <f t="shared" si="2002"/>
        <v>Inviable Sanitariamente</v>
      </c>
      <c r="BXM471" s="265" t="str">
        <f t="shared" si="2003"/>
        <v>Inviable Sanitariamente</v>
      </c>
      <c r="BXN471" s="265" t="str">
        <f t="shared" si="2004"/>
        <v>Inviable Sanitariamente</v>
      </c>
      <c r="BXO471" s="265" t="str">
        <f t="shared" si="2005"/>
        <v>Inviable Sanitariamente</v>
      </c>
      <c r="BXP471" s="265" t="str">
        <f t="shared" si="2006"/>
        <v>Inviable Sanitariamente</v>
      </c>
      <c r="BXQ471" s="265" t="str">
        <f t="shared" si="2007"/>
        <v>Inviable Sanitariamente</v>
      </c>
      <c r="BXR471" s="265" t="str">
        <f t="shared" si="2008"/>
        <v>Inviable Sanitariamente</v>
      </c>
      <c r="BXS471" s="265" t="str">
        <f t="shared" si="2009"/>
        <v>Inviable Sanitariamente</v>
      </c>
      <c r="BXT471" s="265" t="str">
        <f t="shared" si="2010"/>
        <v>Inviable Sanitariamente</v>
      </c>
      <c r="BXU471" s="265" t="str">
        <f t="shared" si="2011"/>
        <v>Inviable Sanitariamente</v>
      </c>
      <c r="BXV471" s="265" t="str">
        <f t="shared" si="2012"/>
        <v>Inviable Sanitariamente</v>
      </c>
      <c r="BXW471" s="265" t="str">
        <f t="shared" si="2013"/>
        <v>Inviable Sanitariamente</v>
      </c>
      <c r="BXX471" s="265" t="str">
        <f t="shared" si="2014"/>
        <v>Inviable Sanitariamente</v>
      </c>
      <c r="BXY471" s="265" t="str">
        <f t="shared" si="2015"/>
        <v>Inviable Sanitariamente</v>
      </c>
      <c r="BXZ471" s="265" t="str">
        <f t="shared" si="2016"/>
        <v>Inviable Sanitariamente</v>
      </c>
      <c r="BYA471" s="265" t="str">
        <f t="shared" si="2017"/>
        <v>Inviable Sanitariamente</v>
      </c>
      <c r="BYB471" s="265" t="str">
        <f t="shared" si="2018"/>
        <v>Inviable Sanitariamente</v>
      </c>
      <c r="BYC471" s="265" t="str">
        <f t="shared" si="2019"/>
        <v>Inviable Sanitariamente</v>
      </c>
      <c r="BYD471" s="265" t="str">
        <f t="shared" si="2020"/>
        <v>Inviable Sanitariamente</v>
      </c>
      <c r="BYE471" s="265" t="str">
        <f t="shared" si="2021"/>
        <v>Inviable Sanitariamente</v>
      </c>
      <c r="BYF471" s="265" t="str">
        <f t="shared" si="2022"/>
        <v>Inviable Sanitariamente</v>
      </c>
      <c r="BYG471" s="265" t="str">
        <f t="shared" si="2023"/>
        <v>Inviable Sanitariamente</v>
      </c>
      <c r="BYH471" s="265" t="str">
        <f t="shared" si="2024"/>
        <v>Inviable Sanitariamente</v>
      </c>
      <c r="BYI471" s="265" t="str">
        <f t="shared" si="2025"/>
        <v>Inviable Sanitariamente</v>
      </c>
      <c r="BYJ471" s="265" t="str">
        <f t="shared" si="2026"/>
        <v>Inviable Sanitariamente</v>
      </c>
      <c r="BYK471" s="265" t="str">
        <f t="shared" si="2027"/>
        <v>Inviable Sanitariamente</v>
      </c>
      <c r="BYL471" s="265" t="str">
        <f t="shared" si="2028"/>
        <v>Inviable Sanitariamente</v>
      </c>
      <c r="BYM471" s="265" t="str">
        <f t="shared" si="2029"/>
        <v>Inviable Sanitariamente</v>
      </c>
      <c r="BYN471" s="265" t="str">
        <f t="shared" si="2030"/>
        <v>Inviable Sanitariamente</v>
      </c>
      <c r="BYO471" s="265" t="str">
        <f t="shared" si="2031"/>
        <v>Inviable Sanitariamente</v>
      </c>
      <c r="BYP471" s="265" t="str">
        <f t="shared" si="2032"/>
        <v>Inviable Sanitariamente</v>
      </c>
      <c r="BYQ471" s="265" t="str">
        <f t="shared" si="2033"/>
        <v>Inviable Sanitariamente</v>
      </c>
      <c r="BYR471" s="265" t="str">
        <f t="shared" si="2034"/>
        <v>Inviable Sanitariamente</v>
      </c>
      <c r="BYS471" s="265" t="str">
        <f t="shared" si="2035"/>
        <v>Inviable Sanitariamente</v>
      </c>
      <c r="BYT471" s="265" t="str">
        <f t="shared" si="2036"/>
        <v>Inviable Sanitariamente</v>
      </c>
      <c r="BYU471" s="265" t="str">
        <f t="shared" si="2037"/>
        <v>Inviable Sanitariamente</v>
      </c>
      <c r="BYV471" s="265" t="str">
        <f t="shared" si="2038"/>
        <v>Inviable Sanitariamente</v>
      </c>
      <c r="BYW471" s="265" t="str">
        <f t="shared" si="2039"/>
        <v>Inviable Sanitariamente</v>
      </c>
      <c r="BYX471" s="265" t="str">
        <f t="shared" si="2040"/>
        <v>Inviable Sanitariamente</v>
      </c>
      <c r="BYY471" s="265" t="str">
        <f t="shared" si="2041"/>
        <v>Inviable Sanitariamente</v>
      </c>
      <c r="BYZ471" s="265" t="str">
        <f t="shared" si="2042"/>
        <v>Inviable Sanitariamente</v>
      </c>
      <c r="BZA471" s="265" t="str">
        <f t="shared" si="2043"/>
        <v>Inviable Sanitariamente</v>
      </c>
      <c r="BZB471" s="265" t="str">
        <f t="shared" si="2044"/>
        <v>Inviable Sanitariamente</v>
      </c>
      <c r="BZC471" s="265" t="str">
        <f t="shared" si="2045"/>
        <v>Inviable Sanitariamente</v>
      </c>
      <c r="BZD471" s="265" t="str">
        <f t="shared" si="2046"/>
        <v>Inviable Sanitariamente</v>
      </c>
      <c r="BZE471" s="265" t="str">
        <f t="shared" si="2047"/>
        <v>Inviable Sanitariamente</v>
      </c>
      <c r="BZF471" s="265" t="str">
        <f t="shared" si="2048"/>
        <v>Inviable Sanitariamente</v>
      </c>
      <c r="BZG471" s="265" t="str">
        <f t="shared" si="2049"/>
        <v>Inviable Sanitariamente</v>
      </c>
      <c r="BZH471" s="265" t="str">
        <f t="shared" si="2050"/>
        <v>Inviable Sanitariamente</v>
      </c>
      <c r="BZI471" s="265" t="str">
        <f t="shared" si="2051"/>
        <v>Inviable Sanitariamente</v>
      </c>
      <c r="BZJ471" s="265" t="str">
        <f t="shared" si="2052"/>
        <v>Inviable Sanitariamente</v>
      </c>
      <c r="BZK471" s="265" t="str">
        <f t="shared" si="2053"/>
        <v>Inviable Sanitariamente</v>
      </c>
      <c r="BZL471" s="265" t="str">
        <f t="shared" si="2054"/>
        <v>Inviable Sanitariamente</v>
      </c>
      <c r="BZM471" s="265" t="str">
        <f t="shared" si="2055"/>
        <v>Inviable Sanitariamente</v>
      </c>
      <c r="BZN471" s="265" t="str">
        <f t="shared" si="2056"/>
        <v>Inviable Sanitariamente</v>
      </c>
      <c r="BZO471" s="265" t="str">
        <f t="shared" si="2057"/>
        <v>Inviable Sanitariamente</v>
      </c>
      <c r="BZP471" s="265" t="str">
        <f t="shared" si="2058"/>
        <v>Inviable Sanitariamente</v>
      </c>
      <c r="BZQ471" s="265" t="str">
        <f t="shared" si="2059"/>
        <v>Inviable Sanitariamente</v>
      </c>
      <c r="BZR471" s="265" t="str">
        <f t="shared" si="2060"/>
        <v>Inviable Sanitariamente</v>
      </c>
      <c r="BZS471" s="265" t="str">
        <f t="shared" si="2061"/>
        <v>Inviable Sanitariamente</v>
      </c>
      <c r="BZT471" s="265" t="str">
        <f t="shared" si="2062"/>
        <v>Inviable Sanitariamente</v>
      </c>
      <c r="BZU471" s="265" t="str">
        <f t="shared" si="2063"/>
        <v>Inviable Sanitariamente</v>
      </c>
      <c r="BZV471" s="265" t="str">
        <f t="shared" si="2064"/>
        <v>Inviable Sanitariamente</v>
      </c>
      <c r="BZW471" s="265" t="str">
        <f t="shared" si="2065"/>
        <v>Inviable Sanitariamente</v>
      </c>
      <c r="BZX471" s="265" t="str">
        <f t="shared" si="2066"/>
        <v>Inviable Sanitariamente</v>
      </c>
      <c r="BZY471" s="265" t="str">
        <f t="shared" si="2067"/>
        <v>Inviable Sanitariamente</v>
      </c>
      <c r="BZZ471" s="265" t="str">
        <f t="shared" si="2068"/>
        <v>Inviable Sanitariamente</v>
      </c>
      <c r="CAA471" s="265" t="str">
        <f t="shared" si="2069"/>
        <v>Inviable Sanitariamente</v>
      </c>
      <c r="CAB471" s="265" t="str">
        <f t="shared" si="2070"/>
        <v>Inviable Sanitariamente</v>
      </c>
      <c r="CAC471" s="265" t="str">
        <f t="shared" si="2071"/>
        <v>Inviable Sanitariamente</v>
      </c>
      <c r="CAD471" s="265" t="str">
        <f t="shared" si="2072"/>
        <v>Inviable Sanitariamente</v>
      </c>
      <c r="CAE471" s="265" t="str">
        <f t="shared" si="2073"/>
        <v>Inviable Sanitariamente</v>
      </c>
      <c r="CAF471" s="265" t="str">
        <f t="shared" si="2074"/>
        <v>Inviable Sanitariamente</v>
      </c>
      <c r="CAG471" s="265" t="str">
        <f t="shared" si="2075"/>
        <v>Inviable Sanitariamente</v>
      </c>
      <c r="CAH471" s="265" t="str">
        <f t="shared" si="2076"/>
        <v>Inviable Sanitariamente</v>
      </c>
      <c r="CAI471" s="265" t="str">
        <f t="shared" si="2077"/>
        <v>Inviable Sanitariamente</v>
      </c>
      <c r="CAJ471" s="265" t="str">
        <f t="shared" si="2078"/>
        <v>Inviable Sanitariamente</v>
      </c>
      <c r="CAK471" s="265" t="str">
        <f t="shared" si="2079"/>
        <v>Inviable Sanitariamente</v>
      </c>
      <c r="CAL471" s="265" t="str">
        <f t="shared" si="2080"/>
        <v>Inviable Sanitariamente</v>
      </c>
      <c r="CAM471" s="265" t="str">
        <f t="shared" si="2081"/>
        <v>Inviable Sanitariamente</v>
      </c>
      <c r="CAN471" s="265" t="str">
        <f t="shared" si="2082"/>
        <v>Inviable Sanitariamente</v>
      </c>
      <c r="CAO471" s="265" t="str">
        <f t="shared" si="2083"/>
        <v>Inviable Sanitariamente</v>
      </c>
      <c r="CAP471" s="265" t="str">
        <f t="shared" si="2084"/>
        <v>Inviable Sanitariamente</v>
      </c>
      <c r="CAQ471" s="265" t="str">
        <f t="shared" si="2085"/>
        <v>Inviable Sanitariamente</v>
      </c>
      <c r="CAR471" s="265" t="str">
        <f t="shared" si="2086"/>
        <v>Inviable Sanitariamente</v>
      </c>
      <c r="CAS471" s="265" t="str">
        <f t="shared" si="2087"/>
        <v>Inviable Sanitariamente</v>
      </c>
      <c r="CAT471" s="265" t="str">
        <f t="shared" si="2088"/>
        <v>Inviable Sanitariamente</v>
      </c>
      <c r="CAU471" s="265" t="str">
        <f t="shared" si="2089"/>
        <v>Inviable Sanitariamente</v>
      </c>
      <c r="CAV471" s="265" t="str">
        <f t="shared" si="2090"/>
        <v>Inviable Sanitariamente</v>
      </c>
      <c r="CAW471" s="265" t="str">
        <f t="shared" si="2091"/>
        <v>Inviable Sanitariamente</v>
      </c>
      <c r="CAX471" s="265" t="str">
        <f t="shared" si="2092"/>
        <v>Inviable Sanitariamente</v>
      </c>
      <c r="CAY471" s="265" t="str">
        <f t="shared" si="2093"/>
        <v>Inviable Sanitariamente</v>
      </c>
      <c r="CAZ471" s="265" t="str">
        <f t="shared" si="2094"/>
        <v>Inviable Sanitariamente</v>
      </c>
      <c r="CBA471" s="265" t="str">
        <f t="shared" si="2095"/>
        <v>Inviable Sanitariamente</v>
      </c>
      <c r="CBB471" s="265" t="str">
        <f t="shared" si="2096"/>
        <v>Inviable Sanitariamente</v>
      </c>
      <c r="CBC471" s="265" t="str">
        <f t="shared" si="2097"/>
        <v>Inviable Sanitariamente</v>
      </c>
      <c r="CBD471" s="265" t="str">
        <f t="shared" si="2098"/>
        <v>Inviable Sanitariamente</v>
      </c>
      <c r="CBE471" s="265" t="str">
        <f t="shared" si="2099"/>
        <v>Inviable Sanitariamente</v>
      </c>
      <c r="CBF471" s="265" t="str">
        <f t="shared" si="2100"/>
        <v>Inviable Sanitariamente</v>
      </c>
      <c r="CBG471" s="265" t="str">
        <f t="shared" si="2101"/>
        <v>Inviable Sanitariamente</v>
      </c>
      <c r="CBH471" s="265" t="str">
        <f t="shared" si="2102"/>
        <v>Inviable Sanitariamente</v>
      </c>
      <c r="CBI471" s="265" t="str">
        <f t="shared" si="2103"/>
        <v>Inviable Sanitariamente</v>
      </c>
      <c r="CBJ471" s="265" t="str">
        <f t="shared" si="2104"/>
        <v>Inviable Sanitariamente</v>
      </c>
      <c r="CBK471" s="265" t="str">
        <f t="shared" si="2105"/>
        <v>Inviable Sanitariamente</v>
      </c>
      <c r="CBL471" s="265" t="str">
        <f t="shared" si="2106"/>
        <v>Inviable Sanitariamente</v>
      </c>
      <c r="CBM471" s="265" t="str">
        <f t="shared" si="2107"/>
        <v>Inviable Sanitariamente</v>
      </c>
      <c r="CBN471" s="265" t="str">
        <f t="shared" si="2108"/>
        <v>Inviable Sanitariamente</v>
      </c>
      <c r="CBO471" s="265" t="str">
        <f t="shared" si="2109"/>
        <v>Inviable Sanitariamente</v>
      </c>
      <c r="CBP471" s="265" t="str">
        <f t="shared" si="2110"/>
        <v>Inviable Sanitariamente</v>
      </c>
      <c r="CBQ471" s="265" t="str">
        <f t="shared" si="2111"/>
        <v>Inviable Sanitariamente</v>
      </c>
      <c r="CBR471" s="265" t="str">
        <f t="shared" si="2112"/>
        <v>Inviable Sanitariamente</v>
      </c>
      <c r="CBS471" s="265" t="str">
        <f t="shared" si="2113"/>
        <v>Inviable Sanitariamente</v>
      </c>
      <c r="CBT471" s="265" t="str">
        <f t="shared" si="2114"/>
        <v>Inviable Sanitariamente</v>
      </c>
      <c r="CBU471" s="265" t="str">
        <f t="shared" si="2115"/>
        <v>Inviable Sanitariamente</v>
      </c>
      <c r="CBV471" s="265" t="str">
        <f t="shared" si="2116"/>
        <v>Inviable Sanitariamente</v>
      </c>
      <c r="CBW471" s="265" t="str">
        <f t="shared" si="2117"/>
        <v>Inviable Sanitariamente</v>
      </c>
      <c r="CBX471" s="265" t="str">
        <f t="shared" si="2118"/>
        <v>Inviable Sanitariamente</v>
      </c>
      <c r="CBY471" s="265" t="str">
        <f t="shared" si="2119"/>
        <v>Inviable Sanitariamente</v>
      </c>
      <c r="CBZ471" s="265" t="str">
        <f t="shared" si="2120"/>
        <v>Inviable Sanitariamente</v>
      </c>
      <c r="CCA471" s="265" t="str">
        <f t="shared" si="2121"/>
        <v>Inviable Sanitariamente</v>
      </c>
      <c r="CCB471" s="265" t="str">
        <f t="shared" si="2122"/>
        <v>Inviable Sanitariamente</v>
      </c>
      <c r="CCC471" s="265" t="str">
        <f t="shared" si="2123"/>
        <v>Inviable Sanitariamente</v>
      </c>
      <c r="CCD471" s="265" t="str">
        <f t="shared" si="2124"/>
        <v>Inviable Sanitariamente</v>
      </c>
      <c r="CCE471" s="265" t="str">
        <f t="shared" si="2125"/>
        <v>Inviable Sanitariamente</v>
      </c>
      <c r="CCF471" s="265" t="str">
        <f t="shared" si="2126"/>
        <v>Inviable Sanitariamente</v>
      </c>
      <c r="CCG471" s="265" t="str">
        <f t="shared" si="2127"/>
        <v>Inviable Sanitariamente</v>
      </c>
      <c r="CCH471" s="265" t="str">
        <f t="shared" si="2128"/>
        <v>Inviable Sanitariamente</v>
      </c>
      <c r="CCI471" s="265" t="str">
        <f t="shared" si="2129"/>
        <v>Inviable Sanitariamente</v>
      </c>
      <c r="CCJ471" s="265" t="str">
        <f t="shared" si="2130"/>
        <v>Inviable Sanitariamente</v>
      </c>
      <c r="CCK471" s="265" t="str">
        <f t="shared" si="2131"/>
        <v>Inviable Sanitariamente</v>
      </c>
      <c r="CCL471" s="265" t="str">
        <f t="shared" si="2132"/>
        <v>Inviable Sanitariamente</v>
      </c>
      <c r="CCM471" s="265" t="str">
        <f t="shared" si="2133"/>
        <v>Inviable Sanitariamente</v>
      </c>
      <c r="CCN471" s="265" t="str">
        <f t="shared" si="2134"/>
        <v>Inviable Sanitariamente</v>
      </c>
      <c r="CCO471" s="265" t="str">
        <f t="shared" si="2135"/>
        <v>Inviable Sanitariamente</v>
      </c>
      <c r="CCP471" s="265" t="str">
        <f t="shared" si="2136"/>
        <v>Inviable Sanitariamente</v>
      </c>
      <c r="CCQ471" s="265" t="str">
        <f t="shared" si="2137"/>
        <v>Inviable Sanitariamente</v>
      </c>
      <c r="CCR471" s="265" t="str">
        <f t="shared" si="2138"/>
        <v>Inviable Sanitariamente</v>
      </c>
      <c r="CCS471" s="265" t="str">
        <f t="shared" si="2139"/>
        <v>Inviable Sanitariamente</v>
      </c>
      <c r="CCT471" s="265" t="str">
        <f t="shared" si="2140"/>
        <v>Inviable Sanitariamente</v>
      </c>
      <c r="CCU471" s="265" t="str">
        <f t="shared" si="2141"/>
        <v>Inviable Sanitariamente</v>
      </c>
      <c r="CCV471" s="265" t="str">
        <f t="shared" si="2142"/>
        <v>Inviable Sanitariamente</v>
      </c>
      <c r="CCW471" s="265" t="str">
        <f t="shared" si="2143"/>
        <v>Inviable Sanitariamente</v>
      </c>
      <c r="CCX471" s="265" t="str">
        <f t="shared" si="2144"/>
        <v>Inviable Sanitariamente</v>
      </c>
      <c r="CCY471" s="265" t="str">
        <f t="shared" si="2145"/>
        <v>Inviable Sanitariamente</v>
      </c>
      <c r="CCZ471" s="265" t="str">
        <f t="shared" si="2146"/>
        <v>Inviable Sanitariamente</v>
      </c>
      <c r="CDA471" s="265" t="str">
        <f t="shared" si="2147"/>
        <v>Inviable Sanitariamente</v>
      </c>
      <c r="CDB471" s="265" t="str">
        <f t="shared" si="2148"/>
        <v>Inviable Sanitariamente</v>
      </c>
      <c r="CDC471" s="265" t="str">
        <f t="shared" si="2149"/>
        <v>Inviable Sanitariamente</v>
      </c>
      <c r="CDD471" s="265" t="str">
        <f t="shared" si="2150"/>
        <v>Inviable Sanitariamente</v>
      </c>
      <c r="CDE471" s="265" t="str">
        <f t="shared" si="2151"/>
        <v>Inviable Sanitariamente</v>
      </c>
      <c r="CDF471" s="265" t="str">
        <f t="shared" si="2152"/>
        <v>Inviable Sanitariamente</v>
      </c>
      <c r="CDG471" s="265" t="str">
        <f t="shared" si="2153"/>
        <v>Inviable Sanitariamente</v>
      </c>
      <c r="CDH471" s="265" t="str">
        <f t="shared" si="2154"/>
        <v>Inviable Sanitariamente</v>
      </c>
      <c r="CDI471" s="265" t="str">
        <f t="shared" si="2155"/>
        <v>Inviable Sanitariamente</v>
      </c>
      <c r="CDJ471" s="265" t="str">
        <f t="shared" si="2156"/>
        <v>Inviable Sanitariamente</v>
      </c>
      <c r="CDK471" s="265" t="str">
        <f t="shared" si="2157"/>
        <v>Inviable Sanitariamente</v>
      </c>
      <c r="CDL471" s="265" t="str">
        <f t="shared" si="2158"/>
        <v>Inviable Sanitariamente</v>
      </c>
      <c r="CDM471" s="265" t="str">
        <f t="shared" si="2159"/>
        <v>Inviable Sanitariamente</v>
      </c>
      <c r="CDN471" s="265" t="str">
        <f t="shared" si="2160"/>
        <v>Inviable Sanitariamente</v>
      </c>
      <c r="CDO471" s="265" t="str">
        <f t="shared" si="2161"/>
        <v>Inviable Sanitariamente</v>
      </c>
      <c r="CDP471" s="265" t="str">
        <f t="shared" si="2162"/>
        <v>Inviable Sanitariamente</v>
      </c>
      <c r="CDQ471" s="265" t="str">
        <f t="shared" si="2163"/>
        <v>Inviable Sanitariamente</v>
      </c>
      <c r="CDR471" s="265" t="str">
        <f t="shared" si="2164"/>
        <v>Inviable Sanitariamente</v>
      </c>
      <c r="CDS471" s="265" t="str">
        <f t="shared" si="2165"/>
        <v>Inviable Sanitariamente</v>
      </c>
      <c r="CDT471" s="265" t="str">
        <f t="shared" si="2166"/>
        <v>Inviable Sanitariamente</v>
      </c>
      <c r="CDU471" s="265" t="str">
        <f t="shared" si="2167"/>
        <v>Inviable Sanitariamente</v>
      </c>
      <c r="CDV471" s="265" t="str">
        <f t="shared" si="2168"/>
        <v>Inviable Sanitariamente</v>
      </c>
      <c r="CDW471" s="265" t="str">
        <f t="shared" si="2169"/>
        <v>Inviable Sanitariamente</v>
      </c>
      <c r="CDX471" s="265" t="str">
        <f t="shared" si="2170"/>
        <v>Inviable Sanitariamente</v>
      </c>
      <c r="CDY471" s="265" t="str">
        <f t="shared" si="2171"/>
        <v>Inviable Sanitariamente</v>
      </c>
      <c r="CDZ471" s="265" t="str">
        <f t="shared" si="2172"/>
        <v>Inviable Sanitariamente</v>
      </c>
      <c r="CEA471" s="265" t="str">
        <f t="shared" si="2173"/>
        <v>Inviable Sanitariamente</v>
      </c>
      <c r="CEB471" s="265" t="str">
        <f t="shared" si="2174"/>
        <v>Inviable Sanitariamente</v>
      </c>
      <c r="CEC471" s="265" t="str">
        <f t="shared" si="2175"/>
        <v>Inviable Sanitariamente</v>
      </c>
      <c r="CED471" s="265" t="str">
        <f t="shared" si="2176"/>
        <v>Inviable Sanitariamente</v>
      </c>
      <c r="CEE471" s="265" t="str">
        <f t="shared" si="2177"/>
        <v>Inviable Sanitariamente</v>
      </c>
      <c r="CEF471" s="265" t="str">
        <f t="shared" si="2178"/>
        <v>Inviable Sanitariamente</v>
      </c>
      <c r="CEG471" s="265" t="str">
        <f t="shared" si="2179"/>
        <v>Inviable Sanitariamente</v>
      </c>
      <c r="CEH471" s="265" t="str">
        <f t="shared" si="2180"/>
        <v>Inviable Sanitariamente</v>
      </c>
      <c r="CEI471" s="265" t="str">
        <f t="shared" si="2181"/>
        <v>Inviable Sanitariamente</v>
      </c>
      <c r="CEJ471" s="265" t="str">
        <f t="shared" si="2182"/>
        <v>Inviable Sanitariamente</v>
      </c>
      <c r="CEK471" s="265" t="str">
        <f t="shared" si="2183"/>
        <v>Inviable Sanitariamente</v>
      </c>
      <c r="CEL471" s="265" t="str">
        <f t="shared" si="2184"/>
        <v>Inviable Sanitariamente</v>
      </c>
      <c r="CEM471" s="265" t="str">
        <f t="shared" si="2185"/>
        <v>Inviable Sanitariamente</v>
      </c>
      <c r="CEN471" s="265" t="str">
        <f t="shared" si="2186"/>
        <v>Inviable Sanitariamente</v>
      </c>
      <c r="CEO471" s="265" t="str">
        <f t="shared" si="2187"/>
        <v>Inviable Sanitariamente</v>
      </c>
      <c r="CEP471" s="265" t="str">
        <f t="shared" si="2188"/>
        <v>Inviable Sanitariamente</v>
      </c>
      <c r="CEQ471" s="265" t="str">
        <f t="shared" si="2189"/>
        <v>Inviable Sanitariamente</v>
      </c>
      <c r="CER471" s="265" t="str">
        <f t="shared" si="2190"/>
        <v>Inviable Sanitariamente</v>
      </c>
      <c r="CES471" s="265" t="str">
        <f t="shared" si="2191"/>
        <v>Inviable Sanitariamente</v>
      </c>
      <c r="CET471" s="265" t="str">
        <f t="shared" si="2192"/>
        <v>Inviable Sanitariamente</v>
      </c>
      <c r="CEU471" s="265" t="str">
        <f t="shared" si="2193"/>
        <v>Inviable Sanitariamente</v>
      </c>
      <c r="CEV471" s="265" t="str">
        <f t="shared" si="2194"/>
        <v>Inviable Sanitariamente</v>
      </c>
      <c r="CEW471" s="265" t="str">
        <f t="shared" si="2195"/>
        <v>Inviable Sanitariamente</v>
      </c>
      <c r="CEX471" s="265" t="str">
        <f t="shared" si="2196"/>
        <v>Inviable Sanitariamente</v>
      </c>
      <c r="CEY471" s="265" t="str">
        <f t="shared" si="2197"/>
        <v>Inviable Sanitariamente</v>
      </c>
      <c r="CEZ471" s="265" t="str">
        <f t="shared" si="2198"/>
        <v>Inviable Sanitariamente</v>
      </c>
      <c r="CFA471" s="265" t="str">
        <f t="shared" si="2199"/>
        <v>Inviable Sanitariamente</v>
      </c>
      <c r="CFB471" s="265" t="str">
        <f t="shared" si="2200"/>
        <v>Inviable Sanitariamente</v>
      </c>
      <c r="CFC471" s="265" t="str">
        <f t="shared" si="2201"/>
        <v>Inviable Sanitariamente</v>
      </c>
      <c r="CFD471" s="265" t="str">
        <f t="shared" si="2202"/>
        <v>Inviable Sanitariamente</v>
      </c>
      <c r="CFE471" s="265" t="str">
        <f t="shared" si="2203"/>
        <v>Inviable Sanitariamente</v>
      </c>
      <c r="CFF471" s="265" t="str">
        <f t="shared" si="2204"/>
        <v>Inviable Sanitariamente</v>
      </c>
      <c r="CFG471" s="265" t="str">
        <f t="shared" si="2205"/>
        <v>Inviable Sanitariamente</v>
      </c>
      <c r="CFH471" s="265" t="str">
        <f t="shared" si="2206"/>
        <v>Inviable Sanitariamente</v>
      </c>
      <c r="CFI471" s="265" t="str">
        <f t="shared" si="2207"/>
        <v>Inviable Sanitariamente</v>
      </c>
      <c r="CFJ471" s="265" t="str">
        <f t="shared" si="2208"/>
        <v>Inviable Sanitariamente</v>
      </c>
      <c r="CFK471" s="265" t="str">
        <f t="shared" si="2209"/>
        <v>Inviable Sanitariamente</v>
      </c>
      <c r="CFL471" s="265" t="str">
        <f t="shared" si="2210"/>
        <v>Inviable Sanitariamente</v>
      </c>
      <c r="CFM471" s="265" t="str">
        <f t="shared" si="2211"/>
        <v>Inviable Sanitariamente</v>
      </c>
      <c r="CFN471" s="265" t="str">
        <f t="shared" si="2212"/>
        <v>Inviable Sanitariamente</v>
      </c>
      <c r="CFO471" s="265" t="str">
        <f t="shared" si="2213"/>
        <v>Inviable Sanitariamente</v>
      </c>
      <c r="CFP471" s="265" t="str">
        <f t="shared" si="2214"/>
        <v>Inviable Sanitariamente</v>
      </c>
      <c r="CFQ471" s="265" t="str">
        <f t="shared" si="2215"/>
        <v>Inviable Sanitariamente</v>
      </c>
      <c r="CFR471" s="265" t="str">
        <f t="shared" si="2216"/>
        <v>Inviable Sanitariamente</v>
      </c>
      <c r="CFS471" s="265" t="str">
        <f t="shared" si="2217"/>
        <v>Inviable Sanitariamente</v>
      </c>
      <c r="CFT471" s="265" t="str">
        <f t="shared" si="2218"/>
        <v>Inviable Sanitariamente</v>
      </c>
      <c r="CFU471" s="265" t="str">
        <f t="shared" si="2219"/>
        <v>Inviable Sanitariamente</v>
      </c>
      <c r="CFV471" s="265" t="str">
        <f t="shared" si="2220"/>
        <v>Inviable Sanitariamente</v>
      </c>
      <c r="CFW471" s="265" t="str">
        <f t="shared" si="2221"/>
        <v>Inviable Sanitariamente</v>
      </c>
      <c r="CFX471" s="265" t="str">
        <f t="shared" si="2222"/>
        <v>Inviable Sanitariamente</v>
      </c>
      <c r="CFY471" s="265" t="str">
        <f t="shared" si="2223"/>
        <v>Inviable Sanitariamente</v>
      </c>
      <c r="CFZ471" s="265" t="str">
        <f t="shared" si="2224"/>
        <v>Inviable Sanitariamente</v>
      </c>
      <c r="CGA471" s="265" t="str">
        <f t="shared" si="2225"/>
        <v>Inviable Sanitariamente</v>
      </c>
      <c r="CGB471" s="265" t="str">
        <f t="shared" si="2226"/>
        <v>Inviable Sanitariamente</v>
      </c>
      <c r="CGC471" s="265" t="str">
        <f t="shared" si="2227"/>
        <v>Inviable Sanitariamente</v>
      </c>
      <c r="CGD471" s="265" t="str">
        <f t="shared" si="2228"/>
        <v>Inviable Sanitariamente</v>
      </c>
      <c r="CGE471" s="265" t="str">
        <f t="shared" si="2229"/>
        <v>Inviable Sanitariamente</v>
      </c>
      <c r="CGF471" s="265" t="str">
        <f t="shared" si="2230"/>
        <v>Inviable Sanitariamente</v>
      </c>
      <c r="CGG471" s="265" t="str">
        <f t="shared" si="2231"/>
        <v>Inviable Sanitariamente</v>
      </c>
      <c r="CGH471" s="265" t="str">
        <f t="shared" si="2232"/>
        <v>Inviable Sanitariamente</v>
      </c>
      <c r="CGI471" s="265" t="str">
        <f t="shared" si="2233"/>
        <v>Inviable Sanitariamente</v>
      </c>
      <c r="CGJ471" s="265" t="str">
        <f t="shared" si="2234"/>
        <v>Inviable Sanitariamente</v>
      </c>
      <c r="CGK471" s="265" t="str">
        <f t="shared" si="2235"/>
        <v>Inviable Sanitariamente</v>
      </c>
      <c r="CGL471" s="265" t="str">
        <f t="shared" si="2236"/>
        <v>Inviable Sanitariamente</v>
      </c>
      <c r="CGM471" s="265" t="str">
        <f t="shared" si="2237"/>
        <v>Inviable Sanitariamente</v>
      </c>
      <c r="CGN471" s="265" t="str">
        <f t="shared" si="2238"/>
        <v>Inviable Sanitariamente</v>
      </c>
      <c r="CGO471" s="265" t="str">
        <f t="shared" si="2239"/>
        <v>Inviable Sanitariamente</v>
      </c>
      <c r="CGP471" s="265" t="str">
        <f t="shared" si="2240"/>
        <v>Inviable Sanitariamente</v>
      </c>
      <c r="CGQ471" s="265" t="str">
        <f t="shared" si="2241"/>
        <v>Inviable Sanitariamente</v>
      </c>
      <c r="CGR471" s="265" t="str">
        <f t="shared" si="2242"/>
        <v>Inviable Sanitariamente</v>
      </c>
      <c r="CGS471" s="265" t="str">
        <f t="shared" si="2243"/>
        <v>Inviable Sanitariamente</v>
      </c>
      <c r="CGT471" s="265" t="str">
        <f t="shared" si="2244"/>
        <v>Inviable Sanitariamente</v>
      </c>
      <c r="CGU471" s="265" t="str">
        <f t="shared" si="2245"/>
        <v>Inviable Sanitariamente</v>
      </c>
      <c r="CGV471" s="265" t="str">
        <f t="shared" si="2246"/>
        <v>Inviable Sanitariamente</v>
      </c>
      <c r="CGW471" s="265" t="str">
        <f t="shared" si="2247"/>
        <v>Inviable Sanitariamente</v>
      </c>
      <c r="CGX471" s="265" t="str">
        <f t="shared" si="2248"/>
        <v>Inviable Sanitariamente</v>
      </c>
      <c r="CGY471" s="265" t="str">
        <f t="shared" si="2249"/>
        <v>Inviable Sanitariamente</v>
      </c>
      <c r="CGZ471" s="265" t="str">
        <f t="shared" si="2250"/>
        <v>Inviable Sanitariamente</v>
      </c>
      <c r="CHA471" s="265" t="str">
        <f t="shared" si="2251"/>
        <v>Inviable Sanitariamente</v>
      </c>
      <c r="CHB471" s="265" t="str">
        <f t="shared" si="2252"/>
        <v>Inviable Sanitariamente</v>
      </c>
      <c r="CHC471" s="265" t="str">
        <f t="shared" si="2253"/>
        <v>Inviable Sanitariamente</v>
      </c>
      <c r="CHD471" s="265" t="str">
        <f t="shared" si="2254"/>
        <v>Inviable Sanitariamente</v>
      </c>
      <c r="CHE471" s="265" t="str">
        <f t="shared" si="2255"/>
        <v>Inviable Sanitariamente</v>
      </c>
      <c r="CHF471" s="265" t="str">
        <f t="shared" si="2256"/>
        <v>Inviable Sanitariamente</v>
      </c>
      <c r="CHG471" s="265" t="str">
        <f t="shared" si="2257"/>
        <v>Inviable Sanitariamente</v>
      </c>
      <c r="CHH471" s="265" t="str">
        <f t="shared" si="2258"/>
        <v>Inviable Sanitariamente</v>
      </c>
      <c r="CHI471" s="265" t="str">
        <f t="shared" si="2259"/>
        <v>Inviable Sanitariamente</v>
      </c>
      <c r="CHJ471" s="265" t="str">
        <f t="shared" si="2260"/>
        <v>Inviable Sanitariamente</v>
      </c>
      <c r="CHK471" s="265" t="str">
        <f t="shared" si="2261"/>
        <v>Inviable Sanitariamente</v>
      </c>
      <c r="CHL471" s="265" t="str">
        <f t="shared" si="2262"/>
        <v>Inviable Sanitariamente</v>
      </c>
      <c r="CHM471" s="265" t="str">
        <f t="shared" si="2263"/>
        <v>Inviable Sanitariamente</v>
      </c>
      <c r="CHN471" s="265" t="str">
        <f t="shared" si="2264"/>
        <v>Inviable Sanitariamente</v>
      </c>
      <c r="CHO471" s="265" t="str">
        <f t="shared" si="2265"/>
        <v>Inviable Sanitariamente</v>
      </c>
      <c r="CHP471" s="265" t="str">
        <f t="shared" si="2266"/>
        <v>Inviable Sanitariamente</v>
      </c>
      <c r="CHQ471" s="265" t="str">
        <f t="shared" si="2267"/>
        <v>Inviable Sanitariamente</v>
      </c>
      <c r="CHR471" s="265" t="str">
        <f t="shared" si="2268"/>
        <v>Inviable Sanitariamente</v>
      </c>
      <c r="CHS471" s="265" t="str">
        <f t="shared" si="2269"/>
        <v>Inviable Sanitariamente</v>
      </c>
      <c r="CHT471" s="265" t="str">
        <f t="shared" si="2270"/>
        <v>Inviable Sanitariamente</v>
      </c>
      <c r="CHU471" s="265" t="str">
        <f t="shared" si="2271"/>
        <v>Inviable Sanitariamente</v>
      </c>
      <c r="CHV471" s="265" t="str">
        <f t="shared" si="2272"/>
        <v>Inviable Sanitariamente</v>
      </c>
      <c r="CHW471" s="265" t="str">
        <f t="shared" si="2273"/>
        <v>Inviable Sanitariamente</v>
      </c>
      <c r="CHX471" s="265" t="str">
        <f t="shared" si="2274"/>
        <v>Inviable Sanitariamente</v>
      </c>
      <c r="CHY471" s="265" t="str">
        <f t="shared" si="2275"/>
        <v>Inviable Sanitariamente</v>
      </c>
      <c r="CHZ471" s="265" t="str">
        <f t="shared" si="2276"/>
        <v>Inviable Sanitariamente</v>
      </c>
      <c r="CIA471" s="265" t="str">
        <f t="shared" si="2277"/>
        <v>Inviable Sanitariamente</v>
      </c>
      <c r="CIB471" s="265" t="str">
        <f t="shared" si="2278"/>
        <v>Inviable Sanitariamente</v>
      </c>
      <c r="CIC471" s="265" t="str">
        <f t="shared" si="2279"/>
        <v>Inviable Sanitariamente</v>
      </c>
      <c r="CID471" s="265" t="str">
        <f t="shared" si="2280"/>
        <v>Inviable Sanitariamente</v>
      </c>
      <c r="CIE471" s="265" t="str">
        <f t="shared" si="2281"/>
        <v>Inviable Sanitariamente</v>
      </c>
      <c r="CIF471" s="265" t="str">
        <f t="shared" si="2282"/>
        <v>Inviable Sanitariamente</v>
      </c>
      <c r="CIG471" s="265" t="str">
        <f t="shared" si="2283"/>
        <v>Inviable Sanitariamente</v>
      </c>
      <c r="CIH471" s="265" t="str">
        <f t="shared" si="2284"/>
        <v>Inviable Sanitariamente</v>
      </c>
      <c r="CII471" s="265" t="str">
        <f t="shared" si="2285"/>
        <v>Inviable Sanitariamente</v>
      </c>
      <c r="CIJ471" s="265" t="str">
        <f t="shared" si="2286"/>
        <v>Inviable Sanitariamente</v>
      </c>
      <c r="CIK471" s="265" t="str">
        <f t="shared" si="2287"/>
        <v>Inviable Sanitariamente</v>
      </c>
      <c r="CIL471" s="265" t="str">
        <f t="shared" si="2288"/>
        <v>Inviable Sanitariamente</v>
      </c>
      <c r="CIM471" s="265" t="str">
        <f t="shared" si="2289"/>
        <v>Inviable Sanitariamente</v>
      </c>
      <c r="CIN471" s="265" t="str">
        <f t="shared" si="2290"/>
        <v>Inviable Sanitariamente</v>
      </c>
      <c r="CIO471" s="265" t="str">
        <f t="shared" si="2291"/>
        <v>Inviable Sanitariamente</v>
      </c>
      <c r="CIP471" s="265" t="str">
        <f t="shared" si="2292"/>
        <v>Inviable Sanitariamente</v>
      </c>
      <c r="CIQ471" s="265" t="str">
        <f t="shared" si="2293"/>
        <v>Inviable Sanitariamente</v>
      </c>
      <c r="CIR471" s="265" t="str">
        <f t="shared" si="2294"/>
        <v>Inviable Sanitariamente</v>
      </c>
      <c r="CIS471" s="265" t="str">
        <f t="shared" si="2295"/>
        <v>Inviable Sanitariamente</v>
      </c>
      <c r="CIT471" s="265" t="str">
        <f t="shared" si="2296"/>
        <v>Inviable Sanitariamente</v>
      </c>
      <c r="CIU471" s="265" t="str">
        <f t="shared" si="2297"/>
        <v>Inviable Sanitariamente</v>
      </c>
      <c r="CIV471" s="265" t="str">
        <f t="shared" si="2298"/>
        <v>Inviable Sanitariamente</v>
      </c>
      <c r="CIW471" s="265" t="str">
        <f t="shared" si="2299"/>
        <v>Inviable Sanitariamente</v>
      </c>
      <c r="CIX471" s="265" t="str">
        <f t="shared" si="2300"/>
        <v>Inviable Sanitariamente</v>
      </c>
      <c r="CIY471" s="265" t="str">
        <f t="shared" si="2301"/>
        <v>Inviable Sanitariamente</v>
      </c>
      <c r="CIZ471" s="265" t="str">
        <f t="shared" si="2302"/>
        <v>Inviable Sanitariamente</v>
      </c>
      <c r="CJA471" s="265" t="str">
        <f t="shared" si="2303"/>
        <v>Inviable Sanitariamente</v>
      </c>
      <c r="CJB471" s="265" t="str">
        <f t="shared" si="2304"/>
        <v>Inviable Sanitariamente</v>
      </c>
      <c r="CJC471" s="265" t="str">
        <f t="shared" si="2305"/>
        <v>Inviable Sanitariamente</v>
      </c>
      <c r="CJD471" s="265" t="str">
        <f t="shared" si="2306"/>
        <v>Inviable Sanitariamente</v>
      </c>
      <c r="CJE471" s="265" t="str">
        <f t="shared" si="2307"/>
        <v>Inviable Sanitariamente</v>
      </c>
      <c r="CJF471" s="265" t="str">
        <f t="shared" si="2308"/>
        <v>Inviable Sanitariamente</v>
      </c>
      <c r="CJG471" s="265" t="str">
        <f t="shared" si="2309"/>
        <v>Inviable Sanitariamente</v>
      </c>
      <c r="CJH471" s="265" t="str">
        <f t="shared" si="2310"/>
        <v>Inviable Sanitariamente</v>
      </c>
      <c r="CJI471" s="265" t="str">
        <f t="shared" si="2311"/>
        <v>Inviable Sanitariamente</v>
      </c>
      <c r="CJJ471" s="265" t="str">
        <f t="shared" si="2312"/>
        <v>Inviable Sanitariamente</v>
      </c>
      <c r="CJK471" s="265" t="str">
        <f t="shared" si="2313"/>
        <v>Inviable Sanitariamente</v>
      </c>
      <c r="CJL471" s="265" t="str">
        <f t="shared" si="2314"/>
        <v>Inviable Sanitariamente</v>
      </c>
      <c r="CJM471" s="265" t="str">
        <f t="shared" si="2315"/>
        <v>Inviable Sanitariamente</v>
      </c>
      <c r="CJN471" s="265" t="str">
        <f t="shared" si="2316"/>
        <v>Inviable Sanitariamente</v>
      </c>
      <c r="CJO471" s="265" t="str">
        <f t="shared" si="2317"/>
        <v>Inviable Sanitariamente</v>
      </c>
      <c r="CJP471" s="265" t="str">
        <f t="shared" si="2318"/>
        <v>Inviable Sanitariamente</v>
      </c>
      <c r="CJQ471" s="265" t="str">
        <f t="shared" si="2319"/>
        <v>Inviable Sanitariamente</v>
      </c>
      <c r="CJR471" s="265" t="str">
        <f t="shared" si="2320"/>
        <v>Inviable Sanitariamente</v>
      </c>
      <c r="CJS471" s="265" t="str">
        <f t="shared" si="2321"/>
        <v>Inviable Sanitariamente</v>
      </c>
      <c r="CJT471" s="265" t="str">
        <f t="shared" si="2322"/>
        <v>Inviable Sanitariamente</v>
      </c>
      <c r="CJU471" s="265" t="str">
        <f t="shared" si="2323"/>
        <v>Inviable Sanitariamente</v>
      </c>
      <c r="CJV471" s="265" t="str">
        <f t="shared" si="2324"/>
        <v>Inviable Sanitariamente</v>
      </c>
      <c r="CJW471" s="265" t="str">
        <f t="shared" si="2325"/>
        <v>Inviable Sanitariamente</v>
      </c>
      <c r="CJX471" s="265" t="str">
        <f t="shared" si="2326"/>
        <v>Inviable Sanitariamente</v>
      </c>
      <c r="CJY471" s="265" t="str">
        <f t="shared" si="2327"/>
        <v>Inviable Sanitariamente</v>
      </c>
      <c r="CJZ471" s="265" t="str">
        <f t="shared" si="2328"/>
        <v>Inviable Sanitariamente</v>
      </c>
      <c r="CKA471" s="265" t="str">
        <f t="shared" si="2329"/>
        <v>Inviable Sanitariamente</v>
      </c>
      <c r="CKB471" s="265" t="str">
        <f t="shared" si="2330"/>
        <v>Inviable Sanitariamente</v>
      </c>
      <c r="CKC471" s="265" t="str">
        <f t="shared" si="2331"/>
        <v>Inviable Sanitariamente</v>
      </c>
      <c r="CKD471" s="265" t="str">
        <f t="shared" si="2332"/>
        <v>Inviable Sanitariamente</v>
      </c>
      <c r="CKE471" s="265" t="str">
        <f t="shared" si="2333"/>
        <v>Inviable Sanitariamente</v>
      </c>
      <c r="CKF471" s="265" t="str">
        <f t="shared" si="2334"/>
        <v>Inviable Sanitariamente</v>
      </c>
      <c r="CKG471" s="265" t="str">
        <f t="shared" si="2335"/>
        <v>Inviable Sanitariamente</v>
      </c>
      <c r="CKH471" s="265" t="str">
        <f t="shared" si="2336"/>
        <v>Inviable Sanitariamente</v>
      </c>
      <c r="CKI471" s="265" t="str">
        <f t="shared" si="2337"/>
        <v>Inviable Sanitariamente</v>
      </c>
      <c r="CKJ471" s="265" t="str">
        <f t="shared" si="2338"/>
        <v>Inviable Sanitariamente</v>
      </c>
      <c r="CKK471" s="265" t="str">
        <f t="shared" si="2339"/>
        <v>Inviable Sanitariamente</v>
      </c>
      <c r="CKL471" s="265" t="str">
        <f t="shared" si="2340"/>
        <v>Inviable Sanitariamente</v>
      </c>
      <c r="CKM471" s="265" t="str">
        <f t="shared" si="2341"/>
        <v>Inviable Sanitariamente</v>
      </c>
      <c r="CKN471" s="265" t="str">
        <f t="shared" si="2342"/>
        <v>Inviable Sanitariamente</v>
      </c>
      <c r="CKO471" s="265" t="str">
        <f t="shared" si="2343"/>
        <v>Inviable Sanitariamente</v>
      </c>
      <c r="CKP471" s="265" t="str">
        <f t="shared" si="2344"/>
        <v>Inviable Sanitariamente</v>
      </c>
      <c r="CKQ471" s="265" t="str">
        <f t="shared" si="2345"/>
        <v>Inviable Sanitariamente</v>
      </c>
      <c r="CKR471" s="265" t="str">
        <f t="shared" si="2346"/>
        <v>Inviable Sanitariamente</v>
      </c>
      <c r="CKS471" s="265" t="str">
        <f t="shared" si="2347"/>
        <v>Inviable Sanitariamente</v>
      </c>
      <c r="CKT471" s="265" t="str">
        <f t="shared" si="2348"/>
        <v>Inviable Sanitariamente</v>
      </c>
      <c r="CKU471" s="265" t="str">
        <f t="shared" si="2349"/>
        <v>Inviable Sanitariamente</v>
      </c>
      <c r="CKV471" s="265" t="str">
        <f t="shared" si="2350"/>
        <v>Inviable Sanitariamente</v>
      </c>
      <c r="CKW471" s="265" t="str">
        <f t="shared" si="2351"/>
        <v>Inviable Sanitariamente</v>
      </c>
      <c r="CKX471" s="265" t="str">
        <f t="shared" si="2352"/>
        <v>Inviable Sanitariamente</v>
      </c>
      <c r="CKY471" s="265" t="str">
        <f t="shared" si="2353"/>
        <v>Inviable Sanitariamente</v>
      </c>
      <c r="CKZ471" s="265" t="str">
        <f t="shared" si="2354"/>
        <v>Inviable Sanitariamente</v>
      </c>
      <c r="CLA471" s="265" t="str">
        <f t="shared" si="2355"/>
        <v>Inviable Sanitariamente</v>
      </c>
      <c r="CLB471" s="265" t="str">
        <f t="shared" si="2356"/>
        <v>Inviable Sanitariamente</v>
      </c>
      <c r="CLC471" s="265" t="str">
        <f t="shared" si="2357"/>
        <v>Inviable Sanitariamente</v>
      </c>
      <c r="CLD471" s="265" t="str">
        <f t="shared" si="2358"/>
        <v>Inviable Sanitariamente</v>
      </c>
      <c r="CLE471" s="265" t="str">
        <f t="shared" si="2359"/>
        <v>Inviable Sanitariamente</v>
      </c>
      <c r="CLF471" s="265" t="str">
        <f t="shared" si="2360"/>
        <v>Inviable Sanitariamente</v>
      </c>
      <c r="CLG471" s="265" t="str">
        <f t="shared" si="2361"/>
        <v>Inviable Sanitariamente</v>
      </c>
      <c r="CLH471" s="265" t="str">
        <f t="shared" si="2362"/>
        <v>Inviable Sanitariamente</v>
      </c>
      <c r="CLI471" s="265" t="str">
        <f t="shared" si="2363"/>
        <v>Inviable Sanitariamente</v>
      </c>
      <c r="CLJ471" s="265" t="str">
        <f t="shared" si="2364"/>
        <v>Inviable Sanitariamente</v>
      </c>
      <c r="CLK471" s="265" t="str">
        <f t="shared" si="2365"/>
        <v>Inviable Sanitariamente</v>
      </c>
      <c r="CLL471" s="265" t="str">
        <f t="shared" si="2366"/>
        <v>Inviable Sanitariamente</v>
      </c>
      <c r="CLM471" s="265" t="str">
        <f t="shared" si="2367"/>
        <v>Inviable Sanitariamente</v>
      </c>
      <c r="CLN471" s="265" t="str">
        <f t="shared" si="2368"/>
        <v>Inviable Sanitariamente</v>
      </c>
      <c r="CLO471" s="265" t="str">
        <f t="shared" si="2369"/>
        <v>Inviable Sanitariamente</v>
      </c>
      <c r="CLP471" s="265" t="str">
        <f t="shared" si="2370"/>
        <v>Inviable Sanitariamente</v>
      </c>
      <c r="CLQ471" s="265" t="str">
        <f t="shared" si="2371"/>
        <v>Inviable Sanitariamente</v>
      </c>
      <c r="CLR471" s="265" t="str">
        <f t="shared" si="2372"/>
        <v>Inviable Sanitariamente</v>
      </c>
      <c r="CLS471" s="265" t="str">
        <f t="shared" si="2373"/>
        <v>Inviable Sanitariamente</v>
      </c>
      <c r="CLT471" s="265" t="str">
        <f t="shared" si="2374"/>
        <v>Inviable Sanitariamente</v>
      </c>
      <c r="CLU471" s="265" t="str">
        <f t="shared" si="2375"/>
        <v>Inviable Sanitariamente</v>
      </c>
      <c r="CLV471" s="265" t="str">
        <f t="shared" si="2376"/>
        <v>Inviable Sanitariamente</v>
      </c>
      <c r="CLW471" s="265" t="str">
        <f t="shared" si="2377"/>
        <v>Inviable Sanitariamente</v>
      </c>
      <c r="CLX471" s="265" t="str">
        <f t="shared" si="2378"/>
        <v>Inviable Sanitariamente</v>
      </c>
      <c r="CLY471" s="265" t="str">
        <f t="shared" si="2379"/>
        <v>Inviable Sanitariamente</v>
      </c>
      <c r="CLZ471" s="265" t="str">
        <f t="shared" si="2380"/>
        <v>Inviable Sanitariamente</v>
      </c>
      <c r="CMA471" s="265" t="str">
        <f t="shared" si="2381"/>
        <v>Inviable Sanitariamente</v>
      </c>
      <c r="CMB471" s="265" t="str">
        <f t="shared" si="2382"/>
        <v>Inviable Sanitariamente</v>
      </c>
      <c r="CMC471" s="265" t="str">
        <f t="shared" si="2383"/>
        <v>Inviable Sanitariamente</v>
      </c>
      <c r="CMD471" s="265" t="str">
        <f t="shared" si="2384"/>
        <v>Inviable Sanitariamente</v>
      </c>
      <c r="CME471" s="265" t="str">
        <f t="shared" si="2385"/>
        <v>Inviable Sanitariamente</v>
      </c>
      <c r="CMF471" s="265" t="str">
        <f t="shared" si="2386"/>
        <v>Inviable Sanitariamente</v>
      </c>
      <c r="CMG471" s="265" t="str">
        <f t="shared" si="2387"/>
        <v>Inviable Sanitariamente</v>
      </c>
      <c r="CMH471" s="265" t="str">
        <f t="shared" si="2388"/>
        <v>Inviable Sanitariamente</v>
      </c>
      <c r="CMI471" s="265" t="str">
        <f t="shared" si="2389"/>
        <v>Inviable Sanitariamente</v>
      </c>
      <c r="CMJ471" s="265" t="str">
        <f t="shared" si="2390"/>
        <v>Inviable Sanitariamente</v>
      </c>
      <c r="CMK471" s="265" t="str">
        <f t="shared" si="2391"/>
        <v>Inviable Sanitariamente</v>
      </c>
      <c r="CML471" s="265" t="str">
        <f t="shared" si="2392"/>
        <v>Inviable Sanitariamente</v>
      </c>
      <c r="CMM471" s="265" t="str">
        <f t="shared" si="2393"/>
        <v>Inviable Sanitariamente</v>
      </c>
      <c r="CMN471" s="265" t="str">
        <f t="shared" si="2394"/>
        <v>Inviable Sanitariamente</v>
      </c>
      <c r="CMO471" s="265" t="str">
        <f t="shared" si="2395"/>
        <v>Inviable Sanitariamente</v>
      </c>
      <c r="CMP471" s="265" t="str">
        <f t="shared" si="2396"/>
        <v>Inviable Sanitariamente</v>
      </c>
      <c r="CMQ471" s="265" t="str">
        <f t="shared" si="2397"/>
        <v>Inviable Sanitariamente</v>
      </c>
      <c r="CMR471" s="265" t="str">
        <f t="shared" si="2398"/>
        <v>Inviable Sanitariamente</v>
      </c>
      <c r="CMS471" s="265" t="str">
        <f t="shared" si="2399"/>
        <v>Inviable Sanitariamente</v>
      </c>
      <c r="CMT471" s="265" t="str">
        <f t="shared" si="2400"/>
        <v>Inviable Sanitariamente</v>
      </c>
      <c r="CMU471" s="265" t="str">
        <f t="shared" si="2401"/>
        <v>Inviable Sanitariamente</v>
      </c>
      <c r="CMV471" s="265" t="str">
        <f t="shared" si="2402"/>
        <v>Inviable Sanitariamente</v>
      </c>
      <c r="CMW471" s="265" t="str">
        <f t="shared" si="2403"/>
        <v>Inviable Sanitariamente</v>
      </c>
      <c r="CMX471" s="265" t="str">
        <f t="shared" si="2404"/>
        <v>Inviable Sanitariamente</v>
      </c>
      <c r="CMY471" s="265" t="str">
        <f t="shared" si="2405"/>
        <v>Inviable Sanitariamente</v>
      </c>
      <c r="CMZ471" s="265" t="str">
        <f t="shared" si="2406"/>
        <v>Inviable Sanitariamente</v>
      </c>
      <c r="CNA471" s="265" t="str">
        <f t="shared" si="2407"/>
        <v>Inviable Sanitariamente</v>
      </c>
      <c r="CNB471" s="265" t="str">
        <f t="shared" si="2408"/>
        <v>Inviable Sanitariamente</v>
      </c>
      <c r="CNC471" s="265" t="str">
        <f t="shared" si="2409"/>
        <v>Inviable Sanitariamente</v>
      </c>
      <c r="CND471" s="265" t="str">
        <f t="shared" si="2410"/>
        <v>Inviable Sanitariamente</v>
      </c>
      <c r="CNE471" s="265" t="str">
        <f t="shared" si="2411"/>
        <v>Inviable Sanitariamente</v>
      </c>
      <c r="CNF471" s="265" t="str">
        <f t="shared" si="2412"/>
        <v>Inviable Sanitariamente</v>
      </c>
      <c r="CNG471" s="265" t="str">
        <f t="shared" si="2413"/>
        <v>Inviable Sanitariamente</v>
      </c>
      <c r="CNH471" s="265" t="str">
        <f t="shared" si="2414"/>
        <v>Inviable Sanitariamente</v>
      </c>
      <c r="CNI471" s="265" t="str">
        <f t="shared" si="2415"/>
        <v>Inviable Sanitariamente</v>
      </c>
      <c r="CNJ471" s="265" t="str">
        <f t="shared" si="2416"/>
        <v>Inviable Sanitariamente</v>
      </c>
      <c r="CNK471" s="265" t="str">
        <f t="shared" si="2417"/>
        <v>Inviable Sanitariamente</v>
      </c>
      <c r="CNL471" s="265" t="str">
        <f t="shared" si="2418"/>
        <v>Inviable Sanitariamente</v>
      </c>
      <c r="CNM471" s="265" t="str">
        <f t="shared" si="2419"/>
        <v>Inviable Sanitariamente</v>
      </c>
      <c r="CNN471" s="265" t="str">
        <f t="shared" si="2420"/>
        <v>Inviable Sanitariamente</v>
      </c>
      <c r="CNO471" s="265" t="str">
        <f t="shared" si="2421"/>
        <v>Inviable Sanitariamente</v>
      </c>
      <c r="CNP471" s="265" t="str">
        <f t="shared" si="2422"/>
        <v>Inviable Sanitariamente</v>
      </c>
      <c r="CNQ471" s="265" t="str">
        <f t="shared" si="2423"/>
        <v>Inviable Sanitariamente</v>
      </c>
      <c r="CNR471" s="265" t="str">
        <f t="shared" si="2424"/>
        <v>Inviable Sanitariamente</v>
      </c>
      <c r="CNS471" s="265" t="str">
        <f t="shared" si="2425"/>
        <v>Inviable Sanitariamente</v>
      </c>
      <c r="CNT471" s="265" t="str">
        <f t="shared" si="2426"/>
        <v>Inviable Sanitariamente</v>
      </c>
      <c r="CNU471" s="265" t="str">
        <f t="shared" si="2427"/>
        <v>Inviable Sanitariamente</v>
      </c>
      <c r="CNV471" s="265" t="str">
        <f t="shared" si="2428"/>
        <v>Inviable Sanitariamente</v>
      </c>
      <c r="CNW471" s="265" t="str">
        <f t="shared" si="2429"/>
        <v>Inviable Sanitariamente</v>
      </c>
      <c r="CNX471" s="265" t="str">
        <f t="shared" si="2430"/>
        <v>Inviable Sanitariamente</v>
      </c>
      <c r="CNY471" s="265" t="str">
        <f t="shared" si="2431"/>
        <v>Inviable Sanitariamente</v>
      </c>
      <c r="CNZ471" s="265" t="str">
        <f t="shared" si="2432"/>
        <v>Inviable Sanitariamente</v>
      </c>
      <c r="COA471" s="265" t="str">
        <f t="shared" si="2433"/>
        <v>Inviable Sanitariamente</v>
      </c>
      <c r="COB471" s="265" t="str">
        <f t="shared" si="2434"/>
        <v>Inviable Sanitariamente</v>
      </c>
      <c r="COC471" s="265" t="str">
        <f t="shared" si="2435"/>
        <v>Inviable Sanitariamente</v>
      </c>
      <c r="COD471" s="265" t="str">
        <f t="shared" si="2436"/>
        <v>Inviable Sanitariamente</v>
      </c>
      <c r="COE471" s="265" t="str">
        <f t="shared" si="2437"/>
        <v>Inviable Sanitariamente</v>
      </c>
      <c r="COF471" s="265" t="str">
        <f t="shared" si="2438"/>
        <v>Inviable Sanitariamente</v>
      </c>
      <c r="COG471" s="265" t="str">
        <f t="shared" si="2439"/>
        <v>Inviable Sanitariamente</v>
      </c>
      <c r="COH471" s="265" t="str">
        <f t="shared" si="2440"/>
        <v>Inviable Sanitariamente</v>
      </c>
      <c r="COI471" s="265" t="str">
        <f t="shared" si="2441"/>
        <v>Inviable Sanitariamente</v>
      </c>
      <c r="COJ471" s="265" t="str">
        <f t="shared" si="2442"/>
        <v>Inviable Sanitariamente</v>
      </c>
      <c r="COK471" s="265" t="str">
        <f t="shared" si="2443"/>
        <v>Inviable Sanitariamente</v>
      </c>
      <c r="COL471" s="265" t="str">
        <f t="shared" si="2444"/>
        <v>Inviable Sanitariamente</v>
      </c>
      <c r="COM471" s="265" t="str">
        <f t="shared" si="2445"/>
        <v>Inviable Sanitariamente</v>
      </c>
      <c r="CON471" s="265" t="str">
        <f t="shared" si="2446"/>
        <v>Inviable Sanitariamente</v>
      </c>
      <c r="COO471" s="265" t="str">
        <f t="shared" si="2447"/>
        <v>Inviable Sanitariamente</v>
      </c>
      <c r="COP471" s="265" t="str">
        <f t="shared" si="2448"/>
        <v>Inviable Sanitariamente</v>
      </c>
      <c r="COQ471" s="265" t="str">
        <f t="shared" si="2449"/>
        <v>Inviable Sanitariamente</v>
      </c>
      <c r="COR471" s="265" t="str">
        <f t="shared" si="2450"/>
        <v>Inviable Sanitariamente</v>
      </c>
      <c r="COS471" s="265" t="str">
        <f t="shared" si="2451"/>
        <v>Inviable Sanitariamente</v>
      </c>
      <c r="COT471" s="265" t="str">
        <f t="shared" si="2452"/>
        <v>Inviable Sanitariamente</v>
      </c>
      <c r="COU471" s="265" t="str">
        <f t="shared" si="2453"/>
        <v>Inviable Sanitariamente</v>
      </c>
      <c r="COV471" s="265" t="str">
        <f t="shared" si="2454"/>
        <v>Inviable Sanitariamente</v>
      </c>
      <c r="COW471" s="265" t="str">
        <f t="shared" si="2455"/>
        <v>Inviable Sanitariamente</v>
      </c>
      <c r="COX471" s="265" t="str">
        <f t="shared" si="2456"/>
        <v>Inviable Sanitariamente</v>
      </c>
      <c r="COY471" s="265" t="str">
        <f t="shared" si="2457"/>
        <v>Inviable Sanitariamente</v>
      </c>
      <c r="COZ471" s="265" t="str">
        <f t="shared" si="2458"/>
        <v>Inviable Sanitariamente</v>
      </c>
      <c r="CPA471" s="265" t="str">
        <f t="shared" si="2459"/>
        <v>Inviable Sanitariamente</v>
      </c>
      <c r="CPB471" s="265" t="str">
        <f t="shared" si="2460"/>
        <v>Inviable Sanitariamente</v>
      </c>
      <c r="CPC471" s="265" t="str">
        <f t="shared" si="2461"/>
        <v>Inviable Sanitariamente</v>
      </c>
      <c r="CPD471" s="265" t="str">
        <f t="shared" si="2462"/>
        <v>Inviable Sanitariamente</v>
      </c>
      <c r="CPE471" s="265" t="str">
        <f t="shared" si="2463"/>
        <v>Inviable Sanitariamente</v>
      </c>
      <c r="CPF471" s="265" t="str">
        <f t="shared" si="2464"/>
        <v>Inviable Sanitariamente</v>
      </c>
      <c r="CPG471" s="265" t="str">
        <f t="shared" si="2465"/>
        <v>Inviable Sanitariamente</v>
      </c>
      <c r="CPH471" s="265" t="str">
        <f t="shared" si="2466"/>
        <v>Inviable Sanitariamente</v>
      </c>
      <c r="CPI471" s="265" t="str">
        <f t="shared" si="2467"/>
        <v>Inviable Sanitariamente</v>
      </c>
      <c r="CPJ471" s="265" t="str">
        <f t="shared" si="2468"/>
        <v>Inviable Sanitariamente</v>
      </c>
      <c r="CPK471" s="265" t="str">
        <f t="shared" si="2469"/>
        <v>Inviable Sanitariamente</v>
      </c>
      <c r="CPL471" s="265" t="str">
        <f t="shared" si="2470"/>
        <v>Inviable Sanitariamente</v>
      </c>
      <c r="CPM471" s="265" t="str">
        <f t="shared" si="2471"/>
        <v>Inviable Sanitariamente</v>
      </c>
      <c r="CPN471" s="265" t="str">
        <f t="shared" si="2472"/>
        <v>Inviable Sanitariamente</v>
      </c>
      <c r="CPO471" s="265" t="str">
        <f t="shared" si="2473"/>
        <v>Inviable Sanitariamente</v>
      </c>
      <c r="CPP471" s="265" t="str">
        <f t="shared" si="2474"/>
        <v>Inviable Sanitariamente</v>
      </c>
      <c r="CPQ471" s="265" t="str">
        <f t="shared" si="2475"/>
        <v>Inviable Sanitariamente</v>
      </c>
      <c r="CPR471" s="265" t="str">
        <f t="shared" si="2476"/>
        <v>Inviable Sanitariamente</v>
      </c>
      <c r="CPS471" s="265" t="str">
        <f t="shared" si="2477"/>
        <v>Inviable Sanitariamente</v>
      </c>
      <c r="CPT471" s="265" t="str">
        <f t="shared" si="2478"/>
        <v>Inviable Sanitariamente</v>
      </c>
      <c r="CPU471" s="265" t="str">
        <f t="shared" si="2479"/>
        <v>Inviable Sanitariamente</v>
      </c>
      <c r="CPV471" s="265" t="str">
        <f t="shared" si="2480"/>
        <v>Inviable Sanitariamente</v>
      </c>
      <c r="CPW471" s="265" t="str">
        <f t="shared" si="2481"/>
        <v>Inviable Sanitariamente</v>
      </c>
      <c r="CPX471" s="265" t="str">
        <f t="shared" si="2482"/>
        <v>Inviable Sanitariamente</v>
      </c>
      <c r="CPY471" s="265" t="str">
        <f t="shared" si="2483"/>
        <v>Inviable Sanitariamente</v>
      </c>
      <c r="CPZ471" s="265" t="str">
        <f t="shared" si="2484"/>
        <v>Inviable Sanitariamente</v>
      </c>
      <c r="CQA471" s="265" t="str">
        <f t="shared" si="2485"/>
        <v>Inviable Sanitariamente</v>
      </c>
      <c r="CQB471" s="265" t="str">
        <f t="shared" si="2486"/>
        <v>Inviable Sanitariamente</v>
      </c>
      <c r="CQC471" s="265" t="str">
        <f t="shared" si="2487"/>
        <v>Inviable Sanitariamente</v>
      </c>
      <c r="CQD471" s="265" t="str">
        <f t="shared" si="2488"/>
        <v>Inviable Sanitariamente</v>
      </c>
      <c r="CQE471" s="265" t="str">
        <f t="shared" si="2489"/>
        <v>Inviable Sanitariamente</v>
      </c>
      <c r="CQF471" s="265" t="str">
        <f t="shared" si="2490"/>
        <v>Inviable Sanitariamente</v>
      </c>
      <c r="CQG471" s="265" t="str">
        <f t="shared" si="2491"/>
        <v>Inviable Sanitariamente</v>
      </c>
      <c r="CQH471" s="265" t="str">
        <f t="shared" si="2492"/>
        <v>Inviable Sanitariamente</v>
      </c>
      <c r="CQI471" s="265" t="str">
        <f t="shared" si="2493"/>
        <v>Inviable Sanitariamente</v>
      </c>
      <c r="CQJ471" s="265" t="str">
        <f t="shared" si="2494"/>
        <v>Inviable Sanitariamente</v>
      </c>
      <c r="CQK471" s="265" t="str">
        <f t="shared" si="2495"/>
        <v>Inviable Sanitariamente</v>
      </c>
      <c r="CQL471" s="265" t="str">
        <f t="shared" si="2496"/>
        <v>Inviable Sanitariamente</v>
      </c>
      <c r="CQM471" s="265" t="str">
        <f t="shared" si="2497"/>
        <v>Inviable Sanitariamente</v>
      </c>
      <c r="CQN471" s="265" t="str">
        <f t="shared" si="2498"/>
        <v>Inviable Sanitariamente</v>
      </c>
      <c r="CQO471" s="265" t="str">
        <f t="shared" si="2499"/>
        <v>Inviable Sanitariamente</v>
      </c>
      <c r="CQP471" s="265" t="str">
        <f t="shared" si="2500"/>
        <v>Inviable Sanitariamente</v>
      </c>
      <c r="CQQ471" s="265" t="str">
        <f t="shared" si="2501"/>
        <v>Inviable Sanitariamente</v>
      </c>
      <c r="CQR471" s="265" t="str">
        <f t="shared" si="2502"/>
        <v>Inviable Sanitariamente</v>
      </c>
      <c r="CQS471" s="265" t="str">
        <f t="shared" si="2503"/>
        <v>Inviable Sanitariamente</v>
      </c>
      <c r="CQT471" s="265" t="str">
        <f t="shared" si="2504"/>
        <v>Inviable Sanitariamente</v>
      </c>
      <c r="CQU471" s="265" t="str">
        <f t="shared" si="2505"/>
        <v>Inviable Sanitariamente</v>
      </c>
      <c r="CQV471" s="265" t="str">
        <f t="shared" si="2506"/>
        <v>Inviable Sanitariamente</v>
      </c>
      <c r="CQW471" s="265" t="str">
        <f t="shared" si="2507"/>
        <v>Inviable Sanitariamente</v>
      </c>
      <c r="CQX471" s="265" t="str">
        <f t="shared" si="2508"/>
        <v>Inviable Sanitariamente</v>
      </c>
      <c r="CQY471" s="265" t="str">
        <f t="shared" si="2509"/>
        <v>Inviable Sanitariamente</v>
      </c>
      <c r="CQZ471" s="265" t="str">
        <f t="shared" si="2510"/>
        <v>Inviable Sanitariamente</v>
      </c>
      <c r="CRA471" s="265" t="str">
        <f t="shared" si="2511"/>
        <v>Inviable Sanitariamente</v>
      </c>
      <c r="CRB471" s="265" t="str">
        <f t="shared" si="2512"/>
        <v>Inviable Sanitariamente</v>
      </c>
      <c r="CRC471" s="265" t="str">
        <f t="shared" si="2513"/>
        <v>Inviable Sanitariamente</v>
      </c>
      <c r="CRD471" s="265" t="str">
        <f t="shared" si="2514"/>
        <v>Inviable Sanitariamente</v>
      </c>
      <c r="CRE471" s="265" t="str">
        <f t="shared" si="2515"/>
        <v>Inviable Sanitariamente</v>
      </c>
      <c r="CRF471" s="265" t="str">
        <f t="shared" si="2516"/>
        <v>Inviable Sanitariamente</v>
      </c>
      <c r="CRG471" s="265" t="str">
        <f t="shared" si="2517"/>
        <v>Inviable Sanitariamente</v>
      </c>
      <c r="CRH471" s="265" t="str">
        <f t="shared" si="2518"/>
        <v>Inviable Sanitariamente</v>
      </c>
      <c r="CRI471" s="265" t="str">
        <f t="shared" si="2519"/>
        <v>Inviable Sanitariamente</v>
      </c>
      <c r="CRJ471" s="265" t="str">
        <f t="shared" si="2520"/>
        <v>Inviable Sanitariamente</v>
      </c>
      <c r="CRK471" s="265" t="str">
        <f t="shared" si="2521"/>
        <v>Inviable Sanitariamente</v>
      </c>
      <c r="CRL471" s="265" t="str">
        <f t="shared" si="2522"/>
        <v>Inviable Sanitariamente</v>
      </c>
      <c r="CRM471" s="265" t="str">
        <f t="shared" si="2523"/>
        <v>Inviable Sanitariamente</v>
      </c>
      <c r="CRN471" s="265" t="str">
        <f t="shared" si="2524"/>
        <v>Inviable Sanitariamente</v>
      </c>
      <c r="CRO471" s="265" t="str">
        <f t="shared" si="2525"/>
        <v>Inviable Sanitariamente</v>
      </c>
      <c r="CRP471" s="265" t="str">
        <f t="shared" si="2526"/>
        <v>Inviable Sanitariamente</v>
      </c>
      <c r="CRQ471" s="265" t="str">
        <f t="shared" si="2527"/>
        <v>Inviable Sanitariamente</v>
      </c>
      <c r="CRR471" s="265" t="str">
        <f t="shared" si="2528"/>
        <v>Inviable Sanitariamente</v>
      </c>
      <c r="CRS471" s="265" t="str">
        <f t="shared" si="2529"/>
        <v>Inviable Sanitariamente</v>
      </c>
      <c r="CRT471" s="265" t="str">
        <f t="shared" si="2530"/>
        <v>Inviable Sanitariamente</v>
      </c>
      <c r="CRU471" s="265" t="str">
        <f t="shared" si="2531"/>
        <v>Inviable Sanitariamente</v>
      </c>
      <c r="CRV471" s="265" t="str">
        <f t="shared" si="2532"/>
        <v>Inviable Sanitariamente</v>
      </c>
      <c r="CRW471" s="265" t="str">
        <f t="shared" si="2533"/>
        <v>Inviable Sanitariamente</v>
      </c>
      <c r="CRX471" s="265" t="str">
        <f t="shared" si="2534"/>
        <v>Inviable Sanitariamente</v>
      </c>
      <c r="CRY471" s="265" t="str">
        <f t="shared" si="2535"/>
        <v>Inviable Sanitariamente</v>
      </c>
      <c r="CRZ471" s="265" t="str">
        <f t="shared" si="2536"/>
        <v>Inviable Sanitariamente</v>
      </c>
      <c r="CSA471" s="265" t="str">
        <f t="shared" si="2537"/>
        <v>Inviable Sanitariamente</v>
      </c>
      <c r="CSB471" s="265" t="str">
        <f t="shared" si="2538"/>
        <v>Inviable Sanitariamente</v>
      </c>
      <c r="CSC471" s="265" t="str">
        <f t="shared" si="2539"/>
        <v>Inviable Sanitariamente</v>
      </c>
      <c r="CSD471" s="265" t="str">
        <f t="shared" si="2540"/>
        <v>Inviable Sanitariamente</v>
      </c>
      <c r="CSE471" s="265" t="str">
        <f t="shared" si="2541"/>
        <v>Inviable Sanitariamente</v>
      </c>
      <c r="CSF471" s="265" t="str">
        <f t="shared" si="2542"/>
        <v>Inviable Sanitariamente</v>
      </c>
      <c r="CSG471" s="265" t="str">
        <f t="shared" si="2543"/>
        <v>Inviable Sanitariamente</v>
      </c>
      <c r="CSH471" s="265" t="str">
        <f t="shared" si="2544"/>
        <v>Inviable Sanitariamente</v>
      </c>
      <c r="CSI471" s="265" t="str">
        <f t="shared" si="2545"/>
        <v>Inviable Sanitariamente</v>
      </c>
      <c r="CSJ471" s="265" t="str">
        <f t="shared" si="2546"/>
        <v>Inviable Sanitariamente</v>
      </c>
      <c r="CSK471" s="265" t="str">
        <f t="shared" si="2547"/>
        <v>Inviable Sanitariamente</v>
      </c>
      <c r="CSL471" s="265" t="str">
        <f t="shared" si="2548"/>
        <v>Inviable Sanitariamente</v>
      </c>
      <c r="CSM471" s="265" t="str">
        <f t="shared" si="2549"/>
        <v>Inviable Sanitariamente</v>
      </c>
      <c r="CSN471" s="265" t="str">
        <f t="shared" si="2550"/>
        <v>Inviable Sanitariamente</v>
      </c>
      <c r="CSO471" s="265" t="str">
        <f t="shared" si="2551"/>
        <v>Inviable Sanitariamente</v>
      </c>
      <c r="CSP471" s="265" t="str">
        <f t="shared" si="2552"/>
        <v>Inviable Sanitariamente</v>
      </c>
      <c r="CSQ471" s="265" t="str">
        <f t="shared" si="2553"/>
        <v>Inviable Sanitariamente</v>
      </c>
      <c r="CSR471" s="265" t="str">
        <f t="shared" si="2554"/>
        <v>Inviable Sanitariamente</v>
      </c>
      <c r="CSS471" s="265" t="str">
        <f t="shared" si="2555"/>
        <v>Inviable Sanitariamente</v>
      </c>
      <c r="CST471" s="265" t="str">
        <f t="shared" si="2556"/>
        <v>Inviable Sanitariamente</v>
      </c>
      <c r="CSU471" s="265" t="str">
        <f t="shared" si="2557"/>
        <v>Inviable Sanitariamente</v>
      </c>
      <c r="CSV471" s="265" t="str">
        <f t="shared" si="2558"/>
        <v>Inviable Sanitariamente</v>
      </c>
      <c r="CSW471" s="265" t="str">
        <f t="shared" si="2559"/>
        <v>Inviable Sanitariamente</v>
      </c>
      <c r="CSX471" s="265" t="str">
        <f t="shared" si="2560"/>
        <v>Inviable Sanitariamente</v>
      </c>
      <c r="CSY471" s="265" t="str">
        <f t="shared" si="2561"/>
        <v>Inviable Sanitariamente</v>
      </c>
      <c r="CSZ471" s="265" t="str">
        <f t="shared" si="2562"/>
        <v>Inviable Sanitariamente</v>
      </c>
      <c r="CTA471" s="265" t="str">
        <f t="shared" si="2563"/>
        <v>Inviable Sanitariamente</v>
      </c>
      <c r="CTB471" s="265" t="str">
        <f t="shared" si="2564"/>
        <v>Inviable Sanitariamente</v>
      </c>
      <c r="CTC471" s="265" t="str">
        <f t="shared" si="2565"/>
        <v>Inviable Sanitariamente</v>
      </c>
      <c r="CTD471" s="265" t="str">
        <f t="shared" si="2566"/>
        <v>Inviable Sanitariamente</v>
      </c>
      <c r="CTE471" s="265" t="str">
        <f t="shared" si="2567"/>
        <v>Inviable Sanitariamente</v>
      </c>
      <c r="CTF471" s="265" t="str">
        <f t="shared" si="2568"/>
        <v>Inviable Sanitariamente</v>
      </c>
      <c r="CTG471" s="265" t="str">
        <f t="shared" si="2569"/>
        <v>Inviable Sanitariamente</v>
      </c>
      <c r="CTH471" s="265" t="str">
        <f t="shared" si="2570"/>
        <v>Inviable Sanitariamente</v>
      </c>
      <c r="CTI471" s="265" t="str">
        <f t="shared" si="2571"/>
        <v>Inviable Sanitariamente</v>
      </c>
      <c r="CTJ471" s="265" t="str">
        <f t="shared" si="2572"/>
        <v>Inviable Sanitariamente</v>
      </c>
      <c r="CTK471" s="265" t="str">
        <f t="shared" si="2573"/>
        <v>Inviable Sanitariamente</v>
      </c>
      <c r="CTL471" s="265" t="str">
        <f t="shared" si="2574"/>
        <v>Inviable Sanitariamente</v>
      </c>
      <c r="CTM471" s="265" t="str">
        <f t="shared" si="2575"/>
        <v>Inviable Sanitariamente</v>
      </c>
      <c r="CTN471" s="265" t="str">
        <f t="shared" si="2576"/>
        <v>Inviable Sanitariamente</v>
      </c>
      <c r="CTO471" s="265" t="str">
        <f t="shared" si="2577"/>
        <v>Inviable Sanitariamente</v>
      </c>
      <c r="CTP471" s="265" t="str">
        <f t="shared" si="2578"/>
        <v>Inviable Sanitariamente</v>
      </c>
      <c r="CTQ471" s="265" t="str">
        <f t="shared" si="2579"/>
        <v>Inviable Sanitariamente</v>
      </c>
      <c r="CTR471" s="265" t="str">
        <f t="shared" si="2580"/>
        <v>Inviable Sanitariamente</v>
      </c>
      <c r="CTS471" s="265" t="str">
        <f t="shared" si="2581"/>
        <v>Inviable Sanitariamente</v>
      </c>
      <c r="CTT471" s="265" t="str">
        <f t="shared" si="2582"/>
        <v>Inviable Sanitariamente</v>
      </c>
      <c r="CTU471" s="265" t="str">
        <f t="shared" si="2583"/>
        <v>Inviable Sanitariamente</v>
      </c>
      <c r="CTV471" s="265" t="str">
        <f t="shared" si="2584"/>
        <v>Inviable Sanitariamente</v>
      </c>
      <c r="CTW471" s="265" t="str">
        <f t="shared" si="2585"/>
        <v>Inviable Sanitariamente</v>
      </c>
      <c r="CTX471" s="265" t="str">
        <f t="shared" si="2586"/>
        <v>Inviable Sanitariamente</v>
      </c>
      <c r="CTY471" s="265" t="str">
        <f t="shared" si="2587"/>
        <v>Inviable Sanitariamente</v>
      </c>
      <c r="CTZ471" s="265" t="str">
        <f t="shared" si="2588"/>
        <v>Inviable Sanitariamente</v>
      </c>
      <c r="CUA471" s="265" t="str">
        <f t="shared" si="2589"/>
        <v>Inviable Sanitariamente</v>
      </c>
      <c r="CUB471" s="265" t="str">
        <f t="shared" si="2590"/>
        <v>Inviable Sanitariamente</v>
      </c>
      <c r="CUC471" s="265" t="str">
        <f t="shared" si="2591"/>
        <v>Inviable Sanitariamente</v>
      </c>
      <c r="CUD471" s="265" t="str">
        <f t="shared" si="2592"/>
        <v>Inviable Sanitariamente</v>
      </c>
      <c r="CUE471" s="265" t="str">
        <f t="shared" si="2593"/>
        <v>Inviable Sanitariamente</v>
      </c>
      <c r="CUF471" s="265" t="str">
        <f t="shared" si="2594"/>
        <v>Inviable Sanitariamente</v>
      </c>
      <c r="CUG471" s="265" t="str">
        <f t="shared" si="2595"/>
        <v>Inviable Sanitariamente</v>
      </c>
      <c r="CUH471" s="265" t="str">
        <f t="shared" si="2596"/>
        <v>Inviable Sanitariamente</v>
      </c>
      <c r="CUI471" s="265" t="str">
        <f t="shared" si="2597"/>
        <v>Inviable Sanitariamente</v>
      </c>
      <c r="CUJ471" s="265" t="str">
        <f t="shared" si="2598"/>
        <v>Inviable Sanitariamente</v>
      </c>
      <c r="CUK471" s="265" t="str">
        <f t="shared" si="2599"/>
        <v>Inviable Sanitariamente</v>
      </c>
      <c r="CUL471" s="265" t="str">
        <f t="shared" si="2600"/>
        <v>Inviable Sanitariamente</v>
      </c>
      <c r="CUM471" s="265" t="str">
        <f t="shared" si="2601"/>
        <v>Inviable Sanitariamente</v>
      </c>
      <c r="CUN471" s="265" t="str">
        <f t="shared" si="2602"/>
        <v>Inviable Sanitariamente</v>
      </c>
      <c r="CUO471" s="265" t="str">
        <f t="shared" si="2603"/>
        <v>Inviable Sanitariamente</v>
      </c>
      <c r="CUP471" s="265" t="str">
        <f t="shared" si="2604"/>
        <v>Inviable Sanitariamente</v>
      </c>
      <c r="CUQ471" s="265" t="str">
        <f t="shared" si="2605"/>
        <v>Inviable Sanitariamente</v>
      </c>
      <c r="CUR471" s="265" t="str">
        <f t="shared" si="2606"/>
        <v>Inviable Sanitariamente</v>
      </c>
      <c r="CUS471" s="265" t="str">
        <f t="shared" si="2607"/>
        <v>Inviable Sanitariamente</v>
      </c>
      <c r="CUT471" s="265" t="str">
        <f t="shared" si="2608"/>
        <v>Inviable Sanitariamente</v>
      </c>
      <c r="CUU471" s="265" t="str">
        <f t="shared" si="2609"/>
        <v>Inviable Sanitariamente</v>
      </c>
      <c r="CUV471" s="265" t="str">
        <f t="shared" si="2610"/>
        <v>Inviable Sanitariamente</v>
      </c>
      <c r="CUW471" s="265" t="str">
        <f t="shared" si="2611"/>
        <v>Inviable Sanitariamente</v>
      </c>
      <c r="CUX471" s="265" t="str">
        <f t="shared" si="2612"/>
        <v>Inviable Sanitariamente</v>
      </c>
      <c r="CUY471" s="265" t="str">
        <f t="shared" si="2613"/>
        <v>Inviable Sanitariamente</v>
      </c>
      <c r="CUZ471" s="265" t="str">
        <f t="shared" si="2614"/>
        <v>Inviable Sanitariamente</v>
      </c>
      <c r="CVA471" s="265" t="str">
        <f t="shared" si="2615"/>
        <v>Inviable Sanitariamente</v>
      </c>
      <c r="CVB471" s="265" t="str">
        <f t="shared" si="2616"/>
        <v>Inviable Sanitariamente</v>
      </c>
      <c r="CVC471" s="265" t="str">
        <f t="shared" si="2617"/>
        <v>Inviable Sanitariamente</v>
      </c>
      <c r="CVD471" s="265" t="str">
        <f t="shared" si="2618"/>
        <v>Inviable Sanitariamente</v>
      </c>
      <c r="CVE471" s="265" t="str">
        <f t="shared" si="2619"/>
        <v>Inviable Sanitariamente</v>
      </c>
      <c r="CVF471" s="265" t="str">
        <f t="shared" si="2620"/>
        <v>Inviable Sanitariamente</v>
      </c>
      <c r="CVG471" s="265" t="str">
        <f t="shared" si="2621"/>
        <v>Inviable Sanitariamente</v>
      </c>
      <c r="CVH471" s="265" t="str">
        <f t="shared" si="2622"/>
        <v>Inviable Sanitariamente</v>
      </c>
      <c r="CVI471" s="265" t="str">
        <f t="shared" si="2623"/>
        <v>Inviable Sanitariamente</v>
      </c>
      <c r="CVJ471" s="265" t="str">
        <f t="shared" si="2624"/>
        <v>Inviable Sanitariamente</v>
      </c>
      <c r="CVK471" s="265" t="str">
        <f t="shared" si="2625"/>
        <v>Inviable Sanitariamente</v>
      </c>
      <c r="CVL471" s="265" t="str">
        <f t="shared" si="2626"/>
        <v>Inviable Sanitariamente</v>
      </c>
      <c r="CVM471" s="265" t="str">
        <f t="shared" si="2627"/>
        <v>Inviable Sanitariamente</v>
      </c>
      <c r="CVN471" s="265" t="str">
        <f t="shared" si="2628"/>
        <v>Inviable Sanitariamente</v>
      </c>
      <c r="CVO471" s="265" t="str">
        <f t="shared" si="2629"/>
        <v>Inviable Sanitariamente</v>
      </c>
      <c r="CVP471" s="265" t="str">
        <f t="shared" si="2630"/>
        <v>Inviable Sanitariamente</v>
      </c>
      <c r="CVQ471" s="265" t="str">
        <f t="shared" si="2631"/>
        <v>Inviable Sanitariamente</v>
      </c>
      <c r="CVR471" s="265" t="str">
        <f t="shared" si="2632"/>
        <v>Inviable Sanitariamente</v>
      </c>
      <c r="CVS471" s="265" t="str">
        <f t="shared" si="2633"/>
        <v>Inviable Sanitariamente</v>
      </c>
      <c r="CVT471" s="265" t="str">
        <f t="shared" si="2634"/>
        <v>Inviable Sanitariamente</v>
      </c>
      <c r="CVU471" s="265" t="str">
        <f t="shared" si="2635"/>
        <v>Inviable Sanitariamente</v>
      </c>
      <c r="CVV471" s="265" t="str">
        <f t="shared" si="2636"/>
        <v>Inviable Sanitariamente</v>
      </c>
      <c r="CVW471" s="265" t="str">
        <f t="shared" si="2637"/>
        <v>Inviable Sanitariamente</v>
      </c>
      <c r="CVX471" s="265" t="str">
        <f t="shared" si="2638"/>
        <v>Inviable Sanitariamente</v>
      </c>
      <c r="CVY471" s="265" t="str">
        <f t="shared" si="2639"/>
        <v>Inviable Sanitariamente</v>
      </c>
      <c r="CVZ471" s="265" t="str">
        <f t="shared" si="2640"/>
        <v>Inviable Sanitariamente</v>
      </c>
      <c r="CWA471" s="265" t="str">
        <f t="shared" si="2641"/>
        <v>Inviable Sanitariamente</v>
      </c>
      <c r="CWB471" s="265" t="str">
        <f t="shared" si="2642"/>
        <v>Inviable Sanitariamente</v>
      </c>
      <c r="CWC471" s="265" t="str">
        <f t="shared" si="2643"/>
        <v>Inviable Sanitariamente</v>
      </c>
      <c r="CWD471" s="265" t="str">
        <f t="shared" si="2644"/>
        <v>Inviable Sanitariamente</v>
      </c>
      <c r="CWE471" s="265" t="str">
        <f t="shared" si="2645"/>
        <v>Inviable Sanitariamente</v>
      </c>
      <c r="CWF471" s="265" t="str">
        <f t="shared" si="2646"/>
        <v>Inviable Sanitariamente</v>
      </c>
      <c r="CWG471" s="265" t="str">
        <f t="shared" si="2647"/>
        <v>Inviable Sanitariamente</v>
      </c>
      <c r="CWH471" s="265" t="str">
        <f t="shared" si="2648"/>
        <v>Inviable Sanitariamente</v>
      </c>
      <c r="CWI471" s="265" t="str">
        <f t="shared" si="2649"/>
        <v>Inviable Sanitariamente</v>
      </c>
      <c r="CWJ471" s="265" t="str">
        <f t="shared" si="2650"/>
        <v>Inviable Sanitariamente</v>
      </c>
      <c r="CWK471" s="265" t="str">
        <f t="shared" si="2651"/>
        <v>Inviable Sanitariamente</v>
      </c>
      <c r="CWL471" s="265" t="str">
        <f t="shared" si="2652"/>
        <v>Inviable Sanitariamente</v>
      </c>
      <c r="CWM471" s="265" t="str">
        <f t="shared" si="2653"/>
        <v>Inviable Sanitariamente</v>
      </c>
      <c r="CWN471" s="265" t="str">
        <f t="shared" si="2654"/>
        <v>Inviable Sanitariamente</v>
      </c>
      <c r="CWO471" s="265" t="str">
        <f t="shared" si="2655"/>
        <v>Inviable Sanitariamente</v>
      </c>
      <c r="CWP471" s="265" t="str">
        <f t="shared" si="2656"/>
        <v>Inviable Sanitariamente</v>
      </c>
      <c r="CWQ471" s="265" t="str">
        <f t="shared" si="2657"/>
        <v>Inviable Sanitariamente</v>
      </c>
      <c r="CWR471" s="265" t="str">
        <f t="shared" si="2658"/>
        <v>Inviable Sanitariamente</v>
      </c>
      <c r="CWS471" s="265" t="str">
        <f t="shared" si="2659"/>
        <v>Inviable Sanitariamente</v>
      </c>
      <c r="CWT471" s="265" t="str">
        <f t="shared" si="2660"/>
        <v>Inviable Sanitariamente</v>
      </c>
      <c r="CWU471" s="265" t="str">
        <f t="shared" si="2661"/>
        <v>Inviable Sanitariamente</v>
      </c>
      <c r="CWV471" s="265" t="str">
        <f t="shared" si="2662"/>
        <v>Inviable Sanitariamente</v>
      </c>
      <c r="CWW471" s="265" t="str">
        <f t="shared" si="2663"/>
        <v>Inviable Sanitariamente</v>
      </c>
      <c r="CWX471" s="265" t="str">
        <f t="shared" si="2664"/>
        <v>Inviable Sanitariamente</v>
      </c>
      <c r="CWY471" s="265" t="str">
        <f t="shared" si="2665"/>
        <v>Inviable Sanitariamente</v>
      </c>
      <c r="CWZ471" s="265" t="str">
        <f t="shared" si="2666"/>
        <v>Inviable Sanitariamente</v>
      </c>
      <c r="CXA471" s="265" t="str">
        <f t="shared" si="2667"/>
        <v>Inviable Sanitariamente</v>
      </c>
      <c r="CXB471" s="265" t="str">
        <f t="shared" si="2668"/>
        <v>Inviable Sanitariamente</v>
      </c>
      <c r="CXC471" s="265" t="str">
        <f t="shared" si="2669"/>
        <v>Inviable Sanitariamente</v>
      </c>
      <c r="CXD471" s="265" t="str">
        <f t="shared" si="2670"/>
        <v>Inviable Sanitariamente</v>
      </c>
      <c r="CXE471" s="265" t="str">
        <f t="shared" si="2671"/>
        <v>Inviable Sanitariamente</v>
      </c>
      <c r="CXF471" s="265" t="str">
        <f t="shared" si="2672"/>
        <v>Inviable Sanitariamente</v>
      </c>
      <c r="CXG471" s="265" t="str">
        <f t="shared" si="2673"/>
        <v>Inviable Sanitariamente</v>
      </c>
      <c r="CXH471" s="265" t="str">
        <f t="shared" si="2674"/>
        <v>Inviable Sanitariamente</v>
      </c>
      <c r="CXI471" s="265" t="str">
        <f t="shared" si="2675"/>
        <v>Inviable Sanitariamente</v>
      </c>
      <c r="CXJ471" s="265" t="str">
        <f t="shared" si="2676"/>
        <v>Inviable Sanitariamente</v>
      </c>
      <c r="CXK471" s="265" t="str">
        <f t="shared" si="2677"/>
        <v>Inviable Sanitariamente</v>
      </c>
      <c r="CXL471" s="265" t="str">
        <f t="shared" si="2678"/>
        <v>Inviable Sanitariamente</v>
      </c>
      <c r="CXM471" s="265" t="str">
        <f t="shared" si="2679"/>
        <v>Inviable Sanitariamente</v>
      </c>
      <c r="CXN471" s="265" t="str">
        <f t="shared" si="2680"/>
        <v>Inviable Sanitariamente</v>
      </c>
      <c r="CXO471" s="265" t="str">
        <f t="shared" si="2681"/>
        <v>Inviable Sanitariamente</v>
      </c>
      <c r="CXP471" s="265" t="str">
        <f t="shared" si="2682"/>
        <v>Inviable Sanitariamente</v>
      </c>
      <c r="CXQ471" s="265" t="str">
        <f t="shared" si="2683"/>
        <v>Inviable Sanitariamente</v>
      </c>
      <c r="CXR471" s="265" t="str">
        <f t="shared" si="2684"/>
        <v>Inviable Sanitariamente</v>
      </c>
      <c r="CXS471" s="265" t="str">
        <f t="shared" si="2685"/>
        <v>Inviable Sanitariamente</v>
      </c>
      <c r="CXT471" s="265" t="str">
        <f t="shared" si="2686"/>
        <v>Inviable Sanitariamente</v>
      </c>
      <c r="CXU471" s="265" t="str">
        <f t="shared" si="2687"/>
        <v>Inviable Sanitariamente</v>
      </c>
      <c r="CXV471" s="265" t="str">
        <f t="shared" si="2688"/>
        <v>Inviable Sanitariamente</v>
      </c>
      <c r="CXW471" s="265" t="str">
        <f t="shared" si="2689"/>
        <v>Inviable Sanitariamente</v>
      </c>
      <c r="CXX471" s="265" t="str">
        <f t="shared" si="2690"/>
        <v>Inviable Sanitariamente</v>
      </c>
      <c r="CXY471" s="265" t="str">
        <f t="shared" si="2691"/>
        <v>Inviable Sanitariamente</v>
      </c>
      <c r="CXZ471" s="265" t="str">
        <f t="shared" si="2692"/>
        <v>Inviable Sanitariamente</v>
      </c>
      <c r="CYA471" s="265" t="str">
        <f t="shared" si="2693"/>
        <v>Inviable Sanitariamente</v>
      </c>
      <c r="CYB471" s="265" t="str">
        <f t="shared" si="2694"/>
        <v>Inviable Sanitariamente</v>
      </c>
      <c r="CYC471" s="265" t="str">
        <f t="shared" si="2695"/>
        <v>Inviable Sanitariamente</v>
      </c>
      <c r="CYD471" s="265" t="str">
        <f t="shared" si="2696"/>
        <v>Inviable Sanitariamente</v>
      </c>
      <c r="CYE471" s="265" t="str">
        <f t="shared" si="2697"/>
        <v>Inviable Sanitariamente</v>
      </c>
      <c r="CYF471" s="265" t="str">
        <f t="shared" si="2698"/>
        <v>Inviable Sanitariamente</v>
      </c>
      <c r="CYG471" s="265" t="str">
        <f t="shared" si="2699"/>
        <v>Inviable Sanitariamente</v>
      </c>
      <c r="CYH471" s="265" t="str">
        <f t="shared" si="2700"/>
        <v>Inviable Sanitariamente</v>
      </c>
      <c r="CYI471" s="265" t="str">
        <f t="shared" si="2701"/>
        <v>Inviable Sanitariamente</v>
      </c>
      <c r="CYJ471" s="265" t="str">
        <f t="shared" si="2702"/>
        <v>Inviable Sanitariamente</v>
      </c>
      <c r="CYK471" s="265" t="str">
        <f t="shared" si="2703"/>
        <v>Inviable Sanitariamente</v>
      </c>
      <c r="CYL471" s="265" t="str">
        <f t="shared" si="2704"/>
        <v>Inviable Sanitariamente</v>
      </c>
      <c r="CYM471" s="265" t="str">
        <f t="shared" si="2705"/>
        <v>Inviable Sanitariamente</v>
      </c>
      <c r="CYN471" s="265" t="str">
        <f t="shared" si="2706"/>
        <v>Inviable Sanitariamente</v>
      </c>
      <c r="CYO471" s="265" t="str">
        <f t="shared" si="2707"/>
        <v>Inviable Sanitariamente</v>
      </c>
      <c r="CYP471" s="265" t="str">
        <f t="shared" si="2708"/>
        <v>Inviable Sanitariamente</v>
      </c>
      <c r="CYQ471" s="265" t="str">
        <f t="shared" si="2709"/>
        <v>Inviable Sanitariamente</v>
      </c>
      <c r="CYR471" s="265" t="str">
        <f t="shared" si="2710"/>
        <v>Inviable Sanitariamente</v>
      </c>
      <c r="CYS471" s="265" t="str">
        <f t="shared" si="2711"/>
        <v>Inviable Sanitariamente</v>
      </c>
      <c r="CYT471" s="265" t="str">
        <f t="shared" si="2712"/>
        <v>Inviable Sanitariamente</v>
      </c>
      <c r="CYU471" s="265" t="str">
        <f t="shared" si="2713"/>
        <v>Inviable Sanitariamente</v>
      </c>
      <c r="CYV471" s="265" t="str">
        <f t="shared" si="2714"/>
        <v>Inviable Sanitariamente</v>
      </c>
      <c r="CYW471" s="265" t="str">
        <f t="shared" si="2715"/>
        <v>Inviable Sanitariamente</v>
      </c>
      <c r="CYX471" s="265" t="str">
        <f t="shared" si="2716"/>
        <v>Inviable Sanitariamente</v>
      </c>
      <c r="CYY471" s="265" t="str">
        <f t="shared" si="2717"/>
        <v>Inviable Sanitariamente</v>
      </c>
      <c r="CYZ471" s="265" t="str">
        <f t="shared" si="2718"/>
        <v>Inviable Sanitariamente</v>
      </c>
      <c r="CZA471" s="265" t="str">
        <f t="shared" si="2719"/>
        <v>Inviable Sanitariamente</v>
      </c>
      <c r="CZB471" s="265" t="str">
        <f t="shared" si="2720"/>
        <v>Inviable Sanitariamente</v>
      </c>
      <c r="CZC471" s="265" t="str">
        <f t="shared" si="2721"/>
        <v>Inviable Sanitariamente</v>
      </c>
      <c r="CZD471" s="265" t="str">
        <f t="shared" si="2722"/>
        <v>Inviable Sanitariamente</v>
      </c>
      <c r="CZE471" s="265" t="str">
        <f t="shared" si="2723"/>
        <v>Inviable Sanitariamente</v>
      </c>
      <c r="CZF471" s="265" t="str">
        <f t="shared" si="2724"/>
        <v>Inviable Sanitariamente</v>
      </c>
      <c r="CZG471" s="265" t="str">
        <f t="shared" si="2725"/>
        <v>Inviable Sanitariamente</v>
      </c>
      <c r="CZH471" s="265" t="str">
        <f t="shared" si="2726"/>
        <v>Inviable Sanitariamente</v>
      </c>
      <c r="CZI471" s="265" t="str">
        <f t="shared" si="2727"/>
        <v>Inviable Sanitariamente</v>
      </c>
      <c r="CZJ471" s="265" t="str">
        <f t="shared" si="2728"/>
        <v>Inviable Sanitariamente</v>
      </c>
      <c r="CZK471" s="265" t="str">
        <f t="shared" si="2729"/>
        <v>Inviable Sanitariamente</v>
      </c>
      <c r="CZL471" s="265" t="str">
        <f t="shared" si="2730"/>
        <v>Inviable Sanitariamente</v>
      </c>
      <c r="CZM471" s="265" t="str">
        <f t="shared" si="2731"/>
        <v>Inviable Sanitariamente</v>
      </c>
      <c r="CZN471" s="265" t="str">
        <f t="shared" si="2732"/>
        <v>Inviable Sanitariamente</v>
      </c>
      <c r="CZO471" s="265" t="str">
        <f t="shared" si="2733"/>
        <v>Inviable Sanitariamente</v>
      </c>
      <c r="CZP471" s="265" t="str">
        <f t="shared" si="2734"/>
        <v>Inviable Sanitariamente</v>
      </c>
      <c r="CZQ471" s="265" t="str">
        <f t="shared" si="2735"/>
        <v>Inviable Sanitariamente</v>
      </c>
      <c r="CZR471" s="265" t="str">
        <f t="shared" si="2736"/>
        <v>Inviable Sanitariamente</v>
      </c>
      <c r="CZS471" s="265" t="str">
        <f t="shared" si="2737"/>
        <v>Inviable Sanitariamente</v>
      </c>
      <c r="CZT471" s="265" t="str">
        <f t="shared" si="2738"/>
        <v>Inviable Sanitariamente</v>
      </c>
      <c r="CZU471" s="265" t="str">
        <f t="shared" si="2739"/>
        <v>Inviable Sanitariamente</v>
      </c>
      <c r="CZV471" s="265" t="str">
        <f t="shared" si="2740"/>
        <v>Inviable Sanitariamente</v>
      </c>
      <c r="CZW471" s="265" t="str">
        <f t="shared" si="2741"/>
        <v>Inviable Sanitariamente</v>
      </c>
      <c r="CZX471" s="265" t="str">
        <f t="shared" si="2742"/>
        <v>Inviable Sanitariamente</v>
      </c>
      <c r="CZY471" s="265" t="str">
        <f t="shared" si="2743"/>
        <v>Inviable Sanitariamente</v>
      </c>
      <c r="CZZ471" s="265" t="str">
        <f t="shared" si="2744"/>
        <v>Inviable Sanitariamente</v>
      </c>
      <c r="DAA471" s="265" t="str">
        <f t="shared" si="2745"/>
        <v>Inviable Sanitariamente</v>
      </c>
      <c r="DAB471" s="265" t="str">
        <f t="shared" si="2746"/>
        <v>Inviable Sanitariamente</v>
      </c>
      <c r="DAC471" s="265" t="str">
        <f t="shared" si="2747"/>
        <v>Inviable Sanitariamente</v>
      </c>
      <c r="DAD471" s="265" t="str">
        <f t="shared" si="2748"/>
        <v>Inviable Sanitariamente</v>
      </c>
      <c r="DAE471" s="265" t="str">
        <f t="shared" si="2749"/>
        <v>Inviable Sanitariamente</v>
      </c>
      <c r="DAF471" s="265" t="str">
        <f t="shared" si="2750"/>
        <v>Inviable Sanitariamente</v>
      </c>
      <c r="DAG471" s="265" t="str">
        <f t="shared" si="2751"/>
        <v>Inviable Sanitariamente</v>
      </c>
      <c r="DAH471" s="265" t="str">
        <f t="shared" si="2752"/>
        <v>Inviable Sanitariamente</v>
      </c>
      <c r="DAI471" s="265" t="str">
        <f t="shared" si="2753"/>
        <v>Inviable Sanitariamente</v>
      </c>
      <c r="DAJ471" s="265" t="str">
        <f t="shared" si="2754"/>
        <v>Inviable Sanitariamente</v>
      </c>
      <c r="DAK471" s="265" t="str">
        <f t="shared" si="2755"/>
        <v>Inviable Sanitariamente</v>
      </c>
      <c r="DAL471" s="265" t="str">
        <f t="shared" si="2756"/>
        <v>Inviable Sanitariamente</v>
      </c>
      <c r="DAM471" s="265" t="str">
        <f t="shared" si="2757"/>
        <v>Inviable Sanitariamente</v>
      </c>
      <c r="DAN471" s="265" t="str">
        <f t="shared" si="2758"/>
        <v>Inviable Sanitariamente</v>
      </c>
      <c r="DAO471" s="265" t="str">
        <f t="shared" si="2759"/>
        <v>Inviable Sanitariamente</v>
      </c>
      <c r="DAP471" s="265" t="str">
        <f t="shared" si="2760"/>
        <v>Inviable Sanitariamente</v>
      </c>
      <c r="DAQ471" s="265" t="str">
        <f t="shared" si="2761"/>
        <v>Inviable Sanitariamente</v>
      </c>
      <c r="DAR471" s="265" t="str">
        <f t="shared" si="2762"/>
        <v>Inviable Sanitariamente</v>
      </c>
      <c r="DAS471" s="265" t="str">
        <f t="shared" si="2763"/>
        <v>Inviable Sanitariamente</v>
      </c>
      <c r="DAT471" s="265" t="str">
        <f t="shared" si="2764"/>
        <v>Inviable Sanitariamente</v>
      </c>
      <c r="DAU471" s="265" t="str">
        <f t="shared" si="2765"/>
        <v>Inviable Sanitariamente</v>
      </c>
      <c r="DAV471" s="265" t="str">
        <f t="shared" si="2766"/>
        <v>Inviable Sanitariamente</v>
      </c>
      <c r="DAW471" s="265" t="str">
        <f t="shared" si="2767"/>
        <v>Inviable Sanitariamente</v>
      </c>
      <c r="DAX471" s="265" t="str">
        <f t="shared" si="2768"/>
        <v>Inviable Sanitariamente</v>
      </c>
      <c r="DAY471" s="265" t="str">
        <f t="shared" si="2769"/>
        <v>Inviable Sanitariamente</v>
      </c>
      <c r="DAZ471" s="265" t="str">
        <f t="shared" si="2770"/>
        <v>Inviable Sanitariamente</v>
      </c>
      <c r="DBA471" s="265" t="str">
        <f t="shared" si="2771"/>
        <v>Inviable Sanitariamente</v>
      </c>
      <c r="DBB471" s="265" t="str">
        <f t="shared" si="2772"/>
        <v>Inviable Sanitariamente</v>
      </c>
      <c r="DBC471" s="265" t="str">
        <f t="shared" si="2773"/>
        <v>Inviable Sanitariamente</v>
      </c>
      <c r="DBD471" s="265" t="str">
        <f t="shared" si="2774"/>
        <v>Inviable Sanitariamente</v>
      </c>
      <c r="DBE471" s="265" t="str">
        <f t="shared" si="2775"/>
        <v>Inviable Sanitariamente</v>
      </c>
      <c r="DBF471" s="265" t="str">
        <f t="shared" si="2776"/>
        <v>Inviable Sanitariamente</v>
      </c>
      <c r="DBG471" s="265" t="str">
        <f t="shared" si="2777"/>
        <v>Inviable Sanitariamente</v>
      </c>
      <c r="DBH471" s="265" t="str">
        <f t="shared" si="2778"/>
        <v>Inviable Sanitariamente</v>
      </c>
      <c r="DBI471" s="265" t="str">
        <f t="shared" si="2779"/>
        <v>Inviable Sanitariamente</v>
      </c>
      <c r="DBJ471" s="265" t="str">
        <f t="shared" si="2780"/>
        <v>Inviable Sanitariamente</v>
      </c>
      <c r="DBK471" s="265" t="str">
        <f t="shared" si="2781"/>
        <v>Inviable Sanitariamente</v>
      </c>
      <c r="DBL471" s="265" t="str">
        <f t="shared" si="2782"/>
        <v>Inviable Sanitariamente</v>
      </c>
      <c r="DBM471" s="265" t="str">
        <f t="shared" si="2783"/>
        <v>Inviable Sanitariamente</v>
      </c>
      <c r="DBN471" s="265" t="str">
        <f t="shared" si="2784"/>
        <v>Inviable Sanitariamente</v>
      </c>
      <c r="DBO471" s="265" t="str">
        <f t="shared" si="2785"/>
        <v>Inviable Sanitariamente</v>
      </c>
      <c r="DBP471" s="265" t="str">
        <f t="shared" si="2786"/>
        <v>Inviable Sanitariamente</v>
      </c>
      <c r="DBQ471" s="265" t="str">
        <f t="shared" si="2787"/>
        <v>Inviable Sanitariamente</v>
      </c>
      <c r="DBR471" s="265" t="str">
        <f t="shared" si="2788"/>
        <v>Inviable Sanitariamente</v>
      </c>
      <c r="DBS471" s="265" t="str">
        <f t="shared" si="2789"/>
        <v>Inviable Sanitariamente</v>
      </c>
      <c r="DBT471" s="265" t="str">
        <f t="shared" si="2790"/>
        <v>Inviable Sanitariamente</v>
      </c>
      <c r="DBU471" s="265" t="str">
        <f t="shared" si="2791"/>
        <v>Inviable Sanitariamente</v>
      </c>
      <c r="DBV471" s="265" t="str">
        <f t="shared" si="2792"/>
        <v>Inviable Sanitariamente</v>
      </c>
      <c r="DBW471" s="265" t="str">
        <f t="shared" si="2793"/>
        <v>Inviable Sanitariamente</v>
      </c>
      <c r="DBX471" s="265" t="str">
        <f t="shared" si="2794"/>
        <v>Inviable Sanitariamente</v>
      </c>
      <c r="DBY471" s="265" t="str">
        <f t="shared" si="2795"/>
        <v>Inviable Sanitariamente</v>
      </c>
      <c r="DBZ471" s="265" t="str">
        <f t="shared" si="2796"/>
        <v>Inviable Sanitariamente</v>
      </c>
      <c r="DCA471" s="265" t="str">
        <f t="shared" si="2797"/>
        <v>Inviable Sanitariamente</v>
      </c>
      <c r="DCB471" s="265" t="str">
        <f t="shared" si="2798"/>
        <v>Inviable Sanitariamente</v>
      </c>
      <c r="DCC471" s="265" t="str">
        <f t="shared" si="2799"/>
        <v>Inviable Sanitariamente</v>
      </c>
      <c r="DCD471" s="265" t="str">
        <f t="shared" si="2800"/>
        <v>Inviable Sanitariamente</v>
      </c>
      <c r="DCE471" s="265" t="str">
        <f t="shared" si="2801"/>
        <v>Inviable Sanitariamente</v>
      </c>
      <c r="DCF471" s="265" t="str">
        <f t="shared" si="2802"/>
        <v>Inviable Sanitariamente</v>
      </c>
      <c r="DCG471" s="265" t="str">
        <f t="shared" si="2803"/>
        <v>Inviable Sanitariamente</v>
      </c>
      <c r="DCH471" s="265" t="str">
        <f t="shared" si="2804"/>
        <v>Inviable Sanitariamente</v>
      </c>
      <c r="DCI471" s="265" t="str">
        <f t="shared" si="2805"/>
        <v>Inviable Sanitariamente</v>
      </c>
      <c r="DCJ471" s="265" t="str">
        <f t="shared" si="2806"/>
        <v>Inviable Sanitariamente</v>
      </c>
      <c r="DCK471" s="265" t="str">
        <f t="shared" si="2807"/>
        <v>Inviable Sanitariamente</v>
      </c>
      <c r="DCL471" s="265" t="str">
        <f t="shared" si="2808"/>
        <v>Inviable Sanitariamente</v>
      </c>
      <c r="DCM471" s="265" t="str">
        <f t="shared" si="2809"/>
        <v>Inviable Sanitariamente</v>
      </c>
      <c r="DCN471" s="265" t="str">
        <f t="shared" si="2810"/>
        <v>Inviable Sanitariamente</v>
      </c>
      <c r="DCO471" s="265" t="str">
        <f t="shared" si="2811"/>
        <v>Inviable Sanitariamente</v>
      </c>
      <c r="DCP471" s="265" t="str">
        <f t="shared" si="2812"/>
        <v>Inviable Sanitariamente</v>
      </c>
      <c r="DCQ471" s="265" t="str">
        <f t="shared" si="2813"/>
        <v>Inviable Sanitariamente</v>
      </c>
      <c r="DCR471" s="265" t="str">
        <f t="shared" si="2814"/>
        <v>Inviable Sanitariamente</v>
      </c>
      <c r="DCS471" s="265" t="str">
        <f t="shared" si="2815"/>
        <v>Inviable Sanitariamente</v>
      </c>
      <c r="DCT471" s="265" t="str">
        <f t="shared" si="2816"/>
        <v>Inviable Sanitariamente</v>
      </c>
      <c r="DCU471" s="265" t="str">
        <f t="shared" si="2817"/>
        <v>Inviable Sanitariamente</v>
      </c>
      <c r="DCV471" s="265" t="str">
        <f t="shared" si="2818"/>
        <v>Inviable Sanitariamente</v>
      </c>
      <c r="DCW471" s="265" t="str">
        <f t="shared" si="2819"/>
        <v>Inviable Sanitariamente</v>
      </c>
      <c r="DCX471" s="265" t="str">
        <f t="shared" si="2820"/>
        <v>Inviable Sanitariamente</v>
      </c>
      <c r="DCY471" s="265" t="str">
        <f t="shared" si="2821"/>
        <v>Inviable Sanitariamente</v>
      </c>
      <c r="DCZ471" s="265" t="str">
        <f t="shared" si="2822"/>
        <v>Inviable Sanitariamente</v>
      </c>
      <c r="DDA471" s="265" t="str">
        <f t="shared" si="2823"/>
        <v>Inviable Sanitariamente</v>
      </c>
      <c r="DDB471" s="265" t="str">
        <f t="shared" si="2824"/>
        <v>Inviable Sanitariamente</v>
      </c>
      <c r="DDC471" s="265" t="str">
        <f t="shared" si="2825"/>
        <v>Inviable Sanitariamente</v>
      </c>
      <c r="DDD471" s="265" t="str">
        <f t="shared" si="2826"/>
        <v>Inviable Sanitariamente</v>
      </c>
      <c r="DDE471" s="265" t="str">
        <f t="shared" si="2827"/>
        <v>Inviable Sanitariamente</v>
      </c>
      <c r="DDF471" s="265" t="str">
        <f t="shared" si="2828"/>
        <v>Inviable Sanitariamente</v>
      </c>
      <c r="DDG471" s="265" t="str">
        <f t="shared" si="2829"/>
        <v>Inviable Sanitariamente</v>
      </c>
      <c r="DDH471" s="265" t="str">
        <f t="shared" si="2830"/>
        <v>Inviable Sanitariamente</v>
      </c>
      <c r="DDI471" s="265" t="str">
        <f t="shared" si="2831"/>
        <v>Inviable Sanitariamente</v>
      </c>
      <c r="DDJ471" s="265" t="str">
        <f t="shared" si="2832"/>
        <v>Inviable Sanitariamente</v>
      </c>
      <c r="DDK471" s="265" t="str">
        <f t="shared" si="2833"/>
        <v>Inviable Sanitariamente</v>
      </c>
      <c r="DDL471" s="265" t="str">
        <f t="shared" si="2834"/>
        <v>Inviable Sanitariamente</v>
      </c>
      <c r="DDM471" s="265" t="str">
        <f t="shared" si="2835"/>
        <v>Inviable Sanitariamente</v>
      </c>
      <c r="DDN471" s="265" t="str">
        <f t="shared" si="2836"/>
        <v>Inviable Sanitariamente</v>
      </c>
      <c r="DDO471" s="265" t="str">
        <f t="shared" si="2837"/>
        <v>Inviable Sanitariamente</v>
      </c>
      <c r="DDP471" s="265" t="str">
        <f t="shared" si="2838"/>
        <v>Inviable Sanitariamente</v>
      </c>
      <c r="DDQ471" s="265" t="str">
        <f t="shared" si="2839"/>
        <v>Inviable Sanitariamente</v>
      </c>
      <c r="DDR471" s="265" t="str">
        <f t="shared" si="2840"/>
        <v>Inviable Sanitariamente</v>
      </c>
      <c r="DDS471" s="265" t="str">
        <f t="shared" si="2841"/>
        <v>Inviable Sanitariamente</v>
      </c>
      <c r="DDT471" s="265" t="str">
        <f t="shared" si="2842"/>
        <v>Inviable Sanitariamente</v>
      </c>
      <c r="DDU471" s="265" t="str">
        <f t="shared" si="2843"/>
        <v>Inviable Sanitariamente</v>
      </c>
      <c r="DDV471" s="265" t="str">
        <f t="shared" si="2844"/>
        <v>Inviable Sanitariamente</v>
      </c>
      <c r="DDW471" s="265" t="str">
        <f t="shared" si="2845"/>
        <v>Inviable Sanitariamente</v>
      </c>
      <c r="DDX471" s="265" t="str">
        <f t="shared" si="2846"/>
        <v>Inviable Sanitariamente</v>
      </c>
      <c r="DDY471" s="265" t="str">
        <f t="shared" si="2847"/>
        <v>Inviable Sanitariamente</v>
      </c>
      <c r="DDZ471" s="265" t="str">
        <f t="shared" si="2848"/>
        <v>Inviable Sanitariamente</v>
      </c>
      <c r="DEA471" s="265" t="str">
        <f t="shared" si="2849"/>
        <v>Inviable Sanitariamente</v>
      </c>
      <c r="DEB471" s="265" t="str">
        <f t="shared" si="2850"/>
        <v>Inviable Sanitariamente</v>
      </c>
      <c r="DEC471" s="265" t="str">
        <f t="shared" si="2851"/>
        <v>Inviable Sanitariamente</v>
      </c>
      <c r="DED471" s="265" t="str">
        <f t="shared" si="2852"/>
        <v>Inviable Sanitariamente</v>
      </c>
      <c r="DEE471" s="265" t="str">
        <f t="shared" si="2853"/>
        <v>Inviable Sanitariamente</v>
      </c>
      <c r="DEF471" s="265" t="str">
        <f t="shared" si="2854"/>
        <v>Inviable Sanitariamente</v>
      </c>
      <c r="DEG471" s="265" t="str">
        <f t="shared" si="2855"/>
        <v>Inviable Sanitariamente</v>
      </c>
      <c r="DEH471" s="265" t="str">
        <f t="shared" si="2856"/>
        <v>Inviable Sanitariamente</v>
      </c>
      <c r="DEI471" s="265" t="str">
        <f t="shared" si="2857"/>
        <v>Inviable Sanitariamente</v>
      </c>
      <c r="DEJ471" s="265" t="str">
        <f t="shared" si="2858"/>
        <v>Inviable Sanitariamente</v>
      </c>
      <c r="DEK471" s="265" t="str">
        <f t="shared" si="2859"/>
        <v>Inviable Sanitariamente</v>
      </c>
      <c r="DEL471" s="265" t="str">
        <f t="shared" si="2860"/>
        <v>Inviable Sanitariamente</v>
      </c>
      <c r="DEM471" s="265" t="str">
        <f t="shared" si="2861"/>
        <v>Inviable Sanitariamente</v>
      </c>
      <c r="DEN471" s="265" t="str">
        <f t="shared" si="2862"/>
        <v>Inviable Sanitariamente</v>
      </c>
      <c r="DEO471" s="265" t="str">
        <f t="shared" si="2863"/>
        <v>Inviable Sanitariamente</v>
      </c>
      <c r="DEP471" s="265" t="str">
        <f t="shared" si="2864"/>
        <v>Inviable Sanitariamente</v>
      </c>
      <c r="DEQ471" s="265" t="str">
        <f t="shared" si="2865"/>
        <v>Inviable Sanitariamente</v>
      </c>
      <c r="DER471" s="265" t="str">
        <f t="shared" si="2866"/>
        <v>Inviable Sanitariamente</v>
      </c>
      <c r="DES471" s="265" t="str">
        <f t="shared" si="2867"/>
        <v>Inviable Sanitariamente</v>
      </c>
      <c r="DET471" s="265" t="str">
        <f t="shared" si="2868"/>
        <v>Inviable Sanitariamente</v>
      </c>
      <c r="DEU471" s="265" t="str">
        <f t="shared" si="2869"/>
        <v>Inviable Sanitariamente</v>
      </c>
      <c r="DEV471" s="265" t="str">
        <f t="shared" si="2870"/>
        <v>Inviable Sanitariamente</v>
      </c>
      <c r="DEW471" s="265" t="str">
        <f t="shared" si="2871"/>
        <v>Inviable Sanitariamente</v>
      </c>
      <c r="DEX471" s="265" t="str">
        <f t="shared" si="2872"/>
        <v>Inviable Sanitariamente</v>
      </c>
      <c r="DEY471" s="265" t="str">
        <f t="shared" si="2873"/>
        <v>Inviable Sanitariamente</v>
      </c>
      <c r="DEZ471" s="265" t="str">
        <f t="shared" si="2874"/>
        <v>Inviable Sanitariamente</v>
      </c>
      <c r="DFA471" s="265" t="str">
        <f t="shared" si="2875"/>
        <v>Inviable Sanitariamente</v>
      </c>
      <c r="DFB471" s="265" t="str">
        <f t="shared" si="2876"/>
        <v>Inviable Sanitariamente</v>
      </c>
      <c r="DFC471" s="265" t="str">
        <f t="shared" si="2877"/>
        <v>Inviable Sanitariamente</v>
      </c>
      <c r="DFD471" s="265" t="str">
        <f t="shared" si="2878"/>
        <v>Inviable Sanitariamente</v>
      </c>
      <c r="DFE471" s="265" t="str">
        <f t="shared" si="2879"/>
        <v>Inviable Sanitariamente</v>
      </c>
      <c r="DFF471" s="265" t="str">
        <f t="shared" si="2880"/>
        <v>Inviable Sanitariamente</v>
      </c>
      <c r="DFG471" s="265" t="str">
        <f t="shared" si="2881"/>
        <v>Inviable Sanitariamente</v>
      </c>
      <c r="DFH471" s="265" t="str">
        <f t="shared" si="2882"/>
        <v>Inviable Sanitariamente</v>
      </c>
      <c r="DFI471" s="265" t="str">
        <f t="shared" si="2883"/>
        <v>Inviable Sanitariamente</v>
      </c>
      <c r="DFJ471" s="265" t="str">
        <f t="shared" si="2884"/>
        <v>Inviable Sanitariamente</v>
      </c>
      <c r="DFK471" s="265" t="str">
        <f t="shared" si="2885"/>
        <v>Inviable Sanitariamente</v>
      </c>
      <c r="DFL471" s="265" t="str">
        <f t="shared" si="2886"/>
        <v>Inviable Sanitariamente</v>
      </c>
      <c r="DFM471" s="265" t="str">
        <f t="shared" si="2887"/>
        <v>Inviable Sanitariamente</v>
      </c>
      <c r="DFN471" s="265" t="str">
        <f t="shared" si="2888"/>
        <v>Inviable Sanitariamente</v>
      </c>
      <c r="DFO471" s="265" t="str">
        <f t="shared" si="2889"/>
        <v>Inviable Sanitariamente</v>
      </c>
      <c r="DFP471" s="265" t="str">
        <f t="shared" si="2890"/>
        <v>Inviable Sanitariamente</v>
      </c>
      <c r="DFQ471" s="265" t="str">
        <f t="shared" si="2891"/>
        <v>Inviable Sanitariamente</v>
      </c>
      <c r="DFR471" s="265" t="str">
        <f t="shared" si="2892"/>
        <v>Inviable Sanitariamente</v>
      </c>
      <c r="DFS471" s="265" t="str">
        <f t="shared" si="2893"/>
        <v>Inviable Sanitariamente</v>
      </c>
      <c r="DFT471" s="265" t="str">
        <f t="shared" si="2894"/>
        <v>Inviable Sanitariamente</v>
      </c>
      <c r="DFU471" s="265" t="str">
        <f t="shared" si="2895"/>
        <v>Inviable Sanitariamente</v>
      </c>
      <c r="DFV471" s="265" t="str">
        <f t="shared" si="2896"/>
        <v>Inviable Sanitariamente</v>
      </c>
      <c r="DFW471" s="265" t="str">
        <f t="shared" si="2897"/>
        <v>Inviable Sanitariamente</v>
      </c>
      <c r="DFX471" s="265" t="str">
        <f t="shared" si="2898"/>
        <v>Inviable Sanitariamente</v>
      </c>
      <c r="DFY471" s="265" t="str">
        <f t="shared" si="2899"/>
        <v>Inviable Sanitariamente</v>
      </c>
      <c r="DFZ471" s="265" t="str">
        <f t="shared" si="2900"/>
        <v>Inviable Sanitariamente</v>
      </c>
      <c r="DGA471" s="265" t="str">
        <f t="shared" si="2901"/>
        <v>Inviable Sanitariamente</v>
      </c>
      <c r="DGB471" s="265" t="str">
        <f t="shared" si="2902"/>
        <v>Inviable Sanitariamente</v>
      </c>
      <c r="DGC471" s="265" t="str">
        <f t="shared" si="2903"/>
        <v>Inviable Sanitariamente</v>
      </c>
      <c r="DGD471" s="265" t="str">
        <f t="shared" si="2904"/>
        <v>Inviable Sanitariamente</v>
      </c>
      <c r="DGE471" s="265" t="str">
        <f t="shared" si="2905"/>
        <v>Inviable Sanitariamente</v>
      </c>
      <c r="DGF471" s="265" t="str">
        <f t="shared" si="2906"/>
        <v>Inviable Sanitariamente</v>
      </c>
      <c r="DGG471" s="265" t="str">
        <f t="shared" si="2907"/>
        <v>Inviable Sanitariamente</v>
      </c>
      <c r="DGH471" s="265" t="str">
        <f t="shared" si="2908"/>
        <v>Inviable Sanitariamente</v>
      </c>
      <c r="DGI471" s="265" t="str">
        <f t="shared" si="2909"/>
        <v>Inviable Sanitariamente</v>
      </c>
      <c r="DGJ471" s="265" t="str">
        <f t="shared" si="2910"/>
        <v>Inviable Sanitariamente</v>
      </c>
      <c r="DGK471" s="265" t="str">
        <f t="shared" si="2911"/>
        <v>Inviable Sanitariamente</v>
      </c>
      <c r="DGL471" s="265" t="str">
        <f t="shared" si="2912"/>
        <v>Inviable Sanitariamente</v>
      </c>
      <c r="DGM471" s="265" t="str">
        <f t="shared" si="2913"/>
        <v>Inviable Sanitariamente</v>
      </c>
      <c r="DGN471" s="265" t="str">
        <f t="shared" si="2914"/>
        <v>Inviable Sanitariamente</v>
      </c>
      <c r="DGO471" s="265" t="str">
        <f t="shared" si="2915"/>
        <v>Inviable Sanitariamente</v>
      </c>
      <c r="DGP471" s="265" t="str">
        <f t="shared" si="2916"/>
        <v>Inviable Sanitariamente</v>
      </c>
      <c r="DGQ471" s="265" t="str">
        <f t="shared" si="2917"/>
        <v>Inviable Sanitariamente</v>
      </c>
      <c r="DGR471" s="265" t="str">
        <f t="shared" si="2918"/>
        <v>Inviable Sanitariamente</v>
      </c>
      <c r="DGS471" s="265" t="str">
        <f t="shared" si="2919"/>
        <v>Inviable Sanitariamente</v>
      </c>
      <c r="DGT471" s="265" t="str">
        <f t="shared" si="2920"/>
        <v>Inviable Sanitariamente</v>
      </c>
      <c r="DGU471" s="265" t="str">
        <f t="shared" si="2921"/>
        <v>Inviable Sanitariamente</v>
      </c>
      <c r="DGV471" s="265" t="str">
        <f t="shared" si="2922"/>
        <v>Inviable Sanitariamente</v>
      </c>
      <c r="DGW471" s="265" t="str">
        <f t="shared" si="2923"/>
        <v>Inviable Sanitariamente</v>
      </c>
      <c r="DGX471" s="265" t="str">
        <f t="shared" si="2924"/>
        <v>Inviable Sanitariamente</v>
      </c>
      <c r="DGY471" s="265" t="str">
        <f t="shared" si="2925"/>
        <v>Inviable Sanitariamente</v>
      </c>
      <c r="DGZ471" s="265" t="str">
        <f t="shared" si="2926"/>
        <v>Inviable Sanitariamente</v>
      </c>
      <c r="DHA471" s="265" t="str">
        <f t="shared" si="2927"/>
        <v>Inviable Sanitariamente</v>
      </c>
      <c r="DHB471" s="265" t="str">
        <f t="shared" si="2928"/>
        <v>Inviable Sanitariamente</v>
      </c>
      <c r="DHC471" s="265" t="str">
        <f t="shared" si="2929"/>
        <v>Inviable Sanitariamente</v>
      </c>
      <c r="DHD471" s="265" t="str">
        <f t="shared" si="2930"/>
        <v>Inviable Sanitariamente</v>
      </c>
      <c r="DHE471" s="265" t="str">
        <f t="shared" si="2931"/>
        <v>Inviable Sanitariamente</v>
      </c>
      <c r="DHF471" s="265" t="str">
        <f t="shared" si="2932"/>
        <v>Inviable Sanitariamente</v>
      </c>
      <c r="DHG471" s="265" t="str">
        <f t="shared" si="2933"/>
        <v>Inviable Sanitariamente</v>
      </c>
      <c r="DHH471" s="265" t="str">
        <f t="shared" si="2934"/>
        <v>Inviable Sanitariamente</v>
      </c>
      <c r="DHI471" s="265" t="str">
        <f t="shared" si="2935"/>
        <v>Inviable Sanitariamente</v>
      </c>
      <c r="DHJ471" s="265" t="str">
        <f t="shared" si="2936"/>
        <v>Inviable Sanitariamente</v>
      </c>
      <c r="DHK471" s="265" t="str">
        <f t="shared" si="2937"/>
        <v>Inviable Sanitariamente</v>
      </c>
      <c r="DHL471" s="265" t="str">
        <f t="shared" si="2938"/>
        <v>Inviable Sanitariamente</v>
      </c>
      <c r="DHM471" s="265" t="str">
        <f t="shared" si="2939"/>
        <v>Inviable Sanitariamente</v>
      </c>
      <c r="DHN471" s="265" t="str">
        <f t="shared" si="2940"/>
        <v>Inviable Sanitariamente</v>
      </c>
      <c r="DHO471" s="265" t="str">
        <f t="shared" si="2941"/>
        <v>Inviable Sanitariamente</v>
      </c>
      <c r="DHP471" s="265" t="str">
        <f t="shared" si="2942"/>
        <v>Inviable Sanitariamente</v>
      </c>
      <c r="DHQ471" s="265" t="str">
        <f t="shared" si="2943"/>
        <v>Inviable Sanitariamente</v>
      </c>
      <c r="DHR471" s="265" t="str">
        <f t="shared" si="2944"/>
        <v>Inviable Sanitariamente</v>
      </c>
      <c r="DHS471" s="265" t="str">
        <f t="shared" si="2945"/>
        <v>Inviable Sanitariamente</v>
      </c>
      <c r="DHT471" s="265" t="str">
        <f t="shared" si="2946"/>
        <v>Inviable Sanitariamente</v>
      </c>
      <c r="DHU471" s="265" t="str">
        <f t="shared" si="2947"/>
        <v>Inviable Sanitariamente</v>
      </c>
      <c r="DHV471" s="265" t="str">
        <f t="shared" si="2948"/>
        <v>Inviable Sanitariamente</v>
      </c>
      <c r="DHW471" s="265" t="str">
        <f t="shared" si="2949"/>
        <v>Inviable Sanitariamente</v>
      </c>
      <c r="DHX471" s="265" t="str">
        <f t="shared" si="2950"/>
        <v>Inviable Sanitariamente</v>
      </c>
      <c r="DHY471" s="265" t="str">
        <f t="shared" si="2951"/>
        <v>Inviable Sanitariamente</v>
      </c>
      <c r="DHZ471" s="265" t="str">
        <f t="shared" si="2952"/>
        <v>Inviable Sanitariamente</v>
      </c>
      <c r="DIA471" s="265" t="str">
        <f t="shared" si="2953"/>
        <v>Inviable Sanitariamente</v>
      </c>
      <c r="DIB471" s="265" t="str">
        <f t="shared" si="2954"/>
        <v>Inviable Sanitariamente</v>
      </c>
      <c r="DIC471" s="265" t="str">
        <f t="shared" si="2955"/>
        <v>Inviable Sanitariamente</v>
      </c>
      <c r="DID471" s="265" t="str">
        <f t="shared" si="2956"/>
        <v>Inviable Sanitariamente</v>
      </c>
      <c r="DIE471" s="265" t="str">
        <f t="shared" si="2957"/>
        <v>Inviable Sanitariamente</v>
      </c>
      <c r="DIF471" s="265" t="str">
        <f t="shared" si="2958"/>
        <v>Inviable Sanitariamente</v>
      </c>
      <c r="DIG471" s="265" t="str">
        <f t="shared" si="2959"/>
        <v>Inviable Sanitariamente</v>
      </c>
      <c r="DIH471" s="265" t="str">
        <f t="shared" si="2960"/>
        <v>Inviable Sanitariamente</v>
      </c>
      <c r="DII471" s="265" t="str">
        <f t="shared" si="2961"/>
        <v>Inviable Sanitariamente</v>
      </c>
      <c r="DIJ471" s="265" t="str">
        <f t="shared" si="2962"/>
        <v>Inviable Sanitariamente</v>
      </c>
      <c r="DIK471" s="265" t="str">
        <f t="shared" si="2963"/>
        <v>Inviable Sanitariamente</v>
      </c>
      <c r="DIL471" s="265" t="str">
        <f t="shared" si="2964"/>
        <v>Inviable Sanitariamente</v>
      </c>
      <c r="DIM471" s="265" t="str">
        <f t="shared" si="2965"/>
        <v>Inviable Sanitariamente</v>
      </c>
      <c r="DIN471" s="265" t="str">
        <f t="shared" si="2966"/>
        <v>Inviable Sanitariamente</v>
      </c>
      <c r="DIO471" s="265" t="str">
        <f t="shared" si="2967"/>
        <v>Inviable Sanitariamente</v>
      </c>
      <c r="DIP471" s="265" t="str">
        <f t="shared" si="2968"/>
        <v>Inviable Sanitariamente</v>
      </c>
      <c r="DIQ471" s="265" t="str">
        <f t="shared" si="2969"/>
        <v>Inviable Sanitariamente</v>
      </c>
      <c r="DIR471" s="265" t="str">
        <f t="shared" si="2970"/>
        <v>Inviable Sanitariamente</v>
      </c>
      <c r="DIS471" s="265" t="str">
        <f t="shared" si="2971"/>
        <v>Inviable Sanitariamente</v>
      </c>
      <c r="DIT471" s="265" t="str">
        <f t="shared" si="2972"/>
        <v>Inviable Sanitariamente</v>
      </c>
      <c r="DIU471" s="265" t="str">
        <f t="shared" si="2973"/>
        <v>Inviable Sanitariamente</v>
      </c>
      <c r="DIV471" s="265" t="str">
        <f t="shared" si="2974"/>
        <v>Inviable Sanitariamente</v>
      </c>
      <c r="DIW471" s="265" t="str">
        <f t="shared" si="2975"/>
        <v>Inviable Sanitariamente</v>
      </c>
      <c r="DIX471" s="265" t="str">
        <f t="shared" si="2976"/>
        <v>Inviable Sanitariamente</v>
      </c>
      <c r="DIY471" s="265" t="str">
        <f t="shared" si="2977"/>
        <v>Inviable Sanitariamente</v>
      </c>
      <c r="DIZ471" s="265" t="str">
        <f t="shared" si="2978"/>
        <v>Inviable Sanitariamente</v>
      </c>
      <c r="DJA471" s="265" t="str">
        <f t="shared" si="2979"/>
        <v>Inviable Sanitariamente</v>
      </c>
      <c r="DJB471" s="265" t="str">
        <f t="shared" si="2980"/>
        <v>Inviable Sanitariamente</v>
      </c>
      <c r="DJC471" s="265" t="str">
        <f t="shared" si="2981"/>
        <v>Inviable Sanitariamente</v>
      </c>
      <c r="DJD471" s="265" t="str">
        <f t="shared" si="2982"/>
        <v>Inviable Sanitariamente</v>
      </c>
      <c r="DJE471" s="265" t="str">
        <f t="shared" si="2983"/>
        <v>Inviable Sanitariamente</v>
      </c>
      <c r="DJF471" s="265" t="str">
        <f t="shared" si="2984"/>
        <v>Inviable Sanitariamente</v>
      </c>
      <c r="DJG471" s="265" t="str">
        <f t="shared" si="2985"/>
        <v>Inviable Sanitariamente</v>
      </c>
      <c r="DJH471" s="265" t="str">
        <f t="shared" si="2986"/>
        <v>Inviable Sanitariamente</v>
      </c>
      <c r="DJI471" s="265" t="str">
        <f t="shared" si="2987"/>
        <v>Inviable Sanitariamente</v>
      </c>
      <c r="DJJ471" s="265" t="str">
        <f t="shared" si="2988"/>
        <v>Inviable Sanitariamente</v>
      </c>
      <c r="DJK471" s="265" t="str">
        <f t="shared" si="2989"/>
        <v>Inviable Sanitariamente</v>
      </c>
      <c r="DJL471" s="265" t="str">
        <f t="shared" si="2990"/>
        <v>Inviable Sanitariamente</v>
      </c>
      <c r="DJM471" s="265" t="str">
        <f t="shared" si="2991"/>
        <v>Inviable Sanitariamente</v>
      </c>
      <c r="DJN471" s="265" t="str">
        <f t="shared" si="2992"/>
        <v>Inviable Sanitariamente</v>
      </c>
      <c r="DJO471" s="265" t="str">
        <f t="shared" si="2993"/>
        <v>Inviable Sanitariamente</v>
      </c>
      <c r="DJP471" s="265" t="str">
        <f t="shared" si="2994"/>
        <v>Inviable Sanitariamente</v>
      </c>
      <c r="DJQ471" s="265" t="str">
        <f t="shared" si="2995"/>
        <v>Inviable Sanitariamente</v>
      </c>
      <c r="DJR471" s="265" t="str">
        <f t="shared" si="2996"/>
        <v>Inviable Sanitariamente</v>
      </c>
      <c r="DJS471" s="265" t="str">
        <f t="shared" si="2997"/>
        <v>Inviable Sanitariamente</v>
      </c>
      <c r="DJT471" s="265" t="str">
        <f t="shared" si="2998"/>
        <v>Inviable Sanitariamente</v>
      </c>
      <c r="DJU471" s="265" t="str">
        <f t="shared" si="2999"/>
        <v>Inviable Sanitariamente</v>
      </c>
      <c r="DJV471" s="265" t="str">
        <f t="shared" si="3000"/>
        <v>Inviable Sanitariamente</v>
      </c>
      <c r="DJW471" s="265" t="str">
        <f t="shared" si="3001"/>
        <v>Inviable Sanitariamente</v>
      </c>
      <c r="DJX471" s="265" t="str">
        <f t="shared" si="3002"/>
        <v>Inviable Sanitariamente</v>
      </c>
      <c r="DJY471" s="265" t="str">
        <f t="shared" si="3003"/>
        <v>Inviable Sanitariamente</v>
      </c>
      <c r="DJZ471" s="265" t="str">
        <f t="shared" si="3004"/>
        <v>Inviable Sanitariamente</v>
      </c>
      <c r="DKA471" s="265" t="str">
        <f t="shared" si="3005"/>
        <v>Inviable Sanitariamente</v>
      </c>
      <c r="DKB471" s="265" t="str">
        <f t="shared" si="3006"/>
        <v>Inviable Sanitariamente</v>
      </c>
      <c r="DKC471" s="265" t="str">
        <f t="shared" si="3007"/>
        <v>Inviable Sanitariamente</v>
      </c>
      <c r="DKD471" s="265" t="str">
        <f t="shared" si="3008"/>
        <v>Inviable Sanitariamente</v>
      </c>
      <c r="DKE471" s="265" t="str">
        <f t="shared" si="3009"/>
        <v>Inviable Sanitariamente</v>
      </c>
      <c r="DKF471" s="265" t="str">
        <f t="shared" si="3010"/>
        <v>Inviable Sanitariamente</v>
      </c>
      <c r="DKG471" s="265" t="str">
        <f t="shared" si="3011"/>
        <v>Inviable Sanitariamente</v>
      </c>
      <c r="DKH471" s="265" t="str">
        <f t="shared" si="3012"/>
        <v>Inviable Sanitariamente</v>
      </c>
      <c r="DKI471" s="265" t="str">
        <f t="shared" si="3013"/>
        <v>Inviable Sanitariamente</v>
      </c>
      <c r="DKJ471" s="265" t="str">
        <f t="shared" si="3014"/>
        <v>Inviable Sanitariamente</v>
      </c>
      <c r="DKK471" s="265" t="str">
        <f t="shared" si="3015"/>
        <v>Inviable Sanitariamente</v>
      </c>
      <c r="DKL471" s="265" t="str">
        <f t="shared" si="3016"/>
        <v>Inviable Sanitariamente</v>
      </c>
      <c r="DKM471" s="265" t="str">
        <f t="shared" si="3017"/>
        <v>Inviable Sanitariamente</v>
      </c>
      <c r="DKN471" s="265" t="str">
        <f t="shared" si="3018"/>
        <v>Inviable Sanitariamente</v>
      </c>
      <c r="DKO471" s="265" t="str">
        <f t="shared" si="3019"/>
        <v>Inviable Sanitariamente</v>
      </c>
      <c r="DKP471" s="265" t="str">
        <f t="shared" si="3020"/>
        <v>Inviable Sanitariamente</v>
      </c>
      <c r="DKQ471" s="265" t="str">
        <f t="shared" si="3021"/>
        <v>Inviable Sanitariamente</v>
      </c>
      <c r="DKR471" s="265" t="str">
        <f t="shared" si="3022"/>
        <v>Inviable Sanitariamente</v>
      </c>
      <c r="DKS471" s="265" t="str">
        <f t="shared" si="3023"/>
        <v>Inviable Sanitariamente</v>
      </c>
      <c r="DKT471" s="265" t="str">
        <f t="shared" si="3024"/>
        <v>Inviable Sanitariamente</v>
      </c>
      <c r="DKU471" s="265" t="str">
        <f t="shared" si="3025"/>
        <v>Inviable Sanitariamente</v>
      </c>
      <c r="DKV471" s="265" t="str">
        <f t="shared" si="3026"/>
        <v>Inviable Sanitariamente</v>
      </c>
      <c r="DKW471" s="265" t="str">
        <f t="shared" si="3027"/>
        <v>Inviable Sanitariamente</v>
      </c>
      <c r="DKX471" s="265" t="str">
        <f t="shared" si="3028"/>
        <v>Inviable Sanitariamente</v>
      </c>
      <c r="DKY471" s="265" t="str">
        <f t="shared" si="3029"/>
        <v>Inviable Sanitariamente</v>
      </c>
      <c r="DKZ471" s="265" t="str">
        <f t="shared" si="3030"/>
        <v>Inviable Sanitariamente</v>
      </c>
      <c r="DLA471" s="265" t="str">
        <f t="shared" si="3031"/>
        <v>Inviable Sanitariamente</v>
      </c>
      <c r="DLB471" s="265" t="str">
        <f t="shared" si="3032"/>
        <v>Inviable Sanitariamente</v>
      </c>
      <c r="DLC471" s="265" t="str">
        <f t="shared" si="3033"/>
        <v>Inviable Sanitariamente</v>
      </c>
      <c r="DLD471" s="265" t="str">
        <f t="shared" si="3034"/>
        <v>Inviable Sanitariamente</v>
      </c>
      <c r="DLE471" s="265" t="str">
        <f t="shared" si="3035"/>
        <v>Inviable Sanitariamente</v>
      </c>
      <c r="DLF471" s="265" t="str">
        <f t="shared" si="3036"/>
        <v>Inviable Sanitariamente</v>
      </c>
      <c r="DLG471" s="265" t="str">
        <f t="shared" si="3037"/>
        <v>Inviable Sanitariamente</v>
      </c>
      <c r="DLH471" s="265" t="str">
        <f t="shared" si="3038"/>
        <v>Inviable Sanitariamente</v>
      </c>
      <c r="DLI471" s="265" t="str">
        <f t="shared" si="3039"/>
        <v>Inviable Sanitariamente</v>
      </c>
      <c r="DLJ471" s="265" t="str">
        <f t="shared" si="3040"/>
        <v>Inviable Sanitariamente</v>
      </c>
      <c r="DLK471" s="265" t="str">
        <f t="shared" si="3041"/>
        <v>Inviable Sanitariamente</v>
      </c>
      <c r="DLL471" s="265" t="str">
        <f t="shared" si="3042"/>
        <v>Inviable Sanitariamente</v>
      </c>
      <c r="DLM471" s="265" t="str">
        <f t="shared" si="3043"/>
        <v>Inviable Sanitariamente</v>
      </c>
      <c r="DLN471" s="265" t="str">
        <f t="shared" si="3044"/>
        <v>Inviable Sanitariamente</v>
      </c>
      <c r="DLO471" s="265" t="str">
        <f t="shared" si="3045"/>
        <v>Inviable Sanitariamente</v>
      </c>
      <c r="DLP471" s="265" t="str">
        <f t="shared" si="3046"/>
        <v>Inviable Sanitariamente</v>
      </c>
      <c r="DLQ471" s="265" t="str">
        <f t="shared" si="3047"/>
        <v>Inviable Sanitariamente</v>
      </c>
      <c r="DLR471" s="265" t="str">
        <f t="shared" si="3048"/>
        <v>Inviable Sanitariamente</v>
      </c>
      <c r="DLS471" s="265" t="str">
        <f t="shared" si="3049"/>
        <v>Inviable Sanitariamente</v>
      </c>
      <c r="DLT471" s="265" t="str">
        <f t="shared" si="3050"/>
        <v>Inviable Sanitariamente</v>
      </c>
      <c r="DLU471" s="265" t="str">
        <f t="shared" si="3051"/>
        <v>Inviable Sanitariamente</v>
      </c>
      <c r="DLV471" s="265" t="str">
        <f t="shared" si="3052"/>
        <v>Inviable Sanitariamente</v>
      </c>
      <c r="DLW471" s="265" t="str">
        <f t="shared" si="3053"/>
        <v>Inviable Sanitariamente</v>
      </c>
      <c r="DLX471" s="265" t="str">
        <f t="shared" si="3054"/>
        <v>Inviable Sanitariamente</v>
      </c>
      <c r="DLY471" s="265" t="str">
        <f t="shared" si="3055"/>
        <v>Inviable Sanitariamente</v>
      </c>
      <c r="DLZ471" s="265" t="str">
        <f t="shared" si="3056"/>
        <v>Inviable Sanitariamente</v>
      </c>
      <c r="DMA471" s="265" t="str">
        <f t="shared" si="3057"/>
        <v>Inviable Sanitariamente</v>
      </c>
      <c r="DMB471" s="265" t="str">
        <f t="shared" si="3058"/>
        <v>Inviable Sanitariamente</v>
      </c>
      <c r="DMC471" s="265" t="str">
        <f t="shared" si="3059"/>
        <v>Inviable Sanitariamente</v>
      </c>
      <c r="DMD471" s="265" t="str">
        <f t="shared" si="3060"/>
        <v>Inviable Sanitariamente</v>
      </c>
      <c r="DME471" s="265" t="str">
        <f t="shared" si="3061"/>
        <v>Inviable Sanitariamente</v>
      </c>
      <c r="DMF471" s="265" t="str">
        <f t="shared" si="3062"/>
        <v>Inviable Sanitariamente</v>
      </c>
      <c r="DMG471" s="265" t="str">
        <f t="shared" si="3063"/>
        <v>Inviable Sanitariamente</v>
      </c>
      <c r="DMH471" s="265" t="str">
        <f t="shared" si="3064"/>
        <v>Inviable Sanitariamente</v>
      </c>
      <c r="DMI471" s="265" t="str">
        <f t="shared" si="3065"/>
        <v>Inviable Sanitariamente</v>
      </c>
      <c r="DMJ471" s="265" t="str">
        <f t="shared" si="3066"/>
        <v>Inviable Sanitariamente</v>
      </c>
      <c r="DMK471" s="265" t="str">
        <f t="shared" si="3067"/>
        <v>Inviable Sanitariamente</v>
      </c>
      <c r="DML471" s="265" t="str">
        <f t="shared" si="3068"/>
        <v>Inviable Sanitariamente</v>
      </c>
      <c r="DMM471" s="265" t="str">
        <f t="shared" si="3069"/>
        <v>Inviable Sanitariamente</v>
      </c>
      <c r="DMN471" s="265" t="str">
        <f t="shared" si="3070"/>
        <v>Inviable Sanitariamente</v>
      </c>
      <c r="DMO471" s="265" t="str">
        <f t="shared" si="3071"/>
        <v>Inviable Sanitariamente</v>
      </c>
      <c r="DMP471" s="265" t="str">
        <f t="shared" si="3072"/>
        <v>Inviable Sanitariamente</v>
      </c>
      <c r="DMQ471" s="265" t="str">
        <f t="shared" si="3073"/>
        <v>Inviable Sanitariamente</v>
      </c>
      <c r="DMR471" s="265" t="str">
        <f t="shared" si="3074"/>
        <v>Inviable Sanitariamente</v>
      </c>
      <c r="DMS471" s="265" t="str">
        <f t="shared" si="3075"/>
        <v>Inviable Sanitariamente</v>
      </c>
      <c r="DMT471" s="265" t="str">
        <f t="shared" si="3076"/>
        <v>Inviable Sanitariamente</v>
      </c>
      <c r="DMU471" s="265" t="str">
        <f t="shared" si="3077"/>
        <v>Inviable Sanitariamente</v>
      </c>
      <c r="DMV471" s="265" t="str">
        <f t="shared" si="3078"/>
        <v>Inviable Sanitariamente</v>
      </c>
      <c r="DMW471" s="265" t="str">
        <f t="shared" si="3079"/>
        <v>Inviable Sanitariamente</v>
      </c>
      <c r="DMX471" s="265" t="str">
        <f t="shared" si="3080"/>
        <v>Inviable Sanitariamente</v>
      </c>
      <c r="DMY471" s="265" t="str">
        <f t="shared" si="3081"/>
        <v>Inviable Sanitariamente</v>
      </c>
      <c r="DMZ471" s="265" t="str">
        <f t="shared" si="3082"/>
        <v>Inviable Sanitariamente</v>
      </c>
      <c r="DNA471" s="265" t="str">
        <f t="shared" si="3083"/>
        <v>Inviable Sanitariamente</v>
      </c>
      <c r="DNB471" s="265" t="str">
        <f t="shared" si="3084"/>
        <v>Inviable Sanitariamente</v>
      </c>
      <c r="DNC471" s="265" t="str">
        <f t="shared" si="3085"/>
        <v>Inviable Sanitariamente</v>
      </c>
      <c r="DND471" s="265" t="str">
        <f t="shared" si="3086"/>
        <v>Inviable Sanitariamente</v>
      </c>
      <c r="DNE471" s="265" t="str">
        <f t="shared" si="3087"/>
        <v>Inviable Sanitariamente</v>
      </c>
      <c r="DNF471" s="265" t="str">
        <f t="shared" si="3088"/>
        <v>Inviable Sanitariamente</v>
      </c>
      <c r="DNG471" s="265" t="str">
        <f t="shared" si="3089"/>
        <v>Inviable Sanitariamente</v>
      </c>
      <c r="DNH471" s="265" t="str">
        <f t="shared" si="3090"/>
        <v>Inviable Sanitariamente</v>
      </c>
      <c r="DNI471" s="265" t="str">
        <f t="shared" si="3091"/>
        <v>Inviable Sanitariamente</v>
      </c>
      <c r="DNJ471" s="265" t="str">
        <f t="shared" si="3092"/>
        <v>Inviable Sanitariamente</v>
      </c>
      <c r="DNK471" s="265" t="str">
        <f t="shared" si="3093"/>
        <v>Inviable Sanitariamente</v>
      </c>
      <c r="DNL471" s="265" t="str">
        <f t="shared" si="3094"/>
        <v>Inviable Sanitariamente</v>
      </c>
      <c r="DNM471" s="265" t="str">
        <f t="shared" si="3095"/>
        <v>Inviable Sanitariamente</v>
      </c>
      <c r="DNN471" s="265" t="str">
        <f t="shared" si="3096"/>
        <v>Inviable Sanitariamente</v>
      </c>
      <c r="DNO471" s="265" t="str">
        <f t="shared" si="3097"/>
        <v>Inviable Sanitariamente</v>
      </c>
      <c r="DNP471" s="265" t="str">
        <f t="shared" si="3098"/>
        <v>Inviable Sanitariamente</v>
      </c>
      <c r="DNQ471" s="265" t="str">
        <f t="shared" si="3099"/>
        <v>Inviable Sanitariamente</v>
      </c>
      <c r="DNR471" s="265" t="str">
        <f t="shared" si="3100"/>
        <v>Inviable Sanitariamente</v>
      </c>
      <c r="DNS471" s="265" t="str">
        <f t="shared" si="3101"/>
        <v>Inviable Sanitariamente</v>
      </c>
      <c r="DNT471" s="265" t="str">
        <f t="shared" si="3102"/>
        <v>Inviable Sanitariamente</v>
      </c>
      <c r="DNU471" s="265" t="str">
        <f t="shared" si="3103"/>
        <v>Inviable Sanitariamente</v>
      </c>
      <c r="DNV471" s="265" t="str">
        <f t="shared" si="3104"/>
        <v>Inviable Sanitariamente</v>
      </c>
      <c r="DNW471" s="265" t="str">
        <f t="shared" si="3105"/>
        <v>Inviable Sanitariamente</v>
      </c>
      <c r="DNX471" s="265" t="str">
        <f t="shared" si="3106"/>
        <v>Inviable Sanitariamente</v>
      </c>
      <c r="DNY471" s="265" t="str">
        <f t="shared" si="3107"/>
        <v>Inviable Sanitariamente</v>
      </c>
      <c r="DNZ471" s="265" t="str">
        <f t="shared" si="3108"/>
        <v>Inviable Sanitariamente</v>
      </c>
      <c r="DOA471" s="265" t="str">
        <f t="shared" si="3109"/>
        <v>Inviable Sanitariamente</v>
      </c>
      <c r="DOB471" s="265" t="str">
        <f t="shared" si="3110"/>
        <v>Inviable Sanitariamente</v>
      </c>
      <c r="DOC471" s="265" t="str">
        <f t="shared" si="3111"/>
        <v>Inviable Sanitariamente</v>
      </c>
      <c r="DOD471" s="265" t="str">
        <f t="shared" si="3112"/>
        <v>Inviable Sanitariamente</v>
      </c>
      <c r="DOE471" s="265" t="str">
        <f t="shared" si="3113"/>
        <v>Inviable Sanitariamente</v>
      </c>
      <c r="DOF471" s="265" t="str">
        <f t="shared" si="3114"/>
        <v>Inviable Sanitariamente</v>
      </c>
      <c r="DOG471" s="265" t="str">
        <f t="shared" si="3115"/>
        <v>Inviable Sanitariamente</v>
      </c>
      <c r="DOH471" s="265" t="str">
        <f t="shared" si="3116"/>
        <v>Inviable Sanitariamente</v>
      </c>
      <c r="DOI471" s="265" t="str">
        <f t="shared" si="3117"/>
        <v>Inviable Sanitariamente</v>
      </c>
      <c r="DOJ471" s="265" t="str">
        <f t="shared" si="3118"/>
        <v>Inviable Sanitariamente</v>
      </c>
      <c r="DOK471" s="265" t="str">
        <f t="shared" si="3119"/>
        <v>Inviable Sanitariamente</v>
      </c>
      <c r="DOL471" s="265" t="str">
        <f t="shared" si="3120"/>
        <v>Inviable Sanitariamente</v>
      </c>
      <c r="DOM471" s="265" t="str">
        <f t="shared" si="3121"/>
        <v>Inviable Sanitariamente</v>
      </c>
      <c r="DON471" s="265" t="str">
        <f t="shared" si="3122"/>
        <v>Inviable Sanitariamente</v>
      </c>
      <c r="DOO471" s="265" t="str">
        <f t="shared" si="3123"/>
        <v>Inviable Sanitariamente</v>
      </c>
      <c r="DOP471" s="265" t="str">
        <f t="shared" si="3124"/>
        <v>Inviable Sanitariamente</v>
      </c>
      <c r="DOQ471" s="265" t="str">
        <f t="shared" si="3125"/>
        <v>Inviable Sanitariamente</v>
      </c>
      <c r="DOR471" s="265" t="str">
        <f t="shared" si="3126"/>
        <v>Inviable Sanitariamente</v>
      </c>
      <c r="DOS471" s="265" t="str">
        <f t="shared" si="3127"/>
        <v>Inviable Sanitariamente</v>
      </c>
      <c r="DOT471" s="265" t="str">
        <f t="shared" si="3128"/>
        <v>Inviable Sanitariamente</v>
      </c>
      <c r="DOU471" s="265" t="str">
        <f t="shared" si="3129"/>
        <v>Inviable Sanitariamente</v>
      </c>
      <c r="DOV471" s="265" t="str">
        <f t="shared" si="3130"/>
        <v>Inviable Sanitariamente</v>
      </c>
      <c r="DOW471" s="265" t="str">
        <f t="shared" si="3131"/>
        <v>Inviable Sanitariamente</v>
      </c>
      <c r="DOX471" s="265" t="str">
        <f t="shared" si="3132"/>
        <v>Inviable Sanitariamente</v>
      </c>
      <c r="DOY471" s="265" t="str">
        <f t="shared" si="3133"/>
        <v>Inviable Sanitariamente</v>
      </c>
      <c r="DOZ471" s="265" t="str">
        <f t="shared" si="3134"/>
        <v>Inviable Sanitariamente</v>
      </c>
      <c r="DPA471" s="265" t="str">
        <f t="shared" si="3135"/>
        <v>Inviable Sanitariamente</v>
      </c>
      <c r="DPB471" s="265" t="str">
        <f t="shared" si="3136"/>
        <v>Inviable Sanitariamente</v>
      </c>
      <c r="DPC471" s="265" t="str">
        <f t="shared" si="3137"/>
        <v>Inviable Sanitariamente</v>
      </c>
      <c r="DPD471" s="265" t="str">
        <f t="shared" si="3138"/>
        <v>Inviable Sanitariamente</v>
      </c>
      <c r="DPE471" s="265" t="str">
        <f t="shared" si="3139"/>
        <v>Inviable Sanitariamente</v>
      </c>
      <c r="DPF471" s="265" t="str">
        <f t="shared" si="3140"/>
        <v>Inviable Sanitariamente</v>
      </c>
      <c r="DPG471" s="265" t="str">
        <f t="shared" si="3141"/>
        <v>Inviable Sanitariamente</v>
      </c>
      <c r="DPH471" s="265" t="str">
        <f t="shared" si="3142"/>
        <v>Inviable Sanitariamente</v>
      </c>
      <c r="DPI471" s="265" t="str">
        <f t="shared" si="3143"/>
        <v>Inviable Sanitariamente</v>
      </c>
      <c r="DPJ471" s="265" t="str">
        <f t="shared" si="3144"/>
        <v>Inviable Sanitariamente</v>
      </c>
      <c r="DPK471" s="265" t="str">
        <f t="shared" si="3145"/>
        <v>Inviable Sanitariamente</v>
      </c>
      <c r="DPL471" s="265" t="str">
        <f t="shared" si="3146"/>
        <v>Inviable Sanitariamente</v>
      </c>
      <c r="DPM471" s="265" t="str">
        <f t="shared" si="3147"/>
        <v>Inviable Sanitariamente</v>
      </c>
      <c r="DPN471" s="265" t="str">
        <f t="shared" si="3148"/>
        <v>Inviable Sanitariamente</v>
      </c>
      <c r="DPO471" s="265" t="str">
        <f t="shared" si="3149"/>
        <v>Inviable Sanitariamente</v>
      </c>
      <c r="DPP471" s="265" t="str">
        <f t="shared" si="3150"/>
        <v>Inviable Sanitariamente</v>
      </c>
      <c r="DPQ471" s="265" t="str">
        <f t="shared" si="3151"/>
        <v>Inviable Sanitariamente</v>
      </c>
      <c r="DPR471" s="265" t="str">
        <f t="shared" si="3152"/>
        <v>Inviable Sanitariamente</v>
      </c>
      <c r="DPS471" s="265" t="str">
        <f t="shared" si="3153"/>
        <v>Inviable Sanitariamente</v>
      </c>
      <c r="DPT471" s="265" t="str">
        <f t="shared" si="3154"/>
        <v>Inviable Sanitariamente</v>
      </c>
      <c r="DPU471" s="265" t="str">
        <f t="shared" si="3155"/>
        <v>Inviable Sanitariamente</v>
      </c>
      <c r="DPV471" s="265" t="str">
        <f t="shared" si="3156"/>
        <v>Inviable Sanitariamente</v>
      </c>
      <c r="DPW471" s="265" t="str">
        <f t="shared" si="3157"/>
        <v>Inviable Sanitariamente</v>
      </c>
      <c r="DPX471" s="265" t="str">
        <f t="shared" si="3158"/>
        <v>Inviable Sanitariamente</v>
      </c>
      <c r="DPY471" s="265" t="str">
        <f t="shared" si="3159"/>
        <v>Inviable Sanitariamente</v>
      </c>
      <c r="DPZ471" s="265" t="str">
        <f t="shared" si="3160"/>
        <v>Inviable Sanitariamente</v>
      </c>
      <c r="DQA471" s="265" t="str">
        <f t="shared" si="3161"/>
        <v>Inviable Sanitariamente</v>
      </c>
      <c r="DQB471" s="265" t="str">
        <f t="shared" si="3162"/>
        <v>Inviable Sanitariamente</v>
      </c>
      <c r="DQC471" s="265" t="str">
        <f t="shared" si="3163"/>
        <v>Inviable Sanitariamente</v>
      </c>
      <c r="DQD471" s="265" t="str">
        <f t="shared" si="3164"/>
        <v>Inviable Sanitariamente</v>
      </c>
      <c r="DQE471" s="265" t="str">
        <f t="shared" si="3165"/>
        <v>Inviable Sanitariamente</v>
      </c>
      <c r="DQF471" s="265" t="str">
        <f t="shared" si="3166"/>
        <v>Inviable Sanitariamente</v>
      </c>
      <c r="DQG471" s="265" t="str">
        <f t="shared" si="3167"/>
        <v>Inviable Sanitariamente</v>
      </c>
      <c r="DQH471" s="265" t="str">
        <f t="shared" si="3168"/>
        <v>Inviable Sanitariamente</v>
      </c>
      <c r="DQI471" s="265" t="str">
        <f t="shared" si="3169"/>
        <v>Inviable Sanitariamente</v>
      </c>
      <c r="DQJ471" s="265" t="str">
        <f t="shared" si="3170"/>
        <v>Inviable Sanitariamente</v>
      </c>
      <c r="DQK471" s="265" t="str">
        <f t="shared" si="3171"/>
        <v>Inviable Sanitariamente</v>
      </c>
      <c r="DQL471" s="265" t="str">
        <f t="shared" si="3172"/>
        <v>Inviable Sanitariamente</v>
      </c>
      <c r="DQM471" s="265" t="str">
        <f t="shared" si="3173"/>
        <v>Inviable Sanitariamente</v>
      </c>
      <c r="DQN471" s="265" t="str">
        <f t="shared" si="3174"/>
        <v>Inviable Sanitariamente</v>
      </c>
      <c r="DQO471" s="265" t="str">
        <f t="shared" si="3175"/>
        <v>Inviable Sanitariamente</v>
      </c>
      <c r="DQP471" s="265" t="str">
        <f t="shared" si="3176"/>
        <v>Inviable Sanitariamente</v>
      </c>
      <c r="DQQ471" s="265" t="str">
        <f t="shared" si="3177"/>
        <v>Inviable Sanitariamente</v>
      </c>
      <c r="DQR471" s="265" t="str">
        <f t="shared" si="3178"/>
        <v>Inviable Sanitariamente</v>
      </c>
      <c r="DQS471" s="265" t="str">
        <f t="shared" si="3179"/>
        <v>Inviable Sanitariamente</v>
      </c>
      <c r="DQT471" s="265" t="str">
        <f t="shared" si="3180"/>
        <v>Inviable Sanitariamente</v>
      </c>
      <c r="DQU471" s="265" t="str">
        <f t="shared" si="3181"/>
        <v>Inviable Sanitariamente</v>
      </c>
      <c r="DQV471" s="265" t="str">
        <f t="shared" si="3182"/>
        <v>Inviable Sanitariamente</v>
      </c>
      <c r="DQW471" s="265" t="str">
        <f t="shared" si="3183"/>
        <v>Inviable Sanitariamente</v>
      </c>
      <c r="DQX471" s="265" t="str">
        <f t="shared" si="3184"/>
        <v>Inviable Sanitariamente</v>
      </c>
      <c r="DQY471" s="265" t="str">
        <f t="shared" si="3185"/>
        <v>Inviable Sanitariamente</v>
      </c>
      <c r="DQZ471" s="265" t="str">
        <f t="shared" si="3186"/>
        <v>Inviable Sanitariamente</v>
      </c>
      <c r="DRA471" s="265" t="str">
        <f t="shared" si="3187"/>
        <v>Inviable Sanitariamente</v>
      </c>
      <c r="DRB471" s="265" t="str">
        <f t="shared" si="3188"/>
        <v>Inviable Sanitariamente</v>
      </c>
      <c r="DRC471" s="265" t="str">
        <f t="shared" si="3189"/>
        <v>Inviable Sanitariamente</v>
      </c>
      <c r="DRD471" s="265" t="str">
        <f t="shared" si="3190"/>
        <v>Inviable Sanitariamente</v>
      </c>
      <c r="DRE471" s="265" t="str">
        <f t="shared" si="3191"/>
        <v>Inviable Sanitariamente</v>
      </c>
      <c r="DRF471" s="265" t="str">
        <f t="shared" si="3192"/>
        <v>Inviable Sanitariamente</v>
      </c>
      <c r="DRG471" s="265" t="str">
        <f t="shared" si="3193"/>
        <v>Inviable Sanitariamente</v>
      </c>
      <c r="DRH471" s="265" t="str">
        <f t="shared" si="3194"/>
        <v>Inviable Sanitariamente</v>
      </c>
      <c r="DRI471" s="265" t="str">
        <f t="shared" si="3195"/>
        <v>Inviable Sanitariamente</v>
      </c>
      <c r="DRJ471" s="265" t="str">
        <f t="shared" si="3196"/>
        <v>Inviable Sanitariamente</v>
      </c>
      <c r="DRK471" s="265" t="str">
        <f t="shared" si="3197"/>
        <v>Inviable Sanitariamente</v>
      </c>
      <c r="DRL471" s="265" t="str">
        <f t="shared" si="3198"/>
        <v>Inviable Sanitariamente</v>
      </c>
      <c r="DRM471" s="265" t="str">
        <f t="shared" si="3199"/>
        <v>Inviable Sanitariamente</v>
      </c>
      <c r="DRN471" s="265" t="str">
        <f t="shared" si="3200"/>
        <v>Inviable Sanitariamente</v>
      </c>
      <c r="DRO471" s="265" t="str">
        <f t="shared" si="3201"/>
        <v>Inviable Sanitariamente</v>
      </c>
      <c r="DRP471" s="265" t="str">
        <f t="shared" si="3202"/>
        <v>Inviable Sanitariamente</v>
      </c>
      <c r="DRQ471" s="265" t="str">
        <f t="shared" si="3203"/>
        <v>Inviable Sanitariamente</v>
      </c>
      <c r="DRR471" s="265" t="str">
        <f t="shared" si="3204"/>
        <v>Inviable Sanitariamente</v>
      </c>
      <c r="DRS471" s="265" t="str">
        <f t="shared" si="3205"/>
        <v>Inviable Sanitariamente</v>
      </c>
      <c r="DRT471" s="265" t="str">
        <f t="shared" si="3206"/>
        <v>Inviable Sanitariamente</v>
      </c>
      <c r="DRU471" s="265" t="str">
        <f t="shared" si="3207"/>
        <v>Inviable Sanitariamente</v>
      </c>
      <c r="DRV471" s="265" t="str">
        <f t="shared" si="3208"/>
        <v>Inviable Sanitariamente</v>
      </c>
      <c r="DRW471" s="265" t="str">
        <f t="shared" si="3209"/>
        <v>Inviable Sanitariamente</v>
      </c>
      <c r="DRX471" s="265" t="str">
        <f t="shared" si="3210"/>
        <v>Inviable Sanitariamente</v>
      </c>
      <c r="DRY471" s="265" t="str">
        <f t="shared" si="3211"/>
        <v>Inviable Sanitariamente</v>
      </c>
      <c r="DRZ471" s="265" t="str">
        <f t="shared" si="3212"/>
        <v>Inviable Sanitariamente</v>
      </c>
      <c r="DSA471" s="265" t="str">
        <f t="shared" si="3213"/>
        <v>Inviable Sanitariamente</v>
      </c>
      <c r="DSB471" s="265" t="str">
        <f t="shared" si="3214"/>
        <v>Inviable Sanitariamente</v>
      </c>
      <c r="DSC471" s="265" t="str">
        <f t="shared" si="3215"/>
        <v>Inviable Sanitariamente</v>
      </c>
      <c r="DSD471" s="265" t="str">
        <f t="shared" si="3216"/>
        <v>Inviable Sanitariamente</v>
      </c>
      <c r="DSE471" s="265" t="str">
        <f t="shared" si="3217"/>
        <v>Inviable Sanitariamente</v>
      </c>
      <c r="DSF471" s="265" t="str">
        <f t="shared" si="3218"/>
        <v>Inviable Sanitariamente</v>
      </c>
      <c r="DSG471" s="265" t="str">
        <f t="shared" si="3219"/>
        <v>Inviable Sanitariamente</v>
      </c>
      <c r="DSH471" s="265" t="str">
        <f t="shared" si="3220"/>
        <v>Inviable Sanitariamente</v>
      </c>
      <c r="DSI471" s="265" t="str">
        <f t="shared" si="3221"/>
        <v>Inviable Sanitariamente</v>
      </c>
      <c r="DSJ471" s="265" t="str">
        <f t="shared" si="3222"/>
        <v>Inviable Sanitariamente</v>
      </c>
      <c r="DSK471" s="265" t="str">
        <f t="shared" si="3223"/>
        <v>Inviable Sanitariamente</v>
      </c>
      <c r="DSL471" s="265" t="str">
        <f t="shared" si="3224"/>
        <v>Inviable Sanitariamente</v>
      </c>
      <c r="DSM471" s="265" t="str">
        <f t="shared" si="3225"/>
        <v>Inviable Sanitariamente</v>
      </c>
      <c r="DSN471" s="265" t="str">
        <f t="shared" si="3226"/>
        <v>Inviable Sanitariamente</v>
      </c>
      <c r="DSO471" s="265" t="str">
        <f t="shared" si="3227"/>
        <v>Inviable Sanitariamente</v>
      </c>
      <c r="DSP471" s="265" t="str">
        <f t="shared" si="3228"/>
        <v>Inviable Sanitariamente</v>
      </c>
      <c r="DSQ471" s="265" t="str">
        <f t="shared" si="3229"/>
        <v>Inviable Sanitariamente</v>
      </c>
      <c r="DSR471" s="265" t="str">
        <f t="shared" si="3230"/>
        <v>Inviable Sanitariamente</v>
      </c>
      <c r="DSS471" s="265" t="str">
        <f t="shared" si="3231"/>
        <v>Inviable Sanitariamente</v>
      </c>
      <c r="DST471" s="265" t="str">
        <f t="shared" si="3232"/>
        <v>Inviable Sanitariamente</v>
      </c>
      <c r="DSU471" s="265" t="str">
        <f t="shared" si="3233"/>
        <v>Inviable Sanitariamente</v>
      </c>
      <c r="DSV471" s="265" t="str">
        <f t="shared" si="3234"/>
        <v>Inviable Sanitariamente</v>
      </c>
      <c r="DSW471" s="265" t="str">
        <f t="shared" si="3235"/>
        <v>Inviable Sanitariamente</v>
      </c>
      <c r="DSX471" s="265" t="str">
        <f t="shared" si="3236"/>
        <v>Inviable Sanitariamente</v>
      </c>
      <c r="DSY471" s="265" t="str">
        <f t="shared" si="3237"/>
        <v>Inviable Sanitariamente</v>
      </c>
      <c r="DSZ471" s="265" t="str">
        <f t="shared" si="3238"/>
        <v>Inviable Sanitariamente</v>
      </c>
      <c r="DTA471" s="265" t="str">
        <f t="shared" si="3239"/>
        <v>Inviable Sanitariamente</v>
      </c>
      <c r="DTB471" s="265" t="str">
        <f t="shared" si="3240"/>
        <v>Inviable Sanitariamente</v>
      </c>
      <c r="DTC471" s="265" t="str">
        <f t="shared" si="3241"/>
        <v>Inviable Sanitariamente</v>
      </c>
      <c r="DTD471" s="265" t="str">
        <f t="shared" si="3242"/>
        <v>Inviable Sanitariamente</v>
      </c>
      <c r="DTE471" s="265" t="str">
        <f t="shared" si="3243"/>
        <v>Inviable Sanitariamente</v>
      </c>
      <c r="DTF471" s="265" t="str">
        <f t="shared" si="3244"/>
        <v>Inviable Sanitariamente</v>
      </c>
      <c r="DTG471" s="265" t="str">
        <f t="shared" si="3245"/>
        <v>Inviable Sanitariamente</v>
      </c>
      <c r="DTH471" s="265" t="str">
        <f t="shared" si="3246"/>
        <v>Inviable Sanitariamente</v>
      </c>
      <c r="DTI471" s="265" t="str">
        <f t="shared" si="3247"/>
        <v>Inviable Sanitariamente</v>
      </c>
      <c r="DTJ471" s="265" t="str">
        <f t="shared" si="3248"/>
        <v>Inviable Sanitariamente</v>
      </c>
      <c r="DTK471" s="265" t="str">
        <f t="shared" si="3249"/>
        <v>Inviable Sanitariamente</v>
      </c>
      <c r="DTL471" s="265" t="str">
        <f t="shared" si="3250"/>
        <v>Inviable Sanitariamente</v>
      </c>
      <c r="DTM471" s="265" t="str">
        <f t="shared" si="3251"/>
        <v>Inviable Sanitariamente</v>
      </c>
      <c r="DTN471" s="265" t="str">
        <f t="shared" si="3252"/>
        <v>Inviable Sanitariamente</v>
      </c>
      <c r="DTO471" s="265" t="str">
        <f t="shared" si="3253"/>
        <v>Inviable Sanitariamente</v>
      </c>
      <c r="DTP471" s="265" t="str">
        <f t="shared" si="3254"/>
        <v>Inviable Sanitariamente</v>
      </c>
      <c r="DTQ471" s="265" t="str">
        <f t="shared" si="3255"/>
        <v>Inviable Sanitariamente</v>
      </c>
      <c r="DTR471" s="265" t="str">
        <f t="shared" si="3256"/>
        <v>Inviable Sanitariamente</v>
      </c>
      <c r="DTS471" s="265" t="str">
        <f t="shared" si="3257"/>
        <v>Inviable Sanitariamente</v>
      </c>
      <c r="DTT471" s="265" t="str">
        <f t="shared" si="3258"/>
        <v>Inviable Sanitariamente</v>
      </c>
      <c r="DTU471" s="265" t="str">
        <f t="shared" si="3259"/>
        <v>Inviable Sanitariamente</v>
      </c>
      <c r="DTV471" s="265" t="str">
        <f t="shared" si="3260"/>
        <v>Inviable Sanitariamente</v>
      </c>
      <c r="DTW471" s="265" t="str">
        <f t="shared" si="3261"/>
        <v>Inviable Sanitariamente</v>
      </c>
      <c r="DTX471" s="265" t="str">
        <f t="shared" si="3262"/>
        <v>Inviable Sanitariamente</v>
      </c>
      <c r="DTY471" s="265" t="str">
        <f t="shared" si="3263"/>
        <v>Inviable Sanitariamente</v>
      </c>
      <c r="DTZ471" s="265" t="str">
        <f t="shared" si="3264"/>
        <v>Inviable Sanitariamente</v>
      </c>
      <c r="DUA471" s="265" t="str">
        <f t="shared" si="3265"/>
        <v>Inviable Sanitariamente</v>
      </c>
      <c r="DUB471" s="265" t="str">
        <f t="shared" si="3266"/>
        <v>Inviable Sanitariamente</v>
      </c>
      <c r="DUC471" s="265" t="str">
        <f t="shared" si="3267"/>
        <v>Inviable Sanitariamente</v>
      </c>
      <c r="DUD471" s="265" t="str">
        <f t="shared" si="3268"/>
        <v>Inviable Sanitariamente</v>
      </c>
      <c r="DUE471" s="265" t="str">
        <f t="shared" si="3269"/>
        <v>Inviable Sanitariamente</v>
      </c>
      <c r="DUF471" s="265" t="str">
        <f t="shared" si="3270"/>
        <v>Inviable Sanitariamente</v>
      </c>
      <c r="DUG471" s="265" t="str">
        <f t="shared" si="3271"/>
        <v>Inviable Sanitariamente</v>
      </c>
      <c r="DUH471" s="265" t="str">
        <f t="shared" si="3272"/>
        <v>Inviable Sanitariamente</v>
      </c>
      <c r="DUI471" s="265" t="str">
        <f t="shared" si="3273"/>
        <v>Inviable Sanitariamente</v>
      </c>
      <c r="DUJ471" s="265" t="str">
        <f t="shared" si="3274"/>
        <v>Inviable Sanitariamente</v>
      </c>
      <c r="DUK471" s="265" t="str">
        <f t="shared" si="3275"/>
        <v>Inviable Sanitariamente</v>
      </c>
      <c r="DUL471" s="265" t="str">
        <f t="shared" si="3276"/>
        <v>Inviable Sanitariamente</v>
      </c>
      <c r="DUM471" s="265" t="str">
        <f t="shared" si="3277"/>
        <v>Inviable Sanitariamente</v>
      </c>
      <c r="DUN471" s="265" t="str">
        <f t="shared" si="3278"/>
        <v>Inviable Sanitariamente</v>
      </c>
      <c r="DUO471" s="265" t="str">
        <f t="shared" si="3279"/>
        <v>Inviable Sanitariamente</v>
      </c>
      <c r="DUP471" s="265" t="str">
        <f t="shared" si="3280"/>
        <v>Inviable Sanitariamente</v>
      </c>
      <c r="DUQ471" s="265" t="str">
        <f t="shared" si="3281"/>
        <v>Inviable Sanitariamente</v>
      </c>
      <c r="DUR471" s="265" t="str">
        <f t="shared" si="3282"/>
        <v>Inviable Sanitariamente</v>
      </c>
      <c r="DUS471" s="265" t="str">
        <f t="shared" si="3283"/>
        <v>Inviable Sanitariamente</v>
      </c>
      <c r="DUT471" s="265" t="str">
        <f t="shared" si="3284"/>
        <v>Inviable Sanitariamente</v>
      </c>
      <c r="DUU471" s="265" t="str">
        <f t="shared" si="3285"/>
        <v>Inviable Sanitariamente</v>
      </c>
      <c r="DUV471" s="265" t="str">
        <f t="shared" si="3286"/>
        <v>Inviable Sanitariamente</v>
      </c>
      <c r="DUW471" s="265" t="str">
        <f t="shared" si="3287"/>
        <v>Inviable Sanitariamente</v>
      </c>
      <c r="DUX471" s="265" t="str">
        <f t="shared" si="3288"/>
        <v>Inviable Sanitariamente</v>
      </c>
      <c r="DUY471" s="265" t="str">
        <f t="shared" si="3289"/>
        <v>Inviable Sanitariamente</v>
      </c>
      <c r="DUZ471" s="265" t="str">
        <f t="shared" si="3290"/>
        <v>Inviable Sanitariamente</v>
      </c>
      <c r="DVA471" s="265" t="str">
        <f t="shared" si="3291"/>
        <v>Inviable Sanitariamente</v>
      </c>
      <c r="DVB471" s="265" t="str">
        <f t="shared" si="3292"/>
        <v>Inviable Sanitariamente</v>
      </c>
      <c r="DVC471" s="265" t="str">
        <f t="shared" si="3293"/>
        <v>Inviable Sanitariamente</v>
      </c>
      <c r="DVD471" s="265" t="str">
        <f t="shared" si="3294"/>
        <v>Inviable Sanitariamente</v>
      </c>
      <c r="DVE471" s="265" t="str">
        <f t="shared" si="3295"/>
        <v>Inviable Sanitariamente</v>
      </c>
      <c r="DVF471" s="265" t="str">
        <f t="shared" si="3296"/>
        <v>Inviable Sanitariamente</v>
      </c>
      <c r="DVG471" s="265" t="str">
        <f t="shared" si="3297"/>
        <v>Inviable Sanitariamente</v>
      </c>
      <c r="DVH471" s="265" t="str">
        <f t="shared" si="3298"/>
        <v>Inviable Sanitariamente</v>
      </c>
      <c r="DVI471" s="265" t="str">
        <f t="shared" si="3299"/>
        <v>Inviable Sanitariamente</v>
      </c>
      <c r="DVJ471" s="265" t="str">
        <f t="shared" si="3300"/>
        <v>Inviable Sanitariamente</v>
      </c>
      <c r="DVK471" s="265" t="str">
        <f t="shared" si="3301"/>
        <v>Inviable Sanitariamente</v>
      </c>
      <c r="DVL471" s="265" t="str">
        <f t="shared" si="3302"/>
        <v>Inviable Sanitariamente</v>
      </c>
      <c r="DVM471" s="265" t="str">
        <f t="shared" si="3303"/>
        <v>Inviable Sanitariamente</v>
      </c>
      <c r="DVN471" s="265" t="str">
        <f t="shared" si="3304"/>
        <v>Inviable Sanitariamente</v>
      </c>
      <c r="DVO471" s="265" t="str">
        <f t="shared" si="3305"/>
        <v>Inviable Sanitariamente</v>
      </c>
      <c r="DVP471" s="265" t="str">
        <f t="shared" si="3306"/>
        <v>Inviable Sanitariamente</v>
      </c>
      <c r="DVQ471" s="265" t="str">
        <f t="shared" si="3307"/>
        <v>Inviable Sanitariamente</v>
      </c>
      <c r="DVR471" s="265" t="str">
        <f t="shared" si="3308"/>
        <v>Inviable Sanitariamente</v>
      </c>
      <c r="DVS471" s="265" t="str">
        <f t="shared" si="3309"/>
        <v>Inviable Sanitariamente</v>
      </c>
      <c r="DVT471" s="265" t="str">
        <f t="shared" si="3310"/>
        <v>Inviable Sanitariamente</v>
      </c>
      <c r="DVU471" s="265" t="str">
        <f t="shared" si="3311"/>
        <v>Inviable Sanitariamente</v>
      </c>
      <c r="DVV471" s="265" t="str">
        <f t="shared" si="3312"/>
        <v>Inviable Sanitariamente</v>
      </c>
      <c r="DVW471" s="265" t="str">
        <f t="shared" si="3313"/>
        <v>Inviable Sanitariamente</v>
      </c>
      <c r="DVX471" s="265" t="str">
        <f t="shared" si="3314"/>
        <v>Inviable Sanitariamente</v>
      </c>
      <c r="DVY471" s="265" t="str">
        <f t="shared" si="3315"/>
        <v>Inviable Sanitariamente</v>
      </c>
      <c r="DVZ471" s="265" t="str">
        <f t="shared" si="3316"/>
        <v>Inviable Sanitariamente</v>
      </c>
      <c r="DWA471" s="265" t="str">
        <f t="shared" si="3317"/>
        <v>Inviable Sanitariamente</v>
      </c>
      <c r="DWB471" s="265" t="str">
        <f t="shared" si="3318"/>
        <v>Inviable Sanitariamente</v>
      </c>
      <c r="DWC471" s="265" t="str">
        <f t="shared" si="3319"/>
        <v>Inviable Sanitariamente</v>
      </c>
      <c r="DWD471" s="265" t="str">
        <f t="shared" si="3320"/>
        <v>Inviable Sanitariamente</v>
      </c>
      <c r="DWE471" s="265" t="str">
        <f t="shared" si="3321"/>
        <v>Inviable Sanitariamente</v>
      </c>
      <c r="DWF471" s="265" t="str">
        <f t="shared" si="3322"/>
        <v>Inviable Sanitariamente</v>
      </c>
      <c r="DWG471" s="265" t="str">
        <f t="shared" si="3323"/>
        <v>Inviable Sanitariamente</v>
      </c>
      <c r="DWH471" s="265" t="str">
        <f t="shared" si="3324"/>
        <v>Inviable Sanitariamente</v>
      </c>
      <c r="DWI471" s="265" t="str">
        <f t="shared" si="3325"/>
        <v>Inviable Sanitariamente</v>
      </c>
      <c r="DWJ471" s="265" t="str">
        <f t="shared" si="3326"/>
        <v>Inviable Sanitariamente</v>
      </c>
      <c r="DWK471" s="265" t="str">
        <f t="shared" si="3327"/>
        <v>Inviable Sanitariamente</v>
      </c>
      <c r="DWL471" s="265" t="str">
        <f t="shared" si="3328"/>
        <v>Inviable Sanitariamente</v>
      </c>
      <c r="DWM471" s="265" t="str">
        <f t="shared" si="3329"/>
        <v>Inviable Sanitariamente</v>
      </c>
      <c r="DWN471" s="265" t="str">
        <f t="shared" si="3330"/>
        <v>Inviable Sanitariamente</v>
      </c>
      <c r="DWO471" s="265" t="str">
        <f t="shared" si="3331"/>
        <v>Inviable Sanitariamente</v>
      </c>
      <c r="DWP471" s="265" t="str">
        <f t="shared" si="3332"/>
        <v>Inviable Sanitariamente</v>
      </c>
      <c r="DWQ471" s="265" t="str">
        <f t="shared" si="3333"/>
        <v>Inviable Sanitariamente</v>
      </c>
      <c r="DWR471" s="265" t="str">
        <f t="shared" si="3334"/>
        <v>Inviable Sanitariamente</v>
      </c>
      <c r="DWS471" s="265" t="str">
        <f t="shared" si="3335"/>
        <v>Inviable Sanitariamente</v>
      </c>
      <c r="DWT471" s="265" t="str">
        <f t="shared" si="3336"/>
        <v>Inviable Sanitariamente</v>
      </c>
      <c r="DWU471" s="265" t="str">
        <f t="shared" si="3337"/>
        <v>Inviable Sanitariamente</v>
      </c>
      <c r="DWV471" s="265" t="str">
        <f t="shared" si="3338"/>
        <v>Inviable Sanitariamente</v>
      </c>
      <c r="DWW471" s="265" t="str">
        <f t="shared" si="3339"/>
        <v>Inviable Sanitariamente</v>
      </c>
      <c r="DWX471" s="265" t="str">
        <f t="shared" si="3340"/>
        <v>Inviable Sanitariamente</v>
      </c>
      <c r="DWY471" s="265" t="str">
        <f t="shared" si="3341"/>
        <v>Inviable Sanitariamente</v>
      </c>
      <c r="DWZ471" s="265" t="str">
        <f t="shared" si="3342"/>
        <v>Inviable Sanitariamente</v>
      </c>
      <c r="DXA471" s="265" t="str">
        <f t="shared" si="3343"/>
        <v>Inviable Sanitariamente</v>
      </c>
      <c r="DXB471" s="265" t="str">
        <f t="shared" si="3344"/>
        <v>Inviable Sanitariamente</v>
      </c>
      <c r="DXC471" s="265" t="str">
        <f t="shared" si="3345"/>
        <v>Inviable Sanitariamente</v>
      </c>
      <c r="DXD471" s="265" t="str">
        <f t="shared" si="3346"/>
        <v>Inviable Sanitariamente</v>
      </c>
      <c r="DXE471" s="265" t="str">
        <f t="shared" si="3347"/>
        <v>Inviable Sanitariamente</v>
      </c>
      <c r="DXF471" s="265" t="str">
        <f t="shared" si="3348"/>
        <v>Inviable Sanitariamente</v>
      </c>
      <c r="DXG471" s="265" t="str">
        <f t="shared" si="3349"/>
        <v>Inviable Sanitariamente</v>
      </c>
      <c r="DXH471" s="265" t="str">
        <f t="shared" si="3350"/>
        <v>Inviable Sanitariamente</v>
      </c>
      <c r="DXI471" s="265" t="str">
        <f t="shared" si="3351"/>
        <v>Inviable Sanitariamente</v>
      </c>
      <c r="DXJ471" s="265" t="str">
        <f t="shared" si="3352"/>
        <v>Inviable Sanitariamente</v>
      </c>
      <c r="DXK471" s="265" t="str">
        <f t="shared" si="3353"/>
        <v>Inviable Sanitariamente</v>
      </c>
      <c r="DXL471" s="265" t="str">
        <f t="shared" si="3354"/>
        <v>Inviable Sanitariamente</v>
      </c>
      <c r="DXM471" s="265" t="str">
        <f t="shared" si="3355"/>
        <v>Inviable Sanitariamente</v>
      </c>
      <c r="DXN471" s="265" t="str">
        <f t="shared" si="3356"/>
        <v>Inviable Sanitariamente</v>
      </c>
      <c r="DXO471" s="265" t="str">
        <f t="shared" si="3357"/>
        <v>Inviable Sanitariamente</v>
      </c>
      <c r="DXP471" s="265" t="str">
        <f t="shared" si="3358"/>
        <v>Inviable Sanitariamente</v>
      </c>
      <c r="DXQ471" s="265" t="str">
        <f t="shared" si="3359"/>
        <v>Inviable Sanitariamente</v>
      </c>
      <c r="DXR471" s="265" t="str">
        <f t="shared" si="3360"/>
        <v>Inviable Sanitariamente</v>
      </c>
      <c r="DXS471" s="265" t="str">
        <f t="shared" si="3361"/>
        <v>Inviable Sanitariamente</v>
      </c>
      <c r="DXT471" s="265" t="str">
        <f t="shared" si="3362"/>
        <v>Inviable Sanitariamente</v>
      </c>
      <c r="DXU471" s="265" t="str">
        <f t="shared" si="3363"/>
        <v>Inviable Sanitariamente</v>
      </c>
      <c r="DXV471" s="265" t="str">
        <f t="shared" si="3364"/>
        <v>Inviable Sanitariamente</v>
      </c>
      <c r="DXW471" s="265" t="str">
        <f t="shared" si="3365"/>
        <v>Inviable Sanitariamente</v>
      </c>
      <c r="DXX471" s="265" t="str">
        <f t="shared" si="3366"/>
        <v>Inviable Sanitariamente</v>
      </c>
      <c r="DXY471" s="265" t="str">
        <f t="shared" si="3367"/>
        <v>Inviable Sanitariamente</v>
      </c>
      <c r="DXZ471" s="265" t="str">
        <f t="shared" si="3368"/>
        <v>Inviable Sanitariamente</v>
      </c>
      <c r="DYA471" s="265" t="str">
        <f t="shared" si="3369"/>
        <v>Inviable Sanitariamente</v>
      </c>
      <c r="DYB471" s="265" t="str">
        <f t="shared" si="3370"/>
        <v>Inviable Sanitariamente</v>
      </c>
      <c r="DYC471" s="265" t="str">
        <f t="shared" si="3371"/>
        <v>Inviable Sanitariamente</v>
      </c>
      <c r="DYD471" s="265" t="str">
        <f t="shared" si="3372"/>
        <v>Inviable Sanitariamente</v>
      </c>
      <c r="DYE471" s="265" t="str">
        <f t="shared" si="3373"/>
        <v>Inviable Sanitariamente</v>
      </c>
      <c r="DYF471" s="265" t="str">
        <f t="shared" si="3374"/>
        <v>Inviable Sanitariamente</v>
      </c>
      <c r="DYG471" s="265" t="str">
        <f t="shared" si="3375"/>
        <v>Inviable Sanitariamente</v>
      </c>
      <c r="DYH471" s="265" t="str">
        <f t="shared" si="3376"/>
        <v>Inviable Sanitariamente</v>
      </c>
      <c r="DYI471" s="265" t="str">
        <f t="shared" si="3377"/>
        <v>Inviable Sanitariamente</v>
      </c>
      <c r="DYJ471" s="265" t="str">
        <f t="shared" si="3378"/>
        <v>Inviable Sanitariamente</v>
      </c>
      <c r="DYK471" s="265" t="str">
        <f t="shared" si="3379"/>
        <v>Inviable Sanitariamente</v>
      </c>
      <c r="DYL471" s="265" t="str">
        <f t="shared" si="3380"/>
        <v>Inviable Sanitariamente</v>
      </c>
      <c r="DYM471" s="265" t="str">
        <f t="shared" si="3381"/>
        <v>Inviable Sanitariamente</v>
      </c>
      <c r="DYN471" s="265" t="str">
        <f t="shared" si="3382"/>
        <v>Inviable Sanitariamente</v>
      </c>
      <c r="DYO471" s="265" t="str">
        <f t="shared" si="3383"/>
        <v>Inviable Sanitariamente</v>
      </c>
      <c r="DYP471" s="265" t="str">
        <f t="shared" si="3384"/>
        <v>Inviable Sanitariamente</v>
      </c>
      <c r="DYQ471" s="265" t="str">
        <f t="shared" si="3385"/>
        <v>Inviable Sanitariamente</v>
      </c>
      <c r="DYR471" s="265" t="str">
        <f t="shared" si="3386"/>
        <v>Inviable Sanitariamente</v>
      </c>
      <c r="DYS471" s="265" t="str">
        <f t="shared" si="3387"/>
        <v>Inviable Sanitariamente</v>
      </c>
      <c r="DYT471" s="265" t="str">
        <f t="shared" si="3388"/>
        <v>Inviable Sanitariamente</v>
      </c>
      <c r="DYU471" s="265" t="str">
        <f t="shared" si="3389"/>
        <v>Inviable Sanitariamente</v>
      </c>
      <c r="DYV471" s="265" t="str">
        <f t="shared" si="3390"/>
        <v>Inviable Sanitariamente</v>
      </c>
      <c r="DYW471" s="265" t="str">
        <f t="shared" si="3391"/>
        <v>Inviable Sanitariamente</v>
      </c>
      <c r="DYX471" s="265" t="str">
        <f t="shared" si="3392"/>
        <v>Inviable Sanitariamente</v>
      </c>
      <c r="DYY471" s="265" t="str">
        <f t="shared" si="3393"/>
        <v>Inviable Sanitariamente</v>
      </c>
      <c r="DYZ471" s="265" t="str">
        <f t="shared" si="3394"/>
        <v>Inviable Sanitariamente</v>
      </c>
      <c r="DZA471" s="265" t="str">
        <f t="shared" si="3395"/>
        <v>Inviable Sanitariamente</v>
      </c>
      <c r="DZB471" s="265" t="str">
        <f t="shared" si="3396"/>
        <v>Inviable Sanitariamente</v>
      </c>
      <c r="DZC471" s="265" t="str">
        <f t="shared" si="3397"/>
        <v>Inviable Sanitariamente</v>
      </c>
      <c r="DZD471" s="265" t="str">
        <f t="shared" si="3398"/>
        <v>Inviable Sanitariamente</v>
      </c>
      <c r="DZE471" s="265" t="str">
        <f t="shared" si="3399"/>
        <v>Inviable Sanitariamente</v>
      </c>
      <c r="DZF471" s="265" t="str">
        <f t="shared" si="3400"/>
        <v>Inviable Sanitariamente</v>
      </c>
      <c r="DZG471" s="265" t="str">
        <f t="shared" si="3401"/>
        <v>Inviable Sanitariamente</v>
      </c>
      <c r="DZH471" s="265" t="str">
        <f t="shared" si="3402"/>
        <v>Inviable Sanitariamente</v>
      </c>
      <c r="DZI471" s="265" t="str">
        <f t="shared" si="3403"/>
        <v>Inviable Sanitariamente</v>
      </c>
      <c r="DZJ471" s="265" t="str">
        <f t="shared" si="3404"/>
        <v>Inviable Sanitariamente</v>
      </c>
      <c r="DZK471" s="265" t="str">
        <f t="shared" si="3405"/>
        <v>Inviable Sanitariamente</v>
      </c>
      <c r="DZL471" s="265" t="str">
        <f t="shared" si="3406"/>
        <v>Inviable Sanitariamente</v>
      </c>
      <c r="DZM471" s="265" t="str">
        <f t="shared" si="3407"/>
        <v>Inviable Sanitariamente</v>
      </c>
      <c r="DZN471" s="265" t="str">
        <f t="shared" si="3408"/>
        <v>Inviable Sanitariamente</v>
      </c>
      <c r="DZO471" s="265" t="str">
        <f t="shared" si="3409"/>
        <v>Inviable Sanitariamente</v>
      </c>
      <c r="DZP471" s="265" t="str">
        <f t="shared" si="3410"/>
        <v>Inviable Sanitariamente</v>
      </c>
      <c r="DZQ471" s="265" t="str">
        <f t="shared" si="3411"/>
        <v>Inviable Sanitariamente</v>
      </c>
      <c r="DZR471" s="265" t="str">
        <f t="shared" si="3412"/>
        <v>Inviable Sanitariamente</v>
      </c>
      <c r="DZS471" s="265" t="str">
        <f t="shared" si="3413"/>
        <v>Inviable Sanitariamente</v>
      </c>
      <c r="DZT471" s="265" t="str">
        <f t="shared" si="3414"/>
        <v>Inviable Sanitariamente</v>
      </c>
      <c r="DZU471" s="265" t="str">
        <f t="shared" si="3415"/>
        <v>Inviable Sanitariamente</v>
      </c>
      <c r="DZV471" s="265" t="str">
        <f t="shared" si="3416"/>
        <v>Inviable Sanitariamente</v>
      </c>
      <c r="DZW471" s="265" t="str">
        <f t="shared" si="3417"/>
        <v>Inviable Sanitariamente</v>
      </c>
      <c r="DZX471" s="265" t="str">
        <f t="shared" si="3418"/>
        <v>Inviable Sanitariamente</v>
      </c>
      <c r="DZY471" s="265" t="str">
        <f t="shared" si="3419"/>
        <v>Inviable Sanitariamente</v>
      </c>
      <c r="DZZ471" s="265" t="str">
        <f t="shared" si="3420"/>
        <v>Inviable Sanitariamente</v>
      </c>
      <c r="EAA471" s="265" t="str">
        <f t="shared" si="3421"/>
        <v>Inviable Sanitariamente</v>
      </c>
      <c r="EAB471" s="265" t="str">
        <f t="shared" si="3422"/>
        <v>Inviable Sanitariamente</v>
      </c>
      <c r="EAC471" s="265" t="str">
        <f t="shared" si="3423"/>
        <v>Inviable Sanitariamente</v>
      </c>
      <c r="EAD471" s="265" t="str">
        <f t="shared" si="3424"/>
        <v>Inviable Sanitariamente</v>
      </c>
      <c r="EAE471" s="265" t="str">
        <f t="shared" si="3425"/>
        <v>Inviable Sanitariamente</v>
      </c>
      <c r="EAF471" s="265" t="str">
        <f t="shared" si="3426"/>
        <v>Inviable Sanitariamente</v>
      </c>
      <c r="EAG471" s="265" t="str">
        <f t="shared" si="3427"/>
        <v>Inviable Sanitariamente</v>
      </c>
      <c r="EAH471" s="265" t="str">
        <f t="shared" si="3428"/>
        <v>Inviable Sanitariamente</v>
      </c>
      <c r="EAI471" s="265" t="str">
        <f t="shared" si="3429"/>
        <v>Inviable Sanitariamente</v>
      </c>
      <c r="EAJ471" s="265" t="str">
        <f t="shared" si="3430"/>
        <v>Inviable Sanitariamente</v>
      </c>
      <c r="EAK471" s="265" t="str">
        <f t="shared" si="3431"/>
        <v>Inviable Sanitariamente</v>
      </c>
      <c r="EAL471" s="265" t="str">
        <f t="shared" si="3432"/>
        <v>Inviable Sanitariamente</v>
      </c>
      <c r="EAM471" s="265" t="str">
        <f t="shared" si="3433"/>
        <v>Inviable Sanitariamente</v>
      </c>
      <c r="EAN471" s="265" t="str">
        <f t="shared" si="3434"/>
        <v>Inviable Sanitariamente</v>
      </c>
      <c r="EAO471" s="265" t="str">
        <f t="shared" si="3435"/>
        <v>Inviable Sanitariamente</v>
      </c>
      <c r="EAP471" s="265" t="str">
        <f t="shared" si="3436"/>
        <v>Inviable Sanitariamente</v>
      </c>
      <c r="EAQ471" s="265" t="str">
        <f t="shared" si="3437"/>
        <v>Inviable Sanitariamente</v>
      </c>
      <c r="EAR471" s="265" t="str">
        <f t="shared" si="3438"/>
        <v>Inviable Sanitariamente</v>
      </c>
      <c r="EAS471" s="265" t="str">
        <f t="shared" si="3439"/>
        <v>Inviable Sanitariamente</v>
      </c>
      <c r="EAT471" s="265" t="str">
        <f t="shared" si="3440"/>
        <v>Inviable Sanitariamente</v>
      </c>
      <c r="EAU471" s="265" t="str">
        <f t="shared" si="3441"/>
        <v>Inviable Sanitariamente</v>
      </c>
      <c r="EAV471" s="265" t="str">
        <f t="shared" si="3442"/>
        <v>Inviable Sanitariamente</v>
      </c>
      <c r="EAW471" s="265" t="str">
        <f t="shared" si="3443"/>
        <v>Inviable Sanitariamente</v>
      </c>
      <c r="EAX471" s="265" t="str">
        <f t="shared" si="3444"/>
        <v>Inviable Sanitariamente</v>
      </c>
      <c r="EAY471" s="265" t="str">
        <f t="shared" si="3445"/>
        <v>Inviable Sanitariamente</v>
      </c>
      <c r="EAZ471" s="265" t="str">
        <f t="shared" si="3446"/>
        <v>Inviable Sanitariamente</v>
      </c>
      <c r="EBA471" s="265" t="str">
        <f t="shared" si="3447"/>
        <v>Inviable Sanitariamente</v>
      </c>
      <c r="EBB471" s="265" t="str">
        <f t="shared" si="3448"/>
        <v>Inviable Sanitariamente</v>
      </c>
      <c r="EBC471" s="265" t="str">
        <f t="shared" si="3449"/>
        <v>Inviable Sanitariamente</v>
      </c>
      <c r="EBD471" s="265" t="str">
        <f t="shared" si="3450"/>
        <v>Inviable Sanitariamente</v>
      </c>
      <c r="EBE471" s="265" t="str">
        <f t="shared" si="3451"/>
        <v>Inviable Sanitariamente</v>
      </c>
      <c r="EBF471" s="265" t="str">
        <f t="shared" si="3452"/>
        <v>Inviable Sanitariamente</v>
      </c>
      <c r="EBG471" s="265" t="str">
        <f t="shared" si="3453"/>
        <v>Inviable Sanitariamente</v>
      </c>
      <c r="EBH471" s="265" t="str">
        <f t="shared" si="3454"/>
        <v>Inviable Sanitariamente</v>
      </c>
      <c r="EBI471" s="265" t="str">
        <f t="shared" si="3455"/>
        <v>Inviable Sanitariamente</v>
      </c>
      <c r="EBJ471" s="265" t="str">
        <f t="shared" si="3456"/>
        <v>Inviable Sanitariamente</v>
      </c>
      <c r="EBK471" s="265" t="str">
        <f t="shared" si="3457"/>
        <v>Inviable Sanitariamente</v>
      </c>
      <c r="EBL471" s="265" t="str">
        <f t="shared" si="3458"/>
        <v>Inviable Sanitariamente</v>
      </c>
      <c r="EBM471" s="265" t="str">
        <f t="shared" si="3459"/>
        <v>Inviable Sanitariamente</v>
      </c>
      <c r="EBN471" s="265" t="str">
        <f t="shared" si="3460"/>
        <v>Inviable Sanitariamente</v>
      </c>
      <c r="EBO471" s="265" t="str">
        <f t="shared" si="3461"/>
        <v>Inviable Sanitariamente</v>
      </c>
      <c r="EBP471" s="265" t="str">
        <f t="shared" si="3462"/>
        <v>Inviable Sanitariamente</v>
      </c>
      <c r="EBQ471" s="265" t="str">
        <f t="shared" si="3463"/>
        <v>Inviable Sanitariamente</v>
      </c>
      <c r="EBR471" s="265" t="str">
        <f t="shared" si="3464"/>
        <v>Inviable Sanitariamente</v>
      </c>
      <c r="EBS471" s="265" t="str">
        <f t="shared" si="3465"/>
        <v>Inviable Sanitariamente</v>
      </c>
      <c r="EBT471" s="265" t="str">
        <f t="shared" si="3466"/>
        <v>Inviable Sanitariamente</v>
      </c>
      <c r="EBU471" s="265" t="str">
        <f t="shared" si="3467"/>
        <v>Inviable Sanitariamente</v>
      </c>
      <c r="EBV471" s="265" t="str">
        <f t="shared" si="3468"/>
        <v>Inviable Sanitariamente</v>
      </c>
      <c r="EBW471" s="265" t="str">
        <f t="shared" si="3469"/>
        <v>Inviable Sanitariamente</v>
      </c>
      <c r="EBX471" s="265" t="str">
        <f t="shared" si="3470"/>
        <v>Inviable Sanitariamente</v>
      </c>
      <c r="EBY471" s="265" t="str">
        <f t="shared" si="3471"/>
        <v>Inviable Sanitariamente</v>
      </c>
      <c r="EBZ471" s="265" t="str">
        <f t="shared" si="3472"/>
        <v>Inviable Sanitariamente</v>
      </c>
      <c r="ECA471" s="265" t="str">
        <f t="shared" si="3473"/>
        <v>Inviable Sanitariamente</v>
      </c>
      <c r="ECB471" s="265" t="str">
        <f t="shared" si="3474"/>
        <v>Inviable Sanitariamente</v>
      </c>
      <c r="ECC471" s="265" t="str">
        <f t="shared" si="3475"/>
        <v>Inviable Sanitariamente</v>
      </c>
      <c r="ECD471" s="265" t="str">
        <f t="shared" si="3476"/>
        <v>Inviable Sanitariamente</v>
      </c>
      <c r="ECE471" s="265" t="str">
        <f t="shared" si="3477"/>
        <v>Inviable Sanitariamente</v>
      </c>
      <c r="ECF471" s="265" t="str">
        <f t="shared" si="3478"/>
        <v>Inviable Sanitariamente</v>
      </c>
      <c r="ECG471" s="265" t="str">
        <f t="shared" si="3479"/>
        <v>Inviable Sanitariamente</v>
      </c>
      <c r="ECH471" s="265" t="str">
        <f t="shared" si="3480"/>
        <v>Inviable Sanitariamente</v>
      </c>
      <c r="ECI471" s="265" t="str">
        <f t="shared" si="3481"/>
        <v>Inviable Sanitariamente</v>
      </c>
      <c r="ECJ471" s="265" t="str">
        <f t="shared" si="3482"/>
        <v>Inviable Sanitariamente</v>
      </c>
      <c r="ECK471" s="265" t="str">
        <f t="shared" si="3483"/>
        <v>Inviable Sanitariamente</v>
      </c>
      <c r="ECL471" s="265" t="str">
        <f t="shared" si="3484"/>
        <v>Inviable Sanitariamente</v>
      </c>
      <c r="ECM471" s="265" t="str">
        <f t="shared" si="3485"/>
        <v>Inviable Sanitariamente</v>
      </c>
      <c r="ECN471" s="265" t="str">
        <f t="shared" si="3486"/>
        <v>Inviable Sanitariamente</v>
      </c>
      <c r="ECO471" s="265" t="str">
        <f t="shared" si="3487"/>
        <v>Inviable Sanitariamente</v>
      </c>
      <c r="ECP471" s="265" t="str">
        <f t="shared" si="3488"/>
        <v>Inviable Sanitariamente</v>
      </c>
      <c r="ECQ471" s="265" t="str">
        <f t="shared" si="3489"/>
        <v>Inviable Sanitariamente</v>
      </c>
      <c r="ECR471" s="265" t="str">
        <f t="shared" si="3490"/>
        <v>Inviable Sanitariamente</v>
      </c>
      <c r="ECS471" s="265" t="str">
        <f t="shared" si="3491"/>
        <v>Inviable Sanitariamente</v>
      </c>
      <c r="ECT471" s="265" t="str">
        <f t="shared" si="3492"/>
        <v>Inviable Sanitariamente</v>
      </c>
      <c r="ECU471" s="265" t="str">
        <f t="shared" si="3493"/>
        <v>Inviable Sanitariamente</v>
      </c>
      <c r="ECV471" s="265" t="str">
        <f t="shared" si="3494"/>
        <v>Inviable Sanitariamente</v>
      </c>
      <c r="ECW471" s="265" t="str">
        <f t="shared" si="3495"/>
        <v>Inviable Sanitariamente</v>
      </c>
      <c r="ECX471" s="265" t="str">
        <f t="shared" si="3496"/>
        <v>Inviable Sanitariamente</v>
      </c>
      <c r="ECY471" s="265" t="str">
        <f t="shared" si="3497"/>
        <v>Inviable Sanitariamente</v>
      </c>
      <c r="ECZ471" s="265" t="str">
        <f t="shared" si="3498"/>
        <v>Inviable Sanitariamente</v>
      </c>
      <c r="EDA471" s="265" t="str">
        <f t="shared" si="3499"/>
        <v>Inviable Sanitariamente</v>
      </c>
      <c r="EDB471" s="265" t="str">
        <f t="shared" si="3500"/>
        <v>Inviable Sanitariamente</v>
      </c>
      <c r="EDC471" s="265" t="str">
        <f t="shared" si="3501"/>
        <v>Inviable Sanitariamente</v>
      </c>
      <c r="EDD471" s="265" t="str">
        <f t="shared" si="3502"/>
        <v>Inviable Sanitariamente</v>
      </c>
      <c r="EDE471" s="265" t="str">
        <f t="shared" si="3503"/>
        <v>Inviable Sanitariamente</v>
      </c>
      <c r="EDF471" s="265" t="str">
        <f t="shared" si="3504"/>
        <v>Inviable Sanitariamente</v>
      </c>
      <c r="EDG471" s="265" t="str">
        <f t="shared" si="3505"/>
        <v>Inviable Sanitariamente</v>
      </c>
      <c r="EDH471" s="265" t="str">
        <f t="shared" si="3506"/>
        <v>Inviable Sanitariamente</v>
      </c>
      <c r="EDI471" s="265" t="str">
        <f t="shared" si="3507"/>
        <v>Inviable Sanitariamente</v>
      </c>
      <c r="EDJ471" s="265" t="str">
        <f t="shared" si="3508"/>
        <v>Inviable Sanitariamente</v>
      </c>
      <c r="EDK471" s="265" t="str">
        <f t="shared" si="3509"/>
        <v>Inviable Sanitariamente</v>
      </c>
      <c r="EDL471" s="265" t="str">
        <f t="shared" si="3510"/>
        <v>Inviable Sanitariamente</v>
      </c>
      <c r="EDM471" s="265" t="str">
        <f t="shared" si="3511"/>
        <v>Inviable Sanitariamente</v>
      </c>
      <c r="EDN471" s="265" t="str">
        <f t="shared" si="3512"/>
        <v>Inviable Sanitariamente</v>
      </c>
      <c r="EDO471" s="265" t="str">
        <f t="shared" si="3513"/>
        <v>Inviable Sanitariamente</v>
      </c>
      <c r="EDP471" s="265" t="str">
        <f t="shared" si="3514"/>
        <v>Inviable Sanitariamente</v>
      </c>
      <c r="EDQ471" s="265" t="str">
        <f t="shared" si="3515"/>
        <v>Inviable Sanitariamente</v>
      </c>
      <c r="EDR471" s="265" t="str">
        <f t="shared" si="3516"/>
        <v>Inviable Sanitariamente</v>
      </c>
      <c r="EDS471" s="265" t="str">
        <f t="shared" si="3517"/>
        <v>Inviable Sanitariamente</v>
      </c>
      <c r="EDT471" s="265" t="str">
        <f t="shared" si="3518"/>
        <v>Inviable Sanitariamente</v>
      </c>
      <c r="EDU471" s="265" t="str">
        <f t="shared" si="3519"/>
        <v>Inviable Sanitariamente</v>
      </c>
      <c r="EDV471" s="265" t="str">
        <f t="shared" si="3520"/>
        <v>Inviable Sanitariamente</v>
      </c>
      <c r="EDW471" s="265" t="str">
        <f t="shared" si="3521"/>
        <v>Inviable Sanitariamente</v>
      </c>
      <c r="EDX471" s="265" t="str">
        <f t="shared" si="3522"/>
        <v>Inviable Sanitariamente</v>
      </c>
      <c r="EDY471" s="265" t="str">
        <f t="shared" si="3523"/>
        <v>Inviable Sanitariamente</v>
      </c>
      <c r="EDZ471" s="265" t="str">
        <f t="shared" si="3524"/>
        <v>Inviable Sanitariamente</v>
      </c>
      <c r="EEA471" s="265" t="str">
        <f t="shared" si="3525"/>
        <v>Inviable Sanitariamente</v>
      </c>
      <c r="EEB471" s="265" t="str">
        <f t="shared" si="3526"/>
        <v>Inviable Sanitariamente</v>
      </c>
      <c r="EEC471" s="265" t="str">
        <f t="shared" si="3527"/>
        <v>Inviable Sanitariamente</v>
      </c>
      <c r="EED471" s="265" t="str">
        <f t="shared" si="3528"/>
        <v>Inviable Sanitariamente</v>
      </c>
      <c r="EEE471" s="265" t="str">
        <f t="shared" si="3529"/>
        <v>Inviable Sanitariamente</v>
      </c>
      <c r="EEF471" s="265" t="str">
        <f t="shared" si="3530"/>
        <v>Inviable Sanitariamente</v>
      </c>
      <c r="EEG471" s="265" t="str">
        <f t="shared" si="3531"/>
        <v>Inviable Sanitariamente</v>
      </c>
      <c r="EEH471" s="265" t="str">
        <f t="shared" si="3532"/>
        <v>Inviable Sanitariamente</v>
      </c>
      <c r="EEI471" s="265" t="str">
        <f t="shared" si="3533"/>
        <v>Inviable Sanitariamente</v>
      </c>
      <c r="EEJ471" s="265" t="str">
        <f t="shared" si="3534"/>
        <v>Inviable Sanitariamente</v>
      </c>
      <c r="EEK471" s="265" t="str">
        <f t="shared" si="3535"/>
        <v>Inviable Sanitariamente</v>
      </c>
      <c r="EEL471" s="265" t="str">
        <f t="shared" si="3536"/>
        <v>Inviable Sanitariamente</v>
      </c>
      <c r="EEM471" s="265" t="str">
        <f t="shared" si="3537"/>
        <v>Inviable Sanitariamente</v>
      </c>
      <c r="EEN471" s="265" t="str">
        <f t="shared" si="3538"/>
        <v>Inviable Sanitariamente</v>
      </c>
      <c r="EEO471" s="265" t="str">
        <f t="shared" si="3539"/>
        <v>Inviable Sanitariamente</v>
      </c>
      <c r="EEP471" s="265" t="str">
        <f t="shared" si="3540"/>
        <v>Inviable Sanitariamente</v>
      </c>
      <c r="EEQ471" s="265" t="str">
        <f t="shared" si="3541"/>
        <v>Inviable Sanitariamente</v>
      </c>
      <c r="EER471" s="265" t="str">
        <f t="shared" si="3542"/>
        <v>Inviable Sanitariamente</v>
      </c>
      <c r="EES471" s="265" t="str">
        <f t="shared" si="3543"/>
        <v>Inviable Sanitariamente</v>
      </c>
      <c r="EET471" s="265" t="str">
        <f t="shared" si="3544"/>
        <v>Inviable Sanitariamente</v>
      </c>
      <c r="EEU471" s="265" t="str">
        <f t="shared" si="3545"/>
        <v>Inviable Sanitariamente</v>
      </c>
      <c r="EEV471" s="265" t="str">
        <f t="shared" si="3546"/>
        <v>Inviable Sanitariamente</v>
      </c>
      <c r="EEW471" s="265" t="str">
        <f t="shared" si="3547"/>
        <v>Inviable Sanitariamente</v>
      </c>
      <c r="EEX471" s="265" t="str">
        <f t="shared" si="3548"/>
        <v>Inviable Sanitariamente</v>
      </c>
      <c r="EEY471" s="265" t="str">
        <f t="shared" si="3549"/>
        <v>Inviable Sanitariamente</v>
      </c>
      <c r="EEZ471" s="265" t="str">
        <f t="shared" si="3550"/>
        <v>Inviable Sanitariamente</v>
      </c>
      <c r="EFA471" s="265" t="str">
        <f t="shared" si="3551"/>
        <v>Inviable Sanitariamente</v>
      </c>
      <c r="EFB471" s="265" t="str">
        <f t="shared" si="3552"/>
        <v>Inviable Sanitariamente</v>
      </c>
      <c r="EFC471" s="265" t="str">
        <f t="shared" si="3553"/>
        <v>Inviable Sanitariamente</v>
      </c>
      <c r="EFD471" s="265" t="str">
        <f t="shared" si="3554"/>
        <v>Inviable Sanitariamente</v>
      </c>
      <c r="EFE471" s="265" t="str">
        <f t="shared" si="3555"/>
        <v>Inviable Sanitariamente</v>
      </c>
      <c r="EFF471" s="265" t="str">
        <f t="shared" si="3556"/>
        <v>Inviable Sanitariamente</v>
      </c>
      <c r="EFG471" s="265" t="str">
        <f t="shared" si="3557"/>
        <v>Inviable Sanitariamente</v>
      </c>
      <c r="EFH471" s="265" t="str">
        <f t="shared" si="3558"/>
        <v>Inviable Sanitariamente</v>
      </c>
      <c r="EFI471" s="265" t="str">
        <f t="shared" si="3559"/>
        <v>Inviable Sanitariamente</v>
      </c>
      <c r="EFJ471" s="265" t="str">
        <f t="shared" si="3560"/>
        <v>Inviable Sanitariamente</v>
      </c>
      <c r="EFK471" s="265" t="str">
        <f t="shared" si="3561"/>
        <v>Inviable Sanitariamente</v>
      </c>
      <c r="EFL471" s="265" t="str">
        <f t="shared" si="3562"/>
        <v>Inviable Sanitariamente</v>
      </c>
      <c r="EFM471" s="265" t="str">
        <f t="shared" si="3563"/>
        <v>Inviable Sanitariamente</v>
      </c>
      <c r="EFN471" s="265" t="str">
        <f t="shared" si="3564"/>
        <v>Inviable Sanitariamente</v>
      </c>
      <c r="EFO471" s="265" t="str">
        <f t="shared" si="3565"/>
        <v>Inviable Sanitariamente</v>
      </c>
      <c r="EFP471" s="265" t="str">
        <f t="shared" si="3566"/>
        <v>Inviable Sanitariamente</v>
      </c>
      <c r="EFQ471" s="265" t="str">
        <f t="shared" si="3567"/>
        <v>Inviable Sanitariamente</v>
      </c>
      <c r="EFR471" s="265" t="str">
        <f t="shared" si="3568"/>
        <v>Inviable Sanitariamente</v>
      </c>
      <c r="EFS471" s="265" t="str">
        <f t="shared" si="3569"/>
        <v>Inviable Sanitariamente</v>
      </c>
      <c r="EFT471" s="265" t="str">
        <f t="shared" si="3570"/>
        <v>Inviable Sanitariamente</v>
      </c>
      <c r="EFU471" s="265" t="str">
        <f t="shared" si="3571"/>
        <v>Inviable Sanitariamente</v>
      </c>
      <c r="EFV471" s="265" t="str">
        <f t="shared" si="3572"/>
        <v>Inviable Sanitariamente</v>
      </c>
      <c r="EFW471" s="265" t="str">
        <f t="shared" si="3573"/>
        <v>Inviable Sanitariamente</v>
      </c>
      <c r="EFX471" s="265" t="str">
        <f t="shared" si="3574"/>
        <v>Inviable Sanitariamente</v>
      </c>
      <c r="EFY471" s="265" t="str">
        <f t="shared" si="3575"/>
        <v>Inviable Sanitariamente</v>
      </c>
      <c r="EFZ471" s="265" t="str">
        <f t="shared" si="3576"/>
        <v>Inviable Sanitariamente</v>
      </c>
      <c r="EGA471" s="265" t="str">
        <f t="shared" si="3577"/>
        <v>Inviable Sanitariamente</v>
      </c>
      <c r="EGB471" s="265" t="str">
        <f t="shared" si="3578"/>
        <v>Inviable Sanitariamente</v>
      </c>
      <c r="EGC471" s="265" t="str">
        <f t="shared" si="3579"/>
        <v>Inviable Sanitariamente</v>
      </c>
      <c r="EGD471" s="265" t="str">
        <f t="shared" si="3580"/>
        <v>Inviable Sanitariamente</v>
      </c>
      <c r="EGE471" s="265" t="str">
        <f t="shared" si="3581"/>
        <v>Inviable Sanitariamente</v>
      </c>
      <c r="EGF471" s="265" t="str">
        <f t="shared" si="3582"/>
        <v>Inviable Sanitariamente</v>
      </c>
      <c r="EGG471" s="265" t="str">
        <f t="shared" si="3583"/>
        <v>Inviable Sanitariamente</v>
      </c>
      <c r="EGH471" s="265" t="str">
        <f t="shared" si="3584"/>
        <v>Inviable Sanitariamente</v>
      </c>
      <c r="EGI471" s="265" t="str">
        <f t="shared" si="3585"/>
        <v>Inviable Sanitariamente</v>
      </c>
      <c r="EGJ471" s="265" t="str">
        <f t="shared" si="3586"/>
        <v>Inviable Sanitariamente</v>
      </c>
      <c r="EGK471" s="265" t="str">
        <f t="shared" si="3587"/>
        <v>Inviable Sanitariamente</v>
      </c>
      <c r="EGL471" s="265" t="str">
        <f t="shared" si="3588"/>
        <v>Inviable Sanitariamente</v>
      </c>
      <c r="EGM471" s="265" t="str">
        <f t="shared" si="3589"/>
        <v>Inviable Sanitariamente</v>
      </c>
      <c r="EGN471" s="265" t="str">
        <f t="shared" si="3590"/>
        <v>Inviable Sanitariamente</v>
      </c>
      <c r="EGO471" s="265" t="str">
        <f t="shared" si="3591"/>
        <v>Inviable Sanitariamente</v>
      </c>
      <c r="EGP471" s="265" t="str">
        <f t="shared" si="3592"/>
        <v>Inviable Sanitariamente</v>
      </c>
      <c r="EGQ471" s="265" t="str">
        <f t="shared" si="3593"/>
        <v>Inviable Sanitariamente</v>
      </c>
      <c r="EGR471" s="265" t="str">
        <f t="shared" si="3594"/>
        <v>Inviable Sanitariamente</v>
      </c>
      <c r="EGS471" s="265" t="str">
        <f t="shared" si="3595"/>
        <v>Inviable Sanitariamente</v>
      </c>
      <c r="EGT471" s="265" t="str">
        <f t="shared" si="3596"/>
        <v>Inviable Sanitariamente</v>
      </c>
      <c r="EGU471" s="265" t="str">
        <f t="shared" si="3597"/>
        <v>Inviable Sanitariamente</v>
      </c>
      <c r="EGV471" s="265" t="str">
        <f t="shared" si="3598"/>
        <v>Inviable Sanitariamente</v>
      </c>
      <c r="EGW471" s="265" t="str">
        <f t="shared" si="3599"/>
        <v>Inviable Sanitariamente</v>
      </c>
      <c r="EGX471" s="265" t="str">
        <f t="shared" si="3600"/>
        <v>Inviable Sanitariamente</v>
      </c>
      <c r="EGY471" s="265" t="str">
        <f t="shared" si="3601"/>
        <v>Inviable Sanitariamente</v>
      </c>
      <c r="EGZ471" s="265" t="str">
        <f t="shared" si="3602"/>
        <v>Inviable Sanitariamente</v>
      </c>
      <c r="EHA471" s="265" t="str">
        <f t="shared" si="3603"/>
        <v>Inviable Sanitariamente</v>
      </c>
      <c r="EHB471" s="265" t="str">
        <f t="shared" si="3604"/>
        <v>Inviable Sanitariamente</v>
      </c>
      <c r="EHC471" s="265" t="str">
        <f t="shared" si="3605"/>
        <v>Inviable Sanitariamente</v>
      </c>
      <c r="EHD471" s="265" t="str">
        <f t="shared" si="3606"/>
        <v>Inviable Sanitariamente</v>
      </c>
      <c r="EHE471" s="265" t="str">
        <f t="shared" si="3607"/>
        <v>Inviable Sanitariamente</v>
      </c>
      <c r="EHF471" s="265" t="str">
        <f t="shared" si="3608"/>
        <v>Inviable Sanitariamente</v>
      </c>
      <c r="EHG471" s="265" t="str">
        <f t="shared" si="3609"/>
        <v>Inviable Sanitariamente</v>
      </c>
      <c r="EHH471" s="265" t="str">
        <f t="shared" si="3610"/>
        <v>Inviable Sanitariamente</v>
      </c>
      <c r="EHI471" s="265" t="str">
        <f t="shared" si="3611"/>
        <v>Inviable Sanitariamente</v>
      </c>
      <c r="EHJ471" s="265" t="str">
        <f t="shared" si="3612"/>
        <v>Inviable Sanitariamente</v>
      </c>
      <c r="EHK471" s="265" t="str">
        <f t="shared" si="3613"/>
        <v>Inviable Sanitariamente</v>
      </c>
      <c r="EHL471" s="265" t="str">
        <f t="shared" si="3614"/>
        <v>Inviable Sanitariamente</v>
      </c>
      <c r="EHM471" s="265" t="str">
        <f t="shared" si="3615"/>
        <v>Inviable Sanitariamente</v>
      </c>
      <c r="EHN471" s="265" t="str">
        <f t="shared" si="3616"/>
        <v>Inviable Sanitariamente</v>
      </c>
      <c r="EHO471" s="265" t="str">
        <f t="shared" si="3617"/>
        <v>Inviable Sanitariamente</v>
      </c>
      <c r="EHP471" s="265" t="str">
        <f t="shared" si="3618"/>
        <v>Inviable Sanitariamente</v>
      </c>
      <c r="EHQ471" s="265" t="str">
        <f t="shared" si="3619"/>
        <v>Inviable Sanitariamente</v>
      </c>
      <c r="EHR471" s="265" t="str">
        <f t="shared" si="3620"/>
        <v>Inviable Sanitariamente</v>
      </c>
      <c r="EHS471" s="265" t="str">
        <f t="shared" si="3621"/>
        <v>Inviable Sanitariamente</v>
      </c>
      <c r="EHT471" s="265" t="str">
        <f t="shared" si="3622"/>
        <v>Inviable Sanitariamente</v>
      </c>
      <c r="EHU471" s="265" t="str">
        <f t="shared" si="3623"/>
        <v>Inviable Sanitariamente</v>
      </c>
      <c r="EHV471" s="265" t="str">
        <f t="shared" si="3624"/>
        <v>Inviable Sanitariamente</v>
      </c>
      <c r="EHW471" s="265" t="str">
        <f t="shared" si="3625"/>
        <v>Inviable Sanitariamente</v>
      </c>
      <c r="EHX471" s="265" t="str">
        <f t="shared" si="3626"/>
        <v>Inviable Sanitariamente</v>
      </c>
      <c r="EHY471" s="265" t="str">
        <f t="shared" si="3627"/>
        <v>Inviable Sanitariamente</v>
      </c>
      <c r="EHZ471" s="265" t="str">
        <f t="shared" si="3628"/>
        <v>Inviable Sanitariamente</v>
      </c>
      <c r="EIA471" s="265" t="str">
        <f t="shared" si="3629"/>
        <v>Inviable Sanitariamente</v>
      </c>
      <c r="EIB471" s="265" t="str">
        <f t="shared" si="3630"/>
        <v>Inviable Sanitariamente</v>
      </c>
      <c r="EIC471" s="265" t="str">
        <f t="shared" si="3631"/>
        <v>Inviable Sanitariamente</v>
      </c>
      <c r="EID471" s="265" t="str">
        <f t="shared" si="3632"/>
        <v>Inviable Sanitariamente</v>
      </c>
      <c r="EIE471" s="265" t="str">
        <f t="shared" si="3633"/>
        <v>Inviable Sanitariamente</v>
      </c>
      <c r="EIF471" s="265" t="str">
        <f t="shared" si="3634"/>
        <v>Inviable Sanitariamente</v>
      </c>
      <c r="EIG471" s="265" t="str">
        <f t="shared" si="3635"/>
        <v>Inviable Sanitariamente</v>
      </c>
      <c r="EIH471" s="265" t="str">
        <f t="shared" si="3636"/>
        <v>Inviable Sanitariamente</v>
      </c>
      <c r="EII471" s="265" t="str">
        <f t="shared" si="3637"/>
        <v>Inviable Sanitariamente</v>
      </c>
      <c r="EIJ471" s="265" t="str">
        <f t="shared" si="3638"/>
        <v>Inviable Sanitariamente</v>
      </c>
      <c r="EIK471" s="265" t="str">
        <f t="shared" si="3639"/>
        <v>Inviable Sanitariamente</v>
      </c>
      <c r="EIL471" s="265" t="str">
        <f t="shared" si="3640"/>
        <v>Inviable Sanitariamente</v>
      </c>
      <c r="EIM471" s="265" t="str">
        <f t="shared" si="3641"/>
        <v>Inviable Sanitariamente</v>
      </c>
      <c r="EIN471" s="265" t="str">
        <f t="shared" si="3642"/>
        <v>Inviable Sanitariamente</v>
      </c>
      <c r="EIO471" s="265" t="str">
        <f t="shared" si="3643"/>
        <v>Inviable Sanitariamente</v>
      </c>
      <c r="EIP471" s="265" t="str">
        <f t="shared" si="3644"/>
        <v>Inviable Sanitariamente</v>
      </c>
      <c r="EIQ471" s="265" t="str">
        <f t="shared" si="3645"/>
        <v>Inviable Sanitariamente</v>
      </c>
      <c r="EIR471" s="265" t="str">
        <f t="shared" si="3646"/>
        <v>Inviable Sanitariamente</v>
      </c>
      <c r="EIS471" s="265" t="str">
        <f t="shared" si="3647"/>
        <v>Inviable Sanitariamente</v>
      </c>
      <c r="EIT471" s="265" t="str">
        <f t="shared" si="3648"/>
        <v>Inviable Sanitariamente</v>
      </c>
      <c r="EIU471" s="265" t="str">
        <f t="shared" si="3649"/>
        <v>Inviable Sanitariamente</v>
      </c>
      <c r="EIV471" s="265" t="str">
        <f t="shared" si="3650"/>
        <v>Inviable Sanitariamente</v>
      </c>
      <c r="EIW471" s="265" t="str">
        <f t="shared" si="3651"/>
        <v>Inviable Sanitariamente</v>
      </c>
      <c r="EIX471" s="265" t="str">
        <f t="shared" si="3652"/>
        <v>Inviable Sanitariamente</v>
      </c>
      <c r="EIY471" s="265" t="str">
        <f t="shared" si="3653"/>
        <v>Inviable Sanitariamente</v>
      </c>
      <c r="EIZ471" s="265" t="str">
        <f t="shared" si="3654"/>
        <v>Inviable Sanitariamente</v>
      </c>
      <c r="EJA471" s="265" t="str">
        <f t="shared" si="3655"/>
        <v>Inviable Sanitariamente</v>
      </c>
      <c r="EJB471" s="265" t="str">
        <f t="shared" si="3656"/>
        <v>Inviable Sanitariamente</v>
      </c>
      <c r="EJC471" s="265" t="str">
        <f t="shared" si="3657"/>
        <v>Inviable Sanitariamente</v>
      </c>
      <c r="EJD471" s="265" t="str">
        <f t="shared" si="3658"/>
        <v>Inviable Sanitariamente</v>
      </c>
      <c r="EJE471" s="265" t="str">
        <f t="shared" si="3659"/>
        <v>Inviable Sanitariamente</v>
      </c>
      <c r="EJF471" s="265" t="str">
        <f t="shared" si="3660"/>
        <v>Inviable Sanitariamente</v>
      </c>
      <c r="EJG471" s="265" t="str">
        <f t="shared" si="3661"/>
        <v>Inviable Sanitariamente</v>
      </c>
      <c r="EJH471" s="265" t="str">
        <f t="shared" si="3662"/>
        <v>Inviable Sanitariamente</v>
      </c>
      <c r="EJI471" s="265" t="str">
        <f t="shared" si="3663"/>
        <v>Inviable Sanitariamente</v>
      </c>
      <c r="EJJ471" s="265" t="str">
        <f t="shared" si="3664"/>
        <v>Inviable Sanitariamente</v>
      </c>
      <c r="EJK471" s="265" t="str">
        <f t="shared" si="3665"/>
        <v>Inviable Sanitariamente</v>
      </c>
      <c r="EJL471" s="265" t="str">
        <f t="shared" si="3666"/>
        <v>Inviable Sanitariamente</v>
      </c>
      <c r="EJM471" s="265" t="str">
        <f t="shared" si="3667"/>
        <v>Inviable Sanitariamente</v>
      </c>
      <c r="EJN471" s="265" t="str">
        <f t="shared" si="3668"/>
        <v>Inviable Sanitariamente</v>
      </c>
      <c r="EJO471" s="265" t="str">
        <f t="shared" si="3669"/>
        <v>Inviable Sanitariamente</v>
      </c>
      <c r="EJP471" s="265" t="str">
        <f t="shared" si="3670"/>
        <v>Inviable Sanitariamente</v>
      </c>
      <c r="EJQ471" s="265" t="str">
        <f t="shared" si="3671"/>
        <v>Inviable Sanitariamente</v>
      </c>
      <c r="EJR471" s="265" t="str">
        <f t="shared" si="3672"/>
        <v>Inviable Sanitariamente</v>
      </c>
      <c r="EJS471" s="265" t="str">
        <f t="shared" si="3673"/>
        <v>Inviable Sanitariamente</v>
      </c>
      <c r="EJT471" s="265" t="str">
        <f t="shared" si="3674"/>
        <v>Inviable Sanitariamente</v>
      </c>
      <c r="EJU471" s="265" t="str">
        <f t="shared" si="3675"/>
        <v>Inviable Sanitariamente</v>
      </c>
      <c r="EJV471" s="265" t="str">
        <f t="shared" si="3676"/>
        <v>Inviable Sanitariamente</v>
      </c>
      <c r="EJW471" s="265" t="str">
        <f t="shared" si="3677"/>
        <v>Inviable Sanitariamente</v>
      </c>
      <c r="EJX471" s="265" t="str">
        <f t="shared" si="3678"/>
        <v>Inviable Sanitariamente</v>
      </c>
      <c r="EJY471" s="265" t="str">
        <f t="shared" si="3679"/>
        <v>Inviable Sanitariamente</v>
      </c>
      <c r="EJZ471" s="265" t="str">
        <f t="shared" si="3680"/>
        <v>Inviable Sanitariamente</v>
      </c>
      <c r="EKA471" s="265" t="str">
        <f t="shared" si="3681"/>
        <v>Inviable Sanitariamente</v>
      </c>
      <c r="EKB471" s="265" t="str">
        <f t="shared" si="3682"/>
        <v>Inviable Sanitariamente</v>
      </c>
      <c r="EKC471" s="265" t="str">
        <f t="shared" si="3683"/>
        <v>Inviable Sanitariamente</v>
      </c>
      <c r="EKD471" s="265" t="str">
        <f t="shared" si="3684"/>
        <v>Inviable Sanitariamente</v>
      </c>
      <c r="EKE471" s="265" t="str">
        <f t="shared" si="3685"/>
        <v>Inviable Sanitariamente</v>
      </c>
      <c r="EKF471" s="265" t="str">
        <f t="shared" si="3686"/>
        <v>Inviable Sanitariamente</v>
      </c>
      <c r="EKG471" s="265" t="str">
        <f t="shared" si="3687"/>
        <v>Inviable Sanitariamente</v>
      </c>
      <c r="EKH471" s="265" t="str">
        <f t="shared" si="3688"/>
        <v>Inviable Sanitariamente</v>
      </c>
      <c r="EKI471" s="265" t="str">
        <f t="shared" si="3689"/>
        <v>Inviable Sanitariamente</v>
      </c>
      <c r="EKJ471" s="265" t="str">
        <f t="shared" si="3690"/>
        <v>Inviable Sanitariamente</v>
      </c>
      <c r="EKK471" s="265" t="str">
        <f t="shared" si="3691"/>
        <v>Inviable Sanitariamente</v>
      </c>
      <c r="EKL471" s="265" t="str">
        <f t="shared" si="3692"/>
        <v>Inviable Sanitariamente</v>
      </c>
      <c r="EKM471" s="265" t="str">
        <f t="shared" si="3693"/>
        <v>Inviable Sanitariamente</v>
      </c>
      <c r="EKN471" s="265" t="str">
        <f t="shared" si="3694"/>
        <v>Inviable Sanitariamente</v>
      </c>
      <c r="EKO471" s="265" t="str">
        <f t="shared" si="3695"/>
        <v>Inviable Sanitariamente</v>
      </c>
      <c r="EKP471" s="265" t="str">
        <f t="shared" si="3696"/>
        <v>Inviable Sanitariamente</v>
      </c>
      <c r="EKQ471" s="265" t="str">
        <f t="shared" si="3697"/>
        <v>Inviable Sanitariamente</v>
      </c>
      <c r="EKR471" s="265" t="str">
        <f t="shared" si="3698"/>
        <v>Inviable Sanitariamente</v>
      </c>
      <c r="EKS471" s="265" t="str">
        <f t="shared" si="3699"/>
        <v>Inviable Sanitariamente</v>
      </c>
      <c r="EKT471" s="265" t="str">
        <f t="shared" si="3700"/>
        <v>Inviable Sanitariamente</v>
      </c>
      <c r="EKU471" s="265" t="str">
        <f t="shared" si="3701"/>
        <v>Inviable Sanitariamente</v>
      </c>
      <c r="EKV471" s="265" t="str">
        <f t="shared" si="3702"/>
        <v>Inviable Sanitariamente</v>
      </c>
      <c r="EKW471" s="265" t="str">
        <f t="shared" si="3703"/>
        <v>Inviable Sanitariamente</v>
      </c>
      <c r="EKX471" s="265" t="str">
        <f t="shared" si="3704"/>
        <v>Inviable Sanitariamente</v>
      </c>
      <c r="EKY471" s="265" t="str">
        <f t="shared" si="3705"/>
        <v>Inviable Sanitariamente</v>
      </c>
      <c r="EKZ471" s="265" t="str">
        <f t="shared" si="3706"/>
        <v>Inviable Sanitariamente</v>
      </c>
      <c r="ELA471" s="265" t="str">
        <f t="shared" si="3707"/>
        <v>Inviable Sanitariamente</v>
      </c>
      <c r="ELB471" s="265" t="str">
        <f t="shared" si="3708"/>
        <v>Inviable Sanitariamente</v>
      </c>
      <c r="ELC471" s="265" t="str">
        <f t="shared" si="3709"/>
        <v>Inviable Sanitariamente</v>
      </c>
      <c r="ELD471" s="265" t="str">
        <f t="shared" si="3710"/>
        <v>Inviable Sanitariamente</v>
      </c>
      <c r="ELE471" s="265" t="str">
        <f t="shared" si="3711"/>
        <v>Inviable Sanitariamente</v>
      </c>
      <c r="ELF471" s="265" t="str">
        <f t="shared" si="3712"/>
        <v>Inviable Sanitariamente</v>
      </c>
      <c r="ELG471" s="265" t="str">
        <f t="shared" si="3713"/>
        <v>Inviable Sanitariamente</v>
      </c>
      <c r="ELH471" s="265" t="str">
        <f t="shared" si="3714"/>
        <v>Inviable Sanitariamente</v>
      </c>
      <c r="ELI471" s="265" t="str">
        <f t="shared" si="3715"/>
        <v>Inviable Sanitariamente</v>
      </c>
      <c r="ELJ471" s="265" t="str">
        <f t="shared" si="3716"/>
        <v>Inviable Sanitariamente</v>
      </c>
      <c r="ELK471" s="265" t="str">
        <f t="shared" si="3717"/>
        <v>Inviable Sanitariamente</v>
      </c>
      <c r="ELL471" s="265" t="str">
        <f t="shared" si="3718"/>
        <v>Inviable Sanitariamente</v>
      </c>
      <c r="ELM471" s="265" t="str">
        <f t="shared" si="3719"/>
        <v>Inviable Sanitariamente</v>
      </c>
      <c r="ELN471" s="265" t="str">
        <f t="shared" si="3720"/>
        <v>Inviable Sanitariamente</v>
      </c>
      <c r="ELO471" s="265" t="str">
        <f t="shared" si="3721"/>
        <v>Inviable Sanitariamente</v>
      </c>
      <c r="ELP471" s="265" t="str">
        <f t="shared" si="3722"/>
        <v>Inviable Sanitariamente</v>
      </c>
      <c r="ELQ471" s="265" t="str">
        <f t="shared" si="3723"/>
        <v>Inviable Sanitariamente</v>
      </c>
      <c r="ELR471" s="265" t="str">
        <f t="shared" si="3724"/>
        <v>Inviable Sanitariamente</v>
      </c>
      <c r="ELS471" s="265" t="str">
        <f t="shared" si="3725"/>
        <v>Inviable Sanitariamente</v>
      </c>
      <c r="ELT471" s="265" t="str">
        <f t="shared" si="3726"/>
        <v>Inviable Sanitariamente</v>
      </c>
      <c r="ELU471" s="265" t="str">
        <f t="shared" si="3727"/>
        <v>Inviable Sanitariamente</v>
      </c>
      <c r="ELV471" s="265" t="str">
        <f t="shared" si="3728"/>
        <v>Inviable Sanitariamente</v>
      </c>
      <c r="ELW471" s="265" t="str">
        <f t="shared" si="3729"/>
        <v>Inviable Sanitariamente</v>
      </c>
      <c r="ELX471" s="265" t="str">
        <f t="shared" si="3730"/>
        <v>Inviable Sanitariamente</v>
      </c>
      <c r="ELY471" s="265" t="str">
        <f t="shared" si="3731"/>
        <v>Inviable Sanitariamente</v>
      </c>
      <c r="ELZ471" s="265" t="str">
        <f t="shared" si="3732"/>
        <v>Inviable Sanitariamente</v>
      </c>
      <c r="EMA471" s="265" t="str">
        <f t="shared" si="3733"/>
        <v>Inviable Sanitariamente</v>
      </c>
      <c r="EMB471" s="265" t="str">
        <f t="shared" si="3734"/>
        <v>Inviable Sanitariamente</v>
      </c>
      <c r="EMC471" s="265" t="str">
        <f t="shared" si="3735"/>
        <v>Inviable Sanitariamente</v>
      </c>
      <c r="EMD471" s="265" t="str">
        <f t="shared" si="3736"/>
        <v>Inviable Sanitariamente</v>
      </c>
      <c r="EME471" s="265" t="str">
        <f t="shared" si="3737"/>
        <v>Inviable Sanitariamente</v>
      </c>
      <c r="EMF471" s="265" t="str">
        <f t="shared" si="3738"/>
        <v>Inviable Sanitariamente</v>
      </c>
      <c r="EMG471" s="265" t="str">
        <f t="shared" si="3739"/>
        <v>Inviable Sanitariamente</v>
      </c>
      <c r="EMH471" s="265" t="str">
        <f t="shared" si="3740"/>
        <v>Inviable Sanitariamente</v>
      </c>
      <c r="EMI471" s="265" t="str">
        <f t="shared" si="3741"/>
        <v>Inviable Sanitariamente</v>
      </c>
      <c r="EMJ471" s="265" t="str">
        <f t="shared" si="3742"/>
        <v>Inviable Sanitariamente</v>
      </c>
      <c r="EMK471" s="265" t="str">
        <f t="shared" si="3743"/>
        <v>Inviable Sanitariamente</v>
      </c>
      <c r="EML471" s="265" t="str">
        <f t="shared" si="3744"/>
        <v>Inviable Sanitariamente</v>
      </c>
      <c r="EMM471" s="265" t="str">
        <f t="shared" si="3745"/>
        <v>Inviable Sanitariamente</v>
      </c>
      <c r="EMN471" s="265" t="str">
        <f t="shared" si="3746"/>
        <v>Inviable Sanitariamente</v>
      </c>
      <c r="EMO471" s="265" t="str">
        <f t="shared" si="3747"/>
        <v>Inviable Sanitariamente</v>
      </c>
      <c r="EMP471" s="265" t="str">
        <f t="shared" si="3748"/>
        <v>Inviable Sanitariamente</v>
      </c>
      <c r="EMQ471" s="265" t="str">
        <f t="shared" si="3749"/>
        <v>Inviable Sanitariamente</v>
      </c>
      <c r="EMR471" s="265" t="str">
        <f t="shared" si="3750"/>
        <v>Inviable Sanitariamente</v>
      </c>
      <c r="EMS471" s="265" t="str">
        <f t="shared" si="3751"/>
        <v>Inviable Sanitariamente</v>
      </c>
      <c r="EMT471" s="265" t="str">
        <f t="shared" si="3752"/>
        <v>Inviable Sanitariamente</v>
      </c>
      <c r="EMU471" s="265" t="str">
        <f t="shared" si="3753"/>
        <v>Inviable Sanitariamente</v>
      </c>
      <c r="EMV471" s="265" t="str">
        <f t="shared" si="3754"/>
        <v>Inviable Sanitariamente</v>
      </c>
      <c r="EMW471" s="265" t="str">
        <f t="shared" si="3755"/>
        <v>Inviable Sanitariamente</v>
      </c>
      <c r="EMX471" s="265" t="str">
        <f t="shared" si="3756"/>
        <v>Inviable Sanitariamente</v>
      </c>
      <c r="EMY471" s="265" t="str">
        <f t="shared" si="3757"/>
        <v>Inviable Sanitariamente</v>
      </c>
      <c r="EMZ471" s="265" t="str">
        <f t="shared" si="3758"/>
        <v>Inviable Sanitariamente</v>
      </c>
      <c r="ENA471" s="265" t="str">
        <f t="shared" si="3759"/>
        <v>Inviable Sanitariamente</v>
      </c>
      <c r="ENB471" s="265" t="str">
        <f t="shared" si="3760"/>
        <v>Inviable Sanitariamente</v>
      </c>
      <c r="ENC471" s="265" t="str">
        <f t="shared" si="3761"/>
        <v>Inviable Sanitariamente</v>
      </c>
      <c r="END471" s="265" t="str">
        <f t="shared" si="3762"/>
        <v>Inviable Sanitariamente</v>
      </c>
      <c r="ENE471" s="265" t="str">
        <f t="shared" si="3763"/>
        <v>Inviable Sanitariamente</v>
      </c>
      <c r="ENF471" s="265" t="str">
        <f t="shared" si="3764"/>
        <v>Inviable Sanitariamente</v>
      </c>
      <c r="ENG471" s="265" t="str">
        <f t="shared" si="3765"/>
        <v>Inviable Sanitariamente</v>
      </c>
      <c r="ENH471" s="265" t="str">
        <f t="shared" si="3766"/>
        <v>Inviable Sanitariamente</v>
      </c>
      <c r="ENI471" s="265" t="str">
        <f t="shared" si="3767"/>
        <v>Inviable Sanitariamente</v>
      </c>
      <c r="ENJ471" s="265" t="str">
        <f t="shared" si="3768"/>
        <v>Inviable Sanitariamente</v>
      </c>
      <c r="ENK471" s="265" t="str">
        <f t="shared" si="3769"/>
        <v>Inviable Sanitariamente</v>
      </c>
      <c r="ENL471" s="265" t="str">
        <f t="shared" si="3770"/>
        <v>Inviable Sanitariamente</v>
      </c>
      <c r="ENM471" s="265" t="str">
        <f t="shared" si="3771"/>
        <v>Inviable Sanitariamente</v>
      </c>
      <c r="ENN471" s="265" t="str">
        <f t="shared" si="3772"/>
        <v>Inviable Sanitariamente</v>
      </c>
      <c r="ENO471" s="265" t="str">
        <f t="shared" si="3773"/>
        <v>Inviable Sanitariamente</v>
      </c>
      <c r="ENP471" s="265" t="str">
        <f t="shared" si="3774"/>
        <v>Inviable Sanitariamente</v>
      </c>
      <c r="ENQ471" s="265" t="str">
        <f t="shared" si="3775"/>
        <v>Inviable Sanitariamente</v>
      </c>
      <c r="ENR471" s="265" t="str">
        <f t="shared" si="3776"/>
        <v>Inviable Sanitariamente</v>
      </c>
      <c r="ENS471" s="265" t="str">
        <f t="shared" si="3777"/>
        <v>Inviable Sanitariamente</v>
      </c>
      <c r="ENT471" s="265" t="str">
        <f t="shared" si="3778"/>
        <v>Inviable Sanitariamente</v>
      </c>
      <c r="ENU471" s="265" t="str">
        <f t="shared" si="3779"/>
        <v>Inviable Sanitariamente</v>
      </c>
      <c r="ENV471" s="265" t="str">
        <f t="shared" si="3780"/>
        <v>Inviable Sanitariamente</v>
      </c>
      <c r="ENW471" s="265" t="str">
        <f t="shared" si="3781"/>
        <v>Inviable Sanitariamente</v>
      </c>
      <c r="ENX471" s="265" t="str">
        <f t="shared" si="3782"/>
        <v>Inviable Sanitariamente</v>
      </c>
      <c r="ENY471" s="265" t="str">
        <f t="shared" si="3783"/>
        <v>Inviable Sanitariamente</v>
      </c>
      <c r="ENZ471" s="265" t="str">
        <f t="shared" si="3784"/>
        <v>Inviable Sanitariamente</v>
      </c>
      <c r="EOA471" s="265" t="str">
        <f t="shared" si="3785"/>
        <v>Inviable Sanitariamente</v>
      </c>
      <c r="EOB471" s="265" t="str">
        <f t="shared" si="3786"/>
        <v>Inviable Sanitariamente</v>
      </c>
      <c r="EOC471" s="265" t="str">
        <f t="shared" si="3787"/>
        <v>Inviable Sanitariamente</v>
      </c>
      <c r="EOD471" s="265" t="str">
        <f t="shared" si="3788"/>
        <v>Inviable Sanitariamente</v>
      </c>
      <c r="EOE471" s="265" t="str">
        <f t="shared" si="3789"/>
        <v>Inviable Sanitariamente</v>
      </c>
      <c r="EOF471" s="265" t="str">
        <f t="shared" si="3790"/>
        <v>Inviable Sanitariamente</v>
      </c>
      <c r="EOG471" s="265" t="str">
        <f t="shared" si="3791"/>
        <v>Inviable Sanitariamente</v>
      </c>
      <c r="EOH471" s="265" t="str">
        <f t="shared" si="3792"/>
        <v>Inviable Sanitariamente</v>
      </c>
      <c r="EOI471" s="265" t="str">
        <f t="shared" si="3793"/>
        <v>Inviable Sanitariamente</v>
      </c>
      <c r="EOJ471" s="265" t="str">
        <f t="shared" si="3794"/>
        <v>Inviable Sanitariamente</v>
      </c>
      <c r="EOK471" s="265" t="str">
        <f t="shared" si="3795"/>
        <v>Inviable Sanitariamente</v>
      </c>
      <c r="EOL471" s="265" t="str">
        <f t="shared" si="3796"/>
        <v>Inviable Sanitariamente</v>
      </c>
      <c r="EOM471" s="265" t="str">
        <f t="shared" si="3797"/>
        <v>Inviable Sanitariamente</v>
      </c>
      <c r="EON471" s="265" t="str">
        <f t="shared" si="3798"/>
        <v>Inviable Sanitariamente</v>
      </c>
      <c r="EOO471" s="265" t="str">
        <f t="shared" si="3799"/>
        <v>Inviable Sanitariamente</v>
      </c>
      <c r="EOP471" s="265" t="str">
        <f t="shared" si="3800"/>
        <v>Inviable Sanitariamente</v>
      </c>
      <c r="EOQ471" s="265" t="str">
        <f t="shared" si="3801"/>
        <v>Inviable Sanitariamente</v>
      </c>
      <c r="EOR471" s="265" t="str">
        <f t="shared" si="3802"/>
        <v>Inviable Sanitariamente</v>
      </c>
      <c r="EOS471" s="265" t="str">
        <f t="shared" si="3803"/>
        <v>Inviable Sanitariamente</v>
      </c>
      <c r="EOT471" s="265" t="str">
        <f t="shared" si="3804"/>
        <v>Inviable Sanitariamente</v>
      </c>
      <c r="EOU471" s="265" t="str">
        <f t="shared" si="3805"/>
        <v>Inviable Sanitariamente</v>
      </c>
      <c r="EOV471" s="265" t="str">
        <f t="shared" si="3806"/>
        <v>Inviable Sanitariamente</v>
      </c>
      <c r="EOW471" s="265" t="str">
        <f t="shared" si="3807"/>
        <v>Inviable Sanitariamente</v>
      </c>
      <c r="EOX471" s="265" t="str">
        <f t="shared" si="3808"/>
        <v>Inviable Sanitariamente</v>
      </c>
      <c r="EOY471" s="265" t="str">
        <f t="shared" si="3809"/>
        <v>Inviable Sanitariamente</v>
      </c>
      <c r="EOZ471" s="265" t="str">
        <f t="shared" si="3810"/>
        <v>Inviable Sanitariamente</v>
      </c>
      <c r="EPA471" s="265" t="str">
        <f t="shared" si="3811"/>
        <v>Inviable Sanitariamente</v>
      </c>
      <c r="EPB471" s="265" t="str">
        <f t="shared" si="3812"/>
        <v>Inviable Sanitariamente</v>
      </c>
      <c r="EPC471" s="265" t="str">
        <f t="shared" si="3813"/>
        <v>Inviable Sanitariamente</v>
      </c>
      <c r="EPD471" s="265" t="str">
        <f t="shared" si="3814"/>
        <v>Inviable Sanitariamente</v>
      </c>
      <c r="EPE471" s="265" t="str">
        <f t="shared" si="3815"/>
        <v>Inviable Sanitariamente</v>
      </c>
      <c r="EPF471" s="265" t="str">
        <f t="shared" si="3816"/>
        <v>Inviable Sanitariamente</v>
      </c>
      <c r="EPG471" s="265" t="str">
        <f t="shared" si="3817"/>
        <v>Inviable Sanitariamente</v>
      </c>
      <c r="EPH471" s="265" t="str">
        <f t="shared" si="3818"/>
        <v>Inviable Sanitariamente</v>
      </c>
      <c r="EPI471" s="265" t="str">
        <f t="shared" si="3819"/>
        <v>Inviable Sanitariamente</v>
      </c>
      <c r="EPJ471" s="265" t="str">
        <f t="shared" si="3820"/>
        <v>Inviable Sanitariamente</v>
      </c>
      <c r="EPK471" s="265" t="str">
        <f t="shared" si="3821"/>
        <v>Inviable Sanitariamente</v>
      </c>
      <c r="EPL471" s="265" t="str">
        <f t="shared" si="3822"/>
        <v>Inviable Sanitariamente</v>
      </c>
      <c r="EPM471" s="265" t="str">
        <f t="shared" si="3823"/>
        <v>Inviable Sanitariamente</v>
      </c>
      <c r="EPN471" s="265" t="str">
        <f t="shared" si="3824"/>
        <v>Inviable Sanitariamente</v>
      </c>
      <c r="EPO471" s="265" t="str">
        <f t="shared" si="3825"/>
        <v>Inviable Sanitariamente</v>
      </c>
      <c r="EPP471" s="265" t="str">
        <f t="shared" si="3826"/>
        <v>Inviable Sanitariamente</v>
      </c>
      <c r="EPQ471" s="265" t="str">
        <f t="shared" si="3827"/>
        <v>Inviable Sanitariamente</v>
      </c>
      <c r="EPR471" s="265" t="str">
        <f t="shared" si="3828"/>
        <v>Inviable Sanitariamente</v>
      </c>
      <c r="EPS471" s="265" t="str">
        <f t="shared" si="3829"/>
        <v>Inviable Sanitariamente</v>
      </c>
      <c r="EPT471" s="265" t="str">
        <f t="shared" si="3830"/>
        <v>Inviable Sanitariamente</v>
      </c>
      <c r="EPU471" s="265" t="str">
        <f t="shared" si="3831"/>
        <v>Inviable Sanitariamente</v>
      </c>
      <c r="EPV471" s="265" t="str">
        <f t="shared" si="3832"/>
        <v>Inviable Sanitariamente</v>
      </c>
      <c r="EPW471" s="265" t="str">
        <f t="shared" si="3833"/>
        <v>Inviable Sanitariamente</v>
      </c>
      <c r="EPX471" s="265" t="str">
        <f t="shared" si="3834"/>
        <v>Inviable Sanitariamente</v>
      </c>
      <c r="EPY471" s="265" t="str">
        <f t="shared" si="3835"/>
        <v>Inviable Sanitariamente</v>
      </c>
      <c r="EPZ471" s="265" t="str">
        <f t="shared" si="3836"/>
        <v>Inviable Sanitariamente</v>
      </c>
      <c r="EQA471" s="265" t="str">
        <f t="shared" si="3837"/>
        <v>Inviable Sanitariamente</v>
      </c>
      <c r="EQB471" s="265" t="str">
        <f t="shared" si="3838"/>
        <v>Inviable Sanitariamente</v>
      </c>
      <c r="EQC471" s="265" t="str">
        <f t="shared" si="3839"/>
        <v>Inviable Sanitariamente</v>
      </c>
      <c r="EQD471" s="265" t="str">
        <f t="shared" si="3840"/>
        <v>Inviable Sanitariamente</v>
      </c>
      <c r="EQE471" s="265" t="str">
        <f t="shared" si="3841"/>
        <v>Inviable Sanitariamente</v>
      </c>
      <c r="EQF471" s="265" t="str">
        <f t="shared" si="3842"/>
        <v>Inviable Sanitariamente</v>
      </c>
      <c r="EQG471" s="265" t="str">
        <f t="shared" si="3843"/>
        <v>Inviable Sanitariamente</v>
      </c>
      <c r="EQH471" s="265" t="str">
        <f t="shared" si="3844"/>
        <v>Inviable Sanitariamente</v>
      </c>
      <c r="EQI471" s="265" t="str">
        <f t="shared" si="3845"/>
        <v>Inviable Sanitariamente</v>
      </c>
      <c r="EQJ471" s="265" t="str">
        <f t="shared" si="3846"/>
        <v>Inviable Sanitariamente</v>
      </c>
      <c r="EQK471" s="265" t="str">
        <f t="shared" si="3847"/>
        <v>Inviable Sanitariamente</v>
      </c>
      <c r="EQL471" s="265" t="str">
        <f t="shared" si="3848"/>
        <v>Inviable Sanitariamente</v>
      </c>
      <c r="EQM471" s="265" t="str">
        <f t="shared" si="3849"/>
        <v>Inviable Sanitariamente</v>
      </c>
      <c r="EQN471" s="265" t="str">
        <f t="shared" si="3850"/>
        <v>Inviable Sanitariamente</v>
      </c>
      <c r="EQO471" s="265" t="str">
        <f t="shared" si="3851"/>
        <v>Inviable Sanitariamente</v>
      </c>
      <c r="EQP471" s="265" t="str">
        <f t="shared" si="3852"/>
        <v>Inviable Sanitariamente</v>
      </c>
      <c r="EQQ471" s="265" t="str">
        <f t="shared" si="3853"/>
        <v>Inviable Sanitariamente</v>
      </c>
      <c r="EQR471" s="265" t="str">
        <f t="shared" si="3854"/>
        <v>Inviable Sanitariamente</v>
      </c>
      <c r="EQS471" s="265" t="str">
        <f t="shared" si="3855"/>
        <v>Inviable Sanitariamente</v>
      </c>
      <c r="EQT471" s="265" t="str">
        <f t="shared" si="3856"/>
        <v>Inviable Sanitariamente</v>
      </c>
      <c r="EQU471" s="265" t="str">
        <f t="shared" si="3857"/>
        <v>Inviable Sanitariamente</v>
      </c>
      <c r="EQV471" s="265" t="str">
        <f t="shared" si="3858"/>
        <v>Inviable Sanitariamente</v>
      </c>
      <c r="EQW471" s="265" t="str">
        <f t="shared" si="3859"/>
        <v>Inviable Sanitariamente</v>
      </c>
      <c r="EQX471" s="265" t="str">
        <f t="shared" si="3860"/>
        <v>Inviable Sanitariamente</v>
      </c>
      <c r="EQY471" s="265" t="str">
        <f t="shared" si="3861"/>
        <v>Inviable Sanitariamente</v>
      </c>
      <c r="EQZ471" s="265" t="str">
        <f t="shared" si="3862"/>
        <v>Inviable Sanitariamente</v>
      </c>
      <c r="ERA471" s="265" t="str">
        <f t="shared" si="3863"/>
        <v>Inviable Sanitariamente</v>
      </c>
      <c r="ERB471" s="265" t="str">
        <f t="shared" si="3864"/>
        <v>Inviable Sanitariamente</v>
      </c>
      <c r="ERC471" s="265" t="str">
        <f t="shared" si="3865"/>
        <v>Inviable Sanitariamente</v>
      </c>
      <c r="ERD471" s="265" t="str">
        <f t="shared" si="3866"/>
        <v>Inviable Sanitariamente</v>
      </c>
      <c r="ERE471" s="265" t="str">
        <f t="shared" si="3867"/>
        <v>Inviable Sanitariamente</v>
      </c>
      <c r="ERF471" s="265" t="str">
        <f t="shared" si="3868"/>
        <v>Inviable Sanitariamente</v>
      </c>
      <c r="ERG471" s="265" t="str">
        <f t="shared" si="3869"/>
        <v>Inviable Sanitariamente</v>
      </c>
      <c r="ERH471" s="265" t="str">
        <f t="shared" si="3870"/>
        <v>Inviable Sanitariamente</v>
      </c>
      <c r="ERI471" s="265" t="str">
        <f t="shared" si="3871"/>
        <v>Inviable Sanitariamente</v>
      </c>
      <c r="ERJ471" s="265" t="str">
        <f t="shared" si="3872"/>
        <v>Inviable Sanitariamente</v>
      </c>
      <c r="ERK471" s="265" t="str">
        <f t="shared" si="3873"/>
        <v>Inviable Sanitariamente</v>
      </c>
      <c r="ERL471" s="265" t="str">
        <f t="shared" si="3874"/>
        <v>Inviable Sanitariamente</v>
      </c>
      <c r="ERM471" s="265" t="str">
        <f t="shared" si="3875"/>
        <v>Inviable Sanitariamente</v>
      </c>
      <c r="ERN471" s="265" t="str">
        <f t="shared" si="3876"/>
        <v>Inviable Sanitariamente</v>
      </c>
      <c r="ERO471" s="265" t="str">
        <f t="shared" si="3877"/>
        <v>Inviable Sanitariamente</v>
      </c>
      <c r="ERP471" s="265" t="str">
        <f t="shared" si="3878"/>
        <v>Inviable Sanitariamente</v>
      </c>
      <c r="ERQ471" s="265" t="str">
        <f t="shared" si="3879"/>
        <v>Inviable Sanitariamente</v>
      </c>
      <c r="ERR471" s="265" t="str">
        <f t="shared" si="3880"/>
        <v>Inviable Sanitariamente</v>
      </c>
      <c r="ERS471" s="265" t="str">
        <f t="shared" si="3881"/>
        <v>Inviable Sanitariamente</v>
      </c>
      <c r="ERT471" s="265" t="str">
        <f t="shared" si="3882"/>
        <v>Inviable Sanitariamente</v>
      </c>
      <c r="ERU471" s="265" t="str">
        <f t="shared" si="3883"/>
        <v>Inviable Sanitariamente</v>
      </c>
      <c r="ERV471" s="265" t="str">
        <f t="shared" si="3884"/>
        <v>Inviable Sanitariamente</v>
      </c>
      <c r="ERW471" s="265" t="str">
        <f t="shared" si="3885"/>
        <v>Inviable Sanitariamente</v>
      </c>
      <c r="ERX471" s="265" t="str">
        <f t="shared" si="3886"/>
        <v>Inviable Sanitariamente</v>
      </c>
      <c r="ERY471" s="265" t="str">
        <f t="shared" si="3887"/>
        <v>Inviable Sanitariamente</v>
      </c>
      <c r="ERZ471" s="265" t="str">
        <f t="shared" si="3888"/>
        <v>Inviable Sanitariamente</v>
      </c>
      <c r="ESA471" s="265" t="str">
        <f t="shared" si="3889"/>
        <v>Inviable Sanitariamente</v>
      </c>
      <c r="ESB471" s="265" t="str">
        <f t="shared" si="3890"/>
        <v>Inviable Sanitariamente</v>
      </c>
      <c r="ESC471" s="265" t="str">
        <f t="shared" si="3891"/>
        <v>Inviable Sanitariamente</v>
      </c>
      <c r="ESD471" s="265" t="str">
        <f t="shared" si="3892"/>
        <v>Inviable Sanitariamente</v>
      </c>
      <c r="ESE471" s="265" t="str">
        <f t="shared" si="3893"/>
        <v>Inviable Sanitariamente</v>
      </c>
      <c r="ESF471" s="265" t="str">
        <f t="shared" si="3894"/>
        <v>Inviable Sanitariamente</v>
      </c>
      <c r="ESG471" s="265" t="str">
        <f t="shared" si="3895"/>
        <v>Inviable Sanitariamente</v>
      </c>
      <c r="ESH471" s="265" t="str">
        <f t="shared" si="3896"/>
        <v>Inviable Sanitariamente</v>
      </c>
      <c r="ESI471" s="265" t="str">
        <f t="shared" si="3897"/>
        <v>Inviable Sanitariamente</v>
      </c>
      <c r="ESJ471" s="265" t="str">
        <f t="shared" si="3898"/>
        <v>Inviable Sanitariamente</v>
      </c>
      <c r="ESK471" s="265" t="str">
        <f t="shared" si="3899"/>
        <v>Inviable Sanitariamente</v>
      </c>
      <c r="ESL471" s="265" t="str">
        <f t="shared" si="3900"/>
        <v>Inviable Sanitariamente</v>
      </c>
      <c r="ESM471" s="265" t="str">
        <f t="shared" si="3901"/>
        <v>Inviable Sanitariamente</v>
      </c>
      <c r="ESN471" s="265" t="str">
        <f t="shared" si="3902"/>
        <v>Inviable Sanitariamente</v>
      </c>
      <c r="ESO471" s="265" t="str">
        <f t="shared" si="3903"/>
        <v>Inviable Sanitariamente</v>
      </c>
      <c r="ESP471" s="265" t="str">
        <f t="shared" si="3904"/>
        <v>Inviable Sanitariamente</v>
      </c>
      <c r="ESQ471" s="265" t="str">
        <f t="shared" si="3905"/>
        <v>Inviable Sanitariamente</v>
      </c>
      <c r="ESR471" s="265" t="str">
        <f t="shared" si="3906"/>
        <v>Inviable Sanitariamente</v>
      </c>
      <c r="ESS471" s="265" t="str">
        <f t="shared" si="3907"/>
        <v>Inviable Sanitariamente</v>
      </c>
      <c r="EST471" s="265" t="str">
        <f t="shared" si="3908"/>
        <v>Inviable Sanitariamente</v>
      </c>
      <c r="ESU471" s="265" t="str">
        <f t="shared" si="3909"/>
        <v>Inviable Sanitariamente</v>
      </c>
      <c r="ESV471" s="265" t="str">
        <f t="shared" si="3910"/>
        <v>Inviable Sanitariamente</v>
      </c>
      <c r="ESW471" s="265" t="str">
        <f t="shared" si="3911"/>
        <v>Inviable Sanitariamente</v>
      </c>
      <c r="ESX471" s="265" t="str">
        <f t="shared" si="3912"/>
        <v>Inviable Sanitariamente</v>
      </c>
      <c r="ESY471" s="265" t="str">
        <f t="shared" si="3913"/>
        <v>Inviable Sanitariamente</v>
      </c>
      <c r="ESZ471" s="265" t="str">
        <f t="shared" si="3914"/>
        <v>Inviable Sanitariamente</v>
      </c>
      <c r="ETA471" s="265" t="str">
        <f t="shared" si="3915"/>
        <v>Inviable Sanitariamente</v>
      </c>
      <c r="ETB471" s="265" t="str">
        <f t="shared" si="3916"/>
        <v>Inviable Sanitariamente</v>
      </c>
      <c r="ETC471" s="265" t="str">
        <f t="shared" si="3917"/>
        <v>Inviable Sanitariamente</v>
      </c>
      <c r="ETD471" s="265" t="str">
        <f t="shared" si="3918"/>
        <v>Inviable Sanitariamente</v>
      </c>
      <c r="ETE471" s="265" t="str">
        <f t="shared" si="3919"/>
        <v>Inviable Sanitariamente</v>
      </c>
      <c r="ETF471" s="265" t="str">
        <f t="shared" si="3920"/>
        <v>Inviable Sanitariamente</v>
      </c>
      <c r="ETG471" s="265" t="str">
        <f t="shared" si="3921"/>
        <v>Inviable Sanitariamente</v>
      </c>
      <c r="ETH471" s="265" t="str">
        <f t="shared" si="3922"/>
        <v>Inviable Sanitariamente</v>
      </c>
      <c r="ETI471" s="265" t="str">
        <f t="shared" si="3923"/>
        <v>Inviable Sanitariamente</v>
      </c>
      <c r="ETJ471" s="265" t="str">
        <f t="shared" si="3924"/>
        <v>Inviable Sanitariamente</v>
      </c>
      <c r="ETK471" s="265" t="str">
        <f t="shared" si="3925"/>
        <v>Inviable Sanitariamente</v>
      </c>
      <c r="ETL471" s="265" t="str">
        <f t="shared" si="3926"/>
        <v>Inviable Sanitariamente</v>
      </c>
      <c r="ETM471" s="265" t="str">
        <f t="shared" si="3927"/>
        <v>Inviable Sanitariamente</v>
      </c>
      <c r="ETN471" s="265" t="str">
        <f t="shared" si="3928"/>
        <v>Inviable Sanitariamente</v>
      </c>
      <c r="ETO471" s="265" t="str">
        <f t="shared" si="3929"/>
        <v>Inviable Sanitariamente</v>
      </c>
      <c r="ETP471" s="265" t="str">
        <f t="shared" si="3930"/>
        <v>Inviable Sanitariamente</v>
      </c>
      <c r="ETQ471" s="265" t="str">
        <f t="shared" si="3931"/>
        <v>Inviable Sanitariamente</v>
      </c>
      <c r="ETR471" s="265" t="str">
        <f t="shared" si="3932"/>
        <v>Inviable Sanitariamente</v>
      </c>
      <c r="ETS471" s="265" t="str">
        <f t="shared" si="3933"/>
        <v>Inviable Sanitariamente</v>
      </c>
      <c r="ETT471" s="265" t="str">
        <f t="shared" si="3934"/>
        <v>Inviable Sanitariamente</v>
      </c>
      <c r="ETU471" s="265" t="str">
        <f t="shared" si="3935"/>
        <v>Inviable Sanitariamente</v>
      </c>
      <c r="ETV471" s="265" t="str">
        <f t="shared" si="3936"/>
        <v>Inviable Sanitariamente</v>
      </c>
      <c r="ETW471" s="265" t="str">
        <f t="shared" si="3937"/>
        <v>Inviable Sanitariamente</v>
      </c>
      <c r="ETX471" s="265" t="str">
        <f t="shared" si="3938"/>
        <v>Inviable Sanitariamente</v>
      </c>
      <c r="ETY471" s="265" t="str">
        <f t="shared" si="3939"/>
        <v>Inviable Sanitariamente</v>
      </c>
      <c r="ETZ471" s="265" t="str">
        <f t="shared" si="3940"/>
        <v>Inviable Sanitariamente</v>
      </c>
      <c r="EUA471" s="265" t="str">
        <f t="shared" si="3941"/>
        <v>Inviable Sanitariamente</v>
      </c>
      <c r="EUB471" s="265" t="str">
        <f t="shared" si="3942"/>
        <v>Inviable Sanitariamente</v>
      </c>
      <c r="EUC471" s="265" t="str">
        <f t="shared" si="3943"/>
        <v>Inviable Sanitariamente</v>
      </c>
      <c r="EUD471" s="265" t="str">
        <f t="shared" si="3944"/>
        <v>Inviable Sanitariamente</v>
      </c>
      <c r="EUE471" s="265" t="str">
        <f t="shared" si="3945"/>
        <v>Inviable Sanitariamente</v>
      </c>
      <c r="EUF471" s="265" t="str">
        <f t="shared" si="3946"/>
        <v>Inviable Sanitariamente</v>
      </c>
      <c r="EUG471" s="265" t="str">
        <f t="shared" si="3947"/>
        <v>Inviable Sanitariamente</v>
      </c>
      <c r="EUH471" s="265" t="str">
        <f t="shared" si="3948"/>
        <v>Inviable Sanitariamente</v>
      </c>
      <c r="EUI471" s="265" t="str">
        <f t="shared" si="3949"/>
        <v>Inviable Sanitariamente</v>
      </c>
      <c r="EUJ471" s="265" t="str">
        <f t="shared" si="3950"/>
        <v>Inviable Sanitariamente</v>
      </c>
      <c r="EUK471" s="265" t="str">
        <f t="shared" si="3951"/>
        <v>Inviable Sanitariamente</v>
      </c>
      <c r="EUL471" s="265" t="str">
        <f t="shared" si="3952"/>
        <v>Inviable Sanitariamente</v>
      </c>
      <c r="EUM471" s="265" t="str">
        <f t="shared" si="3953"/>
        <v>Inviable Sanitariamente</v>
      </c>
      <c r="EUN471" s="265" t="str">
        <f t="shared" si="3954"/>
        <v>Inviable Sanitariamente</v>
      </c>
      <c r="EUO471" s="265" t="str">
        <f t="shared" si="3955"/>
        <v>Inviable Sanitariamente</v>
      </c>
      <c r="EUP471" s="265" t="str">
        <f t="shared" si="3956"/>
        <v>Inviable Sanitariamente</v>
      </c>
      <c r="EUQ471" s="265" t="str">
        <f t="shared" si="3957"/>
        <v>Inviable Sanitariamente</v>
      </c>
      <c r="EUR471" s="265" t="str">
        <f t="shared" si="3958"/>
        <v>Inviable Sanitariamente</v>
      </c>
      <c r="EUS471" s="265" t="str">
        <f t="shared" si="3959"/>
        <v>Inviable Sanitariamente</v>
      </c>
      <c r="EUT471" s="265" t="str">
        <f t="shared" si="3960"/>
        <v>Inviable Sanitariamente</v>
      </c>
      <c r="EUU471" s="265" t="str">
        <f t="shared" si="3961"/>
        <v>Inviable Sanitariamente</v>
      </c>
      <c r="EUV471" s="265" t="str">
        <f t="shared" si="3962"/>
        <v>Inviable Sanitariamente</v>
      </c>
      <c r="EUW471" s="265" t="str">
        <f t="shared" si="3963"/>
        <v>Inviable Sanitariamente</v>
      </c>
      <c r="EUX471" s="265" t="str">
        <f t="shared" si="3964"/>
        <v>Inviable Sanitariamente</v>
      </c>
      <c r="EUY471" s="265" t="str">
        <f t="shared" si="3965"/>
        <v>Inviable Sanitariamente</v>
      </c>
      <c r="EUZ471" s="265" t="str">
        <f t="shared" si="3966"/>
        <v>Inviable Sanitariamente</v>
      </c>
      <c r="EVA471" s="265" t="str">
        <f t="shared" si="3967"/>
        <v>Inviable Sanitariamente</v>
      </c>
      <c r="EVB471" s="265" t="str">
        <f t="shared" si="3968"/>
        <v>Inviable Sanitariamente</v>
      </c>
      <c r="EVC471" s="265" t="str">
        <f t="shared" si="3969"/>
        <v>Inviable Sanitariamente</v>
      </c>
      <c r="EVD471" s="265" t="str">
        <f t="shared" si="3970"/>
        <v>Inviable Sanitariamente</v>
      </c>
      <c r="EVE471" s="265" t="str">
        <f t="shared" si="3971"/>
        <v>Inviable Sanitariamente</v>
      </c>
      <c r="EVF471" s="265" t="str">
        <f t="shared" si="3972"/>
        <v>Inviable Sanitariamente</v>
      </c>
      <c r="EVG471" s="265" t="str">
        <f t="shared" si="3973"/>
        <v>Inviable Sanitariamente</v>
      </c>
      <c r="EVH471" s="265" t="str">
        <f t="shared" si="3974"/>
        <v>Inviable Sanitariamente</v>
      </c>
      <c r="EVI471" s="265" t="str">
        <f t="shared" si="3975"/>
        <v>Inviable Sanitariamente</v>
      </c>
      <c r="EVJ471" s="265" t="str">
        <f t="shared" si="3976"/>
        <v>Inviable Sanitariamente</v>
      </c>
      <c r="EVK471" s="265" t="str">
        <f t="shared" si="3977"/>
        <v>Inviable Sanitariamente</v>
      </c>
      <c r="EVL471" s="265" t="str">
        <f t="shared" si="3978"/>
        <v>Inviable Sanitariamente</v>
      </c>
      <c r="EVM471" s="265" t="str">
        <f t="shared" si="3979"/>
        <v>Inviable Sanitariamente</v>
      </c>
      <c r="EVN471" s="265" t="str">
        <f t="shared" si="3980"/>
        <v>Inviable Sanitariamente</v>
      </c>
      <c r="EVO471" s="265" t="str">
        <f t="shared" si="3981"/>
        <v>Inviable Sanitariamente</v>
      </c>
      <c r="EVP471" s="265" t="str">
        <f t="shared" si="3982"/>
        <v>Inviable Sanitariamente</v>
      </c>
      <c r="EVQ471" s="265" t="str">
        <f t="shared" si="3983"/>
        <v>Inviable Sanitariamente</v>
      </c>
      <c r="EVR471" s="265" t="str">
        <f t="shared" si="3984"/>
        <v>Inviable Sanitariamente</v>
      </c>
      <c r="EVS471" s="265" t="str">
        <f t="shared" si="3985"/>
        <v>Inviable Sanitariamente</v>
      </c>
      <c r="EVT471" s="265" t="str">
        <f t="shared" si="3986"/>
        <v>Inviable Sanitariamente</v>
      </c>
      <c r="EVU471" s="265" t="str">
        <f t="shared" si="3987"/>
        <v>Inviable Sanitariamente</v>
      </c>
      <c r="EVV471" s="265" t="str">
        <f t="shared" si="3988"/>
        <v>Inviable Sanitariamente</v>
      </c>
      <c r="EVW471" s="265" t="str">
        <f t="shared" si="3989"/>
        <v>Inviable Sanitariamente</v>
      </c>
      <c r="EVX471" s="265" t="str">
        <f t="shared" si="3990"/>
        <v>Inviable Sanitariamente</v>
      </c>
      <c r="EVY471" s="265" t="str">
        <f t="shared" si="3991"/>
        <v>Inviable Sanitariamente</v>
      </c>
      <c r="EVZ471" s="265" t="str">
        <f t="shared" si="3992"/>
        <v>Inviable Sanitariamente</v>
      </c>
      <c r="EWA471" s="265" t="str">
        <f t="shared" si="3993"/>
        <v>Inviable Sanitariamente</v>
      </c>
      <c r="EWB471" s="265" t="str">
        <f t="shared" si="3994"/>
        <v>Inviable Sanitariamente</v>
      </c>
      <c r="EWC471" s="265" t="str">
        <f t="shared" si="3995"/>
        <v>Inviable Sanitariamente</v>
      </c>
      <c r="EWD471" s="265" t="str">
        <f t="shared" si="3996"/>
        <v>Inviable Sanitariamente</v>
      </c>
      <c r="EWE471" s="265" t="str">
        <f t="shared" si="3997"/>
        <v>Inviable Sanitariamente</v>
      </c>
      <c r="EWF471" s="265" t="str">
        <f t="shared" si="3998"/>
        <v>Inviable Sanitariamente</v>
      </c>
      <c r="EWG471" s="265" t="str">
        <f t="shared" si="3999"/>
        <v>Inviable Sanitariamente</v>
      </c>
      <c r="EWH471" s="265" t="str">
        <f t="shared" si="4000"/>
        <v>Inviable Sanitariamente</v>
      </c>
      <c r="EWI471" s="265" t="str">
        <f t="shared" si="4001"/>
        <v>Inviable Sanitariamente</v>
      </c>
      <c r="EWJ471" s="265" t="str">
        <f t="shared" si="4002"/>
        <v>Inviable Sanitariamente</v>
      </c>
      <c r="EWK471" s="265" t="str">
        <f t="shared" si="4003"/>
        <v>Inviable Sanitariamente</v>
      </c>
      <c r="EWL471" s="265" t="str">
        <f t="shared" si="4004"/>
        <v>Inviable Sanitariamente</v>
      </c>
      <c r="EWM471" s="265" t="str">
        <f t="shared" si="4005"/>
        <v>Inviable Sanitariamente</v>
      </c>
      <c r="EWN471" s="265" t="str">
        <f t="shared" si="4006"/>
        <v>Inviable Sanitariamente</v>
      </c>
      <c r="EWO471" s="265" t="str">
        <f t="shared" si="4007"/>
        <v>Inviable Sanitariamente</v>
      </c>
      <c r="EWP471" s="265" t="str">
        <f t="shared" si="4008"/>
        <v>Inviable Sanitariamente</v>
      </c>
      <c r="EWQ471" s="265" t="str">
        <f t="shared" si="4009"/>
        <v>Inviable Sanitariamente</v>
      </c>
      <c r="EWR471" s="265" t="str">
        <f t="shared" si="4010"/>
        <v>Inviable Sanitariamente</v>
      </c>
      <c r="EWS471" s="265" t="str">
        <f t="shared" si="4011"/>
        <v>Inviable Sanitariamente</v>
      </c>
      <c r="EWT471" s="265" t="str">
        <f t="shared" si="4012"/>
        <v>Inviable Sanitariamente</v>
      </c>
      <c r="EWU471" s="265" t="str">
        <f t="shared" si="4013"/>
        <v>Inviable Sanitariamente</v>
      </c>
      <c r="EWV471" s="265" t="str">
        <f t="shared" si="4014"/>
        <v>Inviable Sanitariamente</v>
      </c>
      <c r="EWW471" s="265" t="str">
        <f t="shared" si="4015"/>
        <v>Inviable Sanitariamente</v>
      </c>
      <c r="EWX471" s="265" t="str">
        <f t="shared" si="4016"/>
        <v>Inviable Sanitariamente</v>
      </c>
      <c r="EWY471" s="265" t="str">
        <f t="shared" si="4017"/>
        <v>Inviable Sanitariamente</v>
      </c>
      <c r="EWZ471" s="265" t="str">
        <f t="shared" si="4018"/>
        <v>Inviable Sanitariamente</v>
      </c>
      <c r="EXA471" s="265" t="str">
        <f t="shared" si="4019"/>
        <v>Inviable Sanitariamente</v>
      </c>
      <c r="EXB471" s="265" t="str">
        <f t="shared" si="4020"/>
        <v>Inviable Sanitariamente</v>
      </c>
      <c r="EXC471" s="265" t="str">
        <f t="shared" si="4021"/>
        <v>Inviable Sanitariamente</v>
      </c>
      <c r="EXD471" s="265" t="str">
        <f t="shared" si="4022"/>
        <v>Inviable Sanitariamente</v>
      </c>
      <c r="EXE471" s="265" t="str">
        <f t="shared" si="4023"/>
        <v>Inviable Sanitariamente</v>
      </c>
      <c r="EXF471" s="265" t="str">
        <f t="shared" si="4024"/>
        <v>Inviable Sanitariamente</v>
      </c>
      <c r="EXG471" s="265" t="str">
        <f t="shared" si="4025"/>
        <v>Inviable Sanitariamente</v>
      </c>
      <c r="EXH471" s="265" t="str">
        <f t="shared" si="4026"/>
        <v>Inviable Sanitariamente</v>
      </c>
      <c r="EXI471" s="265" t="str">
        <f t="shared" si="4027"/>
        <v>Inviable Sanitariamente</v>
      </c>
      <c r="EXJ471" s="265" t="str">
        <f t="shared" si="4028"/>
        <v>Inviable Sanitariamente</v>
      </c>
      <c r="EXK471" s="265" t="str">
        <f t="shared" si="4029"/>
        <v>Inviable Sanitariamente</v>
      </c>
      <c r="EXL471" s="265" t="str">
        <f t="shared" si="4030"/>
        <v>Inviable Sanitariamente</v>
      </c>
      <c r="EXM471" s="265" t="str">
        <f t="shared" si="4031"/>
        <v>Inviable Sanitariamente</v>
      </c>
      <c r="EXN471" s="265" t="str">
        <f t="shared" si="4032"/>
        <v>Inviable Sanitariamente</v>
      </c>
      <c r="EXO471" s="265" t="str">
        <f t="shared" si="4033"/>
        <v>Inviable Sanitariamente</v>
      </c>
      <c r="EXP471" s="265" t="str">
        <f t="shared" si="4034"/>
        <v>Inviable Sanitariamente</v>
      </c>
      <c r="EXQ471" s="265" t="str">
        <f t="shared" si="4035"/>
        <v>Inviable Sanitariamente</v>
      </c>
      <c r="EXR471" s="265" t="str">
        <f t="shared" si="4036"/>
        <v>Inviable Sanitariamente</v>
      </c>
      <c r="EXS471" s="265" t="str">
        <f t="shared" si="4037"/>
        <v>Inviable Sanitariamente</v>
      </c>
      <c r="EXT471" s="265" t="str">
        <f t="shared" si="4038"/>
        <v>Inviable Sanitariamente</v>
      </c>
      <c r="EXU471" s="265" t="str">
        <f t="shared" si="4039"/>
        <v>Inviable Sanitariamente</v>
      </c>
      <c r="EXV471" s="265" t="str">
        <f t="shared" si="4040"/>
        <v>Inviable Sanitariamente</v>
      </c>
      <c r="EXW471" s="265" t="str">
        <f t="shared" si="4041"/>
        <v>Inviable Sanitariamente</v>
      </c>
      <c r="EXX471" s="265" t="str">
        <f t="shared" si="4042"/>
        <v>Inviable Sanitariamente</v>
      </c>
      <c r="EXY471" s="265" t="str">
        <f t="shared" si="4043"/>
        <v>Inviable Sanitariamente</v>
      </c>
      <c r="EXZ471" s="265" t="str">
        <f t="shared" si="4044"/>
        <v>Inviable Sanitariamente</v>
      </c>
      <c r="EYA471" s="265" t="str">
        <f t="shared" si="4045"/>
        <v>Inviable Sanitariamente</v>
      </c>
      <c r="EYB471" s="265" t="str">
        <f t="shared" si="4046"/>
        <v>Inviable Sanitariamente</v>
      </c>
      <c r="EYC471" s="265" t="str">
        <f t="shared" si="4047"/>
        <v>Inviable Sanitariamente</v>
      </c>
      <c r="EYD471" s="265" t="str">
        <f t="shared" si="4048"/>
        <v>Inviable Sanitariamente</v>
      </c>
      <c r="EYE471" s="265" t="str">
        <f t="shared" si="4049"/>
        <v>Inviable Sanitariamente</v>
      </c>
      <c r="EYF471" s="265" t="str">
        <f t="shared" si="4050"/>
        <v>Inviable Sanitariamente</v>
      </c>
      <c r="EYG471" s="265" t="str">
        <f t="shared" si="4051"/>
        <v>Inviable Sanitariamente</v>
      </c>
      <c r="EYH471" s="265" t="str">
        <f t="shared" si="4052"/>
        <v>Inviable Sanitariamente</v>
      </c>
      <c r="EYI471" s="265" t="str">
        <f t="shared" si="4053"/>
        <v>Inviable Sanitariamente</v>
      </c>
      <c r="EYJ471" s="265" t="str">
        <f t="shared" si="4054"/>
        <v>Inviable Sanitariamente</v>
      </c>
      <c r="EYK471" s="265" t="str">
        <f t="shared" si="4055"/>
        <v>Inviable Sanitariamente</v>
      </c>
      <c r="EYL471" s="265" t="str">
        <f t="shared" si="4056"/>
        <v>Inviable Sanitariamente</v>
      </c>
      <c r="EYM471" s="265" t="str">
        <f t="shared" si="4057"/>
        <v>Inviable Sanitariamente</v>
      </c>
      <c r="EYN471" s="265" t="str">
        <f t="shared" si="4058"/>
        <v>Inviable Sanitariamente</v>
      </c>
      <c r="EYO471" s="265" t="str">
        <f t="shared" si="4059"/>
        <v>Inviable Sanitariamente</v>
      </c>
      <c r="EYP471" s="265" t="str">
        <f t="shared" si="4060"/>
        <v>Inviable Sanitariamente</v>
      </c>
      <c r="EYQ471" s="265" t="str">
        <f t="shared" si="4061"/>
        <v>Inviable Sanitariamente</v>
      </c>
      <c r="EYR471" s="265" t="str">
        <f t="shared" si="4062"/>
        <v>Inviable Sanitariamente</v>
      </c>
      <c r="EYS471" s="265" t="str">
        <f t="shared" si="4063"/>
        <v>Inviable Sanitariamente</v>
      </c>
      <c r="EYT471" s="265" t="str">
        <f t="shared" si="4064"/>
        <v>Inviable Sanitariamente</v>
      </c>
      <c r="EYU471" s="265" t="str">
        <f t="shared" si="4065"/>
        <v>Inviable Sanitariamente</v>
      </c>
      <c r="EYV471" s="265" t="str">
        <f t="shared" si="4066"/>
        <v>Inviable Sanitariamente</v>
      </c>
      <c r="EYW471" s="265" t="str">
        <f t="shared" si="4067"/>
        <v>Inviable Sanitariamente</v>
      </c>
      <c r="EYX471" s="265" t="str">
        <f t="shared" si="4068"/>
        <v>Inviable Sanitariamente</v>
      </c>
      <c r="EYY471" s="265" t="str">
        <f t="shared" si="4069"/>
        <v>Inviable Sanitariamente</v>
      </c>
      <c r="EYZ471" s="265" t="str">
        <f t="shared" si="4070"/>
        <v>Inviable Sanitariamente</v>
      </c>
      <c r="EZA471" s="265" t="str">
        <f t="shared" si="4071"/>
        <v>Inviable Sanitariamente</v>
      </c>
      <c r="EZB471" s="265" t="str">
        <f t="shared" si="4072"/>
        <v>Inviable Sanitariamente</v>
      </c>
      <c r="EZC471" s="265" t="str">
        <f t="shared" si="4073"/>
        <v>Inviable Sanitariamente</v>
      </c>
      <c r="EZD471" s="265" t="str">
        <f t="shared" si="4074"/>
        <v>Inviable Sanitariamente</v>
      </c>
      <c r="EZE471" s="265" t="str">
        <f t="shared" si="4075"/>
        <v>Inviable Sanitariamente</v>
      </c>
      <c r="EZF471" s="265" t="str">
        <f t="shared" si="4076"/>
        <v>Inviable Sanitariamente</v>
      </c>
      <c r="EZG471" s="265" t="str">
        <f t="shared" si="4077"/>
        <v>Inviable Sanitariamente</v>
      </c>
      <c r="EZH471" s="265" t="str">
        <f t="shared" si="4078"/>
        <v>Inviable Sanitariamente</v>
      </c>
      <c r="EZI471" s="265" t="str">
        <f t="shared" si="4079"/>
        <v>Inviable Sanitariamente</v>
      </c>
      <c r="EZJ471" s="265" t="str">
        <f t="shared" si="4080"/>
        <v>Inviable Sanitariamente</v>
      </c>
      <c r="EZK471" s="265" t="str">
        <f t="shared" si="4081"/>
        <v>Inviable Sanitariamente</v>
      </c>
      <c r="EZL471" s="265" t="str">
        <f t="shared" si="4082"/>
        <v>Inviable Sanitariamente</v>
      </c>
      <c r="EZM471" s="265" t="str">
        <f t="shared" si="4083"/>
        <v>Inviable Sanitariamente</v>
      </c>
      <c r="EZN471" s="265" t="str">
        <f t="shared" si="4084"/>
        <v>Inviable Sanitariamente</v>
      </c>
      <c r="EZO471" s="265" t="str">
        <f t="shared" si="4085"/>
        <v>Inviable Sanitariamente</v>
      </c>
      <c r="EZP471" s="265" t="str">
        <f t="shared" si="4086"/>
        <v>Inviable Sanitariamente</v>
      </c>
      <c r="EZQ471" s="265" t="str">
        <f t="shared" si="4087"/>
        <v>Inviable Sanitariamente</v>
      </c>
      <c r="EZR471" s="265" t="str">
        <f t="shared" si="4088"/>
        <v>Inviable Sanitariamente</v>
      </c>
      <c r="EZS471" s="265" t="str">
        <f t="shared" si="4089"/>
        <v>Inviable Sanitariamente</v>
      </c>
      <c r="EZT471" s="265" t="str">
        <f t="shared" si="4090"/>
        <v>Inviable Sanitariamente</v>
      </c>
      <c r="EZU471" s="265" t="str">
        <f t="shared" si="4091"/>
        <v>Inviable Sanitariamente</v>
      </c>
      <c r="EZV471" s="265" t="str">
        <f t="shared" si="4092"/>
        <v>Inviable Sanitariamente</v>
      </c>
      <c r="EZW471" s="265" t="str">
        <f t="shared" si="4093"/>
        <v>Inviable Sanitariamente</v>
      </c>
      <c r="EZX471" s="265" t="str">
        <f t="shared" si="4094"/>
        <v>Inviable Sanitariamente</v>
      </c>
      <c r="EZY471" s="265" t="str">
        <f t="shared" si="4095"/>
        <v>Inviable Sanitariamente</v>
      </c>
      <c r="EZZ471" s="265" t="str">
        <f t="shared" si="4096"/>
        <v>Inviable Sanitariamente</v>
      </c>
      <c r="FAA471" s="265" t="str">
        <f t="shared" si="4097"/>
        <v>Inviable Sanitariamente</v>
      </c>
      <c r="FAB471" s="265" t="str">
        <f t="shared" si="4098"/>
        <v>Inviable Sanitariamente</v>
      </c>
      <c r="FAC471" s="265" t="str">
        <f t="shared" si="4099"/>
        <v>Inviable Sanitariamente</v>
      </c>
      <c r="FAD471" s="265" t="str">
        <f t="shared" si="4100"/>
        <v>Inviable Sanitariamente</v>
      </c>
      <c r="FAE471" s="265" t="str">
        <f t="shared" si="4101"/>
        <v>Inviable Sanitariamente</v>
      </c>
      <c r="FAF471" s="265" t="str">
        <f t="shared" si="4102"/>
        <v>Inviable Sanitariamente</v>
      </c>
      <c r="FAG471" s="265" t="str">
        <f t="shared" si="4103"/>
        <v>Inviable Sanitariamente</v>
      </c>
      <c r="FAH471" s="265" t="str">
        <f t="shared" si="4104"/>
        <v>Inviable Sanitariamente</v>
      </c>
      <c r="FAI471" s="265" t="str">
        <f t="shared" si="4105"/>
        <v>Inviable Sanitariamente</v>
      </c>
      <c r="FAJ471" s="265" t="str">
        <f t="shared" si="4106"/>
        <v>Inviable Sanitariamente</v>
      </c>
      <c r="FAK471" s="265" t="str">
        <f t="shared" si="4107"/>
        <v>Inviable Sanitariamente</v>
      </c>
      <c r="FAL471" s="265" t="str">
        <f t="shared" si="4108"/>
        <v>Inviable Sanitariamente</v>
      </c>
      <c r="FAM471" s="265" t="str">
        <f t="shared" si="4109"/>
        <v>Inviable Sanitariamente</v>
      </c>
      <c r="FAN471" s="265" t="str">
        <f t="shared" si="4110"/>
        <v>Inviable Sanitariamente</v>
      </c>
      <c r="FAO471" s="265" t="str">
        <f t="shared" si="4111"/>
        <v>Inviable Sanitariamente</v>
      </c>
      <c r="FAP471" s="265" t="str">
        <f t="shared" si="4112"/>
        <v>Inviable Sanitariamente</v>
      </c>
      <c r="FAQ471" s="265" t="str">
        <f t="shared" si="4113"/>
        <v>Inviable Sanitariamente</v>
      </c>
      <c r="FAR471" s="265" t="str">
        <f t="shared" si="4114"/>
        <v>Inviable Sanitariamente</v>
      </c>
      <c r="FAS471" s="265" t="str">
        <f t="shared" si="4115"/>
        <v>Inviable Sanitariamente</v>
      </c>
      <c r="FAT471" s="265" t="str">
        <f t="shared" si="4116"/>
        <v>Inviable Sanitariamente</v>
      </c>
      <c r="FAU471" s="265" t="str">
        <f t="shared" si="4117"/>
        <v>Inviable Sanitariamente</v>
      </c>
      <c r="FAV471" s="265" t="str">
        <f t="shared" si="4118"/>
        <v>Inviable Sanitariamente</v>
      </c>
      <c r="FAW471" s="265" t="str">
        <f t="shared" si="4119"/>
        <v>Inviable Sanitariamente</v>
      </c>
      <c r="FAX471" s="265" t="str">
        <f t="shared" si="4120"/>
        <v>Inviable Sanitariamente</v>
      </c>
      <c r="FAY471" s="265" t="str">
        <f t="shared" si="4121"/>
        <v>Inviable Sanitariamente</v>
      </c>
      <c r="FAZ471" s="265" t="str">
        <f t="shared" si="4122"/>
        <v>Inviable Sanitariamente</v>
      </c>
      <c r="FBA471" s="265" t="str">
        <f t="shared" si="4123"/>
        <v>Inviable Sanitariamente</v>
      </c>
      <c r="FBB471" s="265" t="str">
        <f t="shared" si="4124"/>
        <v>Inviable Sanitariamente</v>
      </c>
      <c r="FBC471" s="265" t="str">
        <f t="shared" si="4125"/>
        <v>Inviable Sanitariamente</v>
      </c>
      <c r="FBD471" s="265" t="str">
        <f t="shared" si="4126"/>
        <v>Inviable Sanitariamente</v>
      </c>
      <c r="FBE471" s="265" t="str">
        <f t="shared" si="4127"/>
        <v>Inviable Sanitariamente</v>
      </c>
      <c r="FBF471" s="265" t="str">
        <f t="shared" si="4128"/>
        <v>Inviable Sanitariamente</v>
      </c>
      <c r="FBG471" s="265" t="str">
        <f t="shared" si="4129"/>
        <v>Inviable Sanitariamente</v>
      </c>
      <c r="FBH471" s="265" t="str">
        <f t="shared" si="4130"/>
        <v>Inviable Sanitariamente</v>
      </c>
      <c r="FBI471" s="265" t="str">
        <f t="shared" si="4131"/>
        <v>Inviable Sanitariamente</v>
      </c>
      <c r="FBJ471" s="265" t="str">
        <f t="shared" si="4132"/>
        <v>Inviable Sanitariamente</v>
      </c>
      <c r="FBK471" s="265" t="str">
        <f t="shared" si="4133"/>
        <v>Inviable Sanitariamente</v>
      </c>
      <c r="FBL471" s="265" t="str">
        <f t="shared" si="4134"/>
        <v>Inviable Sanitariamente</v>
      </c>
      <c r="FBM471" s="265" t="str">
        <f t="shared" si="4135"/>
        <v>Inviable Sanitariamente</v>
      </c>
      <c r="FBN471" s="265" t="str">
        <f t="shared" si="4136"/>
        <v>Inviable Sanitariamente</v>
      </c>
      <c r="FBO471" s="265" t="str">
        <f t="shared" si="4137"/>
        <v>Inviable Sanitariamente</v>
      </c>
      <c r="FBP471" s="265" t="str">
        <f t="shared" si="4138"/>
        <v>Inviable Sanitariamente</v>
      </c>
      <c r="FBQ471" s="265" t="str">
        <f t="shared" si="4139"/>
        <v>Inviable Sanitariamente</v>
      </c>
      <c r="FBR471" s="265" t="str">
        <f t="shared" si="4140"/>
        <v>Inviable Sanitariamente</v>
      </c>
      <c r="FBS471" s="265" t="str">
        <f t="shared" si="4141"/>
        <v>Inviable Sanitariamente</v>
      </c>
      <c r="FBT471" s="265" t="str">
        <f t="shared" si="4142"/>
        <v>Inviable Sanitariamente</v>
      </c>
      <c r="FBU471" s="265" t="str">
        <f t="shared" si="4143"/>
        <v>Inviable Sanitariamente</v>
      </c>
      <c r="FBV471" s="265" t="str">
        <f t="shared" si="4144"/>
        <v>Inviable Sanitariamente</v>
      </c>
      <c r="FBW471" s="265" t="str">
        <f t="shared" si="4145"/>
        <v>Inviable Sanitariamente</v>
      </c>
      <c r="FBX471" s="265" t="str">
        <f t="shared" si="4146"/>
        <v>Inviable Sanitariamente</v>
      </c>
      <c r="FBY471" s="265" t="str">
        <f t="shared" si="4147"/>
        <v>Inviable Sanitariamente</v>
      </c>
      <c r="FBZ471" s="265" t="str">
        <f t="shared" si="4148"/>
        <v>Inviable Sanitariamente</v>
      </c>
      <c r="FCA471" s="265" t="str">
        <f t="shared" si="4149"/>
        <v>Inviable Sanitariamente</v>
      </c>
      <c r="FCB471" s="265" t="str">
        <f t="shared" si="4150"/>
        <v>Inviable Sanitariamente</v>
      </c>
      <c r="FCC471" s="265" t="str">
        <f t="shared" si="4151"/>
        <v>Inviable Sanitariamente</v>
      </c>
      <c r="FCD471" s="265" t="str">
        <f t="shared" si="4152"/>
        <v>Inviable Sanitariamente</v>
      </c>
      <c r="FCE471" s="265" t="str">
        <f t="shared" si="4153"/>
        <v>Inviable Sanitariamente</v>
      </c>
      <c r="FCF471" s="265" t="str">
        <f t="shared" si="4154"/>
        <v>Inviable Sanitariamente</v>
      </c>
      <c r="FCG471" s="265" t="str">
        <f t="shared" si="4155"/>
        <v>Inviable Sanitariamente</v>
      </c>
      <c r="FCH471" s="265" t="str">
        <f t="shared" si="4156"/>
        <v>Inviable Sanitariamente</v>
      </c>
      <c r="FCI471" s="265" t="str">
        <f t="shared" si="4157"/>
        <v>Inviable Sanitariamente</v>
      </c>
      <c r="FCJ471" s="265" t="str">
        <f t="shared" si="4158"/>
        <v>Inviable Sanitariamente</v>
      </c>
      <c r="FCK471" s="265" t="str">
        <f t="shared" si="4159"/>
        <v>Inviable Sanitariamente</v>
      </c>
      <c r="FCL471" s="265" t="str">
        <f t="shared" si="4160"/>
        <v>Inviable Sanitariamente</v>
      </c>
      <c r="FCM471" s="265" t="str">
        <f t="shared" si="4161"/>
        <v>Inviable Sanitariamente</v>
      </c>
      <c r="FCN471" s="265" t="str">
        <f t="shared" si="4162"/>
        <v>Inviable Sanitariamente</v>
      </c>
      <c r="FCO471" s="265" t="str">
        <f t="shared" si="4163"/>
        <v>Inviable Sanitariamente</v>
      </c>
      <c r="FCP471" s="265" t="str">
        <f t="shared" si="4164"/>
        <v>Inviable Sanitariamente</v>
      </c>
      <c r="FCQ471" s="265" t="str">
        <f t="shared" si="4165"/>
        <v>Inviable Sanitariamente</v>
      </c>
      <c r="FCR471" s="265" t="str">
        <f t="shared" si="4166"/>
        <v>Inviable Sanitariamente</v>
      </c>
      <c r="FCS471" s="265" t="str">
        <f t="shared" si="4167"/>
        <v>Inviable Sanitariamente</v>
      </c>
      <c r="FCT471" s="265" t="str">
        <f t="shared" si="4168"/>
        <v>Inviable Sanitariamente</v>
      </c>
      <c r="FCU471" s="265" t="str">
        <f t="shared" si="4169"/>
        <v>Inviable Sanitariamente</v>
      </c>
      <c r="FCV471" s="265" t="str">
        <f t="shared" si="4170"/>
        <v>Inviable Sanitariamente</v>
      </c>
      <c r="FCW471" s="265" t="str">
        <f t="shared" si="4171"/>
        <v>Inviable Sanitariamente</v>
      </c>
      <c r="FCX471" s="265" t="str">
        <f t="shared" si="4172"/>
        <v>Inviable Sanitariamente</v>
      </c>
      <c r="FCY471" s="265" t="str">
        <f t="shared" si="4173"/>
        <v>Inviable Sanitariamente</v>
      </c>
      <c r="FCZ471" s="265" t="str">
        <f t="shared" si="4174"/>
        <v>Inviable Sanitariamente</v>
      </c>
      <c r="FDA471" s="265" t="str">
        <f t="shared" si="4175"/>
        <v>Inviable Sanitariamente</v>
      </c>
      <c r="FDB471" s="265" t="str">
        <f t="shared" si="4176"/>
        <v>Inviable Sanitariamente</v>
      </c>
      <c r="FDC471" s="265" t="str">
        <f t="shared" si="4177"/>
        <v>Inviable Sanitariamente</v>
      </c>
      <c r="FDD471" s="265" t="str">
        <f t="shared" si="4178"/>
        <v>Inviable Sanitariamente</v>
      </c>
      <c r="FDE471" s="265" t="str">
        <f t="shared" si="4179"/>
        <v>Inviable Sanitariamente</v>
      </c>
      <c r="FDF471" s="265" t="str">
        <f t="shared" si="4180"/>
        <v>Inviable Sanitariamente</v>
      </c>
      <c r="FDG471" s="265" t="str">
        <f t="shared" si="4181"/>
        <v>Inviable Sanitariamente</v>
      </c>
      <c r="FDH471" s="265" t="str">
        <f t="shared" si="4182"/>
        <v>Inviable Sanitariamente</v>
      </c>
      <c r="FDI471" s="265" t="str">
        <f t="shared" si="4183"/>
        <v>Inviable Sanitariamente</v>
      </c>
      <c r="FDJ471" s="265" t="str">
        <f t="shared" si="4184"/>
        <v>Inviable Sanitariamente</v>
      </c>
      <c r="FDK471" s="265" t="str">
        <f t="shared" si="4185"/>
        <v>Inviable Sanitariamente</v>
      </c>
      <c r="FDL471" s="265" t="str">
        <f t="shared" si="4186"/>
        <v>Inviable Sanitariamente</v>
      </c>
      <c r="FDM471" s="265" t="str">
        <f t="shared" si="4187"/>
        <v>Inviable Sanitariamente</v>
      </c>
      <c r="FDN471" s="265" t="str">
        <f t="shared" si="4188"/>
        <v>Inviable Sanitariamente</v>
      </c>
      <c r="FDO471" s="265" t="str">
        <f t="shared" si="4189"/>
        <v>Inviable Sanitariamente</v>
      </c>
      <c r="FDP471" s="265" t="str">
        <f t="shared" si="4190"/>
        <v>Inviable Sanitariamente</v>
      </c>
      <c r="FDQ471" s="265" t="str">
        <f t="shared" si="4191"/>
        <v>Inviable Sanitariamente</v>
      </c>
      <c r="FDR471" s="265" t="str">
        <f t="shared" si="4192"/>
        <v>Inviable Sanitariamente</v>
      </c>
      <c r="FDS471" s="265" t="str">
        <f t="shared" si="4193"/>
        <v>Inviable Sanitariamente</v>
      </c>
      <c r="FDT471" s="265" t="str">
        <f t="shared" si="4194"/>
        <v>Inviable Sanitariamente</v>
      </c>
      <c r="FDU471" s="265" t="str">
        <f t="shared" si="4195"/>
        <v>Inviable Sanitariamente</v>
      </c>
      <c r="FDV471" s="265" t="str">
        <f t="shared" si="4196"/>
        <v>Inviable Sanitariamente</v>
      </c>
      <c r="FDW471" s="265" t="str">
        <f t="shared" si="4197"/>
        <v>Inviable Sanitariamente</v>
      </c>
      <c r="FDX471" s="265" t="str">
        <f t="shared" si="4198"/>
        <v>Inviable Sanitariamente</v>
      </c>
      <c r="FDY471" s="265" t="str">
        <f t="shared" si="4199"/>
        <v>Inviable Sanitariamente</v>
      </c>
      <c r="FDZ471" s="265" t="str">
        <f t="shared" si="4200"/>
        <v>Inviable Sanitariamente</v>
      </c>
      <c r="FEA471" s="265" t="str">
        <f t="shared" si="4201"/>
        <v>Inviable Sanitariamente</v>
      </c>
      <c r="FEB471" s="265" t="str">
        <f t="shared" si="4202"/>
        <v>Inviable Sanitariamente</v>
      </c>
      <c r="FEC471" s="265" t="str">
        <f t="shared" si="4203"/>
        <v>Inviable Sanitariamente</v>
      </c>
      <c r="FED471" s="265" t="str">
        <f t="shared" si="4204"/>
        <v>Inviable Sanitariamente</v>
      </c>
      <c r="FEE471" s="265" t="str">
        <f t="shared" si="4205"/>
        <v>Inviable Sanitariamente</v>
      </c>
      <c r="FEF471" s="265" t="str">
        <f t="shared" si="4206"/>
        <v>Inviable Sanitariamente</v>
      </c>
      <c r="FEG471" s="265" t="str">
        <f t="shared" si="4207"/>
        <v>Inviable Sanitariamente</v>
      </c>
      <c r="FEH471" s="265" t="str">
        <f t="shared" si="4208"/>
        <v>Inviable Sanitariamente</v>
      </c>
      <c r="FEI471" s="265" t="str">
        <f t="shared" si="4209"/>
        <v>Inviable Sanitariamente</v>
      </c>
      <c r="FEJ471" s="265" t="str">
        <f t="shared" si="4210"/>
        <v>Inviable Sanitariamente</v>
      </c>
      <c r="FEK471" s="265" t="str">
        <f t="shared" si="4211"/>
        <v>Inviable Sanitariamente</v>
      </c>
      <c r="FEL471" s="265" t="str">
        <f t="shared" si="4212"/>
        <v>Inviable Sanitariamente</v>
      </c>
      <c r="FEM471" s="265" t="str">
        <f t="shared" si="4213"/>
        <v>Inviable Sanitariamente</v>
      </c>
      <c r="FEN471" s="265" t="str">
        <f t="shared" si="4214"/>
        <v>Inviable Sanitariamente</v>
      </c>
      <c r="FEO471" s="265" t="str">
        <f t="shared" si="4215"/>
        <v>Inviable Sanitariamente</v>
      </c>
      <c r="FEP471" s="265" t="str">
        <f t="shared" si="4216"/>
        <v>Inviable Sanitariamente</v>
      </c>
      <c r="FEQ471" s="265" t="str">
        <f t="shared" si="4217"/>
        <v>Inviable Sanitariamente</v>
      </c>
      <c r="FER471" s="265" t="str">
        <f t="shared" si="4218"/>
        <v>Inviable Sanitariamente</v>
      </c>
      <c r="FES471" s="265" t="str">
        <f t="shared" si="4219"/>
        <v>Inviable Sanitariamente</v>
      </c>
      <c r="FET471" s="265" t="str">
        <f t="shared" si="4220"/>
        <v>Inviable Sanitariamente</v>
      </c>
      <c r="FEU471" s="265" t="str">
        <f t="shared" si="4221"/>
        <v>Inviable Sanitariamente</v>
      </c>
      <c r="FEV471" s="265" t="str">
        <f t="shared" si="4222"/>
        <v>Inviable Sanitariamente</v>
      </c>
      <c r="FEW471" s="265" t="str">
        <f t="shared" si="4223"/>
        <v>Inviable Sanitariamente</v>
      </c>
      <c r="FEX471" s="265" t="str">
        <f t="shared" si="4224"/>
        <v>Inviable Sanitariamente</v>
      </c>
      <c r="FEY471" s="265" t="str">
        <f t="shared" si="4225"/>
        <v>Inviable Sanitariamente</v>
      </c>
      <c r="FEZ471" s="265" t="str">
        <f t="shared" si="4226"/>
        <v>Inviable Sanitariamente</v>
      </c>
      <c r="FFA471" s="265" t="str">
        <f t="shared" si="4227"/>
        <v>Inviable Sanitariamente</v>
      </c>
      <c r="FFB471" s="265" t="str">
        <f t="shared" si="4228"/>
        <v>Inviable Sanitariamente</v>
      </c>
      <c r="FFC471" s="265" t="str">
        <f t="shared" si="4229"/>
        <v>Inviable Sanitariamente</v>
      </c>
      <c r="FFD471" s="265" t="str">
        <f t="shared" si="4230"/>
        <v>Inviable Sanitariamente</v>
      </c>
      <c r="FFE471" s="265" t="str">
        <f t="shared" si="4231"/>
        <v>Inviable Sanitariamente</v>
      </c>
      <c r="FFF471" s="265" t="str">
        <f t="shared" si="4232"/>
        <v>Inviable Sanitariamente</v>
      </c>
      <c r="FFG471" s="265" t="str">
        <f t="shared" si="4233"/>
        <v>Inviable Sanitariamente</v>
      </c>
      <c r="FFH471" s="265" t="str">
        <f t="shared" si="4234"/>
        <v>Inviable Sanitariamente</v>
      </c>
      <c r="FFI471" s="265" t="str">
        <f t="shared" si="4235"/>
        <v>Inviable Sanitariamente</v>
      </c>
      <c r="FFJ471" s="265" t="str">
        <f t="shared" si="4236"/>
        <v>Inviable Sanitariamente</v>
      </c>
      <c r="FFK471" s="265" t="str">
        <f t="shared" si="4237"/>
        <v>Inviable Sanitariamente</v>
      </c>
      <c r="FFL471" s="265" t="str">
        <f t="shared" si="4238"/>
        <v>Inviable Sanitariamente</v>
      </c>
      <c r="FFM471" s="265" t="str">
        <f t="shared" si="4239"/>
        <v>Inviable Sanitariamente</v>
      </c>
      <c r="FFN471" s="265" t="str">
        <f t="shared" si="4240"/>
        <v>Inviable Sanitariamente</v>
      </c>
      <c r="FFO471" s="265" t="str">
        <f t="shared" si="4241"/>
        <v>Inviable Sanitariamente</v>
      </c>
      <c r="FFP471" s="265" t="str">
        <f t="shared" si="4242"/>
        <v>Inviable Sanitariamente</v>
      </c>
      <c r="FFQ471" s="265" t="str">
        <f t="shared" si="4243"/>
        <v>Inviable Sanitariamente</v>
      </c>
      <c r="FFR471" s="265" t="str">
        <f t="shared" si="4244"/>
        <v>Inviable Sanitariamente</v>
      </c>
      <c r="FFS471" s="265" t="str">
        <f t="shared" si="4245"/>
        <v>Inviable Sanitariamente</v>
      </c>
      <c r="FFT471" s="265" t="str">
        <f t="shared" si="4246"/>
        <v>Inviable Sanitariamente</v>
      </c>
      <c r="FFU471" s="265" t="str">
        <f t="shared" si="4247"/>
        <v>Inviable Sanitariamente</v>
      </c>
      <c r="FFV471" s="265" t="str">
        <f t="shared" si="4248"/>
        <v>Inviable Sanitariamente</v>
      </c>
      <c r="FFW471" s="265" t="str">
        <f t="shared" si="4249"/>
        <v>Inviable Sanitariamente</v>
      </c>
      <c r="FFX471" s="265" t="str">
        <f t="shared" si="4250"/>
        <v>Inviable Sanitariamente</v>
      </c>
      <c r="FFY471" s="265" t="str">
        <f t="shared" si="4251"/>
        <v>Inviable Sanitariamente</v>
      </c>
      <c r="FFZ471" s="265" t="str">
        <f t="shared" si="4252"/>
        <v>Inviable Sanitariamente</v>
      </c>
      <c r="FGA471" s="265" t="str">
        <f t="shared" si="4253"/>
        <v>Inviable Sanitariamente</v>
      </c>
      <c r="FGB471" s="265" t="str">
        <f t="shared" si="4254"/>
        <v>Inviable Sanitariamente</v>
      </c>
      <c r="FGC471" s="265" t="str">
        <f t="shared" si="4255"/>
        <v>Inviable Sanitariamente</v>
      </c>
      <c r="FGD471" s="265" t="str">
        <f t="shared" si="4256"/>
        <v>Inviable Sanitariamente</v>
      </c>
      <c r="FGE471" s="265" t="str">
        <f t="shared" si="4257"/>
        <v>Inviable Sanitariamente</v>
      </c>
      <c r="FGF471" s="265" t="str">
        <f t="shared" si="4258"/>
        <v>Inviable Sanitariamente</v>
      </c>
      <c r="FGG471" s="265" t="str">
        <f t="shared" si="4259"/>
        <v>Inviable Sanitariamente</v>
      </c>
      <c r="FGH471" s="265" t="str">
        <f t="shared" si="4260"/>
        <v>Inviable Sanitariamente</v>
      </c>
      <c r="FGI471" s="265" t="str">
        <f t="shared" si="4261"/>
        <v>Inviable Sanitariamente</v>
      </c>
      <c r="FGJ471" s="265" t="str">
        <f t="shared" si="4262"/>
        <v>Inviable Sanitariamente</v>
      </c>
      <c r="FGK471" s="265" t="str">
        <f t="shared" si="4263"/>
        <v>Inviable Sanitariamente</v>
      </c>
      <c r="FGL471" s="265" t="str">
        <f t="shared" si="4264"/>
        <v>Inviable Sanitariamente</v>
      </c>
      <c r="FGM471" s="265" t="str">
        <f t="shared" si="4265"/>
        <v>Inviable Sanitariamente</v>
      </c>
      <c r="FGN471" s="265" t="str">
        <f t="shared" si="4266"/>
        <v>Inviable Sanitariamente</v>
      </c>
      <c r="FGO471" s="265" t="str">
        <f t="shared" si="4267"/>
        <v>Inviable Sanitariamente</v>
      </c>
      <c r="FGP471" s="265" t="str">
        <f t="shared" si="4268"/>
        <v>Inviable Sanitariamente</v>
      </c>
      <c r="FGQ471" s="265" t="str">
        <f t="shared" si="4269"/>
        <v>Inviable Sanitariamente</v>
      </c>
      <c r="FGR471" s="265" t="str">
        <f t="shared" si="4270"/>
        <v>Inviable Sanitariamente</v>
      </c>
      <c r="FGS471" s="265" t="str">
        <f t="shared" si="4271"/>
        <v>Inviable Sanitariamente</v>
      </c>
      <c r="FGT471" s="265" t="str">
        <f t="shared" si="4272"/>
        <v>Inviable Sanitariamente</v>
      </c>
      <c r="FGU471" s="265" t="str">
        <f t="shared" si="4273"/>
        <v>Inviable Sanitariamente</v>
      </c>
      <c r="FGV471" s="265" t="str">
        <f t="shared" si="4274"/>
        <v>Inviable Sanitariamente</v>
      </c>
      <c r="FGW471" s="265" t="str">
        <f t="shared" si="4275"/>
        <v>Inviable Sanitariamente</v>
      </c>
      <c r="FGX471" s="265" t="str">
        <f t="shared" si="4276"/>
        <v>Inviable Sanitariamente</v>
      </c>
      <c r="FGY471" s="265" t="str">
        <f t="shared" si="4277"/>
        <v>Inviable Sanitariamente</v>
      </c>
      <c r="FGZ471" s="265" t="str">
        <f t="shared" si="4278"/>
        <v>Inviable Sanitariamente</v>
      </c>
      <c r="FHA471" s="265" t="str">
        <f t="shared" si="4279"/>
        <v>Inviable Sanitariamente</v>
      </c>
      <c r="FHB471" s="265" t="str">
        <f t="shared" si="4280"/>
        <v>Inviable Sanitariamente</v>
      </c>
      <c r="FHC471" s="265" t="str">
        <f t="shared" si="4281"/>
        <v>Inviable Sanitariamente</v>
      </c>
      <c r="FHD471" s="265" t="str">
        <f t="shared" si="4282"/>
        <v>Inviable Sanitariamente</v>
      </c>
      <c r="FHE471" s="265" t="str">
        <f t="shared" si="4283"/>
        <v>Inviable Sanitariamente</v>
      </c>
      <c r="FHF471" s="265" t="str">
        <f t="shared" si="4284"/>
        <v>Inviable Sanitariamente</v>
      </c>
      <c r="FHG471" s="265" t="str">
        <f t="shared" si="4285"/>
        <v>Inviable Sanitariamente</v>
      </c>
      <c r="FHH471" s="265" t="str">
        <f t="shared" si="4286"/>
        <v>Inviable Sanitariamente</v>
      </c>
      <c r="FHI471" s="265" t="str">
        <f t="shared" si="4287"/>
        <v>Inviable Sanitariamente</v>
      </c>
      <c r="FHJ471" s="265" t="str">
        <f t="shared" si="4288"/>
        <v>Inviable Sanitariamente</v>
      </c>
      <c r="FHK471" s="265" t="str">
        <f t="shared" si="4289"/>
        <v>Inviable Sanitariamente</v>
      </c>
      <c r="FHL471" s="265" t="str">
        <f t="shared" si="4290"/>
        <v>Inviable Sanitariamente</v>
      </c>
      <c r="FHM471" s="265" t="str">
        <f t="shared" si="4291"/>
        <v>Inviable Sanitariamente</v>
      </c>
      <c r="FHN471" s="265" t="str">
        <f t="shared" si="4292"/>
        <v>Inviable Sanitariamente</v>
      </c>
      <c r="FHO471" s="265" t="str">
        <f t="shared" si="4293"/>
        <v>Inviable Sanitariamente</v>
      </c>
      <c r="FHP471" s="265" t="str">
        <f t="shared" si="4294"/>
        <v>Inviable Sanitariamente</v>
      </c>
      <c r="FHQ471" s="265" t="str">
        <f t="shared" si="4295"/>
        <v>Inviable Sanitariamente</v>
      </c>
      <c r="FHR471" s="265" t="str">
        <f t="shared" si="4296"/>
        <v>Inviable Sanitariamente</v>
      </c>
      <c r="FHS471" s="265" t="str">
        <f t="shared" si="4297"/>
        <v>Inviable Sanitariamente</v>
      </c>
      <c r="FHT471" s="265" t="str">
        <f t="shared" si="4298"/>
        <v>Inviable Sanitariamente</v>
      </c>
      <c r="FHU471" s="265" t="str">
        <f t="shared" si="4299"/>
        <v>Inviable Sanitariamente</v>
      </c>
      <c r="FHV471" s="265" t="str">
        <f t="shared" si="4300"/>
        <v>Inviable Sanitariamente</v>
      </c>
      <c r="FHW471" s="265" t="str">
        <f t="shared" si="4301"/>
        <v>Inviable Sanitariamente</v>
      </c>
      <c r="FHX471" s="265" t="str">
        <f t="shared" si="4302"/>
        <v>Inviable Sanitariamente</v>
      </c>
      <c r="FHY471" s="265" t="str">
        <f t="shared" si="4303"/>
        <v>Inviable Sanitariamente</v>
      </c>
      <c r="FHZ471" s="265" t="str">
        <f t="shared" si="4304"/>
        <v>Inviable Sanitariamente</v>
      </c>
      <c r="FIA471" s="265" t="str">
        <f t="shared" si="4305"/>
        <v>Inviable Sanitariamente</v>
      </c>
      <c r="FIB471" s="265" t="str">
        <f t="shared" si="4306"/>
        <v>Inviable Sanitariamente</v>
      </c>
      <c r="FIC471" s="265" t="str">
        <f t="shared" si="4307"/>
        <v>Inviable Sanitariamente</v>
      </c>
      <c r="FID471" s="265" t="str">
        <f t="shared" si="4308"/>
        <v>Inviable Sanitariamente</v>
      </c>
      <c r="FIE471" s="265" t="str">
        <f t="shared" si="4309"/>
        <v>Inviable Sanitariamente</v>
      </c>
      <c r="FIF471" s="265" t="str">
        <f t="shared" si="4310"/>
        <v>Inviable Sanitariamente</v>
      </c>
      <c r="FIG471" s="265" t="str">
        <f t="shared" si="4311"/>
        <v>Inviable Sanitariamente</v>
      </c>
      <c r="FIH471" s="265" t="str">
        <f t="shared" si="4312"/>
        <v>Inviable Sanitariamente</v>
      </c>
      <c r="FII471" s="265" t="str">
        <f t="shared" si="4313"/>
        <v>Inviable Sanitariamente</v>
      </c>
      <c r="FIJ471" s="265" t="str">
        <f t="shared" si="4314"/>
        <v>Inviable Sanitariamente</v>
      </c>
      <c r="FIK471" s="265" t="str">
        <f t="shared" si="4315"/>
        <v>Inviable Sanitariamente</v>
      </c>
      <c r="FIL471" s="265" t="str">
        <f t="shared" si="4316"/>
        <v>Inviable Sanitariamente</v>
      </c>
      <c r="FIM471" s="265" t="str">
        <f t="shared" si="4317"/>
        <v>Inviable Sanitariamente</v>
      </c>
      <c r="FIN471" s="265" t="str">
        <f t="shared" si="4318"/>
        <v>Inviable Sanitariamente</v>
      </c>
      <c r="FIO471" s="265" t="str">
        <f t="shared" si="4319"/>
        <v>Inviable Sanitariamente</v>
      </c>
      <c r="FIP471" s="265" t="str">
        <f t="shared" si="4320"/>
        <v>Inviable Sanitariamente</v>
      </c>
      <c r="FIQ471" s="265" t="str">
        <f t="shared" si="4321"/>
        <v>Inviable Sanitariamente</v>
      </c>
      <c r="FIR471" s="265" t="str">
        <f t="shared" si="4322"/>
        <v>Inviable Sanitariamente</v>
      </c>
      <c r="FIS471" s="265" t="str">
        <f t="shared" si="4323"/>
        <v>Inviable Sanitariamente</v>
      </c>
      <c r="FIT471" s="265" t="str">
        <f t="shared" si="4324"/>
        <v>Inviable Sanitariamente</v>
      </c>
      <c r="FIU471" s="265" t="str">
        <f t="shared" si="4325"/>
        <v>Inviable Sanitariamente</v>
      </c>
      <c r="FIV471" s="265" t="str">
        <f t="shared" si="4326"/>
        <v>Inviable Sanitariamente</v>
      </c>
      <c r="FIW471" s="265" t="str">
        <f t="shared" si="4327"/>
        <v>Inviable Sanitariamente</v>
      </c>
      <c r="FIX471" s="265" t="str">
        <f t="shared" si="4328"/>
        <v>Inviable Sanitariamente</v>
      </c>
      <c r="FIY471" s="265" t="str">
        <f t="shared" si="4329"/>
        <v>Inviable Sanitariamente</v>
      </c>
      <c r="FIZ471" s="265" t="str">
        <f t="shared" si="4330"/>
        <v>Inviable Sanitariamente</v>
      </c>
      <c r="FJA471" s="265" t="str">
        <f t="shared" si="4331"/>
        <v>Inviable Sanitariamente</v>
      </c>
      <c r="FJB471" s="265" t="str">
        <f t="shared" si="4332"/>
        <v>Inviable Sanitariamente</v>
      </c>
      <c r="FJC471" s="265" t="str">
        <f t="shared" si="4333"/>
        <v>Inviable Sanitariamente</v>
      </c>
      <c r="FJD471" s="265" t="str">
        <f t="shared" si="4334"/>
        <v>Inviable Sanitariamente</v>
      </c>
      <c r="FJE471" s="265" t="str">
        <f t="shared" si="4335"/>
        <v>Inviable Sanitariamente</v>
      </c>
      <c r="FJF471" s="265" t="str">
        <f t="shared" si="4336"/>
        <v>Inviable Sanitariamente</v>
      </c>
      <c r="FJG471" s="265" t="str">
        <f t="shared" si="4337"/>
        <v>Inviable Sanitariamente</v>
      </c>
      <c r="FJH471" s="265" t="str">
        <f t="shared" si="4338"/>
        <v>Inviable Sanitariamente</v>
      </c>
      <c r="FJI471" s="265" t="str">
        <f t="shared" si="4339"/>
        <v>Inviable Sanitariamente</v>
      </c>
      <c r="FJJ471" s="265" t="str">
        <f t="shared" si="4340"/>
        <v>Inviable Sanitariamente</v>
      </c>
      <c r="FJK471" s="265" t="str">
        <f t="shared" si="4341"/>
        <v>Inviable Sanitariamente</v>
      </c>
      <c r="FJL471" s="265" t="str">
        <f t="shared" si="4342"/>
        <v>Inviable Sanitariamente</v>
      </c>
      <c r="FJM471" s="265" t="str">
        <f t="shared" si="4343"/>
        <v>Inviable Sanitariamente</v>
      </c>
      <c r="FJN471" s="265" t="str">
        <f t="shared" si="4344"/>
        <v>Inviable Sanitariamente</v>
      </c>
      <c r="FJO471" s="265" t="str">
        <f t="shared" si="4345"/>
        <v>Inviable Sanitariamente</v>
      </c>
      <c r="FJP471" s="265" t="str">
        <f t="shared" si="4346"/>
        <v>Inviable Sanitariamente</v>
      </c>
      <c r="FJQ471" s="265" t="str">
        <f t="shared" si="4347"/>
        <v>Inviable Sanitariamente</v>
      </c>
      <c r="FJR471" s="265" t="str">
        <f t="shared" si="4348"/>
        <v>Inviable Sanitariamente</v>
      </c>
      <c r="FJS471" s="265" t="str">
        <f t="shared" si="4349"/>
        <v>Inviable Sanitariamente</v>
      </c>
      <c r="FJT471" s="265" t="str">
        <f t="shared" si="4350"/>
        <v>Inviable Sanitariamente</v>
      </c>
      <c r="FJU471" s="265" t="str">
        <f t="shared" si="4351"/>
        <v>Inviable Sanitariamente</v>
      </c>
      <c r="FJV471" s="265" t="str">
        <f t="shared" si="4352"/>
        <v>Inviable Sanitariamente</v>
      </c>
      <c r="FJW471" s="265" t="str">
        <f t="shared" si="4353"/>
        <v>Inviable Sanitariamente</v>
      </c>
      <c r="FJX471" s="265" t="str">
        <f t="shared" si="4354"/>
        <v>Inviable Sanitariamente</v>
      </c>
      <c r="FJY471" s="265" t="str">
        <f t="shared" si="4355"/>
        <v>Inviable Sanitariamente</v>
      </c>
      <c r="FJZ471" s="265" t="str">
        <f t="shared" si="4356"/>
        <v>Inviable Sanitariamente</v>
      </c>
      <c r="FKA471" s="265" t="str">
        <f t="shared" si="4357"/>
        <v>Inviable Sanitariamente</v>
      </c>
      <c r="FKB471" s="265" t="str">
        <f t="shared" si="4358"/>
        <v>Inviable Sanitariamente</v>
      </c>
      <c r="FKC471" s="265" t="str">
        <f t="shared" si="4359"/>
        <v>Inviable Sanitariamente</v>
      </c>
      <c r="FKD471" s="265" t="str">
        <f t="shared" si="4360"/>
        <v>Inviable Sanitariamente</v>
      </c>
      <c r="FKE471" s="265" t="str">
        <f t="shared" si="4361"/>
        <v>Inviable Sanitariamente</v>
      </c>
      <c r="FKF471" s="265" t="str">
        <f t="shared" si="4362"/>
        <v>Inviable Sanitariamente</v>
      </c>
      <c r="FKG471" s="265" t="str">
        <f t="shared" si="4363"/>
        <v>Inviable Sanitariamente</v>
      </c>
      <c r="FKH471" s="265" t="str">
        <f t="shared" si="4364"/>
        <v>Inviable Sanitariamente</v>
      </c>
      <c r="FKI471" s="265" t="str">
        <f t="shared" si="4365"/>
        <v>Inviable Sanitariamente</v>
      </c>
      <c r="FKJ471" s="265" t="str">
        <f t="shared" si="4366"/>
        <v>Inviable Sanitariamente</v>
      </c>
      <c r="FKK471" s="265" t="str">
        <f t="shared" si="4367"/>
        <v>Inviable Sanitariamente</v>
      </c>
      <c r="FKL471" s="265" t="str">
        <f t="shared" si="4368"/>
        <v>Inviable Sanitariamente</v>
      </c>
      <c r="FKM471" s="265" t="str">
        <f t="shared" si="4369"/>
        <v>Inviable Sanitariamente</v>
      </c>
      <c r="FKN471" s="265" t="str">
        <f t="shared" si="4370"/>
        <v>Inviable Sanitariamente</v>
      </c>
      <c r="FKO471" s="265" t="str">
        <f t="shared" si="4371"/>
        <v>Inviable Sanitariamente</v>
      </c>
      <c r="FKP471" s="265" t="str">
        <f t="shared" si="4372"/>
        <v>Inviable Sanitariamente</v>
      </c>
      <c r="FKQ471" s="265" t="str">
        <f t="shared" si="4373"/>
        <v>Inviable Sanitariamente</v>
      </c>
      <c r="FKR471" s="265" t="str">
        <f t="shared" si="4374"/>
        <v>Inviable Sanitariamente</v>
      </c>
      <c r="FKS471" s="265" t="str">
        <f t="shared" si="4375"/>
        <v>Inviable Sanitariamente</v>
      </c>
      <c r="FKT471" s="265" t="str">
        <f t="shared" si="4376"/>
        <v>Inviable Sanitariamente</v>
      </c>
      <c r="FKU471" s="265" t="str">
        <f t="shared" si="4377"/>
        <v>Inviable Sanitariamente</v>
      </c>
      <c r="FKV471" s="265" t="str">
        <f t="shared" si="4378"/>
        <v>Inviable Sanitariamente</v>
      </c>
      <c r="FKW471" s="265" t="str">
        <f t="shared" si="4379"/>
        <v>Inviable Sanitariamente</v>
      </c>
      <c r="FKX471" s="265" t="str">
        <f t="shared" si="4380"/>
        <v>Inviable Sanitariamente</v>
      </c>
      <c r="FKY471" s="265" t="str">
        <f t="shared" si="4381"/>
        <v>Inviable Sanitariamente</v>
      </c>
      <c r="FKZ471" s="265" t="str">
        <f t="shared" si="4382"/>
        <v>Inviable Sanitariamente</v>
      </c>
      <c r="FLA471" s="265" t="str">
        <f t="shared" si="4383"/>
        <v>Inviable Sanitariamente</v>
      </c>
      <c r="FLB471" s="265" t="str">
        <f t="shared" si="4384"/>
        <v>Inviable Sanitariamente</v>
      </c>
      <c r="FLC471" s="265" t="str">
        <f t="shared" si="4385"/>
        <v>Inviable Sanitariamente</v>
      </c>
      <c r="FLD471" s="265" t="str">
        <f t="shared" si="4386"/>
        <v>Inviable Sanitariamente</v>
      </c>
      <c r="FLE471" s="265" t="str">
        <f t="shared" si="4387"/>
        <v>Inviable Sanitariamente</v>
      </c>
      <c r="FLF471" s="265" t="str">
        <f t="shared" si="4388"/>
        <v>Inviable Sanitariamente</v>
      </c>
      <c r="FLG471" s="265" t="str">
        <f t="shared" si="4389"/>
        <v>Inviable Sanitariamente</v>
      </c>
      <c r="FLH471" s="265" t="str">
        <f t="shared" si="4390"/>
        <v>Inviable Sanitariamente</v>
      </c>
      <c r="FLI471" s="265" t="str">
        <f t="shared" si="4391"/>
        <v>Inviable Sanitariamente</v>
      </c>
      <c r="FLJ471" s="265" t="str">
        <f t="shared" si="4392"/>
        <v>Inviable Sanitariamente</v>
      </c>
      <c r="FLK471" s="265" t="str">
        <f t="shared" si="4393"/>
        <v>Inviable Sanitariamente</v>
      </c>
      <c r="FLL471" s="265" t="str">
        <f t="shared" si="4394"/>
        <v>Inviable Sanitariamente</v>
      </c>
      <c r="FLM471" s="265" t="str">
        <f t="shared" si="4395"/>
        <v>Inviable Sanitariamente</v>
      </c>
      <c r="FLN471" s="265" t="str">
        <f t="shared" si="4396"/>
        <v>Inviable Sanitariamente</v>
      </c>
      <c r="FLO471" s="265" t="str">
        <f t="shared" si="4397"/>
        <v>Inviable Sanitariamente</v>
      </c>
      <c r="FLP471" s="265" t="str">
        <f t="shared" si="4398"/>
        <v>Inviable Sanitariamente</v>
      </c>
      <c r="FLQ471" s="265" t="str">
        <f t="shared" si="4399"/>
        <v>Inviable Sanitariamente</v>
      </c>
      <c r="FLR471" s="265" t="str">
        <f t="shared" si="4400"/>
        <v>Inviable Sanitariamente</v>
      </c>
      <c r="FLS471" s="265" t="str">
        <f t="shared" si="4401"/>
        <v>Inviable Sanitariamente</v>
      </c>
      <c r="FLT471" s="265" t="str">
        <f t="shared" si="4402"/>
        <v>Inviable Sanitariamente</v>
      </c>
      <c r="FLU471" s="265" t="str">
        <f t="shared" si="4403"/>
        <v>Inviable Sanitariamente</v>
      </c>
      <c r="FLV471" s="265" t="str">
        <f t="shared" si="4404"/>
        <v>Inviable Sanitariamente</v>
      </c>
      <c r="FLW471" s="265" t="str">
        <f t="shared" si="4405"/>
        <v>Inviable Sanitariamente</v>
      </c>
      <c r="FLX471" s="265" t="str">
        <f t="shared" si="4406"/>
        <v>Inviable Sanitariamente</v>
      </c>
      <c r="FLY471" s="265" t="str">
        <f t="shared" si="4407"/>
        <v>Inviable Sanitariamente</v>
      </c>
      <c r="FLZ471" s="265" t="str">
        <f t="shared" si="4408"/>
        <v>Inviable Sanitariamente</v>
      </c>
      <c r="FMA471" s="265" t="str">
        <f t="shared" si="4409"/>
        <v>Inviable Sanitariamente</v>
      </c>
      <c r="FMB471" s="265" t="str">
        <f t="shared" si="4410"/>
        <v>Inviable Sanitariamente</v>
      </c>
      <c r="FMC471" s="265" t="str">
        <f t="shared" si="4411"/>
        <v>Inviable Sanitariamente</v>
      </c>
      <c r="FMD471" s="265" t="str">
        <f t="shared" si="4412"/>
        <v>Inviable Sanitariamente</v>
      </c>
      <c r="FME471" s="265" t="str">
        <f t="shared" si="4413"/>
        <v>Inviable Sanitariamente</v>
      </c>
      <c r="FMF471" s="265" t="str">
        <f t="shared" si="4414"/>
        <v>Inviable Sanitariamente</v>
      </c>
      <c r="FMG471" s="265" t="str">
        <f t="shared" si="4415"/>
        <v>Inviable Sanitariamente</v>
      </c>
      <c r="FMH471" s="265" t="str">
        <f t="shared" si="4416"/>
        <v>Inviable Sanitariamente</v>
      </c>
      <c r="FMI471" s="265" t="str">
        <f t="shared" si="4417"/>
        <v>Inviable Sanitariamente</v>
      </c>
      <c r="FMJ471" s="265" t="str">
        <f t="shared" si="4418"/>
        <v>Inviable Sanitariamente</v>
      </c>
      <c r="FMK471" s="265" t="str">
        <f t="shared" si="4419"/>
        <v>Inviable Sanitariamente</v>
      </c>
      <c r="FML471" s="265" t="str">
        <f t="shared" si="4420"/>
        <v>Inviable Sanitariamente</v>
      </c>
      <c r="FMM471" s="265" t="str">
        <f t="shared" si="4421"/>
        <v>Inviable Sanitariamente</v>
      </c>
      <c r="FMN471" s="265" t="str">
        <f t="shared" si="4422"/>
        <v>Inviable Sanitariamente</v>
      </c>
      <c r="FMO471" s="265" t="str">
        <f t="shared" si="4423"/>
        <v>Inviable Sanitariamente</v>
      </c>
      <c r="FMP471" s="265" t="str">
        <f t="shared" si="4424"/>
        <v>Inviable Sanitariamente</v>
      </c>
      <c r="FMQ471" s="265" t="str">
        <f t="shared" si="4425"/>
        <v>Inviable Sanitariamente</v>
      </c>
      <c r="FMR471" s="265" t="str">
        <f t="shared" si="4426"/>
        <v>Inviable Sanitariamente</v>
      </c>
      <c r="FMS471" s="265" t="str">
        <f t="shared" si="4427"/>
        <v>Inviable Sanitariamente</v>
      </c>
      <c r="FMT471" s="265" t="str">
        <f t="shared" si="4428"/>
        <v>Inviable Sanitariamente</v>
      </c>
      <c r="FMU471" s="265" t="str">
        <f t="shared" si="4429"/>
        <v>Inviable Sanitariamente</v>
      </c>
      <c r="FMV471" s="265" t="str">
        <f t="shared" si="4430"/>
        <v>Inviable Sanitariamente</v>
      </c>
      <c r="FMW471" s="265" t="str">
        <f t="shared" si="4431"/>
        <v>Inviable Sanitariamente</v>
      </c>
      <c r="FMX471" s="265" t="str">
        <f t="shared" si="4432"/>
        <v>Inviable Sanitariamente</v>
      </c>
      <c r="FMY471" s="265" t="str">
        <f t="shared" si="4433"/>
        <v>Inviable Sanitariamente</v>
      </c>
      <c r="FMZ471" s="265" t="str">
        <f t="shared" si="4434"/>
        <v>Inviable Sanitariamente</v>
      </c>
      <c r="FNA471" s="265" t="str">
        <f t="shared" si="4435"/>
        <v>Inviable Sanitariamente</v>
      </c>
      <c r="FNB471" s="265" t="str">
        <f t="shared" si="4436"/>
        <v>Inviable Sanitariamente</v>
      </c>
      <c r="FNC471" s="265" t="str">
        <f t="shared" si="4437"/>
        <v>Inviable Sanitariamente</v>
      </c>
      <c r="FND471" s="265" t="str">
        <f t="shared" si="4438"/>
        <v>Inviable Sanitariamente</v>
      </c>
      <c r="FNE471" s="265" t="str">
        <f t="shared" si="4439"/>
        <v>Inviable Sanitariamente</v>
      </c>
      <c r="FNF471" s="265" t="str">
        <f t="shared" si="4440"/>
        <v>Inviable Sanitariamente</v>
      </c>
      <c r="FNG471" s="265" t="str">
        <f t="shared" si="4441"/>
        <v>Inviable Sanitariamente</v>
      </c>
      <c r="FNH471" s="265" t="str">
        <f t="shared" si="4442"/>
        <v>Inviable Sanitariamente</v>
      </c>
      <c r="FNI471" s="265" t="str">
        <f t="shared" si="4443"/>
        <v>Inviable Sanitariamente</v>
      </c>
      <c r="FNJ471" s="265" t="str">
        <f t="shared" si="4444"/>
        <v>Inviable Sanitariamente</v>
      </c>
      <c r="FNK471" s="265" t="str">
        <f t="shared" si="4445"/>
        <v>Inviable Sanitariamente</v>
      </c>
      <c r="FNL471" s="265" t="str">
        <f t="shared" si="4446"/>
        <v>Inviable Sanitariamente</v>
      </c>
      <c r="FNM471" s="265" t="str">
        <f t="shared" si="4447"/>
        <v>Inviable Sanitariamente</v>
      </c>
      <c r="FNN471" s="265" t="str">
        <f t="shared" si="4448"/>
        <v>Inviable Sanitariamente</v>
      </c>
      <c r="FNO471" s="265" t="str">
        <f t="shared" si="4449"/>
        <v>Inviable Sanitariamente</v>
      </c>
      <c r="FNP471" s="265" t="str">
        <f t="shared" si="4450"/>
        <v>Inviable Sanitariamente</v>
      </c>
      <c r="FNQ471" s="265" t="str">
        <f t="shared" si="4451"/>
        <v>Inviable Sanitariamente</v>
      </c>
      <c r="FNR471" s="265" t="str">
        <f t="shared" si="4452"/>
        <v>Inviable Sanitariamente</v>
      </c>
      <c r="FNS471" s="265" t="str">
        <f t="shared" si="4453"/>
        <v>Inviable Sanitariamente</v>
      </c>
      <c r="FNT471" s="265" t="str">
        <f t="shared" si="4454"/>
        <v>Inviable Sanitariamente</v>
      </c>
      <c r="FNU471" s="265" t="str">
        <f t="shared" si="4455"/>
        <v>Inviable Sanitariamente</v>
      </c>
      <c r="FNV471" s="265" t="str">
        <f t="shared" si="4456"/>
        <v>Inviable Sanitariamente</v>
      </c>
      <c r="FNW471" s="265" t="str">
        <f t="shared" si="4457"/>
        <v>Inviable Sanitariamente</v>
      </c>
      <c r="FNX471" s="265" t="str">
        <f t="shared" si="4458"/>
        <v>Inviable Sanitariamente</v>
      </c>
      <c r="FNY471" s="265" t="str">
        <f t="shared" si="4459"/>
        <v>Inviable Sanitariamente</v>
      </c>
      <c r="FNZ471" s="265" t="str">
        <f t="shared" si="4460"/>
        <v>Inviable Sanitariamente</v>
      </c>
      <c r="FOA471" s="265" t="str">
        <f t="shared" si="4461"/>
        <v>Inviable Sanitariamente</v>
      </c>
      <c r="FOB471" s="265" t="str">
        <f t="shared" si="4462"/>
        <v>Inviable Sanitariamente</v>
      </c>
      <c r="FOC471" s="265" t="str">
        <f t="shared" si="4463"/>
        <v>Inviable Sanitariamente</v>
      </c>
      <c r="FOD471" s="265" t="str">
        <f t="shared" si="4464"/>
        <v>Inviable Sanitariamente</v>
      </c>
      <c r="FOE471" s="265" t="str">
        <f t="shared" si="4465"/>
        <v>Inviable Sanitariamente</v>
      </c>
      <c r="FOF471" s="265" t="str">
        <f t="shared" si="4466"/>
        <v>Inviable Sanitariamente</v>
      </c>
      <c r="FOG471" s="265" t="str">
        <f t="shared" si="4467"/>
        <v>Inviable Sanitariamente</v>
      </c>
      <c r="FOH471" s="265" t="str">
        <f t="shared" si="4468"/>
        <v>Inviable Sanitariamente</v>
      </c>
      <c r="FOI471" s="265" t="str">
        <f t="shared" si="4469"/>
        <v>Inviable Sanitariamente</v>
      </c>
      <c r="FOJ471" s="265" t="str">
        <f t="shared" si="4470"/>
        <v>Inviable Sanitariamente</v>
      </c>
      <c r="FOK471" s="265" t="str">
        <f t="shared" si="4471"/>
        <v>Inviable Sanitariamente</v>
      </c>
      <c r="FOL471" s="265" t="str">
        <f t="shared" si="4472"/>
        <v>Inviable Sanitariamente</v>
      </c>
      <c r="FOM471" s="265" t="str">
        <f t="shared" si="4473"/>
        <v>Inviable Sanitariamente</v>
      </c>
      <c r="FON471" s="265" t="str">
        <f t="shared" si="4474"/>
        <v>Inviable Sanitariamente</v>
      </c>
      <c r="FOO471" s="265" t="str">
        <f t="shared" si="4475"/>
        <v>Inviable Sanitariamente</v>
      </c>
      <c r="FOP471" s="265" t="str">
        <f t="shared" si="4476"/>
        <v>Inviable Sanitariamente</v>
      </c>
      <c r="FOQ471" s="265" t="str">
        <f t="shared" si="4477"/>
        <v>Inviable Sanitariamente</v>
      </c>
      <c r="FOR471" s="265" t="str">
        <f t="shared" si="4478"/>
        <v>Inviable Sanitariamente</v>
      </c>
      <c r="FOS471" s="265" t="str">
        <f t="shared" si="4479"/>
        <v>Inviable Sanitariamente</v>
      </c>
      <c r="FOT471" s="265" t="str">
        <f t="shared" si="4480"/>
        <v>Inviable Sanitariamente</v>
      </c>
      <c r="FOU471" s="265" t="str">
        <f t="shared" si="4481"/>
        <v>Inviable Sanitariamente</v>
      </c>
      <c r="FOV471" s="265" t="str">
        <f t="shared" si="4482"/>
        <v>Inviable Sanitariamente</v>
      </c>
      <c r="FOW471" s="265" t="str">
        <f t="shared" si="4483"/>
        <v>Inviable Sanitariamente</v>
      </c>
      <c r="FOX471" s="265" t="str">
        <f t="shared" si="4484"/>
        <v>Inviable Sanitariamente</v>
      </c>
      <c r="FOY471" s="265" t="str">
        <f t="shared" si="4485"/>
        <v>Inviable Sanitariamente</v>
      </c>
      <c r="FOZ471" s="265" t="str">
        <f t="shared" si="4486"/>
        <v>Inviable Sanitariamente</v>
      </c>
      <c r="FPA471" s="265" t="str">
        <f t="shared" si="4487"/>
        <v>Inviable Sanitariamente</v>
      </c>
      <c r="FPB471" s="265" t="str">
        <f t="shared" si="4488"/>
        <v>Inviable Sanitariamente</v>
      </c>
      <c r="FPC471" s="265" t="str">
        <f t="shared" si="4489"/>
        <v>Inviable Sanitariamente</v>
      </c>
      <c r="FPD471" s="265" t="str">
        <f t="shared" si="4490"/>
        <v>Inviable Sanitariamente</v>
      </c>
      <c r="FPE471" s="265" t="str">
        <f t="shared" si="4491"/>
        <v>Inviable Sanitariamente</v>
      </c>
      <c r="FPF471" s="265" t="str">
        <f t="shared" si="4492"/>
        <v>Inviable Sanitariamente</v>
      </c>
      <c r="FPG471" s="265" t="str">
        <f t="shared" si="4493"/>
        <v>Inviable Sanitariamente</v>
      </c>
      <c r="FPH471" s="265" t="str">
        <f t="shared" si="4494"/>
        <v>Inviable Sanitariamente</v>
      </c>
      <c r="FPI471" s="265" t="str">
        <f t="shared" si="4495"/>
        <v>Inviable Sanitariamente</v>
      </c>
      <c r="FPJ471" s="265" t="str">
        <f t="shared" si="4496"/>
        <v>Inviable Sanitariamente</v>
      </c>
      <c r="FPK471" s="265" t="str">
        <f t="shared" si="4497"/>
        <v>Inviable Sanitariamente</v>
      </c>
      <c r="FPL471" s="265" t="str">
        <f t="shared" si="4498"/>
        <v>Inviable Sanitariamente</v>
      </c>
      <c r="FPM471" s="265" t="str">
        <f t="shared" si="4499"/>
        <v>Inviable Sanitariamente</v>
      </c>
      <c r="FPN471" s="265" t="str">
        <f t="shared" si="4500"/>
        <v>Inviable Sanitariamente</v>
      </c>
      <c r="FPO471" s="265" t="str">
        <f t="shared" si="4501"/>
        <v>Inviable Sanitariamente</v>
      </c>
      <c r="FPP471" s="265" t="str">
        <f t="shared" si="4502"/>
        <v>Inviable Sanitariamente</v>
      </c>
      <c r="FPQ471" s="265" t="str">
        <f t="shared" si="4503"/>
        <v>Inviable Sanitariamente</v>
      </c>
      <c r="FPR471" s="265" t="str">
        <f t="shared" si="4504"/>
        <v>Inviable Sanitariamente</v>
      </c>
      <c r="FPS471" s="265" t="str">
        <f t="shared" si="4505"/>
        <v>Inviable Sanitariamente</v>
      </c>
      <c r="FPT471" s="265" t="str">
        <f t="shared" si="4506"/>
        <v>Inviable Sanitariamente</v>
      </c>
      <c r="FPU471" s="265" t="str">
        <f t="shared" si="4507"/>
        <v>Inviable Sanitariamente</v>
      </c>
      <c r="FPV471" s="265" t="str">
        <f t="shared" si="4508"/>
        <v>Inviable Sanitariamente</v>
      </c>
      <c r="FPW471" s="265" t="str">
        <f t="shared" si="4509"/>
        <v>Inviable Sanitariamente</v>
      </c>
      <c r="FPX471" s="265" t="str">
        <f t="shared" si="4510"/>
        <v>Inviable Sanitariamente</v>
      </c>
      <c r="FPY471" s="265" t="str">
        <f t="shared" si="4511"/>
        <v>Inviable Sanitariamente</v>
      </c>
      <c r="FPZ471" s="265" t="str">
        <f t="shared" si="4512"/>
        <v>Inviable Sanitariamente</v>
      </c>
      <c r="FQA471" s="265" t="str">
        <f t="shared" si="4513"/>
        <v>Inviable Sanitariamente</v>
      </c>
      <c r="FQB471" s="265" t="str">
        <f t="shared" si="4514"/>
        <v>Inviable Sanitariamente</v>
      </c>
      <c r="FQC471" s="265" t="str">
        <f t="shared" si="4515"/>
        <v>Inviable Sanitariamente</v>
      </c>
      <c r="FQD471" s="265" t="str">
        <f t="shared" si="4516"/>
        <v>Inviable Sanitariamente</v>
      </c>
      <c r="FQE471" s="265" t="str">
        <f t="shared" si="4517"/>
        <v>Inviable Sanitariamente</v>
      </c>
      <c r="FQF471" s="265" t="str">
        <f t="shared" si="4518"/>
        <v>Inviable Sanitariamente</v>
      </c>
      <c r="FQG471" s="265" t="str">
        <f t="shared" si="4519"/>
        <v>Inviable Sanitariamente</v>
      </c>
      <c r="FQH471" s="265" t="str">
        <f t="shared" si="4520"/>
        <v>Inviable Sanitariamente</v>
      </c>
      <c r="FQI471" s="265" t="str">
        <f t="shared" si="4521"/>
        <v>Inviable Sanitariamente</v>
      </c>
      <c r="FQJ471" s="265" t="str">
        <f t="shared" si="4522"/>
        <v>Inviable Sanitariamente</v>
      </c>
      <c r="FQK471" s="265" t="str">
        <f t="shared" si="4523"/>
        <v>Inviable Sanitariamente</v>
      </c>
      <c r="FQL471" s="265" t="str">
        <f t="shared" si="4524"/>
        <v>Inviable Sanitariamente</v>
      </c>
      <c r="FQM471" s="265" t="str">
        <f t="shared" si="4525"/>
        <v>Inviable Sanitariamente</v>
      </c>
      <c r="FQN471" s="265" t="str">
        <f t="shared" si="4526"/>
        <v>Inviable Sanitariamente</v>
      </c>
      <c r="FQO471" s="265" t="str">
        <f t="shared" si="4527"/>
        <v>Inviable Sanitariamente</v>
      </c>
      <c r="FQP471" s="265" t="str">
        <f t="shared" si="4528"/>
        <v>Inviable Sanitariamente</v>
      </c>
      <c r="FQQ471" s="265" t="str">
        <f t="shared" si="4529"/>
        <v>Inviable Sanitariamente</v>
      </c>
      <c r="FQR471" s="265" t="str">
        <f t="shared" si="4530"/>
        <v>Inviable Sanitariamente</v>
      </c>
      <c r="FQS471" s="265" t="str">
        <f t="shared" si="4531"/>
        <v>Inviable Sanitariamente</v>
      </c>
      <c r="FQT471" s="265" t="str">
        <f t="shared" si="4532"/>
        <v>Inviable Sanitariamente</v>
      </c>
      <c r="FQU471" s="265" t="str">
        <f t="shared" si="4533"/>
        <v>Inviable Sanitariamente</v>
      </c>
      <c r="FQV471" s="265" t="str">
        <f t="shared" si="4534"/>
        <v>Inviable Sanitariamente</v>
      </c>
      <c r="FQW471" s="265" t="str">
        <f t="shared" si="4535"/>
        <v>Inviable Sanitariamente</v>
      </c>
      <c r="FQX471" s="265" t="str">
        <f t="shared" si="4536"/>
        <v>Inviable Sanitariamente</v>
      </c>
      <c r="FQY471" s="265" t="str">
        <f t="shared" si="4537"/>
        <v>Inviable Sanitariamente</v>
      </c>
      <c r="FQZ471" s="265" t="str">
        <f t="shared" si="4538"/>
        <v>Inviable Sanitariamente</v>
      </c>
      <c r="FRA471" s="265" t="str">
        <f t="shared" si="4539"/>
        <v>Inviable Sanitariamente</v>
      </c>
      <c r="FRB471" s="265" t="str">
        <f t="shared" si="4540"/>
        <v>Inviable Sanitariamente</v>
      </c>
      <c r="FRC471" s="265" t="str">
        <f t="shared" si="4541"/>
        <v>Inviable Sanitariamente</v>
      </c>
      <c r="FRD471" s="265" t="str">
        <f t="shared" si="4542"/>
        <v>Inviable Sanitariamente</v>
      </c>
      <c r="FRE471" s="265" t="str">
        <f t="shared" si="4543"/>
        <v>Inviable Sanitariamente</v>
      </c>
      <c r="FRF471" s="265" t="str">
        <f t="shared" si="4544"/>
        <v>Inviable Sanitariamente</v>
      </c>
      <c r="FRG471" s="265" t="str">
        <f t="shared" si="4545"/>
        <v>Inviable Sanitariamente</v>
      </c>
      <c r="FRH471" s="265" t="str">
        <f t="shared" si="4546"/>
        <v>Inviable Sanitariamente</v>
      </c>
      <c r="FRI471" s="265" t="str">
        <f t="shared" si="4547"/>
        <v>Inviable Sanitariamente</v>
      </c>
      <c r="FRJ471" s="265" t="str">
        <f t="shared" si="4548"/>
        <v>Inviable Sanitariamente</v>
      </c>
      <c r="FRK471" s="265" t="str">
        <f t="shared" si="4549"/>
        <v>Inviable Sanitariamente</v>
      </c>
      <c r="FRL471" s="265" t="str">
        <f t="shared" si="4550"/>
        <v>Inviable Sanitariamente</v>
      </c>
      <c r="FRM471" s="265" t="str">
        <f t="shared" si="4551"/>
        <v>Inviable Sanitariamente</v>
      </c>
      <c r="FRN471" s="265" t="str">
        <f t="shared" si="4552"/>
        <v>Inviable Sanitariamente</v>
      </c>
      <c r="FRO471" s="265" t="str">
        <f t="shared" si="4553"/>
        <v>Inviable Sanitariamente</v>
      </c>
      <c r="FRP471" s="265" t="str">
        <f t="shared" si="4554"/>
        <v>Inviable Sanitariamente</v>
      </c>
      <c r="FRQ471" s="265" t="str">
        <f t="shared" si="4555"/>
        <v>Inviable Sanitariamente</v>
      </c>
      <c r="FRR471" s="265" t="str">
        <f t="shared" si="4556"/>
        <v>Inviable Sanitariamente</v>
      </c>
      <c r="FRS471" s="265" t="str">
        <f t="shared" si="4557"/>
        <v>Inviable Sanitariamente</v>
      </c>
      <c r="FRT471" s="265" t="str">
        <f t="shared" si="4558"/>
        <v>Inviable Sanitariamente</v>
      </c>
      <c r="FRU471" s="265" t="str">
        <f t="shared" si="4559"/>
        <v>Inviable Sanitariamente</v>
      </c>
      <c r="FRV471" s="265" t="str">
        <f t="shared" si="4560"/>
        <v>Inviable Sanitariamente</v>
      </c>
      <c r="FRW471" s="265" t="str">
        <f t="shared" si="4561"/>
        <v>Inviable Sanitariamente</v>
      </c>
      <c r="FRX471" s="265" t="str">
        <f t="shared" si="4562"/>
        <v>Inviable Sanitariamente</v>
      </c>
      <c r="FRY471" s="265" t="str">
        <f t="shared" si="4563"/>
        <v>Inviable Sanitariamente</v>
      </c>
      <c r="FRZ471" s="265" t="str">
        <f t="shared" si="4564"/>
        <v>Inviable Sanitariamente</v>
      </c>
      <c r="FSA471" s="265" t="str">
        <f t="shared" si="4565"/>
        <v>Inviable Sanitariamente</v>
      </c>
      <c r="FSB471" s="265" t="str">
        <f t="shared" si="4566"/>
        <v>Inviable Sanitariamente</v>
      </c>
      <c r="FSC471" s="265" t="str">
        <f t="shared" si="4567"/>
        <v>Inviable Sanitariamente</v>
      </c>
      <c r="FSD471" s="265" t="str">
        <f t="shared" si="4568"/>
        <v>Inviable Sanitariamente</v>
      </c>
      <c r="FSE471" s="265" t="str">
        <f t="shared" si="4569"/>
        <v>Inviable Sanitariamente</v>
      </c>
      <c r="FSF471" s="265" t="str">
        <f t="shared" si="4570"/>
        <v>Inviable Sanitariamente</v>
      </c>
      <c r="FSG471" s="265" t="str">
        <f t="shared" si="4571"/>
        <v>Inviable Sanitariamente</v>
      </c>
      <c r="FSH471" s="265" t="str">
        <f t="shared" si="4572"/>
        <v>Inviable Sanitariamente</v>
      </c>
      <c r="FSI471" s="265" t="str">
        <f t="shared" si="4573"/>
        <v>Inviable Sanitariamente</v>
      </c>
      <c r="FSJ471" s="265" t="str">
        <f t="shared" si="4574"/>
        <v>Inviable Sanitariamente</v>
      </c>
      <c r="FSK471" s="265" t="str">
        <f t="shared" si="4575"/>
        <v>Inviable Sanitariamente</v>
      </c>
      <c r="FSL471" s="265" t="str">
        <f t="shared" si="4576"/>
        <v>Inviable Sanitariamente</v>
      </c>
      <c r="FSM471" s="265" t="str">
        <f t="shared" si="4577"/>
        <v>Inviable Sanitariamente</v>
      </c>
      <c r="FSN471" s="265" t="str">
        <f t="shared" si="4578"/>
        <v>Inviable Sanitariamente</v>
      </c>
      <c r="FSO471" s="265" t="str">
        <f t="shared" si="4579"/>
        <v>Inviable Sanitariamente</v>
      </c>
      <c r="FSP471" s="265" t="str">
        <f t="shared" si="4580"/>
        <v>Inviable Sanitariamente</v>
      </c>
      <c r="FSQ471" s="265" t="str">
        <f t="shared" si="4581"/>
        <v>Inviable Sanitariamente</v>
      </c>
      <c r="FSR471" s="265" t="str">
        <f t="shared" si="4582"/>
        <v>Inviable Sanitariamente</v>
      </c>
      <c r="FSS471" s="265" t="str">
        <f t="shared" si="4583"/>
        <v>Inviable Sanitariamente</v>
      </c>
      <c r="FST471" s="265" t="str">
        <f t="shared" si="4584"/>
        <v>Inviable Sanitariamente</v>
      </c>
      <c r="FSU471" s="265" t="str">
        <f t="shared" si="4585"/>
        <v>Inviable Sanitariamente</v>
      </c>
      <c r="FSV471" s="265" t="str">
        <f t="shared" si="4586"/>
        <v>Inviable Sanitariamente</v>
      </c>
      <c r="FSW471" s="265" t="str">
        <f t="shared" si="4587"/>
        <v>Inviable Sanitariamente</v>
      </c>
      <c r="FSX471" s="265" t="str">
        <f t="shared" si="4588"/>
        <v>Inviable Sanitariamente</v>
      </c>
      <c r="FSY471" s="265" t="str">
        <f t="shared" si="4589"/>
        <v>Inviable Sanitariamente</v>
      </c>
      <c r="FSZ471" s="265" t="str">
        <f t="shared" si="4590"/>
        <v>Inviable Sanitariamente</v>
      </c>
      <c r="FTA471" s="265" t="str">
        <f t="shared" si="4591"/>
        <v>Inviable Sanitariamente</v>
      </c>
      <c r="FTB471" s="265" t="str">
        <f t="shared" si="4592"/>
        <v>Inviable Sanitariamente</v>
      </c>
      <c r="FTC471" s="265" t="str">
        <f t="shared" si="4593"/>
        <v>Inviable Sanitariamente</v>
      </c>
      <c r="FTD471" s="265" t="str">
        <f t="shared" si="4594"/>
        <v>Inviable Sanitariamente</v>
      </c>
      <c r="FTE471" s="265" t="str">
        <f t="shared" si="4595"/>
        <v>Inviable Sanitariamente</v>
      </c>
      <c r="FTF471" s="265" t="str">
        <f t="shared" si="4596"/>
        <v>Inviable Sanitariamente</v>
      </c>
      <c r="FTG471" s="265" t="str">
        <f t="shared" si="4597"/>
        <v>Inviable Sanitariamente</v>
      </c>
      <c r="FTH471" s="265" t="str">
        <f t="shared" si="4598"/>
        <v>Inviable Sanitariamente</v>
      </c>
      <c r="FTI471" s="265" t="str">
        <f t="shared" si="4599"/>
        <v>Inviable Sanitariamente</v>
      </c>
      <c r="FTJ471" s="265" t="str">
        <f t="shared" si="4600"/>
        <v>Inviable Sanitariamente</v>
      </c>
      <c r="FTK471" s="265" t="str">
        <f t="shared" si="4601"/>
        <v>Inviable Sanitariamente</v>
      </c>
      <c r="FTL471" s="265" t="str">
        <f t="shared" si="4602"/>
        <v>Inviable Sanitariamente</v>
      </c>
      <c r="FTM471" s="265" t="str">
        <f t="shared" si="4603"/>
        <v>Inviable Sanitariamente</v>
      </c>
      <c r="FTN471" s="265" t="str">
        <f t="shared" si="4604"/>
        <v>Inviable Sanitariamente</v>
      </c>
      <c r="FTO471" s="265" t="str">
        <f t="shared" si="4605"/>
        <v>Inviable Sanitariamente</v>
      </c>
      <c r="FTP471" s="265" t="str">
        <f t="shared" si="4606"/>
        <v>Inviable Sanitariamente</v>
      </c>
      <c r="FTQ471" s="265" t="str">
        <f t="shared" si="4607"/>
        <v>Inviable Sanitariamente</v>
      </c>
      <c r="FTR471" s="265" t="str">
        <f t="shared" si="4608"/>
        <v>Inviable Sanitariamente</v>
      </c>
      <c r="FTS471" s="265" t="str">
        <f t="shared" si="4609"/>
        <v>Inviable Sanitariamente</v>
      </c>
      <c r="FTT471" s="265" t="str">
        <f t="shared" si="4610"/>
        <v>Inviable Sanitariamente</v>
      </c>
      <c r="FTU471" s="265" t="str">
        <f t="shared" si="4611"/>
        <v>Inviable Sanitariamente</v>
      </c>
      <c r="FTV471" s="265" t="str">
        <f t="shared" si="4612"/>
        <v>Inviable Sanitariamente</v>
      </c>
      <c r="FTW471" s="265" t="str">
        <f t="shared" si="4613"/>
        <v>Inviable Sanitariamente</v>
      </c>
      <c r="FTX471" s="265" t="str">
        <f t="shared" si="4614"/>
        <v>Inviable Sanitariamente</v>
      </c>
      <c r="FTY471" s="265" t="str">
        <f t="shared" si="4615"/>
        <v>Inviable Sanitariamente</v>
      </c>
      <c r="FTZ471" s="265" t="str">
        <f t="shared" si="4616"/>
        <v>Inviable Sanitariamente</v>
      </c>
      <c r="FUA471" s="265" t="str">
        <f t="shared" si="4617"/>
        <v>Inviable Sanitariamente</v>
      </c>
      <c r="FUB471" s="265" t="str">
        <f t="shared" si="4618"/>
        <v>Inviable Sanitariamente</v>
      </c>
      <c r="FUC471" s="265" t="str">
        <f t="shared" si="4619"/>
        <v>Inviable Sanitariamente</v>
      </c>
      <c r="FUD471" s="265" t="str">
        <f t="shared" si="4620"/>
        <v>Inviable Sanitariamente</v>
      </c>
      <c r="FUE471" s="265" t="str">
        <f t="shared" si="4621"/>
        <v>Inviable Sanitariamente</v>
      </c>
      <c r="FUF471" s="265" t="str">
        <f t="shared" si="4622"/>
        <v>Inviable Sanitariamente</v>
      </c>
      <c r="FUG471" s="265" t="str">
        <f t="shared" si="4623"/>
        <v>Inviable Sanitariamente</v>
      </c>
      <c r="FUH471" s="265" t="str">
        <f t="shared" si="4624"/>
        <v>Inviable Sanitariamente</v>
      </c>
      <c r="FUI471" s="265" t="str">
        <f t="shared" si="4625"/>
        <v>Inviable Sanitariamente</v>
      </c>
      <c r="FUJ471" s="265" t="str">
        <f t="shared" si="4626"/>
        <v>Inviable Sanitariamente</v>
      </c>
      <c r="FUK471" s="265" t="str">
        <f t="shared" si="4627"/>
        <v>Inviable Sanitariamente</v>
      </c>
      <c r="FUL471" s="265" t="str">
        <f t="shared" si="4628"/>
        <v>Inviable Sanitariamente</v>
      </c>
      <c r="FUM471" s="265" t="str">
        <f t="shared" si="4629"/>
        <v>Inviable Sanitariamente</v>
      </c>
      <c r="FUN471" s="265" t="str">
        <f t="shared" si="4630"/>
        <v>Inviable Sanitariamente</v>
      </c>
      <c r="FUO471" s="265" t="str">
        <f t="shared" si="4631"/>
        <v>Inviable Sanitariamente</v>
      </c>
      <c r="FUP471" s="265" t="str">
        <f t="shared" si="4632"/>
        <v>Inviable Sanitariamente</v>
      </c>
      <c r="FUQ471" s="265" t="str">
        <f t="shared" si="4633"/>
        <v>Inviable Sanitariamente</v>
      </c>
      <c r="FUR471" s="265" t="str">
        <f t="shared" si="4634"/>
        <v>Inviable Sanitariamente</v>
      </c>
      <c r="FUS471" s="265" t="str">
        <f t="shared" si="4635"/>
        <v>Inviable Sanitariamente</v>
      </c>
      <c r="FUT471" s="265" t="str">
        <f t="shared" si="4636"/>
        <v>Inviable Sanitariamente</v>
      </c>
      <c r="FUU471" s="265" t="str">
        <f t="shared" si="4637"/>
        <v>Inviable Sanitariamente</v>
      </c>
      <c r="FUV471" s="265" t="str">
        <f t="shared" si="4638"/>
        <v>Inviable Sanitariamente</v>
      </c>
      <c r="FUW471" s="265" t="str">
        <f t="shared" si="4639"/>
        <v>Inviable Sanitariamente</v>
      </c>
      <c r="FUX471" s="265" t="str">
        <f t="shared" si="4640"/>
        <v>Inviable Sanitariamente</v>
      </c>
      <c r="FUY471" s="265" t="str">
        <f t="shared" si="4641"/>
        <v>Inviable Sanitariamente</v>
      </c>
      <c r="FUZ471" s="265" t="str">
        <f t="shared" si="4642"/>
        <v>Inviable Sanitariamente</v>
      </c>
      <c r="FVA471" s="265" t="str">
        <f t="shared" si="4643"/>
        <v>Inviable Sanitariamente</v>
      </c>
      <c r="FVB471" s="265" t="str">
        <f t="shared" si="4644"/>
        <v>Inviable Sanitariamente</v>
      </c>
      <c r="FVC471" s="265" t="str">
        <f t="shared" si="4645"/>
        <v>Inviable Sanitariamente</v>
      </c>
      <c r="FVD471" s="265" t="str">
        <f t="shared" si="4646"/>
        <v>Inviable Sanitariamente</v>
      </c>
      <c r="FVE471" s="265" t="str">
        <f t="shared" si="4647"/>
        <v>Inviable Sanitariamente</v>
      </c>
      <c r="FVF471" s="265" t="str">
        <f t="shared" si="4648"/>
        <v>Inviable Sanitariamente</v>
      </c>
      <c r="FVG471" s="265" t="str">
        <f t="shared" si="4649"/>
        <v>Inviable Sanitariamente</v>
      </c>
      <c r="FVH471" s="265" t="str">
        <f t="shared" si="4650"/>
        <v>Inviable Sanitariamente</v>
      </c>
      <c r="FVI471" s="265" t="str">
        <f t="shared" si="4651"/>
        <v>Inviable Sanitariamente</v>
      </c>
      <c r="FVJ471" s="265" t="str">
        <f t="shared" si="4652"/>
        <v>Inviable Sanitariamente</v>
      </c>
      <c r="FVK471" s="265" t="str">
        <f t="shared" si="4653"/>
        <v>Inviable Sanitariamente</v>
      </c>
      <c r="FVL471" s="265" t="str">
        <f t="shared" si="4654"/>
        <v>Inviable Sanitariamente</v>
      </c>
      <c r="FVM471" s="265" t="str">
        <f t="shared" si="4655"/>
        <v>Inviable Sanitariamente</v>
      </c>
      <c r="FVN471" s="265" t="str">
        <f t="shared" si="4656"/>
        <v>Inviable Sanitariamente</v>
      </c>
      <c r="FVO471" s="265" t="str">
        <f t="shared" si="4657"/>
        <v>Inviable Sanitariamente</v>
      </c>
      <c r="FVP471" s="265" t="str">
        <f t="shared" si="4658"/>
        <v>Inviable Sanitariamente</v>
      </c>
      <c r="FVQ471" s="265" t="str">
        <f t="shared" si="4659"/>
        <v>Inviable Sanitariamente</v>
      </c>
      <c r="FVR471" s="265" t="str">
        <f t="shared" si="4660"/>
        <v>Inviable Sanitariamente</v>
      </c>
      <c r="FVS471" s="265" t="str">
        <f t="shared" si="4661"/>
        <v>Inviable Sanitariamente</v>
      </c>
      <c r="FVT471" s="265" t="str">
        <f t="shared" si="4662"/>
        <v>Inviable Sanitariamente</v>
      </c>
      <c r="FVU471" s="265" t="str">
        <f t="shared" si="4663"/>
        <v>Inviable Sanitariamente</v>
      </c>
      <c r="FVV471" s="265" t="str">
        <f t="shared" si="4664"/>
        <v>Inviable Sanitariamente</v>
      </c>
      <c r="FVW471" s="265" t="str">
        <f t="shared" si="4665"/>
        <v>Inviable Sanitariamente</v>
      </c>
      <c r="FVX471" s="265" t="str">
        <f t="shared" si="4666"/>
        <v>Inviable Sanitariamente</v>
      </c>
      <c r="FVY471" s="265" t="str">
        <f t="shared" si="4667"/>
        <v>Inviable Sanitariamente</v>
      </c>
      <c r="FVZ471" s="265" t="str">
        <f t="shared" si="4668"/>
        <v>Inviable Sanitariamente</v>
      </c>
      <c r="FWA471" s="265" t="str">
        <f t="shared" si="4669"/>
        <v>Inviable Sanitariamente</v>
      </c>
      <c r="FWB471" s="265" t="str">
        <f t="shared" si="4670"/>
        <v>Inviable Sanitariamente</v>
      </c>
      <c r="FWC471" s="265" t="str">
        <f t="shared" si="4671"/>
        <v>Inviable Sanitariamente</v>
      </c>
      <c r="FWD471" s="265" t="str">
        <f t="shared" si="4672"/>
        <v>Inviable Sanitariamente</v>
      </c>
      <c r="FWE471" s="265" t="str">
        <f t="shared" si="4673"/>
        <v>Inviable Sanitariamente</v>
      </c>
      <c r="FWF471" s="265" t="str">
        <f t="shared" si="4674"/>
        <v>Inviable Sanitariamente</v>
      </c>
      <c r="FWG471" s="265" t="str">
        <f t="shared" si="4675"/>
        <v>Inviable Sanitariamente</v>
      </c>
      <c r="FWH471" s="265" t="str">
        <f t="shared" si="4676"/>
        <v>Inviable Sanitariamente</v>
      </c>
      <c r="FWI471" s="265" t="str">
        <f t="shared" si="4677"/>
        <v>Inviable Sanitariamente</v>
      </c>
      <c r="FWJ471" s="265" t="str">
        <f t="shared" si="4678"/>
        <v>Inviable Sanitariamente</v>
      </c>
      <c r="FWK471" s="265" t="str">
        <f t="shared" si="4679"/>
        <v>Inviable Sanitariamente</v>
      </c>
      <c r="FWL471" s="265" t="str">
        <f t="shared" si="4680"/>
        <v>Inviable Sanitariamente</v>
      </c>
      <c r="FWM471" s="265" t="str">
        <f t="shared" si="4681"/>
        <v>Inviable Sanitariamente</v>
      </c>
      <c r="FWN471" s="265" t="str">
        <f t="shared" si="4682"/>
        <v>Inviable Sanitariamente</v>
      </c>
      <c r="FWO471" s="265" t="str">
        <f t="shared" si="4683"/>
        <v>Inviable Sanitariamente</v>
      </c>
      <c r="FWP471" s="265" t="str">
        <f t="shared" si="4684"/>
        <v>Inviable Sanitariamente</v>
      </c>
      <c r="FWQ471" s="265" t="str">
        <f t="shared" si="4685"/>
        <v>Inviable Sanitariamente</v>
      </c>
      <c r="FWR471" s="265" t="str">
        <f t="shared" si="4686"/>
        <v>Inviable Sanitariamente</v>
      </c>
      <c r="FWS471" s="265" t="str">
        <f t="shared" si="4687"/>
        <v>Inviable Sanitariamente</v>
      </c>
      <c r="FWT471" s="265" t="str">
        <f t="shared" si="4688"/>
        <v>Inviable Sanitariamente</v>
      </c>
      <c r="FWU471" s="265" t="str">
        <f t="shared" si="4689"/>
        <v>Inviable Sanitariamente</v>
      </c>
      <c r="FWV471" s="265" t="str">
        <f t="shared" si="4690"/>
        <v>Inviable Sanitariamente</v>
      </c>
      <c r="FWW471" s="265" t="str">
        <f t="shared" si="4691"/>
        <v>Inviable Sanitariamente</v>
      </c>
      <c r="FWX471" s="265" t="str">
        <f t="shared" si="4692"/>
        <v>Inviable Sanitariamente</v>
      </c>
      <c r="FWY471" s="265" t="str">
        <f t="shared" si="4693"/>
        <v>Inviable Sanitariamente</v>
      </c>
      <c r="FWZ471" s="265" t="str">
        <f t="shared" si="4694"/>
        <v>Inviable Sanitariamente</v>
      </c>
      <c r="FXA471" s="265" t="str">
        <f t="shared" si="4695"/>
        <v>Inviable Sanitariamente</v>
      </c>
      <c r="FXB471" s="265" t="str">
        <f t="shared" si="4696"/>
        <v>Inviable Sanitariamente</v>
      </c>
      <c r="FXC471" s="265" t="str">
        <f t="shared" si="4697"/>
        <v>Inviable Sanitariamente</v>
      </c>
      <c r="FXD471" s="265" t="str">
        <f t="shared" si="4698"/>
        <v>Inviable Sanitariamente</v>
      </c>
      <c r="FXE471" s="265" t="str">
        <f t="shared" si="4699"/>
        <v>Inviable Sanitariamente</v>
      </c>
      <c r="FXF471" s="265" t="str">
        <f t="shared" si="4700"/>
        <v>Inviable Sanitariamente</v>
      </c>
      <c r="FXG471" s="265" t="str">
        <f t="shared" si="4701"/>
        <v>Inviable Sanitariamente</v>
      </c>
      <c r="FXH471" s="265" t="str">
        <f t="shared" si="4702"/>
        <v>Inviable Sanitariamente</v>
      </c>
      <c r="FXI471" s="265" t="str">
        <f t="shared" si="4703"/>
        <v>Inviable Sanitariamente</v>
      </c>
      <c r="FXJ471" s="265" t="str">
        <f t="shared" si="4704"/>
        <v>Inviable Sanitariamente</v>
      </c>
      <c r="FXK471" s="265" t="str">
        <f t="shared" si="4705"/>
        <v>Inviable Sanitariamente</v>
      </c>
      <c r="FXL471" s="265" t="str">
        <f t="shared" si="4706"/>
        <v>Inviable Sanitariamente</v>
      </c>
      <c r="FXM471" s="265" t="str">
        <f t="shared" si="4707"/>
        <v>Inviable Sanitariamente</v>
      </c>
      <c r="FXN471" s="265" t="str">
        <f t="shared" si="4708"/>
        <v>Inviable Sanitariamente</v>
      </c>
      <c r="FXO471" s="265" t="str">
        <f t="shared" si="4709"/>
        <v>Inviable Sanitariamente</v>
      </c>
      <c r="FXP471" s="265" t="str">
        <f t="shared" si="4710"/>
        <v>Inviable Sanitariamente</v>
      </c>
      <c r="FXQ471" s="265" t="str">
        <f t="shared" si="4711"/>
        <v>Inviable Sanitariamente</v>
      </c>
      <c r="FXR471" s="265" t="str">
        <f t="shared" si="4712"/>
        <v>Inviable Sanitariamente</v>
      </c>
      <c r="FXS471" s="265" t="str">
        <f t="shared" si="4713"/>
        <v>Inviable Sanitariamente</v>
      </c>
      <c r="FXT471" s="265" t="str">
        <f t="shared" si="4714"/>
        <v>Inviable Sanitariamente</v>
      </c>
      <c r="FXU471" s="265" t="str">
        <f t="shared" si="4715"/>
        <v>Inviable Sanitariamente</v>
      </c>
      <c r="FXV471" s="265" t="str">
        <f t="shared" si="4716"/>
        <v>Inviable Sanitariamente</v>
      </c>
      <c r="FXW471" s="265" t="str">
        <f t="shared" si="4717"/>
        <v>Inviable Sanitariamente</v>
      </c>
      <c r="FXX471" s="265" t="str">
        <f t="shared" si="4718"/>
        <v>Inviable Sanitariamente</v>
      </c>
      <c r="FXY471" s="265" t="str">
        <f t="shared" si="4719"/>
        <v>Inviable Sanitariamente</v>
      </c>
      <c r="FXZ471" s="265" t="str">
        <f t="shared" si="4720"/>
        <v>Inviable Sanitariamente</v>
      </c>
      <c r="FYA471" s="265" t="str">
        <f t="shared" si="4721"/>
        <v>Inviable Sanitariamente</v>
      </c>
      <c r="FYB471" s="265" t="str">
        <f t="shared" si="4722"/>
        <v>Inviable Sanitariamente</v>
      </c>
      <c r="FYC471" s="265" t="str">
        <f t="shared" si="4723"/>
        <v>Inviable Sanitariamente</v>
      </c>
      <c r="FYD471" s="265" t="str">
        <f t="shared" si="4724"/>
        <v>Inviable Sanitariamente</v>
      </c>
      <c r="FYE471" s="265" t="str">
        <f t="shared" si="4725"/>
        <v>Inviable Sanitariamente</v>
      </c>
      <c r="FYF471" s="265" t="str">
        <f t="shared" si="4726"/>
        <v>Inviable Sanitariamente</v>
      </c>
      <c r="FYG471" s="265" t="str">
        <f t="shared" si="4727"/>
        <v>Inviable Sanitariamente</v>
      </c>
      <c r="FYH471" s="265" t="str">
        <f t="shared" si="4728"/>
        <v>Inviable Sanitariamente</v>
      </c>
      <c r="FYI471" s="265" t="str">
        <f t="shared" si="4729"/>
        <v>Inviable Sanitariamente</v>
      </c>
      <c r="FYJ471" s="265" t="str">
        <f t="shared" si="4730"/>
        <v>Inviable Sanitariamente</v>
      </c>
      <c r="FYK471" s="265" t="str">
        <f t="shared" si="4731"/>
        <v>Inviable Sanitariamente</v>
      </c>
      <c r="FYL471" s="265" t="str">
        <f t="shared" si="4732"/>
        <v>Inviable Sanitariamente</v>
      </c>
      <c r="FYM471" s="265" t="str">
        <f t="shared" si="4733"/>
        <v>Inviable Sanitariamente</v>
      </c>
      <c r="FYN471" s="265" t="str">
        <f t="shared" si="4734"/>
        <v>Inviable Sanitariamente</v>
      </c>
      <c r="FYO471" s="265" t="str">
        <f t="shared" si="4735"/>
        <v>Inviable Sanitariamente</v>
      </c>
      <c r="FYP471" s="265" t="str">
        <f t="shared" si="4736"/>
        <v>Inviable Sanitariamente</v>
      </c>
      <c r="FYQ471" s="265" t="str">
        <f t="shared" si="4737"/>
        <v>Inviable Sanitariamente</v>
      </c>
      <c r="FYR471" s="265" t="str">
        <f t="shared" si="4738"/>
        <v>Inviable Sanitariamente</v>
      </c>
      <c r="FYS471" s="265" t="str">
        <f t="shared" si="4739"/>
        <v>Inviable Sanitariamente</v>
      </c>
      <c r="FYT471" s="265" t="str">
        <f t="shared" si="4740"/>
        <v>Inviable Sanitariamente</v>
      </c>
      <c r="FYU471" s="265" t="str">
        <f t="shared" si="4741"/>
        <v>Inviable Sanitariamente</v>
      </c>
      <c r="FYV471" s="265" t="str">
        <f t="shared" si="4742"/>
        <v>Inviable Sanitariamente</v>
      </c>
      <c r="FYW471" s="265" t="str">
        <f t="shared" si="4743"/>
        <v>Inviable Sanitariamente</v>
      </c>
      <c r="FYX471" s="265" t="str">
        <f t="shared" si="4744"/>
        <v>Inviable Sanitariamente</v>
      </c>
      <c r="FYY471" s="265" t="str">
        <f t="shared" si="4745"/>
        <v>Inviable Sanitariamente</v>
      </c>
      <c r="FYZ471" s="265" t="str">
        <f t="shared" si="4746"/>
        <v>Inviable Sanitariamente</v>
      </c>
      <c r="FZA471" s="265" t="str">
        <f t="shared" si="4747"/>
        <v>Inviable Sanitariamente</v>
      </c>
      <c r="FZB471" s="265" t="str">
        <f t="shared" si="4748"/>
        <v>Inviable Sanitariamente</v>
      </c>
      <c r="FZC471" s="265" t="str">
        <f t="shared" si="4749"/>
        <v>Inviable Sanitariamente</v>
      </c>
      <c r="FZD471" s="265" t="str">
        <f t="shared" si="4750"/>
        <v>Inviable Sanitariamente</v>
      </c>
      <c r="FZE471" s="265" t="str">
        <f t="shared" si="4751"/>
        <v>Inviable Sanitariamente</v>
      </c>
      <c r="FZF471" s="265" t="str">
        <f t="shared" si="4752"/>
        <v>Inviable Sanitariamente</v>
      </c>
      <c r="FZG471" s="265" t="str">
        <f t="shared" si="4753"/>
        <v>Inviable Sanitariamente</v>
      </c>
      <c r="FZH471" s="265" t="str">
        <f t="shared" si="4754"/>
        <v>Inviable Sanitariamente</v>
      </c>
      <c r="FZI471" s="265" t="str">
        <f t="shared" si="4755"/>
        <v>Inviable Sanitariamente</v>
      </c>
      <c r="FZJ471" s="265" t="str">
        <f t="shared" si="4756"/>
        <v>Inviable Sanitariamente</v>
      </c>
      <c r="FZK471" s="265" t="str">
        <f t="shared" si="4757"/>
        <v>Inviable Sanitariamente</v>
      </c>
      <c r="FZL471" s="265" t="str">
        <f t="shared" si="4758"/>
        <v>Inviable Sanitariamente</v>
      </c>
      <c r="FZM471" s="265" t="str">
        <f t="shared" si="4759"/>
        <v>Inviable Sanitariamente</v>
      </c>
      <c r="FZN471" s="265" t="str">
        <f t="shared" si="4760"/>
        <v>Inviable Sanitariamente</v>
      </c>
      <c r="FZO471" s="265" t="str">
        <f t="shared" si="4761"/>
        <v>Inviable Sanitariamente</v>
      </c>
      <c r="FZP471" s="265" t="str">
        <f t="shared" si="4762"/>
        <v>Inviable Sanitariamente</v>
      </c>
      <c r="FZQ471" s="265" t="str">
        <f t="shared" si="4763"/>
        <v>Inviable Sanitariamente</v>
      </c>
      <c r="FZR471" s="265" t="str">
        <f t="shared" si="4764"/>
        <v>Inviable Sanitariamente</v>
      </c>
      <c r="FZS471" s="265" t="str">
        <f t="shared" si="4765"/>
        <v>Inviable Sanitariamente</v>
      </c>
      <c r="FZT471" s="265" t="str">
        <f t="shared" si="4766"/>
        <v>Inviable Sanitariamente</v>
      </c>
      <c r="FZU471" s="265" t="str">
        <f t="shared" si="4767"/>
        <v>Inviable Sanitariamente</v>
      </c>
      <c r="FZV471" s="265" t="str">
        <f t="shared" si="4768"/>
        <v>Inviable Sanitariamente</v>
      </c>
      <c r="FZW471" s="265" t="str">
        <f t="shared" si="4769"/>
        <v>Inviable Sanitariamente</v>
      </c>
      <c r="FZX471" s="265" t="str">
        <f t="shared" si="4770"/>
        <v>Inviable Sanitariamente</v>
      </c>
      <c r="FZY471" s="265" t="str">
        <f t="shared" si="4771"/>
        <v>Inviable Sanitariamente</v>
      </c>
      <c r="FZZ471" s="265" t="str">
        <f t="shared" si="4772"/>
        <v>Inviable Sanitariamente</v>
      </c>
      <c r="GAA471" s="265" t="str">
        <f t="shared" si="4773"/>
        <v>Inviable Sanitariamente</v>
      </c>
      <c r="GAB471" s="265" t="str">
        <f t="shared" si="4774"/>
        <v>Inviable Sanitariamente</v>
      </c>
      <c r="GAC471" s="265" t="str">
        <f t="shared" si="4775"/>
        <v>Inviable Sanitariamente</v>
      </c>
      <c r="GAD471" s="265" t="str">
        <f t="shared" si="4776"/>
        <v>Inviable Sanitariamente</v>
      </c>
      <c r="GAE471" s="265" t="str">
        <f t="shared" si="4777"/>
        <v>Inviable Sanitariamente</v>
      </c>
      <c r="GAF471" s="265" t="str">
        <f t="shared" si="4778"/>
        <v>Inviable Sanitariamente</v>
      </c>
      <c r="GAG471" s="265" t="str">
        <f t="shared" si="4779"/>
        <v>Inviable Sanitariamente</v>
      </c>
      <c r="GAH471" s="265" t="str">
        <f t="shared" si="4780"/>
        <v>Inviable Sanitariamente</v>
      </c>
      <c r="GAI471" s="265" t="str">
        <f t="shared" si="4781"/>
        <v>Inviable Sanitariamente</v>
      </c>
      <c r="GAJ471" s="265" t="str">
        <f t="shared" si="4782"/>
        <v>Inviable Sanitariamente</v>
      </c>
      <c r="GAK471" s="265" t="str">
        <f t="shared" si="4783"/>
        <v>Inviable Sanitariamente</v>
      </c>
      <c r="GAL471" s="265" t="str">
        <f t="shared" si="4784"/>
        <v>Inviable Sanitariamente</v>
      </c>
      <c r="GAM471" s="265" t="str">
        <f t="shared" si="4785"/>
        <v>Inviable Sanitariamente</v>
      </c>
      <c r="GAN471" s="265" t="str">
        <f t="shared" si="4786"/>
        <v>Inviable Sanitariamente</v>
      </c>
      <c r="GAO471" s="265" t="str">
        <f t="shared" si="4787"/>
        <v>Inviable Sanitariamente</v>
      </c>
      <c r="GAP471" s="265" t="str">
        <f t="shared" si="4788"/>
        <v>Inviable Sanitariamente</v>
      </c>
      <c r="GAQ471" s="265" t="str">
        <f t="shared" si="4789"/>
        <v>Inviable Sanitariamente</v>
      </c>
      <c r="GAR471" s="265" t="str">
        <f t="shared" si="4790"/>
        <v>Inviable Sanitariamente</v>
      </c>
      <c r="GAS471" s="265" t="str">
        <f t="shared" si="4791"/>
        <v>Inviable Sanitariamente</v>
      </c>
      <c r="GAT471" s="265" t="str">
        <f t="shared" si="4792"/>
        <v>Inviable Sanitariamente</v>
      </c>
      <c r="GAU471" s="265" t="str">
        <f t="shared" si="4793"/>
        <v>Inviable Sanitariamente</v>
      </c>
      <c r="GAV471" s="265" t="str">
        <f t="shared" si="4794"/>
        <v>Inviable Sanitariamente</v>
      </c>
      <c r="GAW471" s="265" t="str">
        <f t="shared" si="4795"/>
        <v>Inviable Sanitariamente</v>
      </c>
      <c r="GAX471" s="265" t="str">
        <f t="shared" si="4796"/>
        <v>Inviable Sanitariamente</v>
      </c>
      <c r="GAY471" s="265" t="str">
        <f t="shared" si="4797"/>
        <v>Inviable Sanitariamente</v>
      </c>
      <c r="GAZ471" s="265" t="str">
        <f t="shared" si="4798"/>
        <v>Inviable Sanitariamente</v>
      </c>
      <c r="GBA471" s="265" t="str">
        <f t="shared" si="4799"/>
        <v>Inviable Sanitariamente</v>
      </c>
      <c r="GBB471" s="265" t="str">
        <f t="shared" si="4800"/>
        <v>Inviable Sanitariamente</v>
      </c>
      <c r="GBC471" s="265" t="str">
        <f t="shared" si="4801"/>
        <v>Inviable Sanitariamente</v>
      </c>
      <c r="GBD471" s="265" t="str">
        <f t="shared" si="4802"/>
        <v>Inviable Sanitariamente</v>
      </c>
      <c r="GBE471" s="265" t="str">
        <f t="shared" si="4803"/>
        <v>Inviable Sanitariamente</v>
      </c>
      <c r="GBF471" s="265" t="str">
        <f t="shared" si="4804"/>
        <v>Inviable Sanitariamente</v>
      </c>
      <c r="GBG471" s="265" t="str">
        <f t="shared" si="4805"/>
        <v>Inviable Sanitariamente</v>
      </c>
      <c r="GBH471" s="265" t="str">
        <f t="shared" si="4806"/>
        <v>Inviable Sanitariamente</v>
      </c>
      <c r="GBI471" s="265" t="str">
        <f t="shared" si="4807"/>
        <v>Inviable Sanitariamente</v>
      </c>
      <c r="GBJ471" s="265" t="str">
        <f t="shared" si="4808"/>
        <v>Inviable Sanitariamente</v>
      </c>
      <c r="GBK471" s="265" t="str">
        <f t="shared" si="4809"/>
        <v>Inviable Sanitariamente</v>
      </c>
      <c r="GBL471" s="265" t="str">
        <f t="shared" si="4810"/>
        <v>Inviable Sanitariamente</v>
      </c>
      <c r="GBM471" s="265" t="str">
        <f t="shared" si="4811"/>
        <v>Inviable Sanitariamente</v>
      </c>
      <c r="GBN471" s="265" t="str">
        <f t="shared" si="4812"/>
        <v>Inviable Sanitariamente</v>
      </c>
      <c r="GBO471" s="265" t="str">
        <f t="shared" si="4813"/>
        <v>Inviable Sanitariamente</v>
      </c>
      <c r="GBP471" s="265" t="str">
        <f t="shared" si="4814"/>
        <v>Inviable Sanitariamente</v>
      </c>
      <c r="GBQ471" s="265" t="str">
        <f t="shared" si="4815"/>
        <v>Inviable Sanitariamente</v>
      </c>
      <c r="GBR471" s="265" t="str">
        <f t="shared" si="4816"/>
        <v>Inviable Sanitariamente</v>
      </c>
      <c r="GBS471" s="265" t="str">
        <f t="shared" si="4817"/>
        <v>Inviable Sanitariamente</v>
      </c>
      <c r="GBT471" s="265" t="str">
        <f t="shared" si="4818"/>
        <v>Inviable Sanitariamente</v>
      </c>
      <c r="GBU471" s="265" t="str">
        <f t="shared" si="4819"/>
        <v>Inviable Sanitariamente</v>
      </c>
      <c r="GBV471" s="265" t="str">
        <f t="shared" si="4820"/>
        <v>Inviable Sanitariamente</v>
      </c>
      <c r="GBW471" s="265" t="str">
        <f t="shared" si="4821"/>
        <v>Inviable Sanitariamente</v>
      </c>
      <c r="GBX471" s="265" t="str">
        <f t="shared" si="4822"/>
        <v>Inviable Sanitariamente</v>
      </c>
      <c r="GBY471" s="265" t="str">
        <f t="shared" si="4823"/>
        <v>Inviable Sanitariamente</v>
      </c>
      <c r="GBZ471" s="265" t="str">
        <f t="shared" si="4824"/>
        <v>Inviable Sanitariamente</v>
      </c>
      <c r="GCA471" s="265" t="str">
        <f t="shared" si="4825"/>
        <v>Inviable Sanitariamente</v>
      </c>
      <c r="GCB471" s="265" t="str">
        <f t="shared" si="4826"/>
        <v>Inviable Sanitariamente</v>
      </c>
      <c r="GCC471" s="265" t="str">
        <f t="shared" si="4827"/>
        <v>Inviable Sanitariamente</v>
      </c>
      <c r="GCD471" s="265" t="str">
        <f t="shared" si="4828"/>
        <v>Inviable Sanitariamente</v>
      </c>
      <c r="GCE471" s="265" t="str">
        <f t="shared" si="4829"/>
        <v>Inviable Sanitariamente</v>
      </c>
      <c r="GCF471" s="265" t="str">
        <f t="shared" si="4830"/>
        <v>Inviable Sanitariamente</v>
      </c>
      <c r="GCG471" s="265" t="str">
        <f t="shared" si="4831"/>
        <v>Inviable Sanitariamente</v>
      </c>
      <c r="GCH471" s="265" t="str">
        <f t="shared" si="4832"/>
        <v>Inviable Sanitariamente</v>
      </c>
      <c r="GCI471" s="265" t="str">
        <f t="shared" si="4833"/>
        <v>Inviable Sanitariamente</v>
      </c>
      <c r="GCJ471" s="265" t="str">
        <f t="shared" si="4834"/>
        <v>Inviable Sanitariamente</v>
      </c>
      <c r="GCK471" s="265" t="str">
        <f t="shared" si="4835"/>
        <v>Inviable Sanitariamente</v>
      </c>
      <c r="GCL471" s="265" t="str">
        <f t="shared" si="4836"/>
        <v>Inviable Sanitariamente</v>
      </c>
      <c r="GCM471" s="265" t="str">
        <f t="shared" si="4837"/>
        <v>Inviable Sanitariamente</v>
      </c>
      <c r="GCN471" s="265" t="str">
        <f t="shared" si="4838"/>
        <v>Inviable Sanitariamente</v>
      </c>
      <c r="GCO471" s="265" t="str">
        <f t="shared" si="4839"/>
        <v>Inviable Sanitariamente</v>
      </c>
      <c r="GCP471" s="265" t="str">
        <f t="shared" si="4840"/>
        <v>Inviable Sanitariamente</v>
      </c>
      <c r="GCQ471" s="265" t="str">
        <f t="shared" si="4841"/>
        <v>Inviable Sanitariamente</v>
      </c>
      <c r="GCR471" s="265" t="str">
        <f t="shared" si="4842"/>
        <v>Inviable Sanitariamente</v>
      </c>
      <c r="GCS471" s="265" t="str">
        <f t="shared" si="4843"/>
        <v>Inviable Sanitariamente</v>
      </c>
      <c r="GCT471" s="265" t="str">
        <f t="shared" si="4844"/>
        <v>Inviable Sanitariamente</v>
      </c>
      <c r="GCU471" s="265" t="str">
        <f t="shared" si="4845"/>
        <v>Inviable Sanitariamente</v>
      </c>
      <c r="GCV471" s="265" t="str">
        <f t="shared" si="4846"/>
        <v>Inviable Sanitariamente</v>
      </c>
      <c r="GCW471" s="265" t="str">
        <f t="shared" si="4847"/>
        <v>Inviable Sanitariamente</v>
      </c>
      <c r="GCX471" s="265" t="str">
        <f t="shared" si="4848"/>
        <v>Inviable Sanitariamente</v>
      </c>
      <c r="GCY471" s="265" t="str">
        <f t="shared" si="4849"/>
        <v>Inviable Sanitariamente</v>
      </c>
      <c r="GCZ471" s="265" t="str">
        <f t="shared" si="4850"/>
        <v>Inviable Sanitariamente</v>
      </c>
      <c r="GDA471" s="265" t="str">
        <f t="shared" si="4851"/>
        <v>Inviable Sanitariamente</v>
      </c>
      <c r="GDB471" s="265" t="str">
        <f t="shared" si="4852"/>
        <v>Inviable Sanitariamente</v>
      </c>
      <c r="GDC471" s="265" t="str">
        <f t="shared" si="4853"/>
        <v>Inviable Sanitariamente</v>
      </c>
      <c r="GDD471" s="265" t="str">
        <f t="shared" si="4854"/>
        <v>Inviable Sanitariamente</v>
      </c>
      <c r="GDE471" s="265" t="str">
        <f t="shared" si="4855"/>
        <v>Inviable Sanitariamente</v>
      </c>
      <c r="GDF471" s="265" t="str">
        <f t="shared" si="4856"/>
        <v>Inviable Sanitariamente</v>
      </c>
      <c r="GDG471" s="265" t="str">
        <f t="shared" si="4857"/>
        <v>Inviable Sanitariamente</v>
      </c>
      <c r="GDH471" s="265" t="str">
        <f t="shared" si="4858"/>
        <v>Inviable Sanitariamente</v>
      </c>
      <c r="GDI471" s="265" t="str">
        <f t="shared" si="4859"/>
        <v>Inviable Sanitariamente</v>
      </c>
      <c r="GDJ471" s="265" t="str">
        <f t="shared" si="4860"/>
        <v>Inviable Sanitariamente</v>
      </c>
      <c r="GDK471" s="265" t="str">
        <f t="shared" si="4861"/>
        <v>Inviable Sanitariamente</v>
      </c>
      <c r="GDL471" s="265" t="str">
        <f t="shared" si="4862"/>
        <v>Inviable Sanitariamente</v>
      </c>
      <c r="GDM471" s="265" t="str">
        <f t="shared" si="4863"/>
        <v>Inviable Sanitariamente</v>
      </c>
      <c r="GDN471" s="265" t="str">
        <f t="shared" si="4864"/>
        <v>Inviable Sanitariamente</v>
      </c>
      <c r="GDO471" s="265" t="str">
        <f t="shared" si="4865"/>
        <v>Inviable Sanitariamente</v>
      </c>
      <c r="GDP471" s="265" t="str">
        <f t="shared" si="4866"/>
        <v>Inviable Sanitariamente</v>
      </c>
      <c r="GDQ471" s="265" t="str">
        <f t="shared" si="4867"/>
        <v>Inviable Sanitariamente</v>
      </c>
      <c r="GDR471" s="265" t="str">
        <f t="shared" si="4868"/>
        <v>Inviable Sanitariamente</v>
      </c>
      <c r="GDS471" s="265" t="str">
        <f t="shared" si="4869"/>
        <v>Inviable Sanitariamente</v>
      </c>
      <c r="GDT471" s="265" t="str">
        <f t="shared" si="4870"/>
        <v>Inviable Sanitariamente</v>
      </c>
      <c r="GDU471" s="265" t="str">
        <f t="shared" si="4871"/>
        <v>Inviable Sanitariamente</v>
      </c>
      <c r="GDV471" s="265" t="str">
        <f t="shared" si="4872"/>
        <v>Inviable Sanitariamente</v>
      </c>
      <c r="GDW471" s="265" t="str">
        <f t="shared" si="4873"/>
        <v>Inviable Sanitariamente</v>
      </c>
      <c r="GDX471" s="265" t="str">
        <f t="shared" si="4874"/>
        <v>Inviable Sanitariamente</v>
      </c>
      <c r="GDY471" s="265" t="str">
        <f t="shared" si="4875"/>
        <v>Inviable Sanitariamente</v>
      </c>
      <c r="GDZ471" s="265" t="str">
        <f t="shared" si="4876"/>
        <v>Inviable Sanitariamente</v>
      </c>
      <c r="GEA471" s="265" t="str">
        <f t="shared" si="4877"/>
        <v>Inviable Sanitariamente</v>
      </c>
      <c r="GEB471" s="265" t="str">
        <f t="shared" si="4878"/>
        <v>Inviable Sanitariamente</v>
      </c>
      <c r="GEC471" s="265" t="str">
        <f t="shared" si="4879"/>
        <v>Inviable Sanitariamente</v>
      </c>
      <c r="GED471" s="265" t="str">
        <f t="shared" si="4880"/>
        <v>Inviable Sanitariamente</v>
      </c>
      <c r="GEE471" s="265" t="str">
        <f t="shared" si="4881"/>
        <v>Inviable Sanitariamente</v>
      </c>
      <c r="GEF471" s="265" t="str">
        <f t="shared" si="4882"/>
        <v>Inviable Sanitariamente</v>
      </c>
      <c r="GEG471" s="265" t="str">
        <f t="shared" si="4883"/>
        <v>Inviable Sanitariamente</v>
      </c>
      <c r="GEH471" s="265" t="str">
        <f t="shared" si="4884"/>
        <v>Inviable Sanitariamente</v>
      </c>
      <c r="GEI471" s="265" t="str">
        <f t="shared" si="4885"/>
        <v>Inviable Sanitariamente</v>
      </c>
      <c r="GEJ471" s="265" t="str">
        <f t="shared" si="4886"/>
        <v>Inviable Sanitariamente</v>
      </c>
      <c r="GEK471" s="265" t="str">
        <f t="shared" si="4887"/>
        <v>Inviable Sanitariamente</v>
      </c>
      <c r="GEL471" s="265" t="str">
        <f t="shared" si="4888"/>
        <v>Inviable Sanitariamente</v>
      </c>
      <c r="GEM471" s="265" t="str">
        <f t="shared" si="4889"/>
        <v>Inviable Sanitariamente</v>
      </c>
      <c r="GEN471" s="265" t="str">
        <f t="shared" si="4890"/>
        <v>Inviable Sanitariamente</v>
      </c>
      <c r="GEO471" s="265" t="str">
        <f t="shared" si="4891"/>
        <v>Inviable Sanitariamente</v>
      </c>
      <c r="GEP471" s="265" t="str">
        <f t="shared" si="4892"/>
        <v>Inviable Sanitariamente</v>
      </c>
      <c r="GEQ471" s="265" t="str">
        <f t="shared" si="4893"/>
        <v>Inviable Sanitariamente</v>
      </c>
      <c r="GER471" s="265" t="str">
        <f t="shared" si="4894"/>
        <v>Inviable Sanitariamente</v>
      </c>
      <c r="GES471" s="265" t="str">
        <f t="shared" si="4895"/>
        <v>Inviable Sanitariamente</v>
      </c>
      <c r="GET471" s="265" t="str">
        <f t="shared" si="4896"/>
        <v>Inviable Sanitariamente</v>
      </c>
      <c r="GEU471" s="265" t="str">
        <f t="shared" si="4897"/>
        <v>Inviable Sanitariamente</v>
      </c>
      <c r="GEV471" s="265" t="str">
        <f t="shared" si="4898"/>
        <v>Inviable Sanitariamente</v>
      </c>
      <c r="GEW471" s="265" t="str">
        <f t="shared" si="4899"/>
        <v>Inviable Sanitariamente</v>
      </c>
      <c r="GEX471" s="265" t="str">
        <f t="shared" si="4900"/>
        <v>Inviable Sanitariamente</v>
      </c>
      <c r="GEY471" s="265" t="str">
        <f t="shared" si="4901"/>
        <v>Inviable Sanitariamente</v>
      </c>
      <c r="GEZ471" s="265" t="str">
        <f t="shared" si="4902"/>
        <v>Inviable Sanitariamente</v>
      </c>
      <c r="GFA471" s="265" t="str">
        <f t="shared" si="4903"/>
        <v>Inviable Sanitariamente</v>
      </c>
      <c r="GFB471" s="265" t="str">
        <f t="shared" si="4904"/>
        <v>Inviable Sanitariamente</v>
      </c>
      <c r="GFC471" s="265" t="str">
        <f t="shared" si="4905"/>
        <v>Inviable Sanitariamente</v>
      </c>
      <c r="GFD471" s="265" t="str">
        <f t="shared" si="4906"/>
        <v>Inviable Sanitariamente</v>
      </c>
      <c r="GFE471" s="265" t="str">
        <f t="shared" si="4907"/>
        <v>Inviable Sanitariamente</v>
      </c>
      <c r="GFF471" s="265" t="str">
        <f t="shared" si="4908"/>
        <v>Inviable Sanitariamente</v>
      </c>
      <c r="GFG471" s="265" t="str">
        <f t="shared" si="4909"/>
        <v>Inviable Sanitariamente</v>
      </c>
      <c r="GFH471" s="265" t="str">
        <f t="shared" si="4910"/>
        <v>Inviable Sanitariamente</v>
      </c>
      <c r="GFI471" s="265" t="str">
        <f t="shared" si="4911"/>
        <v>Inviable Sanitariamente</v>
      </c>
      <c r="GFJ471" s="265" t="str">
        <f t="shared" si="4912"/>
        <v>Inviable Sanitariamente</v>
      </c>
      <c r="GFK471" s="265" t="str">
        <f t="shared" si="4913"/>
        <v>Inviable Sanitariamente</v>
      </c>
      <c r="GFL471" s="265" t="str">
        <f t="shared" si="4914"/>
        <v>Inviable Sanitariamente</v>
      </c>
      <c r="GFM471" s="265" t="str">
        <f t="shared" si="4915"/>
        <v>Inviable Sanitariamente</v>
      </c>
      <c r="GFN471" s="265" t="str">
        <f t="shared" si="4916"/>
        <v>Inviable Sanitariamente</v>
      </c>
      <c r="GFO471" s="265" t="str">
        <f t="shared" si="4917"/>
        <v>Inviable Sanitariamente</v>
      </c>
      <c r="GFP471" s="265" t="str">
        <f t="shared" si="4918"/>
        <v>Inviable Sanitariamente</v>
      </c>
      <c r="GFQ471" s="265" t="str">
        <f t="shared" si="4919"/>
        <v>Inviable Sanitariamente</v>
      </c>
      <c r="GFR471" s="265" t="str">
        <f t="shared" si="4920"/>
        <v>Inviable Sanitariamente</v>
      </c>
      <c r="GFS471" s="265" t="str">
        <f t="shared" si="4921"/>
        <v>Inviable Sanitariamente</v>
      </c>
      <c r="GFT471" s="265" t="str">
        <f t="shared" si="4922"/>
        <v>Inviable Sanitariamente</v>
      </c>
      <c r="GFU471" s="265" t="str">
        <f t="shared" si="4923"/>
        <v>Inviable Sanitariamente</v>
      </c>
      <c r="GFV471" s="265" t="str">
        <f t="shared" si="4924"/>
        <v>Inviable Sanitariamente</v>
      </c>
      <c r="GFW471" s="265" t="str">
        <f t="shared" si="4925"/>
        <v>Inviable Sanitariamente</v>
      </c>
      <c r="GFX471" s="265" t="str">
        <f t="shared" si="4926"/>
        <v>Inviable Sanitariamente</v>
      </c>
      <c r="GFY471" s="265" t="str">
        <f t="shared" si="4927"/>
        <v>Inviable Sanitariamente</v>
      </c>
      <c r="GFZ471" s="265" t="str">
        <f t="shared" si="4928"/>
        <v>Inviable Sanitariamente</v>
      </c>
      <c r="GGA471" s="265" t="str">
        <f t="shared" si="4929"/>
        <v>Inviable Sanitariamente</v>
      </c>
      <c r="GGB471" s="265" t="str">
        <f t="shared" si="4930"/>
        <v>Inviable Sanitariamente</v>
      </c>
      <c r="GGC471" s="265" t="str">
        <f t="shared" si="4931"/>
        <v>Inviable Sanitariamente</v>
      </c>
      <c r="GGD471" s="265" t="str">
        <f t="shared" si="4932"/>
        <v>Inviable Sanitariamente</v>
      </c>
      <c r="GGE471" s="265" t="str">
        <f t="shared" si="4933"/>
        <v>Inviable Sanitariamente</v>
      </c>
      <c r="GGF471" s="265" t="str">
        <f t="shared" si="4934"/>
        <v>Inviable Sanitariamente</v>
      </c>
      <c r="GGG471" s="265" t="str">
        <f t="shared" si="4935"/>
        <v>Inviable Sanitariamente</v>
      </c>
      <c r="GGH471" s="265" t="str">
        <f t="shared" si="4936"/>
        <v>Inviable Sanitariamente</v>
      </c>
      <c r="GGI471" s="265" t="str">
        <f t="shared" si="4937"/>
        <v>Inviable Sanitariamente</v>
      </c>
      <c r="GGJ471" s="265" t="str">
        <f t="shared" si="4938"/>
        <v>Inviable Sanitariamente</v>
      </c>
      <c r="GGK471" s="265" t="str">
        <f t="shared" si="4939"/>
        <v>Inviable Sanitariamente</v>
      </c>
      <c r="GGL471" s="265" t="str">
        <f t="shared" si="4940"/>
        <v>Inviable Sanitariamente</v>
      </c>
      <c r="GGM471" s="265" t="str">
        <f t="shared" si="4941"/>
        <v>Inviable Sanitariamente</v>
      </c>
      <c r="GGN471" s="265" t="str">
        <f t="shared" si="4942"/>
        <v>Inviable Sanitariamente</v>
      </c>
      <c r="GGO471" s="265" t="str">
        <f t="shared" si="4943"/>
        <v>Inviable Sanitariamente</v>
      </c>
      <c r="GGP471" s="265" t="str">
        <f t="shared" si="4944"/>
        <v>Inviable Sanitariamente</v>
      </c>
      <c r="GGQ471" s="265" t="str">
        <f t="shared" si="4945"/>
        <v>Inviable Sanitariamente</v>
      </c>
      <c r="GGR471" s="265" t="str">
        <f t="shared" si="4946"/>
        <v>Inviable Sanitariamente</v>
      </c>
      <c r="GGS471" s="265" t="str">
        <f t="shared" si="4947"/>
        <v>Inviable Sanitariamente</v>
      </c>
      <c r="GGT471" s="265" t="str">
        <f t="shared" si="4948"/>
        <v>Inviable Sanitariamente</v>
      </c>
      <c r="GGU471" s="265" t="str">
        <f t="shared" si="4949"/>
        <v>Inviable Sanitariamente</v>
      </c>
      <c r="GGV471" s="265" t="str">
        <f t="shared" si="4950"/>
        <v>Inviable Sanitariamente</v>
      </c>
      <c r="GGW471" s="265" t="str">
        <f t="shared" si="4951"/>
        <v>Inviable Sanitariamente</v>
      </c>
      <c r="GGX471" s="265" t="str">
        <f t="shared" si="4952"/>
        <v>Inviable Sanitariamente</v>
      </c>
      <c r="GGY471" s="265" t="str">
        <f t="shared" si="4953"/>
        <v>Inviable Sanitariamente</v>
      </c>
      <c r="GGZ471" s="265" t="str">
        <f t="shared" si="4954"/>
        <v>Inviable Sanitariamente</v>
      </c>
      <c r="GHA471" s="265" t="str">
        <f t="shared" si="4955"/>
        <v>Inviable Sanitariamente</v>
      </c>
      <c r="GHB471" s="265" t="str">
        <f t="shared" si="4956"/>
        <v>Inviable Sanitariamente</v>
      </c>
      <c r="GHC471" s="265" t="str">
        <f t="shared" si="4957"/>
        <v>Inviable Sanitariamente</v>
      </c>
      <c r="GHD471" s="265" t="str">
        <f t="shared" si="4958"/>
        <v>Inviable Sanitariamente</v>
      </c>
      <c r="GHE471" s="265" t="str">
        <f t="shared" si="4959"/>
        <v>Inviable Sanitariamente</v>
      </c>
      <c r="GHF471" s="265" t="str">
        <f t="shared" si="4960"/>
        <v>Inviable Sanitariamente</v>
      </c>
      <c r="GHG471" s="265" t="str">
        <f t="shared" si="4961"/>
        <v>Inviable Sanitariamente</v>
      </c>
      <c r="GHH471" s="265" t="str">
        <f t="shared" si="4962"/>
        <v>Inviable Sanitariamente</v>
      </c>
      <c r="GHI471" s="265" t="str">
        <f t="shared" si="4963"/>
        <v>Inviable Sanitariamente</v>
      </c>
      <c r="GHJ471" s="265" t="str">
        <f t="shared" si="4964"/>
        <v>Inviable Sanitariamente</v>
      </c>
      <c r="GHK471" s="265" t="str">
        <f t="shared" si="4965"/>
        <v>Inviable Sanitariamente</v>
      </c>
      <c r="GHL471" s="265" t="str">
        <f t="shared" si="4966"/>
        <v>Inviable Sanitariamente</v>
      </c>
      <c r="GHM471" s="265" t="str">
        <f t="shared" si="4967"/>
        <v>Inviable Sanitariamente</v>
      </c>
      <c r="GHN471" s="265" t="str">
        <f t="shared" si="4968"/>
        <v>Inviable Sanitariamente</v>
      </c>
      <c r="GHO471" s="265" t="str">
        <f t="shared" si="4969"/>
        <v>Inviable Sanitariamente</v>
      </c>
      <c r="GHP471" s="265" t="str">
        <f t="shared" si="4970"/>
        <v>Inviable Sanitariamente</v>
      </c>
      <c r="GHQ471" s="265" t="str">
        <f t="shared" si="4971"/>
        <v>Inviable Sanitariamente</v>
      </c>
      <c r="GHR471" s="265" t="str">
        <f t="shared" si="4972"/>
        <v>Inviable Sanitariamente</v>
      </c>
      <c r="GHS471" s="265" t="str">
        <f t="shared" si="4973"/>
        <v>Inviable Sanitariamente</v>
      </c>
      <c r="GHT471" s="265" t="str">
        <f t="shared" si="4974"/>
        <v>Inviable Sanitariamente</v>
      </c>
      <c r="GHU471" s="265" t="str">
        <f t="shared" si="4975"/>
        <v>Inviable Sanitariamente</v>
      </c>
      <c r="GHV471" s="265" t="str">
        <f t="shared" si="4976"/>
        <v>Inviable Sanitariamente</v>
      </c>
      <c r="GHW471" s="265" t="str">
        <f t="shared" si="4977"/>
        <v>Inviable Sanitariamente</v>
      </c>
      <c r="GHX471" s="265" t="str">
        <f t="shared" si="4978"/>
        <v>Inviable Sanitariamente</v>
      </c>
      <c r="GHY471" s="265" t="str">
        <f t="shared" si="4979"/>
        <v>Inviable Sanitariamente</v>
      </c>
      <c r="GHZ471" s="265" t="str">
        <f t="shared" si="4980"/>
        <v>Inviable Sanitariamente</v>
      </c>
      <c r="GIA471" s="265" t="str">
        <f t="shared" si="4981"/>
        <v>Inviable Sanitariamente</v>
      </c>
      <c r="GIB471" s="265" t="str">
        <f t="shared" si="4982"/>
        <v>Inviable Sanitariamente</v>
      </c>
      <c r="GIC471" s="265" t="str">
        <f t="shared" si="4983"/>
        <v>Inviable Sanitariamente</v>
      </c>
      <c r="GID471" s="265" t="str">
        <f t="shared" si="4984"/>
        <v>Inviable Sanitariamente</v>
      </c>
      <c r="GIE471" s="265" t="str">
        <f t="shared" si="4985"/>
        <v>Inviable Sanitariamente</v>
      </c>
      <c r="GIF471" s="265" t="str">
        <f t="shared" si="4986"/>
        <v>Inviable Sanitariamente</v>
      </c>
      <c r="GIG471" s="265" t="str">
        <f t="shared" si="4987"/>
        <v>Inviable Sanitariamente</v>
      </c>
      <c r="GIH471" s="265" t="str">
        <f t="shared" si="4988"/>
        <v>Inviable Sanitariamente</v>
      </c>
      <c r="GII471" s="265" t="str">
        <f t="shared" si="4989"/>
        <v>Inviable Sanitariamente</v>
      </c>
      <c r="GIJ471" s="265" t="str">
        <f t="shared" si="4990"/>
        <v>Inviable Sanitariamente</v>
      </c>
      <c r="GIK471" s="265" t="str">
        <f t="shared" si="4991"/>
        <v>Inviable Sanitariamente</v>
      </c>
      <c r="GIL471" s="265" t="str">
        <f t="shared" si="4992"/>
        <v>Inviable Sanitariamente</v>
      </c>
      <c r="GIM471" s="265" t="str">
        <f t="shared" si="4993"/>
        <v>Inviable Sanitariamente</v>
      </c>
      <c r="GIN471" s="265" t="str">
        <f t="shared" si="4994"/>
        <v>Inviable Sanitariamente</v>
      </c>
      <c r="GIO471" s="265" t="str">
        <f t="shared" si="4995"/>
        <v>Inviable Sanitariamente</v>
      </c>
      <c r="GIP471" s="265" t="str">
        <f t="shared" si="4996"/>
        <v>Inviable Sanitariamente</v>
      </c>
      <c r="GIQ471" s="265" t="str">
        <f t="shared" si="4997"/>
        <v>Inviable Sanitariamente</v>
      </c>
      <c r="GIR471" s="265" t="str">
        <f t="shared" si="4998"/>
        <v>Inviable Sanitariamente</v>
      </c>
      <c r="GIS471" s="265" t="str">
        <f t="shared" si="4999"/>
        <v>Inviable Sanitariamente</v>
      </c>
      <c r="GIT471" s="265" t="str">
        <f t="shared" si="5000"/>
        <v>Inviable Sanitariamente</v>
      </c>
      <c r="GIU471" s="265" t="str">
        <f t="shared" si="5001"/>
        <v>Inviable Sanitariamente</v>
      </c>
      <c r="GIV471" s="265" t="str">
        <f t="shared" si="5002"/>
        <v>Inviable Sanitariamente</v>
      </c>
      <c r="GIW471" s="265" t="str">
        <f t="shared" si="5003"/>
        <v>Inviable Sanitariamente</v>
      </c>
      <c r="GIX471" s="265" t="str">
        <f t="shared" si="5004"/>
        <v>Inviable Sanitariamente</v>
      </c>
      <c r="GIY471" s="265" t="str">
        <f t="shared" si="5005"/>
        <v>Inviable Sanitariamente</v>
      </c>
      <c r="GIZ471" s="265" t="str">
        <f t="shared" si="5006"/>
        <v>Inviable Sanitariamente</v>
      </c>
      <c r="GJA471" s="265" t="str">
        <f t="shared" si="5007"/>
        <v>Inviable Sanitariamente</v>
      </c>
      <c r="GJB471" s="265" t="str">
        <f t="shared" si="5008"/>
        <v>Inviable Sanitariamente</v>
      </c>
      <c r="GJC471" s="265" t="str">
        <f t="shared" si="5009"/>
        <v>Inviable Sanitariamente</v>
      </c>
      <c r="GJD471" s="265" t="str">
        <f t="shared" si="5010"/>
        <v>Inviable Sanitariamente</v>
      </c>
      <c r="GJE471" s="265" t="str">
        <f t="shared" si="5011"/>
        <v>Inviable Sanitariamente</v>
      </c>
      <c r="GJF471" s="265" t="str">
        <f t="shared" si="5012"/>
        <v>Inviable Sanitariamente</v>
      </c>
      <c r="GJG471" s="265" t="str">
        <f t="shared" si="5013"/>
        <v>Inviable Sanitariamente</v>
      </c>
      <c r="GJH471" s="265" t="str">
        <f t="shared" si="5014"/>
        <v>Inviable Sanitariamente</v>
      </c>
      <c r="GJI471" s="265" t="str">
        <f t="shared" si="5015"/>
        <v>Inviable Sanitariamente</v>
      </c>
      <c r="GJJ471" s="265" t="str">
        <f t="shared" si="5016"/>
        <v>Inviable Sanitariamente</v>
      </c>
      <c r="GJK471" s="265" t="str">
        <f t="shared" si="5017"/>
        <v>Inviable Sanitariamente</v>
      </c>
      <c r="GJL471" s="265" t="str">
        <f t="shared" si="5018"/>
        <v>Inviable Sanitariamente</v>
      </c>
      <c r="GJM471" s="265" t="str">
        <f t="shared" si="5019"/>
        <v>Inviable Sanitariamente</v>
      </c>
      <c r="GJN471" s="265" t="str">
        <f t="shared" si="5020"/>
        <v>Inviable Sanitariamente</v>
      </c>
      <c r="GJO471" s="265" t="str">
        <f t="shared" si="5021"/>
        <v>Inviable Sanitariamente</v>
      </c>
      <c r="GJP471" s="265" t="str">
        <f t="shared" si="5022"/>
        <v>Inviable Sanitariamente</v>
      </c>
      <c r="GJQ471" s="265" t="str">
        <f t="shared" si="5023"/>
        <v>Inviable Sanitariamente</v>
      </c>
      <c r="GJR471" s="265" t="str">
        <f t="shared" si="5024"/>
        <v>Inviable Sanitariamente</v>
      </c>
      <c r="GJS471" s="265" t="str">
        <f t="shared" si="5025"/>
        <v>Inviable Sanitariamente</v>
      </c>
      <c r="GJT471" s="265" t="str">
        <f t="shared" si="5026"/>
        <v>Inviable Sanitariamente</v>
      </c>
      <c r="GJU471" s="265" t="str">
        <f t="shared" si="5027"/>
        <v>Inviable Sanitariamente</v>
      </c>
      <c r="GJV471" s="265" t="str">
        <f t="shared" si="5028"/>
        <v>Inviable Sanitariamente</v>
      </c>
      <c r="GJW471" s="265" t="str">
        <f t="shared" si="5029"/>
        <v>Inviable Sanitariamente</v>
      </c>
      <c r="GJX471" s="265" t="str">
        <f t="shared" si="5030"/>
        <v>Inviable Sanitariamente</v>
      </c>
      <c r="GJY471" s="265" t="str">
        <f t="shared" si="5031"/>
        <v>Inviable Sanitariamente</v>
      </c>
      <c r="GJZ471" s="265" t="str">
        <f t="shared" si="5032"/>
        <v>Inviable Sanitariamente</v>
      </c>
      <c r="GKA471" s="265" t="str">
        <f t="shared" si="5033"/>
        <v>Inviable Sanitariamente</v>
      </c>
      <c r="GKB471" s="265" t="str">
        <f t="shared" si="5034"/>
        <v>Inviable Sanitariamente</v>
      </c>
      <c r="GKC471" s="265" t="str">
        <f t="shared" si="5035"/>
        <v>Inviable Sanitariamente</v>
      </c>
      <c r="GKD471" s="265" t="str">
        <f t="shared" si="5036"/>
        <v>Inviable Sanitariamente</v>
      </c>
      <c r="GKE471" s="265" t="str">
        <f t="shared" si="5037"/>
        <v>Inviable Sanitariamente</v>
      </c>
      <c r="GKF471" s="265" t="str">
        <f t="shared" si="5038"/>
        <v>Inviable Sanitariamente</v>
      </c>
      <c r="GKG471" s="265" t="str">
        <f t="shared" si="5039"/>
        <v>Inviable Sanitariamente</v>
      </c>
      <c r="GKH471" s="265" t="str">
        <f t="shared" si="5040"/>
        <v>Inviable Sanitariamente</v>
      </c>
      <c r="GKI471" s="265" t="str">
        <f t="shared" si="5041"/>
        <v>Inviable Sanitariamente</v>
      </c>
      <c r="GKJ471" s="265" t="str">
        <f t="shared" si="5042"/>
        <v>Inviable Sanitariamente</v>
      </c>
      <c r="GKK471" s="265" t="str">
        <f t="shared" si="5043"/>
        <v>Inviable Sanitariamente</v>
      </c>
      <c r="GKL471" s="265" t="str">
        <f t="shared" si="5044"/>
        <v>Inviable Sanitariamente</v>
      </c>
      <c r="GKM471" s="265" t="str">
        <f t="shared" si="5045"/>
        <v>Inviable Sanitariamente</v>
      </c>
      <c r="GKN471" s="265" t="str">
        <f t="shared" si="5046"/>
        <v>Inviable Sanitariamente</v>
      </c>
      <c r="GKO471" s="265" t="str">
        <f t="shared" si="5047"/>
        <v>Inviable Sanitariamente</v>
      </c>
      <c r="GKP471" s="265" t="str">
        <f t="shared" si="5048"/>
        <v>Inviable Sanitariamente</v>
      </c>
      <c r="GKQ471" s="265" t="str">
        <f t="shared" si="5049"/>
        <v>Inviable Sanitariamente</v>
      </c>
      <c r="GKR471" s="265" t="str">
        <f t="shared" si="5050"/>
        <v>Inviable Sanitariamente</v>
      </c>
      <c r="GKS471" s="265" t="str">
        <f t="shared" si="5051"/>
        <v>Inviable Sanitariamente</v>
      </c>
      <c r="GKT471" s="265" t="str">
        <f t="shared" si="5052"/>
        <v>Inviable Sanitariamente</v>
      </c>
      <c r="GKU471" s="265" t="str">
        <f t="shared" si="5053"/>
        <v>Inviable Sanitariamente</v>
      </c>
      <c r="GKV471" s="265" t="str">
        <f t="shared" si="5054"/>
        <v>Inviable Sanitariamente</v>
      </c>
      <c r="GKW471" s="265" t="str">
        <f t="shared" si="5055"/>
        <v>Inviable Sanitariamente</v>
      </c>
      <c r="GKX471" s="265" t="str">
        <f t="shared" si="5056"/>
        <v>Inviable Sanitariamente</v>
      </c>
      <c r="GKY471" s="265" t="str">
        <f t="shared" si="5057"/>
        <v>Inviable Sanitariamente</v>
      </c>
      <c r="GKZ471" s="265" t="str">
        <f t="shared" si="5058"/>
        <v>Inviable Sanitariamente</v>
      </c>
      <c r="GLA471" s="265" t="str">
        <f t="shared" si="5059"/>
        <v>Inviable Sanitariamente</v>
      </c>
      <c r="GLB471" s="265" t="str">
        <f t="shared" si="5060"/>
        <v>Inviable Sanitariamente</v>
      </c>
      <c r="GLC471" s="265" t="str">
        <f t="shared" si="5061"/>
        <v>Inviable Sanitariamente</v>
      </c>
      <c r="GLD471" s="265" t="str">
        <f t="shared" si="5062"/>
        <v>Inviable Sanitariamente</v>
      </c>
      <c r="GLE471" s="265" t="str">
        <f t="shared" si="5063"/>
        <v>Inviable Sanitariamente</v>
      </c>
      <c r="GLF471" s="265" t="str">
        <f t="shared" si="5064"/>
        <v>Inviable Sanitariamente</v>
      </c>
      <c r="GLG471" s="265" t="str">
        <f t="shared" si="5065"/>
        <v>Inviable Sanitariamente</v>
      </c>
      <c r="GLH471" s="265" t="str">
        <f t="shared" si="5066"/>
        <v>Inviable Sanitariamente</v>
      </c>
      <c r="GLI471" s="265" t="str">
        <f t="shared" si="5067"/>
        <v>Inviable Sanitariamente</v>
      </c>
      <c r="GLJ471" s="265" t="str">
        <f t="shared" si="5068"/>
        <v>Inviable Sanitariamente</v>
      </c>
      <c r="GLK471" s="265" t="str">
        <f t="shared" si="5069"/>
        <v>Inviable Sanitariamente</v>
      </c>
      <c r="GLL471" s="265" t="str">
        <f t="shared" si="5070"/>
        <v>Inviable Sanitariamente</v>
      </c>
      <c r="GLM471" s="265" t="str">
        <f t="shared" si="5071"/>
        <v>Inviable Sanitariamente</v>
      </c>
      <c r="GLN471" s="265" t="str">
        <f t="shared" si="5072"/>
        <v>Inviable Sanitariamente</v>
      </c>
      <c r="GLO471" s="265" t="str">
        <f t="shared" si="5073"/>
        <v>Inviable Sanitariamente</v>
      </c>
      <c r="GLP471" s="265" t="str">
        <f t="shared" si="5074"/>
        <v>Inviable Sanitariamente</v>
      </c>
      <c r="GLQ471" s="265" t="str">
        <f t="shared" si="5075"/>
        <v>Inviable Sanitariamente</v>
      </c>
      <c r="GLR471" s="265" t="str">
        <f t="shared" si="5076"/>
        <v>Inviable Sanitariamente</v>
      </c>
      <c r="GLS471" s="265" t="str">
        <f t="shared" si="5077"/>
        <v>Inviable Sanitariamente</v>
      </c>
      <c r="GLT471" s="265" t="str">
        <f t="shared" si="5078"/>
        <v>Inviable Sanitariamente</v>
      </c>
      <c r="GLU471" s="265" t="str">
        <f t="shared" si="5079"/>
        <v>Inviable Sanitariamente</v>
      </c>
      <c r="GLV471" s="265" t="str">
        <f t="shared" si="5080"/>
        <v>Inviable Sanitariamente</v>
      </c>
      <c r="GLW471" s="265" t="str">
        <f t="shared" si="5081"/>
        <v>Inviable Sanitariamente</v>
      </c>
      <c r="GLX471" s="265" t="str">
        <f t="shared" si="5082"/>
        <v>Inviable Sanitariamente</v>
      </c>
      <c r="GLY471" s="265" t="str">
        <f t="shared" si="5083"/>
        <v>Inviable Sanitariamente</v>
      </c>
      <c r="GLZ471" s="265" t="str">
        <f t="shared" si="5084"/>
        <v>Inviable Sanitariamente</v>
      </c>
      <c r="GMA471" s="265" t="str">
        <f t="shared" si="5085"/>
        <v>Inviable Sanitariamente</v>
      </c>
      <c r="GMB471" s="265" t="str">
        <f t="shared" si="5086"/>
        <v>Inviable Sanitariamente</v>
      </c>
      <c r="GMC471" s="265" t="str">
        <f t="shared" si="5087"/>
        <v>Inviable Sanitariamente</v>
      </c>
      <c r="GMD471" s="265" t="str">
        <f t="shared" si="5088"/>
        <v>Inviable Sanitariamente</v>
      </c>
      <c r="GME471" s="265" t="str">
        <f t="shared" si="5089"/>
        <v>Inviable Sanitariamente</v>
      </c>
      <c r="GMF471" s="265" t="str">
        <f t="shared" si="5090"/>
        <v>Inviable Sanitariamente</v>
      </c>
      <c r="GMG471" s="265" t="str">
        <f t="shared" si="5091"/>
        <v>Inviable Sanitariamente</v>
      </c>
      <c r="GMH471" s="265" t="str">
        <f t="shared" si="5092"/>
        <v>Inviable Sanitariamente</v>
      </c>
      <c r="GMI471" s="265" t="str">
        <f t="shared" si="5093"/>
        <v>Inviable Sanitariamente</v>
      </c>
      <c r="GMJ471" s="265" t="str">
        <f t="shared" si="5094"/>
        <v>Inviable Sanitariamente</v>
      </c>
      <c r="GMK471" s="265" t="str">
        <f t="shared" si="5095"/>
        <v>Inviable Sanitariamente</v>
      </c>
      <c r="GML471" s="265" t="str">
        <f t="shared" si="5096"/>
        <v>Inviable Sanitariamente</v>
      </c>
      <c r="GMM471" s="265" t="str">
        <f t="shared" si="5097"/>
        <v>Inviable Sanitariamente</v>
      </c>
      <c r="GMN471" s="265" t="str">
        <f t="shared" si="5098"/>
        <v>Inviable Sanitariamente</v>
      </c>
      <c r="GMO471" s="265" t="str">
        <f t="shared" si="5099"/>
        <v>Inviable Sanitariamente</v>
      </c>
      <c r="GMP471" s="265" t="str">
        <f t="shared" si="5100"/>
        <v>Inviable Sanitariamente</v>
      </c>
      <c r="GMQ471" s="265" t="str">
        <f t="shared" si="5101"/>
        <v>Inviable Sanitariamente</v>
      </c>
      <c r="GMR471" s="265" t="str">
        <f t="shared" si="5102"/>
        <v>Inviable Sanitariamente</v>
      </c>
      <c r="GMS471" s="265" t="str">
        <f t="shared" si="5103"/>
        <v>Inviable Sanitariamente</v>
      </c>
      <c r="GMT471" s="265" t="str">
        <f t="shared" si="5104"/>
        <v>Inviable Sanitariamente</v>
      </c>
      <c r="GMU471" s="265" t="str">
        <f t="shared" si="5105"/>
        <v>Inviable Sanitariamente</v>
      </c>
      <c r="GMV471" s="265" t="str">
        <f t="shared" si="5106"/>
        <v>Inviable Sanitariamente</v>
      </c>
      <c r="GMW471" s="265" t="str">
        <f t="shared" si="5107"/>
        <v>Inviable Sanitariamente</v>
      </c>
      <c r="GMX471" s="265" t="str">
        <f t="shared" si="5108"/>
        <v>Inviable Sanitariamente</v>
      </c>
      <c r="GMY471" s="265" t="str">
        <f t="shared" si="5109"/>
        <v>Inviable Sanitariamente</v>
      </c>
      <c r="GMZ471" s="265" t="str">
        <f t="shared" si="5110"/>
        <v>Inviable Sanitariamente</v>
      </c>
      <c r="GNA471" s="265" t="str">
        <f t="shared" si="5111"/>
        <v>Inviable Sanitariamente</v>
      </c>
      <c r="GNB471" s="265" t="str">
        <f t="shared" si="5112"/>
        <v>Inviable Sanitariamente</v>
      </c>
      <c r="GNC471" s="265" t="str">
        <f t="shared" si="5113"/>
        <v>Inviable Sanitariamente</v>
      </c>
      <c r="GND471" s="265" t="str">
        <f t="shared" si="5114"/>
        <v>Inviable Sanitariamente</v>
      </c>
      <c r="GNE471" s="265" t="str">
        <f t="shared" si="5115"/>
        <v>Inviable Sanitariamente</v>
      </c>
      <c r="GNF471" s="265" t="str">
        <f t="shared" si="5116"/>
        <v>Inviable Sanitariamente</v>
      </c>
      <c r="GNG471" s="265" t="str">
        <f t="shared" si="5117"/>
        <v>Inviable Sanitariamente</v>
      </c>
      <c r="GNH471" s="265" t="str">
        <f t="shared" si="5118"/>
        <v>Inviable Sanitariamente</v>
      </c>
      <c r="GNI471" s="265" t="str">
        <f t="shared" si="5119"/>
        <v>Inviable Sanitariamente</v>
      </c>
      <c r="GNJ471" s="265" t="str">
        <f t="shared" si="5120"/>
        <v>Inviable Sanitariamente</v>
      </c>
      <c r="GNK471" s="265" t="str">
        <f t="shared" si="5121"/>
        <v>Inviable Sanitariamente</v>
      </c>
      <c r="GNL471" s="265" t="str">
        <f t="shared" si="5122"/>
        <v>Inviable Sanitariamente</v>
      </c>
      <c r="GNM471" s="265" t="str">
        <f t="shared" si="5123"/>
        <v>Inviable Sanitariamente</v>
      </c>
      <c r="GNN471" s="265" t="str">
        <f t="shared" si="5124"/>
        <v>Inviable Sanitariamente</v>
      </c>
      <c r="GNO471" s="265" t="str">
        <f t="shared" si="5125"/>
        <v>Inviable Sanitariamente</v>
      </c>
      <c r="GNP471" s="265" t="str">
        <f t="shared" si="5126"/>
        <v>Inviable Sanitariamente</v>
      </c>
      <c r="GNQ471" s="265" t="str">
        <f t="shared" si="5127"/>
        <v>Inviable Sanitariamente</v>
      </c>
      <c r="GNR471" s="265" t="str">
        <f t="shared" si="5128"/>
        <v>Inviable Sanitariamente</v>
      </c>
      <c r="GNS471" s="265" t="str">
        <f t="shared" si="5129"/>
        <v>Inviable Sanitariamente</v>
      </c>
      <c r="GNT471" s="265" t="str">
        <f t="shared" si="5130"/>
        <v>Inviable Sanitariamente</v>
      </c>
      <c r="GNU471" s="265" t="str">
        <f t="shared" si="5131"/>
        <v>Inviable Sanitariamente</v>
      </c>
      <c r="GNV471" s="265" t="str">
        <f t="shared" si="5132"/>
        <v>Inviable Sanitariamente</v>
      </c>
      <c r="GNW471" s="265" t="str">
        <f t="shared" si="5133"/>
        <v>Inviable Sanitariamente</v>
      </c>
      <c r="GNX471" s="265" t="str">
        <f t="shared" si="5134"/>
        <v>Inviable Sanitariamente</v>
      </c>
      <c r="GNY471" s="265" t="str">
        <f t="shared" si="5135"/>
        <v>Inviable Sanitariamente</v>
      </c>
      <c r="GNZ471" s="265" t="str">
        <f t="shared" si="5136"/>
        <v>Inviable Sanitariamente</v>
      </c>
      <c r="GOA471" s="265" t="str">
        <f t="shared" si="5137"/>
        <v>Inviable Sanitariamente</v>
      </c>
      <c r="GOB471" s="265" t="str">
        <f t="shared" si="5138"/>
        <v>Inviable Sanitariamente</v>
      </c>
      <c r="GOC471" s="265" t="str">
        <f t="shared" si="5139"/>
        <v>Inviable Sanitariamente</v>
      </c>
      <c r="GOD471" s="265" t="str">
        <f t="shared" si="5140"/>
        <v>Inviable Sanitariamente</v>
      </c>
      <c r="GOE471" s="265" t="str">
        <f t="shared" si="5141"/>
        <v>Inviable Sanitariamente</v>
      </c>
      <c r="GOF471" s="265" t="str">
        <f t="shared" si="5142"/>
        <v>Inviable Sanitariamente</v>
      </c>
      <c r="GOG471" s="265" t="str">
        <f t="shared" si="5143"/>
        <v>Inviable Sanitariamente</v>
      </c>
      <c r="GOH471" s="265" t="str">
        <f t="shared" si="5144"/>
        <v>Inviable Sanitariamente</v>
      </c>
      <c r="GOI471" s="265" t="str">
        <f t="shared" si="5145"/>
        <v>Inviable Sanitariamente</v>
      </c>
      <c r="GOJ471" s="265" t="str">
        <f t="shared" si="5146"/>
        <v>Inviable Sanitariamente</v>
      </c>
      <c r="GOK471" s="265" t="str">
        <f t="shared" si="5147"/>
        <v>Inviable Sanitariamente</v>
      </c>
      <c r="GOL471" s="265" t="str">
        <f t="shared" si="5148"/>
        <v>Inviable Sanitariamente</v>
      </c>
      <c r="GOM471" s="265" t="str">
        <f t="shared" si="5149"/>
        <v>Inviable Sanitariamente</v>
      </c>
      <c r="GON471" s="265" t="str">
        <f t="shared" si="5150"/>
        <v>Inviable Sanitariamente</v>
      </c>
      <c r="GOO471" s="265" t="str">
        <f t="shared" si="5151"/>
        <v>Inviable Sanitariamente</v>
      </c>
      <c r="GOP471" s="265" t="str">
        <f t="shared" si="5152"/>
        <v>Inviable Sanitariamente</v>
      </c>
      <c r="GOQ471" s="265" t="str">
        <f t="shared" si="5153"/>
        <v>Inviable Sanitariamente</v>
      </c>
      <c r="GOR471" s="265" t="str">
        <f t="shared" si="5154"/>
        <v>Inviable Sanitariamente</v>
      </c>
      <c r="GOS471" s="265" t="str">
        <f t="shared" si="5155"/>
        <v>Inviable Sanitariamente</v>
      </c>
      <c r="GOT471" s="265" t="str">
        <f t="shared" si="5156"/>
        <v>Inviable Sanitariamente</v>
      </c>
      <c r="GOU471" s="265" t="str">
        <f t="shared" si="5157"/>
        <v>Inviable Sanitariamente</v>
      </c>
      <c r="GOV471" s="265" t="str">
        <f t="shared" si="5158"/>
        <v>Inviable Sanitariamente</v>
      </c>
      <c r="GOW471" s="265" t="str">
        <f t="shared" si="5159"/>
        <v>Inviable Sanitariamente</v>
      </c>
      <c r="GOX471" s="265" t="str">
        <f t="shared" si="5160"/>
        <v>Inviable Sanitariamente</v>
      </c>
      <c r="GOY471" s="265" t="str">
        <f t="shared" si="5161"/>
        <v>Inviable Sanitariamente</v>
      </c>
      <c r="GOZ471" s="265" t="str">
        <f t="shared" si="5162"/>
        <v>Inviable Sanitariamente</v>
      </c>
      <c r="GPA471" s="265" t="str">
        <f t="shared" si="5163"/>
        <v>Inviable Sanitariamente</v>
      </c>
      <c r="GPB471" s="265" t="str">
        <f t="shared" si="5164"/>
        <v>Inviable Sanitariamente</v>
      </c>
      <c r="GPC471" s="265" t="str">
        <f t="shared" si="5165"/>
        <v>Inviable Sanitariamente</v>
      </c>
      <c r="GPD471" s="265" t="str">
        <f t="shared" si="5166"/>
        <v>Inviable Sanitariamente</v>
      </c>
      <c r="GPE471" s="265" t="str">
        <f t="shared" si="5167"/>
        <v>Inviable Sanitariamente</v>
      </c>
      <c r="GPF471" s="265" t="str">
        <f t="shared" si="5168"/>
        <v>Inviable Sanitariamente</v>
      </c>
      <c r="GPG471" s="265" t="str">
        <f t="shared" si="5169"/>
        <v>Inviable Sanitariamente</v>
      </c>
      <c r="GPH471" s="265" t="str">
        <f t="shared" si="5170"/>
        <v>Inviable Sanitariamente</v>
      </c>
      <c r="GPI471" s="265" t="str">
        <f t="shared" si="5171"/>
        <v>Inviable Sanitariamente</v>
      </c>
      <c r="GPJ471" s="265" t="str">
        <f t="shared" si="5172"/>
        <v>Inviable Sanitariamente</v>
      </c>
      <c r="GPK471" s="265" t="str">
        <f t="shared" si="5173"/>
        <v>Inviable Sanitariamente</v>
      </c>
      <c r="GPL471" s="265" t="str">
        <f t="shared" si="5174"/>
        <v>Inviable Sanitariamente</v>
      </c>
      <c r="GPM471" s="265" t="str">
        <f t="shared" si="5175"/>
        <v>Inviable Sanitariamente</v>
      </c>
      <c r="GPN471" s="265" t="str">
        <f t="shared" si="5176"/>
        <v>Inviable Sanitariamente</v>
      </c>
      <c r="GPO471" s="265" t="str">
        <f t="shared" si="5177"/>
        <v>Inviable Sanitariamente</v>
      </c>
      <c r="GPP471" s="265" t="str">
        <f t="shared" si="5178"/>
        <v>Inviable Sanitariamente</v>
      </c>
      <c r="GPQ471" s="265" t="str">
        <f t="shared" si="5179"/>
        <v>Inviable Sanitariamente</v>
      </c>
      <c r="GPR471" s="265" t="str">
        <f t="shared" si="5180"/>
        <v>Inviable Sanitariamente</v>
      </c>
      <c r="GPS471" s="265" t="str">
        <f t="shared" si="5181"/>
        <v>Inviable Sanitariamente</v>
      </c>
      <c r="GPT471" s="265" t="str">
        <f t="shared" si="5182"/>
        <v>Inviable Sanitariamente</v>
      </c>
      <c r="GPU471" s="265" t="str">
        <f t="shared" si="5183"/>
        <v>Inviable Sanitariamente</v>
      </c>
      <c r="GPV471" s="265" t="str">
        <f t="shared" si="5184"/>
        <v>Inviable Sanitariamente</v>
      </c>
      <c r="GPW471" s="265" t="str">
        <f t="shared" si="5185"/>
        <v>Inviable Sanitariamente</v>
      </c>
      <c r="GPX471" s="265" t="str">
        <f t="shared" si="5186"/>
        <v>Inviable Sanitariamente</v>
      </c>
      <c r="GPY471" s="265" t="str">
        <f t="shared" si="5187"/>
        <v>Inviable Sanitariamente</v>
      </c>
      <c r="GPZ471" s="265" t="str">
        <f t="shared" si="5188"/>
        <v>Inviable Sanitariamente</v>
      </c>
      <c r="GQA471" s="265" t="str">
        <f t="shared" si="5189"/>
        <v>Inviable Sanitariamente</v>
      </c>
      <c r="GQB471" s="265" t="str">
        <f t="shared" si="5190"/>
        <v>Inviable Sanitariamente</v>
      </c>
      <c r="GQC471" s="265" t="str">
        <f t="shared" si="5191"/>
        <v>Inviable Sanitariamente</v>
      </c>
      <c r="GQD471" s="265" t="str">
        <f t="shared" si="5192"/>
        <v>Inviable Sanitariamente</v>
      </c>
      <c r="GQE471" s="265" t="str">
        <f t="shared" si="5193"/>
        <v>Inviable Sanitariamente</v>
      </c>
      <c r="GQF471" s="265" t="str">
        <f t="shared" si="5194"/>
        <v>Inviable Sanitariamente</v>
      </c>
      <c r="GQG471" s="265" t="str">
        <f t="shared" si="5195"/>
        <v>Inviable Sanitariamente</v>
      </c>
      <c r="GQH471" s="265" t="str">
        <f t="shared" si="5196"/>
        <v>Inviable Sanitariamente</v>
      </c>
      <c r="GQI471" s="265" t="str">
        <f t="shared" si="5197"/>
        <v>Inviable Sanitariamente</v>
      </c>
      <c r="GQJ471" s="265" t="str">
        <f t="shared" si="5198"/>
        <v>Inviable Sanitariamente</v>
      </c>
      <c r="GQK471" s="265" t="str">
        <f t="shared" si="5199"/>
        <v>Inviable Sanitariamente</v>
      </c>
      <c r="GQL471" s="265" t="str">
        <f t="shared" si="5200"/>
        <v>Inviable Sanitariamente</v>
      </c>
      <c r="GQM471" s="265" t="str">
        <f t="shared" si="5201"/>
        <v>Inviable Sanitariamente</v>
      </c>
      <c r="GQN471" s="265" t="str">
        <f t="shared" si="5202"/>
        <v>Inviable Sanitariamente</v>
      </c>
      <c r="GQO471" s="265" t="str">
        <f t="shared" si="5203"/>
        <v>Inviable Sanitariamente</v>
      </c>
      <c r="GQP471" s="265" t="str">
        <f t="shared" si="5204"/>
        <v>Inviable Sanitariamente</v>
      </c>
      <c r="GQQ471" s="265" t="str">
        <f t="shared" si="5205"/>
        <v>Inviable Sanitariamente</v>
      </c>
      <c r="GQR471" s="265" t="str">
        <f t="shared" si="5206"/>
        <v>Inviable Sanitariamente</v>
      </c>
      <c r="GQS471" s="265" t="str">
        <f t="shared" si="5207"/>
        <v>Inviable Sanitariamente</v>
      </c>
      <c r="GQT471" s="265" t="str">
        <f t="shared" si="5208"/>
        <v>Inviable Sanitariamente</v>
      </c>
      <c r="GQU471" s="265" t="str">
        <f t="shared" si="5209"/>
        <v>Inviable Sanitariamente</v>
      </c>
      <c r="GQV471" s="265" t="str">
        <f t="shared" si="5210"/>
        <v>Inviable Sanitariamente</v>
      </c>
      <c r="GQW471" s="265" t="str">
        <f t="shared" si="5211"/>
        <v>Inviable Sanitariamente</v>
      </c>
      <c r="GQX471" s="265" t="str">
        <f t="shared" si="5212"/>
        <v>Inviable Sanitariamente</v>
      </c>
      <c r="GQY471" s="265" t="str">
        <f t="shared" si="5213"/>
        <v>Inviable Sanitariamente</v>
      </c>
      <c r="GQZ471" s="265" t="str">
        <f t="shared" si="5214"/>
        <v>Inviable Sanitariamente</v>
      </c>
      <c r="GRA471" s="265" t="str">
        <f t="shared" si="5215"/>
        <v>Inviable Sanitariamente</v>
      </c>
      <c r="GRB471" s="265" t="str">
        <f t="shared" si="5216"/>
        <v>Inviable Sanitariamente</v>
      </c>
      <c r="GRC471" s="265" t="str">
        <f t="shared" si="5217"/>
        <v>Inviable Sanitariamente</v>
      </c>
      <c r="GRD471" s="265" t="str">
        <f t="shared" si="5218"/>
        <v>Inviable Sanitariamente</v>
      </c>
      <c r="GRE471" s="265" t="str">
        <f t="shared" si="5219"/>
        <v>Inviable Sanitariamente</v>
      </c>
      <c r="GRF471" s="265" t="str">
        <f t="shared" si="5220"/>
        <v>Inviable Sanitariamente</v>
      </c>
      <c r="GRG471" s="265" t="str">
        <f t="shared" si="5221"/>
        <v>Inviable Sanitariamente</v>
      </c>
      <c r="GRH471" s="265" t="str">
        <f t="shared" si="5222"/>
        <v>Inviable Sanitariamente</v>
      </c>
      <c r="GRI471" s="265" t="str">
        <f t="shared" si="5223"/>
        <v>Inviable Sanitariamente</v>
      </c>
      <c r="GRJ471" s="265" t="str">
        <f t="shared" si="5224"/>
        <v>Inviable Sanitariamente</v>
      </c>
      <c r="GRK471" s="265" t="str">
        <f t="shared" si="5225"/>
        <v>Inviable Sanitariamente</v>
      </c>
      <c r="GRL471" s="265" t="str">
        <f t="shared" si="5226"/>
        <v>Inviable Sanitariamente</v>
      </c>
      <c r="GRM471" s="265" t="str">
        <f t="shared" si="5227"/>
        <v>Inviable Sanitariamente</v>
      </c>
      <c r="GRN471" s="265" t="str">
        <f t="shared" si="5228"/>
        <v>Inviable Sanitariamente</v>
      </c>
      <c r="GRO471" s="265" t="str">
        <f t="shared" si="5229"/>
        <v>Inviable Sanitariamente</v>
      </c>
      <c r="GRP471" s="265" t="str">
        <f t="shared" si="5230"/>
        <v>Inviable Sanitariamente</v>
      </c>
      <c r="GRQ471" s="265" t="str">
        <f t="shared" si="5231"/>
        <v>Inviable Sanitariamente</v>
      </c>
      <c r="GRR471" s="265" t="str">
        <f t="shared" si="5232"/>
        <v>Inviable Sanitariamente</v>
      </c>
      <c r="GRS471" s="265" t="str">
        <f t="shared" si="5233"/>
        <v>Inviable Sanitariamente</v>
      </c>
      <c r="GRT471" s="265" t="str">
        <f t="shared" si="5234"/>
        <v>Inviable Sanitariamente</v>
      </c>
      <c r="GRU471" s="265" t="str">
        <f t="shared" si="5235"/>
        <v>Inviable Sanitariamente</v>
      </c>
      <c r="GRV471" s="265" t="str">
        <f t="shared" si="5236"/>
        <v>Inviable Sanitariamente</v>
      </c>
      <c r="GRW471" s="265" t="str">
        <f t="shared" si="5237"/>
        <v>Inviable Sanitariamente</v>
      </c>
      <c r="GRX471" s="265" t="str">
        <f t="shared" si="5238"/>
        <v>Inviable Sanitariamente</v>
      </c>
      <c r="GRY471" s="265" t="str">
        <f t="shared" si="5239"/>
        <v>Inviable Sanitariamente</v>
      </c>
      <c r="GRZ471" s="265" t="str">
        <f t="shared" si="5240"/>
        <v>Inviable Sanitariamente</v>
      </c>
      <c r="GSA471" s="265" t="str">
        <f t="shared" si="5241"/>
        <v>Inviable Sanitariamente</v>
      </c>
      <c r="GSB471" s="265" t="str">
        <f t="shared" si="5242"/>
        <v>Inviable Sanitariamente</v>
      </c>
      <c r="GSC471" s="265" t="str">
        <f t="shared" si="5243"/>
        <v>Inviable Sanitariamente</v>
      </c>
      <c r="GSD471" s="265" t="str">
        <f t="shared" si="5244"/>
        <v>Inviable Sanitariamente</v>
      </c>
      <c r="GSE471" s="265" t="str">
        <f t="shared" si="5245"/>
        <v>Inviable Sanitariamente</v>
      </c>
      <c r="GSF471" s="265" t="str">
        <f t="shared" si="5246"/>
        <v>Inviable Sanitariamente</v>
      </c>
      <c r="GSG471" s="265" t="str">
        <f t="shared" si="5247"/>
        <v>Inviable Sanitariamente</v>
      </c>
      <c r="GSH471" s="265" t="str">
        <f t="shared" si="5248"/>
        <v>Inviable Sanitariamente</v>
      </c>
      <c r="GSI471" s="265" t="str">
        <f t="shared" si="5249"/>
        <v>Inviable Sanitariamente</v>
      </c>
      <c r="GSJ471" s="265" t="str">
        <f t="shared" si="5250"/>
        <v>Inviable Sanitariamente</v>
      </c>
      <c r="GSK471" s="265" t="str">
        <f t="shared" si="5251"/>
        <v>Inviable Sanitariamente</v>
      </c>
      <c r="GSL471" s="265" t="str">
        <f t="shared" si="5252"/>
        <v>Inviable Sanitariamente</v>
      </c>
      <c r="GSM471" s="265" t="str">
        <f t="shared" si="5253"/>
        <v>Inviable Sanitariamente</v>
      </c>
      <c r="GSN471" s="265" t="str">
        <f t="shared" si="5254"/>
        <v>Inviable Sanitariamente</v>
      </c>
      <c r="GSO471" s="265" t="str">
        <f t="shared" si="5255"/>
        <v>Inviable Sanitariamente</v>
      </c>
      <c r="GSP471" s="265" t="str">
        <f t="shared" si="5256"/>
        <v>Inviable Sanitariamente</v>
      </c>
      <c r="GSQ471" s="265" t="str">
        <f t="shared" si="5257"/>
        <v>Inviable Sanitariamente</v>
      </c>
      <c r="GSR471" s="265" t="str">
        <f t="shared" si="5258"/>
        <v>Inviable Sanitariamente</v>
      </c>
      <c r="GSS471" s="265" t="str">
        <f t="shared" si="5259"/>
        <v>Inviable Sanitariamente</v>
      </c>
      <c r="GST471" s="265" t="str">
        <f t="shared" si="5260"/>
        <v>Inviable Sanitariamente</v>
      </c>
      <c r="GSU471" s="265" t="str">
        <f t="shared" si="5261"/>
        <v>Inviable Sanitariamente</v>
      </c>
      <c r="GSV471" s="265" t="str">
        <f t="shared" si="5262"/>
        <v>Inviable Sanitariamente</v>
      </c>
      <c r="GSW471" s="265" t="str">
        <f t="shared" si="5263"/>
        <v>Inviable Sanitariamente</v>
      </c>
      <c r="GSX471" s="265" t="str">
        <f t="shared" si="5264"/>
        <v>Inviable Sanitariamente</v>
      </c>
      <c r="GSY471" s="265" t="str">
        <f t="shared" si="5265"/>
        <v>Inviable Sanitariamente</v>
      </c>
      <c r="GSZ471" s="265" t="str">
        <f t="shared" si="5266"/>
        <v>Inviable Sanitariamente</v>
      </c>
      <c r="GTA471" s="265" t="str">
        <f t="shared" si="5267"/>
        <v>Inviable Sanitariamente</v>
      </c>
      <c r="GTB471" s="265" t="str">
        <f t="shared" si="5268"/>
        <v>Inviable Sanitariamente</v>
      </c>
      <c r="GTC471" s="265" t="str">
        <f t="shared" si="5269"/>
        <v>Inviable Sanitariamente</v>
      </c>
      <c r="GTD471" s="265" t="str">
        <f t="shared" si="5270"/>
        <v>Inviable Sanitariamente</v>
      </c>
      <c r="GTE471" s="265" t="str">
        <f t="shared" si="5271"/>
        <v>Inviable Sanitariamente</v>
      </c>
      <c r="GTF471" s="265" t="str">
        <f t="shared" si="5272"/>
        <v>Inviable Sanitariamente</v>
      </c>
      <c r="GTG471" s="265" t="str">
        <f t="shared" si="5273"/>
        <v>Inviable Sanitariamente</v>
      </c>
      <c r="GTH471" s="265" t="str">
        <f t="shared" si="5274"/>
        <v>Inviable Sanitariamente</v>
      </c>
      <c r="GTI471" s="265" t="str">
        <f t="shared" si="5275"/>
        <v>Inviable Sanitariamente</v>
      </c>
      <c r="GTJ471" s="265" t="str">
        <f t="shared" si="5276"/>
        <v>Inviable Sanitariamente</v>
      </c>
      <c r="GTK471" s="265" t="str">
        <f t="shared" si="5277"/>
        <v>Inviable Sanitariamente</v>
      </c>
      <c r="GTL471" s="265" t="str">
        <f t="shared" si="5278"/>
        <v>Inviable Sanitariamente</v>
      </c>
      <c r="GTM471" s="265" t="str">
        <f t="shared" si="5279"/>
        <v>Inviable Sanitariamente</v>
      </c>
      <c r="GTN471" s="265" t="str">
        <f t="shared" si="5280"/>
        <v>Inviable Sanitariamente</v>
      </c>
      <c r="GTO471" s="265" t="str">
        <f t="shared" si="5281"/>
        <v>Inviable Sanitariamente</v>
      </c>
      <c r="GTP471" s="265" t="str">
        <f t="shared" si="5282"/>
        <v>Inviable Sanitariamente</v>
      </c>
      <c r="GTQ471" s="265" t="str">
        <f t="shared" si="5283"/>
        <v>Inviable Sanitariamente</v>
      </c>
      <c r="GTR471" s="265" t="str">
        <f t="shared" si="5284"/>
        <v>Inviable Sanitariamente</v>
      </c>
      <c r="GTS471" s="265" t="str">
        <f t="shared" si="5285"/>
        <v>Inviable Sanitariamente</v>
      </c>
      <c r="GTT471" s="265" t="str">
        <f t="shared" si="5286"/>
        <v>Inviable Sanitariamente</v>
      </c>
      <c r="GTU471" s="265" t="str">
        <f t="shared" si="5287"/>
        <v>Inviable Sanitariamente</v>
      </c>
      <c r="GTV471" s="265" t="str">
        <f t="shared" si="5288"/>
        <v>Inviable Sanitariamente</v>
      </c>
      <c r="GTW471" s="265" t="str">
        <f t="shared" si="5289"/>
        <v>Inviable Sanitariamente</v>
      </c>
      <c r="GTX471" s="265" t="str">
        <f t="shared" si="5290"/>
        <v>Inviable Sanitariamente</v>
      </c>
      <c r="GTY471" s="265" t="str">
        <f t="shared" si="5291"/>
        <v>Inviable Sanitariamente</v>
      </c>
      <c r="GTZ471" s="265" t="str">
        <f t="shared" si="5292"/>
        <v>Inviable Sanitariamente</v>
      </c>
      <c r="GUA471" s="265" t="str">
        <f t="shared" si="5293"/>
        <v>Inviable Sanitariamente</v>
      </c>
      <c r="GUB471" s="265" t="str">
        <f t="shared" si="5294"/>
        <v>Inviable Sanitariamente</v>
      </c>
      <c r="GUC471" s="265" t="str">
        <f t="shared" si="5295"/>
        <v>Inviable Sanitariamente</v>
      </c>
      <c r="GUD471" s="265" t="str">
        <f t="shared" si="5296"/>
        <v>Inviable Sanitariamente</v>
      </c>
      <c r="GUE471" s="265" t="str">
        <f t="shared" si="5297"/>
        <v>Inviable Sanitariamente</v>
      </c>
      <c r="GUF471" s="265" t="str">
        <f t="shared" si="5298"/>
        <v>Inviable Sanitariamente</v>
      </c>
      <c r="GUG471" s="265" t="str">
        <f t="shared" si="5299"/>
        <v>Inviable Sanitariamente</v>
      </c>
      <c r="GUH471" s="265" t="str">
        <f t="shared" si="5300"/>
        <v>Inviable Sanitariamente</v>
      </c>
      <c r="GUI471" s="265" t="str">
        <f t="shared" si="5301"/>
        <v>Inviable Sanitariamente</v>
      </c>
      <c r="GUJ471" s="265" t="str">
        <f t="shared" si="5302"/>
        <v>Inviable Sanitariamente</v>
      </c>
      <c r="GUK471" s="265" t="str">
        <f t="shared" si="5303"/>
        <v>Inviable Sanitariamente</v>
      </c>
      <c r="GUL471" s="265" t="str">
        <f t="shared" si="5304"/>
        <v>Inviable Sanitariamente</v>
      </c>
      <c r="GUM471" s="265" t="str">
        <f t="shared" si="5305"/>
        <v>Inviable Sanitariamente</v>
      </c>
      <c r="GUN471" s="265" t="str">
        <f t="shared" si="5306"/>
        <v>Inviable Sanitariamente</v>
      </c>
      <c r="GUO471" s="265" t="str">
        <f t="shared" si="5307"/>
        <v>Inviable Sanitariamente</v>
      </c>
      <c r="GUP471" s="265" t="str">
        <f t="shared" si="5308"/>
        <v>Inviable Sanitariamente</v>
      </c>
      <c r="GUQ471" s="265" t="str">
        <f t="shared" si="5309"/>
        <v>Inviable Sanitariamente</v>
      </c>
      <c r="GUR471" s="265" t="str">
        <f t="shared" si="5310"/>
        <v>Inviable Sanitariamente</v>
      </c>
      <c r="GUS471" s="265" t="str">
        <f t="shared" si="5311"/>
        <v>Inviable Sanitariamente</v>
      </c>
      <c r="GUT471" s="265" t="str">
        <f t="shared" si="5312"/>
        <v>Inviable Sanitariamente</v>
      </c>
      <c r="GUU471" s="265" t="str">
        <f t="shared" si="5313"/>
        <v>Inviable Sanitariamente</v>
      </c>
      <c r="GUV471" s="265" t="str">
        <f t="shared" si="5314"/>
        <v>Inviable Sanitariamente</v>
      </c>
      <c r="GUW471" s="265" t="str">
        <f t="shared" si="5315"/>
        <v>Inviable Sanitariamente</v>
      </c>
      <c r="GUX471" s="265" t="str">
        <f t="shared" si="5316"/>
        <v>Inviable Sanitariamente</v>
      </c>
      <c r="GUY471" s="265" t="str">
        <f t="shared" si="5317"/>
        <v>Inviable Sanitariamente</v>
      </c>
      <c r="GUZ471" s="265" t="str">
        <f t="shared" si="5318"/>
        <v>Inviable Sanitariamente</v>
      </c>
      <c r="GVA471" s="265" t="str">
        <f t="shared" si="5319"/>
        <v>Inviable Sanitariamente</v>
      </c>
      <c r="GVB471" s="265" t="str">
        <f t="shared" si="5320"/>
        <v>Inviable Sanitariamente</v>
      </c>
      <c r="GVC471" s="265" t="str">
        <f t="shared" si="5321"/>
        <v>Inviable Sanitariamente</v>
      </c>
      <c r="GVD471" s="265" t="str">
        <f t="shared" si="5322"/>
        <v>Inviable Sanitariamente</v>
      </c>
      <c r="GVE471" s="265" t="str">
        <f t="shared" si="5323"/>
        <v>Inviable Sanitariamente</v>
      </c>
      <c r="GVF471" s="265" t="str">
        <f t="shared" si="5324"/>
        <v>Inviable Sanitariamente</v>
      </c>
      <c r="GVG471" s="265" t="str">
        <f t="shared" si="5325"/>
        <v>Inviable Sanitariamente</v>
      </c>
      <c r="GVH471" s="265" t="str">
        <f t="shared" si="5326"/>
        <v>Inviable Sanitariamente</v>
      </c>
      <c r="GVI471" s="265" t="str">
        <f t="shared" si="5327"/>
        <v>Inviable Sanitariamente</v>
      </c>
      <c r="GVJ471" s="265" t="str">
        <f t="shared" si="5328"/>
        <v>Inviable Sanitariamente</v>
      </c>
      <c r="GVK471" s="265" t="str">
        <f t="shared" si="5329"/>
        <v>Inviable Sanitariamente</v>
      </c>
      <c r="GVL471" s="265" t="str">
        <f t="shared" si="5330"/>
        <v>Inviable Sanitariamente</v>
      </c>
      <c r="GVM471" s="265" t="str">
        <f t="shared" si="5331"/>
        <v>Inviable Sanitariamente</v>
      </c>
      <c r="GVN471" s="265" t="str">
        <f t="shared" si="5332"/>
        <v>Inviable Sanitariamente</v>
      </c>
      <c r="GVO471" s="265" t="str">
        <f t="shared" si="5333"/>
        <v>Inviable Sanitariamente</v>
      </c>
      <c r="GVP471" s="265" t="str">
        <f t="shared" si="5334"/>
        <v>Inviable Sanitariamente</v>
      </c>
      <c r="GVQ471" s="265" t="str">
        <f t="shared" si="5335"/>
        <v>Inviable Sanitariamente</v>
      </c>
      <c r="GVR471" s="265" t="str">
        <f t="shared" si="5336"/>
        <v>Inviable Sanitariamente</v>
      </c>
      <c r="GVS471" s="265" t="str">
        <f t="shared" si="5337"/>
        <v>Inviable Sanitariamente</v>
      </c>
      <c r="GVT471" s="265" t="str">
        <f t="shared" si="5338"/>
        <v>Inviable Sanitariamente</v>
      </c>
      <c r="GVU471" s="265" t="str">
        <f t="shared" si="5339"/>
        <v>Inviable Sanitariamente</v>
      </c>
      <c r="GVV471" s="265" t="str">
        <f t="shared" si="5340"/>
        <v>Inviable Sanitariamente</v>
      </c>
      <c r="GVW471" s="265" t="str">
        <f t="shared" si="5341"/>
        <v>Inviable Sanitariamente</v>
      </c>
      <c r="GVX471" s="265" t="str">
        <f t="shared" si="5342"/>
        <v>Inviable Sanitariamente</v>
      </c>
      <c r="GVY471" s="265" t="str">
        <f t="shared" si="5343"/>
        <v>Inviable Sanitariamente</v>
      </c>
      <c r="GVZ471" s="265" t="str">
        <f t="shared" si="5344"/>
        <v>Inviable Sanitariamente</v>
      </c>
      <c r="GWA471" s="265" t="str">
        <f t="shared" si="5345"/>
        <v>Inviable Sanitariamente</v>
      </c>
      <c r="GWB471" s="265" t="str">
        <f t="shared" si="5346"/>
        <v>Inviable Sanitariamente</v>
      </c>
      <c r="GWC471" s="265" t="str">
        <f t="shared" si="5347"/>
        <v>Inviable Sanitariamente</v>
      </c>
      <c r="GWD471" s="265" t="str">
        <f t="shared" si="5348"/>
        <v>Inviable Sanitariamente</v>
      </c>
      <c r="GWE471" s="265" t="str">
        <f t="shared" si="5349"/>
        <v>Inviable Sanitariamente</v>
      </c>
      <c r="GWF471" s="265" t="str">
        <f t="shared" si="5350"/>
        <v>Inviable Sanitariamente</v>
      </c>
      <c r="GWG471" s="265" t="str">
        <f t="shared" si="5351"/>
        <v>Inviable Sanitariamente</v>
      </c>
      <c r="GWH471" s="265" t="str">
        <f t="shared" si="5352"/>
        <v>Inviable Sanitariamente</v>
      </c>
      <c r="GWI471" s="265" t="str">
        <f t="shared" si="5353"/>
        <v>Inviable Sanitariamente</v>
      </c>
      <c r="GWJ471" s="265" t="str">
        <f t="shared" si="5354"/>
        <v>Inviable Sanitariamente</v>
      </c>
      <c r="GWK471" s="265" t="str">
        <f t="shared" si="5355"/>
        <v>Inviable Sanitariamente</v>
      </c>
      <c r="GWL471" s="265" t="str">
        <f t="shared" si="5356"/>
        <v>Inviable Sanitariamente</v>
      </c>
      <c r="GWM471" s="265" t="str">
        <f t="shared" si="5357"/>
        <v>Inviable Sanitariamente</v>
      </c>
      <c r="GWN471" s="265" t="str">
        <f t="shared" si="5358"/>
        <v>Inviable Sanitariamente</v>
      </c>
      <c r="GWO471" s="265" t="str">
        <f t="shared" si="5359"/>
        <v>Inviable Sanitariamente</v>
      </c>
      <c r="GWP471" s="265" t="str">
        <f t="shared" si="5360"/>
        <v>Inviable Sanitariamente</v>
      </c>
      <c r="GWQ471" s="265" t="str">
        <f t="shared" si="5361"/>
        <v>Inviable Sanitariamente</v>
      </c>
      <c r="GWR471" s="265" t="str">
        <f t="shared" si="5362"/>
        <v>Inviable Sanitariamente</v>
      </c>
      <c r="GWS471" s="265" t="str">
        <f t="shared" si="5363"/>
        <v>Inviable Sanitariamente</v>
      </c>
      <c r="GWT471" s="265" t="str">
        <f t="shared" si="5364"/>
        <v>Inviable Sanitariamente</v>
      </c>
      <c r="GWU471" s="265" t="str">
        <f t="shared" si="5365"/>
        <v>Inviable Sanitariamente</v>
      </c>
      <c r="GWV471" s="265" t="str">
        <f t="shared" si="5366"/>
        <v>Inviable Sanitariamente</v>
      </c>
      <c r="GWW471" s="265" t="str">
        <f t="shared" si="5367"/>
        <v>Inviable Sanitariamente</v>
      </c>
      <c r="GWX471" s="265" t="str">
        <f t="shared" si="5368"/>
        <v>Inviable Sanitariamente</v>
      </c>
      <c r="GWY471" s="265" t="str">
        <f t="shared" si="5369"/>
        <v>Inviable Sanitariamente</v>
      </c>
      <c r="GWZ471" s="265" t="str">
        <f t="shared" si="5370"/>
        <v>Inviable Sanitariamente</v>
      </c>
      <c r="GXA471" s="265" t="str">
        <f t="shared" si="5371"/>
        <v>Inviable Sanitariamente</v>
      </c>
      <c r="GXB471" s="265" t="str">
        <f t="shared" si="5372"/>
        <v>Inviable Sanitariamente</v>
      </c>
      <c r="GXC471" s="265" t="str">
        <f t="shared" si="5373"/>
        <v>Inviable Sanitariamente</v>
      </c>
      <c r="GXD471" s="265" t="str">
        <f t="shared" si="5374"/>
        <v>Inviable Sanitariamente</v>
      </c>
      <c r="GXE471" s="265" t="str">
        <f t="shared" si="5375"/>
        <v>Inviable Sanitariamente</v>
      </c>
      <c r="GXF471" s="265" t="str">
        <f t="shared" si="5376"/>
        <v>Inviable Sanitariamente</v>
      </c>
      <c r="GXG471" s="265" t="str">
        <f t="shared" si="5377"/>
        <v>Inviable Sanitariamente</v>
      </c>
      <c r="GXH471" s="265" t="str">
        <f t="shared" si="5378"/>
        <v>Inviable Sanitariamente</v>
      </c>
      <c r="GXI471" s="265" t="str">
        <f t="shared" si="5379"/>
        <v>Inviable Sanitariamente</v>
      </c>
      <c r="GXJ471" s="265" t="str">
        <f t="shared" si="5380"/>
        <v>Inviable Sanitariamente</v>
      </c>
      <c r="GXK471" s="265" t="str">
        <f t="shared" si="5381"/>
        <v>Inviable Sanitariamente</v>
      </c>
      <c r="GXL471" s="265" t="str">
        <f t="shared" si="5382"/>
        <v>Inviable Sanitariamente</v>
      </c>
      <c r="GXM471" s="265" t="str">
        <f t="shared" si="5383"/>
        <v>Inviable Sanitariamente</v>
      </c>
      <c r="GXN471" s="265" t="str">
        <f t="shared" si="5384"/>
        <v>Inviable Sanitariamente</v>
      </c>
      <c r="GXO471" s="265" t="str">
        <f t="shared" si="5385"/>
        <v>Inviable Sanitariamente</v>
      </c>
      <c r="GXP471" s="265" t="str">
        <f t="shared" si="5386"/>
        <v>Inviable Sanitariamente</v>
      </c>
      <c r="GXQ471" s="265" t="str">
        <f t="shared" si="5387"/>
        <v>Inviable Sanitariamente</v>
      </c>
      <c r="GXR471" s="265" t="str">
        <f t="shared" si="5388"/>
        <v>Inviable Sanitariamente</v>
      </c>
      <c r="GXS471" s="265" t="str">
        <f t="shared" si="5389"/>
        <v>Inviable Sanitariamente</v>
      </c>
      <c r="GXT471" s="265" t="str">
        <f t="shared" si="5390"/>
        <v>Inviable Sanitariamente</v>
      </c>
      <c r="GXU471" s="265" t="str">
        <f t="shared" si="5391"/>
        <v>Inviable Sanitariamente</v>
      </c>
      <c r="GXV471" s="265" t="str">
        <f t="shared" si="5392"/>
        <v>Inviable Sanitariamente</v>
      </c>
      <c r="GXW471" s="265" t="str">
        <f t="shared" si="5393"/>
        <v>Inviable Sanitariamente</v>
      </c>
      <c r="GXX471" s="265" t="str">
        <f t="shared" si="5394"/>
        <v>Inviable Sanitariamente</v>
      </c>
      <c r="GXY471" s="265" t="str">
        <f t="shared" si="5395"/>
        <v>Inviable Sanitariamente</v>
      </c>
      <c r="GXZ471" s="265" t="str">
        <f t="shared" si="5396"/>
        <v>Inviable Sanitariamente</v>
      </c>
      <c r="GYA471" s="265" t="str">
        <f t="shared" si="5397"/>
        <v>Inviable Sanitariamente</v>
      </c>
      <c r="GYB471" s="265" t="str">
        <f t="shared" si="5398"/>
        <v>Inviable Sanitariamente</v>
      </c>
      <c r="GYC471" s="265" t="str">
        <f t="shared" si="5399"/>
        <v>Inviable Sanitariamente</v>
      </c>
      <c r="GYD471" s="265" t="str">
        <f t="shared" si="5400"/>
        <v>Inviable Sanitariamente</v>
      </c>
      <c r="GYE471" s="265" t="str">
        <f t="shared" si="5401"/>
        <v>Inviable Sanitariamente</v>
      </c>
      <c r="GYF471" s="265" t="str">
        <f t="shared" si="5402"/>
        <v>Inviable Sanitariamente</v>
      </c>
      <c r="GYG471" s="265" t="str">
        <f t="shared" si="5403"/>
        <v>Inviable Sanitariamente</v>
      </c>
      <c r="GYH471" s="265" t="str">
        <f t="shared" si="5404"/>
        <v>Inviable Sanitariamente</v>
      </c>
      <c r="GYI471" s="265" t="str">
        <f t="shared" si="5405"/>
        <v>Inviable Sanitariamente</v>
      </c>
      <c r="GYJ471" s="265" t="str">
        <f t="shared" si="5406"/>
        <v>Inviable Sanitariamente</v>
      </c>
      <c r="GYK471" s="265" t="str">
        <f t="shared" si="5407"/>
        <v>Inviable Sanitariamente</v>
      </c>
      <c r="GYL471" s="265" t="str">
        <f t="shared" si="5408"/>
        <v>Inviable Sanitariamente</v>
      </c>
      <c r="GYM471" s="265" t="str">
        <f t="shared" si="5409"/>
        <v>Inviable Sanitariamente</v>
      </c>
      <c r="GYN471" s="265" t="str">
        <f t="shared" si="5410"/>
        <v>Inviable Sanitariamente</v>
      </c>
      <c r="GYO471" s="265" t="str">
        <f t="shared" si="5411"/>
        <v>Inviable Sanitariamente</v>
      </c>
      <c r="GYP471" s="265" t="str">
        <f t="shared" si="5412"/>
        <v>Inviable Sanitariamente</v>
      </c>
      <c r="GYQ471" s="265" t="str">
        <f t="shared" si="5413"/>
        <v>Inviable Sanitariamente</v>
      </c>
      <c r="GYR471" s="265" t="str">
        <f t="shared" si="5414"/>
        <v>Inviable Sanitariamente</v>
      </c>
      <c r="GYS471" s="265" t="str">
        <f t="shared" si="5415"/>
        <v>Inviable Sanitariamente</v>
      </c>
      <c r="GYT471" s="265" t="str">
        <f t="shared" si="5416"/>
        <v>Inviable Sanitariamente</v>
      </c>
      <c r="GYU471" s="265" t="str">
        <f t="shared" si="5417"/>
        <v>Inviable Sanitariamente</v>
      </c>
      <c r="GYV471" s="265" t="str">
        <f t="shared" si="5418"/>
        <v>Inviable Sanitariamente</v>
      </c>
      <c r="GYW471" s="265" t="str">
        <f t="shared" si="5419"/>
        <v>Inviable Sanitariamente</v>
      </c>
      <c r="GYX471" s="265" t="str">
        <f t="shared" si="5420"/>
        <v>Inviable Sanitariamente</v>
      </c>
      <c r="GYY471" s="265" t="str">
        <f t="shared" si="5421"/>
        <v>Inviable Sanitariamente</v>
      </c>
      <c r="GYZ471" s="265" t="str">
        <f t="shared" si="5422"/>
        <v>Inviable Sanitariamente</v>
      </c>
      <c r="GZA471" s="265" t="str">
        <f t="shared" si="5423"/>
        <v>Inviable Sanitariamente</v>
      </c>
      <c r="GZB471" s="265" t="str">
        <f t="shared" si="5424"/>
        <v>Inviable Sanitariamente</v>
      </c>
      <c r="GZC471" s="265" t="str">
        <f t="shared" si="5425"/>
        <v>Inviable Sanitariamente</v>
      </c>
      <c r="GZD471" s="265" t="str">
        <f t="shared" si="5426"/>
        <v>Inviable Sanitariamente</v>
      </c>
      <c r="GZE471" s="265" t="str">
        <f t="shared" si="5427"/>
        <v>Inviable Sanitariamente</v>
      </c>
      <c r="GZF471" s="265" t="str">
        <f t="shared" si="5428"/>
        <v>Inviable Sanitariamente</v>
      </c>
      <c r="GZG471" s="265" t="str">
        <f t="shared" si="5429"/>
        <v>Inviable Sanitariamente</v>
      </c>
      <c r="GZH471" s="265" t="str">
        <f t="shared" si="5430"/>
        <v>Inviable Sanitariamente</v>
      </c>
      <c r="GZI471" s="265" t="str">
        <f t="shared" si="5431"/>
        <v>Inviable Sanitariamente</v>
      </c>
      <c r="GZJ471" s="265" t="str">
        <f t="shared" si="5432"/>
        <v>Inviable Sanitariamente</v>
      </c>
      <c r="GZK471" s="265" t="str">
        <f t="shared" si="5433"/>
        <v>Inviable Sanitariamente</v>
      </c>
      <c r="GZL471" s="265" t="str">
        <f t="shared" si="5434"/>
        <v>Inviable Sanitariamente</v>
      </c>
      <c r="GZM471" s="265" t="str">
        <f t="shared" si="5435"/>
        <v>Inviable Sanitariamente</v>
      </c>
      <c r="GZN471" s="265" t="str">
        <f t="shared" si="5436"/>
        <v>Inviable Sanitariamente</v>
      </c>
      <c r="GZO471" s="265" t="str">
        <f t="shared" si="5437"/>
        <v>Inviable Sanitariamente</v>
      </c>
      <c r="GZP471" s="265" t="str">
        <f t="shared" si="5438"/>
        <v>Inviable Sanitariamente</v>
      </c>
      <c r="GZQ471" s="265" t="str">
        <f t="shared" si="5439"/>
        <v>Inviable Sanitariamente</v>
      </c>
      <c r="GZR471" s="265" t="str">
        <f t="shared" si="5440"/>
        <v>Inviable Sanitariamente</v>
      </c>
      <c r="GZS471" s="265" t="str">
        <f t="shared" si="5441"/>
        <v>Inviable Sanitariamente</v>
      </c>
      <c r="GZT471" s="265" t="str">
        <f t="shared" si="5442"/>
        <v>Inviable Sanitariamente</v>
      </c>
      <c r="GZU471" s="265" t="str">
        <f t="shared" si="5443"/>
        <v>Inviable Sanitariamente</v>
      </c>
      <c r="GZV471" s="265" t="str">
        <f t="shared" si="5444"/>
        <v>Inviable Sanitariamente</v>
      </c>
      <c r="GZW471" s="265" t="str">
        <f t="shared" si="5445"/>
        <v>Inviable Sanitariamente</v>
      </c>
      <c r="GZX471" s="265" t="str">
        <f t="shared" si="5446"/>
        <v>Inviable Sanitariamente</v>
      </c>
      <c r="GZY471" s="265" t="str">
        <f t="shared" si="5447"/>
        <v>Inviable Sanitariamente</v>
      </c>
      <c r="GZZ471" s="265" t="str">
        <f t="shared" si="5448"/>
        <v>Inviable Sanitariamente</v>
      </c>
      <c r="HAA471" s="265" t="str">
        <f t="shared" si="5449"/>
        <v>Inviable Sanitariamente</v>
      </c>
      <c r="HAB471" s="265" t="str">
        <f t="shared" si="5450"/>
        <v>Inviable Sanitariamente</v>
      </c>
      <c r="HAC471" s="265" t="str">
        <f t="shared" si="5451"/>
        <v>Inviable Sanitariamente</v>
      </c>
      <c r="HAD471" s="265" t="str">
        <f t="shared" si="5452"/>
        <v>Inviable Sanitariamente</v>
      </c>
      <c r="HAE471" s="265" t="str">
        <f t="shared" si="5453"/>
        <v>Inviable Sanitariamente</v>
      </c>
      <c r="HAF471" s="265" t="str">
        <f t="shared" si="5454"/>
        <v>Inviable Sanitariamente</v>
      </c>
      <c r="HAG471" s="265" t="str">
        <f t="shared" si="5455"/>
        <v>Inviable Sanitariamente</v>
      </c>
      <c r="HAH471" s="265" t="str">
        <f t="shared" si="5456"/>
        <v>Inviable Sanitariamente</v>
      </c>
      <c r="HAI471" s="265" t="str">
        <f t="shared" si="5457"/>
        <v>Inviable Sanitariamente</v>
      </c>
      <c r="HAJ471" s="265" t="str">
        <f t="shared" si="5458"/>
        <v>Inviable Sanitariamente</v>
      </c>
      <c r="HAK471" s="265" t="str">
        <f t="shared" si="5459"/>
        <v>Inviable Sanitariamente</v>
      </c>
      <c r="HAL471" s="265" t="str">
        <f t="shared" si="5460"/>
        <v>Inviable Sanitariamente</v>
      </c>
      <c r="HAM471" s="265" t="str">
        <f t="shared" si="5461"/>
        <v>Inviable Sanitariamente</v>
      </c>
      <c r="HAN471" s="265" t="str">
        <f t="shared" si="5462"/>
        <v>Inviable Sanitariamente</v>
      </c>
      <c r="HAO471" s="265" t="str">
        <f t="shared" si="5463"/>
        <v>Inviable Sanitariamente</v>
      </c>
      <c r="HAP471" s="265" t="str">
        <f t="shared" si="5464"/>
        <v>Inviable Sanitariamente</v>
      </c>
      <c r="HAQ471" s="265" t="str">
        <f t="shared" si="5465"/>
        <v>Inviable Sanitariamente</v>
      </c>
      <c r="HAR471" s="265" t="str">
        <f t="shared" si="5466"/>
        <v>Inviable Sanitariamente</v>
      </c>
      <c r="HAS471" s="265" t="str">
        <f t="shared" si="5467"/>
        <v>Inviable Sanitariamente</v>
      </c>
      <c r="HAT471" s="265" t="str">
        <f t="shared" si="5468"/>
        <v>Inviable Sanitariamente</v>
      </c>
      <c r="HAU471" s="265" t="str">
        <f t="shared" si="5469"/>
        <v>Inviable Sanitariamente</v>
      </c>
      <c r="HAV471" s="265" t="str">
        <f t="shared" si="5470"/>
        <v>Inviable Sanitariamente</v>
      </c>
      <c r="HAW471" s="265" t="str">
        <f t="shared" si="5471"/>
        <v>Inviable Sanitariamente</v>
      </c>
      <c r="HAX471" s="265" t="str">
        <f t="shared" si="5472"/>
        <v>Inviable Sanitariamente</v>
      </c>
      <c r="HAY471" s="265" t="str">
        <f t="shared" si="5473"/>
        <v>Inviable Sanitariamente</v>
      </c>
      <c r="HAZ471" s="265" t="str">
        <f t="shared" si="5474"/>
        <v>Inviable Sanitariamente</v>
      </c>
      <c r="HBA471" s="265" t="str">
        <f t="shared" si="5475"/>
        <v>Inviable Sanitariamente</v>
      </c>
      <c r="HBB471" s="265" t="str">
        <f t="shared" si="5476"/>
        <v>Inviable Sanitariamente</v>
      </c>
      <c r="HBC471" s="265" t="str">
        <f t="shared" si="5477"/>
        <v>Inviable Sanitariamente</v>
      </c>
      <c r="HBD471" s="265" t="str">
        <f t="shared" si="5478"/>
        <v>Inviable Sanitariamente</v>
      </c>
      <c r="HBE471" s="265" t="str">
        <f t="shared" si="5479"/>
        <v>Inviable Sanitariamente</v>
      </c>
      <c r="HBF471" s="265" t="str">
        <f t="shared" si="5480"/>
        <v>Inviable Sanitariamente</v>
      </c>
      <c r="HBG471" s="265" t="str">
        <f t="shared" si="5481"/>
        <v>Inviable Sanitariamente</v>
      </c>
      <c r="HBH471" s="265" t="str">
        <f t="shared" si="5482"/>
        <v>Inviable Sanitariamente</v>
      </c>
      <c r="HBI471" s="265" t="str">
        <f t="shared" si="5483"/>
        <v>Inviable Sanitariamente</v>
      </c>
      <c r="HBJ471" s="265" t="str">
        <f t="shared" si="5484"/>
        <v>Inviable Sanitariamente</v>
      </c>
      <c r="HBK471" s="265" t="str">
        <f t="shared" si="5485"/>
        <v>Inviable Sanitariamente</v>
      </c>
      <c r="HBL471" s="265" t="str">
        <f t="shared" si="5486"/>
        <v>Inviable Sanitariamente</v>
      </c>
      <c r="HBM471" s="265" t="str">
        <f t="shared" si="5487"/>
        <v>Inviable Sanitariamente</v>
      </c>
      <c r="HBN471" s="265" t="str">
        <f t="shared" si="5488"/>
        <v>Inviable Sanitariamente</v>
      </c>
      <c r="HBO471" s="265" t="str">
        <f t="shared" si="5489"/>
        <v>Inviable Sanitariamente</v>
      </c>
      <c r="HBP471" s="265" t="str">
        <f t="shared" si="5490"/>
        <v>Inviable Sanitariamente</v>
      </c>
      <c r="HBQ471" s="265" t="str">
        <f t="shared" si="5491"/>
        <v>Inviable Sanitariamente</v>
      </c>
      <c r="HBR471" s="265" t="str">
        <f t="shared" si="5492"/>
        <v>Inviable Sanitariamente</v>
      </c>
      <c r="HBS471" s="265" t="str">
        <f t="shared" si="5493"/>
        <v>Inviable Sanitariamente</v>
      </c>
      <c r="HBT471" s="265" t="str">
        <f t="shared" si="5494"/>
        <v>Inviable Sanitariamente</v>
      </c>
      <c r="HBU471" s="265" t="str">
        <f t="shared" si="5495"/>
        <v>Inviable Sanitariamente</v>
      </c>
      <c r="HBV471" s="265" t="str">
        <f t="shared" si="5496"/>
        <v>Inviable Sanitariamente</v>
      </c>
      <c r="HBW471" s="265" t="str">
        <f t="shared" si="5497"/>
        <v>Inviable Sanitariamente</v>
      </c>
      <c r="HBX471" s="265" t="str">
        <f t="shared" si="5498"/>
        <v>Inviable Sanitariamente</v>
      </c>
      <c r="HBY471" s="265" t="str">
        <f t="shared" si="5499"/>
        <v>Inviable Sanitariamente</v>
      </c>
      <c r="HBZ471" s="265" t="str">
        <f t="shared" si="5500"/>
        <v>Inviable Sanitariamente</v>
      </c>
      <c r="HCA471" s="265" t="str">
        <f t="shared" si="5501"/>
        <v>Inviable Sanitariamente</v>
      </c>
      <c r="HCB471" s="265" t="str">
        <f t="shared" si="5502"/>
        <v>Inviable Sanitariamente</v>
      </c>
      <c r="HCC471" s="265" t="str">
        <f t="shared" si="5503"/>
        <v>Inviable Sanitariamente</v>
      </c>
      <c r="HCD471" s="265" t="str">
        <f t="shared" si="5504"/>
        <v>Inviable Sanitariamente</v>
      </c>
      <c r="HCE471" s="265" t="str">
        <f t="shared" si="5505"/>
        <v>Inviable Sanitariamente</v>
      </c>
      <c r="HCF471" s="265" t="str">
        <f t="shared" si="5506"/>
        <v>Inviable Sanitariamente</v>
      </c>
      <c r="HCG471" s="265" t="str">
        <f t="shared" si="5507"/>
        <v>Inviable Sanitariamente</v>
      </c>
      <c r="HCH471" s="265" t="str">
        <f t="shared" si="5508"/>
        <v>Inviable Sanitariamente</v>
      </c>
      <c r="HCI471" s="265" t="str">
        <f t="shared" si="5509"/>
        <v>Inviable Sanitariamente</v>
      </c>
      <c r="HCJ471" s="265" t="str">
        <f t="shared" si="5510"/>
        <v>Inviable Sanitariamente</v>
      </c>
      <c r="HCK471" s="265" t="str">
        <f t="shared" si="5511"/>
        <v>Inviable Sanitariamente</v>
      </c>
      <c r="HCL471" s="265" t="str">
        <f t="shared" si="5512"/>
        <v>Inviable Sanitariamente</v>
      </c>
      <c r="HCM471" s="265" t="str">
        <f t="shared" si="5513"/>
        <v>Inviable Sanitariamente</v>
      </c>
      <c r="HCN471" s="265" t="str">
        <f t="shared" si="5514"/>
        <v>Inviable Sanitariamente</v>
      </c>
      <c r="HCO471" s="265" t="str">
        <f t="shared" si="5515"/>
        <v>Inviable Sanitariamente</v>
      </c>
      <c r="HCP471" s="265" t="str">
        <f t="shared" si="5516"/>
        <v>Inviable Sanitariamente</v>
      </c>
      <c r="HCQ471" s="265" t="str">
        <f t="shared" si="5517"/>
        <v>Inviable Sanitariamente</v>
      </c>
      <c r="HCR471" s="265" t="str">
        <f t="shared" si="5518"/>
        <v>Inviable Sanitariamente</v>
      </c>
      <c r="HCS471" s="265" t="str">
        <f t="shared" si="5519"/>
        <v>Inviable Sanitariamente</v>
      </c>
      <c r="HCT471" s="265" t="str">
        <f t="shared" si="5520"/>
        <v>Inviable Sanitariamente</v>
      </c>
      <c r="HCU471" s="265" t="str">
        <f t="shared" si="5521"/>
        <v>Inviable Sanitariamente</v>
      </c>
      <c r="HCV471" s="265" t="str">
        <f t="shared" si="5522"/>
        <v>Inviable Sanitariamente</v>
      </c>
      <c r="HCW471" s="265" t="str">
        <f t="shared" si="5523"/>
        <v>Inviable Sanitariamente</v>
      </c>
      <c r="HCX471" s="265" t="str">
        <f t="shared" si="5524"/>
        <v>Inviable Sanitariamente</v>
      </c>
      <c r="HCY471" s="265" t="str">
        <f t="shared" si="5525"/>
        <v>Inviable Sanitariamente</v>
      </c>
      <c r="HCZ471" s="265" t="str">
        <f t="shared" si="5526"/>
        <v>Inviable Sanitariamente</v>
      </c>
      <c r="HDA471" s="265" t="str">
        <f t="shared" si="5527"/>
        <v>Inviable Sanitariamente</v>
      </c>
      <c r="HDB471" s="265" t="str">
        <f t="shared" si="5528"/>
        <v>Inviable Sanitariamente</v>
      </c>
      <c r="HDC471" s="265" t="str">
        <f t="shared" si="5529"/>
        <v>Inviable Sanitariamente</v>
      </c>
      <c r="HDD471" s="265" t="str">
        <f t="shared" si="5530"/>
        <v>Inviable Sanitariamente</v>
      </c>
      <c r="HDE471" s="265" t="str">
        <f t="shared" si="5531"/>
        <v>Inviable Sanitariamente</v>
      </c>
      <c r="HDF471" s="265" t="str">
        <f t="shared" si="5532"/>
        <v>Inviable Sanitariamente</v>
      </c>
      <c r="HDG471" s="265" t="str">
        <f t="shared" si="5533"/>
        <v>Inviable Sanitariamente</v>
      </c>
      <c r="HDH471" s="265" t="str">
        <f t="shared" si="5534"/>
        <v>Inviable Sanitariamente</v>
      </c>
      <c r="HDI471" s="265" t="str">
        <f t="shared" si="5535"/>
        <v>Inviable Sanitariamente</v>
      </c>
      <c r="HDJ471" s="265" t="str">
        <f t="shared" si="5536"/>
        <v>Inviable Sanitariamente</v>
      </c>
      <c r="HDK471" s="265" t="str">
        <f t="shared" si="5537"/>
        <v>Inviable Sanitariamente</v>
      </c>
      <c r="HDL471" s="265" t="str">
        <f t="shared" si="5538"/>
        <v>Inviable Sanitariamente</v>
      </c>
      <c r="HDM471" s="265" t="str">
        <f t="shared" si="5539"/>
        <v>Inviable Sanitariamente</v>
      </c>
      <c r="HDN471" s="265" t="str">
        <f t="shared" si="5540"/>
        <v>Inviable Sanitariamente</v>
      </c>
      <c r="HDO471" s="265" t="str">
        <f t="shared" si="5541"/>
        <v>Inviable Sanitariamente</v>
      </c>
      <c r="HDP471" s="265" t="str">
        <f t="shared" si="5542"/>
        <v>Inviable Sanitariamente</v>
      </c>
      <c r="HDQ471" s="265" t="str">
        <f t="shared" si="5543"/>
        <v>Inviable Sanitariamente</v>
      </c>
      <c r="HDR471" s="265" t="str">
        <f t="shared" si="5544"/>
        <v>Inviable Sanitariamente</v>
      </c>
      <c r="HDS471" s="265" t="str">
        <f t="shared" si="5545"/>
        <v>Inviable Sanitariamente</v>
      </c>
      <c r="HDT471" s="265" t="str">
        <f t="shared" si="5546"/>
        <v>Inviable Sanitariamente</v>
      </c>
      <c r="HDU471" s="265" t="str">
        <f t="shared" si="5547"/>
        <v>Inviable Sanitariamente</v>
      </c>
      <c r="HDV471" s="265" t="str">
        <f t="shared" si="5548"/>
        <v>Inviable Sanitariamente</v>
      </c>
      <c r="HDW471" s="265" t="str">
        <f t="shared" si="5549"/>
        <v>Inviable Sanitariamente</v>
      </c>
      <c r="HDX471" s="265" t="str">
        <f t="shared" si="5550"/>
        <v>Inviable Sanitariamente</v>
      </c>
      <c r="HDY471" s="265" t="str">
        <f t="shared" si="5551"/>
        <v>Inviable Sanitariamente</v>
      </c>
      <c r="HDZ471" s="265" t="str">
        <f t="shared" si="5552"/>
        <v>Inviable Sanitariamente</v>
      </c>
      <c r="HEA471" s="265" t="str">
        <f t="shared" si="5553"/>
        <v>Inviable Sanitariamente</v>
      </c>
      <c r="HEB471" s="265" t="str">
        <f t="shared" si="5554"/>
        <v>Inviable Sanitariamente</v>
      </c>
      <c r="HEC471" s="265" t="str">
        <f t="shared" si="5555"/>
        <v>Inviable Sanitariamente</v>
      </c>
      <c r="HED471" s="265" t="str">
        <f t="shared" si="5556"/>
        <v>Inviable Sanitariamente</v>
      </c>
      <c r="HEE471" s="265" t="str">
        <f t="shared" si="5557"/>
        <v>Inviable Sanitariamente</v>
      </c>
      <c r="HEF471" s="265" t="str">
        <f t="shared" si="5558"/>
        <v>Inviable Sanitariamente</v>
      </c>
      <c r="HEG471" s="265" t="str">
        <f t="shared" si="5559"/>
        <v>Inviable Sanitariamente</v>
      </c>
      <c r="HEH471" s="265" t="str">
        <f t="shared" si="5560"/>
        <v>Inviable Sanitariamente</v>
      </c>
      <c r="HEI471" s="265" t="str">
        <f t="shared" si="5561"/>
        <v>Inviable Sanitariamente</v>
      </c>
      <c r="HEJ471" s="265" t="str">
        <f t="shared" si="5562"/>
        <v>Inviable Sanitariamente</v>
      </c>
      <c r="HEK471" s="265" t="str">
        <f t="shared" si="5563"/>
        <v>Inviable Sanitariamente</v>
      </c>
      <c r="HEL471" s="265" t="str">
        <f t="shared" si="5564"/>
        <v>Inviable Sanitariamente</v>
      </c>
      <c r="HEM471" s="265" t="str">
        <f t="shared" si="5565"/>
        <v>Inviable Sanitariamente</v>
      </c>
      <c r="HEN471" s="265" t="str">
        <f t="shared" si="5566"/>
        <v>Inviable Sanitariamente</v>
      </c>
      <c r="HEO471" s="265" t="str">
        <f t="shared" si="5567"/>
        <v>Inviable Sanitariamente</v>
      </c>
      <c r="HEP471" s="265" t="str">
        <f t="shared" si="5568"/>
        <v>Inviable Sanitariamente</v>
      </c>
      <c r="HEQ471" s="265" t="str">
        <f t="shared" si="5569"/>
        <v>Inviable Sanitariamente</v>
      </c>
      <c r="HER471" s="265" t="str">
        <f t="shared" si="5570"/>
        <v>Inviable Sanitariamente</v>
      </c>
      <c r="HES471" s="265" t="str">
        <f t="shared" si="5571"/>
        <v>Inviable Sanitariamente</v>
      </c>
      <c r="HET471" s="265" t="str">
        <f t="shared" si="5572"/>
        <v>Inviable Sanitariamente</v>
      </c>
      <c r="HEU471" s="265" t="str">
        <f t="shared" si="5573"/>
        <v>Inviable Sanitariamente</v>
      </c>
      <c r="HEV471" s="265" t="str">
        <f t="shared" si="5574"/>
        <v>Inviable Sanitariamente</v>
      </c>
      <c r="HEW471" s="265" t="str">
        <f t="shared" si="5575"/>
        <v>Inviable Sanitariamente</v>
      </c>
      <c r="HEX471" s="265" t="str">
        <f t="shared" si="5576"/>
        <v>Inviable Sanitariamente</v>
      </c>
      <c r="HEY471" s="265" t="str">
        <f t="shared" si="5577"/>
        <v>Inviable Sanitariamente</v>
      </c>
      <c r="HEZ471" s="265" t="str">
        <f t="shared" si="5578"/>
        <v>Inviable Sanitariamente</v>
      </c>
      <c r="HFA471" s="265" t="str">
        <f t="shared" si="5579"/>
        <v>Inviable Sanitariamente</v>
      </c>
      <c r="HFB471" s="265" t="str">
        <f t="shared" si="5580"/>
        <v>Inviable Sanitariamente</v>
      </c>
      <c r="HFC471" s="265" t="str">
        <f t="shared" si="5581"/>
        <v>Inviable Sanitariamente</v>
      </c>
      <c r="HFD471" s="265" t="str">
        <f t="shared" si="5582"/>
        <v>Inviable Sanitariamente</v>
      </c>
      <c r="HFE471" s="265" t="str">
        <f t="shared" si="5583"/>
        <v>Inviable Sanitariamente</v>
      </c>
      <c r="HFF471" s="265" t="str">
        <f t="shared" si="5584"/>
        <v>Inviable Sanitariamente</v>
      </c>
      <c r="HFG471" s="265" t="str">
        <f t="shared" si="5585"/>
        <v>Inviable Sanitariamente</v>
      </c>
      <c r="HFH471" s="265" t="str">
        <f t="shared" si="5586"/>
        <v>Inviable Sanitariamente</v>
      </c>
      <c r="HFI471" s="265" t="str">
        <f t="shared" si="5587"/>
        <v>Inviable Sanitariamente</v>
      </c>
      <c r="HFJ471" s="265" t="str">
        <f t="shared" si="5588"/>
        <v>Inviable Sanitariamente</v>
      </c>
      <c r="HFK471" s="265" t="str">
        <f t="shared" si="5589"/>
        <v>Inviable Sanitariamente</v>
      </c>
      <c r="HFL471" s="265" t="str">
        <f t="shared" si="5590"/>
        <v>Inviable Sanitariamente</v>
      </c>
      <c r="HFM471" s="265" t="str">
        <f t="shared" si="5591"/>
        <v>Inviable Sanitariamente</v>
      </c>
      <c r="HFN471" s="265" t="str">
        <f t="shared" si="5592"/>
        <v>Inviable Sanitariamente</v>
      </c>
      <c r="HFO471" s="265" t="str">
        <f t="shared" si="5593"/>
        <v>Inviable Sanitariamente</v>
      </c>
      <c r="HFP471" s="265" t="str">
        <f t="shared" si="5594"/>
        <v>Inviable Sanitariamente</v>
      </c>
      <c r="HFQ471" s="265" t="str">
        <f t="shared" si="5595"/>
        <v>Inviable Sanitariamente</v>
      </c>
      <c r="HFR471" s="265" t="str">
        <f t="shared" si="5596"/>
        <v>Inviable Sanitariamente</v>
      </c>
      <c r="HFS471" s="265" t="str">
        <f t="shared" si="5597"/>
        <v>Inviable Sanitariamente</v>
      </c>
      <c r="HFT471" s="265" t="str">
        <f t="shared" si="5598"/>
        <v>Inviable Sanitariamente</v>
      </c>
      <c r="HFU471" s="265" t="str">
        <f t="shared" si="5599"/>
        <v>Inviable Sanitariamente</v>
      </c>
      <c r="HFV471" s="265" t="str">
        <f t="shared" si="5600"/>
        <v>Inviable Sanitariamente</v>
      </c>
      <c r="HFW471" s="265" t="str">
        <f t="shared" si="5601"/>
        <v>Inviable Sanitariamente</v>
      </c>
      <c r="HFX471" s="265" t="str">
        <f t="shared" si="5602"/>
        <v>Inviable Sanitariamente</v>
      </c>
      <c r="HFY471" s="265" t="str">
        <f t="shared" si="5603"/>
        <v>Inviable Sanitariamente</v>
      </c>
      <c r="HFZ471" s="265" t="str">
        <f t="shared" si="5604"/>
        <v>Inviable Sanitariamente</v>
      </c>
      <c r="HGA471" s="265" t="str">
        <f t="shared" si="5605"/>
        <v>Inviable Sanitariamente</v>
      </c>
      <c r="HGB471" s="265" t="str">
        <f t="shared" si="5606"/>
        <v>Inviable Sanitariamente</v>
      </c>
      <c r="HGC471" s="265" t="str">
        <f t="shared" si="5607"/>
        <v>Inviable Sanitariamente</v>
      </c>
      <c r="HGD471" s="265" t="str">
        <f t="shared" si="5608"/>
        <v>Inviable Sanitariamente</v>
      </c>
      <c r="HGE471" s="265" t="str">
        <f t="shared" si="5609"/>
        <v>Inviable Sanitariamente</v>
      </c>
      <c r="HGF471" s="265" t="str">
        <f t="shared" si="5610"/>
        <v>Inviable Sanitariamente</v>
      </c>
      <c r="HGG471" s="265" t="str">
        <f t="shared" si="5611"/>
        <v>Inviable Sanitariamente</v>
      </c>
      <c r="HGH471" s="265" t="str">
        <f t="shared" si="5612"/>
        <v>Inviable Sanitariamente</v>
      </c>
      <c r="HGI471" s="265" t="str">
        <f t="shared" si="5613"/>
        <v>Inviable Sanitariamente</v>
      </c>
      <c r="HGJ471" s="265" t="str">
        <f t="shared" si="5614"/>
        <v>Inviable Sanitariamente</v>
      </c>
      <c r="HGK471" s="265" t="str">
        <f t="shared" si="5615"/>
        <v>Inviable Sanitariamente</v>
      </c>
      <c r="HGL471" s="265" t="str">
        <f t="shared" si="5616"/>
        <v>Inviable Sanitariamente</v>
      </c>
      <c r="HGM471" s="265" t="str">
        <f t="shared" si="5617"/>
        <v>Inviable Sanitariamente</v>
      </c>
      <c r="HGN471" s="265" t="str">
        <f t="shared" si="5618"/>
        <v>Inviable Sanitariamente</v>
      </c>
      <c r="HGO471" s="265" t="str">
        <f t="shared" si="5619"/>
        <v>Inviable Sanitariamente</v>
      </c>
      <c r="HGP471" s="265" t="str">
        <f t="shared" si="5620"/>
        <v>Inviable Sanitariamente</v>
      </c>
      <c r="HGQ471" s="265" t="str">
        <f t="shared" si="5621"/>
        <v>Inviable Sanitariamente</v>
      </c>
      <c r="HGR471" s="265" t="str">
        <f t="shared" si="5622"/>
        <v>Inviable Sanitariamente</v>
      </c>
      <c r="HGS471" s="265" t="str">
        <f t="shared" si="5623"/>
        <v>Inviable Sanitariamente</v>
      </c>
      <c r="HGT471" s="265" t="str">
        <f t="shared" si="5624"/>
        <v>Inviable Sanitariamente</v>
      </c>
      <c r="HGU471" s="265" t="str">
        <f t="shared" si="5625"/>
        <v>Inviable Sanitariamente</v>
      </c>
      <c r="HGV471" s="265" t="str">
        <f t="shared" si="5626"/>
        <v>Inviable Sanitariamente</v>
      </c>
      <c r="HGW471" s="265" t="str">
        <f t="shared" si="5627"/>
        <v>Inviable Sanitariamente</v>
      </c>
      <c r="HGX471" s="265" t="str">
        <f t="shared" si="5628"/>
        <v>Inviable Sanitariamente</v>
      </c>
      <c r="HGY471" s="265" t="str">
        <f t="shared" si="5629"/>
        <v>Inviable Sanitariamente</v>
      </c>
      <c r="HGZ471" s="265" t="str">
        <f t="shared" si="5630"/>
        <v>Inviable Sanitariamente</v>
      </c>
      <c r="HHA471" s="265" t="str">
        <f t="shared" si="5631"/>
        <v>Inviable Sanitariamente</v>
      </c>
      <c r="HHB471" s="265" t="str">
        <f t="shared" si="5632"/>
        <v>Inviable Sanitariamente</v>
      </c>
      <c r="HHC471" s="265" t="str">
        <f t="shared" si="5633"/>
        <v>Inviable Sanitariamente</v>
      </c>
      <c r="HHD471" s="265" t="str">
        <f t="shared" si="5634"/>
        <v>Inviable Sanitariamente</v>
      </c>
      <c r="HHE471" s="265" t="str">
        <f t="shared" si="5635"/>
        <v>Inviable Sanitariamente</v>
      </c>
      <c r="HHF471" s="265" t="str">
        <f t="shared" si="5636"/>
        <v>Inviable Sanitariamente</v>
      </c>
      <c r="HHG471" s="265" t="str">
        <f t="shared" si="5637"/>
        <v>Inviable Sanitariamente</v>
      </c>
      <c r="HHH471" s="265" t="str">
        <f t="shared" si="5638"/>
        <v>Inviable Sanitariamente</v>
      </c>
      <c r="HHI471" s="265" t="str">
        <f t="shared" si="5639"/>
        <v>Inviable Sanitariamente</v>
      </c>
      <c r="HHJ471" s="265" t="str">
        <f t="shared" si="5640"/>
        <v>Inviable Sanitariamente</v>
      </c>
      <c r="HHK471" s="265" t="str">
        <f t="shared" si="5641"/>
        <v>Inviable Sanitariamente</v>
      </c>
      <c r="HHL471" s="265" t="str">
        <f t="shared" si="5642"/>
        <v>Inviable Sanitariamente</v>
      </c>
      <c r="HHM471" s="265" t="str">
        <f t="shared" si="5643"/>
        <v>Inviable Sanitariamente</v>
      </c>
      <c r="HHN471" s="265" t="str">
        <f t="shared" si="5644"/>
        <v>Inviable Sanitariamente</v>
      </c>
      <c r="HHO471" s="265" t="str">
        <f t="shared" si="5645"/>
        <v>Inviable Sanitariamente</v>
      </c>
      <c r="HHP471" s="265" t="str">
        <f t="shared" si="5646"/>
        <v>Inviable Sanitariamente</v>
      </c>
      <c r="HHQ471" s="265" t="str">
        <f t="shared" si="5647"/>
        <v>Inviable Sanitariamente</v>
      </c>
      <c r="HHR471" s="265" t="str">
        <f t="shared" si="5648"/>
        <v>Inviable Sanitariamente</v>
      </c>
      <c r="HHS471" s="265" t="str">
        <f t="shared" si="5649"/>
        <v>Inviable Sanitariamente</v>
      </c>
      <c r="HHT471" s="265" t="str">
        <f t="shared" si="5650"/>
        <v>Inviable Sanitariamente</v>
      </c>
      <c r="HHU471" s="265" t="str">
        <f t="shared" si="5651"/>
        <v>Inviable Sanitariamente</v>
      </c>
      <c r="HHV471" s="265" t="str">
        <f t="shared" si="5652"/>
        <v>Inviable Sanitariamente</v>
      </c>
      <c r="HHW471" s="265" t="str">
        <f t="shared" si="5653"/>
        <v>Inviable Sanitariamente</v>
      </c>
      <c r="HHX471" s="265" t="str">
        <f t="shared" si="5654"/>
        <v>Inviable Sanitariamente</v>
      </c>
      <c r="HHY471" s="265" t="str">
        <f t="shared" si="5655"/>
        <v>Inviable Sanitariamente</v>
      </c>
      <c r="HHZ471" s="265" t="str">
        <f t="shared" si="5656"/>
        <v>Inviable Sanitariamente</v>
      </c>
      <c r="HIA471" s="265" t="str">
        <f t="shared" si="5657"/>
        <v>Inviable Sanitariamente</v>
      </c>
      <c r="HIB471" s="265" t="str">
        <f t="shared" si="5658"/>
        <v>Inviable Sanitariamente</v>
      </c>
      <c r="HIC471" s="265" t="str">
        <f t="shared" si="5659"/>
        <v>Inviable Sanitariamente</v>
      </c>
      <c r="HID471" s="265" t="str">
        <f t="shared" si="5660"/>
        <v>Inviable Sanitariamente</v>
      </c>
      <c r="HIE471" s="265" t="str">
        <f t="shared" si="5661"/>
        <v>Inviable Sanitariamente</v>
      </c>
      <c r="HIF471" s="265" t="str">
        <f t="shared" si="5662"/>
        <v>Inviable Sanitariamente</v>
      </c>
      <c r="HIG471" s="265" t="str">
        <f t="shared" si="5663"/>
        <v>Inviable Sanitariamente</v>
      </c>
      <c r="HIH471" s="265" t="str">
        <f t="shared" si="5664"/>
        <v>Inviable Sanitariamente</v>
      </c>
      <c r="HII471" s="265" t="str">
        <f t="shared" si="5665"/>
        <v>Inviable Sanitariamente</v>
      </c>
      <c r="HIJ471" s="265" t="str">
        <f t="shared" si="5666"/>
        <v>Inviable Sanitariamente</v>
      </c>
      <c r="HIK471" s="265" t="str">
        <f t="shared" si="5667"/>
        <v>Inviable Sanitariamente</v>
      </c>
      <c r="HIL471" s="265" t="str">
        <f t="shared" si="5668"/>
        <v>Inviable Sanitariamente</v>
      </c>
      <c r="HIM471" s="265" t="str">
        <f t="shared" si="5669"/>
        <v>Inviable Sanitariamente</v>
      </c>
      <c r="HIN471" s="265" t="str">
        <f t="shared" si="5670"/>
        <v>Inviable Sanitariamente</v>
      </c>
      <c r="HIO471" s="265" t="str">
        <f t="shared" si="5671"/>
        <v>Inviable Sanitariamente</v>
      </c>
      <c r="HIP471" s="265" t="str">
        <f t="shared" si="5672"/>
        <v>Inviable Sanitariamente</v>
      </c>
      <c r="HIQ471" s="265" t="str">
        <f t="shared" si="5673"/>
        <v>Inviable Sanitariamente</v>
      </c>
      <c r="HIR471" s="265" t="str">
        <f t="shared" si="5674"/>
        <v>Inviable Sanitariamente</v>
      </c>
      <c r="HIS471" s="265" t="str">
        <f t="shared" si="5675"/>
        <v>Inviable Sanitariamente</v>
      </c>
      <c r="HIT471" s="265" t="str">
        <f t="shared" si="5676"/>
        <v>Inviable Sanitariamente</v>
      </c>
      <c r="HIU471" s="265" t="str">
        <f t="shared" si="5677"/>
        <v>Inviable Sanitariamente</v>
      </c>
      <c r="HIV471" s="265" t="str">
        <f t="shared" si="5678"/>
        <v>Inviable Sanitariamente</v>
      </c>
      <c r="HIW471" s="265" t="str">
        <f t="shared" si="5679"/>
        <v>Inviable Sanitariamente</v>
      </c>
      <c r="HIX471" s="265" t="str">
        <f t="shared" si="5680"/>
        <v>Inviable Sanitariamente</v>
      </c>
      <c r="HIY471" s="265" t="str">
        <f t="shared" si="5681"/>
        <v>Inviable Sanitariamente</v>
      </c>
      <c r="HIZ471" s="265" t="str">
        <f t="shared" si="5682"/>
        <v>Inviable Sanitariamente</v>
      </c>
      <c r="HJA471" s="265" t="str">
        <f t="shared" si="5683"/>
        <v>Inviable Sanitariamente</v>
      </c>
      <c r="HJB471" s="265" t="str">
        <f t="shared" si="5684"/>
        <v>Inviable Sanitariamente</v>
      </c>
      <c r="HJC471" s="265" t="str">
        <f t="shared" si="5685"/>
        <v>Inviable Sanitariamente</v>
      </c>
      <c r="HJD471" s="265" t="str">
        <f t="shared" si="5686"/>
        <v>Inviable Sanitariamente</v>
      </c>
      <c r="HJE471" s="265" t="str">
        <f t="shared" si="5687"/>
        <v>Inviable Sanitariamente</v>
      </c>
      <c r="HJF471" s="265" t="str">
        <f t="shared" si="5688"/>
        <v>Inviable Sanitariamente</v>
      </c>
      <c r="HJG471" s="265" t="str">
        <f t="shared" si="5689"/>
        <v>Inviable Sanitariamente</v>
      </c>
      <c r="HJH471" s="265" t="str">
        <f t="shared" si="5690"/>
        <v>Inviable Sanitariamente</v>
      </c>
      <c r="HJI471" s="265" t="str">
        <f t="shared" si="5691"/>
        <v>Inviable Sanitariamente</v>
      </c>
      <c r="HJJ471" s="265" t="str">
        <f t="shared" si="5692"/>
        <v>Inviable Sanitariamente</v>
      </c>
      <c r="HJK471" s="265" t="str">
        <f t="shared" si="5693"/>
        <v>Inviable Sanitariamente</v>
      </c>
      <c r="HJL471" s="265" t="str">
        <f t="shared" si="5694"/>
        <v>Inviable Sanitariamente</v>
      </c>
      <c r="HJM471" s="265" t="str">
        <f t="shared" si="5695"/>
        <v>Inviable Sanitariamente</v>
      </c>
      <c r="HJN471" s="265" t="str">
        <f t="shared" si="5696"/>
        <v>Inviable Sanitariamente</v>
      </c>
      <c r="HJO471" s="265" t="str">
        <f t="shared" si="5697"/>
        <v>Inviable Sanitariamente</v>
      </c>
      <c r="HJP471" s="265" t="str">
        <f t="shared" si="5698"/>
        <v>Inviable Sanitariamente</v>
      </c>
      <c r="HJQ471" s="265" t="str">
        <f t="shared" si="5699"/>
        <v>Inviable Sanitariamente</v>
      </c>
      <c r="HJR471" s="265" t="str">
        <f t="shared" si="5700"/>
        <v>Inviable Sanitariamente</v>
      </c>
      <c r="HJS471" s="265" t="str">
        <f t="shared" si="5701"/>
        <v>Inviable Sanitariamente</v>
      </c>
      <c r="HJT471" s="265" t="str">
        <f t="shared" si="5702"/>
        <v>Inviable Sanitariamente</v>
      </c>
      <c r="HJU471" s="265" t="str">
        <f t="shared" si="5703"/>
        <v>Inviable Sanitariamente</v>
      </c>
      <c r="HJV471" s="265" t="str">
        <f t="shared" si="5704"/>
        <v>Inviable Sanitariamente</v>
      </c>
      <c r="HJW471" s="265" t="str">
        <f t="shared" si="5705"/>
        <v>Inviable Sanitariamente</v>
      </c>
      <c r="HJX471" s="265" t="str">
        <f t="shared" si="5706"/>
        <v>Inviable Sanitariamente</v>
      </c>
      <c r="HJY471" s="265" t="str">
        <f t="shared" si="5707"/>
        <v>Inviable Sanitariamente</v>
      </c>
      <c r="HJZ471" s="265" t="str">
        <f t="shared" si="5708"/>
        <v>Inviable Sanitariamente</v>
      </c>
      <c r="HKA471" s="265" t="str">
        <f t="shared" si="5709"/>
        <v>Inviable Sanitariamente</v>
      </c>
      <c r="HKB471" s="265" t="str">
        <f t="shared" si="5710"/>
        <v>Inviable Sanitariamente</v>
      </c>
      <c r="HKC471" s="265" t="str">
        <f t="shared" si="5711"/>
        <v>Inviable Sanitariamente</v>
      </c>
      <c r="HKD471" s="265" t="str">
        <f t="shared" si="5712"/>
        <v>Inviable Sanitariamente</v>
      </c>
      <c r="HKE471" s="265" t="str">
        <f t="shared" si="5713"/>
        <v>Inviable Sanitariamente</v>
      </c>
      <c r="HKF471" s="265" t="str">
        <f t="shared" si="5714"/>
        <v>Inviable Sanitariamente</v>
      </c>
      <c r="HKG471" s="265" t="str">
        <f t="shared" si="5715"/>
        <v>Inviable Sanitariamente</v>
      </c>
      <c r="HKH471" s="265" t="str">
        <f t="shared" si="5716"/>
        <v>Inviable Sanitariamente</v>
      </c>
      <c r="HKI471" s="265" t="str">
        <f t="shared" si="5717"/>
        <v>Inviable Sanitariamente</v>
      </c>
      <c r="HKJ471" s="265" t="str">
        <f t="shared" si="5718"/>
        <v>Inviable Sanitariamente</v>
      </c>
      <c r="HKK471" s="265" t="str">
        <f t="shared" si="5719"/>
        <v>Inviable Sanitariamente</v>
      </c>
      <c r="HKL471" s="265" t="str">
        <f t="shared" si="5720"/>
        <v>Inviable Sanitariamente</v>
      </c>
      <c r="HKM471" s="265" t="str">
        <f t="shared" si="5721"/>
        <v>Inviable Sanitariamente</v>
      </c>
      <c r="HKN471" s="265" t="str">
        <f t="shared" si="5722"/>
        <v>Inviable Sanitariamente</v>
      </c>
      <c r="HKO471" s="265" t="str">
        <f t="shared" si="5723"/>
        <v>Inviable Sanitariamente</v>
      </c>
      <c r="HKP471" s="265" t="str">
        <f t="shared" si="5724"/>
        <v>Inviable Sanitariamente</v>
      </c>
      <c r="HKQ471" s="265" t="str">
        <f t="shared" si="5725"/>
        <v>Inviable Sanitariamente</v>
      </c>
      <c r="HKR471" s="265" t="str">
        <f t="shared" si="5726"/>
        <v>Inviable Sanitariamente</v>
      </c>
      <c r="HKS471" s="265" t="str">
        <f t="shared" si="5727"/>
        <v>Inviable Sanitariamente</v>
      </c>
      <c r="HKT471" s="265" t="str">
        <f t="shared" si="5728"/>
        <v>Inviable Sanitariamente</v>
      </c>
      <c r="HKU471" s="265" t="str">
        <f t="shared" si="5729"/>
        <v>Inviable Sanitariamente</v>
      </c>
      <c r="HKV471" s="265" t="str">
        <f t="shared" si="5730"/>
        <v>Inviable Sanitariamente</v>
      </c>
      <c r="HKW471" s="265" t="str">
        <f t="shared" si="5731"/>
        <v>Inviable Sanitariamente</v>
      </c>
      <c r="HKX471" s="265" t="str">
        <f t="shared" si="5732"/>
        <v>Inviable Sanitariamente</v>
      </c>
      <c r="HKY471" s="265" t="str">
        <f t="shared" si="5733"/>
        <v>Inviable Sanitariamente</v>
      </c>
      <c r="HKZ471" s="265" t="str">
        <f t="shared" si="5734"/>
        <v>Inviable Sanitariamente</v>
      </c>
      <c r="HLA471" s="265" t="str">
        <f t="shared" si="5735"/>
        <v>Inviable Sanitariamente</v>
      </c>
      <c r="HLB471" s="265" t="str">
        <f t="shared" si="5736"/>
        <v>Inviable Sanitariamente</v>
      </c>
      <c r="HLC471" s="265" t="str">
        <f t="shared" si="5737"/>
        <v>Inviable Sanitariamente</v>
      </c>
      <c r="HLD471" s="265" t="str">
        <f t="shared" si="5738"/>
        <v>Inviable Sanitariamente</v>
      </c>
      <c r="HLE471" s="265" t="str">
        <f t="shared" si="5739"/>
        <v>Inviable Sanitariamente</v>
      </c>
      <c r="HLF471" s="265" t="str">
        <f t="shared" si="5740"/>
        <v>Inviable Sanitariamente</v>
      </c>
      <c r="HLG471" s="265" t="str">
        <f t="shared" si="5741"/>
        <v>Inviable Sanitariamente</v>
      </c>
      <c r="HLH471" s="265" t="str">
        <f t="shared" si="5742"/>
        <v>Inviable Sanitariamente</v>
      </c>
      <c r="HLI471" s="265" t="str">
        <f t="shared" si="5743"/>
        <v>Inviable Sanitariamente</v>
      </c>
      <c r="HLJ471" s="265" t="str">
        <f t="shared" si="5744"/>
        <v>Inviable Sanitariamente</v>
      </c>
      <c r="HLK471" s="265" t="str">
        <f t="shared" si="5745"/>
        <v>Inviable Sanitariamente</v>
      </c>
      <c r="HLL471" s="265" t="str">
        <f t="shared" si="5746"/>
        <v>Inviable Sanitariamente</v>
      </c>
      <c r="HLM471" s="265" t="str">
        <f t="shared" si="5747"/>
        <v>Inviable Sanitariamente</v>
      </c>
      <c r="HLN471" s="265" t="str">
        <f t="shared" si="5748"/>
        <v>Inviable Sanitariamente</v>
      </c>
      <c r="HLO471" s="265" t="str">
        <f t="shared" si="5749"/>
        <v>Inviable Sanitariamente</v>
      </c>
      <c r="HLP471" s="265" t="str">
        <f t="shared" si="5750"/>
        <v>Inviable Sanitariamente</v>
      </c>
      <c r="HLQ471" s="265" t="str">
        <f t="shared" si="5751"/>
        <v>Inviable Sanitariamente</v>
      </c>
      <c r="HLR471" s="265" t="str">
        <f t="shared" si="5752"/>
        <v>Inviable Sanitariamente</v>
      </c>
      <c r="HLS471" s="265" t="str">
        <f t="shared" si="5753"/>
        <v>Inviable Sanitariamente</v>
      </c>
      <c r="HLT471" s="265" t="str">
        <f t="shared" si="5754"/>
        <v>Inviable Sanitariamente</v>
      </c>
      <c r="HLU471" s="265" t="str">
        <f t="shared" si="5755"/>
        <v>Inviable Sanitariamente</v>
      </c>
      <c r="HLV471" s="265" t="str">
        <f t="shared" si="5756"/>
        <v>Inviable Sanitariamente</v>
      </c>
      <c r="HLW471" s="265" t="str">
        <f t="shared" si="5757"/>
        <v>Inviable Sanitariamente</v>
      </c>
      <c r="HLX471" s="265" t="str">
        <f t="shared" si="5758"/>
        <v>Inviable Sanitariamente</v>
      </c>
      <c r="HLY471" s="265" t="str">
        <f t="shared" si="5759"/>
        <v>Inviable Sanitariamente</v>
      </c>
      <c r="HLZ471" s="265" t="str">
        <f t="shared" si="5760"/>
        <v>Inviable Sanitariamente</v>
      </c>
      <c r="HMA471" s="265" t="str">
        <f t="shared" si="5761"/>
        <v>Inviable Sanitariamente</v>
      </c>
      <c r="HMB471" s="265" t="str">
        <f t="shared" si="5762"/>
        <v>Inviable Sanitariamente</v>
      </c>
      <c r="HMC471" s="265" t="str">
        <f t="shared" si="5763"/>
        <v>Inviable Sanitariamente</v>
      </c>
      <c r="HMD471" s="265" t="str">
        <f t="shared" si="5764"/>
        <v>Inviable Sanitariamente</v>
      </c>
      <c r="HME471" s="265" t="str">
        <f t="shared" si="5765"/>
        <v>Inviable Sanitariamente</v>
      </c>
      <c r="HMF471" s="265" t="str">
        <f t="shared" si="5766"/>
        <v>Inviable Sanitariamente</v>
      </c>
      <c r="HMG471" s="265" t="str">
        <f t="shared" si="5767"/>
        <v>Inviable Sanitariamente</v>
      </c>
      <c r="HMH471" s="265" t="str">
        <f t="shared" si="5768"/>
        <v>Inviable Sanitariamente</v>
      </c>
      <c r="HMI471" s="265" t="str">
        <f t="shared" si="5769"/>
        <v>Inviable Sanitariamente</v>
      </c>
      <c r="HMJ471" s="265" t="str">
        <f t="shared" si="5770"/>
        <v>Inviable Sanitariamente</v>
      </c>
      <c r="HMK471" s="265" t="str">
        <f t="shared" si="5771"/>
        <v>Inviable Sanitariamente</v>
      </c>
      <c r="HML471" s="265" t="str">
        <f t="shared" si="5772"/>
        <v>Inviable Sanitariamente</v>
      </c>
      <c r="HMM471" s="265" t="str">
        <f t="shared" si="5773"/>
        <v>Inviable Sanitariamente</v>
      </c>
      <c r="HMN471" s="265" t="str">
        <f t="shared" si="5774"/>
        <v>Inviable Sanitariamente</v>
      </c>
      <c r="HMO471" s="265" t="str">
        <f t="shared" si="5775"/>
        <v>Inviable Sanitariamente</v>
      </c>
      <c r="HMP471" s="265" t="str">
        <f t="shared" si="5776"/>
        <v>Inviable Sanitariamente</v>
      </c>
      <c r="HMQ471" s="265" t="str">
        <f t="shared" si="5777"/>
        <v>Inviable Sanitariamente</v>
      </c>
      <c r="HMR471" s="265" t="str">
        <f t="shared" si="5778"/>
        <v>Inviable Sanitariamente</v>
      </c>
      <c r="HMS471" s="265" t="str">
        <f t="shared" si="5779"/>
        <v>Inviable Sanitariamente</v>
      </c>
      <c r="HMT471" s="265" t="str">
        <f t="shared" si="5780"/>
        <v>Inviable Sanitariamente</v>
      </c>
      <c r="HMU471" s="265" t="str">
        <f t="shared" si="5781"/>
        <v>Inviable Sanitariamente</v>
      </c>
      <c r="HMV471" s="265" t="str">
        <f t="shared" si="5782"/>
        <v>Inviable Sanitariamente</v>
      </c>
      <c r="HMW471" s="265" t="str">
        <f t="shared" si="5783"/>
        <v>Inviable Sanitariamente</v>
      </c>
      <c r="HMX471" s="265" t="str">
        <f t="shared" si="5784"/>
        <v>Inviable Sanitariamente</v>
      </c>
      <c r="HMY471" s="265" t="str">
        <f t="shared" si="5785"/>
        <v>Inviable Sanitariamente</v>
      </c>
      <c r="HMZ471" s="265" t="str">
        <f t="shared" si="5786"/>
        <v>Inviable Sanitariamente</v>
      </c>
      <c r="HNA471" s="265" t="str">
        <f t="shared" si="5787"/>
        <v>Inviable Sanitariamente</v>
      </c>
      <c r="HNB471" s="265" t="str">
        <f t="shared" si="5788"/>
        <v>Inviable Sanitariamente</v>
      </c>
      <c r="HNC471" s="265" t="str">
        <f t="shared" si="5789"/>
        <v>Inviable Sanitariamente</v>
      </c>
      <c r="HND471" s="265" t="str">
        <f t="shared" si="5790"/>
        <v>Inviable Sanitariamente</v>
      </c>
      <c r="HNE471" s="265" t="str">
        <f t="shared" si="5791"/>
        <v>Inviable Sanitariamente</v>
      </c>
      <c r="HNF471" s="265" t="str">
        <f t="shared" si="5792"/>
        <v>Inviable Sanitariamente</v>
      </c>
      <c r="HNG471" s="265" t="str">
        <f t="shared" si="5793"/>
        <v>Inviable Sanitariamente</v>
      </c>
      <c r="HNH471" s="265" t="str">
        <f t="shared" si="5794"/>
        <v>Inviable Sanitariamente</v>
      </c>
      <c r="HNI471" s="265" t="str">
        <f t="shared" si="5795"/>
        <v>Inviable Sanitariamente</v>
      </c>
      <c r="HNJ471" s="265" t="str">
        <f t="shared" si="5796"/>
        <v>Inviable Sanitariamente</v>
      </c>
      <c r="HNK471" s="265" t="str">
        <f t="shared" si="5797"/>
        <v>Inviable Sanitariamente</v>
      </c>
      <c r="HNL471" s="265" t="str">
        <f t="shared" si="5798"/>
        <v>Inviable Sanitariamente</v>
      </c>
      <c r="HNM471" s="265" t="str">
        <f t="shared" si="5799"/>
        <v>Inviable Sanitariamente</v>
      </c>
      <c r="HNN471" s="265" t="str">
        <f t="shared" si="5800"/>
        <v>Inviable Sanitariamente</v>
      </c>
      <c r="HNO471" s="265" t="str">
        <f t="shared" si="5801"/>
        <v>Inviable Sanitariamente</v>
      </c>
      <c r="HNP471" s="265" t="str">
        <f t="shared" si="5802"/>
        <v>Inviable Sanitariamente</v>
      </c>
      <c r="HNQ471" s="265" t="str">
        <f t="shared" si="5803"/>
        <v>Inviable Sanitariamente</v>
      </c>
      <c r="HNR471" s="265" t="str">
        <f t="shared" si="5804"/>
        <v>Inviable Sanitariamente</v>
      </c>
      <c r="HNS471" s="265" t="str">
        <f t="shared" si="5805"/>
        <v>Inviable Sanitariamente</v>
      </c>
      <c r="HNT471" s="265" t="str">
        <f t="shared" si="5806"/>
        <v>Inviable Sanitariamente</v>
      </c>
      <c r="HNU471" s="265" t="str">
        <f t="shared" si="5807"/>
        <v>Inviable Sanitariamente</v>
      </c>
      <c r="HNV471" s="265" t="str">
        <f t="shared" si="5808"/>
        <v>Inviable Sanitariamente</v>
      </c>
      <c r="HNW471" s="265" t="str">
        <f t="shared" si="5809"/>
        <v>Inviable Sanitariamente</v>
      </c>
      <c r="HNX471" s="265" t="str">
        <f t="shared" si="5810"/>
        <v>Inviable Sanitariamente</v>
      </c>
      <c r="HNY471" s="265" t="str">
        <f t="shared" si="5811"/>
        <v>Inviable Sanitariamente</v>
      </c>
      <c r="HNZ471" s="265" t="str">
        <f t="shared" si="5812"/>
        <v>Inviable Sanitariamente</v>
      </c>
      <c r="HOA471" s="265" t="str">
        <f t="shared" si="5813"/>
        <v>Inviable Sanitariamente</v>
      </c>
      <c r="HOB471" s="265" t="str">
        <f t="shared" si="5814"/>
        <v>Inviable Sanitariamente</v>
      </c>
      <c r="HOC471" s="265" t="str">
        <f t="shared" si="5815"/>
        <v>Inviable Sanitariamente</v>
      </c>
      <c r="HOD471" s="265" t="str">
        <f t="shared" si="5816"/>
        <v>Inviable Sanitariamente</v>
      </c>
      <c r="HOE471" s="265" t="str">
        <f t="shared" si="5817"/>
        <v>Inviable Sanitariamente</v>
      </c>
      <c r="HOF471" s="265" t="str">
        <f t="shared" si="5818"/>
        <v>Inviable Sanitariamente</v>
      </c>
      <c r="HOG471" s="265" t="str">
        <f t="shared" si="5819"/>
        <v>Inviable Sanitariamente</v>
      </c>
      <c r="HOH471" s="265" t="str">
        <f t="shared" si="5820"/>
        <v>Inviable Sanitariamente</v>
      </c>
      <c r="HOI471" s="265" t="str">
        <f t="shared" si="5821"/>
        <v>Inviable Sanitariamente</v>
      </c>
      <c r="HOJ471" s="265" t="str">
        <f t="shared" si="5822"/>
        <v>Inviable Sanitariamente</v>
      </c>
      <c r="HOK471" s="265" t="str">
        <f t="shared" si="5823"/>
        <v>Inviable Sanitariamente</v>
      </c>
      <c r="HOL471" s="265" t="str">
        <f t="shared" si="5824"/>
        <v>Inviable Sanitariamente</v>
      </c>
      <c r="HOM471" s="265" t="str">
        <f t="shared" si="5825"/>
        <v>Inviable Sanitariamente</v>
      </c>
      <c r="HON471" s="265" t="str">
        <f t="shared" si="5826"/>
        <v>Inviable Sanitariamente</v>
      </c>
      <c r="HOO471" s="265" t="str">
        <f t="shared" si="5827"/>
        <v>Inviable Sanitariamente</v>
      </c>
      <c r="HOP471" s="265" t="str">
        <f t="shared" si="5828"/>
        <v>Inviable Sanitariamente</v>
      </c>
      <c r="HOQ471" s="265" t="str">
        <f t="shared" si="5829"/>
        <v>Inviable Sanitariamente</v>
      </c>
      <c r="HOR471" s="265" t="str">
        <f t="shared" si="5830"/>
        <v>Inviable Sanitariamente</v>
      </c>
      <c r="HOS471" s="265" t="str">
        <f t="shared" si="5831"/>
        <v>Inviable Sanitariamente</v>
      </c>
      <c r="HOT471" s="265" t="str">
        <f t="shared" si="5832"/>
        <v>Inviable Sanitariamente</v>
      </c>
      <c r="HOU471" s="265" t="str">
        <f t="shared" si="5833"/>
        <v>Inviable Sanitariamente</v>
      </c>
      <c r="HOV471" s="265" t="str">
        <f t="shared" si="5834"/>
        <v>Inviable Sanitariamente</v>
      </c>
      <c r="HOW471" s="265" t="str">
        <f t="shared" si="5835"/>
        <v>Inviable Sanitariamente</v>
      </c>
      <c r="HOX471" s="265" t="str">
        <f t="shared" si="5836"/>
        <v>Inviable Sanitariamente</v>
      </c>
      <c r="HOY471" s="265" t="str">
        <f t="shared" si="5837"/>
        <v>Inviable Sanitariamente</v>
      </c>
      <c r="HOZ471" s="265" t="str">
        <f t="shared" si="5838"/>
        <v>Inviable Sanitariamente</v>
      </c>
      <c r="HPA471" s="265" t="str">
        <f t="shared" si="5839"/>
        <v>Inviable Sanitariamente</v>
      </c>
      <c r="HPB471" s="265" t="str">
        <f t="shared" si="5840"/>
        <v>Inviable Sanitariamente</v>
      </c>
      <c r="HPC471" s="265" t="str">
        <f t="shared" si="5841"/>
        <v>Inviable Sanitariamente</v>
      </c>
      <c r="HPD471" s="265" t="str">
        <f t="shared" si="5842"/>
        <v>Inviable Sanitariamente</v>
      </c>
      <c r="HPE471" s="265" t="str">
        <f t="shared" si="5843"/>
        <v>Inviable Sanitariamente</v>
      </c>
      <c r="HPF471" s="265" t="str">
        <f t="shared" si="5844"/>
        <v>Inviable Sanitariamente</v>
      </c>
      <c r="HPG471" s="265" t="str">
        <f t="shared" si="5845"/>
        <v>Inviable Sanitariamente</v>
      </c>
      <c r="HPH471" s="265" t="str">
        <f t="shared" si="5846"/>
        <v>Inviable Sanitariamente</v>
      </c>
      <c r="HPI471" s="265" t="str">
        <f t="shared" si="5847"/>
        <v>Inviable Sanitariamente</v>
      </c>
      <c r="HPJ471" s="265" t="str">
        <f t="shared" si="5848"/>
        <v>Inviable Sanitariamente</v>
      </c>
      <c r="HPK471" s="265" t="str">
        <f t="shared" si="5849"/>
        <v>Inviable Sanitariamente</v>
      </c>
      <c r="HPL471" s="265" t="str">
        <f t="shared" si="5850"/>
        <v>Inviable Sanitariamente</v>
      </c>
      <c r="HPM471" s="265" t="str">
        <f t="shared" si="5851"/>
        <v>Inviable Sanitariamente</v>
      </c>
      <c r="HPN471" s="265" t="str">
        <f t="shared" si="5852"/>
        <v>Inviable Sanitariamente</v>
      </c>
      <c r="HPO471" s="265" t="str">
        <f t="shared" si="5853"/>
        <v>Inviable Sanitariamente</v>
      </c>
      <c r="HPP471" s="265" t="str">
        <f t="shared" si="5854"/>
        <v>Inviable Sanitariamente</v>
      </c>
      <c r="HPQ471" s="265" t="str">
        <f t="shared" si="5855"/>
        <v>Inviable Sanitariamente</v>
      </c>
      <c r="HPR471" s="265" t="str">
        <f t="shared" si="5856"/>
        <v>Inviable Sanitariamente</v>
      </c>
      <c r="HPS471" s="265" t="str">
        <f t="shared" si="5857"/>
        <v>Inviable Sanitariamente</v>
      </c>
      <c r="HPT471" s="265" t="str">
        <f t="shared" si="5858"/>
        <v>Inviable Sanitariamente</v>
      </c>
      <c r="HPU471" s="265" t="str">
        <f t="shared" si="5859"/>
        <v>Inviable Sanitariamente</v>
      </c>
      <c r="HPV471" s="265" t="str">
        <f t="shared" si="5860"/>
        <v>Inviable Sanitariamente</v>
      </c>
      <c r="HPW471" s="265" t="str">
        <f t="shared" si="5861"/>
        <v>Inviable Sanitariamente</v>
      </c>
      <c r="HPX471" s="265" t="str">
        <f t="shared" si="5862"/>
        <v>Inviable Sanitariamente</v>
      </c>
      <c r="HPY471" s="265" t="str">
        <f t="shared" si="5863"/>
        <v>Inviable Sanitariamente</v>
      </c>
      <c r="HPZ471" s="265" t="str">
        <f t="shared" si="5864"/>
        <v>Inviable Sanitariamente</v>
      </c>
      <c r="HQA471" s="265" t="str">
        <f t="shared" si="5865"/>
        <v>Inviable Sanitariamente</v>
      </c>
      <c r="HQB471" s="265" t="str">
        <f t="shared" si="5866"/>
        <v>Inviable Sanitariamente</v>
      </c>
      <c r="HQC471" s="265" t="str">
        <f t="shared" si="5867"/>
        <v>Inviable Sanitariamente</v>
      </c>
      <c r="HQD471" s="265" t="str">
        <f t="shared" si="5868"/>
        <v>Inviable Sanitariamente</v>
      </c>
      <c r="HQE471" s="265" t="str">
        <f t="shared" si="5869"/>
        <v>Inviable Sanitariamente</v>
      </c>
      <c r="HQF471" s="265" t="str">
        <f t="shared" si="5870"/>
        <v>Inviable Sanitariamente</v>
      </c>
      <c r="HQG471" s="265" t="str">
        <f t="shared" si="5871"/>
        <v>Inviable Sanitariamente</v>
      </c>
      <c r="HQH471" s="265" t="str">
        <f t="shared" si="5872"/>
        <v>Inviable Sanitariamente</v>
      </c>
      <c r="HQI471" s="265" t="str">
        <f t="shared" si="5873"/>
        <v>Inviable Sanitariamente</v>
      </c>
      <c r="HQJ471" s="265" t="str">
        <f t="shared" si="5874"/>
        <v>Inviable Sanitariamente</v>
      </c>
      <c r="HQK471" s="265" t="str">
        <f t="shared" si="5875"/>
        <v>Inviable Sanitariamente</v>
      </c>
      <c r="HQL471" s="265" t="str">
        <f t="shared" si="5876"/>
        <v>Inviable Sanitariamente</v>
      </c>
      <c r="HQM471" s="265" t="str">
        <f t="shared" si="5877"/>
        <v>Inviable Sanitariamente</v>
      </c>
      <c r="HQN471" s="265" t="str">
        <f t="shared" si="5878"/>
        <v>Inviable Sanitariamente</v>
      </c>
      <c r="HQO471" s="265" t="str">
        <f t="shared" si="5879"/>
        <v>Inviable Sanitariamente</v>
      </c>
      <c r="HQP471" s="265" t="str">
        <f t="shared" si="5880"/>
        <v>Inviable Sanitariamente</v>
      </c>
      <c r="HQQ471" s="265" t="str">
        <f t="shared" si="5881"/>
        <v>Inviable Sanitariamente</v>
      </c>
      <c r="HQR471" s="265" t="str">
        <f t="shared" si="5882"/>
        <v>Inviable Sanitariamente</v>
      </c>
      <c r="HQS471" s="265" t="str">
        <f t="shared" si="5883"/>
        <v>Inviable Sanitariamente</v>
      </c>
      <c r="HQT471" s="265" t="str">
        <f t="shared" si="5884"/>
        <v>Inviable Sanitariamente</v>
      </c>
      <c r="HQU471" s="265" t="str">
        <f t="shared" si="5885"/>
        <v>Inviable Sanitariamente</v>
      </c>
      <c r="HQV471" s="265" t="str">
        <f t="shared" si="5886"/>
        <v>Inviable Sanitariamente</v>
      </c>
      <c r="HQW471" s="265" t="str">
        <f t="shared" si="5887"/>
        <v>Inviable Sanitariamente</v>
      </c>
      <c r="HQX471" s="265" t="str">
        <f t="shared" si="5888"/>
        <v>Inviable Sanitariamente</v>
      </c>
      <c r="HQY471" s="265" t="str">
        <f t="shared" si="5889"/>
        <v>Inviable Sanitariamente</v>
      </c>
      <c r="HQZ471" s="265" t="str">
        <f t="shared" si="5890"/>
        <v>Inviable Sanitariamente</v>
      </c>
      <c r="HRA471" s="265" t="str">
        <f t="shared" si="5891"/>
        <v>Inviable Sanitariamente</v>
      </c>
      <c r="HRB471" s="265" t="str">
        <f t="shared" si="5892"/>
        <v>Inviable Sanitariamente</v>
      </c>
      <c r="HRC471" s="265" t="str">
        <f t="shared" si="5893"/>
        <v>Inviable Sanitariamente</v>
      </c>
      <c r="HRD471" s="265" t="str">
        <f t="shared" si="5894"/>
        <v>Inviable Sanitariamente</v>
      </c>
      <c r="HRE471" s="265" t="str">
        <f t="shared" si="5895"/>
        <v>Inviable Sanitariamente</v>
      </c>
      <c r="HRF471" s="265" t="str">
        <f t="shared" si="5896"/>
        <v>Inviable Sanitariamente</v>
      </c>
      <c r="HRG471" s="265" t="str">
        <f t="shared" si="5897"/>
        <v>Inviable Sanitariamente</v>
      </c>
      <c r="HRH471" s="265" t="str">
        <f t="shared" si="5898"/>
        <v>Inviable Sanitariamente</v>
      </c>
      <c r="HRI471" s="265" t="str">
        <f t="shared" si="5899"/>
        <v>Inviable Sanitariamente</v>
      </c>
      <c r="HRJ471" s="265" t="str">
        <f t="shared" si="5900"/>
        <v>Inviable Sanitariamente</v>
      </c>
      <c r="HRK471" s="265" t="str">
        <f t="shared" si="5901"/>
        <v>Inviable Sanitariamente</v>
      </c>
      <c r="HRL471" s="265" t="str">
        <f t="shared" si="5902"/>
        <v>Inviable Sanitariamente</v>
      </c>
      <c r="HRM471" s="265" t="str">
        <f t="shared" si="5903"/>
        <v>Inviable Sanitariamente</v>
      </c>
      <c r="HRN471" s="265" t="str">
        <f t="shared" si="5904"/>
        <v>Inviable Sanitariamente</v>
      </c>
      <c r="HRO471" s="265" t="str">
        <f t="shared" si="5905"/>
        <v>Inviable Sanitariamente</v>
      </c>
      <c r="HRP471" s="265" t="str">
        <f t="shared" si="5906"/>
        <v>Inviable Sanitariamente</v>
      </c>
      <c r="HRQ471" s="265" t="str">
        <f t="shared" si="5907"/>
        <v>Inviable Sanitariamente</v>
      </c>
      <c r="HRR471" s="265" t="str">
        <f t="shared" si="5908"/>
        <v>Inviable Sanitariamente</v>
      </c>
      <c r="HRS471" s="265" t="str">
        <f t="shared" si="5909"/>
        <v>Inviable Sanitariamente</v>
      </c>
      <c r="HRT471" s="265" t="str">
        <f t="shared" si="5910"/>
        <v>Inviable Sanitariamente</v>
      </c>
      <c r="HRU471" s="265" t="str">
        <f t="shared" si="5911"/>
        <v>Inviable Sanitariamente</v>
      </c>
      <c r="HRV471" s="265" t="str">
        <f t="shared" si="5912"/>
        <v>Inviable Sanitariamente</v>
      </c>
      <c r="HRW471" s="265" t="str">
        <f t="shared" si="5913"/>
        <v>Inviable Sanitariamente</v>
      </c>
      <c r="HRX471" s="265" t="str">
        <f t="shared" si="5914"/>
        <v>Inviable Sanitariamente</v>
      </c>
      <c r="HRY471" s="265" t="str">
        <f t="shared" si="5915"/>
        <v>Inviable Sanitariamente</v>
      </c>
      <c r="HRZ471" s="265" t="str">
        <f t="shared" si="5916"/>
        <v>Inviable Sanitariamente</v>
      </c>
      <c r="HSA471" s="265" t="str">
        <f t="shared" si="5917"/>
        <v>Inviable Sanitariamente</v>
      </c>
      <c r="HSB471" s="265" t="str">
        <f t="shared" si="5918"/>
        <v>Inviable Sanitariamente</v>
      </c>
      <c r="HSC471" s="265" t="str">
        <f t="shared" si="5919"/>
        <v>Inviable Sanitariamente</v>
      </c>
      <c r="HSD471" s="265" t="str">
        <f t="shared" si="5920"/>
        <v>Inviable Sanitariamente</v>
      </c>
      <c r="HSE471" s="265" t="str">
        <f t="shared" si="5921"/>
        <v>Inviable Sanitariamente</v>
      </c>
      <c r="HSF471" s="265" t="str">
        <f t="shared" si="5922"/>
        <v>Inviable Sanitariamente</v>
      </c>
      <c r="HSG471" s="265" t="str">
        <f t="shared" si="5923"/>
        <v>Inviable Sanitariamente</v>
      </c>
      <c r="HSH471" s="265" t="str">
        <f t="shared" si="5924"/>
        <v>Inviable Sanitariamente</v>
      </c>
      <c r="HSI471" s="265" t="str">
        <f t="shared" si="5925"/>
        <v>Inviable Sanitariamente</v>
      </c>
      <c r="HSJ471" s="265" t="str">
        <f t="shared" si="5926"/>
        <v>Inviable Sanitariamente</v>
      </c>
      <c r="HSK471" s="265" t="str">
        <f t="shared" si="5927"/>
        <v>Inviable Sanitariamente</v>
      </c>
      <c r="HSL471" s="265" t="str">
        <f t="shared" si="5928"/>
        <v>Inviable Sanitariamente</v>
      </c>
      <c r="HSM471" s="265" t="str">
        <f t="shared" si="5929"/>
        <v>Inviable Sanitariamente</v>
      </c>
      <c r="HSN471" s="265" t="str">
        <f t="shared" si="5930"/>
        <v>Inviable Sanitariamente</v>
      </c>
      <c r="HSO471" s="265" t="str">
        <f t="shared" si="5931"/>
        <v>Inviable Sanitariamente</v>
      </c>
      <c r="HSP471" s="265" t="str">
        <f t="shared" si="5932"/>
        <v>Inviable Sanitariamente</v>
      </c>
      <c r="HSQ471" s="265" t="str">
        <f t="shared" si="5933"/>
        <v>Inviable Sanitariamente</v>
      </c>
      <c r="HSR471" s="265" t="str">
        <f t="shared" si="5934"/>
        <v>Inviable Sanitariamente</v>
      </c>
      <c r="HSS471" s="265" t="str">
        <f t="shared" si="5935"/>
        <v>Inviable Sanitariamente</v>
      </c>
      <c r="HST471" s="265" t="str">
        <f t="shared" si="5936"/>
        <v>Inviable Sanitariamente</v>
      </c>
      <c r="HSU471" s="265" t="str">
        <f t="shared" si="5937"/>
        <v>Inviable Sanitariamente</v>
      </c>
      <c r="HSV471" s="265" t="str">
        <f t="shared" si="5938"/>
        <v>Inviable Sanitariamente</v>
      </c>
      <c r="HSW471" s="265" t="str">
        <f t="shared" si="5939"/>
        <v>Inviable Sanitariamente</v>
      </c>
      <c r="HSX471" s="265" t="str">
        <f t="shared" si="5940"/>
        <v>Inviable Sanitariamente</v>
      </c>
      <c r="HSY471" s="265" t="str">
        <f t="shared" si="5941"/>
        <v>Inviable Sanitariamente</v>
      </c>
      <c r="HSZ471" s="265" t="str">
        <f t="shared" si="5942"/>
        <v>Inviable Sanitariamente</v>
      </c>
      <c r="HTA471" s="265" t="str">
        <f t="shared" si="5943"/>
        <v>Inviable Sanitariamente</v>
      </c>
      <c r="HTB471" s="265" t="str">
        <f t="shared" si="5944"/>
        <v>Inviable Sanitariamente</v>
      </c>
      <c r="HTC471" s="265" t="str">
        <f t="shared" si="5945"/>
        <v>Inviable Sanitariamente</v>
      </c>
      <c r="HTD471" s="265" t="str">
        <f t="shared" si="5946"/>
        <v>Inviable Sanitariamente</v>
      </c>
      <c r="HTE471" s="265" t="str">
        <f t="shared" si="5947"/>
        <v>Inviable Sanitariamente</v>
      </c>
      <c r="HTF471" s="265" t="str">
        <f t="shared" si="5948"/>
        <v>Inviable Sanitariamente</v>
      </c>
      <c r="HTG471" s="265" t="str">
        <f t="shared" si="5949"/>
        <v>Inviable Sanitariamente</v>
      </c>
      <c r="HTH471" s="265" t="str">
        <f t="shared" si="5950"/>
        <v>Inviable Sanitariamente</v>
      </c>
      <c r="HTI471" s="265" t="str">
        <f t="shared" si="5951"/>
        <v>Inviable Sanitariamente</v>
      </c>
      <c r="HTJ471" s="265" t="str">
        <f t="shared" si="5952"/>
        <v>Inviable Sanitariamente</v>
      </c>
      <c r="HTK471" s="265" t="str">
        <f t="shared" si="5953"/>
        <v>Inviable Sanitariamente</v>
      </c>
      <c r="HTL471" s="265" t="str">
        <f t="shared" si="5954"/>
        <v>Inviable Sanitariamente</v>
      </c>
      <c r="HTM471" s="265" t="str">
        <f t="shared" si="5955"/>
        <v>Inviable Sanitariamente</v>
      </c>
      <c r="HTN471" s="265" t="str">
        <f t="shared" si="5956"/>
        <v>Inviable Sanitariamente</v>
      </c>
      <c r="HTO471" s="265" t="str">
        <f t="shared" si="5957"/>
        <v>Inviable Sanitariamente</v>
      </c>
      <c r="HTP471" s="265" t="str">
        <f t="shared" si="5958"/>
        <v>Inviable Sanitariamente</v>
      </c>
      <c r="HTQ471" s="265" t="str">
        <f t="shared" si="5959"/>
        <v>Inviable Sanitariamente</v>
      </c>
      <c r="HTR471" s="265" t="str">
        <f t="shared" si="5960"/>
        <v>Inviable Sanitariamente</v>
      </c>
      <c r="HTS471" s="265" t="str">
        <f t="shared" si="5961"/>
        <v>Inviable Sanitariamente</v>
      </c>
      <c r="HTT471" s="265" t="str">
        <f t="shared" si="5962"/>
        <v>Inviable Sanitariamente</v>
      </c>
      <c r="HTU471" s="265" t="str">
        <f t="shared" si="5963"/>
        <v>Inviable Sanitariamente</v>
      </c>
      <c r="HTV471" s="265" t="str">
        <f t="shared" si="5964"/>
        <v>Inviable Sanitariamente</v>
      </c>
      <c r="HTW471" s="265" t="str">
        <f t="shared" si="5965"/>
        <v>Inviable Sanitariamente</v>
      </c>
      <c r="HTX471" s="265" t="str">
        <f t="shared" si="5966"/>
        <v>Inviable Sanitariamente</v>
      </c>
      <c r="HTY471" s="265" t="str">
        <f t="shared" si="5967"/>
        <v>Inviable Sanitariamente</v>
      </c>
      <c r="HTZ471" s="265" t="str">
        <f t="shared" si="5968"/>
        <v>Inviable Sanitariamente</v>
      </c>
      <c r="HUA471" s="265" t="str">
        <f t="shared" si="5969"/>
        <v>Inviable Sanitariamente</v>
      </c>
      <c r="HUB471" s="265" t="str">
        <f t="shared" si="5970"/>
        <v>Inviable Sanitariamente</v>
      </c>
      <c r="HUC471" s="265" t="str">
        <f t="shared" si="5971"/>
        <v>Inviable Sanitariamente</v>
      </c>
      <c r="HUD471" s="265" t="str">
        <f t="shared" si="5972"/>
        <v>Inviable Sanitariamente</v>
      </c>
      <c r="HUE471" s="265" t="str">
        <f t="shared" si="5973"/>
        <v>Inviable Sanitariamente</v>
      </c>
      <c r="HUF471" s="265" t="str">
        <f t="shared" si="5974"/>
        <v>Inviable Sanitariamente</v>
      </c>
      <c r="HUG471" s="265" t="str">
        <f t="shared" si="5975"/>
        <v>Inviable Sanitariamente</v>
      </c>
      <c r="HUH471" s="265" t="str">
        <f t="shared" si="5976"/>
        <v>Inviable Sanitariamente</v>
      </c>
      <c r="HUI471" s="265" t="str">
        <f t="shared" si="5977"/>
        <v>Inviable Sanitariamente</v>
      </c>
      <c r="HUJ471" s="265" t="str">
        <f t="shared" si="5978"/>
        <v>Inviable Sanitariamente</v>
      </c>
      <c r="HUK471" s="265" t="str">
        <f t="shared" si="5979"/>
        <v>Inviable Sanitariamente</v>
      </c>
      <c r="HUL471" s="265" t="str">
        <f t="shared" si="5980"/>
        <v>Inviable Sanitariamente</v>
      </c>
      <c r="HUM471" s="265" t="str">
        <f t="shared" si="5981"/>
        <v>Inviable Sanitariamente</v>
      </c>
      <c r="HUN471" s="265" t="str">
        <f t="shared" si="5982"/>
        <v>Inviable Sanitariamente</v>
      </c>
      <c r="HUO471" s="265" t="str">
        <f t="shared" si="5983"/>
        <v>Inviable Sanitariamente</v>
      </c>
      <c r="HUP471" s="265" t="str">
        <f t="shared" si="5984"/>
        <v>Inviable Sanitariamente</v>
      </c>
      <c r="HUQ471" s="265" t="str">
        <f t="shared" si="5985"/>
        <v>Inviable Sanitariamente</v>
      </c>
      <c r="HUR471" s="265" t="str">
        <f t="shared" si="5986"/>
        <v>Inviable Sanitariamente</v>
      </c>
      <c r="HUS471" s="265" t="str">
        <f t="shared" si="5987"/>
        <v>Inviable Sanitariamente</v>
      </c>
      <c r="HUT471" s="265" t="str">
        <f t="shared" si="5988"/>
        <v>Inviable Sanitariamente</v>
      </c>
      <c r="HUU471" s="265" t="str">
        <f t="shared" si="5989"/>
        <v>Inviable Sanitariamente</v>
      </c>
      <c r="HUV471" s="265" t="str">
        <f t="shared" si="5990"/>
        <v>Inviable Sanitariamente</v>
      </c>
      <c r="HUW471" s="265" t="str">
        <f t="shared" si="5991"/>
        <v>Inviable Sanitariamente</v>
      </c>
      <c r="HUX471" s="265" t="str">
        <f t="shared" si="5992"/>
        <v>Inviable Sanitariamente</v>
      </c>
      <c r="HUY471" s="265" t="str">
        <f t="shared" si="5993"/>
        <v>Inviable Sanitariamente</v>
      </c>
      <c r="HUZ471" s="265" t="str">
        <f t="shared" si="5994"/>
        <v>Inviable Sanitariamente</v>
      </c>
      <c r="HVA471" s="265" t="str">
        <f t="shared" si="5995"/>
        <v>Inviable Sanitariamente</v>
      </c>
      <c r="HVB471" s="265" t="str">
        <f t="shared" si="5996"/>
        <v>Inviable Sanitariamente</v>
      </c>
      <c r="HVC471" s="265" t="str">
        <f t="shared" si="5997"/>
        <v>Inviable Sanitariamente</v>
      </c>
      <c r="HVD471" s="265" t="str">
        <f t="shared" si="5998"/>
        <v>Inviable Sanitariamente</v>
      </c>
      <c r="HVE471" s="265" t="str">
        <f t="shared" si="5999"/>
        <v>Inviable Sanitariamente</v>
      </c>
      <c r="HVF471" s="265" t="str">
        <f t="shared" si="6000"/>
        <v>Inviable Sanitariamente</v>
      </c>
      <c r="HVG471" s="265" t="str">
        <f t="shared" si="6001"/>
        <v>Inviable Sanitariamente</v>
      </c>
      <c r="HVH471" s="265" t="str">
        <f t="shared" si="6002"/>
        <v>Inviable Sanitariamente</v>
      </c>
      <c r="HVI471" s="265" t="str">
        <f t="shared" si="6003"/>
        <v>Inviable Sanitariamente</v>
      </c>
      <c r="HVJ471" s="265" t="str">
        <f t="shared" si="6004"/>
        <v>Inviable Sanitariamente</v>
      </c>
      <c r="HVK471" s="265" t="str">
        <f t="shared" si="6005"/>
        <v>Inviable Sanitariamente</v>
      </c>
      <c r="HVL471" s="265" t="str">
        <f t="shared" si="6006"/>
        <v>Inviable Sanitariamente</v>
      </c>
      <c r="HVM471" s="265" t="str">
        <f t="shared" si="6007"/>
        <v>Inviable Sanitariamente</v>
      </c>
      <c r="HVN471" s="265" t="str">
        <f t="shared" si="6008"/>
        <v>Inviable Sanitariamente</v>
      </c>
      <c r="HVO471" s="265" t="str">
        <f t="shared" si="6009"/>
        <v>Inviable Sanitariamente</v>
      </c>
      <c r="HVP471" s="265" t="str">
        <f t="shared" si="6010"/>
        <v>Inviable Sanitariamente</v>
      </c>
      <c r="HVQ471" s="265" t="str">
        <f t="shared" si="6011"/>
        <v>Inviable Sanitariamente</v>
      </c>
      <c r="HVR471" s="265" t="str">
        <f t="shared" si="6012"/>
        <v>Inviable Sanitariamente</v>
      </c>
      <c r="HVS471" s="265" t="str">
        <f t="shared" si="6013"/>
        <v>Inviable Sanitariamente</v>
      </c>
      <c r="HVT471" s="265" t="str">
        <f t="shared" si="6014"/>
        <v>Inviable Sanitariamente</v>
      </c>
      <c r="HVU471" s="265" t="str">
        <f t="shared" si="6015"/>
        <v>Inviable Sanitariamente</v>
      </c>
      <c r="HVV471" s="265" t="str">
        <f t="shared" si="6016"/>
        <v>Inviable Sanitariamente</v>
      </c>
      <c r="HVW471" s="265" t="str">
        <f t="shared" si="6017"/>
        <v>Inviable Sanitariamente</v>
      </c>
      <c r="HVX471" s="265" t="str">
        <f t="shared" si="6018"/>
        <v>Inviable Sanitariamente</v>
      </c>
      <c r="HVY471" s="265" t="str">
        <f t="shared" si="6019"/>
        <v>Inviable Sanitariamente</v>
      </c>
      <c r="HVZ471" s="265" t="str">
        <f t="shared" si="6020"/>
        <v>Inviable Sanitariamente</v>
      </c>
      <c r="HWA471" s="265" t="str">
        <f t="shared" si="6021"/>
        <v>Inviable Sanitariamente</v>
      </c>
      <c r="HWB471" s="265" t="str">
        <f t="shared" si="6022"/>
        <v>Inviable Sanitariamente</v>
      </c>
      <c r="HWC471" s="265" t="str">
        <f t="shared" si="6023"/>
        <v>Inviable Sanitariamente</v>
      </c>
      <c r="HWD471" s="265" t="str">
        <f t="shared" si="6024"/>
        <v>Inviable Sanitariamente</v>
      </c>
      <c r="HWE471" s="265" t="str">
        <f t="shared" si="6025"/>
        <v>Inviable Sanitariamente</v>
      </c>
      <c r="HWF471" s="265" t="str">
        <f t="shared" si="6026"/>
        <v>Inviable Sanitariamente</v>
      </c>
      <c r="HWG471" s="265" t="str">
        <f t="shared" si="6027"/>
        <v>Inviable Sanitariamente</v>
      </c>
      <c r="HWH471" s="265" t="str">
        <f t="shared" si="6028"/>
        <v>Inviable Sanitariamente</v>
      </c>
      <c r="HWI471" s="265" t="str">
        <f t="shared" si="6029"/>
        <v>Inviable Sanitariamente</v>
      </c>
      <c r="HWJ471" s="265" t="str">
        <f t="shared" si="6030"/>
        <v>Inviable Sanitariamente</v>
      </c>
      <c r="HWK471" s="265" t="str">
        <f t="shared" si="6031"/>
        <v>Inviable Sanitariamente</v>
      </c>
      <c r="HWL471" s="265" t="str">
        <f t="shared" si="6032"/>
        <v>Inviable Sanitariamente</v>
      </c>
      <c r="HWM471" s="265" t="str">
        <f t="shared" si="6033"/>
        <v>Inviable Sanitariamente</v>
      </c>
      <c r="HWN471" s="265" t="str">
        <f t="shared" si="6034"/>
        <v>Inviable Sanitariamente</v>
      </c>
      <c r="HWO471" s="265" t="str">
        <f t="shared" si="6035"/>
        <v>Inviable Sanitariamente</v>
      </c>
      <c r="HWP471" s="265" t="str">
        <f t="shared" si="6036"/>
        <v>Inviable Sanitariamente</v>
      </c>
      <c r="HWQ471" s="265" t="str">
        <f t="shared" si="6037"/>
        <v>Inviable Sanitariamente</v>
      </c>
      <c r="HWR471" s="265" t="str">
        <f t="shared" si="6038"/>
        <v>Inviable Sanitariamente</v>
      </c>
      <c r="HWS471" s="265" t="str">
        <f t="shared" si="6039"/>
        <v>Inviable Sanitariamente</v>
      </c>
      <c r="HWT471" s="265" t="str">
        <f t="shared" si="6040"/>
        <v>Inviable Sanitariamente</v>
      </c>
      <c r="HWU471" s="265" t="str">
        <f t="shared" si="6041"/>
        <v>Inviable Sanitariamente</v>
      </c>
      <c r="HWV471" s="265" t="str">
        <f t="shared" si="6042"/>
        <v>Inviable Sanitariamente</v>
      </c>
      <c r="HWW471" s="265" t="str">
        <f t="shared" si="6043"/>
        <v>Inviable Sanitariamente</v>
      </c>
      <c r="HWX471" s="265" t="str">
        <f t="shared" si="6044"/>
        <v>Inviable Sanitariamente</v>
      </c>
      <c r="HWY471" s="265" t="str">
        <f t="shared" si="6045"/>
        <v>Inviable Sanitariamente</v>
      </c>
      <c r="HWZ471" s="265" t="str">
        <f t="shared" si="6046"/>
        <v>Inviable Sanitariamente</v>
      </c>
      <c r="HXA471" s="265" t="str">
        <f t="shared" si="6047"/>
        <v>Inviable Sanitariamente</v>
      </c>
      <c r="HXB471" s="265" t="str">
        <f t="shared" si="6048"/>
        <v>Inviable Sanitariamente</v>
      </c>
      <c r="HXC471" s="265" t="str">
        <f t="shared" si="6049"/>
        <v>Inviable Sanitariamente</v>
      </c>
      <c r="HXD471" s="265" t="str">
        <f t="shared" si="6050"/>
        <v>Inviable Sanitariamente</v>
      </c>
      <c r="HXE471" s="265" t="str">
        <f t="shared" si="6051"/>
        <v>Inviable Sanitariamente</v>
      </c>
      <c r="HXF471" s="265" t="str">
        <f t="shared" si="6052"/>
        <v>Inviable Sanitariamente</v>
      </c>
      <c r="HXG471" s="265" t="str">
        <f t="shared" si="6053"/>
        <v>Inviable Sanitariamente</v>
      </c>
      <c r="HXH471" s="265" t="str">
        <f t="shared" si="6054"/>
        <v>Inviable Sanitariamente</v>
      </c>
      <c r="HXI471" s="265" t="str">
        <f t="shared" si="6055"/>
        <v>Inviable Sanitariamente</v>
      </c>
      <c r="HXJ471" s="265" t="str">
        <f t="shared" si="6056"/>
        <v>Inviable Sanitariamente</v>
      </c>
      <c r="HXK471" s="265" t="str">
        <f t="shared" si="6057"/>
        <v>Inviable Sanitariamente</v>
      </c>
      <c r="HXL471" s="265" t="str">
        <f t="shared" si="6058"/>
        <v>Inviable Sanitariamente</v>
      </c>
      <c r="HXM471" s="265" t="str">
        <f t="shared" si="6059"/>
        <v>Inviable Sanitariamente</v>
      </c>
      <c r="HXN471" s="265" t="str">
        <f t="shared" si="6060"/>
        <v>Inviable Sanitariamente</v>
      </c>
      <c r="HXO471" s="265" t="str">
        <f t="shared" si="6061"/>
        <v>Inviable Sanitariamente</v>
      </c>
      <c r="HXP471" s="265" t="str">
        <f t="shared" si="6062"/>
        <v>Inviable Sanitariamente</v>
      </c>
      <c r="HXQ471" s="265" t="str">
        <f t="shared" si="6063"/>
        <v>Inviable Sanitariamente</v>
      </c>
      <c r="HXR471" s="265" t="str">
        <f t="shared" si="6064"/>
        <v>Inviable Sanitariamente</v>
      </c>
      <c r="HXS471" s="265" t="str">
        <f t="shared" si="6065"/>
        <v>Inviable Sanitariamente</v>
      </c>
      <c r="HXT471" s="265" t="str">
        <f t="shared" si="6066"/>
        <v>Inviable Sanitariamente</v>
      </c>
      <c r="HXU471" s="265" t="str">
        <f t="shared" si="6067"/>
        <v>Inviable Sanitariamente</v>
      </c>
      <c r="HXV471" s="265" t="str">
        <f t="shared" si="6068"/>
        <v>Inviable Sanitariamente</v>
      </c>
      <c r="HXW471" s="265" t="str">
        <f t="shared" si="6069"/>
        <v>Inviable Sanitariamente</v>
      </c>
      <c r="HXX471" s="265" t="str">
        <f t="shared" si="6070"/>
        <v>Inviable Sanitariamente</v>
      </c>
      <c r="HXY471" s="265" t="str">
        <f t="shared" si="6071"/>
        <v>Inviable Sanitariamente</v>
      </c>
      <c r="HXZ471" s="265" t="str">
        <f t="shared" si="6072"/>
        <v>Inviable Sanitariamente</v>
      </c>
      <c r="HYA471" s="265" t="str">
        <f t="shared" si="6073"/>
        <v>Inviable Sanitariamente</v>
      </c>
      <c r="HYB471" s="265" t="str">
        <f t="shared" si="6074"/>
        <v>Inviable Sanitariamente</v>
      </c>
      <c r="HYC471" s="265" t="str">
        <f t="shared" si="6075"/>
        <v>Inviable Sanitariamente</v>
      </c>
      <c r="HYD471" s="265" t="str">
        <f t="shared" si="6076"/>
        <v>Inviable Sanitariamente</v>
      </c>
      <c r="HYE471" s="265" t="str">
        <f t="shared" si="6077"/>
        <v>Inviable Sanitariamente</v>
      </c>
      <c r="HYF471" s="265" t="str">
        <f t="shared" si="6078"/>
        <v>Inviable Sanitariamente</v>
      </c>
      <c r="HYG471" s="265" t="str">
        <f t="shared" si="6079"/>
        <v>Inviable Sanitariamente</v>
      </c>
      <c r="HYH471" s="265" t="str">
        <f t="shared" si="6080"/>
        <v>Inviable Sanitariamente</v>
      </c>
      <c r="HYI471" s="265" t="str">
        <f t="shared" si="6081"/>
        <v>Inviable Sanitariamente</v>
      </c>
      <c r="HYJ471" s="265" t="str">
        <f t="shared" si="6082"/>
        <v>Inviable Sanitariamente</v>
      </c>
      <c r="HYK471" s="265" t="str">
        <f t="shared" si="6083"/>
        <v>Inviable Sanitariamente</v>
      </c>
      <c r="HYL471" s="265" t="str">
        <f t="shared" si="6084"/>
        <v>Inviable Sanitariamente</v>
      </c>
      <c r="HYM471" s="265" t="str">
        <f t="shared" si="6085"/>
        <v>Inviable Sanitariamente</v>
      </c>
      <c r="HYN471" s="265" t="str">
        <f t="shared" si="6086"/>
        <v>Inviable Sanitariamente</v>
      </c>
      <c r="HYO471" s="265" t="str">
        <f t="shared" si="6087"/>
        <v>Inviable Sanitariamente</v>
      </c>
      <c r="HYP471" s="265" t="str">
        <f t="shared" si="6088"/>
        <v>Inviable Sanitariamente</v>
      </c>
      <c r="HYQ471" s="265" t="str">
        <f t="shared" si="6089"/>
        <v>Inviable Sanitariamente</v>
      </c>
      <c r="HYR471" s="265" t="str">
        <f t="shared" si="6090"/>
        <v>Inviable Sanitariamente</v>
      </c>
      <c r="HYS471" s="265" t="str">
        <f t="shared" si="6091"/>
        <v>Inviable Sanitariamente</v>
      </c>
      <c r="HYT471" s="265" t="str">
        <f t="shared" si="6092"/>
        <v>Inviable Sanitariamente</v>
      </c>
      <c r="HYU471" s="265" t="str">
        <f t="shared" si="6093"/>
        <v>Inviable Sanitariamente</v>
      </c>
      <c r="HYV471" s="265" t="str">
        <f t="shared" si="6094"/>
        <v>Inviable Sanitariamente</v>
      </c>
      <c r="HYW471" s="265" t="str">
        <f t="shared" si="6095"/>
        <v>Inviable Sanitariamente</v>
      </c>
      <c r="HYX471" s="265" t="str">
        <f t="shared" si="6096"/>
        <v>Inviable Sanitariamente</v>
      </c>
      <c r="HYY471" s="265" t="str">
        <f t="shared" si="6097"/>
        <v>Inviable Sanitariamente</v>
      </c>
      <c r="HYZ471" s="265" t="str">
        <f t="shared" si="6098"/>
        <v>Inviable Sanitariamente</v>
      </c>
      <c r="HZA471" s="265" t="str">
        <f t="shared" si="6099"/>
        <v>Inviable Sanitariamente</v>
      </c>
      <c r="HZB471" s="265" t="str">
        <f t="shared" si="6100"/>
        <v>Inviable Sanitariamente</v>
      </c>
      <c r="HZC471" s="265" t="str">
        <f t="shared" si="6101"/>
        <v>Inviable Sanitariamente</v>
      </c>
      <c r="HZD471" s="265" t="str">
        <f t="shared" si="6102"/>
        <v>Inviable Sanitariamente</v>
      </c>
      <c r="HZE471" s="265" t="str">
        <f t="shared" si="6103"/>
        <v>Inviable Sanitariamente</v>
      </c>
      <c r="HZF471" s="265" t="str">
        <f t="shared" si="6104"/>
        <v>Inviable Sanitariamente</v>
      </c>
      <c r="HZG471" s="265" t="str">
        <f t="shared" si="6105"/>
        <v>Inviable Sanitariamente</v>
      </c>
      <c r="HZH471" s="265" t="str">
        <f t="shared" si="6106"/>
        <v>Inviable Sanitariamente</v>
      </c>
      <c r="HZI471" s="265" t="str">
        <f t="shared" si="6107"/>
        <v>Inviable Sanitariamente</v>
      </c>
      <c r="HZJ471" s="265" t="str">
        <f t="shared" si="6108"/>
        <v>Inviable Sanitariamente</v>
      </c>
      <c r="HZK471" s="265" t="str">
        <f t="shared" si="6109"/>
        <v>Inviable Sanitariamente</v>
      </c>
      <c r="HZL471" s="265" t="str">
        <f t="shared" si="6110"/>
        <v>Inviable Sanitariamente</v>
      </c>
      <c r="HZM471" s="265" t="str">
        <f t="shared" si="6111"/>
        <v>Inviable Sanitariamente</v>
      </c>
      <c r="HZN471" s="265" t="str">
        <f t="shared" si="6112"/>
        <v>Inviable Sanitariamente</v>
      </c>
      <c r="HZO471" s="265" t="str">
        <f t="shared" si="6113"/>
        <v>Inviable Sanitariamente</v>
      </c>
      <c r="HZP471" s="265" t="str">
        <f t="shared" si="6114"/>
        <v>Inviable Sanitariamente</v>
      </c>
      <c r="HZQ471" s="265" t="str">
        <f t="shared" si="6115"/>
        <v>Inviable Sanitariamente</v>
      </c>
      <c r="HZR471" s="265" t="str">
        <f t="shared" si="6116"/>
        <v>Inviable Sanitariamente</v>
      </c>
      <c r="HZS471" s="265" t="str">
        <f t="shared" si="6117"/>
        <v>Inviable Sanitariamente</v>
      </c>
      <c r="HZT471" s="265" t="str">
        <f t="shared" si="6118"/>
        <v>Inviable Sanitariamente</v>
      </c>
      <c r="HZU471" s="265" t="str">
        <f t="shared" si="6119"/>
        <v>Inviable Sanitariamente</v>
      </c>
      <c r="HZV471" s="265" t="str">
        <f t="shared" si="6120"/>
        <v>Inviable Sanitariamente</v>
      </c>
      <c r="HZW471" s="265" t="str">
        <f t="shared" si="6121"/>
        <v>Inviable Sanitariamente</v>
      </c>
      <c r="HZX471" s="265" t="str">
        <f t="shared" si="6122"/>
        <v>Inviable Sanitariamente</v>
      </c>
      <c r="HZY471" s="265" t="str">
        <f t="shared" si="6123"/>
        <v>Inviable Sanitariamente</v>
      </c>
      <c r="HZZ471" s="265" t="str">
        <f t="shared" si="6124"/>
        <v>Inviable Sanitariamente</v>
      </c>
      <c r="IAA471" s="265" t="str">
        <f t="shared" si="6125"/>
        <v>Inviable Sanitariamente</v>
      </c>
      <c r="IAB471" s="265" t="str">
        <f t="shared" si="6126"/>
        <v>Inviable Sanitariamente</v>
      </c>
      <c r="IAC471" s="265" t="str">
        <f t="shared" si="6127"/>
        <v>Inviable Sanitariamente</v>
      </c>
      <c r="IAD471" s="265" t="str">
        <f t="shared" si="6128"/>
        <v>Inviable Sanitariamente</v>
      </c>
      <c r="IAE471" s="265" t="str">
        <f t="shared" si="6129"/>
        <v>Inviable Sanitariamente</v>
      </c>
      <c r="IAF471" s="265" t="str">
        <f t="shared" si="6130"/>
        <v>Inviable Sanitariamente</v>
      </c>
      <c r="IAG471" s="265" t="str">
        <f t="shared" si="6131"/>
        <v>Inviable Sanitariamente</v>
      </c>
      <c r="IAH471" s="265" t="str">
        <f t="shared" si="6132"/>
        <v>Inviable Sanitariamente</v>
      </c>
      <c r="IAI471" s="265" t="str">
        <f t="shared" si="6133"/>
        <v>Inviable Sanitariamente</v>
      </c>
      <c r="IAJ471" s="265" t="str">
        <f t="shared" si="6134"/>
        <v>Inviable Sanitariamente</v>
      </c>
      <c r="IAK471" s="265" t="str">
        <f t="shared" si="6135"/>
        <v>Inviable Sanitariamente</v>
      </c>
      <c r="IAL471" s="265" t="str">
        <f t="shared" si="6136"/>
        <v>Inviable Sanitariamente</v>
      </c>
      <c r="IAM471" s="265" t="str">
        <f t="shared" si="6137"/>
        <v>Inviable Sanitariamente</v>
      </c>
      <c r="IAN471" s="265" t="str">
        <f t="shared" si="6138"/>
        <v>Inviable Sanitariamente</v>
      </c>
      <c r="IAO471" s="265" t="str">
        <f t="shared" si="6139"/>
        <v>Inviable Sanitariamente</v>
      </c>
      <c r="IAP471" s="265" t="str">
        <f t="shared" si="6140"/>
        <v>Inviable Sanitariamente</v>
      </c>
      <c r="IAQ471" s="265" t="str">
        <f t="shared" si="6141"/>
        <v>Inviable Sanitariamente</v>
      </c>
      <c r="IAR471" s="265" t="str">
        <f t="shared" si="6142"/>
        <v>Inviable Sanitariamente</v>
      </c>
      <c r="IAS471" s="265" t="str">
        <f t="shared" si="6143"/>
        <v>Inviable Sanitariamente</v>
      </c>
      <c r="IAT471" s="265" t="str">
        <f t="shared" si="6144"/>
        <v>Inviable Sanitariamente</v>
      </c>
      <c r="IAU471" s="265" t="str">
        <f t="shared" si="6145"/>
        <v>Inviable Sanitariamente</v>
      </c>
      <c r="IAV471" s="265" t="str">
        <f t="shared" si="6146"/>
        <v>Inviable Sanitariamente</v>
      </c>
      <c r="IAW471" s="265" t="str">
        <f t="shared" si="6147"/>
        <v>Inviable Sanitariamente</v>
      </c>
      <c r="IAX471" s="265" t="str">
        <f t="shared" si="6148"/>
        <v>Inviable Sanitariamente</v>
      </c>
      <c r="IAY471" s="265" t="str">
        <f t="shared" si="6149"/>
        <v>Inviable Sanitariamente</v>
      </c>
      <c r="IAZ471" s="265" t="str">
        <f t="shared" si="6150"/>
        <v>Inviable Sanitariamente</v>
      </c>
      <c r="IBA471" s="265" t="str">
        <f t="shared" si="6151"/>
        <v>Inviable Sanitariamente</v>
      </c>
      <c r="IBB471" s="265" t="str">
        <f t="shared" si="6152"/>
        <v>Inviable Sanitariamente</v>
      </c>
      <c r="IBC471" s="265" t="str">
        <f t="shared" si="6153"/>
        <v>Inviable Sanitariamente</v>
      </c>
      <c r="IBD471" s="265" t="str">
        <f t="shared" si="6154"/>
        <v>Inviable Sanitariamente</v>
      </c>
      <c r="IBE471" s="265" t="str">
        <f t="shared" si="6155"/>
        <v>Inviable Sanitariamente</v>
      </c>
      <c r="IBF471" s="265" t="str">
        <f t="shared" si="6156"/>
        <v>Inviable Sanitariamente</v>
      </c>
      <c r="IBG471" s="265" t="str">
        <f t="shared" si="6157"/>
        <v>Inviable Sanitariamente</v>
      </c>
      <c r="IBH471" s="265" t="str">
        <f t="shared" si="6158"/>
        <v>Inviable Sanitariamente</v>
      </c>
      <c r="IBI471" s="265" t="str">
        <f t="shared" si="6159"/>
        <v>Inviable Sanitariamente</v>
      </c>
      <c r="IBJ471" s="265" t="str">
        <f t="shared" si="6160"/>
        <v>Inviable Sanitariamente</v>
      </c>
      <c r="IBK471" s="265" t="str">
        <f t="shared" si="6161"/>
        <v>Inviable Sanitariamente</v>
      </c>
      <c r="IBL471" s="265" t="str">
        <f t="shared" si="6162"/>
        <v>Inviable Sanitariamente</v>
      </c>
      <c r="IBM471" s="265" t="str">
        <f t="shared" si="6163"/>
        <v>Inviable Sanitariamente</v>
      </c>
      <c r="IBN471" s="265" t="str">
        <f t="shared" si="6164"/>
        <v>Inviable Sanitariamente</v>
      </c>
      <c r="IBO471" s="265" t="str">
        <f t="shared" si="6165"/>
        <v>Inviable Sanitariamente</v>
      </c>
      <c r="IBP471" s="265" t="str">
        <f t="shared" si="6166"/>
        <v>Inviable Sanitariamente</v>
      </c>
      <c r="IBQ471" s="265" t="str">
        <f t="shared" si="6167"/>
        <v>Inviable Sanitariamente</v>
      </c>
      <c r="IBR471" s="265" t="str">
        <f t="shared" si="6168"/>
        <v>Inviable Sanitariamente</v>
      </c>
      <c r="IBS471" s="265" t="str">
        <f t="shared" si="6169"/>
        <v>Inviable Sanitariamente</v>
      </c>
      <c r="IBT471" s="265" t="str">
        <f t="shared" si="6170"/>
        <v>Inviable Sanitariamente</v>
      </c>
      <c r="IBU471" s="265" t="str">
        <f t="shared" si="6171"/>
        <v>Inviable Sanitariamente</v>
      </c>
      <c r="IBV471" s="265" t="str">
        <f t="shared" si="6172"/>
        <v>Inviable Sanitariamente</v>
      </c>
      <c r="IBW471" s="265" t="str">
        <f t="shared" si="6173"/>
        <v>Inviable Sanitariamente</v>
      </c>
      <c r="IBX471" s="265" t="str">
        <f t="shared" si="6174"/>
        <v>Inviable Sanitariamente</v>
      </c>
      <c r="IBY471" s="265" t="str">
        <f t="shared" si="6175"/>
        <v>Inviable Sanitariamente</v>
      </c>
      <c r="IBZ471" s="265" t="str">
        <f t="shared" si="6176"/>
        <v>Inviable Sanitariamente</v>
      </c>
      <c r="ICA471" s="265" t="str">
        <f t="shared" si="6177"/>
        <v>Inviable Sanitariamente</v>
      </c>
      <c r="ICB471" s="265" t="str">
        <f t="shared" si="6178"/>
        <v>Inviable Sanitariamente</v>
      </c>
      <c r="ICC471" s="265" t="str">
        <f t="shared" si="6179"/>
        <v>Inviable Sanitariamente</v>
      </c>
      <c r="ICD471" s="265" t="str">
        <f t="shared" si="6180"/>
        <v>Inviable Sanitariamente</v>
      </c>
      <c r="ICE471" s="265" t="str">
        <f t="shared" si="6181"/>
        <v>Inviable Sanitariamente</v>
      </c>
      <c r="ICF471" s="265" t="str">
        <f t="shared" si="6182"/>
        <v>Inviable Sanitariamente</v>
      </c>
      <c r="ICG471" s="265" t="str">
        <f t="shared" si="6183"/>
        <v>Inviable Sanitariamente</v>
      </c>
      <c r="ICH471" s="265" t="str">
        <f t="shared" si="6184"/>
        <v>Inviable Sanitariamente</v>
      </c>
      <c r="ICI471" s="265" t="str">
        <f t="shared" si="6185"/>
        <v>Inviable Sanitariamente</v>
      </c>
      <c r="ICJ471" s="265" t="str">
        <f t="shared" si="6186"/>
        <v>Inviable Sanitariamente</v>
      </c>
      <c r="ICK471" s="265" t="str">
        <f t="shared" si="6187"/>
        <v>Inviable Sanitariamente</v>
      </c>
      <c r="ICL471" s="265" t="str">
        <f t="shared" si="6188"/>
        <v>Inviable Sanitariamente</v>
      </c>
      <c r="ICM471" s="265" t="str">
        <f t="shared" si="6189"/>
        <v>Inviable Sanitariamente</v>
      </c>
      <c r="ICN471" s="265" t="str">
        <f t="shared" si="6190"/>
        <v>Inviable Sanitariamente</v>
      </c>
      <c r="ICO471" s="265" t="str">
        <f t="shared" si="6191"/>
        <v>Inviable Sanitariamente</v>
      </c>
      <c r="ICP471" s="265" t="str">
        <f t="shared" si="6192"/>
        <v>Inviable Sanitariamente</v>
      </c>
      <c r="ICQ471" s="265" t="str">
        <f t="shared" si="6193"/>
        <v>Inviable Sanitariamente</v>
      </c>
      <c r="ICR471" s="265" t="str">
        <f t="shared" si="6194"/>
        <v>Inviable Sanitariamente</v>
      </c>
      <c r="ICS471" s="265" t="str">
        <f t="shared" si="6195"/>
        <v>Inviable Sanitariamente</v>
      </c>
      <c r="ICT471" s="265" t="str">
        <f t="shared" si="6196"/>
        <v>Inviable Sanitariamente</v>
      </c>
      <c r="ICU471" s="265" t="str">
        <f t="shared" si="6197"/>
        <v>Inviable Sanitariamente</v>
      </c>
      <c r="ICV471" s="265" t="str">
        <f t="shared" si="6198"/>
        <v>Inviable Sanitariamente</v>
      </c>
      <c r="ICW471" s="265" t="str">
        <f t="shared" si="6199"/>
        <v>Inviable Sanitariamente</v>
      </c>
      <c r="ICX471" s="265" t="str">
        <f t="shared" si="6200"/>
        <v>Inviable Sanitariamente</v>
      </c>
      <c r="ICY471" s="265" t="str">
        <f t="shared" si="6201"/>
        <v>Inviable Sanitariamente</v>
      </c>
      <c r="ICZ471" s="265" t="str">
        <f t="shared" si="6202"/>
        <v>Inviable Sanitariamente</v>
      </c>
      <c r="IDA471" s="265" t="str">
        <f t="shared" si="6203"/>
        <v>Inviable Sanitariamente</v>
      </c>
      <c r="IDB471" s="265" t="str">
        <f t="shared" si="6204"/>
        <v>Inviable Sanitariamente</v>
      </c>
      <c r="IDC471" s="265" t="str">
        <f t="shared" si="6205"/>
        <v>Inviable Sanitariamente</v>
      </c>
      <c r="IDD471" s="265" t="str">
        <f t="shared" si="6206"/>
        <v>Inviable Sanitariamente</v>
      </c>
      <c r="IDE471" s="265" t="str">
        <f t="shared" si="6207"/>
        <v>Inviable Sanitariamente</v>
      </c>
      <c r="IDF471" s="265" t="str">
        <f t="shared" si="6208"/>
        <v>Inviable Sanitariamente</v>
      </c>
      <c r="IDG471" s="265" t="str">
        <f t="shared" si="6209"/>
        <v>Inviable Sanitariamente</v>
      </c>
      <c r="IDH471" s="265" t="str">
        <f t="shared" si="6210"/>
        <v>Inviable Sanitariamente</v>
      </c>
      <c r="IDI471" s="265" t="str">
        <f t="shared" si="6211"/>
        <v>Inviable Sanitariamente</v>
      </c>
      <c r="IDJ471" s="265" t="str">
        <f t="shared" si="6212"/>
        <v>Inviable Sanitariamente</v>
      </c>
      <c r="IDK471" s="265" t="str">
        <f t="shared" si="6213"/>
        <v>Inviable Sanitariamente</v>
      </c>
      <c r="IDL471" s="265" t="str">
        <f t="shared" si="6214"/>
        <v>Inviable Sanitariamente</v>
      </c>
      <c r="IDM471" s="265" t="str">
        <f t="shared" si="6215"/>
        <v>Inviable Sanitariamente</v>
      </c>
      <c r="IDN471" s="265" t="str">
        <f t="shared" si="6216"/>
        <v>Inviable Sanitariamente</v>
      </c>
      <c r="IDO471" s="265" t="str">
        <f t="shared" si="6217"/>
        <v>Inviable Sanitariamente</v>
      </c>
      <c r="IDP471" s="265" t="str">
        <f t="shared" si="6218"/>
        <v>Inviable Sanitariamente</v>
      </c>
      <c r="IDQ471" s="265" t="str">
        <f t="shared" si="6219"/>
        <v>Inviable Sanitariamente</v>
      </c>
      <c r="IDR471" s="265" t="str">
        <f t="shared" si="6220"/>
        <v>Inviable Sanitariamente</v>
      </c>
      <c r="IDS471" s="265" t="str">
        <f t="shared" si="6221"/>
        <v>Inviable Sanitariamente</v>
      </c>
      <c r="IDT471" s="265" t="str">
        <f t="shared" si="6222"/>
        <v>Inviable Sanitariamente</v>
      </c>
      <c r="IDU471" s="265" t="str">
        <f t="shared" si="6223"/>
        <v>Inviable Sanitariamente</v>
      </c>
      <c r="IDV471" s="265" t="str">
        <f t="shared" si="6224"/>
        <v>Inviable Sanitariamente</v>
      </c>
      <c r="IDW471" s="265" t="str">
        <f t="shared" si="6225"/>
        <v>Inviable Sanitariamente</v>
      </c>
      <c r="IDX471" s="265" t="str">
        <f t="shared" si="6226"/>
        <v>Inviable Sanitariamente</v>
      </c>
      <c r="IDY471" s="265" t="str">
        <f t="shared" si="6227"/>
        <v>Inviable Sanitariamente</v>
      </c>
      <c r="IDZ471" s="265" t="str">
        <f t="shared" si="6228"/>
        <v>Inviable Sanitariamente</v>
      </c>
      <c r="IEA471" s="265" t="str">
        <f t="shared" si="6229"/>
        <v>Inviable Sanitariamente</v>
      </c>
      <c r="IEB471" s="265" t="str">
        <f t="shared" si="6230"/>
        <v>Inviable Sanitariamente</v>
      </c>
      <c r="IEC471" s="265" t="str">
        <f t="shared" si="6231"/>
        <v>Inviable Sanitariamente</v>
      </c>
      <c r="IED471" s="265" t="str">
        <f t="shared" si="6232"/>
        <v>Inviable Sanitariamente</v>
      </c>
      <c r="IEE471" s="265" t="str">
        <f t="shared" si="6233"/>
        <v>Inviable Sanitariamente</v>
      </c>
      <c r="IEF471" s="265" t="str">
        <f t="shared" si="6234"/>
        <v>Inviable Sanitariamente</v>
      </c>
      <c r="IEG471" s="265" t="str">
        <f t="shared" si="6235"/>
        <v>Inviable Sanitariamente</v>
      </c>
      <c r="IEH471" s="265" t="str">
        <f t="shared" si="6236"/>
        <v>Inviable Sanitariamente</v>
      </c>
      <c r="IEI471" s="265" t="str">
        <f t="shared" si="6237"/>
        <v>Inviable Sanitariamente</v>
      </c>
      <c r="IEJ471" s="265" t="str">
        <f t="shared" si="6238"/>
        <v>Inviable Sanitariamente</v>
      </c>
      <c r="IEK471" s="265" t="str">
        <f t="shared" si="6239"/>
        <v>Inviable Sanitariamente</v>
      </c>
      <c r="IEL471" s="265" t="str">
        <f t="shared" si="6240"/>
        <v>Inviable Sanitariamente</v>
      </c>
      <c r="IEM471" s="265" t="str">
        <f t="shared" si="6241"/>
        <v>Inviable Sanitariamente</v>
      </c>
      <c r="IEN471" s="265" t="str">
        <f t="shared" si="6242"/>
        <v>Inviable Sanitariamente</v>
      </c>
      <c r="IEO471" s="265" t="str">
        <f t="shared" si="6243"/>
        <v>Inviable Sanitariamente</v>
      </c>
      <c r="IEP471" s="265" t="str">
        <f t="shared" si="6244"/>
        <v>Inviable Sanitariamente</v>
      </c>
      <c r="IEQ471" s="265" t="str">
        <f t="shared" si="6245"/>
        <v>Inviable Sanitariamente</v>
      </c>
      <c r="IER471" s="265" t="str">
        <f t="shared" si="6246"/>
        <v>Inviable Sanitariamente</v>
      </c>
      <c r="IES471" s="265" t="str">
        <f t="shared" si="6247"/>
        <v>Inviable Sanitariamente</v>
      </c>
      <c r="IET471" s="265" t="str">
        <f t="shared" si="6248"/>
        <v>Inviable Sanitariamente</v>
      </c>
      <c r="IEU471" s="265" t="str">
        <f t="shared" si="6249"/>
        <v>Inviable Sanitariamente</v>
      </c>
      <c r="IEV471" s="265" t="str">
        <f t="shared" si="6250"/>
        <v>Inviable Sanitariamente</v>
      </c>
      <c r="IEW471" s="265" t="str">
        <f t="shared" si="6251"/>
        <v>Inviable Sanitariamente</v>
      </c>
      <c r="IEX471" s="265" t="str">
        <f t="shared" si="6252"/>
        <v>Inviable Sanitariamente</v>
      </c>
      <c r="IEY471" s="265" t="str">
        <f t="shared" si="6253"/>
        <v>Inviable Sanitariamente</v>
      </c>
      <c r="IEZ471" s="265" t="str">
        <f t="shared" si="6254"/>
        <v>Inviable Sanitariamente</v>
      </c>
      <c r="IFA471" s="265" t="str">
        <f t="shared" si="6255"/>
        <v>Inviable Sanitariamente</v>
      </c>
      <c r="IFB471" s="265" t="str">
        <f t="shared" si="6256"/>
        <v>Inviable Sanitariamente</v>
      </c>
      <c r="IFC471" s="265" t="str">
        <f t="shared" si="6257"/>
        <v>Inviable Sanitariamente</v>
      </c>
      <c r="IFD471" s="265" t="str">
        <f t="shared" si="6258"/>
        <v>Inviable Sanitariamente</v>
      </c>
      <c r="IFE471" s="265" t="str">
        <f t="shared" si="6259"/>
        <v>Inviable Sanitariamente</v>
      </c>
      <c r="IFF471" s="265" t="str">
        <f t="shared" si="6260"/>
        <v>Inviable Sanitariamente</v>
      </c>
      <c r="IFG471" s="265" t="str">
        <f t="shared" si="6261"/>
        <v>Inviable Sanitariamente</v>
      </c>
      <c r="IFH471" s="265" t="str">
        <f t="shared" si="6262"/>
        <v>Inviable Sanitariamente</v>
      </c>
      <c r="IFI471" s="265" t="str">
        <f t="shared" si="6263"/>
        <v>Inviable Sanitariamente</v>
      </c>
      <c r="IFJ471" s="265" t="str">
        <f t="shared" si="6264"/>
        <v>Inviable Sanitariamente</v>
      </c>
      <c r="IFK471" s="265" t="str">
        <f t="shared" si="6265"/>
        <v>Inviable Sanitariamente</v>
      </c>
      <c r="IFL471" s="265" t="str">
        <f t="shared" si="6266"/>
        <v>Inviable Sanitariamente</v>
      </c>
      <c r="IFM471" s="265" t="str">
        <f t="shared" si="6267"/>
        <v>Inviable Sanitariamente</v>
      </c>
      <c r="IFN471" s="265" t="str">
        <f t="shared" si="6268"/>
        <v>Inviable Sanitariamente</v>
      </c>
      <c r="IFO471" s="265" t="str">
        <f t="shared" si="6269"/>
        <v>Inviable Sanitariamente</v>
      </c>
      <c r="IFP471" s="265" t="str">
        <f t="shared" si="6270"/>
        <v>Inviable Sanitariamente</v>
      </c>
      <c r="IFQ471" s="265" t="str">
        <f t="shared" si="6271"/>
        <v>Inviable Sanitariamente</v>
      </c>
      <c r="IFR471" s="265" t="str">
        <f t="shared" si="6272"/>
        <v>Inviable Sanitariamente</v>
      </c>
      <c r="IFS471" s="265" t="str">
        <f t="shared" si="6273"/>
        <v>Inviable Sanitariamente</v>
      </c>
      <c r="IFT471" s="265" t="str">
        <f t="shared" si="6274"/>
        <v>Inviable Sanitariamente</v>
      </c>
      <c r="IFU471" s="265" t="str">
        <f t="shared" si="6275"/>
        <v>Inviable Sanitariamente</v>
      </c>
      <c r="IFV471" s="265" t="str">
        <f t="shared" si="6276"/>
        <v>Inviable Sanitariamente</v>
      </c>
      <c r="IFW471" s="265" t="str">
        <f t="shared" si="6277"/>
        <v>Inviable Sanitariamente</v>
      </c>
      <c r="IFX471" s="265" t="str">
        <f t="shared" si="6278"/>
        <v>Inviable Sanitariamente</v>
      </c>
      <c r="IFY471" s="265" t="str">
        <f t="shared" si="6279"/>
        <v>Inviable Sanitariamente</v>
      </c>
      <c r="IFZ471" s="265" t="str">
        <f t="shared" si="6280"/>
        <v>Inviable Sanitariamente</v>
      </c>
      <c r="IGA471" s="265" t="str">
        <f t="shared" si="6281"/>
        <v>Inviable Sanitariamente</v>
      </c>
      <c r="IGB471" s="265" t="str">
        <f t="shared" si="6282"/>
        <v>Inviable Sanitariamente</v>
      </c>
      <c r="IGC471" s="265" t="str">
        <f t="shared" si="6283"/>
        <v>Inviable Sanitariamente</v>
      </c>
      <c r="IGD471" s="265" t="str">
        <f t="shared" si="6284"/>
        <v>Inviable Sanitariamente</v>
      </c>
      <c r="IGE471" s="265" t="str">
        <f t="shared" si="6285"/>
        <v>Inviable Sanitariamente</v>
      </c>
      <c r="IGF471" s="265" t="str">
        <f t="shared" si="6286"/>
        <v>Inviable Sanitariamente</v>
      </c>
      <c r="IGG471" s="265" t="str">
        <f t="shared" si="6287"/>
        <v>Inviable Sanitariamente</v>
      </c>
      <c r="IGH471" s="265" t="str">
        <f t="shared" si="6288"/>
        <v>Inviable Sanitariamente</v>
      </c>
      <c r="IGI471" s="265" t="str">
        <f t="shared" si="6289"/>
        <v>Inviable Sanitariamente</v>
      </c>
      <c r="IGJ471" s="265" t="str">
        <f t="shared" si="6290"/>
        <v>Inviable Sanitariamente</v>
      </c>
      <c r="IGK471" s="265" t="str">
        <f t="shared" si="6291"/>
        <v>Inviable Sanitariamente</v>
      </c>
      <c r="IGL471" s="265" t="str">
        <f t="shared" si="6292"/>
        <v>Inviable Sanitariamente</v>
      </c>
      <c r="IGM471" s="265" t="str">
        <f t="shared" si="6293"/>
        <v>Inviable Sanitariamente</v>
      </c>
      <c r="IGN471" s="265" t="str">
        <f t="shared" si="6294"/>
        <v>Inviable Sanitariamente</v>
      </c>
      <c r="IGO471" s="265" t="str">
        <f t="shared" si="6295"/>
        <v>Inviable Sanitariamente</v>
      </c>
      <c r="IGP471" s="265" t="str">
        <f t="shared" si="6296"/>
        <v>Inviable Sanitariamente</v>
      </c>
      <c r="IGQ471" s="265" t="str">
        <f t="shared" si="6297"/>
        <v>Inviable Sanitariamente</v>
      </c>
      <c r="IGR471" s="265" t="str">
        <f t="shared" si="6298"/>
        <v>Inviable Sanitariamente</v>
      </c>
      <c r="IGS471" s="265" t="str">
        <f t="shared" si="6299"/>
        <v>Inviable Sanitariamente</v>
      </c>
      <c r="IGT471" s="265" t="str">
        <f t="shared" si="6300"/>
        <v>Inviable Sanitariamente</v>
      </c>
      <c r="IGU471" s="265" t="str">
        <f t="shared" si="6301"/>
        <v>Inviable Sanitariamente</v>
      </c>
      <c r="IGV471" s="265" t="str">
        <f t="shared" si="6302"/>
        <v>Inviable Sanitariamente</v>
      </c>
      <c r="IGW471" s="265" t="str">
        <f t="shared" si="6303"/>
        <v>Inviable Sanitariamente</v>
      </c>
      <c r="IGX471" s="265" t="str">
        <f t="shared" si="6304"/>
        <v>Inviable Sanitariamente</v>
      </c>
      <c r="IGY471" s="265" t="str">
        <f t="shared" si="6305"/>
        <v>Inviable Sanitariamente</v>
      </c>
      <c r="IGZ471" s="265" t="str">
        <f t="shared" si="6306"/>
        <v>Inviable Sanitariamente</v>
      </c>
      <c r="IHA471" s="265" t="str">
        <f t="shared" si="6307"/>
        <v>Inviable Sanitariamente</v>
      </c>
      <c r="IHB471" s="265" t="str">
        <f t="shared" si="6308"/>
        <v>Inviable Sanitariamente</v>
      </c>
      <c r="IHC471" s="265" t="str">
        <f t="shared" si="6309"/>
        <v>Inviable Sanitariamente</v>
      </c>
      <c r="IHD471" s="265" t="str">
        <f t="shared" si="6310"/>
        <v>Inviable Sanitariamente</v>
      </c>
      <c r="IHE471" s="265" t="str">
        <f t="shared" si="6311"/>
        <v>Inviable Sanitariamente</v>
      </c>
      <c r="IHF471" s="265" t="str">
        <f t="shared" si="6312"/>
        <v>Inviable Sanitariamente</v>
      </c>
      <c r="IHG471" s="265" t="str">
        <f t="shared" si="6313"/>
        <v>Inviable Sanitariamente</v>
      </c>
      <c r="IHH471" s="265" t="str">
        <f t="shared" si="6314"/>
        <v>Inviable Sanitariamente</v>
      </c>
      <c r="IHI471" s="265" t="str">
        <f t="shared" si="6315"/>
        <v>Inviable Sanitariamente</v>
      </c>
      <c r="IHJ471" s="265" t="str">
        <f t="shared" si="6316"/>
        <v>Inviable Sanitariamente</v>
      </c>
      <c r="IHK471" s="265" t="str">
        <f t="shared" si="6317"/>
        <v>Inviable Sanitariamente</v>
      </c>
      <c r="IHL471" s="265" t="str">
        <f t="shared" si="6318"/>
        <v>Inviable Sanitariamente</v>
      </c>
      <c r="IHM471" s="265" t="str">
        <f t="shared" si="6319"/>
        <v>Inviable Sanitariamente</v>
      </c>
      <c r="IHN471" s="265" t="str">
        <f t="shared" si="6320"/>
        <v>Inviable Sanitariamente</v>
      </c>
      <c r="IHO471" s="265" t="str">
        <f t="shared" si="6321"/>
        <v>Inviable Sanitariamente</v>
      </c>
      <c r="IHP471" s="265" t="str">
        <f t="shared" si="6322"/>
        <v>Inviable Sanitariamente</v>
      </c>
      <c r="IHQ471" s="265" t="str">
        <f t="shared" si="6323"/>
        <v>Inviable Sanitariamente</v>
      </c>
      <c r="IHR471" s="265" t="str">
        <f t="shared" si="6324"/>
        <v>Inviable Sanitariamente</v>
      </c>
      <c r="IHS471" s="265" t="str">
        <f t="shared" si="6325"/>
        <v>Inviable Sanitariamente</v>
      </c>
      <c r="IHT471" s="265" t="str">
        <f t="shared" si="6326"/>
        <v>Inviable Sanitariamente</v>
      </c>
      <c r="IHU471" s="265" t="str">
        <f t="shared" si="6327"/>
        <v>Inviable Sanitariamente</v>
      </c>
      <c r="IHV471" s="265" t="str">
        <f t="shared" si="6328"/>
        <v>Inviable Sanitariamente</v>
      </c>
      <c r="IHW471" s="265" t="str">
        <f t="shared" si="6329"/>
        <v>Inviable Sanitariamente</v>
      </c>
      <c r="IHX471" s="265" t="str">
        <f t="shared" si="6330"/>
        <v>Inviable Sanitariamente</v>
      </c>
      <c r="IHY471" s="265" t="str">
        <f t="shared" si="6331"/>
        <v>Inviable Sanitariamente</v>
      </c>
      <c r="IHZ471" s="265" t="str">
        <f t="shared" si="6332"/>
        <v>Inviable Sanitariamente</v>
      </c>
      <c r="IIA471" s="265" t="str">
        <f t="shared" si="6333"/>
        <v>Inviable Sanitariamente</v>
      </c>
      <c r="IIB471" s="265" t="str">
        <f t="shared" si="6334"/>
        <v>Inviable Sanitariamente</v>
      </c>
      <c r="IIC471" s="265" t="str">
        <f t="shared" si="6335"/>
        <v>Inviable Sanitariamente</v>
      </c>
      <c r="IID471" s="265" t="str">
        <f t="shared" si="6336"/>
        <v>Inviable Sanitariamente</v>
      </c>
      <c r="IIE471" s="265" t="str">
        <f t="shared" si="6337"/>
        <v>Inviable Sanitariamente</v>
      </c>
      <c r="IIF471" s="265" t="str">
        <f t="shared" si="6338"/>
        <v>Inviable Sanitariamente</v>
      </c>
      <c r="IIG471" s="265" t="str">
        <f t="shared" si="6339"/>
        <v>Inviable Sanitariamente</v>
      </c>
      <c r="IIH471" s="265" t="str">
        <f t="shared" si="6340"/>
        <v>Inviable Sanitariamente</v>
      </c>
      <c r="III471" s="265" t="str">
        <f t="shared" si="6341"/>
        <v>Inviable Sanitariamente</v>
      </c>
      <c r="IIJ471" s="265" t="str">
        <f t="shared" si="6342"/>
        <v>Inviable Sanitariamente</v>
      </c>
      <c r="IIK471" s="265" t="str">
        <f t="shared" si="6343"/>
        <v>Inviable Sanitariamente</v>
      </c>
      <c r="IIL471" s="265" t="str">
        <f t="shared" si="6344"/>
        <v>Inviable Sanitariamente</v>
      </c>
      <c r="IIM471" s="265" t="str">
        <f t="shared" si="6345"/>
        <v>Inviable Sanitariamente</v>
      </c>
      <c r="IIN471" s="265" t="str">
        <f t="shared" si="6346"/>
        <v>Inviable Sanitariamente</v>
      </c>
      <c r="IIO471" s="265" t="str">
        <f t="shared" si="6347"/>
        <v>Inviable Sanitariamente</v>
      </c>
      <c r="IIP471" s="265" t="str">
        <f t="shared" si="6348"/>
        <v>Inviable Sanitariamente</v>
      </c>
      <c r="IIQ471" s="265" t="str">
        <f t="shared" si="6349"/>
        <v>Inviable Sanitariamente</v>
      </c>
      <c r="IIR471" s="265" t="str">
        <f t="shared" si="6350"/>
        <v>Inviable Sanitariamente</v>
      </c>
      <c r="IIS471" s="265" t="str">
        <f t="shared" si="6351"/>
        <v>Inviable Sanitariamente</v>
      </c>
      <c r="IIT471" s="265" t="str">
        <f t="shared" si="6352"/>
        <v>Inviable Sanitariamente</v>
      </c>
      <c r="IIU471" s="265" t="str">
        <f t="shared" si="6353"/>
        <v>Inviable Sanitariamente</v>
      </c>
      <c r="IIV471" s="265" t="str">
        <f t="shared" si="6354"/>
        <v>Inviable Sanitariamente</v>
      </c>
      <c r="IIW471" s="265" t="str">
        <f t="shared" si="6355"/>
        <v>Inviable Sanitariamente</v>
      </c>
      <c r="IIX471" s="265" t="str">
        <f t="shared" si="6356"/>
        <v>Inviable Sanitariamente</v>
      </c>
      <c r="IIY471" s="265" t="str">
        <f t="shared" si="6357"/>
        <v>Inviable Sanitariamente</v>
      </c>
      <c r="IIZ471" s="265" t="str">
        <f t="shared" si="6358"/>
        <v>Inviable Sanitariamente</v>
      </c>
      <c r="IJA471" s="265" t="str">
        <f t="shared" si="6359"/>
        <v>Inviable Sanitariamente</v>
      </c>
      <c r="IJB471" s="265" t="str">
        <f t="shared" si="6360"/>
        <v>Inviable Sanitariamente</v>
      </c>
      <c r="IJC471" s="265" t="str">
        <f t="shared" si="6361"/>
        <v>Inviable Sanitariamente</v>
      </c>
      <c r="IJD471" s="265" t="str">
        <f t="shared" si="6362"/>
        <v>Inviable Sanitariamente</v>
      </c>
      <c r="IJE471" s="265" t="str">
        <f t="shared" si="6363"/>
        <v>Inviable Sanitariamente</v>
      </c>
      <c r="IJF471" s="265" t="str">
        <f t="shared" si="6364"/>
        <v>Inviable Sanitariamente</v>
      </c>
      <c r="IJG471" s="265" t="str">
        <f t="shared" si="6365"/>
        <v>Inviable Sanitariamente</v>
      </c>
      <c r="IJH471" s="265" t="str">
        <f t="shared" si="6366"/>
        <v>Inviable Sanitariamente</v>
      </c>
      <c r="IJI471" s="265" t="str">
        <f t="shared" si="6367"/>
        <v>Inviable Sanitariamente</v>
      </c>
      <c r="IJJ471" s="265" t="str">
        <f t="shared" si="6368"/>
        <v>Inviable Sanitariamente</v>
      </c>
      <c r="IJK471" s="265" t="str">
        <f t="shared" si="6369"/>
        <v>Inviable Sanitariamente</v>
      </c>
      <c r="IJL471" s="265" t="str">
        <f t="shared" si="6370"/>
        <v>Inviable Sanitariamente</v>
      </c>
      <c r="IJM471" s="265" t="str">
        <f t="shared" si="6371"/>
        <v>Inviable Sanitariamente</v>
      </c>
      <c r="IJN471" s="265" t="str">
        <f t="shared" si="6372"/>
        <v>Inviable Sanitariamente</v>
      </c>
      <c r="IJO471" s="265" t="str">
        <f t="shared" si="6373"/>
        <v>Inviable Sanitariamente</v>
      </c>
      <c r="IJP471" s="265" t="str">
        <f t="shared" si="6374"/>
        <v>Inviable Sanitariamente</v>
      </c>
      <c r="IJQ471" s="265" t="str">
        <f t="shared" si="6375"/>
        <v>Inviable Sanitariamente</v>
      </c>
      <c r="IJR471" s="265" t="str">
        <f t="shared" si="6376"/>
        <v>Inviable Sanitariamente</v>
      </c>
      <c r="IJS471" s="265" t="str">
        <f t="shared" si="6377"/>
        <v>Inviable Sanitariamente</v>
      </c>
      <c r="IJT471" s="265" t="str">
        <f t="shared" si="6378"/>
        <v>Inviable Sanitariamente</v>
      </c>
      <c r="IJU471" s="265" t="str">
        <f t="shared" si="6379"/>
        <v>Inviable Sanitariamente</v>
      </c>
      <c r="IJV471" s="265" t="str">
        <f t="shared" si="6380"/>
        <v>Inviable Sanitariamente</v>
      </c>
      <c r="IJW471" s="265" t="str">
        <f t="shared" si="6381"/>
        <v>Inviable Sanitariamente</v>
      </c>
      <c r="IJX471" s="265" t="str">
        <f t="shared" si="6382"/>
        <v>Inviable Sanitariamente</v>
      </c>
      <c r="IJY471" s="265" t="str">
        <f t="shared" si="6383"/>
        <v>Inviable Sanitariamente</v>
      </c>
      <c r="IJZ471" s="265" t="str">
        <f t="shared" si="6384"/>
        <v>Inviable Sanitariamente</v>
      </c>
      <c r="IKA471" s="265" t="str">
        <f t="shared" si="6385"/>
        <v>Inviable Sanitariamente</v>
      </c>
      <c r="IKB471" s="265" t="str">
        <f t="shared" si="6386"/>
        <v>Inviable Sanitariamente</v>
      </c>
      <c r="IKC471" s="265" t="str">
        <f t="shared" si="6387"/>
        <v>Inviable Sanitariamente</v>
      </c>
      <c r="IKD471" s="265" t="str">
        <f t="shared" si="6388"/>
        <v>Inviable Sanitariamente</v>
      </c>
      <c r="IKE471" s="265" t="str">
        <f t="shared" si="6389"/>
        <v>Inviable Sanitariamente</v>
      </c>
      <c r="IKF471" s="265" t="str">
        <f t="shared" si="6390"/>
        <v>Inviable Sanitariamente</v>
      </c>
      <c r="IKG471" s="265" t="str">
        <f t="shared" si="6391"/>
        <v>Inviable Sanitariamente</v>
      </c>
      <c r="IKH471" s="265" t="str">
        <f t="shared" si="6392"/>
        <v>Inviable Sanitariamente</v>
      </c>
      <c r="IKI471" s="265" t="str">
        <f t="shared" si="6393"/>
        <v>Inviable Sanitariamente</v>
      </c>
      <c r="IKJ471" s="265" t="str">
        <f t="shared" si="6394"/>
        <v>Inviable Sanitariamente</v>
      </c>
      <c r="IKK471" s="265" t="str">
        <f t="shared" si="6395"/>
        <v>Inviable Sanitariamente</v>
      </c>
      <c r="IKL471" s="265" t="str">
        <f t="shared" si="6396"/>
        <v>Inviable Sanitariamente</v>
      </c>
      <c r="IKM471" s="265" t="str">
        <f t="shared" si="6397"/>
        <v>Inviable Sanitariamente</v>
      </c>
      <c r="IKN471" s="265" t="str">
        <f t="shared" si="6398"/>
        <v>Inviable Sanitariamente</v>
      </c>
      <c r="IKO471" s="265" t="str">
        <f t="shared" si="6399"/>
        <v>Inviable Sanitariamente</v>
      </c>
      <c r="IKP471" s="265" t="str">
        <f t="shared" si="6400"/>
        <v>Inviable Sanitariamente</v>
      </c>
      <c r="IKQ471" s="265" t="str">
        <f t="shared" si="6401"/>
        <v>Inviable Sanitariamente</v>
      </c>
      <c r="IKR471" s="265" t="str">
        <f t="shared" si="6402"/>
        <v>Inviable Sanitariamente</v>
      </c>
      <c r="IKS471" s="265" t="str">
        <f t="shared" si="6403"/>
        <v>Inviable Sanitariamente</v>
      </c>
      <c r="IKT471" s="265" t="str">
        <f t="shared" si="6404"/>
        <v>Inviable Sanitariamente</v>
      </c>
      <c r="IKU471" s="265" t="str">
        <f t="shared" si="6405"/>
        <v>Inviable Sanitariamente</v>
      </c>
      <c r="IKV471" s="265" t="str">
        <f t="shared" si="6406"/>
        <v>Inviable Sanitariamente</v>
      </c>
      <c r="IKW471" s="265" t="str">
        <f t="shared" si="6407"/>
        <v>Inviable Sanitariamente</v>
      </c>
      <c r="IKX471" s="265" t="str">
        <f t="shared" si="6408"/>
        <v>Inviable Sanitariamente</v>
      </c>
      <c r="IKY471" s="265" t="str">
        <f t="shared" si="6409"/>
        <v>Inviable Sanitariamente</v>
      </c>
      <c r="IKZ471" s="265" t="str">
        <f t="shared" si="6410"/>
        <v>Inviable Sanitariamente</v>
      </c>
      <c r="ILA471" s="265" t="str">
        <f t="shared" si="6411"/>
        <v>Inviable Sanitariamente</v>
      </c>
      <c r="ILB471" s="265" t="str">
        <f t="shared" si="6412"/>
        <v>Inviable Sanitariamente</v>
      </c>
      <c r="ILC471" s="265" t="str">
        <f t="shared" si="6413"/>
        <v>Inviable Sanitariamente</v>
      </c>
      <c r="ILD471" s="265" t="str">
        <f t="shared" si="6414"/>
        <v>Inviable Sanitariamente</v>
      </c>
      <c r="ILE471" s="265" t="str">
        <f t="shared" si="6415"/>
        <v>Inviable Sanitariamente</v>
      </c>
      <c r="ILF471" s="265" t="str">
        <f t="shared" si="6416"/>
        <v>Inviable Sanitariamente</v>
      </c>
      <c r="ILG471" s="265" t="str">
        <f t="shared" si="6417"/>
        <v>Inviable Sanitariamente</v>
      </c>
      <c r="ILH471" s="265" t="str">
        <f t="shared" si="6418"/>
        <v>Inviable Sanitariamente</v>
      </c>
      <c r="ILI471" s="265" t="str">
        <f t="shared" si="6419"/>
        <v>Inviable Sanitariamente</v>
      </c>
      <c r="ILJ471" s="265" t="str">
        <f t="shared" si="6420"/>
        <v>Inviable Sanitariamente</v>
      </c>
      <c r="ILK471" s="265" t="str">
        <f t="shared" si="6421"/>
        <v>Inviable Sanitariamente</v>
      </c>
      <c r="ILL471" s="265" t="str">
        <f t="shared" si="6422"/>
        <v>Inviable Sanitariamente</v>
      </c>
      <c r="ILM471" s="265" t="str">
        <f t="shared" si="6423"/>
        <v>Inviable Sanitariamente</v>
      </c>
      <c r="ILN471" s="265" t="str">
        <f t="shared" si="6424"/>
        <v>Inviable Sanitariamente</v>
      </c>
      <c r="ILO471" s="265" t="str">
        <f t="shared" si="6425"/>
        <v>Inviable Sanitariamente</v>
      </c>
      <c r="ILP471" s="265" t="str">
        <f t="shared" si="6426"/>
        <v>Inviable Sanitariamente</v>
      </c>
      <c r="ILQ471" s="265" t="str">
        <f t="shared" si="6427"/>
        <v>Inviable Sanitariamente</v>
      </c>
      <c r="ILR471" s="265" t="str">
        <f t="shared" si="6428"/>
        <v>Inviable Sanitariamente</v>
      </c>
      <c r="ILS471" s="265" t="str">
        <f t="shared" si="6429"/>
        <v>Inviable Sanitariamente</v>
      </c>
      <c r="ILT471" s="265" t="str">
        <f t="shared" si="6430"/>
        <v>Inviable Sanitariamente</v>
      </c>
      <c r="ILU471" s="265" t="str">
        <f t="shared" si="6431"/>
        <v>Inviable Sanitariamente</v>
      </c>
      <c r="ILV471" s="265" t="str">
        <f t="shared" si="6432"/>
        <v>Inviable Sanitariamente</v>
      </c>
      <c r="ILW471" s="265" t="str">
        <f t="shared" si="6433"/>
        <v>Inviable Sanitariamente</v>
      </c>
      <c r="ILX471" s="265" t="str">
        <f t="shared" si="6434"/>
        <v>Inviable Sanitariamente</v>
      </c>
      <c r="ILY471" s="265" t="str">
        <f t="shared" si="6435"/>
        <v>Inviable Sanitariamente</v>
      </c>
      <c r="ILZ471" s="265" t="str">
        <f t="shared" si="6436"/>
        <v>Inviable Sanitariamente</v>
      </c>
      <c r="IMA471" s="265" t="str">
        <f t="shared" si="6437"/>
        <v>Inviable Sanitariamente</v>
      </c>
      <c r="IMB471" s="265" t="str">
        <f t="shared" si="6438"/>
        <v>Inviable Sanitariamente</v>
      </c>
      <c r="IMC471" s="265" t="str">
        <f t="shared" si="6439"/>
        <v>Inviable Sanitariamente</v>
      </c>
      <c r="IMD471" s="265" t="str">
        <f t="shared" si="6440"/>
        <v>Inviable Sanitariamente</v>
      </c>
      <c r="IME471" s="265" t="str">
        <f t="shared" si="6441"/>
        <v>Inviable Sanitariamente</v>
      </c>
      <c r="IMF471" s="265" t="str">
        <f t="shared" si="6442"/>
        <v>Inviable Sanitariamente</v>
      </c>
      <c r="IMG471" s="265" t="str">
        <f t="shared" si="6443"/>
        <v>Inviable Sanitariamente</v>
      </c>
      <c r="IMH471" s="265" t="str">
        <f t="shared" si="6444"/>
        <v>Inviable Sanitariamente</v>
      </c>
      <c r="IMI471" s="265" t="str">
        <f t="shared" si="6445"/>
        <v>Inviable Sanitariamente</v>
      </c>
      <c r="IMJ471" s="265" t="str">
        <f t="shared" si="6446"/>
        <v>Inviable Sanitariamente</v>
      </c>
      <c r="IMK471" s="265" t="str">
        <f t="shared" si="6447"/>
        <v>Inviable Sanitariamente</v>
      </c>
      <c r="IML471" s="265" t="str">
        <f t="shared" si="6448"/>
        <v>Inviable Sanitariamente</v>
      </c>
      <c r="IMM471" s="265" t="str">
        <f t="shared" si="6449"/>
        <v>Inviable Sanitariamente</v>
      </c>
      <c r="IMN471" s="265" t="str">
        <f t="shared" si="6450"/>
        <v>Inviable Sanitariamente</v>
      </c>
      <c r="IMO471" s="265" t="str">
        <f t="shared" si="6451"/>
        <v>Inviable Sanitariamente</v>
      </c>
      <c r="IMP471" s="265" t="str">
        <f t="shared" si="6452"/>
        <v>Inviable Sanitariamente</v>
      </c>
      <c r="IMQ471" s="265" t="str">
        <f t="shared" si="6453"/>
        <v>Inviable Sanitariamente</v>
      </c>
      <c r="IMR471" s="265" t="str">
        <f t="shared" si="6454"/>
        <v>Inviable Sanitariamente</v>
      </c>
      <c r="IMS471" s="265" t="str">
        <f t="shared" si="6455"/>
        <v>Inviable Sanitariamente</v>
      </c>
      <c r="IMT471" s="265" t="str">
        <f t="shared" si="6456"/>
        <v>Inviable Sanitariamente</v>
      </c>
      <c r="IMU471" s="265" t="str">
        <f t="shared" si="6457"/>
        <v>Inviable Sanitariamente</v>
      </c>
      <c r="IMV471" s="265" t="str">
        <f t="shared" si="6458"/>
        <v>Inviable Sanitariamente</v>
      </c>
      <c r="IMW471" s="265" t="str">
        <f t="shared" si="6459"/>
        <v>Inviable Sanitariamente</v>
      </c>
      <c r="IMX471" s="265" t="str">
        <f t="shared" si="6460"/>
        <v>Inviable Sanitariamente</v>
      </c>
      <c r="IMY471" s="265" t="str">
        <f t="shared" si="6461"/>
        <v>Inviable Sanitariamente</v>
      </c>
      <c r="IMZ471" s="265" t="str">
        <f t="shared" si="6462"/>
        <v>Inviable Sanitariamente</v>
      </c>
      <c r="INA471" s="265" t="str">
        <f t="shared" si="6463"/>
        <v>Inviable Sanitariamente</v>
      </c>
      <c r="INB471" s="265" t="str">
        <f t="shared" si="6464"/>
        <v>Inviable Sanitariamente</v>
      </c>
      <c r="INC471" s="265" t="str">
        <f t="shared" si="6465"/>
        <v>Inviable Sanitariamente</v>
      </c>
      <c r="IND471" s="265" t="str">
        <f t="shared" si="6466"/>
        <v>Inviable Sanitariamente</v>
      </c>
      <c r="INE471" s="265" t="str">
        <f t="shared" si="6467"/>
        <v>Inviable Sanitariamente</v>
      </c>
      <c r="INF471" s="265" t="str">
        <f t="shared" si="6468"/>
        <v>Inviable Sanitariamente</v>
      </c>
      <c r="ING471" s="265" t="str">
        <f t="shared" si="6469"/>
        <v>Inviable Sanitariamente</v>
      </c>
      <c r="INH471" s="265" t="str">
        <f t="shared" si="6470"/>
        <v>Inviable Sanitariamente</v>
      </c>
      <c r="INI471" s="265" t="str">
        <f t="shared" si="6471"/>
        <v>Inviable Sanitariamente</v>
      </c>
      <c r="INJ471" s="265" t="str">
        <f t="shared" si="6472"/>
        <v>Inviable Sanitariamente</v>
      </c>
      <c r="INK471" s="265" t="str">
        <f t="shared" si="6473"/>
        <v>Inviable Sanitariamente</v>
      </c>
      <c r="INL471" s="265" t="str">
        <f t="shared" si="6474"/>
        <v>Inviable Sanitariamente</v>
      </c>
      <c r="INM471" s="265" t="str">
        <f t="shared" si="6475"/>
        <v>Inviable Sanitariamente</v>
      </c>
      <c r="INN471" s="265" t="str">
        <f t="shared" si="6476"/>
        <v>Inviable Sanitariamente</v>
      </c>
      <c r="INO471" s="265" t="str">
        <f t="shared" si="6477"/>
        <v>Inviable Sanitariamente</v>
      </c>
      <c r="INP471" s="265" t="str">
        <f t="shared" si="6478"/>
        <v>Inviable Sanitariamente</v>
      </c>
      <c r="INQ471" s="265" t="str">
        <f t="shared" si="6479"/>
        <v>Inviable Sanitariamente</v>
      </c>
      <c r="INR471" s="265" t="str">
        <f t="shared" si="6480"/>
        <v>Inviable Sanitariamente</v>
      </c>
      <c r="INS471" s="265" t="str">
        <f t="shared" si="6481"/>
        <v>Inviable Sanitariamente</v>
      </c>
      <c r="INT471" s="265" t="str">
        <f t="shared" si="6482"/>
        <v>Inviable Sanitariamente</v>
      </c>
      <c r="INU471" s="265" t="str">
        <f t="shared" si="6483"/>
        <v>Inviable Sanitariamente</v>
      </c>
      <c r="INV471" s="265" t="str">
        <f t="shared" si="6484"/>
        <v>Inviable Sanitariamente</v>
      </c>
      <c r="INW471" s="265" t="str">
        <f t="shared" si="6485"/>
        <v>Inviable Sanitariamente</v>
      </c>
      <c r="INX471" s="265" t="str">
        <f t="shared" si="6486"/>
        <v>Inviable Sanitariamente</v>
      </c>
      <c r="INY471" s="265" t="str">
        <f t="shared" si="6487"/>
        <v>Inviable Sanitariamente</v>
      </c>
      <c r="INZ471" s="265" t="str">
        <f t="shared" si="6488"/>
        <v>Inviable Sanitariamente</v>
      </c>
      <c r="IOA471" s="265" t="str">
        <f t="shared" si="6489"/>
        <v>Inviable Sanitariamente</v>
      </c>
      <c r="IOB471" s="265" t="str">
        <f t="shared" si="6490"/>
        <v>Inviable Sanitariamente</v>
      </c>
      <c r="IOC471" s="265" t="str">
        <f t="shared" si="6491"/>
        <v>Inviable Sanitariamente</v>
      </c>
      <c r="IOD471" s="265" t="str">
        <f t="shared" si="6492"/>
        <v>Inviable Sanitariamente</v>
      </c>
      <c r="IOE471" s="265" t="str">
        <f t="shared" si="6493"/>
        <v>Inviable Sanitariamente</v>
      </c>
      <c r="IOF471" s="265" t="str">
        <f t="shared" si="6494"/>
        <v>Inviable Sanitariamente</v>
      </c>
      <c r="IOG471" s="265" t="str">
        <f t="shared" si="6495"/>
        <v>Inviable Sanitariamente</v>
      </c>
      <c r="IOH471" s="265" t="str">
        <f t="shared" si="6496"/>
        <v>Inviable Sanitariamente</v>
      </c>
      <c r="IOI471" s="265" t="str">
        <f t="shared" si="6497"/>
        <v>Inviable Sanitariamente</v>
      </c>
      <c r="IOJ471" s="265" t="str">
        <f t="shared" si="6498"/>
        <v>Inviable Sanitariamente</v>
      </c>
      <c r="IOK471" s="265" t="str">
        <f t="shared" si="6499"/>
        <v>Inviable Sanitariamente</v>
      </c>
      <c r="IOL471" s="265" t="str">
        <f t="shared" si="6500"/>
        <v>Inviable Sanitariamente</v>
      </c>
      <c r="IOM471" s="265" t="str">
        <f t="shared" si="6501"/>
        <v>Inviable Sanitariamente</v>
      </c>
      <c r="ION471" s="265" t="str">
        <f t="shared" si="6502"/>
        <v>Inviable Sanitariamente</v>
      </c>
      <c r="IOO471" s="265" t="str">
        <f t="shared" si="6503"/>
        <v>Inviable Sanitariamente</v>
      </c>
      <c r="IOP471" s="265" t="str">
        <f t="shared" si="6504"/>
        <v>Inviable Sanitariamente</v>
      </c>
      <c r="IOQ471" s="265" t="str">
        <f t="shared" si="6505"/>
        <v>Inviable Sanitariamente</v>
      </c>
      <c r="IOR471" s="265" t="str">
        <f t="shared" si="6506"/>
        <v>Inviable Sanitariamente</v>
      </c>
      <c r="IOS471" s="265" t="str">
        <f t="shared" si="6507"/>
        <v>Inviable Sanitariamente</v>
      </c>
      <c r="IOT471" s="265" t="str">
        <f t="shared" si="6508"/>
        <v>Inviable Sanitariamente</v>
      </c>
      <c r="IOU471" s="265" t="str">
        <f t="shared" si="6509"/>
        <v>Inviable Sanitariamente</v>
      </c>
      <c r="IOV471" s="265" t="str">
        <f t="shared" si="6510"/>
        <v>Inviable Sanitariamente</v>
      </c>
      <c r="IOW471" s="265" t="str">
        <f t="shared" si="6511"/>
        <v>Inviable Sanitariamente</v>
      </c>
      <c r="IOX471" s="265" t="str">
        <f t="shared" si="6512"/>
        <v>Inviable Sanitariamente</v>
      </c>
      <c r="IOY471" s="265" t="str">
        <f t="shared" si="6513"/>
        <v>Inviable Sanitariamente</v>
      </c>
      <c r="IOZ471" s="265" t="str">
        <f t="shared" si="6514"/>
        <v>Inviable Sanitariamente</v>
      </c>
      <c r="IPA471" s="265" t="str">
        <f t="shared" si="6515"/>
        <v>Inviable Sanitariamente</v>
      </c>
      <c r="IPB471" s="265" t="str">
        <f t="shared" si="6516"/>
        <v>Inviable Sanitariamente</v>
      </c>
      <c r="IPC471" s="265" t="str">
        <f t="shared" si="6517"/>
        <v>Inviable Sanitariamente</v>
      </c>
      <c r="IPD471" s="265" t="str">
        <f t="shared" si="6518"/>
        <v>Inviable Sanitariamente</v>
      </c>
      <c r="IPE471" s="265" t="str">
        <f t="shared" si="6519"/>
        <v>Inviable Sanitariamente</v>
      </c>
      <c r="IPF471" s="265" t="str">
        <f t="shared" si="6520"/>
        <v>Inviable Sanitariamente</v>
      </c>
      <c r="IPG471" s="265" t="str">
        <f t="shared" si="6521"/>
        <v>Inviable Sanitariamente</v>
      </c>
      <c r="IPH471" s="265" t="str">
        <f t="shared" si="6522"/>
        <v>Inviable Sanitariamente</v>
      </c>
      <c r="IPI471" s="265" t="str">
        <f t="shared" si="6523"/>
        <v>Inviable Sanitariamente</v>
      </c>
      <c r="IPJ471" s="265" t="str">
        <f t="shared" si="6524"/>
        <v>Inviable Sanitariamente</v>
      </c>
      <c r="IPK471" s="265" t="str">
        <f t="shared" si="6525"/>
        <v>Inviable Sanitariamente</v>
      </c>
      <c r="IPL471" s="265" t="str">
        <f t="shared" si="6526"/>
        <v>Inviable Sanitariamente</v>
      </c>
      <c r="IPM471" s="265" t="str">
        <f t="shared" si="6527"/>
        <v>Inviable Sanitariamente</v>
      </c>
      <c r="IPN471" s="265" t="str">
        <f t="shared" si="6528"/>
        <v>Inviable Sanitariamente</v>
      </c>
      <c r="IPO471" s="265" t="str">
        <f t="shared" si="6529"/>
        <v>Inviable Sanitariamente</v>
      </c>
      <c r="IPP471" s="265" t="str">
        <f t="shared" si="6530"/>
        <v>Inviable Sanitariamente</v>
      </c>
      <c r="IPQ471" s="265" t="str">
        <f t="shared" si="6531"/>
        <v>Inviable Sanitariamente</v>
      </c>
      <c r="IPR471" s="265" t="str">
        <f t="shared" si="6532"/>
        <v>Inviable Sanitariamente</v>
      </c>
      <c r="IPS471" s="265" t="str">
        <f t="shared" si="6533"/>
        <v>Inviable Sanitariamente</v>
      </c>
      <c r="IPT471" s="265" t="str">
        <f t="shared" si="6534"/>
        <v>Inviable Sanitariamente</v>
      </c>
      <c r="IPU471" s="265" t="str">
        <f t="shared" si="6535"/>
        <v>Inviable Sanitariamente</v>
      </c>
      <c r="IPV471" s="265" t="str">
        <f t="shared" si="6536"/>
        <v>Inviable Sanitariamente</v>
      </c>
      <c r="IPW471" s="265" t="str">
        <f t="shared" si="6537"/>
        <v>Inviable Sanitariamente</v>
      </c>
      <c r="IPX471" s="265" t="str">
        <f t="shared" si="6538"/>
        <v>Inviable Sanitariamente</v>
      </c>
      <c r="IPY471" s="265" t="str">
        <f t="shared" si="6539"/>
        <v>Inviable Sanitariamente</v>
      </c>
      <c r="IPZ471" s="265" t="str">
        <f t="shared" si="6540"/>
        <v>Inviable Sanitariamente</v>
      </c>
      <c r="IQA471" s="265" t="str">
        <f t="shared" si="6541"/>
        <v>Inviable Sanitariamente</v>
      </c>
      <c r="IQB471" s="265" t="str">
        <f t="shared" si="6542"/>
        <v>Inviable Sanitariamente</v>
      </c>
      <c r="IQC471" s="265" t="str">
        <f t="shared" si="6543"/>
        <v>Inviable Sanitariamente</v>
      </c>
      <c r="IQD471" s="265" t="str">
        <f t="shared" si="6544"/>
        <v>Inviable Sanitariamente</v>
      </c>
      <c r="IQE471" s="265" t="str">
        <f t="shared" si="6545"/>
        <v>Inviable Sanitariamente</v>
      </c>
      <c r="IQF471" s="265" t="str">
        <f t="shared" si="6546"/>
        <v>Inviable Sanitariamente</v>
      </c>
      <c r="IQG471" s="265" t="str">
        <f t="shared" si="6547"/>
        <v>Inviable Sanitariamente</v>
      </c>
      <c r="IQH471" s="265" t="str">
        <f t="shared" si="6548"/>
        <v>Inviable Sanitariamente</v>
      </c>
      <c r="IQI471" s="265" t="str">
        <f t="shared" si="6549"/>
        <v>Inviable Sanitariamente</v>
      </c>
      <c r="IQJ471" s="265" t="str">
        <f t="shared" si="6550"/>
        <v>Inviable Sanitariamente</v>
      </c>
      <c r="IQK471" s="265" t="str">
        <f t="shared" si="6551"/>
        <v>Inviable Sanitariamente</v>
      </c>
      <c r="IQL471" s="265" t="str">
        <f t="shared" si="6552"/>
        <v>Inviable Sanitariamente</v>
      </c>
      <c r="IQM471" s="265" t="str">
        <f t="shared" si="6553"/>
        <v>Inviable Sanitariamente</v>
      </c>
      <c r="IQN471" s="265" t="str">
        <f t="shared" si="6554"/>
        <v>Inviable Sanitariamente</v>
      </c>
      <c r="IQO471" s="265" t="str">
        <f t="shared" si="6555"/>
        <v>Inviable Sanitariamente</v>
      </c>
      <c r="IQP471" s="265" t="str">
        <f t="shared" si="6556"/>
        <v>Inviable Sanitariamente</v>
      </c>
      <c r="IQQ471" s="265" t="str">
        <f t="shared" si="6557"/>
        <v>Inviable Sanitariamente</v>
      </c>
      <c r="IQR471" s="265" t="str">
        <f t="shared" si="6558"/>
        <v>Inviable Sanitariamente</v>
      </c>
      <c r="IQS471" s="265" t="str">
        <f t="shared" si="6559"/>
        <v>Inviable Sanitariamente</v>
      </c>
      <c r="IQT471" s="265" t="str">
        <f t="shared" si="6560"/>
        <v>Inviable Sanitariamente</v>
      </c>
      <c r="IQU471" s="265" t="str">
        <f t="shared" si="6561"/>
        <v>Inviable Sanitariamente</v>
      </c>
      <c r="IQV471" s="265" t="str">
        <f t="shared" si="6562"/>
        <v>Inviable Sanitariamente</v>
      </c>
      <c r="IQW471" s="265" t="str">
        <f t="shared" si="6563"/>
        <v>Inviable Sanitariamente</v>
      </c>
      <c r="IQX471" s="265" t="str">
        <f t="shared" si="6564"/>
        <v>Inviable Sanitariamente</v>
      </c>
      <c r="IQY471" s="265" t="str">
        <f t="shared" si="6565"/>
        <v>Inviable Sanitariamente</v>
      </c>
      <c r="IQZ471" s="265" t="str">
        <f t="shared" si="6566"/>
        <v>Inviable Sanitariamente</v>
      </c>
      <c r="IRA471" s="265" t="str">
        <f t="shared" si="6567"/>
        <v>Inviable Sanitariamente</v>
      </c>
      <c r="IRB471" s="265" t="str">
        <f t="shared" si="6568"/>
        <v>Inviable Sanitariamente</v>
      </c>
      <c r="IRC471" s="265" t="str">
        <f t="shared" si="6569"/>
        <v>Inviable Sanitariamente</v>
      </c>
      <c r="IRD471" s="265" t="str">
        <f t="shared" si="6570"/>
        <v>Inviable Sanitariamente</v>
      </c>
      <c r="IRE471" s="265" t="str">
        <f t="shared" si="6571"/>
        <v>Inviable Sanitariamente</v>
      </c>
      <c r="IRF471" s="265" t="str">
        <f t="shared" si="6572"/>
        <v>Inviable Sanitariamente</v>
      </c>
      <c r="IRG471" s="265" t="str">
        <f t="shared" si="6573"/>
        <v>Inviable Sanitariamente</v>
      </c>
      <c r="IRH471" s="265" t="str">
        <f t="shared" si="6574"/>
        <v>Inviable Sanitariamente</v>
      </c>
      <c r="IRI471" s="265" t="str">
        <f t="shared" si="6575"/>
        <v>Inviable Sanitariamente</v>
      </c>
      <c r="IRJ471" s="265" t="str">
        <f t="shared" si="6576"/>
        <v>Inviable Sanitariamente</v>
      </c>
      <c r="IRK471" s="265" t="str">
        <f t="shared" si="6577"/>
        <v>Inviable Sanitariamente</v>
      </c>
      <c r="IRL471" s="265" t="str">
        <f t="shared" si="6578"/>
        <v>Inviable Sanitariamente</v>
      </c>
      <c r="IRM471" s="265" t="str">
        <f t="shared" si="6579"/>
        <v>Inviable Sanitariamente</v>
      </c>
      <c r="IRN471" s="265" t="str">
        <f t="shared" si="6580"/>
        <v>Inviable Sanitariamente</v>
      </c>
      <c r="IRO471" s="265" t="str">
        <f t="shared" si="6581"/>
        <v>Inviable Sanitariamente</v>
      </c>
      <c r="IRP471" s="265" t="str">
        <f t="shared" si="6582"/>
        <v>Inviable Sanitariamente</v>
      </c>
      <c r="IRQ471" s="265" t="str">
        <f t="shared" si="6583"/>
        <v>Inviable Sanitariamente</v>
      </c>
      <c r="IRR471" s="265" t="str">
        <f t="shared" si="6584"/>
        <v>Inviable Sanitariamente</v>
      </c>
      <c r="IRS471" s="265" t="str">
        <f t="shared" si="6585"/>
        <v>Inviable Sanitariamente</v>
      </c>
      <c r="IRT471" s="265" t="str">
        <f t="shared" si="6586"/>
        <v>Inviable Sanitariamente</v>
      </c>
      <c r="IRU471" s="265" t="str">
        <f t="shared" si="6587"/>
        <v>Inviable Sanitariamente</v>
      </c>
      <c r="IRV471" s="265" t="str">
        <f t="shared" si="6588"/>
        <v>Inviable Sanitariamente</v>
      </c>
      <c r="IRW471" s="265" t="str">
        <f t="shared" si="6589"/>
        <v>Inviable Sanitariamente</v>
      </c>
      <c r="IRX471" s="265" t="str">
        <f t="shared" si="6590"/>
        <v>Inviable Sanitariamente</v>
      </c>
      <c r="IRY471" s="265" t="str">
        <f t="shared" si="6591"/>
        <v>Inviable Sanitariamente</v>
      </c>
      <c r="IRZ471" s="265" t="str">
        <f t="shared" si="6592"/>
        <v>Inviable Sanitariamente</v>
      </c>
      <c r="ISA471" s="265" t="str">
        <f t="shared" si="6593"/>
        <v>Inviable Sanitariamente</v>
      </c>
      <c r="ISB471" s="265" t="str">
        <f t="shared" si="6594"/>
        <v>Inviable Sanitariamente</v>
      </c>
      <c r="ISC471" s="265" t="str">
        <f t="shared" si="6595"/>
        <v>Inviable Sanitariamente</v>
      </c>
      <c r="ISD471" s="265" t="str">
        <f t="shared" si="6596"/>
        <v>Inviable Sanitariamente</v>
      </c>
      <c r="ISE471" s="265" t="str">
        <f t="shared" si="6597"/>
        <v>Inviable Sanitariamente</v>
      </c>
      <c r="ISF471" s="265" t="str">
        <f t="shared" si="6598"/>
        <v>Inviable Sanitariamente</v>
      </c>
      <c r="ISG471" s="265" t="str">
        <f t="shared" si="6599"/>
        <v>Inviable Sanitariamente</v>
      </c>
      <c r="ISH471" s="265" t="str">
        <f t="shared" si="6600"/>
        <v>Inviable Sanitariamente</v>
      </c>
      <c r="ISI471" s="265" t="str">
        <f t="shared" si="6601"/>
        <v>Inviable Sanitariamente</v>
      </c>
      <c r="ISJ471" s="265" t="str">
        <f t="shared" si="6602"/>
        <v>Inviable Sanitariamente</v>
      </c>
      <c r="ISK471" s="265" t="str">
        <f t="shared" si="6603"/>
        <v>Inviable Sanitariamente</v>
      </c>
      <c r="ISL471" s="265" t="str">
        <f t="shared" si="6604"/>
        <v>Inviable Sanitariamente</v>
      </c>
      <c r="ISM471" s="265" t="str">
        <f t="shared" si="6605"/>
        <v>Inviable Sanitariamente</v>
      </c>
      <c r="ISN471" s="265" t="str">
        <f t="shared" si="6606"/>
        <v>Inviable Sanitariamente</v>
      </c>
      <c r="ISO471" s="265" t="str">
        <f t="shared" si="6607"/>
        <v>Inviable Sanitariamente</v>
      </c>
      <c r="ISP471" s="265" t="str">
        <f t="shared" si="6608"/>
        <v>Inviable Sanitariamente</v>
      </c>
      <c r="ISQ471" s="265" t="str">
        <f t="shared" si="6609"/>
        <v>Inviable Sanitariamente</v>
      </c>
      <c r="ISR471" s="265" t="str">
        <f t="shared" si="6610"/>
        <v>Inviable Sanitariamente</v>
      </c>
      <c r="ISS471" s="265" t="str">
        <f t="shared" si="6611"/>
        <v>Inviable Sanitariamente</v>
      </c>
      <c r="IST471" s="265" t="str">
        <f t="shared" si="6612"/>
        <v>Inviable Sanitariamente</v>
      </c>
      <c r="ISU471" s="265" t="str">
        <f t="shared" si="6613"/>
        <v>Inviable Sanitariamente</v>
      </c>
      <c r="ISV471" s="265" t="str">
        <f t="shared" si="6614"/>
        <v>Inviable Sanitariamente</v>
      </c>
      <c r="ISW471" s="265" t="str">
        <f t="shared" si="6615"/>
        <v>Inviable Sanitariamente</v>
      </c>
      <c r="ISX471" s="265" t="str">
        <f t="shared" si="6616"/>
        <v>Inviable Sanitariamente</v>
      </c>
      <c r="ISY471" s="265" t="str">
        <f t="shared" si="6617"/>
        <v>Inviable Sanitariamente</v>
      </c>
      <c r="ISZ471" s="265" t="str">
        <f t="shared" si="6618"/>
        <v>Inviable Sanitariamente</v>
      </c>
      <c r="ITA471" s="265" t="str">
        <f t="shared" si="6619"/>
        <v>Inviable Sanitariamente</v>
      </c>
      <c r="ITB471" s="265" t="str">
        <f t="shared" si="6620"/>
        <v>Inviable Sanitariamente</v>
      </c>
      <c r="ITC471" s="265" t="str">
        <f t="shared" si="6621"/>
        <v>Inviable Sanitariamente</v>
      </c>
      <c r="ITD471" s="265" t="str">
        <f t="shared" si="6622"/>
        <v>Inviable Sanitariamente</v>
      </c>
      <c r="ITE471" s="265" t="str">
        <f t="shared" si="6623"/>
        <v>Inviable Sanitariamente</v>
      </c>
      <c r="ITF471" s="265" t="str">
        <f t="shared" si="6624"/>
        <v>Inviable Sanitariamente</v>
      </c>
      <c r="ITG471" s="265" t="str">
        <f t="shared" si="6625"/>
        <v>Inviable Sanitariamente</v>
      </c>
      <c r="ITH471" s="265" t="str">
        <f t="shared" si="6626"/>
        <v>Inviable Sanitariamente</v>
      </c>
      <c r="ITI471" s="265" t="str">
        <f t="shared" si="6627"/>
        <v>Inviable Sanitariamente</v>
      </c>
      <c r="ITJ471" s="265" t="str">
        <f t="shared" si="6628"/>
        <v>Inviable Sanitariamente</v>
      </c>
      <c r="ITK471" s="265" t="str">
        <f t="shared" si="6629"/>
        <v>Inviable Sanitariamente</v>
      </c>
      <c r="ITL471" s="265" t="str">
        <f t="shared" si="6630"/>
        <v>Inviable Sanitariamente</v>
      </c>
      <c r="ITM471" s="265" t="str">
        <f t="shared" si="6631"/>
        <v>Inviable Sanitariamente</v>
      </c>
      <c r="ITN471" s="265" t="str">
        <f t="shared" si="6632"/>
        <v>Inviable Sanitariamente</v>
      </c>
      <c r="ITO471" s="265" t="str">
        <f t="shared" si="6633"/>
        <v>Inviable Sanitariamente</v>
      </c>
      <c r="ITP471" s="265" t="str">
        <f t="shared" si="6634"/>
        <v>Inviable Sanitariamente</v>
      </c>
      <c r="ITQ471" s="265" t="str">
        <f t="shared" si="6635"/>
        <v>Inviable Sanitariamente</v>
      </c>
      <c r="ITR471" s="265" t="str">
        <f t="shared" si="6636"/>
        <v>Inviable Sanitariamente</v>
      </c>
      <c r="ITS471" s="265" t="str">
        <f t="shared" si="6637"/>
        <v>Inviable Sanitariamente</v>
      </c>
      <c r="ITT471" s="265" t="str">
        <f t="shared" si="6638"/>
        <v>Inviable Sanitariamente</v>
      </c>
      <c r="ITU471" s="265" t="str">
        <f t="shared" si="6639"/>
        <v>Inviable Sanitariamente</v>
      </c>
      <c r="ITV471" s="265" t="str">
        <f t="shared" si="6640"/>
        <v>Inviable Sanitariamente</v>
      </c>
      <c r="ITW471" s="265" t="str">
        <f t="shared" si="6641"/>
        <v>Inviable Sanitariamente</v>
      </c>
      <c r="ITX471" s="265" t="str">
        <f t="shared" si="6642"/>
        <v>Inviable Sanitariamente</v>
      </c>
      <c r="ITY471" s="265" t="str">
        <f t="shared" si="6643"/>
        <v>Inviable Sanitariamente</v>
      </c>
      <c r="ITZ471" s="265" t="str">
        <f t="shared" si="6644"/>
        <v>Inviable Sanitariamente</v>
      </c>
      <c r="IUA471" s="265" t="str">
        <f t="shared" si="6645"/>
        <v>Inviable Sanitariamente</v>
      </c>
      <c r="IUB471" s="265" t="str">
        <f t="shared" si="6646"/>
        <v>Inviable Sanitariamente</v>
      </c>
      <c r="IUC471" s="265" t="str">
        <f t="shared" si="6647"/>
        <v>Inviable Sanitariamente</v>
      </c>
      <c r="IUD471" s="265" t="str">
        <f t="shared" si="6648"/>
        <v>Inviable Sanitariamente</v>
      </c>
      <c r="IUE471" s="265" t="str">
        <f t="shared" si="6649"/>
        <v>Inviable Sanitariamente</v>
      </c>
      <c r="IUF471" s="265" t="str">
        <f t="shared" si="6650"/>
        <v>Inviable Sanitariamente</v>
      </c>
      <c r="IUG471" s="265" t="str">
        <f t="shared" si="6651"/>
        <v>Inviable Sanitariamente</v>
      </c>
      <c r="IUH471" s="265" t="str">
        <f t="shared" si="6652"/>
        <v>Inviable Sanitariamente</v>
      </c>
      <c r="IUI471" s="265" t="str">
        <f t="shared" si="6653"/>
        <v>Inviable Sanitariamente</v>
      </c>
      <c r="IUJ471" s="265" t="str">
        <f t="shared" si="6654"/>
        <v>Inviable Sanitariamente</v>
      </c>
      <c r="IUK471" s="265" t="str">
        <f t="shared" si="6655"/>
        <v>Inviable Sanitariamente</v>
      </c>
      <c r="IUL471" s="265" t="str">
        <f t="shared" si="6656"/>
        <v>Inviable Sanitariamente</v>
      </c>
      <c r="IUM471" s="265" t="str">
        <f t="shared" si="6657"/>
        <v>Inviable Sanitariamente</v>
      </c>
      <c r="IUN471" s="265" t="str">
        <f t="shared" si="6658"/>
        <v>Inviable Sanitariamente</v>
      </c>
      <c r="IUO471" s="265" t="str">
        <f t="shared" si="6659"/>
        <v>Inviable Sanitariamente</v>
      </c>
      <c r="IUP471" s="265" t="str">
        <f t="shared" si="6660"/>
        <v>Inviable Sanitariamente</v>
      </c>
      <c r="IUQ471" s="265" t="str">
        <f t="shared" si="6661"/>
        <v>Inviable Sanitariamente</v>
      </c>
      <c r="IUR471" s="265" t="str">
        <f t="shared" si="6662"/>
        <v>Inviable Sanitariamente</v>
      </c>
      <c r="IUS471" s="265" t="str">
        <f t="shared" si="6663"/>
        <v>Inviable Sanitariamente</v>
      </c>
      <c r="IUT471" s="265" t="str">
        <f t="shared" si="6664"/>
        <v>Inviable Sanitariamente</v>
      </c>
      <c r="IUU471" s="265" t="str">
        <f t="shared" si="6665"/>
        <v>Inviable Sanitariamente</v>
      </c>
      <c r="IUV471" s="265" t="str">
        <f t="shared" si="6666"/>
        <v>Inviable Sanitariamente</v>
      </c>
      <c r="IUW471" s="265" t="str">
        <f t="shared" si="6667"/>
        <v>Inviable Sanitariamente</v>
      </c>
      <c r="IUX471" s="265" t="str">
        <f t="shared" si="6668"/>
        <v>Inviable Sanitariamente</v>
      </c>
      <c r="IUY471" s="265" t="str">
        <f t="shared" si="6669"/>
        <v>Inviable Sanitariamente</v>
      </c>
      <c r="IUZ471" s="265" t="str">
        <f t="shared" si="6670"/>
        <v>Inviable Sanitariamente</v>
      </c>
      <c r="IVA471" s="265" t="str">
        <f t="shared" si="6671"/>
        <v>Inviable Sanitariamente</v>
      </c>
      <c r="IVB471" s="265" t="str">
        <f t="shared" si="6672"/>
        <v>Inviable Sanitariamente</v>
      </c>
      <c r="IVC471" s="265" t="str">
        <f t="shared" si="6673"/>
        <v>Inviable Sanitariamente</v>
      </c>
      <c r="IVD471" s="265" t="str">
        <f t="shared" si="6674"/>
        <v>Inviable Sanitariamente</v>
      </c>
      <c r="IVE471" s="265" t="str">
        <f t="shared" si="6675"/>
        <v>Inviable Sanitariamente</v>
      </c>
      <c r="IVF471" s="265" t="str">
        <f t="shared" si="6676"/>
        <v>Inviable Sanitariamente</v>
      </c>
      <c r="IVG471" s="265" t="str">
        <f t="shared" si="6677"/>
        <v>Inviable Sanitariamente</v>
      </c>
      <c r="IVH471" s="265" t="str">
        <f t="shared" si="6678"/>
        <v>Inviable Sanitariamente</v>
      </c>
      <c r="IVI471" s="265" t="str">
        <f t="shared" si="6679"/>
        <v>Inviable Sanitariamente</v>
      </c>
      <c r="IVJ471" s="265" t="str">
        <f t="shared" si="6680"/>
        <v>Inviable Sanitariamente</v>
      </c>
      <c r="IVK471" s="265" t="str">
        <f t="shared" si="6681"/>
        <v>Inviable Sanitariamente</v>
      </c>
      <c r="IVL471" s="265" t="str">
        <f t="shared" si="6682"/>
        <v>Inviable Sanitariamente</v>
      </c>
      <c r="IVM471" s="265" t="str">
        <f t="shared" si="6683"/>
        <v>Inviable Sanitariamente</v>
      </c>
      <c r="IVN471" s="265" t="str">
        <f t="shared" si="6684"/>
        <v>Inviable Sanitariamente</v>
      </c>
      <c r="IVO471" s="265" t="str">
        <f t="shared" si="6685"/>
        <v>Inviable Sanitariamente</v>
      </c>
      <c r="IVP471" s="265" t="str">
        <f t="shared" si="6686"/>
        <v>Inviable Sanitariamente</v>
      </c>
      <c r="IVQ471" s="265" t="str">
        <f t="shared" si="6687"/>
        <v>Inviable Sanitariamente</v>
      </c>
      <c r="IVR471" s="265" t="str">
        <f t="shared" si="6688"/>
        <v>Inviable Sanitariamente</v>
      </c>
      <c r="IVS471" s="265" t="str">
        <f t="shared" si="6689"/>
        <v>Inviable Sanitariamente</v>
      </c>
      <c r="IVT471" s="265" t="str">
        <f t="shared" si="6690"/>
        <v>Inviable Sanitariamente</v>
      </c>
      <c r="IVU471" s="265" t="str">
        <f t="shared" si="6691"/>
        <v>Inviable Sanitariamente</v>
      </c>
      <c r="IVV471" s="265" t="str">
        <f t="shared" si="6692"/>
        <v>Inviable Sanitariamente</v>
      </c>
      <c r="IVW471" s="265" t="str">
        <f t="shared" si="6693"/>
        <v>Inviable Sanitariamente</v>
      </c>
      <c r="IVX471" s="265" t="str">
        <f t="shared" si="6694"/>
        <v>Inviable Sanitariamente</v>
      </c>
      <c r="IVY471" s="265" t="str">
        <f t="shared" si="6695"/>
        <v>Inviable Sanitariamente</v>
      </c>
      <c r="IVZ471" s="265" t="str">
        <f t="shared" si="6696"/>
        <v>Inviable Sanitariamente</v>
      </c>
      <c r="IWA471" s="265" t="str">
        <f t="shared" si="6697"/>
        <v>Inviable Sanitariamente</v>
      </c>
      <c r="IWB471" s="265" t="str">
        <f t="shared" si="6698"/>
        <v>Inviable Sanitariamente</v>
      </c>
      <c r="IWC471" s="265" t="str">
        <f t="shared" si="6699"/>
        <v>Inviable Sanitariamente</v>
      </c>
      <c r="IWD471" s="265" t="str">
        <f t="shared" si="6700"/>
        <v>Inviable Sanitariamente</v>
      </c>
      <c r="IWE471" s="265" t="str">
        <f t="shared" si="6701"/>
        <v>Inviable Sanitariamente</v>
      </c>
      <c r="IWF471" s="265" t="str">
        <f t="shared" si="6702"/>
        <v>Inviable Sanitariamente</v>
      </c>
      <c r="IWG471" s="265" t="str">
        <f t="shared" si="6703"/>
        <v>Inviable Sanitariamente</v>
      </c>
      <c r="IWH471" s="265" t="str">
        <f t="shared" si="6704"/>
        <v>Inviable Sanitariamente</v>
      </c>
      <c r="IWI471" s="265" t="str">
        <f t="shared" si="6705"/>
        <v>Inviable Sanitariamente</v>
      </c>
      <c r="IWJ471" s="265" t="str">
        <f t="shared" si="6706"/>
        <v>Inviable Sanitariamente</v>
      </c>
      <c r="IWK471" s="265" t="str">
        <f t="shared" si="6707"/>
        <v>Inviable Sanitariamente</v>
      </c>
      <c r="IWL471" s="265" t="str">
        <f t="shared" si="6708"/>
        <v>Inviable Sanitariamente</v>
      </c>
      <c r="IWM471" s="265" t="str">
        <f t="shared" si="6709"/>
        <v>Inviable Sanitariamente</v>
      </c>
      <c r="IWN471" s="265" t="str">
        <f t="shared" si="6710"/>
        <v>Inviable Sanitariamente</v>
      </c>
      <c r="IWO471" s="265" t="str">
        <f t="shared" si="6711"/>
        <v>Inviable Sanitariamente</v>
      </c>
      <c r="IWP471" s="265" t="str">
        <f t="shared" si="6712"/>
        <v>Inviable Sanitariamente</v>
      </c>
      <c r="IWQ471" s="265" t="str">
        <f t="shared" si="6713"/>
        <v>Inviable Sanitariamente</v>
      </c>
      <c r="IWR471" s="265" t="str">
        <f t="shared" si="6714"/>
        <v>Inviable Sanitariamente</v>
      </c>
      <c r="IWS471" s="265" t="str">
        <f t="shared" si="6715"/>
        <v>Inviable Sanitariamente</v>
      </c>
      <c r="IWT471" s="265" t="str">
        <f t="shared" si="6716"/>
        <v>Inviable Sanitariamente</v>
      </c>
      <c r="IWU471" s="265" t="str">
        <f t="shared" si="6717"/>
        <v>Inviable Sanitariamente</v>
      </c>
      <c r="IWV471" s="265" t="str">
        <f t="shared" si="6718"/>
        <v>Inviable Sanitariamente</v>
      </c>
      <c r="IWW471" s="265" t="str">
        <f t="shared" si="6719"/>
        <v>Inviable Sanitariamente</v>
      </c>
      <c r="IWX471" s="265" t="str">
        <f t="shared" si="6720"/>
        <v>Inviable Sanitariamente</v>
      </c>
      <c r="IWY471" s="265" t="str">
        <f t="shared" si="6721"/>
        <v>Inviable Sanitariamente</v>
      </c>
      <c r="IWZ471" s="265" t="str">
        <f t="shared" si="6722"/>
        <v>Inviable Sanitariamente</v>
      </c>
      <c r="IXA471" s="265" t="str">
        <f t="shared" si="6723"/>
        <v>Inviable Sanitariamente</v>
      </c>
      <c r="IXB471" s="265" t="str">
        <f t="shared" si="6724"/>
        <v>Inviable Sanitariamente</v>
      </c>
      <c r="IXC471" s="265" t="str">
        <f t="shared" si="6725"/>
        <v>Inviable Sanitariamente</v>
      </c>
      <c r="IXD471" s="265" t="str">
        <f t="shared" si="6726"/>
        <v>Inviable Sanitariamente</v>
      </c>
      <c r="IXE471" s="265" t="str">
        <f t="shared" si="6727"/>
        <v>Inviable Sanitariamente</v>
      </c>
      <c r="IXF471" s="265" t="str">
        <f t="shared" si="6728"/>
        <v>Inviable Sanitariamente</v>
      </c>
      <c r="IXG471" s="265" t="str">
        <f t="shared" si="6729"/>
        <v>Inviable Sanitariamente</v>
      </c>
      <c r="IXH471" s="265" t="str">
        <f t="shared" si="6730"/>
        <v>Inviable Sanitariamente</v>
      </c>
      <c r="IXI471" s="265" t="str">
        <f t="shared" si="6731"/>
        <v>Inviable Sanitariamente</v>
      </c>
      <c r="IXJ471" s="265" t="str">
        <f t="shared" si="6732"/>
        <v>Inviable Sanitariamente</v>
      </c>
      <c r="IXK471" s="265" t="str">
        <f t="shared" si="6733"/>
        <v>Inviable Sanitariamente</v>
      </c>
      <c r="IXL471" s="265" t="str">
        <f t="shared" si="6734"/>
        <v>Inviable Sanitariamente</v>
      </c>
      <c r="IXM471" s="265" t="str">
        <f t="shared" si="6735"/>
        <v>Inviable Sanitariamente</v>
      </c>
      <c r="IXN471" s="265" t="str">
        <f t="shared" si="6736"/>
        <v>Inviable Sanitariamente</v>
      </c>
      <c r="IXO471" s="265" t="str">
        <f t="shared" si="6737"/>
        <v>Inviable Sanitariamente</v>
      </c>
      <c r="IXP471" s="265" t="str">
        <f t="shared" si="6738"/>
        <v>Inviable Sanitariamente</v>
      </c>
      <c r="IXQ471" s="265" t="str">
        <f t="shared" si="6739"/>
        <v>Inviable Sanitariamente</v>
      </c>
      <c r="IXR471" s="265" t="str">
        <f t="shared" si="6740"/>
        <v>Inviable Sanitariamente</v>
      </c>
      <c r="IXS471" s="265" t="str">
        <f t="shared" si="6741"/>
        <v>Inviable Sanitariamente</v>
      </c>
      <c r="IXT471" s="265" t="str">
        <f t="shared" si="6742"/>
        <v>Inviable Sanitariamente</v>
      </c>
      <c r="IXU471" s="265" t="str">
        <f t="shared" si="6743"/>
        <v>Inviable Sanitariamente</v>
      </c>
      <c r="IXV471" s="265" t="str">
        <f t="shared" si="6744"/>
        <v>Inviable Sanitariamente</v>
      </c>
      <c r="IXW471" s="265" t="str">
        <f t="shared" si="6745"/>
        <v>Inviable Sanitariamente</v>
      </c>
      <c r="IXX471" s="265" t="str">
        <f t="shared" si="6746"/>
        <v>Inviable Sanitariamente</v>
      </c>
      <c r="IXY471" s="265" t="str">
        <f t="shared" si="6747"/>
        <v>Inviable Sanitariamente</v>
      </c>
      <c r="IXZ471" s="265" t="str">
        <f t="shared" si="6748"/>
        <v>Inviable Sanitariamente</v>
      </c>
      <c r="IYA471" s="265" t="str">
        <f t="shared" si="6749"/>
        <v>Inviable Sanitariamente</v>
      </c>
      <c r="IYB471" s="265" t="str">
        <f t="shared" si="6750"/>
        <v>Inviable Sanitariamente</v>
      </c>
      <c r="IYC471" s="265" t="str">
        <f t="shared" si="6751"/>
        <v>Inviable Sanitariamente</v>
      </c>
      <c r="IYD471" s="265" t="str">
        <f t="shared" si="6752"/>
        <v>Inviable Sanitariamente</v>
      </c>
      <c r="IYE471" s="265" t="str">
        <f t="shared" si="6753"/>
        <v>Inviable Sanitariamente</v>
      </c>
      <c r="IYF471" s="265" t="str">
        <f t="shared" si="6754"/>
        <v>Inviable Sanitariamente</v>
      </c>
      <c r="IYG471" s="265" t="str">
        <f t="shared" si="6755"/>
        <v>Inviable Sanitariamente</v>
      </c>
      <c r="IYH471" s="265" t="str">
        <f t="shared" si="6756"/>
        <v>Inviable Sanitariamente</v>
      </c>
      <c r="IYI471" s="265" t="str">
        <f t="shared" si="6757"/>
        <v>Inviable Sanitariamente</v>
      </c>
      <c r="IYJ471" s="265" t="str">
        <f t="shared" si="6758"/>
        <v>Inviable Sanitariamente</v>
      </c>
      <c r="IYK471" s="265" t="str">
        <f t="shared" si="6759"/>
        <v>Inviable Sanitariamente</v>
      </c>
      <c r="IYL471" s="265" t="str">
        <f t="shared" si="6760"/>
        <v>Inviable Sanitariamente</v>
      </c>
      <c r="IYM471" s="265" t="str">
        <f t="shared" si="6761"/>
        <v>Inviable Sanitariamente</v>
      </c>
      <c r="IYN471" s="265" t="str">
        <f t="shared" si="6762"/>
        <v>Inviable Sanitariamente</v>
      </c>
      <c r="IYO471" s="265" t="str">
        <f t="shared" si="6763"/>
        <v>Inviable Sanitariamente</v>
      </c>
      <c r="IYP471" s="265" t="str">
        <f t="shared" si="6764"/>
        <v>Inviable Sanitariamente</v>
      </c>
      <c r="IYQ471" s="265" t="str">
        <f t="shared" si="6765"/>
        <v>Inviable Sanitariamente</v>
      </c>
      <c r="IYR471" s="265" t="str">
        <f t="shared" si="6766"/>
        <v>Inviable Sanitariamente</v>
      </c>
      <c r="IYS471" s="265" t="str">
        <f t="shared" si="6767"/>
        <v>Inviable Sanitariamente</v>
      </c>
      <c r="IYT471" s="265" t="str">
        <f t="shared" si="6768"/>
        <v>Inviable Sanitariamente</v>
      </c>
      <c r="IYU471" s="265" t="str">
        <f t="shared" si="6769"/>
        <v>Inviable Sanitariamente</v>
      </c>
      <c r="IYV471" s="265" t="str">
        <f t="shared" si="6770"/>
        <v>Inviable Sanitariamente</v>
      </c>
      <c r="IYW471" s="265" t="str">
        <f t="shared" si="6771"/>
        <v>Inviable Sanitariamente</v>
      </c>
      <c r="IYX471" s="265" t="str">
        <f t="shared" si="6772"/>
        <v>Inviable Sanitariamente</v>
      </c>
      <c r="IYY471" s="265" t="str">
        <f t="shared" si="6773"/>
        <v>Inviable Sanitariamente</v>
      </c>
      <c r="IYZ471" s="265" t="str">
        <f t="shared" si="6774"/>
        <v>Inviable Sanitariamente</v>
      </c>
      <c r="IZA471" s="265" t="str">
        <f t="shared" si="6775"/>
        <v>Inviable Sanitariamente</v>
      </c>
      <c r="IZB471" s="265" t="str">
        <f t="shared" si="6776"/>
        <v>Inviable Sanitariamente</v>
      </c>
      <c r="IZC471" s="265" t="str">
        <f t="shared" si="6777"/>
        <v>Inviable Sanitariamente</v>
      </c>
      <c r="IZD471" s="265" t="str">
        <f t="shared" si="6778"/>
        <v>Inviable Sanitariamente</v>
      </c>
      <c r="IZE471" s="265" t="str">
        <f t="shared" si="6779"/>
        <v>Inviable Sanitariamente</v>
      </c>
      <c r="IZF471" s="265" t="str">
        <f t="shared" si="6780"/>
        <v>Inviable Sanitariamente</v>
      </c>
      <c r="IZG471" s="265" t="str">
        <f t="shared" si="6781"/>
        <v>Inviable Sanitariamente</v>
      </c>
      <c r="IZH471" s="265" t="str">
        <f t="shared" si="6782"/>
        <v>Inviable Sanitariamente</v>
      </c>
      <c r="IZI471" s="265" t="str">
        <f t="shared" si="6783"/>
        <v>Inviable Sanitariamente</v>
      </c>
      <c r="IZJ471" s="265" t="str">
        <f t="shared" si="6784"/>
        <v>Inviable Sanitariamente</v>
      </c>
      <c r="IZK471" s="265" t="str">
        <f t="shared" si="6785"/>
        <v>Inviable Sanitariamente</v>
      </c>
      <c r="IZL471" s="265" t="str">
        <f t="shared" si="6786"/>
        <v>Inviable Sanitariamente</v>
      </c>
      <c r="IZM471" s="265" t="str">
        <f t="shared" si="6787"/>
        <v>Inviable Sanitariamente</v>
      </c>
      <c r="IZN471" s="265" t="str">
        <f t="shared" si="6788"/>
        <v>Inviable Sanitariamente</v>
      </c>
      <c r="IZO471" s="265" t="str">
        <f t="shared" si="6789"/>
        <v>Inviable Sanitariamente</v>
      </c>
      <c r="IZP471" s="265" t="str">
        <f t="shared" si="6790"/>
        <v>Inviable Sanitariamente</v>
      </c>
      <c r="IZQ471" s="265" t="str">
        <f t="shared" si="6791"/>
        <v>Inviable Sanitariamente</v>
      </c>
      <c r="IZR471" s="265" t="str">
        <f t="shared" si="6792"/>
        <v>Inviable Sanitariamente</v>
      </c>
      <c r="IZS471" s="265" t="str">
        <f t="shared" si="6793"/>
        <v>Inviable Sanitariamente</v>
      </c>
      <c r="IZT471" s="265" t="str">
        <f t="shared" si="6794"/>
        <v>Inviable Sanitariamente</v>
      </c>
      <c r="IZU471" s="265" t="str">
        <f t="shared" si="6795"/>
        <v>Inviable Sanitariamente</v>
      </c>
      <c r="IZV471" s="265" t="str">
        <f t="shared" si="6796"/>
        <v>Inviable Sanitariamente</v>
      </c>
      <c r="IZW471" s="265" t="str">
        <f t="shared" si="6797"/>
        <v>Inviable Sanitariamente</v>
      </c>
      <c r="IZX471" s="265" t="str">
        <f t="shared" si="6798"/>
        <v>Inviable Sanitariamente</v>
      </c>
      <c r="IZY471" s="265" t="str">
        <f t="shared" si="6799"/>
        <v>Inviable Sanitariamente</v>
      </c>
      <c r="IZZ471" s="265" t="str">
        <f t="shared" si="6800"/>
        <v>Inviable Sanitariamente</v>
      </c>
      <c r="JAA471" s="265" t="str">
        <f t="shared" si="6801"/>
        <v>Inviable Sanitariamente</v>
      </c>
      <c r="JAB471" s="265" t="str">
        <f t="shared" si="6802"/>
        <v>Inviable Sanitariamente</v>
      </c>
      <c r="JAC471" s="265" t="str">
        <f t="shared" si="6803"/>
        <v>Inviable Sanitariamente</v>
      </c>
      <c r="JAD471" s="265" t="str">
        <f t="shared" si="6804"/>
        <v>Inviable Sanitariamente</v>
      </c>
      <c r="JAE471" s="265" t="str">
        <f t="shared" si="6805"/>
        <v>Inviable Sanitariamente</v>
      </c>
      <c r="JAF471" s="265" t="str">
        <f t="shared" si="6806"/>
        <v>Inviable Sanitariamente</v>
      </c>
      <c r="JAG471" s="265" t="str">
        <f t="shared" si="6807"/>
        <v>Inviable Sanitariamente</v>
      </c>
      <c r="JAH471" s="265" t="str">
        <f t="shared" si="6808"/>
        <v>Inviable Sanitariamente</v>
      </c>
      <c r="JAI471" s="265" t="str">
        <f t="shared" si="6809"/>
        <v>Inviable Sanitariamente</v>
      </c>
      <c r="JAJ471" s="265" t="str">
        <f t="shared" si="6810"/>
        <v>Inviable Sanitariamente</v>
      </c>
      <c r="JAK471" s="265" t="str">
        <f t="shared" si="6811"/>
        <v>Inviable Sanitariamente</v>
      </c>
      <c r="JAL471" s="265" t="str">
        <f t="shared" si="6812"/>
        <v>Inviable Sanitariamente</v>
      </c>
      <c r="JAM471" s="265" t="str">
        <f t="shared" si="6813"/>
        <v>Inviable Sanitariamente</v>
      </c>
      <c r="JAN471" s="265" t="str">
        <f t="shared" si="6814"/>
        <v>Inviable Sanitariamente</v>
      </c>
      <c r="JAO471" s="265" t="str">
        <f t="shared" si="6815"/>
        <v>Inviable Sanitariamente</v>
      </c>
      <c r="JAP471" s="265" t="str">
        <f t="shared" si="6816"/>
        <v>Inviable Sanitariamente</v>
      </c>
      <c r="JAQ471" s="265" t="str">
        <f t="shared" si="6817"/>
        <v>Inviable Sanitariamente</v>
      </c>
      <c r="JAR471" s="265" t="str">
        <f t="shared" si="6818"/>
        <v>Inviable Sanitariamente</v>
      </c>
      <c r="JAS471" s="265" t="str">
        <f t="shared" si="6819"/>
        <v>Inviable Sanitariamente</v>
      </c>
      <c r="JAT471" s="265" t="str">
        <f t="shared" si="6820"/>
        <v>Inviable Sanitariamente</v>
      </c>
      <c r="JAU471" s="265" t="str">
        <f t="shared" si="6821"/>
        <v>Inviable Sanitariamente</v>
      </c>
      <c r="JAV471" s="265" t="str">
        <f t="shared" si="6822"/>
        <v>Inviable Sanitariamente</v>
      </c>
      <c r="JAW471" s="265" t="str">
        <f t="shared" si="6823"/>
        <v>Inviable Sanitariamente</v>
      </c>
      <c r="JAX471" s="265" t="str">
        <f t="shared" si="6824"/>
        <v>Inviable Sanitariamente</v>
      </c>
      <c r="JAY471" s="265" t="str">
        <f t="shared" si="6825"/>
        <v>Inviable Sanitariamente</v>
      </c>
      <c r="JAZ471" s="265" t="str">
        <f t="shared" si="6826"/>
        <v>Inviable Sanitariamente</v>
      </c>
      <c r="JBA471" s="265" t="str">
        <f t="shared" si="6827"/>
        <v>Inviable Sanitariamente</v>
      </c>
      <c r="JBB471" s="265" t="str">
        <f t="shared" si="6828"/>
        <v>Inviable Sanitariamente</v>
      </c>
      <c r="JBC471" s="265" t="str">
        <f t="shared" si="6829"/>
        <v>Inviable Sanitariamente</v>
      </c>
      <c r="JBD471" s="265" t="str">
        <f t="shared" si="6830"/>
        <v>Inviable Sanitariamente</v>
      </c>
      <c r="JBE471" s="265" t="str">
        <f t="shared" si="6831"/>
        <v>Inviable Sanitariamente</v>
      </c>
      <c r="JBF471" s="265" t="str">
        <f t="shared" si="6832"/>
        <v>Inviable Sanitariamente</v>
      </c>
      <c r="JBG471" s="265" t="str">
        <f t="shared" si="6833"/>
        <v>Inviable Sanitariamente</v>
      </c>
      <c r="JBH471" s="265" t="str">
        <f t="shared" si="6834"/>
        <v>Inviable Sanitariamente</v>
      </c>
      <c r="JBI471" s="265" t="str">
        <f t="shared" si="6835"/>
        <v>Inviable Sanitariamente</v>
      </c>
      <c r="JBJ471" s="265" t="str">
        <f t="shared" si="6836"/>
        <v>Inviable Sanitariamente</v>
      </c>
      <c r="JBK471" s="265" t="str">
        <f t="shared" si="6837"/>
        <v>Inviable Sanitariamente</v>
      </c>
      <c r="JBL471" s="265" t="str">
        <f t="shared" si="6838"/>
        <v>Inviable Sanitariamente</v>
      </c>
      <c r="JBM471" s="265" t="str">
        <f t="shared" si="6839"/>
        <v>Inviable Sanitariamente</v>
      </c>
      <c r="JBN471" s="265" t="str">
        <f t="shared" si="6840"/>
        <v>Inviable Sanitariamente</v>
      </c>
      <c r="JBO471" s="265" t="str">
        <f t="shared" si="6841"/>
        <v>Inviable Sanitariamente</v>
      </c>
      <c r="JBP471" s="265" t="str">
        <f t="shared" si="6842"/>
        <v>Inviable Sanitariamente</v>
      </c>
      <c r="JBQ471" s="265" t="str">
        <f t="shared" si="6843"/>
        <v>Inviable Sanitariamente</v>
      </c>
      <c r="JBR471" s="265" t="str">
        <f t="shared" si="6844"/>
        <v>Inviable Sanitariamente</v>
      </c>
      <c r="JBS471" s="265" t="str">
        <f t="shared" si="6845"/>
        <v>Inviable Sanitariamente</v>
      </c>
      <c r="JBT471" s="265" t="str">
        <f t="shared" si="6846"/>
        <v>Inviable Sanitariamente</v>
      </c>
      <c r="JBU471" s="265" t="str">
        <f t="shared" si="6847"/>
        <v>Inviable Sanitariamente</v>
      </c>
      <c r="JBV471" s="265" t="str">
        <f t="shared" si="6848"/>
        <v>Inviable Sanitariamente</v>
      </c>
      <c r="JBW471" s="265" t="str">
        <f t="shared" si="6849"/>
        <v>Inviable Sanitariamente</v>
      </c>
      <c r="JBX471" s="265" t="str">
        <f t="shared" si="6850"/>
        <v>Inviable Sanitariamente</v>
      </c>
      <c r="JBY471" s="265" t="str">
        <f t="shared" si="6851"/>
        <v>Inviable Sanitariamente</v>
      </c>
      <c r="JBZ471" s="265" t="str">
        <f t="shared" si="6852"/>
        <v>Inviable Sanitariamente</v>
      </c>
      <c r="JCA471" s="265" t="str">
        <f t="shared" si="6853"/>
        <v>Inviable Sanitariamente</v>
      </c>
      <c r="JCB471" s="265" t="str">
        <f t="shared" si="6854"/>
        <v>Inviable Sanitariamente</v>
      </c>
      <c r="JCC471" s="265" t="str">
        <f t="shared" si="6855"/>
        <v>Inviable Sanitariamente</v>
      </c>
      <c r="JCD471" s="265" t="str">
        <f t="shared" si="6856"/>
        <v>Inviable Sanitariamente</v>
      </c>
      <c r="JCE471" s="265" t="str">
        <f t="shared" si="6857"/>
        <v>Inviable Sanitariamente</v>
      </c>
      <c r="JCF471" s="265" t="str">
        <f t="shared" si="6858"/>
        <v>Inviable Sanitariamente</v>
      </c>
      <c r="JCG471" s="265" t="str">
        <f t="shared" si="6859"/>
        <v>Inviable Sanitariamente</v>
      </c>
      <c r="JCH471" s="265" t="str">
        <f t="shared" si="6860"/>
        <v>Inviable Sanitariamente</v>
      </c>
      <c r="JCI471" s="265" t="str">
        <f t="shared" si="6861"/>
        <v>Inviable Sanitariamente</v>
      </c>
      <c r="JCJ471" s="265" t="str">
        <f t="shared" si="6862"/>
        <v>Inviable Sanitariamente</v>
      </c>
      <c r="JCK471" s="265" t="str">
        <f t="shared" si="6863"/>
        <v>Inviable Sanitariamente</v>
      </c>
      <c r="JCL471" s="265" t="str">
        <f t="shared" si="6864"/>
        <v>Inviable Sanitariamente</v>
      </c>
      <c r="JCM471" s="265" t="str">
        <f t="shared" si="6865"/>
        <v>Inviable Sanitariamente</v>
      </c>
      <c r="JCN471" s="265" t="str">
        <f t="shared" si="6866"/>
        <v>Inviable Sanitariamente</v>
      </c>
      <c r="JCO471" s="265" t="str">
        <f t="shared" si="6867"/>
        <v>Inviable Sanitariamente</v>
      </c>
      <c r="JCP471" s="265" t="str">
        <f t="shared" si="6868"/>
        <v>Inviable Sanitariamente</v>
      </c>
      <c r="JCQ471" s="265" t="str">
        <f t="shared" si="6869"/>
        <v>Inviable Sanitariamente</v>
      </c>
      <c r="JCR471" s="265" t="str">
        <f t="shared" si="6870"/>
        <v>Inviable Sanitariamente</v>
      </c>
      <c r="JCS471" s="265" t="str">
        <f t="shared" si="6871"/>
        <v>Inviable Sanitariamente</v>
      </c>
      <c r="JCT471" s="265" t="str">
        <f t="shared" si="6872"/>
        <v>Inviable Sanitariamente</v>
      </c>
      <c r="JCU471" s="265" t="str">
        <f t="shared" si="6873"/>
        <v>Inviable Sanitariamente</v>
      </c>
      <c r="JCV471" s="265" t="str">
        <f t="shared" si="6874"/>
        <v>Inviable Sanitariamente</v>
      </c>
      <c r="JCW471" s="265" t="str">
        <f t="shared" si="6875"/>
        <v>Inviable Sanitariamente</v>
      </c>
      <c r="JCX471" s="265" t="str">
        <f t="shared" si="6876"/>
        <v>Inviable Sanitariamente</v>
      </c>
      <c r="JCY471" s="265" t="str">
        <f t="shared" si="6877"/>
        <v>Inviable Sanitariamente</v>
      </c>
      <c r="JCZ471" s="265" t="str">
        <f t="shared" si="6878"/>
        <v>Inviable Sanitariamente</v>
      </c>
      <c r="JDA471" s="265" t="str">
        <f t="shared" si="6879"/>
        <v>Inviable Sanitariamente</v>
      </c>
      <c r="JDB471" s="265" t="str">
        <f t="shared" si="6880"/>
        <v>Inviable Sanitariamente</v>
      </c>
      <c r="JDC471" s="265" t="str">
        <f t="shared" si="6881"/>
        <v>Inviable Sanitariamente</v>
      </c>
      <c r="JDD471" s="265" t="str">
        <f t="shared" si="6882"/>
        <v>Inviable Sanitariamente</v>
      </c>
      <c r="JDE471" s="265" t="str">
        <f t="shared" si="6883"/>
        <v>Inviable Sanitariamente</v>
      </c>
      <c r="JDF471" s="265" t="str">
        <f t="shared" si="6884"/>
        <v>Inviable Sanitariamente</v>
      </c>
      <c r="JDG471" s="265" t="str">
        <f t="shared" si="6885"/>
        <v>Inviable Sanitariamente</v>
      </c>
      <c r="JDH471" s="265" t="str">
        <f t="shared" si="6886"/>
        <v>Inviable Sanitariamente</v>
      </c>
      <c r="JDI471" s="265" t="str">
        <f t="shared" si="6887"/>
        <v>Inviable Sanitariamente</v>
      </c>
      <c r="JDJ471" s="265" t="str">
        <f t="shared" si="6888"/>
        <v>Inviable Sanitariamente</v>
      </c>
      <c r="JDK471" s="265" t="str">
        <f t="shared" si="6889"/>
        <v>Inviable Sanitariamente</v>
      </c>
      <c r="JDL471" s="265" t="str">
        <f t="shared" si="6890"/>
        <v>Inviable Sanitariamente</v>
      </c>
      <c r="JDM471" s="265" t="str">
        <f t="shared" si="6891"/>
        <v>Inviable Sanitariamente</v>
      </c>
      <c r="JDN471" s="265" t="str">
        <f t="shared" si="6892"/>
        <v>Inviable Sanitariamente</v>
      </c>
      <c r="JDO471" s="265" t="str">
        <f t="shared" si="6893"/>
        <v>Inviable Sanitariamente</v>
      </c>
      <c r="JDP471" s="265" t="str">
        <f t="shared" si="6894"/>
        <v>Inviable Sanitariamente</v>
      </c>
      <c r="JDQ471" s="265" t="str">
        <f t="shared" si="6895"/>
        <v>Inviable Sanitariamente</v>
      </c>
      <c r="JDR471" s="265" t="str">
        <f t="shared" si="6896"/>
        <v>Inviable Sanitariamente</v>
      </c>
      <c r="JDS471" s="265" t="str">
        <f t="shared" si="6897"/>
        <v>Inviable Sanitariamente</v>
      </c>
      <c r="JDT471" s="265" t="str">
        <f t="shared" si="6898"/>
        <v>Inviable Sanitariamente</v>
      </c>
      <c r="JDU471" s="265" t="str">
        <f t="shared" si="6899"/>
        <v>Inviable Sanitariamente</v>
      </c>
      <c r="JDV471" s="265" t="str">
        <f t="shared" si="6900"/>
        <v>Inviable Sanitariamente</v>
      </c>
      <c r="JDW471" s="265" t="str">
        <f t="shared" si="6901"/>
        <v>Inviable Sanitariamente</v>
      </c>
      <c r="JDX471" s="265" t="str">
        <f t="shared" si="6902"/>
        <v>Inviable Sanitariamente</v>
      </c>
      <c r="JDY471" s="265" t="str">
        <f t="shared" si="6903"/>
        <v>Inviable Sanitariamente</v>
      </c>
      <c r="JDZ471" s="265" t="str">
        <f t="shared" si="6904"/>
        <v>Inviable Sanitariamente</v>
      </c>
      <c r="JEA471" s="265" t="str">
        <f t="shared" si="6905"/>
        <v>Inviable Sanitariamente</v>
      </c>
      <c r="JEB471" s="265" t="str">
        <f t="shared" si="6906"/>
        <v>Inviable Sanitariamente</v>
      </c>
      <c r="JEC471" s="265" t="str">
        <f t="shared" si="6907"/>
        <v>Inviable Sanitariamente</v>
      </c>
      <c r="JED471" s="265" t="str">
        <f t="shared" si="6908"/>
        <v>Inviable Sanitariamente</v>
      </c>
      <c r="JEE471" s="265" t="str">
        <f t="shared" si="6909"/>
        <v>Inviable Sanitariamente</v>
      </c>
      <c r="JEF471" s="265" t="str">
        <f t="shared" si="6910"/>
        <v>Inviable Sanitariamente</v>
      </c>
      <c r="JEG471" s="265" t="str">
        <f t="shared" si="6911"/>
        <v>Inviable Sanitariamente</v>
      </c>
      <c r="JEH471" s="265" t="str">
        <f t="shared" si="6912"/>
        <v>Inviable Sanitariamente</v>
      </c>
      <c r="JEI471" s="265" t="str">
        <f t="shared" si="6913"/>
        <v>Inviable Sanitariamente</v>
      </c>
      <c r="JEJ471" s="265" t="str">
        <f t="shared" si="6914"/>
        <v>Inviable Sanitariamente</v>
      </c>
      <c r="JEK471" s="265" t="str">
        <f t="shared" si="6915"/>
        <v>Inviable Sanitariamente</v>
      </c>
      <c r="JEL471" s="265" t="str">
        <f t="shared" si="6916"/>
        <v>Inviable Sanitariamente</v>
      </c>
      <c r="JEM471" s="265" t="str">
        <f t="shared" si="6917"/>
        <v>Inviable Sanitariamente</v>
      </c>
      <c r="JEN471" s="265" t="str">
        <f t="shared" si="6918"/>
        <v>Inviable Sanitariamente</v>
      </c>
      <c r="JEO471" s="265" t="str">
        <f t="shared" si="6919"/>
        <v>Inviable Sanitariamente</v>
      </c>
      <c r="JEP471" s="265" t="str">
        <f t="shared" si="6920"/>
        <v>Inviable Sanitariamente</v>
      </c>
      <c r="JEQ471" s="265" t="str">
        <f t="shared" si="6921"/>
        <v>Inviable Sanitariamente</v>
      </c>
      <c r="JER471" s="265" t="str">
        <f t="shared" si="6922"/>
        <v>Inviable Sanitariamente</v>
      </c>
      <c r="JES471" s="265" t="str">
        <f t="shared" si="6923"/>
        <v>Inviable Sanitariamente</v>
      </c>
      <c r="JET471" s="265" t="str">
        <f t="shared" si="6924"/>
        <v>Inviable Sanitariamente</v>
      </c>
      <c r="JEU471" s="265" t="str">
        <f t="shared" si="6925"/>
        <v>Inviable Sanitariamente</v>
      </c>
      <c r="JEV471" s="265" t="str">
        <f t="shared" si="6926"/>
        <v>Inviable Sanitariamente</v>
      </c>
      <c r="JEW471" s="265" t="str">
        <f t="shared" si="6927"/>
        <v>Inviable Sanitariamente</v>
      </c>
      <c r="JEX471" s="265" t="str">
        <f t="shared" si="6928"/>
        <v>Inviable Sanitariamente</v>
      </c>
      <c r="JEY471" s="265" t="str">
        <f t="shared" si="6929"/>
        <v>Inviable Sanitariamente</v>
      </c>
      <c r="JEZ471" s="265" t="str">
        <f t="shared" si="6930"/>
        <v>Inviable Sanitariamente</v>
      </c>
      <c r="JFA471" s="265" t="str">
        <f t="shared" si="6931"/>
        <v>Inviable Sanitariamente</v>
      </c>
      <c r="JFB471" s="265" t="str">
        <f t="shared" si="6932"/>
        <v>Inviable Sanitariamente</v>
      </c>
      <c r="JFC471" s="265" t="str">
        <f t="shared" si="6933"/>
        <v>Inviable Sanitariamente</v>
      </c>
      <c r="JFD471" s="265" t="str">
        <f t="shared" si="6934"/>
        <v>Inviable Sanitariamente</v>
      </c>
      <c r="JFE471" s="265" t="str">
        <f t="shared" si="6935"/>
        <v>Inviable Sanitariamente</v>
      </c>
      <c r="JFF471" s="265" t="str">
        <f t="shared" si="6936"/>
        <v>Inviable Sanitariamente</v>
      </c>
      <c r="JFG471" s="265" t="str">
        <f t="shared" si="6937"/>
        <v>Inviable Sanitariamente</v>
      </c>
      <c r="JFH471" s="265" t="str">
        <f t="shared" si="6938"/>
        <v>Inviable Sanitariamente</v>
      </c>
      <c r="JFI471" s="265" t="str">
        <f t="shared" si="6939"/>
        <v>Inviable Sanitariamente</v>
      </c>
      <c r="JFJ471" s="265" t="str">
        <f t="shared" si="6940"/>
        <v>Inviable Sanitariamente</v>
      </c>
      <c r="JFK471" s="265" t="str">
        <f t="shared" si="6941"/>
        <v>Inviable Sanitariamente</v>
      </c>
      <c r="JFL471" s="265" t="str">
        <f t="shared" si="6942"/>
        <v>Inviable Sanitariamente</v>
      </c>
      <c r="JFM471" s="265" t="str">
        <f t="shared" si="6943"/>
        <v>Inviable Sanitariamente</v>
      </c>
      <c r="JFN471" s="265" t="str">
        <f t="shared" si="6944"/>
        <v>Inviable Sanitariamente</v>
      </c>
      <c r="JFO471" s="265" t="str">
        <f t="shared" si="6945"/>
        <v>Inviable Sanitariamente</v>
      </c>
      <c r="JFP471" s="265" t="str">
        <f t="shared" si="6946"/>
        <v>Inviable Sanitariamente</v>
      </c>
      <c r="JFQ471" s="265" t="str">
        <f t="shared" si="6947"/>
        <v>Inviable Sanitariamente</v>
      </c>
      <c r="JFR471" s="265" t="str">
        <f t="shared" si="6948"/>
        <v>Inviable Sanitariamente</v>
      </c>
      <c r="JFS471" s="265" t="str">
        <f t="shared" si="6949"/>
        <v>Inviable Sanitariamente</v>
      </c>
      <c r="JFT471" s="265" t="str">
        <f t="shared" si="6950"/>
        <v>Inviable Sanitariamente</v>
      </c>
      <c r="JFU471" s="265" t="str">
        <f t="shared" si="6951"/>
        <v>Inviable Sanitariamente</v>
      </c>
      <c r="JFV471" s="265" t="str">
        <f t="shared" si="6952"/>
        <v>Inviable Sanitariamente</v>
      </c>
      <c r="JFW471" s="265" t="str">
        <f t="shared" si="6953"/>
        <v>Inviable Sanitariamente</v>
      </c>
      <c r="JFX471" s="265" t="str">
        <f t="shared" si="6954"/>
        <v>Inviable Sanitariamente</v>
      </c>
      <c r="JFY471" s="265" t="str">
        <f t="shared" si="6955"/>
        <v>Inviable Sanitariamente</v>
      </c>
      <c r="JFZ471" s="265" t="str">
        <f t="shared" si="6956"/>
        <v>Inviable Sanitariamente</v>
      </c>
      <c r="JGA471" s="265" t="str">
        <f t="shared" si="6957"/>
        <v>Inviable Sanitariamente</v>
      </c>
      <c r="JGB471" s="265" t="str">
        <f t="shared" si="6958"/>
        <v>Inviable Sanitariamente</v>
      </c>
      <c r="JGC471" s="265" t="str">
        <f t="shared" si="6959"/>
        <v>Inviable Sanitariamente</v>
      </c>
      <c r="JGD471" s="265" t="str">
        <f t="shared" si="6960"/>
        <v>Inviable Sanitariamente</v>
      </c>
      <c r="JGE471" s="265" t="str">
        <f t="shared" si="6961"/>
        <v>Inviable Sanitariamente</v>
      </c>
      <c r="JGF471" s="265" t="str">
        <f t="shared" si="6962"/>
        <v>Inviable Sanitariamente</v>
      </c>
      <c r="JGG471" s="265" t="str">
        <f t="shared" si="6963"/>
        <v>Inviable Sanitariamente</v>
      </c>
      <c r="JGH471" s="265" t="str">
        <f t="shared" si="6964"/>
        <v>Inviable Sanitariamente</v>
      </c>
      <c r="JGI471" s="265" t="str">
        <f t="shared" si="6965"/>
        <v>Inviable Sanitariamente</v>
      </c>
      <c r="JGJ471" s="265" t="str">
        <f t="shared" si="6966"/>
        <v>Inviable Sanitariamente</v>
      </c>
      <c r="JGK471" s="265" t="str">
        <f t="shared" si="6967"/>
        <v>Inviable Sanitariamente</v>
      </c>
      <c r="JGL471" s="265" t="str">
        <f t="shared" si="6968"/>
        <v>Inviable Sanitariamente</v>
      </c>
      <c r="JGM471" s="265" t="str">
        <f t="shared" si="6969"/>
        <v>Inviable Sanitariamente</v>
      </c>
      <c r="JGN471" s="265" t="str">
        <f t="shared" si="6970"/>
        <v>Inviable Sanitariamente</v>
      </c>
      <c r="JGO471" s="265" t="str">
        <f t="shared" si="6971"/>
        <v>Inviable Sanitariamente</v>
      </c>
      <c r="JGP471" s="265" t="str">
        <f t="shared" si="6972"/>
        <v>Inviable Sanitariamente</v>
      </c>
      <c r="JGQ471" s="265" t="str">
        <f t="shared" si="6973"/>
        <v>Inviable Sanitariamente</v>
      </c>
      <c r="JGR471" s="265" t="str">
        <f t="shared" si="6974"/>
        <v>Inviable Sanitariamente</v>
      </c>
      <c r="JGS471" s="265" t="str">
        <f t="shared" si="6975"/>
        <v>Inviable Sanitariamente</v>
      </c>
      <c r="JGT471" s="265" t="str">
        <f t="shared" si="6976"/>
        <v>Inviable Sanitariamente</v>
      </c>
      <c r="JGU471" s="265" t="str">
        <f t="shared" si="6977"/>
        <v>Inviable Sanitariamente</v>
      </c>
      <c r="JGV471" s="265" t="str">
        <f t="shared" si="6978"/>
        <v>Inviable Sanitariamente</v>
      </c>
      <c r="JGW471" s="265" t="str">
        <f t="shared" si="6979"/>
        <v>Inviable Sanitariamente</v>
      </c>
      <c r="JGX471" s="265" t="str">
        <f t="shared" si="6980"/>
        <v>Inviable Sanitariamente</v>
      </c>
      <c r="JGY471" s="265" t="str">
        <f t="shared" si="6981"/>
        <v>Inviable Sanitariamente</v>
      </c>
      <c r="JGZ471" s="265" t="str">
        <f t="shared" si="6982"/>
        <v>Inviable Sanitariamente</v>
      </c>
      <c r="JHA471" s="265" t="str">
        <f t="shared" si="6983"/>
        <v>Inviable Sanitariamente</v>
      </c>
      <c r="JHB471" s="265" t="str">
        <f t="shared" si="6984"/>
        <v>Inviable Sanitariamente</v>
      </c>
      <c r="JHC471" s="265" t="str">
        <f t="shared" si="6985"/>
        <v>Inviable Sanitariamente</v>
      </c>
      <c r="JHD471" s="265" t="str">
        <f t="shared" si="6986"/>
        <v>Inviable Sanitariamente</v>
      </c>
      <c r="JHE471" s="265" t="str">
        <f t="shared" si="6987"/>
        <v>Inviable Sanitariamente</v>
      </c>
      <c r="JHF471" s="265" t="str">
        <f t="shared" si="6988"/>
        <v>Inviable Sanitariamente</v>
      </c>
      <c r="JHG471" s="265" t="str">
        <f t="shared" si="6989"/>
        <v>Inviable Sanitariamente</v>
      </c>
      <c r="JHH471" s="265" t="str">
        <f t="shared" si="6990"/>
        <v>Inviable Sanitariamente</v>
      </c>
      <c r="JHI471" s="265" t="str">
        <f t="shared" si="6991"/>
        <v>Inviable Sanitariamente</v>
      </c>
      <c r="JHJ471" s="265" t="str">
        <f t="shared" si="6992"/>
        <v>Inviable Sanitariamente</v>
      </c>
      <c r="JHK471" s="265" t="str">
        <f t="shared" si="6993"/>
        <v>Inviable Sanitariamente</v>
      </c>
      <c r="JHL471" s="265" t="str">
        <f t="shared" si="6994"/>
        <v>Inviable Sanitariamente</v>
      </c>
      <c r="JHM471" s="265" t="str">
        <f t="shared" si="6995"/>
        <v>Inviable Sanitariamente</v>
      </c>
      <c r="JHN471" s="265" t="str">
        <f t="shared" si="6996"/>
        <v>Inviable Sanitariamente</v>
      </c>
      <c r="JHO471" s="265" t="str">
        <f t="shared" si="6997"/>
        <v>Inviable Sanitariamente</v>
      </c>
      <c r="JHP471" s="265" t="str">
        <f t="shared" si="6998"/>
        <v>Inviable Sanitariamente</v>
      </c>
      <c r="JHQ471" s="265" t="str">
        <f t="shared" si="6999"/>
        <v>Inviable Sanitariamente</v>
      </c>
      <c r="JHR471" s="265" t="str">
        <f t="shared" si="7000"/>
        <v>Inviable Sanitariamente</v>
      </c>
      <c r="JHS471" s="265" t="str">
        <f t="shared" si="7001"/>
        <v>Inviable Sanitariamente</v>
      </c>
      <c r="JHT471" s="265" t="str">
        <f t="shared" si="7002"/>
        <v>Inviable Sanitariamente</v>
      </c>
      <c r="JHU471" s="265" t="str">
        <f t="shared" si="7003"/>
        <v>Inviable Sanitariamente</v>
      </c>
      <c r="JHV471" s="265" t="str">
        <f t="shared" si="7004"/>
        <v>Inviable Sanitariamente</v>
      </c>
      <c r="JHW471" s="265" t="str">
        <f t="shared" si="7005"/>
        <v>Inviable Sanitariamente</v>
      </c>
      <c r="JHX471" s="265" t="str">
        <f t="shared" si="7006"/>
        <v>Inviable Sanitariamente</v>
      </c>
      <c r="JHY471" s="265" t="str">
        <f t="shared" si="7007"/>
        <v>Inviable Sanitariamente</v>
      </c>
      <c r="JHZ471" s="265" t="str">
        <f t="shared" si="7008"/>
        <v>Inviable Sanitariamente</v>
      </c>
      <c r="JIA471" s="265" t="str">
        <f t="shared" si="7009"/>
        <v>Inviable Sanitariamente</v>
      </c>
      <c r="JIB471" s="265" t="str">
        <f t="shared" si="7010"/>
        <v>Inviable Sanitariamente</v>
      </c>
      <c r="JIC471" s="265" t="str">
        <f t="shared" si="7011"/>
        <v>Inviable Sanitariamente</v>
      </c>
      <c r="JID471" s="265" t="str">
        <f t="shared" si="7012"/>
        <v>Inviable Sanitariamente</v>
      </c>
      <c r="JIE471" s="265" t="str">
        <f t="shared" si="7013"/>
        <v>Inviable Sanitariamente</v>
      </c>
      <c r="JIF471" s="265" t="str">
        <f t="shared" si="7014"/>
        <v>Inviable Sanitariamente</v>
      </c>
      <c r="JIG471" s="265" t="str">
        <f t="shared" si="7015"/>
        <v>Inviable Sanitariamente</v>
      </c>
      <c r="JIH471" s="265" t="str">
        <f t="shared" si="7016"/>
        <v>Inviable Sanitariamente</v>
      </c>
      <c r="JII471" s="265" t="str">
        <f t="shared" si="7017"/>
        <v>Inviable Sanitariamente</v>
      </c>
      <c r="JIJ471" s="265" t="str">
        <f t="shared" si="7018"/>
        <v>Inviable Sanitariamente</v>
      </c>
      <c r="JIK471" s="265" t="str">
        <f t="shared" si="7019"/>
        <v>Inviable Sanitariamente</v>
      </c>
      <c r="JIL471" s="265" t="str">
        <f t="shared" si="7020"/>
        <v>Inviable Sanitariamente</v>
      </c>
      <c r="JIM471" s="265" t="str">
        <f t="shared" si="7021"/>
        <v>Inviable Sanitariamente</v>
      </c>
      <c r="JIN471" s="265" t="str">
        <f t="shared" si="7022"/>
        <v>Inviable Sanitariamente</v>
      </c>
      <c r="JIO471" s="265" t="str">
        <f t="shared" si="7023"/>
        <v>Inviable Sanitariamente</v>
      </c>
      <c r="JIP471" s="265" t="str">
        <f t="shared" si="7024"/>
        <v>Inviable Sanitariamente</v>
      </c>
      <c r="JIQ471" s="265" t="str">
        <f t="shared" si="7025"/>
        <v>Inviable Sanitariamente</v>
      </c>
      <c r="JIR471" s="265" t="str">
        <f t="shared" si="7026"/>
        <v>Inviable Sanitariamente</v>
      </c>
      <c r="JIS471" s="265" t="str">
        <f t="shared" si="7027"/>
        <v>Inviable Sanitariamente</v>
      </c>
      <c r="JIT471" s="265" t="str">
        <f t="shared" si="7028"/>
        <v>Inviable Sanitariamente</v>
      </c>
      <c r="JIU471" s="265" t="str">
        <f t="shared" si="7029"/>
        <v>Inviable Sanitariamente</v>
      </c>
      <c r="JIV471" s="265" t="str">
        <f t="shared" si="7030"/>
        <v>Inviable Sanitariamente</v>
      </c>
      <c r="JIW471" s="265" t="str">
        <f t="shared" si="7031"/>
        <v>Inviable Sanitariamente</v>
      </c>
      <c r="JIX471" s="265" t="str">
        <f t="shared" si="7032"/>
        <v>Inviable Sanitariamente</v>
      </c>
      <c r="JIY471" s="265" t="str">
        <f t="shared" si="7033"/>
        <v>Inviable Sanitariamente</v>
      </c>
      <c r="JIZ471" s="265" t="str">
        <f t="shared" si="7034"/>
        <v>Inviable Sanitariamente</v>
      </c>
      <c r="JJA471" s="265" t="str">
        <f t="shared" si="7035"/>
        <v>Inviable Sanitariamente</v>
      </c>
      <c r="JJB471" s="265" t="str">
        <f t="shared" si="7036"/>
        <v>Inviable Sanitariamente</v>
      </c>
      <c r="JJC471" s="265" t="str">
        <f t="shared" si="7037"/>
        <v>Inviable Sanitariamente</v>
      </c>
      <c r="JJD471" s="265" t="str">
        <f t="shared" si="7038"/>
        <v>Inviable Sanitariamente</v>
      </c>
      <c r="JJE471" s="265" t="str">
        <f t="shared" si="7039"/>
        <v>Inviable Sanitariamente</v>
      </c>
      <c r="JJF471" s="265" t="str">
        <f t="shared" si="7040"/>
        <v>Inviable Sanitariamente</v>
      </c>
      <c r="JJG471" s="265" t="str">
        <f t="shared" si="7041"/>
        <v>Inviable Sanitariamente</v>
      </c>
      <c r="JJH471" s="265" t="str">
        <f t="shared" si="7042"/>
        <v>Inviable Sanitariamente</v>
      </c>
      <c r="JJI471" s="265" t="str">
        <f t="shared" si="7043"/>
        <v>Inviable Sanitariamente</v>
      </c>
      <c r="JJJ471" s="265" t="str">
        <f t="shared" si="7044"/>
        <v>Inviable Sanitariamente</v>
      </c>
      <c r="JJK471" s="265" t="str">
        <f t="shared" si="7045"/>
        <v>Inviable Sanitariamente</v>
      </c>
      <c r="JJL471" s="265" t="str">
        <f t="shared" si="7046"/>
        <v>Inviable Sanitariamente</v>
      </c>
      <c r="JJM471" s="265" t="str">
        <f t="shared" si="7047"/>
        <v>Inviable Sanitariamente</v>
      </c>
      <c r="JJN471" s="265" t="str">
        <f t="shared" si="7048"/>
        <v>Inviable Sanitariamente</v>
      </c>
      <c r="JJO471" s="265" t="str">
        <f t="shared" si="7049"/>
        <v>Inviable Sanitariamente</v>
      </c>
      <c r="JJP471" s="265" t="str">
        <f t="shared" si="7050"/>
        <v>Inviable Sanitariamente</v>
      </c>
      <c r="JJQ471" s="265" t="str">
        <f t="shared" si="7051"/>
        <v>Inviable Sanitariamente</v>
      </c>
      <c r="JJR471" s="265" t="str">
        <f t="shared" si="7052"/>
        <v>Inviable Sanitariamente</v>
      </c>
      <c r="JJS471" s="265" t="str">
        <f t="shared" si="7053"/>
        <v>Inviable Sanitariamente</v>
      </c>
      <c r="JJT471" s="265" t="str">
        <f t="shared" si="7054"/>
        <v>Inviable Sanitariamente</v>
      </c>
      <c r="JJU471" s="265" t="str">
        <f t="shared" si="7055"/>
        <v>Inviable Sanitariamente</v>
      </c>
      <c r="JJV471" s="265" t="str">
        <f t="shared" si="7056"/>
        <v>Inviable Sanitariamente</v>
      </c>
      <c r="JJW471" s="265" t="str">
        <f t="shared" si="7057"/>
        <v>Inviable Sanitariamente</v>
      </c>
      <c r="JJX471" s="265" t="str">
        <f t="shared" si="7058"/>
        <v>Inviable Sanitariamente</v>
      </c>
      <c r="JJY471" s="265" t="str">
        <f t="shared" si="7059"/>
        <v>Inviable Sanitariamente</v>
      </c>
      <c r="JJZ471" s="265" t="str">
        <f t="shared" si="7060"/>
        <v>Inviable Sanitariamente</v>
      </c>
      <c r="JKA471" s="265" t="str">
        <f t="shared" si="7061"/>
        <v>Inviable Sanitariamente</v>
      </c>
      <c r="JKB471" s="265" t="str">
        <f t="shared" si="7062"/>
        <v>Inviable Sanitariamente</v>
      </c>
      <c r="JKC471" s="265" t="str">
        <f t="shared" si="7063"/>
        <v>Inviable Sanitariamente</v>
      </c>
      <c r="JKD471" s="265" t="str">
        <f t="shared" si="7064"/>
        <v>Inviable Sanitariamente</v>
      </c>
      <c r="JKE471" s="265" t="str">
        <f t="shared" si="7065"/>
        <v>Inviable Sanitariamente</v>
      </c>
      <c r="JKF471" s="265" t="str">
        <f t="shared" si="7066"/>
        <v>Inviable Sanitariamente</v>
      </c>
      <c r="JKG471" s="265" t="str">
        <f t="shared" si="7067"/>
        <v>Inviable Sanitariamente</v>
      </c>
      <c r="JKH471" s="265" t="str">
        <f t="shared" si="7068"/>
        <v>Inviable Sanitariamente</v>
      </c>
      <c r="JKI471" s="265" t="str">
        <f t="shared" si="7069"/>
        <v>Inviable Sanitariamente</v>
      </c>
      <c r="JKJ471" s="265" t="str">
        <f t="shared" si="7070"/>
        <v>Inviable Sanitariamente</v>
      </c>
      <c r="JKK471" s="265" t="str">
        <f t="shared" si="7071"/>
        <v>Inviable Sanitariamente</v>
      </c>
      <c r="JKL471" s="265" t="str">
        <f t="shared" si="7072"/>
        <v>Inviable Sanitariamente</v>
      </c>
      <c r="JKM471" s="265" t="str">
        <f t="shared" si="7073"/>
        <v>Inviable Sanitariamente</v>
      </c>
      <c r="JKN471" s="265" t="str">
        <f t="shared" si="7074"/>
        <v>Inviable Sanitariamente</v>
      </c>
      <c r="JKO471" s="265" t="str">
        <f t="shared" si="7075"/>
        <v>Inviable Sanitariamente</v>
      </c>
      <c r="JKP471" s="265" t="str">
        <f t="shared" si="7076"/>
        <v>Inviable Sanitariamente</v>
      </c>
      <c r="JKQ471" s="265" t="str">
        <f t="shared" si="7077"/>
        <v>Inviable Sanitariamente</v>
      </c>
      <c r="JKR471" s="265" t="str">
        <f t="shared" si="7078"/>
        <v>Inviable Sanitariamente</v>
      </c>
      <c r="JKS471" s="265" t="str">
        <f t="shared" si="7079"/>
        <v>Inviable Sanitariamente</v>
      </c>
      <c r="JKT471" s="265" t="str">
        <f t="shared" si="7080"/>
        <v>Inviable Sanitariamente</v>
      </c>
      <c r="JKU471" s="265" t="str">
        <f t="shared" si="7081"/>
        <v>Inviable Sanitariamente</v>
      </c>
      <c r="JKV471" s="265" t="str">
        <f t="shared" si="7082"/>
        <v>Inviable Sanitariamente</v>
      </c>
      <c r="JKW471" s="265" t="str">
        <f t="shared" si="7083"/>
        <v>Inviable Sanitariamente</v>
      </c>
      <c r="JKX471" s="265" t="str">
        <f t="shared" si="7084"/>
        <v>Inviable Sanitariamente</v>
      </c>
      <c r="JKY471" s="265" t="str">
        <f t="shared" si="7085"/>
        <v>Inviable Sanitariamente</v>
      </c>
      <c r="JKZ471" s="265" t="str">
        <f t="shared" si="7086"/>
        <v>Inviable Sanitariamente</v>
      </c>
      <c r="JLA471" s="265" t="str">
        <f t="shared" si="7087"/>
        <v>Inviable Sanitariamente</v>
      </c>
      <c r="JLB471" s="265" t="str">
        <f t="shared" si="7088"/>
        <v>Inviable Sanitariamente</v>
      </c>
      <c r="JLC471" s="265" t="str">
        <f t="shared" si="7089"/>
        <v>Inviable Sanitariamente</v>
      </c>
      <c r="JLD471" s="265" t="str">
        <f t="shared" si="7090"/>
        <v>Inviable Sanitariamente</v>
      </c>
      <c r="JLE471" s="265" t="str">
        <f t="shared" si="7091"/>
        <v>Inviable Sanitariamente</v>
      </c>
      <c r="JLF471" s="265" t="str">
        <f t="shared" si="7092"/>
        <v>Inviable Sanitariamente</v>
      </c>
      <c r="JLG471" s="265" t="str">
        <f t="shared" si="7093"/>
        <v>Inviable Sanitariamente</v>
      </c>
      <c r="JLH471" s="265" t="str">
        <f t="shared" si="7094"/>
        <v>Inviable Sanitariamente</v>
      </c>
      <c r="JLI471" s="265" t="str">
        <f t="shared" si="7095"/>
        <v>Inviable Sanitariamente</v>
      </c>
      <c r="JLJ471" s="265" t="str">
        <f t="shared" si="7096"/>
        <v>Inviable Sanitariamente</v>
      </c>
      <c r="JLK471" s="265" t="str">
        <f t="shared" si="7097"/>
        <v>Inviable Sanitariamente</v>
      </c>
      <c r="JLL471" s="265" t="str">
        <f t="shared" si="7098"/>
        <v>Inviable Sanitariamente</v>
      </c>
      <c r="JLM471" s="265" t="str">
        <f t="shared" si="7099"/>
        <v>Inviable Sanitariamente</v>
      </c>
      <c r="JLN471" s="265" t="str">
        <f t="shared" si="7100"/>
        <v>Inviable Sanitariamente</v>
      </c>
      <c r="JLO471" s="265" t="str">
        <f t="shared" si="7101"/>
        <v>Inviable Sanitariamente</v>
      </c>
      <c r="JLP471" s="265" t="str">
        <f t="shared" si="7102"/>
        <v>Inviable Sanitariamente</v>
      </c>
      <c r="JLQ471" s="265" t="str">
        <f t="shared" si="7103"/>
        <v>Inviable Sanitariamente</v>
      </c>
      <c r="JLR471" s="265" t="str">
        <f t="shared" si="7104"/>
        <v>Inviable Sanitariamente</v>
      </c>
      <c r="JLS471" s="265" t="str">
        <f t="shared" si="7105"/>
        <v>Inviable Sanitariamente</v>
      </c>
      <c r="JLT471" s="265" t="str">
        <f t="shared" si="7106"/>
        <v>Inviable Sanitariamente</v>
      </c>
      <c r="JLU471" s="265" t="str">
        <f t="shared" si="7107"/>
        <v>Inviable Sanitariamente</v>
      </c>
      <c r="JLV471" s="265" t="str">
        <f t="shared" si="7108"/>
        <v>Inviable Sanitariamente</v>
      </c>
      <c r="JLW471" s="265" t="str">
        <f t="shared" si="7109"/>
        <v>Inviable Sanitariamente</v>
      </c>
      <c r="JLX471" s="265" t="str">
        <f t="shared" si="7110"/>
        <v>Inviable Sanitariamente</v>
      </c>
      <c r="JLY471" s="265" t="str">
        <f t="shared" si="7111"/>
        <v>Inviable Sanitariamente</v>
      </c>
      <c r="JLZ471" s="265" t="str">
        <f t="shared" si="7112"/>
        <v>Inviable Sanitariamente</v>
      </c>
      <c r="JMA471" s="265" t="str">
        <f t="shared" si="7113"/>
        <v>Inviable Sanitariamente</v>
      </c>
      <c r="JMB471" s="265" t="str">
        <f t="shared" si="7114"/>
        <v>Inviable Sanitariamente</v>
      </c>
      <c r="JMC471" s="265" t="str">
        <f t="shared" si="7115"/>
        <v>Inviable Sanitariamente</v>
      </c>
      <c r="JMD471" s="265" t="str">
        <f t="shared" si="7116"/>
        <v>Inviable Sanitariamente</v>
      </c>
      <c r="JME471" s="265" t="str">
        <f t="shared" si="7117"/>
        <v>Inviable Sanitariamente</v>
      </c>
      <c r="JMF471" s="265" t="str">
        <f t="shared" si="7118"/>
        <v>Inviable Sanitariamente</v>
      </c>
      <c r="JMG471" s="265" t="str">
        <f t="shared" si="7119"/>
        <v>Inviable Sanitariamente</v>
      </c>
      <c r="JMH471" s="265" t="str">
        <f t="shared" si="7120"/>
        <v>Inviable Sanitariamente</v>
      </c>
      <c r="JMI471" s="265" t="str">
        <f t="shared" si="7121"/>
        <v>Inviable Sanitariamente</v>
      </c>
      <c r="JMJ471" s="265" t="str">
        <f t="shared" si="7122"/>
        <v>Inviable Sanitariamente</v>
      </c>
      <c r="JMK471" s="265" t="str">
        <f t="shared" si="7123"/>
        <v>Inviable Sanitariamente</v>
      </c>
      <c r="JML471" s="265" t="str">
        <f t="shared" si="7124"/>
        <v>Inviable Sanitariamente</v>
      </c>
      <c r="JMM471" s="265" t="str">
        <f t="shared" si="7125"/>
        <v>Inviable Sanitariamente</v>
      </c>
      <c r="JMN471" s="265" t="str">
        <f t="shared" si="7126"/>
        <v>Inviable Sanitariamente</v>
      </c>
      <c r="JMO471" s="265" t="str">
        <f t="shared" si="7127"/>
        <v>Inviable Sanitariamente</v>
      </c>
      <c r="JMP471" s="265" t="str">
        <f t="shared" si="7128"/>
        <v>Inviable Sanitariamente</v>
      </c>
      <c r="JMQ471" s="265" t="str">
        <f t="shared" si="7129"/>
        <v>Inviable Sanitariamente</v>
      </c>
      <c r="JMR471" s="265" t="str">
        <f t="shared" si="7130"/>
        <v>Inviable Sanitariamente</v>
      </c>
      <c r="JMS471" s="265" t="str">
        <f t="shared" si="7131"/>
        <v>Inviable Sanitariamente</v>
      </c>
      <c r="JMT471" s="265" t="str">
        <f t="shared" si="7132"/>
        <v>Inviable Sanitariamente</v>
      </c>
      <c r="JMU471" s="265" t="str">
        <f t="shared" si="7133"/>
        <v>Inviable Sanitariamente</v>
      </c>
      <c r="JMV471" s="265" t="str">
        <f t="shared" si="7134"/>
        <v>Inviable Sanitariamente</v>
      </c>
      <c r="JMW471" s="265" t="str">
        <f t="shared" si="7135"/>
        <v>Inviable Sanitariamente</v>
      </c>
      <c r="JMX471" s="265" t="str">
        <f t="shared" si="7136"/>
        <v>Inviable Sanitariamente</v>
      </c>
      <c r="JMY471" s="265" t="str">
        <f t="shared" si="7137"/>
        <v>Inviable Sanitariamente</v>
      </c>
      <c r="JMZ471" s="265" t="str">
        <f t="shared" si="7138"/>
        <v>Inviable Sanitariamente</v>
      </c>
      <c r="JNA471" s="265" t="str">
        <f t="shared" si="7139"/>
        <v>Inviable Sanitariamente</v>
      </c>
      <c r="JNB471" s="265" t="str">
        <f t="shared" si="7140"/>
        <v>Inviable Sanitariamente</v>
      </c>
      <c r="JNC471" s="265" t="str">
        <f t="shared" si="7141"/>
        <v>Inviable Sanitariamente</v>
      </c>
      <c r="JND471" s="265" t="str">
        <f t="shared" si="7142"/>
        <v>Inviable Sanitariamente</v>
      </c>
      <c r="JNE471" s="265" t="str">
        <f t="shared" si="7143"/>
        <v>Inviable Sanitariamente</v>
      </c>
      <c r="JNF471" s="265" t="str">
        <f t="shared" si="7144"/>
        <v>Inviable Sanitariamente</v>
      </c>
      <c r="JNG471" s="265" t="str">
        <f t="shared" si="7145"/>
        <v>Inviable Sanitariamente</v>
      </c>
      <c r="JNH471" s="265" t="str">
        <f t="shared" si="7146"/>
        <v>Inviable Sanitariamente</v>
      </c>
      <c r="JNI471" s="265" t="str">
        <f t="shared" si="7147"/>
        <v>Inviable Sanitariamente</v>
      </c>
      <c r="JNJ471" s="265" t="str">
        <f t="shared" si="7148"/>
        <v>Inviable Sanitariamente</v>
      </c>
      <c r="JNK471" s="265" t="str">
        <f t="shared" si="7149"/>
        <v>Inviable Sanitariamente</v>
      </c>
      <c r="JNL471" s="265" t="str">
        <f t="shared" si="7150"/>
        <v>Inviable Sanitariamente</v>
      </c>
      <c r="JNM471" s="265" t="str">
        <f t="shared" si="7151"/>
        <v>Inviable Sanitariamente</v>
      </c>
      <c r="JNN471" s="265" t="str">
        <f t="shared" si="7152"/>
        <v>Inviable Sanitariamente</v>
      </c>
      <c r="JNO471" s="265" t="str">
        <f t="shared" si="7153"/>
        <v>Inviable Sanitariamente</v>
      </c>
      <c r="JNP471" s="265" t="str">
        <f t="shared" si="7154"/>
        <v>Inviable Sanitariamente</v>
      </c>
      <c r="JNQ471" s="265" t="str">
        <f t="shared" si="7155"/>
        <v>Inviable Sanitariamente</v>
      </c>
      <c r="JNR471" s="265" t="str">
        <f t="shared" si="7156"/>
        <v>Inviable Sanitariamente</v>
      </c>
      <c r="JNS471" s="265" t="str">
        <f t="shared" si="7157"/>
        <v>Inviable Sanitariamente</v>
      </c>
      <c r="JNT471" s="265" t="str">
        <f t="shared" si="7158"/>
        <v>Inviable Sanitariamente</v>
      </c>
      <c r="JNU471" s="265" t="str">
        <f t="shared" si="7159"/>
        <v>Inviable Sanitariamente</v>
      </c>
      <c r="JNV471" s="265" t="str">
        <f t="shared" si="7160"/>
        <v>Inviable Sanitariamente</v>
      </c>
      <c r="JNW471" s="265" t="str">
        <f t="shared" si="7161"/>
        <v>Inviable Sanitariamente</v>
      </c>
      <c r="JNX471" s="265" t="str">
        <f t="shared" si="7162"/>
        <v>Inviable Sanitariamente</v>
      </c>
      <c r="JNY471" s="265" t="str">
        <f t="shared" si="7163"/>
        <v>Inviable Sanitariamente</v>
      </c>
      <c r="JNZ471" s="265" t="str">
        <f t="shared" si="7164"/>
        <v>Inviable Sanitariamente</v>
      </c>
      <c r="JOA471" s="265" t="str">
        <f t="shared" si="7165"/>
        <v>Inviable Sanitariamente</v>
      </c>
      <c r="JOB471" s="265" t="str">
        <f t="shared" si="7166"/>
        <v>Inviable Sanitariamente</v>
      </c>
      <c r="JOC471" s="265" t="str">
        <f t="shared" si="7167"/>
        <v>Inviable Sanitariamente</v>
      </c>
      <c r="JOD471" s="265" t="str">
        <f t="shared" si="7168"/>
        <v>Inviable Sanitariamente</v>
      </c>
      <c r="JOE471" s="265" t="str">
        <f t="shared" si="7169"/>
        <v>Inviable Sanitariamente</v>
      </c>
      <c r="JOF471" s="265" t="str">
        <f t="shared" si="7170"/>
        <v>Inviable Sanitariamente</v>
      </c>
      <c r="JOG471" s="265" t="str">
        <f t="shared" si="7171"/>
        <v>Inviable Sanitariamente</v>
      </c>
      <c r="JOH471" s="265" t="str">
        <f t="shared" si="7172"/>
        <v>Inviable Sanitariamente</v>
      </c>
      <c r="JOI471" s="265" t="str">
        <f t="shared" si="7173"/>
        <v>Inviable Sanitariamente</v>
      </c>
      <c r="JOJ471" s="265" t="str">
        <f t="shared" si="7174"/>
        <v>Inviable Sanitariamente</v>
      </c>
      <c r="JOK471" s="265" t="str">
        <f t="shared" si="7175"/>
        <v>Inviable Sanitariamente</v>
      </c>
      <c r="JOL471" s="265" t="str">
        <f t="shared" si="7176"/>
        <v>Inviable Sanitariamente</v>
      </c>
      <c r="JOM471" s="265" t="str">
        <f t="shared" si="7177"/>
        <v>Inviable Sanitariamente</v>
      </c>
      <c r="JON471" s="265" t="str">
        <f t="shared" si="7178"/>
        <v>Inviable Sanitariamente</v>
      </c>
      <c r="JOO471" s="265" t="str">
        <f t="shared" si="7179"/>
        <v>Inviable Sanitariamente</v>
      </c>
      <c r="JOP471" s="265" t="str">
        <f t="shared" si="7180"/>
        <v>Inviable Sanitariamente</v>
      </c>
      <c r="JOQ471" s="265" t="str">
        <f t="shared" si="7181"/>
        <v>Inviable Sanitariamente</v>
      </c>
      <c r="JOR471" s="265" t="str">
        <f t="shared" si="7182"/>
        <v>Inviable Sanitariamente</v>
      </c>
      <c r="JOS471" s="265" t="str">
        <f t="shared" si="7183"/>
        <v>Inviable Sanitariamente</v>
      </c>
      <c r="JOT471" s="265" t="str">
        <f t="shared" si="7184"/>
        <v>Inviable Sanitariamente</v>
      </c>
      <c r="JOU471" s="265" t="str">
        <f t="shared" si="7185"/>
        <v>Inviable Sanitariamente</v>
      </c>
      <c r="JOV471" s="265" t="str">
        <f t="shared" si="7186"/>
        <v>Inviable Sanitariamente</v>
      </c>
      <c r="JOW471" s="265" t="str">
        <f t="shared" si="7187"/>
        <v>Inviable Sanitariamente</v>
      </c>
      <c r="JOX471" s="265" t="str">
        <f t="shared" si="7188"/>
        <v>Inviable Sanitariamente</v>
      </c>
      <c r="JOY471" s="265" t="str">
        <f t="shared" si="7189"/>
        <v>Inviable Sanitariamente</v>
      </c>
      <c r="JOZ471" s="265" t="str">
        <f t="shared" si="7190"/>
        <v>Inviable Sanitariamente</v>
      </c>
      <c r="JPA471" s="265" t="str">
        <f t="shared" si="7191"/>
        <v>Inviable Sanitariamente</v>
      </c>
      <c r="JPB471" s="265" t="str">
        <f t="shared" si="7192"/>
        <v>Inviable Sanitariamente</v>
      </c>
      <c r="JPC471" s="265" t="str">
        <f t="shared" si="7193"/>
        <v>Inviable Sanitariamente</v>
      </c>
      <c r="JPD471" s="265" t="str">
        <f t="shared" si="7194"/>
        <v>Inviable Sanitariamente</v>
      </c>
      <c r="JPE471" s="265" t="str">
        <f t="shared" si="7195"/>
        <v>Inviable Sanitariamente</v>
      </c>
      <c r="JPF471" s="265" t="str">
        <f t="shared" si="7196"/>
        <v>Inviable Sanitariamente</v>
      </c>
      <c r="JPG471" s="265" t="str">
        <f t="shared" si="7197"/>
        <v>Inviable Sanitariamente</v>
      </c>
      <c r="JPH471" s="265" t="str">
        <f t="shared" si="7198"/>
        <v>Inviable Sanitariamente</v>
      </c>
      <c r="JPI471" s="265" t="str">
        <f t="shared" si="7199"/>
        <v>Inviable Sanitariamente</v>
      </c>
      <c r="JPJ471" s="265" t="str">
        <f t="shared" si="7200"/>
        <v>Inviable Sanitariamente</v>
      </c>
      <c r="JPK471" s="265" t="str">
        <f t="shared" si="7201"/>
        <v>Inviable Sanitariamente</v>
      </c>
      <c r="JPL471" s="265" t="str">
        <f t="shared" si="7202"/>
        <v>Inviable Sanitariamente</v>
      </c>
      <c r="JPM471" s="265" t="str">
        <f t="shared" si="7203"/>
        <v>Inviable Sanitariamente</v>
      </c>
      <c r="JPN471" s="265" t="str">
        <f t="shared" si="7204"/>
        <v>Inviable Sanitariamente</v>
      </c>
      <c r="JPO471" s="265" t="str">
        <f t="shared" si="7205"/>
        <v>Inviable Sanitariamente</v>
      </c>
      <c r="JPP471" s="265" t="str">
        <f t="shared" si="7206"/>
        <v>Inviable Sanitariamente</v>
      </c>
      <c r="JPQ471" s="265" t="str">
        <f t="shared" si="7207"/>
        <v>Inviable Sanitariamente</v>
      </c>
      <c r="JPR471" s="265" t="str">
        <f t="shared" si="7208"/>
        <v>Inviable Sanitariamente</v>
      </c>
      <c r="JPS471" s="265" t="str">
        <f t="shared" si="7209"/>
        <v>Inviable Sanitariamente</v>
      </c>
      <c r="JPT471" s="265" t="str">
        <f t="shared" si="7210"/>
        <v>Inviable Sanitariamente</v>
      </c>
      <c r="JPU471" s="265" t="str">
        <f t="shared" si="7211"/>
        <v>Inviable Sanitariamente</v>
      </c>
      <c r="JPV471" s="265" t="str">
        <f t="shared" si="7212"/>
        <v>Inviable Sanitariamente</v>
      </c>
      <c r="JPW471" s="265" t="str">
        <f t="shared" si="7213"/>
        <v>Inviable Sanitariamente</v>
      </c>
      <c r="JPX471" s="265" t="str">
        <f t="shared" si="7214"/>
        <v>Inviable Sanitariamente</v>
      </c>
      <c r="JPY471" s="265" t="str">
        <f t="shared" si="7215"/>
        <v>Inviable Sanitariamente</v>
      </c>
      <c r="JPZ471" s="265" t="str">
        <f t="shared" si="7216"/>
        <v>Inviable Sanitariamente</v>
      </c>
      <c r="JQA471" s="265" t="str">
        <f t="shared" si="7217"/>
        <v>Inviable Sanitariamente</v>
      </c>
      <c r="JQB471" s="265" t="str">
        <f t="shared" si="7218"/>
        <v>Inviable Sanitariamente</v>
      </c>
      <c r="JQC471" s="265" t="str">
        <f t="shared" si="7219"/>
        <v>Inviable Sanitariamente</v>
      </c>
      <c r="JQD471" s="265" t="str">
        <f t="shared" si="7220"/>
        <v>Inviable Sanitariamente</v>
      </c>
      <c r="JQE471" s="265" t="str">
        <f t="shared" si="7221"/>
        <v>Inviable Sanitariamente</v>
      </c>
      <c r="JQF471" s="265" t="str">
        <f t="shared" si="7222"/>
        <v>Inviable Sanitariamente</v>
      </c>
      <c r="JQG471" s="265" t="str">
        <f t="shared" si="7223"/>
        <v>Inviable Sanitariamente</v>
      </c>
      <c r="JQH471" s="265" t="str">
        <f t="shared" si="7224"/>
        <v>Inviable Sanitariamente</v>
      </c>
      <c r="JQI471" s="265" t="str">
        <f t="shared" si="7225"/>
        <v>Inviable Sanitariamente</v>
      </c>
      <c r="JQJ471" s="265" t="str">
        <f t="shared" si="7226"/>
        <v>Inviable Sanitariamente</v>
      </c>
      <c r="JQK471" s="265" t="str">
        <f t="shared" si="7227"/>
        <v>Inviable Sanitariamente</v>
      </c>
      <c r="JQL471" s="265" t="str">
        <f t="shared" si="7228"/>
        <v>Inviable Sanitariamente</v>
      </c>
      <c r="JQM471" s="265" t="str">
        <f t="shared" si="7229"/>
        <v>Inviable Sanitariamente</v>
      </c>
      <c r="JQN471" s="265" t="str">
        <f t="shared" si="7230"/>
        <v>Inviable Sanitariamente</v>
      </c>
      <c r="JQO471" s="265" t="str">
        <f t="shared" si="7231"/>
        <v>Inviable Sanitariamente</v>
      </c>
      <c r="JQP471" s="265" t="str">
        <f t="shared" si="7232"/>
        <v>Inviable Sanitariamente</v>
      </c>
      <c r="JQQ471" s="265" t="str">
        <f t="shared" si="7233"/>
        <v>Inviable Sanitariamente</v>
      </c>
      <c r="JQR471" s="265" t="str">
        <f t="shared" si="7234"/>
        <v>Inviable Sanitariamente</v>
      </c>
      <c r="JQS471" s="265" t="str">
        <f t="shared" si="7235"/>
        <v>Inviable Sanitariamente</v>
      </c>
      <c r="JQT471" s="265" t="str">
        <f t="shared" si="7236"/>
        <v>Inviable Sanitariamente</v>
      </c>
      <c r="JQU471" s="265" t="str">
        <f t="shared" si="7237"/>
        <v>Inviable Sanitariamente</v>
      </c>
      <c r="JQV471" s="265" t="str">
        <f t="shared" si="7238"/>
        <v>Inviable Sanitariamente</v>
      </c>
      <c r="JQW471" s="265" t="str">
        <f t="shared" si="7239"/>
        <v>Inviable Sanitariamente</v>
      </c>
      <c r="JQX471" s="265" t="str">
        <f t="shared" si="7240"/>
        <v>Inviable Sanitariamente</v>
      </c>
      <c r="JQY471" s="265" t="str">
        <f t="shared" si="7241"/>
        <v>Inviable Sanitariamente</v>
      </c>
      <c r="JQZ471" s="265" t="str">
        <f t="shared" si="7242"/>
        <v>Inviable Sanitariamente</v>
      </c>
      <c r="JRA471" s="265" t="str">
        <f t="shared" si="7243"/>
        <v>Inviable Sanitariamente</v>
      </c>
      <c r="JRB471" s="265" t="str">
        <f t="shared" si="7244"/>
        <v>Inviable Sanitariamente</v>
      </c>
      <c r="JRC471" s="265" t="str">
        <f t="shared" si="7245"/>
        <v>Inviable Sanitariamente</v>
      </c>
      <c r="JRD471" s="265" t="str">
        <f t="shared" si="7246"/>
        <v>Inviable Sanitariamente</v>
      </c>
      <c r="JRE471" s="265" t="str">
        <f t="shared" si="7247"/>
        <v>Inviable Sanitariamente</v>
      </c>
      <c r="JRF471" s="265" t="str">
        <f t="shared" si="7248"/>
        <v>Inviable Sanitariamente</v>
      </c>
      <c r="JRG471" s="265" t="str">
        <f t="shared" si="7249"/>
        <v>Inviable Sanitariamente</v>
      </c>
      <c r="JRH471" s="265" t="str">
        <f t="shared" si="7250"/>
        <v>Inviable Sanitariamente</v>
      </c>
      <c r="JRI471" s="265" t="str">
        <f t="shared" si="7251"/>
        <v>Inviable Sanitariamente</v>
      </c>
      <c r="JRJ471" s="265" t="str">
        <f t="shared" si="7252"/>
        <v>Inviable Sanitariamente</v>
      </c>
      <c r="JRK471" s="265" t="str">
        <f t="shared" si="7253"/>
        <v>Inviable Sanitariamente</v>
      </c>
      <c r="JRL471" s="265" t="str">
        <f t="shared" si="7254"/>
        <v>Inviable Sanitariamente</v>
      </c>
      <c r="JRM471" s="265" t="str">
        <f t="shared" si="7255"/>
        <v>Inviable Sanitariamente</v>
      </c>
      <c r="JRN471" s="265" t="str">
        <f t="shared" si="7256"/>
        <v>Inviable Sanitariamente</v>
      </c>
      <c r="JRO471" s="265" t="str">
        <f t="shared" si="7257"/>
        <v>Inviable Sanitariamente</v>
      </c>
      <c r="JRP471" s="265" t="str">
        <f t="shared" si="7258"/>
        <v>Inviable Sanitariamente</v>
      </c>
      <c r="JRQ471" s="265" t="str">
        <f t="shared" si="7259"/>
        <v>Inviable Sanitariamente</v>
      </c>
      <c r="JRR471" s="265" t="str">
        <f t="shared" si="7260"/>
        <v>Inviable Sanitariamente</v>
      </c>
      <c r="JRS471" s="265" t="str">
        <f t="shared" si="7261"/>
        <v>Inviable Sanitariamente</v>
      </c>
      <c r="JRT471" s="265" t="str">
        <f t="shared" si="7262"/>
        <v>Inviable Sanitariamente</v>
      </c>
      <c r="JRU471" s="265" t="str">
        <f t="shared" si="7263"/>
        <v>Inviable Sanitariamente</v>
      </c>
      <c r="JRV471" s="265" t="str">
        <f t="shared" si="7264"/>
        <v>Inviable Sanitariamente</v>
      </c>
      <c r="JRW471" s="265" t="str">
        <f t="shared" si="7265"/>
        <v>Inviable Sanitariamente</v>
      </c>
      <c r="JRX471" s="265" t="str">
        <f t="shared" si="7266"/>
        <v>Inviable Sanitariamente</v>
      </c>
      <c r="JRY471" s="265" t="str">
        <f t="shared" si="7267"/>
        <v>Inviable Sanitariamente</v>
      </c>
      <c r="JRZ471" s="265" t="str">
        <f t="shared" si="7268"/>
        <v>Inviable Sanitariamente</v>
      </c>
      <c r="JSA471" s="265" t="str">
        <f t="shared" si="7269"/>
        <v>Inviable Sanitariamente</v>
      </c>
      <c r="JSB471" s="265" t="str">
        <f t="shared" si="7270"/>
        <v>Inviable Sanitariamente</v>
      </c>
      <c r="JSC471" s="265" t="str">
        <f t="shared" si="7271"/>
        <v>Inviable Sanitariamente</v>
      </c>
      <c r="JSD471" s="265" t="str">
        <f t="shared" si="7272"/>
        <v>Inviable Sanitariamente</v>
      </c>
      <c r="JSE471" s="265" t="str">
        <f t="shared" si="7273"/>
        <v>Inviable Sanitariamente</v>
      </c>
      <c r="JSF471" s="265" t="str">
        <f t="shared" si="7274"/>
        <v>Inviable Sanitariamente</v>
      </c>
      <c r="JSG471" s="265" t="str">
        <f t="shared" si="7275"/>
        <v>Inviable Sanitariamente</v>
      </c>
      <c r="JSH471" s="265" t="str">
        <f t="shared" si="7276"/>
        <v>Inviable Sanitariamente</v>
      </c>
      <c r="JSI471" s="265" t="str">
        <f t="shared" si="7277"/>
        <v>Inviable Sanitariamente</v>
      </c>
      <c r="JSJ471" s="265" t="str">
        <f t="shared" si="7278"/>
        <v>Inviable Sanitariamente</v>
      </c>
      <c r="JSK471" s="265" t="str">
        <f t="shared" si="7279"/>
        <v>Inviable Sanitariamente</v>
      </c>
      <c r="JSL471" s="265" t="str">
        <f t="shared" si="7280"/>
        <v>Inviable Sanitariamente</v>
      </c>
      <c r="JSM471" s="265" t="str">
        <f t="shared" si="7281"/>
        <v>Inviable Sanitariamente</v>
      </c>
      <c r="JSN471" s="265" t="str">
        <f t="shared" si="7282"/>
        <v>Inviable Sanitariamente</v>
      </c>
      <c r="JSO471" s="265" t="str">
        <f t="shared" si="7283"/>
        <v>Inviable Sanitariamente</v>
      </c>
      <c r="JSP471" s="265" t="str">
        <f t="shared" si="7284"/>
        <v>Inviable Sanitariamente</v>
      </c>
      <c r="JSQ471" s="265" t="str">
        <f t="shared" si="7285"/>
        <v>Inviable Sanitariamente</v>
      </c>
      <c r="JSR471" s="265" t="str">
        <f t="shared" si="7286"/>
        <v>Inviable Sanitariamente</v>
      </c>
      <c r="JSS471" s="265" t="str">
        <f t="shared" si="7287"/>
        <v>Inviable Sanitariamente</v>
      </c>
      <c r="JST471" s="265" t="str">
        <f t="shared" si="7288"/>
        <v>Inviable Sanitariamente</v>
      </c>
      <c r="JSU471" s="265" t="str">
        <f t="shared" si="7289"/>
        <v>Inviable Sanitariamente</v>
      </c>
      <c r="JSV471" s="265" t="str">
        <f t="shared" si="7290"/>
        <v>Inviable Sanitariamente</v>
      </c>
      <c r="JSW471" s="265" t="str">
        <f t="shared" si="7291"/>
        <v>Inviable Sanitariamente</v>
      </c>
      <c r="JSX471" s="265" t="str">
        <f t="shared" si="7292"/>
        <v>Inviable Sanitariamente</v>
      </c>
      <c r="JSY471" s="265" t="str">
        <f t="shared" si="7293"/>
        <v>Inviable Sanitariamente</v>
      </c>
      <c r="JSZ471" s="265" t="str">
        <f t="shared" si="7294"/>
        <v>Inviable Sanitariamente</v>
      </c>
      <c r="JTA471" s="265" t="str">
        <f t="shared" si="7295"/>
        <v>Inviable Sanitariamente</v>
      </c>
      <c r="JTB471" s="265" t="str">
        <f t="shared" si="7296"/>
        <v>Inviable Sanitariamente</v>
      </c>
      <c r="JTC471" s="265" t="str">
        <f t="shared" si="7297"/>
        <v>Inviable Sanitariamente</v>
      </c>
      <c r="JTD471" s="265" t="str">
        <f t="shared" si="7298"/>
        <v>Inviable Sanitariamente</v>
      </c>
      <c r="JTE471" s="265" t="str">
        <f t="shared" si="7299"/>
        <v>Inviable Sanitariamente</v>
      </c>
      <c r="JTF471" s="265" t="str">
        <f t="shared" si="7300"/>
        <v>Inviable Sanitariamente</v>
      </c>
      <c r="JTG471" s="265" t="str">
        <f t="shared" si="7301"/>
        <v>Inviable Sanitariamente</v>
      </c>
      <c r="JTH471" s="265" t="str">
        <f t="shared" si="7302"/>
        <v>Inviable Sanitariamente</v>
      </c>
      <c r="JTI471" s="265" t="str">
        <f t="shared" si="7303"/>
        <v>Inviable Sanitariamente</v>
      </c>
      <c r="JTJ471" s="265" t="str">
        <f t="shared" si="7304"/>
        <v>Inviable Sanitariamente</v>
      </c>
      <c r="JTK471" s="265" t="str">
        <f t="shared" si="7305"/>
        <v>Inviable Sanitariamente</v>
      </c>
      <c r="JTL471" s="265" t="str">
        <f t="shared" si="7306"/>
        <v>Inviable Sanitariamente</v>
      </c>
      <c r="JTM471" s="265" t="str">
        <f t="shared" si="7307"/>
        <v>Inviable Sanitariamente</v>
      </c>
      <c r="JTN471" s="265" t="str">
        <f t="shared" si="7308"/>
        <v>Inviable Sanitariamente</v>
      </c>
      <c r="JTO471" s="265" t="str">
        <f t="shared" si="7309"/>
        <v>Inviable Sanitariamente</v>
      </c>
      <c r="JTP471" s="265" t="str">
        <f t="shared" si="7310"/>
        <v>Inviable Sanitariamente</v>
      </c>
      <c r="JTQ471" s="265" t="str">
        <f t="shared" si="7311"/>
        <v>Inviable Sanitariamente</v>
      </c>
      <c r="JTR471" s="265" t="str">
        <f t="shared" si="7312"/>
        <v>Inviable Sanitariamente</v>
      </c>
      <c r="JTS471" s="265" t="str">
        <f t="shared" si="7313"/>
        <v>Inviable Sanitariamente</v>
      </c>
      <c r="JTT471" s="265" t="str">
        <f t="shared" si="7314"/>
        <v>Inviable Sanitariamente</v>
      </c>
      <c r="JTU471" s="265" t="str">
        <f t="shared" si="7315"/>
        <v>Inviable Sanitariamente</v>
      </c>
      <c r="JTV471" s="265" t="str">
        <f t="shared" si="7316"/>
        <v>Inviable Sanitariamente</v>
      </c>
      <c r="JTW471" s="265" t="str">
        <f t="shared" si="7317"/>
        <v>Inviable Sanitariamente</v>
      </c>
      <c r="JTX471" s="265" t="str">
        <f t="shared" si="7318"/>
        <v>Inviable Sanitariamente</v>
      </c>
      <c r="JTY471" s="265" t="str">
        <f t="shared" si="7319"/>
        <v>Inviable Sanitariamente</v>
      </c>
      <c r="JTZ471" s="265" t="str">
        <f t="shared" si="7320"/>
        <v>Inviable Sanitariamente</v>
      </c>
      <c r="JUA471" s="265" t="str">
        <f t="shared" si="7321"/>
        <v>Inviable Sanitariamente</v>
      </c>
      <c r="JUB471" s="265" t="str">
        <f t="shared" si="7322"/>
        <v>Inviable Sanitariamente</v>
      </c>
      <c r="JUC471" s="265" t="str">
        <f t="shared" si="7323"/>
        <v>Inviable Sanitariamente</v>
      </c>
      <c r="JUD471" s="265" t="str">
        <f t="shared" si="7324"/>
        <v>Inviable Sanitariamente</v>
      </c>
      <c r="JUE471" s="265" t="str">
        <f t="shared" si="7325"/>
        <v>Inviable Sanitariamente</v>
      </c>
      <c r="JUF471" s="265" t="str">
        <f t="shared" si="7326"/>
        <v>Inviable Sanitariamente</v>
      </c>
      <c r="JUG471" s="265" t="str">
        <f t="shared" si="7327"/>
        <v>Inviable Sanitariamente</v>
      </c>
      <c r="JUH471" s="265" t="str">
        <f t="shared" si="7328"/>
        <v>Inviable Sanitariamente</v>
      </c>
      <c r="JUI471" s="265" t="str">
        <f t="shared" si="7329"/>
        <v>Inviable Sanitariamente</v>
      </c>
      <c r="JUJ471" s="265" t="str">
        <f t="shared" si="7330"/>
        <v>Inviable Sanitariamente</v>
      </c>
      <c r="JUK471" s="265" t="str">
        <f t="shared" si="7331"/>
        <v>Inviable Sanitariamente</v>
      </c>
      <c r="JUL471" s="265" t="str">
        <f t="shared" si="7332"/>
        <v>Inviable Sanitariamente</v>
      </c>
      <c r="JUM471" s="265" t="str">
        <f t="shared" si="7333"/>
        <v>Inviable Sanitariamente</v>
      </c>
      <c r="JUN471" s="265" t="str">
        <f t="shared" si="7334"/>
        <v>Inviable Sanitariamente</v>
      </c>
      <c r="JUO471" s="265" t="str">
        <f t="shared" si="7335"/>
        <v>Inviable Sanitariamente</v>
      </c>
      <c r="JUP471" s="265" t="str">
        <f t="shared" si="7336"/>
        <v>Inviable Sanitariamente</v>
      </c>
      <c r="JUQ471" s="265" t="str">
        <f t="shared" si="7337"/>
        <v>Inviable Sanitariamente</v>
      </c>
      <c r="JUR471" s="265" t="str">
        <f t="shared" si="7338"/>
        <v>Inviable Sanitariamente</v>
      </c>
      <c r="JUS471" s="265" t="str">
        <f t="shared" si="7339"/>
        <v>Inviable Sanitariamente</v>
      </c>
      <c r="JUT471" s="265" t="str">
        <f t="shared" si="7340"/>
        <v>Inviable Sanitariamente</v>
      </c>
      <c r="JUU471" s="265" t="str">
        <f t="shared" si="7341"/>
        <v>Inviable Sanitariamente</v>
      </c>
      <c r="JUV471" s="265" t="str">
        <f t="shared" si="7342"/>
        <v>Inviable Sanitariamente</v>
      </c>
      <c r="JUW471" s="265" t="str">
        <f t="shared" si="7343"/>
        <v>Inviable Sanitariamente</v>
      </c>
      <c r="JUX471" s="265" t="str">
        <f t="shared" si="7344"/>
        <v>Inviable Sanitariamente</v>
      </c>
      <c r="JUY471" s="265" t="str">
        <f t="shared" si="7345"/>
        <v>Inviable Sanitariamente</v>
      </c>
      <c r="JUZ471" s="265" t="str">
        <f t="shared" si="7346"/>
        <v>Inviable Sanitariamente</v>
      </c>
      <c r="JVA471" s="265" t="str">
        <f t="shared" si="7347"/>
        <v>Inviable Sanitariamente</v>
      </c>
      <c r="JVB471" s="265" t="str">
        <f t="shared" si="7348"/>
        <v>Inviable Sanitariamente</v>
      </c>
      <c r="JVC471" s="265" t="str">
        <f t="shared" si="7349"/>
        <v>Inviable Sanitariamente</v>
      </c>
      <c r="JVD471" s="265" t="str">
        <f t="shared" si="7350"/>
        <v>Inviable Sanitariamente</v>
      </c>
      <c r="JVE471" s="265" t="str">
        <f t="shared" si="7351"/>
        <v>Inviable Sanitariamente</v>
      </c>
      <c r="JVF471" s="265" t="str">
        <f t="shared" si="7352"/>
        <v>Inviable Sanitariamente</v>
      </c>
      <c r="JVG471" s="265" t="str">
        <f t="shared" si="7353"/>
        <v>Inviable Sanitariamente</v>
      </c>
      <c r="JVH471" s="265" t="str">
        <f t="shared" si="7354"/>
        <v>Inviable Sanitariamente</v>
      </c>
      <c r="JVI471" s="265" t="str">
        <f t="shared" si="7355"/>
        <v>Inviable Sanitariamente</v>
      </c>
      <c r="JVJ471" s="265" t="str">
        <f t="shared" si="7356"/>
        <v>Inviable Sanitariamente</v>
      </c>
      <c r="JVK471" s="265" t="str">
        <f t="shared" si="7357"/>
        <v>Inviable Sanitariamente</v>
      </c>
      <c r="JVL471" s="265" t="str">
        <f t="shared" si="7358"/>
        <v>Inviable Sanitariamente</v>
      </c>
      <c r="JVM471" s="265" t="str">
        <f t="shared" si="7359"/>
        <v>Inviable Sanitariamente</v>
      </c>
      <c r="JVN471" s="265" t="str">
        <f t="shared" si="7360"/>
        <v>Inviable Sanitariamente</v>
      </c>
      <c r="JVO471" s="265" t="str">
        <f t="shared" si="7361"/>
        <v>Inviable Sanitariamente</v>
      </c>
      <c r="JVP471" s="265" t="str">
        <f t="shared" si="7362"/>
        <v>Inviable Sanitariamente</v>
      </c>
      <c r="JVQ471" s="265" t="str">
        <f t="shared" si="7363"/>
        <v>Inviable Sanitariamente</v>
      </c>
      <c r="JVR471" s="265" t="str">
        <f t="shared" si="7364"/>
        <v>Inviable Sanitariamente</v>
      </c>
      <c r="JVS471" s="265" t="str">
        <f t="shared" si="7365"/>
        <v>Inviable Sanitariamente</v>
      </c>
      <c r="JVT471" s="265" t="str">
        <f t="shared" si="7366"/>
        <v>Inviable Sanitariamente</v>
      </c>
      <c r="JVU471" s="265" t="str">
        <f t="shared" si="7367"/>
        <v>Inviable Sanitariamente</v>
      </c>
      <c r="JVV471" s="265" t="str">
        <f t="shared" si="7368"/>
        <v>Inviable Sanitariamente</v>
      </c>
      <c r="JVW471" s="265" t="str">
        <f t="shared" si="7369"/>
        <v>Inviable Sanitariamente</v>
      </c>
      <c r="JVX471" s="265" t="str">
        <f t="shared" si="7370"/>
        <v>Inviable Sanitariamente</v>
      </c>
      <c r="JVY471" s="265" t="str">
        <f t="shared" si="7371"/>
        <v>Inviable Sanitariamente</v>
      </c>
      <c r="JVZ471" s="265" t="str">
        <f t="shared" si="7372"/>
        <v>Inviable Sanitariamente</v>
      </c>
      <c r="JWA471" s="265" t="str">
        <f t="shared" si="7373"/>
        <v>Inviable Sanitariamente</v>
      </c>
      <c r="JWB471" s="265" t="str">
        <f t="shared" si="7374"/>
        <v>Inviable Sanitariamente</v>
      </c>
      <c r="JWC471" s="265" t="str">
        <f t="shared" si="7375"/>
        <v>Inviable Sanitariamente</v>
      </c>
      <c r="JWD471" s="265" t="str">
        <f t="shared" si="7376"/>
        <v>Inviable Sanitariamente</v>
      </c>
      <c r="JWE471" s="265" t="str">
        <f t="shared" si="7377"/>
        <v>Inviable Sanitariamente</v>
      </c>
      <c r="JWF471" s="265" t="str">
        <f t="shared" si="7378"/>
        <v>Inviable Sanitariamente</v>
      </c>
      <c r="JWG471" s="265" t="str">
        <f t="shared" si="7379"/>
        <v>Inviable Sanitariamente</v>
      </c>
      <c r="JWH471" s="265" t="str">
        <f t="shared" si="7380"/>
        <v>Inviable Sanitariamente</v>
      </c>
      <c r="JWI471" s="265" t="str">
        <f t="shared" si="7381"/>
        <v>Inviable Sanitariamente</v>
      </c>
      <c r="JWJ471" s="265" t="str">
        <f t="shared" si="7382"/>
        <v>Inviable Sanitariamente</v>
      </c>
      <c r="JWK471" s="265" t="str">
        <f t="shared" si="7383"/>
        <v>Inviable Sanitariamente</v>
      </c>
      <c r="JWL471" s="265" t="str">
        <f t="shared" si="7384"/>
        <v>Inviable Sanitariamente</v>
      </c>
      <c r="JWM471" s="265" t="str">
        <f t="shared" si="7385"/>
        <v>Inviable Sanitariamente</v>
      </c>
      <c r="JWN471" s="265" t="str">
        <f t="shared" si="7386"/>
        <v>Inviable Sanitariamente</v>
      </c>
      <c r="JWO471" s="265" t="str">
        <f t="shared" si="7387"/>
        <v>Inviable Sanitariamente</v>
      </c>
      <c r="JWP471" s="265" t="str">
        <f t="shared" si="7388"/>
        <v>Inviable Sanitariamente</v>
      </c>
      <c r="JWQ471" s="265" t="str">
        <f t="shared" si="7389"/>
        <v>Inviable Sanitariamente</v>
      </c>
      <c r="JWR471" s="265" t="str">
        <f t="shared" si="7390"/>
        <v>Inviable Sanitariamente</v>
      </c>
      <c r="JWS471" s="265" t="str">
        <f t="shared" si="7391"/>
        <v>Inviable Sanitariamente</v>
      </c>
      <c r="JWT471" s="265" t="str">
        <f t="shared" si="7392"/>
        <v>Inviable Sanitariamente</v>
      </c>
      <c r="JWU471" s="265" t="str">
        <f t="shared" si="7393"/>
        <v>Inviable Sanitariamente</v>
      </c>
      <c r="JWV471" s="265" t="str">
        <f t="shared" si="7394"/>
        <v>Inviable Sanitariamente</v>
      </c>
      <c r="JWW471" s="265" t="str">
        <f t="shared" si="7395"/>
        <v>Inviable Sanitariamente</v>
      </c>
      <c r="JWX471" s="265" t="str">
        <f t="shared" si="7396"/>
        <v>Inviable Sanitariamente</v>
      </c>
      <c r="JWY471" s="265" t="str">
        <f t="shared" si="7397"/>
        <v>Inviable Sanitariamente</v>
      </c>
      <c r="JWZ471" s="265" t="str">
        <f t="shared" si="7398"/>
        <v>Inviable Sanitariamente</v>
      </c>
      <c r="JXA471" s="265" t="str">
        <f t="shared" si="7399"/>
        <v>Inviable Sanitariamente</v>
      </c>
      <c r="JXB471" s="265" t="str">
        <f t="shared" si="7400"/>
        <v>Inviable Sanitariamente</v>
      </c>
      <c r="JXC471" s="265" t="str">
        <f t="shared" si="7401"/>
        <v>Inviable Sanitariamente</v>
      </c>
      <c r="JXD471" s="265" t="str">
        <f t="shared" si="7402"/>
        <v>Inviable Sanitariamente</v>
      </c>
      <c r="JXE471" s="265" t="str">
        <f t="shared" si="7403"/>
        <v>Inviable Sanitariamente</v>
      </c>
      <c r="JXF471" s="265" t="str">
        <f t="shared" si="7404"/>
        <v>Inviable Sanitariamente</v>
      </c>
      <c r="JXG471" s="265" t="str">
        <f t="shared" si="7405"/>
        <v>Inviable Sanitariamente</v>
      </c>
      <c r="JXH471" s="265" t="str">
        <f t="shared" si="7406"/>
        <v>Inviable Sanitariamente</v>
      </c>
      <c r="JXI471" s="265" t="str">
        <f t="shared" si="7407"/>
        <v>Inviable Sanitariamente</v>
      </c>
      <c r="JXJ471" s="265" t="str">
        <f t="shared" si="7408"/>
        <v>Inviable Sanitariamente</v>
      </c>
      <c r="JXK471" s="265" t="str">
        <f t="shared" si="7409"/>
        <v>Inviable Sanitariamente</v>
      </c>
      <c r="JXL471" s="265" t="str">
        <f t="shared" si="7410"/>
        <v>Inviable Sanitariamente</v>
      </c>
      <c r="JXM471" s="265" t="str">
        <f t="shared" si="7411"/>
        <v>Inviable Sanitariamente</v>
      </c>
      <c r="JXN471" s="265" t="str">
        <f t="shared" si="7412"/>
        <v>Inviable Sanitariamente</v>
      </c>
      <c r="JXO471" s="265" t="str">
        <f t="shared" si="7413"/>
        <v>Inviable Sanitariamente</v>
      </c>
      <c r="JXP471" s="265" t="str">
        <f t="shared" si="7414"/>
        <v>Inviable Sanitariamente</v>
      </c>
      <c r="JXQ471" s="265" t="str">
        <f t="shared" si="7415"/>
        <v>Inviable Sanitariamente</v>
      </c>
      <c r="JXR471" s="265" t="str">
        <f t="shared" si="7416"/>
        <v>Inviable Sanitariamente</v>
      </c>
      <c r="JXS471" s="265" t="str">
        <f t="shared" si="7417"/>
        <v>Inviable Sanitariamente</v>
      </c>
      <c r="JXT471" s="265" t="str">
        <f t="shared" si="7418"/>
        <v>Inviable Sanitariamente</v>
      </c>
      <c r="JXU471" s="265" t="str">
        <f t="shared" si="7419"/>
        <v>Inviable Sanitariamente</v>
      </c>
      <c r="JXV471" s="265" t="str">
        <f t="shared" si="7420"/>
        <v>Inviable Sanitariamente</v>
      </c>
      <c r="JXW471" s="265" t="str">
        <f t="shared" si="7421"/>
        <v>Inviable Sanitariamente</v>
      </c>
      <c r="JXX471" s="265" t="str">
        <f t="shared" si="7422"/>
        <v>Inviable Sanitariamente</v>
      </c>
      <c r="JXY471" s="265" t="str">
        <f t="shared" si="7423"/>
        <v>Inviable Sanitariamente</v>
      </c>
      <c r="JXZ471" s="265" t="str">
        <f t="shared" si="7424"/>
        <v>Inviable Sanitariamente</v>
      </c>
      <c r="JYA471" s="265" t="str">
        <f t="shared" si="7425"/>
        <v>Inviable Sanitariamente</v>
      </c>
      <c r="JYB471" s="265" t="str">
        <f t="shared" si="7426"/>
        <v>Inviable Sanitariamente</v>
      </c>
      <c r="JYC471" s="265" t="str">
        <f t="shared" si="7427"/>
        <v>Inviable Sanitariamente</v>
      </c>
      <c r="JYD471" s="265" t="str">
        <f t="shared" si="7428"/>
        <v>Inviable Sanitariamente</v>
      </c>
      <c r="JYE471" s="265" t="str">
        <f t="shared" si="7429"/>
        <v>Inviable Sanitariamente</v>
      </c>
      <c r="JYF471" s="265" t="str">
        <f t="shared" si="7430"/>
        <v>Inviable Sanitariamente</v>
      </c>
      <c r="JYG471" s="265" t="str">
        <f t="shared" si="7431"/>
        <v>Inviable Sanitariamente</v>
      </c>
      <c r="JYH471" s="265" t="str">
        <f t="shared" si="7432"/>
        <v>Inviable Sanitariamente</v>
      </c>
      <c r="JYI471" s="265" t="str">
        <f t="shared" si="7433"/>
        <v>Inviable Sanitariamente</v>
      </c>
      <c r="JYJ471" s="265" t="str">
        <f t="shared" si="7434"/>
        <v>Inviable Sanitariamente</v>
      </c>
      <c r="JYK471" s="265" t="str">
        <f t="shared" si="7435"/>
        <v>Inviable Sanitariamente</v>
      </c>
      <c r="JYL471" s="265" t="str">
        <f t="shared" si="7436"/>
        <v>Inviable Sanitariamente</v>
      </c>
      <c r="JYM471" s="265" t="str">
        <f t="shared" si="7437"/>
        <v>Inviable Sanitariamente</v>
      </c>
      <c r="JYN471" s="265" t="str">
        <f t="shared" si="7438"/>
        <v>Inviable Sanitariamente</v>
      </c>
      <c r="JYO471" s="265" t="str">
        <f t="shared" si="7439"/>
        <v>Inviable Sanitariamente</v>
      </c>
      <c r="JYP471" s="265" t="str">
        <f t="shared" si="7440"/>
        <v>Inviable Sanitariamente</v>
      </c>
      <c r="JYQ471" s="265" t="str">
        <f t="shared" si="7441"/>
        <v>Inviable Sanitariamente</v>
      </c>
      <c r="JYR471" s="265" t="str">
        <f t="shared" si="7442"/>
        <v>Inviable Sanitariamente</v>
      </c>
      <c r="JYS471" s="265" t="str">
        <f t="shared" si="7443"/>
        <v>Inviable Sanitariamente</v>
      </c>
      <c r="JYT471" s="265" t="str">
        <f t="shared" si="7444"/>
        <v>Inviable Sanitariamente</v>
      </c>
      <c r="JYU471" s="265" t="str">
        <f t="shared" si="7445"/>
        <v>Inviable Sanitariamente</v>
      </c>
      <c r="JYV471" s="265" t="str">
        <f t="shared" si="7446"/>
        <v>Inviable Sanitariamente</v>
      </c>
      <c r="JYW471" s="265" t="str">
        <f t="shared" si="7447"/>
        <v>Inviable Sanitariamente</v>
      </c>
      <c r="JYX471" s="265" t="str">
        <f t="shared" si="7448"/>
        <v>Inviable Sanitariamente</v>
      </c>
      <c r="JYY471" s="265" t="str">
        <f t="shared" si="7449"/>
        <v>Inviable Sanitariamente</v>
      </c>
      <c r="JYZ471" s="265" t="str">
        <f t="shared" si="7450"/>
        <v>Inviable Sanitariamente</v>
      </c>
      <c r="JZA471" s="265" t="str">
        <f t="shared" si="7451"/>
        <v>Inviable Sanitariamente</v>
      </c>
      <c r="JZB471" s="265" t="str">
        <f t="shared" si="7452"/>
        <v>Inviable Sanitariamente</v>
      </c>
      <c r="JZC471" s="265" t="str">
        <f t="shared" si="7453"/>
        <v>Inviable Sanitariamente</v>
      </c>
      <c r="JZD471" s="265" t="str">
        <f t="shared" si="7454"/>
        <v>Inviable Sanitariamente</v>
      </c>
      <c r="JZE471" s="265" t="str">
        <f t="shared" si="7455"/>
        <v>Inviable Sanitariamente</v>
      </c>
      <c r="JZF471" s="265" t="str">
        <f t="shared" si="7456"/>
        <v>Inviable Sanitariamente</v>
      </c>
      <c r="JZG471" s="265" t="str">
        <f t="shared" si="7457"/>
        <v>Inviable Sanitariamente</v>
      </c>
      <c r="JZH471" s="265" t="str">
        <f t="shared" si="7458"/>
        <v>Inviable Sanitariamente</v>
      </c>
      <c r="JZI471" s="265" t="str">
        <f t="shared" si="7459"/>
        <v>Inviable Sanitariamente</v>
      </c>
      <c r="JZJ471" s="265" t="str">
        <f t="shared" si="7460"/>
        <v>Inviable Sanitariamente</v>
      </c>
      <c r="JZK471" s="265" t="str">
        <f t="shared" si="7461"/>
        <v>Inviable Sanitariamente</v>
      </c>
      <c r="JZL471" s="265" t="str">
        <f t="shared" si="7462"/>
        <v>Inviable Sanitariamente</v>
      </c>
      <c r="JZM471" s="265" t="str">
        <f t="shared" si="7463"/>
        <v>Inviable Sanitariamente</v>
      </c>
      <c r="JZN471" s="265" t="str">
        <f t="shared" si="7464"/>
        <v>Inviable Sanitariamente</v>
      </c>
      <c r="JZO471" s="265" t="str">
        <f t="shared" si="7465"/>
        <v>Inviable Sanitariamente</v>
      </c>
      <c r="JZP471" s="265" t="str">
        <f t="shared" si="7466"/>
        <v>Inviable Sanitariamente</v>
      </c>
      <c r="JZQ471" s="265" t="str">
        <f t="shared" si="7467"/>
        <v>Inviable Sanitariamente</v>
      </c>
      <c r="JZR471" s="265" t="str">
        <f t="shared" si="7468"/>
        <v>Inviable Sanitariamente</v>
      </c>
      <c r="JZS471" s="265" t="str">
        <f t="shared" si="7469"/>
        <v>Inviable Sanitariamente</v>
      </c>
      <c r="JZT471" s="265" t="str">
        <f t="shared" si="7470"/>
        <v>Inviable Sanitariamente</v>
      </c>
      <c r="JZU471" s="265" t="str">
        <f t="shared" si="7471"/>
        <v>Inviable Sanitariamente</v>
      </c>
      <c r="JZV471" s="265" t="str">
        <f t="shared" si="7472"/>
        <v>Inviable Sanitariamente</v>
      </c>
      <c r="JZW471" s="265" t="str">
        <f t="shared" si="7473"/>
        <v>Inviable Sanitariamente</v>
      </c>
      <c r="JZX471" s="265" t="str">
        <f t="shared" si="7474"/>
        <v>Inviable Sanitariamente</v>
      </c>
      <c r="JZY471" s="265" t="str">
        <f t="shared" si="7475"/>
        <v>Inviable Sanitariamente</v>
      </c>
      <c r="JZZ471" s="265" t="str">
        <f t="shared" si="7476"/>
        <v>Inviable Sanitariamente</v>
      </c>
      <c r="KAA471" s="265" t="str">
        <f t="shared" si="7477"/>
        <v>Inviable Sanitariamente</v>
      </c>
      <c r="KAB471" s="265" t="str">
        <f t="shared" si="7478"/>
        <v>Inviable Sanitariamente</v>
      </c>
      <c r="KAC471" s="265" t="str">
        <f t="shared" si="7479"/>
        <v>Inviable Sanitariamente</v>
      </c>
      <c r="KAD471" s="265" t="str">
        <f t="shared" si="7480"/>
        <v>Inviable Sanitariamente</v>
      </c>
      <c r="KAE471" s="265" t="str">
        <f t="shared" si="7481"/>
        <v>Inviable Sanitariamente</v>
      </c>
      <c r="KAF471" s="265" t="str">
        <f t="shared" si="7482"/>
        <v>Inviable Sanitariamente</v>
      </c>
      <c r="KAG471" s="265" t="str">
        <f t="shared" si="7483"/>
        <v>Inviable Sanitariamente</v>
      </c>
      <c r="KAH471" s="265" t="str">
        <f t="shared" si="7484"/>
        <v>Inviable Sanitariamente</v>
      </c>
      <c r="KAI471" s="265" t="str">
        <f t="shared" si="7485"/>
        <v>Inviable Sanitariamente</v>
      </c>
      <c r="KAJ471" s="265" t="str">
        <f t="shared" si="7486"/>
        <v>Inviable Sanitariamente</v>
      </c>
      <c r="KAK471" s="265" t="str">
        <f t="shared" si="7487"/>
        <v>Inviable Sanitariamente</v>
      </c>
      <c r="KAL471" s="265" t="str">
        <f t="shared" si="7488"/>
        <v>Inviable Sanitariamente</v>
      </c>
      <c r="KAM471" s="265" t="str">
        <f t="shared" si="7489"/>
        <v>Inviable Sanitariamente</v>
      </c>
      <c r="KAN471" s="265" t="str">
        <f t="shared" si="7490"/>
        <v>Inviable Sanitariamente</v>
      </c>
      <c r="KAO471" s="265" t="str">
        <f t="shared" si="7491"/>
        <v>Inviable Sanitariamente</v>
      </c>
      <c r="KAP471" s="265" t="str">
        <f t="shared" si="7492"/>
        <v>Inviable Sanitariamente</v>
      </c>
      <c r="KAQ471" s="265" t="str">
        <f t="shared" si="7493"/>
        <v>Inviable Sanitariamente</v>
      </c>
      <c r="KAR471" s="265" t="str">
        <f t="shared" si="7494"/>
        <v>Inviable Sanitariamente</v>
      </c>
      <c r="KAS471" s="265" t="str">
        <f t="shared" si="7495"/>
        <v>Inviable Sanitariamente</v>
      </c>
      <c r="KAT471" s="265" t="str">
        <f t="shared" si="7496"/>
        <v>Inviable Sanitariamente</v>
      </c>
      <c r="KAU471" s="265" t="str">
        <f t="shared" si="7497"/>
        <v>Inviable Sanitariamente</v>
      </c>
      <c r="KAV471" s="265" t="str">
        <f t="shared" si="7498"/>
        <v>Inviable Sanitariamente</v>
      </c>
      <c r="KAW471" s="265" t="str">
        <f t="shared" si="7499"/>
        <v>Inviable Sanitariamente</v>
      </c>
      <c r="KAX471" s="265" t="str">
        <f t="shared" si="7500"/>
        <v>Inviable Sanitariamente</v>
      </c>
      <c r="KAY471" s="265" t="str">
        <f t="shared" si="7501"/>
        <v>Inviable Sanitariamente</v>
      </c>
      <c r="KAZ471" s="265" t="str">
        <f t="shared" si="7502"/>
        <v>Inviable Sanitariamente</v>
      </c>
      <c r="KBA471" s="265" t="str">
        <f t="shared" si="7503"/>
        <v>Inviable Sanitariamente</v>
      </c>
      <c r="KBB471" s="265" t="str">
        <f t="shared" si="7504"/>
        <v>Inviable Sanitariamente</v>
      </c>
      <c r="KBC471" s="265" t="str">
        <f t="shared" si="7505"/>
        <v>Inviable Sanitariamente</v>
      </c>
      <c r="KBD471" s="265" t="str">
        <f t="shared" si="7506"/>
        <v>Inviable Sanitariamente</v>
      </c>
      <c r="KBE471" s="265" t="str">
        <f t="shared" si="7507"/>
        <v>Inviable Sanitariamente</v>
      </c>
      <c r="KBF471" s="265" t="str">
        <f t="shared" si="7508"/>
        <v>Inviable Sanitariamente</v>
      </c>
      <c r="KBG471" s="265" t="str">
        <f t="shared" si="7509"/>
        <v>Inviable Sanitariamente</v>
      </c>
      <c r="KBH471" s="265" t="str">
        <f t="shared" si="7510"/>
        <v>Inviable Sanitariamente</v>
      </c>
      <c r="KBI471" s="265" t="str">
        <f t="shared" si="7511"/>
        <v>Inviable Sanitariamente</v>
      </c>
      <c r="KBJ471" s="265" t="str">
        <f t="shared" si="7512"/>
        <v>Inviable Sanitariamente</v>
      </c>
      <c r="KBK471" s="265" t="str">
        <f t="shared" si="7513"/>
        <v>Inviable Sanitariamente</v>
      </c>
      <c r="KBL471" s="265" t="str">
        <f t="shared" si="7514"/>
        <v>Inviable Sanitariamente</v>
      </c>
      <c r="KBM471" s="265" t="str">
        <f t="shared" si="7515"/>
        <v>Inviable Sanitariamente</v>
      </c>
      <c r="KBN471" s="265" t="str">
        <f t="shared" si="7516"/>
        <v>Inviable Sanitariamente</v>
      </c>
      <c r="KBO471" s="265" t="str">
        <f t="shared" si="7517"/>
        <v>Inviable Sanitariamente</v>
      </c>
      <c r="KBP471" s="265" t="str">
        <f t="shared" si="7518"/>
        <v>Inviable Sanitariamente</v>
      </c>
      <c r="KBQ471" s="265" t="str">
        <f t="shared" si="7519"/>
        <v>Inviable Sanitariamente</v>
      </c>
      <c r="KBR471" s="265" t="str">
        <f t="shared" si="7520"/>
        <v>Inviable Sanitariamente</v>
      </c>
      <c r="KBS471" s="265" t="str">
        <f t="shared" si="7521"/>
        <v>Inviable Sanitariamente</v>
      </c>
      <c r="KBT471" s="265" t="str">
        <f t="shared" si="7522"/>
        <v>Inviable Sanitariamente</v>
      </c>
      <c r="KBU471" s="265" t="str">
        <f t="shared" si="7523"/>
        <v>Inviable Sanitariamente</v>
      </c>
      <c r="KBV471" s="265" t="str">
        <f t="shared" si="7524"/>
        <v>Inviable Sanitariamente</v>
      </c>
      <c r="KBW471" s="265" t="str">
        <f t="shared" si="7525"/>
        <v>Inviable Sanitariamente</v>
      </c>
      <c r="KBX471" s="265" t="str">
        <f t="shared" si="7526"/>
        <v>Inviable Sanitariamente</v>
      </c>
      <c r="KBY471" s="265" t="str">
        <f t="shared" si="7527"/>
        <v>Inviable Sanitariamente</v>
      </c>
      <c r="KBZ471" s="265" t="str">
        <f t="shared" si="7528"/>
        <v>Inviable Sanitariamente</v>
      </c>
      <c r="KCA471" s="265" t="str">
        <f t="shared" si="7529"/>
        <v>Inviable Sanitariamente</v>
      </c>
      <c r="KCB471" s="265" t="str">
        <f t="shared" si="7530"/>
        <v>Inviable Sanitariamente</v>
      </c>
      <c r="KCC471" s="265" t="str">
        <f t="shared" si="7531"/>
        <v>Inviable Sanitariamente</v>
      </c>
      <c r="KCD471" s="265" t="str">
        <f t="shared" si="7532"/>
        <v>Inviable Sanitariamente</v>
      </c>
      <c r="KCE471" s="265" t="str">
        <f t="shared" si="7533"/>
        <v>Inviable Sanitariamente</v>
      </c>
      <c r="KCF471" s="265" t="str">
        <f t="shared" si="7534"/>
        <v>Inviable Sanitariamente</v>
      </c>
      <c r="KCG471" s="265" t="str">
        <f t="shared" si="7535"/>
        <v>Inviable Sanitariamente</v>
      </c>
      <c r="KCH471" s="265" t="str">
        <f t="shared" si="7536"/>
        <v>Inviable Sanitariamente</v>
      </c>
      <c r="KCI471" s="265" t="str">
        <f t="shared" si="7537"/>
        <v>Inviable Sanitariamente</v>
      </c>
      <c r="KCJ471" s="265" t="str">
        <f t="shared" si="7538"/>
        <v>Inviable Sanitariamente</v>
      </c>
      <c r="KCK471" s="265" t="str">
        <f t="shared" si="7539"/>
        <v>Inviable Sanitariamente</v>
      </c>
      <c r="KCL471" s="265" t="str">
        <f t="shared" si="7540"/>
        <v>Inviable Sanitariamente</v>
      </c>
      <c r="KCM471" s="265" t="str">
        <f t="shared" si="7541"/>
        <v>Inviable Sanitariamente</v>
      </c>
      <c r="KCN471" s="265" t="str">
        <f t="shared" si="7542"/>
        <v>Inviable Sanitariamente</v>
      </c>
      <c r="KCO471" s="265" t="str">
        <f t="shared" si="7543"/>
        <v>Inviable Sanitariamente</v>
      </c>
      <c r="KCP471" s="265" t="str">
        <f t="shared" si="7544"/>
        <v>Inviable Sanitariamente</v>
      </c>
      <c r="KCQ471" s="265" t="str">
        <f t="shared" si="7545"/>
        <v>Inviable Sanitariamente</v>
      </c>
      <c r="KCR471" s="265" t="str">
        <f t="shared" si="7546"/>
        <v>Inviable Sanitariamente</v>
      </c>
      <c r="KCS471" s="265" t="str">
        <f t="shared" si="7547"/>
        <v>Inviable Sanitariamente</v>
      </c>
      <c r="KCT471" s="265" t="str">
        <f t="shared" si="7548"/>
        <v>Inviable Sanitariamente</v>
      </c>
      <c r="KCU471" s="265" t="str">
        <f t="shared" si="7549"/>
        <v>Inviable Sanitariamente</v>
      </c>
      <c r="KCV471" s="265" t="str">
        <f t="shared" si="7550"/>
        <v>Inviable Sanitariamente</v>
      </c>
      <c r="KCW471" s="265" t="str">
        <f t="shared" si="7551"/>
        <v>Inviable Sanitariamente</v>
      </c>
      <c r="KCX471" s="265" t="str">
        <f t="shared" si="7552"/>
        <v>Inviable Sanitariamente</v>
      </c>
      <c r="KCY471" s="265" t="str">
        <f t="shared" si="7553"/>
        <v>Inviable Sanitariamente</v>
      </c>
      <c r="KCZ471" s="265" t="str">
        <f t="shared" si="7554"/>
        <v>Inviable Sanitariamente</v>
      </c>
      <c r="KDA471" s="265" t="str">
        <f t="shared" si="7555"/>
        <v>Inviable Sanitariamente</v>
      </c>
      <c r="KDB471" s="265" t="str">
        <f t="shared" si="7556"/>
        <v>Inviable Sanitariamente</v>
      </c>
      <c r="KDC471" s="265" t="str">
        <f t="shared" si="7557"/>
        <v>Inviable Sanitariamente</v>
      </c>
      <c r="KDD471" s="265" t="str">
        <f t="shared" si="7558"/>
        <v>Inviable Sanitariamente</v>
      </c>
      <c r="KDE471" s="265" t="str">
        <f t="shared" si="7559"/>
        <v>Inviable Sanitariamente</v>
      </c>
      <c r="KDF471" s="265" t="str">
        <f t="shared" si="7560"/>
        <v>Inviable Sanitariamente</v>
      </c>
      <c r="KDG471" s="265" t="str">
        <f t="shared" si="7561"/>
        <v>Inviable Sanitariamente</v>
      </c>
      <c r="KDH471" s="265" t="str">
        <f t="shared" si="7562"/>
        <v>Inviable Sanitariamente</v>
      </c>
      <c r="KDI471" s="265" t="str">
        <f t="shared" si="7563"/>
        <v>Inviable Sanitariamente</v>
      </c>
      <c r="KDJ471" s="265" t="str">
        <f t="shared" si="7564"/>
        <v>Inviable Sanitariamente</v>
      </c>
      <c r="KDK471" s="265" t="str">
        <f t="shared" si="7565"/>
        <v>Inviable Sanitariamente</v>
      </c>
      <c r="KDL471" s="265" t="str">
        <f t="shared" si="7566"/>
        <v>Inviable Sanitariamente</v>
      </c>
      <c r="KDM471" s="265" t="str">
        <f t="shared" si="7567"/>
        <v>Inviable Sanitariamente</v>
      </c>
      <c r="KDN471" s="265" t="str">
        <f t="shared" si="7568"/>
        <v>Inviable Sanitariamente</v>
      </c>
      <c r="KDO471" s="265" t="str">
        <f t="shared" si="7569"/>
        <v>Inviable Sanitariamente</v>
      </c>
      <c r="KDP471" s="265" t="str">
        <f t="shared" si="7570"/>
        <v>Inviable Sanitariamente</v>
      </c>
      <c r="KDQ471" s="265" t="str">
        <f t="shared" si="7571"/>
        <v>Inviable Sanitariamente</v>
      </c>
      <c r="KDR471" s="265" t="str">
        <f t="shared" si="7572"/>
        <v>Inviable Sanitariamente</v>
      </c>
      <c r="KDS471" s="265" t="str">
        <f t="shared" si="7573"/>
        <v>Inviable Sanitariamente</v>
      </c>
      <c r="KDT471" s="265" t="str">
        <f t="shared" si="7574"/>
        <v>Inviable Sanitariamente</v>
      </c>
      <c r="KDU471" s="265" t="str">
        <f t="shared" si="7575"/>
        <v>Inviable Sanitariamente</v>
      </c>
      <c r="KDV471" s="265" t="str">
        <f t="shared" si="7576"/>
        <v>Inviable Sanitariamente</v>
      </c>
      <c r="KDW471" s="265" t="str">
        <f t="shared" si="7577"/>
        <v>Inviable Sanitariamente</v>
      </c>
      <c r="KDX471" s="265" t="str">
        <f t="shared" si="7578"/>
        <v>Inviable Sanitariamente</v>
      </c>
      <c r="KDY471" s="265" t="str">
        <f t="shared" si="7579"/>
        <v>Inviable Sanitariamente</v>
      </c>
      <c r="KDZ471" s="265" t="str">
        <f t="shared" si="7580"/>
        <v>Inviable Sanitariamente</v>
      </c>
      <c r="KEA471" s="265" t="str">
        <f t="shared" si="7581"/>
        <v>Inviable Sanitariamente</v>
      </c>
      <c r="KEB471" s="265" t="str">
        <f t="shared" si="7582"/>
        <v>Inviable Sanitariamente</v>
      </c>
      <c r="KEC471" s="265" t="str">
        <f t="shared" si="7583"/>
        <v>Inviable Sanitariamente</v>
      </c>
      <c r="KED471" s="265" t="str">
        <f t="shared" si="7584"/>
        <v>Inviable Sanitariamente</v>
      </c>
      <c r="KEE471" s="265" t="str">
        <f t="shared" si="7585"/>
        <v>Inviable Sanitariamente</v>
      </c>
      <c r="KEF471" s="265" t="str">
        <f t="shared" si="7586"/>
        <v>Inviable Sanitariamente</v>
      </c>
      <c r="KEG471" s="265" t="str">
        <f t="shared" si="7587"/>
        <v>Inviable Sanitariamente</v>
      </c>
      <c r="KEH471" s="265" t="str">
        <f t="shared" si="7588"/>
        <v>Inviable Sanitariamente</v>
      </c>
      <c r="KEI471" s="265" t="str">
        <f t="shared" si="7589"/>
        <v>Inviable Sanitariamente</v>
      </c>
      <c r="KEJ471" s="265" t="str">
        <f t="shared" si="7590"/>
        <v>Inviable Sanitariamente</v>
      </c>
      <c r="KEK471" s="265" t="str">
        <f t="shared" si="7591"/>
        <v>Inviable Sanitariamente</v>
      </c>
      <c r="KEL471" s="265" t="str">
        <f t="shared" si="7592"/>
        <v>Inviable Sanitariamente</v>
      </c>
      <c r="KEM471" s="265" t="str">
        <f t="shared" si="7593"/>
        <v>Inviable Sanitariamente</v>
      </c>
      <c r="KEN471" s="265" t="str">
        <f t="shared" si="7594"/>
        <v>Inviable Sanitariamente</v>
      </c>
      <c r="KEO471" s="265" t="str">
        <f t="shared" si="7595"/>
        <v>Inviable Sanitariamente</v>
      </c>
      <c r="KEP471" s="265" t="str">
        <f t="shared" si="7596"/>
        <v>Inviable Sanitariamente</v>
      </c>
      <c r="KEQ471" s="265" t="str">
        <f t="shared" si="7597"/>
        <v>Inviable Sanitariamente</v>
      </c>
      <c r="KER471" s="265" t="str">
        <f t="shared" si="7598"/>
        <v>Inviable Sanitariamente</v>
      </c>
      <c r="KES471" s="265" t="str">
        <f t="shared" si="7599"/>
        <v>Inviable Sanitariamente</v>
      </c>
      <c r="KET471" s="265" t="str">
        <f t="shared" si="7600"/>
        <v>Inviable Sanitariamente</v>
      </c>
      <c r="KEU471" s="265" t="str">
        <f t="shared" si="7601"/>
        <v>Inviable Sanitariamente</v>
      </c>
      <c r="KEV471" s="265" t="str">
        <f t="shared" si="7602"/>
        <v>Inviable Sanitariamente</v>
      </c>
      <c r="KEW471" s="265" t="str">
        <f t="shared" si="7603"/>
        <v>Inviable Sanitariamente</v>
      </c>
      <c r="KEX471" s="265" t="str">
        <f t="shared" si="7604"/>
        <v>Inviable Sanitariamente</v>
      </c>
      <c r="KEY471" s="265" t="str">
        <f t="shared" si="7605"/>
        <v>Inviable Sanitariamente</v>
      </c>
      <c r="KEZ471" s="265" t="str">
        <f t="shared" si="7606"/>
        <v>Inviable Sanitariamente</v>
      </c>
      <c r="KFA471" s="265" t="str">
        <f t="shared" si="7607"/>
        <v>Inviable Sanitariamente</v>
      </c>
      <c r="KFB471" s="265" t="str">
        <f t="shared" si="7608"/>
        <v>Inviable Sanitariamente</v>
      </c>
      <c r="KFC471" s="265" t="str">
        <f t="shared" si="7609"/>
        <v>Inviable Sanitariamente</v>
      </c>
      <c r="KFD471" s="265" t="str">
        <f t="shared" si="7610"/>
        <v>Inviable Sanitariamente</v>
      </c>
      <c r="KFE471" s="265" t="str">
        <f t="shared" si="7611"/>
        <v>Inviable Sanitariamente</v>
      </c>
      <c r="KFF471" s="265" t="str">
        <f t="shared" si="7612"/>
        <v>Inviable Sanitariamente</v>
      </c>
      <c r="KFG471" s="265" t="str">
        <f t="shared" si="7613"/>
        <v>Inviable Sanitariamente</v>
      </c>
      <c r="KFH471" s="265" t="str">
        <f t="shared" si="7614"/>
        <v>Inviable Sanitariamente</v>
      </c>
      <c r="KFI471" s="265" t="str">
        <f t="shared" si="7615"/>
        <v>Inviable Sanitariamente</v>
      </c>
      <c r="KFJ471" s="265" t="str">
        <f t="shared" si="7616"/>
        <v>Inviable Sanitariamente</v>
      </c>
      <c r="KFK471" s="265" t="str">
        <f t="shared" si="7617"/>
        <v>Inviable Sanitariamente</v>
      </c>
      <c r="KFL471" s="265" t="str">
        <f t="shared" si="7618"/>
        <v>Inviable Sanitariamente</v>
      </c>
      <c r="KFM471" s="265" t="str">
        <f t="shared" si="7619"/>
        <v>Inviable Sanitariamente</v>
      </c>
      <c r="KFN471" s="265" t="str">
        <f t="shared" si="7620"/>
        <v>Inviable Sanitariamente</v>
      </c>
      <c r="KFO471" s="265" t="str">
        <f t="shared" si="7621"/>
        <v>Inviable Sanitariamente</v>
      </c>
      <c r="KFP471" s="265" t="str">
        <f t="shared" si="7622"/>
        <v>Inviable Sanitariamente</v>
      </c>
      <c r="KFQ471" s="265" t="str">
        <f t="shared" si="7623"/>
        <v>Inviable Sanitariamente</v>
      </c>
      <c r="KFR471" s="265" t="str">
        <f t="shared" si="7624"/>
        <v>Inviable Sanitariamente</v>
      </c>
      <c r="KFS471" s="265" t="str">
        <f t="shared" si="7625"/>
        <v>Inviable Sanitariamente</v>
      </c>
      <c r="KFT471" s="265" t="str">
        <f t="shared" si="7626"/>
        <v>Inviable Sanitariamente</v>
      </c>
      <c r="KFU471" s="265" t="str">
        <f t="shared" si="7627"/>
        <v>Inviable Sanitariamente</v>
      </c>
      <c r="KFV471" s="265" t="str">
        <f t="shared" si="7628"/>
        <v>Inviable Sanitariamente</v>
      </c>
      <c r="KFW471" s="265" t="str">
        <f t="shared" si="7629"/>
        <v>Inviable Sanitariamente</v>
      </c>
      <c r="KFX471" s="265" t="str">
        <f t="shared" si="7630"/>
        <v>Inviable Sanitariamente</v>
      </c>
      <c r="KFY471" s="265" t="str">
        <f t="shared" si="7631"/>
        <v>Inviable Sanitariamente</v>
      </c>
      <c r="KFZ471" s="265" t="str">
        <f t="shared" si="7632"/>
        <v>Inviable Sanitariamente</v>
      </c>
      <c r="KGA471" s="265" t="str">
        <f t="shared" si="7633"/>
        <v>Inviable Sanitariamente</v>
      </c>
      <c r="KGB471" s="265" t="str">
        <f t="shared" si="7634"/>
        <v>Inviable Sanitariamente</v>
      </c>
      <c r="KGC471" s="265" t="str">
        <f t="shared" si="7635"/>
        <v>Inviable Sanitariamente</v>
      </c>
      <c r="KGD471" s="265" t="str">
        <f t="shared" si="7636"/>
        <v>Inviable Sanitariamente</v>
      </c>
      <c r="KGE471" s="265" t="str">
        <f t="shared" si="7637"/>
        <v>Inviable Sanitariamente</v>
      </c>
      <c r="KGF471" s="265" t="str">
        <f t="shared" si="7638"/>
        <v>Inviable Sanitariamente</v>
      </c>
      <c r="KGG471" s="265" t="str">
        <f t="shared" si="7639"/>
        <v>Inviable Sanitariamente</v>
      </c>
      <c r="KGH471" s="265" t="str">
        <f t="shared" si="7640"/>
        <v>Inviable Sanitariamente</v>
      </c>
      <c r="KGI471" s="265" t="str">
        <f t="shared" si="7641"/>
        <v>Inviable Sanitariamente</v>
      </c>
      <c r="KGJ471" s="265" t="str">
        <f t="shared" si="7642"/>
        <v>Inviable Sanitariamente</v>
      </c>
      <c r="KGK471" s="265" t="str">
        <f t="shared" si="7643"/>
        <v>Inviable Sanitariamente</v>
      </c>
      <c r="KGL471" s="265" t="str">
        <f t="shared" si="7644"/>
        <v>Inviable Sanitariamente</v>
      </c>
      <c r="KGM471" s="265" t="str">
        <f t="shared" si="7645"/>
        <v>Inviable Sanitariamente</v>
      </c>
      <c r="KGN471" s="265" t="str">
        <f t="shared" si="7646"/>
        <v>Inviable Sanitariamente</v>
      </c>
      <c r="KGO471" s="265" t="str">
        <f t="shared" si="7647"/>
        <v>Inviable Sanitariamente</v>
      </c>
      <c r="KGP471" s="265" t="str">
        <f t="shared" si="7648"/>
        <v>Inviable Sanitariamente</v>
      </c>
      <c r="KGQ471" s="265" t="str">
        <f t="shared" si="7649"/>
        <v>Inviable Sanitariamente</v>
      </c>
      <c r="KGR471" s="265" t="str">
        <f t="shared" si="7650"/>
        <v>Inviable Sanitariamente</v>
      </c>
      <c r="KGS471" s="265" t="str">
        <f t="shared" si="7651"/>
        <v>Inviable Sanitariamente</v>
      </c>
      <c r="KGT471" s="265" t="str">
        <f t="shared" si="7652"/>
        <v>Inviable Sanitariamente</v>
      </c>
      <c r="KGU471" s="265" t="str">
        <f t="shared" si="7653"/>
        <v>Inviable Sanitariamente</v>
      </c>
      <c r="KGV471" s="265" t="str">
        <f t="shared" si="7654"/>
        <v>Inviable Sanitariamente</v>
      </c>
      <c r="KGW471" s="265" t="str">
        <f t="shared" si="7655"/>
        <v>Inviable Sanitariamente</v>
      </c>
      <c r="KGX471" s="265" t="str">
        <f t="shared" si="7656"/>
        <v>Inviable Sanitariamente</v>
      </c>
      <c r="KGY471" s="265" t="str">
        <f t="shared" si="7657"/>
        <v>Inviable Sanitariamente</v>
      </c>
      <c r="KGZ471" s="265" t="str">
        <f t="shared" si="7658"/>
        <v>Inviable Sanitariamente</v>
      </c>
      <c r="KHA471" s="265" t="str">
        <f t="shared" si="7659"/>
        <v>Inviable Sanitariamente</v>
      </c>
      <c r="KHB471" s="265" t="str">
        <f t="shared" si="7660"/>
        <v>Inviable Sanitariamente</v>
      </c>
      <c r="KHC471" s="265" t="str">
        <f t="shared" si="7661"/>
        <v>Inviable Sanitariamente</v>
      </c>
      <c r="KHD471" s="265" t="str">
        <f t="shared" si="7662"/>
        <v>Inviable Sanitariamente</v>
      </c>
      <c r="KHE471" s="265" t="str">
        <f t="shared" si="7663"/>
        <v>Inviable Sanitariamente</v>
      </c>
      <c r="KHF471" s="265" t="str">
        <f t="shared" si="7664"/>
        <v>Inviable Sanitariamente</v>
      </c>
      <c r="KHG471" s="265" t="str">
        <f t="shared" si="7665"/>
        <v>Inviable Sanitariamente</v>
      </c>
      <c r="KHH471" s="265" t="str">
        <f t="shared" si="7666"/>
        <v>Inviable Sanitariamente</v>
      </c>
      <c r="KHI471" s="265" t="str">
        <f t="shared" si="7667"/>
        <v>Inviable Sanitariamente</v>
      </c>
      <c r="KHJ471" s="265" t="str">
        <f t="shared" si="7668"/>
        <v>Inviable Sanitariamente</v>
      </c>
      <c r="KHK471" s="265" t="str">
        <f t="shared" si="7669"/>
        <v>Inviable Sanitariamente</v>
      </c>
      <c r="KHL471" s="265" t="str">
        <f t="shared" si="7670"/>
        <v>Inviable Sanitariamente</v>
      </c>
      <c r="KHM471" s="265" t="str">
        <f t="shared" si="7671"/>
        <v>Inviable Sanitariamente</v>
      </c>
      <c r="KHN471" s="265" t="str">
        <f t="shared" si="7672"/>
        <v>Inviable Sanitariamente</v>
      </c>
      <c r="KHO471" s="265" t="str">
        <f t="shared" si="7673"/>
        <v>Inviable Sanitariamente</v>
      </c>
      <c r="KHP471" s="265" t="str">
        <f t="shared" si="7674"/>
        <v>Inviable Sanitariamente</v>
      </c>
      <c r="KHQ471" s="265" t="str">
        <f t="shared" si="7675"/>
        <v>Inviable Sanitariamente</v>
      </c>
      <c r="KHR471" s="265" t="str">
        <f t="shared" si="7676"/>
        <v>Inviable Sanitariamente</v>
      </c>
      <c r="KHS471" s="265" t="str">
        <f t="shared" si="7677"/>
        <v>Inviable Sanitariamente</v>
      </c>
      <c r="KHT471" s="265" t="str">
        <f t="shared" si="7678"/>
        <v>Inviable Sanitariamente</v>
      </c>
      <c r="KHU471" s="265" t="str">
        <f t="shared" si="7679"/>
        <v>Inviable Sanitariamente</v>
      </c>
      <c r="KHV471" s="265" t="str">
        <f t="shared" si="7680"/>
        <v>Inviable Sanitariamente</v>
      </c>
      <c r="KHW471" s="265" t="str">
        <f t="shared" si="7681"/>
        <v>Inviable Sanitariamente</v>
      </c>
      <c r="KHX471" s="265" t="str">
        <f t="shared" si="7682"/>
        <v>Inviable Sanitariamente</v>
      </c>
      <c r="KHY471" s="265" t="str">
        <f t="shared" si="7683"/>
        <v>Inviable Sanitariamente</v>
      </c>
      <c r="KHZ471" s="265" t="str">
        <f t="shared" si="7684"/>
        <v>Inviable Sanitariamente</v>
      </c>
      <c r="KIA471" s="265" t="str">
        <f t="shared" si="7685"/>
        <v>Inviable Sanitariamente</v>
      </c>
      <c r="KIB471" s="265" t="str">
        <f t="shared" si="7686"/>
        <v>Inviable Sanitariamente</v>
      </c>
      <c r="KIC471" s="265" t="str">
        <f t="shared" si="7687"/>
        <v>Inviable Sanitariamente</v>
      </c>
      <c r="KID471" s="265" t="str">
        <f t="shared" si="7688"/>
        <v>Inviable Sanitariamente</v>
      </c>
      <c r="KIE471" s="265" t="str">
        <f t="shared" si="7689"/>
        <v>Inviable Sanitariamente</v>
      </c>
      <c r="KIF471" s="265" t="str">
        <f t="shared" si="7690"/>
        <v>Inviable Sanitariamente</v>
      </c>
      <c r="KIG471" s="265" t="str">
        <f t="shared" si="7691"/>
        <v>Inviable Sanitariamente</v>
      </c>
      <c r="KIH471" s="265" t="str">
        <f t="shared" si="7692"/>
        <v>Inviable Sanitariamente</v>
      </c>
      <c r="KII471" s="265" t="str">
        <f t="shared" si="7693"/>
        <v>Inviable Sanitariamente</v>
      </c>
      <c r="KIJ471" s="265" t="str">
        <f t="shared" si="7694"/>
        <v>Inviable Sanitariamente</v>
      </c>
      <c r="KIK471" s="265" t="str">
        <f t="shared" si="7695"/>
        <v>Inviable Sanitariamente</v>
      </c>
      <c r="KIL471" s="265" t="str">
        <f t="shared" si="7696"/>
        <v>Inviable Sanitariamente</v>
      </c>
      <c r="KIM471" s="265" t="str">
        <f t="shared" si="7697"/>
        <v>Inviable Sanitariamente</v>
      </c>
      <c r="KIN471" s="265" t="str">
        <f t="shared" si="7698"/>
        <v>Inviable Sanitariamente</v>
      </c>
      <c r="KIO471" s="265" t="str">
        <f t="shared" si="7699"/>
        <v>Inviable Sanitariamente</v>
      </c>
      <c r="KIP471" s="265" t="str">
        <f t="shared" si="7700"/>
        <v>Inviable Sanitariamente</v>
      </c>
      <c r="KIQ471" s="265" t="str">
        <f t="shared" si="7701"/>
        <v>Inviable Sanitariamente</v>
      </c>
      <c r="KIR471" s="265" t="str">
        <f t="shared" si="7702"/>
        <v>Inviable Sanitariamente</v>
      </c>
      <c r="KIS471" s="265" t="str">
        <f t="shared" si="7703"/>
        <v>Inviable Sanitariamente</v>
      </c>
      <c r="KIT471" s="265" t="str">
        <f t="shared" si="7704"/>
        <v>Inviable Sanitariamente</v>
      </c>
      <c r="KIU471" s="265" t="str">
        <f t="shared" si="7705"/>
        <v>Inviable Sanitariamente</v>
      </c>
      <c r="KIV471" s="265" t="str">
        <f t="shared" si="7706"/>
        <v>Inviable Sanitariamente</v>
      </c>
      <c r="KIW471" s="265" t="str">
        <f t="shared" si="7707"/>
        <v>Inviable Sanitariamente</v>
      </c>
      <c r="KIX471" s="265" t="str">
        <f t="shared" si="7708"/>
        <v>Inviable Sanitariamente</v>
      </c>
      <c r="KIY471" s="265" t="str">
        <f t="shared" si="7709"/>
        <v>Inviable Sanitariamente</v>
      </c>
      <c r="KIZ471" s="265" t="str">
        <f t="shared" si="7710"/>
        <v>Inviable Sanitariamente</v>
      </c>
      <c r="KJA471" s="265" t="str">
        <f t="shared" si="7711"/>
        <v>Inviable Sanitariamente</v>
      </c>
      <c r="KJB471" s="265" t="str">
        <f t="shared" si="7712"/>
        <v>Inviable Sanitariamente</v>
      </c>
      <c r="KJC471" s="265" t="str">
        <f t="shared" si="7713"/>
        <v>Inviable Sanitariamente</v>
      </c>
      <c r="KJD471" s="265" t="str">
        <f t="shared" si="7714"/>
        <v>Inviable Sanitariamente</v>
      </c>
      <c r="KJE471" s="265" t="str">
        <f t="shared" si="7715"/>
        <v>Inviable Sanitariamente</v>
      </c>
      <c r="KJF471" s="265" t="str">
        <f t="shared" si="7716"/>
        <v>Inviable Sanitariamente</v>
      </c>
      <c r="KJG471" s="265" t="str">
        <f t="shared" si="7717"/>
        <v>Inviable Sanitariamente</v>
      </c>
      <c r="KJH471" s="265" t="str">
        <f t="shared" si="7718"/>
        <v>Inviable Sanitariamente</v>
      </c>
      <c r="KJI471" s="265" t="str">
        <f t="shared" si="7719"/>
        <v>Inviable Sanitariamente</v>
      </c>
      <c r="KJJ471" s="265" t="str">
        <f t="shared" si="7720"/>
        <v>Inviable Sanitariamente</v>
      </c>
      <c r="KJK471" s="265" t="str">
        <f t="shared" si="7721"/>
        <v>Inviable Sanitariamente</v>
      </c>
      <c r="KJL471" s="265" t="str">
        <f t="shared" si="7722"/>
        <v>Inviable Sanitariamente</v>
      </c>
      <c r="KJM471" s="265" t="str">
        <f t="shared" si="7723"/>
        <v>Inviable Sanitariamente</v>
      </c>
      <c r="KJN471" s="265" t="str">
        <f t="shared" si="7724"/>
        <v>Inviable Sanitariamente</v>
      </c>
      <c r="KJO471" s="265" t="str">
        <f t="shared" si="7725"/>
        <v>Inviable Sanitariamente</v>
      </c>
      <c r="KJP471" s="265" t="str">
        <f t="shared" si="7726"/>
        <v>Inviable Sanitariamente</v>
      </c>
      <c r="KJQ471" s="265" t="str">
        <f t="shared" si="7727"/>
        <v>Inviable Sanitariamente</v>
      </c>
      <c r="KJR471" s="265" t="str">
        <f t="shared" si="7728"/>
        <v>Inviable Sanitariamente</v>
      </c>
      <c r="KJS471" s="265" t="str">
        <f t="shared" si="7729"/>
        <v>Inviable Sanitariamente</v>
      </c>
      <c r="KJT471" s="265" t="str">
        <f t="shared" si="7730"/>
        <v>Inviable Sanitariamente</v>
      </c>
      <c r="KJU471" s="265" t="str">
        <f t="shared" si="7731"/>
        <v>Inviable Sanitariamente</v>
      </c>
      <c r="KJV471" s="265" t="str">
        <f t="shared" si="7732"/>
        <v>Inviable Sanitariamente</v>
      </c>
      <c r="KJW471" s="265" t="str">
        <f t="shared" si="7733"/>
        <v>Inviable Sanitariamente</v>
      </c>
      <c r="KJX471" s="265" t="str">
        <f t="shared" si="7734"/>
        <v>Inviable Sanitariamente</v>
      </c>
      <c r="KJY471" s="265" t="str">
        <f t="shared" si="7735"/>
        <v>Inviable Sanitariamente</v>
      </c>
      <c r="KJZ471" s="265" t="str">
        <f t="shared" si="7736"/>
        <v>Inviable Sanitariamente</v>
      </c>
      <c r="KKA471" s="265" t="str">
        <f t="shared" si="7737"/>
        <v>Inviable Sanitariamente</v>
      </c>
      <c r="KKB471" s="265" t="str">
        <f t="shared" si="7738"/>
        <v>Inviable Sanitariamente</v>
      </c>
      <c r="KKC471" s="265" t="str">
        <f t="shared" si="7739"/>
        <v>Inviable Sanitariamente</v>
      </c>
      <c r="KKD471" s="265" t="str">
        <f t="shared" si="7740"/>
        <v>Inviable Sanitariamente</v>
      </c>
      <c r="KKE471" s="265" t="str">
        <f t="shared" si="7741"/>
        <v>Inviable Sanitariamente</v>
      </c>
      <c r="KKF471" s="265" t="str">
        <f t="shared" si="7742"/>
        <v>Inviable Sanitariamente</v>
      </c>
      <c r="KKG471" s="265" t="str">
        <f t="shared" si="7743"/>
        <v>Inviable Sanitariamente</v>
      </c>
      <c r="KKH471" s="265" t="str">
        <f t="shared" si="7744"/>
        <v>Inviable Sanitariamente</v>
      </c>
      <c r="KKI471" s="265" t="str">
        <f t="shared" si="7745"/>
        <v>Inviable Sanitariamente</v>
      </c>
      <c r="KKJ471" s="265" t="str">
        <f t="shared" si="7746"/>
        <v>Inviable Sanitariamente</v>
      </c>
      <c r="KKK471" s="265" t="str">
        <f t="shared" si="7747"/>
        <v>Inviable Sanitariamente</v>
      </c>
      <c r="KKL471" s="265" t="str">
        <f t="shared" si="7748"/>
        <v>Inviable Sanitariamente</v>
      </c>
      <c r="KKM471" s="265" t="str">
        <f t="shared" si="7749"/>
        <v>Inviable Sanitariamente</v>
      </c>
      <c r="KKN471" s="265" t="str">
        <f t="shared" si="7750"/>
        <v>Inviable Sanitariamente</v>
      </c>
      <c r="KKO471" s="265" t="str">
        <f t="shared" si="7751"/>
        <v>Inviable Sanitariamente</v>
      </c>
      <c r="KKP471" s="265" t="str">
        <f t="shared" si="7752"/>
        <v>Inviable Sanitariamente</v>
      </c>
      <c r="KKQ471" s="265" t="str">
        <f t="shared" si="7753"/>
        <v>Inviable Sanitariamente</v>
      </c>
      <c r="KKR471" s="265" t="str">
        <f t="shared" si="7754"/>
        <v>Inviable Sanitariamente</v>
      </c>
      <c r="KKS471" s="265" t="str">
        <f t="shared" si="7755"/>
        <v>Inviable Sanitariamente</v>
      </c>
      <c r="KKT471" s="265" t="str">
        <f t="shared" si="7756"/>
        <v>Inviable Sanitariamente</v>
      </c>
      <c r="KKU471" s="265" t="str">
        <f t="shared" si="7757"/>
        <v>Inviable Sanitariamente</v>
      </c>
      <c r="KKV471" s="265" t="str">
        <f t="shared" si="7758"/>
        <v>Inviable Sanitariamente</v>
      </c>
      <c r="KKW471" s="265" t="str">
        <f t="shared" si="7759"/>
        <v>Inviable Sanitariamente</v>
      </c>
      <c r="KKX471" s="265" t="str">
        <f t="shared" si="7760"/>
        <v>Inviable Sanitariamente</v>
      </c>
      <c r="KKY471" s="265" t="str">
        <f t="shared" si="7761"/>
        <v>Inviable Sanitariamente</v>
      </c>
      <c r="KKZ471" s="265" t="str">
        <f t="shared" si="7762"/>
        <v>Inviable Sanitariamente</v>
      </c>
      <c r="KLA471" s="265" t="str">
        <f t="shared" si="7763"/>
        <v>Inviable Sanitariamente</v>
      </c>
      <c r="KLB471" s="265" t="str">
        <f t="shared" si="7764"/>
        <v>Inviable Sanitariamente</v>
      </c>
      <c r="KLC471" s="265" t="str">
        <f t="shared" si="7765"/>
        <v>Inviable Sanitariamente</v>
      </c>
      <c r="KLD471" s="265" t="str">
        <f t="shared" si="7766"/>
        <v>Inviable Sanitariamente</v>
      </c>
      <c r="KLE471" s="265" t="str">
        <f t="shared" si="7767"/>
        <v>Inviable Sanitariamente</v>
      </c>
      <c r="KLF471" s="265" t="str">
        <f t="shared" si="7768"/>
        <v>Inviable Sanitariamente</v>
      </c>
      <c r="KLG471" s="265" t="str">
        <f t="shared" si="7769"/>
        <v>Inviable Sanitariamente</v>
      </c>
      <c r="KLH471" s="265" t="str">
        <f t="shared" si="7770"/>
        <v>Inviable Sanitariamente</v>
      </c>
      <c r="KLI471" s="265" t="str">
        <f t="shared" si="7771"/>
        <v>Inviable Sanitariamente</v>
      </c>
      <c r="KLJ471" s="265" t="str">
        <f t="shared" si="7772"/>
        <v>Inviable Sanitariamente</v>
      </c>
      <c r="KLK471" s="265" t="str">
        <f t="shared" si="7773"/>
        <v>Inviable Sanitariamente</v>
      </c>
      <c r="KLL471" s="265" t="str">
        <f t="shared" si="7774"/>
        <v>Inviable Sanitariamente</v>
      </c>
      <c r="KLM471" s="265" t="str">
        <f t="shared" si="7775"/>
        <v>Inviable Sanitariamente</v>
      </c>
      <c r="KLN471" s="265" t="str">
        <f t="shared" si="7776"/>
        <v>Inviable Sanitariamente</v>
      </c>
      <c r="KLO471" s="265" t="str">
        <f t="shared" si="7777"/>
        <v>Inviable Sanitariamente</v>
      </c>
      <c r="KLP471" s="265" t="str">
        <f t="shared" si="7778"/>
        <v>Inviable Sanitariamente</v>
      </c>
      <c r="KLQ471" s="265" t="str">
        <f t="shared" si="7779"/>
        <v>Inviable Sanitariamente</v>
      </c>
      <c r="KLR471" s="265" t="str">
        <f t="shared" si="7780"/>
        <v>Inviable Sanitariamente</v>
      </c>
      <c r="KLS471" s="265" t="str">
        <f t="shared" si="7781"/>
        <v>Inviable Sanitariamente</v>
      </c>
      <c r="KLT471" s="265" t="str">
        <f t="shared" si="7782"/>
        <v>Inviable Sanitariamente</v>
      </c>
      <c r="KLU471" s="265" t="str">
        <f t="shared" si="7783"/>
        <v>Inviable Sanitariamente</v>
      </c>
      <c r="KLV471" s="265" t="str">
        <f t="shared" si="7784"/>
        <v>Inviable Sanitariamente</v>
      </c>
      <c r="KLW471" s="265" t="str">
        <f t="shared" si="7785"/>
        <v>Inviable Sanitariamente</v>
      </c>
      <c r="KLX471" s="265" t="str">
        <f t="shared" si="7786"/>
        <v>Inviable Sanitariamente</v>
      </c>
      <c r="KLY471" s="265" t="str">
        <f t="shared" si="7787"/>
        <v>Inviable Sanitariamente</v>
      </c>
      <c r="KLZ471" s="265" t="str">
        <f t="shared" si="7788"/>
        <v>Inviable Sanitariamente</v>
      </c>
      <c r="KMA471" s="265" t="str">
        <f t="shared" si="7789"/>
        <v>Inviable Sanitariamente</v>
      </c>
      <c r="KMB471" s="265" t="str">
        <f t="shared" si="7790"/>
        <v>Inviable Sanitariamente</v>
      </c>
      <c r="KMC471" s="265" t="str">
        <f t="shared" si="7791"/>
        <v>Inviable Sanitariamente</v>
      </c>
      <c r="KMD471" s="265" t="str">
        <f t="shared" si="7792"/>
        <v>Inviable Sanitariamente</v>
      </c>
      <c r="KME471" s="265" t="str">
        <f t="shared" si="7793"/>
        <v>Inviable Sanitariamente</v>
      </c>
      <c r="KMF471" s="265" t="str">
        <f t="shared" si="7794"/>
        <v>Inviable Sanitariamente</v>
      </c>
      <c r="KMG471" s="265" t="str">
        <f t="shared" si="7795"/>
        <v>Inviable Sanitariamente</v>
      </c>
      <c r="KMH471" s="265" t="str">
        <f t="shared" si="7796"/>
        <v>Inviable Sanitariamente</v>
      </c>
      <c r="KMI471" s="265" t="str">
        <f t="shared" si="7797"/>
        <v>Inviable Sanitariamente</v>
      </c>
      <c r="KMJ471" s="265" t="str">
        <f t="shared" si="7798"/>
        <v>Inviable Sanitariamente</v>
      </c>
      <c r="KMK471" s="265" t="str">
        <f t="shared" si="7799"/>
        <v>Inviable Sanitariamente</v>
      </c>
      <c r="KML471" s="265" t="str">
        <f t="shared" si="7800"/>
        <v>Inviable Sanitariamente</v>
      </c>
      <c r="KMM471" s="265" t="str">
        <f t="shared" si="7801"/>
        <v>Inviable Sanitariamente</v>
      </c>
      <c r="KMN471" s="265" t="str">
        <f t="shared" si="7802"/>
        <v>Inviable Sanitariamente</v>
      </c>
      <c r="KMO471" s="265" t="str">
        <f t="shared" si="7803"/>
        <v>Inviable Sanitariamente</v>
      </c>
      <c r="KMP471" s="265" t="str">
        <f t="shared" si="7804"/>
        <v>Inviable Sanitariamente</v>
      </c>
      <c r="KMQ471" s="265" t="str">
        <f t="shared" si="7805"/>
        <v>Inviable Sanitariamente</v>
      </c>
      <c r="KMR471" s="265" t="str">
        <f t="shared" si="7806"/>
        <v>Inviable Sanitariamente</v>
      </c>
      <c r="KMS471" s="265" t="str">
        <f t="shared" si="7807"/>
        <v>Inviable Sanitariamente</v>
      </c>
      <c r="KMT471" s="265" t="str">
        <f t="shared" si="7808"/>
        <v>Inviable Sanitariamente</v>
      </c>
      <c r="KMU471" s="265" t="str">
        <f t="shared" si="7809"/>
        <v>Inviable Sanitariamente</v>
      </c>
      <c r="KMV471" s="265" t="str">
        <f t="shared" si="7810"/>
        <v>Inviable Sanitariamente</v>
      </c>
      <c r="KMW471" s="265" t="str">
        <f t="shared" si="7811"/>
        <v>Inviable Sanitariamente</v>
      </c>
      <c r="KMX471" s="265" t="str">
        <f t="shared" si="7812"/>
        <v>Inviable Sanitariamente</v>
      </c>
      <c r="KMY471" s="265" t="str">
        <f t="shared" si="7813"/>
        <v>Inviable Sanitariamente</v>
      </c>
      <c r="KMZ471" s="265" t="str">
        <f t="shared" si="7814"/>
        <v>Inviable Sanitariamente</v>
      </c>
      <c r="KNA471" s="265" t="str">
        <f t="shared" si="7815"/>
        <v>Inviable Sanitariamente</v>
      </c>
      <c r="KNB471" s="265" t="str">
        <f t="shared" si="7816"/>
        <v>Inviable Sanitariamente</v>
      </c>
      <c r="KNC471" s="265" t="str">
        <f t="shared" si="7817"/>
        <v>Inviable Sanitariamente</v>
      </c>
      <c r="KND471" s="265" t="str">
        <f t="shared" si="7818"/>
        <v>Inviable Sanitariamente</v>
      </c>
      <c r="KNE471" s="265" t="str">
        <f t="shared" si="7819"/>
        <v>Inviable Sanitariamente</v>
      </c>
      <c r="KNF471" s="265" t="str">
        <f t="shared" si="7820"/>
        <v>Inviable Sanitariamente</v>
      </c>
      <c r="KNG471" s="265" t="str">
        <f t="shared" si="7821"/>
        <v>Inviable Sanitariamente</v>
      </c>
      <c r="KNH471" s="265" t="str">
        <f t="shared" si="7822"/>
        <v>Inviable Sanitariamente</v>
      </c>
      <c r="KNI471" s="265" t="str">
        <f t="shared" si="7823"/>
        <v>Inviable Sanitariamente</v>
      </c>
      <c r="KNJ471" s="265" t="str">
        <f t="shared" si="7824"/>
        <v>Inviable Sanitariamente</v>
      </c>
      <c r="KNK471" s="265" t="str">
        <f t="shared" si="7825"/>
        <v>Inviable Sanitariamente</v>
      </c>
      <c r="KNL471" s="265" t="str">
        <f t="shared" si="7826"/>
        <v>Inviable Sanitariamente</v>
      </c>
      <c r="KNM471" s="265" t="str">
        <f t="shared" si="7827"/>
        <v>Inviable Sanitariamente</v>
      </c>
      <c r="KNN471" s="265" t="str">
        <f t="shared" si="7828"/>
        <v>Inviable Sanitariamente</v>
      </c>
      <c r="KNO471" s="265" t="str">
        <f t="shared" si="7829"/>
        <v>Inviable Sanitariamente</v>
      </c>
      <c r="KNP471" s="265" t="str">
        <f t="shared" si="7830"/>
        <v>Inviable Sanitariamente</v>
      </c>
      <c r="KNQ471" s="265" t="str">
        <f t="shared" si="7831"/>
        <v>Inviable Sanitariamente</v>
      </c>
      <c r="KNR471" s="265" t="str">
        <f t="shared" si="7832"/>
        <v>Inviable Sanitariamente</v>
      </c>
      <c r="KNS471" s="265" t="str">
        <f t="shared" si="7833"/>
        <v>Inviable Sanitariamente</v>
      </c>
      <c r="KNT471" s="265" t="str">
        <f t="shared" si="7834"/>
        <v>Inviable Sanitariamente</v>
      </c>
      <c r="KNU471" s="265" t="str">
        <f t="shared" si="7835"/>
        <v>Inviable Sanitariamente</v>
      </c>
      <c r="KNV471" s="265" t="str">
        <f t="shared" si="7836"/>
        <v>Inviable Sanitariamente</v>
      </c>
      <c r="KNW471" s="265" t="str">
        <f t="shared" si="7837"/>
        <v>Inviable Sanitariamente</v>
      </c>
      <c r="KNX471" s="265" t="str">
        <f t="shared" si="7838"/>
        <v>Inviable Sanitariamente</v>
      </c>
      <c r="KNY471" s="265" t="str">
        <f t="shared" si="7839"/>
        <v>Inviable Sanitariamente</v>
      </c>
      <c r="KNZ471" s="265" t="str">
        <f t="shared" si="7840"/>
        <v>Inviable Sanitariamente</v>
      </c>
      <c r="KOA471" s="265" t="str">
        <f t="shared" si="7841"/>
        <v>Inviable Sanitariamente</v>
      </c>
      <c r="KOB471" s="265" t="str">
        <f t="shared" si="7842"/>
        <v>Inviable Sanitariamente</v>
      </c>
      <c r="KOC471" s="265" t="str">
        <f t="shared" si="7843"/>
        <v>Inviable Sanitariamente</v>
      </c>
      <c r="KOD471" s="265" t="str">
        <f t="shared" si="7844"/>
        <v>Inviable Sanitariamente</v>
      </c>
      <c r="KOE471" s="265" t="str">
        <f t="shared" si="7845"/>
        <v>Inviable Sanitariamente</v>
      </c>
      <c r="KOF471" s="265" t="str">
        <f t="shared" si="7846"/>
        <v>Inviable Sanitariamente</v>
      </c>
      <c r="KOG471" s="265" t="str">
        <f t="shared" si="7847"/>
        <v>Inviable Sanitariamente</v>
      </c>
      <c r="KOH471" s="265" t="str">
        <f t="shared" si="7848"/>
        <v>Inviable Sanitariamente</v>
      </c>
      <c r="KOI471" s="265" t="str">
        <f t="shared" si="7849"/>
        <v>Inviable Sanitariamente</v>
      </c>
      <c r="KOJ471" s="265" t="str">
        <f t="shared" si="7850"/>
        <v>Inviable Sanitariamente</v>
      </c>
      <c r="KOK471" s="265" t="str">
        <f t="shared" si="7851"/>
        <v>Inviable Sanitariamente</v>
      </c>
      <c r="KOL471" s="265" t="str">
        <f t="shared" si="7852"/>
        <v>Inviable Sanitariamente</v>
      </c>
      <c r="KOM471" s="265" t="str">
        <f t="shared" si="7853"/>
        <v>Inviable Sanitariamente</v>
      </c>
      <c r="KON471" s="265" t="str">
        <f t="shared" si="7854"/>
        <v>Inviable Sanitariamente</v>
      </c>
      <c r="KOO471" s="265" t="str">
        <f t="shared" si="7855"/>
        <v>Inviable Sanitariamente</v>
      </c>
      <c r="KOP471" s="265" t="str">
        <f t="shared" si="7856"/>
        <v>Inviable Sanitariamente</v>
      </c>
      <c r="KOQ471" s="265" t="str">
        <f t="shared" si="7857"/>
        <v>Inviable Sanitariamente</v>
      </c>
      <c r="KOR471" s="265" t="str">
        <f t="shared" si="7858"/>
        <v>Inviable Sanitariamente</v>
      </c>
      <c r="KOS471" s="265" t="str">
        <f t="shared" si="7859"/>
        <v>Inviable Sanitariamente</v>
      </c>
      <c r="KOT471" s="265" t="str">
        <f t="shared" si="7860"/>
        <v>Inviable Sanitariamente</v>
      </c>
      <c r="KOU471" s="265" t="str">
        <f t="shared" si="7861"/>
        <v>Inviable Sanitariamente</v>
      </c>
      <c r="KOV471" s="265" t="str">
        <f t="shared" si="7862"/>
        <v>Inviable Sanitariamente</v>
      </c>
      <c r="KOW471" s="265" t="str">
        <f t="shared" si="7863"/>
        <v>Inviable Sanitariamente</v>
      </c>
      <c r="KOX471" s="265" t="str">
        <f t="shared" si="7864"/>
        <v>Inviable Sanitariamente</v>
      </c>
      <c r="KOY471" s="265" t="str">
        <f t="shared" si="7865"/>
        <v>Inviable Sanitariamente</v>
      </c>
      <c r="KOZ471" s="265" t="str">
        <f t="shared" si="7866"/>
        <v>Inviable Sanitariamente</v>
      </c>
      <c r="KPA471" s="265" t="str">
        <f t="shared" si="7867"/>
        <v>Inviable Sanitariamente</v>
      </c>
      <c r="KPB471" s="265" t="str">
        <f t="shared" si="7868"/>
        <v>Inviable Sanitariamente</v>
      </c>
      <c r="KPC471" s="265" t="str">
        <f t="shared" si="7869"/>
        <v>Inviable Sanitariamente</v>
      </c>
      <c r="KPD471" s="265" t="str">
        <f t="shared" si="7870"/>
        <v>Inviable Sanitariamente</v>
      </c>
      <c r="KPE471" s="265" t="str">
        <f t="shared" si="7871"/>
        <v>Inviable Sanitariamente</v>
      </c>
      <c r="KPF471" s="265" t="str">
        <f t="shared" si="7872"/>
        <v>Inviable Sanitariamente</v>
      </c>
      <c r="KPG471" s="265" t="str">
        <f t="shared" si="7873"/>
        <v>Inviable Sanitariamente</v>
      </c>
      <c r="KPH471" s="265" t="str">
        <f t="shared" si="7874"/>
        <v>Inviable Sanitariamente</v>
      </c>
      <c r="KPI471" s="265" t="str">
        <f t="shared" si="7875"/>
        <v>Inviable Sanitariamente</v>
      </c>
      <c r="KPJ471" s="265" t="str">
        <f t="shared" si="7876"/>
        <v>Inviable Sanitariamente</v>
      </c>
      <c r="KPK471" s="265" t="str">
        <f t="shared" si="7877"/>
        <v>Inviable Sanitariamente</v>
      </c>
      <c r="KPL471" s="265" t="str">
        <f t="shared" si="7878"/>
        <v>Inviable Sanitariamente</v>
      </c>
      <c r="KPM471" s="265" t="str">
        <f t="shared" si="7879"/>
        <v>Inviable Sanitariamente</v>
      </c>
      <c r="KPN471" s="265" t="str">
        <f t="shared" si="7880"/>
        <v>Inviable Sanitariamente</v>
      </c>
      <c r="KPO471" s="265" t="str">
        <f t="shared" si="7881"/>
        <v>Inviable Sanitariamente</v>
      </c>
      <c r="KPP471" s="265" t="str">
        <f t="shared" si="7882"/>
        <v>Inviable Sanitariamente</v>
      </c>
      <c r="KPQ471" s="265" t="str">
        <f t="shared" si="7883"/>
        <v>Inviable Sanitariamente</v>
      </c>
      <c r="KPR471" s="265" t="str">
        <f t="shared" si="7884"/>
        <v>Inviable Sanitariamente</v>
      </c>
      <c r="KPS471" s="265" t="str">
        <f t="shared" si="7885"/>
        <v>Inviable Sanitariamente</v>
      </c>
      <c r="KPT471" s="265" t="str">
        <f t="shared" si="7886"/>
        <v>Inviable Sanitariamente</v>
      </c>
      <c r="KPU471" s="265" t="str">
        <f t="shared" si="7887"/>
        <v>Inviable Sanitariamente</v>
      </c>
      <c r="KPV471" s="265" t="str">
        <f t="shared" si="7888"/>
        <v>Inviable Sanitariamente</v>
      </c>
      <c r="KPW471" s="265" t="str">
        <f t="shared" si="7889"/>
        <v>Inviable Sanitariamente</v>
      </c>
      <c r="KPX471" s="265" t="str">
        <f t="shared" si="7890"/>
        <v>Inviable Sanitariamente</v>
      </c>
      <c r="KPY471" s="265" t="str">
        <f t="shared" si="7891"/>
        <v>Inviable Sanitariamente</v>
      </c>
      <c r="KPZ471" s="265" t="str">
        <f t="shared" si="7892"/>
        <v>Inviable Sanitariamente</v>
      </c>
      <c r="KQA471" s="265" t="str">
        <f t="shared" si="7893"/>
        <v>Inviable Sanitariamente</v>
      </c>
      <c r="KQB471" s="265" t="str">
        <f t="shared" si="7894"/>
        <v>Inviable Sanitariamente</v>
      </c>
      <c r="KQC471" s="265" t="str">
        <f t="shared" si="7895"/>
        <v>Inviable Sanitariamente</v>
      </c>
      <c r="KQD471" s="265" t="str">
        <f t="shared" si="7896"/>
        <v>Inviable Sanitariamente</v>
      </c>
      <c r="KQE471" s="265" t="str">
        <f t="shared" si="7897"/>
        <v>Inviable Sanitariamente</v>
      </c>
      <c r="KQF471" s="265" t="str">
        <f t="shared" si="7898"/>
        <v>Inviable Sanitariamente</v>
      </c>
      <c r="KQG471" s="265" t="str">
        <f t="shared" si="7899"/>
        <v>Inviable Sanitariamente</v>
      </c>
      <c r="KQH471" s="265" t="str">
        <f t="shared" si="7900"/>
        <v>Inviable Sanitariamente</v>
      </c>
      <c r="KQI471" s="265" t="str">
        <f t="shared" si="7901"/>
        <v>Inviable Sanitariamente</v>
      </c>
      <c r="KQJ471" s="265" t="str">
        <f t="shared" si="7902"/>
        <v>Inviable Sanitariamente</v>
      </c>
      <c r="KQK471" s="265" t="str">
        <f t="shared" si="7903"/>
        <v>Inviable Sanitariamente</v>
      </c>
      <c r="KQL471" s="265" t="str">
        <f t="shared" si="7904"/>
        <v>Inviable Sanitariamente</v>
      </c>
      <c r="KQM471" s="265" t="str">
        <f t="shared" si="7905"/>
        <v>Inviable Sanitariamente</v>
      </c>
      <c r="KQN471" s="265" t="str">
        <f t="shared" si="7906"/>
        <v>Inviable Sanitariamente</v>
      </c>
      <c r="KQO471" s="265" t="str">
        <f t="shared" si="7907"/>
        <v>Inviable Sanitariamente</v>
      </c>
      <c r="KQP471" s="265" t="str">
        <f t="shared" si="7908"/>
        <v>Inviable Sanitariamente</v>
      </c>
      <c r="KQQ471" s="265" t="str">
        <f t="shared" si="7909"/>
        <v>Inviable Sanitariamente</v>
      </c>
      <c r="KQR471" s="265" t="str">
        <f t="shared" si="7910"/>
        <v>Inviable Sanitariamente</v>
      </c>
      <c r="KQS471" s="265" t="str">
        <f t="shared" si="7911"/>
        <v>Inviable Sanitariamente</v>
      </c>
      <c r="KQT471" s="265" t="str">
        <f t="shared" si="7912"/>
        <v>Inviable Sanitariamente</v>
      </c>
      <c r="KQU471" s="265" t="str">
        <f t="shared" si="7913"/>
        <v>Inviable Sanitariamente</v>
      </c>
      <c r="KQV471" s="265" t="str">
        <f t="shared" si="7914"/>
        <v>Inviable Sanitariamente</v>
      </c>
      <c r="KQW471" s="265" t="str">
        <f t="shared" si="7915"/>
        <v>Inviable Sanitariamente</v>
      </c>
      <c r="KQX471" s="265" t="str">
        <f t="shared" si="7916"/>
        <v>Inviable Sanitariamente</v>
      </c>
      <c r="KQY471" s="265" t="str">
        <f t="shared" si="7917"/>
        <v>Inviable Sanitariamente</v>
      </c>
      <c r="KQZ471" s="265" t="str">
        <f t="shared" si="7918"/>
        <v>Inviable Sanitariamente</v>
      </c>
      <c r="KRA471" s="265" t="str">
        <f t="shared" si="7919"/>
        <v>Inviable Sanitariamente</v>
      </c>
      <c r="KRB471" s="265" t="str">
        <f t="shared" si="7920"/>
        <v>Inviable Sanitariamente</v>
      </c>
      <c r="KRC471" s="265" t="str">
        <f t="shared" si="7921"/>
        <v>Inviable Sanitariamente</v>
      </c>
      <c r="KRD471" s="265" t="str">
        <f t="shared" si="7922"/>
        <v>Inviable Sanitariamente</v>
      </c>
      <c r="KRE471" s="265" t="str">
        <f t="shared" si="7923"/>
        <v>Inviable Sanitariamente</v>
      </c>
      <c r="KRF471" s="265" t="str">
        <f t="shared" si="7924"/>
        <v>Inviable Sanitariamente</v>
      </c>
      <c r="KRG471" s="265" t="str">
        <f t="shared" si="7925"/>
        <v>Inviable Sanitariamente</v>
      </c>
      <c r="KRH471" s="265" t="str">
        <f t="shared" si="7926"/>
        <v>Inviable Sanitariamente</v>
      </c>
      <c r="KRI471" s="265" t="str">
        <f t="shared" si="7927"/>
        <v>Inviable Sanitariamente</v>
      </c>
      <c r="KRJ471" s="265" t="str">
        <f t="shared" si="7928"/>
        <v>Inviable Sanitariamente</v>
      </c>
      <c r="KRK471" s="265" t="str">
        <f t="shared" si="7929"/>
        <v>Inviable Sanitariamente</v>
      </c>
      <c r="KRL471" s="265" t="str">
        <f t="shared" si="7930"/>
        <v>Inviable Sanitariamente</v>
      </c>
      <c r="KRM471" s="265" t="str">
        <f t="shared" si="7931"/>
        <v>Inviable Sanitariamente</v>
      </c>
      <c r="KRN471" s="265" t="str">
        <f t="shared" si="7932"/>
        <v>Inviable Sanitariamente</v>
      </c>
      <c r="KRO471" s="265" t="str">
        <f t="shared" si="7933"/>
        <v>Inviable Sanitariamente</v>
      </c>
      <c r="KRP471" s="265" t="str">
        <f t="shared" si="7934"/>
        <v>Inviable Sanitariamente</v>
      </c>
      <c r="KRQ471" s="265" t="str">
        <f t="shared" si="7935"/>
        <v>Inviable Sanitariamente</v>
      </c>
      <c r="KRR471" s="265" t="str">
        <f t="shared" si="7936"/>
        <v>Inviable Sanitariamente</v>
      </c>
      <c r="KRS471" s="265" t="str">
        <f t="shared" si="7937"/>
        <v>Inviable Sanitariamente</v>
      </c>
      <c r="KRT471" s="265" t="str">
        <f t="shared" si="7938"/>
        <v>Inviable Sanitariamente</v>
      </c>
      <c r="KRU471" s="265" t="str">
        <f t="shared" si="7939"/>
        <v>Inviable Sanitariamente</v>
      </c>
      <c r="KRV471" s="265" t="str">
        <f t="shared" si="7940"/>
        <v>Inviable Sanitariamente</v>
      </c>
      <c r="KRW471" s="265" t="str">
        <f t="shared" si="7941"/>
        <v>Inviable Sanitariamente</v>
      </c>
      <c r="KRX471" s="265" t="str">
        <f t="shared" si="7942"/>
        <v>Inviable Sanitariamente</v>
      </c>
      <c r="KRY471" s="265" t="str">
        <f t="shared" si="7943"/>
        <v>Inviable Sanitariamente</v>
      </c>
      <c r="KRZ471" s="265" t="str">
        <f t="shared" si="7944"/>
        <v>Inviable Sanitariamente</v>
      </c>
      <c r="KSA471" s="265" t="str">
        <f t="shared" si="7945"/>
        <v>Inviable Sanitariamente</v>
      </c>
      <c r="KSB471" s="265" t="str">
        <f t="shared" si="7946"/>
        <v>Inviable Sanitariamente</v>
      </c>
      <c r="KSC471" s="265" t="str">
        <f t="shared" si="7947"/>
        <v>Inviable Sanitariamente</v>
      </c>
      <c r="KSD471" s="265" t="str">
        <f t="shared" si="7948"/>
        <v>Inviable Sanitariamente</v>
      </c>
      <c r="KSE471" s="265" t="str">
        <f t="shared" si="7949"/>
        <v>Inviable Sanitariamente</v>
      </c>
      <c r="KSF471" s="265" t="str">
        <f t="shared" si="7950"/>
        <v>Inviable Sanitariamente</v>
      </c>
      <c r="KSG471" s="265" t="str">
        <f t="shared" si="7951"/>
        <v>Inviable Sanitariamente</v>
      </c>
      <c r="KSH471" s="265" t="str">
        <f t="shared" si="7952"/>
        <v>Inviable Sanitariamente</v>
      </c>
      <c r="KSI471" s="265" t="str">
        <f t="shared" si="7953"/>
        <v>Inviable Sanitariamente</v>
      </c>
      <c r="KSJ471" s="265" t="str">
        <f t="shared" si="7954"/>
        <v>Inviable Sanitariamente</v>
      </c>
      <c r="KSK471" s="265" t="str">
        <f t="shared" si="7955"/>
        <v>Inviable Sanitariamente</v>
      </c>
      <c r="KSL471" s="265" t="str">
        <f t="shared" si="7956"/>
        <v>Inviable Sanitariamente</v>
      </c>
      <c r="KSM471" s="265" t="str">
        <f t="shared" si="7957"/>
        <v>Inviable Sanitariamente</v>
      </c>
      <c r="KSN471" s="265" t="str">
        <f t="shared" si="7958"/>
        <v>Inviable Sanitariamente</v>
      </c>
      <c r="KSO471" s="265" t="str">
        <f t="shared" si="7959"/>
        <v>Inviable Sanitariamente</v>
      </c>
      <c r="KSP471" s="265" t="str">
        <f t="shared" si="7960"/>
        <v>Inviable Sanitariamente</v>
      </c>
      <c r="KSQ471" s="265" t="str">
        <f t="shared" si="7961"/>
        <v>Inviable Sanitariamente</v>
      </c>
      <c r="KSR471" s="265" t="str">
        <f t="shared" si="7962"/>
        <v>Inviable Sanitariamente</v>
      </c>
      <c r="KSS471" s="265" t="str">
        <f t="shared" si="7963"/>
        <v>Inviable Sanitariamente</v>
      </c>
      <c r="KST471" s="265" t="str">
        <f t="shared" si="7964"/>
        <v>Inviable Sanitariamente</v>
      </c>
      <c r="KSU471" s="265" t="str">
        <f t="shared" si="7965"/>
        <v>Inviable Sanitariamente</v>
      </c>
      <c r="KSV471" s="265" t="str">
        <f t="shared" si="7966"/>
        <v>Inviable Sanitariamente</v>
      </c>
      <c r="KSW471" s="265" t="str">
        <f t="shared" si="7967"/>
        <v>Inviable Sanitariamente</v>
      </c>
      <c r="KSX471" s="265" t="str">
        <f t="shared" si="7968"/>
        <v>Inviable Sanitariamente</v>
      </c>
      <c r="KSY471" s="265" t="str">
        <f t="shared" si="7969"/>
        <v>Inviable Sanitariamente</v>
      </c>
      <c r="KSZ471" s="265" t="str">
        <f t="shared" si="7970"/>
        <v>Inviable Sanitariamente</v>
      </c>
      <c r="KTA471" s="265" t="str">
        <f t="shared" si="7971"/>
        <v>Inviable Sanitariamente</v>
      </c>
      <c r="KTB471" s="265" t="str">
        <f t="shared" si="7972"/>
        <v>Inviable Sanitariamente</v>
      </c>
      <c r="KTC471" s="265" t="str">
        <f t="shared" si="7973"/>
        <v>Inviable Sanitariamente</v>
      </c>
      <c r="KTD471" s="265" t="str">
        <f t="shared" si="7974"/>
        <v>Inviable Sanitariamente</v>
      </c>
      <c r="KTE471" s="265" t="str">
        <f t="shared" si="7975"/>
        <v>Inviable Sanitariamente</v>
      </c>
      <c r="KTF471" s="265" t="str">
        <f t="shared" si="7976"/>
        <v>Inviable Sanitariamente</v>
      </c>
      <c r="KTG471" s="265" t="str">
        <f t="shared" si="7977"/>
        <v>Inviable Sanitariamente</v>
      </c>
      <c r="KTH471" s="265" t="str">
        <f t="shared" si="7978"/>
        <v>Inviable Sanitariamente</v>
      </c>
      <c r="KTI471" s="265" t="str">
        <f t="shared" si="7979"/>
        <v>Inviable Sanitariamente</v>
      </c>
      <c r="KTJ471" s="265" t="str">
        <f t="shared" si="7980"/>
        <v>Inviable Sanitariamente</v>
      </c>
      <c r="KTK471" s="265" t="str">
        <f t="shared" si="7981"/>
        <v>Inviable Sanitariamente</v>
      </c>
      <c r="KTL471" s="265" t="str">
        <f t="shared" si="7982"/>
        <v>Inviable Sanitariamente</v>
      </c>
      <c r="KTM471" s="265" t="str">
        <f t="shared" si="7983"/>
        <v>Inviable Sanitariamente</v>
      </c>
      <c r="KTN471" s="265" t="str">
        <f t="shared" si="7984"/>
        <v>Inviable Sanitariamente</v>
      </c>
      <c r="KTO471" s="265" t="str">
        <f t="shared" si="7985"/>
        <v>Inviable Sanitariamente</v>
      </c>
      <c r="KTP471" s="265" t="str">
        <f t="shared" si="7986"/>
        <v>Inviable Sanitariamente</v>
      </c>
      <c r="KTQ471" s="265" t="str">
        <f t="shared" si="7987"/>
        <v>Inviable Sanitariamente</v>
      </c>
      <c r="KTR471" s="265" t="str">
        <f t="shared" si="7988"/>
        <v>Inviable Sanitariamente</v>
      </c>
      <c r="KTS471" s="265" t="str">
        <f t="shared" si="7989"/>
        <v>Inviable Sanitariamente</v>
      </c>
      <c r="KTT471" s="265" t="str">
        <f t="shared" si="7990"/>
        <v>Inviable Sanitariamente</v>
      </c>
      <c r="KTU471" s="265" t="str">
        <f t="shared" si="7991"/>
        <v>Inviable Sanitariamente</v>
      </c>
      <c r="KTV471" s="265" t="str">
        <f t="shared" si="7992"/>
        <v>Inviable Sanitariamente</v>
      </c>
      <c r="KTW471" s="265" t="str">
        <f t="shared" si="7993"/>
        <v>Inviable Sanitariamente</v>
      </c>
      <c r="KTX471" s="265" t="str">
        <f t="shared" si="7994"/>
        <v>Inviable Sanitariamente</v>
      </c>
      <c r="KTY471" s="265" t="str">
        <f t="shared" si="7995"/>
        <v>Inviable Sanitariamente</v>
      </c>
      <c r="KTZ471" s="265" t="str">
        <f t="shared" si="7996"/>
        <v>Inviable Sanitariamente</v>
      </c>
      <c r="KUA471" s="265" t="str">
        <f t="shared" si="7997"/>
        <v>Inviable Sanitariamente</v>
      </c>
      <c r="KUB471" s="265" t="str">
        <f t="shared" si="7998"/>
        <v>Inviable Sanitariamente</v>
      </c>
      <c r="KUC471" s="265" t="str">
        <f t="shared" si="7999"/>
        <v>Inviable Sanitariamente</v>
      </c>
      <c r="KUD471" s="265" t="str">
        <f t="shared" si="8000"/>
        <v>Inviable Sanitariamente</v>
      </c>
      <c r="KUE471" s="265" t="str">
        <f t="shared" si="8001"/>
        <v>Inviable Sanitariamente</v>
      </c>
      <c r="KUF471" s="265" t="str">
        <f t="shared" si="8002"/>
        <v>Inviable Sanitariamente</v>
      </c>
      <c r="KUG471" s="265" t="str">
        <f t="shared" si="8003"/>
        <v>Inviable Sanitariamente</v>
      </c>
      <c r="KUH471" s="265" t="str">
        <f t="shared" si="8004"/>
        <v>Inviable Sanitariamente</v>
      </c>
      <c r="KUI471" s="265" t="str">
        <f t="shared" si="8005"/>
        <v>Inviable Sanitariamente</v>
      </c>
      <c r="KUJ471" s="265" t="str">
        <f t="shared" si="8006"/>
        <v>Inviable Sanitariamente</v>
      </c>
      <c r="KUK471" s="265" t="str">
        <f t="shared" si="8007"/>
        <v>Inviable Sanitariamente</v>
      </c>
      <c r="KUL471" s="265" t="str">
        <f t="shared" si="8008"/>
        <v>Inviable Sanitariamente</v>
      </c>
      <c r="KUM471" s="265" t="str">
        <f t="shared" si="8009"/>
        <v>Inviable Sanitariamente</v>
      </c>
      <c r="KUN471" s="265" t="str">
        <f t="shared" si="8010"/>
        <v>Inviable Sanitariamente</v>
      </c>
      <c r="KUO471" s="265" t="str">
        <f t="shared" si="8011"/>
        <v>Inviable Sanitariamente</v>
      </c>
      <c r="KUP471" s="265" t="str">
        <f t="shared" si="8012"/>
        <v>Inviable Sanitariamente</v>
      </c>
      <c r="KUQ471" s="265" t="str">
        <f t="shared" si="8013"/>
        <v>Inviable Sanitariamente</v>
      </c>
      <c r="KUR471" s="265" t="str">
        <f t="shared" si="8014"/>
        <v>Inviable Sanitariamente</v>
      </c>
      <c r="KUS471" s="265" t="str">
        <f t="shared" si="8015"/>
        <v>Inviable Sanitariamente</v>
      </c>
      <c r="KUT471" s="265" t="str">
        <f t="shared" si="8016"/>
        <v>Inviable Sanitariamente</v>
      </c>
      <c r="KUU471" s="265" t="str">
        <f t="shared" si="8017"/>
        <v>Inviable Sanitariamente</v>
      </c>
      <c r="KUV471" s="265" t="str">
        <f t="shared" si="8018"/>
        <v>Inviable Sanitariamente</v>
      </c>
      <c r="KUW471" s="265" t="str">
        <f t="shared" si="8019"/>
        <v>Inviable Sanitariamente</v>
      </c>
      <c r="KUX471" s="265" t="str">
        <f t="shared" si="8020"/>
        <v>Inviable Sanitariamente</v>
      </c>
      <c r="KUY471" s="265" t="str">
        <f t="shared" si="8021"/>
        <v>Inviable Sanitariamente</v>
      </c>
      <c r="KUZ471" s="265" t="str">
        <f t="shared" si="8022"/>
        <v>Inviable Sanitariamente</v>
      </c>
      <c r="KVA471" s="265" t="str">
        <f t="shared" si="8023"/>
        <v>Inviable Sanitariamente</v>
      </c>
      <c r="KVB471" s="265" t="str">
        <f t="shared" si="8024"/>
        <v>Inviable Sanitariamente</v>
      </c>
      <c r="KVC471" s="265" t="str">
        <f t="shared" si="8025"/>
        <v>Inviable Sanitariamente</v>
      </c>
      <c r="KVD471" s="265" t="str">
        <f t="shared" si="8026"/>
        <v>Inviable Sanitariamente</v>
      </c>
      <c r="KVE471" s="265" t="str">
        <f t="shared" si="8027"/>
        <v>Inviable Sanitariamente</v>
      </c>
      <c r="KVF471" s="265" t="str">
        <f t="shared" si="8028"/>
        <v>Inviable Sanitariamente</v>
      </c>
      <c r="KVG471" s="265" t="str">
        <f t="shared" si="8029"/>
        <v>Inviable Sanitariamente</v>
      </c>
      <c r="KVH471" s="265" t="str">
        <f t="shared" si="8030"/>
        <v>Inviable Sanitariamente</v>
      </c>
      <c r="KVI471" s="265" t="str">
        <f t="shared" si="8031"/>
        <v>Inviable Sanitariamente</v>
      </c>
      <c r="KVJ471" s="265" t="str">
        <f t="shared" si="8032"/>
        <v>Inviable Sanitariamente</v>
      </c>
      <c r="KVK471" s="265" t="str">
        <f t="shared" si="8033"/>
        <v>Inviable Sanitariamente</v>
      </c>
      <c r="KVL471" s="265" t="str">
        <f t="shared" si="8034"/>
        <v>Inviable Sanitariamente</v>
      </c>
      <c r="KVM471" s="265" t="str">
        <f t="shared" si="8035"/>
        <v>Inviable Sanitariamente</v>
      </c>
      <c r="KVN471" s="265" t="str">
        <f t="shared" si="8036"/>
        <v>Inviable Sanitariamente</v>
      </c>
      <c r="KVO471" s="265" t="str">
        <f t="shared" si="8037"/>
        <v>Inviable Sanitariamente</v>
      </c>
      <c r="KVP471" s="265" t="str">
        <f t="shared" si="8038"/>
        <v>Inviable Sanitariamente</v>
      </c>
      <c r="KVQ471" s="265" t="str">
        <f t="shared" si="8039"/>
        <v>Inviable Sanitariamente</v>
      </c>
      <c r="KVR471" s="265" t="str">
        <f t="shared" si="8040"/>
        <v>Inviable Sanitariamente</v>
      </c>
      <c r="KVS471" s="265" t="str">
        <f t="shared" si="8041"/>
        <v>Inviable Sanitariamente</v>
      </c>
      <c r="KVT471" s="265" t="str">
        <f t="shared" si="8042"/>
        <v>Inviable Sanitariamente</v>
      </c>
      <c r="KVU471" s="265" t="str">
        <f t="shared" si="8043"/>
        <v>Inviable Sanitariamente</v>
      </c>
      <c r="KVV471" s="265" t="str">
        <f t="shared" si="8044"/>
        <v>Inviable Sanitariamente</v>
      </c>
      <c r="KVW471" s="265" t="str">
        <f t="shared" si="8045"/>
        <v>Inviable Sanitariamente</v>
      </c>
      <c r="KVX471" s="265" t="str">
        <f t="shared" si="8046"/>
        <v>Inviable Sanitariamente</v>
      </c>
      <c r="KVY471" s="265" t="str">
        <f t="shared" si="8047"/>
        <v>Inviable Sanitariamente</v>
      </c>
      <c r="KVZ471" s="265" t="str">
        <f t="shared" si="8048"/>
        <v>Inviable Sanitariamente</v>
      </c>
      <c r="KWA471" s="265" t="str">
        <f t="shared" si="8049"/>
        <v>Inviable Sanitariamente</v>
      </c>
      <c r="KWB471" s="265" t="str">
        <f t="shared" si="8050"/>
        <v>Inviable Sanitariamente</v>
      </c>
      <c r="KWC471" s="265" t="str">
        <f t="shared" si="8051"/>
        <v>Inviable Sanitariamente</v>
      </c>
      <c r="KWD471" s="265" t="str">
        <f t="shared" si="8052"/>
        <v>Inviable Sanitariamente</v>
      </c>
      <c r="KWE471" s="265" t="str">
        <f t="shared" si="8053"/>
        <v>Inviable Sanitariamente</v>
      </c>
      <c r="KWF471" s="265" t="str">
        <f t="shared" si="8054"/>
        <v>Inviable Sanitariamente</v>
      </c>
      <c r="KWG471" s="265" t="str">
        <f t="shared" si="8055"/>
        <v>Inviable Sanitariamente</v>
      </c>
      <c r="KWH471" s="265" t="str">
        <f t="shared" si="8056"/>
        <v>Inviable Sanitariamente</v>
      </c>
      <c r="KWI471" s="265" t="str">
        <f t="shared" si="8057"/>
        <v>Inviable Sanitariamente</v>
      </c>
      <c r="KWJ471" s="265" t="str">
        <f t="shared" si="8058"/>
        <v>Inviable Sanitariamente</v>
      </c>
      <c r="KWK471" s="265" t="str">
        <f t="shared" si="8059"/>
        <v>Inviable Sanitariamente</v>
      </c>
      <c r="KWL471" s="265" t="str">
        <f t="shared" si="8060"/>
        <v>Inviable Sanitariamente</v>
      </c>
      <c r="KWM471" s="265" t="str">
        <f t="shared" si="8061"/>
        <v>Inviable Sanitariamente</v>
      </c>
      <c r="KWN471" s="265" t="str">
        <f t="shared" si="8062"/>
        <v>Inviable Sanitariamente</v>
      </c>
      <c r="KWO471" s="265" t="str">
        <f t="shared" si="8063"/>
        <v>Inviable Sanitariamente</v>
      </c>
      <c r="KWP471" s="265" t="str">
        <f t="shared" si="8064"/>
        <v>Inviable Sanitariamente</v>
      </c>
      <c r="KWQ471" s="265" t="str">
        <f t="shared" si="8065"/>
        <v>Inviable Sanitariamente</v>
      </c>
      <c r="KWR471" s="265" t="str">
        <f t="shared" si="8066"/>
        <v>Inviable Sanitariamente</v>
      </c>
      <c r="KWS471" s="265" t="str">
        <f t="shared" si="8067"/>
        <v>Inviable Sanitariamente</v>
      </c>
      <c r="KWT471" s="265" t="str">
        <f t="shared" si="8068"/>
        <v>Inviable Sanitariamente</v>
      </c>
      <c r="KWU471" s="265" t="str">
        <f t="shared" si="8069"/>
        <v>Inviable Sanitariamente</v>
      </c>
      <c r="KWV471" s="265" t="str">
        <f t="shared" si="8070"/>
        <v>Inviable Sanitariamente</v>
      </c>
      <c r="KWW471" s="265" t="str">
        <f t="shared" si="8071"/>
        <v>Inviable Sanitariamente</v>
      </c>
      <c r="KWX471" s="265" t="str">
        <f t="shared" si="8072"/>
        <v>Inviable Sanitariamente</v>
      </c>
      <c r="KWY471" s="265" t="str">
        <f t="shared" si="8073"/>
        <v>Inviable Sanitariamente</v>
      </c>
      <c r="KWZ471" s="265" t="str">
        <f t="shared" si="8074"/>
        <v>Inviable Sanitariamente</v>
      </c>
      <c r="KXA471" s="265" t="str">
        <f t="shared" si="8075"/>
        <v>Inviable Sanitariamente</v>
      </c>
      <c r="KXB471" s="265" t="str">
        <f t="shared" si="8076"/>
        <v>Inviable Sanitariamente</v>
      </c>
      <c r="KXC471" s="265" t="str">
        <f t="shared" si="8077"/>
        <v>Inviable Sanitariamente</v>
      </c>
      <c r="KXD471" s="265" t="str">
        <f t="shared" si="8078"/>
        <v>Inviable Sanitariamente</v>
      </c>
      <c r="KXE471" s="265" t="str">
        <f t="shared" si="8079"/>
        <v>Inviable Sanitariamente</v>
      </c>
      <c r="KXF471" s="265" t="str">
        <f t="shared" si="8080"/>
        <v>Inviable Sanitariamente</v>
      </c>
      <c r="KXG471" s="265" t="str">
        <f t="shared" si="8081"/>
        <v>Inviable Sanitariamente</v>
      </c>
      <c r="KXH471" s="265" t="str">
        <f t="shared" si="8082"/>
        <v>Inviable Sanitariamente</v>
      </c>
      <c r="KXI471" s="265" t="str">
        <f t="shared" si="8083"/>
        <v>Inviable Sanitariamente</v>
      </c>
      <c r="KXJ471" s="265" t="str">
        <f t="shared" si="8084"/>
        <v>Inviable Sanitariamente</v>
      </c>
      <c r="KXK471" s="265" t="str">
        <f t="shared" si="8085"/>
        <v>Inviable Sanitariamente</v>
      </c>
      <c r="KXL471" s="265" t="str">
        <f t="shared" si="8086"/>
        <v>Inviable Sanitariamente</v>
      </c>
      <c r="KXM471" s="265" t="str">
        <f t="shared" si="8087"/>
        <v>Inviable Sanitariamente</v>
      </c>
      <c r="KXN471" s="265" t="str">
        <f t="shared" si="8088"/>
        <v>Inviable Sanitariamente</v>
      </c>
      <c r="KXO471" s="265" t="str">
        <f t="shared" si="8089"/>
        <v>Inviable Sanitariamente</v>
      </c>
      <c r="KXP471" s="265" t="str">
        <f t="shared" si="8090"/>
        <v>Inviable Sanitariamente</v>
      </c>
      <c r="KXQ471" s="265" t="str">
        <f t="shared" si="8091"/>
        <v>Inviable Sanitariamente</v>
      </c>
      <c r="KXR471" s="265" t="str">
        <f t="shared" si="8092"/>
        <v>Inviable Sanitariamente</v>
      </c>
      <c r="KXS471" s="265" t="str">
        <f t="shared" si="8093"/>
        <v>Inviable Sanitariamente</v>
      </c>
      <c r="KXT471" s="265" t="str">
        <f t="shared" si="8094"/>
        <v>Inviable Sanitariamente</v>
      </c>
      <c r="KXU471" s="265" t="str">
        <f t="shared" si="8095"/>
        <v>Inviable Sanitariamente</v>
      </c>
      <c r="KXV471" s="265" t="str">
        <f t="shared" si="8096"/>
        <v>Inviable Sanitariamente</v>
      </c>
      <c r="KXW471" s="265" t="str">
        <f t="shared" si="8097"/>
        <v>Inviable Sanitariamente</v>
      </c>
      <c r="KXX471" s="265" t="str">
        <f t="shared" si="8098"/>
        <v>Inviable Sanitariamente</v>
      </c>
      <c r="KXY471" s="265" t="str">
        <f t="shared" si="8099"/>
        <v>Inviable Sanitariamente</v>
      </c>
      <c r="KXZ471" s="265" t="str">
        <f t="shared" si="8100"/>
        <v>Inviable Sanitariamente</v>
      </c>
      <c r="KYA471" s="265" t="str">
        <f t="shared" si="8101"/>
        <v>Inviable Sanitariamente</v>
      </c>
      <c r="KYB471" s="265" t="str">
        <f t="shared" si="8102"/>
        <v>Inviable Sanitariamente</v>
      </c>
      <c r="KYC471" s="265" t="str">
        <f t="shared" si="8103"/>
        <v>Inviable Sanitariamente</v>
      </c>
      <c r="KYD471" s="265" t="str">
        <f t="shared" si="8104"/>
        <v>Inviable Sanitariamente</v>
      </c>
      <c r="KYE471" s="265" t="str">
        <f t="shared" si="8105"/>
        <v>Inviable Sanitariamente</v>
      </c>
      <c r="KYF471" s="265" t="str">
        <f t="shared" si="8106"/>
        <v>Inviable Sanitariamente</v>
      </c>
      <c r="KYG471" s="265" t="str">
        <f t="shared" si="8107"/>
        <v>Inviable Sanitariamente</v>
      </c>
      <c r="KYH471" s="265" t="str">
        <f t="shared" si="8108"/>
        <v>Inviable Sanitariamente</v>
      </c>
      <c r="KYI471" s="265" t="str">
        <f t="shared" si="8109"/>
        <v>Inviable Sanitariamente</v>
      </c>
      <c r="KYJ471" s="265" t="str">
        <f t="shared" si="8110"/>
        <v>Inviable Sanitariamente</v>
      </c>
      <c r="KYK471" s="265" t="str">
        <f t="shared" si="8111"/>
        <v>Inviable Sanitariamente</v>
      </c>
      <c r="KYL471" s="265" t="str">
        <f t="shared" si="8112"/>
        <v>Inviable Sanitariamente</v>
      </c>
      <c r="KYM471" s="265" t="str">
        <f t="shared" si="8113"/>
        <v>Inviable Sanitariamente</v>
      </c>
      <c r="KYN471" s="265" t="str">
        <f t="shared" si="8114"/>
        <v>Inviable Sanitariamente</v>
      </c>
      <c r="KYO471" s="265" t="str">
        <f t="shared" si="8115"/>
        <v>Inviable Sanitariamente</v>
      </c>
      <c r="KYP471" s="265" t="str">
        <f t="shared" si="8116"/>
        <v>Inviable Sanitariamente</v>
      </c>
      <c r="KYQ471" s="265" t="str">
        <f t="shared" si="8117"/>
        <v>Inviable Sanitariamente</v>
      </c>
      <c r="KYR471" s="265" t="str">
        <f t="shared" si="8118"/>
        <v>Inviable Sanitariamente</v>
      </c>
      <c r="KYS471" s="265" t="str">
        <f t="shared" si="8119"/>
        <v>Inviable Sanitariamente</v>
      </c>
      <c r="KYT471" s="265" t="str">
        <f t="shared" si="8120"/>
        <v>Inviable Sanitariamente</v>
      </c>
      <c r="KYU471" s="265" t="str">
        <f t="shared" si="8121"/>
        <v>Inviable Sanitariamente</v>
      </c>
      <c r="KYV471" s="265" t="str">
        <f t="shared" si="8122"/>
        <v>Inviable Sanitariamente</v>
      </c>
      <c r="KYW471" s="265" t="str">
        <f t="shared" si="8123"/>
        <v>Inviable Sanitariamente</v>
      </c>
      <c r="KYX471" s="265" t="str">
        <f t="shared" si="8124"/>
        <v>Inviable Sanitariamente</v>
      </c>
      <c r="KYY471" s="265" t="str">
        <f t="shared" si="8125"/>
        <v>Inviable Sanitariamente</v>
      </c>
      <c r="KYZ471" s="265" t="str">
        <f t="shared" si="8126"/>
        <v>Inviable Sanitariamente</v>
      </c>
      <c r="KZA471" s="265" t="str">
        <f t="shared" si="8127"/>
        <v>Inviable Sanitariamente</v>
      </c>
      <c r="KZB471" s="265" t="str">
        <f t="shared" si="8128"/>
        <v>Inviable Sanitariamente</v>
      </c>
      <c r="KZC471" s="265" t="str">
        <f t="shared" si="8129"/>
        <v>Inviable Sanitariamente</v>
      </c>
      <c r="KZD471" s="265" t="str">
        <f t="shared" si="8130"/>
        <v>Inviable Sanitariamente</v>
      </c>
      <c r="KZE471" s="265" t="str">
        <f t="shared" si="8131"/>
        <v>Inviable Sanitariamente</v>
      </c>
      <c r="KZF471" s="265" t="str">
        <f t="shared" si="8132"/>
        <v>Inviable Sanitariamente</v>
      </c>
      <c r="KZG471" s="265" t="str">
        <f t="shared" si="8133"/>
        <v>Inviable Sanitariamente</v>
      </c>
      <c r="KZH471" s="265" t="str">
        <f t="shared" si="8134"/>
        <v>Inviable Sanitariamente</v>
      </c>
      <c r="KZI471" s="265" t="str">
        <f t="shared" si="8135"/>
        <v>Inviable Sanitariamente</v>
      </c>
      <c r="KZJ471" s="265" t="str">
        <f t="shared" si="8136"/>
        <v>Inviable Sanitariamente</v>
      </c>
      <c r="KZK471" s="265" t="str">
        <f t="shared" si="8137"/>
        <v>Inviable Sanitariamente</v>
      </c>
      <c r="KZL471" s="265" t="str">
        <f t="shared" si="8138"/>
        <v>Inviable Sanitariamente</v>
      </c>
      <c r="KZM471" s="265" t="str">
        <f t="shared" si="8139"/>
        <v>Inviable Sanitariamente</v>
      </c>
      <c r="KZN471" s="265" t="str">
        <f t="shared" si="8140"/>
        <v>Inviable Sanitariamente</v>
      </c>
      <c r="KZO471" s="265" t="str">
        <f t="shared" si="8141"/>
        <v>Inviable Sanitariamente</v>
      </c>
      <c r="KZP471" s="265" t="str">
        <f t="shared" si="8142"/>
        <v>Inviable Sanitariamente</v>
      </c>
      <c r="KZQ471" s="265" t="str">
        <f t="shared" si="8143"/>
        <v>Inviable Sanitariamente</v>
      </c>
      <c r="KZR471" s="265" t="str">
        <f t="shared" si="8144"/>
        <v>Inviable Sanitariamente</v>
      </c>
      <c r="KZS471" s="265" t="str">
        <f t="shared" si="8145"/>
        <v>Inviable Sanitariamente</v>
      </c>
      <c r="KZT471" s="265" t="str">
        <f t="shared" si="8146"/>
        <v>Inviable Sanitariamente</v>
      </c>
      <c r="KZU471" s="265" t="str">
        <f t="shared" si="8147"/>
        <v>Inviable Sanitariamente</v>
      </c>
      <c r="KZV471" s="265" t="str">
        <f t="shared" si="8148"/>
        <v>Inviable Sanitariamente</v>
      </c>
      <c r="KZW471" s="265" t="str">
        <f t="shared" si="8149"/>
        <v>Inviable Sanitariamente</v>
      </c>
      <c r="KZX471" s="265" t="str">
        <f t="shared" si="8150"/>
        <v>Inviable Sanitariamente</v>
      </c>
      <c r="KZY471" s="265" t="str">
        <f t="shared" si="8151"/>
        <v>Inviable Sanitariamente</v>
      </c>
      <c r="KZZ471" s="265" t="str">
        <f t="shared" si="8152"/>
        <v>Inviable Sanitariamente</v>
      </c>
      <c r="LAA471" s="265" t="str">
        <f t="shared" si="8153"/>
        <v>Inviable Sanitariamente</v>
      </c>
      <c r="LAB471" s="265" t="str">
        <f t="shared" si="8154"/>
        <v>Inviable Sanitariamente</v>
      </c>
      <c r="LAC471" s="265" t="str">
        <f t="shared" si="8155"/>
        <v>Inviable Sanitariamente</v>
      </c>
      <c r="LAD471" s="265" t="str">
        <f t="shared" si="8156"/>
        <v>Inviable Sanitariamente</v>
      </c>
      <c r="LAE471" s="265" t="str">
        <f t="shared" si="8157"/>
        <v>Inviable Sanitariamente</v>
      </c>
      <c r="LAF471" s="265" t="str">
        <f t="shared" si="8158"/>
        <v>Inviable Sanitariamente</v>
      </c>
      <c r="LAG471" s="265" t="str">
        <f t="shared" si="8159"/>
        <v>Inviable Sanitariamente</v>
      </c>
      <c r="LAH471" s="265" t="str">
        <f t="shared" si="8160"/>
        <v>Inviable Sanitariamente</v>
      </c>
      <c r="LAI471" s="265" t="str">
        <f t="shared" si="8161"/>
        <v>Inviable Sanitariamente</v>
      </c>
      <c r="LAJ471" s="265" t="str">
        <f t="shared" si="8162"/>
        <v>Inviable Sanitariamente</v>
      </c>
      <c r="LAK471" s="265" t="str">
        <f t="shared" si="8163"/>
        <v>Inviable Sanitariamente</v>
      </c>
      <c r="LAL471" s="265" t="str">
        <f t="shared" si="8164"/>
        <v>Inviable Sanitariamente</v>
      </c>
      <c r="LAM471" s="265" t="str">
        <f t="shared" si="8165"/>
        <v>Inviable Sanitariamente</v>
      </c>
      <c r="LAN471" s="265" t="str">
        <f t="shared" si="8166"/>
        <v>Inviable Sanitariamente</v>
      </c>
      <c r="LAO471" s="265" t="str">
        <f t="shared" si="8167"/>
        <v>Inviable Sanitariamente</v>
      </c>
      <c r="LAP471" s="265" t="str">
        <f t="shared" si="8168"/>
        <v>Inviable Sanitariamente</v>
      </c>
      <c r="LAQ471" s="265" t="str">
        <f t="shared" si="8169"/>
        <v>Inviable Sanitariamente</v>
      </c>
      <c r="LAR471" s="265" t="str">
        <f t="shared" si="8170"/>
        <v>Inviable Sanitariamente</v>
      </c>
      <c r="LAS471" s="265" t="str">
        <f t="shared" si="8171"/>
        <v>Inviable Sanitariamente</v>
      </c>
      <c r="LAT471" s="265" t="str">
        <f t="shared" si="8172"/>
        <v>Inviable Sanitariamente</v>
      </c>
      <c r="LAU471" s="265" t="str">
        <f t="shared" si="8173"/>
        <v>Inviable Sanitariamente</v>
      </c>
      <c r="LAV471" s="265" t="str">
        <f t="shared" si="8174"/>
        <v>Inviable Sanitariamente</v>
      </c>
      <c r="LAW471" s="265" t="str">
        <f t="shared" si="8175"/>
        <v>Inviable Sanitariamente</v>
      </c>
      <c r="LAX471" s="265" t="str">
        <f t="shared" si="8176"/>
        <v>Inviable Sanitariamente</v>
      </c>
      <c r="LAY471" s="265" t="str">
        <f t="shared" si="8177"/>
        <v>Inviable Sanitariamente</v>
      </c>
      <c r="LAZ471" s="265" t="str">
        <f t="shared" si="8178"/>
        <v>Inviable Sanitariamente</v>
      </c>
      <c r="LBA471" s="265" t="str">
        <f t="shared" si="8179"/>
        <v>Inviable Sanitariamente</v>
      </c>
      <c r="LBB471" s="265" t="str">
        <f t="shared" si="8180"/>
        <v>Inviable Sanitariamente</v>
      </c>
      <c r="LBC471" s="265" t="str">
        <f t="shared" si="8181"/>
        <v>Inviable Sanitariamente</v>
      </c>
      <c r="LBD471" s="265" t="str">
        <f t="shared" si="8182"/>
        <v>Inviable Sanitariamente</v>
      </c>
      <c r="LBE471" s="265" t="str">
        <f t="shared" si="8183"/>
        <v>Inviable Sanitariamente</v>
      </c>
      <c r="LBF471" s="265" t="str">
        <f t="shared" si="8184"/>
        <v>Inviable Sanitariamente</v>
      </c>
      <c r="LBG471" s="265" t="str">
        <f t="shared" si="8185"/>
        <v>Inviable Sanitariamente</v>
      </c>
      <c r="LBH471" s="265" t="str">
        <f t="shared" si="8186"/>
        <v>Inviable Sanitariamente</v>
      </c>
      <c r="LBI471" s="265" t="str">
        <f t="shared" si="8187"/>
        <v>Inviable Sanitariamente</v>
      </c>
      <c r="LBJ471" s="265" t="str">
        <f t="shared" si="8188"/>
        <v>Inviable Sanitariamente</v>
      </c>
      <c r="LBK471" s="265" t="str">
        <f t="shared" si="8189"/>
        <v>Inviable Sanitariamente</v>
      </c>
      <c r="LBL471" s="265" t="str">
        <f t="shared" si="8190"/>
        <v>Inviable Sanitariamente</v>
      </c>
      <c r="LBM471" s="265" t="str">
        <f t="shared" si="8191"/>
        <v>Inviable Sanitariamente</v>
      </c>
      <c r="LBN471" s="265" t="str">
        <f t="shared" si="8192"/>
        <v>Inviable Sanitariamente</v>
      </c>
      <c r="LBO471" s="265" t="str">
        <f t="shared" si="8193"/>
        <v>Inviable Sanitariamente</v>
      </c>
      <c r="LBP471" s="265" t="str">
        <f t="shared" si="8194"/>
        <v>Inviable Sanitariamente</v>
      </c>
      <c r="LBQ471" s="265" t="str">
        <f t="shared" si="8195"/>
        <v>Inviable Sanitariamente</v>
      </c>
      <c r="LBR471" s="265" t="str">
        <f t="shared" si="8196"/>
        <v>Inviable Sanitariamente</v>
      </c>
      <c r="LBS471" s="265" t="str">
        <f t="shared" si="8197"/>
        <v>Inviable Sanitariamente</v>
      </c>
      <c r="LBT471" s="265" t="str">
        <f t="shared" si="8198"/>
        <v>Inviable Sanitariamente</v>
      </c>
      <c r="LBU471" s="265" t="str">
        <f t="shared" si="8199"/>
        <v>Inviable Sanitariamente</v>
      </c>
      <c r="LBV471" s="265" t="str">
        <f t="shared" si="8200"/>
        <v>Inviable Sanitariamente</v>
      </c>
      <c r="LBW471" s="265" t="str">
        <f t="shared" si="8201"/>
        <v>Inviable Sanitariamente</v>
      </c>
      <c r="LBX471" s="265" t="str">
        <f t="shared" si="8202"/>
        <v>Inviable Sanitariamente</v>
      </c>
      <c r="LBY471" s="265" t="str">
        <f t="shared" si="8203"/>
        <v>Inviable Sanitariamente</v>
      </c>
      <c r="LBZ471" s="265" t="str">
        <f t="shared" si="8204"/>
        <v>Inviable Sanitariamente</v>
      </c>
      <c r="LCA471" s="265" t="str">
        <f t="shared" si="8205"/>
        <v>Inviable Sanitariamente</v>
      </c>
      <c r="LCB471" s="265" t="str">
        <f t="shared" si="8206"/>
        <v>Inviable Sanitariamente</v>
      </c>
      <c r="LCC471" s="265" t="str">
        <f t="shared" si="8207"/>
        <v>Inviable Sanitariamente</v>
      </c>
      <c r="LCD471" s="265" t="str">
        <f t="shared" si="8208"/>
        <v>Inviable Sanitariamente</v>
      </c>
      <c r="LCE471" s="265" t="str">
        <f t="shared" si="8209"/>
        <v>Inviable Sanitariamente</v>
      </c>
      <c r="LCF471" s="265" t="str">
        <f t="shared" si="8210"/>
        <v>Inviable Sanitariamente</v>
      </c>
      <c r="LCG471" s="265" t="str">
        <f t="shared" si="8211"/>
        <v>Inviable Sanitariamente</v>
      </c>
      <c r="LCH471" s="265" t="str">
        <f t="shared" si="8212"/>
        <v>Inviable Sanitariamente</v>
      </c>
      <c r="LCI471" s="265" t="str">
        <f t="shared" si="8213"/>
        <v>Inviable Sanitariamente</v>
      </c>
      <c r="LCJ471" s="265" t="str">
        <f t="shared" si="8214"/>
        <v>Inviable Sanitariamente</v>
      </c>
      <c r="LCK471" s="265" t="str">
        <f t="shared" si="8215"/>
        <v>Inviable Sanitariamente</v>
      </c>
      <c r="LCL471" s="265" t="str">
        <f t="shared" si="8216"/>
        <v>Inviable Sanitariamente</v>
      </c>
      <c r="LCM471" s="265" t="str">
        <f t="shared" si="8217"/>
        <v>Inviable Sanitariamente</v>
      </c>
      <c r="LCN471" s="265" t="str">
        <f t="shared" si="8218"/>
        <v>Inviable Sanitariamente</v>
      </c>
      <c r="LCO471" s="265" t="str">
        <f t="shared" si="8219"/>
        <v>Inviable Sanitariamente</v>
      </c>
      <c r="LCP471" s="265" t="str">
        <f t="shared" si="8220"/>
        <v>Inviable Sanitariamente</v>
      </c>
      <c r="LCQ471" s="265" t="str">
        <f t="shared" si="8221"/>
        <v>Inviable Sanitariamente</v>
      </c>
      <c r="LCR471" s="265" t="str">
        <f t="shared" si="8222"/>
        <v>Inviable Sanitariamente</v>
      </c>
      <c r="LCS471" s="265" t="str">
        <f t="shared" si="8223"/>
        <v>Inviable Sanitariamente</v>
      </c>
      <c r="LCT471" s="265" t="str">
        <f t="shared" si="8224"/>
        <v>Inviable Sanitariamente</v>
      </c>
      <c r="LCU471" s="265" t="str">
        <f t="shared" si="8225"/>
        <v>Inviable Sanitariamente</v>
      </c>
      <c r="LCV471" s="265" t="str">
        <f t="shared" si="8226"/>
        <v>Inviable Sanitariamente</v>
      </c>
      <c r="LCW471" s="265" t="str">
        <f t="shared" si="8227"/>
        <v>Inviable Sanitariamente</v>
      </c>
      <c r="LCX471" s="265" t="str">
        <f t="shared" si="8228"/>
        <v>Inviable Sanitariamente</v>
      </c>
      <c r="LCY471" s="265" t="str">
        <f t="shared" si="8229"/>
        <v>Inviable Sanitariamente</v>
      </c>
      <c r="LCZ471" s="265" t="str">
        <f t="shared" si="8230"/>
        <v>Inviable Sanitariamente</v>
      </c>
      <c r="LDA471" s="265" t="str">
        <f t="shared" si="8231"/>
        <v>Inviable Sanitariamente</v>
      </c>
      <c r="LDB471" s="265" t="str">
        <f t="shared" si="8232"/>
        <v>Inviable Sanitariamente</v>
      </c>
      <c r="LDC471" s="265" t="str">
        <f t="shared" si="8233"/>
        <v>Inviable Sanitariamente</v>
      </c>
      <c r="LDD471" s="265" t="str">
        <f t="shared" si="8234"/>
        <v>Inviable Sanitariamente</v>
      </c>
      <c r="LDE471" s="265" t="str">
        <f t="shared" si="8235"/>
        <v>Inviable Sanitariamente</v>
      </c>
      <c r="LDF471" s="265" t="str">
        <f t="shared" si="8236"/>
        <v>Inviable Sanitariamente</v>
      </c>
      <c r="LDG471" s="265" t="str">
        <f t="shared" si="8237"/>
        <v>Inviable Sanitariamente</v>
      </c>
      <c r="LDH471" s="265" t="str">
        <f t="shared" si="8238"/>
        <v>Inviable Sanitariamente</v>
      </c>
      <c r="LDI471" s="265" t="str">
        <f t="shared" si="8239"/>
        <v>Inviable Sanitariamente</v>
      </c>
      <c r="LDJ471" s="265" t="str">
        <f t="shared" si="8240"/>
        <v>Inviable Sanitariamente</v>
      </c>
      <c r="LDK471" s="265" t="str">
        <f t="shared" si="8241"/>
        <v>Inviable Sanitariamente</v>
      </c>
      <c r="LDL471" s="265" t="str">
        <f t="shared" si="8242"/>
        <v>Inviable Sanitariamente</v>
      </c>
      <c r="LDM471" s="265" t="str">
        <f t="shared" si="8243"/>
        <v>Inviable Sanitariamente</v>
      </c>
      <c r="LDN471" s="265" t="str">
        <f t="shared" si="8244"/>
        <v>Inviable Sanitariamente</v>
      </c>
      <c r="LDO471" s="265" t="str">
        <f t="shared" si="8245"/>
        <v>Inviable Sanitariamente</v>
      </c>
      <c r="LDP471" s="265" t="str">
        <f t="shared" si="8246"/>
        <v>Inviable Sanitariamente</v>
      </c>
      <c r="LDQ471" s="265" t="str">
        <f t="shared" si="8247"/>
        <v>Inviable Sanitariamente</v>
      </c>
      <c r="LDR471" s="265" t="str">
        <f t="shared" si="8248"/>
        <v>Inviable Sanitariamente</v>
      </c>
      <c r="LDS471" s="265" t="str">
        <f t="shared" si="8249"/>
        <v>Inviable Sanitariamente</v>
      </c>
      <c r="LDT471" s="265" t="str">
        <f t="shared" si="8250"/>
        <v>Inviable Sanitariamente</v>
      </c>
      <c r="LDU471" s="265" t="str">
        <f t="shared" si="8251"/>
        <v>Inviable Sanitariamente</v>
      </c>
      <c r="LDV471" s="265" t="str">
        <f t="shared" si="8252"/>
        <v>Inviable Sanitariamente</v>
      </c>
      <c r="LDW471" s="265" t="str">
        <f t="shared" si="8253"/>
        <v>Inviable Sanitariamente</v>
      </c>
      <c r="LDX471" s="265" t="str">
        <f t="shared" si="8254"/>
        <v>Inviable Sanitariamente</v>
      </c>
      <c r="LDY471" s="265" t="str">
        <f t="shared" si="8255"/>
        <v>Inviable Sanitariamente</v>
      </c>
      <c r="LDZ471" s="265" t="str">
        <f t="shared" si="8256"/>
        <v>Inviable Sanitariamente</v>
      </c>
      <c r="LEA471" s="265" t="str">
        <f t="shared" si="8257"/>
        <v>Inviable Sanitariamente</v>
      </c>
      <c r="LEB471" s="265" t="str">
        <f t="shared" si="8258"/>
        <v>Inviable Sanitariamente</v>
      </c>
      <c r="LEC471" s="265" t="str">
        <f t="shared" si="8259"/>
        <v>Inviable Sanitariamente</v>
      </c>
      <c r="LED471" s="265" t="str">
        <f t="shared" si="8260"/>
        <v>Inviable Sanitariamente</v>
      </c>
      <c r="LEE471" s="265" t="str">
        <f t="shared" si="8261"/>
        <v>Inviable Sanitariamente</v>
      </c>
      <c r="LEF471" s="265" t="str">
        <f t="shared" si="8262"/>
        <v>Inviable Sanitariamente</v>
      </c>
      <c r="LEG471" s="265" t="str">
        <f t="shared" si="8263"/>
        <v>Inviable Sanitariamente</v>
      </c>
      <c r="LEH471" s="265" t="str">
        <f t="shared" si="8264"/>
        <v>Inviable Sanitariamente</v>
      </c>
      <c r="LEI471" s="265" t="str">
        <f t="shared" si="8265"/>
        <v>Inviable Sanitariamente</v>
      </c>
      <c r="LEJ471" s="265" t="str">
        <f t="shared" si="8266"/>
        <v>Inviable Sanitariamente</v>
      </c>
      <c r="LEK471" s="265" t="str">
        <f t="shared" si="8267"/>
        <v>Inviable Sanitariamente</v>
      </c>
      <c r="LEL471" s="265" t="str">
        <f t="shared" si="8268"/>
        <v>Inviable Sanitariamente</v>
      </c>
      <c r="LEM471" s="265" t="str">
        <f t="shared" si="8269"/>
        <v>Inviable Sanitariamente</v>
      </c>
      <c r="LEN471" s="265" t="str">
        <f t="shared" si="8270"/>
        <v>Inviable Sanitariamente</v>
      </c>
      <c r="LEO471" s="265" t="str">
        <f t="shared" si="8271"/>
        <v>Inviable Sanitariamente</v>
      </c>
      <c r="LEP471" s="265" t="str">
        <f t="shared" si="8272"/>
        <v>Inviable Sanitariamente</v>
      </c>
      <c r="LEQ471" s="265" t="str">
        <f t="shared" si="8273"/>
        <v>Inviable Sanitariamente</v>
      </c>
      <c r="LER471" s="265" t="str">
        <f t="shared" si="8274"/>
        <v>Inviable Sanitariamente</v>
      </c>
      <c r="LES471" s="265" t="str">
        <f t="shared" si="8275"/>
        <v>Inviable Sanitariamente</v>
      </c>
      <c r="LET471" s="265" t="str">
        <f t="shared" si="8276"/>
        <v>Inviable Sanitariamente</v>
      </c>
      <c r="LEU471" s="265" t="str">
        <f t="shared" si="8277"/>
        <v>Inviable Sanitariamente</v>
      </c>
      <c r="LEV471" s="265" t="str">
        <f t="shared" si="8278"/>
        <v>Inviable Sanitariamente</v>
      </c>
      <c r="LEW471" s="265" t="str">
        <f t="shared" si="8279"/>
        <v>Inviable Sanitariamente</v>
      </c>
      <c r="LEX471" s="265" t="str">
        <f t="shared" si="8280"/>
        <v>Inviable Sanitariamente</v>
      </c>
      <c r="LEY471" s="265" t="str">
        <f t="shared" si="8281"/>
        <v>Inviable Sanitariamente</v>
      </c>
      <c r="LEZ471" s="265" t="str">
        <f t="shared" si="8282"/>
        <v>Inviable Sanitariamente</v>
      </c>
      <c r="LFA471" s="265" t="str">
        <f t="shared" si="8283"/>
        <v>Inviable Sanitariamente</v>
      </c>
      <c r="LFB471" s="265" t="str">
        <f t="shared" si="8284"/>
        <v>Inviable Sanitariamente</v>
      </c>
      <c r="LFC471" s="265" t="str">
        <f t="shared" si="8285"/>
        <v>Inviable Sanitariamente</v>
      </c>
      <c r="LFD471" s="265" t="str">
        <f t="shared" si="8286"/>
        <v>Inviable Sanitariamente</v>
      </c>
      <c r="LFE471" s="265" t="str">
        <f t="shared" si="8287"/>
        <v>Inviable Sanitariamente</v>
      </c>
      <c r="LFF471" s="265" t="str">
        <f t="shared" si="8288"/>
        <v>Inviable Sanitariamente</v>
      </c>
      <c r="LFG471" s="265" t="str">
        <f t="shared" si="8289"/>
        <v>Inviable Sanitariamente</v>
      </c>
      <c r="LFH471" s="265" t="str">
        <f t="shared" si="8290"/>
        <v>Inviable Sanitariamente</v>
      </c>
      <c r="LFI471" s="265" t="str">
        <f t="shared" si="8291"/>
        <v>Inviable Sanitariamente</v>
      </c>
      <c r="LFJ471" s="265" t="str">
        <f t="shared" si="8292"/>
        <v>Inviable Sanitariamente</v>
      </c>
      <c r="LFK471" s="265" t="str">
        <f t="shared" si="8293"/>
        <v>Inviable Sanitariamente</v>
      </c>
      <c r="LFL471" s="265" t="str">
        <f t="shared" si="8294"/>
        <v>Inviable Sanitariamente</v>
      </c>
      <c r="LFM471" s="265" t="str">
        <f t="shared" si="8295"/>
        <v>Inviable Sanitariamente</v>
      </c>
      <c r="LFN471" s="265" t="str">
        <f t="shared" si="8296"/>
        <v>Inviable Sanitariamente</v>
      </c>
      <c r="LFO471" s="265" t="str">
        <f t="shared" si="8297"/>
        <v>Inviable Sanitariamente</v>
      </c>
      <c r="LFP471" s="265" t="str">
        <f t="shared" si="8298"/>
        <v>Inviable Sanitariamente</v>
      </c>
      <c r="LFQ471" s="265" t="str">
        <f t="shared" si="8299"/>
        <v>Inviable Sanitariamente</v>
      </c>
      <c r="LFR471" s="265" t="str">
        <f t="shared" si="8300"/>
        <v>Inviable Sanitariamente</v>
      </c>
      <c r="LFS471" s="265" t="str">
        <f t="shared" si="8301"/>
        <v>Inviable Sanitariamente</v>
      </c>
      <c r="LFT471" s="265" t="str">
        <f t="shared" si="8302"/>
        <v>Inviable Sanitariamente</v>
      </c>
      <c r="LFU471" s="265" t="str">
        <f t="shared" si="8303"/>
        <v>Inviable Sanitariamente</v>
      </c>
      <c r="LFV471" s="265" t="str">
        <f t="shared" si="8304"/>
        <v>Inviable Sanitariamente</v>
      </c>
      <c r="LFW471" s="265" t="str">
        <f t="shared" si="8305"/>
        <v>Inviable Sanitariamente</v>
      </c>
      <c r="LFX471" s="265" t="str">
        <f t="shared" si="8306"/>
        <v>Inviable Sanitariamente</v>
      </c>
      <c r="LFY471" s="265" t="str">
        <f t="shared" si="8307"/>
        <v>Inviable Sanitariamente</v>
      </c>
      <c r="LFZ471" s="265" t="str">
        <f t="shared" si="8308"/>
        <v>Inviable Sanitariamente</v>
      </c>
      <c r="LGA471" s="265" t="str">
        <f t="shared" si="8309"/>
        <v>Inviable Sanitariamente</v>
      </c>
      <c r="LGB471" s="265" t="str">
        <f t="shared" si="8310"/>
        <v>Inviable Sanitariamente</v>
      </c>
      <c r="LGC471" s="265" t="str">
        <f t="shared" si="8311"/>
        <v>Inviable Sanitariamente</v>
      </c>
      <c r="LGD471" s="265" t="str">
        <f t="shared" si="8312"/>
        <v>Inviable Sanitariamente</v>
      </c>
      <c r="LGE471" s="265" t="str">
        <f t="shared" si="8313"/>
        <v>Inviable Sanitariamente</v>
      </c>
      <c r="LGF471" s="265" t="str">
        <f t="shared" si="8314"/>
        <v>Inviable Sanitariamente</v>
      </c>
      <c r="LGG471" s="265" t="str">
        <f t="shared" si="8315"/>
        <v>Inviable Sanitariamente</v>
      </c>
      <c r="LGH471" s="265" t="str">
        <f t="shared" si="8316"/>
        <v>Inviable Sanitariamente</v>
      </c>
      <c r="LGI471" s="265" t="str">
        <f t="shared" si="8317"/>
        <v>Inviable Sanitariamente</v>
      </c>
      <c r="LGJ471" s="265" t="str">
        <f t="shared" si="8318"/>
        <v>Inviable Sanitariamente</v>
      </c>
      <c r="LGK471" s="265" t="str">
        <f t="shared" si="8319"/>
        <v>Inviable Sanitariamente</v>
      </c>
      <c r="LGL471" s="265" t="str">
        <f t="shared" si="8320"/>
        <v>Inviable Sanitariamente</v>
      </c>
      <c r="LGM471" s="265" t="str">
        <f t="shared" si="8321"/>
        <v>Inviable Sanitariamente</v>
      </c>
      <c r="LGN471" s="265" t="str">
        <f t="shared" si="8322"/>
        <v>Inviable Sanitariamente</v>
      </c>
      <c r="LGO471" s="265" t="str">
        <f t="shared" si="8323"/>
        <v>Inviable Sanitariamente</v>
      </c>
      <c r="LGP471" s="265" t="str">
        <f t="shared" si="8324"/>
        <v>Inviable Sanitariamente</v>
      </c>
      <c r="LGQ471" s="265" t="str">
        <f t="shared" si="8325"/>
        <v>Inviable Sanitariamente</v>
      </c>
      <c r="LGR471" s="265" t="str">
        <f t="shared" si="8326"/>
        <v>Inviable Sanitariamente</v>
      </c>
      <c r="LGS471" s="265" t="str">
        <f t="shared" si="8327"/>
        <v>Inviable Sanitariamente</v>
      </c>
      <c r="LGT471" s="265" t="str">
        <f t="shared" si="8328"/>
        <v>Inviable Sanitariamente</v>
      </c>
      <c r="LGU471" s="265" t="str">
        <f t="shared" si="8329"/>
        <v>Inviable Sanitariamente</v>
      </c>
      <c r="LGV471" s="265" t="str">
        <f t="shared" si="8330"/>
        <v>Inviable Sanitariamente</v>
      </c>
      <c r="LGW471" s="265" t="str">
        <f t="shared" si="8331"/>
        <v>Inviable Sanitariamente</v>
      </c>
      <c r="LGX471" s="265" t="str">
        <f t="shared" si="8332"/>
        <v>Inviable Sanitariamente</v>
      </c>
      <c r="LGY471" s="265" t="str">
        <f t="shared" si="8333"/>
        <v>Inviable Sanitariamente</v>
      </c>
      <c r="LGZ471" s="265" t="str">
        <f t="shared" si="8334"/>
        <v>Inviable Sanitariamente</v>
      </c>
      <c r="LHA471" s="265" t="str">
        <f t="shared" si="8335"/>
        <v>Inviable Sanitariamente</v>
      </c>
      <c r="LHB471" s="265" t="str">
        <f t="shared" si="8336"/>
        <v>Inviable Sanitariamente</v>
      </c>
      <c r="LHC471" s="265" t="str">
        <f t="shared" si="8337"/>
        <v>Inviable Sanitariamente</v>
      </c>
      <c r="LHD471" s="265" t="str">
        <f t="shared" si="8338"/>
        <v>Inviable Sanitariamente</v>
      </c>
      <c r="LHE471" s="265" t="str">
        <f t="shared" si="8339"/>
        <v>Inviable Sanitariamente</v>
      </c>
      <c r="LHF471" s="265" t="str">
        <f t="shared" si="8340"/>
        <v>Inviable Sanitariamente</v>
      </c>
      <c r="LHG471" s="265" t="str">
        <f t="shared" si="8341"/>
        <v>Inviable Sanitariamente</v>
      </c>
      <c r="LHH471" s="265" t="str">
        <f t="shared" si="8342"/>
        <v>Inviable Sanitariamente</v>
      </c>
      <c r="LHI471" s="265" t="str">
        <f t="shared" si="8343"/>
        <v>Inviable Sanitariamente</v>
      </c>
      <c r="LHJ471" s="265" t="str">
        <f t="shared" si="8344"/>
        <v>Inviable Sanitariamente</v>
      </c>
      <c r="LHK471" s="265" t="str">
        <f t="shared" si="8345"/>
        <v>Inviable Sanitariamente</v>
      </c>
      <c r="LHL471" s="265" t="str">
        <f t="shared" si="8346"/>
        <v>Inviable Sanitariamente</v>
      </c>
      <c r="LHM471" s="265" t="str">
        <f t="shared" si="8347"/>
        <v>Inviable Sanitariamente</v>
      </c>
      <c r="LHN471" s="265" t="str">
        <f t="shared" si="8348"/>
        <v>Inviable Sanitariamente</v>
      </c>
      <c r="LHO471" s="265" t="str">
        <f t="shared" si="8349"/>
        <v>Inviable Sanitariamente</v>
      </c>
      <c r="LHP471" s="265" t="str">
        <f t="shared" si="8350"/>
        <v>Inviable Sanitariamente</v>
      </c>
      <c r="LHQ471" s="265" t="str">
        <f t="shared" si="8351"/>
        <v>Inviable Sanitariamente</v>
      </c>
      <c r="LHR471" s="265" t="str">
        <f t="shared" si="8352"/>
        <v>Inviable Sanitariamente</v>
      </c>
      <c r="LHS471" s="265" t="str">
        <f t="shared" si="8353"/>
        <v>Inviable Sanitariamente</v>
      </c>
      <c r="LHT471" s="265" t="str">
        <f t="shared" si="8354"/>
        <v>Inviable Sanitariamente</v>
      </c>
      <c r="LHU471" s="265" t="str">
        <f t="shared" si="8355"/>
        <v>Inviable Sanitariamente</v>
      </c>
      <c r="LHV471" s="265" t="str">
        <f t="shared" si="8356"/>
        <v>Inviable Sanitariamente</v>
      </c>
      <c r="LHW471" s="265" t="str">
        <f t="shared" si="8357"/>
        <v>Inviable Sanitariamente</v>
      </c>
      <c r="LHX471" s="265" t="str">
        <f t="shared" si="8358"/>
        <v>Inviable Sanitariamente</v>
      </c>
      <c r="LHY471" s="265" t="str">
        <f t="shared" si="8359"/>
        <v>Inviable Sanitariamente</v>
      </c>
      <c r="LHZ471" s="265" t="str">
        <f t="shared" si="8360"/>
        <v>Inviable Sanitariamente</v>
      </c>
      <c r="LIA471" s="265" t="str">
        <f t="shared" si="8361"/>
        <v>Inviable Sanitariamente</v>
      </c>
      <c r="LIB471" s="265" t="str">
        <f t="shared" si="8362"/>
        <v>Inviable Sanitariamente</v>
      </c>
      <c r="LIC471" s="265" t="str">
        <f t="shared" si="8363"/>
        <v>Inviable Sanitariamente</v>
      </c>
      <c r="LID471" s="265" t="str">
        <f t="shared" si="8364"/>
        <v>Inviable Sanitariamente</v>
      </c>
      <c r="LIE471" s="265" t="str">
        <f t="shared" si="8365"/>
        <v>Inviable Sanitariamente</v>
      </c>
      <c r="LIF471" s="265" t="str">
        <f t="shared" si="8366"/>
        <v>Inviable Sanitariamente</v>
      </c>
      <c r="LIG471" s="265" t="str">
        <f t="shared" si="8367"/>
        <v>Inviable Sanitariamente</v>
      </c>
      <c r="LIH471" s="265" t="str">
        <f t="shared" si="8368"/>
        <v>Inviable Sanitariamente</v>
      </c>
      <c r="LII471" s="265" t="str">
        <f t="shared" si="8369"/>
        <v>Inviable Sanitariamente</v>
      </c>
      <c r="LIJ471" s="265" t="str">
        <f t="shared" si="8370"/>
        <v>Inviable Sanitariamente</v>
      </c>
      <c r="LIK471" s="265" t="str">
        <f t="shared" si="8371"/>
        <v>Inviable Sanitariamente</v>
      </c>
      <c r="LIL471" s="265" t="str">
        <f t="shared" si="8372"/>
        <v>Inviable Sanitariamente</v>
      </c>
      <c r="LIM471" s="265" t="str">
        <f t="shared" si="8373"/>
        <v>Inviable Sanitariamente</v>
      </c>
      <c r="LIN471" s="265" t="str">
        <f t="shared" si="8374"/>
        <v>Inviable Sanitariamente</v>
      </c>
      <c r="LIO471" s="265" t="str">
        <f t="shared" si="8375"/>
        <v>Inviable Sanitariamente</v>
      </c>
      <c r="LIP471" s="265" t="str">
        <f t="shared" si="8376"/>
        <v>Inviable Sanitariamente</v>
      </c>
      <c r="LIQ471" s="265" t="str">
        <f t="shared" si="8377"/>
        <v>Inviable Sanitariamente</v>
      </c>
      <c r="LIR471" s="265" t="str">
        <f t="shared" si="8378"/>
        <v>Inviable Sanitariamente</v>
      </c>
      <c r="LIS471" s="265" t="str">
        <f t="shared" si="8379"/>
        <v>Inviable Sanitariamente</v>
      </c>
      <c r="LIT471" s="265" t="str">
        <f t="shared" si="8380"/>
        <v>Inviable Sanitariamente</v>
      </c>
      <c r="LIU471" s="265" t="str">
        <f t="shared" si="8381"/>
        <v>Inviable Sanitariamente</v>
      </c>
      <c r="LIV471" s="265" t="str">
        <f t="shared" si="8382"/>
        <v>Inviable Sanitariamente</v>
      </c>
      <c r="LIW471" s="265" t="str">
        <f t="shared" si="8383"/>
        <v>Inviable Sanitariamente</v>
      </c>
      <c r="LIX471" s="265" t="str">
        <f t="shared" si="8384"/>
        <v>Inviable Sanitariamente</v>
      </c>
      <c r="LIY471" s="265" t="str">
        <f t="shared" si="8385"/>
        <v>Inviable Sanitariamente</v>
      </c>
      <c r="LIZ471" s="265" t="str">
        <f t="shared" si="8386"/>
        <v>Inviable Sanitariamente</v>
      </c>
      <c r="LJA471" s="265" t="str">
        <f t="shared" si="8387"/>
        <v>Inviable Sanitariamente</v>
      </c>
      <c r="LJB471" s="265" t="str">
        <f t="shared" si="8388"/>
        <v>Inviable Sanitariamente</v>
      </c>
      <c r="LJC471" s="265" t="str">
        <f t="shared" si="8389"/>
        <v>Inviable Sanitariamente</v>
      </c>
      <c r="LJD471" s="265" t="str">
        <f t="shared" si="8390"/>
        <v>Inviable Sanitariamente</v>
      </c>
      <c r="LJE471" s="265" t="str">
        <f t="shared" si="8391"/>
        <v>Inviable Sanitariamente</v>
      </c>
      <c r="LJF471" s="265" t="str">
        <f t="shared" si="8392"/>
        <v>Inviable Sanitariamente</v>
      </c>
      <c r="LJG471" s="265" t="str">
        <f t="shared" si="8393"/>
        <v>Inviable Sanitariamente</v>
      </c>
      <c r="LJH471" s="265" t="str">
        <f t="shared" si="8394"/>
        <v>Inviable Sanitariamente</v>
      </c>
      <c r="LJI471" s="265" t="str">
        <f t="shared" si="8395"/>
        <v>Inviable Sanitariamente</v>
      </c>
      <c r="LJJ471" s="265" t="str">
        <f t="shared" si="8396"/>
        <v>Inviable Sanitariamente</v>
      </c>
      <c r="LJK471" s="265" t="str">
        <f t="shared" si="8397"/>
        <v>Inviable Sanitariamente</v>
      </c>
      <c r="LJL471" s="265" t="str">
        <f t="shared" si="8398"/>
        <v>Inviable Sanitariamente</v>
      </c>
      <c r="LJM471" s="265" t="str">
        <f t="shared" si="8399"/>
        <v>Inviable Sanitariamente</v>
      </c>
      <c r="LJN471" s="265" t="str">
        <f t="shared" si="8400"/>
        <v>Inviable Sanitariamente</v>
      </c>
      <c r="LJO471" s="265" t="str">
        <f t="shared" si="8401"/>
        <v>Inviable Sanitariamente</v>
      </c>
      <c r="LJP471" s="265" t="str">
        <f t="shared" si="8402"/>
        <v>Inviable Sanitariamente</v>
      </c>
      <c r="LJQ471" s="265" t="str">
        <f t="shared" si="8403"/>
        <v>Inviable Sanitariamente</v>
      </c>
      <c r="LJR471" s="265" t="str">
        <f t="shared" si="8404"/>
        <v>Inviable Sanitariamente</v>
      </c>
      <c r="LJS471" s="265" t="str">
        <f t="shared" si="8405"/>
        <v>Inviable Sanitariamente</v>
      </c>
      <c r="LJT471" s="265" t="str">
        <f t="shared" si="8406"/>
        <v>Inviable Sanitariamente</v>
      </c>
      <c r="LJU471" s="265" t="str">
        <f t="shared" si="8407"/>
        <v>Inviable Sanitariamente</v>
      </c>
      <c r="LJV471" s="265" t="str">
        <f t="shared" si="8408"/>
        <v>Inviable Sanitariamente</v>
      </c>
      <c r="LJW471" s="265" t="str">
        <f t="shared" si="8409"/>
        <v>Inviable Sanitariamente</v>
      </c>
      <c r="LJX471" s="265" t="str">
        <f t="shared" si="8410"/>
        <v>Inviable Sanitariamente</v>
      </c>
      <c r="LJY471" s="265" t="str">
        <f t="shared" si="8411"/>
        <v>Inviable Sanitariamente</v>
      </c>
      <c r="LJZ471" s="265" t="str">
        <f t="shared" si="8412"/>
        <v>Inviable Sanitariamente</v>
      </c>
      <c r="LKA471" s="265" t="str">
        <f t="shared" si="8413"/>
        <v>Inviable Sanitariamente</v>
      </c>
      <c r="LKB471" s="265" t="str">
        <f t="shared" si="8414"/>
        <v>Inviable Sanitariamente</v>
      </c>
      <c r="LKC471" s="265" t="str">
        <f t="shared" si="8415"/>
        <v>Inviable Sanitariamente</v>
      </c>
      <c r="LKD471" s="265" t="str">
        <f t="shared" si="8416"/>
        <v>Inviable Sanitariamente</v>
      </c>
      <c r="LKE471" s="265" t="str">
        <f t="shared" si="8417"/>
        <v>Inviable Sanitariamente</v>
      </c>
      <c r="LKF471" s="265" t="str">
        <f t="shared" si="8418"/>
        <v>Inviable Sanitariamente</v>
      </c>
      <c r="LKG471" s="265" t="str">
        <f t="shared" si="8419"/>
        <v>Inviable Sanitariamente</v>
      </c>
      <c r="LKH471" s="265" t="str">
        <f t="shared" si="8420"/>
        <v>Inviable Sanitariamente</v>
      </c>
      <c r="LKI471" s="265" t="str">
        <f t="shared" si="8421"/>
        <v>Inviable Sanitariamente</v>
      </c>
      <c r="LKJ471" s="265" t="str">
        <f t="shared" si="8422"/>
        <v>Inviable Sanitariamente</v>
      </c>
      <c r="LKK471" s="265" t="str">
        <f t="shared" si="8423"/>
        <v>Inviable Sanitariamente</v>
      </c>
      <c r="LKL471" s="265" t="str">
        <f t="shared" si="8424"/>
        <v>Inviable Sanitariamente</v>
      </c>
      <c r="LKM471" s="265" t="str">
        <f t="shared" si="8425"/>
        <v>Inviable Sanitariamente</v>
      </c>
      <c r="LKN471" s="265" t="str">
        <f t="shared" si="8426"/>
        <v>Inviable Sanitariamente</v>
      </c>
      <c r="LKO471" s="265" t="str">
        <f t="shared" si="8427"/>
        <v>Inviable Sanitariamente</v>
      </c>
      <c r="LKP471" s="265" t="str">
        <f t="shared" si="8428"/>
        <v>Inviable Sanitariamente</v>
      </c>
      <c r="LKQ471" s="265" t="str">
        <f t="shared" si="8429"/>
        <v>Inviable Sanitariamente</v>
      </c>
      <c r="LKR471" s="265" t="str">
        <f t="shared" si="8430"/>
        <v>Inviable Sanitariamente</v>
      </c>
      <c r="LKS471" s="265" t="str">
        <f t="shared" si="8431"/>
        <v>Inviable Sanitariamente</v>
      </c>
      <c r="LKT471" s="265" t="str">
        <f t="shared" si="8432"/>
        <v>Inviable Sanitariamente</v>
      </c>
      <c r="LKU471" s="265" t="str">
        <f t="shared" si="8433"/>
        <v>Inviable Sanitariamente</v>
      </c>
      <c r="LKV471" s="265" t="str">
        <f t="shared" si="8434"/>
        <v>Inviable Sanitariamente</v>
      </c>
      <c r="LKW471" s="265" t="str">
        <f t="shared" si="8435"/>
        <v>Inviable Sanitariamente</v>
      </c>
      <c r="LKX471" s="265" t="str">
        <f t="shared" si="8436"/>
        <v>Inviable Sanitariamente</v>
      </c>
      <c r="LKY471" s="265" t="str">
        <f t="shared" si="8437"/>
        <v>Inviable Sanitariamente</v>
      </c>
      <c r="LKZ471" s="265" t="str">
        <f t="shared" si="8438"/>
        <v>Inviable Sanitariamente</v>
      </c>
      <c r="LLA471" s="265" t="str">
        <f t="shared" si="8439"/>
        <v>Inviable Sanitariamente</v>
      </c>
      <c r="LLB471" s="265" t="str">
        <f t="shared" si="8440"/>
        <v>Inviable Sanitariamente</v>
      </c>
      <c r="LLC471" s="265" t="str">
        <f t="shared" si="8441"/>
        <v>Inviable Sanitariamente</v>
      </c>
      <c r="LLD471" s="265" t="str">
        <f t="shared" si="8442"/>
        <v>Inviable Sanitariamente</v>
      </c>
      <c r="LLE471" s="265" t="str">
        <f t="shared" si="8443"/>
        <v>Inviable Sanitariamente</v>
      </c>
      <c r="LLF471" s="265" t="str">
        <f t="shared" si="8444"/>
        <v>Inviable Sanitariamente</v>
      </c>
      <c r="LLG471" s="265" t="str">
        <f t="shared" si="8445"/>
        <v>Inviable Sanitariamente</v>
      </c>
      <c r="LLH471" s="265" t="str">
        <f t="shared" si="8446"/>
        <v>Inviable Sanitariamente</v>
      </c>
      <c r="LLI471" s="265" t="str">
        <f t="shared" si="8447"/>
        <v>Inviable Sanitariamente</v>
      </c>
      <c r="LLJ471" s="265" t="str">
        <f t="shared" si="8448"/>
        <v>Inviable Sanitariamente</v>
      </c>
      <c r="LLK471" s="265" t="str">
        <f t="shared" si="8449"/>
        <v>Inviable Sanitariamente</v>
      </c>
      <c r="LLL471" s="265" t="str">
        <f t="shared" si="8450"/>
        <v>Inviable Sanitariamente</v>
      </c>
      <c r="LLM471" s="265" t="str">
        <f t="shared" si="8451"/>
        <v>Inviable Sanitariamente</v>
      </c>
      <c r="LLN471" s="265" t="str">
        <f t="shared" si="8452"/>
        <v>Inviable Sanitariamente</v>
      </c>
      <c r="LLO471" s="265" t="str">
        <f t="shared" si="8453"/>
        <v>Inviable Sanitariamente</v>
      </c>
      <c r="LLP471" s="265" t="str">
        <f t="shared" si="8454"/>
        <v>Inviable Sanitariamente</v>
      </c>
      <c r="LLQ471" s="265" t="str">
        <f t="shared" si="8455"/>
        <v>Inviable Sanitariamente</v>
      </c>
      <c r="LLR471" s="265" t="str">
        <f t="shared" si="8456"/>
        <v>Inviable Sanitariamente</v>
      </c>
      <c r="LLS471" s="265" t="str">
        <f t="shared" si="8457"/>
        <v>Inviable Sanitariamente</v>
      </c>
      <c r="LLT471" s="265" t="str">
        <f t="shared" si="8458"/>
        <v>Inviable Sanitariamente</v>
      </c>
      <c r="LLU471" s="265" t="str">
        <f t="shared" si="8459"/>
        <v>Inviable Sanitariamente</v>
      </c>
      <c r="LLV471" s="265" t="str">
        <f t="shared" si="8460"/>
        <v>Inviable Sanitariamente</v>
      </c>
      <c r="LLW471" s="265" t="str">
        <f t="shared" si="8461"/>
        <v>Inviable Sanitariamente</v>
      </c>
      <c r="LLX471" s="265" t="str">
        <f t="shared" si="8462"/>
        <v>Inviable Sanitariamente</v>
      </c>
      <c r="LLY471" s="265" t="str">
        <f t="shared" si="8463"/>
        <v>Inviable Sanitariamente</v>
      </c>
      <c r="LLZ471" s="265" t="str">
        <f t="shared" si="8464"/>
        <v>Inviable Sanitariamente</v>
      </c>
      <c r="LMA471" s="265" t="str">
        <f t="shared" si="8465"/>
        <v>Inviable Sanitariamente</v>
      </c>
      <c r="LMB471" s="265" t="str">
        <f t="shared" si="8466"/>
        <v>Inviable Sanitariamente</v>
      </c>
      <c r="LMC471" s="265" t="str">
        <f t="shared" si="8467"/>
        <v>Inviable Sanitariamente</v>
      </c>
      <c r="LMD471" s="265" t="str">
        <f t="shared" si="8468"/>
        <v>Inviable Sanitariamente</v>
      </c>
      <c r="LME471" s="265" t="str">
        <f t="shared" si="8469"/>
        <v>Inviable Sanitariamente</v>
      </c>
      <c r="LMF471" s="265" t="str">
        <f t="shared" si="8470"/>
        <v>Inviable Sanitariamente</v>
      </c>
      <c r="LMG471" s="265" t="str">
        <f t="shared" si="8471"/>
        <v>Inviable Sanitariamente</v>
      </c>
      <c r="LMH471" s="265" t="str">
        <f t="shared" si="8472"/>
        <v>Inviable Sanitariamente</v>
      </c>
      <c r="LMI471" s="265" t="str">
        <f t="shared" si="8473"/>
        <v>Inviable Sanitariamente</v>
      </c>
      <c r="LMJ471" s="265" t="str">
        <f t="shared" si="8474"/>
        <v>Inviable Sanitariamente</v>
      </c>
      <c r="LMK471" s="265" t="str">
        <f t="shared" si="8475"/>
        <v>Inviable Sanitariamente</v>
      </c>
      <c r="LML471" s="265" t="str">
        <f t="shared" si="8476"/>
        <v>Inviable Sanitariamente</v>
      </c>
      <c r="LMM471" s="265" t="str">
        <f t="shared" si="8477"/>
        <v>Inviable Sanitariamente</v>
      </c>
      <c r="LMN471" s="265" t="str">
        <f t="shared" si="8478"/>
        <v>Inviable Sanitariamente</v>
      </c>
      <c r="LMO471" s="265" t="str">
        <f t="shared" si="8479"/>
        <v>Inviable Sanitariamente</v>
      </c>
      <c r="LMP471" s="265" t="str">
        <f t="shared" si="8480"/>
        <v>Inviable Sanitariamente</v>
      </c>
      <c r="LMQ471" s="265" t="str">
        <f t="shared" si="8481"/>
        <v>Inviable Sanitariamente</v>
      </c>
      <c r="LMR471" s="265" t="str">
        <f t="shared" si="8482"/>
        <v>Inviable Sanitariamente</v>
      </c>
      <c r="LMS471" s="265" t="str">
        <f t="shared" si="8483"/>
        <v>Inviable Sanitariamente</v>
      </c>
      <c r="LMT471" s="265" t="str">
        <f t="shared" si="8484"/>
        <v>Inviable Sanitariamente</v>
      </c>
      <c r="LMU471" s="265" t="str">
        <f t="shared" si="8485"/>
        <v>Inviable Sanitariamente</v>
      </c>
      <c r="LMV471" s="265" t="str">
        <f t="shared" si="8486"/>
        <v>Inviable Sanitariamente</v>
      </c>
      <c r="LMW471" s="265" t="str">
        <f t="shared" si="8487"/>
        <v>Inviable Sanitariamente</v>
      </c>
      <c r="LMX471" s="265" t="str">
        <f t="shared" si="8488"/>
        <v>Inviable Sanitariamente</v>
      </c>
      <c r="LMY471" s="265" t="str">
        <f t="shared" si="8489"/>
        <v>Inviable Sanitariamente</v>
      </c>
      <c r="LMZ471" s="265" t="str">
        <f t="shared" si="8490"/>
        <v>Inviable Sanitariamente</v>
      </c>
      <c r="LNA471" s="265" t="str">
        <f t="shared" si="8491"/>
        <v>Inviable Sanitariamente</v>
      </c>
      <c r="LNB471" s="265" t="str">
        <f t="shared" si="8492"/>
        <v>Inviable Sanitariamente</v>
      </c>
      <c r="LNC471" s="265" t="str">
        <f t="shared" si="8493"/>
        <v>Inviable Sanitariamente</v>
      </c>
      <c r="LND471" s="265" t="str">
        <f t="shared" si="8494"/>
        <v>Inviable Sanitariamente</v>
      </c>
      <c r="LNE471" s="265" t="str">
        <f t="shared" si="8495"/>
        <v>Inviable Sanitariamente</v>
      </c>
      <c r="LNF471" s="265" t="str">
        <f t="shared" si="8496"/>
        <v>Inviable Sanitariamente</v>
      </c>
      <c r="LNG471" s="265" t="str">
        <f t="shared" si="8497"/>
        <v>Inviable Sanitariamente</v>
      </c>
      <c r="LNH471" s="265" t="str">
        <f t="shared" si="8498"/>
        <v>Inviable Sanitariamente</v>
      </c>
      <c r="LNI471" s="265" t="str">
        <f t="shared" si="8499"/>
        <v>Inviable Sanitariamente</v>
      </c>
      <c r="LNJ471" s="265" t="str">
        <f t="shared" si="8500"/>
        <v>Inviable Sanitariamente</v>
      </c>
      <c r="LNK471" s="265" t="str">
        <f t="shared" si="8501"/>
        <v>Inviable Sanitariamente</v>
      </c>
      <c r="LNL471" s="265" t="str">
        <f t="shared" si="8502"/>
        <v>Inviable Sanitariamente</v>
      </c>
      <c r="LNM471" s="265" t="str">
        <f t="shared" si="8503"/>
        <v>Inviable Sanitariamente</v>
      </c>
      <c r="LNN471" s="265" t="str">
        <f t="shared" si="8504"/>
        <v>Inviable Sanitariamente</v>
      </c>
      <c r="LNO471" s="265" t="str">
        <f t="shared" si="8505"/>
        <v>Inviable Sanitariamente</v>
      </c>
      <c r="LNP471" s="265" t="str">
        <f t="shared" si="8506"/>
        <v>Inviable Sanitariamente</v>
      </c>
      <c r="LNQ471" s="265" t="str">
        <f t="shared" si="8507"/>
        <v>Inviable Sanitariamente</v>
      </c>
      <c r="LNR471" s="265" t="str">
        <f t="shared" si="8508"/>
        <v>Inviable Sanitariamente</v>
      </c>
      <c r="LNS471" s="265" t="str">
        <f t="shared" si="8509"/>
        <v>Inviable Sanitariamente</v>
      </c>
      <c r="LNT471" s="265" t="str">
        <f t="shared" si="8510"/>
        <v>Inviable Sanitariamente</v>
      </c>
      <c r="LNU471" s="265" t="str">
        <f t="shared" si="8511"/>
        <v>Inviable Sanitariamente</v>
      </c>
      <c r="LNV471" s="265" t="str">
        <f t="shared" si="8512"/>
        <v>Inviable Sanitariamente</v>
      </c>
      <c r="LNW471" s="265" t="str">
        <f t="shared" si="8513"/>
        <v>Inviable Sanitariamente</v>
      </c>
      <c r="LNX471" s="265" t="str">
        <f t="shared" si="8514"/>
        <v>Inviable Sanitariamente</v>
      </c>
      <c r="LNY471" s="265" t="str">
        <f t="shared" si="8515"/>
        <v>Inviable Sanitariamente</v>
      </c>
      <c r="LNZ471" s="265" t="str">
        <f t="shared" si="8516"/>
        <v>Inviable Sanitariamente</v>
      </c>
      <c r="LOA471" s="265" t="str">
        <f t="shared" si="8517"/>
        <v>Inviable Sanitariamente</v>
      </c>
      <c r="LOB471" s="265" t="str">
        <f t="shared" si="8518"/>
        <v>Inviable Sanitariamente</v>
      </c>
      <c r="LOC471" s="265" t="str">
        <f t="shared" si="8519"/>
        <v>Inviable Sanitariamente</v>
      </c>
      <c r="LOD471" s="265" t="str">
        <f t="shared" si="8520"/>
        <v>Inviable Sanitariamente</v>
      </c>
      <c r="LOE471" s="265" t="str">
        <f t="shared" si="8521"/>
        <v>Inviable Sanitariamente</v>
      </c>
      <c r="LOF471" s="265" t="str">
        <f t="shared" si="8522"/>
        <v>Inviable Sanitariamente</v>
      </c>
      <c r="LOG471" s="265" t="str">
        <f t="shared" si="8523"/>
        <v>Inviable Sanitariamente</v>
      </c>
      <c r="LOH471" s="265" t="str">
        <f t="shared" si="8524"/>
        <v>Inviable Sanitariamente</v>
      </c>
      <c r="LOI471" s="265" t="str">
        <f t="shared" si="8525"/>
        <v>Inviable Sanitariamente</v>
      </c>
      <c r="LOJ471" s="265" t="str">
        <f t="shared" si="8526"/>
        <v>Inviable Sanitariamente</v>
      </c>
      <c r="LOK471" s="265" t="str">
        <f t="shared" si="8527"/>
        <v>Inviable Sanitariamente</v>
      </c>
      <c r="LOL471" s="265" t="str">
        <f t="shared" si="8528"/>
        <v>Inviable Sanitariamente</v>
      </c>
      <c r="LOM471" s="265" t="str">
        <f t="shared" si="8529"/>
        <v>Inviable Sanitariamente</v>
      </c>
      <c r="LON471" s="265" t="str">
        <f t="shared" si="8530"/>
        <v>Inviable Sanitariamente</v>
      </c>
      <c r="LOO471" s="265" t="str">
        <f t="shared" si="8531"/>
        <v>Inviable Sanitariamente</v>
      </c>
      <c r="LOP471" s="265" t="str">
        <f t="shared" si="8532"/>
        <v>Inviable Sanitariamente</v>
      </c>
      <c r="LOQ471" s="265" t="str">
        <f t="shared" si="8533"/>
        <v>Inviable Sanitariamente</v>
      </c>
      <c r="LOR471" s="265" t="str">
        <f t="shared" si="8534"/>
        <v>Inviable Sanitariamente</v>
      </c>
      <c r="LOS471" s="265" t="str">
        <f t="shared" si="8535"/>
        <v>Inviable Sanitariamente</v>
      </c>
      <c r="LOT471" s="265" t="str">
        <f t="shared" si="8536"/>
        <v>Inviable Sanitariamente</v>
      </c>
      <c r="LOU471" s="265" t="str">
        <f t="shared" si="8537"/>
        <v>Inviable Sanitariamente</v>
      </c>
      <c r="LOV471" s="265" t="str">
        <f t="shared" si="8538"/>
        <v>Inviable Sanitariamente</v>
      </c>
      <c r="LOW471" s="265" t="str">
        <f t="shared" si="8539"/>
        <v>Inviable Sanitariamente</v>
      </c>
      <c r="LOX471" s="265" t="str">
        <f t="shared" si="8540"/>
        <v>Inviable Sanitariamente</v>
      </c>
      <c r="LOY471" s="265" t="str">
        <f t="shared" si="8541"/>
        <v>Inviable Sanitariamente</v>
      </c>
      <c r="LOZ471" s="265" t="str">
        <f t="shared" si="8542"/>
        <v>Inviable Sanitariamente</v>
      </c>
      <c r="LPA471" s="265" t="str">
        <f t="shared" si="8543"/>
        <v>Inviable Sanitariamente</v>
      </c>
      <c r="LPB471" s="265" t="str">
        <f t="shared" si="8544"/>
        <v>Inviable Sanitariamente</v>
      </c>
      <c r="LPC471" s="265" t="str">
        <f t="shared" si="8545"/>
        <v>Inviable Sanitariamente</v>
      </c>
      <c r="LPD471" s="265" t="str">
        <f t="shared" si="8546"/>
        <v>Inviable Sanitariamente</v>
      </c>
      <c r="LPE471" s="265" t="str">
        <f t="shared" si="8547"/>
        <v>Inviable Sanitariamente</v>
      </c>
      <c r="LPF471" s="265" t="str">
        <f t="shared" si="8548"/>
        <v>Inviable Sanitariamente</v>
      </c>
      <c r="LPG471" s="265" t="str">
        <f t="shared" si="8549"/>
        <v>Inviable Sanitariamente</v>
      </c>
      <c r="LPH471" s="265" t="str">
        <f t="shared" si="8550"/>
        <v>Inviable Sanitariamente</v>
      </c>
      <c r="LPI471" s="265" t="str">
        <f t="shared" si="8551"/>
        <v>Inviable Sanitariamente</v>
      </c>
      <c r="LPJ471" s="265" t="str">
        <f t="shared" si="8552"/>
        <v>Inviable Sanitariamente</v>
      </c>
      <c r="LPK471" s="265" t="str">
        <f t="shared" si="8553"/>
        <v>Inviable Sanitariamente</v>
      </c>
      <c r="LPL471" s="265" t="str">
        <f t="shared" si="8554"/>
        <v>Inviable Sanitariamente</v>
      </c>
      <c r="LPM471" s="265" t="str">
        <f t="shared" si="8555"/>
        <v>Inviable Sanitariamente</v>
      </c>
      <c r="LPN471" s="265" t="str">
        <f t="shared" si="8556"/>
        <v>Inviable Sanitariamente</v>
      </c>
      <c r="LPO471" s="265" t="str">
        <f t="shared" si="8557"/>
        <v>Inviable Sanitariamente</v>
      </c>
      <c r="LPP471" s="265" t="str">
        <f t="shared" si="8558"/>
        <v>Inviable Sanitariamente</v>
      </c>
      <c r="LPQ471" s="265" t="str">
        <f t="shared" si="8559"/>
        <v>Inviable Sanitariamente</v>
      </c>
      <c r="LPR471" s="265" t="str">
        <f t="shared" si="8560"/>
        <v>Inviable Sanitariamente</v>
      </c>
      <c r="LPS471" s="265" t="str">
        <f t="shared" si="8561"/>
        <v>Inviable Sanitariamente</v>
      </c>
      <c r="LPT471" s="265" t="str">
        <f t="shared" si="8562"/>
        <v>Inviable Sanitariamente</v>
      </c>
      <c r="LPU471" s="265" t="str">
        <f t="shared" si="8563"/>
        <v>Inviable Sanitariamente</v>
      </c>
      <c r="LPV471" s="265" t="str">
        <f t="shared" si="8564"/>
        <v>Inviable Sanitariamente</v>
      </c>
      <c r="LPW471" s="265" t="str">
        <f t="shared" si="8565"/>
        <v>Inviable Sanitariamente</v>
      </c>
      <c r="LPX471" s="265" t="str">
        <f t="shared" si="8566"/>
        <v>Inviable Sanitariamente</v>
      </c>
      <c r="LPY471" s="265" t="str">
        <f t="shared" si="8567"/>
        <v>Inviable Sanitariamente</v>
      </c>
      <c r="LPZ471" s="265" t="str">
        <f t="shared" si="8568"/>
        <v>Inviable Sanitariamente</v>
      </c>
      <c r="LQA471" s="265" t="str">
        <f t="shared" si="8569"/>
        <v>Inviable Sanitariamente</v>
      </c>
      <c r="LQB471" s="265" t="str">
        <f t="shared" si="8570"/>
        <v>Inviable Sanitariamente</v>
      </c>
      <c r="LQC471" s="265" t="str">
        <f t="shared" si="8571"/>
        <v>Inviable Sanitariamente</v>
      </c>
      <c r="LQD471" s="265" t="str">
        <f t="shared" si="8572"/>
        <v>Inviable Sanitariamente</v>
      </c>
      <c r="LQE471" s="265" t="str">
        <f t="shared" si="8573"/>
        <v>Inviable Sanitariamente</v>
      </c>
      <c r="LQF471" s="265" t="str">
        <f t="shared" si="8574"/>
        <v>Inviable Sanitariamente</v>
      </c>
      <c r="LQG471" s="265" t="str">
        <f t="shared" si="8575"/>
        <v>Inviable Sanitariamente</v>
      </c>
      <c r="LQH471" s="265" t="str">
        <f t="shared" si="8576"/>
        <v>Inviable Sanitariamente</v>
      </c>
      <c r="LQI471" s="265" t="str">
        <f t="shared" si="8577"/>
        <v>Inviable Sanitariamente</v>
      </c>
      <c r="LQJ471" s="265" t="str">
        <f t="shared" si="8578"/>
        <v>Inviable Sanitariamente</v>
      </c>
      <c r="LQK471" s="265" t="str">
        <f t="shared" si="8579"/>
        <v>Inviable Sanitariamente</v>
      </c>
      <c r="LQL471" s="265" t="str">
        <f t="shared" si="8580"/>
        <v>Inviable Sanitariamente</v>
      </c>
      <c r="LQM471" s="265" t="str">
        <f t="shared" si="8581"/>
        <v>Inviable Sanitariamente</v>
      </c>
      <c r="LQN471" s="265" t="str">
        <f t="shared" si="8582"/>
        <v>Inviable Sanitariamente</v>
      </c>
      <c r="LQO471" s="265" t="str">
        <f t="shared" si="8583"/>
        <v>Inviable Sanitariamente</v>
      </c>
      <c r="LQP471" s="265" t="str">
        <f t="shared" si="8584"/>
        <v>Inviable Sanitariamente</v>
      </c>
      <c r="LQQ471" s="265" t="str">
        <f t="shared" si="8585"/>
        <v>Inviable Sanitariamente</v>
      </c>
      <c r="LQR471" s="265" t="str">
        <f t="shared" si="8586"/>
        <v>Inviable Sanitariamente</v>
      </c>
      <c r="LQS471" s="265" t="str">
        <f t="shared" si="8587"/>
        <v>Inviable Sanitariamente</v>
      </c>
      <c r="LQT471" s="265" t="str">
        <f t="shared" si="8588"/>
        <v>Inviable Sanitariamente</v>
      </c>
      <c r="LQU471" s="265" t="str">
        <f t="shared" si="8589"/>
        <v>Inviable Sanitariamente</v>
      </c>
      <c r="LQV471" s="265" t="str">
        <f t="shared" si="8590"/>
        <v>Inviable Sanitariamente</v>
      </c>
      <c r="LQW471" s="265" t="str">
        <f t="shared" si="8591"/>
        <v>Inviable Sanitariamente</v>
      </c>
      <c r="LQX471" s="265" t="str">
        <f t="shared" si="8592"/>
        <v>Inviable Sanitariamente</v>
      </c>
      <c r="LQY471" s="265" t="str">
        <f t="shared" si="8593"/>
        <v>Inviable Sanitariamente</v>
      </c>
      <c r="LQZ471" s="265" t="str">
        <f t="shared" si="8594"/>
        <v>Inviable Sanitariamente</v>
      </c>
      <c r="LRA471" s="265" t="str">
        <f t="shared" si="8595"/>
        <v>Inviable Sanitariamente</v>
      </c>
      <c r="LRB471" s="265" t="str">
        <f t="shared" si="8596"/>
        <v>Inviable Sanitariamente</v>
      </c>
      <c r="LRC471" s="265" t="str">
        <f t="shared" si="8597"/>
        <v>Inviable Sanitariamente</v>
      </c>
      <c r="LRD471" s="265" t="str">
        <f t="shared" si="8598"/>
        <v>Inviable Sanitariamente</v>
      </c>
      <c r="LRE471" s="265" t="str">
        <f t="shared" si="8599"/>
        <v>Inviable Sanitariamente</v>
      </c>
      <c r="LRF471" s="265" t="str">
        <f t="shared" si="8600"/>
        <v>Inviable Sanitariamente</v>
      </c>
      <c r="LRG471" s="265" t="str">
        <f t="shared" si="8601"/>
        <v>Inviable Sanitariamente</v>
      </c>
      <c r="LRH471" s="265" t="str">
        <f t="shared" si="8602"/>
        <v>Inviable Sanitariamente</v>
      </c>
      <c r="LRI471" s="265" t="str">
        <f t="shared" si="8603"/>
        <v>Inviable Sanitariamente</v>
      </c>
      <c r="LRJ471" s="265" t="str">
        <f t="shared" si="8604"/>
        <v>Inviable Sanitariamente</v>
      </c>
      <c r="LRK471" s="265" t="str">
        <f t="shared" si="8605"/>
        <v>Inviable Sanitariamente</v>
      </c>
      <c r="LRL471" s="265" t="str">
        <f t="shared" si="8606"/>
        <v>Inviable Sanitariamente</v>
      </c>
      <c r="LRM471" s="265" t="str">
        <f t="shared" si="8607"/>
        <v>Inviable Sanitariamente</v>
      </c>
      <c r="LRN471" s="265" t="str">
        <f t="shared" si="8608"/>
        <v>Inviable Sanitariamente</v>
      </c>
      <c r="LRO471" s="265" t="str">
        <f t="shared" si="8609"/>
        <v>Inviable Sanitariamente</v>
      </c>
      <c r="LRP471" s="265" t="str">
        <f t="shared" si="8610"/>
        <v>Inviable Sanitariamente</v>
      </c>
      <c r="LRQ471" s="265" t="str">
        <f t="shared" si="8611"/>
        <v>Inviable Sanitariamente</v>
      </c>
      <c r="LRR471" s="265" t="str">
        <f t="shared" si="8612"/>
        <v>Inviable Sanitariamente</v>
      </c>
      <c r="LRS471" s="265" t="str">
        <f t="shared" si="8613"/>
        <v>Inviable Sanitariamente</v>
      </c>
      <c r="LRT471" s="265" t="str">
        <f t="shared" si="8614"/>
        <v>Inviable Sanitariamente</v>
      </c>
      <c r="LRU471" s="265" t="str">
        <f t="shared" si="8615"/>
        <v>Inviable Sanitariamente</v>
      </c>
      <c r="LRV471" s="265" t="str">
        <f t="shared" si="8616"/>
        <v>Inviable Sanitariamente</v>
      </c>
      <c r="LRW471" s="265" t="str">
        <f t="shared" si="8617"/>
        <v>Inviable Sanitariamente</v>
      </c>
      <c r="LRX471" s="265" t="str">
        <f t="shared" si="8618"/>
        <v>Inviable Sanitariamente</v>
      </c>
      <c r="LRY471" s="265" t="str">
        <f t="shared" si="8619"/>
        <v>Inviable Sanitariamente</v>
      </c>
      <c r="LRZ471" s="265" t="str">
        <f t="shared" si="8620"/>
        <v>Inviable Sanitariamente</v>
      </c>
      <c r="LSA471" s="265" t="str">
        <f t="shared" si="8621"/>
        <v>Inviable Sanitariamente</v>
      </c>
      <c r="LSB471" s="265" t="str">
        <f t="shared" si="8622"/>
        <v>Inviable Sanitariamente</v>
      </c>
      <c r="LSC471" s="265" t="str">
        <f t="shared" si="8623"/>
        <v>Inviable Sanitariamente</v>
      </c>
      <c r="LSD471" s="265" t="str">
        <f t="shared" si="8624"/>
        <v>Inviable Sanitariamente</v>
      </c>
      <c r="LSE471" s="265" t="str">
        <f t="shared" si="8625"/>
        <v>Inviable Sanitariamente</v>
      </c>
      <c r="LSF471" s="265" t="str">
        <f t="shared" si="8626"/>
        <v>Inviable Sanitariamente</v>
      </c>
      <c r="LSG471" s="265" t="str">
        <f t="shared" si="8627"/>
        <v>Inviable Sanitariamente</v>
      </c>
      <c r="LSH471" s="265" t="str">
        <f t="shared" si="8628"/>
        <v>Inviable Sanitariamente</v>
      </c>
      <c r="LSI471" s="265" t="str">
        <f t="shared" si="8629"/>
        <v>Inviable Sanitariamente</v>
      </c>
      <c r="LSJ471" s="265" t="str">
        <f t="shared" si="8630"/>
        <v>Inviable Sanitariamente</v>
      </c>
      <c r="LSK471" s="265" t="str">
        <f t="shared" si="8631"/>
        <v>Inviable Sanitariamente</v>
      </c>
      <c r="LSL471" s="265" t="str">
        <f t="shared" si="8632"/>
        <v>Inviable Sanitariamente</v>
      </c>
      <c r="LSM471" s="265" t="str">
        <f t="shared" si="8633"/>
        <v>Inviable Sanitariamente</v>
      </c>
      <c r="LSN471" s="265" t="str">
        <f t="shared" si="8634"/>
        <v>Inviable Sanitariamente</v>
      </c>
      <c r="LSO471" s="265" t="str">
        <f t="shared" si="8635"/>
        <v>Inviable Sanitariamente</v>
      </c>
      <c r="LSP471" s="265" t="str">
        <f t="shared" si="8636"/>
        <v>Inviable Sanitariamente</v>
      </c>
      <c r="LSQ471" s="265" t="str">
        <f t="shared" si="8637"/>
        <v>Inviable Sanitariamente</v>
      </c>
      <c r="LSR471" s="265" t="str">
        <f t="shared" si="8638"/>
        <v>Inviable Sanitariamente</v>
      </c>
      <c r="LSS471" s="265" t="str">
        <f t="shared" si="8639"/>
        <v>Inviable Sanitariamente</v>
      </c>
      <c r="LST471" s="265" t="str">
        <f t="shared" si="8640"/>
        <v>Inviable Sanitariamente</v>
      </c>
      <c r="LSU471" s="265" t="str">
        <f t="shared" si="8641"/>
        <v>Inviable Sanitariamente</v>
      </c>
      <c r="LSV471" s="265" t="str">
        <f t="shared" si="8642"/>
        <v>Inviable Sanitariamente</v>
      </c>
      <c r="LSW471" s="265" t="str">
        <f t="shared" si="8643"/>
        <v>Inviable Sanitariamente</v>
      </c>
      <c r="LSX471" s="265" t="str">
        <f t="shared" si="8644"/>
        <v>Inviable Sanitariamente</v>
      </c>
      <c r="LSY471" s="265" t="str">
        <f t="shared" si="8645"/>
        <v>Inviable Sanitariamente</v>
      </c>
      <c r="LSZ471" s="265" t="str">
        <f t="shared" si="8646"/>
        <v>Inviable Sanitariamente</v>
      </c>
      <c r="LTA471" s="265" t="str">
        <f t="shared" si="8647"/>
        <v>Inviable Sanitariamente</v>
      </c>
      <c r="LTB471" s="265" t="str">
        <f t="shared" si="8648"/>
        <v>Inviable Sanitariamente</v>
      </c>
      <c r="LTC471" s="265" t="str">
        <f t="shared" si="8649"/>
        <v>Inviable Sanitariamente</v>
      </c>
      <c r="LTD471" s="265" t="str">
        <f t="shared" si="8650"/>
        <v>Inviable Sanitariamente</v>
      </c>
      <c r="LTE471" s="265" t="str">
        <f t="shared" si="8651"/>
        <v>Inviable Sanitariamente</v>
      </c>
      <c r="LTF471" s="265" t="str">
        <f t="shared" si="8652"/>
        <v>Inviable Sanitariamente</v>
      </c>
      <c r="LTG471" s="265" t="str">
        <f t="shared" si="8653"/>
        <v>Inviable Sanitariamente</v>
      </c>
      <c r="LTH471" s="265" t="str">
        <f t="shared" si="8654"/>
        <v>Inviable Sanitariamente</v>
      </c>
      <c r="LTI471" s="265" t="str">
        <f t="shared" si="8655"/>
        <v>Inviable Sanitariamente</v>
      </c>
      <c r="LTJ471" s="265" t="str">
        <f t="shared" si="8656"/>
        <v>Inviable Sanitariamente</v>
      </c>
      <c r="LTK471" s="265" t="str">
        <f t="shared" si="8657"/>
        <v>Inviable Sanitariamente</v>
      </c>
      <c r="LTL471" s="265" t="str">
        <f t="shared" si="8658"/>
        <v>Inviable Sanitariamente</v>
      </c>
      <c r="LTM471" s="265" t="str">
        <f t="shared" si="8659"/>
        <v>Inviable Sanitariamente</v>
      </c>
      <c r="LTN471" s="265" t="str">
        <f t="shared" si="8660"/>
        <v>Inviable Sanitariamente</v>
      </c>
      <c r="LTO471" s="265" t="str">
        <f t="shared" si="8661"/>
        <v>Inviable Sanitariamente</v>
      </c>
      <c r="LTP471" s="265" t="str">
        <f t="shared" si="8662"/>
        <v>Inviable Sanitariamente</v>
      </c>
      <c r="LTQ471" s="265" t="str">
        <f t="shared" si="8663"/>
        <v>Inviable Sanitariamente</v>
      </c>
      <c r="LTR471" s="265" t="str">
        <f t="shared" si="8664"/>
        <v>Inviable Sanitariamente</v>
      </c>
      <c r="LTS471" s="265" t="str">
        <f t="shared" si="8665"/>
        <v>Inviable Sanitariamente</v>
      </c>
      <c r="LTT471" s="265" t="str">
        <f t="shared" si="8666"/>
        <v>Inviable Sanitariamente</v>
      </c>
      <c r="LTU471" s="265" t="str">
        <f t="shared" si="8667"/>
        <v>Inviable Sanitariamente</v>
      </c>
      <c r="LTV471" s="265" t="str">
        <f t="shared" si="8668"/>
        <v>Inviable Sanitariamente</v>
      </c>
      <c r="LTW471" s="265" t="str">
        <f t="shared" si="8669"/>
        <v>Inviable Sanitariamente</v>
      </c>
      <c r="LTX471" s="265" t="str">
        <f t="shared" si="8670"/>
        <v>Inviable Sanitariamente</v>
      </c>
      <c r="LTY471" s="265" t="str">
        <f t="shared" si="8671"/>
        <v>Inviable Sanitariamente</v>
      </c>
      <c r="LTZ471" s="265" t="str">
        <f t="shared" si="8672"/>
        <v>Inviable Sanitariamente</v>
      </c>
      <c r="LUA471" s="265" t="str">
        <f t="shared" si="8673"/>
        <v>Inviable Sanitariamente</v>
      </c>
      <c r="LUB471" s="265" t="str">
        <f t="shared" si="8674"/>
        <v>Inviable Sanitariamente</v>
      </c>
      <c r="LUC471" s="265" t="str">
        <f t="shared" si="8675"/>
        <v>Inviable Sanitariamente</v>
      </c>
      <c r="LUD471" s="265" t="str">
        <f t="shared" si="8676"/>
        <v>Inviable Sanitariamente</v>
      </c>
      <c r="LUE471" s="265" t="str">
        <f t="shared" si="8677"/>
        <v>Inviable Sanitariamente</v>
      </c>
      <c r="LUF471" s="265" t="str">
        <f t="shared" si="8678"/>
        <v>Inviable Sanitariamente</v>
      </c>
      <c r="LUG471" s="265" t="str">
        <f t="shared" si="8679"/>
        <v>Inviable Sanitariamente</v>
      </c>
      <c r="LUH471" s="265" t="str">
        <f t="shared" si="8680"/>
        <v>Inviable Sanitariamente</v>
      </c>
      <c r="LUI471" s="265" t="str">
        <f t="shared" si="8681"/>
        <v>Inviable Sanitariamente</v>
      </c>
      <c r="LUJ471" s="265" t="str">
        <f t="shared" si="8682"/>
        <v>Inviable Sanitariamente</v>
      </c>
      <c r="LUK471" s="265" t="str">
        <f t="shared" si="8683"/>
        <v>Inviable Sanitariamente</v>
      </c>
      <c r="LUL471" s="265" t="str">
        <f t="shared" si="8684"/>
        <v>Inviable Sanitariamente</v>
      </c>
      <c r="LUM471" s="265" t="str">
        <f t="shared" si="8685"/>
        <v>Inviable Sanitariamente</v>
      </c>
      <c r="LUN471" s="265" t="str">
        <f t="shared" si="8686"/>
        <v>Inviable Sanitariamente</v>
      </c>
      <c r="LUO471" s="265" t="str">
        <f t="shared" si="8687"/>
        <v>Inviable Sanitariamente</v>
      </c>
      <c r="LUP471" s="265" t="str">
        <f t="shared" si="8688"/>
        <v>Inviable Sanitariamente</v>
      </c>
      <c r="LUQ471" s="265" t="str">
        <f t="shared" si="8689"/>
        <v>Inviable Sanitariamente</v>
      </c>
      <c r="LUR471" s="265" t="str">
        <f t="shared" si="8690"/>
        <v>Inviable Sanitariamente</v>
      </c>
      <c r="LUS471" s="265" t="str">
        <f t="shared" si="8691"/>
        <v>Inviable Sanitariamente</v>
      </c>
      <c r="LUT471" s="265" t="str">
        <f t="shared" si="8692"/>
        <v>Inviable Sanitariamente</v>
      </c>
      <c r="LUU471" s="265" t="str">
        <f t="shared" si="8693"/>
        <v>Inviable Sanitariamente</v>
      </c>
      <c r="LUV471" s="265" t="str">
        <f t="shared" si="8694"/>
        <v>Inviable Sanitariamente</v>
      </c>
      <c r="LUW471" s="265" t="str">
        <f t="shared" si="8695"/>
        <v>Inviable Sanitariamente</v>
      </c>
      <c r="LUX471" s="265" t="str">
        <f t="shared" si="8696"/>
        <v>Inviable Sanitariamente</v>
      </c>
      <c r="LUY471" s="265" t="str">
        <f t="shared" si="8697"/>
        <v>Inviable Sanitariamente</v>
      </c>
      <c r="LUZ471" s="265" t="str">
        <f t="shared" si="8698"/>
        <v>Inviable Sanitariamente</v>
      </c>
      <c r="LVA471" s="265" t="str">
        <f t="shared" si="8699"/>
        <v>Inviable Sanitariamente</v>
      </c>
      <c r="LVB471" s="265" t="str">
        <f t="shared" si="8700"/>
        <v>Inviable Sanitariamente</v>
      </c>
      <c r="LVC471" s="265" t="str">
        <f t="shared" si="8701"/>
        <v>Inviable Sanitariamente</v>
      </c>
      <c r="LVD471" s="265" t="str">
        <f t="shared" si="8702"/>
        <v>Inviable Sanitariamente</v>
      </c>
      <c r="LVE471" s="265" t="str">
        <f t="shared" si="8703"/>
        <v>Inviable Sanitariamente</v>
      </c>
      <c r="LVF471" s="265" t="str">
        <f t="shared" si="8704"/>
        <v>Inviable Sanitariamente</v>
      </c>
      <c r="LVG471" s="265" t="str">
        <f t="shared" si="8705"/>
        <v>Inviable Sanitariamente</v>
      </c>
      <c r="LVH471" s="265" t="str">
        <f t="shared" si="8706"/>
        <v>Inviable Sanitariamente</v>
      </c>
      <c r="LVI471" s="265" t="str">
        <f t="shared" si="8707"/>
        <v>Inviable Sanitariamente</v>
      </c>
      <c r="LVJ471" s="265" t="str">
        <f t="shared" si="8708"/>
        <v>Inviable Sanitariamente</v>
      </c>
      <c r="LVK471" s="265" t="str">
        <f t="shared" si="8709"/>
        <v>Inviable Sanitariamente</v>
      </c>
      <c r="LVL471" s="265" t="str">
        <f t="shared" si="8710"/>
        <v>Inviable Sanitariamente</v>
      </c>
      <c r="LVM471" s="265" t="str">
        <f t="shared" si="8711"/>
        <v>Inviable Sanitariamente</v>
      </c>
      <c r="LVN471" s="265" t="str">
        <f t="shared" si="8712"/>
        <v>Inviable Sanitariamente</v>
      </c>
      <c r="LVO471" s="265" t="str">
        <f t="shared" si="8713"/>
        <v>Inviable Sanitariamente</v>
      </c>
      <c r="LVP471" s="265" t="str">
        <f t="shared" si="8714"/>
        <v>Inviable Sanitariamente</v>
      </c>
      <c r="LVQ471" s="265" t="str">
        <f t="shared" si="8715"/>
        <v>Inviable Sanitariamente</v>
      </c>
      <c r="LVR471" s="265" t="str">
        <f t="shared" si="8716"/>
        <v>Inviable Sanitariamente</v>
      </c>
      <c r="LVS471" s="265" t="str">
        <f t="shared" si="8717"/>
        <v>Inviable Sanitariamente</v>
      </c>
      <c r="LVT471" s="265" t="str">
        <f t="shared" si="8718"/>
        <v>Inviable Sanitariamente</v>
      </c>
      <c r="LVU471" s="265" t="str">
        <f t="shared" si="8719"/>
        <v>Inviable Sanitariamente</v>
      </c>
      <c r="LVV471" s="265" t="str">
        <f t="shared" si="8720"/>
        <v>Inviable Sanitariamente</v>
      </c>
      <c r="LVW471" s="265" t="str">
        <f t="shared" si="8721"/>
        <v>Inviable Sanitariamente</v>
      </c>
      <c r="LVX471" s="265" t="str">
        <f t="shared" si="8722"/>
        <v>Inviable Sanitariamente</v>
      </c>
      <c r="LVY471" s="265" t="str">
        <f t="shared" si="8723"/>
        <v>Inviable Sanitariamente</v>
      </c>
      <c r="LVZ471" s="265" t="str">
        <f t="shared" si="8724"/>
        <v>Inviable Sanitariamente</v>
      </c>
      <c r="LWA471" s="265" t="str">
        <f t="shared" si="8725"/>
        <v>Inviable Sanitariamente</v>
      </c>
      <c r="LWB471" s="265" t="str">
        <f t="shared" si="8726"/>
        <v>Inviable Sanitariamente</v>
      </c>
      <c r="LWC471" s="265" t="str">
        <f t="shared" si="8727"/>
        <v>Inviable Sanitariamente</v>
      </c>
      <c r="LWD471" s="265" t="str">
        <f t="shared" si="8728"/>
        <v>Inviable Sanitariamente</v>
      </c>
      <c r="LWE471" s="265" t="str">
        <f t="shared" si="8729"/>
        <v>Inviable Sanitariamente</v>
      </c>
      <c r="LWF471" s="265" t="str">
        <f t="shared" si="8730"/>
        <v>Inviable Sanitariamente</v>
      </c>
      <c r="LWG471" s="265" t="str">
        <f t="shared" si="8731"/>
        <v>Inviable Sanitariamente</v>
      </c>
      <c r="LWH471" s="265" t="str">
        <f t="shared" si="8732"/>
        <v>Inviable Sanitariamente</v>
      </c>
      <c r="LWI471" s="265" t="str">
        <f t="shared" si="8733"/>
        <v>Inviable Sanitariamente</v>
      </c>
      <c r="LWJ471" s="265" t="str">
        <f t="shared" si="8734"/>
        <v>Inviable Sanitariamente</v>
      </c>
      <c r="LWK471" s="265" t="str">
        <f t="shared" si="8735"/>
        <v>Inviable Sanitariamente</v>
      </c>
      <c r="LWL471" s="265" t="str">
        <f t="shared" si="8736"/>
        <v>Inviable Sanitariamente</v>
      </c>
      <c r="LWM471" s="265" t="str">
        <f t="shared" si="8737"/>
        <v>Inviable Sanitariamente</v>
      </c>
      <c r="LWN471" s="265" t="str">
        <f t="shared" si="8738"/>
        <v>Inviable Sanitariamente</v>
      </c>
      <c r="LWO471" s="265" t="str">
        <f t="shared" si="8739"/>
        <v>Inviable Sanitariamente</v>
      </c>
      <c r="LWP471" s="265" t="str">
        <f t="shared" si="8740"/>
        <v>Inviable Sanitariamente</v>
      </c>
      <c r="LWQ471" s="265" t="str">
        <f t="shared" si="8741"/>
        <v>Inviable Sanitariamente</v>
      </c>
      <c r="LWR471" s="265" t="str">
        <f t="shared" si="8742"/>
        <v>Inviable Sanitariamente</v>
      </c>
      <c r="LWS471" s="265" t="str">
        <f t="shared" si="8743"/>
        <v>Inviable Sanitariamente</v>
      </c>
      <c r="LWT471" s="265" t="str">
        <f t="shared" si="8744"/>
        <v>Inviable Sanitariamente</v>
      </c>
      <c r="LWU471" s="265" t="str">
        <f t="shared" si="8745"/>
        <v>Inviable Sanitariamente</v>
      </c>
      <c r="LWV471" s="265" t="str">
        <f t="shared" si="8746"/>
        <v>Inviable Sanitariamente</v>
      </c>
      <c r="LWW471" s="265" t="str">
        <f t="shared" si="8747"/>
        <v>Inviable Sanitariamente</v>
      </c>
      <c r="LWX471" s="265" t="str">
        <f t="shared" si="8748"/>
        <v>Inviable Sanitariamente</v>
      </c>
      <c r="LWY471" s="265" t="str">
        <f t="shared" si="8749"/>
        <v>Inviable Sanitariamente</v>
      </c>
      <c r="LWZ471" s="265" t="str">
        <f t="shared" si="8750"/>
        <v>Inviable Sanitariamente</v>
      </c>
      <c r="LXA471" s="265" t="str">
        <f t="shared" si="8751"/>
        <v>Inviable Sanitariamente</v>
      </c>
      <c r="LXB471" s="265" t="str">
        <f t="shared" si="8752"/>
        <v>Inviable Sanitariamente</v>
      </c>
      <c r="LXC471" s="265" t="str">
        <f t="shared" si="8753"/>
        <v>Inviable Sanitariamente</v>
      </c>
      <c r="LXD471" s="265" t="str">
        <f t="shared" si="8754"/>
        <v>Inviable Sanitariamente</v>
      </c>
      <c r="LXE471" s="265" t="str">
        <f t="shared" si="8755"/>
        <v>Inviable Sanitariamente</v>
      </c>
      <c r="LXF471" s="265" t="str">
        <f t="shared" si="8756"/>
        <v>Inviable Sanitariamente</v>
      </c>
      <c r="LXG471" s="265" t="str">
        <f t="shared" si="8757"/>
        <v>Inviable Sanitariamente</v>
      </c>
      <c r="LXH471" s="265" t="str">
        <f t="shared" si="8758"/>
        <v>Inviable Sanitariamente</v>
      </c>
      <c r="LXI471" s="265" t="str">
        <f t="shared" si="8759"/>
        <v>Inviable Sanitariamente</v>
      </c>
      <c r="LXJ471" s="265" t="str">
        <f t="shared" si="8760"/>
        <v>Inviable Sanitariamente</v>
      </c>
      <c r="LXK471" s="265" t="str">
        <f t="shared" si="8761"/>
        <v>Inviable Sanitariamente</v>
      </c>
      <c r="LXL471" s="265" t="str">
        <f t="shared" si="8762"/>
        <v>Inviable Sanitariamente</v>
      </c>
      <c r="LXM471" s="265" t="str">
        <f t="shared" si="8763"/>
        <v>Inviable Sanitariamente</v>
      </c>
      <c r="LXN471" s="265" t="str">
        <f t="shared" si="8764"/>
        <v>Inviable Sanitariamente</v>
      </c>
      <c r="LXO471" s="265" t="str">
        <f t="shared" si="8765"/>
        <v>Inviable Sanitariamente</v>
      </c>
      <c r="LXP471" s="265" t="str">
        <f t="shared" si="8766"/>
        <v>Inviable Sanitariamente</v>
      </c>
      <c r="LXQ471" s="265" t="str">
        <f t="shared" si="8767"/>
        <v>Inviable Sanitariamente</v>
      </c>
      <c r="LXR471" s="265" t="str">
        <f t="shared" si="8768"/>
        <v>Inviable Sanitariamente</v>
      </c>
      <c r="LXS471" s="265" t="str">
        <f t="shared" si="8769"/>
        <v>Inviable Sanitariamente</v>
      </c>
      <c r="LXT471" s="265" t="str">
        <f t="shared" si="8770"/>
        <v>Inviable Sanitariamente</v>
      </c>
      <c r="LXU471" s="265" t="str">
        <f t="shared" si="8771"/>
        <v>Inviable Sanitariamente</v>
      </c>
      <c r="LXV471" s="265" t="str">
        <f t="shared" si="8772"/>
        <v>Inviable Sanitariamente</v>
      </c>
      <c r="LXW471" s="265" t="str">
        <f t="shared" si="8773"/>
        <v>Inviable Sanitariamente</v>
      </c>
      <c r="LXX471" s="265" t="str">
        <f t="shared" si="8774"/>
        <v>Inviable Sanitariamente</v>
      </c>
      <c r="LXY471" s="265" t="str">
        <f t="shared" si="8775"/>
        <v>Inviable Sanitariamente</v>
      </c>
      <c r="LXZ471" s="265" t="str">
        <f t="shared" si="8776"/>
        <v>Inviable Sanitariamente</v>
      </c>
      <c r="LYA471" s="265" t="str">
        <f t="shared" si="8777"/>
        <v>Inviable Sanitariamente</v>
      </c>
      <c r="LYB471" s="265" t="str">
        <f t="shared" si="8778"/>
        <v>Inviable Sanitariamente</v>
      </c>
      <c r="LYC471" s="265" t="str">
        <f t="shared" si="8779"/>
        <v>Inviable Sanitariamente</v>
      </c>
      <c r="LYD471" s="265" t="str">
        <f t="shared" si="8780"/>
        <v>Inviable Sanitariamente</v>
      </c>
      <c r="LYE471" s="265" t="str">
        <f t="shared" si="8781"/>
        <v>Inviable Sanitariamente</v>
      </c>
      <c r="LYF471" s="265" t="str">
        <f t="shared" si="8782"/>
        <v>Inviable Sanitariamente</v>
      </c>
      <c r="LYG471" s="265" t="str">
        <f t="shared" si="8783"/>
        <v>Inviable Sanitariamente</v>
      </c>
      <c r="LYH471" s="265" t="str">
        <f t="shared" si="8784"/>
        <v>Inviable Sanitariamente</v>
      </c>
      <c r="LYI471" s="265" t="str">
        <f t="shared" si="8785"/>
        <v>Inviable Sanitariamente</v>
      </c>
      <c r="LYJ471" s="265" t="str">
        <f t="shared" si="8786"/>
        <v>Inviable Sanitariamente</v>
      </c>
      <c r="LYK471" s="265" t="str">
        <f t="shared" si="8787"/>
        <v>Inviable Sanitariamente</v>
      </c>
      <c r="LYL471" s="265" t="str">
        <f t="shared" si="8788"/>
        <v>Inviable Sanitariamente</v>
      </c>
      <c r="LYM471" s="265" t="str">
        <f t="shared" si="8789"/>
        <v>Inviable Sanitariamente</v>
      </c>
      <c r="LYN471" s="265" t="str">
        <f t="shared" si="8790"/>
        <v>Inviable Sanitariamente</v>
      </c>
      <c r="LYO471" s="265" t="str">
        <f t="shared" si="8791"/>
        <v>Inviable Sanitariamente</v>
      </c>
      <c r="LYP471" s="265" t="str">
        <f t="shared" si="8792"/>
        <v>Inviable Sanitariamente</v>
      </c>
      <c r="LYQ471" s="265" t="str">
        <f t="shared" si="8793"/>
        <v>Inviable Sanitariamente</v>
      </c>
      <c r="LYR471" s="265" t="str">
        <f t="shared" si="8794"/>
        <v>Inviable Sanitariamente</v>
      </c>
      <c r="LYS471" s="265" t="str">
        <f t="shared" si="8795"/>
        <v>Inviable Sanitariamente</v>
      </c>
      <c r="LYT471" s="265" t="str">
        <f t="shared" si="8796"/>
        <v>Inviable Sanitariamente</v>
      </c>
      <c r="LYU471" s="265" t="str">
        <f t="shared" si="8797"/>
        <v>Inviable Sanitariamente</v>
      </c>
      <c r="LYV471" s="265" t="str">
        <f t="shared" si="8798"/>
        <v>Inviable Sanitariamente</v>
      </c>
      <c r="LYW471" s="265" t="str">
        <f t="shared" si="8799"/>
        <v>Inviable Sanitariamente</v>
      </c>
      <c r="LYX471" s="265" t="str">
        <f t="shared" si="8800"/>
        <v>Inviable Sanitariamente</v>
      </c>
      <c r="LYY471" s="265" t="str">
        <f t="shared" si="8801"/>
        <v>Inviable Sanitariamente</v>
      </c>
      <c r="LYZ471" s="265" t="str">
        <f t="shared" si="8802"/>
        <v>Inviable Sanitariamente</v>
      </c>
      <c r="LZA471" s="265" t="str">
        <f t="shared" si="8803"/>
        <v>Inviable Sanitariamente</v>
      </c>
      <c r="LZB471" s="265" t="str">
        <f t="shared" si="8804"/>
        <v>Inviable Sanitariamente</v>
      </c>
      <c r="LZC471" s="265" t="str">
        <f t="shared" si="8805"/>
        <v>Inviable Sanitariamente</v>
      </c>
      <c r="LZD471" s="265" t="str">
        <f t="shared" si="8806"/>
        <v>Inviable Sanitariamente</v>
      </c>
      <c r="LZE471" s="265" t="str">
        <f t="shared" si="8807"/>
        <v>Inviable Sanitariamente</v>
      </c>
      <c r="LZF471" s="265" t="str">
        <f t="shared" si="8808"/>
        <v>Inviable Sanitariamente</v>
      </c>
      <c r="LZG471" s="265" t="str">
        <f t="shared" si="8809"/>
        <v>Inviable Sanitariamente</v>
      </c>
      <c r="LZH471" s="265" t="str">
        <f t="shared" si="8810"/>
        <v>Inviable Sanitariamente</v>
      </c>
      <c r="LZI471" s="265" t="str">
        <f t="shared" si="8811"/>
        <v>Inviable Sanitariamente</v>
      </c>
      <c r="LZJ471" s="265" t="str">
        <f t="shared" si="8812"/>
        <v>Inviable Sanitariamente</v>
      </c>
      <c r="LZK471" s="265" t="str">
        <f t="shared" si="8813"/>
        <v>Inviable Sanitariamente</v>
      </c>
      <c r="LZL471" s="265" t="str">
        <f t="shared" si="8814"/>
        <v>Inviable Sanitariamente</v>
      </c>
      <c r="LZM471" s="265" t="str">
        <f t="shared" si="8815"/>
        <v>Inviable Sanitariamente</v>
      </c>
      <c r="LZN471" s="265" t="str">
        <f t="shared" si="8816"/>
        <v>Inviable Sanitariamente</v>
      </c>
      <c r="LZO471" s="265" t="str">
        <f t="shared" si="8817"/>
        <v>Inviable Sanitariamente</v>
      </c>
      <c r="LZP471" s="265" t="str">
        <f t="shared" si="8818"/>
        <v>Inviable Sanitariamente</v>
      </c>
      <c r="LZQ471" s="265" t="str">
        <f t="shared" si="8819"/>
        <v>Inviable Sanitariamente</v>
      </c>
      <c r="LZR471" s="265" t="str">
        <f t="shared" si="8820"/>
        <v>Inviable Sanitariamente</v>
      </c>
      <c r="LZS471" s="265" t="str">
        <f t="shared" si="8821"/>
        <v>Inviable Sanitariamente</v>
      </c>
      <c r="LZT471" s="265" t="str">
        <f t="shared" si="8822"/>
        <v>Inviable Sanitariamente</v>
      </c>
      <c r="LZU471" s="265" t="str">
        <f t="shared" si="8823"/>
        <v>Inviable Sanitariamente</v>
      </c>
      <c r="LZV471" s="265" t="str">
        <f t="shared" si="8824"/>
        <v>Inviable Sanitariamente</v>
      </c>
      <c r="LZW471" s="265" t="str">
        <f t="shared" si="8825"/>
        <v>Inviable Sanitariamente</v>
      </c>
      <c r="LZX471" s="265" t="str">
        <f t="shared" si="8826"/>
        <v>Inviable Sanitariamente</v>
      </c>
      <c r="LZY471" s="265" t="str">
        <f t="shared" si="8827"/>
        <v>Inviable Sanitariamente</v>
      </c>
      <c r="LZZ471" s="265" t="str">
        <f t="shared" si="8828"/>
        <v>Inviable Sanitariamente</v>
      </c>
      <c r="MAA471" s="265" t="str">
        <f t="shared" si="8829"/>
        <v>Inviable Sanitariamente</v>
      </c>
      <c r="MAB471" s="265" t="str">
        <f t="shared" si="8830"/>
        <v>Inviable Sanitariamente</v>
      </c>
      <c r="MAC471" s="265" t="str">
        <f t="shared" si="8831"/>
        <v>Inviable Sanitariamente</v>
      </c>
      <c r="MAD471" s="265" t="str">
        <f t="shared" si="8832"/>
        <v>Inviable Sanitariamente</v>
      </c>
      <c r="MAE471" s="265" t="str">
        <f t="shared" si="8833"/>
        <v>Inviable Sanitariamente</v>
      </c>
      <c r="MAF471" s="265" t="str">
        <f t="shared" si="8834"/>
        <v>Inviable Sanitariamente</v>
      </c>
      <c r="MAG471" s="265" t="str">
        <f t="shared" si="8835"/>
        <v>Inviable Sanitariamente</v>
      </c>
      <c r="MAH471" s="265" t="str">
        <f t="shared" si="8836"/>
        <v>Inviable Sanitariamente</v>
      </c>
      <c r="MAI471" s="265" t="str">
        <f t="shared" si="8837"/>
        <v>Inviable Sanitariamente</v>
      </c>
      <c r="MAJ471" s="265" t="str">
        <f t="shared" si="8838"/>
        <v>Inviable Sanitariamente</v>
      </c>
      <c r="MAK471" s="265" t="str">
        <f t="shared" si="8839"/>
        <v>Inviable Sanitariamente</v>
      </c>
      <c r="MAL471" s="265" t="str">
        <f t="shared" si="8840"/>
        <v>Inviable Sanitariamente</v>
      </c>
      <c r="MAM471" s="265" t="str">
        <f t="shared" si="8841"/>
        <v>Inviable Sanitariamente</v>
      </c>
      <c r="MAN471" s="265" t="str">
        <f t="shared" si="8842"/>
        <v>Inviable Sanitariamente</v>
      </c>
      <c r="MAO471" s="265" t="str">
        <f t="shared" si="8843"/>
        <v>Inviable Sanitariamente</v>
      </c>
      <c r="MAP471" s="265" t="str">
        <f t="shared" si="8844"/>
        <v>Inviable Sanitariamente</v>
      </c>
      <c r="MAQ471" s="265" t="str">
        <f t="shared" si="8845"/>
        <v>Inviable Sanitariamente</v>
      </c>
      <c r="MAR471" s="265" t="str">
        <f t="shared" si="8846"/>
        <v>Inviable Sanitariamente</v>
      </c>
      <c r="MAS471" s="265" t="str">
        <f t="shared" si="8847"/>
        <v>Inviable Sanitariamente</v>
      </c>
      <c r="MAT471" s="265" t="str">
        <f t="shared" si="8848"/>
        <v>Inviable Sanitariamente</v>
      </c>
      <c r="MAU471" s="265" t="str">
        <f t="shared" si="8849"/>
        <v>Inviable Sanitariamente</v>
      </c>
      <c r="MAV471" s="265" t="str">
        <f t="shared" si="8850"/>
        <v>Inviable Sanitariamente</v>
      </c>
      <c r="MAW471" s="265" t="str">
        <f t="shared" si="8851"/>
        <v>Inviable Sanitariamente</v>
      </c>
      <c r="MAX471" s="265" t="str">
        <f t="shared" si="8852"/>
        <v>Inviable Sanitariamente</v>
      </c>
      <c r="MAY471" s="265" t="str">
        <f t="shared" si="8853"/>
        <v>Inviable Sanitariamente</v>
      </c>
      <c r="MAZ471" s="265" t="str">
        <f t="shared" si="8854"/>
        <v>Inviable Sanitariamente</v>
      </c>
      <c r="MBA471" s="265" t="str">
        <f t="shared" si="8855"/>
        <v>Inviable Sanitariamente</v>
      </c>
      <c r="MBB471" s="265" t="str">
        <f t="shared" si="8856"/>
        <v>Inviable Sanitariamente</v>
      </c>
      <c r="MBC471" s="265" t="str">
        <f t="shared" si="8857"/>
        <v>Inviable Sanitariamente</v>
      </c>
      <c r="MBD471" s="265" t="str">
        <f t="shared" si="8858"/>
        <v>Inviable Sanitariamente</v>
      </c>
      <c r="MBE471" s="265" t="str">
        <f t="shared" si="8859"/>
        <v>Inviable Sanitariamente</v>
      </c>
      <c r="MBF471" s="265" t="str">
        <f t="shared" si="8860"/>
        <v>Inviable Sanitariamente</v>
      </c>
      <c r="MBG471" s="265" t="str">
        <f t="shared" si="8861"/>
        <v>Inviable Sanitariamente</v>
      </c>
      <c r="MBH471" s="265" t="str">
        <f t="shared" si="8862"/>
        <v>Inviable Sanitariamente</v>
      </c>
      <c r="MBI471" s="265" t="str">
        <f t="shared" si="8863"/>
        <v>Inviable Sanitariamente</v>
      </c>
      <c r="MBJ471" s="265" t="str">
        <f t="shared" si="8864"/>
        <v>Inviable Sanitariamente</v>
      </c>
      <c r="MBK471" s="265" t="str">
        <f t="shared" si="8865"/>
        <v>Inviable Sanitariamente</v>
      </c>
      <c r="MBL471" s="265" t="str">
        <f t="shared" si="8866"/>
        <v>Inviable Sanitariamente</v>
      </c>
      <c r="MBM471" s="265" t="str">
        <f t="shared" si="8867"/>
        <v>Inviable Sanitariamente</v>
      </c>
      <c r="MBN471" s="265" t="str">
        <f t="shared" si="8868"/>
        <v>Inviable Sanitariamente</v>
      </c>
      <c r="MBO471" s="265" t="str">
        <f t="shared" si="8869"/>
        <v>Inviable Sanitariamente</v>
      </c>
      <c r="MBP471" s="265" t="str">
        <f t="shared" si="8870"/>
        <v>Inviable Sanitariamente</v>
      </c>
      <c r="MBQ471" s="265" t="str">
        <f t="shared" si="8871"/>
        <v>Inviable Sanitariamente</v>
      </c>
      <c r="MBR471" s="265" t="str">
        <f t="shared" si="8872"/>
        <v>Inviable Sanitariamente</v>
      </c>
      <c r="MBS471" s="265" t="str">
        <f t="shared" si="8873"/>
        <v>Inviable Sanitariamente</v>
      </c>
      <c r="MBT471" s="265" t="str">
        <f t="shared" si="8874"/>
        <v>Inviable Sanitariamente</v>
      </c>
      <c r="MBU471" s="265" t="str">
        <f t="shared" si="8875"/>
        <v>Inviable Sanitariamente</v>
      </c>
      <c r="MBV471" s="265" t="str">
        <f t="shared" si="8876"/>
        <v>Inviable Sanitariamente</v>
      </c>
      <c r="MBW471" s="265" t="str">
        <f t="shared" si="8877"/>
        <v>Inviable Sanitariamente</v>
      </c>
      <c r="MBX471" s="265" t="str">
        <f t="shared" si="8878"/>
        <v>Inviable Sanitariamente</v>
      </c>
      <c r="MBY471" s="265" t="str">
        <f t="shared" si="8879"/>
        <v>Inviable Sanitariamente</v>
      </c>
      <c r="MBZ471" s="265" t="str">
        <f t="shared" si="8880"/>
        <v>Inviable Sanitariamente</v>
      </c>
      <c r="MCA471" s="265" t="str">
        <f t="shared" si="8881"/>
        <v>Inviable Sanitariamente</v>
      </c>
      <c r="MCB471" s="265" t="str">
        <f t="shared" si="8882"/>
        <v>Inviable Sanitariamente</v>
      </c>
      <c r="MCC471" s="265" t="str">
        <f t="shared" si="8883"/>
        <v>Inviable Sanitariamente</v>
      </c>
      <c r="MCD471" s="265" t="str">
        <f t="shared" si="8884"/>
        <v>Inviable Sanitariamente</v>
      </c>
      <c r="MCE471" s="265" t="str">
        <f t="shared" si="8885"/>
        <v>Inviable Sanitariamente</v>
      </c>
      <c r="MCF471" s="265" t="str">
        <f t="shared" si="8886"/>
        <v>Inviable Sanitariamente</v>
      </c>
      <c r="MCG471" s="265" t="str">
        <f t="shared" si="8887"/>
        <v>Inviable Sanitariamente</v>
      </c>
      <c r="MCH471" s="265" t="str">
        <f t="shared" si="8888"/>
        <v>Inviable Sanitariamente</v>
      </c>
      <c r="MCI471" s="265" t="str">
        <f t="shared" si="8889"/>
        <v>Inviable Sanitariamente</v>
      </c>
      <c r="MCJ471" s="265" t="str">
        <f t="shared" si="8890"/>
        <v>Inviable Sanitariamente</v>
      </c>
      <c r="MCK471" s="265" t="str">
        <f t="shared" si="8891"/>
        <v>Inviable Sanitariamente</v>
      </c>
      <c r="MCL471" s="265" t="str">
        <f t="shared" si="8892"/>
        <v>Inviable Sanitariamente</v>
      </c>
      <c r="MCM471" s="265" t="str">
        <f t="shared" si="8893"/>
        <v>Inviable Sanitariamente</v>
      </c>
      <c r="MCN471" s="265" t="str">
        <f t="shared" si="8894"/>
        <v>Inviable Sanitariamente</v>
      </c>
      <c r="MCO471" s="265" t="str">
        <f t="shared" si="8895"/>
        <v>Inviable Sanitariamente</v>
      </c>
      <c r="MCP471" s="265" t="str">
        <f t="shared" si="8896"/>
        <v>Inviable Sanitariamente</v>
      </c>
      <c r="MCQ471" s="265" t="str">
        <f t="shared" si="8897"/>
        <v>Inviable Sanitariamente</v>
      </c>
      <c r="MCR471" s="265" t="str">
        <f t="shared" si="8898"/>
        <v>Inviable Sanitariamente</v>
      </c>
      <c r="MCS471" s="265" t="str">
        <f t="shared" si="8899"/>
        <v>Inviable Sanitariamente</v>
      </c>
      <c r="MCT471" s="265" t="str">
        <f t="shared" si="8900"/>
        <v>Inviable Sanitariamente</v>
      </c>
      <c r="MCU471" s="265" t="str">
        <f t="shared" si="8901"/>
        <v>Inviable Sanitariamente</v>
      </c>
      <c r="MCV471" s="265" t="str">
        <f t="shared" si="8902"/>
        <v>Inviable Sanitariamente</v>
      </c>
      <c r="MCW471" s="265" t="str">
        <f t="shared" si="8903"/>
        <v>Inviable Sanitariamente</v>
      </c>
      <c r="MCX471" s="265" t="str">
        <f t="shared" si="8904"/>
        <v>Inviable Sanitariamente</v>
      </c>
      <c r="MCY471" s="265" t="str">
        <f t="shared" si="8905"/>
        <v>Inviable Sanitariamente</v>
      </c>
      <c r="MCZ471" s="265" t="str">
        <f t="shared" si="8906"/>
        <v>Inviable Sanitariamente</v>
      </c>
      <c r="MDA471" s="265" t="str">
        <f t="shared" si="8907"/>
        <v>Inviable Sanitariamente</v>
      </c>
      <c r="MDB471" s="265" t="str">
        <f t="shared" si="8908"/>
        <v>Inviable Sanitariamente</v>
      </c>
      <c r="MDC471" s="265" t="str">
        <f t="shared" si="8909"/>
        <v>Inviable Sanitariamente</v>
      </c>
      <c r="MDD471" s="265" t="str">
        <f t="shared" si="8910"/>
        <v>Inviable Sanitariamente</v>
      </c>
      <c r="MDE471" s="265" t="str">
        <f t="shared" si="8911"/>
        <v>Inviable Sanitariamente</v>
      </c>
      <c r="MDF471" s="265" t="str">
        <f t="shared" si="8912"/>
        <v>Inviable Sanitariamente</v>
      </c>
      <c r="MDG471" s="265" t="str">
        <f t="shared" si="8913"/>
        <v>Inviable Sanitariamente</v>
      </c>
      <c r="MDH471" s="265" t="str">
        <f t="shared" si="8914"/>
        <v>Inviable Sanitariamente</v>
      </c>
      <c r="MDI471" s="265" t="str">
        <f t="shared" si="8915"/>
        <v>Inviable Sanitariamente</v>
      </c>
      <c r="MDJ471" s="265" t="str">
        <f t="shared" si="8916"/>
        <v>Inviable Sanitariamente</v>
      </c>
      <c r="MDK471" s="265" t="str">
        <f t="shared" si="8917"/>
        <v>Inviable Sanitariamente</v>
      </c>
      <c r="MDL471" s="265" t="str">
        <f t="shared" si="8918"/>
        <v>Inviable Sanitariamente</v>
      </c>
      <c r="MDM471" s="265" t="str">
        <f t="shared" si="8919"/>
        <v>Inviable Sanitariamente</v>
      </c>
      <c r="MDN471" s="265" t="str">
        <f t="shared" si="8920"/>
        <v>Inviable Sanitariamente</v>
      </c>
      <c r="MDO471" s="265" t="str">
        <f t="shared" si="8921"/>
        <v>Inviable Sanitariamente</v>
      </c>
      <c r="MDP471" s="265" t="str">
        <f t="shared" si="8922"/>
        <v>Inviable Sanitariamente</v>
      </c>
      <c r="MDQ471" s="265" t="str">
        <f t="shared" si="8923"/>
        <v>Inviable Sanitariamente</v>
      </c>
      <c r="MDR471" s="265" t="str">
        <f t="shared" si="8924"/>
        <v>Inviable Sanitariamente</v>
      </c>
      <c r="MDS471" s="265" t="str">
        <f t="shared" si="8925"/>
        <v>Inviable Sanitariamente</v>
      </c>
      <c r="MDT471" s="265" t="str">
        <f t="shared" si="8926"/>
        <v>Inviable Sanitariamente</v>
      </c>
      <c r="MDU471" s="265" t="str">
        <f t="shared" si="8927"/>
        <v>Inviable Sanitariamente</v>
      </c>
      <c r="MDV471" s="265" t="str">
        <f t="shared" si="8928"/>
        <v>Inviable Sanitariamente</v>
      </c>
      <c r="MDW471" s="265" t="str">
        <f t="shared" si="8929"/>
        <v>Inviable Sanitariamente</v>
      </c>
      <c r="MDX471" s="265" t="str">
        <f t="shared" si="8930"/>
        <v>Inviable Sanitariamente</v>
      </c>
      <c r="MDY471" s="265" t="str">
        <f t="shared" si="8931"/>
        <v>Inviable Sanitariamente</v>
      </c>
      <c r="MDZ471" s="265" t="str">
        <f t="shared" si="8932"/>
        <v>Inviable Sanitariamente</v>
      </c>
      <c r="MEA471" s="265" t="str">
        <f t="shared" si="8933"/>
        <v>Inviable Sanitariamente</v>
      </c>
      <c r="MEB471" s="265" t="str">
        <f t="shared" si="8934"/>
        <v>Inviable Sanitariamente</v>
      </c>
      <c r="MEC471" s="265" t="str">
        <f t="shared" si="8935"/>
        <v>Inviable Sanitariamente</v>
      </c>
      <c r="MED471" s="265" t="str">
        <f t="shared" si="8936"/>
        <v>Inviable Sanitariamente</v>
      </c>
      <c r="MEE471" s="265" t="str">
        <f t="shared" si="8937"/>
        <v>Inviable Sanitariamente</v>
      </c>
      <c r="MEF471" s="265" t="str">
        <f t="shared" si="8938"/>
        <v>Inviable Sanitariamente</v>
      </c>
      <c r="MEG471" s="265" t="str">
        <f t="shared" si="8939"/>
        <v>Inviable Sanitariamente</v>
      </c>
      <c r="MEH471" s="265" t="str">
        <f t="shared" si="8940"/>
        <v>Inviable Sanitariamente</v>
      </c>
      <c r="MEI471" s="265" t="str">
        <f t="shared" si="8941"/>
        <v>Inviable Sanitariamente</v>
      </c>
      <c r="MEJ471" s="265" t="str">
        <f t="shared" si="8942"/>
        <v>Inviable Sanitariamente</v>
      </c>
      <c r="MEK471" s="265" t="str">
        <f t="shared" si="8943"/>
        <v>Inviable Sanitariamente</v>
      </c>
      <c r="MEL471" s="265" t="str">
        <f t="shared" si="8944"/>
        <v>Inviable Sanitariamente</v>
      </c>
      <c r="MEM471" s="265" t="str">
        <f t="shared" si="8945"/>
        <v>Inviable Sanitariamente</v>
      </c>
      <c r="MEN471" s="265" t="str">
        <f t="shared" si="8946"/>
        <v>Inviable Sanitariamente</v>
      </c>
      <c r="MEO471" s="265" t="str">
        <f t="shared" si="8947"/>
        <v>Inviable Sanitariamente</v>
      </c>
      <c r="MEP471" s="265" t="str">
        <f t="shared" si="8948"/>
        <v>Inviable Sanitariamente</v>
      </c>
      <c r="MEQ471" s="265" t="str">
        <f t="shared" si="8949"/>
        <v>Inviable Sanitariamente</v>
      </c>
      <c r="MER471" s="265" t="str">
        <f t="shared" si="8950"/>
        <v>Inviable Sanitariamente</v>
      </c>
      <c r="MES471" s="265" t="str">
        <f t="shared" si="8951"/>
        <v>Inviable Sanitariamente</v>
      </c>
      <c r="MET471" s="265" t="str">
        <f t="shared" si="8952"/>
        <v>Inviable Sanitariamente</v>
      </c>
      <c r="MEU471" s="265" t="str">
        <f t="shared" si="8953"/>
        <v>Inviable Sanitariamente</v>
      </c>
      <c r="MEV471" s="265" t="str">
        <f t="shared" si="8954"/>
        <v>Inviable Sanitariamente</v>
      </c>
      <c r="MEW471" s="265" t="str">
        <f t="shared" si="8955"/>
        <v>Inviable Sanitariamente</v>
      </c>
      <c r="MEX471" s="265" t="str">
        <f t="shared" si="8956"/>
        <v>Inviable Sanitariamente</v>
      </c>
      <c r="MEY471" s="265" t="str">
        <f t="shared" si="8957"/>
        <v>Inviable Sanitariamente</v>
      </c>
      <c r="MEZ471" s="265" t="str">
        <f t="shared" si="8958"/>
        <v>Inviable Sanitariamente</v>
      </c>
      <c r="MFA471" s="265" t="str">
        <f t="shared" si="8959"/>
        <v>Inviable Sanitariamente</v>
      </c>
      <c r="MFB471" s="265" t="str">
        <f t="shared" si="8960"/>
        <v>Inviable Sanitariamente</v>
      </c>
      <c r="MFC471" s="265" t="str">
        <f t="shared" si="8961"/>
        <v>Inviable Sanitariamente</v>
      </c>
      <c r="MFD471" s="265" t="str">
        <f t="shared" si="8962"/>
        <v>Inviable Sanitariamente</v>
      </c>
      <c r="MFE471" s="265" t="str">
        <f t="shared" si="8963"/>
        <v>Inviable Sanitariamente</v>
      </c>
      <c r="MFF471" s="265" t="str">
        <f t="shared" si="8964"/>
        <v>Inviable Sanitariamente</v>
      </c>
      <c r="MFG471" s="265" t="str">
        <f t="shared" si="8965"/>
        <v>Inviable Sanitariamente</v>
      </c>
      <c r="MFH471" s="265" t="str">
        <f t="shared" si="8966"/>
        <v>Inviable Sanitariamente</v>
      </c>
      <c r="MFI471" s="265" t="str">
        <f t="shared" si="8967"/>
        <v>Inviable Sanitariamente</v>
      </c>
      <c r="MFJ471" s="265" t="str">
        <f t="shared" si="8968"/>
        <v>Inviable Sanitariamente</v>
      </c>
      <c r="MFK471" s="265" t="str">
        <f t="shared" si="8969"/>
        <v>Inviable Sanitariamente</v>
      </c>
      <c r="MFL471" s="265" t="str">
        <f t="shared" si="8970"/>
        <v>Inviable Sanitariamente</v>
      </c>
      <c r="MFM471" s="265" t="str">
        <f t="shared" si="8971"/>
        <v>Inviable Sanitariamente</v>
      </c>
      <c r="MFN471" s="265" t="str">
        <f t="shared" si="8972"/>
        <v>Inviable Sanitariamente</v>
      </c>
      <c r="MFO471" s="265" t="str">
        <f t="shared" si="8973"/>
        <v>Inviable Sanitariamente</v>
      </c>
      <c r="MFP471" s="265" t="str">
        <f t="shared" si="8974"/>
        <v>Inviable Sanitariamente</v>
      </c>
      <c r="MFQ471" s="265" t="str">
        <f t="shared" si="8975"/>
        <v>Inviable Sanitariamente</v>
      </c>
      <c r="MFR471" s="265" t="str">
        <f t="shared" si="8976"/>
        <v>Inviable Sanitariamente</v>
      </c>
      <c r="MFS471" s="265" t="str">
        <f t="shared" si="8977"/>
        <v>Inviable Sanitariamente</v>
      </c>
      <c r="MFT471" s="265" t="str">
        <f t="shared" si="8978"/>
        <v>Inviable Sanitariamente</v>
      </c>
      <c r="MFU471" s="265" t="str">
        <f t="shared" si="8979"/>
        <v>Inviable Sanitariamente</v>
      </c>
      <c r="MFV471" s="265" t="str">
        <f t="shared" si="8980"/>
        <v>Inviable Sanitariamente</v>
      </c>
      <c r="MFW471" s="265" t="str">
        <f t="shared" si="8981"/>
        <v>Inviable Sanitariamente</v>
      </c>
      <c r="MFX471" s="265" t="str">
        <f t="shared" si="8982"/>
        <v>Inviable Sanitariamente</v>
      </c>
      <c r="MFY471" s="265" t="str">
        <f t="shared" si="8983"/>
        <v>Inviable Sanitariamente</v>
      </c>
      <c r="MFZ471" s="265" t="str">
        <f t="shared" si="8984"/>
        <v>Inviable Sanitariamente</v>
      </c>
      <c r="MGA471" s="265" t="str">
        <f t="shared" si="8985"/>
        <v>Inviable Sanitariamente</v>
      </c>
      <c r="MGB471" s="265" t="str">
        <f t="shared" si="8986"/>
        <v>Inviable Sanitariamente</v>
      </c>
      <c r="MGC471" s="265" t="str">
        <f t="shared" si="8987"/>
        <v>Inviable Sanitariamente</v>
      </c>
      <c r="MGD471" s="265" t="str">
        <f t="shared" si="8988"/>
        <v>Inviable Sanitariamente</v>
      </c>
      <c r="MGE471" s="265" t="str">
        <f t="shared" si="8989"/>
        <v>Inviable Sanitariamente</v>
      </c>
      <c r="MGF471" s="265" t="str">
        <f t="shared" si="8990"/>
        <v>Inviable Sanitariamente</v>
      </c>
      <c r="MGG471" s="265" t="str">
        <f t="shared" si="8991"/>
        <v>Inviable Sanitariamente</v>
      </c>
      <c r="MGH471" s="265" t="str">
        <f t="shared" si="8992"/>
        <v>Inviable Sanitariamente</v>
      </c>
      <c r="MGI471" s="265" t="str">
        <f t="shared" si="8993"/>
        <v>Inviable Sanitariamente</v>
      </c>
      <c r="MGJ471" s="265" t="str">
        <f t="shared" si="8994"/>
        <v>Inviable Sanitariamente</v>
      </c>
      <c r="MGK471" s="265" t="str">
        <f t="shared" si="8995"/>
        <v>Inviable Sanitariamente</v>
      </c>
      <c r="MGL471" s="265" t="str">
        <f t="shared" si="8996"/>
        <v>Inviable Sanitariamente</v>
      </c>
      <c r="MGM471" s="265" t="str">
        <f t="shared" si="8997"/>
        <v>Inviable Sanitariamente</v>
      </c>
      <c r="MGN471" s="265" t="str">
        <f t="shared" si="8998"/>
        <v>Inviable Sanitariamente</v>
      </c>
      <c r="MGO471" s="265" t="str">
        <f t="shared" si="8999"/>
        <v>Inviable Sanitariamente</v>
      </c>
      <c r="MGP471" s="265" t="str">
        <f t="shared" si="9000"/>
        <v>Inviable Sanitariamente</v>
      </c>
      <c r="MGQ471" s="265" t="str">
        <f t="shared" si="9001"/>
        <v>Inviable Sanitariamente</v>
      </c>
      <c r="MGR471" s="265" t="str">
        <f t="shared" si="9002"/>
        <v>Inviable Sanitariamente</v>
      </c>
      <c r="MGS471" s="265" t="str">
        <f t="shared" si="9003"/>
        <v>Inviable Sanitariamente</v>
      </c>
      <c r="MGT471" s="265" t="str">
        <f t="shared" si="9004"/>
        <v>Inviable Sanitariamente</v>
      </c>
      <c r="MGU471" s="265" t="str">
        <f t="shared" si="9005"/>
        <v>Inviable Sanitariamente</v>
      </c>
      <c r="MGV471" s="265" t="str">
        <f t="shared" si="9006"/>
        <v>Inviable Sanitariamente</v>
      </c>
      <c r="MGW471" s="265" t="str">
        <f t="shared" si="9007"/>
        <v>Inviable Sanitariamente</v>
      </c>
      <c r="MGX471" s="265" t="str">
        <f t="shared" si="9008"/>
        <v>Inviable Sanitariamente</v>
      </c>
      <c r="MGY471" s="265" t="str">
        <f t="shared" si="9009"/>
        <v>Inviable Sanitariamente</v>
      </c>
      <c r="MGZ471" s="265" t="str">
        <f t="shared" si="9010"/>
        <v>Inviable Sanitariamente</v>
      </c>
      <c r="MHA471" s="265" t="str">
        <f t="shared" si="9011"/>
        <v>Inviable Sanitariamente</v>
      </c>
      <c r="MHB471" s="265" t="str">
        <f t="shared" si="9012"/>
        <v>Inviable Sanitariamente</v>
      </c>
      <c r="MHC471" s="265" t="str">
        <f t="shared" si="9013"/>
        <v>Inviable Sanitariamente</v>
      </c>
      <c r="MHD471" s="265" t="str">
        <f t="shared" si="9014"/>
        <v>Inviable Sanitariamente</v>
      </c>
      <c r="MHE471" s="265" t="str">
        <f t="shared" si="9015"/>
        <v>Inviable Sanitariamente</v>
      </c>
      <c r="MHF471" s="265" t="str">
        <f t="shared" si="9016"/>
        <v>Inviable Sanitariamente</v>
      </c>
      <c r="MHG471" s="265" t="str">
        <f t="shared" si="9017"/>
        <v>Inviable Sanitariamente</v>
      </c>
      <c r="MHH471" s="265" t="str">
        <f t="shared" si="9018"/>
        <v>Inviable Sanitariamente</v>
      </c>
      <c r="MHI471" s="265" t="str">
        <f t="shared" si="9019"/>
        <v>Inviable Sanitariamente</v>
      </c>
      <c r="MHJ471" s="265" t="str">
        <f t="shared" si="9020"/>
        <v>Inviable Sanitariamente</v>
      </c>
      <c r="MHK471" s="265" t="str">
        <f t="shared" si="9021"/>
        <v>Inviable Sanitariamente</v>
      </c>
      <c r="MHL471" s="265" t="str">
        <f t="shared" si="9022"/>
        <v>Inviable Sanitariamente</v>
      </c>
      <c r="MHM471" s="265" t="str">
        <f t="shared" si="9023"/>
        <v>Inviable Sanitariamente</v>
      </c>
      <c r="MHN471" s="265" t="str">
        <f t="shared" si="9024"/>
        <v>Inviable Sanitariamente</v>
      </c>
      <c r="MHO471" s="265" t="str">
        <f t="shared" si="9025"/>
        <v>Inviable Sanitariamente</v>
      </c>
      <c r="MHP471" s="265" t="str">
        <f t="shared" si="9026"/>
        <v>Inviable Sanitariamente</v>
      </c>
      <c r="MHQ471" s="265" t="str">
        <f t="shared" si="9027"/>
        <v>Inviable Sanitariamente</v>
      </c>
      <c r="MHR471" s="265" t="str">
        <f t="shared" si="9028"/>
        <v>Inviable Sanitariamente</v>
      </c>
      <c r="MHS471" s="265" t="str">
        <f t="shared" si="9029"/>
        <v>Inviable Sanitariamente</v>
      </c>
      <c r="MHT471" s="265" t="str">
        <f t="shared" si="9030"/>
        <v>Inviable Sanitariamente</v>
      </c>
      <c r="MHU471" s="265" t="str">
        <f t="shared" si="9031"/>
        <v>Inviable Sanitariamente</v>
      </c>
      <c r="MHV471" s="265" t="str">
        <f t="shared" si="9032"/>
        <v>Inviable Sanitariamente</v>
      </c>
      <c r="MHW471" s="265" t="str">
        <f t="shared" si="9033"/>
        <v>Inviable Sanitariamente</v>
      </c>
      <c r="MHX471" s="265" t="str">
        <f t="shared" si="9034"/>
        <v>Inviable Sanitariamente</v>
      </c>
      <c r="MHY471" s="265" t="str">
        <f t="shared" si="9035"/>
        <v>Inviable Sanitariamente</v>
      </c>
      <c r="MHZ471" s="265" t="str">
        <f t="shared" si="9036"/>
        <v>Inviable Sanitariamente</v>
      </c>
      <c r="MIA471" s="265" t="str">
        <f t="shared" si="9037"/>
        <v>Inviable Sanitariamente</v>
      </c>
      <c r="MIB471" s="265" t="str">
        <f t="shared" si="9038"/>
        <v>Inviable Sanitariamente</v>
      </c>
      <c r="MIC471" s="265" t="str">
        <f t="shared" si="9039"/>
        <v>Inviable Sanitariamente</v>
      </c>
      <c r="MID471" s="265" t="str">
        <f t="shared" si="9040"/>
        <v>Inviable Sanitariamente</v>
      </c>
      <c r="MIE471" s="265" t="str">
        <f t="shared" si="9041"/>
        <v>Inviable Sanitariamente</v>
      </c>
      <c r="MIF471" s="265" t="str">
        <f t="shared" si="9042"/>
        <v>Inviable Sanitariamente</v>
      </c>
      <c r="MIG471" s="265" t="str">
        <f t="shared" si="9043"/>
        <v>Inviable Sanitariamente</v>
      </c>
      <c r="MIH471" s="265" t="str">
        <f t="shared" si="9044"/>
        <v>Inviable Sanitariamente</v>
      </c>
      <c r="MII471" s="265" t="str">
        <f t="shared" si="9045"/>
        <v>Inviable Sanitariamente</v>
      </c>
      <c r="MIJ471" s="265" t="str">
        <f t="shared" si="9046"/>
        <v>Inviable Sanitariamente</v>
      </c>
      <c r="MIK471" s="265" t="str">
        <f t="shared" si="9047"/>
        <v>Inviable Sanitariamente</v>
      </c>
      <c r="MIL471" s="265" t="str">
        <f t="shared" si="9048"/>
        <v>Inviable Sanitariamente</v>
      </c>
      <c r="MIM471" s="265" t="str">
        <f t="shared" si="9049"/>
        <v>Inviable Sanitariamente</v>
      </c>
      <c r="MIN471" s="265" t="str">
        <f t="shared" si="9050"/>
        <v>Inviable Sanitariamente</v>
      </c>
      <c r="MIO471" s="265" t="str">
        <f t="shared" si="9051"/>
        <v>Inviable Sanitariamente</v>
      </c>
      <c r="MIP471" s="265" t="str">
        <f t="shared" si="9052"/>
        <v>Inviable Sanitariamente</v>
      </c>
      <c r="MIQ471" s="265" t="str">
        <f t="shared" si="9053"/>
        <v>Inviable Sanitariamente</v>
      </c>
      <c r="MIR471" s="265" t="str">
        <f t="shared" si="9054"/>
        <v>Inviable Sanitariamente</v>
      </c>
      <c r="MIS471" s="265" t="str">
        <f t="shared" si="9055"/>
        <v>Inviable Sanitariamente</v>
      </c>
      <c r="MIT471" s="265" t="str">
        <f t="shared" si="9056"/>
        <v>Inviable Sanitariamente</v>
      </c>
      <c r="MIU471" s="265" t="str">
        <f t="shared" si="9057"/>
        <v>Inviable Sanitariamente</v>
      </c>
      <c r="MIV471" s="265" t="str">
        <f t="shared" si="9058"/>
        <v>Inviable Sanitariamente</v>
      </c>
      <c r="MIW471" s="265" t="str">
        <f t="shared" si="9059"/>
        <v>Inviable Sanitariamente</v>
      </c>
      <c r="MIX471" s="265" t="str">
        <f t="shared" si="9060"/>
        <v>Inviable Sanitariamente</v>
      </c>
      <c r="MIY471" s="265" t="str">
        <f t="shared" si="9061"/>
        <v>Inviable Sanitariamente</v>
      </c>
      <c r="MIZ471" s="265" t="str">
        <f t="shared" si="9062"/>
        <v>Inviable Sanitariamente</v>
      </c>
      <c r="MJA471" s="265" t="str">
        <f t="shared" si="9063"/>
        <v>Inviable Sanitariamente</v>
      </c>
      <c r="MJB471" s="265" t="str">
        <f t="shared" si="9064"/>
        <v>Inviable Sanitariamente</v>
      </c>
      <c r="MJC471" s="265" t="str">
        <f t="shared" si="9065"/>
        <v>Inviable Sanitariamente</v>
      </c>
      <c r="MJD471" s="265" t="str">
        <f t="shared" si="9066"/>
        <v>Inviable Sanitariamente</v>
      </c>
      <c r="MJE471" s="265" t="str">
        <f t="shared" si="9067"/>
        <v>Inviable Sanitariamente</v>
      </c>
      <c r="MJF471" s="265" t="str">
        <f t="shared" si="9068"/>
        <v>Inviable Sanitariamente</v>
      </c>
      <c r="MJG471" s="265" t="str">
        <f t="shared" si="9069"/>
        <v>Inviable Sanitariamente</v>
      </c>
      <c r="MJH471" s="265" t="str">
        <f t="shared" si="9070"/>
        <v>Inviable Sanitariamente</v>
      </c>
      <c r="MJI471" s="265" t="str">
        <f t="shared" si="9071"/>
        <v>Inviable Sanitariamente</v>
      </c>
      <c r="MJJ471" s="265" t="str">
        <f t="shared" si="9072"/>
        <v>Inviable Sanitariamente</v>
      </c>
      <c r="MJK471" s="265" t="str">
        <f t="shared" si="9073"/>
        <v>Inviable Sanitariamente</v>
      </c>
      <c r="MJL471" s="265" t="str">
        <f t="shared" si="9074"/>
        <v>Inviable Sanitariamente</v>
      </c>
      <c r="MJM471" s="265" t="str">
        <f t="shared" si="9075"/>
        <v>Inviable Sanitariamente</v>
      </c>
      <c r="MJN471" s="265" t="str">
        <f t="shared" si="9076"/>
        <v>Inviable Sanitariamente</v>
      </c>
      <c r="MJO471" s="265" t="str">
        <f t="shared" si="9077"/>
        <v>Inviable Sanitariamente</v>
      </c>
      <c r="MJP471" s="265" t="str">
        <f t="shared" si="9078"/>
        <v>Inviable Sanitariamente</v>
      </c>
      <c r="MJQ471" s="265" t="str">
        <f t="shared" si="9079"/>
        <v>Inviable Sanitariamente</v>
      </c>
      <c r="MJR471" s="265" t="str">
        <f t="shared" si="9080"/>
        <v>Inviable Sanitariamente</v>
      </c>
      <c r="MJS471" s="265" t="str">
        <f t="shared" si="9081"/>
        <v>Inviable Sanitariamente</v>
      </c>
      <c r="MJT471" s="265" t="str">
        <f t="shared" si="9082"/>
        <v>Inviable Sanitariamente</v>
      </c>
      <c r="MJU471" s="265" t="str">
        <f t="shared" si="9083"/>
        <v>Inviable Sanitariamente</v>
      </c>
      <c r="MJV471" s="265" t="str">
        <f t="shared" si="9084"/>
        <v>Inviable Sanitariamente</v>
      </c>
      <c r="MJW471" s="265" t="str">
        <f t="shared" si="9085"/>
        <v>Inviable Sanitariamente</v>
      </c>
      <c r="MJX471" s="265" t="str">
        <f t="shared" si="9086"/>
        <v>Inviable Sanitariamente</v>
      </c>
      <c r="MJY471" s="265" t="str">
        <f t="shared" si="9087"/>
        <v>Inviable Sanitariamente</v>
      </c>
      <c r="MJZ471" s="265" t="str">
        <f t="shared" si="9088"/>
        <v>Inviable Sanitariamente</v>
      </c>
      <c r="MKA471" s="265" t="str">
        <f t="shared" si="9089"/>
        <v>Inviable Sanitariamente</v>
      </c>
      <c r="MKB471" s="265" t="str">
        <f t="shared" si="9090"/>
        <v>Inviable Sanitariamente</v>
      </c>
      <c r="MKC471" s="265" t="str">
        <f t="shared" si="9091"/>
        <v>Inviable Sanitariamente</v>
      </c>
      <c r="MKD471" s="265" t="str">
        <f t="shared" si="9092"/>
        <v>Inviable Sanitariamente</v>
      </c>
      <c r="MKE471" s="265" t="str">
        <f t="shared" si="9093"/>
        <v>Inviable Sanitariamente</v>
      </c>
      <c r="MKF471" s="265" t="str">
        <f t="shared" si="9094"/>
        <v>Inviable Sanitariamente</v>
      </c>
      <c r="MKG471" s="265" t="str">
        <f t="shared" si="9095"/>
        <v>Inviable Sanitariamente</v>
      </c>
      <c r="MKH471" s="265" t="str">
        <f t="shared" si="9096"/>
        <v>Inviable Sanitariamente</v>
      </c>
      <c r="MKI471" s="265" t="str">
        <f t="shared" si="9097"/>
        <v>Inviable Sanitariamente</v>
      </c>
      <c r="MKJ471" s="265" t="str">
        <f t="shared" si="9098"/>
        <v>Inviable Sanitariamente</v>
      </c>
      <c r="MKK471" s="265" t="str">
        <f t="shared" si="9099"/>
        <v>Inviable Sanitariamente</v>
      </c>
      <c r="MKL471" s="265" t="str">
        <f t="shared" si="9100"/>
        <v>Inviable Sanitariamente</v>
      </c>
      <c r="MKM471" s="265" t="str">
        <f t="shared" si="9101"/>
        <v>Inviable Sanitariamente</v>
      </c>
      <c r="MKN471" s="265" t="str">
        <f t="shared" si="9102"/>
        <v>Inviable Sanitariamente</v>
      </c>
      <c r="MKO471" s="265" t="str">
        <f t="shared" si="9103"/>
        <v>Inviable Sanitariamente</v>
      </c>
      <c r="MKP471" s="265" t="str">
        <f t="shared" si="9104"/>
        <v>Inviable Sanitariamente</v>
      </c>
      <c r="MKQ471" s="265" t="str">
        <f t="shared" si="9105"/>
        <v>Inviable Sanitariamente</v>
      </c>
      <c r="MKR471" s="265" t="str">
        <f t="shared" si="9106"/>
        <v>Inviable Sanitariamente</v>
      </c>
      <c r="MKS471" s="265" t="str">
        <f t="shared" si="9107"/>
        <v>Inviable Sanitariamente</v>
      </c>
      <c r="MKT471" s="265" t="str">
        <f t="shared" si="9108"/>
        <v>Inviable Sanitariamente</v>
      </c>
      <c r="MKU471" s="265" t="str">
        <f t="shared" si="9109"/>
        <v>Inviable Sanitariamente</v>
      </c>
      <c r="MKV471" s="265" t="str">
        <f t="shared" si="9110"/>
        <v>Inviable Sanitariamente</v>
      </c>
      <c r="MKW471" s="265" t="str">
        <f t="shared" si="9111"/>
        <v>Inviable Sanitariamente</v>
      </c>
      <c r="MKX471" s="265" t="str">
        <f t="shared" si="9112"/>
        <v>Inviable Sanitariamente</v>
      </c>
      <c r="MKY471" s="265" t="str">
        <f t="shared" si="9113"/>
        <v>Inviable Sanitariamente</v>
      </c>
      <c r="MKZ471" s="265" t="str">
        <f t="shared" si="9114"/>
        <v>Inviable Sanitariamente</v>
      </c>
      <c r="MLA471" s="265" t="str">
        <f t="shared" si="9115"/>
        <v>Inviable Sanitariamente</v>
      </c>
      <c r="MLB471" s="265" t="str">
        <f t="shared" si="9116"/>
        <v>Inviable Sanitariamente</v>
      </c>
      <c r="MLC471" s="265" t="str">
        <f t="shared" si="9117"/>
        <v>Inviable Sanitariamente</v>
      </c>
      <c r="MLD471" s="265" t="str">
        <f t="shared" si="9118"/>
        <v>Inviable Sanitariamente</v>
      </c>
      <c r="MLE471" s="265" t="str">
        <f t="shared" si="9119"/>
        <v>Inviable Sanitariamente</v>
      </c>
      <c r="MLF471" s="265" t="str">
        <f t="shared" si="9120"/>
        <v>Inviable Sanitariamente</v>
      </c>
      <c r="MLG471" s="265" t="str">
        <f t="shared" si="9121"/>
        <v>Inviable Sanitariamente</v>
      </c>
      <c r="MLH471" s="265" t="str">
        <f t="shared" si="9122"/>
        <v>Inviable Sanitariamente</v>
      </c>
      <c r="MLI471" s="265" t="str">
        <f t="shared" si="9123"/>
        <v>Inviable Sanitariamente</v>
      </c>
      <c r="MLJ471" s="265" t="str">
        <f t="shared" si="9124"/>
        <v>Inviable Sanitariamente</v>
      </c>
      <c r="MLK471" s="265" t="str">
        <f t="shared" si="9125"/>
        <v>Inviable Sanitariamente</v>
      </c>
      <c r="MLL471" s="265" t="str">
        <f t="shared" si="9126"/>
        <v>Inviable Sanitariamente</v>
      </c>
      <c r="MLM471" s="265" t="str">
        <f t="shared" si="9127"/>
        <v>Inviable Sanitariamente</v>
      </c>
      <c r="MLN471" s="265" t="str">
        <f t="shared" si="9128"/>
        <v>Inviable Sanitariamente</v>
      </c>
      <c r="MLO471" s="265" t="str">
        <f t="shared" si="9129"/>
        <v>Inviable Sanitariamente</v>
      </c>
      <c r="MLP471" s="265" t="str">
        <f t="shared" si="9130"/>
        <v>Inviable Sanitariamente</v>
      </c>
      <c r="MLQ471" s="265" t="str">
        <f t="shared" si="9131"/>
        <v>Inviable Sanitariamente</v>
      </c>
      <c r="MLR471" s="265" t="str">
        <f t="shared" si="9132"/>
        <v>Inviable Sanitariamente</v>
      </c>
      <c r="MLS471" s="265" t="str">
        <f t="shared" si="9133"/>
        <v>Inviable Sanitariamente</v>
      </c>
      <c r="MLT471" s="265" t="str">
        <f t="shared" si="9134"/>
        <v>Inviable Sanitariamente</v>
      </c>
      <c r="MLU471" s="265" t="str">
        <f t="shared" si="9135"/>
        <v>Inviable Sanitariamente</v>
      </c>
      <c r="MLV471" s="265" t="str">
        <f t="shared" si="9136"/>
        <v>Inviable Sanitariamente</v>
      </c>
      <c r="MLW471" s="265" t="str">
        <f t="shared" si="9137"/>
        <v>Inviable Sanitariamente</v>
      </c>
      <c r="MLX471" s="265" t="str">
        <f t="shared" si="9138"/>
        <v>Inviable Sanitariamente</v>
      </c>
      <c r="MLY471" s="265" t="str">
        <f t="shared" si="9139"/>
        <v>Inviable Sanitariamente</v>
      </c>
      <c r="MLZ471" s="265" t="str">
        <f t="shared" si="9140"/>
        <v>Inviable Sanitariamente</v>
      </c>
      <c r="MMA471" s="265" t="str">
        <f t="shared" si="9141"/>
        <v>Inviable Sanitariamente</v>
      </c>
      <c r="MMB471" s="265" t="str">
        <f t="shared" si="9142"/>
        <v>Inviable Sanitariamente</v>
      </c>
      <c r="MMC471" s="265" t="str">
        <f t="shared" si="9143"/>
        <v>Inviable Sanitariamente</v>
      </c>
      <c r="MMD471" s="265" t="str">
        <f t="shared" si="9144"/>
        <v>Inviable Sanitariamente</v>
      </c>
      <c r="MME471" s="265" t="str">
        <f t="shared" si="9145"/>
        <v>Inviable Sanitariamente</v>
      </c>
      <c r="MMF471" s="265" t="str">
        <f t="shared" si="9146"/>
        <v>Inviable Sanitariamente</v>
      </c>
      <c r="MMG471" s="265" t="str">
        <f t="shared" si="9147"/>
        <v>Inviable Sanitariamente</v>
      </c>
      <c r="MMH471" s="265" t="str">
        <f t="shared" si="9148"/>
        <v>Inviable Sanitariamente</v>
      </c>
      <c r="MMI471" s="265" t="str">
        <f t="shared" si="9149"/>
        <v>Inviable Sanitariamente</v>
      </c>
      <c r="MMJ471" s="265" t="str">
        <f t="shared" si="9150"/>
        <v>Inviable Sanitariamente</v>
      </c>
      <c r="MMK471" s="265" t="str">
        <f t="shared" si="9151"/>
        <v>Inviable Sanitariamente</v>
      </c>
      <c r="MML471" s="265" t="str">
        <f t="shared" si="9152"/>
        <v>Inviable Sanitariamente</v>
      </c>
      <c r="MMM471" s="265" t="str">
        <f t="shared" si="9153"/>
        <v>Inviable Sanitariamente</v>
      </c>
      <c r="MMN471" s="265" t="str">
        <f t="shared" si="9154"/>
        <v>Inviable Sanitariamente</v>
      </c>
      <c r="MMO471" s="265" t="str">
        <f t="shared" si="9155"/>
        <v>Inviable Sanitariamente</v>
      </c>
      <c r="MMP471" s="265" t="str">
        <f t="shared" si="9156"/>
        <v>Inviable Sanitariamente</v>
      </c>
      <c r="MMQ471" s="265" t="str">
        <f t="shared" si="9157"/>
        <v>Inviable Sanitariamente</v>
      </c>
      <c r="MMR471" s="265" t="str">
        <f t="shared" si="9158"/>
        <v>Inviable Sanitariamente</v>
      </c>
      <c r="MMS471" s="265" t="str">
        <f t="shared" si="9159"/>
        <v>Inviable Sanitariamente</v>
      </c>
      <c r="MMT471" s="265" t="str">
        <f t="shared" si="9160"/>
        <v>Inviable Sanitariamente</v>
      </c>
      <c r="MMU471" s="265" t="str">
        <f t="shared" si="9161"/>
        <v>Inviable Sanitariamente</v>
      </c>
      <c r="MMV471" s="265" t="str">
        <f t="shared" si="9162"/>
        <v>Inviable Sanitariamente</v>
      </c>
      <c r="MMW471" s="265" t="str">
        <f t="shared" si="9163"/>
        <v>Inviable Sanitariamente</v>
      </c>
      <c r="MMX471" s="265" t="str">
        <f t="shared" si="9164"/>
        <v>Inviable Sanitariamente</v>
      </c>
      <c r="MMY471" s="265" t="str">
        <f t="shared" si="9165"/>
        <v>Inviable Sanitariamente</v>
      </c>
      <c r="MMZ471" s="265" t="str">
        <f t="shared" si="9166"/>
        <v>Inviable Sanitariamente</v>
      </c>
      <c r="MNA471" s="265" t="str">
        <f t="shared" si="9167"/>
        <v>Inviable Sanitariamente</v>
      </c>
      <c r="MNB471" s="265" t="str">
        <f t="shared" si="9168"/>
        <v>Inviable Sanitariamente</v>
      </c>
      <c r="MNC471" s="265" t="str">
        <f t="shared" si="9169"/>
        <v>Inviable Sanitariamente</v>
      </c>
      <c r="MND471" s="265" t="str">
        <f t="shared" si="9170"/>
        <v>Inviable Sanitariamente</v>
      </c>
      <c r="MNE471" s="265" t="str">
        <f t="shared" si="9171"/>
        <v>Inviable Sanitariamente</v>
      </c>
      <c r="MNF471" s="265" t="str">
        <f t="shared" si="9172"/>
        <v>Inviable Sanitariamente</v>
      </c>
      <c r="MNG471" s="265" t="str">
        <f t="shared" si="9173"/>
        <v>Inviable Sanitariamente</v>
      </c>
      <c r="MNH471" s="265" t="str">
        <f t="shared" si="9174"/>
        <v>Inviable Sanitariamente</v>
      </c>
      <c r="MNI471" s="265" t="str">
        <f t="shared" si="9175"/>
        <v>Inviable Sanitariamente</v>
      </c>
      <c r="MNJ471" s="265" t="str">
        <f t="shared" si="9176"/>
        <v>Inviable Sanitariamente</v>
      </c>
      <c r="MNK471" s="265" t="str">
        <f t="shared" si="9177"/>
        <v>Inviable Sanitariamente</v>
      </c>
      <c r="MNL471" s="265" t="str">
        <f t="shared" si="9178"/>
        <v>Inviable Sanitariamente</v>
      </c>
      <c r="MNM471" s="265" t="str">
        <f t="shared" si="9179"/>
        <v>Inviable Sanitariamente</v>
      </c>
      <c r="MNN471" s="265" t="str">
        <f t="shared" si="9180"/>
        <v>Inviable Sanitariamente</v>
      </c>
      <c r="MNO471" s="265" t="str">
        <f t="shared" si="9181"/>
        <v>Inviable Sanitariamente</v>
      </c>
      <c r="MNP471" s="265" t="str">
        <f t="shared" si="9182"/>
        <v>Inviable Sanitariamente</v>
      </c>
      <c r="MNQ471" s="265" t="str">
        <f t="shared" si="9183"/>
        <v>Inviable Sanitariamente</v>
      </c>
      <c r="MNR471" s="265" t="str">
        <f t="shared" si="9184"/>
        <v>Inviable Sanitariamente</v>
      </c>
      <c r="MNS471" s="265" t="str">
        <f t="shared" si="9185"/>
        <v>Inviable Sanitariamente</v>
      </c>
      <c r="MNT471" s="265" t="str">
        <f t="shared" si="9186"/>
        <v>Inviable Sanitariamente</v>
      </c>
      <c r="MNU471" s="265" t="str">
        <f t="shared" si="9187"/>
        <v>Inviable Sanitariamente</v>
      </c>
      <c r="MNV471" s="265" t="str">
        <f t="shared" si="9188"/>
        <v>Inviable Sanitariamente</v>
      </c>
      <c r="MNW471" s="265" t="str">
        <f t="shared" si="9189"/>
        <v>Inviable Sanitariamente</v>
      </c>
      <c r="MNX471" s="265" t="str">
        <f t="shared" si="9190"/>
        <v>Inviable Sanitariamente</v>
      </c>
      <c r="MNY471" s="265" t="str">
        <f t="shared" si="9191"/>
        <v>Inviable Sanitariamente</v>
      </c>
      <c r="MNZ471" s="265" t="str">
        <f t="shared" si="9192"/>
        <v>Inviable Sanitariamente</v>
      </c>
      <c r="MOA471" s="265" t="str">
        <f t="shared" si="9193"/>
        <v>Inviable Sanitariamente</v>
      </c>
      <c r="MOB471" s="265" t="str">
        <f t="shared" si="9194"/>
        <v>Inviable Sanitariamente</v>
      </c>
      <c r="MOC471" s="265" t="str">
        <f t="shared" si="9195"/>
        <v>Inviable Sanitariamente</v>
      </c>
      <c r="MOD471" s="265" t="str">
        <f t="shared" si="9196"/>
        <v>Inviable Sanitariamente</v>
      </c>
      <c r="MOE471" s="265" t="str">
        <f t="shared" si="9197"/>
        <v>Inviable Sanitariamente</v>
      </c>
      <c r="MOF471" s="265" t="str">
        <f t="shared" si="9198"/>
        <v>Inviable Sanitariamente</v>
      </c>
      <c r="MOG471" s="265" t="str">
        <f t="shared" si="9199"/>
        <v>Inviable Sanitariamente</v>
      </c>
      <c r="MOH471" s="265" t="str">
        <f t="shared" si="9200"/>
        <v>Inviable Sanitariamente</v>
      </c>
      <c r="MOI471" s="265" t="str">
        <f t="shared" si="9201"/>
        <v>Inviable Sanitariamente</v>
      </c>
      <c r="MOJ471" s="265" t="str">
        <f t="shared" si="9202"/>
        <v>Inviable Sanitariamente</v>
      </c>
      <c r="MOK471" s="265" t="str">
        <f t="shared" si="9203"/>
        <v>Inviable Sanitariamente</v>
      </c>
      <c r="MOL471" s="265" t="str">
        <f t="shared" si="9204"/>
        <v>Inviable Sanitariamente</v>
      </c>
      <c r="MOM471" s="265" t="str">
        <f t="shared" si="9205"/>
        <v>Inviable Sanitariamente</v>
      </c>
      <c r="MON471" s="265" t="str">
        <f t="shared" si="9206"/>
        <v>Inviable Sanitariamente</v>
      </c>
      <c r="MOO471" s="265" t="str">
        <f t="shared" si="9207"/>
        <v>Inviable Sanitariamente</v>
      </c>
      <c r="MOP471" s="265" t="str">
        <f t="shared" si="9208"/>
        <v>Inviable Sanitariamente</v>
      </c>
      <c r="MOQ471" s="265" t="str">
        <f t="shared" si="9209"/>
        <v>Inviable Sanitariamente</v>
      </c>
      <c r="MOR471" s="265" t="str">
        <f t="shared" si="9210"/>
        <v>Inviable Sanitariamente</v>
      </c>
      <c r="MOS471" s="265" t="str">
        <f t="shared" si="9211"/>
        <v>Inviable Sanitariamente</v>
      </c>
      <c r="MOT471" s="265" t="str">
        <f t="shared" si="9212"/>
        <v>Inviable Sanitariamente</v>
      </c>
      <c r="MOU471" s="265" t="str">
        <f t="shared" si="9213"/>
        <v>Inviable Sanitariamente</v>
      </c>
      <c r="MOV471" s="265" t="str">
        <f t="shared" si="9214"/>
        <v>Inviable Sanitariamente</v>
      </c>
      <c r="MOW471" s="265" t="str">
        <f t="shared" si="9215"/>
        <v>Inviable Sanitariamente</v>
      </c>
      <c r="MOX471" s="265" t="str">
        <f t="shared" si="9216"/>
        <v>Inviable Sanitariamente</v>
      </c>
      <c r="MOY471" s="265" t="str">
        <f t="shared" si="9217"/>
        <v>Inviable Sanitariamente</v>
      </c>
      <c r="MOZ471" s="265" t="str">
        <f t="shared" si="9218"/>
        <v>Inviable Sanitariamente</v>
      </c>
      <c r="MPA471" s="265" t="str">
        <f t="shared" si="9219"/>
        <v>Inviable Sanitariamente</v>
      </c>
      <c r="MPB471" s="265" t="str">
        <f t="shared" si="9220"/>
        <v>Inviable Sanitariamente</v>
      </c>
      <c r="MPC471" s="265" t="str">
        <f t="shared" si="9221"/>
        <v>Inviable Sanitariamente</v>
      </c>
      <c r="MPD471" s="265" t="str">
        <f t="shared" si="9222"/>
        <v>Inviable Sanitariamente</v>
      </c>
      <c r="MPE471" s="265" t="str">
        <f t="shared" si="9223"/>
        <v>Inviable Sanitariamente</v>
      </c>
      <c r="MPF471" s="265" t="str">
        <f t="shared" si="9224"/>
        <v>Inviable Sanitariamente</v>
      </c>
      <c r="MPG471" s="265" t="str">
        <f t="shared" si="9225"/>
        <v>Inviable Sanitariamente</v>
      </c>
      <c r="MPH471" s="265" t="str">
        <f t="shared" si="9226"/>
        <v>Inviable Sanitariamente</v>
      </c>
      <c r="MPI471" s="265" t="str">
        <f t="shared" si="9227"/>
        <v>Inviable Sanitariamente</v>
      </c>
      <c r="MPJ471" s="265" t="str">
        <f t="shared" si="9228"/>
        <v>Inviable Sanitariamente</v>
      </c>
      <c r="MPK471" s="265" t="str">
        <f t="shared" si="9229"/>
        <v>Inviable Sanitariamente</v>
      </c>
      <c r="MPL471" s="265" t="str">
        <f t="shared" si="9230"/>
        <v>Inviable Sanitariamente</v>
      </c>
      <c r="MPM471" s="265" t="str">
        <f t="shared" si="9231"/>
        <v>Inviable Sanitariamente</v>
      </c>
      <c r="MPN471" s="265" t="str">
        <f t="shared" si="9232"/>
        <v>Inviable Sanitariamente</v>
      </c>
      <c r="MPO471" s="265" t="str">
        <f t="shared" si="9233"/>
        <v>Inviable Sanitariamente</v>
      </c>
      <c r="MPP471" s="265" t="str">
        <f t="shared" si="9234"/>
        <v>Inviable Sanitariamente</v>
      </c>
      <c r="MPQ471" s="265" t="str">
        <f t="shared" si="9235"/>
        <v>Inviable Sanitariamente</v>
      </c>
      <c r="MPR471" s="265" t="str">
        <f t="shared" si="9236"/>
        <v>Inviable Sanitariamente</v>
      </c>
      <c r="MPS471" s="265" t="str">
        <f t="shared" si="9237"/>
        <v>Inviable Sanitariamente</v>
      </c>
      <c r="MPT471" s="265" t="str">
        <f t="shared" si="9238"/>
        <v>Inviable Sanitariamente</v>
      </c>
      <c r="MPU471" s="265" t="str">
        <f t="shared" si="9239"/>
        <v>Inviable Sanitariamente</v>
      </c>
      <c r="MPV471" s="265" t="str">
        <f t="shared" si="9240"/>
        <v>Inviable Sanitariamente</v>
      </c>
      <c r="MPW471" s="265" t="str">
        <f t="shared" si="9241"/>
        <v>Inviable Sanitariamente</v>
      </c>
      <c r="MPX471" s="265" t="str">
        <f t="shared" si="9242"/>
        <v>Inviable Sanitariamente</v>
      </c>
      <c r="MPY471" s="265" t="str">
        <f t="shared" si="9243"/>
        <v>Inviable Sanitariamente</v>
      </c>
      <c r="MPZ471" s="265" t="str">
        <f t="shared" si="9244"/>
        <v>Inviable Sanitariamente</v>
      </c>
      <c r="MQA471" s="265" t="str">
        <f t="shared" si="9245"/>
        <v>Inviable Sanitariamente</v>
      </c>
      <c r="MQB471" s="265" t="str">
        <f t="shared" si="9246"/>
        <v>Inviable Sanitariamente</v>
      </c>
      <c r="MQC471" s="265" t="str">
        <f t="shared" si="9247"/>
        <v>Inviable Sanitariamente</v>
      </c>
      <c r="MQD471" s="265" t="str">
        <f t="shared" si="9248"/>
        <v>Inviable Sanitariamente</v>
      </c>
      <c r="MQE471" s="265" t="str">
        <f t="shared" si="9249"/>
        <v>Inviable Sanitariamente</v>
      </c>
      <c r="MQF471" s="265" t="str">
        <f t="shared" si="9250"/>
        <v>Inviable Sanitariamente</v>
      </c>
      <c r="MQG471" s="265" t="str">
        <f t="shared" si="9251"/>
        <v>Inviable Sanitariamente</v>
      </c>
      <c r="MQH471" s="265" t="str">
        <f t="shared" si="9252"/>
        <v>Inviable Sanitariamente</v>
      </c>
      <c r="MQI471" s="265" t="str">
        <f t="shared" si="9253"/>
        <v>Inviable Sanitariamente</v>
      </c>
      <c r="MQJ471" s="265" t="str">
        <f t="shared" si="9254"/>
        <v>Inviable Sanitariamente</v>
      </c>
      <c r="MQK471" s="265" t="str">
        <f t="shared" si="9255"/>
        <v>Inviable Sanitariamente</v>
      </c>
      <c r="MQL471" s="265" t="str">
        <f t="shared" si="9256"/>
        <v>Inviable Sanitariamente</v>
      </c>
      <c r="MQM471" s="265" t="str">
        <f t="shared" si="9257"/>
        <v>Inviable Sanitariamente</v>
      </c>
      <c r="MQN471" s="265" t="str">
        <f t="shared" si="9258"/>
        <v>Inviable Sanitariamente</v>
      </c>
      <c r="MQO471" s="265" t="str">
        <f t="shared" si="9259"/>
        <v>Inviable Sanitariamente</v>
      </c>
      <c r="MQP471" s="265" t="str">
        <f t="shared" si="9260"/>
        <v>Inviable Sanitariamente</v>
      </c>
      <c r="MQQ471" s="265" t="str">
        <f t="shared" si="9261"/>
        <v>Inviable Sanitariamente</v>
      </c>
      <c r="MQR471" s="265" t="str">
        <f t="shared" si="9262"/>
        <v>Inviable Sanitariamente</v>
      </c>
      <c r="MQS471" s="265" t="str">
        <f t="shared" si="9263"/>
        <v>Inviable Sanitariamente</v>
      </c>
      <c r="MQT471" s="265" t="str">
        <f t="shared" si="9264"/>
        <v>Inviable Sanitariamente</v>
      </c>
      <c r="MQU471" s="265" t="str">
        <f t="shared" si="9265"/>
        <v>Inviable Sanitariamente</v>
      </c>
      <c r="MQV471" s="265" t="str">
        <f t="shared" si="9266"/>
        <v>Inviable Sanitariamente</v>
      </c>
      <c r="MQW471" s="265" t="str">
        <f t="shared" si="9267"/>
        <v>Inviable Sanitariamente</v>
      </c>
      <c r="MQX471" s="265" t="str">
        <f t="shared" si="9268"/>
        <v>Inviable Sanitariamente</v>
      </c>
      <c r="MQY471" s="265" t="str">
        <f t="shared" si="9269"/>
        <v>Inviable Sanitariamente</v>
      </c>
      <c r="MQZ471" s="265" t="str">
        <f t="shared" si="9270"/>
        <v>Inviable Sanitariamente</v>
      </c>
      <c r="MRA471" s="265" t="str">
        <f t="shared" si="9271"/>
        <v>Inviable Sanitariamente</v>
      </c>
      <c r="MRB471" s="265" t="str">
        <f t="shared" si="9272"/>
        <v>Inviable Sanitariamente</v>
      </c>
      <c r="MRC471" s="265" t="str">
        <f t="shared" si="9273"/>
        <v>Inviable Sanitariamente</v>
      </c>
      <c r="MRD471" s="265" t="str">
        <f t="shared" si="9274"/>
        <v>Inviable Sanitariamente</v>
      </c>
      <c r="MRE471" s="265" t="str">
        <f t="shared" si="9275"/>
        <v>Inviable Sanitariamente</v>
      </c>
      <c r="MRF471" s="265" t="str">
        <f t="shared" si="9276"/>
        <v>Inviable Sanitariamente</v>
      </c>
      <c r="MRG471" s="265" t="str">
        <f t="shared" si="9277"/>
        <v>Inviable Sanitariamente</v>
      </c>
      <c r="MRH471" s="265" t="str">
        <f t="shared" si="9278"/>
        <v>Inviable Sanitariamente</v>
      </c>
      <c r="MRI471" s="265" t="str">
        <f t="shared" si="9279"/>
        <v>Inviable Sanitariamente</v>
      </c>
      <c r="MRJ471" s="265" t="str">
        <f t="shared" si="9280"/>
        <v>Inviable Sanitariamente</v>
      </c>
      <c r="MRK471" s="265" t="str">
        <f t="shared" si="9281"/>
        <v>Inviable Sanitariamente</v>
      </c>
      <c r="MRL471" s="265" t="str">
        <f t="shared" si="9282"/>
        <v>Inviable Sanitariamente</v>
      </c>
      <c r="MRM471" s="265" t="str">
        <f t="shared" si="9283"/>
        <v>Inviable Sanitariamente</v>
      </c>
      <c r="MRN471" s="265" t="str">
        <f t="shared" si="9284"/>
        <v>Inviable Sanitariamente</v>
      </c>
      <c r="MRO471" s="265" t="str">
        <f t="shared" si="9285"/>
        <v>Inviable Sanitariamente</v>
      </c>
      <c r="MRP471" s="265" t="str">
        <f t="shared" si="9286"/>
        <v>Inviable Sanitariamente</v>
      </c>
      <c r="MRQ471" s="265" t="str">
        <f t="shared" si="9287"/>
        <v>Inviable Sanitariamente</v>
      </c>
      <c r="MRR471" s="265" t="str">
        <f t="shared" si="9288"/>
        <v>Inviable Sanitariamente</v>
      </c>
      <c r="MRS471" s="265" t="str">
        <f t="shared" si="9289"/>
        <v>Inviable Sanitariamente</v>
      </c>
      <c r="MRT471" s="265" t="str">
        <f t="shared" si="9290"/>
        <v>Inviable Sanitariamente</v>
      </c>
      <c r="MRU471" s="265" t="str">
        <f t="shared" si="9291"/>
        <v>Inviable Sanitariamente</v>
      </c>
      <c r="MRV471" s="265" t="str">
        <f t="shared" si="9292"/>
        <v>Inviable Sanitariamente</v>
      </c>
      <c r="MRW471" s="265" t="str">
        <f t="shared" si="9293"/>
        <v>Inviable Sanitariamente</v>
      </c>
      <c r="MRX471" s="265" t="str">
        <f t="shared" si="9294"/>
        <v>Inviable Sanitariamente</v>
      </c>
      <c r="MRY471" s="265" t="str">
        <f t="shared" si="9295"/>
        <v>Inviable Sanitariamente</v>
      </c>
      <c r="MRZ471" s="265" t="str">
        <f t="shared" si="9296"/>
        <v>Inviable Sanitariamente</v>
      </c>
      <c r="MSA471" s="265" t="str">
        <f t="shared" si="9297"/>
        <v>Inviable Sanitariamente</v>
      </c>
      <c r="MSB471" s="265" t="str">
        <f t="shared" si="9298"/>
        <v>Inviable Sanitariamente</v>
      </c>
      <c r="MSC471" s="265" t="str">
        <f t="shared" si="9299"/>
        <v>Inviable Sanitariamente</v>
      </c>
      <c r="MSD471" s="265" t="str">
        <f t="shared" si="9300"/>
        <v>Inviable Sanitariamente</v>
      </c>
      <c r="MSE471" s="265" t="str">
        <f t="shared" si="9301"/>
        <v>Inviable Sanitariamente</v>
      </c>
      <c r="MSF471" s="265" t="str">
        <f t="shared" si="9302"/>
        <v>Inviable Sanitariamente</v>
      </c>
      <c r="MSG471" s="265" t="str">
        <f t="shared" si="9303"/>
        <v>Inviable Sanitariamente</v>
      </c>
      <c r="MSH471" s="265" t="str">
        <f t="shared" si="9304"/>
        <v>Inviable Sanitariamente</v>
      </c>
      <c r="MSI471" s="265" t="str">
        <f t="shared" si="9305"/>
        <v>Inviable Sanitariamente</v>
      </c>
      <c r="MSJ471" s="265" t="str">
        <f t="shared" si="9306"/>
        <v>Inviable Sanitariamente</v>
      </c>
      <c r="MSK471" s="265" t="str">
        <f t="shared" si="9307"/>
        <v>Inviable Sanitariamente</v>
      </c>
      <c r="MSL471" s="265" t="str">
        <f t="shared" si="9308"/>
        <v>Inviable Sanitariamente</v>
      </c>
      <c r="MSM471" s="265" t="str">
        <f t="shared" si="9309"/>
        <v>Inviable Sanitariamente</v>
      </c>
      <c r="MSN471" s="265" t="str">
        <f t="shared" si="9310"/>
        <v>Inviable Sanitariamente</v>
      </c>
      <c r="MSO471" s="265" t="str">
        <f t="shared" si="9311"/>
        <v>Inviable Sanitariamente</v>
      </c>
      <c r="MSP471" s="265" t="str">
        <f t="shared" si="9312"/>
        <v>Inviable Sanitariamente</v>
      </c>
      <c r="MSQ471" s="265" t="str">
        <f t="shared" si="9313"/>
        <v>Inviable Sanitariamente</v>
      </c>
      <c r="MSR471" s="265" t="str">
        <f t="shared" si="9314"/>
        <v>Inviable Sanitariamente</v>
      </c>
      <c r="MSS471" s="265" t="str">
        <f t="shared" si="9315"/>
        <v>Inviable Sanitariamente</v>
      </c>
      <c r="MST471" s="265" t="str">
        <f t="shared" si="9316"/>
        <v>Inviable Sanitariamente</v>
      </c>
      <c r="MSU471" s="265" t="str">
        <f t="shared" si="9317"/>
        <v>Inviable Sanitariamente</v>
      </c>
      <c r="MSV471" s="265" t="str">
        <f t="shared" si="9318"/>
        <v>Inviable Sanitariamente</v>
      </c>
      <c r="MSW471" s="265" t="str">
        <f t="shared" si="9319"/>
        <v>Inviable Sanitariamente</v>
      </c>
      <c r="MSX471" s="265" t="str">
        <f t="shared" si="9320"/>
        <v>Inviable Sanitariamente</v>
      </c>
      <c r="MSY471" s="265" t="str">
        <f t="shared" si="9321"/>
        <v>Inviable Sanitariamente</v>
      </c>
      <c r="MSZ471" s="265" t="str">
        <f t="shared" si="9322"/>
        <v>Inviable Sanitariamente</v>
      </c>
      <c r="MTA471" s="265" t="str">
        <f t="shared" si="9323"/>
        <v>Inviable Sanitariamente</v>
      </c>
      <c r="MTB471" s="265" t="str">
        <f t="shared" si="9324"/>
        <v>Inviable Sanitariamente</v>
      </c>
      <c r="MTC471" s="265" t="str">
        <f t="shared" si="9325"/>
        <v>Inviable Sanitariamente</v>
      </c>
      <c r="MTD471" s="265" t="str">
        <f t="shared" si="9326"/>
        <v>Inviable Sanitariamente</v>
      </c>
      <c r="MTE471" s="265" t="str">
        <f t="shared" si="9327"/>
        <v>Inviable Sanitariamente</v>
      </c>
      <c r="MTF471" s="265" t="str">
        <f t="shared" si="9328"/>
        <v>Inviable Sanitariamente</v>
      </c>
      <c r="MTG471" s="265" t="str">
        <f t="shared" si="9329"/>
        <v>Inviable Sanitariamente</v>
      </c>
      <c r="MTH471" s="265" t="str">
        <f t="shared" si="9330"/>
        <v>Inviable Sanitariamente</v>
      </c>
      <c r="MTI471" s="265" t="str">
        <f t="shared" si="9331"/>
        <v>Inviable Sanitariamente</v>
      </c>
      <c r="MTJ471" s="265" t="str">
        <f t="shared" si="9332"/>
        <v>Inviable Sanitariamente</v>
      </c>
      <c r="MTK471" s="265" t="str">
        <f t="shared" si="9333"/>
        <v>Inviable Sanitariamente</v>
      </c>
      <c r="MTL471" s="265" t="str">
        <f t="shared" si="9334"/>
        <v>Inviable Sanitariamente</v>
      </c>
      <c r="MTM471" s="265" t="str">
        <f t="shared" si="9335"/>
        <v>Inviable Sanitariamente</v>
      </c>
      <c r="MTN471" s="265" t="str">
        <f t="shared" si="9336"/>
        <v>Inviable Sanitariamente</v>
      </c>
      <c r="MTO471" s="265" t="str">
        <f t="shared" si="9337"/>
        <v>Inviable Sanitariamente</v>
      </c>
      <c r="MTP471" s="265" t="str">
        <f t="shared" si="9338"/>
        <v>Inviable Sanitariamente</v>
      </c>
      <c r="MTQ471" s="265" t="str">
        <f t="shared" si="9339"/>
        <v>Inviable Sanitariamente</v>
      </c>
      <c r="MTR471" s="265" t="str">
        <f t="shared" si="9340"/>
        <v>Inviable Sanitariamente</v>
      </c>
      <c r="MTS471" s="265" t="str">
        <f t="shared" si="9341"/>
        <v>Inviable Sanitariamente</v>
      </c>
      <c r="MTT471" s="265" t="str">
        <f t="shared" si="9342"/>
        <v>Inviable Sanitariamente</v>
      </c>
      <c r="MTU471" s="265" t="str">
        <f t="shared" si="9343"/>
        <v>Inviable Sanitariamente</v>
      </c>
      <c r="MTV471" s="265" t="str">
        <f t="shared" si="9344"/>
        <v>Inviable Sanitariamente</v>
      </c>
      <c r="MTW471" s="265" t="str">
        <f t="shared" si="9345"/>
        <v>Inviable Sanitariamente</v>
      </c>
      <c r="MTX471" s="265" t="str">
        <f t="shared" si="9346"/>
        <v>Inviable Sanitariamente</v>
      </c>
      <c r="MTY471" s="265" t="str">
        <f t="shared" si="9347"/>
        <v>Inviable Sanitariamente</v>
      </c>
      <c r="MTZ471" s="265" t="str">
        <f t="shared" si="9348"/>
        <v>Inviable Sanitariamente</v>
      </c>
      <c r="MUA471" s="265" t="str">
        <f t="shared" si="9349"/>
        <v>Inviable Sanitariamente</v>
      </c>
      <c r="MUB471" s="265" t="str">
        <f t="shared" si="9350"/>
        <v>Inviable Sanitariamente</v>
      </c>
      <c r="MUC471" s="265" t="str">
        <f t="shared" si="9351"/>
        <v>Inviable Sanitariamente</v>
      </c>
      <c r="MUD471" s="265" t="str">
        <f t="shared" si="9352"/>
        <v>Inviable Sanitariamente</v>
      </c>
      <c r="MUE471" s="265" t="str">
        <f t="shared" si="9353"/>
        <v>Inviable Sanitariamente</v>
      </c>
      <c r="MUF471" s="265" t="str">
        <f t="shared" si="9354"/>
        <v>Inviable Sanitariamente</v>
      </c>
      <c r="MUG471" s="265" t="str">
        <f t="shared" si="9355"/>
        <v>Inviable Sanitariamente</v>
      </c>
      <c r="MUH471" s="265" t="str">
        <f t="shared" si="9356"/>
        <v>Inviable Sanitariamente</v>
      </c>
      <c r="MUI471" s="265" t="str">
        <f t="shared" si="9357"/>
        <v>Inviable Sanitariamente</v>
      </c>
      <c r="MUJ471" s="265" t="str">
        <f t="shared" si="9358"/>
        <v>Inviable Sanitariamente</v>
      </c>
      <c r="MUK471" s="265" t="str">
        <f t="shared" si="9359"/>
        <v>Inviable Sanitariamente</v>
      </c>
      <c r="MUL471" s="265" t="str">
        <f t="shared" si="9360"/>
        <v>Inviable Sanitariamente</v>
      </c>
      <c r="MUM471" s="265" t="str">
        <f t="shared" si="9361"/>
        <v>Inviable Sanitariamente</v>
      </c>
      <c r="MUN471" s="265" t="str">
        <f t="shared" si="9362"/>
        <v>Inviable Sanitariamente</v>
      </c>
      <c r="MUO471" s="265" t="str">
        <f t="shared" si="9363"/>
        <v>Inviable Sanitariamente</v>
      </c>
      <c r="MUP471" s="265" t="str">
        <f t="shared" si="9364"/>
        <v>Inviable Sanitariamente</v>
      </c>
      <c r="MUQ471" s="265" t="str">
        <f t="shared" si="9365"/>
        <v>Inviable Sanitariamente</v>
      </c>
      <c r="MUR471" s="265" t="str">
        <f t="shared" si="9366"/>
        <v>Inviable Sanitariamente</v>
      </c>
      <c r="MUS471" s="265" t="str">
        <f t="shared" si="9367"/>
        <v>Inviable Sanitariamente</v>
      </c>
      <c r="MUT471" s="265" t="str">
        <f t="shared" si="9368"/>
        <v>Inviable Sanitariamente</v>
      </c>
      <c r="MUU471" s="265" t="str">
        <f t="shared" si="9369"/>
        <v>Inviable Sanitariamente</v>
      </c>
      <c r="MUV471" s="265" t="str">
        <f t="shared" si="9370"/>
        <v>Inviable Sanitariamente</v>
      </c>
      <c r="MUW471" s="265" t="str">
        <f t="shared" si="9371"/>
        <v>Inviable Sanitariamente</v>
      </c>
      <c r="MUX471" s="265" t="str">
        <f t="shared" si="9372"/>
        <v>Inviable Sanitariamente</v>
      </c>
      <c r="MUY471" s="265" t="str">
        <f t="shared" si="9373"/>
        <v>Inviable Sanitariamente</v>
      </c>
      <c r="MUZ471" s="265" t="str">
        <f t="shared" si="9374"/>
        <v>Inviable Sanitariamente</v>
      </c>
      <c r="MVA471" s="265" t="str">
        <f t="shared" si="9375"/>
        <v>Inviable Sanitariamente</v>
      </c>
      <c r="MVB471" s="265" t="str">
        <f t="shared" si="9376"/>
        <v>Inviable Sanitariamente</v>
      </c>
      <c r="MVC471" s="265" t="str">
        <f t="shared" si="9377"/>
        <v>Inviable Sanitariamente</v>
      </c>
      <c r="MVD471" s="265" t="str">
        <f t="shared" si="9378"/>
        <v>Inviable Sanitariamente</v>
      </c>
      <c r="MVE471" s="265" t="str">
        <f t="shared" si="9379"/>
        <v>Inviable Sanitariamente</v>
      </c>
      <c r="MVF471" s="265" t="str">
        <f t="shared" si="9380"/>
        <v>Inviable Sanitariamente</v>
      </c>
      <c r="MVG471" s="265" t="str">
        <f t="shared" si="9381"/>
        <v>Inviable Sanitariamente</v>
      </c>
      <c r="MVH471" s="265" t="str">
        <f t="shared" si="9382"/>
        <v>Inviable Sanitariamente</v>
      </c>
      <c r="MVI471" s="265" t="str">
        <f t="shared" si="9383"/>
        <v>Inviable Sanitariamente</v>
      </c>
      <c r="MVJ471" s="265" t="str">
        <f t="shared" si="9384"/>
        <v>Inviable Sanitariamente</v>
      </c>
      <c r="MVK471" s="265" t="str">
        <f t="shared" si="9385"/>
        <v>Inviable Sanitariamente</v>
      </c>
      <c r="MVL471" s="265" t="str">
        <f t="shared" si="9386"/>
        <v>Inviable Sanitariamente</v>
      </c>
      <c r="MVM471" s="265" t="str">
        <f t="shared" si="9387"/>
        <v>Inviable Sanitariamente</v>
      </c>
      <c r="MVN471" s="265" t="str">
        <f t="shared" si="9388"/>
        <v>Inviable Sanitariamente</v>
      </c>
      <c r="MVO471" s="265" t="str">
        <f t="shared" si="9389"/>
        <v>Inviable Sanitariamente</v>
      </c>
      <c r="MVP471" s="265" t="str">
        <f t="shared" si="9390"/>
        <v>Inviable Sanitariamente</v>
      </c>
      <c r="MVQ471" s="265" t="str">
        <f t="shared" si="9391"/>
        <v>Inviable Sanitariamente</v>
      </c>
      <c r="MVR471" s="265" t="str">
        <f t="shared" si="9392"/>
        <v>Inviable Sanitariamente</v>
      </c>
      <c r="MVS471" s="265" t="str">
        <f t="shared" si="9393"/>
        <v>Inviable Sanitariamente</v>
      </c>
      <c r="MVT471" s="265" t="str">
        <f t="shared" si="9394"/>
        <v>Inviable Sanitariamente</v>
      </c>
      <c r="MVU471" s="265" t="str">
        <f t="shared" si="9395"/>
        <v>Inviable Sanitariamente</v>
      </c>
      <c r="MVV471" s="265" t="str">
        <f t="shared" si="9396"/>
        <v>Inviable Sanitariamente</v>
      </c>
      <c r="MVW471" s="265" t="str">
        <f t="shared" si="9397"/>
        <v>Inviable Sanitariamente</v>
      </c>
      <c r="MVX471" s="265" t="str">
        <f t="shared" si="9398"/>
        <v>Inviable Sanitariamente</v>
      </c>
      <c r="MVY471" s="265" t="str">
        <f t="shared" si="9399"/>
        <v>Inviable Sanitariamente</v>
      </c>
      <c r="MVZ471" s="265" t="str">
        <f t="shared" si="9400"/>
        <v>Inviable Sanitariamente</v>
      </c>
      <c r="MWA471" s="265" t="str">
        <f t="shared" si="9401"/>
        <v>Inviable Sanitariamente</v>
      </c>
      <c r="MWB471" s="265" t="str">
        <f t="shared" si="9402"/>
        <v>Inviable Sanitariamente</v>
      </c>
      <c r="MWC471" s="265" t="str">
        <f t="shared" si="9403"/>
        <v>Inviable Sanitariamente</v>
      </c>
      <c r="MWD471" s="265" t="str">
        <f t="shared" si="9404"/>
        <v>Inviable Sanitariamente</v>
      </c>
      <c r="MWE471" s="265" t="str">
        <f t="shared" si="9405"/>
        <v>Inviable Sanitariamente</v>
      </c>
      <c r="MWF471" s="265" t="str">
        <f t="shared" si="9406"/>
        <v>Inviable Sanitariamente</v>
      </c>
      <c r="MWG471" s="265" t="str">
        <f t="shared" si="9407"/>
        <v>Inviable Sanitariamente</v>
      </c>
      <c r="MWH471" s="265" t="str">
        <f t="shared" si="9408"/>
        <v>Inviable Sanitariamente</v>
      </c>
      <c r="MWI471" s="265" t="str">
        <f t="shared" si="9409"/>
        <v>Inviable Sanitariamente</v>
      </c>
      <c r="MWJ471" s="265" t="str">
        <f t="shared" si="9410"/>
        <v>Inviable Sanitariamente</v>
      </c>
      <c r="MWK471" s="265" t="str">
        <f t="shared" si="9411"/>
        <v>Inviable Sanitariamente</v>
      </c>
      <c r="MWL471" s="265" t="str">
        <f t="shared" si="9412"/>
        <v>Inviable Sanitariamente</v>
      </c>
      <c r="MWM471" s="265" t="str">
        <f t="shared" si="9413"/>
        <v>Inviable Sanitariamente</v>
      </c>
      <c r="MWN471" s="265" t="str">
        <f t="shared" si="9414"/>
        <v>Inviable Sanitariamente</v>
      </c>
      <c r="MWO471" s="265" t="str">
        <f t="shared" si="9415"/>
        <v>Inviable Sanitariamente</v>
      </c>
      <c r="MWP471" s="265" t="str">
        <f t="shared" si="9416"/>
        <v>Inviable Sanitariamente</v>
      </c>
      <c r="MWQ471" s="265" t="str">
        <f t="shared" si="9417"/>
        <v>Inviable Sanitariamente</v>
      </c>
      <c r="MWR471" s="265" t="str">
        <f t="shared" si="9418"/>
        <v>Inviable Sanitariamente</v>
      </c>
      <c r="MWS471" s="265" t="str">
        <f t="shared" si="9419"/>
        <v>Inviable Sanitariamente</v>
      </c>
      <c r="MWT471" s="265" t="str">
        <f t="shared" si="9420"/>
        <v>Inviable Sanitariamente</v>
      </c>
      <c r="MWU471" s="265" t="str">
        <f t="shared" si="9421"/>
        <v>Inviable Sanitariamente</v>
      </c>
      <c r="MWV471" s="265" t="str">
        <f t="shared" si="9422"/>
        <v>Inviable Sanitariamente</v>
      </c>
      <c r="MWW471" s="265" t="str">
        <f t="shared" si="9423"/>
        <v>Inviable Sanitariamente</v>
      </c>
      <c r="MWX471" s="265" t="str">
        <f t="shared" si="9424"/>
        <v>Inviable Sanitariamente</v>
      </c>
      <c r="MWY471" s="265" t="str">
        <f t="shared" si="9425"/>
        <v>Inviable Sanitariamente</v>
      </c>
      <c r="MWZ471" s="265" t="str">
        <f t="shared" si="9426"/>
        <v>Inviable Sanitariamente</v>
      </c>
      <c r="MXA471" s="265" t="str">
        <f t="shared" si="9427"/>
        <v>Inviable Sanitariamente</v>
      </c>
      <c r="MXB471" s="265" t="str">
        <f t="shared" si="9428"/>
        <v>Inviable Sanitariamente</v>
      </c>
      <c r="MXC471" s="265" t="str">
        <f t="shared" si="9429"/>
        <v>Inviable Sanitariamente</v>
      </c>
      <c r="MXD471" s="265" t="str">
        <f t="shared" si="9430"/>
        <v>Inviable Sanitariamente</v>
      </c>
      <c r="MXE471" s="265" t="str">
        <f t="shared" si="9431"/>
        <v>Inviable Sanitariamente</v>
      </c>
      <c r="MXF471" s="265" t="str">
        <f t="shared" si="9432"/>
        <v>Inviable Sanitariamente</v>
      </c>
      <c r="MXG471" s="265" t="str">
        <f t="shared" si="9433"/>
        <v>Inviable Sanitariamente</v>
      </c>
      <c r="MXH471" s="265" t="str">
        <f t="shared" si="9434"/>
        <v>Inviable Sanitariamente</v>
      </c>
      <c r="MXI471" s="265" t="str">
        <f t="shared" si="9435"/>
        <v>Inviable Sanitariamente</v>
      </c>
      <c r="MXJ471" s="265" t="str">
        <f t="shared" si="9436"/>
        <v>Inviable Sanitariamente</v>
      </c>
      <c r="MXK471" s="265" t="str">
        <f t="shared" si="9437"/>
        <v>Inviable Sanitariamente</v>
      </c>
      <c r="MXL471" s="265" t="str">
        <f t="shared" si="9438"/>
        <v>Inviable Sanitariamente</v>
      </c>
      <c r="MXM471" s="265" t="str">
        <f t="shared" si="9439"/>
        <v>Inviable Sanitariamente</v>
      </c>
      <c r="MXN471" s="265" t="str">
        <f t="shared" si="9440"/>
        <v>Inviable Sanitariamente</v>
      </c>
      <c r="MXO471" s="265" t="str">
        <f t="shared" si="9441"/>
        <v>Inviable Sanitariamente</v>
      </c>
      <c r="MXP471" s="265" t="str">
        <f t="shared" si="9442"/>
        <v>Inviable Sanitariamente</v>
      </c>
      <c r="MXQ471" s="265" t="str">
        <f t="shared" si="9443"/>
        <v>Inviable Sanitariamente</v>
      </c>
      <c r="MXR471" s="265" t="str">
        <f t="shared" si="9444"/>
        <v>Inviable Sanitariamente</v>
      </c>
      <c r="MXS471" s="265" t="str">
        <f t="shared" si="9445"/>
        <v>Inviable Sanitariamente</v>
      </c>
      <c r="MXT471" s="265" t="str">
        <f t="shared" si="9446"/>
        <v>Inviable Sanitariamente</v>
      </c>
      <c r="MXU471" s="265" t="str">
        <f t="shared" si="9447"/>
        <v>Inviable Sanitariamente</v>
      </c>
      <c r="MXV471" s="265" t="str">
        <f t="shared" si="9448"/>
        <v>Inviable Sanitariamente</v>
      </c>
      <c r="MXW471" s="265" t="str">
        <f t="shared" si="9449"/>
        <v>Inviable Sanitariamente</v>
      </c>
      <c r="MXX471" s="265" t="str">
        <f t="shared" si="9450"/>
        <v>Inviable Sanitariamente</v>
      </c>
      <c r="MXY471" s="265" t="str">
        <f t="shared" si="9451"/>
        <v>Inviable Sanitariamente</v>
      </c>
      <c r="MXZ471" s="265" t="str">
        <f t="shared" si="9452"/>
        <v>Inviable Sanitariamente</v>
      </c>
      <c r="MYA471" s="265" t="str">
        <f t="shared" si="9453"/>
        <v>Inviable Sanitariamente</v>
      </c>
      <c r="MYB471" s="265" t="str">
        <f t="shared" si="9454"/>
        <v>Inviable Sanitariamente</v>
      </c>
      <c r="MYC471" s="265" t="str">
        <f t="shared" si="9455"/>
        <v>Inviable Sanitariamente</v>
      </c>
      <c r="MYD471" s="265" t="str">
        <f t="shared" si="9456"/>
        <v>Inviable Sanitariamente</v>
      </c>
      <c r="MYE471" s="265" t="str">
        <f t="shared" si="9457"/>
        <v>Inviable Sanitariamente</v>
      </c>
      <c r="MYF471" s="265" t="str">
        <f t="shared" si="9458"/>
        <v>Inviable Sanitariamente</v>
      </c>
      <c r="MYG471" s="265" t="str">
        <f t="shared" si="9459"/>
        <v>Inviable Sanitariamente</v>
      </c>
      <c r="MYH471" s="265" t="str">
        <f t="shared" si="9460"/>
        <v>Inviable Sanitariamente</v>
      </c>
      <c r="MYI471" s="265" t="str">
        <f t="shared" si="9461"/>
        <v>Inviable Sanitariamente</v>
      </c>
      <c r="MYJ471" s="265" t="str">
        <f t="shared" si="9462"/>
        <v>Inviable Sanitariamente</v>
      </c>
      <c r="MYK471" s="265" t="str">
        <f t="shared" si="9463"/>
        <v>Inviable Sanitariamente</v>
      </c>
      <c r="MYL471" s="265" t="str">
        <f t="shared" si="9464"/>
        <v>Inviable Sanitariamente</v>
      </c>
      <c r="MYM471" s="265" t="str">
        <f t="shared" si="9465"/>
        <v>Inviable Sanitariamente</v>
      </c>
      <c r="MYN471" s="265" t="str">
        <f t="shared" si="9466"/>
        <v>Inviable Sanitariamente</v>
      </c>
      <c r="MYO471" s="265" t="str">
        <f t="shared" si="9467"/>
        <v>Inviable Sanitariamente</v>
      </c>
      <c r="MYP471" s="265" t="str">
        <f t="shared" si="9468"/>
        <v>Inviable Sanitariamente</v>
      </c>
      <c r="MYQ471" s="265" t="str">
        <f t="shared" si="9469"/>
        <v>Inviable Sanitariamente</v>
      </c>
      <c r="MYR471" s="265" t="str">
        <f t="shared" si="9470"/>
        <v>Inviable Sanitariamente</v>
      </c>
      <c r="MYS471" s="265" t="str">
        <f t="shared" si="9471"/>
        <v>Inviable Sanitariamente</v>
      </c>
      <c r="MYT471" s="265" t="str">
        <f t="shared" si="9472"/>
        <v>Inviable Sanitariamente</v>
      </c>
      <c r="MYU471" s="265" t="str">
        <f t="shared" si="9473"/>
        <v>Inviable Sanitariamente</v>
      </c>
      <c r="MYV471" s="265" t="str">
        <f t="shared" si="9474"/>
        <v>Inviable Sanitariamente</v>
      </c>
      <c r="MYW471" s="265" t="str">
        <f t="shared" si="9475"/>
        <v>Inviable Sanitariamente</v>
      </c>
      <c r="MYX471" s="265" t="str">
        <f t="shared" si="9476"/>
        <v>Inviable Sanitariamente</v>
      </c>
      <c r="MYY471" s="265" t="str">
        <f t="shared" si="9477"/>
        <v>Inviable Sanitariamente</v>
      </c>
      <c r="MYZ471" s="265" t="str">
        <f t="shared" si="9478"/>
        <v>Inviable Sanitariamente</v>
      </c>
      <c r="MZA471" s="265" t="str">
        <f t="shared" si="9479"/>
        <v>Inviable Sanitariamente</v>
      </c>
      <c r="MZB471" s="265" t="str">
        <f t="shared" si="9480"/>
        <v>Inviable Sanitariamente</v>
      </c>
      <c r="MZC471" s="265" t="str">
        <f t="shared" si="9481"/>
        <v>Inviable Sanitariamente</v>
      </c>
      <c r="MZD471" s="265" t="str">
        <f t="shared" si="9482"/>
        <v>Inviable Sanitariamente</v>
      </c>
      <c r="MZE471" s="265" t="str">
        <f t="shared" si="9483"/>
        <v>Inviable Sanitariamente</v>
      </c>
      <c r="MZF471" s="265" t="str">
        <f t="shared" si="9484"/>
        <v>Inviable Sanitariamente</v>
      </c>
      <c r="MZG471" s="265" t="str">
        <f t="shared" si="9485"/>
        <v>Inviable Sanitariamente</v>
      </c>
      <c r="MZH471" s="265" t="str">
        <f t="shared" si="9486"/>
        <v>Inviable Sanitariamente</v>
      </c>
      <c r="MZI471" s="265" t="str">
        <f t="shared" si="9487"/>
        <v>Inviable Sanitariamente</v>
      </c>
      <c r="MZJ471" s="265" t="str">
        <f t="shared" si="9488"/>
        <v>Inviable Sanitariamente</v>
      </c>
      <c r="MZK471" s="265" t="str">
        <f t="shared" si="9489"/>
        <v>Inviable Sanitariamente</v>
      </c>
      <c r="MZL471" s="265" t="str">
        <f t="shared" si="9490"/>
        <v>Inviable Sanitariamente</v>
      </c>
      <c r="MZM471" s="265" t="str">
        <f t="shared" si="9491"/>
        <v>Inviable Sanitariamente</v>
      </c>
      <c r="MZN471" s="265" t="str">
        <f t="shared" si="9492"/>
        <v>Inviable Sanitariamente</v>
      </c>
      <c r="MZO471" s="265" t="str">
        <f t="shared" si="9493"/>
        <v>Inviable Sanitariamente</v>
      </c>
      <c r="MZP471" s="265" t="str">
        <f t="shared" si="9494"/>
        <v>Inviable Sanitariamente</v>
      </c>
      <c r="MZQ471" s="265" t="str">
        <f t="shared" si="9495"/>
        <v>Inviable Sanitariamente</v>
      </c>
      <c r="MZR471" s="265" t="str">
        <f t="shared" si="9496"/>
        <v>Inviable Sanitariamente</v>
      </c>
      <c r="MZS471" s="265" t="str">
        <f t="shared" si="9497"/>
        <v>Inviable Sanitariamente</v>
      </c>
      <c r="MZT471" s="265" t="str">
        <f t="shared" si="9498"/>
        <v>Inviable Sanitariamente</v>
      </c>
      <c r="MZU471" s="265" t="str">
        <f t="shared" si="9499"/>
        <v>Inviable Sanitariamente</v>
      </c>
      <c r="MZV471" s="265" t="str">
        <f t="shared" si="9500"/>
        <v>Inviable Sanitariamente</v>
      </c>
      <c r="MZW471" s="265" t="str">
        <f t="shared" si="9501"/>
        <v>Inviable Sanitariamente</v>
      </c>
      <c r="MZX471" s="265" t="str">
        <f t="shared" si="9502"/>
        <v>Inviable Sanitariamente</v>
      </c>
      <c r="MZY471" s="265" t="str">
        <f t="shared" si="9503"/>
        <v>Inviable Sanitariamente</v>
      </c>
      <c r="MZZ471" s="265" t="str">
        <f t="shared" si="9504"/>
        <v>Inviable Sanitariamente</v>
      </c>
      <c r="NAA471" s="265" t="str">
        <f t="shared" si="9505"/>
        <v>Inviable Sanitariamente</v>
      </c>
      <c r="NAB471" s="265" t="str">
        <f t="shared" si="9506"/>
        <v>Inviable Sanitariamente</v>
      </c>
      <c r="NAC471" s="265" t="str">
        <f t="shared" si="9507"/>
        <v>Inviable Sanitariamente</v>
      </c>
      <c r="NAD471" s="265" t="str">
        <f t="shared" si="9508"/>
        <v>Inviable Sanitariamente</v>
      </c>
      <c r="NAE471" s="265" t="str">
        <f t="shared" si="9509"/>
        <v>Inviable Sanitariamente</v>
      </c>
      <c r="NAF471" s="265" t="str">
        <f t="shared" si="9510"/>
        <v>Inviable Sanitariamente</v>
      </c>
      <c r="NAG471" s="265" t="str">
        <f t="shared" si="9511"/>
        <v>Inviable Sanitariamente</v>
      </c>
      <c r="NAH471" s="265" t="str">
        <f t="shared" si="9512"/>
        <v>Inviable Sanitariamente</v>
      </c>
      <c r="NAI471" s="265" t="str">
        <f t="shared" si="9513"/>
        <v>Inviable Sanitariamente</v>
      </c>
      <c r="NAJ471" s="265" t="str">
        <f t="shared" si="9514"/>
        <v>Inviable Sanitariamente</v>
      </c>
      <c r="NAK471" s="265" t="str">
        <f t="shared" si="9515"/>
        <v>Inviable Sanitariamente</v>
      </c>
      <c r="NAL471" s="265" t="str">
        <f t="shared" si="9516"/>
        <v>Inviable Sanitariamente</v>
      </c>
      <c r="NAM471" s="265" t="str">
        <f t="shared" si="9517"/>
        <v>Inviable Sanitariamente</v>
      </c>
      <c r="NAN471" s="265" t="str">
        <f t="shared" si="9518"/>
        <v>Inviable Sanitariamente</v>
      </c>
      <c r="NAO471" s="265" t="str">
        <f t="shared" si="9519"/>
        <v>Inviable Sanitariamente</v>
      </c>
      <c r="NAP471" s="265" t="str">
        <f t="shared" si="9520"/>
        <v>Inviable Sanitariamente</v>
      </c>
      <c r="NAQ471" s="265" t="str">
        <f t="shared" si="9521"/>
        <v>Inviable Sanitariamente</v>
      </c>
      <c r="NAR471" s="265" t="str">
        <f t="shared" si="9522"/>
        <v>Inviable Sanitariamente</v>
      </c>
      <c r="NAS471" s="265" t="str">
        <f t="shared" si="9523"/>
        <v>Inviable Sanitariamente</v>
      </c>
      <c r="NAT471" s="265" t="str">
        <f t="shared" si="9524"/>
        <v>Inviable Sanitariamente</v>
      </c>
      <c r="NAU471" s="265" t="str">
        <f t="shared" si="9525"/>
        <v>Inviable Sanitariamente</v>
      </c>
      <c r="NAV471" s="265" t="str">
        <f t="shared" si="9526"/>
        <v>Inviable Sanitariamente</v>
      </c>
      <c r="NAW471" s="265" t="str">
        <f t="shared" si="9527"/>
        <v>Inviable Sanitariamente</v>
      </c>
      <c r="NAX471" s="265" t="str">
        <f t="shared" si="9528"/>
        <v>Inviable Sanitariamente</v>
      </c>
      <c r="NAY471" s="265" t="str">
        <f t="shared" si="9529"/>
        <v>Inviable Sanitariamente</v>
      </c>
      <c r="NAZ471" s="265" t="str">
        <f t="shared" si="9530"/>
        <v>Inviable Sanitariamente</v>
      </c>
      <c r="NBA471" s="265" t="str">
        <f t="shared" si="9531"/>
        <v>Inviable Sanitariamente</v>
      </c>
      <c r="NBB471" s="265" t="str">
        <f t="shared" si="9532"/>
        <v>Inviable Sanitariamente</v>
      </c>
      <c r="NBC471" s="265" t="str">
        <f t="shared" si="9533"/>
        <v>Inviable Sanitariamente</v>
      </c>
      <c r="NBD471" s="265" t="str">
        <f t="shared" si="9534"/>
        <v>Inviable Sanitariamente</v>
      </c>
      <c r="NBE471" s="265" t="str">
        <f t="shared" si="9535"/>
        <v>Inviable Sanitariamente</v>
      </c>
      <c r="NBF471" s="265" t="str">
        <f t="shared" si="9536"/>
        <v>Inviable Sanitariamente</v>
      </c>
      <c r="NBG471" s="265" t="str">
        <f t="shared" si="9537"/>
        <v>Inviable Sanitariamente</v>
      </c>
      <c r="NBH471" s="265" t="str">
        <f t="shared" si="9538"/>
        <v>Inviable Sanitariamente</v>
      </c>
      <c r="NBI471" s="265" t="str">
        <f t="shared" si="9539"/>
        <v>Inviable Sanitariamente</v>
      </c>
      <c r="NBJ471" s="265" t="str">
        <f t="shared" si="9540"/>
        <v>Inviable Sanitariamente</v>
      </c>
      <c r="NBK471" s="265" t="str">
        <f t="shared" si="9541"/>
        <v>Inviable Sanitariamente</v>
      </c>
      <c r="NBL471" s="265" t="str">
        <f t="shared" si="9542"/>
        <v>Inviable Sanitariamente</v>
      </c>
      <c r="NBM471" s="265" t="str">
        <f t="shared" si="9543"/>
        <v>Inviable Sanitariamente</v>
      </c>
      <c r="NBN471" s="265" t="str">
        <f t="shared" si="9544"/>
        <v>Inviable Sanitariamente</v>
      </c>
      <c r="NBO471" s="265" t="str">
        <f t="shared" si="9545"/>
        <v>Inviable Sanitariamente</v>
      </c>
      <c r="NBP471" s="265" t="str">
        <f t="shared" si="9546"/>
        <v>Inviable Sanitariamente</v>
      </c>
      <c r="NBQ471" s="265" t="str">
        <f t="shared" si="9547"/>
        <v>Inviable Sanitariamente</v>
      </c>
      <c r="NBR471" s="265" t="str">
        <f t="shared" si="9548"/>
        <v>Inviable Sanitariamente</v>
      </c>
      <c r="NBS471" s="265" t="str">
        <f t="shared" si="9549"/>
        <v>Inviable Sanitariamente</v>
      </c>
      <c r="NBT471" s="265" t="str">
        <f t="shared" si="9550"/>
        <v>Inviable Sanitariamente</v>
      </c>
      <c r="NBU471" s="265" t="str">
        <f t="shared" si="9551"/>
        <v>Inviable Sanitariamente</v>
      </c>
      <c r="NBV471" s="265" t="str">
        <f t="shared" si="9552"/>
        <v>Inviable Sanitariamente</v>
      </c>
      <c r="NBW471" s="265" t="str">
        <f t="shared" si="9553"/>
        <v>Inviable Sanitariamente</v>
      </c>
      <c r="NBX471" s="265" t="str">
        <f t="shared" si="9554"/>
        <v>Inviable Sanitariamente</v>
      </c>
      <c r="NBY471" s="265" t="str">
        <f t="shared" si="9555"/>
        <v>Inviable Sanitariamente</v>
      </c>
      <c r="NBZ471" s="265" t="str">
        <f t="shared" si="9556"/>
        <v>Inviable Sanitariamente</v>
      </c>
      <c r="NCA471" s="265" t="str">
        <f t="shared" si="9557"/>
        <v>Inviable Sanitariamente</v>
      </c>
      <c r="NCB471" s="265" t="str">
        <f t="shared" si="9558"/>
        <v>Inviable Sanitariamente</v>
      </c>
      <c r="NCC471" s="265" t="str">
        <f t="shared" si="9559"/>
        <v>Inviable Sanitariamente</v>
      </c>
      <c r="NCD471" s="265" t="str">
        <f t="shared" si="9560"/>
        <v>Inviable Sanitariamente</v>
      </c>
      <c r="NCE471" s="265" t="str">
        <f t="shared" si="9561"/>
        <v>Inviable Sanitariamente</v>
      </c>
      <c r="NCF471" s="265" t="str">
        <f t="shared" si="9562"/>
        <v>Inviable Sanitariamente</v>
      </c>
      <c r="NCG471" s="265" t="str">
        <f t="shared" si="9563"/>
        <v>Inviable Sanitariamente</v>
      </c>
      <c r="NCH471" s="265" t="str">
        <f t="shared" si="9564"/>
        <v>Inviable Sanitariamente</v>
      </c>
      <c r="NCI471" s="265" t="str">
        <f t="shared" si="9565"/>
        <v>Inviable Sanitariamente</v>
      </c>
      <c r="NCJ471" s="265" t="str">
        <f t="shared" si="9566"/>
        <v>Inviable Sanitariamente</v>
      </c>
      <c r="NCK471" s="265" t="str">
        <f t="shared" si="9567"/>
        <v>Inviable Sanitariamente</v>
      </c>
      <c r="NCL471" s="265" t="str">
        <f t="shared" si="9568"/>
        <v>Inviable Sanitariamente</v>
      </c>
      <c r="NCM471" s="265" t="str">
        <f t="shared" si="9569"/>
        <v>Inviable Sanitariamente</v>
      </c>
      <c r="NCN471" s="265" t="str">
        <f t="shared" si="9570"/>
        <v>Inviable Sanitariamente</v>
      </c>
      <c r="NCO471" s="265" t="str">
        <f t="shared" si="9571"/>
        <v>Inviable Sanitariamente</v>
      </c>
      <c r="NCP471" s="265" t="str">
        <f t="shared" si="9572"/>
        <v>Inviable Sanitariamente</v>
      </c>
      <c r="NCQ471" s="265" t="str">
        <f t="shared" si="9573"/>
        <v>Inviable Sanitariamente</v>
      </c>
      <c r="NCR471" s="265" t="str">
        <f t="shared" si="9574"/>
        <v>Inviable Sanitariamente</v>
      </c>
      <c r="NCS471" s="265" t="str">
        <f t="shared" si="9575"/>
        <v>Inviable Sanitariamente</v>
      </c>
      <c r="NCT471" s="265" t="str">
        <f t="shared" si="9576"/>
        <v>Inviable Sanitariamente</v>
      </c>
      <c r="NCU471" s="265" t="str">
        <f t="shared" si="9577"/>
        <v>Inviable Sanitariamente</v>
      </c>
      <c r="NCV471" s="265" t="str">
        <f t="shared" si="9578"/>
        <v>Inviable Sanitariamente</v>
      </c>
      <c r="NCW471" s="265" t="str">
        <f t="shared" si="9579"/>
        <v>Inviable Sanitariamente</v>
      </c>
      <c r="NCX471" s="265" t="str">
        <f t="shared" si="9580"/>
        <v>Inviable Sanitariamente</v>
      </c>
      <c r="NCY471" s="265" t="str">
        <f t="shared" si="9581"/>
        <v>Inviable Sanitariamente</v>
      </c>
      <c r="NCZ471" s="265" t="str">
        <f t="shared" si="9582"/>
        <v>Inviable Sanitariamente</v>
      </c>
      <c r="NDA471" s="265" t="str">
        <f t="shared" si="9583"/>
        <v>Inviable Sanitariamente</v>
      </c>
      <c r="NDB471" s="265" t="str">
        <f t="shared" si="9584"/>
        <v>Inviable Sanitariamente</v>
      </c>
      <c r="NDC471" s="265" t="str">
        <f t="shared" si="9585"/>
        <v>Inviable Sanitariamente</v>
      </c>
      <c r="NDD471" s="265" t="str">
        <f t="shared" si="9586"/>
        <v>Inviable Sanitariamente</v>
      </c>
      <c r="NDE471" s="265" t="str">
        <f t="shared" si="9587"/>
        <v>Inviable Sanitariamente</v>
      </c>
      <c r="NDF471" s="265" t="str">
        <f t="shared" si="9588"/>
        <v>Inviable Sanitariamente</v>
      </c>
      <c r="NDG471" s="265" t="str">
        <f t="shared" si="9589"/>
        <v>Inviable Sanitariamente</v>
      </c>
      <c r="NDH471" s="265" t="str">
        <f t="shared" si="9590"/>
        <v>Inviable Sanitariamente</v>
      </c>
      <c r="NDI471" s="265" t="str">
        <f t="shared" si="9591"/>
        <v>Inviable Sanitariamente</v>
      </c>
      <c r="NDJ471" s="265" t="str">
        <f t="shared" si="9592"/>
        <v>Inviable Sanitariamente</v>
      </c>
      <c r="NDK471" s="265" t="str">
        <f t="shared" si="9593"/>
        <v>Inviable Sanitariamente</v>
      </c>
      <c r="NDL471" s="265" t="str">
        <f t="shared" si="9594"/>
        <v>Inviable Sanitariamente</v>
      </c>
      <c r="NDM471" s="265" t="str">
        <f t="shared" si="9595"/>
        <v>Inviable Sanitariamente</v>
      </c>
      <c r="NDN471" s="265" t="str">
        <f t="shared" si="9596"/>
        <v>Inviable Sanitariamente</v>
      </c>
      <c r="NDO471" s="265" t="str">
        <f t="shared" si="9597"/>
        <v>Inviable Sanitariamente</v>
      </c>
      <c r="NDP471" s="265" t="str">
        <f t="shared" si="9598"/>
        <v>Inviable Sanitariamente</v>
      </c>
      <c r="NDQ471" s="265" t="str">
        <f t="shared" si="9599"/>
        <v>Inviable Sanitariamente</v>
      </c>
      <c r="NDR471" s="265" t="str">
        <f t="shared" si="9600"/>
        <v>Inviable Sanitariamente</v>
      </c>
      <c r="NDS471" s="265" t="str">
        <f t="shared" si="9601"/>
        <v>Inviable Sanitariamente</v>
      </c>
      <c r="NDT471" s="265" t="str">
        <f t="shared" si="9602"/>
        <v>Inviable Sanitariamente</v>
      </c>
      <c r="NDU471" s="265" t="str">
        <f t="shared" si="9603"/>
        <v>Inviable Sanitariamente</v>
      </c>
      <c r="NDV471" s="265" t="str">
        <f t="shared" si="9604"/>
        <v>Inviable Sanitariamente</v>
      </c>
      <c r="NDW471" s="265" t="str">
        <f t="shared" si="9605"/>
        <v>Inviable Sanitariamente</v>
      </c>
      <c r="NDX471" s="265" t="str">
        <f t="shared" si="9606"/>
        <v>Inviable Sanitariamente</v>
      </c>
      <c r="NDY471" s="265" t="str">
        <f t="shared" si="9607"/>
        <v>Inviable Sanitariamente</v>
      </c>
      <c r="NDZ471" s="265" t="str">
        <f t="shared" si="9608"/>
        <v>Inviable Sanitariamente</v>
      </c>
      <c r="NEA471" s="265" t="str">
        <f t="shared" si="9609"/>
        <v>Inviable Sanitariamente</v>
      </c>
      <c r="NEB471" s="265" t="str">
        <f t="shared" si="9610"/>
        <v>Inviable Sanitariamente</v>
      </c>
      <c r="NEC471" s="265" t="str">
        <f t="shared" si="9611"/>
        <v>Inviable Sanitariamente</v>
      </c>
      <c r="NED471" s="265" t="str">
        <f t="shared" si="9612"/>
        <v>Inviable Sanitariamente</v>
      </c>
      <c r="NEE471" s="265" t="str">
        <f t="shared" si="9613"/>
        <v>Inviable Sanitariamente</v>
      </c>
      <c r="NEF471" s="265" t="str">
        <f t="shared" si="9614"/>
        <v>Inviable Sanitariamente</v>
      </c>
      <c r="NEG471" s="265" t="str">
        <f t="shared" si="9615"/>
        <v>Inviable Sanitariamente</v>
      </c>
      <c r="NEH471" s="265" t="str">
        <f t="shared" si="9616"/>
        <v>Inviable Sanitariamente</v>
      </c>
      <c r="NEI471" s="265" t="str">
        <f t="shared" si="9617"/>
        <v>Inviable Sanitariamente</v>
      </c>
      <c r="NEJ471" s="265" t="str">
        <f t="shared" si="9618"/>
        <v>Inviable Sanitariamente</v>
      </c>
      <c r="NEK471" s="265" t="str">
        <f t="shared" si="9619"/>
        <v>Inviable Sanitariamente</v>
      </c>
      <c r="NEL471" s="265" t="str">
        <f t="shared" si="9620"/>
        <v>Inviable Sanitariamente</v>
      </c>
      <c r="NEM471" s="265" t="str">
        <f t="shared" si="9621"/>
        <v>Inviable Sanitariamente</v>
      </c>
      <c r="NEN471" s="265" t="str">
        <f t="shared" si="9622"/>
        <v>Inviable Sanitariamente</v>
      </c>
      <c r="NEO471" s="265" t="str">
        <f t="shared" si="9623"/>
        <v>Inviable Sanitariamente</v>
      </c>
      <c r="NEP471" s="265" t="str">
        <f t="shared" si="9624"/>
        <v>Inviable Sanitariamente</v>
      </c>
      <c r="NEQ471" s="265" t="str">
        <f t="shared" si="9625"/>
        <v>Inviable Sanitariamente</v>
      </c>
      <c r="NER471" s="265" t="str">
        <f t="shared" si="9626"/>
        <v>Inviable Sanitariamente</v>
      </c>
      <c r="NES471" s="265" t="str">
        <f t="shared" si="9627"/>
        <v>Inviable Sanitariamente</v>
      </c>
      <c r="NET471" s="265" t="str">
        <f t="shared" si="9628"/>
        <v>Inviable Sanitariamente</v>
      </c>
      <c r="NEU471" s="265" t="str">
        <f t="shared" si="9629"/>
        <v>Inviable Sanitariamente</v>
      </c>
      <c r="NEV471" s="265" t="str">
        <f t="shared" si="9630"/>
        <v>Inviable Sanitariamente</v>
      </c>
      <c r="NEW471" s="265" t="str">
        <f t="shared" si="9631"/>
        <v>Inviable Sanitariamente</v>
      </c>
      <c r="NEX471" s="265" t="str">
        <f t="shared" si="9632"/>
        <v>Inviable Sanitariamente</v>
      </c>
      <c r="NEY471" s="265" t="str">
        <f t="shared" si="9633"/>
        <v>Inviable Sanitariamente</v>
      </c>
      <c r="NEZ471" s="265" t="str">
        <f t="shared" si="9634"/>
        <v>Inviable Sanitariamente</v>
      </c>
      <c r="NFA471" s="265" t="str">
        <f t="shared" si="9635"/>
        <v>Inviable Sanitariamente</v>
      </c>
      <c r="NFB471" s="265" t="str">
        <f t="shared" si="9636"/>
        <v>Inviable Sanitariamente</v>
      </c>
      <c r="NFC471" s="265" t="str">
        <f t="shared" si="9637"/>
        <v>Inviable Sanitariamente</v>
      </c>
      <c r="NFD471" s="265" t="str">
        <f t="shared" si="9638"/>
        <v>Inviable Sanitariamente</v>
      </c>
      <c r="NFE471" s="265" t="str">
        <f t="shared" si="9639"/>
        <v>Inviable Sanitariamente</v>
      </c>
      <c r="NFF471" s="265" t="str">
        <f t="shared" si="9640"/>
        <v>Inviable Sanitariamente</v>
      </c>
      <c r="NFG471" s="265" t="str">
        <f t="shared" si="9641"/>
        <v>Inviable Sanitariamente</v>
      </c>
      <c r="NFH471" s="265" t="str">
        <f t="shared" si="9642"/>
        <v>Inviable Sanitariamente</v>
      </c>
      <c r="NFI471" s="265" t="str">
        <f t="shared" si="9643"/>
        <v>Inviable Sanitariamente</v>
      </c>
      <c r="NFJ471" s="265" t="str">
        <f t="shared" si="9644"/>
        <v>Inviable Sanitariamente</v>
      </c>
      <c r="NFK471" s="265" t="str">
        <f t="shared" si="9645"/>
        <v>Inviable Sanitariamente</v>
      </c>
      <c r="NFL471" s="265" t="str">
        <f t="shared" si="9646"/>
        <v>Inviable Sanitariamente</v>
      </c>
      <c r="NFM471" s="265" t="str">
        <f t="shared" si="9647"/>
        <v>Inviable Sanitariamente</v>
      </c>
      <c r="NFN471" s="265" t="str">
        <f t="shared" si="9648"/>
        <v>Inviable Sanitariamente</v>
      </c>
      <c r="NFO471" s="265" t="str">
        <f t="shared" si="9649"/>
        <v>Inviable Sanitariamente</v>
      </c>
      <c r="NFP471" s="265" t="str">
        <f t="shared" si="9650"/>
        <v>Inviable Sanitariamente</v>
      </c>
      <c r="NFQ471" s="265" t="str">
        <f t="shared" si="9651"/>
        <v>Inviable Sanitariamente</v>
      </c>
      <c r="NFR471" s="265" t="str">
        <f t="shared" si="9652"/>
        <v>Inviable Sanitariamente</v>
      </c>
      <c r="NFS471" s="265" t="str">
        <f t="shared" si="9653"/>
        <v>Inviable Sanitariamente</v>
      </c>
      <c r="NFT471" s="265" t="str">
        <f t="shared" si="9654"/>
        <v>Inviable Sanitariamente</v>
      </c>
      <c r="NFU471" s="265" t="str">
        <f t="shared" si="9655"/>
        <v>Inviable Sanitariamente</v>
      </c>
      <c r="NFV471" s="265" t="str">
        <f t="shared" si="9656"/>
        <v>Inviable Sanitariamente</v>
      </c>
      <c r="NFW471" s="265" t="str">
        <f t="shared" si="9657"/>
        <v>Inviable Sanitariamente</v>
      </c>
      <c r="NFX471" s="265" t="str">
        <f t="shared" si="9658"/>
        <v>Inviable Sanitariamente</v>
      </c>
      <c r="NFY471" s="265" t="str">
        <f t="shared" si="9659"/>
        <v>Inviable Sanitariamente</v>
      </c>
      <c r="NFZ471" s="265" t="str">
        <f t="shared" si="9660"/>
        <v>Inviable Sanitariamente</v>
      </c>
      <c r="NGA471" s="265" t="str">
        <f t="shared" si="9661"/>
        <v>Inviable Sanitariamente</v>
      </c>
      <c r="NGB471" s="265" t="str">
        <f t="shared" si="9662"/>
        <v>Inviable Sanitariamente</v>
      </c>
      <c r="NGC471" s="265" t="str">
        <f t="shared" si="9663"/>
        <v>Inviable Sanitariamente</v>
      </c>
      <c r="NGD471" s="265" t="str">
        <f t="shared" si="9664"/>
        <v>Inviable Sanitariamente</v>
      </c>
      <c r="NGE471" s="265" t="str">
        <f t="shared" si="9665"/>
        <v>Inviable Sanitariamente</v>
      </c>
      <c r="NGF471" s="265" t="str">
        <f t="shared" si="9666"/>
        <v>Inviable Sanitariamente</v>
      </c>
      <c r="NGG471" s="265" t="str">
        <f t="shared" si="9667"/>
        <v>Inviable Sanitariamente</v>
      </c>
      <c r="NGH471" s="265" t="str">
        <f t="shared" si="9668"/>
        <v>Inviable Sanitariamente</v>
      </c>
      <c r="NGI471" s="265" t="str">
        <f t="shared" si="9669"/>
        <v>Inviable Sanitariamente</v>
      </c>
      <c r="NGJ471" s="265" t="str">
        <f t="shared" si="9670"/>
        <v>Inviable Sanitariamente</v>
      </c>
      <c r="NGK471" s="265" t="str">
        <f t="shared" si="9671"/>
        <v>Inviable Sanitariamente</v>
      </c>
      <c r="NGL471" s="265" t="str">
        <f t="shared" si="9672"/>
        <v>Inviable Sanitariamente</v>
      </c>
      <c r="NGM471" s="265" t="str">
        <f t="shared" si="9673"/>
        <v>Inviable Sanitariamente</v>
      </c>
      <c r="NGN471" s="265" t="str">
        <f t="shared" si="9674"/>
        <v>Inviable Sanitariamente</v>
      </c>
      <c r="NGO471" s="265" t="str">
        <f t="shared" si="9675"/>
        <v>Inviable Sanitariamente</v>
      </c>
      <c r="NGP471" s="265" t="str">
        <f t="shared" si="9676"/>
        <v>Inviable Sanitariamente</v>
      </c>
      <c r="NGQ471" s="265" t="str">
        <f t="shared" si="9677"/>
        <v>Inviable Sanitariamente</v>
      </c>
      <c r="NGR471" s="265" t="str">
        <f t="shared" si="9678"/>
        <v>Inviable Sanitariamente</v>
      </c>
      <c r="NGS471" s="265" t="str">
        <f t="shared" si="9679"/>
        <v>Inviable Sanitariamente</v>
      </c>
      <c r="NGT471" s="265" t="str">
        <f t="shared" si="9680"/>
        <v>Inviable Sanitariamente</v>
      </c>
      <c r="NGU471" s="265" t="str">
        <f t="shared" si="9681"/>
        <v>Inviable Sanitariamente</v>
      </c>
      <c r="NGV471" s="265" t="str">
        <f t="shared" si="9682"/>
        <v>Inviable Sanitariamente</v>
      </c>
      <c r="NGW471" s="265" t="str">
        <f t="shared" si="9683"/>
        <v>Inviable Sanitariamente</v>
      </c>
      <c r="NGX471" s="265" t="str">
        <f t="shared" si="9684"/>
        <v>Inviable Sanitariamente</v>
      </c>
      <c r="NGY471" s="265" t="str">
        <f t="shared" si="9685"/>
        <v>Inviable Sanitariamente</v>
      </c>
      <c r="NGZ471" s="265" t="str">
        <f t="shared" si="9686"/>
        <v>Inviable Sanitariamente</v>
      </c>
      <c r="NHA471" s="265" t="str">
        <f t="shared" si="9687"/>
        <v>Inviable Sanitariamente</v>
      </c>
      <c r="NHB471" s="265" t="str">
        <f t="shared" si="9688"/>
        <v>Inviable Sanitariamente</v>
      </c>
      <c r="NHC471" s="265" t="str">
        <f t="shared" si="9689"/>
        <v>Inviable Sanitariamente</v>
      </c>
      <c r="NHD471" s="265" t="str">
        <f t="shared" si="9690"/>
        <v>Inviable Sanitariamente</v>
      </c>
      <c r="NHE471" s="265" t="str">
        <f t="shared" si="9691"/>
        <v>Inviable Sanitariamente</v>
      </c>
      <c r="NHF471" s="265" t="str">
        <f t="shared" si="9692"/>
        <v>Inviable Sanitariamente</v>
      </c>
      <c r="NHG471" s="265" t="str">
        <f t="shared" si="9693"/>
        <v>Inviable Sanitariamente</v>
      </c>
      <c r="NHH471" s="265" t="str">
        <f t="shared" si="9694"/>
        <v>Inviable Sanitariamente</v>
      </c>
      <c r="NHI471" s="265" t="str">
        <f t="shared" si="9695"/>
        <v>Inviable Sanitariamente</v>
      </c>
      <c r="NHJ471" s="265" t="str">
        <f t="shared" si="9696"/>
        <v>Inviable Sanitariamente</v>
      </c>
      <c r="NHK471" s="265" t="str">
        <f t="shared" si="9697"/>
        <v>Inviable Sanitariamente</v>
      </c>
      <c r="NHL471" s="265" t="str">
        <f t="shared" si="9698"/>
        <v>Inviable Sanitariamente</v>
      </c>
      <c r="NHM471" s="265" t="str">
        <f t="shared" si="9699"/>
        <v>Inviable Sanitariamente</v>
      </c>
      <c r="NHN471" s="265" t="str">
        <f t="shared" si="9700"/>
        <v>Inviable Sanitariamente</v>
      </c>
      <c r="NHO471" s="265" t="str">
        <f t="shared" si="9701"/>
        <v>Inviable Sanitariamente</v>
      </c>
      <c r="NHP471" s="265" t="str">
        <f t="shared" si="9702"/>
        <v>Inviable Sanitariamente</v>
      </c>
      <c r="NHQ471" s="265" t="str">
        <f t="shared" si="9703"/>
        <v>Inviable Sanitariamente</v>
      </c>
      <c r="NHR471" s="265" t="str">
        <f t="shared" si="9704"/>
        <v>Inviable Sanitariamente</v>
      </c>
      <c r="NHS471" s="265" t="str">
        <f t="shared" si="9705"/>
        <v>Inviable Sanitariamente</v>
      </c>
      <c r="NHT471" s="265" t="str">
        <f t="shared" si="9706"/>
        <v>Inviable Sanitariamente</v>
      </c>
      <c r="NHU471" s="265" t="str">
        <f t="shared" si="9707"/>
        <v>Inviable Sanitariamente</v>
      </c>
      <c r="NHV471" s="265" t="str">
        <f t="shared" si="9708"/>
        <v>Inviable Sanitariamente</v>
      </c>
      <c r="NHW471" s="265" t="str">
        <f t="shared" si="9709"/>
        <v>Inviable Sanitariamente</v>
      </c>
      <c r="NHX471" s="265" t="str">
        <f t="shared" si="9710"/>
        <v>Inviable Sanitariamente</v>
      </c>
      <c r="NHY471" s="265" t="str">
        <f t="shared" si="9711"/>
        <v>Inviable Sanitariamente</v>
      </c>
      <c r="NHZ471" s="265" t="str">
        <f t="shared" si="9712"/>
        <v>Inviable Sanitariamente</v>
      </c>
      <c r="NIA471" s="265" t="str">
        <f t="shared" si="9713"/>
        <v>Inviable Sanitariamente</v>
      </c>
      <c r="NIB471" s="265" t="str">
        <f t="shared" si="9714"/>
        <v>Inviable Sanitariamente</v>
      </c>
      <c r="NIC471" s="265" t="str">
        <f t="shared" si="9715"/>
        <v>Inviable Sanitariamente</v>
      </c>
      <c r="NID471" s="265" t="str">
        <f t="shared" si="9716"/>
        <v>Inviable Sanitariamente</v>
      </c>
      <c r="NIE471" s="265" t="str">
        <f t="shared" si="9717"/>
        <v>Inviable Sanitariamente</v>
      </c>
      <c r="NIF471" s="265" t="str">
        <f t="shared" si="9718"/>
        <v>Inviable Sanitariamente</v>
      </c>
      <c r="NIG471" s="265" t="str">
        <f t="shared" si="9719"/>
        <v>Inviable Sanitariamente</v>
      </c>
      <c r="NIH471" s="265" t="str">
        <f t="shared" si="9720"/>
        <v>Inviable Sanitariamente</v>
      </c>
      <c r="NII471" s="265" t="str">
        <f t="shared" si="9721"/>
        <v>Inviable Sanitariamente</v>
      </c>
      <c r="NIJ471" s="265" t="str">
        <f t="shared" si="9722"/>
        <v>Inviable Sanitariamente</v>
      </c>
      <c r="NIK471" s="265" t="str">
        <f t="shared" si="9723"/>
        <v>Inviable Sanitariamente</v>
      </c>
      <c r="NIL471" s="265" t="str">
        <f t="shared" si="9724"/>
        <v>Inviable Sanitariamente</v>
      </c>
      <c r="NIM471" s="265" t="str">
        <f t="shared" si="9725"/>
        <v>Inviable Sanitariamente</v>
      </c>
      <c r="NIN471" s="265" t="str">
        <f t="shared" si="9726"/>
        <v>Inviable Sanitariamente</v>
      </c>
      <c r="NIO471" s="265" t="str">
        <f t="shared" si="9727"/>
        <v>Inviable Sanitariamente</v>
      </c>
      <c r="NIP471" s="265" t="str">
        <f t="shared" si="9728"/>
        <v>Inviable Sanitariamente</v>
      </c>
      <c r="NIQ471" s="265" t="str">
        <f t="shared" si="9729"/>
        <v>Inviable Sanitariamente</v>
      </c>
      <c r="NIR471" s="265" t="str">
        <f t="shared" si="9730"/>
        <v>Inviable Sanitariamente</v>
      </c>
      <c r="NIS471" s="265" t="str">
        <f t="shared" si="9731"/>
        <v>Inviable Sanitariamente</v>
      </c>
      <c r="NIT471" s="265" t="str">
        <f t="shared" si="9732"/>
        <v>Inviable Sanitariamente</v>
      </c>
      <c r="NIU471" s="265" t="str">
        <f t="shared" si="9733"/>
        <v>Inviable Sanitariamente</v>
      </c>
      <c r="NIV471" s="265" t="str">
        <f t="shared" si="9734"/>
        <v>Inviable Sanitariamente</v>
      </c>
      <c r="NIW471" s="265" t="str">
        <f t="shared" si="9735"/>
        <v>Inviable Sanitariamente</v>
      </c>
      <c r="NIX471" s="265" t="str">
        <f t="shared" si="9736"/>
        <v>Inviable Sanitariamente</v>
      </c>
      <c r="NIY471" s="265" t="str">
        <f t="shared" si="9737"/>
        <v>Inviable Sanitariamente</v>
      </c>
      <c r="NIZ471" s="265" t="str">
        <f t="shared" si="9738"/>
        <v>Inviable Sanitariamente</v>
      </c>
      <c r="NJA471" s="265" t="str">
        <f t="shared" si="9739"/>
        <v>Inviable Sanitariamente</v>
      </c>
      <c r="NJB471" s="265" t="str">
        <f t="shared" si="9740"/>
        <v>Inviable Sanitariamente</v>
      </c>
      <c r="NJC471" s="265" t="str">
        <f t="shared" si="9741"/>
        <v>Inviable Sanitariamente</v>
      </c>
      <c r="NJD471" s="265" t="str">
        <f t="shared" si="9742"/>
        <v>Inviable Sanitariamente</v>
      </c>
      <c r="NJE471" s="265" t="str">
        <f t="shared" si="9743"/>
        <v>Inviable Sanitariamente</v>
      </c>
      <c r="NJF471" s="265" t="str">
        <f t="shared" si="9744"/>
        <v>Inviable Sanitariamente</v>
      </c>
      <c r="NJG471" s="265" t="str">
        <f t="shared" si="9745"/>
        <v>Inviable Sanitariamente</v>
      </c>
      <c r="NJH471" s="265" t="str">
        <f t="shared" si="9746"/>
        <v>Inviable Sanitariamente</v>
      </c>
      <c r="NJI471" s="265" t="str">
        <f t="shared" si="9747"/>
        <v>Inviable Sanitariamente</v>
      </c>
      <c r="NJJ471" s="265" t="str">
        <f t="shared" si="9748"/>
        <v>Inviable Sanitariamente</v>
      </c>
      <c r="NJK471" s="265" t="str">
        <f t="shared" si="9749"/>
        <v>Inviable Sanitariamente</v>
      </c>
      <c r="NJL471" s="265" t="str">
        <f t="shared" si="9750"/>
        <v>Inviable Sanitariamente</v>
      </c>
      <c r="NJM471" s="265" t="str">
        <f t="shared" si="9751"/>
        <v>Inviable Sanitariamente</v>
      </c>
      <c r="NJN471" s="265" t="str">
        <f t="shared" si="9752"/>
        <v>Inviable Sanitariamente</v>
      </c>
      <c r="NJO471" s="265" t="str">
        <f t="shared" si="9753"/>
        <v>Inviable Sanitariamente</v>
      </c>
      <c r="NJP471" s="265" t="str">
        <f t="shared" si="9754"/>
        <v>Inviable Sanitariamente</v>
      </c>
      <c r="NJQ471" s="265" t="str">
        <f t="shared" si="9755"/>
        <v>Inviable Sanitariamente</v>
      </c>
      <c r="NJR471" s="265" t="str">
        <f t="shared" si="9756"/>
        <v>Inviable Sanitariamente</v>
      </c>
      <c r="NJS471" s="265" t="str">
        <f t="shared" si="9757"/>
        <v>Inviable Sanitariamente</v>
      </c>
      <c r="NJT471" s="265" t="str">
        <f t="shared" si="9758"/>
        <v>Inviable Sanitariamente</v>
      </c>
      <c r="NJU471" s="265" t="str">
        <f t="shared" si="9759"/>
        <v>Inviable Sanitariamente</v>
      </c>
      <c r="NJV471" s="265" t="str">
        <f t="shared" si="9760"/>
        <v>Inviable Sanitariamente</v>
      </c>
      <c r="NJW471" s="265" t="str">
        <f t="shared" si="9761"/>
        <v>Inviable Sanitariamente</v>
      </c>
      <c r="NJX471" s="265" t="str">
        <f t="shared" si="9762"/>
        <v>Inviable Sanitariamente</v>
      </c>
      <c r="NJY471" s="265" t="str">
        <f t="shared" si="9763"/>
        <v>Inviable Sanitariamente</v>
      </c>
      <c r="NJZ471" s="265" t="str">
        <f t="shared" si="9764"/>
        <v>Inviable Sanitariamente</v>
      </c>
      <c r="NKA471" s="265" t="str">
        <f t="shared" si="9765"/>
        <v>Inviable Sanitariamente</v>
      </c>
      <c r="NKB471" s="265" t="str">
        <f t="shared" si="9766"/>
        <v>Inviable Sanitariamente</v>
      </c>
      <c r="NKC471" s="265" t="str">
        <f t="shared" si="9767"/>
        <v>Inviable Sanitariamente</v>
      </c>
      <c r="NKD471" s="265" t="str">
        <f t="shared" si="9768"/>
        <v>Inviable Sanitariamente</v>
      </c>
      <c r="NKE471" s="265" t="str">
        <f t="shared" si="9769"/>
        <v>Inviable Sanitariamente</v>
      </c>
      <c r="NKF471" s="265" t="str">
        <f t="shared" si="9770"/>
        <v>Inviable Sanitariamente</v>
      </c>
      <c r="NKG471" s="265" t="str">
        <f t="shared" si="9771"/>
        <v>Inviable Sanitariamente</v>
      </c>
      <c r="NKH471" s="265" t="str">
        <f t="shared" si="9772"/>
        <v>Inviable Sanitariamente</v>
      </c>
      <c r="NKI471" s="265" t="str">
        <f t="shared" si="9773"/>
        <v>Inviable Sanitariamente</v>
      </c>
      <c r="NKJ471" s="265" t="str">
        <f t="shared" si="9774"/>
        <v>Inviable Sanitariamente</v>
      </c>
      <c r="NKK471" s="265" t="str">
        <f t="shared" si="9775"/>
        <v>Inviable Sanitariamente</v>
      </c>
      <c r="NKL471" s="265" t="str">
        <f t="shared" si="9776"/>
        <v>Inviable Sanitariamente</v>
      </c>
      <c r="NKM471" s="265" t="str">
        <f t="shared" si="9777"/>
        <v>Inviable Sanitariamente</v>
      </c>
      <c r="NKN471" s="265" t="str">
        <f t="shared" si="9778"/>
        <v>Inviable Sanitariamente</v>
      </c>
      <c r="NKO471" s="265" t="str">
        <f t="shared" si="9779"/>
        <v>Inviable Sanitariamente</v>
      </c>
      <c r="NKP471" s="265" t="str">
        <f t="shared" si="9780"/>
        <v>Inviable Sanitariamente</v>
      </c>
      <c r="NKQ471" s="265" t="str">
        <f t="shared" si="9781"/>
        <v>Inviable Sanitariamente</v>
      </c>
      <c r="NKR471" s="265" t="str">
        <f t="shared" si="9782"/>
        <v>Inviable Sanitariamente</v>
      </c>
      <c r="NKS471" s="265" t="str">
        <f t="shared" si="9783"/>
        <v>Inviable Sanitariamente</v>
      </c>
      <c r="NKT471" s="265" t="str">
        <f t="shared" si="9784"/>
        <v>Inviable Sanitariamente</v>
      </c>
      <c r="NKU471" s="265" t="str">
        <f t="shared" si="9785"/>
        <v>Inviable Sanitariamente</v>
      </c>
      <c r="NKV471" s="265" t="str">
        <f t="shared" si="9786"/>
        <v>Inviable Sanitariamente</v>
      </c>
      <c r="NKW471" s="265" t="str">
        <f t="shared" si="9787"/>
        <v>Inviable Sanitariamente</v>
      </c>
      <c r="NKX471" s="265" t="str">
        <f t="shared" si="9788"/>
        <v>Inviable Sanitariamente</v>
      </c>
      <c r="NKY471" s="265" t="str">
        <f t="shared" si="9789"/>
        <v>Inviable Sanitariamente</v>
      </c>
      <c r="NKZ471" s="265" t="str">
        <f t="shared" si="9790"/>
        <v>Inviable Sanitariamente</v>
      </c>
      <c r="NLA471" s="265" t="str">
        <f t="shared" si="9791"/>
        <v>Inviable Sanitariamente</v>
      </c>
      <c r="NLB471" s="265" t="str">
        <f t="shared" si="9792"/>
        <v>Inviable Sanitariamente</v>
      </c>
      <c r="NLC471" s="265" t="str">
        <f t="shared" si="9793"/>
        <v>Inviable Sanitariamente</v>
      </c>
      <c r="NLD471" s="265" t="str">
        <f t="shared" si="9794"/>
        <v>Inviable Sanitariamente</v>
      </c>
      <c r="NLE471" s="265" t="str">
        <f t="shared" si="9795"/>
        <v>Inviable Sanitariamente</v>
      </c>
      <c r="NLF471" s="265" t="str">
        <f t="shared" si="9796"/>
        <v>Inviable Sanitariamente</v>
      </c>
      <c r="NLG471" s="265" t="str">
        <f t="shared" si="9797"/>
        <v>Inviable Sanitariamente</v>
      </c>
      <c r="NLH471" s="265" t="str">
        <f t="shared" si="9798"/>
        <v>Inviable Sanitariamente</v>
      </c>
      <c r="NLI471" s="265" t="str">
        <f t="shared" si="9799"/>
        <v>Inviable Sanitariamente</v>
      </c>
      <c r="NLJ471" s="265" t="str">
        <f t="shared" si="9800"/>
        <v>Inviable Sanitariamente</v>
      </c>
      <c r="NLK471" s="265" t="str">
        <f t="shared" si="9801"/>
        <v>Inviable Sanitariamente</v>
      </c>
      <c r="NLL471" s="265" t="str">
        <f t="shared" si="9802"/>
        <v>Inviable Sanitariamente</v>
      </c>
      <c r="NLM471" s="265" t="str">
        <f t="shared" si="9803"/>
        <v>Inviable Sanitariamente</v>
      </c>
      <c r="NLN471" s="265" t="str">
        <f t="shared" si="9804"/>
        <v>Inviable Sanitariamente</v>
      </c>
      <c r="NLO471" s="265" t="str">
        <f t="shared" si="9805"/>
        <v>Inviable Sanitariamente</v>
      </c>
      <c r="NLP471" s="265" t="str">
        <f t="shared" si="9806"/>
        <v>Inviable Sanitariamente</v>
      </c>
      <c r="NLQ471" s="265" t="str">
        <f t="shared" si="9807"/>
        <v>Inviable Sanitariamente</v>
      </c>
      <c r="NLR471" s="265" t="str">
        <f t="shared" si="9808"/>
        <v>Inviable Sanitariamente</v>
      </c>
      <c r="NLS471" s="265" t="str">
        <f t="shared" si="9809"/>
        <v>Inviable Sanitariamente</v>
      </c>
      <c r="NLT471" s="265" t="str">
        <f t="shared" si="9810"/>
        <v>Inviable Sanitariamente</v>
      </c>
      <c r="NLU471" s="265" t="str">
        <f t="shared" si="9811"/>
        <v>Inviable Sanitariamente</v>
      </c>
      <c r="NLV471" s="265" t="str">
        <f t="shared" si="9812"/>
        <v>Inviable Sanitariamente</v>
      </c>
      <c r="NLW471" s="265" t="str">
        <f t="shared" si="9813"/>
        <v>Inviable Sanitariamente</v>
      </c>
      <c r="NLX471" s="265" t="str">
        <f t="shared" si="9814"/>
        <v>Inviable Sanitariamente</v>
      </c>
      <c r="NLY471" s="265" t="str">
        <f t="shared" si="9815"/>
        <v>Inviable Sanitariamente</v>
      </c>
      <c r="NLZ471" s="265" t="str">
        <f t="shared" si="9816"/>
        <v>Inviable Sanitariamente</v>
      </c>
      <c r="NMA471" s="265" t="str">
        <f t="shared" si="9817"/>
        <v>Inviable Sanitariamente</v>
      </c>
      <c r="NMB471" s="265" t="str">
        <f t="shared" si="9818"/>
        <v>Inviable Sanitariamente</v>
      </c>
      <c r="NMC471" s="265" t="str">
        <f t="shared" si="9819"/>
        <v>Inviable Sanitariamente</v>
      </c>
      <c r="NMD471" s="265" t="str">
        <f t="shared" si="9820"/>
        <v>Inviable Sanitariamente</v>
      </c>
      <c r="NME471" s="265" t="str">
        <f t="shared" si="9821"/>
        <v>Inviable Sanitariamente</v>
      </c>
      <c r="NMF471" s="265" t="str">
        <f t="shared" si="9822"/>
        <v>Inviable Sanitariamente</v>
      </c>
      <c r="NMG471" s="265" t="str">
        <f t="shared" si="9823"/>
        <v>Inviable Sanitariamente</v>
      </c>
      <c r="NMH471" s="265" t="str">
        <f t="shared" si="9824"/>
        <v>Inviable Sanitariamente</v>
      </c>
      <c r="NMI471" s="265" t="str">
        <f t="shared" si="9825"/>
        <v>Inviable Sanitariamente</v>
      </c>
      <c r="NMJ471" s="265" t="str">
        <f t="shared" si="9826"/>
        <v>Inviable Sanitariamente</v>
      </c>
      <c r="NMK471" s="265" t="str">
        <f t="shared" si="9827"/>
        <v>Inviable Sanitariamente</v>
      </c>
      <c r="NML471" s="265" t="str">
        <f t="shared" si="9828"/>
        <v>Inviable Sanitariamente</v>
      </c>
      <c r="NMM471" s="265" t="str">
        <f t="shared" si="9829"/>
        <v>Inviable Sanitariamente</v>
      </c>
      <c r="NMN471" s="265" t="str">
        <f t="shared" si="9830"/>
        <v>Inviable Sanitariamente</v>
      </c>
      <c r="NMO471" s="265" t="str">
        <f t="shared" si="9831"/>
        <v>Inviable Sanitariamente</v>
      </c>
      <c r="NMP471" s="265" t="str">
        <f t="shared" si="9832"/>
        <v>Inviable Sanitariamente</v>
      </c>
      <c r="NMQ471" s="265" t="str">
        <f t="shared" si="9833"/>
        <v>Inviable Sanitariamente</v>
      </c>
      <c r="NMR471" s="265" t="str">
        <f t="shared" si="9834"/>
        <v>Inviable Sanitariamente</v>
      </c>
      <c r="NMS471" s="265" t="str">
        <f t="shared" si="9835"/>
        <v>Inviable Sanitariamente</v>
      </c>
      <c r="NMT471" s="265" t="str">
        <f t="shared" si="9836"/>
        <v>Inviable Sanitariamente</v>
      </c>
      <c r="NMU471" s="265" t="str">
        <f t="shared" si="9837"/>
        <v>Inviable Sanitariamente</v>
      </c>
      <c r="NMV471" s="265" t="str">
        <f t="shared" si="9838"/>
        <v>Inviable Sanitariamente</v>
      </c>
      <c r="NMW471" s="265" t="str">
        <f t="shared" si="9839"/>
        <v>Inviable Sanitariamente</v>
      </c>
      <c r="NMX471" s="265" t="str">
        <f t="shared" si="9840"/>
        <v>Inviable Sanitariamente</v>
      </c>
      <c r="NMY471" s="265" t="str">
        <f t="shared" si="9841"/>
        <v>Inviable Sanitariamente</v>
      </c>
      <c r="NMZ471" s="265" t="str">
        <f t="shared" si="9842"/>
        <v>Inviable Sanitariamente</v>
      </c>
      <c r="NNA471" s="265" t="str">
        <f t="shared" si="9843"/>
        <v>Inviable Sanitariamente</v>
      </c>
      <c r="NNB471" s="265" t="str">
        <f t="shared" si="9844"/>
        <v>Inviable Sanitariamente</v>
      </c>
      <c r="NNC471" s="265" t="str">
        <f t="shared" si="9845"/>
        <v>Inviable Sanitariamente</v>
      </c>
      <c r="NND471" s="265" t="str">
        <f t="shared" si="9846"/>
        <v>Inviable Sanitariamente</v>
      </c>
      <c r="NNE471" s="265" t="str">
        <f t="shared" si="9847"/>
        <v>Inviable Sanitariamente</v>
      </c>
      <c r="NNF471" s="265" t="str">
        <f t="shared" si="9848"/>
        <v>Inviable Sanitariamente</v>
      </c>
      <c r="NNG471" s="265" t="str">
        <f t="shared" si="9849"/>
        <v>Inviable Sanitariamente</v>
      </c>
      <c r="NNH471" s="265" t="str">
        <f t="shared" si="9850"/>
        <v>Inviable Sanitariamente</v>
      </c>
      <c r="NNI471" s="265" t="str">
        <f t="shared" si="9851"/>
        <v>Inviable Sanitariamente</v>
      </c>
      <c r="NNJ471" s="265" t="str">
        <f t="shared" si="9852"/>
        <v>Inviable Sanitariamente</v>
      </c>
      <c r="NNK471" s="265" t="str">
        <f t="shared" si="9853"/>
        <v>Inviable Sanitariamente</v>
      </c>
      <c r="NNL471" s="265" t="str">
        <f t="shared" si="9854"/>
        <v>Inviable Sanitariamente</v>
      </c>
      <c r="NNM471" s="265" t="str">
        <f t="shared" si="9855"/>
        <v>Inviable Sanitariamente</v>
      </c>
      <c r="NNN471" s="265" t="str">
        <f t="shared" si="9856"/>
        <v>Inviable Sanitariamente</v>
      </c>
      <c r="NNO471" s="265" t="str">
        <f t="shared" si="9857"/>
        <v>Inviable Sanitariamente</v>
      </c>
      <c r="NNP471" s="265" t="str">
        <f t="shared" si="9858"/>
        <v>Inviable Sanitariamente</v>
      </c>
      <c r="NNQ471" s="265" t="str">
        <f t="shared" si="9859"/>
        <v>Inviable Sanitariamente</v>
      </c>
      <c r="NNR471" s="265" t="str">
        <f t="shared" si="9860"/>
        <v>Inviable Sanitariamente</v>
      </c>
      <c r="NNS471" s="265" t="str">
        <f t="shared" si="9861"/>
        <v>Inviable Sanitariamente</v>
      </c>
      <c r="NNT471" s="265" t="str">
        <f t="shared" si="9862"/>
        <v>Inviable Sanitariamente</v>
      </c>
      <c r="NNU471" s="265" t="str">
        <f t="shared" si="9863"/>
        <v>Inviable Sanitariamente</v>
      </c>
      <c r="NNV471" s="265" t="str">
        <f t="shared" si="9864"/>
        <v>Inviable Sanitariamente</v>
      </c>
      <c r="NNW471" s="265" t="str">
        <f t="shared" si="9865"/>
        <v>Inviable Sanitariamente</v>
      </c>
      <c r="NNX471" s="265" t="str">
        <f t="shared" si="9866"/>
        <v>Inviable Sanitariamente</v>
      </c>
      <c r="NNY471" s="265" t="str">
        <f t="shared" si="9867"/>
        <v>Inviable Sanitariamente</v>
      </c>
      <c r="NNZ471" s="265" t="str">
        <f t="shared" si="9868"/>
        <v>Inviable Sanitariamente</v>
      </c>
      <c r="NOA471" s="265" t="str">
        <f t="shared" si="9869"/>
        <v>Inviable Sanitariamente</v>
      </c>
      <c r="NOB471" s="265" t="str">
        <f t="shared" si="9870"/>
        <v>Inviable Sanitariamente</v>
      </c>
      <c r="NOC471" s="265" t="str">
        <f t="shared" si="9871"/>
        <v>Inviable Sanitariamente</v>
      </c>
      <c r="NOD471" s="265" t="str">
        <f t="shared" si="9872"/>
        <v>Inviable Sanitariamente</v>
      </c>
      <c r="NOE471" s="265" t="str">
        <f t="shared" si="9873"/>
        <v>Inviable Sanitariamente</v>
      </c>
      <c r="NOF471" s="265" t="str">
        <f t="shared" si="9874"/>
        <v>Inviable Sanitariamente</v>
      </c>
      <c r="NOG471" s="265" t="str">
        <f t="shared" si="9875"/>
        <v>Inviable Sanitariamente</v>
      </c>
      <c r="NOH471" s="265" t="str">
        <f t="shared" si="9876"/>
        <v>Inviable Sanitariamente</v>
      </c>
      <c r="NOI471" s="265" t="str">
        <f t="shared" si="9877"/>
        <v>Inviable Sanitariamente</v>
      </c>
      <c r="NOJ471" s="265" t="str">
        <f t="shared" si="9878"/>
        <v>Inviable Sanitariamente</v>
      </c>
      <c r="NOK471" s="265" t="str">
        <f t="shared" si="9879"/>
        <v>Inviable Sanitariamente</v>
      </c>
      <c r="NOL471" s="265" t="str">
        <f t="shared" si="9880"/>
        <v>Inviable Sanitariamente</v>
      </c>
      <c r="NOM471" s="265" t="str">
        <f t="shared" si="9881"/>
        <v>Inviable Sanitariamente</v>
      </c>
      <c r="NON471" s="265" t="str">
        <f t="shared" si="9882"/>
        <v>Inviable Sanitariamente</v>
      </c>
      <c r="NOO471" s="265" t="str">
        <f t="shared" si="9883"/>
        <v>Inviable Sanitariamente</v>
      </c>
      <c r="NOP471" s="265" t="str">
        <f t="shared" si="9884"/>
        <v>Inviable Sanitariamente</v>
      </c>
      <c r="NOQ471" s="265" t="str">
        <f t="shared" si="9885"/>
        <v>Inviable Sanitariamente</v>
      </c>
      <c r="NOR471" s="265" t="str">
        <f t="shared" si="9886"/>
        <v>Inviable Sanitariamente</v>
      </c>
      <c r="NOS471" s="265" t="str">
        <f t="shared" si="9887"/>
        <v>Inviable Sanitariamente</v>
      </c>
      <c r="NOT471" s="265" t="str">
        <f t="shared" si="9888"/>
        <v>Inviable Sanitariamente</v>
      </c>
      <c r="NOU471" s="265" t="str">
        <f t="shared" si="9889"/>
        <v>Inviable Sanitariamente</v>
      </c>
      <c r="NOV471" s="265" t="str">
        <f t="shared" si="9890"/>
        <v>Inviable Sanitariamente</v>
      </c>
      <c r="NOW471" s="265" t="str">
        <f t="shared" si="9891"/>
        <v>Inviable Sanitariamente</v>
      </c>
      <c r="NOX471" s="265" t="str">
        <f t="shared" si="9892"/>
        <v>Inviable Sanitariamente</v>
      </c>
      <c r="NOY471" s="265" t="str">
        <f t="shared" si="9893"/>
        <v>Inviable Sanitariamente</v>
      </c>
      <c r="NOZ471" s="265" t="str">
        <f t="shared" si="9894"/>
        <v>Inviable Sanitariamente</v>
      </c>
      <c r="NPA471" s="265" t="str">
        <f t="shared" si="9895"/>
        <v>Inviable Sanitariamente</v>
      </c>
      <c r="NPB471" s="265" t="str">
        <f t="shared" si="9896"/>
        <v>Inviable Sanitariamente</v>
      </c>
      <c r="NPC471" s="265" t="str">
        <f t="shared" si="9897"/>
        <v>Inviable Sanitariamente</v>
      </c>
      <c r="NPD471" s="265" t="str">
        <f t="shared" si="9898"/>
        <v>Inviable Sanitariamente</v>
      </c>
      <c r="NPE471" s="265" t="str">
        <f t="shared" si="9899"/>
        <v>Inviable Sanitariamente</v>
      </c>
      <c r="NPF471" s="265" t="str">
        <f t="shared" si="9900"/>
        <v>Inviable Sanitariamente</v>
      </c>
      <c r="NPG471" s="265" t="str">
        <f t="shared" si="9901"/>
        <v>Inviable Sanitariamente</v>
      </c>
      <c r="NPH471" s="265" t="str">
        <f t="shared" si="9902"/>
        <v>Inviable Sanitariamente</v>
      </c>
      <c r="NPI471" s="265" t="str">
        <f t="shared" si="9903"/>
        <v>Inviable Sanitariamente</v>
      </c>
      <c r="NPJ471" s="265" t="str">
        <f t="shared" si="9904"/>
        <v>Inviable Sanitariamente</v>
      </c>
      <c r="NPK471" s="265" t="str">
        <f t="shared" si="9905"/>
        <v>Inviable Sanitariamente</v>
      </c>
      <c r="NPL471" s="265" t="str">
        <f t="shared" si="9906"/>
        <v>Inviable Sanitariamente</v>
      </c>
      <c r="NPM471" s="265" t="str">
        <f t="shared" si="9907"/>
        <v>Inviable Sanitariamente</v>
      </c>
      <c r="NPN471" s="265" t="str">
        <f t="shared" si="9908"/>
        <v>Inviable Sanitariamente</v>
      </c>
      <c r="NPO471" s="265" t="str">
        <f t="shared" si="9909"/>
        <v>Inviable Sanitariamente</v>
      </c>
      <c r="NPP471" s="265" t="str">
        <f t="shared" si="9910"/>
        <v>Inviable Sanitariamente</v>
      </c>
      <c r="NPQ471" s="265" t="str">
        <f t="shared" si="9911"/>
        <v>Inviable Sanitariamente</v>
      </c>
      <c r="NPR471" s="265" t="str">
        <f t="shared" si="9912"/>
        <v>Inviable Sanitariamente</v>
      </c>
      <c r="NPS471" s="265" t="str">
        <f t="shared" si="9913"/>
        <v>Inviable Sanitariamente</v>
      </c>
      <c r="NPT471" s="265" t="str">
        <f t="shared" si="9914"/>
        <v>Inviable Sanitariamente</v>
      </c>
      <c r="NPU471" s="265" t="str">
        <f t="shared" si="9915"/>
        <v>Inviable Sanitariamente</v>
      </c>
      <c r="NPV471" s="265" t="str">
        <f t="shared" si="9916"/>
        <v>Inviable Sanitariamente</v>
      </c>
      <c r="NPW471" s="265" t="str">
        <f t="shared" si="9917"/>
        <v>Inviable Sanitariamente</v>
      </c>
      <c r="NPX471" s="265" t="str">
        <f t="shared" si="9918"/>
        <v>Inviable Sanitariamente</v>
      </c>
      <c r="NPY471" s="265" t="str">
        <f t="shared" si="9919"/>
        <v>Inviable Sanitariamente</v>
      </c>
      <c r="NPZ471" s="265" t="str">
        <f t="shared" si="9920"/>
        <v>Inviable Sanitariamente</v>
      </c>
      <c r="NQA471" s="265" t="str">
        <f t="shared" si="9921"/>
        <v>Inviable Sanitariamente</v>
      </c>
      <c r="NQB471" s="265" t="str">
        <f t="shared" si="9922"/>
        <v>Inviable Sanitariamente</v>
      </c>
      <c r="NQC471" s="265" t="str">
        <f t="shared" si="9923"/>
        <v>Inviable Sanitariamente</v>
      </c>
      <c r="NQD471" s="265" t="str">
        <f t="shared" si="9924"/>
        <v>Inviable Sanitariamente</v>
      </c>
      <c r="NQE471" s="265" t="str">
        <f t="shared" si="9925"/>
        <v>Inviable Sanitariamente</v>
      </c>
      <c r="NQF471" s="265" t="str">
        <f t="shared" si="9926"/>
        <v>Inviable Sanitariamente</v>
      </c>
      <c r="NQG471" s="265" t="str">
        <f t="shared" si="9927"/>
        <v>Inviable Sanitariamente</v>
      </c>
      <c r="NQH471" s="265" t="str">
        <f t="shared" si="9928"/>
        <v>Inviable Sanitariamente</v>
      </c>
      <c r="NQI471" s="265" t="str">
        <f t="shared" si="9929"/>
        <v>Inviable Sanitariamente</v>
      </c>
      <c r="NQJ471" s="265" t="str">
        <f t="shared" si="9930"/>
        <v>Inviable Sanitariamente</v>
      </c>
      <c r="NQK471" s="265" t="str">
        <f t="shared" si="9931"/>
        <v>Inviable Sanitariamente</v>
      </c>
      <c r="NQL471" s="265" t="str">
        <f t="shared" si="9932"/>
        <v>Inviable Sanitariamente</v>
      </c>
      <c r="NQM471" s="265" t="str">
        <f t="shared" si="9933"/>
        <v>Inviable Sanitariamente</v>
      </c>
      <c r="NQN471" s="265" t="str">
        <f t="shared" si="9934"/>
        <v>Inviable Sanitariamente</v>
      </c>
      <c r="NQO471" s="265" t="str">
        <f t="shared" si="9935"/>
        <v>Inviable Sanitariamente</v>
      </c>
      <c r="NQP471" s="265" t="str">
        <f t="shared" si="9936"/>
        <v>Inviable Sanitariamente</v>
      </c>
      <c r="NQQ471" s="265" t="str">
        <f t="shared" si="9937"/>
        <v>Inviable Sanitariamente</v>
      </c>
      <c r="NQR471" s="265" t="str">
        <f t="shared" si="9938"/>
        <v>Inviable Sanitariamente</v>
      </c>
      <c r="NQS471" s="265" t="str">
        <f t="shared" si="9939"/>
        <v>Inviable Sanitariamente</v>
      </c>
      <c r="NQT471" s="265" t="str">
        <f t="shared" si="9940"/>
        <v>Inviable Sanitariamente</v>
      </c>
      <c r="NQU471" s="265" t="str">
        <f t="shared" si="9941"/>
        <v>Inviable Sanitariamente</v>
      </c>
      <c r="NQV471" s="265" t="str">
        <f t="shared" si="9942"/>
        <v>Inviable Sanitariamente</v>
      </c>
      <c r="NQW471" s="265" t="str">
        <f t="shared" si="9943"/>
        <v>Inviable Sanitariamente</v>
      </c>
      <c r="NQX471" s="265" t="str">
        <f t="shared" si="9944"/>
        <v>Inviable Sanitariamente</v>
      </c>
      <c r="NQY471" s="265" t="str">
        <f t="shared" si="9945"/>
        <v>Inviable Sanitariamente</v>
      </c>
      <c r="NQZ471" s="265" t="str">
        <f t="shared" si="9946"/>
        <v>Inviable Sanitariamente</v>
      </c>
      <c r="NRA471" s="265" t="str">
        <f t="shared" si="9947"/>
        <v>Inviable Sanitariamente</v>
      </c>
      <c r="NRB471" s="265" t="str">
        <f t="shared" si="9948"/>
        <v>Inviable Sanitariamente</v>
      </c>
      <c r="NRC471" s="265" t="str">
        <f t="shared" si="9949"/>
        <v>Inviable Sanitariamente</v>
      </c>
      <c r="NRD471" s="265" t="str">
        <f t="shared" si="9950"/>
        <v>Inviable Sanitariamente</v>
      </c>
      <c r="NRE471" s="265" t="str">
        <f t="shared" si="9951"/>
        <v>Inviable Sanitariamente</v>
      </c>
      <c r="NRF471" s="265" t="str">
        <f t="shared" si="9952"/>
        <v>Inviable Sanitariamente</v>
      </c>
      <c r="NRG471" s="265" t="str">
        <f t="shared" si="9953"/>
        <v>Inviable Sanitariamente</v>
      </c>
      <c r="NRH471" s="265" t="str">
        <f t="shared" si="9954"/>
        <v>Inviable Sanitariamente</v>
      </c>
      <c r="NRI471" s="265" t="str">
        <f t="shared" si="9955"/>
        <v>Inviable Sanitariamente</v>
      </c>
      <c r="NRJ471" s="265" t="str">
        <f t="shared" si="9956"/>
        <v>Inviable Sanitariamente</v>
      </c>
      <c r="NRK471" s="265" t="str">
        <f t="shared" si="9957"/>
        <v>Inviable Sanitariamente</v>
      </c>
      <c r="NRL471" s="265" t="str">
        <f t="shared" si="9958"/>
        <v>Inviable Sanitariamente</v>
      </c>
      <c r="NRM471" s="265" t="str">
        <f t="shared" si="9959"/>
        <v>Inviable Sanitariamente</v>
      </c>
      <c r="NRN471" s="265" t="str">
        <f t="shared" si="9960"/>
        <v>Inviable Sanitariamente</v>
      </c>
      <c r="NRO471" s="265" t="str">
        <f t="shared" si="9961"/>
        <v>Inviable Sanitariamente</v>
      </c>
      <c r="NRP471" s="265" t="str">
        <f t="shared" si="9962"/>
        <v>Inviable Sanitariamente</v>
      </c>
      <c r="NRQ471" s="265" t="str">
        <f t="shared" si="9963"/>
        <v>Inviable Sanitariamente</v>
      </c>
      <c r="NRR471" s="265" t="str">
        <f t="shared" si="9964"/>
        <v>Inviable Sanitariamente</v>
      </c>
      <c r="NRS471" s="265" t="str">
        <f t="shared" si="9965"/>
        <v>Inviable Sanitariamente</v>
      </c>
      <c r="NRT471" s="265" t="str">
        <f t="shared" si="9966"/>
        <v>Inviable Sanitariamente</v>
      </c>
      <c r="NRU471" s="265" t="str">
        <f t="shared" si="9967"/>
        <v>Inviable Sanitariamente</v>
      </c>
      <c r="NRV471" s="265" t="str">
        <f t="shared" si="9968"/>
        <v>Inviable Sanitariamente</v>
      </c>
      <c r="NRW471" s="265" t="str">
        <f t="shared" si="9969"/>
        <v>Inviable Sanitariamente</v>
      </c>
      <c r="NRX471" s="265" t="str">
        <f t="shared" si="9970"/>
        <v>Inviable Sanitariamente</v>
      </c>
      <c r="NRY471" s="265" t="str">
        <f t="shared" si="9971"/>
        <v>Inviable Sanitariamente</v>
      </c>
      <c r="NRZ471" s="265" t="str">
        <f t="shared" si="9972"/>
        <v>Inviable Sanitariamente</v>
      </c>
      <c r="NSA471" s="265" t="str">
        <f t="shared" si="9973"/>
        <v>Inviable Sanitariamente</v>
      </c>
      <c r="NSB471" s="265" t="str">
        <f t="shared" si="9974"/>
        <v>Inviable Sanitariamente</v>
      </c>
      <c r="NSC471" s="265" t="str">
        <f t="shared" si="9975"/>
        <v>Inviable Sanitariamente</v>
      </c>
      <c r="NSD471" s="265" t="str">
        <f t="shared" si="9976"/>
        <v>Inviable Sanitariamente</v>
      </c>
      <c r="NSE471" s="265" t="str">
        <f t="shared" si="9977"/>
        <v>Inviable Sanitariamente</v>
      </c>
      <c r="NSF471" s="265" t="str">
        <f t="shared" si="9978"/>
        <v>Inviable Sanitariamente</v>
      </c>
      <c r="NSG471" s="265" t="str">
        <f t="shared" si="9979"/>
        <v>Inviable Sanitariamente</v>
      </c>
      <c r="NSH471" s="265" t="str">
        <f t="shared" si="9980"/>
        <v>Inviable Sanitariamente</v>
      </c>
      <c r="NSI471" s="265" t="str">
        <f t="shared" si="9981"/>
        <v>Inviable Sanitariamente</v>
      </c>
      <c r="NSJ471" s="265" t="str">
        <f t="shared" si="9982"/>
        <v>Inviable Sanitariamente</v>
      </c>
      <c r="NSK471" s="265" t="str">
        <f t="shared" si="9983"/>
        <v>Inviable Sanitariamente</v>
      </c>
      <c r="NSL471" s="265" t="str">
        <f t="shared" si="9984"/>
        <v>Inviable Sanitariamente</v>
      </c>
      <c r="NSM471" s="265" t="str">
        <f t="shared" si="9985"/>
        <v>Inviable Sanitariamente</v>
      </c>
      <c r="NSN471" s="265" t="str">
        <f t="shared" si="9986"/>
        <v>Inviable Sanitariamente</v>
      </c>
      <c r="NSO471" s="265" t="str">
        <f t="shared" si="9987"/>
        <v>Inviable Sanitariamente</v>
      </c>
      <c r="NSP471" s="265" t="str">
        <f t="shared" si="9988"/>
        <v>Inviable Sanitariamente</v>
      </c>
      <c r="NSQ471" s="265" t="str">
        <f t="shared" si="9989"/>
        <v>Inviable Sanitariamente</v>
      </c>
      <c r="NSR471" s="265" t="str">
        <f t="shared" si="9990"/>
        <v>Inviable Sanitariamente</v>
      </c>
      <c r="NSS471" s="265" t="str">
        <f t="shared" si="9991"/>
        <v>Inviable Sanitariamente</v>
      </c>
      <c r="NST471" s="265" t="str">
        <f t="shared" si="9992"/>
        <v>Inviable Sanitariamente</v>
      </c>
      <c r="NSU471" s="265" t="str">
        <f t="shared" si="9993"/>
        <v>Inviable Sanitariamente</v>
      </c>
      <c r="NSV471" s="265" t="str">
        <f t="shared" si="9994"/>
        <v>Inviable Sanitariamente</v>
      </c>
      <c r="NSW471" s="265" t="str">
        <f t="shared" si="9995"/>
        <v>Inviable Sanitariamente</v>
      </c>
      <c r="NSX471" s="265" t="str">
        <f t="shared" si="9996"/>
        <v>Inviable Sanitariamente</v>
      </c>
      <c r="NSY471" s="265" t="str">
        <f t="shared" si="9997"/>
        <v>Inviable Sanitariamente</v>
      </c>
      <c r="NSZ471" s="265" t="str">
        <f t="shared" si="9998"/>
        <v>Inviable Sanitariamente</v>
      </c>
      <c r="NTA471" s="265" t="str">
        <f t="shared" si="9999"/>
        <v>Inviable Sanitariamente</v>
      </c>
      <c r="NTB471" s="265" t="str">
        <f t="shared" si="10000"/>
        <v>Inviable Sanitariamente</v>
      </c>
      <c r="NTC471" s="265" t="str">
        <f t="shared" si="10001"/>
        <v>Inviable Sanitariamente</v>
      </c>
      <c r="NTD471" s="265" t="str">
        <f t="shared" si="10002"/>
        <v>Inviable Sanitariamente</v>
      </c>
      <c r="NTE471" s="265" t="str">
        <f t="shared" si="10003"/>
        <v>Inviable Sanitariamente</v>
      </c>
      <c r="NTF471" s="265" t="str">
        <f t="shared" si="10004"/>
        <v>Inviable Sanitariamente</v>
      </c>
      <c r="NTG471" s="265" t="str">
        <f t="shared" si="10005"/>
        <v>Inviable Sanitariamente</v>
      </c>
      <c r="NTH471" s="265" t="str">
        <f t="shared" si="10006"/>
        <v>Inviable Sanitariamente</v>
      </c>
      <c r="NTI471" s="265" t="str">
        <f t="shared" si="10007"/>
        <v>Inviable Sanitariamente</v>
      </c>
      <c r="NTJ471" s="265" t="str">
        <f t="shared" si="10008"/>
        <v>Inviable Sanitariamente</v>
      </c>
      <c r="NTK471" s="265" t="str">
        <f t="shared" si="10009"/>
        <v>Inviable Sanitariamente</v>
      </c>
      <c r="NTL471" s="265" t="str">
        <f t="shared" si="10010"/>
        <v>Inviable Sanitariamente</v>
      </c>
      <c r="NTM471" s="265" t="str">
        <f t="shared" si="10011"/>
        <v>Inviable Sanitariamente</v>
      </c>
      <c r="NTN471" s="265" t="str">
        <f t="shared" si="10012"/>
        <v>Inviable Sanitariamente</v>
      </c>
      <c r="NTO471" s="265" t="str">
        <f t="shared" si="10013"/>
        <v>Inviable Sanitariamente</v>
      </c>
      <c r="NTP471" s="265" t="str">
        <f t="shared" si="10014"/>
        <v>Inviable Sanitariamente</v>
      </c>
      <c r="NTQ471" s="265" t="str">
        <f t="shared" si="10015"/>
        <v>Inviable Sanitariamente</v>
      </c>
      <c r="NTR471" s="265" t="str">
        <f t="shared" si="10016"/>
        <v>Inviable Sanitariamente</v>
      </c>
      <c r="NTS471" s="265" t="str">
        <f t="shared" si="10017"/>
        <v>Inviable Sanitariamente</v>
      </c>
      <c r="NTT471" s="265" t="str">
        <f t="shared" si="10018"/>
        <v>Inviable Sanitariamente</v>
      </c>
      <c r="NTU471" s="265" t="str">
        <f t="shared" si="10019"/>
        <v>Inviable Sanitariamente</v>
      </c>
      <c r="NTV471" s="265" t="str">
        <f t="shared" si="10020"/>
        <v>Inviable Sanitariamente</v>
      </c>
      <c r="NTW471" s="265" t="str">
        <f t="shared" si="10021"/>
        <v>Inviable Sanitariamente</v>
      </c>
      <c r="NTX471" s="265" t="str">
        <f t="shared" si="10022"/>
        <v>Inviable Sanitariamente</v>
      </c>
      <c r="NTY471" s="265" t="str">
        <f t="shared" si="10023"/>
        <v>Inviable Sanitariamente</v>
      </c>
      <c r="NTZ471" s="265" t="str">
        <f t="shared" si="10024"/>
        <v>Inviable Sanitariamente</v>
      </c>
      <c r="NUA471" s="265" t="str">
        <f t="shared" si="10025"/>
        <v>Inviable Sanitariamente</v>
      </c>
      <c r="NUB471" s="265" t="str">
        <f t="shared" si="10026"/>
        <v>Inviable Sanitariamente</v>
      </c>
      <c r="NUC471" s="265" t="str">
        <f t="shared" si="10027"/>
        <v>Inviable Sanitariamente</v>
      </c>
      <c r="NUD471" s="265" t="str">
        <f t="shared" si="10028"/>
        <v>Inviable Sanitariamente</v>
      </c>
      <c r="NUE471" s="265" t="str">
        <f t="shared" si="10029"/>
        <v>Inviable Sanitariamente</v>
      </c>
      <c r="NUF471" s="265" t="str">
        <f t="shared" si="10030"/>
        <v>Inviable Sanitariamente</v>
      </c>
      <c r="NUG471" s="265" t="str">
        <f t="shared" si="10031"/>
        <v>Inviable Sanitariamente</v>
      </c>
      <c r="NUH471" s="265" t="str">
        <f t="shared" si="10032"/>
        <v>Inviable Sanitariamente</v>
      </c>
      <c r="NUI471" s="265" t="str">
        <f t="shared" si="10033"/>
        <v>Inviable Sanitariamente</v>
      </c>
      <c r="NUJ471" s="265" t="str">
        <f t="shared" si="10034"/>
        <v>Inviable Sanitariamente</v>
      </c>
      <c r="NUK471" s="265" t="str">
        <f t="shared" si="10035"/>
        <v>Inviable Sanitariamente</v>
      </c>
      <c r="NUL471" s="265" t="str">
        <f t="shared" si="10036"/>
        <v>Inviable Sanitariamente</v>
      </c>
      <c r="NUM471" s="265" t="str">
        <f t="shared" si="10037"/>
        <v>Inviable Sanitariamente</v>
      </c>
      <c r="NUN471" s="265" t="str">
        <f t="shared" si="10038"/>
        <v>Inviable Sanitariamente</v>
      </c>
      <c r="NUO471" s="265" t="str">
        <f t="shared" si="10039"/>
        <v>Inviable Sanitariamente</v>
      </c>
      <c r="NUP471" s="265" t="str">
        <f t="shared" si="10040"/>
        <v>Inviable Sanitariamente</v>
      </c>
      <c r="NUQ471" s="265" t="str">
        <f t="shared" si="10041"/>
        <v>Inviable Sanitariamente</v>
      </c>
      <c r="NUR471" s="265" t="str">
        <f t="shared" si="10042"/>
        <v>Inviable Sanitariamente</v>
      </c>
      <c r="NUS471" s="265" t="str">
        <f t="shared" si="10043"/>
        <v>Inviable Sanitariamente</v>
      </c>
      <c r="NUT471" s="265" t="str">
        <f t="shared" si="10044"/>
        <v>Inviable Sanitariamente</v>
      </c>
      <c r="NUU471" s="265" t="str">
        <f t="shared" si="10045"/>
        <v>Inviable Sanitariamente</v>
      </c>
      <c r="NUV471" s="265" t="str">
        <f t="shared" si="10046"/>
        <v>Inviable Sanitariamente</v>
      </c>
      <c r="NUW471" s="265" t="str">
        <f t="shared" si="10047"/>
        <v>Inviable Sanitariamente</v>
      </c>
      <c r="NUX471" s="265" t="str">
        <f t="shared" si="10048"/>
        <v>Inviable Sanitariamente</v>
      </c>
      <c r="NUY471" s="265" t="str">
        <f t="shared" si="10049"/>
        <v>Inviable Sanitariamente</v>
      </c>
      <c r="NUZ471" s="265" t="str">
        <f t="shared" si="10050"/>
        <v>Inviable Sanitariamente</v>
      </c>
      <c r="NVA471" s="265" t="str">
        <f t="shared" si="10051"/>
        <v>Inviable Sanitariamente</v>
      </c>
      <c r="NVB471" s="265" t="str">
        <f t="shared" si="10052"/>
        <v>Inviable Sanitariamente</v>
      </c>
      <c r="NVC471" s="265" t="str">
        <f t="shared" si="10053"/>
        <v>Inviable Sanitariamente</v>
      </c>
      <c r="NVD471" s="265" t="str">
        <f t="shared" si="10054"/>
        <v>Inviable Sanitariamente</v>
      </c>
      <c r="NVE471" s="265" t="str">
        <f t="shared" si="10055"/>
        <v>Inviable Sanitariamente</v>
      </c>
      <c r="NVF471" s="265" t="str">
        <f t="shared" si="10056"/>
        <v>Inviable Sanitariamente</v>
      </c>
      <c r="NVG471" s="265" t="str">
        <f t="shared" si="10057"/>
        <v>Inviable Sanitariamente</v>
      </c>
      <c r="NVH471" s="265" t="str">
        <f t="shared" si="10058"/>
        <v>Inviable Sanitariamente</v>
      </c>
      <c r="NVI471" s="265" t="str">
        <f t="shared" si="10059"/>
        <v>Inviable Sanitariamente</v>
      </c>
      <c r="NVJ471" s="265" t="str">
        <f t="shared" si="10060"/>
        <v>Inviable Sanitariamente</v>
      </c>
      <c r="NVK471" s="265" t="str">
        <f t="shared" si="10061"/>
        <v>Inviable Sanitariamente</v>
      </c>
      <c r="NVL471" s="265" t="str">
        <f t="shared" si="10062"/>
        <v>Inviable Sanitariamente</v>
      </c>
      <c r="NVM471" s="265" t="str">
        <f t="shared" si="10063"/>
        <v>Inviable Sanitariamente</v>
      </c>
      <c r="NVN471" s="265" t="str">
        <f t="shared" si="10064"/>
        <v>Inviable Sanitariamente</v>
      </c>
      <c r="NVO471" s="265" t="str">
        <f t="shared" si="10065"/>
        <v>Inviable Sanitariamente</v>
      </c>
      <c r="NVP471" s="265" t="str">
        <f t="shared" si="10066"/>
        <v>Inviable Sanitariamente</v>
      </c>
      <c r="NVQ471" s="265" t="str">
        <f t="shared" si="10067"/>
        <v>Inviable Sanitariamente</v>
      </c>
      <c r="NVR471" s="265" t="str">
        <f t="shared" si="10068"/>
        <v>Inviable Sanitariamente</v>
      </c>
      <c r="NVS471" s="265" t="str">
        <f t="shared" si="10069"/>
        <v>Inviable Sanitariamente</v>
      </c>
      <c r="NVT471" s="265" t="str">
        <f t="shared" si="10070"/>
        <v>Inviable Sanitariamente</v>
      </c>
      <c r="NVU471" s="265" t="str">
        <f t="shared" si="10071"/>
        <v>Inviable Sanitariamente</v>
      </c>
      <c r="NVV471" s="265" t="str">
        <f t="shared" si="10072"/>
        <v>Inviable Sanitariamente</v>
      </c>
      <c r="NVW471" s="265" t="str">
        <f t="shared" si="10073"/>
        <v>Inviable Sanitariamente</v>
      </c>
      <c r="NVX471" s="265" t="str">
        <f t="shared" si="10074"/>
        <v>Inviable Sanitariamente</v>
      </c>
      <c r="NVY471" s="265" t="str">
        <f t="shared" si="10075"/>
        <v>Inviable Sanitariamente</v>
      </c>
      <c r="NVZ471" s="265" t="str">
        <f t="shared" si="10076"/>
        <v>Inviable Sanitariamente</v>
      </c>
      <c r="NWA471" s="265" t="str">
        <f t="shared" si="10077"/>
        <v>Inviable Sanitariamente</v>
      </c>
      <c r="NWB471" s="265" t="str">
        <f t="shared" si="10078"/>
        <v>Inviable Sanitariamente</v>
      </c>
      <c r="NWC471" s="265" t="str">
        <f t="shared" si="10079"/>
        <v>Inviable Sanitariamente</v>
      </c>
      <c r="NWD471" s="265" t="str">
        <f t="shared" si="10080"/>
        <v>Inviable Sanitariamente</v>
      </c>
      <c r="NWE471" s="265" t="str">
        <f t="shared" si="10081"/>
        <v>Inviable Sanitariamente</v>
      </c>
      <c r="NWF471" s="265" t="str">
        <f t="shared" si="10082"/>
        <v>Inviable Sanitariamente</v>
      </c>
      <c r="NWG471" s="265" t="str">
        <f t="shared" si="10083"/>
        <v>Inviable Sanitariamente</v>
      </c>
      <c r="NWH471" s="265" t="str">
        <f t="shared" si="10084"/>
        <v>Inviable Sanitariamente</v>
      </c>
      <c r="NWI471" s="265" t="str">
        <f t="shared" si="10085"/>
        <v>Inviable Sanitariamente</v>
      </c>
      <c r="NWJ471" s="265" t="str">
        <f t="shared" si="10086"/>
        <v>Inviable Sanitariamente</v>
      </c>
      <c r="NWK471" s="265" t="str">
        <f t="shared" si="10087"/>
        <v>Inviable Sanitariamente</v>
      </c>
      <c r="NWL471" s="265" t="str">
        <f t="shared" si="10088"/>
        <v>Inviable Sanitariamente</v>
      </c>
      <c r="NWM471" s="265" t="str">
        <f t="shared" si="10089"/>
        <v>Inviable Sanitariamente</v>
      </c>
      <c r="NWN471" s="265" t="str">
        <f t="shared" si="10090"/>
        <v>Inviable Sanitariamente</v>
      </c>
      <c r="NWO471" s="265" t="str">
        <f t="shared" si="10091"/>
        <v>Inviable Sanitariamente</v>
      </c>
      <c r="NWP471" s="265" t="str">
        <f t="shared" si="10092"/>
        <v>Inviable Sanitariamente</v>
      </c>
      <c r="NWQ471" s="265" t="str">
        <f t="shared" si="10093"/>
        <v>Inviable Sanitariamente</v>
      </c>
      <c r="NWR471" s="265" t="str">
        <f t="shared" si="10094"/>
        <v>Inviable Sanitariamente</v>
      </c>
      <c r="NWS471" s="265" t="str">
        <f t="shared" si="10095"/>
        <v>Inviable Sanitariamente</v>
      </c>
      <c r="NWT471" s="265" t="str">
        <f t="shared" si="10096"/>
        <v>Inviable Sanitariamente</v>
      </c>
      <c r="NWU471" s="265" t="str">
        <f t="shared" si="10097"/>
        <v>Inviable Sanitariamente</v>
      </c>
      <c r="NWV471" s="265" t="str">
        <f t="shared" si="10098"/>
        <v>Inviable Sanitariamente</v>
      </c>
      <c r="NWW471" s="265" t="str">
        <f t="shared" si="10099"/>
        <v>Inviable Sanitariamente</v>
      </c>
      <c r="NWX471" s="265" t="str">
        <f t="shared" si="10100"/>
        <v>Inviable Sanitariamente</v>
      </c>
      <c r="NWY471" s="265" t="str">
        <f t="shared" si="10101"/>
        <v>Inviable Sanitariamente</v>
      </c>
      <c r="NWZ471" s="265" t="str">
        <f t="shared" si="10102"/>
        <v>Inviable Sanitariamente</v>
      </c>
      <c r="NXA471" s="265" t="str">
        <f t="shared" si="10103"/>
        <v>Inviable Sanitariamente</v>
      </c>
      <c r="NXB471" s="265" t="str">
        <f t="shared" si="10104"/>
        <v>Inviable Sanitariamente</v>
      </c>
      <c r="NXC471" s="265" t="str">
        <f t="shared" si="10105"/>
        <v>Inviable Sanitariamente</v>
      </c>
      <c r="NXD471" s="265" t="str">
        <f t="shared" si="10106"/>
        <v>Inviable Sanitariamente</v>
      </c>
      <c r="NXE471" s="265" t="str">
        <f t="shared" si="10107"/>
        <v>Inviable Sanitariamente</v>
      </c>
      <c r="NXF471" s="265" t="str">
        <f t="shared" si="10108"/>
        <v>Inviable Sanitariamente</v>
      </c>
      <c r="NXG471" s="265" t="str">
        <f t="shared" si="10109"/>
        <v>Inviable Sanitariamente</v>
      </c>
      <c r="NXH471" s="265" t="str">
        <f t="shared" si="10110"/>
        <v>Inviable Sanitariamente</v>
      </c>
      <c r="NXI471" s="265" t="str">
        <f t="shared" si="10111"/>
        <v>Inviable Sanitariamente</v>
      </c>
      <c r="NXJ471" s="265" t="str">
        <f t="shared" si="10112"/>
        <v>Inviable Sanitariamente</v>
      </c>
      <c r="NXK471" s="265" t="str">
        <f t="shared" si="10113"/>
        <v>Inviable Sanitariamente</v>
      </c>
      <c r="NXL471" s="265" t="str">
        <f t="shared" si="10114"/>
        <v>Inviable Sanitariamente</v>
      </c>
      <c r="NXM471" s="265" t="str">
        <f t="shared" si="10115"/>
        <v>Inviable Sanitariamente</v>
      </c>
      <c r="NXN471" s="265" t="str">
        <f t="shared" si="10116"/>
        <v>Inviable Sanitariamente</v>
      </c>
      <c r="NXO471" s="265" t="str">
        <f t="shared" si="10117"/>
        <v>Inviable Sanitariamente</v>
      </c>
      <c r="NXP471" s="265" t="str">
        <f t="shared" si="10118"/>
        <v>Inviable Sanitariamente</v>
      </c>
      <c r="NXQ471" s="265" t="str">
        <f t="shared" si="10119"/>
        <v>Inviable Sanitariamente</v>
      </c>
      <c r="NXR471" s="265" t="str">
        <f t="shared" si="10120"/>
        <v>Inviable Sanitariamente</v>
      </c>
      <c r="NXS471" s="265" t="str">
        <f t="shared" si="10121"/>
        <v>Inviable Sanitariamente</v>
      </c>
      <c r="NXT471" s="265" t="str">
        <f t="shared" si="10122"/>
        <v>Inviable Sanitariamente</v>
      </c>
      <c r="NXU471" s="265" t="str">
        <f t="shared" si="10123"/>
        <v>Inviable Sanitariamente</v>
      </c>
      <c r="NXV471" s="265" t="str">
        <f t="shared" si="10124"/>
        <v>Inviable Sanitariamente</v>
      </c>
      <c r="NXW471" s="265" t="str">
        <f t="shared" si="10125"/>
        <v>Inviable Sanitariamente</v>
      </c>
      <c r="NXX471" s="265" t="str">
        <f t="shared" si="10126"/>
        <v>Inviable Sanitariamente</v>
      </c>
      <c r="NXY471" s="265" t="str">
        <f t="shared" si="10127"/>
        <v>Inviable Sanitariamente</v>
      </c>
      <c r="NXZ471" s="265" t="str">
        <f t="shared" si="10128"/>
        <v>Inviable Sanitariamente</v>
      </c>
      <c r="NYA471" s="265" t="str">
        <f t="shared" si="10129"/>
        <v>Inviable Sanitariamente</v>
      </c>
      <c r="NYB471" s="265" t="str">
        <f t="shared" si="10130"/>
        <v>Inviable Sanitariamente</v>
      </c>
      <c r="NYC471" s="265" t="str">
        <f t="shared" si="10131"/>
        <v>Inviable Sanitariamente</v>
      </c>
      <c r="NYD471" s="265" t="str">
        <f t="shared" si="10132"/>
        <v>Inviable Sanitariamente</v>
      </c>
      <c r="NYE471" s="265" t="str">
        <f t="shared" si="10133"/>
        <v>Inviable Sanitariamente</v>
      </c>
      <c r="NYF471" s="265" t="str">
        <f t="shared" si="10134"/>
        <v>Inviable Sanitariamente</v>
      </c>
      <c r="NYG471" s="265" t="str">
        <f t="shared" si="10135"/>
        <v>Inviable Sanitariamente</v>
      </c>
      <c r="NYH471" s="265" t="str">
        <f t="shared" si="10136"/>
        <v>Inviable Sanitariamente</v>
      </c>
      <c r="NYI471" s="265" t="str">
        <f t="shared" si="10137"/>
        <v>Inviable Sanitariamente</v>
      </c>
      <c r="NYJ471" s="265" t="str">
        <f t="shared" si="10138"/>
        <v>Inviable Sanitariamente</v>
      </c>
      <c r="NYK471" s="265" t="str">
        <f t="shared" si="10139"/>
        <v>Inviable Sanitariamente</v>
      </c>
      <c r="NYL471" s="265" t="str">
        <f t="shared" si="10140"/>
        <v>Inviable Sanitariamente</v>
      </c>
      <c r="NYM471" s="265" t="str">
        <f t="shared" si="10141"/>
        <v>Inviable Sanitariamente</v>
      </c>
      <c r="NYN471" s="265" t="str">
        <f t="shared" si="10142"/>
        <v>Inviable Sanitariamente</v>
      </c>
      <c r="NYO471" s="265" t="str">
        <f t="shared" si="10143"/>
        <v>Inviable Sanitariamente</v>
      </c>
      <c r="NYP471" s="265" t="str">
        <f t="shared" si="10144"/>
        <v>Inviable Sanitariamente</v>
      </c>
      <c r="NYQ471" s="265" t="str">
        <f t="shared" si="10145"/>
        <v>Inviable Sanitariamente</v>
      </c>
      <c r="NYR471" s="265" t="str">
        <f t="shared" si="10146"/>
        <v>Inviable Sanitariamente</v>
      </c>
      <c r="NYS471" s="265" t="str">
        <f t="shared" si="10147"/>
        <v>Inviable Sanitariamente</v>
      </c>
      <c r="NYT471" s="265" t="str">
        <f t="shared" si="10148"/>
        <v>Inviable Sanitariamente</v>
      </c>
      <c r="NYU471" s="265" t="str">
        <f t="shared" si="10149"/>
        <v>Inviable Sanitariamente</v>
      </c>
      <c r="NYV471" s="265" t="str">
        <f t="shared" si="10150"/>
        <v>Inviable Sanitariamente</v>
      </c>
      <c r="NYW471" s="265" t="str">
        <f t="shared" si="10151"/>
        <v>Inviable Sanitariamente</v>
      </c>
      <c r="NYX471" s="265" t="str">
        <f t="shared" si="10152"/>
        <v>Inviable Sanitariamente</v>
      </c>
      <c r="NYY471" s="265" t="str">
        <f t="shared" si="10153"/>
        <v>Inviable Sanitariamente</v>
      </c>
      <c r="NYZ471" s="265" t="str">
        <f t="shared" si="10154"/>
        <v>Inviable Sanitariamente</v>
      </c>
      <c r="NZA471" s="265" t="str">
        <f t="shared" si="10155"/>
        <v>Inviable Sanitariamente</v>
      </c>
      <c r="NZB471" s="265" t="str">
        <f t="shared" si="10156"/>
        <v>Inviable Sanitariamente</v>
      </c>
      <c r="NZC471" s="265" t="str">
        <f t="shared" si="10157"/>
        <v>Inviable Sanitariamente</v>
      </c>
      <c r="NZD471" s="265" t="str">
        <f t="shared" si="10158"/>
        <v>Inviable Sanitariamente</v>
      </c>
      <c r="NZE471" s="265" t="str">
        <f t="shared" si="10159"/>
        <v>Inviable Sanitariamente</v>
      </c>
      <c r="NZF471" s="265" t="str">
        <f t="shared" si="10160"/>
        <v>Inviable Sanitariamente</v>
      </c>
      <c r="NZG471" s="265" t="str">
        <f t="shared" si="10161"/>
        <v>Inviable Sanitariamente</v>
      </c>
      <c r="NZH471" s="265" t="str">
        <f t="shared" si="10162"/>
        <v>Inviable Sanitariamente</v>
      </c>
      <c r="NZI471" s="265" t="str">
        <f t="shared" si="10163"/>
        <v>Inviable Sanitariamente</v>
      </c>
      <c r="NZJ471" s="265" t="str">
        <f t="shared" si="10164"/>
        <v>Inviable Sanitariamente</v>
      </c>
      <c r="NZK471" s="265" t="str">
        <f t="shared" si="10165"/>
        <v>Inviable Sanitariamente</v>
      </c>
      <c r="NZL471" s="265" t="str">
        <f t="shared" si="10166"/>
        <v>Inviable Sanitariamente</v>
      </c>
      <c r="NZM471" s="265" t="str">
        <f t="shared" si="10167"/>
        <v>Inviable Sanitariamente</v>
      </c>
      <c r="NZN471" s="265" t="str">
        <f t="shared" si="10168"/>
        <v>Inviable Sanitariamente</v>
      </c>
      <c r="NZO471" s="265" t="str">
        <f t="shared" si="10169"/>
        <v>Inviable Sanitariamente</v>
      </c>
      <c r="NZP471" s="265" t="str">
        <f t="shared" si="10170"/>
        <v>Inviable Sanitariamente</v>
      </c>
      <c r="NZQ471" s="265" t="str">
        <f t="shared" si="10171"/>
        <v>Inviable Sanitariamente</v>
      </c>
      <c r="NZR471" s="265" t="str">
        <f t="shared" si="10172"/>
        <v>Inviable Sanitariamente</v>
      </c>
      <c r="NZS471" s="265" t="str">
        <f t="shared" si="10173"/>
        <v>Inviable Sanitariamente</v>
      </c>
      <c r="NZT471" s="265" t="str">
        <f t="shared" si="10174"/>
        <v>Inviable Sanitariamente</v>
      </c>
      <c r="NZU471" s="265" t="str">
        <f t="shared" si="10175"/>
        <v>Inviable Sanitariamente</v>
      </c>
      <c r="NZV471" s="265" t="str">
        <f t="shared" si="10176"/>
        <v>Inviable Sanitariamente</v>
      </c>
      <c r="NZW471" s="265" t="str">
        <f t="shared" si="10177"/>
        <v>Inviable Sanitariamente</v>
      </c>
      <c r="NZX471" s="265" t="str">
        <f t="shared" si="10178"/>
        <v>Inviable Sanitariamente</v>
      </c>
      <c r="NZY471" s="265" t="str">
        <f t="shared" si="10179"/>
        <v>Inviable Sanitariamente</v>
      </c>
      <c r="NZZ471" s="265" t="str">
        <f t="shared" si="10180"/>
        <v>Inviable Sanitariamente</v>
      </c>
      <c r="OAA471" s="265" t="str">
        <f t="shared" si="10181"/>
        <v>Inviable Sanitariamente</v>
      </c>
      <c r="OAB471" s="265" t="str">
        <f t="shared" si="10182"/>
        <v>Inviable Sanitariamente</v>
      </c>
      <c r="OAC471" s="265" t="str">
        <f t="shared" si="10183"/>
        <v>Inviable Sanitariamente</v>
      </c>
      <c r="OAD471" s="265" t="str">
        <f t="shared" si="10184"/>
        <v>Inviable Sanitariamente</v>
      </c>
      <c r="OAE471" s="265" t="str">
        <f t="shared" si="10185"/>
        <v>Inviable Sanitariamente</v>
      </c>
      <c r="OAF471" s="265" t="str">
        <f t="shared" si="10186"/>
        <v>Inviable Sanitariamente</v>
      </c>
      <c r="OAG471" s="265" t="str">
        <f t="shared" si="10187"/>
        <v>Inviable Sanitariamente</v>
      </c>
      <c r="OAH471" s="265" t="str">
        <f t="shared" si="10188"/>
        <v>Inviable Sanitariamente</v>
      </c>
      <c r="OAI471" s="265" t="str">
        <f t="shared" si="10189"/>
        <v>Inviable Sanitariamente</v>
      </c>
      <c r="OAJ471" s="265" t="str">
        <f t="shared" si="10190"/>
        <v>Inviable Sanitariamente</v>
      </c>
      <c r="OAK471" s="265" t="str">
        <f t="shared" si="10191"/>
        <v>Inviable Sanitariamente</v>
      </c>
      <c r="OAL471" s="265" t="str">
        <f t="shared" si="10192"/>
        <v>Inviable Sanitariamente</v>
      </c>
      <c r="OAM471" s="265" t="str">
        <f t="shared" si="10193"/>
        <v>Inviable Sanitariamente</v>
      </c>
      <c r="OAN471" s="265" t="str">
        <f t="shared" si="10194"/>
        <v>Inviable Sanitariamente</v>
      </c>
      <c r="OAO471" s="265" t="str">
        <f t="shared" si="10195"/>
        <v>Inviable Sanitariamente</v>
      </c>
      <c r="OAP471" s="265" t="str">
        <f t="shared" si="10196"/>
        <v>Inviable Sanitariamente</v>
      </c>
      <c r="OAQ471" s="265" t="str">
        <f t="shared" si="10197"/>
        <v>Inviable Sanitariamente</v>
      </c>
      <c r="OAR471" s="265" t="str">
        <f t="shared" si="10198"/>
        <v>Inviable Sanitariamente</v>
      </c>
      <c r="OAS471" s="265" t="str">
        <f t="shared" si="10199"/>
        <v>Inviable Sanitariamente</v>
      </c>
      <c r="OAT471" s="265" t="str">
        <f t="shared" si="10200"/>
        <v>Inviable Sanitariamente</v>
      </c>
      <c r="OAU471" s="265" t="str">
        <f t="shared" si="10201"/>
        <v>Inviable Sanitariamente</v>
      </c>
      <c r="OAV471" s="265" t="str">
        <f t="shared" si="10202"/>
        <v>Inviable Sanitariamente</v>
      </c>
      <c r="OAW471" s="265" t="str">
        <f t="shared" si="10203"/>
        <v>Inviable Sanitariamente</v>
      </c>
      <c r="OAX471" s="265" t="str">
        <f t="shared" si="10204"/>
        <v>Inviable Sanitariamente</v>
      </c>
      <c r="OAY471" s="265" t="str">
        <f t="shared" si="10205"/>
        <v>Inviable Sanitariamente</v>
      </c>
      <c r="OAZ471" s="265" t="str">
        <f t="shared" si="10206"/>
        <v>Inviable Sanitariamente</v>
      </c>
      <c r="OBA471" s="265" t="str">
        <f t="shared" si="10207"/>
        <v>Inviable Sanitariamente</v>
      </c>
      <c r="OBB471" s="265" t="str">
        <f t="shared" si="10208"/>
        <v>Inviable Sanitariamente</v>
      </c>
      <c r="OBC471" s="265" t="str">
        <f t="shared" si="10209"/>
        <v>Inviable Sanitariamente</v>
      </c>
      <c r="OBD471" s="265" t="str">
        <f t="shared" si="10210"/>
        <v>Inviable Sanitariamente</v>
      </c>
      <c r="OBE471" s="265" t="str">
        <f t="shared" si="10211"/>
        <v>Inviable Sanitariamente</v>
      </c>
      <c r="OBF471" s="265" t="str">
        <f t="shared" si="10212"/>
        <v>Inviable Sanitariamente</v>
      </c>
      <c r="OBG471" s="265" t="str">
        <f t="shared" si="10213"/>
        <v>Inviable Sanitariamente</v>
      </c>
      <c r="OBH471" s="265" t="str">
        <f t="shared" si="10214"/>
        <v>Inviable Sanitariamente</v>
      </c>
      <c r="OBI471" s="265" t="str">
        <f t="shared" si="10215"/>
        <v>Inviable Sanitariamente</v>
      </c>
      <c r="OBJ471" s="265" t="str">
        <f t="shared" si="10216"/>
        <v>Inviable Sanitariamente</v>
      </c>
      <c r="OBK471" s="265" t="str">
        <f t="shared" si="10217"/>
        <v>Inviable Sanitariamente</v>
      </c>
      <c r="OBL471" s="265" t="str">
        <f t="shared" si="10218"/>
        <v>Inviable Sanitariamente</v>
      </c>
      <c r="OBM471" s="265" t="str">
        <f t="shared" si="10219"/>
        <v>Inviable Sanitariamente</v>
      </c>
      <c r="OBN471" s="265" t="str">
        <f t="shared" si="10220"/>
        <v>Inviable Sanitariamente</v>
      </c>
      <c r="OBO471" s="265" t="str">
        <f t="shared" si="10221"/>
        <v>Inviable Sanitariamente</v>
      </c>
      <c r="OBP471" s="265" t="str">
        <f t="shared" si="10222"/>
        <v>Inviable Sanitariamente</v>
      </c>
      <c r="OBQ471" s="265" t="str">
        <f t="shared" si="10223"/>
        <v>Inviable Sanitariamente</v>
      </c>
      <c r="OBR471" s="265" t="str">
        <f t="shared" si="10224"/>
        <v>Inviable Sanitariamente</v>
      </c>
      <c r="OBS471" s="265" t="str">
        <f t="shared" si="10225"/>
        <v>Inviable Sanitariamente</v>
      </c>
      <c r="OBT471" s="265" t="str">
        <f t="shared" si="10226"/>
        <v>Inviable Sanitariamente</v>
      </c>
      <c r="OBU471" s="265" t="str">
        <f t="shared" si="10227"/>
        <v>Inviable Sanitariamente</v>
      </c>
      <c r="OBV471" s="265" t="str">
        <f t="shared" si="10228"/>
        <v>Inviable Sanitariamente</v>
      </c>
      <c r="OBW471" s="265" t="str">
        <f t="shared" si="10229"/>
        <v>Inviable Sanitariamente</v>
      </c>
      <c r="OBX471" s="265" t="str">
        <f t="shared" si="10230"/>
        <v>Inviable Sanitariamente</v>
      </c>
      <c r="OBY471" s="265" t="str">
        <f t="shared" si="10231"/>
        <v>Inviable Sanitariamente</v>
      </c>
      <c r="OBZ471" s="265" t="str">
        <f t="shared" si="10232"/>
        <v>Inviable Sanitariamente</v>
      </c>
      <c r="OCA471" s="265" t="str">
        <f t="shared" si="10233"/>
        <v>Inviable Sanitariamente</v>
      </c>
      <c r="OCB471" s="265" t="str">
        <f t="shared" si="10234"/>
        <v>Inviable Sanitariamente</v>
      </c>
      <c r="OCC471" s="265" t="str">
        <f t="shared" si="10235"/>
        <v>Inviable Sanitariamente</v>
      </c>
      <c r="OCD471" s="265" t="str">
        <f t="shared" si="10236"/>
        <v>Inviable Sanitariamente</v>
      </c>
      <c r="OCE471" s="265" t="str">
        <f t="shared" si="10237"/>
        <v>Inviable Sanitariamente</v>
      </c>
      <c r="OCF471" s="265" t="str">
        <f t="shared" si="10238"/>
        <v>Inviable Sanitariamente</v>
      </c>
      <c r="OCG471" s="265" t="str">
        <f t="shared" si="10239"/>
        <v>Inviable Sanitariamente</v>
      </c>
      <c r="OCH471" s="265" t="str">
        <f t="shared" si="10240"/>
        <v>Inviable Sanitariamente</v>
      </c>
      <c r="OCI471" s="265" t="str">
        <f t="shared" si="10241"/>
        <v>Inviable Sanitariamente</v>
      </c>
      <c r="OCJ471" s="265" t="str">
        <f t="shared" si="10242"/>
        <v>Inviable Sanitariamente</v>
      </c>
      <c r="OCK471" s="265" t="str">
        <f t="shared" si="10243"/>
        <v>Inviable Sanitariamente</v>
      </c>
      <c r="OCL471" s="265" t="str">
        <f t="shared" si="10244"/>
        <v>Inviable Sanitariamente</v>
      </c>
      <c r="OCM471" s="265" t="str">
        <f t="shared" si="10245"/>
        <v>Inviable Sanitariamente</v>
      </c>
      <c r="OCN471" s="265" t="str">
        <f t="shared" si="10246"/>
        <v>Inviable Sanitariamente</v>
      </c>
      <c r="OCO471" s="265" t="str">
        <f t="shared" si="10247"/>
        <v>Inviable Sanitariamente</v>
      </c>
      <c r="OCP471" s="265" t="str">
        <f t="shared" si="10248"/>
        <v>Inviable Sanitariamente</v>
      </c>
      <c r="OCQ471" s="265" t="str">
        <f t="shared" si="10249"/>
        <v>Inviable Sanitariamente</v>
      </c>
      <c r="OCR471" s="265" t="str">
        <f t="shared" si="10250"/>
        <v>Inviable Sanitariamente</v>
      </c>
      <c r="OCS471" s="265" t="str">
        <f t="shared" si="10251"/>
        <v>Inviable Sanitariamente</v>
      </c>
      <c r="OCT471" s="265" t="str">
        <f t="shared" si="10252"/>
        <v>Inviable Sanitariamente</v>
      </c>
      <c r="OCU471" s="265" t="str">
        <f t="shared" si="10253"/>
        <v>Inviable Sanitariamente</v>
      </c>
      <c r="OCV471" s="265" t="str">
        <f t="shared" si="10254"/>
        <v>Inviable Sanitariamente</v>
      </c>
      <c r="OCW471" s="265" t="str">
        <f t="shared" si="10255"/>
        <v>Inviable Sanitariamente</v>
      </c>
      <c r="OCX471" s="265" t="str">
        <f t="shared" si="10256"/>
        <v>Inviable Sanitariamente</v>
      </c>
      <c r="OCY471" s="265" t="str">
        <f t="shared" si="10257"/>
        <v>Inviable Sanitariamente</v>
      </c>
      <c r="OCZ471" s="265" t="str">
        <f t="shared" si="10258"/>
        <v>Inviable Sanitariamente</v>
      </c>
      <c r="ODA471" s="265" t="str">
        <f t="shared" si="10259"/>
        <v>Inviable Sanitariamente</v>
      </c>
      <c r="ODB471" s="265" t="str">
        <f t="shared" si="10260"/>
        <v>Inviable Sanitariamente</v>
      </c>
      <c r="ODC471" s="265" t="str">
        <f t="shared" si="10261"/>
        <v>Inviable Sanitariamente</v>
      </c>
      <c r="ODD471" s="265" t="str">
        <f t="shared" si="10262"/>
        <v>Inviable Sanitariamente</v>
      </c>
      <c r="ODE471" s="265" t="str">
        <f t="shared" si="10263"/>
        <v>Inviable Sanitariamente</v>
      </c>
      <c r="ODF471" s="265" t="str">
        <f t="shared" si="10264"/>
        <v>Inviable Sanitariamente</v>
      </c>
      <c r="ODG471" s="265" t="str">
        <f t="shared" si="10265"/>
        <v>Inviable Sanitariamente</v>
      </c>
      <c r="ODH471" s="265" t="str">
        <f t="shared" si="10266"/>
        <v>Inviable Sanitariamente</v>
      </c>
      <c r="ODI471" s="265" t="str">
        <f t="shared" si="10267"/>
        <v>Inviable Sanitariamente</v>
      </c>
      <c r="ODJ471" s="265" t="str">
        <f t="shared" si="10268"/>
        <v>Inviable Sanitariamente</v>
      </c>
      <c r="ODK471" s="265" t="str">
        <f t="shared" si="10269"/>
        <v>Inviable Sanitariamente</v>
      </c>
      <c r="ODL471" s="265" t="str">
        <f t="shared" si="10270"/>
        <v>Inviable Sanitariamente</v>
      </c>
      <c r="ODM471" s="265" t="str">
        <f t="shared" si="10271"/>
        <v>Inviable Sanitariamente</v>
      </c>
      <c r="ODN471" s="265" t="str">
        <f t="shared" si="10272"/>
        <v>Inviable Sanitariamente</v>
      </c>
      <c r="ODO471" s="265" t="str">
        <f t="shared" si="10273"/>
        <v>Inviable Sanitariamente</v>
      </c>
      <c r="ODP471" s="265" t="str">
        <f t="shared" si="10274"/>
        <v>Inviable Sanitariamente</v>
      </c>
      <c r="ODQ471" s="265" t="str">
        <f t="shared" si="10275"/>
        <v>Inviable Sanitariamente</v>
      </c>
      <c r="ODR471" s="265" t="str">
        <f t="shared" si="10276"/>
        <v>Inviable Sanitariamente</v>
      </c>
      <c r="ODS471" s="265" t="str">
        <f t="shared" si="10277"/>
        <v>Inviable Sanitariamente</v>
      </c>
      <c r="ODT471" s="265" t="str">
        <f t="shared" si="10278"/>
        <v>Inviable Sanitariamente</v>
      </c>
      <c r="ODU471" s="265" t="str">
        <f t="shared" si="10279"/>
        <v>Inviable Sanitariamente</v>
      </c>
      <c r="ODV471" s="265" t="str">
        <f t="shared" si="10280"/>
        <v>Inviable Sanitariamente</v>
      </c>
      <c r="ODW471" s="265" t="str">
        <f t="shared" si="10281"/>
        <v>Inviable Sanitariamente</v>
      </c>
      <c r="ODX471" s="265" t="str">
        <f t="shared" si="10282"/>
        <v>Inviable Sanitariamente</v>
      </c>
      <c r="ODY471" s="265" t="str">
        <f t="shared" si="10283"/>
        <v>Inviable Sanitariamente</v>
      </c>
      <c r="ODZ471" s="265" t="str">
        <f t="shared" si="10284"/>
        <v>Inviable Sanitariamente</v>
      </c>
      <c r="OEA471" s="265" t="str">
        <f t="shared" si="10285"/>
        <v>Inviable Sanitariamente</v>
      </c>
      <c r="OEB471" s="265" t="str">
        <f t="shared" si="10286"/>
        <v>Inviable Sanitariamente</v>
      </c>
      <c r="OEC471" s="265" t="str">
        <f t="shared" si="10287"/>
        <v>Inviable Sanitariamente</v>
      </c>
      <c r="OED471" s="265" t="str">
        <f t="shared" si="10288"/>
        <v>Inviable Sanitariamente</v>
      </c>
      <c r="OEE471" s="265" t="str">
        <f t="shared" si="10289"/>
        <v>Inviable Sanitariamente</v>
      </c>
      <c r="OEF471" s="265" t="str">
        <f t="shared" si="10290"/>
        <v>Inviable Sanitariamente</v>
      </c>
      <c r="OEG471" s="265" t="str">
        <f t="shared" si="10291"/>
        <v>Inviable Sanitariamente</v>
      </c>
      <c r="OEH471" s="265" t="str">
        <f t="shared" si="10292"/>
        <v>Inviable Sanitariamente</v>
      </c>
      <c r="OEI471" s="265" t="str">
        <f t="shared" si="10293"/>
        <v>Inviable Sanitariamente</v>
      </c>
      <c r="OEJ471" s="265" t="str">
        <f t="shared" si="10294"/>
        <v>Inviable Sanitariamente</v>
      </c>
      <c r="OEK471" s="265" t="str">
        <f t="shared" si="10295"/>
        <v>Inviable Sanitariamente</v>
      </c>
      <c r="OEL471" s="265" t="str">
        <f t="shared" si="10296"/>
        <v>Inviable Sanitariamente</v>
      </c>
      <c r="OEM471" s="265" t="str">
        <f t="shared" si="10297"/>
        <v>Inviable Sanitariamente</v>
      </c>
      <c r="OEN471" s="265" t="str">
        <f t="shared" si="10298"/>
        <v>Inviable Sanitariamente</v>
      </c>
      <c r="OEO471" s="265" t="str">
        <f t="shared" si="10299"/>
        <v>Inviable Sanitariamente</v>
      </c>
      <c r="OEP471" s="265" t="str">
        <f t="shared" si="10300"/>
        <v>Inviable Sanitariamente</v>
      </c>
      <c r="OEQ471" s="265" t="str">
        <f t="shared" si="10301"/>
        <v>Inviable Sanitariamente</v>
      </c>
      <c r="OER471" s="265" t="str">
        <f t="shared" si="10302"/>
        <v>Inviable Sanitariamente</v>
      </c>
      <c r="OES471" s="265" t="str">
        <f t="shared" si="10303"/>
        <v>Inviable Sanitariamente</v>
      </c>
      <c r="OET471" s="265" t="str">
        <f t="shared" si="10304"/>
        <v>Inviable Sanitariamente</v>
      </c>
      <c r="OEU471" s="265" t="str">
        <f t="shared" si="10305"/>
        <v>Inviable Sanitariamente</v>
      </c>
      <c r="OEV471" s="265" t="str">
        <f t="shared" si="10306"/>
        <v>Inviable Sanitariamente</v>
      </c>
      <c r="OEW471" s="265" t="str">
        <f t="shared" si="10307"/>
        <v>Inviable Sanitariamente</v>
      </c>
      <c r="OEX471" s="265" t="str">
        <f t="shared" si="10308"/>
        <v>Inviable Sanitariamente</v>
      </c>
      <c r="OEY471" s="265" t="str">
        <f t="shared" si="10309"/>
        <v>Inviable Sanitariamente</v>
      </c>
      <c r="OEZ471" s="265" t="str">
        <f t="shared" si="10310"/>
        <v>Inviable Sanitariamente</v>
      </c>
      <c r="OFA471" s="265" t="str">
        <f t="shared" si="10311"/>
        <v>Inviable Sanitariamente</v>
      </c>
      <c r="OFB471" s="265" t="str">
        <f t="shared" si="10312"/>
        <v>Inviable Sanitariamente</v>
      </c>
      <c r="OFC471" s="265" t="str">
        <f t="shared" si="10313"/>
        <v>Inviable Sanitariamente</v>
      </c>
      <c r="OFD471" s="265" t="str">
        <f t="shared" si="10314"/>
        <v>Inviable Sanitariamente</v>
      </c>
      <c r="OFE471" s="265" t="str">
        <f t="shared" si="10315"/>
        <v>Inviable Sanitariamente</v>
      </c>
      <c r="OFF471" s="265" t="str">
        <f t="shared" si="10316"/>
        <v>Inviable Sanitariamente</v>
      </c>
      <c r="OFG471" s="265" t="str">
        <f t="shared" si="10317"/>
        <v>Inviable Sanitariamente</v>
      </c>
      <c r="OFH471" s="265" t="str">
        <f t="shared" si="10318"/>
        <v>Inviable Sanitariamente</v>
      </c>
      <c r="OFI471" s="265" t="str">
        <f t="shared" si="10319"/>
        <v>Inviable Sanitariamente</v>
      </c>
      <c r="OFJ471" s="265" t="str">
        <f t="shared" si="10320"/>
        <v>Inviable Sanitariamente</v>
      </c>
      <c r="OFK471" s="265" t="str">
        <f t="shared" si="10321"/>
        <v>Inviable Sanitariamente</v>
      </c>
      <c r="OFL471" s="265" t="str">
        <f t="shared" si="10322"/>
        <v>Inviable Sanitariamente</v>
      </c>
      <c r="OFM471" s="265" t="str">
        <f t="shared" si="10323"/>
        <v>Inviable Sanitariamente</v>
      </c>
      <c r="OFN471" s="265" t="str">
        <f t="shared" si="10324"/>
        <v>Inviable Sanitariamente</v>
      </c>
      <c r="OFO471" s="265" t="str">
        <f t="shared" si="10325"/>
        <v>Inviable Sanitariamente</v>
      </c>
      <c r="OFP471" s="265" t="str">
        <f t="shared" si="10326"/>
        <v>Inviable Sanitariamente</v>
      </c>
      <c r="OFQ471" s="265" t="str">
        <f t="shared" si="10327"/>
        <v>Inviable Sanitariamente</v>
      </c>
      <c r="OFR471" s="265" t="str">
        <f t="shared" si="10328"/>
        <v>Inviable Sanitariamente</v>
      </c>
      <c r="OFS471" s="265" t="str">
        <f t="shared" si="10329"/>
        <v>Inviable Sanitariamente</v>
      </c>
      <c r="OFT471" s="265" t="str">
        <f t="shared" si="10330"/>
        <v>Inviable Sanitariamente</v>
      </c>
      <c r="OFU471" s="265" t="str">
        <f t="shared" si="10331"/>
        <v>Inviable Sanitariamente</v>
      </c>
      <c r="OFV471" s="265" t="str">
        <f t="shared" si="10332"/>
        <v>Inviable Sanitariamente</v>
      </c>
      <c r="OFW471" s="265" t="str">
        <f t="shared" si="10333"/>
        <v>Inviable Sanitariamente</v>
      </c>
      <c r="OFX471" s="265" t="str">
        <f t="shared" si="10334"/>
        <v>Inviable Sanitariamente</v>
      </c>
      <c r="OFY471" s="265" t="str">
        <f t="shared" si="10335"/>
        <v>Inviable Sanitariamente</v>
      </c>
      <c r="OFZ471" s="265" t="str">
        <f t="shared" si="10336"/>
        <v>Inviable Sanitariamente</v>
      </c>
      <c r="OGA471" s="265" t="str">
        <f t="shared" si="10337"/>
        <v>Inviable Sanitariamente</v>
      </c>
      <c r="OGB471" s="265" t="str">
        <f t="shared" si="10338"/>
        <v>Inviable Sanitariamente</v>
      </c>
      <c r="OGC471" s="265" t="str">
        <f t="shared" si="10339"/>
        <v>Inviable Sanitariamente</v>
      </c>
      <c r="OGD471" s="265" t="str">
        <f t="shared" si="10340"/>
        <v>Inviable Sanitariamente</v>
      </c>
      <c r="OGE471" s="265" t="str">
        <f t="shared" si="10341"/>
        <v>Inviable Sanitariamente</v>
      </c>
      <c r="OGF471" s="265" t="str">
        <f t="shared" si="10342"/>
        <v>Inviable Sanitariamente</v>
      </c>
      <c r="OGG471" s="265" t="str">
        <f t="shared" si="10343"/>
        <v>Inviable Sanitariamente</v>
      </c>
      <c r="OGH471" s="265" t="str">
        <f t="shared" si="10344"/>
        <v>Inviable Sanitariamente</v>
      </c>
      <c r="OGI471" s="265" t="str">
        <f t="shared" si="10345"/>
        <v>Inviable Sanitariamente</v>
      </c>
      <c r="OGJ471" s="265" t="str">
        <f t="shared" si="10346"/>
        <v>Inviable Sanitariamente</v>
      </c>
      <c r="OGK471" s="265" t="str">
        <f t="shared" si="10347"/>
        <v>Inviable Sanitariamente</v>
      </c>
      <c r="OGL471" s="265" t="str">
        <f t="shared" si="10348"/>
        <v>Inviable Sanitariamente</v>
      </c>
      <c r="OGM471" s="265" t="str">
        <f t="shared" si="10349"/>
        <v>Inviable Sanitariamente</v>
      </c>
      <c r="OGN471" s="265" t="str">
        <f t="shared" si="10350"/>
        <v>Inviable Sanitariamente</v>
      </c>
      <c r="OGO471" s="265" t="str">
        <f t="shared" si="10351"/>
        <v>Inviable Sanitariamente</v>
      </c>
      <c r="OGP471" s="265" t="str">
        <f t="shared" si="10352"/>
        <v>Inviable Sanitariamente</v>
      </c>
      <c r="OGQ471" s="265" t="str">
        <f t="shared" si="10353"/>
        <v>Inviable Sanitariamente</v>
      </c>
      <c r="OGR471" s="265" t="str">
        <f t="shared" si="10354"/>
        <v>Inviable Sanitariamente</v>
      </c>
      <c r="OGS471" s="265" t="str">
        <f t="shared" si="10355"/>
        <v>Inviable Sanitariamente</v>
      </c>
      <c r="OGT471" s="265" t="str">
        <f t="shared" si="10356"/>
        <v>Inviable Sanitariamente</v>
      </c>
      <c r="OGU471" s="265" t="str">
        <f t="shared" si="10357"/>
        <v>Inviable Sanitariamente</v>
      </c>
      <c r="OGV471" s="265" t="str">
        <f t="shared" si="10358"/>
        <v>Inviable Sanitariamente</v>
      </c>
      <c r="OGW471" s="265" t="str">
        <f t="shared" si="10359"/>
        <v>Inviable Sanitariamente</v>
      </c>
      <c r="OGX471" s="265" t="str">
        <f t="shared" si="10360"/>
        <v>Inviable Sanitariamente</v>
      </c>
      <c r="OGY471" s="265" t="str">
        <f t="shared" si="10361"/>
        <v>Inviable Sanitariamente</v>
      </c>
      <c r="OGZ471" s="265" t="str">
        <f t="shared" si="10362"/>
        <v>Inviable Sanitariamente</v>
      </c>
      <c r="OHA471" s="265" t="str">
        <f t="shared" si="10363"/>
        <v>Inviable Sanitariamente</v>
      </c>
      <c r="OHB471" s="265" t="str">
        <f t="shared" si="10364"/>
        <v>Inviable Sanitariamente</v>
      </c>
      <c r="OHC471" s="265" t="str">
        <f t="shared" si="10365"/>
        <v>Inviable Sanitariamente</v>
      </c>
      <c r="OHD471" s="265" t="str">
        <f t="shared" si="10366"/>
        <v>Inviable Sanitariamente</v>
      </c>
      <c r="OHE471" s="265" t="str">
        <f t="shared" si="10367"/>
        <v>Inviable Sanitariamente</v>
      </c>
      <c r="OHF471" s="265" t="str">
        <f t="shared" si="10368"/>
        <v>Inviable Sanitariamente</v>
      </c>
      <c r="OHG471" s="265" t="str">
        <f t="shared" si="10369"/>
        <v>Inviable Sanitariamente</v>
      </c>
      <c r="OHH471" s="265" t="str">
        <f t="shared" si="10370"/>
        <v>Inviable Sanitariamente</v>
      </c>
      <c r="OHI471" s="265" t="str">
        <f t="shared" si="10371"/>
        <v>Inviable Sanitariamente</v>
      </c>
      <c r="OHJ471" s="265" t="str">
        <f t="shared" si="10372"/>
        <v>Inviable Sanitariamente</v>
      </c>
      <c r="OHK471" s="265" t="str">
        <f t="shared" si="10373"/>
        <v>Inviable Sanitariamente</v>
      </c>
      <c r="OHL471" s="265" t="str">
        <f t="shared" si="10374"/>
        <v>Inviable Sanitariamente</v>
      </c>
      <c r="OHM471" s="265" t="str">
        <f t="shared" si="10375"/>
        <v>Inviable Sanitariamente</v>
      </c>
      <c r="OHN471" s="265" t="str">
        <f t="shared" si="10376"/>
        <v>Inviable Sanitariamente</v>
      </c>
      <c r="OHO471" s="265" t="str">
        <f t="shared" si="10377"/>
        <v>Inviable Sanitariamente</v>
      </c>
      <c r="OHP471" s="265" t="str">
        <f t="shared" si="10378"/>
        <v>Inviable Sanitariamente</v>
      </c>
      <c r="OHQ471" s="265" t="str">
        <f t="shared" si="10379"/>
        <v>Inviable Sanitariamente</v>
      </c>
      <c r="OHR471" s="265" t="str">
        <f t="shared" si="10380"/>
        <v>Inviable Sanitariamente</v>
      </c>
      <c r="OHS471" s="265" t="str">
        <f t="shared" si="10381"/>
        <v>Inviable Sanitariamente</v>
      </c>
      <c r="OHT471" s="265" t="str">
        <f t="shared" si="10382"/>
        <v>Inviable Sanitariamente</v>
      </c>
      <c r="OHU471" s="265" t="str">
        <f t="shared" si="10383"/>
        <v>Inviable Sanitariamente</v>
      </c>
      <c r="OHV471" s="265" t="str">
        <f t="shared" si="10384"/>
        <v>Inviable Sanitariamente</v>
      </c>
      <c r="OHW471" s="265" t="str">
        <f t="shared" si="10385"/>
        <v>Inviable Sanitariamente</v>
      </c>
      <c r="OHX471" s="265" t="str">
        <f t="shared" si="10386"/>
        <v>Inviable Sanitariamente</v>
      </c>
      <c r="OHY471" s="265" t="str">
        <f t="shared" si="10387"/>
        <v>Inviable Sanitariamente</v>
      </c>
      <c r="OHZ471" s="265" t="str">
        <f t="shared" si="10388"/>
        <v>Inviable Sanitariamente</v>
      </c>
      <c r="OIA471" s="265" t="str">
        <f t="shared" si="10389"/>
        <v>Inviable Sanitariamente</v>
      </c>
      <c r="OIB471" s="265" t="str">
        <f t="shared" si="10390"/>
        <v>Inviable Sanitariamente</v>
      </c>
      <c r="OIC471" s="265" t="str">
        <f t="shared" si="10391"/>
        <v>Inviable Sanitariamente</v>
      </c>
      <c r="OID471" s="265" t="str">
        <f t="shared" si="10392"/>
        <v>Inviable Sanitariamente</v>
      </c>
      <c r="OIE471" s="265" t="str">
        <f t="shared" si="10393"/>
        <v>Inviable Sanitariamente</v>
      </c>
      <c r="OIF471" s="265" t="str">
        <f t="shared" si="10394"/>
        <v>Inviable Sanitariamente</v>
      </c>
      <c r="OIG471" s="265" t="str">
        <f t="shared" si="10395"/>
        <v>Inviable Sanitariamente</v>
      </c>
      <c r="OIH471" s="265" t="str">
        <f t="shared" si="10396"/>
        <v>Inviable Sanitariamente</v>
      </c>
      <c r="OII471" s="265" t="str">
        <f t="shared" si="10397"/>
        <v>Inviable Sanitariamente</v>
      </c>
      <c r="OIJ471" s="265" t="str">
        <f t="shared" si="10398"/>
        <v>Inviable Sanitariamente</v>
      </c>
      <c r="OIK471" s="265" t="str">
        <f t="shared" si="10399"/>
        <v>Inviable Sanitariamente</v>
      </c>
      <c r="OIL471" s="265" t="str">
        <f t="shared" si="10400"/>
        <v>Inviable Sanitariamente</v>
      </c>
      <c r="OIM471" s="265" t="str">
        <f t="shared" si="10401"/>
        <v>Inviable Sanitariamente</v>
      </c>
      <c r="OIN471" s="265" t="str">
        <f t="shared" si="10402"/>
        <v>Inviable Sanitariamente</v>
      </c>
      <c r="OIO471" s="265" t="str">
        <f t="shared" si="10403"/>
        <v>Inviable Sanitariamente</v>
      </c>
      <c r="OIP471" s="265" t="str">
        <f t="shared" si="10404"/>
        <v>Inviable Sanitariamente</v>
      </c>
      <c r="OIQ471" s="265" t="str">
        <f t="shared" si="10405"/>
        <v>Inviable Sanitariamente</v>
      </c>
      <c r="OIR471" s="265" t="str">
        <f t="shared" si="10406"/>
        <v>Inviable Sanitariamente</v>
      </c>
      <c r="OIS471" s="265" t="str">
        <f t="shared" si="10407"/>
        <v>Inviable Sanitariamente</v>
      </c>
      <c r="OIT471" s="265" t="str">
        <f t="shared" si="10408"/>
        <v>Inviable Sanitariamente</v>
      </c>
      <c r="OIU471" s="265" t="str">
        <f t="shared" si="10409"/>
        <v>Inviable Sanitariamente</v>
      </c>
      <c r="OIV471" s="265" t="str">
        <f t="shared" si="10410"/>
        <v>Inviable Sanitariamente</v>
      </c>
      <c r="OIW471" s="265" t="str">
        <f t="shared" si="10411"/>
        <v>Inviable Sanitariamente</v>
      </c>
      <c r="OIX471" s="265" t="str">
        <f t="shared" si="10412"/>
        <v>Inviable Sanitariamente</v>
      </c>
      <c r="OIY471" s="265" t="str">
        <f t="shared" si="10413"/>
        <v>Inviable Sanitariamente</v>
      </c>
      <c r="OIZ471" s="265" t="str">
        <f t="shared" si="10414"/>
        <v>Inviable Sanitariamente</v>
      </c>
      <c r="OJA471" s="265" t="str">
        <f t="shared" si="10415"/>
        <v>Inviable Sanitariamente</v>
      </c>
      <c r="OJB471" s="265" t="str">
        <f t="shared" si="10416"/>
        <v>Inviable Sanitariamente</v>
      </c>
      <c r="OJC471" s="265" t="str">
        <f t="shared" si="10417"/>
        <v>Inviable Sanitariamente</v>
      </c>
      <c r="OJD471" s="265" t="str">
        <f t="shared" si="10418"/>
        <v>Inviable Sanitariamente</v>
      </c>
      <c r="OJE471" s="265" t="str">
        <f t="shared" si="10419"/>
        <v>Inviable Sanitariamente</v>
      </c>
      <c r="OJF471" s="265" t="str">
        <f t="shared" si="10420"/>
        <v>Inviable Sanitariamente</v>
      </c>
      <c r="OJG471" s="265" t="str">
        <f t="shared" si="10421"/>
        <v>Inviable Sanitariamente</v>
      </c>
      <c r="OJH471" s="265" t="str">
        <f t="shared" si="10422"/>
        <v>Inviable Sanitariamente</v>
      </c>
      <c r="OJI471" s="265" t="str">
        <f t="shared" si="10423"/>
        <v>Inviable Sanitariamente</v>
      </c>
      <c r="OJJ471" s="265" t="str">
        <f t="shared" si="10424"/>
        <v>Inviable Sanitariamente</v>
      </c>
      <c r="OJK471" s="265" t="str">
        <f t="shared" si="10425"/>
        <v>Inviable Sanitariamente</v>
      </c>
      <c r="OJL471" s="265" t="str">
        <f t="shared" si="10426"/>
        <v>Inviable Sanitariamente</v>
      </c>
      <c r="OJM471" s="265" t="str">
        <f t="shared" si="10427"/>
        <v>Inviable Sanitariamente</v>
      </c>
      <c r="OJN471" s="265" t="str">
        <f t="shared" si="10428"/>
        <v>Inviable Sanitariamente</v>
      </c>
      <c r="OJO471" s="265" t="str">
        <f t="shared" si="10429"/>
        <v>Inviable Sanitariamente</v>
      </c>
      <c r="OJP471" s="265" t="str">
        <f t="shared" si="10430"/>
        <v>Inviable Sanitariamente</v>
      </c>
      <c r="OJQ471" s="265" t="str">
        <f t="shared" si="10431"/>
        <v>Inviable Sanitariamente</v>
      </c>
      <c r="OJR471" s="265" t="str">
        <f t="shared" si="10432"/>
        <v>Inviable Sanitariamente</v>
      </c>
      <c r="OJS471" s="265" t="str">
        <f t="shared" si="10433"/>
        <v>Inviable Sanitariamente</v>
      </c>
      <c r="OJT471" s="265" t="str">
        <f t="shared" si="10434"/>
        <v>Inviable Sanitariamente</v>
      </c>
      <c r="OJU471" s="265" t="str">
        <f t="shared" si="10435"/>
        <v>Inviable Sanitariamente</v>
      </c>
      <c r="OJV471" s="265" t="str">
        <f t="shared" si="10436"/>
        <v>Inviable Sanitariamente</v>
      </c>
      <c r="OJW471" s="265" t="str">
        <f t="shared" si="10437"/>
        <v>Inviable Sanitariamente</v>
      </c>
      <c r="OJX471" s="265" t="str">
        <f t="shared" si="10438"/>
        <v>Inviable Sanitariamente</v>
      </c>
      <c r="OJY471" s="265" t="str">
        <f t="shared" si="10439"/>
        <v>Inviable Sanitariamente</v>
      </c>
      <c r="OJZ471" s="265" t="str">
        <f t="shared" si="10440"/>
        <v>Inviable Sanitariamente</v>
      </c>
      <c r="OKA471" s="265" t="str">
        <f t="shared" si="10441"/>
        <v>Inviable Sanitariamente</v>
      </c>
      <c r="OKB471" s="265" t="str">
        <f t="shared" si="10442"/>
        <v>Inviable Sanitariamente</v>
      </c>
      <c r="OKC471" s="265" t="str">
        <f t="shared" si="10443"/>
        <v>Inviable Sanitariamente</v>
      </c>
      <c r="OKD471" s="265" t="str">
        <f t="shared" si="10444"/>
        <v>Inviable Sanitariamente</v>
      </c>
      <c r="OKE471" s="265" t="str">
        <f t="shared" si="10445"/>
        <v>Inviable Sanitariamente</v>
      </c>
      <c r="OKF471" s="265" t="str">
        <f t="shared" si="10446"/>
        <v>Inviable Sanitariamente</v>
      </c>
      <c r="OKG471" s="265" t="str">
        <f t="shared" si="10447"/>
        <v>Inviable Sanitariamente</v>
      </c>
      <c r="OKH471" s="265" t="str">
        <f t="shared" si="10448"/>
        <v>Inviable Sanitariamente</v>
      </c>
      <c r="OKI471" s="265" t="str">
        <f t="shared" si="10449"/>
        <v>Inviable Sanitariamente</v>
      </c>
      <c r="OKJ471" s="265" t="str">
        <f t="shared" si="10450"/>
        <v>Inviable Sanitariamente</v>
      </c>
      <c r="OKK471" s="265" t="str">
        <f t="shared" si="10451"/>
        <v>Inviable Sanitariamente</v>
      </c>
      <c r="OKL471" s="265" t="str">
        <f t="shared" si="10452"/>
        <v>Inviable Sanitariamente</v>
      </c>
      <c r="OKM471" s="265" t="str">
        <f t="shared" si="10453"/>
        <v>Inviable Sanitariamente</v>
      </c>
      <c r="OKN471" s="265" t="str">
        <f t="shared" si="10454"/>
        <v>Inviable Sanitariamente</v>
      </c>
      <c r="OKO471" s="265" t="str">
        <f t="shared" si="10455"/>
        <v>Inviable Sanitariamente</v>
      </c>
      <c r="OKP471" s="265" t="str">
        <f t="shared" si="10456"/>
        <v>Inviable Sanitariamente</v>
      </c>
      <c r="OKQ471" s="265" t="str">
        <f t="shared" si="10457"/>
        <v>Inviable Sanitariamente</v>
      </c>
      <c r="OKR471" s="265" t="str">
        <f t="shared" si="10458"/>
        <v>Inviable Sanitariamente</v>
      </c>
      <c r="OKS471" s="265" t="str">
        <f t="shared" si="10459"/>
        <v>Inviable Sanitariamente</v>
      </c>
      <c r="OKT471" s="265" t="str">
        <f t="shared" si="10460"/>
        <v>Inviable Sanitariamente</v>
      </c>
      <c r="OKU471" s="265" t="str">
        <f t="shared" si="10461"/>
        <v>Inviable Sanitariamente</v>
      </c>
      <c r="OKV471" s="265" t="str">
        <f t="shared" si="10462"/>
        <v>Inviable Sanitariamente</v>
      </c>
      <c r="OKW471" s="265" t="str">
        <f t="shared" si="10463"/>
        <v>Inviable Sanitariamente</v>
      </c>
      <c r="OKX471" s="265" t="str">
        <f t="shared" si="10464"/>
        <v>Inviable Sanitariamente</v>
      </c>
      <c r="OKY471" s="265" t="str">
        <f t="shared" si="10465"/>
        <v>Inviable Sanitariamente</v>
      </c>
      <c r="OKZ471" s="265" t="str">
        <f t="shared" si="10466"/>
        <v>Inviable Sanitariamente</v>
      </c>
      <c r="OLA471" s="265" t="str">
        <f t="shared" si="10467"/>
        <v>Inviable Sanitariamente</v>
      </c>
      <c r="OLB471" s="265" t="str">
        <f t="shared" si="10468"/>
        <v>Inviable Sanitariamente</v>
      </c>
      <c r="OLC471" s="265" t="str">
        <f t="shared" si="10469"/>
        <v>Inviable Sanitariamente</v>
      </c>
      <c r="OLD471" s="265" t="str">
        <f t="shared" si="10470"/>
        <v>Inviable Sanitariamente</v>
      </c>
      <c r="OLE471" s="265" t="str">
        <f t="shared" si="10471"/>
        <v>Inviable Sanitariamente</v>
      </c>
      <c r="OLF471" s="265" t="str">
        <f t="shared" si="10472"/>
        <v>Inviable Sanitariamente</v>
      </c>
      <c r="OLG471" s="265" t="str">
        <f t="shared" si="10473"/>
        <v>Inviable Sanitariamente</v>
      </c>
      <c r="OLH471" s="265" t="str">
        <f t="shared" si="10474"/>
        <v>Inviable Sanitariamente</v>
      </c>
      <c r="OLI471" s="265" t="str">
        <f t="shared" si="10475"/>
        <v>Inviable Sanitariamente</v>
      </c>
      <c r="OLJ471" s="265" t="str">
        <f t="shared" si="10476"/>
        <v>Inviable Sanitariamente</v>
      </c>
      <c r="OLK471" s="265" t="str">
        <f t="shared" si="10477"/>
        <v>Inviable Sanitariamente</v>
      </c>
      <c r="OLL471" s="265" t="str">
        <f t="shared" si="10478"/>
        <v>Inviable Sanitariamente</v>
      </c>
      <c r="OLM471" s="265" t="str">
        <f t="shared" si="10479"/>
        <v>Inviable Sanitariamente</v>
      </c>
      <c r="OLN471" s="265" t="str">
        <f t="shared" si="10480"/>
        <v>Inviable Sanitariamente</v>
      </c>
      <c r="OLO471" s="265" t="str">
        <f t="shared" si="10481"/>
        <v>Inviable Sanitariamente</v>
      </c>
      <c r="OLP471" s="265" t="str">
        <f t="shared" si="10482"/>
        <v>Inviable Sanitariamente</v>
      </c>
      <c r="OLQ471" s="265" t="str">
        <f t="shared" si="10483"/>
        <v>Inviable Sanitariamente</v>
      </c>
      <c r="OLR471" s="265" t="str">
        <f t="shared" si="10484"/>
        <v>Inviable Sanitariamente</v>
      </c>
      <c r="OLS471" s="265" t="str">
        <f t="shared" si="10485"/>
        <v>Inviable Sanitariamente</v>
      </c>
      <c r="OLT471" s="265" t="str">
        <f t="shared" si="10486"/>
        <v>Inviable Sanitariamente</v>
      </c>
      <c r="OLU471" s="265" t="str">
        <f t="shared" si="10487"/>
        <v>Inviable Sanitariamente</v>
      </c>
      <c r="OLV471" s="265" t="str">
        <f t="shared" si="10488"/>
        <v>Inviable Sanitariamente</v>
      </c>
      <c r="OLW471" s="265" t="str">
        <f t="shared" si="10489"/>
        <v>Inviable Sanitariamente</v>
      </c>
      <c r="OLX471" s="265" t="str">
        <f t="shared" si="10490"/>
        <v>Inviable Sanitariamente</v>
      </c>
      <c r="OLY471" s="265" t="str">
        <f t="shared" si="10491"/>
        <v>Inviable Sanitariamente</v>
      </c>
      <c r="OLZ471" s="265" t="str">
        <f t="shared" si="10492"/>
        <v>Inviable Sanitariamente</v>
      </c>
      <c r="OMA471" s="265" t="str">
        <f t="shared" si="10493"/>
        <v>Inviable Sanitariamente</v>
      </c>
      <c r="OMB471" s="265" t="str">
        <f t="shared" si="10494"/>
        <v>Inviable Sanitariamente</v>
      </c>
      <c r="OMC471" s="265" t="str">
        <f t="shared" si="10495"/>
        <v>Inviable Sanitariamente</v>
      </c>
      <c r="OMD471" s="265" t="str">
        <f t="shared" si="10496"/>
        <v>Inviable Sanitariamente</v>
      </c>
      <c r="OME471" s="265" t="str">
        <f t="shared" si="10497"/>
        <v>Inviable Sanitariamente</v>
      </c>
      <c r="OMF471" s="265" t="str">
        <f t="shared" si="10498"/>
        <v>Inviable Sanitariamente</v>
      </c>
      <c r="OMG471" s="265" t="str">
        <f t="shared" si="10499"/>
        <v>Inviable Sanitariamente</v>
      </c>
      <c r="OMH471" s="265" t="str">
        <f t="shared" si="10500"/>
        <v>Inviable Sanitariamente</v>
      </c>
      <c r="OMI471" s="265" t="str">
        <f t="shared" si="10501"/>
        <v>Inviable Sanitariamente</v>
      </c>
      <c r="OMJ471" s="265" t="str">
        <f t="shared" si="10502"/>
        <v>Inviable Sanitariamente</v>
      </c>
      <c r="OMK471" s="265" t="str">
        <f t="shared" si="10503"/>
        <v>Inviable Sanitariamente</v>
      </c>
      <c r="OML471" s="265" t="str">
        <f t="shared" si="10504"/>
        <v>Inviable Sanitariamente</v>
      </c>
      <c r="OMM471" s="265" t="str">
        <f t="shared" si="10505"/>
        <v>Inviable Sanitariamente</v>
      </c>
      <c r="OMN471" s="265" t="str">
        <f t="shared" si="10506"/>
        <v>Inviable Sanitariamente</v>
      </c>
      <c r="OMO471" s="265" t="str">
        <f t="shared" si="10507"/>
        <v>Inviable Sanitariamente</v>
      </c>
      <c r="OMP471" s="265" t="str">
        <f t="shared" si="10508"/>
        <v>Inviable Sanitariamente</v>
      </c>
      <c r="OMQ471" s="265" t="str">
        <f t="shared" si="10509"/>
        <v>Inviable Sanitariamente</v>
      </c>
      <c r="OMR471" s="265" t="str">
        <f t="shared" si="10510"/>
        <v>Inviable Sanitariamente</v>
      </c>
      <c r="OMS471" s="265" t="str">
        <f t="shared" si="10511"/>
        <v>Inviable Sanitariamente</v>
      </c>
      <c r="OMT471" s="265" t="str">
        <f t="shared" si="10512"/>
        <v>Inviable Sanitariamente</v>
      </c>
      <c r="OMU471" s="265" t="str">
        <f t="shared" si="10513"/>
        <v>Inviable Sanitariamente</v>
      </c>
      <c r="OMV471" s="265" t="str">
        <f t="shared" si="10514"/>
        <v>Inviable Sanitariamente</v>
      </c>
      <c r="OMW471" s="265" t="str">
        <f t="shared" si="10515"/>
        <v>Inviable Sanitariamente</v>
      </c>
      <c r="OMX471" s="265" t="str">
        <f t="shared" si="10516"/>
        <v>Inviable Sanitariamente</v>
      </c>
      <c r="OMY471" s="265" t="str">
        <f t="shared" si="10517"/>
        <v>Inviable Sanitariamente</v>
      </c>
      <c r="OMZ471" s="265" t="str">
        <f t="shared" si="10518"/>
        <v>Inviable Sanitariamente</v>
      </c>
      <c r="ONA471" s="265" t="str">
        <f t="shared" si="10519"/>
        <v>Inviable Sanitariamente</v>
      </c>
      <c r="ONB471" s="265" t="str">
        <f t="shared" si="10520"/>
        <v>Inviable Sanitariamente</v>
      </c>
      <c r="ONC471" s="265" t="str">
        <f t="shared" si="10521"/>
        <v>Inviable Sanitariamente</v>
      </c>
      <c r="OND471" s="265" t="str">
        <f t="shared" si="10522"/>
        <v>Inviable Sanitariamente</v>
      </c>
      <c r="ONE471" s="265" t="str">
        <f t="shared" si="10523"/>
        <v>Inviable Sanitariamente</v>
      </c>
      <c r="ONF471" s="265" t="str">
        <f t="shared" si="10524"/>
        <v>Inviable Sanitariamente</v>
      </c>
      <c r="ONG471" s="265" t="str">
        <f t="shared" si="10525"/>
        <v>Inviable Sanitariamente</v>
      </c>
      <c r="ONH471" s="265" t="str">
        <f t="shared" si="10526"/>
        <v>Inviable Sanitariamente</v>
      </c>
      <c r="ONI471" s="265" t="str">
        <f t="shared" si="10527"/>
        <v>Inviable Sanitariamente</v>
      </c>
      <c r="ONJ471" s="265" t="str">
        <f t="shared" si="10528"/>
        <v>Inviable Sanitariamente</v>
      </c>
      <c r="ONK471" s="265" t="str">
        <f t="shared" si="10529"/>
        <v>Inviable Sanitariamente</v>
      </c>
      <c r="ONL471" s="265" t="str">
        <f t="shared" si="10530"/>
        <v>Inviable Sanitariamente</v>
      </c>
      <c r="ONM471" s="265" t="str">
        <f t="shared" si="10531"/>
        <v>Inviable Sanitariamente</v>
      </c>
      <c r="ONN471" s="265" t="str">
        <f t="shared" si="10532"/>
        <v>Inviable Sanitariamente</v>
      </c>
      <c r="ONO471" s="265" t="str">
        <f t="shared" si="10533"/>
        <v>Inviable Sanitariamente</v>
      </c>
      <c r="ONP471" s="265" t="str">
        <f t="shared" si="10534"/>
        <v>Inviable Sanitariamente</v>
      </c>
      <c r="ONQ471" s="265" t="str">
        <f t="shared" si="10535"/>
        <v>Inviable Sanitariamente</v>
      </c>
      <c r="ONR471" s="265" t="str">
        <f t="shared" si="10536"/>
        <v>Inviable Sanitariamente</v>
      </c>
      <c r="ONS471" s="265" t="str">
        <f t="shared" si="10537"/>
        <v>Inviable Sanitariamente</v>
      </c>
      <c r="ONT471" s="265" t="str">
        <f t="shared" si="10538"/>
        <v>Inviable Sanitariamente</v>
      </c>
      <c r="ONU471" s="265" t="str">
        <f t="shared" si="10539"/>
        <v>Inviable Sanitariamente</v>
      </c>
      <c r="ONV471" s="265" t="str">
        <f t="shared" si="10540"/>
        <v>Inviable Sanitariamente</v>
      </c>
      <c r="ONW471" s="265" t="str">
        <f t="shared" si="10541"/>
        <v>Inviable Sanitariamente</v>
      </c>
      <c r="ONX471" s="265" t="str">
        <f t="shared" si="10542"/>
        <v>Inviable Sanitariamente</v>
      </c>
      <c r="ONY471" s="265" t="str">
        <f t="shared" si="10543"/>
        <v>Inviable Sanitariamente</v>
      </c>
      <c r="ONZ471" s="265" t="str">
        <f t="shared" si="10544"/>
        <v>Inviable Sanitariamente</v>
      </c>
      <c r="OOA471" s="265" t="str">
        <f t="shared" si="10545"/>
        <v>Inviable Sanitariamente</v>
      </c>
      <c r="OOB471" s="265" t="str">
        <f t="shared" si="10546"/>
        <v>Inviable Sanitariamente</v>
      </c>
      <c r="OOC471" s="265" t="str">
        <f t="shared" si="10547"/>
        <v>Inviable Sanitariamente</v>
      </c>
      <c r="OOD471" s="265" t="str">
        <f t="shared" si="10548"/>
        <v>Inviable Sanitariamente</v>
      </c>
      <c r="OOE471" s="265" t="str">
        <f t="shared" si="10549"/>
        <v>Inviable Sanitariamente</v>
      </c>
      <c r="OOF471" s="265" t="str">
        <f t="shared" si="10550"/>
        <v>Inviable Sanitariamente</v>
      </c>
      <c r="OOG471" s="265" t="str">
        <f t="shared" si="10551"/>
        <v>Inviable Sanitariamente</v>
      </c>
      <c r="OOH471" s="265" t="str">
        <f t="shared" si="10552"/>
        <v>Inviable Sanitariamente</v>
      </c>
      <c r="OOI471" s="265" t="str">
        <f t="shared" si="10553"/>
        <v>Inviable Sanitariamente</v>
      </c>
      <c r="OOJ471" s="265" t="str">
        <f t="shared" si="10554"/>
        <v>Inviable Sanitariamente</v>
      </c>
      <c r="OOK471" s="265" t="str">
        <f t="shared" si="10555"/>
        <v>Inviable Sanitariamente</v>
      </c>
      <c r="OOL471" s="265" t="str">
        <f t="shared" si="10556"/>
        <v>Inviable Sanitariamente</v>
      </c>
      <c r="OOM471" s="265" t="str">
        <f t="shared" si="10557"/>
        <v>Inviable Sanitariamente</v>
      </c>
      <c r="OON471" s="265" t="str">
        <f t="shared" si="10558"/>
        <v>Inviable Sanitariamente</v>
      </c>
      <c r="OOO471" s="265" t="str">
        <f t="shared" si="10559"/>
        <v>Inviable Sanitariamente</v>
      </c>
      <c r="OOP471" s="265" t="str">
        <f t="shared" si="10560"/>
        <v>Inviable Sanitariamente</v>
      </c>
      <c r="OOQ471" s="265" t="str">
        <f t="shared" si="10561"/>
        <v>Inviable Sanitariamente</v>
      </c>
      <c r="OOR471" s="265" t="str">
        <f t="shared" si="10562"/>
        <v>Inviable Sanitariamente</v>
      </c>
      <c r="OOS471" s="265" t="str">
        <f t="shared" si="10563"/>
        <v>Inviable Sanitariamente</v>
      </c>
      <c r="OOT471" s="265" t="str">
        <f t="shared" si="10564"/>
        <v>Inviable Sanitariamente</v>
      </c>
      <c r="OOU471" s="265" t="str">
        <f t="shared" si="10565"/>
        <v>Inviable Sanitariamente</v>
      </c>
      <c r="OOV471" s="265" t="str">
        <f t="shared" si="10566"/>
        <v>Inviable Sanitariamente</v>
      </c>
      <c r="OOW471" s="265" t="str">
        <f t="shared" si="10567"/>
        <v>Inviable Sanitariamente</v>
      </c>
      <c r="OOX471" s="265" t="str">
        <f t="shared" si="10568"/>
        <v>Inviable Sanitariamente</v>
      </c>
      <c r="OOY471" s="265" t="str">
        <f t="shared" si="10569"/>
        <v>Inviable Sanitariamente</v>
      </c>
      <c r="OOZ471" s="265" t="str">
        <f t="shared" si="10570"/>
        <v>Inviable Sanitariamente</v>
      </c>
      <c r="OPA471" s="265" t="str">
        <f t="shared" si="10571"/>
        <v>Inviable Sanitariamente</v>
      </c>
      <c r="OPB471" s="265" t="str">
        <f t="shared" si="10572"/>
        <v>Inviable Sanitariamente</v>
      </c>
      <c r="OPC471" s="265" t="str">
        <f t="shared" si="10573"/>
        <v>Inviable Sanitariamente</v>
      </c>
      <c r="OPD471" s="265" t="str">
        <f t="shared" si="10574"/>
        <v>Inviable Sanitariamente</v>
      </c>
      <c r="OPE471" s="265" t="str">
        <f t="shared" si="10575"/>
        <v>Inviable Sanitariamente</v>
      </c>
      <c r="OPF471" s="265" t="str">
        <f t="shared" si="10576"/>
        <v>Inviable Sanitariamente</v>
      </c>
      <c r="OPG471" s="265" t="str">
        <f t="shared" si="10577"/>
        <v>Inviable Sanitariamente</v>
      </c>
      <c r="OPH471" s="265" t="str">
        <f t="shared" si="10578"/>
        <v>Inviable Sanitariamente</v>
      </c>
      <c r="OPI471" s="265" t="str">
        <f t="shared" si="10579"/>
        <v>Inviable Sanitariamente</v>
      </c>
      <c r="OPJ471" s="265" t="str">
        <f t="shared" si="10580"/>
        <v>Inviable Sanitariamente</v>
      </c>
      <c r="OPK471" s="265" t="str">
        <f t="shared" si="10581"/>
        <v>Inviable Sanitariamente</v>
      </c>
      <c r="OPL471" s="265" t="str">
        <f t="shared" si="10582"/>
        <v>Inviable Sanitariamente</v>
      </c>
      <c r="OPM471" s="265" t="str">
        <f t="shared" si="10583"/>
        <v>Inviable Sanitariamente</v>
      </c>
      <c r="OPN471" s="265" t="str">
        <f t="shared" si="10584"/>
        <v>Inviable Sanitariamente</v>
      </c>
      <c r="OPO471" s="265" t="str">
        <f t="shared" si="10585"/>
        <v>Inviable Sanitariamente</v>
      </c>
      <c r="OPP471" s="265" t="str">
        <f t="shared" si="10586"/>
        <v>Inviable Sanitariamente</v>
      </c>
      <c r="OPQ471" s="265" t="str">
        <f t="shared" si="10587"/>
        <v>Inviable Sanitariamente</v>
      </c>
      <c r="OPR471" s="265" t="str">
        <f t="shared" si="10588"/>
        <v>Inviable Sanitariamente</v>
      </c>
      <c r="OPS471" s="265" t="str">
        <f t="shared" si="10589"/>
        <v>Inviable Sanitariamente</v>
      </c>
      <c r="OPT471" s="265" t="str">
        <f t="shared" si="10590"/>
        <v>Inviable Sanitariamente</v>
      </c>
      <c r="OPU471" s="265" t="str">
        <f t="shared" si="10591"/>
        <v>Inviable Sanitariamente</v>
      </c>
      <c r="OPV471" s="265" t="str">
        <f t="shared" si="10592"/>
        <v>Inviable Sanitariamente</v>
      </c>
      <c r="OPW471" s="265" t="str">
        <f t="shared" si="10593"/>
        <v>Inviable Sanitariamente</v>
      </c>
      <c r="OPX471" s="265" t="str">
        <f t="shared" si="10594"/>
        <v>Inviable Sanitariamente</v>
      </c>
      <c r="OPY471" s="265" t="str">
        <f t="shared" si="10595"/>
        <v>Inviable Sanitariamente</v>
      </c>
      <c r="OPZ471" s="265" t="str">
        <f t="shared" si="10596"/>
        <v>Inviable Sanitariamente</v>
      </c>
      <c r="OQA471" s="265" t="str">
        <f t="shared" si="10597"/>
        <v>Inviable Sanitariamente</v>
      </c>
      <c r="OQB471" s="265" t="str">
        <f t="shared" si="10598"/>
        <v>Inviable Sanitariamente</v>
      </c>
      <c r="OQC471" s="265" t="str">
        <f t="shared" si="10599"/>
        <v>Inviable Sanitariamente</v>
      </c>
      <c r="OQD471" s="265" t="str">
        <f t="shared" si="10600"/>
        <v>Inviable Sanitariamente</v>
      </c>
      <c r="OQE471" s="265" t="str">
        <f t="shared" si="10601"/>
        <v>Inviable Sanitariamente</v>
      </c>
      <c r="OQF471" s="265" t="str">
        <f t="shared" si="10602"/>
        <v>Inviable Sanitariamente</v>
      </c>
      <c r="OQG471" s="265" t="str">
        <f t="shared" si="10603"/>
        <v>Inviable Sanitariamente</v>
      </c>
      <c r="OQH471" s="265" t="str">
        <f t="shared" si="10604"/>
        <v>Inviable Sanitariamente</v>
      </c>
      <c r="OQI471" s="265" t="str">
        <f t="shared" si="10605"/>
        <v>Inviable Sanitariamente</v>
      </c>
      <c r="OQJ471" s="265" t="str">
        <f t="shared" si="10606"/>
        <v>Inviable Sanitariamente</v>
      </c>
      <c r="OQK471" s="265" t="str">
        <f t="shared" si="10607"/>
        <v>Inviable Sanitariamente</v>
      </c>
      <c r="OQL471" s="265" t="str">
        <f t="shared" si="10608"/>
        <v>Inviable Sanitariamente</v>
      </c>
      <c r="OQM471" s="265" t="str">
        <f t="shared" si="10609"/>
        <v>Inviable Sanitariamente</v>
      </c>
      <c r="OQN471" s="265" t="str">
        <f t="shared" si="10610"/>
        <v>Inviable Sanitariamente</v>
      </c>
      <c r="OQO471" s="265" t="str">
        <f t="shared" si="10611"/>
        <v>Inviable Sanitariamente</v>
      </c>
      <c r="OQP471" s="265" t="str">
        <f t="shared" si="10612"/>
        <v>Inviable Sanitariamente</v>
      </c>
      <c r="OQQ471" s="265" t="str">
        <f t="shared" si="10613"/>
        <v>Inviable Sanitariamente</v>
      </c>
      <c r="OQR471" s="265" t="str">
        <f t="shared" si="10614"/>
        <v>Inviable Sanitariamente</v>
      </c>
      <c r="OQS471" s="265" t="str">
        <f t="shared" si="10615"/>
        <v>Inviable Sanitariamente</v>
      </c>
      <c r="OQT471" s="265" t="str">
        <f t="shared" si="10616"/>
        <v>Inviable Sanitariamente</v>
      </c>
      <c r="OQU471" s="265" t="str">
        <f t="shared" si="10617"/>
        <v>Inviable Sanitariamente</v>
      </c>
      <c r="OQV471" s="265" t="str">
        <f t="shared" si="10618"/>
        <v>Inviable Sanitariamente</v>
      </c>
      <c r="OQW471" s="265" t="str">
        <f t="shared" si="10619"/>
        <v>Inviable Sanitariamente</v>
      </c>
      <c r="OQX471" s="265" t="str">
        <f t="shared" si="10620"/>
        <v>Inviable Sanitariamente</v>
      </c>
      <c r="OQY471" s="265" t="str">
        <f t="shared" si="10621"/>
        <v>Inviable Sanitariamente</v>
      </c>
      <c r="OQZ471" s="265" t="str">
        <f t="shared" si="10622"/>
        <v>Inviable Sanitariamente</v>
      </c>
      <c r="ORA471" s="265" t="str">
        <f t="shared" si="10623"/>
        <v>Inviable Sanitariamente</v>
      </c>
      <c r="ORB471" s="265" t="str">
        <f t="shared" si="10624"/>
        <v>Inviable Sanitariamente</v>
      </c>
      <c r="ORC471" s="265" t="str">
        <f t="shared" si="10625"/>
        <v>Inviable Sanitariamente</v>
      </c>
      <c r="ORD471" s="265" t="str">
        <f t="shared" si="10626"/>
        <v>Inviable Sanitariamente</v>
      </c>
      <c r="ORE471" s="265" t="str">
        <f t="shared" si="10627"/>
        <v>Inviable Sanitariamente</v>
      </c>
      <c r="ORF471" s="265" t="str">
        <f t="shared" si="10628"/>
        <v>Inviable Sanitariamente</v>
      </c>
      <c r="ORG471" s="265" t="str">
        <f t="shared" si="10629"/>
        <v>Inviable Sanitariamente</v>
      </c>
      <c r="ORH471" s="265" t="str">
        <f t="shared" si="10630"/>
        <v>Inviable Sanitariamente</v>
      </c>
      <c r="ORI471" s="265" t="str">
        <f t="shared" si="10631"/>
        <v>Inviable Sanitariamente</v>
      </c>
      <c r="ORJ471" s="265" t="str">
        <f t="shared" si="10632"/>
        <v>Inviable Sanitariamente</v>
      </c>
      <c r="ORK471" s="265" t="str">
        <f t="shared" si="10633"/>
        <v>Inviable Sanitariamente</v>
      </c>
      <c r="ORL471" s="265" t="str">
        <f t="shared" si="10634"/>
        <v>Inviable Sanitariamente</v>
      </c>
      <c r="ORM471" s="265" t="str">
        <f t="shared" si="10635"/>
        <v>Inviable Sanitariamente</v>
      </c>
      <c r="ORN471" s="265" t="str">
        <f t="shared" si="10636"/>
        <v>Inviable Sanitariamente</v>
      </c>
      <c r="ORO471" s="265" t="str">
        <f t="shared" si="10637"/>
        <v>Inviable Sanitariamente</v>
      </c>
      <c r="ORP471" s="265" t="str">
        <f t="shared" si="10638"/>
        <v>Inviable Sanitariamente</v>
      </c>
      <c r="ORQ471" s="265" t="str">
        <f t="shared" si="10639"/>
        <v>Inviable Sanitariamente</v>
      </c>
      <c r="ORR471" s="265" t="str">
        <f t="shared" si="10640"/>
        <v>Inviable Sanitariamente</v>
      </c>
      <c r="ORS471" s="265" t="str">
        <f t="shared" si="10641"/>
        <v>Inviable Sanitariamente</v>
      </c>
      <c r="ORT471" s="265" t="str">
        <f t="shared" si="10642"/>
        <v>Inviable Sanitariamente</v>
      </c>
      <c r="ORU471" s="265" t="str">
        <f t="shared" si="10643"/>
        <v>Inviable Sanitariamente</v>
      </c>
      <c r="ORV471" s="265" t="str">
        <f t="shared" si="10644"/>
        <v>Inviable Sanitariamente</v>
      </c>
      <c r="ORW471" s="265" t="str">
        <f t="shared" si="10645"/>
        <v>Inviable Sanitariamente</v>
      </c>
      <c r="ORX471" s="265" t="str">
        <f t="shared" si="10646"/>
        <v>Inviable Sanitariamente</v>
      </c>
      <c r="ORY471" s="265" t="str">
        <f t="shared" si="10647"/>
        <v>Inviable Sanitariamente</v>
      </c>
      <c r="ORZ471" s="265" t="str">
        <f t="shared" si="10648"/>
        <v>Inviable Sanitariamente</v>
      </c>
      <c r="OSA471" s="265" t="str">
        <f t="shared" si="10649"/>
        <v>Inviable Sanitariamente</v>
      </c>
      <c r="OSB471" s="265" t="str">
        <f t="shared" si="10650"/>
        <v>Inviable Sanitariamente</v>
      </c>
      <c r="OSC471" s="265" t="str">
        <f t="shared" si="10651"/>
        <v>Inviable Sanitariamente</v>
      </c>
      <c r="OSD471" s="265" t="str">
        <f t="shared" si="10652"/>
        <v>Inviable Sanitariamente</v>
      </c>
      <c r="OSE471" s="265" t="str">
        <f t="shared" si="10653"/>
        <v>Inviable Sanitariamente</v>
      </c>
      <c r="OSF471" s="265" t="str">
        <f t="shared" si="10654"/>
        <v>Inviable Sanitariamente</v>
      </c>
      <c r="OSG471" s="265" t="str">
        <f t="shared" si="10655"/>
        <v>Inviable Sanitariamente</v>
      </c>
      <c r="OSH471" s="265" t="str">
        <f t="shared" si="10656"/>
        <v>Inviable Sanitariamente</v>
      </c>
      <c r="OSI471" s="265" t="str">
        <f t="shared" si="10657"/>
        <v>Inviable Sanitariamente</v>
      </c>
      <c r="OSJ471" s="265" t="str">
        <f t="shared" si="10658"/>
        <v>Inviable Sanitariamente</v>
      </c>
      <c r="OSK471" s="265" t="str">
        <f t="shared" si="10659"/>
        <v>Inviable Sanitariamente</v>
      </c>
      <c r="OSL471" s="265" t="str">
        <f t="shared" si="10660"/>
        <v>Inviable Sanitariamente</v>
      </c>
      <c r="OSM471" s="265" t="str">
        <f t="shared" si="10661"/>
        <v>Inviable Sanitariamente</v>
      </c>
      <c r="OSN471" s="265" t="str">
        <f t="shared" si="10662"/>
        <v>Inviable Sanitariamente</v>
      </c>
      <c r="OSO471" s="265" t="str">
        <f t="shared" si="10663"/>
        <v>Inviable Sanitariamente</v>
      </c>
      <c r="OSP471" s="265" t="str">
        <f t="shared" si="10664"/>
        <v>Inviable Sanitariamente</v>
      </c>
      <c r="OSQ471" s="265" t="str">
        <f t="shared" si="10665"/>
        <v>Inviable Sanitariamente</v>
      </c>
      <c r="OSR471" s="265" t="str">
        <f t="shared" si="10666"/>
        <v>Inviable Sanitariamente</v>
      </c>
      <c r="OSS471" s="265" t="str">
        <f t="shared" si="10667"/>
        <v>Inviable Sanitariamente</v>
      </c>
      <c r="OST471" s="265" t="str">
        <f t="shared" si="10668"/>
        <v>Inviable Sanitariamente</v>
      </c>
      <c r="OSU471" s="265" t="str">
        <f t="shared" si="10669"/>
        <v>Inviable Sanitariamente</v>
      </c>
      <c r="OSV471" s="265" t="str">
        <f t="shared" si="10670"/>
        <v>Inviable Sanitariamente</v>
      </c>
      <c r="OSW471" s="265" t="str">
        <f t="shared" si="10671"/>
        <v>Inviable Sanitariamente</v>
      </c>
      <c r="OSX471" s="265" t="str">
        <f t="shared" si="10672"/>
        <v>Inviable Sanitariamente</v>
      </c>
      <c r="OSY471" s="265" t="str">
        <f t="shared" si="10673"/>
        <v>Inviable Sanitariamente</v>
      </c>
      <c r="OSZ471" s="265" t="str">
        <f t="shared" si="10674"/>
        <v>Inviable Sanitariamente</v>
      </c>
      <c r="OTA471" s="265" t="str">
        <f t="shared" si="10675"/>
        <v>Inviable Sanitariamente</v>
      </c>
      <c r="OTB471" s="265" t="str">
        <f t="shared" si="10676"/>
        <v>Inviable Sanitariamente</v>
      </c>
      <c r="OTC471" s="265" t="str">
        <f t="shared" si="10677"/>
        <v>Inviable Sanitariamente</v>
      </c>
      <c r="OTD471" s="265" t="str">
        <f t="shared" si="10678"/>
        <v>Inviable Sanitariamente</v>
      </c>
      <c r="OTE471" s="265" t="str">
        <f t="shared" si="10679"/>
        <v>Inviable Sanitariamente</v>
      </c>
      <c r="OTF471" s="265" t="str">
        <f t="shared" si="10680"/>
        <v>Inviable Sanitariamente</v>
      </c>
      <c r="OTG471" s="265" t="str">
        <f t="shared" si="10681"/>
        <v>Inviable Sanitariamente</v>
      </c>
      <c r="OTH471" s="265" t="str">
        <f t="shared" si="10682"/>
        <v>Inviable Sanitariamente</v>
      </c>
      <c r="OTI471" s="265" t="str">
        <f t="shared" si="10683"/>
        <v>Inviable Sanitariamente</v>
      </c>
      <c r="OTJ471" s="265" t="str">
        <f t="shared" si="10684"/>
        <v>Inviable Sanitariamente</v>
      </c>
      <c r="OTK471" s="265" t="str">
        <f t="shared" si="10685"/>
        <v>Inviable Sanitariamente</v>
      </c>
      <c r="OTL471" s="265" t="str">
        <f t="shared" si="10686"/>
        <v>Inviable Sanitariamente</v>
      </c>
      <c r="OTM471" s="265" t="str">
        <f t="shared" si="10687"/>
        <v>Inviable Sanitariamente</v>
      </c>
      <c r="OTN471" s="265" t="str">
        <f t="shared" si="10688"/>
        <v>Inviable Sanitariamente</v>
      </c>
      <c r="OTO471" s="265" t="str">
        <f t="shared" si="10689"/>
        <v>Inviable Sanitariamente</v>
      </c>
      <c r="OTP471" s="265" t="str">
        <f t="shared" si="10690"/>
        <v>Inviable Sanitariamente</v>
      </c>
      <c r="OTQ471" s="265" t="str">
        <f t="shared" si="10691"/>
        <v>Inviable Sanitariamente</v>
      </c>
      <c r="OTR471" s="265" t="str">
        <f t="shared" si="10692"/>
        <v>Inviable Sanitariamente</v>
      </c>
      <c r="OTS471" s="265" t="str">
        <f t="shared" si="10693"/>
        <v>Inviable Sanitariamente</v>
      </c>
      <c r="OTT471" s="265" t="str">
        <f t="shared" si="10694"/>
        <v>Inviable Sanitariamente</v>
      </c>
      <c r="OTU471" s="265" t="str">
        <f t="shared" si="10695"/>
        <v>Inviable Sanitariamente</v>
      </c>
      <c r="OTV471" s="265" t="str">
        <f t="shared" si="10696"/>
        <v>Inviable Sanitariamente</v>
      </c>
      <c r="OTW471" s="265" t="str">
        <f t="shared" si="10697"/>
        <v>Inviable Sanitariamente</v>
      </c>
      <c r="OTX471" s="265" t="str">
        <f t="shared" si="10698"/>
        <v>Inviable Sanitariamente</v>
      </c>
      <c r="OTY471" s="265" t="str">
        <f t="shared" si="10699"/>
        <v>Inviable Sanitariamente</v>
      </c>
      <c r="OTZ471" s="265" t="str">
        <f t="shared" si="10700"/>
        <v>Inviable Sanitariamente</v>
      </c>
      <c r="OUA471" s="265" t="str">
        <f t="shared" si="10701"/>
        <v>Inviable Sanitariamente</v>
      </c>
      <c r="OUB471" s="265" t="str">
        <f t="shared" si="10702"/>
        <v>Inviable Sanitariamente</v>
      </c>
      <c r="OUC471" s="265" t="str">
        <f t="shared" si="10703"/>
        <v>Inviable Sanitariamente</v>
      </c>
      <c r="OUD471" s="265" t="str">
        <f t="shared" si="10704"/>
        <v>Inviable Sanitariamente</v>
      </c>
      <c r="OUE471" s="265" t="str">
        <f t="shared" si="10705"/>
        <v>Inviable Sanitariamente</v>
      </c>
      <c r="OUF471" s="265" t="str">
        <f t="shared" si="10706"/>
        <v>Inviable Sanitariamente</v>
      </c>
      <c r="OUG471" s="265" t="str">
        <f t="shared" si="10707"/>
        <v>Inviable Sanitariamente</v>
      </c>
      <c r="OUH471" s="265" t="str">
        <f t="shared" si="10708"/>
        <v>Inviable Sanitariamente</v>
      </c>
      <c r="OUI471" s="265" t="str">
        <f t="shared" si="10709"/>
        <v>Inviable Sanitariamente</v>
      </c>
      <c r="OUJ471" s="265" t="str">
        <f t="shared" si="10710"/>
        <v>Inviable Sanitariamente</v>
      </c>
      <c r="OUK471" s="265" t="str">
        <f t="shared" si="10711"/>
        <v>Inviable Sanitariamente</v>
      </c>
      <c r="OUL471" s="265" t="str">
        <f t="shared" si="10712"/>
        <v>Inviable Sanitariamente</v>
      </c>
      <c r="OUM471" s="265" t="str">
        <f t="shared" si="10713"/>
        <v>Inviable Sanitariamente</v>
      </c>
      <c r="OUN471" s="265" t="str">
        <f t="shared" si="10714"/>
        <v>Inviable Sanitariamente</v>
      </c>
      <c r="OUO471" s="265" t="str">
        <f t="shared" si="10715"/>
        <v>Inviable Sanitariamente</v>
      </c>
      <c r="OUP471" s="265" t="str">
        <f t="shared" si="10716"/>
        <v>Inviable Sanitariamente</v>
      </c>
      <c r="OUQ471" s="265" t="str">
        <f t="shared" si="10717"/>
        <v>Inviable Sanitariamente</v>
      </c>
      <c r="OUR471" s="265" t="str">
        <f t="shared" si="10718"/>
        <v>Inviable Sanitariamente</v>
      </c>
      <c r="OUS471" s="265" t="str">
        <f t="shared" si="10719"/>
        <v>Inviable Sanitariamente</v>
      </c>
      <c r="OUT471" s="265" t="str">
        <f t="shared" si="10720"/>
        <v>Inviable Sanitariamente</v>
      </c>
      <c r="OUU471" s="265" t="str">
        <f t="shared" si="10721"/>
        <v>Inviable Sanitariamente</v>
      </c>
      <c r="OUV471" s="265" t="str">
        <f t="shared" si="10722"/>
        <v>Inviable Sanitariamente</v>
      </c>
      <c r="OUW471" s="265" t="str">
        <f t="shared" si="10723"/>
        <v>Inviable Sanitariamente</v>
      </c>
      <c r="OUX471" s="265" t="str">
        <f t="shared" si="10724"/>
        <v>Inviable Sanitariamente</v>
      </c>
      <c r="OUY471" s="265" t="str">
        <f t="shared" si="10725"/>
        <v>Inviable Sanitariamente</v>
      </c>
      <c r="OUZ471" s="265" t="str">
        <f t="shared" si="10726"/>
        <v>Inviable Sanitariamente</v>
      </c>
      <c r="OVA471" s="265" t="str">
        <f t="shared" si="10727"/>
        <v>Inviable Sanitariamente</v>
      </c>
      <c r="OVB471" s="265" t="str">
        <f t="shared" si="10728"/>
        <v>Inviable Sanitariamente</v>
      </c>
      <c r="OVC471" s="265" t="str">
        <f t="shared" si="10729"/>
        <v>Inviable Sanitariamente</v>
      </c>
      <c r="OVD471" s="265" t="str">
        <f t="shared" si="10730"/>
        <v>Inviable Sanitariamente</v>
      </c>
      <c r="OVE471" s="265" t="str">
        <f t="shared" si="10731"/>
        <v>Inviable Sanitariamente</v>
      </c>
      <c r="OVF471" s="265" t="str">
        <f t="shared" si="10732"/>
        <v>Inviable Sanitariamente</v>
      </c>
      <c r="OVG471" s="265" t="str">
        <f t="shared" si="10733"/>
        <v>Inviable Sanitariamente</v>
      </c>
      <c r="OVH471" s="265" t="str">
        <f t="shared" si="10734"/>
        <v>Inviable Sanitariamente</v>
      </c>
      <c r="OVI471" s="265" t="str">
        <f t="shared" si="10735"/>
        <v>Inviable Sanitariamente</v>
      </c>
      <c r="OVJ471" s="265" t="str">
        <f t="shared" si="10736"/>
        <v>Inviable Sanitariamente</v>
      </c>
      <c r="OVK471" s="265" t="str">
        <f t="shared" si="10737"/>
        <v>Inviable Sanitariamente</v>
      </c>
      <c r="OVL471" s="265" t="str">
        <f t="shared" si="10738"/>
        <v>Inviable Sanitariamente</v>
      </c>
      <c r="OVM471" s="265" t="str">
        <f t="shared" si="10739"/>
        <v>Inviable Sanitariamente</v>
      </c>
      <c r="OVN471" s="265" t="str">
        <f t="shared" si="10740"/>
        <v>Inviable Sanitariamente</v>
      </c>
      <c r="OVO471" s="265" t="str">
        <f t="shared" si="10741"/>
        <v>Inviable Sanitariamente</v>
      </c>
      <c r="OVP471" s="265" t="str">
        <f t="shared" si="10742"/>
        <v>Inviable Sanitariamente</v>
      </c>
      <c r="OVQ471" s="265" t="str">
        <f t="shared" si="10743"/>
        <v>Inviable Sanitariamente</v>
      </c>
      <c r="OVR471" s="265" t="str">
        <f t="shared" si="10744"/>
        <v>Inviable Sanitariamente</v>
      </c>
      <c r="OVS471" s="265" t="str">
        <f t="shared" si="10745"/>
        <v>Inviable Sanitariamente</v>
      </c>
      <c r="OVT471" s="265" t="str">
        <f t="shared" si="10746"/>
        <v>Inviable Sanitariamente</v>
      </c>
      <c r="OVU471" s="265" t="str">
        <f t="shared" si="10747"/>
        <v>Inviable Sanitariamente</v>
      </c>
      <c r="OVV471" s="265" t="str">
        <f t="shared" si="10748"/>
        <v>Inviable Sanitariamente</v>
      </c>
      <c r="OVW471" s="265" t="str">
        <f t="shared" si="10749"/>
        <v>Inviable Sanitariamente</v>
      </c>
      <c r="OVX471" s="265" t="str">
        <f t="shared" si="10750"/>
        <v>Inviable Sanitariamente</v>
      </c>
      <c r="OVY471" s="265" t="str">
        <f t="shared" si="10751"/>
        <v>Inviable Sanitariamente</v>
      </c>
      <c r="OVZ471" s="265" t="str">
        <f t="shared" si="10752"/>
        <v>Inviable Sanitariamente</v>
      </c>
      <c r="OWA471" s="265" t="str">
        <f t="shared" si="10753"/>
        <v>Inviable Sanitariamente</v>
      </c>
      <c r="OWB471" s="265" t="str">
        <f t="shared" si="10754"/>
        <v>Inviable Sanitariamente</v>
      </c>
      <c r="OWC471" s="265" t="str">
        <f t="shared" si="10755"/>
        <v>Inviable Sanitariamente</v>
      </c>
      <c r="OWD471" s="265" t="str">
        <f t="shared" si="10756"/>
        <v>Inviable Sanitariamente</v>
      </c>
      <c r="OWE471" s="265" t="str">
        <f t="shared" si="10757"/>
        <v>Inviable Sanitariamente</v>
      </c>
      <c r="OWF471" s="265" t="str">
        <f t="shared" si="10758"/>
        <v>Inviable Sanitariamente</v>
      </c>
      <c r="OWG471" s="265" t="str">
        <f t="shared" si="10759"/>
        <v>Inviable Sanitariamente</v>
      </c>
      <c r="OWH471" s="265" t="str">
        <f t="shared" si="10760"/>
        <v>Inviable Sanitariamente</v>
      </c>
      <c r="OWI471" s="265" t="str">
        <f t="shared" si="10761"/>
        <v>Inviable Sanitariamente</v>
      </c>
      <c r="OWJ471" s="265" t="str">
        <f t="shared" si="10762"/>
        <v>Inviable Sanitariamente</v>
      </c>
      <c r="OWK471" s="265" t="str">
        <f t="shared" si="10763"/>
        <v>Inviable Sanitariamente</v>
      </c>
      <c r="OWL471" s="265" t="str">
        <f t="shared" si="10764"/>
        <v>Inviable Sanitariamente</v>
      </c>
      <c r="OWM471" s="265" t="str">
        <f t="shared" si="10765"/>
        <v>Inviable Sanitariamente</v>
      </c>
      <c r="OWN471" s="265" t="str">
        <f t="shared" si="10766"/>
        <v>Inviable Sanitariamente</v>
      </c>
      <c r="OWO471" s="265" t="str">
        <f t="shared" si="10767"/>
        <v>Inviable Sanitariamente</v>
      </c>
      <c r="OWP471" s="265" t="str">
        <f t="shared" si="10768"/>
        <v>Inviable Sanitariamente</v>
      </c>
      <c r="OWQ471" s="265" t="str">
        <f t="shared" si="10769"/>
        <v>Inviable Sanitariamente</v>
      </c>
      <c r="OWR471" s="265" t="str">
        <f t="shared" si="10770"/>
        <v>Inviable Sanitariamente</v>
      </c>
      <c r="OWS471" s="265" t="str">
        <f t="shared" si="10771"/>
        <v>Inviable Sanitariamente</v>
      </c>
      <c r="OWT471" s="265" t="str">
        <f t="shared" si="10772"/>
        <v>Inviable Sanitariamente</v>
      </c>
      <c r="OWU471" s="265" t="str">
        <f t="shared" si="10773"/>
        <v>Inviable Sanitariamente</v>
      </c>
      <c r="OWV471" s="265" t="str">
        <f t="shared" si="10774"/>
        <v>Inviable Sanitariamente</v>
      </c>
      <c r="OWW471" s="265" t="str">
        <f t="shared" si="10775"/>
        <v>Inviable Sanitariamente</v>
      </c>
      <c r="OWX471" s="265" t="str">
        <f t="shared" si="10776"/>
        <v>Inviable Sanitariamente</v>
      </c>
      <c r="OWY471" s="265" t="str">
        <f t="shared" si="10777"/>
        <v>Inviable Sanitariamente</v>
      </c>
      <c r="OWZ471" s="265" t="str">
        <f t="shared" si="10778"/>
        <v>Inviable Sanitariamente</v>
      </c>
      <c r="OXA471" s="265" t="str">
        <f t="shared" si="10779"/>
        <v>Inviable Sanitariamente</v>
      </c>
      <c r="OXB471" s="265" t="str">
        <f t="shared" si="10780"/>
        <v>Inviable Sanitariamente</v>
      </c>
      <c r="OXC471" s="265" t="str">
        <f t="shared" si="10781"/>
        <v>Inviable Sanitariamente</v>
      </c>
      <c r="OXD471" s="265" t="str">
        <f t="shared" si="10782"/>
        <v>Inviable Sanitariamente</v>
      </c>
      <c r="OXE471" s="265" t="str">
        <f t="shared" si="10783"/>
        <v>Inviable Sanitariamente</v>
      </c>
      <c r="OXF471" s="265" t="str">
        <f t="shared" si="10784"/>
        <v>Inviable Sanitariamente</v>
      </c>
      <c r="OXG471" s="265" t="str">
        <f t="shared" si="10785"/>
        <v>Inviable Sanitariamente</v>
      </c>
      <c r="OXH471" s="265" t="str">
        <f t="shared" si="10786"/>
        <v>Inviable Sanitariamente</v>
      </c>
      <c r="OXI471" s="265" t="str">
        <f t="shared" si="10787"/>
        <v>Inviable Sanitariamente</v>
      </c>
      <c r="OXJ471" s="265" t="str">
        <f t="shared" si="10788"/>
        <v>Inviable Sanitariamente</v>
      </c>
      <c r="OXK471" s="265" t="str">
        <f t="shared" si="10789"/>
        <v>Inviable Sanitariamente</v>
      </c>
      <c r="OXL471" s="265" t="str">
        <f t="shared" si="10790"/>
        <v>Inviable Sanitariamente</v>
      </c>
      <c r="OXM471" s="265" t="str">
        <f t="shared" si="10791"/>
        <v>Inviable Sanitariamente</v>
      </c>
      <c r="OXN471" s="265" t="str">
        <f t="shared" si="10792"/>
        <v>Inviable Sanitariamente</v>
      </c>
      <c r="OXO471" s="265" t="str">
        <f t="shared" si="10793"/>
        <v>Inviable Sanitariamente</v>
      </c>
      <c r="OXP471" s="265" t="str">
        <f t="shared" si="10794"/>
        <v>Inviable Sanitariamente</v>
      </c>
      <c r="OXQ471" s="265" t="str">
        <f t="shared" si="10795"/>
        <v>Inviable Sanitariamente</v>
      </c>
      <c r="OXR471" s="265" t="str">
        <f t="shared" si="10796"/>
        <v>Inviable Sanitariamente</v>
      </c>
      <c r="OXS471" s="265" t="str">
        <f t="shared" si="10797"/>
        <v>Inviable Sanitariamente</v>
      </c>
      <c r="OXT471" s="265" t="str">
        <f t="shared" si="10798"/>
        <v>Inviable Sanitariamente</v>
      </c>
      <c r="OXU471" s="265" t="str">
        <f t="shared" si="10799"/>
        <v>Inviable Sanitariamente</v>
      </c>
      <c r="OXV471" s="265" t="str">
        <f t="shared" si="10800"/>
        <v>Inviable Sanitariamente</v>
      </c>
      <c r="OXW471" s="265" t="str">
        <f t="shared" si="10801"/>
        <v>Inviable Sanitariamente</v>
      </c>
      <c r="OXX471" s="265" t="str">
        <f t="shared" si="10802"/>
        <v>Inviable Sanitariamente</v>
      </c>
      <c r="OXY471" s="265" t="str">
        <f t="shared" si="10803"/>
        <v>Inviable Sanitariamente</v>
      </c>
      <c r="OXZ471" s="265" t="str">
        <f t="shared" si="10804"/>
        <v>Inviable Sanitariamente</v>
      </c>
      <c r="OYA471" s="265" t="str">
        <f t="shared" si="10805"/>
        <v>Inviable Sanitariamente</v>
      </c>
      <c r="OYB471" s="265" t="str">
        <f t="shared" si="10806"/>
        <v>Inviable Sanitariamente</v>
      </c>
      <c r="OYC471" s="265" t="str">
        <f t="shared" si="10807"/>
        <v>Inviable Sanitariamente</v>
      </c>
      <c r="OYD471" s="265" t="str">
        <f t="shared" si="10808"/>
        <v>Inviable Sanitariamente</v>
      </c>
      <c r="OYE471" s="265" t="str">
        <f t="shared" si="10809"/>
        <v>Inviable Sanitariamente</v>
      </c>
      <c r="OYF471" s="265" t="str">
        <f t="shared" si="10810"/>
        <v>Inviable Sanitariamente</v>
      </c>
      <c r="OYG471" s="265" t="str">
        <f t="shared" si="10811"/>
        <v>Inviable Sanitariamente</v>
      </c>
      <c r="OYH471" s="265" t="str">
        <f t="shared" si="10812"/>
        <v>Inviable Sanitariamente</v>
      </c>
      <c r="OYI471" s="265" t="str">
        <f t="shared" si="10813"/>
        <v>Inviable Sanitariamente</v>
      </c>
      <c r="OYJ471" s="265" t="str">
        <f t="shared" si="10814"/>
        <v>Inviable Sanitariamente</v>
      </c>
      <c r="OYK471" s="265" t="str">
        <f t="shared" si="10815"/>
        <v>Inviable Sanitariamente</v>
      </c>
      <c r="OYL471" s="265" t="str">
        <f t="shared" si="10816"/>
        <v>Inviable Sanitariamente</v>
      </c>
      <c r="OYM471" s="265" t="str">
        <f t="shared" si="10817"/>
        <v>Inviable Sanitariamente</v>
      </c>
      <c r="OYN471" s="265" t="str">
        <f t="shared" si="10818"/>
        <v>Inviable Sanitariamente</v>
      </c>
      <c r="OYO471" s="265" t="str">
        <f t="shared" si="10819"/>
        <v>Inviable Sanitariamente</v>
      </c>
      <c r="OYP471" s="265" t="str">
        <f t="shared" si="10820"/>
        <v>Inviable Sanitariamente</v>
      </c>
      <c r="OYQ471" s="265" t="str">
        <f t="shared" si="10821"/>
        <v>Inviable Sanitariamente</v>
      </c>
      <c r="OYR471" s="265" t="str">
        <f t="shared" si="10822"/>
        <v>Inviable Sanitariamente</v>
      </c>
      <c r="OYS471" s="265" t="str">
        <f t="shared" si="10823"/>
        <v>Inviable Sanitariamente</v>
      </c>
      <c r="OYT471" s="265" t="str">
        <f t="shared" si="10824"/>
        <v>Inviable Sanitariamente</v>
      </c>
      <c r="OYU471" s="265" t="str">
        <f t="shared" si="10825"/>
        <v>Inviable Sanitariamente</v>
      </c>
      <c r="OYV471" s="265" t="str">
        <f t="shared" si="10826"/>
        <v>Inviable Sanitariamente</v>
      </c>
      <c r="OYW471" s="265" t="str">
        <f t="shared" si="10827"/>
        <v>Inviable Sanitariamente</v>
      </c>
      <c r="OYX471" s="265" t="str">
        <f t="shared" si="10828"/>
        <v>Inviable Sanitariamente</v>
      </c>
      <c r="OYY471" s="265" t="str">
        <f t="shared" si="10829"/>
        <v>Inviable Sanitariamente</v>
      </c>
      <c r="OYZ471" s="265" t="str">
        <f t="shared" si="10830"/>
        <v>Inviable Sanitariamente</v>
      </c>
      <c r="OZA471" s="265" t="str">
        <f t="shared" si="10831"/>
        <v>Inviable Sanitariamente</v>
      </c>
      <c r="OZB471" s="265" t="str">
        <f t="shared" si="10832"/>
        <v>Inviable Sanitariamente</v>
      </c>
      <c r="OZC471" s="265" t="str">
        <f t="shared" si="10833"/>
        <v>Inviable Sanitariamente</v>
      </c>
      <c r="OZD471" s="265" t="str">
        <f t="shared" si="10834"/>
        <v>Inviable Sanitariamente</v>
      </c>
      <c r="OZE471" s="265" t="str">
        <f t="shared" si="10835"/>
        <v>Inviable Sanitariamente</v>
      </c>
      <c r="OZF471" s="265" t="str">
        <f t="shared" si="10836"/>
        <v>Inviable Sanitariamente</v>
      </c>
      <c r="OZG471" s="265" t="str">
        <f t="shared" si="10837"/>
        <v>Inviable Sanitariamente</v>
      </c>
      <c r="OZH471" s="265" t="str">
        <f t="shared" si="10838"/>
        <v>Inviable Sanitariamente</v>
      </c>
      <c r="OZI471" s="265" t="str">
        <f t="shared" si="10839"/>
        <v>Inviable Sanitariamente</v>
      </c>
      <c r="OZJ471" s="265" t="str">
        <f t="shared" si="10840"/>
        <v>Inviable Sanitariamente</v>
      </c>
      <c r="OZK471" s="265" t="str">
        <f t="shared" si="10841"/>
        <v>Inviable Sanitariamente</v>
      </c>
      <c r="OZL471" s="265" t="str">
        <f t="shared" si="10842"/>
        <v>Inviable Sanitariamente</v>
      </c>
      <c r="OZM471" s="265" t="str">
        <f t="shared" si="10843"/>
        <v>Inviable Sanitariamente</v>
      </c>
      <c r="OZN471" s="265" t="str">
        <f t="shared" si="10844"/>
        <v>Inviable Sanitariamente</v>
      </c>
      <c r="OZO471" s="265" t="str">
        <f t="shared" si="10845"/>
        <v>Inviable Sanitariamente</v>
      </c>
      <c r="OZP471" s="265" t="str">
        <f t="shared" si="10846"/>
        <v>Inviable Sanitariamente</v>
      </c>
      <c r="OZQ471" s="265" t="str">
        <f t="shared" si="10847"/>
        <v>Inviable Sanitariamente</v>
      </c>
      <c r="OZR471" s="265" t="str">
        <f t="shared" si="10848"/>
        <v>Inviable Sanitariamente</v>
      </c>
      <c r="OZS471" s="265" t="str">
        <f t="shared" si="10849"/>
        <v>Inviable Sanitariamente</v>
      </c>
      <c r="OZT471" s="265" t="str">
        <f t="shared" si="10850"/>
        <v>Inviable Sanitariamente</v>
      </c>
      <c r="OZU471" s="265" t="str">
        <f t="shared" si="10851"/>
        <v>Inviable Sanitariamente</v>
      </c>
      <c r="OZV471" s="265" t="str">
        <f t="shared" si="10852"/>
        <v>Inviable Sanitariamente</v>
      </c>
      <c r="OZW471" s="265" t="str">
        <f t="shared" si="10853"/>
        <v>Inviable Sanitariamente</v>
      </c>
      <c r="OZX471" s="265" t="str">
        <f t="shared" si="10854"/>
        <v>Inviable Sanitariamente</v>
      </c>
      <c r="OZY471" s="265" t="str">
        <f t="shared" si="10855"/>
        <v>Inviable Sanitariamente</v>
      </c>
      <c r="OZZ471" s="265" t="str">
        <f t="shared" si="10856"/>
        <v>Inviable Sanitariamente</v>
      </c>
      <c r="PAA471" s="265" t="str">
        <f t="shared" si="10857"/>
        <v>Inviable Sanitariamente</v>
      </c>
      <c r="PAB471" s="265" t="str">
        <f t="shared" si="10858"/>
        <v>Inviable Sanitariamente</v>
      </c>
      <c r="PAC471" s="265" t="str">
        <f t="shared" si="10859"/>
        <v>Inviable Sanitariamente</v>
      </c>
      <c r="PAD471" s="265" t="str">
        <f t="shared" si="10860"/>
        <v>Inviable Sanitariamente</v>
      </c>
      <c r="PAE471" s="265" t="str">
        <f t="shared" si="10861"/>
        <v>Inviable Sanitariamente</v>
      </c>
      <c r="PAF471" s="265" t="str">
        <f t="shared" si="10862"/>
        <v>Inviable Sanitariamente</v>
      </c>
      <c r="PAG471" s="265" t="str">
        <f t="shared" si="10863"/>
        <v>Inviable Sanitariamente</v>
      </c>
      <c r="PAH471" s="265" t="str">
        <f t="shared" si="10864"/>
        <v>Inviable Sanitariamente</v>
      </c>
      <c r="PAI471" s="265" t="str">
        <f t="shared" si="10865"/>
        <v>Inviable Sanitariamente</v>
      </c>
      <c r="PAJ471" s="265" t="str">
        <f t="shared" si="10866"/>
        <v>Inviable Sanitariamente</v>
      </c>
      <c r="PAK471" s="265" t="str">
        <f t="shared" si="10867"/>
        <v>Inviable Sanitariamente</v>
      </c>
      <c r="PAL471" s="265" t="str">
        <f t="shared" si="10868"/>
        <v>Inviable Sanitariamente</v>
      </c>
      <c r="PAM471" s="265" t="str">
        <f t="shared" si="10869"/>
        <v>Inviable Sanitariamente</v>
      </c>
      <c r="PAN471" s="265" t="str">
        <f t="shared" si="10870"/>
        <v>Inviable Sanitariamente</v>
      </c>
      <c r="PAO471" s="265" t="str">
        <f t="shared" si="10871"/>
        <v>Inviable Sanitariamente</v>
      </c>
      <c r="PAP471" s="265" t="str">
        <f t="shared" si="10872"/>
        <v>Inviable Sanitariamente</v>
      </c>
      <c r="PAQ471" s="265" t="str">
        <f t="shared" si="10873"/>
        <v>Inviable Sanitariamente</v>
      </c>
      <c r="PAR471" s="265" t="str">
        <f t="shared" si="10874"/>
        <v>Inviable Sanitariamente</v>
      </c>
      <c r="PAS471" s="265" t="str">
        <f t="shared" si="10875"/>
        <v>Inviable Sanitariamente</v>
      </c>
      <c r="PAT471" s="265" t="str">
        <f t="shared" si="10876"/>
        <v>Inviable Sanitariamente</v>
      </c>
      <c r="PAU471" s="265" t="str">
        <f t="shared" si="10877"/>
        <v>Inviable Sanitariamente</v>
      </c>
      <c r="PAV471" s="265" t="str">
        <f t="shared" si="10878"/>
        <v>Inviable Sanitariamente</v>
      </c>
      <c r="PAW471" s="265" t="str">
        <f t="shared" si="10879"/>
        <v>Inviable Sanitariamente</v>
      </c>
      <c r="PAX471" s="265" t="str">
        <f t="shared" si="10880"/>
        <v>Inviable Sanitariamente</v>
      </c>
      <c r="PAY471" s="265" t="str">
        <f t="shared" si="10881"/>
        <v>Inviable Sanitariamente</v>
      </c>
      <c r="PAZ471" s="265" t="str">
        <f t="shared" si="10882"/>
        <v>Inviable Sanitariamente</v>
      </c>
      <c r="PBA471" s="265" t="str">
        <f t="shared" si="10883"/>
        <v>Inviable Sanitariamente</v>
      </c>
      <c r="PBB471" s="265" t="str">
        <f t="shared" si="10884"/>
        <v>Inviable Sanitariamente</v>
      </c>
      <c r="PBC471" s="265" t="str">
        <f t="shared" si="10885"/>
        <v>Inviable Sanitariamente</v>
      </c>
      <c r="PBD471" s="265" t="str">
        <f t="shared" si="10886"/>
        <v>Inviable Sanitariamente</v>
      </c>
      <c r="PBE471" s="265" t="str">
        <f t="shared" si="10887"/>
        <v>Inviable Sanitariamente</v>
      </c>
      <c r="PBF471" s="265" t="str">
        <f t="shared" si="10888"/>
        <v>Inviable Sanitariamente</v>
      </c>
      <c r="PBG471" s="265" t="str">
        <f t="shared" si="10889"/>
        <v>Inviable Sanitariamente</v>
      </c>
      <c r="PBH471" s="265" t="str">
        <f t="shared" si="10890"/>
        <v>Inviable Sanitariamente</v>
      </c>
      <c r="PBI471" s="265" t="str">
        <f t="shared" si="10891"/>
        <v>Inviable Sanitariamente</v>
      </c>
      <c r="PBJ471" s="265" t="str">
        <f t="shared" si="10892"/>
        <v>Inviable Sanitariamente</v>
      </c>
      <c r="PBK471" s="265" t="str">
        <f t="shared" si="10893"/>
        <v>Inviable Sanitariamente</v>
      </c>
      <c r="PBL471" s="265" t="str">
        <f t="shared" si="10894"/>
        <v>Inviable Sanitariamente</v>
      </c>
      <c r="PBM471" s="265" t="str">
        <f t="shared" si="10895"/>
        <v>Inviable Sanitariamente</v>
      </c>
      <c r="PBN471" s="265" t="str">
        <f t="shared" si="10896"/>
        <v>Inviable Sanitariamente</v>
      </c>
      <c r="PBO471" s="265" t="str">
        <f t="shared" si="10897"/>
        <v>Inviable Sanitariamente</v>
      </c>
      <c r="PBP471" s="265" t="str">
        <f t="shared" si="10898"/>
        <v>Inviable Sanitariamente</v>
      </c>
      <c r="PBQ471" s="265" t="str">
        <f t="shared" si="10899"/>
        <v>Inviable Sanitariamente</v>
      </c>
      <c r="PBR471" s="265" t="str">
        <f t="shared" si="10900"/>
        <v>Inviable Sanitariamente</v>
      </c>
      <c r="PBS471" s="265" t="str">
        <f t="shared" si="10901"/>
        <v>Inviable Sanitariamente</v>
      </c>
      <c r="PBT471" s="265" t="str">
        <f t="shared" si="10902"/>
        <v>Inviable Sanitariamente</v>
      </c>
      <c r="PBU471" s="265" t="str">
        <f t="shared" si="10903"/>
        <v>Inviable Sanitariamente</v>
      </c>
      <c r="PBV471" s="265" t="str">
        <f t="shared" si="10904"/>
        <v>Inviable Sanitariamente</v>
      </c>
      <c r="PBW471" s="265" t="str">
        <f t="shared" si="10905"/>
        <v>Inviable Sanitariamente</v>
      </c>
      <c r="PBX471" s="265" t="str">
        <f t="shared" si="10906"/>
        <v>Inviable Sanitariamente</v>
      </c>
      <c r="PBY471" s="265" t="str">
        <f t="shared" si="10907"/>
        <v>Inviable Sanitariamente</v>
      </c>
      <c r="PBZ471" s="265" t="str">
        <f t="shared" si="10908"/>
        <v>Inviable Sanitariamente</v>
      </c>
      <c r="PCA471" s="265" t="str">
        <f t="shared" si="10909"/>
        <v>Inviable Sanitariamente</v>
      </c>
      <c r="PCB471" s="265" t="str">
        <f t="shared" si="10910"/>
        <v>Inviable Sanitariamente</v>
      </c>
      <c r="PCC471" s="265" t="str">
        <f t="shared" si="10911"/>
        <v>Inviable Sanitariamente</v>
      </c>
      <c r="PCD471" s="265" t="str">
        <f t="shared" si="10912"/>
        <v>Inviable Sanitariamente</v>
      </c>
      <c r="PCE471" s="265" t="str">
        <f t="shared" si="10913"/>
        <v>Inviable Sanitariamente</v>
      </c>
      <c r="PCF471" s="265" t="str">
        <f t="shared" si="10914"/>
        <v>Inviable Sanitariamente</v>
      </c>
      <c r="PCG471" s="265" t="str">
        <f t="shared" si="10915"/>
        <v>Inviable Sanitariamente</v>
      </c>
      <c r="PCH471" s="265" t="str">
        <f t="shared" si="10916"/>
        <v>Inviable Sanitariamente</v>
      </c>
      <c r="PCI471" s="265" t="str">
        <f t="shared" si="10917"/>
        <v>Inviable Sanitariamente</v>
      </c>
      <c r="PCJ471" s="265" t="str">
        <f t="shared" si="10918"/>
        <v>Inviable Sanitariamente</v>
      </c>
      <c r="PCK471" s="265" t="str">
        <f t="shared" si="10919"/>
        <v>Inviable Sanitariamente</v>
      </c>
      <c r="PCL471" s="265" t="str">
        <f t="shared" si="10920"/>
        <v>Inviable Sanitariamente</v>
      </c>
      <c r="PCM471" s="265" t="str">
        <f t="shared" si="10921"/>
        <v>Inviable Sanitariamente</v>
      </c>
      <c r="PCN471" s="265" t="str">
        <f t="shared" si="10922"/>
        <v>Inviable Sanitariamente</v>
      </c>
      <c r="PCO471" s="265" t="str">
        <f t="shared" si="10923"/>
        <v>Inviable Sanitariamente</v>
      </c>
      <c r="PCP471" s="265" t="str">
        <f t="shared" si="10924"/>
        <v>Inviable Sanitariamente</v>
      </c>
      <c r="PCQ471" s="265" t="str">
        <f t="shared" si="10925"/>
        <v>Inviable Sanitariamente</v>
      </c>
      <c r="PCR471" s="265" t="str">
        <f t="shared" si="10926"/>
        <v>Inviable Sanitariamente</v>
      </c>
      <c r="PCS471" s="265" t="str">
        <f t="shared" si="10927"/>
        <v>Inviable Sanitariamente</v>
      </c>
      <c r="PCT471" s="265" t="str">
        <f t="shared" si="10928"/>
        <v>Inviable Sanitariamente</v>
      </c>
      <c r="PCU471" s="265" t="str">
        <f t="shared" si="10929"/>
        <v>Inviable Sanitariamente</v>
      </c>
      <c r="PCV471" s="265" t="str">
        <f t="shared" si="10930"/>
        <v>Inviable Sanitariamente</v>
      </c>
      <c r="PCW471" s="265" t="str">
        <f t="shared" si="10931"/>
        <v>Inviable Sanitariamente</v>
      </c>
      <c r="PCX471" s="265" t="str">
        <f t="shared" si="10932"/>
        <v>Inviable Sanitariamente</v>
      </c>
      <c r="PCY471" s="265" t="str">
        <f t="shared" si="10933"/>
        <v>Inviable Sanitariamente</v>
      </c>
      <c r="PCZ471" s="265" t="str">
        <f t="shared" si="10934"/>
        <v>Inviable Sanitariamente</v>
      </c>
      <c r="PDA471" s="265" t="str">
        <f t="shared" si="10935"/>
        <v>Inviable Sanitariamente</v>
      </c>
      <c r="PDB471" s="265" t="str">
        <f t="shared" si="10936"/>
        <v>Inviable Sanitariamente</v>
      </c>
      <c r="PDC471" s="265" t="str">
        <f t="shared" si="10937"/>
        <v>Inviable Sanitariamente</v>
      </c>
      <c r="PDD471" s="265" t="str">
        <f t="shared" si="10938"/>
        <v>Inviable Sanitariamente</v>
      </c>
      <c r="PDE471" s="265" t="str">
        <f t="shared" si="10939"/>
        <v>Inviable Sanitariamente</v>
      </c>
      <c r="PDF471" s="265" t="str">
        <f t="shared" si="10940"/>
        <v>Inviable Sanitariamente</v>
      </c>
      <c r="PDG471" s="265" t="str">
        <f t="shared" si="10941"/>
        <v>Inviable Sanitariamente</v>
      </c>
      <c r="PDH471" s="265" t="str">
        <f t="shared" si="10942"/>
        <v>Inviable Sanitariamente</v>
      </c>
      <c r="PDI471" s="265" t="str">
        <f t="shared" si="10943"/>
        <v>Inviable Sanitariamente</v>
      </c>
      <c r="PDJ471" s="265" t="str">
        <f t="shared" si="10944"/>
        <v>Inviable Sanitariamente</v>
      </c>
      <c r="PDK471" s="265" t="str">
        <f t="shared" si="10945"/>
        <v>Inviable Sanitariamente</v>
      </c>
      <c r="PDL471" s="265" t="str">
        <f t="shared" si="10946"/>
        <v>Inviable Sanitariamente</v>
      </c>
      <c r="PDM471" s="265" t="str">
        <f t="shared" si="10947"/>
        <v>Inviable Sanitariamente</v>
      </c>
      <c r="PDN471" s="265" t="str">
        <f t="shared" si="10948"/>
        <v>Inviable Sanitariamente</v>
      </c>
      <c r="PDO471" s="265" t="str">
        <f t="shared" si="10949"/>
        <v>Inviable Sanitariamente</v>
      </c>
      <c r="PDP471" s="265" t="str">
        <f t="shared" si="10950"/>
        <v>Inviable Sanitariamente</v>
      </c>
      <c r="PDQ471" s="265" t="str">
        <f t="shared" si="10951"/>
        <v>Inviable Sanitariamente</v>
      </c>
      <c r="PDR471" s="265" t="str">
        <f t="shared" si="10952"/>
        <v>Inviable Sanitariamente</v>
      </c>
      <c r="PDS471" s="265" t="str">
        <f t="shared" si="10953"/>
        <v>Inviable Sanitariamente</v>
      </c>
      <c r="PDT471" s="265" t="str">
        <f t="shared" si="10954"/>
        <v>Inviable Sanitariamente</v>
      </c>
      <c r="PDU471" s="265" t="str">
        <f t="shared" si="10955"/>
        <v>Inviable Sanitariamente</v>
      </c>
      <c r="PDV471" s="265" t="str">
        <f t="shared" si="10956"/>
        <v>Inviable Sanitariamente</v>
      </c>
      <c r="PDW471" s="265" t="str">
        <f t="shared" si="10957"/>
        <v>Inviable Sanitariamente</v>
      </c>
      <c r="PDX471" s="265" t="str">
        <f t="shared" si="10958"/>
        <v>Inviable Sanitariamente</v>
      </c>
      <c r="PDY471" s="265" t="str">
        <f t="shared" si="10959"/>
        <v>Inviable Sanitariamente</v>
      </c>
      <c r="PDZ471" s="265" t="str">
        <f t="shared" si="10960"/>
        <v>Inviable Sanitariamente</v>
      </c>
      <c r="PEA471" s="265" t="str">
        <f t="shared" si="10961"/>
        <v>Inviable Sanitariamente</v>
      </c>
      <c r="PEB471" s="265" t="str">
        <f t="shared" si="10962"/>
        <v>Inviable Sanitariamente</v>
      </c>
      <c r="PEC471" s="265" t="str">
        <f t="shared" si="10963"/>
        <v>Inviable Sanitariamente</v>
      </c>
      <c r="PED471" s="265" t="str">
        <f t="shared" si="10964"/>
        <v>Inviable Sanitariamente</v>
      </c>
      <c r="PEE471" s="265" t="str">
        <f t="shared" si="10965"/>
        <v>Inviable Sanitariamente</v>
      </c>
      <c r="PEF471" s="265" t="str">
        <f t="shared" si="10966"/>
        <v>Inviable Sanitariamente</v>
      </c>
      <c r="PEG471" s="265" t="str">
        <f t="shared" si="10967"/>
        <v>Inviable Sanitariamente</v>
      </c>
      <c r="PEH471" s="265" t="str">
        <f t="shared" si="10968"/>
        <v>Inviable Sanitariamente</v>
      </c>
      <c r="PEI471" s="265" t="str">
        <f t="shared" si="10969"/>
        <v>Inviable Sanitariamente</v>
      </c>
      <c r="PEJ471" s="265" t="str">
        <f t="shared" si="10970"/>
        <v>Inviable Sanitariamente</v>
      </c>
      <c r="PEK471" s="265" t="str">
        <f t="shared" si="10971"/>
        <v>Inviable Sanitariamente</v>
      </c>
      <c r="PEL471" s="265" t="str">
        <f t="shared" si="10972"/>
        <v>Inviable Sanitariamente</v>
      </c>
      <c r="PEM471" s="265" t="str">
        <f t="shared" si="10973"/>
        <v>Inviable Sanitariamente</v>
      </c>
      <c r="PEN471" s="265" t="str">
        <f t="shared" si="10974"/>
        <v>Inviable Sanitariamente</v>
      </c>
      <c r="PEO471" s="265" t="str">
        <f t="shared" si="10975"/>
        <v>Inviable Sanitariamente</v>
      </c>
      <c r="PEP471" s="265" t="str">
        <f t="shared" si="10976"/>
        <v>Inviable Sanitariamente</v>
      </c>
      <c r="PEQ471" s="265" t="str">
        <f t="shared" si="10977"/>
        <v>Inviable Sanitariamente</v>
      </c>
      <c r="PER471" s="265" t="str">
        <f t="shared" si="10978"/>
        <v>Inviable Sanitariamente</v>
      </c>
      <c r="PES471" s="265" t="str">
        <f t="shared" si="10979"/>
        <v>Inviable Sanitariamente</v>
      </c>
      <c r="PET471" s="265" t="str">
        <f t="shared" si="10980"/>
        <v>Inviable Sanitariamente</v>
      </c>
      <c r="PEU471" s="265" t="str">
        <f t="shared" si="10981"/>
        <v>Inviable Sanitariamente</v>
      </c>
      <c r="PEV471" s="265" t="str">
        <f t="shared" si="10982"/>
        <v>Inviable Sanitariamente</v>
      </c>
      <c r="PEW471" s="265" t="str">
        <f t="shared" si="10983"/>
        <v>Inviable Sanitariamente</v>
      </c>
      <c r="PEX471" s="265" t="str">
        <f t="shared" si="10984"/>
        <v>Inviable Sanitariamente</v>
      </c>
      <c r="PEY471" s="265" t="str">
        <f t="shared" si="10985"/>
        <v>Inviable Sanitariamente</v>
      </c>
      <c r="PEZ471" s="265" t="str">
        <f t="shared" si="10986"/>
        <v>Inviable Sanitariamente</v>
      </c>
      <c r="PFA471" s="265" t="str">
        <f t="shared" si="10987"/>
        <v>Inviable Sanitariamente</v>
      </c>
      <c r="PFB471" s="265" t="str">
        <f t="shared" si="10988"/>
        <v>Inviable Sanitariamente</v>
      </c>
      <c r="PFC471" s="265" t="str">
        <f t="shared" si="10989"/>
        <v>Inviable Sanitariamente</v>
      </c>
      <c r="PFD471" s="265" t="str">
        <f t="shared" si="10990"/>
        <v>Inviable Sanitariamente</v>
      </c>
      <c r="PFE471" s="265" t="str">
        <f t="shared" si="10991"/>
        <v>Inviable Sanitariamente</v>
      </c>
      <c r="PFF471" s="265" t="str">
        <f t="shared" si="10992"/>
        <v>Inviable Sanitariamente</v>
      </c>
      <c r="PFG471" s="265" t="str">
        <f t="shared" si="10993"/>
        <v>Inviable Sanitariamente</v>
      </c>
      <c r="PFH471" s="265" t="str">
        <f t="shared" si="10994"/>
        <v>Inviable Sanitariamente</v>
      </c>
      <c r="PFI471" s="265" t="str">
        <f t="shared" si="10995"/>
        <v>Inviable Sanitariamente</v>
      </c>
      <c r="PFJ471" s="265" t="str">
        <f t="shared" si="10996"/>
        <v>Inviable Sanitariamente</v>
      </c>
      <c r="PFK471" s="265" t="str">
        <f t="shared" si="10997"/>
        <v>Inviable Sanitariamente</v>
      </c>
      <c r="PFL471" s="265" t="str">
        <f t="shared" si="10998"/>
        <v>Inviable Sanitariamente</v>
      </c>
      <c r="PFM471" s="265" t="str">
        <f t="shared" si="10999"/>
        <v>Inviable Sanitariamente</v>
      </c>
      <c r="PFN471" s="265" t="str">
        <f t="shared" si="11000"/>
        <v>Inviable Sanitariamente</v>
      </c>
      <c r="PFO471" s="265" t="str">
        <f t="shared" si="11001"/>
        <v>Inviable Sanitariamente</v>
      </c>
      <c r="PFP471" s="265" t="str">
        <f t="shared" si="11002"/>
        <v>Inviable Sanitariamente</v>
      </c>
      <c r="PFQ471" s="265" t="str">
        <f t="shared" si="11003"/>
        <v>Inviable Sanitariamente</v>
      </c>
      <c r="PFR471" s="265" t="str">
        <f t="shared" si="11004"/>
        <v>Inviable Sanitariamente</v>
      </c>
      <c r="PFS471" s="265" t="str">
        <f t="shared" si="11005"/>
        <v>Inviable Sanitariamente</v>
      </c>
      <c r="PFT471" s="265" t="str">
        <f t="shared" si="11006"/>
        <v>Inviable Sanitariamente</v>
      </c>
      <c r="PFU471" s="265" t="str">
        <f t="shared" si="11007"/>
        <v>Inviable Sanitariamente</v>
      </c>
      <c r="PFV471" s="265" t="str">
        <f t="shared" si="11008"/>
        <v>Inviable Sanitariamente</v>
      </c>
      <c r="PFW471" s="265" t="str">
        <f t="shared" si="11009"/>
        <v>Inviable Sanitariamente</v>
      </c>
      <c r="PFX471" s="265" t="str">
        <f t="shared" si="11010"/>
        <v>Inviable Sanitariamente</v>
      </c>
      <c r="PFY471" s="265" t="str">
        <f t="shared" si="11011"/>
        <v>Inviable Sanitariamente</v>
      </c>
      <c r="PFZ471" s="265" t="str">
        <f t="shared" si="11012"/>
        <v>Inviable Sanitariamente</v>
      </c>
      <c r="PGA471" s="265" t="str">
        <f t="shared" si="11013"/>
        <v>Inviable Sanitariamente</v>
      </c>
      <c r="PGB471" s="265" t="str">
        <f t="shared" si="11014"/>
        <v>Inviable Sanitariamente</v>
      </c>
      <c r="PGC471" s="265" t="str">
        <f t="shared" si="11015"/>
        <v>Inviable Sanitariamente</v>
      </c>
      <c r="PGD471" s="265" t="str">
        <f t="shared" si="11016"/>
        <v>Inviable Sanitariamente</v>
      </c>
      <c r="PGE471" s="265" t="str">
        <f t="shared" si="11017"/>
        <v>Inviable Sanitariamente</v>
      </c>
      <c r="PGF471" s="265" t="str">
        <f t="shared" si="11018"/>
        <v>Inviable Sanitariamente</v>
      </c>
      <c r="PGG471" s="265" t="str">
        <f t="shared" si="11019"/>
        <v>Inviable Sanitariamente</v>
      </c>
      <c r="PGH471" s="265" t="str">
        <f t="shared" si="11020"/>
        <v>Inviable Sanitariamente</v>
      </c>
      <c r="PGI471" s="265" t="str">
        <f t="shared" si="11021"/>
        <v>Inviable Sanitariamente</v>
      </c>
      <c r="PGJ471" s="265" t="str">
        <f t="shared" si="11022"/>
        <v>Inviable Sanitariamente</v>
      </c>
      <c r="PGK471" s="265" t="str">
        <f t="shared" si="11023"/>
        <v>Inviable Sanitariamente</v>
      </c>
      <c r="PGL471" s="265" t="str">
        <f t="shared" si="11024"/>
        <v>Inviable Sanitariamente</v>
      </c>
      <c r="PGM471" s="265" t="str">
        <f t="shared" si="11025"/>
        <v>Inviable Sanitariamente</v>
      </c>
      <c r="PGN471" s="265" t="str">
        <f t="shared" si="11026"/>
        <v>Inviable Sanitariamente</v>
      </c>
      <c r="PGO471" s="265" t="str">
        <f t="shared" si="11027"/>
        <v>Inviable Sanitariamente</v>
      </c>
      <c r="PGP471" s="265" t="str">
        <f t="shared" si="11028"/>
        <v>Inviable Sanitariamente</v>
      </c>
      <c r="PGQ471" s="265" t="str">
        <f t="shared" si="11029"/>
        <v>Inviable Sanitariamente</v>
      </c>
      <c r="PGR471" s="265" t="str">
        <f t="shared" si="11030"/>
        <v>Inviable Sanitariamente</v>
      </c>
      <c r="PGS471" s="265" t="str">
        <f t="shared" si="11031"/>
        <v>Inviable Sanitariamente</v>
      </c>
      <c r="PGT471" s="265" t="str">
        <f t="shared" si="11032"/>
        <v>Inviable Sanitariamente</v>
      </c>
      <c r="PGU471" s="265" t="str">
        <f t="shared" si="11033"/>
        <v>Inviable Sanitariamente</v>
      </c>
      <c r="PGV471" s="265" t="str">
        <f t="shared" si="11034"/>
        <v>Inviable Sanitariamente</v>
      </c>
      <c r="PGW471" s="265" t="str">
        <f t="shared" si="11035"/>
        <v>Inviable Sanitariamente</v>
      </c>
      <c r="PGX471" s="265" t="str">
        <f t="shared" si="11036"/>
        <v>Inviable Sanitariamente</v>
      </c>
      <c r="PGY471" s="265" t="str">
        <f t="shared" si="11037"/>
        <v>Inviable Sanitariamente</v>
      </c>
      <c r="PGZ471" s="265" t="str">
        <f t="shared" si="11038"/>
        <v>Inviable Sanitariamente</v>
      </c>
      <c r="PHA471" s="265" t="str">
        <f t="shared" si="11039"/>
        <v>Inviable Sanitariamente</v>
      </c>
      <c r="PHB471" s="265" t="str">
        <f t="shared" si="11040"/>
        <v>Inviable Sanitariamente</v>
      </c>
      <c r="PHC471" s="265" t="str">
        <f t="shared" si="11041"/>
        <v>Inviable Sanitariamente</v>
      </c>
      <c r="PHD471" s="265" t="str">
        <f t="shared" si="11042"/>
        <v>Inviable Sanitariamente</v>
      </c>
      <c r="PHE471" s="265" t="str">
        <f t="shared" si="11043"/>
        <v>Inviable Sanitariamente</v>
      </c>
      <c r="PHF471" s="265" t="str">
        <f t="shared" si="11044"/>
        <v>Inviable Sanitariamente</v>
      </c>
      <c r="PHG471" s="265" t="str">
        <f t="shared" si="11045"/>
        <v>Inviable Sanitariamente</v>
      </c>
      <c r="PHH471" s="265" t="str">
        <f t="shared" si="11046"/>
        <v>Inviable Sanitariamente</v>
      </c>
      <c r="PHI471" s="265" t="str">
        <f t="shared" si="11047"/>
        <v>Inviable Sanitariamente</v>
      </c>
      <c r="PHJ471" s="265" t="str">
        <f t="shared" si="11048"/>
        <v>Inviable Sanitariamente</v>
      </c>
      <c r="PHK471" s="265" t="str">
        <f t="shared" si="11049"/>
        <v>Inviable Sanitariamente</v>
      </c>
      <c r="PHL471" s="265" t="str">
        <f t="shared" si="11050"/>
        <v>Inviable Sanitariamente</v>
      </c>
      <c r="PHM471" s="265" t="str">
        <f t="shared" si="11051"/>
        <v>Inviable Sanitariamente</v>
      </c>
      <c r="PHN471" s="265" t="str">
        <f t="shared" si="11052"/>
        <v>Inviable Sanitariamente</v>
      </c>
      <c r="PHO471" s="265" t="str">
        <f t="shared" si="11053"/>
        <v>Inviable Sanitariamente</v>
      </c>
      <c r="PHP471" s="265" t="str">
        <f t="shared" si="11054"/>
        <v>Inviable Sanitariamente</v>
      </c>
      <c r="PHQ471" s="265" t="str">
        <f t="shared" si="11055"/>
        <v>Inviable Sanitariamente</v>
      </c>
      <c r="PHR471" s="265" t="str">
        <f t="shared" si="11056"/>
        <v>Inviable Sanitariamente</v>
      </c>
      <c r="PHS471" s="265" t="str">
        <f t="shared" si="11057"/>
        <v>Inviable Sanitariamente</v>
      </c>
      <c r="PHT471" s="265" t="str">
        <f t="shared" si="11058"/>
        <v>Inviable Sanitariamente</v>
      </c>
      <c r="PHU471" s="265" t="str">
        <f t="shared" si="11059"/>
        <v>Inviable Sanitariamente</v>
      </c>
      <c r="PHV471" s="265" t="str">
        <f t="shared" si="11060"/>
        <v>Inviable Sanitariamente</v>
      </c>
      <c r="PHW471" s="265" t="str">
        <f t="shared" si="11061"/>
        <v>Inviable Sanitariamente</v>
      </c>
      <c r="PHX471" s="265" t="str">
        <f t="shared" si="11062"/>
        <v>Inviable Sanitariamente</v>
      </c>
      <c r="PHY471" s="265" t="str">
        <f t="shared" si="11063"/>
        <v>Inviable Sanitariamente</v>
      </c>
      <c r="PHZ471" s="265" t="str">
        <f t="shared" si="11064"/>
        <v>Inviable Sanitariamente</v>
      </c>
      <c r="PIA471" s="265" t="str">
        <f t="shared" si="11065"/>
        <v>Inviable Sanitariamente</v>
      </c>
      <c r="PIB471" s="265" t="str">
        <f t="shared" si="11066"/>
        <v>Inviable Sanitariamente</v>
      </c>
      <c r="PIC471" s="265" t="str">
        <f t="shared" si="11067"/>
        <v>Inviable Sanitariamente</v>
      </c>
      <c r="PID471" s="265" t="str">
        <f t="shared" si="11068"/>
        <v>Inviable Sanitariamente</v>
      </c>
      <c r="PIE471" s="265" t="str">
        <f t="shared" si="11069"/>
        <v>Inviable Sanitariamente</v>
      </c>
      <c r="PIF471" s="265" t="str">
        <f t="shared" si="11070"/>
        <v>Inviable Sanitariamente</v>
      </c>
      <c r="PIG471" s="265" t="str">
        <f t="shared" si="11071"/>
        <v>Inviable Sanitariamente</v>
      </c>
      <c r="PIH471" s="265" t="str">
        <f t="shared" si="11072"/>
        <v>Inviable Sanitariamente</v>
      </c>
      <c r="PII471" s="265" t="str">
        <f t="shared" si="11073"/>
        <v>Inviable Sanitariamente</v>
      </c>
      <c r="PIJ471" s="265" t="str">
        <f t="shared" si="11074"/>
        <v>Inviable Sanitariamente</v>
      </c>
      <c r="PIK471" s="265" t="str">
        <f t="shared" si="11075"/>
        <v>Inviable Sanitariamente</v>
      </c>
      <c r="PIL471" s="265" t="str">
        <f t="shared" si="11076"/>
        <v>Inviable Sanitariamente</v>
      </c>
      <c r="PIM471" s="265" t="str">
        <f t="shared" si="11077"/>
        <v>Inviable Sanitariamente</v>
      </c>
      <c r="PIN471" s="265" t="str">
        <f t="shared" si="11078"/>
        <v>Inviable Sanitariamente</v>
      </c>
      <c r="PIO471" s="265" t="str">
        <f t="shared" si="11079"/>
        <v>Inviable Sanitariamente</v>
      </c>
      <c r="PIP471" s="265" t="str">
        <f t="shared" si="11080"/>
        <v>Inviable Sanitariamente</v>
      </c>
      <c r="PIQ471" s="265" t="str">
        <f t="shared" si="11081"/>
        <v>Inviable Sanitariamente</v>
      </c>
      <c r="PIR471" s="265" t="str">
        <f t="shared" si="11082"/>
        <v>Inviable Sanitariamente</v>
      </c>
      <c r="PIS471" s="265" t="str">
        <f t="shared" si="11083"/>
        <v>Inviable Sanitariamente</v>
      </c>
      <c r="PIT471" s="265" t="str">
        <f t="shared" si="11084"/>
        <v>Inviable Sanitariamente</v>
      </c>
      <c r="PIU471" s="265" t="str">
        <f t="shared" si="11085"/>
        <v>Inviable Sanitariamente</v>
      </c>
      <c r="PIV471" s="265" t="str">
        <f t="shared" si="11086"/>
        <v>Inviable Sanitariamente</v>
      </c>
      <c r="PIW471" s="265" t="str">
        <f t="shared" si="11087"/>
        <v>Inviable Sanitariamente</v>
      </c>
      <c r="PIX471" s="265" t="str">
        <f t="shared" si="11088"/>
        <v>Inviable Sanitariamente</v>
      </c>
      <c r="PIY471" s="265" t="str">
        <f t="shared" si="11089"/>
        <v>Inviable Sanitariamente</v>
      </c>
      <c r="PIZ471" s="265" t="str">
        <f t="shared" si="11090"/>
        <v>Inviable Sanitariamente</v>
      </c>
      <c r="PJA471" s="265" t="str">
        <f t="shared" si="11091"/>
        <v>Inviable Sanitariamente</v>
      </c>
      <c r="PJB471" s="265" t="str">
        <f t="shared" si="11092"/>
        <v>Inviable Sanitariamente</v>
      </c>
      <c r="PJC471" s="265" t="str">
        <f t="shared" si="11093"/>
        <v>Inviable Sanitariamente</v>
      </c>
      <c r="PJD471" s="265" t="str">
        <f t="shared" si="11094"/>
        <v>Inviable Sanitariamente</v>
      </c>
      <c r="PJE471" s="265" t="str">
        <f t="shared" si="11095"/>
        <v>Inviable Sanitariamente</v>
      </c>
      <c r="PJF471" s="265" t="str">
        <f t="shared" si="11096"/>
        <v>Inviable Sanitariamente</v>
      </c>
      <c r="PJG471" s="265" t="str">
        <f t="shared" si="11097"/>
        <v>Inviable Sanitariamente</v>
      </c>
      <c r="PJH471" s="265" t="str">
        <f t="shared" si="11098"/>
        <v>Inviable Sanitariamente</v>
      </c>
      <c r="PJI471" s="265" t="str">
        <f t="shared" si="11099"/>
        <v>Inviable Sanitariamente</v>
      </c>
      <c r="PJJ471" s="265" t="str">
        <f t="shared" si="11100"/>
        <v>Inviable Sanitariamente</v>
      </c>
      <c r="PJK471" s="265" t="str">
        <f t="shared" si="11101"/>
        <v>Inviable Sanitariamente</v>
      </c>
      <c r="PJL471" s="265" t="str">
        <f t="shared" si="11102"/>
        <v>Inviable Sanitariamente</v>
      </c>
      <c r="PJM471" s="265" t="str">
        <f t="shared" si="11103"/>
        <v>Inviable Sanitariamente</v>
      </c>
      <c r="PJN471" s="265" t="str">
        <f t="shared" si="11104"/>
        <v>Inviable Sanitariamente</v>
      </c>
      <c r="PJO471" s="265" t="str">
        <f t="shared" si="11105"/>
        <v>Inviable Sanitariamente</v>
      </c>
      <c r="PJP471" s="265" t="str">
        <f t="shared" si="11106"/>
        <v>Inviable Sanitariamente</v>
      </c>
      <c r="PJQ471" s="265" t="str">
        <f t="shared" si="11107"/>
        <v>Inviable Sanitariamente</v>
      </c>
      <c r="PJR471" s="265" t="str">
        <f t="shared" si="11108"/>
        <v>Inviable Sanitariamente</v>
      </c>
      <c r="PJS471" s="265" t="str">
        <f t="shared" si="11109"/>
        <v>Inviable Sanitariamente</v>
      </c>
      <c r="PJT471" s="265" t="str">
        <f t="shared" si="11110"/>
        <v>Inviable Sanitariamente</v>
      </c>
      <c r="PJU471" s="265" t="str">
        <f t="shared" si="11111"/>
        <v>Inviable Sanitariamente</v>
      </c>
      <c r="PJV471" s="265" t="str">
        <f t="shared" si="11112"/>
        <v>Inviable Sanitariamente</v>
      </c>
      <c r="PJW471" s="265" t="str">
        <f t="shared" si="11113"/>
        <v>Inviable Sanitariamente</v>
      </c>
      <c r="PJX471" s="265" t="str">
        <f t="shared" si="11114"/>
        <v>Inviable Sanitariamente</v>
      </c>
      <c r="PJY471" s="265" t="str">
        <f t="shared" si="11115"/>
        <v>Inviable Sanitariamente</v>
      </c>
      <c r="PJZ471" s="265" t="str">
        <f t="shared" si="11116"/>
        <v>Inviable Sanitariamente</v>
      </c>
      <c r="PKA471" s="265" t="str">
        <f t="shared" si="11117"/>
        <v>Inviable Sanitariamente</v>
      </c>
      <c r="PKB471" s="265" t="str">
        <f t="shared" si="11118"/>
        <v>Inviable Sanitariamente</v>
      </c>
      <c r="PKC471" s="265" t="str">
        <f t="shared" si="11119"/>
        <v>Inviable Sanitariamente</v>
      </c>
      <c r="PKD471" s="265" t="str">
        <f t="shared" si="11120"/>
        <v>Inviable Sanitariamente</v>
      </c>
      <c r="PKE471" s="265" t="str">
        <f t="shared" si="11121"/>
        <v>Inviable Sanitariamente</v>
      </c>
      <c r="PKF471" s="265" t="str">
        <f t="shared" si="11122"/>
        <v>Inviable Sanitariamente</v>
      </c>
      <c r="PKG471" s="265" t="str">
        <f t="shared" si="11123"/>
        <v>Inviable Sanitariamente</v>
      </c>
      <c r="PKH471" s="265" t="str">
        <f t="shared" si="11124"/>
        <v>Inviable Sanitariamente</v>
      </c>
      <c r="PKI471" s="265" t="str">
        <f t="shared" si="11125"/>
        <v>Inviable Sanitariamente</v>
      </c>
      <c r="PKJ471" s="265" t="str">
        <f t="shared" si="11126"/>
        <v>Inviable Sanitariamente</v>
      </c>
      <c r="PKK471" s="265" t="str">
        <f t="shared" si="11127"/>
        <v>Inviable Sanitariamente</v>
      </c>
      <c r="PKL471" s="265" t="str">
        <f t="shared" si="11128"/>
        <v>Inviable Sanitariamente</v>
      </c>
      <c r="PKM471" s="265" t="str">
        <f t="shared" si="11129"/>
        <v>Inviable Sanitariamente</v>
      </c>
      <c r="PKN471" s="265" t="str">
        <f t="shared" si="11130"/>
        <v>Inviable Sanitariamente</v>
      </c>
      <c r="PKO471" s="265" t="str">
        <f t="shared" si="11131"/>
        <v>Inviable Sanitariamente</v>
      </c>
      <c r="PKP471" s="265" t="str">
        <f t="shared" si="11132"/>
        <v>Inviable Sanitariamente</v>
      </c>
      <c r="PKQ471" s="265" t="str">
        <f t="shared" si="11133"/>
        <v>Inviable Sanitariamente</v>
      </c>
      <c r="PKR471" s="265" t="str">
        <f t="shared" si="11134"/>
        <v>Inviable Sanitariamente</v>
      </c>
      <c r="PKS471" s="265" t="str">
        <f t="shared" si="11135"/>
        <v>Inviable Sanitariamente</v>
      </c>
      <c r="PKT471" s="265" t="str">
        <f t="shared" si="11136"/>
        <v>Inviable Sanitariamente</v>
      </c>
      <c r="PKU471" s="265" t="str">
        <f t="shared" si="11137"/>
        <v>Inviable Sanitariamente</v>
      </c>
      <c r="PKV471" s="265" t="str">
        <f t="shared" si="11138"/>
        <v>Inviable Sanitariamente</v>
      </c>
      <c r="PKW471" s="265" t="str">
        <f t="shared" si="11139"/>
        <v>Inviable Sanitariamente</v>
      </c>
      <c r="PKX471" s="265" t="str">
        <f t="shared" si="11140"/>
        <v>Inviable Sanitariamente</v>
      </c>
      <c r="PKY471" s="265" t="str">
        <f t="shared" si="11141"/>
        <v>Inviable Sanitariamente</v>
      </c>
      <c r="PKZ471" s="265" t="str">
        <f t="shared" si="11142"/>
        <v>Inviable Sanitariamente</v>
      </c>
      <c r="PLA471" s="265" t="str">
        <f t="shared" si="11143"/>
        <v>Inviable Sanitariamente</v>
      </c>
      <c r="PLB471" s="265" t="str">
        <f t="shared" si="11144"/>
        <v>Inviable Sanitariamente</v>
      </c>
      <c r="PLC471" s="265" t="str">
        <f t="shared" si="11145"/>
        <v>Inviable Sanitariamente</v>
      </c>
      <c r="PLD471" s="265" t="str">
        <f t="shared" si="11146"/>
        <v>Inviable Sanitariamente</v>
      </c>
      <c r="PLE471" s="265" t="str">
        <f t="shared" si="11147"/>
        <v>Inviable Sanitariamente</v>
      </c>
      <c r="PLF471" s="265" t="str">
        <f t="shared" si="11148"/>
        <v>Inviable Sanitariamente</v>
      </c>
      <c r="PLG471" s="265" t="str">
        <f t="shared" si="11149"/>
        <v>Inviable Sanitariamente</v>
      </c>
      <c r="PLH471" s="265" t="str">
        <f t="shared" si="11150"/>
        <v>Inviable Sanitariamente</v>
      </c>
      <c r="PLI471" s="265" t="str">
        <f t="shared" si="11151"/>
        <v>Inviable Sanitariamente</v>
      </c>
      <c r="PLJ471" s="265" t="str">
        <f t="shared" si="11152"/>
        <v>Inviable Sanitariamente</v>
      </c>
      <c r="PLK471" s="265" t="str">
        <f t="shared" si="11153"/>
        <v>Inviable Sanitariamente</v>
      </c>
      <c r="PLL471" s="265" t="str">
        <f t="shared" si="11154"/>
        <v>Inviable Sanitariamente</v>
      </c>
      <c r="PLM471" s="265" t="str">
        <f t="shared" si="11155"/>
        <v>Inviable Sanitariamente</v>
      </c>
      <c r="PLN471" s="265" t="str">
        <f t="shared" si="11156"/>
        <v>Inviable Sanitariamente</v>
      </c>
      <c r="PLO471" s="265" t="str">
        <f t="shared" si="11157"/>
        <v>Inviable Sanitariamente</v>
      </c>
      <c r="PLP471" s="265" t="str">
        <f t="shared" si="11158"/>
        <v>Inviable Sanitariamente</v>
      </c>
      <c r="PLQ471" s="265" t="str">
        <f t="shared" si="11159"/>
        <v>Inviable Sanitariamente</v>
      </c>
      <c r="PLR471" s="265" t="str">
        <f t="shared" si="11160"/>
        <v>Inviable Sanitariamente</v>
      </c>
      <c r="PLS471" s="265" t="str">
        <f t="shared" si="11161"/>
        <v>Inviable Sanitariamente</v>
      </c>
      <c r="PLT471" s="265" t="str">
        <f t="shared" si="11162"/>
        <v>Inviable Sanitariamente</v>
      </c>
      <c r="PLU471" s="265" t="str">
        <f t="shared" si="11163"/>
        <v>Inviable Sanitariamente</v>
      </c>
      <c r="PLV471" s="265" t="str">
        <f t="shared" si="11164"/>
        <v>Inviable Sanitariamente</v>
      </c>
      <c r="PLW471" s="265" t="str">
        <f t="shared" si="11165"/>
        <v>Inviable Sanitariamente</v>
      </c>
      <c r="PLX471" s="265" t="str">
        <f t="shared" si="11166"/>
        <v>Inviable Sanitariamente</v>
      </c>
      <c r="PLY471" s="265" t="str">
        <f t="shared" si="11167"/>
        <v>Inviable Sanitariamente</v>
      </c>
      <c r="PLZ471" s="265" t="str">
        <f t="shared" si="11168"/>
        <v>Inviable Sanitariamente</v>
      </c>
      <c r="PMA471" s="265" t="str">
        <f t="shared" si="11169"/>
        <v>Inviable Sanitariamente</v>
      </c>
      <c r="PMB471" s="265" t="str">
        <f t="shared" si="11170"/>
        <v>Inviable Sanitariamente</v>
      </c>
      <c r="PMC471" s="265" t="str">
        <f t="shared" si="11171"/>
        <v>Inviable Sanitariamente</v>
      </c>
      <c r="PMD471" s="265" t="str">
        <f t="shared" si="11172"/>
        <v>Inviable Sanitariamente</v>
      </c>
      <c r="PME471" s="265" t="str">
        <f t="shared" si="11173"/>
        <v>Inviable Sanitariamente</v>
      </c>
      <c r="PMF471" s="265" t="str">
        <f t="shared" si="11174"/>
        <v>Inviable Sanitariamente</v>
      </c>
      <c r="PMG471" s="265" t="str">
        <f t="shared" si="11175"/>
        <v>Inviable Sanitariamente</v>
      </c>
      <c r="PMH471" s="265" t="str">
        <f t="shared" si="11176"/>
        <v>Inviable Sanitariamente</v>
      </c>
      <c r="PMI471" s="265" t="str">
        <f t="shared" si="11177"/>
        <v>Inviable Sanitariamente</v>
      </c>
      <c r="PMJ471" s="265" t="str">
        <f t="shared" si="11178"/>
        <v>Inviable Sanitariamente</v>
      </c>
      <c r="PMK471" s="265" t="str">
        <f t="shared" si="11179"/>
        <v>Inviable Sanitariamente</v>
      </c>
      <c r="PML471" s="265" t="str">
        <f t="shared" si="11180"/>
        <v>Inviable Sanitariamente</v>
      </c>
      <c r="PMM471" s="265" t="str">
        <f t="shared" si="11181"/>
        <v>Inviable Sanitariamente</v>
      </c>
      <c r="PMN471" s="265" t="str">
        <f t="shared" si="11182"/>
        <v>Inviable Sanitariamente</v>
      </c>
      <c r="PMO471" s="265" t="str">
        <f t="shared" si="11183"/>
        <v>Inviable Sanitariamente</v>
      </c>
      <c r="PMP471" s="265" t="str">
        <f t="shared" si="11184"/>
        <v>Inviable Sanitariamente</v>
      </c>
      <c r="PMQ471" s="265" t="str">
        <f t="shared" si="11185"/>
        <v>Inviable Sanitariamente</v>
      </c>
      <c r="PMR471" s="265" t="str">
        <f t="shared" si="11186"/>
        <v>Inviable Sanitariamente</v>
      </c>
      <c r="PMS471" s="265" t="str">
        <f t="shared" si="11187"/>
        <v>Inviable Sanitariamente</v>
      </c>
      <c r="PMT471" s="265" t="str">
        <f t="shared" si="11188"/>
        <v>Inviable Sanitariamente</v>
      </c>
      <c r="PMU471" s="265" t="str">
        <f t="shared" si="11189"/>
        <v>Inviable Sanitariamente</v>
      </c>
      <c r="PMV471" s="265" t="str">
        <f t="shared" si="11190"/>
        <v>Inviable Sanitariamente</v>
      </c>
      <c r="PMW471" s="265" t="str">
        <f t="shared" si="11191"/>
        <v>Inviable Sanitariamente</v>
      </c>
      <c r="PMX471" s="265" t="str">
        <f t="shared" si="11192"/>
        <v>Inviable Sanitariamente</v>
      </c>
      <c r="PMY471" s="265" t="str">
        <f t="shared" si="11193"/>
        <v>Inviable Sanitariamente</v>
      </c>
      <c r="PMZ471" s="265" t="str">
        <f t="shared" si="11194"/>
        <v>Inviable Sanitariamente</v>
      </c>
      <c r="PNA471" s="265" t="str">
        <f t="shared" si="11195"/>
        <v>Inviable Sanitariamente</v>
      </c>
      <c r="PNB471" s="265" t="str">
        <f t="shared" si="11196"/>
        <v>Inviable Sanitariamente</v>
      </c>
      <c r="PNC471" s="265" t="str">
        <f t="shared" si="11197"/>
        <v>Inviable Sanitariamente</v>
      </c>
      <c r="PND471" s="265" t="str">
        <f t="shared" si="11198"/>
        <v>Inviable Sanitariamente</v>
      </c>
      <c r="PNE471" s="265" t="str">
        <f t="shared" si="11199"/>
        <v>Inviable Sanitariamente</v>
      </c>
      <c r="PNF471" s="265" t="str">
        <f t="shared" si="11200"/>
        <v>Inviable Sanitariamente</v>
      </c>
      <c r="PNG471" s="265" t="str">
        <f t="shared" si="11201"/>
        <v>Inviable Sanitariamente</v>
      </c>
      <c r="PNH471" s="265" t="str">
        <f t="shared" si="11202"/>
        <v>Inviable Sanitariamente</v>
      </c>
      <c r="PNI471" s="265" t="str">
        <f t="shared" si="11203"/>
        <v>Inviable Sanitariamente</v>
      </c>
      <c r="PNJ471" s="265" t="str">
        <f t="shared" si="11204"/>
        <v>Inviable Sanitariamente</v>
      </c>
      <c r="PNK471" s="265" t="str">
        <f t="shared" si="11205"/>
        <v>Inviable Sanitariamente</v>
      </c>
      <c r="PNL471" s="265" t="str">
        <f t="shared" si="11206"/>
        <v>Inviable Sanitariamente</v>
      </c>
      <c r="PNM471" s="265" t="str">
        <f t="shared" si="11207"/>
        <v>Inviable Sanitariamente</v>
      </c>
      <c r="PNN471" s="265" t="str">
        <f t="shared" si="11208"/>
        <v>Inviable Sanitariamente</v>
      </c>
      <c r="PNO471" s="265" t="str">
        <f t="shared" si="11209"/>
        <v>Inviable Sanitariamente</v>
      </c>
      <c r="PNP471" s="265" t="str">
        <f t="shared" si="11210"/>
        <v>Inviable Sanitariamente</v>
      </c>
      <c r="PNQ471" s="265" t="str">
        <f t="shared" si="11211"/>
        <v>Inviable Sanitariamente</v>
      </c>
      <c r="PNR471" s="265" t="str">
        <f t="shared" si="11212"/>
        <v>Inviable Sanitariamente</v>
      </c>
      <c r="PNS471" s="265" t="str">
        <f t="shared" si="11213"/>
        <v>Inviable Sanitariamente</v>
      </c>
      <c r="PNT471" s="265" t="str">
        <f t="shared" si="11214"/>
        <v>Inviable Sanitariamente</v>
      </c>
      <c r="PNU471" s="265" t="str">
        <f t="shared" si="11215"/>
        <v>Inviable Sanitariamente</v>
      </c>
      <c r="PNV471" s="265" t="str">
        <f t="shared" si="11216"/>
        <v>Inviable Sanitariamente</v>
      </c>
      <c r="PNW471" s="265" t="str">
        <f t="shared" si="11217"/>
        <v>Inviable Sanitariamente</v>
      </c>
      <c r="PNX471" s="265" t="str">
        <f t="shared" si="11218"/>
        <v>Inviable Sanitariamente</v>
      </c>
      <c r="PNY471" s="265" t="str">
        <f t="shared" si="11219"/>
        <v>Inviable Sanitariamente</v>
      </c>
      <c r="PNZ471" s="265" t="str">
        <f t="shared" si="11220"/>
        <v>Inviable Sanitariamente</v>
      </c>
      <c r="POA471" s="265" t="str">
        <f t="shared" si="11221"/>
        <v>Inviable Sanitariamente</v>
      </c>
      <c r="POB471" s="265" t="str">
        <f t="shared" si="11222"/>
        <v>Inviable Sanitariamente</v>
      </c>
      <c r="POC471" s="265" t="str">
        <f t="shared" si="11223"/>
        <v>Inviable Sanitariamente</v>
      </c>
      <c r="POD471" s="265" t="str">
        <f t="shared" si="11224"/>
        <v>Inviable Sanitariamente</v>
      </c>
      <c r="POE471" s="265" t="str">
        <f t="shared" si="11225"/>
        <v>Inviable Sanitariamente</v>
      </c>
      <c r="POF471" s="265" t="str">
        <f t="shared" si="11226"/>
        <v>Inviable Sanitariamente</v>
      </c>
      <c r="POG471" s="265" t="str">
        <f t="shared" si="11227"/>
        <v>Inviable Sanitariamente</v>
      </c>
      <c r="POH471" s="265" t="str">
        <f t="shared" si="11228"/>
        <v>Inviable Sanitariamente</v>
      </c>
      <c r="POI471" s="265" t="str">
        <f t="shared" si="11229"/>
        <v>Inviable Sanitariamente</v>
      </c>
      <c r="POJ471" s="265" t="str">
        <f t="shared" si="11230"/>
        <v>Inviable Sanitariamente</v>
      </c>
      <c r="POK471" s="265" t="str">
        <f t="shared" si="11231"/>
        <v>Inviable Sanitariamente</v>
      </c>
      <c r="POL471" s="265" t="str">
        <f t="shared" si="11232"/>
        <v>Inviable Sanitariamente</v>
      </c>
      <c r="POM471" s="265" t="str">
        <f t="shared" si="11233"/>
        <v>Inviable Sanitariamente</v>
      </c>
      <c r="PON471" s="265" t="str">
        <f t="shared" si="11234"/>
        <v>Inviable Sanitariamente</v>
      </c>
      <c r="POO471" s="265" t="str">
        <f t="shared" si="11235"/>
        <v>Inviable Sanitariamente</v>
      </c>
      <c r="POP471" s="265" t="str">
        <f t="shared" si="11236"/>
        <v>Inviable Sanitariamente</v>
      </c>
      <c r="POQ471" s="265" t="str">
        <f t="shared" si="11237"/>
        <v>Inviable Sanitariamente</v>
      </c>
      <c r="POR471" s="265" t="str">
        <f t="shared" si="11238"/>
        <v>Inviable Sanitariamente</v>
      </c>
      <c r="POS471" s="265" t="str">
        <f t="shared" si="11239"/>
        <v>Inviable Sanitariamente</v>
      </c>
      <c r="POT471" s="265" t="str">
        <f t="shared" si="11240"/>
        <v>Inviable Sanitariamente</v>
      </c>
      <c r="POU471" s="265" t="str">
        <f t="shared" si="11241"/>
        <v>Inviable Sanitariamente</v>
      </c>
      <c r="POV471" s="265" t="str">
        <f t="shared" si="11242"/>
        <v>Inviable Sanitariamente</v>
      </c>
      <c r="POW471" s="265" t="str">
        <f t="shared" si="11243"/>
        <v>Inviable Sanitariamente</v>
      </c>
      <c r="POX471" s="265" t="str">
        <f t="shared" si="11244"/>
        <v>Inviable Sanitariamente</v>
      </c>
      <c r="POY471" s="265" t="str">
        <f t="shared" si="11245"/>
        <v>Inviable Sanitariamente</v>
      </c>
      <c r="POZ471" s="265" t="str">
        <f t="shared" si="11246"/>
        <v>Inviable Sanitariamente</v>
      </c>
      <c r="PPA471" s="265" t="str">
        <f t="shared" si="11247"/>
        <v>Inviable Sanitariamente</v>
      </c>
      <c r="PPB471" s="265" t="str">
        <f t="shared" si="11248"/>
        <v>Inviable Sanitariamente</v>
      </c>
      <c r="PPC471" s="265" t="str">
        <f t="shared" si="11249"/>
        <v>Inviable Sanitariamente</v>
      </c>
      <c r="PPD471" s="265" t="str">
        <f t="shared" si="11250"/>
        <v>Inviable Sanitariamente</v>
      </c>
      <c r="PPE471" s="265" t="str">
        <f t="shared" si="11251"/>
        <v>Inviable Sanitariamente</v>
      </c>
      <c r="PPF471" s="265" t="str">
        <f t="shared" si="11252"/>
        <v>Inviable Sanitariamente</v>
      </c>
      <c r="PPG471" s="265" t="str">
        <f t="shared" si="11253"/>
        <v>Inviable Sanitariamente</v>
      </c>
      <c r="PPH471" s="265" t="str">
        <f t="shared" si="11254"/>
        <v>Inviable Sanitariamente</v>
      </c>
      <c r="PPI471" s="265" t="str">
        <f t="shared" si="11255"/>
        <v>Inviable Sanitariamente</v>
      </c>
      <c r="PPJ471" s="265" t="str">
        <f t="shared" si="11256"/>
        <v>Inviable Sanitariamente</v>
      </c>
      <c r="PPK471" s="265" t="str">
        <f t="shared" si="11257"/>
        <v>Inviable Sanitariamente</v>
      </c>
      <c r="PPL471" s="265" t="str">
        <f t="shared" si="11258"/>
        <v>Inviable Sanitariamente</v>
      </c>
      <c r="PPM471" s="265" t="str">
        <f t="shared" si="11259"/>
        <v>Inviable Sanitariamente</v>
      </c>
      <c r="PPN471" s="265" t="str">
        <f t="shared" si="11260"/>
        <v>Inviable Sanitariamente</v>
      </c>
      <c r="PPO471" s="265" t="str">
        <f t="shared" si="11261"/>
        <v>Inviable Sanitariamente</v>
      </c>
      <c r="PPP471" s="265" t="str">
        <f t="shared" si="11262"/>
        <v>Inviable Sanitariamente</v>
      </c>
      <c r="PPQ471" s="265" t="str">
        <f t="shared" si="11263"/>
        <v>Inviable Sanitariamente</v>
      </c>
      <c r="PPR471" s="265" t="str">
        <f t="shared" si="11264"/>
        <v>Inviable Sanitariamente</v>
      </c>
      <c r="PPS471" s="265" t="str">
        <f t="shared" si="11265"/>
        <v>Inviable Sanitariamente</v>
      </c>
      <c r="PPT471" s="265" t="str">
        <f t="shared" si="11266"/>
        <v>Inviable Sanitariamente</v>
      </c>
      <c r="PPU471" s="265" t="str">
        <f t="shared" si="11267"/>
        <v>Inviable Sanitariamente</v>
      </c>
      <c r="PPV471" s="265" t="str">
        <f t="shared" si="11268"/>
        <v>Inviable Sanitariamente</v>
      </c>
      <c r="PPW471" s="265" t="str">
        <f t="shared" si="11269"/>
        <v>Inviable Sanitariamente</v>
      </c>
      <c r="PPX471" s="265" t="str">
        <f t="shared" si="11270"/>
        <v>Inviable Sanitariamente</v>
      </c>
      <c r="PPY471" s="265" t="str">
        <f t="shared" si="11271"/>
        <v>Inviable Sanitariamente</v>
      </c>
      <c r="PPZ471" s="265" t="str">
        <f t="shared" si="11272"/>
        <v>Inviable Sanitariamente</v>
      </c>
      <c r="PQA471" s="265" t="str">
        <f t="shared" si="11273"/>
        <v>Inviable Sanitariamente</v>
      </c>
      <c r="PQB471" s="265" t="str">
        <f t="shared" si="11274"/>
        <v>Inviable Sanitariamente</v>
      </c>
      <c r="PQC471" s="265" t="str">
        <f t="shared" si="11275"/>
        <v>Inviable Sanitariamente</v>
      </c>
      <c r="PQD471" s="265" t="str">
        <f t="shared" si="11276"/>
        <v>Inviable Sanitariamente</v>
      </c>
      <c r="PQE471" s="265" t="str">
        <f t="shared" si="11277"/>
        <v>Inviable Sanitariamente</v>
      </c>
      <c r="PQF471" s="265" t="str">
        <f t="shared" si="11278"/>
        <v>Inviable Sanitariamente</v>
      </c>
      <c r="PQG471" s="265" t="str">
        <f t="shared" si="11279"/>
        <v>Inviable Sanitariamente</v>
      </c>
      <c r="PQH471" s="265" t="str">
        <f t="shared" si="11280"/>
        <v>Inviable Sanitariamente</v>
      </c>
      <c r="PQI471" s="265" t="str">
        <f t="shared" si="11281"/>
        <v>Inviable Sanitariamente</v>
      </c>
      <c r="PQJ471" s="265" t="str">
        <f t="shared" si="11282"/>
        <v>Inviable Sanitariamente</v>
      </c>
      <c r="PQK471" s="265" t="str">
        <f t="shared" si="11283"/>
        <v>Inviable Sanitariamente</v>
      </c>
      <c r="PQL471" s="265" t="str">
        <f t="shared" si="11284"/>
        <v>Inviable Sanitariamente</v>
      </c>
      <c r="PQM471" s="265" t="str">
        <f t="shared" si="11285"/>
        <v>Inviable Sanitariamente</v>
      </c>
      <c r="PQN471" s="265" t="str">
        <f t="shared" si="11286"/>
        <v>Inviable Sanitariamente</v>
      </c>
      <c r="PQO471" s="265" t="str">
        <f t="shared" si="11287"/>
        <v>Inviable Sanitariamente</v>
      </c>
      <c r="PQP471" s="265" t="str">
        <f t="shared" si="11288"/>
        <v>Inviable Sanitariamente</v>
      </c>
      <c r="PQQ471" s="265" t="str">
        <f t="shared" si="11289"/>
        <v>Inviable Sanitariamente</v>
      </c>
      <c r="PQR471" s="265" t="str">
        <f t="shared" si="11290"/>
        <v>Inviable Sanitariamente</v>
      </c>
      <c r="PQS471" s="265" t="str">
        <f t="shared" si="11291"/>
        <v>Inviable Sanitariamente</v>
      </c>
      <c r="PQT471" s="265" t="str">
        <f t="shared" si="11292"/>
        <v>Inviable Sanitariamente</v>
      </c>
      <c r="PQU471" s="265" t="str">
        <f t="shared" si="11293"/>
        <v>Inviable Sanitariamente</v>
      </c>
      <c r="PQV471" s="265" t="str">
        <f t="shared" si="11294"/>
        <v>Inviable Sanitariamente</v>
      </c>
      <c r="PQW471" s="265" t="str">
        <f t="shared" si="11295"/>
        <v>Inviable Sanitariamente</v>
      </c>
      <c r="PQX471" s="265" t="str">
        <f t="shared" si="11296"/>
        <v>Inviable Sanitariamente</v>
      </c>
      <c r="PQY471" s="265" t="str">
        <f t="shared" si="11297"/>
        <v>Inviable Sanitariamente</v>
      </c>
      <c r="PQZ471" s="265" t="str">
        <f t="shared" si="11298"/>
        <v>Inviable Sanitariamente</v>
      </c>
      <c r="PRA471" s="265" t="str">
        <f t="shared" si="11299"/>
        <v>Inviable Sanitariamente</v>
      </c>
      <c r="PRB471" s="265" t="str">
        <f t="shared" si="11300"/>
        <v>Inviable Sanitariamente</v>
      </c>
      <c r="PRC471" s="265" t="str">
        <f t="shared" si="11301"/>
        <v>Inviable Sanitariamente</v>
      </c>
      <c r="PRD471" s="265" t="str">
        <f t="shared" si="11302"/>
        <v>Inviable Sanitariamente</v>
      </c>
      <c r="PRE471" s="265" t="str">
        <f t="shared" si="11303"/>
        <v>Inviable Sanitariamente</v>
      </c>
      <c r="PRF471" s="265" t="str">
        <f t="shared" si="11304"/>
        <v>Inviable Sanitariamente</v>
      </c>
      <c r="PRG471" s="265" t="str">
        <f t="shared" si="11305"/>
        <v>Inviable Sanitariamente</v>
      </c>
      <c r="PRH471" s="265" t="str">
        <f t="shared" si="11306"/>
        <v>Inviable Sanitariamente</v>
      </c>
      <c r="PRI471" s="265" t="str">
        <f t="shared" si="11307"/>
        <v>Inviable Sanitariamente</v>
      </c>
      <c r="PRJ471" s="265" t="str">
        <f t="shared" si="11308"/>
        <v>Inviable Sanitariamente</v>
      </c>
      <c r="PRK471" s="265" t="str">
        <f t="shared" si="11309"/>
        <v>Inviable Sanitariamente</v>
      </c>
      <c r="PRL471" s="265" t="str">
        <f t="shared" si="11310"/>
        <v>Inviable Sanitariamente</v>
      </c>
      <c r="PRM471" s="265" t="str">
        <f t="shared" si="11311"/>
        <v>Inviable Sanitariamente</v>
      </c>
      <c r="PRN471" s="265" t="str">
        <f t="shared" si="11312"/>
        <v>Inviable Sanitariamente</v>
      </c>
      <c r="PRO471" s="265" t="str">
        <f t="shared" si="11313"/>
        <v>Inviable Sanitariamente</v>
      </c>
      <c r="PRP471" s="265" t="str">
        <f t="shared" si="11314"/>
        <v>Inviable Sanitariamente</v>
      </c>
      <c r="PRQ471" s="265" t="str">
        <f t="shared" si="11315"/>
        <v>Inviable Sanitariamente</v>
      </c>
      <c r="PRR471" s="265" t="str">
        <f t="shared" si="11316"/>
        <v>Inviable Sanitariamente</v>
      </c>
      <c r="PRS471" s="265" t="str">
        <f t="shared" si="11317"/>
        <v>Inviable Sanitariamente</v>
      </c>
      <c r="PRT471" s="265" t="str">
        <f t="shared" si="11318"/>
        <v>Inviable Sanitariamente</v>
      </c>
      <c r="PRU471" s="265" t="str">
        <f t="shared" si="11319"/>
        <v>Inviable Sanitariamente</v>
      </c>
      <c r="PRV471" s="265" t="str">
        <f t="shared" si="11320"/>
        <v>Inviable Sanitariamente</v>
      </c>
      <c r="PRW471" s="265" t="str">
        <f t="shared" si="11321"/>
        <v>Inviable Sanitariamente</v>
      </c>
      <c r="PRX471" s="265" t="str">
        <f t="shared" si="11322"/>
        <v>Inviable Sanitariamente</v>
      </c>
      <c r="PRY471" s="265" t="str">
        <f t="shared" si="11323"/>
        <v>Inviable Sanitariamente</v>
      </c>
      <c r="PRZ471" s="265" t="str">
        <f t="shared" si="11324"/>
        <v>Inviable Sanitariamente</v>
      </c>
      <c r="PSA471" s="265" t="str">
        <f t="shared" si="11325"/>
        <v>Inviable Sanitariamente</v>
      </c>
      <c r="PSB471" s="265" t="str">
        <f t="shared" si="11326"/>
        <v>Inviable Sanitariamente</v>
      </c>
      <c r="PSC471" s="265" t="str">
        <f t="shared" si="11327"/>
        <v>Inviable Sanitariamente</v>
      </c>
      <c r="PSD471" s="265" t="str">
        <f t="shared" si="11328"/>
        <v>Inviable Sanitariamente</v>
      </c>
      <c r="PSE471" s="265" t="str">
        <f t="shared" si="11329"/>
        <v>Inviable Sanitariamente</v>
      </c>
      <c r="PSF471" s="265" t="str">
        <f t="shared" si="11330"/>
        <v>Inviable Sanitariamente</v>
      </c>
      <c r="PSG471" s="265" t="str">
        <f t="shared" si="11331"/>
        <v>Inviable Sanitariamente</v>
      </c>
      <c r="PSH471" s="265" t="str">
        <f t="shared" si="11332"/>
        <v>Inviable Sanitariamente</v>
      </c>
      <c r="PSI471" s="265" t="str">
        <f t="shared" si="11333"/>
        <v>Inviable Sanitariamente</v>
      </c>
      <c r="PSJ471" s="265" t="str">
        <f t="shared" si="11334"/>
        <v>Inviable Sanitariamente</v>
      </c>
      <c r="PSK471" s="265" t="str">
        <f t="shared" si="11335"/>
        <v>Inviable Sanitariamente</v>
      </c>
      <c r="PSL471" s="265" t="str">
        <f t="shared" si="11336"/>
        <v>Inviable Sanitariamente</v>
      </c>
      <c r="PSM471" s="265" t="str">
        <f t="shared" si="11337"/>
        <v>Inviable Sanitariamente</v>
      </c>
      <c r="PSN471" s="265" t="str">
        <f t="shared" si="11338"/>
        <v>Inviable Sanitariamente</v>
      </c>
      <c r="PSO471" s="265" t="str">
        <f t="shared" si="11339"/>
        <v>Inviable Sanitariamente</v>
      </c>
      <c r="PSP471" s="265" t="str">
        <f t="shared" si="11340"/>
        <v>Inviable Sanitariamente</v>
      </c>
      <c r="PSQ471" s="265" t="str">
        <f t="shared" si="11341"/>
        <v>Inviable Sanitariamente</v>
      </c>
      <c r="PSR471" s="265" t="str">
        <f t="shared" si="11342"/>
        <v>Inviable Sanitariamente</v>
      </c>
      <c r="PSS471" s="265" t="str">
        <f t="shared" si="11343"/>
        <v>Inviable Sanitariamente</v>
      </c>
      <c r="PST471" s="265" t="str">
        <f t="shared" si="11344"/>
        <v>Inviable Sanitariamente</v>
      </c>
      <c r="PSU471" s="265" t="str">
        <f t="shared" si="11345"/>
        <v>Inviable Sanitariamente</v>
      </c>
      <c r="PSV471" s="265" t="str">
        <f t="shared" si="11346"/>
        <v>Inviable Sanitariamente</v>
      </c>
      <c r="PSW471" s="265" t="str">
        <f t="shared" si="11347"/>
        <v>Inviable Sanitariamente</v>
      </c>
      <c r="PSX471" s="265" t="str">
        <f t="shared" si="11348"/>
        <v>Inviable Sanitariamente</v>
      </c>
      <c r="PSY471" s="265" t="str">
        <f t="shared" si="11349"/>
        <v>Inviable Sanitariamente</v>
      </c>
      <c r="PSZ471" s="265" t="str">
        <f t="shared" si="11350"/>
        <v>Inviable Sanitariamente</v>
      </c>
      <c r="PTA471" s="265" t="str">
        <f t="shared" si="11351"/>
        <v>Inviable Sanitariamente</v>
      </c>
      <c r="PTB471" s="265" t="str">
        <f t="shared" si="11352"/>
        <v>Inviable Sanitariamente</v>
      </c>
      <c r="PTC471" s="265" t="str">
        <f t="shared" si="11353"/>
        <v>Inviable Sanitariamente</v>
      </c>
      <c r="PTD471" s="265" t="str">
        <f t="shared" si="11354"/>
        <v>Inviable Sanitariamente</v>
      </c>
      <c r="PTE471" s="265" t="str">
        <f t="shared" si="11355"/>
        <v>Inviable Sanitariamente</v>
      </c>
      <c r="PTF471" s="265" t="str">
        <f t="shared" si="11356"/>
        <v>Inviable Sanitariamente</v>
      </c>
      <c r="PTG471" s="265" t="str">
        <f t="shared" si="11357"/>
        <v>Inviable Sanitariamente</v>
      </c>
      <c r="PTH471" s="265" t="str">
        <f t="shared" si="11358"/>
        <v>Inviable Sanitariamente</v>
      </c>
      <c r="PTI471" s="265" t="str">
        <f t="shared" si="11359"/>
        <v>Inviable Sanitariamente</v>
      </c>
      <c r="PTJ471" s="265" t="str">
        <f t="shared" si="11360"/>
        <v>Inviable Sanitariamente</v>
      </c>
      <c r="PTK471" s="265" t="str">
        <f t="shared" si="11361"/>
        <v>Inviable Sanitariamente</v>
      </c>
      <c r="PTL471" s="265" t="str">
        <f t="shared" si="11362"/>
        <v>Inviable Sanitariamente</v>
      </c>
      <c r="PTM471" s="265" t="str">
        <f t="shared" si="11363"/>
        <v>Inviable Sanitariamente</v>
      </c>
      <c r="PTN471" s="265" t="str">
        <f t="shared" si="11364"/>
        <v>Inviable Sanitariamente</v>
      </c>
      <c r="PTO471" s="265" t="str">
        <f t="shared" si="11365"/>
        <v>Inviable Sanitariamente</v>
      </c>
      <c r="PTP471" s="265" t="str">
        <f t="shared" si="11366"/>
        <v>Inviable Sanitariamente</v>
      </c>
      <c r="PTQ471" s="265" t="str">
        <f t="shared" si="11367"/>
        <v>Inviable Sanitariamente</v>
      </c>
      <c r="PTR471" s="265" t="str">
        <f t="shared" si="11368"/>
        <v>Inviable Sanitariamente</v>
      </c>
      <c r="PTS471" s="265" t="str">
        <f t="shared" si="11369"/>
        <v>Inviable Sanitariamente</v>
      </c>
      <c r="PTT471" s="265" t="str">
        <f t="shared" si="11370"/>
        <v>Inviable Sanitariamente</v>
      </c>
      <c r="PTU471" s="265" t="str">
        <f t="shared" si="11371"/>
        <v>Inviable Sanitariamente</v>
      </c>
      <c r="PTV471" s="265" t="str">
        <f t="shared" si="11372"/>
        <v>Inviable Sanitariamente</v>
      </c>
      <c r="PTW471" s="265" t="str">
        <f t="shared" si="11373"/>
        <v>Inviable Sanitariamente</v>
      </c>
      <c r="PTX471" s="265" t="str">
        <f t="shared" si="11374"/>
        <v>Inviable Sanitariamente</v>
      </c>
      <c r="PTY471" s="265" t="str">
        <f t="shared" si="11375"/>
        <v>Inviable Sanitariamente</v>
      </c>
      <c r="PTZ471" s="265" t="str">
        <f t="shared" si="11376"/>
        <v>Inviable Sanitariamente</v>
      </c>
      <c r="PUA471" s="265" t="str">
        <f t="shared" si="11377"/>
        <v>Inviable Sanitariamente</v>
      </c>
      <c r="PUB471" s="265" t="str">
        <f t="shared" si="11378"/>
        <v>Inviable Sanitariamente</v>
      </c>
      <c r="PUC471" s="265" t="str">
        <f t="shared" si="11379"/>
        <v>Inviable Sanitariamente</v>
      </c>
      <c r="PUD471" s="265" t="str">
        <f t="shared" si="11380"/>
        <v>Inviable Sanitariamente</v>
      </c>
      <c r="PUE471" s="265" t="str">
        <f t="shared" si="11381"/>
        <v>Inviable Sanitariamente</v>
      </c>
      <c r="PUF471" s="265" t="str">
        <f t="shared" si="11382"/>
        <v>Inviable Sanitariamente</v>
      </c>
      <c r="PUG471" s="265" t="str">
        <f t="shared" si="11383"/>
        <v>Inviable Sanitariamente</v>
      </c>
      <c r="PUH471" s="265" t="str">
        <f t="shared" si="11384"/>
        <v>Inviable Sanitariamente</v>
      </c>
      <c r="PUI471" s="265" t="str">
        <f t="shared" si="11385"/>
        <v>Inviable Sanitariamente</v>
      </c>
      <c r="PUJ471" s="265" t="str">
        <f t="shared" si="11386"/>
        <v>Inviable Sanitariamente</v>
      </c>
      <c r="PUK471" s="265" t="str">
        <f t="shared" si="11387"/>
        <v>Inviable Sanitariamente</v>
      </c>
      <c r="PUL471" s="265" t="str">
        <f t="shared" si="11388"/>
        <v>Inviable Sanitariamente</v>
      </c>
      <c r="PUM471" s="265" t="str">
        <f t="shared" si="11389"/>
        <v>Inviable Sanitariamente</v>
      </c>
      <c r="PUN471" s="265" t="str">
        <f t="shared" si="11390"/>
        <v>Inviable Sanitariamente</v>
      </c>
      <c r="PUO471" s="265" t="str">
        <f t="shared" si="11391"/>
        <v>Inviable Sanitariamente</v>
      </c>
      <c r="PUP471" s="265" t="str">
        <f t="shared" si="11392"/>
        <v>Inviable Sanitariamente</v>
      </c>
      <c r="PUQ471" s="265" t="str">
        <f t="shared" si="11393"/>
        <v>Inviable Sanitariamente</v>
      </c>
      <c r="PUR471" s="265" t="str">
        <f t="shared" si="11394"/>
        <v>Inviable Sanitariamente</v>
      </c>
      <c r="PUS471" s="265" t="str">
        <f t="shared" si="11395"/>
        <v>Inviable Sanitariamente</v>
      </c>
      <c r="PUT471" s="265" t="str">
        <f t="shared" si="11396"/>
        <v>Inviable Sanitariamente</v>
      </c>
      <c r="PUU471" s="265" t="str">
        <f t="shared" si="11397"/>
        <v>Inviable Sanitariamente</v>
      </c>
      <c r="PUV471" s="265" t="str">
        <f t="shared" si="11398"/>
        <v>Inviable Sanitariamente</v>
      </c>
      <c r="PUW471" s="265" t="str">
        <f t="shared" si="11399"/>
        <v>Inviable Sanitariamente</v>
      </c>
      <c r="PUX471" s="265" t="str">
        <f t="shared" si="11400"/>
        <v>Inviable Sanitariamente</v>
      </c>
      <c r="PUY471" s="265" t="str">
        <f t="shared" si="11401"/>
        <v>Inviable Sanitariamente</v>
      </c>
      <c r="PUZ471" s="265" t="str">
        <f t="shared" si="11402"/>
        <v>Inviable Sanitariamente</v>
      </c>
      <c r="PVA471" s="265" t="str">
        <f t="shared" si="11403"/>
        <v>Inviable Sanitariamente</v>
      </c>
      <c r="PVB471" s="265" t="str">
        <f t="shared" si="11404"/>
        <v>Inviable Sanitariamente</v>
      </c>
      <c r="PVC471" s="265" t="str">
        <f t="shared" si="11405"/>
        <v>Inviable Sanitariamente</v>
      </c>
      <c r="PVD471" s="265" t="str">
        <f t="shared" si="11406"/>
        <v>Inviable Sanitariamente</v>
      </c>
      <c r="PVE471" s="265" t="str">
        <f t="shared" si="11407"/>
        <v>Inviable Sanitariamente</v>
      </c>
      <c r="PVF471" s="265" t="str">
        <f t="shared" si="11408"/>
        <v>Inviable Sanitariamente</v>
      </c>
      <c r="PVG471" s="265" t="str">
        <f t="shared" si="11409"/>
        <v>Inviable Sanitariamente</v>
      </c>
      <c r="PVH471" s="265" t="str">
        <f t="shared" si="11410"/>
        <v>Inviable Sanitariamente</v>
      </c>
      <c r="PVI471" s="265" t="str">
        <f t="shared" si="11411"/>
        <v>Inviable Sanitariamente</v>
      </c>
      <c r="PVJ471" s="265" t="str">
        <f t="shared" si="11412"/>
        <v>Inviable Sanitariamente</v>
      </c>
      <c r="PVK471" s="265" t="str">
        <f t="shared" si="11413"/>
        <v>Inviable Sanitariamente</v>
      </c>
      <c r="PVL471" s="265" t="str">
        <f t="shared" si="11414"/>
        <v>Inviable Sanitariamente</v>
      </c>
      <c r="PVM471" s="265" t="str">
        <f t="shared" si="11415"/>
        <v>Inviable Sanitariamente</v>
      </c>
      <c r="PVN471" s="265" t="str">
        <f t="shared" si="11416"/>
        <v>Inviable Sanitariamente</v>
      </c>
      <c r="PVO471" s="265" t="str">
        <f t="shared" si="11417"/>
        <v>Inviable Sanitariamente</v>
      </c>
      <c r="PVP471" s="265" t="str">
        <f t="shared" si="11418"/>
        <v>Inviable Sanitariamente</v>
      </c>
      <c r="PVQ471" s="265" t="str">
        <f t="shared" si="11419"/>
        <v>Inviable Sanitariamente</v>
      </c>
      <c r="PVR471" s="265" t="str">
        <f t="shared" si="11420"/>
        <v>Inviable Sanitariamente</v>
      </c>
      <c r="PVS471" s="265" t="str">
        <f t="shared" si="11421"/>
        <v>Inviable Sanitariamente</v>
      </c>
      <c r="PVT471" s="265" t="str">
        <f t="shared" si="11422"/>
        <v>Inviable Sanitariamente</v>
      </c>
      <c r="PVU471" s="265" t="str">
        <f t="shared" si="11423"/>
        <v>Inviable Sanitariamente</v>
      </c>
      <c r="PVV471" s="265" t="str">
        <f t="shared" si="11424"/>
        <v>Inviable Sanitariamente</v>
      </c>
      <c r="PVW471" s="265" t="str">
        <f t="shared" si="11425"/>
        <v>Inviable Sanitariamente</v>
      </c>
      <c r="PVX471" s="265" t="str">
        <f t="shared" si="11426"/>
        <v>Inviable Sanitariamente</v>
      </c>
      <c r="PVY471" s="265" t="str">
        <f t="shared" si="11427"/>
        <v>Inviable Sanitariamente</v>
      </c>
      <c r="PVZ471" s="265" t="str">
        <f t="shared" si="11428"/>
        <v>Inviable Sanitariamente</v>
      </c>
      <c r="PWA471" s="265" t="str">
        <f t="shared" si="11429"/>
        <v>Inviable Sanitariamente</v>
      </c>
      <c r="PWB471" s="265" t="str">
        <f t="shared" si="11430"/>
        <v>Inviable Sanitariamente</v>
      </c>
      <c r="PWC471" s="265" t="str">
        <f t="shared" si="11431"/>
        <v>Inviable Sanitariamente</v>
      </c>
      <c r="PWD471" s="265" t="str">
        <f t="shared" si="11432"/>
        <v>Inviable Sanitariamente</v>
      </c>
      <c r="PWE471" s="265" t="str">
        <f t="shared" si="11433"/>
        <v>Inviable Sanitariamente</v>
      </c>
      <c r="PWF471" s="265" t="str">
        <f t="shared" si="11434"/>
        <v>Inviable Sanitariamente</v>
      </c>
      <c r="PWG471" s="265" t="str">
        <f t="shared" si="11435"/>
        <v>Inviable Sanitariamente</v>
      </c>
      <c r="PWH471" s="265" t="str">
        <f t="shared" si="11436"/>
        <v>Inviable Sanitariamente</v>
      </c>
      <c r="PWI471" s="265" t="str">
        <f t="shared" si="11437"/>
        <v>Inviable Sanitariamente</v>
      </c>
      <c r="PWJ471" s="265" t="str">
        <f t="shared" si="11438"/>
        <v>Inviable Sanitariamente</v>
      </c>
      <c r="PWK471" s="265" t="str">
        <f t="shared" si="11439"/>
        <v>Inviable Sanitariamente</v>
      </c>
      <c r="PWL471" s="265" t="str">
        <f t="shared" si="11440"/>
        <v>Inviable Sanitariamente</v>
      </c>
      <c r="PWM471" s="265" t="str">
        <f t="shared" si="11441"/>
        <v>Inviable Sanitariamente</v>
      </c>
      <c r="PWN471" s="265" t="str">
        <f t="shared" si="11442"/>
        <v>Inviable Sanitariamente</v>
      </c>
      <c r="PWO471" s="265" t="str">
        <f t="shared" si="11443"/>
        <v>Inviable Sanitariamente</v>
      </c>
      <c r="PWP471" s="265" t="str">
        <f t="shared" si="11444"/>
        <v>Inviable Sanitariamente</v>
      </c>
      <c r="PWQ471" s="265" t="str">
        <f t="shared" si="11445"/>
        <v>Inviable Sanitariamente</v>
      </c>
      <c r="PWR471" s="265" t="str">
        <f t="shared" si="11446"/>
        <v>Inviable Sanitariamente</v>
      </c>
      <c r="PWS471" s="265" t="str">
        <f t="shared" si="11447"/>
        <v>Inviable Sanitariamente</v>
      </c>
      <c r="PWT471" s="265" t="str">
        <f t="shared" si="11448"/>
        <v>Inviable Sanitariamente</v>
      </c>
      <c r="PWU471" s="265" t="str">
        <f t="shared" si="11449"/>
        <v>Inviable Sanitariamente</v>
      </c>
      <c r="PWV471" s="265" t="str">
        <f t="shared" si="11450"/>
        <v>Inviable Sanitariamente</v>
      </c>
      <c r="PWW471" s="265" t="str">
        <f t="shared" si="11451"/>
        <v>Inviable Sanitariamente</v>
      </c>
      <c r="PWX471" s="265" t="str">
        <f t="shared" si="11452"/>
        <v>Inviable Sanitariamente</v>
      </c>
      <c r="PWY471" s="265" t="str">
        <f t="shared" si="11453"/>
        <v>Inviable Sanitariamente</v>
      </c>
      <c r="PWZ471" s="265" t="str">
        <f t="shared" si="11454"/>
        <v>Inviable Sanitariamente</v>
      </c>
      <c r="PXA471" s="265" t="str">
        <f t="shared" si="11455"/>
        <v>Inviable Sanitariamente</v>
      </c>
      <c r="PXB471" s="265" t="str">
        <f t="shared" si="11456"/>
        <v>Inviable Sanitariamente</v>
      </c>
      <c r="PXC471" s="265" t="str">
        <f t="shared" si="11457"/>
        <v>Inviable Sanitariamente</v>
      </c>
      <c r="PXD471" s="265" t="str">
        <f t="shared" si="11458"/>
        <v>Inviable Sanitariamente</v>
      </c>
      <c r="PXE471" s="265" t="str">
        <f t="shared" si="11459"/>
        <v>Inviable Sanitariamente</v>
      </c>
      <c r="PXF471" s="265" t="str">
        <f t="shared" si="11460"/>
        <v>Inviable Sanitariamente</v>
      </c>
      <c r="PXG471" s="265" t="str">
        <f t="shared" si="11461"/>
        <v>Inviable Sanitariamente</v>
      </c>
      <c r="PXH471" s="265" t="str">
        <f t="shared" si="11462"/>
        <v>Inviable Sanitariamente</v>
      </c>
      <c r="PXI471" s="265" t="str">
        <f t="shared" si="11463"/>
        <v>Inviable Sanitariamente</v>
      </c>
      <c r="PXJ471" s="265" t="str">
        <f t="shared" si="11464"/>
        <v>Inviable Sanitariamente</v>
      </c>
      <c r="PXK471" s="265" t="str">
        <f t="shared" si="11465"/>
        <v>Inviable Sanitariamente</v>
      </c>
      <c r="PXL471" s="265" t="str">
        <f t="shared" si="11466"/>
        <v>Inviable Sanitariamente</v>
      </c>
      <c r="PXM471" s="265" t="str">
        <f t="shared" si="11467"/>
        <v>Inviable Sanitariamente</v>
      </c>
      <c r="PXN471" s="265" t="str">
        <f t="shared" si="11468"/>
        <v>Inviable Sanitariamente</v>
      </c>
      <c r="PXO471" s="265" t="str">
        <f t="shared" si="11469"/>
        <v>Inviable Sanitariamente</v>
      </c>
      <c r="PXP471" s="265" t="str">
        <f t="shared" si="11470"/>
        <v>Inviable Sanitariamente</v>
      </c>
      <c r="PXQ471" s="265" t="str">
        <f t="shared" si="11471"/>
        <v>Inviable Sanitariamente</v>
      </c>
      <c r="PXR471" s="265" t="str">
        <f t="shared" si="11472"/>
        <v>Inviable Sanitariamente</v>
      </c>
      <c r="PXS471" s="265" t="str">
        <f t="shared" si="11473"/>
        <v>Inviable Sanitariamente</v>
      </c>
      <c r="PXT471" s="265" t="str">
        <f t="shared" si="11474"/>
        <v>Inviable Sanitariamente</v>
      </c>
      <c r="PXU471" s="265" t="str">
        <f t="shared" si="11475"/>
        <v>Inviable Sanitariamente</v>
      </c>
      <c r="PXV471" s="265" t="str">
        <f t="shared" si="11476"/>
        <v>Inviable Sanitariamente</v>
      </c>
      <c r="PXW471" s="265" t="str">
        <f t="shared" si="11477"/>
        <v>Inviable Sanitariamente</v>
      </c>
      <c r="PXX471" s="265" t="str">
        <f t="shared" si="11478"/>
        <v>Inviable Sanitariamente</v>
      </c>
      <c r="PXY471" s="265" t="str">
        <f t="shared" si="11479"/>
        <v>Inviable Sanitariamente</v>
      </c>
      <c r="PXZ471" s="265" t="str">
        <f t="shared" si="11480"/>
        <v>Inviable Sanitariamente</v>
      </c>
      <c r="PYA471" s="265" t="str">
        <f t="shared" si="11481"/>
        <v>Inviable Sanitariamente</v>
      </c>
      <c r="PYB471" s="265" t="str">
        <f t="shared" si="11482"/>
        <v>Inviable Sanitariamente</v>
      </c>
      <c r="PYC471" s="265" t="str">
        <f t="shared" si="11483"/>
        <v>Inviable Sanitariamente</v>
      </c>
      <c r="PYD471" s="265" t="str">
        <f t="shared" si="11484"/>
        <v>Inviable Sanitariamente</v>
      </c>
      <c r="PYE471" s="265" t="str">
        <f t="shared" si="11485"/>
        <v>Inviable Sanitariamente</v>
      </c>
      <c r="PYF471" s="265" t="str">
        <f t="shared" si="11486"/>
        <v>Inviable Sanitariamente</v>
      </c>
      <c r="PYG471" s="265" t="str">
        <f t="shared" si="11487"/>
        <v>Inviable Sanitariamente</v>
      </c>
      <c r="PYH471" s="265" t="str">
        <f t="shared" si="11488"/>
        <v>Inviable Sanitariamente</v>
      </c>
      <c r="PYI471" s="265" t="str">
        <f t="shared" si="11489"/>
        <v>Inviable Sanitariamente</v>
      </c>
      <c r="PYJ471" s="265" t="str">
        <f t="shared" si="11490"/>
        <v>Inviable Sanitariamente</v>
      </c>
      <c r="PYK471" s="265" t="str">
        <f t="shared" si="11491"/>
        <v>Inviable Sanitariamente</v>
      </c>
      <c r="PYL471" s="265" t="str">
        <f t="shared" si="11492"/>
        <v>Inviable Sanitariamente</v>
      </c>
      <c r="PYM471" s="265" t="str">
        <f t="shared" si="11493"/>
        <v>Inviable Sanitariamente</v>
      </c>
      <c r="PYN471" s="265" t="str">
        <f t="shared" si="11494"/>
        <v>Inviable Sanitariamente</v>
      </c>
      <c r="PYO471" s="265" t="str">
        <f t="shared" si="11495"/>
        <v>Inviable Sanitariamente</v>
      </c>
      <c r="PYP471" s="265" t="str">
        <f t="shared" si="11496"/>
        <v>Inviable Sanitariamente</v>
      </c>
      <c r="PYQ471" s="265" t="str">
        <f t="shared" si="11497"/>
        <v>Inviable Sanitariamente</v>
      </c>
      <c r="PYR471" s="265" t="str">
        <f t="shared" si="11498"/>
        <v>Inviable Sanitariamente</v>
      </c>
      <c r="PYS471" s="265" t="str">
        <f t="shared" si="11499"/>
        <v>Inviable Sanitariamente</v>
      </c>
      <c r="PYT471" s="265" t="str">
        <f t="shared" si="11500"/>
        <v>Inviable Sanitariamente</v>
      </c>
      <c r="PYU471" s="265" t="str">
        <f t="shared" si="11501"/>
        <v>Inviable Sanitariamente</v>
      </c>
      <c r="PYV471" s="265" t="str">
        <f t="shared" si="11502"/>
        <v>Inviable Sanitariamente</v>
      </c>
      <c r="PYW471" s="265" t="str">
        <f t="shared" si="11503"/>
        <v>Inviable Sanitariamente</v>
      </c>
      <c r="PYX471" s="265" t="str">
        <f t="shared" si="11504"/>
        <v>Inviable Sanitariamente</v>
      </c>
      <c r="PYY471" s="265" t="str">
        <f t="shared" si="11505"/>
        <v>Inviable Sanitariamente</v>
      </c>
      <c r="PYZ471" s="265" t="str">
        <f t="shared" si="11506"/>
        <v>Inviable Sanitariamente</v>
      </c>
      <c r="PZA471" s="265" t="str">
        <f t="shared" si="11507"/>
        <v>Inviable Sanitariamente</v>
      </c>
      <c r="PZB471" s="265" t="str">
        <f t="shared" si="11508"/>
        <v>Inviable Sanitariamente</v>
      </c>
      <c r="PZC471" s="265" t="str">
        <f t="shared" si="11509"/>
        <v>Inviable Sanitariamente</v>
      </c>
      <c r="PZD471" s="265" t="str">
        <f t="shared" si="11510"/>
        <v>Inviable Sanitariamente</v>
      </c>
      <c r="PZE471" s="265" t="str">
        <f t="shared" si="11511"/>
        <v>Inviable Sanitariamente</v>
      </c>
      <c r="PZF471" s="265" t="str">
        <f t="shared" si="11512"/>
        <v>Inviable Sanitariamente</v>
      </c>
      <c r="PZG471" s="265" t="str">
        <f t="shared" si="11513"/>
        <v>Inviable Sanitariamente</v>
      </c>
      <c r="PZH471" s="265" t="str">
        <f t="shared" si="11514"/>
        <v>Inviable Sanitariamente</v>
      </c>
      <c r="PZI471" s="265" t="str">
        <f t="shared" si="11515"/>
        <v>Inviable Sanitariamente</v>
      </c>
      <c r="PZJ471" s="265" t="str">
        <f t="shared" si="11516"/>
        <v>Inviable Sanitariamente</v>
      </c>
      <c r="PZK471" s="265" t="str">
        <f t="shared" si="11517"/>
        <v>Inviable Sanitariamente</v>
      </c>
      <c r="PZL471" s="265" t="str">
        <f t="shared" si="11518"/>
        <v>Inviable Sanitariamente</v>
      </c>
      <c r="PZM471" s="265" t="str">
        <f t="shared" si="11519"/>
        <v>Inviable Sanitariamente</v>
      </c>
      <c r="PZN471" s="265" t="str">
        <f t="shared" si="11520"/>
        <v>Inviable Sanitariamente</v>
      </c>
      <c r="PZO471" s="265" t="str">
        <f t="shared" si="11521"/>
        <v>Inviable Sanitariamente</v>
      </c>
      <c r="PZP471" s="265" t="str">
        <f t="shared" si="11522"/>
        <v>Inviable Sanitariamente</v>
      </c>
      <c r="PZQ471" s="265" t="str">
        <f t="shared" si="11523"/>
        <v>Inviable Sanitariamente</v>
      </c>
      <c r="PZR471" s="265" t="str">
        <f t="shared" si="11524"/>
        <v>Inviable Sanitariamente</v>
      </c>
      <c r="PZS471" s="265" t="str">
        <f t="shared" si="11525"/>
        <v>Inviable Sanitariamente</v>
      </c>
      <c r="PZT471" s="265" t="str">
        <f t="shared" si="11526"/>
        <v>Inviable Sanitariamente</v>
      </c>
      <c r="PZU471" s="265" t="str">
        <f t="shared" si="11527"/>
        <v>Inviable Sanitariamente</v>
      </c>
      <c r="PZV471" s="265" t="str">
        <f t="shared" si="11528"/>
        <v>Inviable Sanitariamente</v>
      </c>
      <c r="PZW471" s="265" t="str">
        <f t="shared" si="11529"/>
        <v>Inviable Sanitariamente</v>
      </c>
      <c r="PZX471" s="265" t="str">
        <f t="shared" si="11530"/>
        <v>Inviable Sanitariamente</v>
      </c>
      <c r="PZY471" s="265" t="str">
        <f t="shared" si="11531"/>
        <v>Inviable Sanitariamente</v>
      </c>
      <c r="PZZ471" s="265" t="str">
        <f t="shared" si="11532"/>
        <v>Inviable Sanitariamente</v>
      </c>
      <c r="QAA471" s="265" t="str">
        <f t="shared" si="11533"/>
        <v>Inviable Sanitariamente</v>
      </c>
      <c r="QAB471" s="265" t="str">
        <f t="shared" si="11534"/>
        <v>Inviable Sanitariamente</v>
      </c>
      <c r="QAC471" s="265" t="str">
        <f t="shared" si="11535"/>
        <v>Inviable Sanitariamente</v>
      </c>
      <c r="QAD471" s="265" t="str">
        <f t="shared" si="11536"/>
        <v>Inviable Sanitariamente</v>
      </c>
      <c r="QAE471" s="265" t="str">
        <f t="shared" si="11537"/>
        <v>Inviable Sanitariamente</v>
      </c>
      <c r="QAF471" s="265" t="str">
        <f t="shared" si="11538"/>
        <v>Inviable Sanitariamente</v>
      </c>
      <c r="QAG471" s="265" t="str">
        <f t="shared" si="11539"/>
        <v>Inviable Sanitariamente</v>
      </c>
      <c r="QAH471" s="265" t="str">
        <f t="shared" si="11540"/>
        <v>Inviable Sanitariamente</v>
      </c>
      <c r="QAI471" s="265" t="str">
        <f t="shared" si="11541"/>
        <v>Inviable Sanitariamente</v>
      </c>
      <c r="QAJ471" s="265" t="str">
        <f t="shared" si="11542"/>
        <v>Inviable Sanitariamente</v>
      </c>
      <c r="QAK471" s="265" t="str">
        <f t="shared" si="11543"/>
        <v>Inviable Sanitariamente</v>
      </c>
      <c r="QAL471" s="265" t="str">
        <f t="shared" si="11544"/>
        <v>Inviable Sanitariamente</v>
      </c>
      <c r="QAM471" s="265" t="str">
        <f t="shared" si="11545"/>
        <v>Inviable Sanitariamente</v>
      </c>
      <c r="QAN471" s="265" t="str">
        <f t="shared" si="11546"/>
        <v>Inviable Sanitariamente</v>
      </c>
      <c r="QAO471" s="265" t="str">
        <f t="shared" si="11547"/>
        <v>Inviable Sanitariamente</v>
      </c>
      <c r="QAP471" s="265" t="str">
        <f t="shared" si="11548"/>
        <v>Inviable Sanitariamente</v>
      </c>
      <c r="QAQ471" s="265" t="str">
        <f t="shared" si="11549"/>
        <v>Inviable Sanitariamente</v>
      </c>
      <c r="QAR471" s="265" t="str">
        <f t="shared" si="11550"/>
        <v>Inviable Sanitariamente</v>
      </c>
      <c r="QAS471" s="265" t="str">
        <f t="shared" si="11551"/>
        <v>Inviable Sanitariamente</v>
      </c>
      <c r="QAT471" s="265" t="str">
        <f t="shared" si="11552"/>
        <v>Inviable Sanitariamente</v>
      </c>
      <c r="QAU471" s="265" t="str">
        <f t="shared" si="11553"/>
        <v>Inviable Sanitariamente</v>
      </c>
      <c r="QAV471" s="265" t="str">
        <f t="shared" si="11554"/>
        <v>Inviable Sanitariamente</v>
      </c>
      <c r="QAW471" s="265" t="str">
        <f t="shared" si="11555"/>
        <v>Inviable Sanitariamente</v>
      </c>
      <c r="QAX471" s="265" t="str">
        <f t="shared" si="11556"/>
        <v>Inviable Sanitariamente</v>
      </c>
      <c r="QAY471" s="265" t="str">
        <f t="shared" si="11557"/>
        <v>Inviable Sanitariamente</v>
      </c>
      <c r="QAZ471" s="265" t="str">
        <f t="shared" si="11558"/>
        <v>Inviable Sanitariamente</v>
      </c>
      <c r="QBA471" s="265" t="str">
        <f t="shared" si="11559"/>
        <v>Inviable Sanitariamente</v>
      </c>
      <c r="QBB471" s="265" t="str">
        <f t="shared" si="11560"/>
        <v>Inviable Sanitariamente</v>
      </c>
      <c r="QBC471" s="265" t="str">
        <f t="shared" si="11561"/>
        <v>Inviable Sanitariamente</v>
      </c>
      <c r="QBD471" s="265" t="str">
        <f t="shared" si="11562"/>
        <v>Inviable Sanitariamente</v>
      </c>
      <c r="QBE471" s="265" t="str">
        <f t="shared" si="11563"/>
        <v>Inviable Sanitariamente</v>
      </c>
      <c r="QBF471" s="265" t="str">
        <f t="shared" si="11564"/>
        <v>Inviable Sanitariamente</v>
      </c>
      <c r="QBG471" s="265" t="str">
        <f t="shared" si="11565"/>
        <v>Inviable Sanitariamente</v>
      </c>
      <c r="QBH471" s="265" t="str">
        <f t="shared" si="11566"/>
        <v>Inviable Sanitariamente</v>
      </c>
      <c r="QBI471" s="265" t="str">
        <f t="shared" si="11567"/>
        <v>Inviable Sanitariamente</v>
      </c>
      <c r="QBJ471" s="265" t="str">
        <f t="shared" si="11568"/>
        <v>Inviable Sanitariamente</v>
      </c>
      <c r="QBK471" s="265" t="str">
        <f t="shared" si="11569"/>
        <v>Inviable Sanitariamente</v>
      </c>
      <c r="QBL471" s="265" t="str">
        <f t="shared" si="11570"/>
        <v>Inviable Sanitariamente</v>
      </c>
      <c r="QBM471" s="265" t="str">
        <f t="shared" si="11571"/>
        <v>Inviable Sanitariamente</v>
      </c>
      <c r="QBN471" s="265" t="str">
        <f t="shared" si="11572"/>
        <v>Inviable Sanitariamente</v>
      </c>
      <c r="QBO471" s="265" t="str">
        <f t="shared" si="11573"/>
        <v>Inviable Sanitariamente</v>
      </c>
      <c r="QBP471" s="265" t="str">
        <f t="shared" si="11574"/>
        <v>Inviable Sanitariamente</v>
      </c>
      <c r="QBQ471" s="265" t="str">
        <f t="shared" si="11575"/>
        <v>Inviable Sanitariamente</v>
      </c>
      <c r="QBR471" s="265" t="str">
        <f t="shared" si="11576"/>
        <v>Inviable Sanitariamente</v>
      </c>
      <c r="QBS471" s="265" t="str">
        <f t="shared" si="11577"/>
        <v>Inviable Sanitariamente</v>
      </c>
      <c r="QBT471" s="265" t="str">
        <f t="shared" si="11578"/>
        <v>Inviable Sanitariamente</v>
      </c>
      <c r="QBU471" s="265" t="str">
        <f t="shared" si="11579"/>
        <v>Inviable Sanitariamente</v>
      </c>
      <c r="QBV471" s="265" t="str">
        <f t="shared" si="11580"/>
        <v>Inviable Sanitariamente</v>
      </c>
      <c r="QBW471" s="265" t="str">
        <f t="shared" si="11581"/>
        <v>Inviable Sanitariamente</v>
      </c>
      <c r="QBX471" s="265" t="str">
        <f t="shared" si="11582"/>
        <v>Inviable Sanitariamente</v>
      </c>
      <c r="QBY471" s="265" t="str">
        <f t="shared" si="11583"/>
        <v>Inviable Sanitariamente</v>
      </c>
      <c r="QBZ471" s="265" t="str">
        <f t="shared" si="11584"/>
        <v>Inviable Sanitariamente</v>
      </c>
      <c r="QCA471" s="265" t="str">
        <f t="shared" si="11585"/>
        <v>Inviable Sanitariamente</v>
      </c>
      <c r="QCB471" s="265" t="str">
        <f t="shared" si="11586"/>
        <v>Inviable Sanitariamente</v>
      </c>
      <c r="QCC471" s="265" t="str">
        <f t="shared" si="11587"/>
        <v>Inviable Sanitariamente</v>
      </c>
      <c r="QCD471" s="265" t="str">
        <f t="shared" si="11588"/>
        <v>Inviable Sanitariamente</v>
      </c>
      <c r="QCE471" s="265" t="str">
        <f t="shared" si="11589"/>
        <v>Inviable Sanitariamente</v>
      </c>
      <c r="QCF471" s="265" t="str">
        <f t="shared" si="11590"/>
        <v>Inviable Sanitariamente</v>
      </c>
      <c r="QCG471" s="265" t="str">
        <f t="shared" si="11591"/>
        <v>Inviable Sanitariamente</v>
      </c>
      <c r="QCH471" s="265" t="str">
        <f t="shared" si="11592"/>
        <v>Inviable Sanitariamente</v>
      </c>
      <c r="QCI471" s="265" t="str">
        <f t="shared" si="11593"/>
        <v>Inviable Sanitariamente</v>
      </c>
      <c r="QCJ471" s="265" t="str">
        <f t="shared" si="11594"/>
        <v>Inviable Sanitariamente</v>
      </c>
      <c r="QCK471" s="265" t="str">
        <f t="shared" si="11595"/>
        <v>Inviable Sanitariamente</v>
      </c>
      <c r="QCL471" s="265" t="str">
        <f t="shared" si="11596"/>
        <v>Inviable Sanitariamente</v>
      </c>
      <c r="QCM471" s="265" t="str">
        <f t="shared" si="11597"/>
        <v>Inviable Sanitariamente</v>
      </c>
      <c r="QCN471" s="265" t="str">
        <f t="shared" si="11598"/>
        <v>Inviable Sanitariamente</v>
      </c>
      <c r="QCO471" s="265" t="str">
        <f t="shared" si="11599"/>
        <v>Inviable Sanitariamente</v>
      </c>
      <c r="QCP471" s="265" t="str">
        <f t="shared" si="11600"/>
        <v>Inviable Sanitariamente</v>
      </c>
      <c r="QCQ471" s="265" t="str">
        <f t="shared" si="11601"/>
        <v>Inviable Sanitariamente</v>
      </c>
      <c r="QCR471" s="265" t="str">
        <f t="shared" si="11602"/>
        <v>Inviable Sanitariamente</v>
      </c>
      <c r="QCS471" s="265" t="str">
        <f t="shared" si="11603"/>
        <v>Inviable Sanitariamente</v>
      </c>
      <c r="QCT471" s="265" t="str">
        <f t="shared" si="11604"/>
        <v>Inviable Sanitariamente</v>
      </c>
      <c r="QCU471" s="265" t="str">
        <f t="shared" si="11605"/>
        <v>Inviable Sanitariamente</v>
      </c>
      <c r="QCV471" s="265" t="str">
        <f t="shared" si="11606"/>
        <v>Inviable Sanitariamente</v>
      </c>
      <c r="QCW471" s="265" t="str">
        <f t="shared" si="11607"/>
        <v>Inviable Sanitariamente</v>
      </c>
      <c r="QCX471" s="265" t="str">
        <f t="shared" si="11608"/>
        <v>Inviable Sanitariamente</v>
      </c>
      <c r="QCY471" s="265" t="str">
        <f t="shared" si="11609"/>
        <v>Inviable Sanitariamente</v>
      </c>
      <c r="QCZ471" s="265" t="str">
        <f t="shared" si="11610"/>
        <v>Inviable Sanitariamente</v>
      </c>
      <c r="QDA471" s="265" t="str">
        <f t="shared" si="11611"/>
        <v>Inviable Sanitariamente</v>
      </c>
      <c r="QDB471" s="265" t="str">
        <f t="shared" si="11612"/>
        <v>Inviable Sanitariamente</v>
      </c>
      <c r="QDC471" s="265" t="str">
        <f t="shared" si="11613"/>
        <v>Inviable Sanitariamente</v>
      </c>
      <c r="QDD471" s="265" t="str">
        <f t="shared" si="11614"/>
        <v>Inviable Sanitariamente</v>
      </c>
      <c r="QDE471" s="265" t="str">
        <f t="shared" si="11615"/>
        <v>Inviable Sanitariamente</v>
      </c>
      <c r="QDF471" s="265" t="str">
        <f t="shared" si="11616"/>
        <v>Inviable Sanitariamente</v>
      </c>
      <c r="QDG471" s="265" t="str">
        <f t="shared" si="11617"/>
        <v>Inviable Sanitariamente</v>
      </c>
      <c r="QDH471" s="265" t="str">
        <f t="shared" si="11618"/>
        <v>Inviable Sanitariamente</v>
      </c>
      <c r="QDI471" s="265" t="str">
        <f t="shared" si="11619"/>
        <v>Inviable Sanitariamente</v>
      </c>
      <c r="QDJ471" s="265" t="str">
        <f t="shared" si="11620"/>
        <v>Inviable Sanitariamente</v>
      </c>
      <c r="QDK471" s="265" t="str">
        <f t="shared" si="11621"/>
        <v>Inviable Sanitariamente</v>
      </c>
      <c r="QDL471" s="265" t="str">
        <f t="shared" si="11622"/>
        <v>Inviable Sanitariamente</v>
      </c>
      <c r="QDM471" s="265" t="str">
        <f t="shared" si="11623"/>
        <v>Inviable Sanitariamente</v>
      </c>
      <c r="QDN471" s="265" t="str">
        <f t="shared" si="11624"/>
        <v>Inviable Sanitariamente</v>
      </c>
      <c r="QDO471" s="265" t="str">
        <f t="shared" si="11625"/>
        <v>Inviable Sanitariamente</v>
      </c>
      <c r="QDP471" s="265" t="str">
        <f t="shared" si="11626"/>
        <v>Inviable Sanitariamente</v>
      </c>
      <c r="QDQ471" s="265" t="str">
        <f t="shared" si="11627"/>
        <v>Inviable Sanitariamente</v>
      </c>
      <c r="QDR471" s="265" t="str">
        <f t="shared" si="11628"/>
        <v>Inviable Sanitariamente</v>
      </c>
      <c r="QDS471" s="265" t="str">
        <f t="shared" si="11629"/>
        <v>Inviable Sanitariamente</v>
      </c>
      <c r="QDT471" s="265" t="str">
        <f t="shared" si="11630"/>
        <v>Inviable Sanitariamente</v>
      </c>
      <c r="QDU471" s="265" t="str">
        <f t="shared" si="11631"/>
        <v>Inviable Sanitariamente</v>
      </c>
      <c r="QDV471" s="265" t="str">
        <f t="shared" si="11632"/>
        <v>Inviable Sanitariamente</v>
      </c>
      <c r="QDW471" s="265" t="str">
        <f t="shared" si="11633"/>
        <v>Inviable Sanitariamente</v>
      </c>
      <c r="QDX471" s="265" t="str">
        <f t="shared" si="11634"/>
        <v>Inviable Sanitariamente</v>
      </c>
      <c r="QDY471" s="265" t="str">
        <f t="shared" si="11635"/>
        <v>Inviable Sanitariamente</v>
      </c>
      <c r="QDZ471" s="265" t="str">
        <f t="shared" si="11636"/>
        <v>Inviable Sanitariamente</v>
      </c>
      <c r="QEA471" s="265" t="str">
        <f t="shared" si="11637"/>
        <v>Inviable Sanitariamente</v>
      </c>
      <c r="QEB471" s="265" t="str">
        <f t="shared" si="11638"/>
        <v>Inviable Sanitariamente</v>
      </c>
      <c r="QEC471" s="265" t="str">
        <f t="shared" si="11639"/>
        <v>Inviable Sanitariamente</v>
      </c>
      <c r="QED471" s="265" t="str">
        <f t="shared" si="11640"/>
        <v>Inviable Sanitariamente</v>
      </c>
      <c r="QEE471" s="265" t="str">
        <f t="shared" si="11641"/>
        <v>Inviable Sanitariamente</v>
      </c>
      <c r="QEF471" s="265" t="str">
        <f t="shared" si="11642"/>
        <v>Inviable Sanitariamente</v>
      </c>
      <c r="QEG471" s="265" t="str">
        <f t="shared" si="11643"/>
        <v>Inviable Sanitariamente</v>
      </c>
      <c r="QEH471" s="265" t="str">
        <f t="shared" si="11644"/>
        <v>Inviable Sanitariamente</v>
      </c>
      <c r="QEI471" s="265" t="str">
        <f t="shared" si="11645"/>
        <v>Inviable Sanitariamente</v>
      </c>
      <c r="QEJ471" s="265" t="str">
        <f t="shared" si="11646"/>
        <v>Inviable Sanitariamente</v>
      </c>
      <c r="QEK471" s="265" t="str">
        <f t="shared" si="11647"/>
        <v>Inviable Sanitariamente</v>
      </c>
      <c r="QEL471" s="265" t="str">
        <f t="shared" si="11648"/>
        <v>Inviable Sanitariamente</v>
      </c>
      <c r="QEM471" s="265" t="str">
        <f t="shared" si="11649"/>
        <v>Inviable Sanitariamente</v>
      </c>
      <c r="QEN471" s="265" t="str">
        <f t="shared" si="11650"/>
        <v>Inviable Sanitariamente</v>
      </c>
      <c r="QEO471" s="265" t="str">
        <f t="shared" si="11651"/>
        <v>Inviable Sanitariamente</v>
      </c>
      <c r="QEP471" s="265" t="str">
        <f t="shared" si="11652"/>
        <v>Inviable Sanitariamente</v>
      </c>
      <c r="QEQ471" s="265" t="str">
        <f t="shared" si="11653"/>
        <v>Inviable Sanitariamente</v>
      </c>
      <c r="QER471" s="265" t="str">
        <f t="shared" si="11654"/>
        <v>Inviable Sanitariamente</v>
      </c>
      <c r="QES471" s="265" t="str">
        <f t="shared" si="11655"/>
        <v>Inviable Sanitariamente</v>
      </c>
      <c r="QET471" s="265" t="str">
        <f t="shared" si="11656"/>
        <v>Inviable Sanitariamente</v>
      </c>
      <c r="QEU471" s="265" t="str">
        <f t="shared" si="11657"/>
        <v>Inviable Sanitariamente</v>
      </c>
      <c r="QEV471" s="265" t="str">
        <f t="shared" si="11658"/>
        <v>Inviable Sanitariamente</v>
      </c>
      <c r="QEW471" s="265" t="str">
        <f t="shared" si="11659"/>
        <v>Inviable Sanitariamente</v>
      </c>
      <c r="QEX471" s="265" t="str">
        <f t="shared" si="11660"/>
        <v>Inviable Sanitariamente</v>
      </c>
      <c r="QEY471" s="265" t="str">
        <f t="shared" si="11661"/>
        <v>Inviable Sanitariamente</v>
      </c>
      <c r="QEZ471" s="265" t="str">
        <f t="shared" si="11662"/>
        <v>Inviable Sanitariamente</v>
      </c>
      <c r="QFA471" s="265" t="str">
        <f t="shared" si="11663"/>
        <v>Inviable Sanitariamente</v>
      </c>
      <c r="QFB471" s="265" t="str">
        <f t="shared" si="11664"/>
        <v>Inviable Sanitariamente</v>
      </c>
      <c r="QFC471" s="265" t="str">
        <f t="shared" si="11665"/>
        <v>Inviable Sanitariamente</v>
      </c>
      <c r="QFD471" s="265" t="str">
        <f t="shared" si="11666"/>
        <v>Inviable Sanitariamente</v>
      </c>
      <c r="QFE471" s="265" t="str">
        <f t="shared" si="11667"/>
        <v>Inviable Sanitariamente</v>
      </c>
      <c r="QFF471" s="265" t="str">
        <f t="shared" si="11668"/>
        <v>Inviable Sanitariamente</v>
      </c>
      <c r="QFG471" s="265" t="str">
        <f t="shared" si="11669"/>
        <v>Inviable Sanitariamente</v>
      </c>
      <c r="QFH471" s="265" t="str">
        <f t="shared" si="11670"/>
        <v>Inviable Sanitariamente</v>
      </c>
      <c r="QFI471" s="265" t="str">
        <f t="shared" si="11671"/>
        <v>Inviable Sanitariamente</v>
      </c>
      <c r="QFJ471" s="265" t="str">
        <f t="shared" si="11672"/>
        <v>Inviable Sanitariamente</v>
      </c>
      <c r="QFK471" s="265" t="str">
        <f t="shared" si="11673"/>
        <v>Inviable Sanitariamente</v>
      </c>
      <c r="QFL471" s="265" t="str">
        <f t="shared" si="11674"/>
        <v>Inviable Sanitariamente</v>
      </c>
      <c r="QFM471" s="265" t="str">
        <f t="shared" si="11675"/>
        <v>Inviable Sanitariamente</v>
      </c>
      <c r="QFN471" s="265" t="str">
        <f t="shared" si="11676"/>
        <v>Inviable Sanitariamente</v>
      </c>
      <c r="QFO471" s="265" t="str">
        <f t="shared" si="11677"/>
        <v>Inviable Sanitariamente</v>
      </c>
      <c r="QFP471" s="265" t="str">
        <f t="shared" si="11678"/>
        <v>Inviable Sanitariamente</v>
      </c>
      <c r="QFQ471" s="265" t="str">
        <f t="shared" si="11679"/>
        <v>Inviable Sanitariamente</v>
      </c>
      <c r="QFR471" s="265" t="str">
        <f t="shared" si="11680"/>
        <v>Inviable Sanitariamente</v>
      </c>
      <c r="QFS471" s="265" t="str">
        <f t="shared" si="11681"/>
        <v>Inviable Sanitariamente</v>
      </c>
      <c r="QFT471" s="265" t="str">
        <f t="shared" si="11682"/>
        <v>Inviable Sanitariamente</v>
      </c>
      <c r="QFU471" s="265" t="str">
        <f t="shared" si="11683"/>
        <v>Inviable Sanitariamente</v>
      </c>
      <c r="QFV471" s="265" t="str">
        <f t="shared" si="11684"/>
        <v>Inviable Sanitariamente</v>
      </c>
      <c r="QFW471" s="265" t="str">
        <f t="shared" si="11685"/>
        <v>Inviable Sanitariamente</v>
      </c>
      <c r="QFX471" s="265" t="str">
        <f t="shared" si="11686"/>
        <v>Inviable Sanitariamente</v>
      </c>
      <c r="QFY471" s="265" t="str">
        <f t="shared" si="11687"/>
        <v>Inviable Sanitariamente</v>
      </c>
      <c r="QFZ471" s="265" t="str">
        <f t="shared" si="11688"/>
        <v>Inviable Sanitariamente</v>
      </c>
      <c r="QGA471" s="265" t="str">
        <f t="shared" si="11689"/>
        <v>Inviable Sanitariamente</v>
      </c>
      <c r="QGB471" s="265" t="str">
        <f t="shared" si="11690"/>
        <v>Inviable Sanitariamente</v>
      </c>
      <c r="QGC471" s="265" t="str">
        <f t="shared" si="11691"/>
        <v>Inviable Sanitariamente</v>
      </c>
      <c r="QGD471" s="265" t="str">
        <f t="shared" si="11692"/>
        <v>Inviable Sanitariamente</v>
      </c>
      <c r="QGE471" s="265" t="str">
        <f t="shared" si="11693"/>
        <v>Inviable Sanitariamente</v>
      </c>
      <c r="QGF471" s="265" t="str">
        <f t="shared" si="11694"/>
        <v>Inviable Sanitariamente</v>
      </c>
      <c r="QGG471" s="265" t="str">
        <f t="shared" si="11695"/>
        <v>Inviable Sanitariamente</v>
      </c>
      <c r="QGH471" s="265" t="str">
        <f t="shared" si="11696"/>
        <v>Inviable Sanitariamente</v>
      </c>
      <c r="QGI471" s="265" t="str">
        <f t="shared" si="11697"/>
        <v>Inviable Sanitariamente</v>
      </c>
      <c r="QGJ471" s="265" t="str">
        <f t="shared" si="11698"/>
        <v>Inviable Sanitariamente</v>
      </c>
      <c r="QGK471" s="265" t="str">
        <f t="shared" si="11699"/>
        <v>Inviable Sanitariamente</v>
      </c>
      <c r="QGL471" s="265" t="str">
        <f t="shared" si="11700"/>
        <v>Inviable Sanitariamente</v>
      </c>
      <c r="QGM471" s="265" t="str">
        <f t="shared" si="11701"/>
        <v>Inviable Sanitariamente</v>
      </c>
      <c r="QGN471" s="265" t="str">
        <f t="shared" si="11702"/>
        <v>Inviable Sanitariamente</v>
      </c>
      <c r="QGO471" s="265" t="str">
        <f t="shared" si="11703"/>
        <v>Inviable Sanitariamente</v>
      </c>
      <c r="QGP471" s="265" t="str">
        <f t="shared" si="11704"/>
        <v>Inviable Sanitariamente</v>
      </c>
      <c r="QGQ471" s="265" t="str">
        <f t="shared" si="11705"/>
        <v>Inviable Sanitariamente</v>
      </c>
      <c r="QGR471" s="265" t="str">
        <f t="shared" si="11706"/>
        <v>Inviable Sanitariamente</v>
      </c>
      <c r="QGS471" s="265" t="str">
        <f t="shared" si="11707"/>
        <v>Inviable Sanitariamente</v>
      </c>
      <c r="QGT471" s="265" t="str">
        <f t="shared" si="11708"/>
        <v>Inviable Sanitariamente</v>
      </c>
      <c r="QGU471" s="265" t="str">
        <f t="shared" si="11709"/>
        <v>Inviable Sanitariamente</v>
      </c>
      <c r="QGV471" s="265" t="str">
        <f t="shared" si="11710"/>
        <v>Inviable Sanitariamente</v>
      </c>
      <c r="QGW471" s="265" t="str">
        <f t="shared" si="11711"/>
        <v>Inviable Sanitariamente</v>
      </c>
      <c r="QGX471" s="265" t="str">
        <f t="shared" si="11712"/>
        <v>Inviable Sanitariamente</v>
      </c>
      <c r="QGY471" s="265" t="str">
        <f t="shared" si="11713"/>
        <v>Inviable Sanitariamente</v>
      </c>
      <c r="QGZ471" s="265" t="str">
        <f t="shared" si="11714"/>
        <v>Inviable Sanitariamente</v>
      </c>
      <c r="QHA471" s="265" t="str">
        <f t="shared" si="11715"/>
        <v>Inviable Sanitariamente</v>
      </c>
      <c r="QHB471" s="265" t="str">
        <f t="shared" si="11716"/>
        <v>Inviable Sanitariamente</v>
      </c>
      <c r="QHC471" s="265" t="str">
        <f t="shared" si="11717"/>
        <v>Inviable Sanitariamente</v>
      </c>
      <c r="QHD471" s="265" t="str">
        <f t="shared" si="11718"/>
        <v>Inviable Sanitariamente</v>
      </c>
      <c r="QHE471" s="265" t="str">
        <f t="shared" si="11719"/>
        <v>Inviable Sanitariamente</v>
      </c>
      <c r="QHF471" s="265" t="str">
        <f t="shared" si="11720"/>
        <v>Inviable Sanitariamente</v>
      </c>
      <c r="QHG471" s="265" t="str">
        <f t="shared" si="11721"/>
        <v>Inviable Sanitariamente</v>
      </c>
      <c r="QHH471" s="265" t="str">
        <f t="shared" si="11722"/>
        <v>Inviable Sanitariamente</v>
      </c>
      <c r="QHI471" s="265" t="str">
        <f t="shared" si="11723"/>
        <v>Inviable Sanitariamente</v>
      </c>
      <c r="QHJ471" s="265" t="str">
        <f t="shared" si="11724"/>
        <v>Inviable Sanitariamente</v>
      </c>
      <c r="QHK471" s="265" t="str">
        <f t="shared" si="11725"/>
        <v>Inviable Sanitariamente</v>
      </c>
      <c r="QHL471" s="265" t="str">
        <f t="shared" si="11726"/>
        <v>Inviable Sanitariamente</v>
      </c>
      <c r="QHM471" s="265" t="str">
        <f t="shared" si="11727"/>
        <v>Inviable Sanitariamente</v>
      </c>
      <c r="QHN471" s="265" t="str">
        <f t="shared" si="11728"/>
        <v>Inviable Sanitariamente</v>
      </c>
      <c r="QHO471" s="265" t="str">
        <f t="shared" si="11729"/>
        <v>Inviable Sanitariamente</v>
      </c>
      <c r="QHP471" s="265" t="str">
        <f t="shared" si="11730"/>
        <v>Inviable Sanitariamente</v>
      </c>
      <c r="QHQ471" s="265" t="str">
        <f t="shared" si="11731"/>
        <v>Inviable Sanitariamente</v>
      </c>
      <c r="QHR471" s="265" t="str">
        <f t="shared" si="11732"/>
        <v>Inviable Sanitariamente</v>
      </c>
      <c r="QHS471" s="265" t="str">
        <f t="shared" si="11733"/>
        <v>Inviable Sanitariamente</v>
      </c>
      <c r="QHT471" s="265" t="str">
        <f t="shared" si="11734"/>
        <v>Inviable Sanitariamente</v>
      </c>
      <c r="QHU471" s="265" t="str">
        <f t="shared" si="11735"/>
        <v>Inviable Sanitariamente</v>
      </c>
      <c r="QHV471" s="265" t="str">
        <f t="shared" si="11736"/>
        <v>Inviable Sanitariamente</v>
      </c>
      <c r="QHW471" s="265" t="str">
        <f t="shared" si="11737"/>
        <v>Inviable Sanitariamente</v>
      </c>
      <c r="QHX471" s="265" t="str">
        <f t="shared" si="11738"/>
        <v>Inviable Sanitariamente</v>
      </c>
      <c r="QHY471" s="265" t="str">
        <f t="shared" si="11739"/>
        <v>Inviable Sanitariamente</v>
      </c>
      <c r="QHZ471" s="265" t="str">
        <f t="shared" si="11740"/>
        <v>Inviable Sanitariamente</v>
      </c>
      <c r="QIA471" s="265" t="str">
        <f t="shared" si="11741"/>
        <v>Inviable Sanitariamente</v>
      </c>
      <c r="QIB471" s="265" t="str">
        <f t="shared" si="11742"/>
        <v>Inviable Sanitariamente</v>
      </c>
      <c r="QIC471" s="265" t="str">
        <f t="shared" si="11743"/>
        <v>Inviable Sanitariamente</v>
      </c>
      <c r="QID471" s="265" t="str">
        <f t="shared" si="11744"/>
        <v>Inviable Sanitariamente</v>
      </c>
      <c r="QIE471" s="265" t="str">
        <f t="shared" si="11745"/>
        <v>Inviable Sanitariamente</v>
      </c>
      <c r="QIF471" s="265" t="str">
        <f t="shared" si="11746"/>
        <v>Inviable Sanitariamente</v>
      </c>
      <c r="QIG471" s="265" t="str">
        <f t="shared" si="11747"/>
        <v>Inviable Sanitariamente</v>
      </c>
      <c r="QIH471" s="265" t="str">
        <f t="shared" si="11748"/>
        <v>Inviable Sanitariamente</v>
      </c>
      <c r="QII471" s="265" t="str">
        <f t="shared" si="11749"/>
        <v>Inviable Sanitariamente</v>
      </c>
      <c r="QIJ471" s="265" t="str">
        <f t="shared" si="11750"/>
        <v>Inviable Sanitariamente</v>
      </c>
      <c r="QIK471" s="265" t="str">
        <f t="shared" si="11751"/>
        <v>Inviable Sanitariamente</v>
      </c>
      <c r="QIL471" s="265" t="str">
        <f t="shared" si="11752"/>
        <v>Inviable Sanitariamente</v>
      </c>
      <c r="QIM471" s="265" t="str">
        <f t="shared" si="11753"/>
        <v>Inviable Sanitariamente</v>
      </c>
      <c r="QIN471" s="265" t="str">
        <f t="shared" si="11754"/>
        <v>Inviable Sanitariamente</v>
      </c>
      <c r="QIO471" s="265" t="str">
        <f t="shared" si="11755"/>
        <v>Inviable Sanitariamente</v>
      </c>
      <c r="QIP471" s="265" t="str">
        <f t="shared" si="11756"/>
        <v>Inviable Sanitariamente</v>
      </c>
      <c r="QIQ471" s="265" t="str">
        <f t="shared" si="11757"/>
        <v>Inviable Sanitariamente</v>
      </c>
      <c r="QIR471" s="265" t="str">
        <f t="shared" si="11758"/>
        <v>Inviable Sanitariamente</v>
      </c>
      <c r="QIS471" s="265" t="str">
        <f t="shared" si="11759"/>
        <v>Inviable Sanitariamente</v>
      </c>
      <c r="QIT471" s="265" t="str">
        <f t="shared" si="11760"/>
        <v>Inviable Sanitariamente</v>
      </c>
      <c r="QIU471" s="265" t="str">
        <f t="shared" si="11761"/>
        <v>Inviable Sanitariamente</v>
      </c>
      <c r="QIV471" s="265" t="str">
        <f t="shared" si="11762"/>
        <v>Inviable Sanitariamente</v>
      </c>
      <c r="QIW471" s="265" t="str">
        <f t="shared" si="11763"/>
        <v>Inviable Sanitariamente</v>
      </c>
      <c r="QIX471" s="265" t="str">
        <f t="shared" si="11764"/>
        <v>Inviable Sanitariamente</v>
      </c>
      <c r="QIY471" s="265" t="str">
        <f t="shared" si="11765"/>
        <v>Inviable Sanitariamente</v>
      </c>
      <c r="QIZ471" s="265" t="str">
        <f t="shared" si="11766"/>
        <v>Inviable Sanitariamente</v>
      </c>
      <c r="QJA471" s="265" t="str">
        <f t="shared" si="11767"/>
        <v>Inviable Sanitariamente</v>
      </c>
      <c r="QJB471" s="265" t="str">
        <f t="shared" si="11768"/>
        <v>Inviable Sanitariamente</v>
      </c>
      <c r="QJC471" s="265" t="str">
        <f t="shared" si="11769"/>
        <v>Inviable Sanitariamente</v>
      </c>
      <c r="QJD471" s="265" t="str">
        <f t="shared" si="11770"/>
        <v>Inviable Sanitariamente</v>
      </c>
      <c r="QJE471" s="265" t="str">
        <f t="shared" si="11771"/>
        <v>Inviable Sanitariamente</v>
      </c>
      <c r="QJF471" s="265" t="str">
        <f t="shared" si="11772"/>
        <v>Inviable Sanitariamente</v>
      </c>
      <c r="QJG471" s="265" t="str">
        <f t="shared" si="11773"/>
        <v>Inviable Sanitariamente</v>
      </c>
      <c r="QJH471" s="265" t="str">
        <f t="shared" si="11774"/>
        <v>Inviable Sanitariamente</v>
      </c>
      <c r="QJI471" s="265" t="str">
        <f t="shared" si="11775"/>
        <v>Inviable Sanitariamente</v>
      </c>
      <c r="QJJ471" s="265" t="str">
        <f t="shared" si="11776"/>
        <v>Inviable Sanitariamente</v>
      </c>
      <c r="QJK471" s="265" t="str">
        <f t="shared" si="11777"/>
        <v>Inviable Sanitariamente</v>
      </c>
      <c r="QJL471" s="265" t="str">
        <f t="shared" si="11778"/>
        <v>Inviable Sanitariamente</v>
      </c>
      <c r="QJM471" s="265" t="str">
        <f t="shared" si="11779"/>
        <v>Inviable Sanitariamente</v>
      </c>
      <c r="QJN471" s="265" t="str">
        <f t="shared" si="11780"/>
        <v>Inviable Sanitariamente</v>
      </c>
      <c r="QJO471" s="265" t="str">
        <f t="shared" si="11781"/>
        <v>Inviable Sanitariamente</v>
      </c>
      <c r="QJP471" s="265" t="str">
        <f t="shared" si="11782"/>
        <v>Inviable Sanitariamente</v>
      </c>
      <c r="QJQ471" s="265" t="str">
        <f t="shared" si="11783"/>
        <v>Inviable Sanitariamente</v>
      </c>
      <c r="QJR471" s="265" t="str">
        <f t="shared" si="11784"/>
        <v>Inviable Sanitariamente</v>
      </c>
      <c r="QJS471" s="265" t="str">
        <f t="shared" si="11785"/>
        <v>Inviable Sanitariamente</v>
      </c>
      <c r="QJT471" s="265" t="str">
        <f t="shared" si="11786"/>
        <v>Inviable Sanitariamente</v>
      </c>
      <c r="QJU471" s="265" t="str">
        <f t="shared" si="11787"/>
        <v>Inviable Sanitariamente</v>
      </c>
      <c r="QJV471" s="265" t="str">
        <f t="shared" si="11788"/>
        <v>Inviable Sanitariamente</v>
      </c>
      <c r="QJW471" s="265" t="str">
        <f t="shared" si="11789"/>
        <v>Inviable Sanitariamente</v>
      </c>
      <c r="QJX471" s="265" t="str">
        <f t="shared" si="11790"/>
        <v>Inviable Sanitariamente</v>
      </c>
      <c r="QJY471" s="265" t="str">
        <f t="shared" si="11791"/>
        <v>Inviable Sanitariamente</v>
      </c>
      <c r="QJZ471" s="265" t="str">
        <f t="shared" si="11792"/>
        <v>Inviable Sanitariamente</v>
      </c>
      <c r="QKA471" s="265" t="str">
        <f t="shared" si="11793"/>
        <v>Inviable Sanitariamente</v>
      </c>
      <c r="QKB471" s="265" t="str">
        <f t="shared" si="11794"/>
        <v>Inviable Sanitariamente</v>
      </c>
      <c r="QKC471" s="265" t="str">
        <f t="shared" si="11795"/>
        <v>Inviable Sanitariamente</v>
      </c>
      <c r="QKD471" s="265" t="str">
        <f t="shared" si="11796"/>
        <v>Inviable Sanitariamente</v>
      </c>
      <c r="QKE471" s="265" t="str">
        <f t="shared" si="11797"/>
        <v>Inviable Sanitariamente</v>
      </c>
      <c r="QKF471" s="265" t="str">
        <f t="shared" si="11798"/>
        <v>Inviable Sanitariamente</v>
      </c>
      <c r="QKG471" s="265" t="str">
        <f t="shared" si="11799"/>
        <v>Inviable Sanitariamente</v>
      </c>
      <c r="QKH471" s="265" t="str">
        <f t="shared" si="11800"/>
        <v>Inviable Sanitariamente</v>
      </c>
      <c r="QKI471" s="265" t="str">
        <f t="shared" si="11801"/>
        <v>Inviable Sanitariamente</v>
      </c>
      <c r="QKJ471" s="265" t="str">
        <f t="shared" si="11802"/>
        <v>Inviable Sanitariamente</v>
      </c>
      <c r="QKK471" s="265" t="str">
        <f t="shared" si="11803"/>
        <v>Inviable Sanitariamente</v>
      </c>
      <c r="QKL471" s="265" t="str">
        <f t="shared" si="11804"/>
        <v>Inviable Sanitariamente</v>
      </c>
      <c r="QKM471" s="265" t="str">
        <f t="shared" si="11805"/>
        <v>Inviable Sanitariamente</v>
      </c>
      <c r="QKN471" s="265" t="str">
        <f t="shared" si="11806"/>
        <v>Inviable Sanitariamente</v>
      </c>
      <c r="QKO471" s="265" t="str">
        <f t="shared" si="11807"/>
        <v>Inviable Sanitariamente</v>
      </c>
      <c r="QKP471" s="265" t="str">
        <f t="shared" si="11808"/>
        <v>Inviable Sanitariamente</v>
      </c>
      <c r="QKQ471" s="265" t="str">
        <f t="shared" si="11809"/>
        <v>Inviable Sanitariamente</v>
      </c>
      <c r="QKR471" s="265" t="str">
        <f t="shared" si="11810"/>
        <v>Inviable Sanitariamente</v>
      </c>
      <c r="QKS471" s="265" t="str">
        <f t="shared" si="11811"/>
        <v>Inviable Sanitariamente</v>
      </c>
      <c r="QKT471" s="265" t="str">
        <f t="shared" si="11812"/>
        <v>Inviable Sanitariamente</v>
      </c>
      <c r="QKU471" s="265" t="str">
        <f t="shared" si="11813"/>
        <v>Inviable Sanitariamente</v>
      </c>
      <c r="QKV471" s="265" t="str">
        <f t="shared" si="11814"/>
        <v>Inviable Sanitariamente</v>
      </c>
      <c r="QKW471" s="265" t="str">
        <f t="shared" si="11815"/>
        <v>Inviable Sanitariamente</v>
      </c>
      <c r="QKX471" s="265" t="str">
        <f t="shared" si="11816"/>
        <v>Inviable Sanitariamente</v>
      </c>
      <c r="QKY471" s="265" t="str">
        <f t="shared" si="11817"/>
        <v>Inviable Sanitariamente</v>
      </c>
      <c r="QKZ471" s="265" t="str">
        <f t="shared" si="11818"/>
        <v>Inviable Sanitariamente</v>
      </c>
      <c r="QLA471" s="265" t="str">
        <f t="shared" si="11819"/>
        <v>Inviable Sanitariamente</v>
      </c>
      <c r="QLB471" s="265" t="str">
        <f t="shared" si="11820"/>
        <v>Inviable Sanitariamente</v>
      </c>
      <c r="QLC471" s="265" t="str">
        <f t="shared" si="11821"/>
        <v>Inviable Sanitariamente</v>
      </c>
      <c r="QLD471" s="265" t="str">
        <f t="shared" si="11822"/>
        <v>Inviable Sanitariamente</v>
      </c>
      <c r="QLE471" s="265" t="str">
        <f t="shared" si="11823"/>
        <v>Inviable Sanitariamente</v>
      </c>
      <c r="QLF471" s="265" t="str">
        <f t="shared" si="11824"/>
        <v>Inviable Sanitariamente</v>
      </c>
      <c r="QLG471" s="265" t="str">
        <f t="shared" si="11825"/>
        <v>Inviable Sanitariamente</v>
      </c>
      <c r="QLH471" s="265" t="str">
        <f t="shared" si="11826"/>
        <v>Inviable Sanitariamente</v>
      </c>
      <c r="QLI471" s="265" t="str">
        <f t="shared" si="11827"/>
        <v>Inviable Sanitariamente</v>
      </c>
      <c r="QLJ471" s="265" t="str">
        <f t="shared" si="11828"/>
        <v>Inviable Sanitariamente</v>
      </c>
      <c r="QLK471" s="265" t="str">
        <f t="shared" si="11829"/>
        <v>Inviable Sanitariamente</v>
      </c>
      <c r="QLL471" s="265" t="str">
        <f t="shared" si="11830"/>
        <v>Inviable Sanitariamente</v>
      </c>
      <c r="QLM471" s="265" t="str">
        <f t="shared" si="11831"/>
        <v>Inviable Sanitariamente</v>
      </c>
      <c r="QLN471" s="265" t="str">
        <f t="shared" si="11832"/>
        <v>Inviable Sanitariamente</v>
      </c>
      <c r="QLO471" s="265" t="str">
        <f t="shared" si="11833"/>
        <v>Inviable Sanitariamente</v>
      </c>
      <c r="QLP471" s="265" t="str">
        <f t="shared" si="11834"/>
        <v>Inviable Sanitariamente</v>
      </c>
      <c r="QLQ471" s="265" t="str">
        <f t="shared" si="11835"/>
        <v>Inviable Sanitariamente</v>
      </c>
      <c r="QLR471" s="265" t="str">
        <f t="shared" si="11836"/>
        <v>Inviable Sanitariamente</v>
      </c>
      <c r="QLS471" s="265" t="str">
        <f t="shared" si="11837"/>
        <v>Inviable Sanitariamente</v>
      </c>
      <c r="QLT471" s="265" t="str">
        <f t="shared" si="11838"/>
        <v>Inviable Sanitariamente</v>
      </c>
      <c r="QLU471" s="265" t="str">
        <f t="shared" si="11839"/>
        <v>Inviable Sanitariamente</v>
      </c>
      <c r="QLV471" s="265" t="str">
        <f t="shared" si="11840"/>
        <v>Inviable Sanitariamente</v>
      </c>
      <c r="QLW471" s="265" t="str">
        <f t="shared" si="11841"/>
        <v>Inviable Sanitariamente</v>
      </c>
      <c r="QLX471" s="265" t="str">
        <f t="shared" si="11842"/>
        <v>Inviable Sanitariamente</v>
      </c>
      <c r="QLY471" s="265" t="str">
        <f t="shared" si="11843"/>
        <v>Inviable Sanitariamente</v>
      </c>
      <c r="QLZ471" s="265" t="str">
        <f t="shared" si="11844"/>
        <v>Inviable Sanitariamente</v>
      </c>
      <c r="QMA471" s="265" t="str">
        <f t="shared" si="11845"/>
        <v>Inviable Sanitariamente</v>
      </c>
      <c r="QMB471" s="265" t="str">
        <f t="shared" si="11846"/>
        <v>Inviable Sanitariamente</v>
      </c>
      <c r="QMC471" s="265" t="str">
        <f t="shared" si="11847"/>
        <v>Inviable Sanitariamente</v>
      </c>
      <c r="QMD471" s="265" t="str">
        <f t="shared" si="11848"/>
        <v>Inviable Sanitariamente</v>
      </c>
      <c r="QME471" s="265" t="str">
        <f t="shared" si="11849"/>
        <v>Inviable Sanitariamente</v>
      </c>
      <c r="QMF471" s="265" t="str">
        <f t="shared" si="11850"/>
        <v>Inviable Sanitariamente</v>
      </c>
      <c r="QMG471" s="265" t="str">
        <f t="shared" si="11851"/>
        <v>Inviable Sanitariamente</v>
      </c>
      <c r="QMH471" s="265" t="str">
        <f t="shared" si="11852"/>
        <v>Inviable Sanitariamente</v>
      </c>
      <c r="QMI471" s="265" t="str">
        <f t="shared" si="11853"/>
        <v>Inviable Sanitariamente</v>
      </c>
      <c r="QMJ471" s="265" t="str">
        <f t="shared" si="11854"/>
        <v>Inviable Sanitariamente</v>
      </c>
      <c r="QMK471" s="265" t="str">
        <f t="shared" si="11855"/>
        <v>Inviable Sanitariamente</v>
      </c>
      <c r="QML471" s="265" t="str">
        <f t="shared" si="11856"/>
        <v>Inviable Sanitariamente</v>
      </c>
      <c r="QMM471" s="265" t="str">
        <f t="shared" si="11857"/>
        <v>Inviable Sanitariamente</v>
      </c>
      <c r="QMN471" s="265" t="str">
        <f t="shared" si="11858"/>
        <v>Inviable Sanitariamente</v>
      </c>
      <c r="QMO471" s="265" t="str">
        <f t="shared" si="11859"/>
        <v>Inviable Sanitariamente</v>
      </c>
      <c r="QMP471" s="265" t="str">
        <f t="shared" si="11860"/>
        <v>Inviable Sanitariamente</v>
      </c>
      <c r="QMQ471" s="265" t="str">
        <f t="shared" si="11861"/>
        <v>Inviable Sanitariamente</v>
      </c>
      <c r="QMR471" s="265" t="str">
        <f t="shared" si="11862"/>
        <v>Inviable Sanitariamente</v>
      </c>
      <c r="QMS471" s="265" t="str">
        <f t="shared" si="11863"/>
        <v>Inviable Sanitariamente</v>
      </c>
      <c r="QMT471" s="265" t="str">
        <f t="shared" si="11864"/>
        <v>Inviable Sanitariamente</v>
      </c>
      <c r="QMU471" s="265" t="str">
        <f t="shared" si="11865"/>
        <v>Inviable Sanitariamente</v>
      </c>
      <c r="QMV471" s="265" t="str">
        <f t="shared" si="11866"/>
        <v>Inviable Sanitariamente</v>
      </c>
      <c r="QMW471" s="265" t="str">
        <f t="shared" si="11867"/>
        <v>Inviable Sanitariamente</v>
      </c>
      <c r="QMX471" s="265" t="str">
        <f t="shared" si="11868"/>
        <v>Inviable Sanitariamente</v>
      </c>
      <c r="QMY471" s="265" t="str">
        <f t="shared" si="11869"/>
        <v>Inviable Sanitariamente</v>
      </c>
      <c r="QMZ471" s="265" t="str">
        <f t="shared" si="11870"/>
        <v>Inviable Sanitariamente</v>
      </c>
      <c r="QNA471" s="265" t="str">
        <f t="shared" si="11871"/>
        <v>Inviable Sanitariamente</v>
      </c>
      <c r="QNB471" s="265" t="str">
        <f t="shared" si="11872"/>
        <v>Inviable Sanitariamente</v>
      </c>
      <c r="QNC471" s="265" t="str">
        <f t="shared" si="11873"/>
        <v>Inviable Sanitariamente</v>
      </c>
      <c r="QND471" s="265" t="str">
        <f t="shared" si="11874"/>
        <v>Inviable Sanitariamente</v>
      </c>
      <c r="QNE471" s="265" t="str">
        <f t="shared" si="11875"/>
        <v>Inviable Sanitariamente</v>
      </c>
      <c r="QNF471" s="265" t="str">
        <f t="shared" si="11876"/>
        <v>Inviable Sanitariamente</v>
      </c>
      <c r="QNG471" s="265" t="str">
        <f t="shared" si="11877"/>
        <v>Inviable Sanitariamente</v>
      </c>
      <c r="QNH471" s="265" t="str">
        <f t="shared" si="11878"/>
        <v>Inviable Sanitariamente</v>
      </c>
      <c r="QNI471" s="265" t="str">
        <f t="shared" si="11879"/>
        <v>Inviable Sanitariamente</v>
      </c>
      <c r="QNJ471" s="265" t="str">
        <f t="shared" si="11880"/>
        <v>Inviable Sanitariamente</v>
      </c>
      <c r="QNK471" s="265" t="str">
        <f t="shared" si="11881"/>
        <v>Inviable Sanitariamente</v>
      </c>
      <c r="QNL471" s="265" t="str">
        <f t="shared" si="11882"/>
        <v>Inviable Sanitariamente</v>
      </c>
      <c r="QNM471" s="265" t="str">
        <f t="shared" si="11883"/>
        <v>Inviable Sanitariamente</v>
      </c>
      <c r="QNN471" s="265" t="str">
        <f t="shared" si="11884"/>
        <v>Inviable Sanitariamente</v>
      </c>
      <c r="QNO471" s="265" t="str">
        <f t="shared" si="11885"/>
        <v>Inviable Sanitariamente</v>
      </c>
      <c r="QNP471" s="265" t="str">
        <f t="shared" si="11886"/>
        <v>Inviable Sanitariamente</v>
      </c>
      <c r="QNQ471" s="265" t="str">
        <f t="shared" si="11887"/>
        <v>Inviable Sanitariamente</v>
      </c>
      <c r="QNR471" s="265" t="str">
        <f t="shared" si="11888"/>
        <v>Inviable Sanitariamente</v>
      </c>
      <c r="QNS471" s="265" t="str">
        <f t="shared" si="11889"/>
        <v>Inviable Sanitariamente</v>
      </c>
      <c r="QNT471" s="265" t="str">
        <f t="shared" si="11890"/>
        <v>Inviable Sanitariamente</v>
      </c>
      <c r="QNU471" s="265" t="str">
        <f t="shared" si="11891"/>
        <v>Inviable Sanitariamente</v>
      </c>
      <c r="QNV471" s="265" t="str">
        <f t="shared" si="11892"/>
        <v>Inviable Sanitariamente</v>
      </c>
      <c r="QNW471" s="265" t="str">
        <f t="shared" si="11893"/>
        <v>Inviable Sanitariamente</v>
      </c>
      <c r="QNX471" s="265" t="str">
        <f t="shared" si="11894"/>
        <v>Inviable Sanitariamente</v>
      </c>
      <c r="QNY471" s="265" t="str">
        <f t="shared" si="11895"/>
        <v>Inviable Sanitariamente</v>
      </c>
      <c r="QNZ471" s="265" t="str">
        <f t="shared" si="11896"/>
        <v>Inviable Sanitariamente</v>
      </c>
      <c r="QOA471" s="265" t="str">
        <f t="shared" si="11897"/>
        <v>Inviable Sanitariamente</v>
      </c>
      <c r="QOB471" s="265" t="str">
        <f t="shared" si="11898"/>
        <v>Inviable Sanitariamente</v>
      </c>
      <c r="QOC471" s="265" t="str">
        <f t="shared" si="11899"/>
        <v>Inviable Sanitariamente</v>
      </c>
      <c r="QOD471" s="265" t="str">
        <f t="shared" si="11900"/>
        <v>Inviable Sanitariamente</v>
      </c>
      <c r="QOE471" s="265" t="str">
        <f t="shared" si="11901"/>
        <v>Inviable Sanitariamente</v>
      </c>
      <c r="QOF471" s="265" t="str">
        <f t="shared" si="11902"/>
        <v>Inviable Sanitariamente</v>
      </c>
      <c r="QOG471" s="265" t="str">
        <f t="shared" si="11903"/>
        <v>Inviable Sanitariamente</v>
      </c>
      <c r="QOH471" s="265" t="str">
        <f t="shared" si="11904"/>
        <v>Inviable Sanitariamente</v>
      </c>
      <c r="QOI471" s="265" t="str">
        <f t="shared" si="11905"/>
        <v>Inviable Sanitariamente</v>
      </c>
      <c r="QOJ471" s="265" t="str">
        <f t="shared" si="11906"/>
        <v>Inviable Sanitariamente</v>
      </c>
      <c r="QOK471" s="265" t="str">
        <f t="shared" si="11907"/>
        <v>Inviable Sanitariamente</v>
      </c>
      <c r="QOL471" s="265" t="str">
        <f t="shared" si="11908"/>
        <v>Inviable Sanitariamente</v>
      </c>
      <c r="QOM471" s="265" t="str">
        <f t="shared" si="11909"/>
        <v>Inviable Sanitariamente</v>
      </c>
      <c r="QON471" s="265" t="str">
        <f t="shared" si="11910"/>
        <v>Inviable Sanitariamente</v>
      </c>
      <c r="QOO471" s="265" t="str">
        <f t="shared" si="11911"/>
        <v>Inviable Sanitariamente</v>
      </c>
      <c r="QOP471" s="265" t="str">
        <f t="shared" si="11912"/>
        <v>Inviable Sanitariamente</v>
      </c>
      <c r="QOQ471" s="265" t="str">
        <f t="shared" si="11913"/>
        <v>Inviable Sanitariamente</v>
      </c>
      <c r="QOR471" s="265" t="str">
        <f t="shared" si="11914"/>
        <v>Inviable Sanitariamente</v>
      </c>
      <c r="QOS471" s="265" t="str">
        <f t="shared" si="11915"/>
        <v>Inviable Sanitariamente</v>
      </c>
      <c r="QOT471" s="265" t="str">
        <f t="shared" si="11916"/>
        <v>Inviable Sanitariamente</v>
      </c>
      <c r="QOU471" s="265" t="str">
        <f t="shared" si="11917"/>
        <v>Inviable Sanitariamente</v>
      </c>
      <c r="QOV471" s="265" t="str">
        <f t="shared" si="11918"/>
        <v>Inviable Sanitariamente</v>
      </c>
      <c r="QOW471" s="265" t="str">
        <f t="shared" si="11919"/>
        <v>Inviable Sanitariamente</v>
      </c>
      <c r="QOX471" s="265" t="str">
        <f t="shared" si="11920"/>
        <v>Inviable Sanitariamente</v>
      </c>
      <c r="QOY471" s="265" t="str">
        <f t="shared" si="11921"/>
        <v>Inviable Sanitariamente</v>
      </c>
      <c r="QOZ471" s="265" t="str">
        <f t="shared" si="11922"/>
        <v>Inviable Sanitariamente</v>
      </c>
      <c r="QPA471" s="265" t="str">
        <f t="shared" si="11923"/>
        <v>Inviable Sanitariamente</v>
      </c>
      <c r="QPB471" s="265" t="str">
        <f t="shared" si="11924"/>
        <v>Inviable Sanitariamente</v>
      </c>
      <c r="QPC471" s="265" t="str">
        <f t="shared" si="11925"/>
        <v>Inviable Sanitariamente</v>
      </c>
      <c r="QPD471" s="265" t="str">
        <f t="shared" si="11926"/>
        <v>Inviable Sanitariamente</v>
      </c>
      <c r="QPE471" s="265" t="str">
        <f t="shared" si="11927"/>
        <v>Inviable Sanitariamente</v>
      </c>
      <c r="QPF471" s="265" t="str">
        <f t="shared" si="11928"/>
        <v>Inviable Sanitariamente</v>
      </c>
      <c r="QPG471" s="265" t="str">
        <f t="shared" si="11929"/>
        <v>Inviable Sanitariamente</v>
      </c>
      <c r="QPH471" s="265" t="str">
        <f t="shared" si="11930"/>
        <v>Inviable Sanitariamente</v>
      </c>
      <c r="QPI471" s="265" t="str">
        <f t="shared" si="11931"/>
        <v>Inviable Sanitariamente</v>
      </c>
      <c r="QPJ471" s="265" t="str">
        <f t="shared" si="11932"/>
        <v>Inviable Sanitariamente</v>
      </c>
      <c r="QPK471" s="265" t="str">
        <f t="shared" si="11933"/>
        <v>Inviable Sanitariamente</v>
      </c>
      <c r="QPL471" s="265" t="str">
        <f t="shared" si="11934"/>
        <v>Inviable Sanitariamente</v>
      </c>
      <c r="QPM471" s="265" t="str">
        <f t="shared" si="11935"/>
        <v>Inviable Sanitariamente</v>
      </c>
      <c r="QPN471" s="265" t="str">
        <f t="shared" si="11936"/>
        <v>Inviable Sanitariamente</v>
      </c>
      <c r="QPO471" s="265" t="str">
        <f t="shared" si="11937"/>
        <v>Inviable Sanitariamente</v>
      </c>
      <c r="QPP471" s="265" t="str">
        <f t="shared" si="11938"/>
        <v>Inviable Sanitariamente</v>
      </c>
      <c r="QPQ471" s="265" t="str">
        <f t="shared" si="11939"/>
        <v>Inviable Sanitariamente</v>
      </c>
      <c r="QPR471" s="265" t="str">
        <f t="shared" si="11940"/>
        <v>Inviable Sanitariamente</v>
      </c>
      <c r="QPS471" s="265" t="str">
        <f t="shared" si="11941"/>
        <v>Inviable Sanitariamente</v>
      </c>
      <c r="QPT471" s="265" t="str">
        <f t="shared" si="11942"/>
        <v>Inviable Sanitariamente</v>
      </c>
      <c r="QPU471" s="265" t="str">
        <f t="shared" si="11943"/>
        <v>Inviable Sanitariamente</v>
      </c>
      <c r="QPV471" s="265" t="str">
        <f t="shared" si="11944"/>
        <v>Inviable Sanitariamente</v>
      </c>
      <c r="QPW471" s="265" t="str">
        <f t="shared" si="11945"/>
        <v>Inviable Sanitariamente</v>
      </c>
      <c r="QPX471" s="265" t="str">
        <f t="shared" si="11946"/>
        <v>Inviable Sanitariamente</v>
      </c>
      <c r="QPY471" s="265" t="str">
        <f t="shared" si="11947"/>
        <v>Inviable Sanitariamente</v>
      </c>
      <c r="QPZ471" s="265" t="str">
        <f t="shared" si="11948"/>
        <v>Inviable Sanitariamente</v>
      </c>
      <c r="QQA471" s="265" t="str">
        <f t="shared" si="11949"/>
        <v>Inviable Sanitariamente</v>
      </c>
      <c r="QQB471" s="265" t="str">
        <f t="shared" si="11950"/>
        <v>Inviable Sanitariamente</v>
      </c>
      <c r="QQC471" s="265" t="str">
        <f t="shared" si="11951"/>
        <v>Inviable Sanitariamente</v>
      </c>
      <c r="QQD471" s="265" t="str">
        <f t="shared" si="11952"/>
        <v>Inviable Sanitariamente</v>
      </c>
      <c r="QQE471" s="265" t="str">
        <f t="shared" si="11953"/>
        <v>Inviable Sanitariamente</v>
      </c>
      <c r="QQF471" s="265" t="str">
        <f t="shared" si="11954"/>
        <v>Inviable Sanitariamente</v>
      </c>
      <c r="QQG471" s="265" t="str">
        <f t="shared" si="11955"/>
        <v>Inviable Sanitariamente</v>
      </c>
      <c r="QQH471" s="265" t="str">
        <f t="shared" si="11956"/>
        <v>Inviable Sanitariamente</v>
      </c>
      <c r="QQI471" s="265" t="str">
        <f t="shared" si="11957"/>
        <v>Inviable Sanitariamente</v>
      </c>
      <c r="QQJ471" s="265" t="str">
        <f t="shared" si="11958"/>
        <v>Inviable Sanitariamente</v>
      </c>
      <c r="QQK471" s="265" t="str">
        <f t="shared" si="11959"/>
        <v>Inviable Sanitariamente</v>
      </c>
      <c r="QQL471" s="265" t="str">
        <f t="shared" si="11960"/>
        <v>Inviable Sanitariamente</v>
      </c>
      <c r="QQM471" s="265" t="str">
        <f t="shared" si="11961"/>
        <v>Inviable Sanitariamente</v>
      </c>
      <c r="QQN471" s="265" t="str">
        <f t="shared" si="11962"/>
        <v>Inviable Sanitariamente</v>
      </c>
      <c r="QQO471" s="265" t="str">
        <f t="shared" si="11963"/>
        <v>Inviable Sanitariamente</v>
      </c>
      <c r="QQP471" s="265" t="str">
        <f t="shared" si="11964"/>
        <v>Inviable Sanitariamente</v>
      </c>
      <c r="QQQ471" s="265" t="str">
        <f t="shared" si="11965"/>
        <v>Inviable Sanitariamente</v>
      </c>
      <c r="QQR471" s="265" t="str">
        <f t="shared" si="11966"/>
        <v>Inviable Sanitariamente</v>
      </c>
      <c r="QQS471" s="265" t="str">
        <f t="shared" si="11967"/>
        <v>Inviable Sanitariamente</v>
      </c>
      <c r="QQT471" s="265" t="str">
        <f t="shared" si="11968"/>
        <v>Inviable Sanitariamente</v>
      </c>
      <c r="QQU471" s="265" t="str">
        <f t="shared" si="11969"/>
        <v>Inviable Sanitariamente</v>
      </c>
      <c r="QQV471" s="265" t="str">
        <f t="shared" si="11970"/>
        <v>Inviable Sanitariamente</v>
      </c>
      <c r="QQW471" s="265" t="str">
        <f t="shared" si="11971"/>
        <v>Inviable Sanitariamente</v>
      </c>
      <c r="QQX471" s="265" t="str">
        <f t="shared" si="11972"/>
        <v>Inviable Sanitariamente</v>
      </c>
      <c r="QQY471" s="265" t="str">
        <f t="shared" si="11973"/>
        <v>Inviable Sanitariamente</v>
      </c>
      <c r="QQZ471" s="265" t="str">
        <f t="shared" si="11974"/>
        <v>Inviable Sanitariamente</v>
      </c>
      <c r="QRA471" s="265" t="str">
        <f t="shared" si="11975"/>
        <v>Inviable Sanitariamente</v>
      </c>
      <c r="QRB471" s="265" t="str">
        <f t="shared" si="11976"/>
        <v>Inviable Sanitariamente</v>
      </c>
      <c r="QRC471" s="265" t="str">
        <f t="shared" si="11977"/>
        <v>Inviable Sanitariamente</v>
      </c>
      <c r="QRD471" s="265" t="str">
        <f t="shared" si="11978"/>
        <v>Inviable Sanitariamente</v>
      </c>
      <c r="QRE471" s="265" t="str">
        <f t="shared" si="11979"/>
        <v>Inviable Sanitariamente</v>
      </c>
      <c r="QRF471" s="265" t="str">
        <f t="shared" si="11980"/>
        <v>Inviable Sanitariamente</v>
      </c>
      <c r="QRG471" s="265" t="str">
        <f t="shared" si="11981"/>
        <v>Inviable Sanitariamente</v>
      </c>
      <c r="QRH471" s="265" t="str">
        <f t="shared" si="11982"/>
        <v>Inviable Sanitariamente</v>
      </c>
      <c r="QRI471" s="265" t="str">
        <f t="shared" si="11983"/>
        <v>Inviable Sanitariamente</v>
      </c>
      <c r="QRJ471" s="265" t="str">
        <f t="shared" si="11984"/>
        <v>Inviable Sanitariamente</v>
      </c>
      <c r="QRK471" s="265" t="str">
        <f t="shared" si="11985"/>
        <v>Inviable Sanitariamente</v>
      </c>
      <c r="QRL471" s="265" t="str">
        <f t="shared" si="11986"/>
        <v>Inviable Sanitariamente</v>
      </c>
      <c r="QRM471" s="265" t="str">
        <f t="shared" si="11987"/>
        <v>Inviable Sanitariamente</v>
      </c>
      <c r="QRN471" s="265" t="str">
        <f t="shared" si="11988"/>
        <v>Inviable Sanitariamente</v>
      </c>
      <c r="QRO471" s="265" t="str">
        <f t="shared" si="11989"/>
        <v>Inviable Sanitariamente</v>
      </c>
      <c r="QRP471" s="265" t="str">
        <f t="shared" si="11990"/>
        <v>Inviable Sanitariamente</v>
      </c>
      <c r="QRQ471" s="265" t="str">
        <f t="shared" si="11991"/>
        <v>Inviable Sanitariamente</v>
      </c>
      <c r="QRR471" s="265" t="str">
        <f t="shared" si="11992"/>
        <v>Inviable Sanitariamente</v>
      </c>
      <c r="QRS471" s="265" t="str">
        <f t="shared" si="11993"/>
        <v>Inviable Sanitariamente</v>
      </c>
      <c r="QRT471" s="265" t="str">
        <f t="shared" si="11994"/>
        <v>Inviable Sanitariamente</v>
      </c>
      <c r="QRU471" s="265" t="str">
        <f t="shared" si="11995"/>
        <v>Inviable Sanitariamente</v>
      </c>
      <c r="QRV471" s="265" t="str">
        <f t="shared" si="11996"/>
        <v>Inviable Sanitariamente</v>
      </c>
      <c r="QRW471" s="265" t="str">
        <f t="shared" si="11997"/>
        <v>Inviable Sanitariamente</v>
      </c>
      <c r="QRX471" s="265" t="str">
        <f t="shared" si="11998"/>
        <v>Inviable Sanitariamente</v>
      </c>
      <c r="QRY471" s="265" t="str">
        <f t="shared" si="11999"/>
        <v>Inviable Sanitariamente</v>
      </c>
      <c r="QRZ471" s="265" t="str">
        <f t="shared" si="12000"/>
        <v>Inviable Sanitariamente</v>
      </c>
      <c r="QSA471" s="265" t="str">
        <f t="shared" si="12001"/>
        <v>Inviable Sanitariamente</v>
      </c>
      <c r="QSB471" s="265" t="str">
        <f t="shared" si="12002"/>
        <v>Inviable Sanitariamente</v>
      </c>
      <c r="QSC471" s="265" t="str">
        <f t="shared" si="12003"/>
        <v>Inviable Sanitariamente</v>
      </c>
      <c r="QSD471" s="265" t="str">
        <f t="shared" si="12004"/>
        <v>Inviable Sanitariamente</v>
      </c>
      <c r="QSE471" s="265" t="str">
        <f t="shared" si="12005"/>
        <v>Inviable Sanitariamente</v>
      </c>
      <c r="QSF471" s="265" t="str">
        <f t="shared" si="12006"/>
        <v>Inviable Sanitariamente</v>
      </c>
      <c r="QSG471" s="265" t="str">
        <f t="shared" si="12007"/>
        <v>Inviable Sanitariamente</v>
      </c>
      <c r="QSH471" s="265" t="str">
        <f t="shared" si="12008"/>
        <v>Inviable Sanitariamente</v>
      </c>
      <c r="QSI471" s="265" t="str">
        <f t="shared" si="12009"/>
        <v>Inviable Sanitariamente</v>
      </c>
      <c r="QSJ471" s="265" t="str">
        <f t="shared" si="12010"/>
        <v>Inviable Sanitariamente</v>
      </c>
      <c r="QSK471" s="265" t="str">
        <f t="shared" si="12011"/>
        <v>Inviable Sanitariamente</v>
      </c>
      <c r="QSL471" s="265" t="str">
        <f t="shared" si="12012"/>
        <v>Inviable Sanitariamente</v>
      </c>
      <c r="QSM471" s="265" t="str">
        <f t="shared" si="12013"/>
        <v>Inviable Sanitariamente</v>
      </c>
      <c r="QSN471" s="265" t="str">
        <f t="shared" si="12014"/>
        <v>Inviable Sanitariamente</v>
      </c>
      <c r="QSO471" s="265" t="str">
        <f t="shared" si="12015"/>
        <v>Inviable Sanitariamente</v>
      </c>
      <c r="QSP471" s="265" t="str">
        <f t="shared" si="12016"/>
        <v>Inviable Sanitariamente</v>
      </c>
      <c r="QSQ471" s="265" t="str">
        <f t="shared" si="12017"/>
        <v>Inviable Sanitariamente</v>
      </c>
      <c r="QSR471" s="265" t="str">
        <f t="shared" si="12018"/>
        <v>Inviable Sanitariamente</v>
      </c>
      <c r="QSS471" s="265" t="str">
        <f t="shared" si="12019"/>
        <v>Inviable Sanitariamente</v>
      </c>
      <c r="QST471" s="265" t="str">
        <f t="shared" si="12020"/>
        <v>Inviable Sanitariamente</v>
      </c>
      <c r="QSU471" s="265" t="str">
        <f t="shared" si="12021"/>
        <v>Inviable Sanitariamente</v>
      </c>
      <c r="QSV471" s="265" t="str">
        <f t="shared" si="12022"/>
        <v>Inviable Sanitariamente</v>
      </c>
      <c r="QSW471" s="265" t="str">
        <f t="shared" si="12023"/>
        <v>Inviable Sanitariamente</v>
      </c>
      <c r="QSX471" s="265" t="str">
        <f t="shared" si="12024"/>
        <v>Inviable Sanitariamente</v>
      </c>
      <c r="QSY471" s="265" t="str">
        <f t="shared" si="12025"/>
        <v>Inviable Sanitariamente</v>
      </c>
      <c r="QSZ471" s="265" t="str">
        <f t="shared" si="12026"/>
        <v>Inviable Sanitariamente</v>
      </c>
      <c r="QTA471" s="265" t="str">
        <f t="shared" si="12027"/>
        <v>Inviable Sanitariamente</v>
      </c>
      <c r="QTB471" s="265" t="str">
        <f t="shared" si="12028"/>
        <v>Inviable Sanitariamente</v>
      </c>
      <c r="QTC471" s="265" t="str">
        <f t="shared" si="12029"/>
        <v>Inviable Sanitariamente</v>
      </c>
      <c r="QTD471" s="265" t="str">
        <f t="shared" si="12030"/>
        <v>Inviable Sanitariamente</v>
      </c>
      <c r="QTE471" s="265" t="str">
        <f t="shared" si="12031"/>
        <v>Inviable Sanitariamente</v>
      </c>
      <c r="QTF471" s="265" t="str">
        <f t="shared" si="12032"/>
        <v>Inviable Sanitariamente</v>
      </c>
      <c r="QTG471" s="265" t="str">
        <f t="shared" si="12033"/>
        <v>Inviable Sanitariamente</v>
      </c>
      <c r="QTH471" s="265" t="str">
        <f t="shared" si="12034"/>
        <v>Inviable Sanitariamente</v>
      </c>
      <c r="QTI471" s="265" t="str">
        <f t="shared" si="12035"/>
        <v>Inviable Sanitariamente</v>
      </c>
      <c r="QTJ471" s="265" t="str">
        <f t="shared" si="12036"/>
        <v>Inviable Sanitariamente</v>
      </c>
      <c r="QTK471" s="265" t="str">
        <f t="shared" si="12037"/>
        <v>Inviable Sanitariamente</v>
      </c>
      <c r="QTL471" s="265" t="str">
        <f t="shared" si="12038"/>
        <v>Inviable Sanitariamente</v>
      </c>
      <c r="QTM471" s="265" t="str">
        <f t="shared" si="12039"/>
        <v>Inviable Sanitariamente</v>
      </c>
      <c r="QTN471" s="265" t="str">
        <f t="shared" si="12040"/>
        <v>Inviable Sanitariamente</v>
      </c>
      <c r="QTO471" s="265" t="str">
        <f t="shared" si="12041"/>
        <v>Inviable Sanitariamente</v>
      </c>
      <c r="QTP471" s="265" t="str">
        <f t="shared" si="12042"/>
        <v>Inviable Sanitariamente</v>
      </c>
      <c r="QTQ471" s="265" t="str">
        <f t="shared" si="12043"/>
        <v>Inviable Sanitariamente</v>
      </c>
      <c r="QTR471" s="265" t="str">
        <f t="shared" si="12044"/>
        <v>Inviable Sanitariamente</v>
      </c>
      <c r="QTS471" s="265" t="str">
        <f t="shared" si="12045"/>
        <v>Inviable Sanitariamente</v>
      </c>
      <c r="QTT471" s="265" t="str">
        <f t="shared" si="12046"/>
        <v>Inviable Sanitariamente</v>
      </c>
      <c r="QTU471" s="265" t="str">
        <f t="shared" si="12047"/>
        <v>Inviable Sanitariamente</v>
      </c>
      <c r="QTV471" s="265" t="str">
        <f t="shared" si="12048"/>
        <v>Inviable Sanitariamente</v>
      </c>
      <c r="QTW471" s="265" t="str">
        <f t="shared" si="12049"/>
        <v>Inviable Sanitariamente</v>
      </c>
      <c r="QTX471" s="265" t="str">
        <f t="shared" si="12050"/>
        <v>Inviable Sanitariamente</v>
      </c>
      <c r="QTY471" s="265" t="str">
        <f t="shared" si="12051"/>
        <v>Inviable Sanitariamente</v>
      </c>
      <c r="QTZ471" s="265" t="str">
        <f t="shared" si="12052"/>
        <v>Inviable Sanitariamente</v>
      </c>
      <c r="QUA471" s="265" t="str">
        <f t="shared" si="12053"/>
        <v>Inviable Sanitariamente</v>
      </c>
      <c r="QUB471" s="265" t="str">
        <f t="shared" si="12054"/>
        <v>Inviable Sanitariamente</v>
      </c>
      <c r="QUC471" s="265" t="str">
        <f t="shared" si="12055"/>
        <v>Inviable Sanitariamente</v>
      </c>
      <c r="QUD471" s="265" t="str">
        <f t="shared" si="12056"/>
        <v>Inviable Sanitariamente</v>
      </c>
      <c r="QUE471" s="265" t="str">
        <f t="shared" si="12057"/>
        <v>Inviable Sanitariamente</v>
      </c>
      <c r="QUF471" s="265" t="str">
        <f t="shared" si="12058"/>
        <v>Inviable Sanitariamente</v>
      </c>
      <c r="QUG471" s="265" t="str">
        <f t="shared" si="12059"/>
        <v>Inviable Sanitariamente</v>
      </c>
      <c r="QUH471" s="265" t="str">
        <f t="shared" si="12060"/>
        <v>Inviable Sanitariamente</v>
      </c>
      <c r="QUI471" s="265" t="str">
        <f t="shared" si="12061"/>
        <v>Inviable Sanitariamente</v>
      </c>
      <c r="QUJ471" s="265" t="str">
        <f t="shared" si="12062"/>
        <v>Inviable Sanitariamente</v>
      </c>
      <c r="QUK471" s="265" t="str">
        <f t="shared" si="12063"/>
        <v>Inviable Sanitariamente</v>
      </c>
      <c r="QUL471" s="265" t="str">
        <f t="shared" si="12064"/>
        <v>Inviable Sanitariamente</v>
      </c>
      <c r="QUM471" s="265" t="str">
        <f t="shared" si="12065"/>
        <v>Inviable Sanitariamente</v>
      </c>
      <c r="QUN471" s="265" t="str">
        <f t="shared" si="12066"/>
        <v>Inviable Sanitariamente</v>
      </c>
      <c r="QUO471" s="265" t="str">
        <f t="shared" si="12067"/>
        <v>Inviable Sanitariamente</v>
      </c>
      <c r="QUP471" s="265" t="str">
        <f t="shared" si="12068"/>
        <v>Inviable Sanitariamente</v>
      </c>
      <c r="QUQ471" s="265" t="str">
        <f t="shared" si="12069"/>
        <v>Inviable Sanitariamente</v>
      </c>
      <c r="QUR471" s="265" t="str">
        <f t="shared" si="12070"/>
        <v>Inviable Sanitariamente</v>
      </c>
      <c r="QUS471" s="265" t="str">
        <f t="shared" si="12071"/>
        <v>Inviable Sanitariamente</v>
      </c>
      <c r="QUT471" s="265" t="str">
        <f t="shared" si="12072"/>
        <v>Inviable Sanitariamente</v>
      </c>
      <c r="QUU471" s="265" t="str">
        <f t="shared" si="12073"/>
        <v>Inviable Sanitariamente</v>
      </c>
      <c r="QUV471" s="265" t="str">
        <f t="shared" si="12074"/>
        <v>Inviable Sanitariamente</v>
      </c>
      <c r="QUW471" s="265" t="str">
        <f t="shared" si="12075"/>
        <v>Inviable Sanitariamente</v>
      </c>
      <c r="QUX471" s="265" t="str">
        <f t="shared" si="12076"/>
        <v>Inviable Sanitariamente</v>
      </c>
      <c r="QUY471" s="265" t="str">
        <f t="shared" si="12077"/>
        <v>Inviable Sanitariamente</v>
      </c>
      <c r="QUZ471" s="265" t="str">
        <f t="shared" si="12078"/>
        <v>Inviable Sanitariamente</v>
      </c>
      <c r="QVA471" s="265" t="str">
        <f t="shared" si="12079"/>
        <v>Inviable Sanitariamente</v>
      </c>
      <c r="QVB471" s="265" t="str">
        <f t="shared" si="12080"/>
        <v>Inviable Sanitariamente</v>
      </c>
      <c r="QVC471" s="265" t="str">
        <f t="shared" si="12081"/>
        <v>Inviable Sanitariamente</v>
      </c>
      <c r="QVD471" s="265" t="str">
        <f t="shared" si="12082"/>
        <v>Inviable Sanitariamente</v>
      </c>
      <c r="QVE471" s="265" t="str">
        <f t="shared" si="12083"/>
        <v>Inviable Sanitariamente</v>
      </c>
      <c r="QVF471" s="265" t="str">
        <f t="shared" si="12084"/>
        <v>Inviable Sanitariamente</v>
      </c>
      <c r="QVG471" s="265" t="str">
        <f t="shared" si="12085"/>
        <v>Inviable Sanitariamente</v>
      </c>
      <c r="QVH471" s="265" t="str">
        <f t="shared" si="12086"/>
        <v>Inviable Sanitariamente</v>
      </c>
      <c r="QVI471" s="265" t="str">
        <f t="shared" si="12087"/>
        <v>Inviable Sanitariamente</v>
      </c>
      <c r="QVJ471" s="265" t="str">
        <f t="shared" si="12088"/>
        <v>Inviable Sanitariamente</v>
      </c>
      <c r="QVK471" s="265" t="str">
        <f t="shared" si="12089"/>
        <v>Inviable Sanitariamente</v>
      </c>
      <c r="QVL471" s="265" t="str">
        <f t="shared" si="12090"/>
        <v>Inviable Sanitariamente</v>
      </c>
      <c r="QVM471" s="265" t="str">
        <f t="shared" si="12091"/>
        <v>Inviable Sanitariamente</v>
      </c>
      <c r="QVN471" s="265" t="str">
        <f t="shared" si="12092"/>
        <v>Inviable Sanitariamente</v>
      </c>
      <c r="QVO471" s="265" t="str">
        <f t="shared" si="12093"/>
        <v>Inviable Sanitariamente</v>
      </c>
      <c r="QVP471" s="265" t="str">
        <f t="shared" si="12094"/>
        <v>Inviable Sanitariamente</v>
      </c>
      <c r="QVQ471" s="265" t="str">
        <f t="shared" si="12095"/>
        <v>Inviable Sanitariamente</v>
      </c>
      <c r="QVR471" s="265" t="str">
        <f t="shared" si="12096"/>
        <v>Inviable Sanitariamente</v>
      </c>
      <c r="QVS471" s="265" t="str">
        <f t="shared" si="12097"/>
        <v>Inviable Sanitariamente</v>
      </c>
      <c r="QVT471" s="265" t="str">
        <f t="shared" si="12098"/>
        <v>Inviable Sanitariamente</v>
      </c>
      <c r="QVU471" s="265" t="str">
        <f t="shared" si="12099"/>
        <v>Inviable Sanitariamente</v>
      </c>
      <c r="QVV471" s="265" t="str">
        <f t="shared" si="12100"/>
        <v>Inviable Sanitariamente</v>
      </c>
      <c r="QVW471" s="265" t="str">
        <f t="shared" si="12101"/>
        <v>Inviable Sanitariamente</v>
      </c>
      <c r="QVX471" s="265" t="str">
        <f t="shared" si="12102"/>
        <v>Inviable Sanitariamente</v>
      </c>
      <c r="QVY471" s="265" t="str">
        <f t="shared" si="12103"/>
        <v>Inviable Sanitariamente</v>
      </c>
      <c r="QVZ471" s="265" t="str">
        <f t="shared" si="12104"/>
        <v>Inviable Sanitariamente</v>
      </c>
      <c r="QWA471" s="265" t="str">
        <f t="shared" si="12105"/>
        <v>Inviable Sanitariamente</v>
      </c>
      <c r="QWB471" s="265" t="str">
        <f t="shared" si="12106"/>
        <v>Inviable Sanitariamente</v>
      </c>
      <c r="QWC471" s="265" t="str">
        <f t="shared" si="12107"/>
        <v>Inviable Sanitariamente</v>
      </c>
      <c r="QWD471" s="265" t="str">
        <f t="shared" si="12108"/>
        <v>Inviable Sanitariamente</v>
      </c>
      <c r="QWE471" s="265" t="str">
        <f t="shared" si="12109"/>
        <v>Inviable Sanitariamente</v>
      </c>
      <c r="QWF471" s="265" t="str">
        <f t="shared" si="12110"/>
        <v>Inviable Sanitariamente</v>
      </c>
      <c r="QWG471" s="265" t="str">
        <f t="shared" si="12111"/>
        <v>Inviable Sanitariamente</v>
      </c>
      <c r="QWH471" s="265" t="str">
        <f t="shared" si="12112"/>
        <v>Inviable Sanitariamente</v>
      </c>
      <c r="QWI471" s="265" t="str">
        <f t="shared" si="12113"/>
        <v>Inviable Sanitariamente</v>
      </c>
      <c r="QWJ471" s="265" t="str">
        <f t="shared" si="12114"/>
        <v>Inviable Sanitariamente</v>
      </c>
      <c r="QWK471" s="265" t="str">
        <f t="shared" si="12115"/>
        <v>Inviable Sanitariamente</v>
      </c>
      <c r="QWL471" s="265" t="str">
        <f t="shared" si="12116"/>
        <v>Inviable Sanitariamente</v>
      </c>
      <c r="QWM471" s="265" t="str">
        <f t="shared" si="12117"/>
        <v>Inviable Sanitariamente</v>
      </c>
      <c r="QWN471" s="265" t="str">
        <f t="shared" si="12118"/>
        <v>Inviable Sanitariamente</v>
      </c>
      <c r="QWO471" s="265" t="str">
        <f t="shared" si="12119"/>
        <v>Inviable Sanitariamente</v>
      </c>
      <c r="QWP471" s="265" t="str">
        <f t="shared" si="12120"/>
        <v>Inviable Sanitariamente</v>
      </c>
      <c r="QWQ471" s="265" t="str">
        <f t="shared" si="12121"/>
        <v>Inviable Sanitariamente</v>
      </c>
      <c r="QWR471" s="265" t="str">
        <f t="shared" si="12122"/>
        <v>Inviable Sanitariamente</v>
      </c>
      <c r="QWS471" s="265" t="str">
        <f t="shared" si="12123"/>
        <v>Inviable Sanitariamente</v>
      </c>
      <c r="QWT471" s="265" t="str">
        <f t="shared" si="12124"/>
        <v>Inviable Sanitariamente</v>
      </c>
      <c r="QWU471" s="265" t="str">
        <f t="shared" si="12125"/>
        <v>Inviable Sanitariamente</v>
      </c>
      <c r="QWV471" s="265" t="str">
        <f t="shared" si="12126"/>
        <v>Inviable Sanitariamente</v>
      </c>
      <c r="QWW471" s="265" t="str">
        <f t="shared" si="12127"/>
        <v>Inviable Sanitariamente</v>
      </c>
      <c r="QWX471" s="265" t="str">
        <f t="shared" si="12128"/>
        <v>Inviable Sanitariamente</v>
      </c>
      <c r="QWY471" s="265" t="str">
        <f t="shared" si="12129"/>
        <v>Inviable Sanitariamente</v>
      </c>
      <c r="QWZ471" s="265" t="str">
        <f t="shared" si="12130"/>
        <v>Inviable Sanitariamente</v>
      </c>
      <c r="QXA471" s="265" t="str">
        <f t="shared" si="12131"/>
        <v>Inviable Sanitariamente</v>
      </c>
      <c r="QXB471" s="265" t="str">
        <f t="shared" si="12132"/>
        <v>Inviable Sanitariamente</v>
      </c>
      <c r="QXC471" s="265" t="str">
        <f t="shared" si="12133"/>
        <v>Inviable Sanitariamente</v>
      </c>
      <c r="QXD471" s="265" t="str">
        <f t="shared" si="12134"/>
        <v>Inviable Sanitariamente</v>
      </c>
      <c r="QXE471" s="265" t="str">
        <f t="shared" si="12135"/>
        <v>Inviable Sanitariamente</v>
      </c>
      <c r="QXF471" s="265" t="str">
        <f t="shared" si="12136"/>
        <v>Inviable Sanitariamente</v>
      </c>
      <c r="QXG471" s="265" t="str">
        <f t="shared" si="12137"/>
        <v>Inviable Sanitariamente</v>
      </c>
      <c r="QXH471" s="265" t="str">
        <f t="shared" si="12138"/>
        <v>Inviable Sanitariamente</v>
      </c>
      <c r="QXI471" s="265" t="str">
        <f t="shared" si="12139"/>
        <v>Inviable Sanitariamente</v>
      </c>
      <c r="QXJ471" s="265" t="str">
        <f t="shared" si="12140"/>
        <v>Inviable Sanitariamente</v>
      </c>
      <c r="QXK471" s="265" t="str">
        <f t="shared" si="12141"/>
        <v>Inviable Sanitariamente</v>
      </c>
      <c r="QXL471" s="265" t="str">
        <f t="shared" si="12142"/>
        <v>Inviable Sanitariamente</v>
      </c>
      <c r="QXM471" s="265" t="str">
        <f t="shared" si="12143"/>
        <v>Inviable Sanitariamente</v>
      </c>
      <c r="QXN471" s="265" t="str">
        <f t="shared" si="12144"/>
        <v>Inviable Sanitariamente</v>
      </c>
      <c r="QXO471" s="265" t="str">
        <f t="shared" si="12145"/>
        <v>Inviable Sanitariamente</v>
      </c>
      <c r="QXP471" s="265" t="str">
        <f t="shared" si="12146"/>
        <v>Inviable Sanitariamente</v>
      </c>
      <c r="QXQ471" s="265" t="str">
        <f t="shared" si="12147"/>
        <v>Inviable Sanitariamente</v>
      </c>
      <c r="QXR471" s="265" t="str">
        <f t="shared" si="12148"/>
        <v>Inviable Sanitariamente</v>
      </c>
      <c r="QXS471" s="265" t="str">
        <f t="shared" si="12149"/>
        <v>Inviable Sanitariamente</v>
      </c>
      <c r="QXT471" s="265" t="str">
        <f t="shared" si="12150"/>
        <v>Inviable Sanitariamente</v>
      </c>
      <c r="QXU471" s="265" t="str">
        <f t="shared" si="12151"/>
        <v>Inviable Sanitariamente</v>
      </c>
      <c r="QXV471" s="265" t="str">
        <f t="shared" si="12152"/>
        <v>Inviable Sanitariamente</v>
      </c>
      <c r="QXW471" s="265" t="str">
        <f t="shared" si="12153"/>
        <v>Inviable Sanitariamente</v>
      </c>
      <c r="QXX471" s="265" t="str">
        <f t="shared" si="12154"/>
        <v>Inviable Sanitariamente</v>
      </c>
      <c r="QXY471" s="265" t="str">
        <f t="shared" si="12155"/>
        <v>Inviable Sanitariamente</v>
      </c>
      <c r="QXZ471" s="265" t="str">
        <f t="shared" si="12156"/>
        <v>Inviable Sanitariamente</v>
      </c>
      <c r="QYA471" s="265" t="str">
        <f t="shared" si="12157"/>
        <v>Inviable Sanitariamente</v>
      </c>
      <c r="QYB471" s="265" t="str">
        <f t="shared" si="12158"/>
        <v>Inviable Sanitariamente</v>
      </c>
      <c r="QYC471" s="265" t="str">
        <f t="shared" si="12159"/>
        <v>Inviable Sanitariamente</v>
      </c>
      <c r="QYD471" s="265" t="str">
        <f t="shared" si="12160"/>
        <v>Inviable Sanitariamente</v>
      </c>
      <c r="QYE471" s="265" t="str">
        <f t="shared" si="12161"/>
        <v>Inviable Sanitariamente</v>
      </c>
      <c r="QYF471" s="265" t="str">
        <f t="shared" si="12162"/>
        <v>Inviable Sanitariamente</v>
      </c>
      <c r="QYG471" s="265" t="str">
        <f t="shared" si="12163"/>
        <v>Inviable Sanitariamente</v>
      </c>
      <c r="QYH471" s="265" t="str">
        <f t="shared" si="12164"/>
        <v>Inviable Sanitariamente</v>
      </c>
      <c r="QYI471" s="265" t="str">
        <f t="shared" si="12165"/>
        <v>Inviable Sanitariamente</v>
      </c>
      <c r="QYJ471" s="265" t="str">
        <f t="shared" si="12166"/>
        <v>Inviable Sanitariamente</v>
      </c>
      <c r="QYK471" s="265" t="str">
        <f t="shared" si="12167"/>
        <v>Inviable Sanitariamente</v>
      </c>
      <c r="QYL471" s="265" t="str">
        <f t="shared" si="12168"/>
        <v>Inviable Sanitariamente</v>
      </c>
      <c r="QYM471" s="265" t="str">
        <f t="shared" si="12169"/>
        <v>Inviable Sanitariamente</v>
      </c>
      <c r="QYN471" s="265" t="str">
        <f t="shared" si="12170"/>
        <v>Inviable Sanitariamente</v>
      </c>
      <c r="QYO471" s="265" t="str">
        <f t="shared" si="12171"/>
        <v>Inviable Sanitariamente</v>
      </c>
      <c r="QYP471" s="265" t="str">
        <f t="shared" si="12172"/>
        <v>Inviable Sanitariamente</v>
      </c>
      <c r="QYQ471" s="265" t="str">
        <f t="shared" si="12173"/>
        <v>Inviable Sanitariamente</v>
      </c>
      <c r="QYR471" s="265" t="str">
        <f t="shared" si="12174"/>
        <v>Inviable Sanitariamente</v>
      </c>
      <c r="QYS471" s="265" t="str">
        <f t="shared" si="12175"/>
        <v>Inviable Sanitariamente</v>
      </c>
      <c r="QYT471" s="265" t="str">
        <f t="shared" si="12176"/>
        <v>Inviable Sanitariamente</v>
      </c>
      <c r="QYU471" s="265" t="str">
        <f t="shared" si="12177"/>
        <v>Inviable Sanitariamente</v>
      </c>
      <c r="QYV471" s="265" t="str">
        <f t="shared" si="12178"/>
        <v>Inviable Sanitariamente</v>
      </c>
      <c r="QYW471" s="265" t="str">
        <f t="shared" si="12179"/>
        <v>Inviable Sanitariamente</v>
      </c>
      <c r="QYX471" s="265" t="str">
        <f t="shared" si="12180"/>
        <v>Inviable Sanitariamente</v>
      </c>
      <c r="QYY471" s="265" t="str">
        <f t="shared" si="12181"/>
        <v>Inviable Sanitariamente</v>
      </c>
      <c r="QYZ471" s="265" t="str">
        <f t="shared" si="12182"/>
        <v>Inviable Sanitariamente</v>
      </c>
      <c r="QZA471" s="265" t="str">
        <f t="shared" si="12183"/>
        <v>Inviable Sanitariamente</v>
      </c>
      <c r="QZB471" s="265" t="str">
        <f t="shared" si="12184"/>
        <v>Inviable Sanitariamente</v>
      </c>
      <c r="QZC471" s="265" t="str">
        <f t="shared" si="12185"/>
        <v>Inviable Sanitariamente</v>
      </c>
      <c r="QZD471" s="265" t="str">
        <f t="shared" si="12186"/>
        <v>Inviable Sanitariamente</v>
      </c>
      <c r="QZE471" s="265" t="str">
        <f t="shared" si="12187"/>
        <v>Inviable Sanitariamente</v>
      </c>
      <c r="QZF471" s="265" t="str">
        <f t="shared" si="12188"/>
        <v>Inviable Sanitariamente</v>
      </c>
      <c r="QZG471" s="265" t="str">
        <f t="shared" si="12189"/>
        <v>Inviable Sanitariamente</v>
      </c>
      <c r="QZH471" s="265" t="str">
        <f t="shared" si="12190"/>
        <v>Inviable Sanitariamente</v>
      </c>
      <c r="QZI471" s="265" t="str">
        <f t="shared" si="12191"/>
        <v>Inviable Sanitariamente</v>
      </c>
      <c r="QZJ471" s="265" t="str">
        <f t="shared" si="12192"/>
        <v>Inviable Sanitariamente</v>
      </c>
      <c r="QZK471" s="265" t="str">
        <f t="shared" si="12193"/>
        <v>Inviable Sanitariamente</v>
      </c>
      <c r="QZL471" s="265" t="str">
        <f t="shared" si="12194"/>
        <v>Inviable Sanitariamente</v>
      </c>
      <c r="QZM471" s="265" t="str">
        <f t="shared" si="12195"/>
        <v>Inviable Sanitariamente</v>
      </c>
      <c r="QZN471" s="265" t="str">
        <f t="shared" si="12196"/>
        <v>Inviable Sanitariamente</v>
      </c>
      <c r="QZO471" s="265" t="str">
        <f t="shared" si="12197"/>
        <v>Inviable Sanitariamente</v>
      </c>
      <c r="QZP471" s="265" t="str">
        <f t="shared" si="12198"/>
        <v>Inviable Sanitariamente</v>
      </c>
      <c r="QZQ471" s="265" t="str">
        <f t="shared" si="12199"/>
        <v>Inviable Sanitariamente</v>
      </c>
      <c r="QZR471" s="265" t="str">
        <f t="shared" si="12200"/>
        <v>Inviable Sanitariamente</v>
      </c>
      <c r="QZS471" s="265" t="str">
        <f t="shared" si="12201"/>
        <v>Inviable Sanitariamente</v>
      </c>
      <c r="QZT471" s="265" t="str">
        <f t="shared" si="12202"/>
        <v>Inviable Sanitariamente</v>
      </c>
      <c r="QZU471" s="265" t="str">
        <f t="shared" si="12203"/>
        <v>Inviable Sanitariamente</v>
      </c>
      <c r="QZV471" s="265" t="str">
        <f t="shared" si="12204"/>
        <v>Inviable Sanitariamente</v>
      </c>
      <c r="QZW471" s="265" t="str">
        <f t="shared" si="12205"/>
        <v>Inviable Sanitariamente</v>
      </c>
      <c r="QZX471" s="265" t="str">
        <f t="shared" si="12206"/>
        <v>Inviable Sanitariamente</v>
      </c>
      <c r="QZY471" s="265" t="str">
        <f t="shared" si="12207"/>
        <v>Inviable Sanitariamente</v>
      </c>
      <c r="QZZ471" s="265" t="str">
        <f t="shared" si="12208"/>
        <v>Inviable Sanitariamente</v>
      </c>
      <c r="RAA471" s="265" t="str">
        <f t="shared" si="12209"/>
        <v>Inviable Sanitariamente</v>
      </c>
      <c r="RAB471" s="265" t="str">
        <f t="shared" si="12210"/>
        <v>Inviable Sanitariamente</v>
      </c>
      <c r="RAC471" s="265" t="str">
        <f t="shared" si="12211"/>
        <v>Inviable Sanitariamente</v>
      </c>
      <c r="RAD471" s="265" t="str">
        <f t="shared" si="12212"/>
        <v>Inviable Sanitariamente</v>
      </c>
      <c r="RAE471" s="265" t="str">
        <f t="shared" si="12213"/>
        <v>Inviable Sanitariamente</v>
      </c>
      <c r="RAF471" s="265" t="str">
        <f t="shared" si="12214"/>
        <v>Inviable Sanitariamente</v>
      </c>
      <c r="RAG471" s="265" t="str">
        <f t="shared" si="12215"/>
        <v>Inviable Sanitariamente</v>
      </c>
      <c r="RAH471" s="265" t="str">
        <f t="shared" si="12216"/>
        <v>Inviable Sanitariamente</v>
      </c>
      <c r="RAI471" s="265" t="str">
        <f t="shared" si="12217"/>
        <v>Inviable Sanitariamente</v>
      </c>
      <c r="RAJ471" s="265" t="str">
        <f t="shared" si="12218"/>
        <v>Inviable Sanitariamente</v>
      </c>
      <c r="RAK471" s="265" t="str">
        <f t="shared" si="12219"/>
        <v>Inviable Sanitariamente</v>
      </c>
      <c r="RAL471" s="265" t="str">
        <f t="shared" si="12220"/>
        <v>Inviable Sanitariamente</v>
      </c>
      <c r="RAM471" s="265" t="str">
        <f t="shared" si="12221"/>
        <v>Inviable Sanitariamente</v>
      </c>
      <c r="RAN471" s="265" t="str">
        <f t="shared" si="12222"/>
        <v>Inviable Sanitariamente</v>
      </c>
      <c r="RAO471" s="265" t="str">
        <f t="shared" si="12223"/>
        <v>Inviable Sanitariamente</v>
      </c>
      <c r="RAP471" s="265" t="str">
        <f t="shared" si="12224"/>
        <v>Inviable Sanitariamente</v>
      </c>
      <c r="RAQ471" s="265" t="str">
        <f t="shared" si="12225"/>
        <v>Inviable Sanitariamente</v>
      </c>
      <c r="RAR471" s="265" t="str">
        <f t="shared" si="12226"/>
        <v>Inviable Sanitariamente</v>
      </c>
      <c r="RAS471" s="265" t="str">
        <f t="shared" si="12227"/>
        <v>Inviable Sanitariamente</v>
      </c>
      <c r="RAT471" s="265" t="str">
        <f t="shared" si="12228"/>
        <v>Inviable Sanitariamente</v>
      </c>
      <c r="RAU471" s="265" t="str">
        <f t="shared" si="12229"/>
        <v>Inviable Sanitariamente</v>
      </c>
      <c r="RAV471" s="265" t="str">
        <f t="shared" si="12230"/>
        <v>Inviable Sanitariamente</v>
      </c>
      <c r="RAW471" s="265" t="str">
        <f t="shared" si="12231"/>
        <v>Inviable Sanitariamente</v>
      </c>
      <c r="RAX471" s="265" t="str">
        <f t="shared" si="12232"/>
        <v>Inviable Sanitariamente</v>
      </c>
      <c r="RAY471" s="265" t="str">
        <f t="shared" si="12233"/>
        <v>Inviable Sanitariamente</v>
      </c>
      <c r="RAZ471" s="265" t="str">
        <f t="shared" si="12234"/>
        <v>Inviable Sanitariamente</v>
      </c>
      <c r="RBA471" s="265" t="str">
        <f t="shared" si="12235"/>
        <v>Inviable Sanitariamente</v>
      </c>
      <c r="RBB471" s="265" t="str">
        <f t="shared" si="12236"/>
        <v>Inviable Sanitariamente</v>
      </c>
      <c r="RBC471" s="265" t="str">
        <f t="shared" si="12237"/>
        <v>Inviable Sanitariamente</v>
      </c>
      <c r="RBD471" s="265" t="str">
        <f t="shared" si="12238"/>
        <v>Inviable Sanitariamente</v>
      </c>
      <c r="RBE471" s="265" t="str">
        <f t="shared" si="12239"/>
        <v>Inviable Sanitariamente</v>
      </c>
      <c r="RBF471" s="265" t="str">
        <f t="shared" si="12240"/>
        <v>Inviable Sanitariamente</v>
      </c>
      <c r="RBG471" s="265" t="str">
        <f t="shared" si="12241"/>
        <v>Inviable Sanitariamente</v>
      </c>
      <c r="RBH471" s="265" t="str">
        <f t="shared" si="12242"/>
        <v>Inviable Sanitariamente</v>
      </c>
      <c r="RBI471" s="265" t="str">
        <f t="shared" si="12243"/>
        <v>Inviable Sanitariamente</v>
      </c>
      <c r="RBJ471" s="265" t="str">
        <f t="shared" si="12244"/>
        <v>Inviable Sanitariamente</v>
      </c>
      <c r="RBK471" s="265" t="str">
        <f t="shared" si="12245"/>
        <v>Inviable Sanitariamente</v>
      </c>
      <c r="RBL471" s="265" t="str">
        <f t="shared" si="12246"/>
        <v>Inviable Sanitariamente</v>
      </c>
      <c r="RBM471" s="265" t="str">
        <f t="shared" si="12247"/>
        <v>Inviable Sanitariamente</v>
      </c>
      <c r="RBN471" s="265" t="str">
        <f t="shared" si="12248"/>
        <v>Inviable Sanitariamente</v>
      </c>
      <c r="RBO471" s="265" t="str">
        <f t="shared" si="12249"/>
        <v>Inviable Sanitariamente</v>
      </c>
      <c r="RBP471" s="265" t="str">
        <f t="shared" si="12250"/>
        <v>Inviable Sanitariamente</v>
      </c>
      <c r="RBQ471" s="265" t="str">
        <f t="shared" si="12251"/>
        <v>Inviable Sanitariamente</v>
      </c>
      <c r="RBR471" s="265" t="str">
        <f t="shared" si="12252"/>
        <v>Inviable Sanitariamente</v>
      </c>
      <c r="RBS471" s="265" t="str">
        <f t="shared" si="12253"/>
        <v>Inviable Sanitariamente</v>
      </c>
      <c r="RBT471" s="265" t="str">
        <f t="shared" si="12254"/>
        <v>Inviable Sanitariamente</v>
      </c>
      <c r="RBU471" s="265" t="str">
        <f t="shared" si="12255"/>
        <v>Inviable Sanitariamente</v>
      </c>
      <c r="RBV471" s="265" t="str">
        <f t="shared" si="12256"/>
        <v>Inviable Sanitariamente</v>
      </c>
      <c r="RBW471" s="265" t="str">
        <f t="shared" si="12257"/>
        <v>Inviable Sanitariamente</v>
      </c>
      <c r="RBX471" s="265" t="str">
        <f t="shared" si="12258"/>
        <v>Inviable Sanitariamente</v>
      </c>
      <c r="RBY471" s="265" t="str">
        <f t="shared" si="12259"/>
        <v>Inviable Sanitariamente</v>
      </c>
      <c r="RBZ471" s="265" t="str">
        <f t="shared" si="12260"/>
        <v>Inviable Sanitariamente</v>
      </c>
      <c r="RCA471" s="265" t="str">
        <f t="shared" si="12261"/>
        <v>Inviable Sanitariamente</v>
      </c>
      <c r="RCB471" s="265" t="str">
        <f t="shared" si="12262"/>
        <v>Inviable Sanitariamente</v>
      </c>
      <c r="RCC471" s="265" t="str">
        <f t="shared" si="12263"/>
        <v>Inviable Sanitariamente</v>
      </c>
      <c r="RCD471" s="265" t="str">
        <f t="shared" si="12264"/>
        <v>Inviable Sanitariamente</v>
      </c>
      <c r="RCE471" s="265" t="str">
        <f t="shared" si="12265"/>
        <v>Inviable Sanitariamente</v>
      </c>
      <c r="RCF471" s="265" t="str">
        <f t="shared" si="12266"/>
        <v>Inviable Sanitariamente</v>
      </c>
      <c r="RCG471" s="265" t="str">
        <f t="shared" si="12267"/>
        <v>Inviable Sanitariamente</v>
      </c>
      <c r="RCH471" s="265" t="str">
        <f t="shared" si="12268"/>
        <v>Inviable Sanitariamente</v>
      </c>
      <c r="RCI471" s="265" t="str">
        <f t="shared" si="12269"/>
        <v>Inviable Sanitariamente</v>
      </c>
      <c r="RCJ471" s="265" t="str">
        <f t="shared" si="12270"/>
        <v>Inviable Sanitariamente</v>
      </c>
      <c r="RCK471" s="265" t="str">
        <f t="shared" si="12271"/>
        <v>Inviable Sanitariamente</v>
      </c>
      <c r="RCL471" s="265" t="str">
        <f t="shared" si="12272"/>
        <v>Inviable Sanitariamente</v>
      </c>
      <c r="RCM471" s="265" t="str">
        <f t="shared" si="12273"/>
        <v>Inviable Sanitariamente</v>
      </c>
      <c r="RCN471" s="265" t="str">
        <f t="shared" si="12274"/>
        <v>Inviable Sanitariamente</v>
      </c>
      <c r="RCO471" s="265" t="str">
        <f t="shared" si="12275"/>
        <v>Inviable Sanitariamente</v>
      </c>
      <c r="RCP471" s="265" t="str">
        <f t="shared" si="12276"/>
        <v>Inviable Sanitariamente</v>
      </c>
      <c r="RCQ471" s="265" t="str">
        <f t="shared" si="12277"/>
        <v>Inviable Sanitariamente</v>
      </c>
      <c r="RCR471" s="265" t="str">
        <f t="shared" si="12278"/>
        <v>Inviable Sanitariamente</v>
      </c>
      <c r="RCS471" s="265" t="str">
        <f t="shared" si="12279"/>
        <v>Inviable Sanitariamente</v>
      </c>
      <c r="RCT471" s="265" t="str">
        <f t="shared" si="12280"/>
        <v>Inviable Sanitariamente</v>
      </c>
      <c r="RCU471" s="265" t="str">
        <f t="shared" si="12281"/>
        <v>Inviable Sanitariamente</v>
      </c>
      <c r="RCV471" s="265" t="str">
        <f t="shared" si="12282"/>
        <v>Inviable Sanitariamente</v>
      </c>
      <c r="RCW471" s="265" t="str">
        <f t="shared" si="12283"/>
        <v>Inviable Sanitariamente</v>
      </c>
      <c r="RCX471" s="265" t="str">
        <f t="shared" si="12284"/>
        <v>Inviable Sanitariamente</v>
      </c>
      <c r="RCY471" s="265" t="str">
        <f t="shared" si="12285"/>
        <v>Inviable Sanitariamente</v>
      </c>
      <c r="RCZ471" s="265" t="str">
        <f t="shared" si="12286"/>
        <v>Inviable Sanitariamente</v>
      </c>
      <c r="RDA471" s="265" t="str">
        <f t="shared" si="12287"/>
        <v>Inviable Sanitariamente</v>
      </c>
      <c r="RDB471" s="265" t="str">
        <f t="shared" si="12288"/>
        <v>Inviable Sanitariamente</v>
      </c>
      <c r="RDC471" s="265" t="str">
        <f t="shared" si="12289"/>
        <v>Inviable Sanitariamente</v>
      </c>
      <c r="RDD471" s="265" t="str">
        <f t="shared" si="12290"/>
        <v>Inviable Sanitariamente</v>
      </c>
      <c r="RDE471" s="265" t="str">
        <f t="shared" si="12291"/>
        <v>Inviable Sanitariamente</v>
      </c>
      <c r="RDF471" s="265" t="str">
        <f t="shared" si="12292"/>
        <v>Inviable Sanitariamente</v>
      </c>
      <c r="RDG471" s="265" t="str">
        <f t="shared" si="12293"/>
        <v>Inviable Sanitariamente</v>
      </c>
      <c r="RDH471" s="265" t="str">
        <f t="shared" si="12294"/>
        <v>Inviable Sanitariamente</v>
      </c>
      <c r="RDI471" s="265" t="str">
        <f t="shared" si="12295"/>
        <v>Inviable Sanitariamente</v>
      </c>
      <c r="RDJ471" s="265" t="str">
        <f t="shared" si="12296"/>
        <v>Inviable Sanitariamente</v>
      </c>
      <c r="RDK471" s="265" t="str">
        <f t="shared" si="12297"/>
        <v>Inviable Sanitariamente</v>
      </c>
      <c r="RDL471" s="265" t="str">
        <f t="shared" si="12298"/>
        <v>Inviable Sanitariamente</v>
      </c>
      <c r="RDM471" s="265" t="str">
        <f t="shared" si="12299"/>
        <v>Inviable Sanitariamente</v>
      </c>
      <c r="RDN471" s="265" t="str">
        <f t="shared" si="12300"/>
        <v>Inviable Sanitariamente</v>
      </c>
      <c r="RDO471" s="265" t="str">
        <f t="shared" si="12301"/>
        <v>Inviable Sanitariamente</v>
      </c>
      <c r="RDP471" s="265" t="str">
        <f t="shared" si="12302"/>
        <v>Inviable Sanitariamente</v>
      </c>
      <c r="RDQ471" s="265" t="str">
        <f t="shared" si="12303"/>
        <v>Inviable Sanitariamente</v>
      </c>
      <c r="RDR471" s="265" t="str">
        <f t="shared" si="12304"/>
        <v>Inviable Sanitariamente</v>
      </c>
      <c r="RDS471" s="265" t="str">
        <f t="shared" si="12305"/>
        <v>Inviable Sanitariamente</v>
      </c>
      <c r="RDT471" s="265" t="str">
        <f t="shared" si="12306"/>
        <v>Inviable Sanitariamente</v>
      </c>
      <c r="RDU471" s="265" t="str">
        <f t="shared" si="12307"/>
        <v>Inviable Sanitariamente</v>
      </c>
      <c r="RDV471" s="265" t="str">
        <f t="shared" si="12308"/>
        <v>Inviable Sanitariamente</v>
      </c>
      <c r="RDW471" s="265" t="str">
        <f t="shared" si="12309"/>
        <v>Inviable Sanitariamente</v>
      </c>
      <c r="RDX471" s="265" t="str">
        <f t="shared" si="12310"/>
        <v>Inviable Sanitariamente</v>
      </c>
      <c r="RDY471" s="265" t="str">
        <f t="shared" si="12311"/>
        <v>Inviable Sanitariamente</v>
      </c>
      <c r="RDZ471" s="265" t="str">
        <f t="shared" si="12312"/>
        <v>Inviable Sanitariamente</v>
      </c>
      <c r="REA471" s="265" t="str">
        <f t="shared" si="12313"/>
        <v>Inviable Sanitariamente</v>
      </c>
      <c r="REB471" s="265" t="str">
        <f t="shared" si="12314"/>
        <v>Inviable Sanitariamente</v>
      </c>
      <c r="REC471" s="265" t="str">
        <f t="shared" si="12315"/>
        <v>Inviable Sanitariamente</v>
      </c>
      <c r="RED471" s="265" t="str">
        <f t="shared" si="12316"/>
        <v>Inviable Sanitariamente</v>
      </c>
      <c r="REE471" s="265" t="str">
        <f t="shared" si="12317"/>
        <v>Inviable Sanitariamente</v>
      </c>
      <c r="REF471" s="265" t="str">
        <f t="shared" si="12318"/>
        <v>Inviable Sanitariamente</v>
      </c>
      <c r="REG471" s="265" t="str">
        <f t="shared" si="12319"/>
        <v>Inviable Sanitariamente</v>
      </c>
      <c r="REH471" s="265" t="str">
        <f t="shared" si="12320"/>
        <v>Inviable Sanitariamente</v>
      </c>
      <c r="REI471" s="265" t="str">
        <f t="shared" si="12321"/>
        <v>Inviable Sanitariamente</v>
      </c>
      <c r="REJ471" s="265" t="str">
        <f t="shared" si="12322"/>
        <v>Inviable Sanitariamente</v>
      </c>
      <c r="REK471" s="265" t="str">
        <f t="shared" si="12323"/>
        <v>Inviable Sanitariamente</v>
      </c>
      <c r="REL471" s="265" t="str">
        <f t="shared" si="12324"/>
        <v>Inviable Sanitariamente</v>
      </c>
      <c r="REM471" s="265" t="str">
        <f t="shared" si="12325"/>
        <v>Inviable Sanitariamente</v>
      </c>
      <c r="REN471" s="265" t="str">
        <f t="shared" si="12326"/>
        <v>Inviable Sanitariamente</v>
      </c>
      <c r="REO471" s="265" t="str">
        <f t="shared" si="12327"/>
        <v>Inviable Sanitariamente</v>
      </c>
      <c r="REP471" s="265" t="str">
        <f t="shared" si="12328"/>
        <v>Inviable Sanitariamente</v>
      </c>
      <c r="REQ471" s="265" t="str">
        <f t="shared" si="12329"/>
        <v>Inviable Sanitariamente</v>
      </c>
      <c r="RER471" s="265" t="str">
        <f t="shared" si="12330"/>
        <v>Inviable Sanitariamente</v>
      </c>
      <c r="RES471" s="265" t="str">
        <f t="shared" si="12331"/>
        <v>Inviable Sanitariamente</v>
      </c>
      <c r="RET471" s="265" t="str">
        <f t="shared" si="12332"/>
        <v>Inviable Sanitariamente</v>
      </c>
      <c r="REU471" s="265" t="str">
        <f t="shared" si="12333"/>
        <v>Inviable Sanitariamente</v>
      </c>
      <c r="REV471" s="265" t="str">
        <f t="shared" si="12334"/>
        <v>Inviable Sanitariamente</v>
      </c>
      <c r="REW471" s="265" t="str">
        <f t="shared" si="12335"/>
        <v>Inviable Sanitariamente</v>
      </c>
      <c r="REX471" s="265" t="str">
        <f t="shared" si="12336"/>
        <v>Inviable Sanitariamente</v>
      </c>
      <c r="REY471" s="265" t="str">
        <f t="shared" si="12337"/>
        <v>Inviable Sanitariamente</v>
      </c>
      <c r="REZ471" s="265" t="str">
        <f t="shared" si="12338"/>
        <v>Inviable Sanitariamente</v>
      </c>
      <c r="RFA471" s="265" t="str">
        <f t="shared" si="12339"/>
        <v>Inviable Sanitariamente</v>
      </c>
      <c r="RFB471" s="265" t="str">
        <f t="shared" si="12340"/>
        <v>Inviable Sanitariamente</v>
      </c>
      <c r="RFC471" s="265" t="str">
        <f t="shared" si="12341"/>
        <v>Inviable Sanitariamente</v>
      </c>
      <c r="RFD471" s="265" t="str">
        <f t="shared" si="12342"/>
        <v>Inviable Sanitariamente</v>
      </c>
      <c r="RFE471" s="265" t="str">
        <f t="shared" si="12343"/>
        <v>Inviable Sanitariamente</v>
      </c>
      <c r="RFF471" s="265" t="str">
        <f t="shared" si="12344"/>
        <v>Inviable Sanitariamente</v>
      </c>
      <c r="RFG471" s="265" t="str">
        <f t="shared" si="12345"/>
        <v>Inviable Sanitariamente</v>
      </c>
      <c r="RFH471" s="265" t="str">
        <f t="shared" si="12346"/>
        <v>Inviable Sanitariamente</v>
      </c>
      <c r="RFI471" s="265" t="str">
        <f t="shared" si="12347"/>
        <v>Inviable Sanitariamente</v>
      </c>
      <c r="RFJ471" s="265" t="str">
        <f t="shared" si="12348"/>
        <v>Inviable Sanitariamente</v>
      </c>
      <c r="RFK471" s="265" t="str">
        <f t="shared" si="12349"/>
        <v>Inviable Sanitariamente</v>
      </c>
      <c r="RFL471" s="265" t="str">
        <f t="shared" si="12350"/>
        <v>Inviable Sanitariamente</v>
      </c>
      <c r="RFM471" s="265" t="str">
        <f t="shared" si="12351"/>
        <v>Inviable Sanitariamente</v>
      </c>
      <c r="RFN471" s="265" t="str">
        <f t="shared" si="12352"/>
        <v>Inviable Sanitariamente</v>
      </c>
      <c r="RFO471" s="265" t="str">
        <f t="shared" si="12353"/>
        <v>Inviable Sanitariamente</v>
      </c>
      <c r="RFP471" s="265" t="str">
        <f t="shared" si="12354"/>
        <v>Inviable Sanitariamente</v>
      </c>
      <c r="RFQ471" s="265" t="str">
        <f t="shared" si="12355"/>
        <v>Inviable Sanitariamente</v>
      </c>
      <c r="RFR471" s="265" t="str">
        <f t="shared" si="12356"/>
        <v>Inviable Sanitariamente</v>
      </c>
      <c r="RFS471" s="265" t="str">
        <f t="shared" si="12357"/>
        <v>Inviable Sanitariamente</v>
      </c>
      <c r="RFT471" s="265" t="str">
        <f t="shared" si="12358"/>
        <v>Inviable Sanitariamente</v>
      </c>
      <c r="RFU471" s="265" t="str">
        <f t="shared" si="12359"/>
        <v>Inviable Sanitariamente</v>
      </c>
      <c r="RFV471" s="265" t="str">
        <f t="shared" si="12360"/>
        <v>Inviable Sanitariamente</v>
      </c>
      <c r="RFW471" s="265" t="str">
        <f t="shared" si="12361"/>
        <v>Inviable Sanitariamente</v>
      </c>
      <c r="RFX471" s="265" t="str">
        <f t="shared" si="12362"/>
        <v>Inviable Sanitariamente</v>
      </c>
      <c r="RFY471" s="265" t="str">
        <f t="shared" si="12363"/>
        <v>Inviable Sanitariamente</v>
      </c>
      <c r="RFZ471" s="265" t="str">
        <f t="shared" si="12364"/>
        <v>Inviable Sanitariamente</v>
      </c>
      <c r="RGA471" s="265" t="str">
        <f t="shared" si="12365"/>
        <v>Inviable Sanitariamente</v>
      </c>
      <c r="RGB471" s="265" t="str">
        <f t="shared" si="12366"/>
        <v>Inviable Sanitariamente</v>
      </c>
      <c r="RGC471" s="265" t="str">
        <f t="shared" si="12367"/>
        <v>Inviable Sanitariamente</v>
      </c>
      <c r="RGD471" s="265" t="str">
        <f t="shared" si="12368"/>
        <v>Inviable Sanitariamente</v>
      </c>
      <c r="RGE471" s="265" t="str">
        <f t="shared" si="12369"/>
        <v>Inviable Sanitariamente</v>
      </c>
      <c r="RGF471" s="265" t="str">
        <f t="shared" si="12370"/>
        <v>Inviable Sanitariamente</v>
      </c>
      <c r="RGG471" s="265" t="str">
        <f t="shared" si="12371"/>
        <v>Inviable Sanitariamente</v>
      </c>
      <c r="RGH471" s="265" t="str">
        <f t="shared" si="12372"/>
        <v>Inviable Sanitariamente</v>
      </c>
      <c r="RGI471" s="265" t="str">
        <f t="shared" si="12373"/>
        <v>Inviable Sanitariamente</v>
      </c>
      <c r="RGJ471" s="265" t="str">
        <f t="shared" si="12374"/>
        <v>Inviable Sanitariamente</v>
      </c>
      <c r="RGK471" s="265" t="str">
        <f t="shared" si="12375"/>
        <v>Inviable Sanitariamente</v>
      </c>
      <c r="RGL471" s="265" t="str">
        <f t="shared" si="12376"/>
        <v>Inviable Sanitariamente</v>
      </c>
      <c r="RGM471" s="265" t="str">
        <f t="shared" si="12377"/>
        <v>Inviable Sanitariamente</v>
      </c>
      <c r="RGN471" s="265" t="str">
        <f t="shared" si="12378"/>
        <v>Inviable Sanitariamente</v>
      </c>
      <c r="RGO471" s="265" t="str">
        <f t="shared" si="12379"/>
        <v>Inviable Sanitariamente</v>
      </c>
      <c r="RGP471" s="265" t="str">
        <f t="shared" si="12380"/>
        <v>Inviable Sanitariamente</v>
      </c>
      <c r="RGQ471" s="265" t="str">
        <f t="shared" si="12381"/>
        <v>Inviable Sanitariamente</v>
      </c>
      <c r="RGR471" s="265" t="str">
        <f t="shared" si="12382"/>
        <v>Inviable Sanitariamente</v>
      </c>
      <c r="RGS471" s="265" t="str">
        <f t="shared" si="12383"/>
        <v>Inviable Sanitariamente</v>
      </c>
      <c r="RGT471" s="265" t="str">
        <f t="shared" si="12384"/>
        <v>Inviable Sanitariamente</v>
      </c>
      <c r="RGU471" s="265" t="str">
        <f t="shared" si="12385"/>
        <v>Inviable Sanitariamente</v>
      </c>
      <c r="RGV471" s="265" t="str">
        <f t="shared" si="12386"/>
        <v>Inviable Sanitariamente</v>
      </c>
      <c r="RGW471" s="265" t="str">
        <f t="shared" si="12387"/>
        <v>Inviable Sanitariamente</v>
      </c>
      <c r="RGX471" s="265" t="str">
        <f t="shared" si="12388"/>
        <v>Inviable Sanitariamente</v>
      </c>
      <c r="RGY471" s="265" t="str">
        <f t="shared" si="12389"/>
        <v>Inviable Sanitariamente</v>
      </c>
      <c r="RGZ471" s="265" t="str">
        <f t="shared" si="12390"/>
        <v>Inviable Sanitariamente</v>
      </c>
      <c r="RHA471" s="265" t="str">
        <f t="shared" si="12391"/>
        <v>Inviable Sanitariamente</v>
      </c>
      <c r="RHB471" s="265" t="str">
        <f t="shared" si="12392"/>
        <v>Inviable Sanitariamente</v>
      </c>
      <c r="RHC471" s="265" t="str">
        <f t="shared" si="12393"/>
        <v>Inviable Sanitariamente</v>
      </c>
      <c r="RHD471" s="265" t="str">
        <f t="shared" si="12394"/>
        <v>Inviable Sanitariamente</v>
      </c>
      <c r="RHE471" s="265" t="str">
        <f t="shared" si="12395"/>
        <v>Inviable Sanitariamente</v>
      </c>
      <c r="RHF471" s="265" t="str">
        <f t="shared" si="12396"/>
        <v>Inviable Sanitariamente</v>
      </c>
      <c r="RHG471" s="265" t="str">
        <f t="shared" si="12397"/>
        <v>Inviable Sanitariamente</v>
      </c>
      <c r="RHH471" s="265" t="str">
        <f t="shared" si="12398"/>
        <v>Inviable Sanitariamente</v>
      </c>
      <c r="RHI471" s="265" t="str">
        <f t="shared" si="12399"/>
        <v>Inviable Sanitariamente</v>
      </c>
      <c r="RHJ471" s="265" t="str">
        <f t="shared" si="12400"/>
        <v>Inviable Sanitariamente</v>
      </c>
      <c r="RHK471" s="265" t="str">
        <f t="shared" si="12401"/>
        <v>Inviable Sanitariamente</v>
      </c>
      <c r="RHL471" s="265" t="str">
        <f t="shared" si="12402"/>
        <v>Inviable Sanitariamente</v>
      </c>
      <c r="RHM471" s="265" t="str">
        <f t="shared" si="12403"/>
        <v>Inviable Sanitariamente</v>
      </c>
      <c r="RHN471" s="265" t="str">
        <f t="shared" si="12404"/>
        <v>Inviable Sanitariamente</v>
      </c>
      <c r="RHO471" s="265" t="str">
        <f t="shared" si="12405"/>
        <v>Inviable Sanitariamente</v>
      </c>
      <c r="RHP471" s="265" t="str">
        <f t="shared" si="12406"/>
        <v>Inviable Sanitariamente</v>
      </c>
      <c r="RHQ471" s="265" t="str">
        <f t="shared" si="12407"/>
        <v>Inviable Sanitariamente</v>
      </c>
      <c r="RHR471" s="265" t="str">
        <f t="shared" si="12408"/>
        <v>Inviable Sanitariamente</v>
      </c>
      <c r="RHS471" s="265" t="str">
        <f t="shared" si="12409"/>
        <v>Inviable Sanitariamente</v>
      </c>
      <c r="RHT471" s="265" t="str">
        <f t="shared" si="12410"/>
        <v>Inviable Sanitariamente</v>
      </c>
      <c r="RHU471" s="265" t="str">
        <f t="shared" si="12411"/>
        <v>Inviable Sanitariamente</v>
      </c>
      <c r="RHV471" s="265" t="str">
        <f t="shared" si="12412"/>
        <v>Inviable Sanitariamente</v>
      </c>
      <c r="RHW471" s="265" t="str">
        <f t="shared" si="12413"/>
        <v>Inviable Sanitariamente</v>
      </c>
      <c r="RHX471" s="265" t="str">
        <f t="shared" si="12414"/>
        <v>Inviable Sanitariamente</v>
      </c>
      <c r="RHY471" s="265" t="str">
        <f t="shared" si="12415"/>
        <v>Inviable Sanitariamente</v>
      </c>
      <c r="RHZ471" s="265" t="str">
        <f t="shared" si="12416"/>
        <v>Inviable Sanitariamente</v>
      </c>
      <c r="RIA471" s="265" t="str">
        <f t="shared" si="12417"/>
        <v>Inviable Sanitariamente</v>
      </c>
      <c r="RIB471" s="265" t="str">
        <f t="shared" si="12418"/>
        <v>Inviable Sanitariamente</v>
      </c>
      <c r="RIC471" s="265" t="str">
        <f t="shared" si="12419"/>
        <v>Inviable Sanitariamente</v>
      </c>
      <c r="RID471" s="265" t="str">
        <f t="shared" si="12420"/>
        <v>Inviable Sanitariamente</v>
      </c>
      <c r="RIE471" s="265" t="str">
        <f t="shared" si="12421"/>
        <v>Inviable Sanitariamente</v>
      </c>
      <c r="RIF471" s="265" t="str">
        <f t="shared" si="12422"/>
        <v>Inviable Sanitariamente</v>
      </c>
      <c r="RIG471" s="265" t="str">
        <f t="shared" si="12423"/>
        <v>Inviable Sanitariamente</v>
      </c>
      <c r="RIH471" s="265" t="str">
        <f t="shared" si="12424"/>
        <v>Inviable Sanitariamente</v>
      </c>
      <c r="RII471" s="265" t="str">
        <f t="shared" si="12425"/>
        <v>Inviable Sanitariamente</v>
      </c>
      <c r="RIJ471" s="265" t="str">
        <f t="shared" si="12426"/>
        <v>Inviable Sanitariamente</v>
      </c>
      <c r="RIK471" s="265" t="str">
        <f t="shared" si="12427"/>
        <v>Inviable Sanitariamente</v>
      </c>
      <c r="RIL471" s="265" t="str">
        <f t="shared" si="12428"/>
        <v>Inviable Sanitariamente</v>
      </c>
      <c r="RIM471" s="265" t="str">
        <f t="shared" si="12429"/>
        <v>Inviable Sanitariamente</v>
      </c>
      <c r="RIN471" s="265" t="str">
        <f t="shared" si="12430"/>
        <v>Inviable Sanitariamente</v>
      </c>
      <c r="RIO471" s="265" t="str">
        <f t="shared" si="12431"/>
        <v>Inviable Sanitariamente</v>
      </c>
      <c r="RIP471" s="265" t="str">
        <f t="shared" si="12432"/>
        <v>Inviable Sanitariamente</v>
      </c>
      <c r="RIQ471" s="265" t="str">
        <f t="shared" si="12433"/>
        <v>Inviable Sanitariamente</v>
      </c>
      <c r="RIR471" s="265" t="str">
        <f t="shared" si="12434"/>
        <v>Inviable Sanitariamente</v>
      </c>
      <c r="RIS471" s="265" t="str">
        <f t="shared" si="12435"/>
        <v>Inviable Sanitariamente</v>
      </c>
      <c r="RIT471" s="265" t="str">
        <f t="shared" si="12436"/>
        <v>Inviable Sanitariamente</v>
      </c>
      <c r="RIU471" s="265" t="str">
        <f t="shared" si="12437"/>
        <v>Inviable Sanitariamente</v>
      </c>
      <c r="RIV471" s="265" t="str">
        <f t="shared" si="12438"/>
        <v>Inviable Sanitariamente</v>
      </c>
      <c r="RIW471" s="265" t="str">
        <f t="shared" si="12439"/>
        <v>Inviable Sanitariamente</v>
      </c>
      <c r="RIX471" s="265" t="str">
        <f t="shared" si="12440"/>
        <v>Inviable Sanitariamente</v>
      </c>
      <c r="RIY471" s="265" t="str">
        <f t="shared" si="12441"/>
        <v>Inviable Sanitariamente</v>
      </c>
      <c r="RIZ471" s="265" t="str">
        <f t="shared" si="12442"/>
        <v>Inviable Sanitariamente</v>
      </c>
      <c r="RJA471" s="265" t="str">
        <f t="shared" si="12443"/>
        <v>Inviable Sanitariamente</v>
      </c>
      <c r="RJB471" s="265" t="str">
        <f t="shared" si="12444"/>
        <v>Inviable Sanitariamente</v>
      </c>
      <c r="RJC471" s="265" t="str">
        <f t="shared" si="12445"/>
        <v>Inviable Sanitariamente</v>
      </c>
      <c r="RJD471" s="265" t="str">
        <f t="shared" si="12446"/>
        <v>Inviable Sanitariamente</v>
      </c>
      <c r="RJE471" s="265" t="str">
        <f t="shared" si="12447"/>
        <v>Inviable Sanitariamente</v>
      </c>
      <c r="RJF471" s="265" t="str">
        <f t="shared" si="12448"/>
        <v>Inviable Sanitariamente</v>
      </c>
      <c r="RJG471" s="265" t="str">
        <f t="shared" si="12449"/>
        <v>Inviable Sanitariamente</v>
      </c>
      <c r="RJH471" s="265" t="str">
        <f t="shared" si="12450"/>
        <v>Inviable Sanitariamente</v>
      </c>
      <c r="RJI471" s="265" t="str">
        <f t="shared" si="12451"/>
        <v>Inviable Sanitariamente</v>
      </c>
      <c r="RJJ471" s="265" t="str">
        <f t="shared" si="12452"/>
        <v>Inviable Sanitariamente</v>
      </c>
      <c r="RJK471" s="265" t="str">
        <f t="shared" si="12453"/>
        <v>Inviable Sanitariamente</v>
      </c>
      <c r="RJL471" s="265" t="str">
        <f t="shared" si="12454"/>
        <v>Inviable Sanitariamente</v>
      </c>
      <c r="RJM471" s="265" t="str">
        <f t="shared" si="12455"/>
        <v>Inviable Sanitariamente</v>
      </c>
      <c r="RJN471" s="265" t="str">
        <f t="shared" si="12456"/>
        <v>Inviable Sanitariamente</v>
      </c>
      <c r="RJO471" s="265" t="str">
        <f t="shared" si="12457"/>
        <v>Inviable Sanitariamente</v>
      </c>
      <c r="RJP471" s="265" t="str">
        <f t="shared" si="12458"/>
        <v>Inviable Sanitariamente</v>
      </c>
      <c r="RJQ471" s="265" t="str">
        <f t="shared" si="12459"/>
        <v>Inviable Sanitariamente</v>
      </c>
      <c r="RJR471" s="265" t="str">
        <f t="shared" si="12460"/>
        <v>Inviable Sanitariamente</v>
      </c>
      <c r="RJS471" s="265" t="str">
        <f t="shared" si="12461"/>
        <v>Inviable Sanitariamente</v>
      </c>
      <c r="RJT471" s="265" t="str">
        <f t="shared" si="12462"/>
        <v>Inviable Sanitariamente</v>
      </c>
      <c r="RJU471" s="265" t="str">
        <f t="shared" si="12463"/>
        <v>Inviable Sanitariamente</v>
      </c>
      <c r="RJV471" s="265" t="str">
        <f t="shared" si="12464"/>
        <v>Inviable Sanitariamente</v>
      </c>
      <c r="RJW471" s="265" t="str">
        <f t="shared" si="12465"/>
        <v>Inviable Sanitariamente</v>
      </c>
      <c r="RJX471" s="265" t="str">
        <f t="shared" si="12466"/>
        <v>Inviable Sanitariamente</v>
      </c>
      <c r="RJY471" s="265" t="str">
        <f t="shared" si="12467"/>
        <v>Inviable Sanitariamente</v>
      </c>
      <c r="RJZ471" s="265" t="str">
        <f t="shared" si="12468"/>
        <v>Inviable Sanitariamente</v>
      </c>
      <c r="RKA471" s="265" t="str">
        <f t="shared" si="12469"/>
        <v>Inviable Sanitariamente</v>
      </c>
      <c r="RKB471" s="265" t="str">
        <f t="shared" si="12470"/>
        <v>Inviable Sanitariamente</v>
      </c>
      <c r="RKC471" s="265" t="str">
        <f t="shared" si="12471"/>
        <v>Inviable Sanitariamente</v>
      </c>
      <c r="RKD471" s="265" t="str">
        <f t="shared" si="12472"/>
        <v>Inviable Sanitariamente</v>
      </c>
      <c r="RKE471" s="265" t="str">
        <f t="shared" si="12473"/>
        <v>Inviable Sanitariamente</v>
      </c>
      <c r="RKF471" s="265" t="str">
        <f t="shared" si="12474"/>
        <v>Inviable Sanitariamente</v>
      </c>
      <c r="RKG471" s="265" t="str">
        <f t="shared" si="12475"/>
        <v>Inviable Sanitariamente</v>
      </c>
      <c r="RKH471" s="265" t="str">
        <f t="shared" si="12476"/>
        <v>Inviable Sanitariamente</v>
      </c>
      <c r="RKI471" s="265" t="str">
        <f t="shared" si="12477"/>
        <v>Inviable Sanitariamente</v>
      </c>
      <c r="RKJ471" s="265" t="str">
        <f t="shared" si="12478"/>
        <v>Inviable Sanitariamente</v>
      </c>
      <c r="RKK471" s="265" t="str">
        <f t="shared" si="12479"/>
        <v>Inviable Sanitariamente</v>
      </c>
      <c r="RKL471" s="265" t="str">
        <f t="shared" si="12480"/>
        <v>Inviable Sanitariamente</v>
      </c>
      <c r="RKM471" s="265" t="str">
        <f t="shared" si="12481"/>
        <v>Inviable Sanitariamente</v>
      </c>
      <c r="RKN471" s="265" t="str">
        <f t="shared" si="12482"/>
        <v>Inviable Sanitariamente</v>
      </c>
      <c r="RKO471" s="265" t="str">
        <f t="shared" si="12483"/>
        <v>Inviable Sanitariamente</v>
      </c>
      <c r="RKP471" s="265" t="str">
        <f t="shared" si="12484"/>
        <v>Inviable Sanitariamente</v>
      </c>
      <c r="RKQ471" s="265" t="str">
        <f t="shared" si="12485"/>
        <v>Inviable Sanitariamente</v>
      </c>
      <c r="RKR471" s="265" t="str">
        <f t="shared" si="12486"/>
        <v>Inviable Sanitariamente</v>
      </c>
      <c r="RKS471" s="265" t="str">
        <f t="shared" si="12487"/>
        <v>Inviable Sanitariamente</v>
      </c>
      <c r="RKT471" s="265" t="str">
        <f t="shared" si="12488"/>
        <v>Inviable Sanitariamente</v>
      </c>
      <c r="RKU471" s="265" t="str">
        <f t="shared" si="12489"/>
        <v>Inviable Sanitariamente</v>
      </c>
      <c r="RKV471" s="265" t="str">
        <f t="shared" si="12490"/>
        <v>Inviable Sanitariamente</v>
      </c>
      <c r="RKW471" s="265" t="str">
        <f t="shared" si="12491"/>
        <v>Inviable Sanitariamente</v>
      </c>
      <c r="RKX471" s="265" t="str">
        <f t="shared" si="12492"/>
        <v>Inviable Sanitariamente</v>
      </c>
      <c r="RKY471" s="265" t="str">
        <f t="shared" si="12493"/>
        <v>Inviable Sanitariamente</v>
      </c>
      <c r="RKZ471" s="265" t="str">
        <f t="shared" si="12494"/>
        <v>Inviable Sanitariamente</v>
      </c>
      <c r="RLA471" s="265" t="str">
        <f t="shared" si="12495"/>
        <v>Inviable Sanitariamente</v>
      </c>
      <c r="RLB471" s="265" t="str">
        <f t="shared" si="12496"/>
        <v>Inviable Sanitariamente</v>
      </c>
      <c r="RLC471" s="265" t="str">
        <f t="shared" si="12497"/>
        <v>Inviable Sanitariamente</v>
      </c>
      <c r="RLD471" s="265" t="str">
        <f t="shared" si="12498"/>
        <v>Inviable Sanitariamente</v>
      </c>
      <c r="RLE471" s="265" t="str">
        <f t="shared" si="12499"/>
        <v>Inviable Sanitariamente</v>
      </c>
      <c r="RLF471" s="265" t="str">
        <f t="shared" si="12500"/>
        <v>Inviable Sanitariamente</v>
      </c>
      <c r="RLG471" s="265" t="str">
        <f t="shared" si="12501"/>
        <v>Inviable Sanitariamente</v>
      </c>
      <c r="RLH471" s="265" t="str">
        <f t="shared" si="12502"/>
        <v>Inviable Sanitariamente</v>
      </c>
      <c r="RLI471" s="265" t="str">
        <f t="shared" si="12503"/>
        <v>Inviable Sanitariamente</v>
      </c>
      <c r="RLJ471" s="265" t="str">
        <f t="shared" si="12504"/>
        <v>Inviable Sanitariamente</v>
      </c>
      <c r="RLK471" s="265" t="str">
        <f t="shared" si="12505"/>
        <v>Inviable Sanitariamente</v>
      </c>
      <c r="RLL471" s="265" t="str">
        <f t="shared" si="12506"/>
        <v>Inviable Sanitariamente</v>
      </c>
      <c r="RLM471" s="265" t="str">
        <f t="shared" si="12507"/>
        <v>Inviable Sanitariamente</v>
      </c>
      <c r="RLN471" s="265" t="str">
        <f t="shared" si="12508"/>
        <v>Inviable Sanitariamente</v>
      </c>
      <c r="RLO471" s="265" t="str">
        <f t="shared" si="12509"/>
        <v>Inviable Sanitariamente</v>
      </c>
      <c r="RLP471" s="265" t="str">
        <f t="shared" si="12510"/>
        <v>Inviable Sanitariamente</v>
      </c>
      <c r="RLQ471" s="265" t="str">
        <f t="shared" si="12511"/>
        <v>Inviable Sanitariamente</v>
      </c>
      <c r="RLR471" s="265" t="str">
        <f t="shared" si="12512"/>
        <v>Inviable Sanitariamente</v>
      </c>
      <c r="RLS471" s="265" t="str">
        <f t="shared" si="12513"/>
        <v>Inviable Sanitariamente</v>
      </c>
      <c r="RLT471" s="265" t="str">
        <f t="shared" si="12514"/>
        <v>Inviable Sanitariamente</v>
      </c>
      <c r="RLU471" s="265" t="str">
        <f t="shared" si="12515"/>
        <v>Inviable Sanitariamente</v>
      </c>
      <c r="RLV471" s="265" t="str">
        <f t="shared" si="12516"/>
        <v>Inviable Sanitariamente</v>
      </c>
      <c r="RLW471" s="265" t="str">
        <f t="shared" si="12517"/>
        <v>Inviable Sanitariamente</v>
      </c>
      <c r="RLX471" s="265" t="str">
        <f t="shared" si="12518"/>
        <v>Inviable Sanitariamente</v>
      </c>
      <c r="RLY471" s="265" t="str">
        <f t="shared" si="12519"/>
        <v>Inviable Sanitariamente</v>
      </c>
      <c r="RLZ471" s="265" t="str">
        <f t="shared" si="12520"/>
        <v>Inviable Sanitariamente</v>
      </c>
      <c r="RMA471" s="265" t="str">
        <f t="shared" si="12521"/>
        <v>Inviable Sanitariamente</v>
      </c>
      <c r="RMB471" s="265" t="str">
        <f t="shared" si="12522"/>
        <v>Inviable Sanitariamente</v>
      </c>
      <c r="RMC471" s="265" t="str">
        <f t="shared" si="12523"/>
        <v>Inviable Sanitariamente</v>
      </c>
      <c r="RMD471" s="265" t="str">
        <f t="shared" si="12524"/>
        <v>Inviable Sanitariamente</v>
      </c>
      <c r="RME471" s="265" t="str">
        <f t="shared" si="12525"/>
        <v>Inviable Sanitariamente</v>
      </c>
      <c r="RMF471" s="265" t="str">
        <f t="shared" si="12526"/>
        <v>Inviable Sanitariamente</v>
      </c>
      <c r="RMG471" s="265" t="str">
        <f t="shared" si="12527"/>
        <v>Inviable Sanitariamente</v>
      </c>
      <c r="RMH471" s="265" t="str">
        <f t="shared" si="12528"/>
        <v>Inviable Sanitariamente</v>
      </c>
      <c r="RMI471" s="265" t="str">
        <f t="shared" si="12529"/>
        <v>Inviable Sanitariamente</v>
      </c>
      <c r="RMJ471" s="265" t="str">
        <f t="shared" si="12530"/>
        <v>Inviable Sanitariamente</v>
      </c>
      <c r="RMK471" s="265" t="str">
        <f t="shared" si="12531"/>
        <v>Inviable Sanitariamente</v>
      </c>
      <c r="RML471" s="265" t="str">
        <f t="shared" si="12532"/>
        <v>Inviable Sanitariamente</v>
      </c>
      <c r="RMM471" s="265" t="str">
        <f t="shared" si="12533"/>
        <v>Inviable Sanitariamente</v>
      </c>
      <c r="RMN471" s="265" t="str">
        <f t="shared" si="12534"/>
        <v>Inviable Sanitariamente</v>
      </c>
      <c r="RMO471" s="265" t="str">
        <f t="shared" si="12535"/>
        <v>Inviable Sanitariamente</v>
      </c>
      <c r="RMP471" s="265" t="str">
        <f t="shared" si="12536"/>
        <v>Inviable Sanitariamente</v>
      </c>
      <c r="RMQ471" s="265" t="str">
        <f t="shared" si="12537"/>
        <v>Inviable Sanitariamente</v>
      </c>
      <c r="RMR471" s="265" t="str">
        <f t="shared" si="12538"/>
        <v>Inviable Sanitariamente</v>
      </c>
      <c r="RMS471" s="265" t="str">
        <f t="shared" si="12539"/>
        <v>Inviable Sanitariamente</v>
      </c>
      <c r="RMT471" s="265" t="str">
        <f t="shared" si="12540"/>
        <v>Inviable Sanitariamente</v>
      </c>
      <c r="RMU471" s="265" t="str">
        <f t="shared" si="12541"/>
        <v>Inviable Sanitariamente</v>
      </c>
      <c r="RMV471" s="265" t="str">
        <f t="shared" si="12542"/>
        <v>Inviable Sanitariamente</v>
      </c>
      <c r="RMW471" s="265" t="str">
        <f t="shared" si="12543"/>
        <v>Inviable Sanitariamente</v>
      </c>
      <c r="RMX471" s="265" t="str">
        <f t="shared" si="12544"/>
        <v>Inviable Sanitariamente</v>
      </c>
      <c r="RMY471" s="265" t="str">
        <f t="shared" si="12545"/>
        <v>Inviable Sanitariamente</v>
      </c>
      <c r="RMZ471" s="265" t="str">
        <f t="shared" si="12546"/>
        <v>Inviable Sanitariamente</v>
      </c>
      <c r="RNA471" s="265" t="str">
        <f t="shared" si="12547"/>
        <v>Inviable Sanitariamente</v>
      </c>
      <c r="RNB471" s="265" t="str">
        <f t="shared" si="12548"/>
        <v>Inviable Sanitariamente</v>
      </c>
      <c r="RNC471" s="265" t="str">
        <f t="shared" si="12549"/>
        <v>Inviable Sanitariamente</v>
      </c>
      <c r="RND471" s="265" t="str">
        <f t="shared" si="12550"/>
        <v>Inviable Sanitariamente</v>
      </c>
      <c r="RNE471" s="265" t="str">
        <f t="shared" si="12551"/>
        <v>Inviable Sanitariamente</v>
      </c>
      <c r="RNF471" s="265" t="str">
        <f t="shared" si="12552"/>
        <v>Inviable Sanitariamente</v>
      </c>
      <c r="RNG471" s="265" t="str">
        <f t="shared" si="12553"/>
        <v>Inviable Sanitariamente</v>
      </c>
      <c r="RNH471" s="265" t="str">
        <f t="shared" si="12554"/>
        <v>Inviable Sanitariamente</v>
      </c>
      <c r="RNI471" s="265" t="str">
        <f t="shared" si="12555"/>
        <v>Inviable Sanitariamente</v>
      </c>
      <c r="RNJ471" s="265" t="str">
        <f t="shared" si="12556"/>
        <v>Inviable Sanitariamente</v>
      </c>
      <c r="RNK471" s="265" t="str">
        <f t="shared" si="12557"/>
        <v>Inviable Sanitariamente</v>
      </c>
      <c r="RNL471" s="265" t="str">
        <f t="shared" si="12558"/>
        <v>Inviable Sanitariamente</v>
      </c>
      <c r="RNM471" s="265" t="str">
        <f t="shared" si="12559"/>
        <v>Inviable Sanitariamente</v>
      </c>
      <c r="RNN471" s="265" t="str">
        <f t="shared" si="12560"/>
        <v>Inviable Sanitariamente</v>
      </c>
      <c r="RNO471" s="265" t="str">
        <f t="shared" si="12561"/>
        <v>Inviable Sanitariamente</v>
      </c>
      <c r="RNP471" s="265" t="str">
        <f t="shared" si="12562"/>
        <v>Inviable Sanitariamente</v>
      </c>
      <c r="RNQ471" s="265" t="str">
        <f t="shared" si="12563"/>
        <v>Inviable Sanitariamente</v>
      </c>
      <c r="RNR471" s="265" t="str">
        <f t="shared" si="12564"/>
        <v>Inviable Sanitariamente</v>
      </c>
      <c r="RNS471" s="265" t="str">
        <f t="shared" si="12565"/>
        <v>Inviable Sanitariamente</v>
      </c>
      <c r="RNT471" s="265" t="str">
        <f t="shared" si="12566"/>
        <v>Inviable Sanitariamente</v>
      </c>
      <c r="RNU471" s="265" t="str">
        <f t="shared" si="12567"/>
        <v>Inviable Sanitariamente</v>
      </c>
      <c r="RNV471" s="265" t="str">
        <f t="shared" si="12568"/>
        <v>Inviable Sanitariamente</v>
      </c>
      <c r="RNW471" s="265" t="str">
        <f t="shared" si="12569"/>
        <v>Inviable Sanitariamente</v>
      </c>
      <c r="RNX471" s="265" t="str">
        <f t="shared" si="12570"/>
        <v>Inviable Sanitariamente</v>
      </c>
      <c r="RNY471" s="265" t="str">
        <f t="shared" si="12571"/>
        <v>Inviable Sanitariamente</v>
      </c>
      <c r="RNZ471" s="265" t="str">
        <f t="shared" si="12572"/>
        <v>Inviable Sanitariamente</v>
      </c>
      <c r="ROA471" s="265" t="str">
        <f t="shared" si="12573"/>
        <v>Inviable Sanitariamente</v>
      </c>
      <c r="ROB471" s="265" t="str">
        <f t="shared" si="12574"/>
        <v>Inviable Sanitariamente</v>
      </c>
      <c r="ROC471" s="265" t="str">
        <f t="shared" si="12575"/>
        <v>Inviable Sanitariamente</v>
      </c>
      <c r="ROD471" s="265" t="str">
        <f t="shared" si="12576"/>
        <v>Inviable Sanitariamente</v>
      </c>
      <c r="ROE471" s="265" t="str">
        <f t="shared" si="12577"/>
        <v>Inviable Sanitariamente</v>
      </c>
      <c r="ROF471" s="265" t="str">
        <f t="shared" si="12578"/>
        <v>Inviable Sanitariamente</v>
      </c>
      <c r="ROG471" s="265" t="str">
        <f t="shared" si="12579"/>
        <v>Inviable Sanitariamente</v>
      </c>
      <c r="ROH471" s="265" t="str">
        <f t="shared" si="12580"/>
        <v>Inviable Sanitariamente</v>
      </c>
      <c r="ROI471" s="265" t="str">
        <f t="shared" si="12581"/>
        <v>Inviable Sanitariamente</v>
      </c>
      <c r="ROJ471" s="265" t="str">
        <f t="shared" si="12582"/>
        <v>Inviable Sanitariamente</v>
      </c>
      <c r="ROK471" s="265" t="str">
        <f t="shared" si="12583"/>
        <v>Inviable Sanitariamente</v>
      </c>
      <c r="ROL471" s="265" t="str">
        <f t="shared" si="12584"/>
        <v>Inviable Sanitariamente</v>
      </c>
      <c r="ROM471" s="265" t="str">
        <f t="shared" si="12585"/>
        <v>Inviable Sanitariamente</v>
      </c>
      <c r="RON471" s="265" t="str">
        <f t="shared" si="12586"/>
        <v>Inviable Sanitariamente</v>
      </c>
      <c r="ROO471" s="265" t="str">
        <f t="shared" si="12587"/>
        <v>Inviable Sanitariamente</v>
      </c>
      <c r="ROP471" s="265" t="str">
        <f t="shared" si="12588"/>
        <v>Inviable Sanitariamente</v>
      </c>
      <c r="ROQ471" s="265" t="str">
        <f t="shared" si="12589"/>
        <v>Inviable Sanitariamente</v>
      </c>
      <c r="ROR471" s="265" t="str">
        <f t="shared" si="12590"/>
        <v>Inviable Sanitariamente</v>
      </c>
      <c r="ROS471" s="265" t="str">
        <f t="shared" si="12591"/>
        <v>Inviable Sanitariamente</v>
      </c>
      <c r="ROT471" s="265" t="str">
        <f t="shared" si="12592"/>
        <v>Inviable Sanitariamente</v>
      </c>
      <c r="ROU471" s="265" t="str">
        <f t="shared" si="12593"/>
        <v>Inviable Sanitariamente</v>
      </c>
      <c r="ROV471" s="265" t="str">
        <f t="shared" si="12594"/>
        <v>Inviable Sanitariamente</v>
      </c>
      <c r="ROW471" s="265" t="str">
        <f t="shared" si="12595"/>
        <v>Inviable Sanitariamente</v>
      </c>
      <c r="ROX471" s="265" t="str">
        <f t="shared" si="12596"/>
        <v>Inviable Sanitariamente</v>
      </c>
      <c r="ROY471" s="265" t="str">
        <f t="shared" si="12597"/>
        <v>Inviable Sanitariamente</v>
      </c>
      <c r="ROZ471" s="265" t="str">
        <f t="shared" si="12598"/>
        <v>Inviable Sanitariamente</v>
      </c>
      <c r="RPA471" s="265" t="str">
        <f t="shared" si="12599"/>
        <v>Inviable Sanitariamente</v>
      </c>
      <c r="RPB471" s="265" t="str">
        <f t="shared" si="12600"/>
        <v>Inviable Sanitariamente</v>
      </c>
      <c r="RPC471" s="265" t="str">
        <f t="shared" si="12601"/>
        <v>Inviable Sanitariamente</v>
      </c>
      <c r="RPD471" s="265" t="str">
        <f t="shared" si="12602"/>
        <v>Inviable Sanitariamente</v>
      </c>
      <c r="RPE471" s="265" t="str">
        <f t="shared" si="12603"/>
        <v>Inviable Sanitariamente</v>
      </c>
      <c r="RPF471" s="265" t="str">
        <f t="shared" si="12604"/>
        <v>Inviable Sanitariamente</v>
      </c>
      <c r="RPG471" s="265" t="str">
        <f t="shared" si="12605"/>
        <v>Inviable Sanitariamente</v>
      </c>
      <c r="RPH471" s="265" t="str">
        <f t="shared" si="12606"/>
        <v>Inviable Sanitariamente</v>
      </c>
      <c r="RPI471" s="265" t="str">
        <f t="shared" si="12607"/>
        <v>Inviable Sanitariamente</v>
      </c>
      <c r="RPJ471" s="265" t="str">
        <f t="shared" si="12608"/>
        <v>Inviable Sanitariamente</v>
      </c>
      <c r="RPK471" s="265" t="str">
        <f t="shared" si="12609"/>
        <v>Inviable Sanitariamente</v>
      </c>
      <c r="RPL471" s="265" t="str">
        <f t="shared" si="12610"/>
        <v>Inviable Sanitariamente</v>
      </c>
      <c r="RPM471" s="265" t="str">
        <f t="shared" si="12611"/>
        <v>Inviable Sanitariamente</v>
      </c>
      <c r="RPN471" s="265" t="str">
        <f t="shared" si="12612"/>
        <v>Inviable Sanitariamente</v>
      </c>
      <c r="RPO471" s="265" t="str">
        <f t="shared" si="12613"/>
        <v>Inviable Sanitariamente</v>
      </c>
      <c r="RPP471" s="265" t="str">
        <f t="shared" si="12614"/>
        <v>Inviable Sanitariamente</v>
      </c>
      <c r="RPQ471" s="265" t="str">
        <f t="shared" si="12615"/>
        <v>Inviable Sanitariamente</v>
      </c>
      <c r="RPR471" s="265" t="str">
        <f t="shared" si="12616"/>
        <v>Inviable Sanitariamente</v>
      </c>
      <c r="RPS471" s="265" t="str">
        <f t="shared" si="12617"/>
        <v>Inviable Sanitariamente</v>
      </c>
      <c r="RPT471" s="265" t="str">
        <f t="shared" si="12618"/>
        <v>Inviable Sanitariamente</v>
      </c>
      <c r="RPU471" s="265" t="str">
        <f t="shared" si="12619"/>
        <v>Inviable Sanitariamente</v>
      </c>
      <c r="RPV471" s="265" t="str">
        <f t="shared" si="12620"/>
        <v>Inviable Sanitariamente</v>
      </c>
      <c r="RPW471" s="265" t="str">
        <f t="shared" si="12621"/>
        <v>Inviable Sanitariamente</v>
      </c>
      <c r="RPX471" s="265" t="str">
        <f t="shared" si="12622"/>
        <v>Inviable Sanitariamente</v>
      </c>
      <c r="RPY471" s="265" t="str">
        <f t="shared" si="12623"/>
        <v>Inviable Sanitariamente</v>
      </c>
      <c r="RPZ471" s="265" t="str">
        <f t="shared" si="12624"/>
        <v>Inviable Sanitariamente</v>
      </c>
      <c r="RQA471" s="265" t="str">
        <f t="shared" si="12625"/>
        <v>Inviable Sanitariamente</v>
      </c>
      <c r="RQB471" s="265" t="str">
        <f t="shared" si="12626"/>
        <v>Inviable Sanitariamente</v>
      </c>
      <c r="RQC471" s="265" t="str">
        <f t="shared" si="12627"/>
        <v>Inviable Sanitariamente</v>
      </c>
      <c r="RQD471" s="265" t="str">
        <f t="shared" si="12628"/>
        <v>Inviable Sanitariamente</v>
      </c>
      <c r="RQE471" s="265" t="str">
        <f t="shared" si="12629"/>
        <v>Inviable Sanitariamente</v>
      </c>
      <c r="RQF471" s="265" t="str">
        <f t="shared" si="12630"/>
        <v>Inviable Sanitariamente</v>
      </c>
      <c r="RQG471" s="265" t="str">
        <f t="shared" si="12631"/>
        <v>Inviable Sanitariamente</v>
      </c>
      <c r="RQH471" s="265" t="str">
        <f t="shared" si="12632"/>
        <v>Inviable Sanitariamente</v>
      </c>
      <c r="RQI471" s="265" t="str">
        <f t="shared" si="12633"/>
        <v>Inviable Sanitariamente</v>
      </c>
      <c r="RQJ471" s="265" t="str">
        <f t="shared" si="12634"/>
        <v>Inviable Sanitariamente</v>
      </c>
      <c r="RQK471" s="265" t="str">
        <f t="shared" si="12635"/>
        <v>Inviable Sanitariamente</v>
      </c>
      <c r="RQL471" s="265" t="str">
        <f t="shared" si="12636"/>
        <v>Inviable Sanitariamente</v>
      </c>
      <c r="RQM471" s="265" t="str">
        <f t="shared" si="12637"/>
        <v>Inviable Sanitariamente</v>
      </c>
      <c r="RQN471" s="265" t="str">
        <f t="shared" si="12638"/>
        <v>Inviable Sanitariamente</v>
      </c>
      <c r="RQO471" s="265" t="str">
        <f t="shared" si="12639"/>
        <v>Inviable Sanitariamente</v>
      </c>
      <c r="RQP471" s="265" t="str">
        <f t="shared" si="12640"/>
        <v>Inviable Sanitariamente</v>
      </c>
      <c r="RQQ471" s="265" t="str">
        <f t="shared" si="12641"/>
        <v>Inviable Sanitariamente</v>
      </c>
      <c r="RQR471" s="265" t="str">
        <f t="shared" si="12642"/>
        <v>Inviable Sanitariamente</v>
      </c>
      <c r="RQS471" s="265" t="str">
        <f t="shared" si="12643"/>
        <v>Inviable Sanitariamente</v>
      </c>
      <c r="RQT471" s="265" t="str">
        <f t="shared" si="12644"/>
        <v>Inviable Sanitariamente</v>
      </c>
      <c r="RQU471" s="265" t="str">
        <f t="shared" si="12645"/>
        <v>Inviable Sanitariamente</v>
      </c>
      <c r="RQV471" s="265" t="str">
        <f t="shared" si="12646"/>
        <v>Inviable Sanitariamente</v>
      </c>
      <c r="RQW471" s="265" t="str">
        <f t="shared" si="12647"/>
        <v>Inviable Sanitariamente</v>
      </c>
      <c r="RQX471" s="265" t="str">
        <f t="shared" si="12648"/>
        <v>Inviable Sanitariamente</v>
      </c>
      <c r="RQY471" s="265" t="str">
        <f t="shared" si="12649"/>
        <v>Inviable Sanitariamente</v>
      </c>
      <c r="RQZ471" s="265" t="str">
        <f t="shared" si="12650"/>
        <v>Inviable Sanitariamente</v>
      </c>
      <c r="RRA471" s="265" t="str">
        <f t="shared" si="12651"/>
        <v>Inviable Sanitariamente</v>
      </c>
      <c r="RRB471" s="265" t="str">
        <f t="shared" si="12652"/>
        <v>Inviable Sanitariamente</v>
      </c>
      <c r="RRC471" s="265" t="str">
        <f t="shared" si="12653"/>
        <v>Inviable Sanitariamente</v>
      </c>
      <c r="RRD471" s="265" t="str">
        <f t="shared" si="12654"/>
        <v>Inviable Sanitariamente</v>
      </c>
      <c r="RRE471" s="265" t="str">
        <f t="shared" si="12655"/>
        <v>Inviable Sanitariamente</v>
      </c>
      <c r="RRF471" s="265" t="str">
        <f t="shared" si="12656"/>
        <v>Inviable Sanitariamente</v>
      </c>
      <c r="RRG471" s="265" t="str">
        <f t="shared" si="12657"/>
        <v>Inviable Sanitariamente</v>
      </c>
      <c r="RRH471" s="265" t="str">
        <f t="shared" si="12658"/>
        <v>Inviable Sanitariamente</v>
      </c>
      <c r="RRI471" s="265" t="str">
        <f t="shared" si="12659"/>
        <v>Inviable Sanitariamente</v>
      </c>
      <c r="RRJ471" s="265" t="str">
        <f t="shared" si="12660"/>
        <v>Inviable Sanitariamente</v>
      </c>
      <c r="RRK471" s="265" t="str">
        <f t="shared" si="12661"/>
        <v>Inviable Sanitariamente</v>
      </c>
      <c r="RRL471" s="265" t="str">
        <f t="shared" si="12662"/>
        <v>Inviable Sanitariamente</v>
      </c>
      <c r="RRM471" s="265" t="str">
        <f t="shared" si="12663"/>
        <v>Inviable Sanitariamente</v>
      </c>
      <c r="RRN471" s="265" t="str">
        <f t="shared" si="12664"/>
        <v>Inviable Sanitariamente</v>
      </c>
      <c r="RRO471" s="265" t="str">
        <f t="shared" si="12665"/>
        <v>Inviable Sanitariamente</v>
      </c>
      <c r="RRP471" s="265" t="str">
        <f t="shared" si="12666"/>
        <v>Inviable Sanitariamente</v>
      </c>
      <c r="RRQ471" s="265" t="str">
        <f t="shared" si="12667"/>
        <v>Inviable Sanitariamente</v>
      </c>
      <c r="RRR471" s="265" t="str">
        <f t="shared" si="12668"/>
        <v>Inviable Sanitariamente</v>
      </c>
      <c r="RRS471" s="265" t="str">
        <f t="shared" si="12669"/>
        <v>Inviable Sanitariamente</v>
      </c>
      <c r="RRT471" s="265" t="str">
        <f t="shared" si="12670"/>
        <v>Inviable Sanitariamente</v>
      </c>
      <c r="RRU471" s="265" t="str">
        <f t="shared" si="12671"/>
        <v>Inviable Sanitariamente</v>
      </c>
      <c r="RRV471" s="265" t="str">
        <f t="shared" si="12672"/>
        <v>Inviable Sanitariamente</v>
      </c>
      <c r="RRW471" s="265" t="str">
        <f t="shared" si="12673"/>
        <v>Inviable Sanitariamente</v>
      </c>
      <c r="RRX471" s="265" t="str">
        <f t="shared" si="12674"/>
        <v>Inviable Sanitariamente</v>
      </c>
      <c r="RRY471" s="265" t="str">
        <f t="shared" si="12675"/>
        <v>Inviable Sanitariamente</v>
      </c>
      <c r="RRZ471" s="265" t="str">
        <f t="shared" si="12676"/>
        <v>Inviable Sanitariamente</v>
      </c>
      <c r="RSA471" s="265" t="str">
        <f t="shared" si="12677"/>
        <v>Inviable Sanitariamente</v>
      </c>
      <c r="RSB471" s="265" t="str">
        <f t="shared" si="12678"/>
        <v>Inviable Sanitariamente</v>
      </c>
      <c r="RSC471" s="265" t="str">
        <f t="shared" si="12679"/>
        <v>Inviable Sanitariamente</v>
      </c>
      <c r="RSD471" s="265" t="str">
        <f t="shared" si="12680"/>
        <v>Inviable Sanitariamente</v>
      </c>
      <c r="RSE471" s="265" t="str">
        <f t="shared" si="12681"/>
        <v>Inviable Sanitariamente</v>
      </c>
      <c r="RSF471" s="265" t="str">
        <f t="shared" si="12682"/>
        <v>Inviable Sanitariamente</v>
      </c>
      <c r="RSG471" s="265" t="str">
        <f t="shared" si="12683"/>
        <v>Inviable Sanitariamente</v>
      </c>
      <c r="RSH471" s="265" t="str">
        <f t="shared" si="12684"/>
        <v>Inviable Sanitariamente</v>
      </c>
      <c r="RSI471" s="265" t="str">
        <f t="shared" si="12685"/>
        <v>Inviable Sanitariamente</v>
      </c>
      <c r="RSJ471" s="265" t="str">
        <f t="shared" si="12686"/>
        <v>Inviable Sanitariamente</v>
      </c>
      <c r="RSK471" s="265" t="str">
        <f t="shared" si="12687"/>
        <v>Inviable Sanitariamente</v>
      </c>
      <c r="RSL471" s="265" t="str">
        <f t="shared" si="12688"/>
        <v>Inviable Sanitariamente</v>
      </c>
      <c r="RSM471" s="265" t="str">
        <f t="shared" si="12689"/>
        <v>Inviable Sanitariamente</v>
      </c>
      <c r="RSN471" s="265" t="str">
        <f t="shared" si="12690"/>
        <v>Inviable Sanitariamente</v>
      </c>
      <c r="RSO471" s="265" t="str">
        <f t="shared" si="12691"/>
        <v>Inviable Sanitariamente</v>
      </c>
      <c r="RSP471" s="265" t="str">
        <f t="shared" si="12692"/>
        <v>Inviable Sanitariamente</v>
      </c>
      <c r="RSQ471" s="265" t="str">
        <f t="shared" si="12693"/>
        <v>Inviable Sanitariamente</v>
      </c>
      <c r="RSR471" s="265" t="str">
        <f t="shared" si="12694"/>
        <v>Inviable Sanitariamente</v>
      </c>
      <c r="RSS471" s="265" t="str">
        <f t="shared" si="12695"/>
        <v>Inviable Sanitariamente</v>
      </c>
      <c r="RST471" s="265" t="str">
        <f t="shared" si="12696"/>
        <v>Inviable Sanitariamente</v>
      </c>
      <c r="RSU471" s="265" t="str">
        <f t="shared" si="12697"/>
        <v>Inviable Sanitariamente</v>
      </c>
      <c r="RSV471" s="265" t="str">
        <f t="shared" si="12698"/>
        <v>Inviable Sanitariamente</v>
      </c>
      <c r="RSW471" s="265" t="str">
        <f t="shared" si="12699"/>
        <v>Inviable Sanitariamente</v>
      </c>
      <c r="RSX471" s="265" t="str">
        <f t="shared" si="12700"/>
        <v>Inviable Sanitariamente</v>
      </c>
      <c r="RSY471" s="265" t="str">
        <f t="shared" si="12701"/>
        <v>Inviable Sanitariamente</v>
      </c>
      <c r="RSZ471" s="265" t="str">
        <f t="shared" si="12702"/>
        <v>Inviable Sanitariamente</v>
      </c>
      <c r="RTA471" s="265" t="str">
        <f t="shared" si="12703"/>
        <v>Inviable Sanitariamente</v>
      </c>
      <c r="RTB471" s="265" t="str">
        <f t="shared" si="12704"/>
        <v>Inviable Sanitariamente</v>
      </c>
      <c r="RTC471" s="265" t="str">
        <f t="shared" si="12705"/>
        <v>Inviable Sanitariamente</v>
      </c>
      <c r="RTD471" s="265" t="str">
        <f t="shared" si="12706"/>
        <v>Inviable Sanitariamente</v>
      </c>
      <c r="RTE471" s="265" t="str">
        <f t="shared" si="12707"/>
        <v>Inviable Sanitariamente</v>
      </c>
      <c r="RTF471" s="265" t="str">
        <f t="shared" si="12708"/>
        <v>Inviable Sanitariamente</v>
      </c>
      <c r="RTG471" s="265" t="str">
        <f t="shared" si="12709"/>
        <v>Inviable Sanitariamente</v>
      </c>
      <c r="RTH471" s="265" t="str">
        <f t="shared" si="12710"/>
        <v>Inviable Sanitariamente</v>
      </c>
      <c r="RTI471" s="265" t="str">
        <f t="shared" si="12711"/>
        <v>Inviable Sanitariamente</v>
      </c>
      <c r="RTJ471" s="265" t="str">
        <f t="shared" si="12712"/>
        <v>Inviable Sanitariamente</v>
      </c>
      <c r="RTK471" s="265" t="str">
        <f t="shared" si="12713"/>
        <v>Inviable Sanitariamente</v>
      </c>
      <c r="RTL471" s="265" t="str">
        <f t="shared" si="12714"/>
        <v>Inviable Sanitariamente</v>
      </c>
      <c r="RTM471" s="265" t="str">
        <f t="shared" si="12715"/>
        <v>Inviable Sanitariamente</v>
      </c>
      <c r="RTN471" s="265" t="str">
        <f t="shared" si="12716"/>
        <v>Inviable Sanitariamente</v>
      </c>
      <c r="RTO471" s="265" t="str">
        <f t="shared" si="12717"/>
        <v>Inviable Sanitariamente</v>
      </c>
      <c r="RTP471" s="265" t="str">
        <f t="shared" si="12718"/>
        <v>Inviable Sanitariamente</v>
      </c>
      <c r="RTQ471" s="265" t="str">
        <f t="shared" si="12719"/>
        <v>Inviable Sanitariamente</v>
      </c>
      <c r="RTR471" s="265" t="str">
        <f t="shared" si="12720"/>
        <v>Inviable Sanitariamente</v>
      </c>
      <c r="RTS471" s="265" t="str">
        <f t="shared" si="12721"/>
        <v>Inviable Sanitariamente</v>
      </c>
      <c r="RTT471" s="265" t="str">
        <f t="shared" si="12722"/>
        <v>Inviable Sanitariamente</v>
      </c>
      <c r="RTU471" s="265" t="str">
        <f t="shared" si="12723"/>
        <v>Inviable Sanitariamente</v>
      </c>
      <c r="RTV471" s="265" t="str">
        <f t="shared" si="12724"/>
        <v>Inviable Sanitariamente</v>
      </c>
      <c r="RTW471" s="265" t="str">
        <f t="shared" si="12725"/>
        <v>Inviable Sanitariamente</v>
      </c>
      <c r="RTX471" s="265" t="str">
        <f t="shared" si="12726"/>
        <v>Inviable Sanitariamente</v>
      </c>
      <c r="RTY471" s="265" t="str">
        <f t="shared" si="12727"/>
        <v>Inviable Sanitariamente</v>
      </c>
      <c r="RTZ471" s="265" t="str">
        <f t="shared" si="12728"/>
        <v>Inviable Sanitariamente</v>
      </c>
      <c r="RUA471" s="265" t="str">
        <f t="shared" si="12729"/>
        <v>Inviable Sanitariamente</v>
      </c>
      <c r="RUB471" s="265" t="str">
        <f t="shared" si="12730"/>
        <v>Inviable Sanitariamente</v>
      </c>
      <c r="RUC471" s="265" t="str">
        <f t="shared" si="12731"/>
        <v>Inviable Sanitariamente</v>
      </c>
      <c r="RUD471" s="265" t="str">
        <f t="shared" si="12732"/>
        <v>Inviable Sanitariamente</v>
      </c>
      <c r="RUE471" s="265" t="str">
        <f t="shared" si="12733"/>
        <v>Inviable Sanitariamente</v>
      </c>
      <c r="RUF471" s="265" t="str">
        <f t="shared" si="12734"/>
        <v>Inviable Sanitariamente</v>
      </c>
      <c r="RUG471" s="265" t="str">
        <f t="shared" si="12735"/>
        <v>Inviable Sanitariamente</v>
      </c>
      <c r="RUH471" s="265" t="str">
        <f t="shared" si="12736"/>
        <v>Inviable Sanitariamente</v>
      </c>
      <c r="RUI471" s="265" t="str">
        <f t="shared" si="12737"/>
        <v>Inviable Sanitariamente</v>
      </c>
      <c r="RUJ471" s="265" t="str">
        <f t="shared" si="12738"/>
        <v>Inviable Sanitariamente</v>
      </c>
      <c r="RUK471" s="265" t="str">
        <f t="shared" si="12739"/>
        <v>Inviable Sanitariamente</v>
      </c>
      <c r="RUL471" s="265" t="str">
        <f t="shared" si="12740"/>
        <v>Inviable Sanitariamente</v>
      </c>
      <c r="RUM471" s="265" t="str">
        <f t="shared" si="12741"/>
        <v>Inviable Sanitariamente</v>
      </c>
      <c r="RUN471" s="265" t="str">
        <f t="shared" si="12742"/>
        <v>Inviable Sanitariamente</v>
      </c>
      <c r="RUO471" s="265" t="str">
        <f t="shared" si="12743"/>
        <v>Inviable Sanitariamente</v>
      </c>
      <c r="RUP471" s="265" t="str">
        <f t="shared" si="12744"/>
        <v>Inviable Sanitariamente</v>
      </c>
      <c r="RUQ471" s="265" t="str">
        <f t="shared" si="12745"/>
        <v>Inviable Sanitariamente</v>
      </c>
      <c r="RUR471" s="265" t="str">
        <f t="shared" si="12746"/>
        <v>Inviable Sanitariamente</v>
      </c>
      <c r="RUS471" s="265" t="str">
        <f t="shared" si="12747"/>
        <v>Inviable Sanitariamente</v>
      </c>
      <c r="RUT471" s="265" t="str">
        <f t="shared" si="12748"/>
        <v>Inviable Sanitariamente</v>
      </c>
      <c r="RUU471" s="265" t="str">
        <f t="shared" si="12749"/>
        <v>Inviable Sanitariamente</v>
      </c>
      <c r="RUV471" s="265" t="str">
        <f t="shared" si="12750"/>
        <v>Inviable Sanitariamente</v>
      </c>
      <c r="RUW471" s="265" t="str">
        <f t="shared" si="12751"/>
        <v>Inviable Sanitariamente</v>
      </c>
      <c r="RUX471" s="265" t="str">
        <f t="shared" si="12752"/>
        <v>Inviable Sanitariamente</v>
      </c>
      <c r="RUY471" s="265" t="str">
        <f t="shared" si="12753"/>
        <v>Inviable Sanitariamente</v>
      </c>
      <c r="RUZ471" s="265" t="str">
        <f t="shared" si="12754"/>
        <v>Inviable Sanitariamente</v>
      </c>
      <c r="RVA471" s="265" t="str">
        <f t="shared" si="12755"/>
        <v>Inviable Sanitariamente</v>
      </c>
      <c r="RVB471" s="265" t="str">
        <f t="shared" si="12756"/>
        <v>Inviable Sanitariamente</v>
      </c>
      <c r="RVC471" s="265" t="str">
        <f t="shared" si="12757"/>
        <v>Inviable Sanitariamente</v>
      </c>
      <c r="RVD471" s="265" t="str">
        <f t="shared" si="12758"/>
        <v>Inviable Sanitariamente</v>
      </c>
      <c r="RVE471" s="265" t="str">
        <f t="shared" si="12759"/>
        <v>Inviable Sanitariamente</v>
      </c>
      <c r="RVF471" s="265" t="str">
        <f t="shared" si="12760"/>
        <v>Inviable Sanitariamente</v>
      </c>
      <c r="RVG471" s="265" t="str">
        <f t="shared" si="12761"/>
        <v>Inviable Sanitariamente</v>
      </c>
      <c r="RVH471" s="265" t="str">
        <f t="shared" si="12762"/>
        <v>Inviable Sanitariamente</v>
      </c>
      <c r="RVI471" s="265" t="str">
        <f t="shared" si="12763"/>
        <v>Inviable Sanitariamente</v>
      </c>
      <c r="RVJ471" s="265" t="str">
        <f t="shared" si="12764"/>
        <v>Inviable Sanitariamente</v>
      </c>
      <c r="RVK471" s="265" t="str">
        <f t="shared" si="12765"/>
        <v>Inviable Sanitariamente</v>
      </c>
      <c r="RVL471" s="265" t="str">
        <f t="shared" si="12766"/>
        <v>Inviable Sanitariamente</v>
      </c>
      <c r="RVM471" s="265" t="str">
        <f t="shared" si="12767"/>
        <v>Inviable Sanitariamente</v>
      </c>
      <c r="RVN471" s="265" t="str">
        <f t="shared" si="12768"/>
        <v>Inviable Sanitariamente</v>
      </c>
      <c r="RVO471" s="265" t="str">
        <f t="shared" si="12769"/>
        <v>Inviable Sanitariamente</v>
      </c>
      <c r="RVP471" s="265" t="str">
        <f t="shared" si="12770"/>
        <v>Inviable Sanitariamente</v>
      </c>
      <c r="RVQ471" s="265" t="str">
        <f t="shared" si="12771"/>
        <v>Inviable Sanitariamente</v>
      </c>
      <c r="RVR471" s="265" t="str">
        <f t="shared" si="12772"/>
        <v>Inviable Sanitariamente</v>
      </c>
      <c r="RVS471" s="265" t="str">
        <f t="shared" si="12773"/>
        <v>Inviable Sanitariamente</v>
      </c>
      <c r="RVT471" s="265" t="str">
        <f t="shared" si="12774"/>
        <v>Inviable Sanitariamente</v>
      </c>
      <c r="RVU471" s="265" t="str">
        <f t="shared" si="12775"/>
        <v>Inviable Sanitariamente</v>
      </c>
      <c r="RVV471" s="265" t="str">
        <f t="shared" si="12776"/>
        <v>Inviable Sanitariamente</v>
      </c>
      <c r="RVW471" s="265" t="str">
        <f t="shared" si="12777"/>
        <v>Inviable Sanitariamente</v>
      </c>
      <c r="RVX471" s="265" t="str">
        <f t="shared" si="12778"/>
        <v>Inviable Sanitariamente</v>
      </c>
      <c r="RVY471" s="265" t="str">
        <f t="shared" si="12779"/>
        <v>Inviable Sanitariamente</v>
      </c>
      <c r="RVZ471" s="265" t="str">
        <f t="shared" si="12780"/>
        <v>Inviable Sanitariamente</v>
      </c>
      <c r="RWA471" s="265" t="str">
        <f t="shared" si="12781"/>
        <v>Inviable Sanitariamente</v>
      </c>
      <c r="RWB471" s="265" t="str">
        <f t="shared" si="12782"/>
        <v>Inviable Sanitariamente</v>
      </c>
      <c r="RWC471" s="265" t="str">
        <f t="shared" si="12783"/>
        <v>Inviable Sanitariamente</v>
      </c>
      <c r="RWD471" s="265" t="str">
        <f t="shared" si="12784"/>
        <v>Inviable Sanitariamente</v>
      </c>
      <c r="RWE471" s="265" t="str">
        <f t="shared" si="12785"/>
        <v>Inviable Sanitariamente</v>
      </c>
      <c r="RWF471" s="265" t="str">
        <f t="shared" si="12786"/>
        <v>Inviable Sanitariamente</v>
      </c>
      <c r="RWG471" s="265" t="str">
        <f t="shared" si="12787"/>
        <v>Inviable Sanitariamente</v>
      </c>
      <c r="RWH471" s="265" t="str">
        <f t="shared" si="12788"/>
        <v>Inviable Sanitariamente</v>
      </c>
      <c r="RWI471" s="265" t="str">
        <f t="shared" si="12789"/>
        <v>Inviable Sanitariamente</v>
      </c>
      <c r="RWJ471" s="265" t="str">
        <f t="shared" si="12790"/>
        <v>Inviable Sanitariamente</v>
      </c>
      <c r="RWK471" s="265" t="str">
        <f t="shared" si="12791"/>
        <v>Inviable Sanitariamente</v>
      </c>
      <c r="RWL471" s="265" t="str">
        <f t="shared" si="12792"/>
        <v>Inviable Sanitariamente</v>
      </c>
      <c r="RWM471" s="265" t="str">
        <f t="shared" si="12793"/>
        <v>Inviable Sanitariamente</v>
      </c>
      <c r="RWN471" s="265" t="str">
        <f t="shared" si="12794"/>
        <v>Inviable Sanitariamente</v>
      </c>
      <c r="RWO471" s="265" t="str">
        <f t="shared" si="12795"/>
        <v>Inviable Sanitariamente</v>
      </c>
      <c r="RWP471" s="265" t="str">
        <f t="shared" si="12796"/>
        <v>Inviable Sanitariamente</v>
      </c>
      <c r="RWQ471" s="265" t="str">
        <f t="shared" si="12797"/>
        <v>Inviable Sanitariamente</v>
      </c>
      <c r="RWR471" s="265" t="str">
        <f t="shared" si="12798"/>
        <v>Inviable Sanitariamente</v>
      </c>
      <c r="RWS471" s="265" t="str">
        <f t="shared" si="12799"/>
        <v>Inviable Sanitariamente</v>
      </c>
      <c r="RWT471" s="265" t="str">
        <f t="shared" si="12800"/>
        <v>Inviable Sanitariamente</v>
      </c>
      <c r="RWU471" s="265" t="str">
        <f t="shared" si="12801"/>
        <v>Inviable Sanitariamente</v>
      </c>
      <c r="RWV471" s="265" t="str">
        <f t="shared" si="12802"/>
        <v>Inviable Sanitariamente</v>
      </c>
      <c r="RWW471" s="265" t="str">
        <f t="shared" si="12803"/>
        <v>Inviable Sanitariamente</v>
      </c>
      <c r="RWX471" s="265" t="str">
        <f t="shared" si="12804"/>
        <v>Inviable Sanitariamente</v>
      </c>
      <c r="RWY471" s="265" t="str">
        <f t="shared" si="12805"/>
        <v>Inviable Sanitariamente</v>
      </c>
      <c r="RWZ471" s="265" t="str">
        <f t="shared" si="12806"/>
        <v>Inviable Sanitariamente</v>
      </c>
      <c r="RXA471" s="265" t="str">
        <f t="shared" si="12807"/>
        <v>Inviable Sanitariamente</v>
      </c>
      <c r="RXB471" s="265" t="str">
        <f t="shared" si="12808"/>
        <v>Inviable Sanitariamente</v>
      </c>
      <c r="RXC471" s="265" t="str">
        <f t="shared" si="12809"/>
        <v>Inviable Sanitariamente</v>
      </c>
      <c r="RXD471" s="265" t="str">
        <f t="shared" si="12810"/>
        <v>Inviable Sanitariamente</v>
      </c>
      <c r="RXE471" s="265" t="str">
        <f t="shared" si="12811"/>
        <v>Inviable Sanitariamente</v>
      </c>
      <c r="RXF471" s="265" t="str">
        <f t="shared" si="12812"/>
        <v>Inviable Sanitariamente</v>
      </c>
      <c r="RXG471" s="265" t="str">
        <f t="shared" si="12813"/>
        <v>Inviable Sanitariamente</v>
      </c>
      <c r="RXH471" s="265" t="str">
        <f t="shared" si="12814"/>
        <v>Inviable Sanitariamente</v>
      </c>
      <c r="RXI471" s="265" t="str">
        <f t="shared" si="12815"/>
        <v>Inviable Sanitariamente</v>
      </c>
      <c r="RXJ471" s="265" t="str">
        <f t="shared" si="12816"/>
        <v>Inviable Sanitariamente</v>
      </c>
      <c r="RXK471" s="265" t="str">
        <f t="shared" si="12817"/>
        <v>Inviable Sanitariamente</v>
      </c>
      <c r="RXL471" s="265" t="str">
        <f t="shared" si="12818"/>
        <v>Inviable Sanitariamente</v>
      </c>
      <c r="RXM471" s="265" t="str">
        <f t="shared" si="12819"/>
        <v>Inviable Sanitariamente</v>
      </c>
      <c r="RXN471" s="265" t="str">
        <f t="shared" si="12820"/>
        <v>Inviable Sanitariamente</v>
      </c>
      <c r="RXO471" s="265" t="str">
        <f t="shared" si="12821"/>
        <v>Inviable Sanitariamente</v>
      </c>
      <c r="RXP471" s="265" t="str">
        <f t="shared" si="12822"/>
        <v>Inviable Sanitariamente</v>
      </c>
      <c r="RXQ471" s="265" t="str">
        <f t="shared" si="12823"/>
        <v>Inviable Sanitariamente</v>
      </c>
      <c r="RXR471" s="265" t="str">
        <f t="shared" si="12824"/>
        <v>Inviable Sanitariamente</v>
      </c>
      <c r="RXS471" s="265" t="str">
        <f t="shared" si="12825"/>
        <v>Inviable Sanitariamente</v>
      </c>
      <c r="RXT471" s="265" t="str">
        <f t="shared" si="12826"/>
        <v>Inviable Sanitariamente</v>
      </c>
      <c r="RXU471" s="265" t="str">
        <f t="shared" si="12827"/>
        <v>Inviable Sanitariamente</v>
      </c>
      <c r="RXV471" s="265" t="str">
        <f t="shared" si="12828"/>
        <v>Inviable Sanitariamente</v>
      </c>
      <c r="RXW471" s="265" t="str">
        <f t="shared" si="12829"/>
        <v>Inviable Sanitariamente</v>
      </c>
      <c r="RXX471" s="265" t="str">
        <f t="shared" si="12830"/>
        <v>Inviable Sanitariamente</v>
      </c>
      <c r="RXY471" s="265" t="str">
        <f t="shared" si="12831"/>
        <v>Inviable Sanitariamente</v>
      </c>
      <c r="RXZ471" s="265" t="str">
        <f t="shared" si="12832"/>
        <v>Inviable Sanitariamente</v>
      </c>
      <c r="RYA471" s="265" t="str">
        <f t="shared" si="12833"/>
        <v>Inviable Sanitariamente</v>
      </c>
      <c r="RYB471" s="265" t="str">
        <f t="shared" si="12834"/>
        <v>Inviable Sanitariamente</v>
      </c>
      <c r="RYC471" s="265" t="str">
        <f t="shared" si="12835"/>
        <v>Inviable Sanitariamente</v>
      </c>
      <c r="RYD471" s="265" t="str">
        <f t="shared" si="12836"/>
        <v>Inviable Sanitariamente</v>
      </c>
      <c r="RYE471" s="265" t="str">
        <f t="shared" si="12837"/>
        <v>Inviable Sanitariamente</v>
      </c>
      <c r="RYF471" s="265" t="str">
        <f t="shared" si="12838"/>
        <v>Inviable Sanitariamente</v>
      </c>
      <c r="RYG471" s="265" t="str">
        <f t="shared" si="12839"/>
        <v>Inviable Sanitariamente</v>
      </c>
      <c r="RYH471" s="265" t="str">
        <f t="shared" si="12840"/>
        <v>Inviable Sanitariamente</v>
      </c>
      <c r="RYI471" s="265" t="str">
        <f t="shared" si="12841"/>
        <v>Inviable Sanitariamente</v>
      </c>
      <c r="RYJ471" s="265" t="str">
        <f t="shared" si="12842"/>
        <v>Inviable Sanitariamente</v>
      </c>
      <c r="RYK471" s="265" t="str">
        <f t="shared" si="12843"/>
        <v>Inviable Sanitariamente</v>
      </c>
      <c r="RYL471" s="265" t="str">
        <f t="shared" si="12844"/>
        <v>Inviable Sanitariamente</v>
      </c>
      <c r="RYM471" s="265" t="str">
        <f t="shared" si="12845"/>
        <v>Inviable Sanitariamente</v>
      </c>
      <c r="RYN471" s="265" t="str">
        <f t="shared" si="12846"/>
        <v>Inviable Sanitariamente</v>
      </c>
      <c r="RYO471" s="265" t="str">
        <f t="shared" si="12847"/>
        <v>Inviable Sanitariamente</v>
      </c>
      <c r="RYP471" s="265" t="str">
        <f t="shared" si="12848"/>
        <v>Inviable Sanitariamente</v>
      </c>
      <c r="RYQ471" s="265" t="str">
        <f t="shared" si="12849"/>
        <v>Inviable Sanitariamente</v>
      </c>
      <c r="RYR471" s="265" t="str">
        <f t="shared" si="12850"/>
        <v>Inviable Sanitariamente</v>
      </c>
      <c r="RYS471" s="265" t="str">
        <f t="shared" si="12851"/>
        <v>Inviable Sanitariamente</v>
      </c>
      <c r="RYT471" s="265" t="str">
        <f t="shared" si="12852"/>
        <v>Inviable Sanitariamente</v>
      </c>
      <c r="RYU471" s="265" t="str">
        <f t="shared" si="12853"/>
        <v>Inviable Sanitariamente</v>
      </c>
      <c r="RYV471" s="265" t="str">
        <f t="shared" si="12854"/>
        <v>Inviable Sanitariamente</v>
      </c>
      <c r="RYW471" s="265" t="str">
        <f t="shared" si="12855"/>
        <v>Inviable Sanitariamente</v>
      </c>
      <c r="RYX471" s="265" t="str">
        <f t="shared" si="12856"/>
        <v>Inviable Sanitariamente</v>
      </c>
      <c r="RYY471" s="265" t="str">
        <f t="shared" si="12857"/>
        <v>Inviable Sanitariamente</v>
      </c>
      <c r="RYZ471" s="265" t="str">
        <f t="shared" si="12858"/>
        <v>Inviable Sanitariamente</v>
      </c>
      <c r="RZA471" s="265" t="str">
        <f t="shared" si="12859"/>
        <v>Inviable Sanitariamente</v>
      </c>
      <c r="RZB471" s="265" t="str">
        <f t="shared" si="12860"/>
        <v>Inviable Sanitariamente</v>
      </c>
      <c r="RZC471" s="265" t="str">
        <f t="shared" si="12861"/>
        <v>Inviable Sanitariamente</v>
      </c>
      <c r="RZD471" s="265" t="str">
        <f t="shared" si="12862"/>
        <v>Inviable Sanitariamente</v>
      </c>
      <c r="RZE471" s="265" t="str">
        <f t="shared" si="12863"/>
        <v>Inviable Sanitariamente</v>
      </c>
      <c r="RZF471" s="265" t="str">
        <f t="shared" si="12864"/>
        <v>Inviable Sanitariamente</v>
      </c>
      <c r="RZG471" s="265" t="str">
        <f t="shared" si="12865"/>
        <v>Inviable Sanitariamente</v>
      </c>
      <c r="RZH471" s="265" t="str">
        <f t="shared" si="12866"/>
        <v>Inviable Sanitariamente</v>
      </c>
      <c r="RZI471" s="265" t="str">
        <f t="shared" si="12867"/>
        <v>Inviable Sanitariamente</v>
      </c>
      <c r="RZJ471" s="265" t="str">
        <f t="shared" si="12868"/>
        <v>Inviable Sanitariamente</v>
      </c>
      <c r="RZK471" s="265" t="str">
        <f t="shared" si="12869"/>
        <v>Inviable Sanitariamente</v>
      </c>
      <c r="RZL471" s="265" t="str">
        <f t="shared" si="12870"/>
        <v>Inviable Sanitariamente</v>
      </c>
      <c r="RZM471" s="265" t="str">
        <f t="shared" si="12871"/>
        <v>Inviable Sanitariamente</v>
      </c>
      <c r="RZN471" s="265" t="str">
        <f t="shared" si="12872"/>
        <v>Inviable Sanitariamente</v>
      </c>
      <c r="RZO471" s="265" t="str">
        <f t="shared" si="12873"/>
        <v>Inviable Sanitariamente</v>
      </c>
      <c r="RZP471" s="265" t="str">
        <f t="shared" si="12874"/>
        <v>Inviable Sanitariamente</v>
      </c>
      <c r="RZQ471" s="265" t="str">
        <f t="shared" si="12875"/>
        <v>Inviable Sanitariamente</v>
      </c>
      <c r="RZR471" s="265" t="str">
        <f t="shared" si="12876"/>
        <v>Inviable Sanitariamente</v>
      </c>
      <c r="RZS471" s="265" t="str">
        <f t="shared" si="12877"/>
        <v>Inviable Sanitariamente</v>
      </c>
      <c r="RZT471" s="265" t="str">
        <f t="shared" si="12878"/>
        <v>Inviable Sanitariamente</v>
      </c>
      <c r="RZU471" s="265" t="str">
        <f t="shared" si="12879"/>
        <v>Inviable Sanitariamente</v>
      </c>
      <c r="RZV471" s="265" t="str">
        <f t="shared" si="12880"/>
        <v>Inviable Sanitariamente</v>
      </c>
      <c r="RZW471" s="265" t="str">
        <f t="shared" si="12881"/>
        <v>Inviable Sanitariamente</v>
      </c>
      <c r="RZX471" s="265" t="str">
        <f t="shared" si="12882"/>
        <v>Inviable Sanitariamente</v>
      </c>
      <c r="RZY471" s="265" t="str">
        <f t="shared" si="12883"/>
        <v>Inviable Sanitariamente</v>
      </c>
      <c r="RZZ471" s="265" t="str">
        <f t="shared" si="12884"/>
        <v>Inviable Sanitariamente</v>
      </c>
      <c r="SAA471" s="265" t="str">
        <f t="shared" si="12885"/>
        <v>Inviable Sanitariamente</v>
      </c>
      <c r="SAB471" s="265" t="str">
        <f t="shared" si="12886"/>
        <v>Inviable Sanitariamente</v>
      </c>
      <c r="SAC471" s="265" t="str">
        <f t="shared" si="12887"/>
        <v>Inviable Sanitariamente</v>
      </c>
      <c r="SAD471" s="265" t="str">
        <f t="shared" si="12888"/>
        <v>Inviable Sanitariamente</v>
      </c>
      <c r="SAE471" s="265" t="str">
        <f t="shared" si="12889"/>
        <v>Inviable Sanitariamente</v>
      </c>
      <c r="SAF471" s="265" t="str">
        <f t="shared" si="12890"/>
        <v>Inviable Sanitariamente</v>
      </c>
      <c r="SAG471" s="265" t="str">
        <f t="shared" si="12891"/>
        <v>Inviable Sanitariamente</v>
      </c>
      <c r="SAH471" s="265" t="str">
        <f t="shared" si="12892"/>
        <v>Inviable Sanitariamente</v>
      </c>
      <c r="SAI471" s="265" t="str">
        <f t="shared" si="12893"/>
        <v>Inviable Sanitariamente</v>
      </c>
      <c r="SAJ471" s="265" t="str">
        <f t="shared" si="12894"/>
        <v>Inviable Sanitariamente</v>
      </c>
      <c r="SAK471" s="265" t="str">
        <f t="shared" si="12895"/>
        <v>Inviable Sanitariamente</v>
      </c>
      <c r="SAL471" s="265" t="str">
        <f t="shared" si="12896"/>
        <v>Inviable Sanitariamente</v>
      </c>
      <c r="SAM471" s="265" t="str">
        <f t="shared" si="12897"/>
        <v>Inviable Sanitariamente</v>
      </c>
      <c r="SAN471" s="265" t="str">
        <f t="shared" si="12898"/>
        <v>Inviable Sanitariamente</v>
      </c>
      <c r="SAO471" s="265" t="str">
        <f t="shared" si="12899"/>
        <v>Inviable Sanitariamente</v>
      </c>
      <c r="SAP471" s="265" t="str">
        <f t="shared" si="12900"/>
        <v>Inviable Sanitariamente</v>
      </c>
      <c r="SAQ471" s="265" t="str">
        <f t="shared" si="12901"/>
        <v>Inviable Sanitariamente</v>
      </c>
      <c r="SAR471" s="265" t="str">
        <f t="shared" si="12902"/>
        <v>Inviable Sanitariamente</v>
      </c>
      <c r="SAS471" s="265" t="str">
        <f t="shared" si="12903"/>
        <v>Inviable Sanitariamente</v>
      </c>
      <c r="SAT471" s="265" t="str">
        <f t="shared" si="12904"/>
        <v>Inviable Sanitariamente</v>
      </c>
      <c r="SAU471" s="265" t="str">
        <f t="shared" si="12905"/>
        <v>Inviable Sanitariamente</v>
      </c>
      <c r="SAV471" s="265" t="str">
        <f t="shared" si="12906"/>
        <v>Inviable Sanitariamente</v>
      </c>
      <c r="SAW471" s="265" t="str">
        <f t="shared" si="12907"/>
        <v>Inviable Sanitariamente</v>
      </c>
      <c r="SAX471" s="265" t="str">
        <f t="shared" si="12908"/>
        <v>Inviable Sanitariamente</v>
      </c>
      <c r="SAY471" s="265" t="str">
        <f t="shared" si="12909"/>
        <v>Inviable Sanitariamente</v>
      </c>
      <c r="SAZ471" s="265" t="str">
        <f t="shared" si="12910"/>
        <v>Inviable Sanitariamente</v>
      </c>
      <c r="SBA471" s="265" t="str">
        <f t="shared" si="12911"/>
        <v>Inviable Sanitariamente</v>
      </c>
      <c r="SBB471" s="265" t="str">
        <f t="shared" si="12912"/>
        <v>Inviable Sanitariamente</v>
      </c>
      <c r="SBC471" s="265" t="str">
        <f t="shared" si="12913"/>
        <v>Inviable Sanitariamente</v>
      </c>
      <c r="SBD471" s="265" t="str">
        <f t="shared" si="12914"/>
        <v>Inviable Sanitariamente</v>
      </c>
      <c r="SBE471" s="265" t="str">
        <f t="shared" si="12915"/>
        <v>Inviable Sanitariamente</v>
      </c>
      <c r="SBF471" s="265" t="str">
        <f t="shared" si="12916"/>
        <v>Inviable Sanitariamente</v>
      </c>
      <c r="SBG471" s="265" t="str">
        <f t="shared" si="12917"/>
        <v>Inviable Sanitariamente</v>
      </c>
      <c r="SBH471" s="265" t="str">
        <f t="shared" si="12918"/>
        <v>Inviable Sanitariamente</v>
      </c>
      <c r="SBI471" s="265" t="str">
        <f t="shared" si="12919"/>
        <v>Inviable Sanitariamente</v>
      </c>
      <c r="SBJ471" s="265" t="str">
        <f t="shared" si="12920"/>
        <v>Inviable Sanitariamente</v>
      </c>
      <c r="SBK471" s="265" t="str">
        <f t="shared" si="12921"/>
        <v>Inviable Sanitariamente</v>
      </c>
      <c r="SBL471" s="265" t="str">
        <f t="shared" si="12922"/>
        <v>Inviable Sanitariamente</v>
      </c>
      <c r="SBM471" s="265" t="str">
        <f t="shared" si="12923"/>
        <v>Inviable Sanitariamente</v>
      </c>
      <c r="SBN471" s="265" t="str">
        <f t="shared" si="12924"/>
        <v>Inviable Sanitariamente</v>
      </c>
      <c r="SBO471" s="265" t="str">
        <f t="shared" si="12925"/>
        <v>Inviable Sanitariamente</v>
      </c>
      <c r="SBP471" s="265" t="str">
        <f t="shared" si="12926"/>
        <v>Inviable Sanitariamente</v>
      </c>
      <c r="SBQ471" s="265" t="str">
        <f t="shared" si="12927"/>
        <v>Inviable Sanitariamente</v>
      </c>
      <c r="SBR471" s="265" t="str">
        <f t="shared" si="12928"/>
        <v>Inviable Sanitariamente</v>
      </c>
      <c r="SBS471" s="265" t="str">
        <f t="shared" si="12929"/>
        <v>Inviable Sanitariamente</v>
      </c>
      <c r="SBT471" s="265" t="str">
        <f t="shared" si="12930"/>
        <v>Inviable Sanitariamente</v>
      </c>
      <c r="SBU471" s="265" t="str">
        <f t="shared" si="12931"/>
        <v>Inviable Sanitariamente</v>
      </c>
      <c r="SBV471" s="265" t="str">
        <f t="shared" si="12932"/>
        <v>Inviable Sanitariamente</v>
      </c>
      <c r="SBW471" s="265" t="str">
        <f t="shared" si="12933"/>
        <v>Inviable Sanitariamente</v>
      </c>
      <c r="SBX471" s="265" t="str">
        <f t="shared" si="12934"/>
        <v>Inviable Sanitariamente</v>
      </c>
      <c r="SBY471" s="265" t="str">
        <f t="shared" si="12935"/>
        <v>Inviable Sanitariamente</v>
      </c>
      <c r="SBZ471" s="265" t="str">
        <f t="shared" si="12936"/>
        <v>Inviable Sanitariamente</v>
      </c>
      <c r="SCA471" s="265" t="str">
        <f t="shared" si="12937"/>
        <v>Inviable Sanitariamente</v>
      </c>
      <c r="SCB471" s="265" t="str">
        <f t="shared" si="12938"/>
        <v>Inviable Sanitariamente</v>
      </c>
      <c r="SCC471" s="265" t="str">
        <f t="shared" si="12939"/>
        <v>Inviable Sanitariamente</v>
      </c>
      <c r="SCD471" s="265" t="str">
        <f t="shared" si="12940"/>
        <v>Inviable Sanitariamente</v>
      </c>
      <c r="SCE471" s="265" t="str">
        <f t="shared" si="12941"/>
        <v>Inviable Sanitariamente</v>
      </c>
      <c r="SCF471" s="265" t="str">
        <f t="shared" si="12942"/>
        <v>Inviable Sanitariamente</v>
      </c>
      <c r="SCG471" s="265" t="str">
        <f t="shared" si="12943"/>
        <v>Inviable Sanitariamente</v>
      </c>
      <c r="SCH471" s="265" t="str">
        <f t="shared" si="12944"/>
        <v>Inviable Sanitariamente</v>
      </c>
      <c r="SCI471" s="265" t="str">
        <f t="shared" si="12945"/>
        <v>Inviable Sanitariamente</v>
      </c>
      <c r="SCJ471" s="265" t="str">
        <f t="shared" si="12946"/>
        <v>Inviable Sanitariamente</v>
      </c>
      <c r="SCK471" s="265" t="str">
        <f t="shared" si="12947"/>
        <v>Inviable Sanitariamente</v>
      </c>
      <c r="SCL471" s="265" t="str">
        <f t="shared" si="12948"/>
        <v>Inviable Sanitariamente</v>
      </c>
      <c r="SCM471" s="265" t="str">
        <f t="shared" si="12949"/>
        <v>Inviable Sanitariamente</v>
      </c>
      <c r="SCN471" s="265" t="str">
        <f t="shared" si="12950"/>
        <v>Inviable Sanitariamente</v>
      </c>
      <c r="SCO471" s="265" t="str">
        <f t="shared" si="12951"/>
        <v>Inviable Sanitariamente</v>
      </c>
      <c r="SCP471" s="265" t="str">
        <f t="shared" si="12952"/>
        <v>Inviable Sanitariamente</v>
      </c>
      <c r="SCQ471" s="265" t="str">
        <f t="shared" si="12953"/>
        <v>Inviable Sanitariamente</v>
      </c>
      <c r="SCR471" s="265" t="str">
        <f t="shared" si="12954"/>
        <v>Inviable Sanitariamente</v>
      </c>
      <c r="SCS471" s="265" t="str">
        <f t="shared" si="12955"/>
        <v>Inviable Sanitariamente</v>
      </c>
      <c r="SCT471" s="265" t="str">
        <f t="shared" si="12956"/>
        <v>Inviable Sanitariamente</v>
      </c>
      <c r="SCU471" s="265" t="str">
        <f t="shared" si="12957"/>
        <v>Inviable Sanitariamente</v>
      </c>
      <c r="SCV471" s="265" t="str">
        <f t="shared" si="12958"/>
        <v>Inviable Sanitariamente</v>
      </c>
      <c r="SCW471" s="265" t="str">
        <f t="shared" si="12959"/>
        <v>Inviable Sanitariamente</v>
      </c>
      <c r="SCX471" s="265" t="str">
        <f t="shared" si="12960"/>
        <v>Inviable Sanitariamente</v>
      </c>
      <c r="SCY471" s="265" t="str">
        <f t="shared" si="12961"/>
        <v>Inviable Sanitariamente</v>
      </c>
      <c r="SCZ471" s="265" t="str">
        <f t="shared" si="12962"/>
        <v>Inviable Sanitariamente</v>
      </c>
      <c r="SDA471" s="265" t="str">
        <f t="shared" si="12963"/>
        <v>Inviable Sanitariamente</v>
      </c>
      <c r="SDB471" s="265" t="str">
        <f t="shared" si="12964"/>
        <v>Inviable Sanitariamente</v>
      </c>
      <c r="SDC471" s="265" t="str">
        <f t="shared" si="12965"/>
        <v>Inviable Sanitariamente</v>
      </c>
      <c r="SDD471" s="265" t="str">
        <f t="shared" si="12966"/>
        <v>Inviable Sanitariamente</v>
      </c>
      <c r="SDE471" s="265" t="str">
        <f t="shared" si="12967"/>
        <v>Inviable Sanitariamente</v>
      </c>
      <c r="SDF471" s="265" t="str">
        <f t="shared" si="12968"/>
        <v>Inviable Sanitariamente</v>
      </c>
      <c r="SDG471" s="265" t="str">
        <f t="shared" si="12969"/>
        <v>Inviable Sanitariamente</v>
      </c>
      <c r="SDH471" s="265" t="str">
        <f t="shared" si="12970"/>
        <v>Inviable Sanitariamente</v>
      </c>
      <c r="SDI471" s="265" t="str">
        <f t="shared" si="12971"/>
        <v>Inviable Sanitariamente</v>
      </c>
      <c r="SDJ471" s="265" t="str">
        <f t="shared" si="12972"/>
        <v>Inviable Sanitariamente</v>
      </c>
      <c r="SDK471" s="265" t="str">
        <f t="shared" si="12973"/>
        <v>Inviable Sanitariamente</v>
      </c>
      <c r="SDL471" s="265" t="str">
        <f t="shared" si="12974"/>
        <v>Inviable Sanitariamente</v>
      </c>
      <c r="SDM471" s="265" t="str">
        <f t="shared" si="12975"/>
        <v>Inviable Sanitariamente</v>
      </c>
      <c r="SDN471" s="265" t="str">
        <f t="shared" si="12976"/>
        <v>Inviable Sanitariamente</v>
      </c>
      <c r="SDO471" s="265" t="str">
        <f t="shared" si="12977"/>
        <v>Inviable Sanitariamente</v>
      </c>
      <c r="SDP471" s="265" t="str">
        <f t="shared" si="12978"/>
        <v>Inviable Sanitariamente</v>
      </c>
      <c r="SDQ471" s="265" t="str">
        <f t="shared" si="12979"/>
        <v>Inviable Sanitariamente</v>
      </c>
      <c r="SDR471" s="265" t="str">
        <f t="shared" si="12980"/>
        <v>Inviable Sanitariamente</v>
      </c>
      <c r="SDS471" s="265" t="str">
        <f t="shared" si="12981"/>
        <v>Inviable Sanitariamente</v>
      </c>
      <c r="SDT471" s="265" t="str">
        <f t="shared" si="12982"/>
        <v>Inviable Sanitariamente</v>
      </c>
      <c r="SDU471" s="265" t="str">
        <f t="shared" si="12983"/>
        <v>Inviable Sanitariamente</v>
      </c>
      <c r="SDV471" s="265" t="str">
        <f t="shared" si="12984"/>
        <v>Inviable Sanitariamente</v>
      </c>
      <c r="SDW471" s="265" t="str">
        <f t="shared" si="12985"/>
        <v>Inviable Sanitariamente</v>
      </c>
      <c r="SDX471" s="265" t="str">
        <f t="shared" si="12986"/>
        <v>Inviable Sanitariamente</v>
      </c>
      <c r="SDY471" s="265" t="str">
        <f t="shared" si="12987"/>
        <v>Inviable Sanitariamente</v>
      </c>
      <c r="SDZ471" s="265" t="str">
        <f t="shared" si="12988"/>
        <v>Inviable Sanitariamente</v>
      </c>
      <c r="SEA471" s="265" t="str">
        <f t="shared" si="12989"/>
        <v>Inviable Sanitariamente</v>
      </c>
      <c r="SEB471" s="265" t="str">
        <f t="shared" si="12990"/>
        <v>Inviable Sanitariamente</v>
      </c>
      <c r="SEC471" s="265" t="str">
        <f t="shared" si="12991"/>
        <v>Inviable Sanitariamente</v>
      </c>
      <c r="SED471" s="265" t="str">
        <f t="shared" si="12992"/>
        <v>Inviable Sanitariamente</v>
      </c>
      <c r="SEE471" s="265" t="str">
        <f t="shared" si="12993"/>
        <v>Inviable Sanitariamente</v>
      </c>
      <c r="SEF471" s="265" t="str">
        <f t="shared" si="12994"/>
        <v>Inviable Sanitariamente</v>
      </c>
      <c r="SEG471" s="265" t="str">
        <f t="shared" si="12995"/>
        <v>Inviable Sanitariamente</v>
      </c>
      <c r="SEH471" s="265" t="str">
        <f t="shared" si="12996"/>
        <v>Inviable Sanitariamente</v>
      </c>
      <c r="SEI471" s="265" t="str">
        <f t="shared" si="12997"/>
        <v>Inviable Sanitariamente</v>
      </c>
      <c r="SEJ471" s="265" t="str">
        <f t="shared" si="12998"/>
        <v>Inviable Sanitariamente</v>
      </c>
      <c r="SEK471" s="265" t="str">
        <f t="shared" si="12999"/>
        <v>Inviable Sanitariamente</v>
      </c>
      <c r="SEL471" s="265" t="str">
        <f t="shared" si="13000"/>
        <v>Inviable Sanitariamente</v>
      </c>
      <c r="SEM471" s="265" t="str">
        <f t="shared" si="13001"/>
        <v>Inviable Sanitariamente</v>
      </c>
      <c r="SEN471" s="265" t="str">
        <f t="shared" si="13002"/>
        <v>Inviable Sanitariamente</v>
      </c>
      <c r="SEO471" s="265" t="str">
        <f t="shared" si="13003"/>
        <v>Inviable Sanitariamente</v>
      </c>
      <c r="SEP471" s="265" t="str">
        <f t="shared" si="13004"/>
        <v>Inviable Sanitariamente</v>
      </c>
      <c r="SEQ471" s="265" t="str">
        <f t="shared" si="13005"/>
        <v>Inviable Sanitariamente</v>
      </c>
      <c r="SER471" s="265" t="str">
        <f t="shared" si="13006"/>
        <v>Inviable Sanitariamente</v>
      </c>
      <c r="SES471" s="265" t="str">
        <f t="shared" si="13007"/>
        <v>Inviable Sanitariamente</v>
      </c>
      <c r="SET471" s="265" t="str">
        <f t="shared" si="13008"/>
        <v>Inviable Sanitariamente</v>
      </c>
      <c r="SEU471" s="265" t="str">
        <f t="shared" si="13009"/>
        <v>Inviable Sanitariamente</v>
      </c>
      <c r="SEV471" s="265" t="str">
        <f t="shared" si="13010"/>
        <v>Inviable Sanitariamente</v>
      </c>
      <c r="SEW471" s="265" t="str">
        <f t="shared" si="13011"/>
        <v>Inviable Sanitariamente</v>
      </c>
      <c r="SEX471" s="265" t="str">
        <f t="shared" si="13012"/>
        <v>Inviable Sanitariamente</v>
      </c>
      <c r="SEY471" s="265" t="str">
        <f t="shared" si="13013"/>
        <v>Inviable Sanitariamente</v>
      </c>
      <c r="SEZ471" s="265" t="str">
        <f t="shared" si="13014"/>
        <v>Inviable Sanitariamente</v>
      </c>
      <c r="SFA471" s="265" t="str">
        <f t="shared" si="13015"/>
        <v>Inviable Sanitariamente</v>
      </c>
      <c r="SFB471" s="265" t="str">
        <f t="shared" si="13016"/>
        <v>Inviable Sanitariamente</v>
      </c>
      <c r="SFC471" s="265" t="str">
        <f t="shared" si="13017"/>
        <v>Inviable Sanitariamente</v>
      </c>
      <c r="SFD471" s="265" t="str">
        <f t="shared" si="13018"/>
        <v>Inviable Sanitariamente</v>
      </c>
      <c r="SFE471" s="265" t="str">
        <f t="shared" si="13019"/>
        <v>Inviable Sanitariamente</v>
      </c>
      <c r="SFF471" s="265" t="str">
        <f t="shared" si="13020"/>
        <v>Inviable Sanitariamente</v>
      </c>
      <c r="SFG471" s="265" t="str">
        <f t="shared" si="13021"/>
        <v>Inviable Sanitariamente</v>
      </c>
      <c r="SFH471" s="265" t="str">
        <f t="shared" si="13022"/>
        <v>Inviable Sanitariamente</v>
      </c>
      <c r="SFI471" s="265" t="str">
        <f t="shared" si="13023"/>
        <v>Inviable Sanitariamente</v>
      </c>
      <c r="SFJ471" s="265" t="str">
        <f t="shared" si="13024"/>
        <v>Inviable Sanitariamente</v>
      </c>
      <c r="SFK471" s="265" t="str">
        <f t="shared" si="13025"/>
        <v>Inviable Sanitariamente</v>
      </c>
      <c r="SFL471" s="265" t="str">
        <f t="shared" si="13026"/>
        <v>Inviable Sanitariamente</v>
      </c>
      <c r="SFM471" s="265" t="str">
        <f t="shared" si="13027"/>
        <v>Inviable Sanitariamente</v>
      </c>
      <c r="SFN471" s="265" t="str">
        <f t="shared" si="13028"/>
        <v>Inviable Sanitariamente</v>
      </c>
      <c r="SFO471" s="265" t="str">
        <f t="shared" si="13029"/>
        <v>Inviable Sanitariamente</v>
      </c>
      <c r="SFP471" s="265" t="str">
        <f t="shared" si="13030"/>
        <v>Inviable Sanitariamente</v>
      </c>
      <c r="SFQ471" s="265" t="str">
        <f t="shared" si="13031"/>
        <v>Inviable Sanitariamente</v>
      </c>
      <c r="SFR471" s="265" t="str">
        <f t="shared" si="13032"/>
        <v>Inviable Sanitariamente</v>
      </c>
      <c r="SFS471" s="265" t="str">
        <f t="shared" si="13033"/>
        <v>Inviable Sanitariamente</v>
      </c>
      <c r="SFT471" s="265" t="str">
        <f t="shared" si="13034"/>
        <v>Inviable Sanitariamente</v>
      </c>
      <c r="SFU471" s="265" t="str">
        <f t="shared" si="13035"/>
        <v>Inviable Sanitariamente</v>
      </c>
      <c r="SFV471" s="265" t="str">
        <f t="shared" si="13036"/>
        <v>Inviable Sanitariamente</v>
      </c>
      <c r="SFW471" s="265" t="str">
        <f t="shared" si="13037"/>
        <v>Inviable Sanitariamente</v>
      </c>
      <c r="SFX471" s="265" t="str">
        <f t="shared" si="13038"/>
        <v>Inviable Sanitariamente</v>
      </c>
      <c r="SFY471" s="265" t="str">
        <f t="shared" si="13039"/>
        <v>Inviable Sanitariamente</v>
      </c>
      <c r="SFZ471" s="265" t="str">
        <f t="shared" si="13040"/>
        <v>Inviable Sanitariamente</v>
      </c>
      <c r="SGA471" s="265" t="str">
        <f t="shared" si="13041"/>
        <v>Inviable Sanitariamente</v>
      </c>
      <c r="SGB471" s="265" t="str">
        <f t="shared" si="13042"/>
        <v>Inviable Sanitariamente</v>
      </c>
      <c r="SGC471" s="265" t="str">
        <f t="shared" si="13043"/>
        <v>Inviable Sanitariamente</v>
      </c>
      <c r="SGD471" s="265" t="str">
        <f t="shared" si="13044"/>
        <v>Inviable Sanitariamente</v>
      </c>
      <c r="SGE471" s="265" t="str">
        <f t="shared" si="13045"/>
        <v>Inviable Sanitariamente</v>
      </c>
      <c r="SGF471" s="265" t="str">
        <f t="shared" si="13046"/>
        <v>Inviable Sanitariamente</v>
      </c>
      <c r="SGG471" s="265" t="str">
        <f t="shared" si="13047"/>
        <v>Inviable Sanitariamente</v>
      </c>
      <c r="SGH471" s="265" t="str">
        <f t="shared" si="13048"/>
        <v>Inviable Sanitariamente</v>
      </c>
      <c r="SGI471" s="265" t="str">
        <f t="shared" si="13049"/>
        <v>Inviable Sanitariamente</v>
      </c>
      <c r="SGJ471" s="265" t="str">
        <f t="shared" si="13050"/>
        <v>Inviable Sanitariamente</v>
      </c>
      <c r="SGK471" s="265" t="str">
        <f t="shared" si="13051"/>
        <v>Inviable Sanitariamente</v>
      </c>
      <c r="SGL471" s="265" t="str">
        <f t="shared" si="13052"/>
        <v>Inviable Sanitariamente</v>
      </c>
      <c r="SGM471" s="265" t="str">
        <f t="shared" si="13053"/>
        <v>Inviable Sanitariamente</v>
      </c>
      <c r="SGN471" s="265" t="str">
        <f t="shared" si="13054"/>
        <v>Inviable Sanitariamente</v>
      </c>
      <c r="SGO471" s="265" t="str">
        <f t="shared" si="13055"/>
        <v>Inviable Sanitariamente</v>
      </c>
      <c r="SGP471" s="265" t="str">
        <f t="shared" si="13056"/>
        <v>Inviable Sanitariamente</v>
      </c>
      <c r="SGQ471" s="265" t="str">
        <f t="shared" si="13057"/>
        <v>Inviable Sanitariamente</v>
      </c>
      <c r="SGR471" s="265" t="str">
        <f t="shared" si="13058"/>
        <v>Inviable Sanitariamente</v>
      </c>
      <c r="SGS471" s="265" t="str">
        <f t="shared" si="13059"/>
        <v>Inviable Sanitariamente</v>
      </c>
      <c r="SGT471" s="265" t="str">
        <f t="shared" si="13060"/>
        <v>Inviable Sanitariamente</v>
      </c>
      <c r="SGU471" s="265" t="str">
        <f t="shared" si="13061"/>
        <v>Inviable Sanitariamente</v>
      </c>
      <c r="SGV471" s="265" t="str">
        <f t="shared" si="13062"/>
        <v>Inviable Sanitariamente</v>
      </c>
      <c r="SGW471" s="265" t="str">
        <f t="shared" si="13063"/>
        <v>Inviable Sanitariamente</v>
      </c>
      <c r="SGX471" s="265" t="str">
        <f t="shared" si="13064"/>
        <v>Inviable Sanitariamente</v>
      </c>
      <c r="SGY471" s="265" t="str">
        <f t="shared" si="13065"/>
        <v>Inviable Sanitariamente</v>
      </c>
      <c r="SGZ471" s="265" t="str">
        <f t="shared" si="13066"/>
        <v>Inviable Sanitariamente</v>
      </c>
      <c r="SHA471" s="265" t="str">
        <f t="shared" si="13067"/>
        <v>Inviable Sanitariamente</v>
      </c>
      <c r="SHB471" s="265" t="str">
        <f t="shared" si="13068"/>
        <v>Inviable Sanitariamente</v>
      </c>
      <c r="SHC471" s="265" t="str">
        <f t="shared" si="13069"/>
        <v>Inviable Sanitariamente</v>
      </c>
      <c r="SHD471" s="265" t="str">
        <f t="shared" si="13070"/>
        <v>Inviable Sanitariamente</v>
      </c>
      <c r="SHE471" s="265" t="str">
        <f t="shared" si="13071"/>
        <v>Inviable Sanitariamente</v>
      </c>
      <c r="SHF471" s="265" t="str">
        <f t="shared" si="13072"/>
        <v>Inviable Sanitariamente</v>
      </c>
      <c r="SHG471" s="265" t="str">
        <f t="shared" si="13073"/>
        <v>Inviable Sanitariamente</v>
      </c>
      <c r="SHH471" s="265" t="str">
        <f t="shared" si="13074"/>
        <v>Inviable Sanitariamente</v>
      </c>
      <c r="SHI471" s="265" t="str">
        <f t="shared" si="13075"/>
        <v>Inviable Sanitariamente</v>
      </c>
      <c r="SHJ471" s="265" t="str">
        <f t="shared" si="13076"/>
        <v>Inviable Sanitariamente</v>
      </c>
      <c r="SHK471" s="265" t="str">
        <f t="shared" si="13077"/>
        <v>Inviable Sanitariamente</v>
      </c>
      <c r="SHL471" s="265" t="str">
        <f t="shared" si="13078"/>
        <v>Inviable Sanitariamente</v>
      </c>
      <c r="SHM471" s="265" t="str">
        <f t="shared" si="13079"/>
        <v>Inviable Sanitariamente</v>
      </c>
      <c r="SHN471" s="265" t="str">
        <f t="shared" si="13080"/>
        <v>Inviable Sanitariamente</v>
      </c>
      <c r="SHO471" s="265" t="str">
        <f t="shared" si="13081"/>
        <v>Inviable Sanitariamente</v>
      </c>
      <c r="SHP471" s="265" t="str">
        <f t="shared" si="13082"/>
        <v>Inviable Sanitariamente</v>
      </c>
      <c r="SHQ471" s="265" t="str">
        <f t="shared" si="13083"/>
        <v>Inviable Sanitariamente</v>
      </c>
      <c r="SHR471" s="265" t="str">
        <f t="shared" si="13084"/>
        <v>Inviable Sanitariamente</v>
      </c>
      <c r="SHS471" s="265" t="str">
        <f t="shared" si="13085"/>
        <v>Inviable Sanitariamente</v>
      </c>
      <c r="SHT471" s="265" t="str">
        <f t="shared" si="13086"/>
        <v>Inviable Sanitariamente</v>
      </c>
      <c r="SHU471" s="265" t="str">
        <f t="shared" si="13087"/>
        <v>Inviable Sanitariamente</v>
      </c>
      <c r="SHV471" s="265" t="str">
        <f t="shared" si="13088"/>
        <v>Inviable Sanitariamente</v>
      </c>
      <c r="SHW471" s="265" t="str">
        <f t="shared" si="13089"/>
        <v>Inviable Sanitariamente</v>
      </c>
      <c r="SHX471" s="265" t="str">
        <f t="shared" si="13090"/>
        <v>Inviable Sanitariamente</v>
      </c>
      <c r="SHY471" s="265" t="str">
        <f t="shared" si="13091"/>
        <v>Inviable Sanitariamente</v>
      </c>
      <c r="SHZ471" s="265" t="str">
        <f t="shared" si="13092"/>
        <v>Inviable Sanitariamente</v>
      </c>
      <c r="SIA471" s="265" t="str">
        <f t="shared" si="13093"/>
        <v>Inviable Sanitariamente</v>
      </c>
      <c r="SIB471" s="265" t="str">
        <f t="shared" si="13094"/>
        <v>Inviable Sanitariamente</v>
      </c>
      <c r="SIC471" s="265" t="str">
        <f t="shared" si="13095"/>
        <v>Inviable Sanitariamente</v>
      </c>
      <c r="SID471" s="265" t="str">
        <f t="shared" si="13096"/>
        <v>Inviable Sanitariamente</v>
      </c>
      <c r="SIE471" s="265" t="str">
        <f t="shared" si="13097"/>
        <v>Inviable Sanitariamente</v>
      </c>
      <c r="SIF471" s="265" t="str">
        <f t="shared" si="13098"/>
        <v>Inviable Sanitariamente</v>
      </c>
      <c r="SIG471" s="265" t="str">
        <f t="shared" si="13099"/>
        <v>Inviable Sanitariamente</v>
      </c>
      <c r="SIH471" s="265" t="str">
        <f t="shared" si="13100"/>
        <v>Inviable Sanitariamente</v>
      </c>
      <c r="SII471" s="265" t="str">
        <f t="shared" si="13101"/>
        <v>Inviable Sanitariamente</v>
      </c>
      <c r="SIJ471" s="265" t="str">
        <f t="shared" si="13102"/>
        <v>Inviable Sanitariamente</v>
      </c>
      <c r="SIK471" s="265" t="str">
        <f t="shared" si="13103"/>
        <v>Inviable Sanitariamente</v>
      </c>
      <c r="SIL471" s="265" t="str">
        <f t="shared" si="13104"/>
        <v>Inviable Sanitariamente</v>
      </c>
      <c r="SIM471" s="265" t="str">
        <f t="shared" si="13105"/>
        <v>Inviable Sanitariamente</v>
      </c>
      <c r="SIN471" s="265" t="str">
        <f t="shared" si="13106"/>
        <v>Inviable Sanitariamente</v>
      </c>
      <c r="SIO471" s="265" t="str">
        <f t="shared" si="13107"/>
        <v>Inviable Sanitariamente</v>
      </c>
      <c r="SIP471" s="265" t="str">
        <f t="shared" si="13108"/>
        <v>Inviable Sanitariamente</v>
      </c>
      <c r="SIQ471" s="265" t="str">
        <f t="shared" si="13109"/>
        <v>Inviable Sanitariamente</v>
      </c>
      <c r="SIR471" s="265" t="str">
        <f t="shared" si="13110"/>
        <v>Inviable Sanitariamente</v>
      </c>
      <c r="SIS471" s="265" t="str">
        <f t="shared" si="13111"/>
        <v>Inviable Sanitariamente</v>
      </c>
      <c r="SIT471" s="265" t="str">
        <f t="shared" si="13112"/>
        <v>Inviable Sanitariamente</v>
      </c>
      <c r="SIU471" s="265" t="str">
        <f t="shared" si="13113"/>
        <v>Inviable Sanitariamente</v>
      </c>
      <c r="SIV471" s="265" t="str">
        <f t="shared" si="13114"/>
        <v>Inviable Sanitariamente</v>
      </c>
      <c r="SIW471" s="265" t="str">
        <f t="shared" si="13115"/>
        <v>Inviable Sanitariamente</v>
      </c>
      <c r="SIX471" s="265" t="str">
        <f t="shared" si="13116"/>
        <v>Inviable Sanitariamente</v>
      </c>
      <c r="SIY471" s="265" t="str">
        <f t="shared" si="13117"/>
        <v>Inviable Sanitariamente</v>
      </c>
      <c r="SIZ471" s="265" t="str">
        <f t="shared" si="13118"/>
        <v>Inviable Sanitariamente</v>
      </c>
      <c r="SJA471" s="265" t="str">
        <f t="shared" si="13119"/>
        <v>Inviable Sanitariamente</v>
      </c>
      <c r="SJB471" s="265" t="str">
        <f t="shared" si="13120"/>
        <v>Inviable Sanitariamente</v>
      </c>
      <c r="SJC471" s="265" t="str">
        <f t="shared" si="13121"/>
        <v>Inviable Sanitariamente</v>
      </c>
      <c r="SJD471" s="265" t="str">
        <f t="shared" si="13122"/>
        <v>Inviable Sanitariamente</v>
      </c>
      <c r="SJE471" s="265" t="str">
        <f t="shared" si="13123"/>
        <v>Inviable Sanitariamente</v>
      </c>
      <c r="SJF471" s="265" t="str">
        <f t="shared" si="13124"/>
        <v>Inviable Sanitariamente</v>
      </c>
      <c r="SJG471" s="265" t="str">
        <f t="shared" si="13125"/>
        <v>Inviable Sanitariamente</v>
      </c>
      <c r="SJH471" s="265" t="str">
        <f t="shared" si="13126"/>
        <v>Inviable Sanitariamente</v>
      </c>
      <c r="SJI471" s="265" t="str">
        <f t="shared" si="13127"/>
        <v>Inviable Sanitariamente</v>
      </c>
      <c r="SJJ471" s="265" t="str">
        <f t="shared" si="13128"/>
        <v>Inviable Sanitariamente</v>
      </c>
      <c r="SJK471" s="265" t="str">
        <f t="shared" si="13129"/>
        <v>Inviable Sanitariamente</v>
      </c>
      <c r="SJL471" s="265" t="str">
        <f t="shared" si="13130"/>
        <v>Inviable Sanitariamente</v>
      </c>
      <c r="SJM471" s="265" t="str">
        <f t="shared" si="13131"/>
        <v>Inviable Sanitariamente</v>
      </c>
      <c r="SJN471" s="265" t="str">
        <f t="shared" si="13132"/>
        <v>Inviable Sanitariamente</v>
      </c>
      <c r="SJO471" s="265" t="str">
        <f t="shared" si="13133"/>
        <v>Inviable Sanitariamente</v>
      </c>
      <c r="SJP471" s="265" t="str">
        <f t="shared" si="13134"/>
        <v>Inviable Sanitariamente</v>
      </c>
      <c r="SJQ471" s="265" t="str">
        <f t="shared" si="13135"/>
        <v>Inviable Sanitariamente</v>
      </c>
      <c r="SJR471" s="265" t="str">
        <f t="shared" si="13136"/>
        <v>Inviable Sanitariamente</v>
      </c>
      <c r="SJS471" s="265" t="str">
        <f t="shared" si="13137"/>
        <v>Inviable Sanitariamente</v>
      </c>
      <c r="SJT471" s="265" t="str">
        <f t="shared" si="13138"/>
        <v>Inviable Sanitariamente</v>
      </c>
      <c r="SJU471" s="265" t="str">
        <f t="shared" si="13139"/>
        <v>Inviable Sanitariamente</v>
      </c>
      <c r="SJV471" s="265" t="str">
        <f t="shared" si="13140"/>
        <v>Inviable Sanitariamente</v>
      </c>
      <c r="SJW471" s="265" t="str">
        <f t="shared" si="13141"/>
        <v>Inviable Sanitariamente</v>
      </c>
      <c r="SJX471" s="265" t="str">
        <f t="shared" si="13142"/>
        <v>Inviable Sanitariamente</v>
      </c>
      <c r="SJY471" s="265" t="str">
        <f t="shared" si="13143"/>
        <v>Inviable Sanitariamente</v>
      </c>
      <c r="SJZ471" s="265" t="str">
        <f t="shared" si="13144"/>
        <v>Inviable Sanitariamente</v>
      </c>
      <c r="SKA471" s="265" t="str">
        <f t="shared" si="13145"/>
        <v>Inviable Sanitariamente</v>
      </c>
      <c r="SKB471" s="265" t="str">
        <f t="shared" si="13146"/>
        <v>Inviable Sanitariamente</v>
      </c>
      <c r="SKC471" s="265" t="str">
        <f t="shared" si="13147"/>
        <v>Inviable Sanitariamente</v>
      </c>
      <c r="SKD471" s="265" t="str">
        <f t="shared" si="13148"/>
        <v>Inviable Sanitariamente</v>
      </c>
      <c r="SKE471" s="265" t="str">
        <f t="shared" si="13149"/>
        <v>Inviable Sanitariamente</v>
      </c>
      <c r="SKF471" s="265" t="str">
        <f t="shared" si="13150"/>
        <v>Inviable Sanitariamente</v>
      </c>
      <c r="SKG471" s="265" t="str">
        <f t="shared" si="13151"/>
        <v>Inviable Sanitariamente</v>
      </c>
      <c r="SKH471" s="265" t="str">
        <f t="shared" si="13152"/>
        <v>Inviable Sanitariamente</v>
      </c>
      <c r="SKI471" s="265" t="str">
        <f t="shared" si="13153"/>
        <v>Inviable Sanitariamente</v>
      </c>
      <c r="SKJ471" s="265" t="str">
        <f t="shared" si="13154"/>
        <v>Inviable Sanitariamente</v>
      </c>
      <c r="SKK471" s="265" t="str">
        <f t="shared" si="13155"/>
        <v>Inviable Sanitariamente</v>
      </c>
      <c r="SKL471" s="265" t="str">
        <f t="shared" si="13156"/>
        <v>Inviable Sanitariamente</v>
      </c>
      <c r="SKM471" s="265" t="str">
        <f t="shared" si="13157"/>
        <v>Inviable Sanitariamente</v>
      </c>
      <c r="SKN471" s="265" t="str">
        <f t="shared" si="13158"/>
        <v>Inviable Sanitariamente</v>
      </c>
      <c r="SKO471" s="265" t="str">
        <f t="shared" si="13159"/>
        <v>Inviable Sanitariamente</v>
      </c>
      <c r="SKP471" s="265" t="str">
        <f t="shared" si="13160"/>
        <v>Inviable Sanitariamente</v>
      </c>
      <c r="SKQ471" s="265" t="str">
        <f t="shared" si="13161"/>
        <v>Inviable Sanitariamente</v>
      </c>
      <c r="SKR471" s="265" t="str">
        <f t="shared" si="13162"/>
        <v>Inviable Sanitariamente</v>
      </c>
      <c r="SKS471" s="265" t="str">
        <f t="shared" si="13163"/>
        <v>Inviable Sanitariamente</v>
      </c>
      <c r="SKT471" s="265" t="str">
        <f t="shared" si="13164"/>
        <v>Inviable Sanitariamente</v>
      </c>
      <c r="SKU471" s="265" t="str">
        <f t="shared" si="13165"/>
        <v>Inviable Sanitariamente</v>
      </c>
      <c r="SKV471" s="265" t="str">
        <f t="shared" si="13166"/>
        <v>Inviable Sanitariamente</v>
      </c>
      <c r="SKW471" s="265" t="str">
        <f t="shared" si="13167"/>
        <v>Inviable Sanitariamente</v>
      </c>
      <c r="SKX471" s="265" t="str">
        <f t="shared" si="13168"/>
        <v>Inviable Sanitariamente</v>
      </c>
      <c r="SKY471" s="265" t="str">
        <f t="shared" si="13169"/>
        <v>Inviable Sanitariamente</v>
      </c>
      <c r="SKZ471" s="265" t="str">
        <f t="shared" si="13170"/>
        <v>Inviable Sanitariamente</v>
      </c>
      <c r="SLA471" s="265" t="str">
        <f t="shared" si="13171"/>
        <v>Inviable Sanitariamente</v>
      </c>
      <c r="SLB471" s="265" t="str">
        <f t="shared" si="13172"/>
        <v>Inviable Sanitariamente</v>
      </c>
      <c r="SLC471" s="265" t="str">
        <f t="shared" si="13173"/>
        <v>Inviable Sanitariamente</v>
      </c>
      <c r="SLD471" s="265" t="str">
        <f t="shared" si="13174"/>
        <v>Inviable Sanitariamente</v>
      </c>
      <c r="SLE471" s="265" t="str">
        <f t="shared" si="13175"/>
        <v>Inviable Sanitariamente</v>
      </c>
      <c r="SLF471" s="265" t="str">
        <f t="shared" si="13176"/>
        <v>Inviable Sanitariamente</v>
      </c>
      <c r="SLG471" s="265" t="str">
        <f t="shared" si="13177"/>
        <v>Inviable Sanitariamente</v>
      </c>
      <c r="SLH471" s="265" t="str">
        <f t="shared" si="13178"/>
        <v>Inviable Sanitariamente</v>
      </c>
      <c r="SLI471" s="265" t="str">
        <f t="shared" si="13179"/>
        <v>Inviable Sanitariamente</v>
      </c>
      <c r="SLJ471" s="265" t="str">
        <f t="shared" si="13180"/>
        <v>Inviable Sanitariamente</v>
      </c>
      <c r="SLK471" s="265" t="str">
        <f t="shared" si="13181"/>
        <v>Inviable Sanitariamente</v>
      </c>
      <c r="SLL471" s="265" t="str">
        <f t="shared" si="13182"/>
        <v>Inviable Sanitariamente</v>
      </c>
      <c r="SLM471" s="265" t="str">
        <f t="shared" si="13183"/>
        <v>Inviable Sanitariamente</v>
      </c>
      <c r="SLN471" s="265" t="str">
        <f t="shared" si="13184"/>
        <v>Inviable Sanitariamente</v>
      </c>
      <c r="SLO471" s="265" t="str">
        <f t="shared" si="13185"/>
        <v>Inviable Sanitariamente</v>
      </c>
      <c r="SLP471" s="265" t="str">
        <f t="shared" si="13186"/>
        <v>Inviable Sanitariamente</v>
      </c>
      <c r="SLQ471" s="265" t="str">
        <f t="shared" si="13187"/>
        <v>Inviable Sanitariamente</v>
      </c>
      <c r="SLR471" s="265" t="str">
        <f t="shared" si="13188"/>
        <v>Inviable Sanitariamente</v>
      </c>
      <c r="SLS471" s="265" t="str">
        <f t="shared" si="13189"/>
        <v>Inviable Sanitariamente</v>
      </c>
      <c r="SLT471" s="265" t="str">
        <f t="shared" si="13190"/>
        <v>Inviable Sanitariamente</v>
      </c>
      <c r="SLU471" s="265" t="str">
        <f t="shared" si="13191"/>
        <v>Inviable Sanitariamente</v>
      </c>
      <c r="SLV471" s="265" t="str">
        <f t="shared" si="13192"/>
        <v>Inviable Sanitariamente</v>
      </c>
      <c r="SLW471" s="265" t="str">
        <f t="shared" si="13193"/>
        <v>Inviable Sanitariamente</v>
      </c>
      <c r="SLX471" s="265" t="str">
        <f t="shared" si="13194"/>
        <v>Inviable Sanitariamente</v>
      </c>
      <c r="SLY471" s="265" t="str">
        <f t="shared" si="13195"/>
        <v>Inviable Sanitariamente</v>
      </c>
      <c r="SLZ471" s="265" t="str">
        <f t="shared" si="13196"/>
        <v>Inviable Sanitariamente</v>
      </c>
      <c r="SMA471" s="265" t="str">
        <f t="shared" si="13197"/>
        <v>Inviable Sanitariamente</v>
      </c>
      <c r="SMB471" s="265" t="str">
        <f t="shared" si="13198"/>
        <v>Inviable Sanitariamente</v>
      </c>
      <c r="SMC471" s="265" t="str">
        <f t="shared" si="13199"/>
        <v>Inviable Sanitariamente</v>
      </c>
      <c r="SMD471" s="265" t="str">
        <f t="shared" si="13200"/>
        <v>Inviable Sanitariamente</v>
      </c>
      <c r="SME471" s="265" t="str">
        <f t="shared" si="13201"/>
        <v>Inviable Sanitariamente</v>
      </c>
      <c r="SMF471" s="265" t="str">
        <f t="shared" si="13202"/>
        <v>Inviable Sanitariamente</v>
      </c>
      <c r="SMG471" s="265" t="str">
        <f t="shared" si="13203"/>
        <v>Inviable Sanitariamente</v>
      </c>
      <c r="SMH471" s="265" t="str">
        <f t="shared" si="13204"/>
        <v>Inviable Sanitariamente</v>
      </c>
      <c r="SMI471" s="265" t="str">
        <f t="shared" si="13205"/>
        <v>Inviable Sanitariamente</v>
      </c>
      <c r="SMJ471" s="265" t="str">
        <f t="shared" si="13206"/>
        <v>Inviable Sanitariamente</v>
      </c>
      <c r="SMK471" s="265" t="str">
        <f t="shared" si="13207"/>
        <v>Inviable Sanitariamente</v>
      </c>
      <c r="SML471" s="265" t="str">
        <f t="shared" si="13208"/>
        <v>Inviable Sanitariamente</v>
      </c>
      <c r="SMM471" s="265" t="str">
        <f t="shared" si="13209"/>
        <v>Inviable Sanitariamente</v>
      </c>
      <c r="SMN471" s="265" t="str">
        <f t="shared" si="13210"/>
        <v>Inviable Sanitariamente</v>
      </c>
      <c r="SMO471" s="265" t="str">
        <f t="shared" si="13211"/>
        <v>Inviable Sanitariamente</v>
      </c>
      <c r="SMP471" s="265" t="str">
        <f t="shared" si="13212"/>
        <v>Inviable Sanitariamente</v>
      </c>
      <c r="SMQ471" s="265" t="str">
        <f t="shared" si="13213"/>
        <v>Inviable Sanitariamente</v>
      </c>
      <c r="SMR471" s="265" t="str">
        <f t="shared" si="13214"/>
        <v>Inviable Sanitariamente</v>
      </c>
      <c r="SMS471" s="265" t="str">
        <f t="shared" si="13215"/>
        <v>Inviable Sanitariamente</v>
      </c>
      <c r="SMT471" s="265" t="str">
        <f t="shared" si="13216"/>
        <v>Inviable Sanitariamente</v>
      </c>
      <c r="SMU471" s="265" t="str">
        <f t="shared" si="13217"/>
        <v>Inviable Sanitariamente</v>
      </c>
      <c r="SMV471" s="265" t="str">
        <f t="shared" si="13218"/>
        <v>Inviable Sanitariamente</v>
      </c>
      <c r="SMW471" s="265" t="str">
        <f t="shared" si="13219"/>
        <v>Inviable Sanitariamente</v>
      </c>
      <c r="SMX471" s="265" t="str">
        <f t="shared" si="13220"/>
        <v>Inviable Sanitariamente</v>
      </c>
      <c r="SMY471" s="265" t="str">
        <f t="shared" si="13221"/>
        <v>Inviable Sanitariamente</v>
      </c>
      <c r="SMZ471" s="265" t="str">
        <f t="shared" si="13222"/>
        <v>Inviable Sanitariamente</v>
      </c>
      <c r="SNA471" s="265" t="str">
        <f t="shared" si="13223"/>
        <v>Inviable Sanitariamente</v>
      </c>
      <c r="SNB471" s="265" t="str">
        <f t="shared" si="13224"/>
        <v>Inviable Sanitariamente</v>
      </c>
      <c r="SNC471" s="265" t="str">
        <f t="shared" si="13225"/>
        <v>Inviable Sanitariamente</v>
      </c>
      <c r="SND471" s="265" t="str">
        <f t="shared" si="13226"/>
        <v>Inviable Sanitariamente</v>
      </c>
      <c r="SNE471" s="265" t="str">
        <f t="shared" si="13227"/>
        <v>Inviable Sanitariamente</v>
      </c>
      <c r="SNF471" s="265" t="str">
        <f t="shared" si="13228"/>
        <v>Inviable Sanitariamente</v>
      </c>
      <c r="SNG471" s="265" t="str">
        <f t="shared" si="13229"/>
        <v>Inviable Sanitariamente</v>
      </c>
      <c r="SNH471" s="265" t="str">
        <f t="shared" si="13230"/>
        <v>Inviable Sanitariamente</v>
      </c>
      <c r="SNI471" s="265" t="str">
        <f t="shared" si="13231"/>
        <v>Inviable Sanitariamente</v>
      </c>
      <c r="SNJ471" s="265" t="str">
        <f t="shared" si="13232"/>
        <v>Inviable Sanitariamente</v>
      </c>
      <c r="SNK471" s="265" t="str">
        <f t="shared" si="13233"/>
        <v>Inviable Sanitariamente</v>
      </c>
      <c r="SNL471" s="265" t="str">
        <f t="shared" si="13234"/>
        <v>Inviable Sanitariamente</v>
      </c>
      <c r="SNM471" s="265" t="str">
        <f t="shared" si="13235"/>
        <v>Inviable Sanitariamente</v>
      </c>
      <c r="SNN471" s="265" t="str">
        <f t="shared" si="13236"/>
        <v>Inviable Sanitariamente</v>
      </c>
      <c r="SNO471" s="265" t="str">
        <f t="shared" si="13237"/>
        <v>Inviable Sanitariamente</v>
      </c>
      <c r="SNP471" s="265" t="str">
        <f t="shared" si="13238"/>
        <v>Inviable Sanitariamente</v>
      </c>
      <c r="SNQ471" s="265" t="str">
        <f t="shared" si="13239"/>
        <v>Inviable Sanitariamente</v>
      </c>
      <c r="SNR471" s="265" t="str">
        <f t="shared" si="13240"/>
        <v>Inviable Sanitariamente</v>
      </c>
      <c r="SNS471" s="265" t="str">
        <f t="shared" si="13241"/>
        <v>Inviable Sanitariamente</v>
      </c>
      <c r="SNT471" s="265" t="str">
        <f t="shared" si="13242"/>
        <v>Inviable Sanitariamente</v>
      </c>
      <c r="SNU471" s="265" t="str">
        <f t="shared" si="13243"/>
        <v>Inviable Sanitariamente</v>
      </c>
      <c r="SNV471" s="265" t="str">
        <f t="shared" si="13244"/>
        <v>Inviable Sanitariamente</v>
      </c>
      <c r="SNW471" s="265" t="str">
        <f t="shared" si="13245"/>
        <v>Inviable Sanitariamente</v>
      </c>
      <c r="SNX471" s="265" t="str">
        <f t="shared" si="13246"/>
        <v>Inviable Sanitariamente</v>
      </c>
      <c r="SNY471" s="265" t="str">
        <f t="shared" si="13247"/>
        <v>Inviable Sanitariamente</v>
      </c>
      <c r="SNZ471" s="265" t="str">
        <f t="shared" si="13248"/>
        <v>Inviable Sanitariamente</v>
      </c>
      <c r="SOA471" s="265" t="str">
        <f t="shared" si="13249"/>
        <v>Inviable Sanitariamente</v>
      </c>
      <c r="SOB471" s="265" t="str">
        <f t="shared" si="13250"/>
        <v>Inviable Sanitariamente</v>
      </c>
      <c r="SOC471" s="265" t="str">
        <f t="shared" si="13251"/>
        <v>Inviable Sanitariamente</v>
      </c>
      <c r="SOD471" s="265" t="str">
        <f t="shared" si="13252"/>
        <v>Inviable Sanitariamente</v>
      </c>
      <c r="SOE471" s="265" t="str">
        <f t="shared" si="13253"/>
        <v>Inviable Sanitariamente</v>
      </c>
      <c r="SOF471" s="265" t="str">
        <f t="shared" si="13254"/>
        <v>Inviable Sanitariamente</v>
      </c>
      <c r="SOG471" s="265" t="str">
        <f t="shared" si="13255"/>
        <v>Inviable Sanitariamente</v>
      </c>
      <c r="SOH471" s="265" t="str">
        <f t="shared" si="13256"/>
        <v>Inviable Sanitariamente</v>
      </c>
      <c r="SOI471" s="265" t="str">
        <f t="shared" si="13257"/>
        <v>Inviable Sanitariamente</v>
      </c>
      <c r="SOJ471" s="265" t="str">
        <f t="shared" si="13258"/>
        <v>Inviable Sanitariamente</v>
      </c>
      <c r="SOK471" s="265" t="str">
        <f t="shared" si="13259"/>
        <v>Inviable Sanitariamente</v>
      </c>
      <c r="SOL471" s="265" t="str">
        <f t="shared" si="13260"/>
        <v>Inviable Sanitariamente</v>
      </c>
      <c r="SOM471" s="265" t="str">
        <f t="shared" si="13261"/>
        <v>Inviable Sanitariamente</v>
      </c>
      <c r="SON471" s="265" t="str">
        <f t="shared" si="13262"/>
        <v>Inviable Sanitariamente</v>
      </c>
      <c r="SOO471" s="265" t="str">
        <f t="shared" si="13263"/>
        <v>Inviable Sanitariamente</v>
      </c>
      <c r="SOP471" s="265" t="str">
        <f t="shared" si="13264"/>
        <v>Inviable Sanitariamente</v>
      </c>
      <c r="SOQ471" s="265" t="str">
        <f t="shared" si="13265"/>
        <v>Inviable Sanitariamente</v>
      </c>
      <c r="SOR471" s="265" t="str">
        <f t="shared" si="13266"/>
        <v>Inviable Sanitariamente</v>
      </c>
      <c r="SOS471" s="265" t="str">
        <f t="shared" si="13267"/>
        <v>Inviable Sanitariamente</v>
      </c>
      <c r="SOT471" s="265" t="str">
        <f t="shared" si="13268"/>
        <v>Inviable Sanitariamente</v>
      </c>
      <c r="SOU471" s="265" t="str">
        <f t="shared" si="13269"/>
        <v>Inviable Sanitariamente</v>
      </c>
      <c r="SOV471" s="265" t="str">
        <f t="shared" si="13270"/>
        <v>Inviable Sanitariamente</v>
      </c>
      <c r="SOW471" s="265" t="str">
        <f t="shared" si="13271"/>
        <v>Inviable Sanitariamente</v>
      </c>
      <c r="SOX471" s="265" t="str">
        <f t="shared" si="13272"/>
        <v>Inviable Sanitariamente</v>
      </c>
      <c r="SOY471" s="265" t="str">
        <f t="shared" si="13273"/>
        <v>Inviable Sanitariamente</v>
      </c>
      <c r="SOZ471" s="265" t="str">
        <f t="shared" si="13274"/>
        <v>Inviable Sanitariamente</v>
      </c>
      <c r="SPA471" s="265" t="str">
        <f t="shared" si="13275"/>
        <v>Inviable Sanitariamente</v>
      </c>
      <c r="SPB471" s="265" t="str">
        <f t="shared" si="13276"/>
        <v>Inviable Sanitariamente</v>
      </c>
      <c r="SPC471" s="265" t="str">
        <f t="shared" si="13277"/>
        <v>Inviable Sanitariamente</v>
      </c>
      <c r="SPD471" s="265" t="str">
        <f t="shared" si="13278"/>
        <v>Inviable Sanitariamente</v>
      </c>
      <c r="SPE471" s="265" t="str">
        <f t="shared" si="13279"/>
        <v>Inviable Sanitariamente</v>
      </c>
      <c r="SPF471" s="265" t="str">
        <f t="shared" si="13280"/>
        <v>Inviable Sanitariamente</v>
      </c>
      <c r="SPG471" s="265" t="str">
        <f t="shared" si="13281"/>
        <v>Inviable Sanitariamente</v>
      </c>
      <c r="SPH471" s="265" t="str">
        <f t="shared" si="13282"/>
        <v>Inviable Sanitariamente</v>
      </c>
      <c r="SPI471" s="265" t="str">
        <f t="shared" si="13283"/>
        <v>Inviable Sanitariamente</v>
      </c>
      <c r="SPJ471" s="265" t="str">
        <f t="shared" si="13284"/>
        <v>Inviable Sanitariamente</v>
      </c>
      <c r="SPK471" s="265" t="str">
        <f t="shared" si="13285"/>
        <v>Inviable Sanitariamente</v>
      </c>
      <c r="SPL471" s="265" t="str">
        <f t="shared" si="13286"/>
        <v>Inviable Sanitariamente</v>
      </c>
      <c r="SPM471" s="265" t="str">
        <f t="shared" si="13287"/>
        <v>Inviable Sanitariamente</v>
      </c>
      <c r="SPN471" s="265" t="str">
        <f t="shared" si="13288"/>
        <v>Inviable Sanitariamente</v>
      </c>
      <c r="SPO471" s="265" t="str">
        <f t="shared" si="13289"/>
        <v>Inviable Sanitariamente</v>
      </c>
      <c r="SPP471" s="265" t="str">
        <f t="shared" si="13290"/>
        <v>Inviable Sanitariamente</v>
      </c>
      <c r="SPQ471" s="265" t="str">
        <f t="shared" si="13291"/>
        <v>Inviable Sanitariamente</v>
      </c>
      <c r="SPR471" s="265" t="str">
        <f t="shared" si="13292"/>
        <v>Inviable Sanitariamente</v>
      </c>
      <c r="SPS471" s="265" t="str">
        <f t="shared" si="13293"/>
        <v>Inviable Sanitariamente</v>
      </c>
      <c r="SPT471" s="265" t="str">
        <f t="shared" si="13294"/>
        <v>Inviable Sanitariamente</v>
      </c>
      <c r="SPU471" s="265" t="str">
        <f t="shared" si="13295"/>
        <v>Inviable Sanitariamente</v>
      </c>
      <c r="SPV471" s="265" t="str">
        <f t="shared" si="13296"/>
        <v>Inviable Sanitariamente</v>
      </c>
      <c r="SPW471" s="265" t="str">
        <f t="shared" si="13297"/>
        <v>Inviable Sanitariamente</v>
      </c>
      <c r="SPX471" s="265" t="str">
        <f t="shared" si="13298"/>
        <v>Inviable Sanitariamente</v>
      </c>
      <c r="SPY471" s="265" t="str">
        <f t="shared" si="13299"/>
        <v>Inviable Sanitariamente</v>
      </c>
      <c r="SPZ471" s="265" t="str">
        <f t="shared" si="13300"/>
        <v>Inviable Sanitariamente</v>
      </c>
      <c r="SQA471" s="265" t="str">
        <f t="shared" si="13301"/>
        <v>Inviable Sanitariamente</v>
      </c>
      <c r="SQB471" s="265" t="str">
        <f t="shared" si="13302"/>
        <v>Inviable Sanitariamente</v>
      </c>
      <c r="SQC471" s="265" t="str">
        <f t="shared" si="13303"/>
        <v>Inviable Sanitariamente</v>
      </c>
      <c r="SQD471" s="265" t="str">
        <f t="shared" si="13304"/>
        <v>Inviable Sanitariamente</v>
      </c>
      <c r="SQE471" s="265" t="str">
        <f t="shared" si="13305"/>
        <v>Inviable Sanitariamente</v>
      </c>
      <c r="SQF471" s="265" t="str">
        <f t="shared" si="13306"/>
        <v>Inviable Sanitariamente</v>
      </c>
      <c r="SQG471" s="265" t="str">
        <f t="shared" si="13307"/>
        <v>Inviable Sanitariamente</v>
      </c>
      <c r="SQH471" s="265" t="str">
        <f t="shared" si="13308"/>
        <v>Inviable Sanitariamente</v>
      </c>
      <c r="SQI471" s="265" t="str">
        <f t="shared" si="13309"/>
        <v>Inviable Sanitariamente</v>
      </c>
      <c r="SQJ471" s="265" t="str">
        <f t="shared" si="13310"/>
        <v>Inviable Sanitariamente</v>
      </c>
      <c r="SQK471" s="265" t="str">
        <f t="shared" si="13311"/>
        <v>Inviable Sanitariamente</v>
      </c>
      <c r="SQL471" s="265" t="str">
        <f t="shared" si="13312"/>
        <v>Inviable Sanitariamente</v>
      </c>
      <c r="SQM471" s="265" t="str">
        <f t="shared" si="13313"/>
        <v>Inviable Sanitariamente</v>
      </c>
      <c r="SQN471" s="265" t="str">
        <f t="shared" si="13314"/>
        <v>Inviable Sanitariamente</v>
      </c>
      <c r="SQO471" s="265" t="str">
        <f t="shared" si="13315"/>
        <v>Inviable Sanitariamente</v>
      </c>
      <c r="SQP471" s="265" t="str">
        <f t="shared" si="13316"/>
        <v>Inviable Sanitariamente</v>
      </c>
      <c r="SQQ471" s="265" t="str">
        <f t="shared" si="13317"/>
        <v>Inviable Sanitariamente</v>
      </c>
      <c r="SQR471" s="265" t="str">
        <f t="shared" si="13318"/>
        <v>Inviable Sanitariamente</v>
      </c>
      <c r="SQS471" s="265" t="str">
        <f t="shared" si="13319"/>
        <v>Inviable Sanitariamente</v>
      </c>
      <c r="SQT471" s="265" t="str">
        <f t="shared" si="13320"/>
        <v>Inviable Sanitariamente</v>
      </c>
      <c r="SQU471" s="265" t="str">
        <f t="shared" si="13321"/>
        <v>Inviable Sanitariamente</v>
      </c>
      <c r="SQV471" s="265" t="str">
        <f t="shared" si="13322"/>
        <v>Inviable Sanitariamente</v>
      </c>
      <c r="SQW471" s="265" t="str">
        <f t="shared" si="13323"/>
        <v>Inviable Sanitariamente</v>
      </c>
      <c r="SQX471" s="265" t="str">
        <f t="shared" si="13324"/>
        <v>Inviable Sanitariamente</v>
      </c>
      <c r="SQY471" s="265" t="str">
        <f t="shared" si="13325"/>
        <v>Inviable Sanitariamente</v>
      </c>
      <c r="SQZ471" s="265" t="str">
        <f t="shared" si="13326"/>
        <v>Inviable Sanitariamente</v>
      </c>
      <c r="SRA471" s="265" t="str">
        <f t="shared" si="13327"/>
        <v>Inviable Sanitariamente</v>
      </c>
      <c r="SRB471" s="265" t="str">
        <f t="shared" si="13328"/>
        <v>Inviable Sanitariamente</v>
      </c>
      <c r="SRC471" s="265" t="str">
        <f t="shared" si="13329"/>
        <v>Inviable Sanitariamente</v>
      </c>
      <c r="SRD471" s="265" t="str">
        <f t="shared" si="13330"/>
        <v>Inviable Sanitariamente</v>
      </c>
      <c r="SRE471" s="265" t="str">
        <f t="shared" si="13331"/>
        <v>Inviable Sanitariamente</v>
      </c>
      <c r="SRF471" s="265" t="str">
        <f t="shared" si="13332"/>
        <v>Inviable Sanitariamente</v>
      </c>
      <c r="SRG471" s="265" t="str">
        <f t="shared" si="13333"/>
        <v>Inviable Sanitariamente</v>
      </c>
      <c r="SRH471" s="265" t="str">
        <f t="shared" si="13334"/>
        <v>Inviable Sanitariamente</v>
      </c>
      <c r="SRI471" s="265" t="str">
        <f t="shared" si="13335"/>
        <v>Inviable Sanitariamente</v>
      </c>
      <c r="SRJ471" s="265" t="str">
        <f t="shared" si="13336"/>
        <v>Inviable Sanitariamente</v>
      </c>
      <c r="SRK471" s="265" t="str">
        <f t="shared" si="13337"/>
        <v>Inviable Sanitariamente</v>
      </c>
      <c r="SRL471" s="265" t="str">
        <f t="shared" si="13338"/>
        <v>Inviable Sanitariamente</v>
      </c>
      <c r="SRM471" s="265" t="str">
        <f t="shared" si="13339"/>
        <v>Inviable Sanitariamente</v>
      </c>
      <c r="SRN471" s="265" t="str">
        <f t="shared" si="13340"/>
        <v>Inviable Sanitariamente</v>
      </c>
      <c r="SRO471" s="265" t="str">
        <f t="shared" si="13341"/>
        <v>Inviable Sanitariamente</v>
      </c>
      <c r="SRP471" s="265" t="str">
        <f t="shared" si="13342"/>
        <v>Inviable Sanitariamente</v>
      </c>
      <c r="SRQ471" s="265" t="str">
        <f t="shared" si="13343"/>
        <v>Inviable Sanitariamente</v>
      </c>
      <c r="SRR471" s="265" t="str">
        <f t="shared" si="13344"/>
        <v>Inviable Sanitariamente</v>
      </c>
      <c r="SRS471" s="265" t="str">
        <f t="shared" si="13345"/>
        <v>Inviable Sanitariamente</v>
      </c>
      <c r="SRT471" s="265" t="str">
        <f t="shared" si="13346"/>
        <v>Inviable Sanitariamente</v>
      </c>
      <c r="SRU471" s="265" t="str">
        <f t="shared" si="13347"/>
        <v>Inviable Sanitariamente</v>
      </c>
      <c r="SRV471" s="265" t="str">
        <f t="shared" si="13348"/>
        <v>Inviable Sanitariamente</v>
      </c>
      <c r="SRW471" s="265" t="str">
        <f t="shared" si="13349"/>
        <v>Inviable Sanitariamente</v>
      </c>
      <c r="SRX471" s="265" t="str">
        <f t="shared" si="13350"/>
        <v>Inviable Sanitariamente</v>
      </c>
      <c r="SRY471" s="265" t="str">
        <f t="shared" si="13351"/>
        <v>Inviable Sanitariamente</v>
      </c>
      <c r="SRZ471" s="265" t="str">
        <f t="shared" si="13352"/>
        <v>Inviable Sanitariamente</v>
      </c>
      <c r="SSA471" s="265" t="str">
        <f t="shared" si="13353"/>
        <v>Inviable Sanitariamente</v>
      </c>
      <c r="SSB471" s="265" t="str">
        <f t="shared" si="13354"/>
        <v>Inviable Sanitariamente</v>
      </c>
      <c r="SSC471" s="265" t="str">
        <f t="shared" si="13355"/>
        <v>Inviable Sanitariamente</v>
      </c>
      <c r="SSD471" s="265" t="str">
        <f t="shared" si="13356"/>
        <v>Inviable Sanitariamente</v>
      </c>
      <c r="SSE471" s="265" t="str">
        <f t="shared" si="13357"/>
        <v>Inviable Sanitariamente</v>
      </c>
      <c r="SSF471" s="265" t="str">
        <f t="shared" si="13358"/>
        <v>Inviable Sanitariamente</v>
      </c>
      <c r="SSG471" s="265" t="str">
        <f t="shared" si="13359"/>
        <v>Inviable Sanitariamente</v>
      </c>
      <c r="SSH471" s="265" t="str">
        <f t="shared" si="13360"/>
        <v>Inviable Sanitariamente</v>
      </c>
      <c r="SSI471" s="265" t="str">
        <f t="shared" si="13361"/>
        <v>Inviable Sanitariamente</v>
      </c>
      <c r="SSJ471" s="265" t="str">
        <f t="shared" si="13362"/>
        <v>Inviable Sanitariamente</v>
      </c>
      <c r="SSK471" s="265" t="str">
        <f t="shared" si="13363"/>
        <v>Inviable Sanitariamente</v>
      </c>
      <c r="SSL471" s="265" t="str">
        <f t="shared" si="13364"/>
        <v>Inviable Sanitariamente</v>
      </c>
      <c r="SSM471" s="265" t="str">
        <f t="shared" si="13365"/>
        <v>Inviable Sanitariamente</v>
      </c>
      <c r="SSN471" s="265" t="str">
        <f t="shared" si="13366"/>
        <v>Inviable Sanitariamente</v>
      </c>
      <c r="SSO471" s="265" t="str">
        <f t="shared" si="13367"/>
        <v>Inviable Sanitariamente</v>
      </c>
      <c r="SSP471" s="265" t="str">
        <f t="shared" si="13368"/>
        <v>Inviable Sanitariamente</v>
      </c>
      <c r="SSQ471" s="265" t="str">
        <f t="shared" si="13369"/>
        <v>Inviable Sanitariamente</v>
      </c>
      <c r="SSR471" s="265" t="str">
        <f t="shared" si="13370"/>
        <v>Inviable Sanitariamente</v>
      </c>
      <c r="SSS471" s="265" t="str">
        <f t="shared" si="13371"/>
        <v>Inviable Sanitariamente</v>
      </c>
      <c r="SST471" s="265" t="str">
        <f t="shared" si="13372"/>
        <v>Inviable Sanitariamente</v>
      </c>
      <c r="SSU471" s="265" t="str">
        <f t="shared" si="13373"/>
        <v>Inviable Sanitariamente</v>
      </c>
      <c r="SSV471" s="265" t="str">
        <f t="shared" si="13374"/>
        <v>Inviable Sanitariamente</v>
      </c>
      <c r="SSW471" s="265" t="str">
        <f t="shared" si="13375"/>
        <v>Inviable Sanitariamente</v>
      </c>
      <c r="SSX471" s="265" t="str">
        <f t="shared" si="13376"/>
        <v>Inviable Sanitariamente</v>
      </c>
      <c r="SSY471" s="265" t="str">
        <f t="shared" si="13377"/>
        <v>Inviable Sanitariamente</v>
      </c>
      <c r="SSZ471" s="265" t="str">
        <f t="shared" si="13378"/>
        <v>Inviable Sanitariamente</v>
      </c>
      <c r="STA471" s="265" t="str">
        <f t="shared" si="13379"/>
        <v>Inviable Sanitariamente</v>
      </c>
      <c r="STB471" s="265" t="str">
        <f t="shared" si="13380"/>
        <v>Inviable Sanitariamente</v>
      </c>
      <c r="STC471" s="265" t="str">
        <f t="shared" si="13381"/>
        <v>Inviable Sanitariamente</v>
      </c>
      <c r="STD471" s="265" t="str">
        <f t="shared" si="13382"/>
        <v>Inviable Sanitariamente</v>
      </c>
      <c r="STE471" s="265" t="str">
        <f t="shared" si="13383"/>
        <v>Inviable Sanitariamente</v>
      </c>
      <c r="STF471" s="265" t="str">
        <f t="shared" si="13384"/>
        <v>Inviable Sanitariamente</v>
      </c>
      <c r="STG471" s="265" t="str">
        <f t="shared" si="13385"/>
        <v>Inviable Sanitariamente</v>
      </c>
      <c r="STH471" s="265" t="str">
        <f t="shared" si="13386"/>
        <v>Inviable Sanitariamente</v>
      </c>
      <c r="STI471" s="265" t="str">
        <f t="shared" si="13387"/>
        <v>Inviable Sanitariamente</v>
      </c>
      <c r="STJ471" s="265" t="str">
        <f t="shared" si="13388"/>
        <v>Inviable Sanitariamente</v>
      </c>
      <c r="STK471" s="265" t="str">
        <f t="shared" si="13389"/>
        <v>Inviable Sanitariamente</v>
      </c>
      <c r="STL471" s="265" t="str">
        <f t="shared" si="13390"/>
        <v>Inviable Sanitariamente</v>
      </c>
      <c r="STM471" s="265" t="str">
        <f t="shared" si="13391"/>
        <v>Inviable Sanitariamente</v>
      </c>
      <c r="STN471" s="265" t="str">
        <f t="shared" si="13392"/>
        <v>Inviable Sanitariamente</v>
      </c>
      <c r="STO471" s="265" t="str">
        <f t="shared" si="13393"/>
        <v>Inviable Sanitariamente</v>
      </c>
      <c r="STP471" s="265" t="str">
        <f t="shared" si="13394"/>
        <v>Inviable Sanitariamente</v>
      </c>
      <c r="STQ471" s="265" t="str">
        <f t="shared" si="13395"/>
        <v>Inviable Sanitariamente</v>
      </c>
      <c r="STR471" s="265" t="str">
        <f t="shared" si="13396"/>
        <v>Inviable Sanitariamente</v>
      </c>
      <c r="STS471" s="265" t="str">
        <f t="shared" si="13397"/>
        <v>Inviable Sanitariamente</v>
      </c>
      <c r="STT471" s="265" t="str">
        <f t="shared" si="13398"/>
        <v>Inviable Sanitariamente</v>
      </c>
      <c r="STU471" s="265" t="str">
        <f t="shared" si="13399"/>
        <v>Inviable Sanitariamente</v>
      </c>
      <c r="STV471" s="265" t="str">
        <f t="shared" si="13400"/>
        <v>Inviable Sanitariamente</v>
      </c>
      <c r="STW471" s="265" t="str">
        <f t="shared" si="13401"/>
        <v>Inviable Sanitariamente</v>
      </c>
      <c r="STX471" s="265" t="str">
        <f t="shared" si="13402"/>
        <v>Inviable Sanitariamente</v>
      </c>
      <c r="STY471" s="265" t="str">
        <f t="shared" si="13403"/>
        <v>Inviable Sanitariamente</v>
      </c>
      <c r="STZ471" s="265" t="str">
        <f t="shared" si="13404"/>
        <v>Inviable Sanitariamente</v>
      </c>
      <c r="SUA471" s="265" t="str">
        <f t="shared" si="13405"/>
        <v>Inviable Sanitariamente</v>
      </c>
      <c r="SUB471" s="265" t="str">
        <f t="shared" si="13406"/>
        <v>Inviable Sanitariamente</v>
      </c>
      <c r="SUC471" s="265" t="str">
        <f t="shared" si="13407"/>
        <v>Inviable Sanitariamente</v>
      </c>
      <c r="SUD471" s="265" t="str">
        <f t="shared" si="13408"/>
        <v>Inviable Sanitariamente</v>
      </c>
      <c r="SUE471" s="265" t="str">
        <f t="shared" si="13409"/>
        <v>Inviable Sanitariamente</v>
      </c>
      <c r="SUF471" s="265" t="str">
        <f t="shared" si="13410"/>
        <v>Inviable Sanitariamente</v>
      </c>
      <c r="SUG471" s="265" t="str">
        <f t="shared" si="13411"/>
        <v>Inviable Sanitariamente</v>
      </c>
      <c r="SUH471" s="265" t="str">
        <f t="shared" si="13412"/>
        <v>Inviable Sanitariamente</v>
      </c>
      <c r="SUI471" s="265" t="str">
        <f t="shared" si="13413"/>
        <v>Inviable Sanitariamente</v>
      </c>
      <c r="SUJ471" s="265" t="str">
        <f t="shared" si="13414"/>
        <v>Inviable Sanitariamente</v>
      </c>
      <c r="SUK471" s="265" t="str">
        <f t="shared" si="13415"/>
        <v>Inviable Sanitariamente</v>
      </c>
      <c r="SUL471" s="265" t="str">
        <f t="shared" si="13416"/>
        <v>Inviable Sanitariamente</v>
      </c>
      <c r="SUM471" s="265" t="str">
        <f t="shared" si="13417"/>
        <v>Inviable Sanitariamente</v>
      </c>
      <c r="SUN471" s="265" t="str">
        <f t="shared" si="13418"/>
        <v>Inviable Sanitariamente</v>
      </c>
      <c r="SUO471" s="265" t="str">
        <f t="shared" si="13419"/>
        <v>Inviable Sanitariamente</v>
      </c>
      <c r="SUP471" s="265" t="str">
        <f t="shared" si="13420"/>
        <v>Inviable Sanitariamente</v>
      </c>
      <c r="SUQ471" s="265" t="str">
        <f t="shared" si="13421"/>
        <v>Inviable Sanitariamente</v>
      </c>
      <c r="SUR471" s="265" t="str">
        <f t="shared" si="13422"/>
        <v>Inviable Sanitariamente</v>
      </c>
      <c r="SUS471" s="265" t="str">
        <f t="shared" si="13423"/>
        <v>Inviable Sanitariamente</v>
      </c>
      <c r="SUT471" s="265" t="str">
        <f t="shared" si="13424"/>
        <v>Inviable Sanitariamente</v>
      </c>
      <c r="SUU471" s="265" t="str">
        <f t="shared" si="13425"/>
        <v>Inviable Sanitariamente</v>
      </c>
      <c r="SUV471" s="265" t="str">
        <f t="shared" si="13426"/>
        <v>Inviable Sanitariamente</v>
      </c>
      <c r="SUW471" s="265" t="str">
        <f t="shared" si="13427"/>
        <v>Inviable Sanitariamente</v>
      </c>
      <c r="SUX471" s="265" t="str">
        <f t="shared" si="13428"/>
        <v>Inviable Sanitariamente</v>
      </c>
      <c r="SUY471" s="265" t="str">
        <f t="shared" si="13429"/>
        <v>Inviable Sanitariamente</v>
      </c>
      <c r="SUZ471" s="265" t="str">
        <f t="shared" si="13430"/>
        <v>Inviable Sanitariamente</v>
      </c>
      <c r="SVA471" s="265" t="str">
        <f t="shared" si="13431"/>
        <v>Inviable Sanitariamente</v>
      </c>
      <c r="SVB471" s="265" t="str">
        <f t="shared" si="13432"/>
        <v>Inviable Sanitariamente</v>
      </c>
      <c r="SVC471" s="265" t="str">
        <f t="shared" si="13433"/>
        <v>Inviable Sanitariamente</v>
      </c>
      <c r="SVD471" s="265" t="str">
        <f t="shared" si="13434"/>
        <v>Inviable Sanitariamente</v>
      </c>
      <c r="SVE471" s="265" t="str">
        <f t="shared" si="13435"/>
        <v>Inviable Sanitariamente</v>
      </c>
      <c r="SVF471" s="265" t="str">
        <f t="shared" si="13436"/>
        <v>Inviable Sanitariamente</v>
      </c>
      <c r="SVG471" s="265" t="str">
        <f t="shared" si="13437"/>
        <v>Inviable Sanitariamente</v>
      </c>
      <c r="SVH471" s="265" t="str">
        <f t="shared" si="13438"/>
        <v>Inviable Sanitariamente</v>
      </c>
      <c r="SVI471" s="265" t="str">
        <f t="shared" si="13439"/>
        <v>Inviable Sanitariamente</v>
      </c>
      <c r="SVJ471" s="265" t="str">
        <f t="shared" si="13440"/>
        <v>Inviable Sanitariamente</v>
      </c>
      <c r="SVK471" s="265" t="str">
        <f t="shared" si="13441"/>
        <v>Inviable Sanitariamente</v>
      </c>
      <c r="SVL471" s="265" t="str">
        <f t="shared" si="13442"/>
        <v>Inviable Sanitariamente</v>
      </c>
      <c r="SVM471" s="265" t="str">
        <f t="shared" si="13443"/>
        <v>Inviable Sanitariamente</v>
      </c>
      <c r="SVN471" s="265" t="str">
        <f t="shared" si="13444"/>
        <v>Inviable Sanitariamente</v>
      </c>
      <c r="SVO471" s="265" t="str">
        <f t="shared" si="13445"/>
        <v>Inviable Sanitariamente</v>
      </c>
      <c r="SVP471" s="265" t="str">
        <f t="shared" si="13446"/>
        <v>Inviable Sanitariamente</v>
      </c>
      <c r="SVQ471" s="265" t="str">
        <f t="shared" si="13447"/>
        <v>Inviable Sanitariamente</v>
      </c>
      <c r="SVR471" s="265" t="str">
        <f t="shared" si="13448"/>
        <v>Inviable Sanitariamente</v>
      </c>
      <c r="SVS471" s="265" t="str">
        <f t="shared" si="13449"/>
        <v>Inviable Sanitariamente</v>
      </c>
      <c r="SVT471" s="265" t="str">
        <f t="shared" si="13450"/>
        <v>Inviable Sanitariamente</v>
      </c>
      <c r="SVU471" s="265" t="str">
        <f t="shared" si="13451"/>
        <v>Inviable Sanitariamente</v>
      </c>
      <c r="SVV471" s="265" t="str">
        <f t="shared" si="13452"/>
        <v>Inviable Sanitariamente</v>
      </c>
      <c r="SVW471" s="265" t="str">
        <f t="shared" si="13453"/>
        <v>Inviable Sanitariamente</v>
      </c>
      <c r="SVX471" s="265" t="str">
        <f t="shared" si="13454"/>
        <v>Inviable Sanitariamente</v>
      </c>
      <c r="SVY471" s="265" t="str">
        <f t="shared" si="13455"/>
        <v>Inviable Sanitariamente</v>
      </c>
      <c r="SVZ471" s="265" t="str">
        <f t="shared" si="13456"/>
        <v>Inviable Sanitariamente</v>
      </c>
      <c r="SWA471" s="265" t="str">
        <f t="shared" si="13457"/>
        <v>Inviable Sanitariamente</v>
      </c>
      <c r="SWB471" s="265" t="str">
        <f t="shared" si="13458"/>
        <v>Inviable Sanitariamente</v>
      </c>
      <c r="SWC471" s="265" t="str">
        <f t="shared" si="13459"/>
        <v>Inviable Sanitariamente</v>
      </c>
      <c r="SWD471" s="265" t="str">
        <f t="shared" si="13460"/>
        <v>Inviable Sanitariamente</v>
      </c>
      <c r="SWE471" s="265" t="str">
        <f t="shared" si="13461"/>
        <v>Inviable Sanitariamente</v>
      </c>
      <c r="SWF471" s="265" t="str">
        <f t="shared" si="13462"/>
        <v>Inviable Sanitariamente</v>
      </c>
      <c r="SWG471" s="265" t="str">
        <f t="shared" si="13463"/>
        <v>Inviable Sanitariamente</v>
      </c>
      <c r="SWH471" s="265" t="str">
        <f t="shared" si="13464"/>
        <v>Inviable Sanitariamente</v>
      </c>
      <c r="SWI471" s="265" t="str">
        <f t="shared" si="13465"/>
        <v>Inviable Sanitariamente</v>
      </c>
      <c r="SWJ471" s="265" t="str">
        <f t="shared" si="13466"/>
        <v>Inviable Sanitariamente</v>
      </c>
      <c r="SWK471" s="265" t="str">
        <f t="shared" si="13467"/>
        <v>Inviable Sanitariamente</v>
      </c>
      <c r="SWL471" s="265" t="str">
        <f t="shared" si="13468"/>
        <v>Inviable Sanitariamente</v>
      </c>
      <c r="SWM471" s="265" t="str">
        <f t="shared" si="13469"/>
        <v>Inviable Sanitariamente</v>
      </c>
      <c r="SWN471" s="265" t="str">
        <f t="shared" si="13470"/>
        <v>Inviable Sanitariamente</v>
      </c>
      <c r="SWO471" s="265" t="str">
        <f t="shared" si="13471"/>
        <v>Inviable Sanitariamente</v>
      </c>
      <c r="SWP471" s="265" t="str">
        <f t="shared" si="13472"/>
        <v>Inviable Sanitariamente</v>
      </c>
      <c r="SWQ471" s="265" t="str">
        <f t="shared" si="13473"/>
        <v>Inviable Sanitariamente</v>
      </c>
      <c r="SWR471" s="265" t="str">
        <f t="shared" si="13474"/>
        <v>Inviable Sanitariamente</v>
      </c>
      <c r="SWS471" s="265" t="str">
        <f t="shared" si="13475"/>
        <v>Inviable Sanitariamente</v>
      </c>
      <c r="SWT471" s="265" t="str">
        <f t="shared" si="13476"/>
        <v>Inviable Sanitariamente</v>
      </c>
      <c r="SWU471" s="265" t="str">
        <f t="shared" si="13477"/>
        <v>Inviable Sanitariamente</v>
      </c>
      <c r="SWV471" s="265" t="str">
        <f t="shared" si="13478"/>
        <v>Inviable Sanitariamente</v>
      </c>
      <c r="SWW471" s="265" t="str">
        <f t="shared" si="13479"/>
        <v>Inviable Sanitariamente</v>
      </c>
      <c r="SWX471" s="265" t="str">
        <f t="shared" si="13480"/>
        <v>Inviable Sanitariamente</v>
      </c>
      <c r="SWY471" s="265" t="str">
        <f t="shared" si="13481"/>
        <v>Inviable Sanitariamente</v>
      </c>
      <c r="SWZ471" s="265" t="str">
        <f t="shared" si="13482"/>
        <v>Inviable Sanitariamente</v>
      </c>
      <c r="SXA471" s="265" t="str">
        <f t="shared" si="13483"/>
        <v>Inviable Sanitariamente</v>
      </c>
      <c r="SXB471" s="265" t="str">
        <f t="shared" si="13484"/>
        <v>Inviable Sanitariamente</v>
      </c>
      <c r="SXC471" s="265" t="str">
        <f t="shared" si="13485"/>
        <v>Inviable Sanitariamente</v>
      </c>
      <c r="SXD471" s="265" t="str">
        <f t="shared" si="13486"/>
        <v>Inviable Sanitariamente</v>
      </c>
      <c r="SXE471" s="265" t="str">
        <f t="shared" si="13487"/>
        <v>Inviable Sanitariamente</v>
      </c>
      <c r="SXF471" s="265" t="str">
        <f t="shared" si="13488"/>
        <v>Inviable Sanitariamente</v>
      </c>
      <c r="SXG471" s="265" t="str">
        <f t="shared" si="13489"/>
        <v>Inviable Sanitariamente</v>
      </c>
      <c r="SXH471" s="265" t="str">
        <f t="shared" si="13490"/>
        <v>Inviable Sanitariamente</v>
      </c>
      <c r="SXI471" s="265" t="str">
        <f t="shared" si="13491"/>
        <v>Inviable Sanitariamente</v>
      </c>
      <c r="SXJ471" s="265" t="str">
        <f t="shared" si="13492"/>
        <v>Inviable Sanitariamente</v>
      </c>
      <c r="SXK471" s="265" t="str">
        <f t="shared" si="13493"/>
        <v>Inviable Sanitariamente</v>
      </c>
      <c r="SXL471" s="265" t="str">
        <f t="shared" si="13494"/>
        <v>Inviable Sanitariamente</v>
      </c>
      <c r="SXM471" s="265" t="str">
        <f t="shared" si="13495"/>
        <v>Inviable Sanitariamente</v>
      </c>
      <c r="SXN471" s="265" t="str">
        <f t="shared" si="13496"/>
        <v>Inviable Sanitariamente</v>
      </c>
      <c r="SXO471" s="265" t="str">
        <f t="shared" si="13497"/>
        <v>Inviable Sanitariamente</v>
      </c>
      <c r="SXP471" s="265" t="str">
        <f t="shared" si="13498"/>
        <v>Inviable Sanitariamente</v>
      </c>
      <c r="SXQ471" s="265" t="str">
        <f t="shared" si="13499"/>
        <v>Inviable Sanitariamente</v>
      </c>
      <c r="SXR471" s="265" t="str">
        <f t="shared" si="13500"/>
        <v>Inviable Sanitariamente</v>
      </c>
      <c r="SXS471" s="265" t="str">
        <f t="shared" si="13501"/>
        <v>Inviable Sanitariamente</v>
      </c>
      <c r="SXT471" s="265" t="str">
        <f t="shared" si="13502"/>
        <v>Inviable Sanitariamente</v>
      </c>
      <c r="SXU471" s="265" t="str">
        <f t="shared" si="13503"/>
        <v>Inviable Sanitariamente</v>
      </c>
      <c r="SXV471" s="265" t="str">
        <f t="shared" si="13504"/>
        <v>Inviable Sanitariamente</v>
      </c>
      <c r="SXW471" s="265" t="str">
        <f t="shared" si="13505"/>
        <v>Inviable Sanitariamente</v>
      </c>
      <c r="SXX471" s="265" t="str">
        <f t="shared" si="13506"/>
        <v>Inviable Sanitariamente</v>
      </c>
      <c r="SXY471" s="265" t="str">
        <f t="shared" si="13507"/>
        <v>Inviable Sanitariamente</v>
      </c>
      <c r="SXZ471" s="265" t="str">
        <f t="shared" si="13508"/>
        <v>Inviable Sanitariamente</v>
      </c>
      <c r="SYA471" s="265" t="str">
        <f t="shared" si="13509"/>
        <v>Inviable Sanitariamente</v>
      </c>
      <c r="SYB471" s="265" t="str">
        <f t="shared" si="13510"/>
        <v>Inviable Sanitariamente</v>
      </c>
      <c r="SYC471" s="265" t="str">
        <f t="shared" si="13511"/>
        <v>Inviable Sanitariamente</v>
      </c>
      <c r="SYD471" s="265" t="str">
        <f t="shared" si="13512"/>
        <v>Inviable Sanitariamente</v>
      </c>
      <c r="SYE471" s="265" t="str">
        <f t="shared" si="13513"/>
        <v>Inviable Sanitariamente</v>
      </c>
      <c r="SYF471" s="265" t="str">
        <f t="shared" si="13514"/>
        <v>Inviable Sanitariamente</v>
      </c>
      <c r="SYG471" s="265" t="str">
        <f t="shared" si="13515"/>
        <v>Inviable Sanitariamente</v>
      </c>
      <c r="SYH471" s="265" t="str">
        <f t="shared" si="13516"/>
        <v>Inviable Sanitariamente</v>
      </c>
      <c r="SYI471" s="265" t="str">
        <f t="shared" si="13517"/>
        <v>Inviable Sanitariamente</v>
      </c>
      <c r="SYJ471" s="265" t="str">
        <f t="shared" si="13518"/>
        <v>Inviable Sanitariamente</v>
      </c>
      <c r="SYK471" s="265" t="str">
        <f t="shared" si="13519"/>
        <v>Inviable Sanitariamente</v>
      </c>
      <c r="SYL471" s="265" t="str">
        <f t="shared" si="13520"/>
        <v>Inviable Sanitariamente</v>
      </c>
      <c r="SYM471" s="265" t="str">
        <f t="shared" si="13521"/>
        <v>Inviable Sanitariamente</v>
      </c>
      <c r="SYN471" s="265" t="str">
        <f t="shared" si="13522"/>
        <v>Inviable Sanitariamente</v>
      </c>
      <c r="SYO471" s="265" t="str">
        <f t="shared" si="13523"/>
        <v>Inviable Sanitariamente</v>
      </c>
      <c r="SYP471" s="265" t="str">
        <f t="shared" si="13524"/>
        <v>Inviable Sanitariamente</v>
      </c>
      <c r="SYQ471" s="265" t="str">
        <f t="shared" si="13525"/>
        <v>Inviable Sanitariamente</v>
      </c>
      <c r="SYR471" s="265" t="str">
        <f t="shared" si="13526"/>
        <v>Inviable Sanitariamente</v>
      </c>
      <c r="SYS471" s="265" t="str">
        <f t="shared" si="13527"/>
        <v>Inviable Sanitariamente</v>
      </c>
      <c r="SYT471" s="265" t="str">
        <f t="shared" si="13528"/>
        <v>Inviable Sanitariamente</v>
      </c>
      <c r="SYU471" s="265" t="str">
        <f t="shared" si="13529"/>
        <v>Inviable Sanitariamente</v>
      </c>
      <c r="SYV471" s="265" t="str">
        <f t="shared" si="13530"/>
        <v>Inviable Sanitariamente</v>
      </c>
      <c r="SYW471" s="265" t="str">
        <f t="shared" si="13531"/>
        <v>Inviable Sanitariamente</v>
      </c>
      <c r="SYX471" s="265" t="str">
        <f t="shared" si="13532"/>
        <v>Inviable Sanitariamente</v>
      </c>
      <c r="SYY471" s="265" t="str">
        <f t="shared" si="13533"/>
        <v>Inviable Sanitariamente</v>
      </c>
      <c r="SYZ471" s="265" t="str">
        <f t="shared" si="13534"/>
        <v>Inviable Sanitariamente</v>
      </c>
      <c r="SZA471" s="265" t="str">
        <f t="shared" si="13535"/>
        <v>Inviable Sanitariamente</v>
      </c>
      <c r="SZB471" s="265" t="str">
        <f t="shared" si="13536"/>
        <v>Inviable Sanitariamente</v>
      </c>
      <c r="SZC471" s="265" t="str">
        <f t="shared" si="13537"/>
        <v>Inviable Sanitariamente</v>
      </c>
      <c r="SZD471" s="265" t="str">
        <f t="shared" si="13538"/>
        <v>Inviable Sanitariamente</v>
      </c>
      <c r="SZE471" s="265" t="str">
        <f t="shared" si="13539"/>
        <v>Inviable Sanitariamente</v>
      </c>
      <c r="SZF471" s="265" t="str">
        <f t="shared" si="13540"/>
        <v>Inviable Sanitariamente</v>
      </c>
      <c r="SZG471" s="265" t="str">
        <f t="shared" si="13541"/>
        <v>Inviable Sanitariamente</v>
      </c>
      <c r="SZH471" s="265" t="str">
        <f t="shared" si="13542"/>
        <v>Inviable Sanitariamente</v>
      </c>
      <c r="SZI471" s="265" t="str">
        <f t="shared" si="13543"/>
        <v>Inviable Sanitariamente</v>
      </c>
      <c r="SZJ471" s="265" t="str">
        <f t="shared" si="13544"/>
        <v>Inviable Sanitariamente</v>
      </c>
      <c r="SZK471" s="265" t="str">
        <f t="shared" si="13545"/>
        <v>Inviable Sanitariamente</v>
      </c>
      <c r="SZL471" s="265" t="str">
        <f t="shared" si="13546"/>
        <v>Inviable Sanitariamente</v>
      </c>
      <c r="SZM471" s="265" t="str">
        <f t="shared" si="13547"/>
        <v>Inviable Sanitariamente</v>
      </c>
      <c r="SZN471" s="265" t="str">
        <f t="shared" si="13548"/>
        <v>Inviable Sanitariamente</v>
      </c>
      <c r="SZO471" s="265" t="str">
        <f t="shared" si="13549"/>
        <v>Inviable Sanitariamente</v>
      </c>
      <c r="SZP471" s="265" t="str">
        <f t="shared" si="13550"/>
        <v>Inviable Sanitariamente</v>
      </c>
      <c r="SZQ471" s="265" t="str">
        <f t="shared" si="13551"/>
        <v>Inviable Sanitariamente</v>
      </c>
      <c r="SZR471" s="265" t="str">
        <f t="shared" si="13552"/>
        <v>Inviable Sanitariamente</v>
      </c>
      <c r="SZS471" s="265" t="str">
        <f t="shared" si="13553"/>
        <v>Inviable Sanitariamente</v>
      </c>
      <c r="SZT471" s="265" t="str">
        <f t="shared" si="13554"/>
        <v>Inviable Sanitariamente</v>
      </c>
      <c r="SZU471" s="265" t="str">
        <f t="shared" si="13555"/>
        <v>Inviable Sanitariamente</v>
      </c>
      <c r="SZV471" s="265" t="str">
        <f t="shared" si="13556"/>
        <v>Inviable Sanitariamente</v>
      </c>
      <c r="SZW471" s="265" t="str">
        <f t="shared" si="13557"/>
        <v>Inviable Sanitariamente</v>
      </c>
      <c r="SZX471" s="265" t="str">
        <f t="shared" si="13558"/>
        <v>Inviable Sanitariamente</v>
      </c>
      <c r="SZY471" s="265" t="str">
        <f t="shared" si="13559"/>
        <v>Inviable Sanitariamente</v>
      </c>
      <c r="SZZ471" s="265" t="str">
        <f t="shared" si="13560"/>
        <v>Inviable Sanitariamente</v>
      </c>
      <c r="TAA471" s="265" t="str">
        <f t="shared" si="13561"/>
        <v>Inviable Sanitariamente</v>
      </c>
      <c r="TAB471" s="265" t="str">
        <f t="shared" si="13562"/>
        <v>Inviable Sanitariamente</v>
      </c>
      <c r="TAC471" s="265" t="str">
        <f t="shared" si="13563"/>
        <v>Inviable Sanitariamente</v>
      </c>
      <c r="TAD471" s="265" t="str">
        <f t="shared" si="13564"/>
        <v>Inviable Sanitariamente</v>
      </c>
      <c r="TAE471" s="265" t="str">
        <f t="shared" si="13565"/>
        <v>Inviable Sanitariamente</v>
      </c>
      <c r="TAF471" s="265" t="str">
        <f t="shared" si="13566"/>
        <v>Inviable Sanitariamente</v>
      </c>
      <c r="TAG471" s="265" t="str">
        <f t="shared" si="13567"/>
        <v>Inviable Sanitariamente</v>
      </c>
      <c r="TAH471" s="265" t="str">
        <f t="shared" si="13568"/>
        <v>Inviable Sanitariamente</v>
      </c>
      <c r="TAI471" s="265" t="str">
        <f t="shared" si="13569"/>
        <v>Inviable Sanitariamente</v>
      </c>
      <c r="TAJ471" s="265" t="str">
        <f t="shared" si="13570"/>
        <v>Inviable Sanitariamente</v>
      </c>
      <c r="TAK471" s="265" t="str">
        <f t="shared" si="13571"/>
        <v>Inviable Sanitariamente</v>
      </c>
      <c r="TAL471" s="265" t="str">
        <f t="shared" si="13572"/>
        <v>Inviable Sanitariamente</v>
      </c>
      <c r="TAM471" s="265" t="str">
        <f t="shared" si="13573"/>
        <v>Inviable Sanitariamente</v>
      </c>
      <c r="TAN471" s="265" t="str">
        <f t="shared" si="13574"/>
        <v>Inviable Sanitariamente</v>
      </c>
      <c r="TAO471" s="265" t="str">
        <f t="shared" si="13575"/>
        <v>Inviable Sanitariamente</v>
      </c>
      <c r="TAP471" s="265" t="str">
        <f t="shared" si="13576"/>
        <v>Inviable Sanitariamente</v>
      </c>
      <c r="TAQ471" s="265" t="str">
        <f t="shared" si="13577"/>
        <v>Inviable Sanitariamente</v>
      </c>
      <c r="TAR471" s="265" t="str">
        <f t="shared" si="13578"/>
        <v>Inviable Sanitariamente</v>
      </c>
      <c r="TAS471" s="265" t="str">
        <f t="shared" si="13579"/>
        <v>Inviable Sanitariamente</v>
      </c>
      <c r="TAT471" s="265" t="str">
        <f t="shared" si="13580"/>
        <v>Inviable Sanitariamente</v>
      </c>
      <c r="TAU471" s="265" t="str">
        <f t="shared" si="13581"/>
        <v>Inviable Sanitariamente</v>
      </c>
      <c r="TAV471" s="265" t="str">
        <f t="shared" si="13582"/>
        <v>Inviable Sanitariamente</v>
      </c>
      <c r="TAW471" s="265" t="str">
        <f t="shared" si="13583"/>
        <v>Inviable Sanitariamente</v>
      </c>
      <c r="TAX471" s="265" t="str">
        <f t="shared" si="13584"/>
        <v>Inviable Sanitariamente</v>
      </c>
      <c r="TAY471" s="265" t="str">
        <f t="shared" si="13585"/>
        <v>Inviable Sanitariamente</v>
      </c>
      <c r="TAZ471" s="265" t="str">
        <f t="shared" si="13586"/>
        <v>Inviable Sanitariamente</v>
      </c>
      <c r="TBA471" s="265" t="str">
        <f t="shared" si="13587"/>
        <v>Inviable Sanitariamente</v>
      </c>
      <c r="TBB471" s="265" t="str">
        <f t="shared" si="13588"/>
        <v>Inviable Sanitariamente</v>
      </c>
      <c r="TBC471" s="265" t="str">
        <f t="shared" si="13589"/>
        <v>Inviable Sanitariamente</v>
      </c>
      <c r="TBD471" s="265" t="str">
        <f t="shared" si="13590"/>
        <v>Inviable Sanitariamente</v>
      </c>
      <c r="TBE471" s="265" t="str">
        <f t="shared" si="13591"/>
        <v>Inviable Sanitariamente</v>
      </c>
      <c r="TBF471" s="265" t="str">
        <f t="shared" si="13592"/>
        <v>Inviable Sanitariamente</v>
      </c>
      <c r="TBG471" s="265" t="str">
        <f t="shared" si="13593"/>
        <v>Inviable Sanitariamente</v>
      </c>
      <c r="TBH471" s="265" t="str">
        <f t="shared" si="13594"/>
        <v>Inviable Sanitariamente</v>
      </c>
      <c r="TBI471" s="265" t="str">
        <f t="shared" si="13595"/>
        <v>Inviable Sanitariamente</v>
      </c>
      <c r="TBJ471" s="265" t="str">
        <f t="shared" si="13596"/>
        <v>Inviable Sanitariamente</v>
      </c>
      <c r="TBK471" s="265" t="str">
        <f t="shared" si="13597"/>
        <v>Inviable Sanitariamente</v>
      </c>
      <c r="TBL471" s="265" t="str">
        <f t="shared" si="13598"/>
        <v>Inviable Sanitariamente</v>
      </c>
      <c r="TBM471" s="265" t="str">
        <f t="shared" si="13599"/>
        <v>Inviable Sanitariamente</v>
      </c>
      <c r="TBN471" s="265" t="str">
        <f t="shared" si="13600"/>
        <v>Inviable Sanitariamente</v>
      </c>
      <c r="TBO471" s="265" t="str">
        <f t="shared" si="13601"/>
        <v>Inviable Sanitariamente</v>
      </c>
      <c r="TBP471" s="265" t="str">
        <f t="shared" si="13602"/>
        <v>Inviable Sanitariamente</v>
      </c>
      <c r="TBQ471" s="265" t="str">
        <f t="shared" si="13603"/>
        <v>Inviable Sanitariamente</v>
      </c>
      <c r="TBR471" s="265" t="str">
        <f t="shared" si="13604"/>
        <v>Inviable Sanitariamente</v>
      </c>
      <c r="TBS471" s="265" t="str">
        <f t="shared" si="13605"/>
        <v>Inviable Sanitariamente</v>
      </c>
      <c r="TBT471" s="265" t="str">
        <f t="shared" si="13606"/>
        <v>Inviable Sanitariamente</v>
      </c>
      <c r="TBU471" s="265" t="str">
        <f t="shared" si="13607"/>
        <v>Inviable Sanitariamente</v>
      </c>
      <c r="TBV471" s="265" t="str">
        <f t="shared" si="13608"/>
        <v>Inviable Sanitariamente</v>
      </c>
      <c r="TBW471" s="265" t="str">
        <f t="shared" si="13609"/>
        <v>Inviable Sanitariamente</v>
      </c>
      <c r="TBX471" s="265" t="str">
        <f t="shared" si="13610"/>
        <v>Inviable Sanitariamente</v>
      </c>
      <c r="TBY471" s="265" t="str">
        <f t="shared" si="13611"/>
        <v>Inviable Sanitariamente</v>
      </c>
      <c r="TBZ471" s="265" t="str">
        <f t="shared" si="13612"/>
        <v>Inviable Sanitariamente</v>
      </c>
      <c r="TCA471" s="265" t="str">
        <f t="shared" si="13613"/>
        <v>Inviable Sanitariamente</v>
      </c>
      <c r="TCB471" s="265" t="str">
        <f t="shared" si="13614"/>
        <v>Inviable Sanitariamente</v>
      </c>
      <c r="TCC471" s="265" t="str">
        <f t="shared" si="13615"/>
        <v>Inviable Sanitariamente</v>
      </c>
      <c r="TCD471" s="265" t="str">
        <f t="shared" si="13616"/>
        <v>Inviable Sanitariamente</v>
      </c>
      <c r="TCE471" s="265" t="str">
        <f t="shared" si="13617"/>
        <v>Inviable Sanitariamente</v>
      </c>
      <c r="TCF471" s="265" t="str">
        <f t="shared" si="13618"/>
        <v>Inviable Sanitariamente</v>
      </c>
      <c r="TCG471" s="265" t="str">
        <f t="shared" si="13619"/>
        <v>Inviable Sanitariamente</v>
      </c>
      <c r="TCH471" s="265" t="str">
        <f t="shared" si="13620"/>
        <v>Inviable Sanitariamente</v>
      </c>
      <c r="TCI471" s="265" t="str">
        <f t="shared" si="13621"/>
        <v>Inviable Sanitariamente</v>
      </c>
      <c r="TCJ471" s="265" t="str">
        <f t="shared" si="13622"/>
        <v>Inviable Sanitariamente</v>
      </c>
      <c r="TCK471" s="265" t="str">
        <f t="shared" si="13623"/>
        <v>Inviable Sanitariamente</v>
      </c>
      <c r="TCL471" s="265" t="str">
        <f t="shared" si="13624"/>
        <v>Inviable Sanitariamente</v>
      </c>
      <c r="TCM471" s="265" t="str">
        <f t="shared" si="13625"/>
        <v>Inviable Sanitariamente</v>
      </c>
      <c r="TCN471" s="265" t="str">
        <f t="shared" si="13626"/>
        <v>Inviable Sanitariamente</v>
      </c>
      <c r="TCO471" s="265" t="str">
        <f t="shared" si="13627"/>
        <v>Inviable Sanitariamente</v>
      </c>
      <c r="TCP471" s="265" t="str">
        <f t="shared" si="13628"/>
        <v>Inviable Sanitariamente</v>
      </c>
      <c r="TCQ471" s="265" t="str">
        <f t="shared" si="13629"/>
        <v>Inviable Sanitariamente</v>
      </c>
      <c r="TCR471" s="265" t="str">
        <f t="shared" si="13630"/>
        <v>Inviable Sanitariamente</v>
      </c>
      <c r="TCS471" s="265" t="str">
        <f t="shared" si="13631"/>
        <v>Inviable Sanitariamente</v>
      </c>
      <c r="TCT471" s="265" t="str">
        <f t="shared" si="13632"/>
        <v>Inviable Sanitariamente</v>
      </c>
      <c r="TCU471" s="265" t="str">
        <f t="shared" si="13633"/>
        <v>Inviable Sanitariamente</v>
      </c>
      <c r="TCV471" s="265" t="str">
        <f t="shared" si="13634"/>
        <v>Inviable Sanitariamente</v>
      </c>
      <c r="TCW471" s="265" t="str">
        <f t="shared" si="13635"/>
        <v>Inviable Sanitariamente</v>
      </c>
      <c r="TCX471" s="265" t="str">
        <f t="shared" si="13636"/>
        <v>Inviable Sanitariamente</v>
      </c>
      <c r="TCY471" s="265" t="str">
        <f t="shared" si="13637"/>
        <v>Inviable Sanitariamente</v>
      </c>
      <c r="TCZ471" s="265" t="str">
        <f t="shared" si="13638"/>
        <v>Inviable Sanitariamente</v>
      </c>
      <c r="TDA471" s="265" t="str">
        <f t="shared" si="13639"/>
        <v>Inviable Sanitariamente</v>
      </c>
      <c r="TDB471" s="265" t="str">
        <f t="shared" si="13640"/>
        <v>Inviable Sanitariamente</v>
      </c>
      <c r="TDC471" s="265" t="str">
        <f t="shared" si="13641"/>
        <v>Inviable Sanitariamente</v>
      </c>
      <c r="TDD471" s="265" t="str">
        <f t="shared" si="13642"/>
        <v>Inviable Sanitariamente</v>
      </c>
      <c r="TDE471" s="265" t="str">
        <f t="shared" si="13643"/>
        <v>Inviable Sanitariamente</v>
      </c>
      <c r="TDF471" s="265" t="str">
        <f t="shared" si="13644"/>
        <v>Inviable Sanitariamente</v>
      </c>
      <c r="TDG471" s="265" t="str">
        <f t="shared" si="13645"/>
        <v>Inviable Sanitariamente</v>
      </c>
      <c r="TDH471" s="265" t="str">
        <f t="shared" si="13646"/>
        <v>Inviable Sanitariamente</v>
      </c>
      <c r="TDI471" s="265" t="str">
        <f t="shared" si="13647"/>
        <v>Inviable Sanitariamente</v>
      </c>
      <c r="TDJ471" s="265" t="str">
        <f t="shared" si="13648"/>
        <v>Inviable Sanitariamente</v>
      </c>
      <c r="TDK471" s="265" t="str">
        <f t="shared" si="13649"/>
        <v>Inviable Sanitariamente</v>
      </c>
      <c r="TDL471" s="265" t="str">
        <f t="shared" si="13650"/>
        <v>Inviable Sanitariamente</v>
      </c>
      <c r="TDM471" s="265" t="str">
        <f t="shared" si="13651"/>
        <v>Inviable Sanitariamente</v>
      </c>
      <c r="TDN471" s="265" t="str">
        <f t="shared" si="13652"/>
        <v>Inviable Sanitariamente</v>
      </c>
      <c r="TDO471" s="265" t="str">
        <f t="shared" si="13653"/>
        <v>Inviable Sanitariamente</v>
      </c>
      <c r="TDP471" s="265" t="str">
        <f t="shared" si="13654"/>
        <v>Inviable Sanitariamente</v>
      </c>
      <c r="TDQ471" s="265" t="str">
        <f t="shared" si="13655"/>
        <v>Inviable Sanitariamente</v>
      </c>
      <c r="TDR471" s="265" t="str">
        <f t="shared" si="13656"/>
        <v>Inviable Sanitariamente</v>
      </c>
      <c r="TDS471" s="265" t="str">
        <f t="shared" si="13657"/>
        <v>Inviable Sanitariamente</v>
      </c>
      <c r="TDT471" s="265" t="str">
        <f t="shared" si="13658"/>
        <v>Inviable Sanitariamente</v>
      </c>
      <c r="TDU471" s="265" t="str">
        <f t="shared" si="13659"/>
        <v>Inviable Sanitariamente</v>
      </c>
      <c r="TDV471" s="265" t="str">
        <f t="shared" si="13660"/>
        <v>Inviable Sanitariamente</v>
      </c>
      <c r="TDW471" s="265" t="str">
        <f t="shared" si="13661"/>
        <v>Inviable Sanitariamente</v>
      </c>
      <c r="TDX471" s="265" t="str">
        <f t="shared" si="13662"/>
        <v>Inviable Sanitariamente</v>
      </c>
      <c r="TDY471" s="265" t="str">
        <f t="shared" si="13663"/>
        <v>Inviable Sanitariamente</v>
      </c>
      <c r="TDZ471" s="265" t="str">
        <f t="shared" si="13664"/>
        <v>Inviable Sanitariamente</v>
      </c>
      <c r="TEA471" s="265" t="str">
        <f t="shared" si="13665"/>
        <v>Inviable Sanitariamente</v>
      </c>
      <c r="TEB471" s="265" t="str">
        <f t="shared" si="13666"/>
        <v>Inviable Sanitariamente</v>
      </c>
      <c r="TEC471" s="265" t="str">
        <f t="shared" si="13667"/>
        <v>Inviable Sanitariamente</v>
      </c>
      <c r="TED471" s="265" t="str">
        <f t="shared" si="13668"/>
        <v>Inviable Sanitariamente</v>
      </c>
      <c r="TEE471" s="265" t="str">
        <f t="shared" si="13669"/>
        <v>Inviable Sanitariamente</v>
      </c>
      <c r="TEF471" s="265" t="str">
        <f t="shared" si="13670"/>
        <v>Inviable Sanitariamente</v>
      </c>
      <c r="TEG471" s="265" t="str">
        <f t="shared" si="13671"/>
        <v>Inviable Sanitariamente</v>
      </c>
      <c r="TEH471" s="265" t="str">
        <f t="shared" si="13672"/>
        <v>Inviable Sanitariamente</v>
      </c>
      <c r="TEI471" s="265" t="str">
        <f t="shared" si="13673"/>
        <v>Inviable Sanitariamente</v>
      </c>
      <c r="TEJ471" s="265" t="str">
        <f t="shared" si="13674"/>
        <v>Inviable Sanitariamente</v>
      </c>
      <c r="TEK471" s="265" t="str">
        <f t="shared" si="13675"/>
        <v>Inviable Sanitariamente</v>
      </c>
      <c r="TEL471" s="265" t="str">
        <f t="shared" si="13676"/>
        <v>Inviable Sanitariamente</v>
      </c>
      <c r="TEM471" s="265" t="str">
        <f t="shared" si="13677"/>
        <v>Inviable Sanitariamente</v>
      </c>
      <c r="TEN471" s="265" t="str">
        <f t="shared" si="13678"/>
        <v>Inviable Sanitariamente</v>
      </c>
      <c r="TEO471" s="265" t="str">
        <f t="shared" si="13679"/>
        <v>Inviable Sanitariamente</v>
      </c>
      <c r="TEP471" s="265" t="str">
        <f t="shared" si="13680"/>
        <v>Inviable Sanitariamente</v>
      </c>
      <c r="TEQ471" s="265" t="str">
        <f t="shared" si="13681"/>
        <v>Inviable Sanitariamente</v>
      </c>
      <c r="TER471" s="265" t="str">
        <f t="shared" si="13682"/>
        <v>Inviable Sanitariamente</v>
      </c>
      <c r="TES471" s="265" t="str">
        <f t="shared" si="13683"/>
        <v>Inviable Sanitariamente</v>
      </c>
      <c r="TET471" s="265" t="str">
        <f t="shared" si="13684"/>
        <v>Inviable Sanitariamente</v>
      </c>
      <c r="TEU471" s="265" t="str">
        <f t="shared" si="13685"/>
        <v>Inviable Sanitariamente</v>
      </c>
      <c r="TEV471" s="265" t="str">
        <f t="shared" si="13686"/>
        <v>Inviable Sanitariamente</v>
      </c>
      <c r="TEW471" s="265" t="str">
        <f t="shared" si="13687"/>
        <v>Inviable Sanitariamente</v>
      </c>
      <c r="TEX471" s="265" t="str">
        <f t="shared" si="13688"/>
        <v>Inviable Sanitariamente</v>
      </c>
      <c r="TEY471" s="265" t="str">
        <f t="shared" si="13689"/>
        <v>Inviable Sanitariamente</v>
      </c>
      <c r="TEZ471" s="265" t="str">
        <f t="shared" si="13690"/>
        <v>Inviable Sanitariamente</v>
      </c>
      <c r="TFA471" s="265" t="str">
        <f t="shared" si="13691"/>
        <v>Inviable Sanitariamente</v>
      </c>
      <c r="TFB471" s="265" t="str">
        <f t="shared" si="13692"/>
        <v>Inviable Sanitariamente</v>
      </c>
      <c r="TFC471" s="265" t="str">
        <f t="shared" si="13693"/>
        <v>Inviable Sanitariamente</v>
      </c>
      <c r="TFD471" s="265" t="str">
        <f t="shared" si="13694"/>
        <v>Inviable Sanitariamente</v>
      </c>
      <c r="TFE471" s="265" t="str">
        <f t="shared" si="13695"/>
        <v>Inviable Sanitariamente</v>
      </c>
      <c r="TFF471" s="265" t="str">
        <f t="shared" si="13696"/>
        <v>Inviable Sanitariamente</v>
      </c>
      <c r="TFG471" s="265" t="str">
        <f t="shared" si="13697"/>
        <v>Inviable Sanitariamente</v>
      </c>
      <c r="TFH471" s="265" t="str">
        <f t="shared" si="13698"/>
        <v>Inviable Sanitariamente</v>
      </c>
      <c r="TFI471" s="265" t="str">
        <f t="shared" si="13699"/>
        <v>Inviable Sanitariamente</v>
      </c>
      <c r="TFJ471" s="265" t="str">
        <f t="shared" si="13700"/>
        <v>Inviable Sanitariamente</v>
      </c>
      <c r="TFK471" s="265" t="str">
        <f t="shared" si="13701"/>
        <v>Inviable Sanitariamente</v>
      </c>
      <c r="TFL471" s="265" t="str">
        <f t="shared" si="13702"/>
        <v>Inviable Sanitariamente</v>
      </c>
      <c r="TFM471" s="265" t="str">
        <f t="shared" si="13703"/>
        <v>Inviable Sanitariamente</v>
      </c>
      <c r="TFN471" s="265" t="str">
        <f t="shared" si="13704"/>
        <v>Inviable Sanitariamente</v>
      </c>
      <c r="TFO471" s="265" t="str">
        <f t="shared" si="13705"/>
        <v>Inviable Sanitariamente</v>
      </c>
      <c r="TFP471" s="265" t="str">
        <f t="shared" si="13706"/>
        <v>Inviable Sanitariamente</v>
      </c>
      <c r="TFQ471" s="265" t="str">
        <f t="shared" si="13707"/>
        <v>Inviable Sanitariamente</v>
      </c>
      <c r="TFR471" s="265" t="str">
        <f t="shared" si="13708"/>
        <v>Inviable Sanitariamente</v>
      </c>
      <c r="TFS471" s="265" t="str">
        <f t="shared" si="13709"/>
        <v>Inviable Sanitariamente</v>
      </c>
      <c r="TFT471" s="265" t="str">
        <f t="shared" si="13710"/>
        <v>Inviable Sanitariamente</v>
      </c>
      <c r="TFU471" s="265" t="str">
        <f t="shared" si="13711"/>
        <v>Inviable Sanitariamente</v>
      </c>
      <c r="TFV471" s="265" t="str">
        <f t="shared" si="13712"/>
        <v>Inviable Sanitariamente</v>
      </c>
      <c r="TFW471" s="265" t="str">
        <f t="shared" si="13713"/>
        <v>Inviable Sanitariamente</v>
      </c>
      <c r="TFX471" s="265" t="str">
        <f t="shared" si="13714"/>
        <v>Inviable Sanitariamente</v>
      </c>
      <c r="TFY471" s="265" t="str">
        <f t="shared" si="13715"/>
        <v>Inviable Sanitariamente</v>
      </c>
      <c r="TFZ471" s="265" t="str">
        <f t="shared" si="13716"/>
        <v>Inviable Sanitariamente</v>
      </c>
      <c r="TGA471" s="265" t="str">
        <f t="shared" si="13717"/>
        <v>Inviable Sanitariamente</v>
      </c>
      <c r="TGB471" s="265" t="str">
        <f t="shared" si="13718"/>
        <v>Inviable Sanitariamente</v>
      </c>
      <c r="TGC471" s="265" t="str">
        <f t="shared" si="13719"/>
        <v>Inviable Sanitariamente</v>
      </c>
      <c r="TGD471" s="265" t="str">
        <f t="shared" si="13720"/>
        <v>Inviable Sanitariamente</v>
      </c>
      <c r="TGE471" s="265" t="str">
        <f t="shared" si="13721"/>
        <v>Inviable Sanitariamente</v>
      </c>
      <c r="TGF471" s="265" t="str">
        <f t="shared" si="13722"/>
        <v>Inviable Sanitariamente</v>
      </c>
      <c r="TGG471" s="265" t="str">
        <f t="shared" si="13723"/>
        <v>Inviable Sanitariamente</v>
      </c>
      <c r="TGH471" s="265" t="str">
        <f t="shared" si="13724"/>
        <v>Inviable Sanitariamente</v>
      </c>
      <c r="TGI471" s="265" t="str">
        <f t="shared" si="13725"/>
        <v>Inviable Sanitariamente</v>
      </c>
      <c r="TGJ471" s="265" t="str">
        <f t="shared" si="13726"/>
        <v>Inviable Sanitariamente</v>
      </c>
      <c r="TGK471" s="265" t="str">
        <f t="shared" si="13727"/>
        <v>Inviable Sanitariamente</v>
      </c>
      <c r="TGL471" s="265" t="str">
        <f t="shared" si="13728"/>
        <v>Inviable Sanitariamente</v>
      </c>
      <c r="TGM471" s="265" t="str">
        <f t="shared" si="13729"/>
        <v>Inviable Sanitariamente</v>
      </c>
      <c r="TGN471" s="265" t="str">
        <f t="shared" si="13730"/>
        <v>Inviable Sanitariamente</v>
      </c>
      <c r="TGO471" s="265" t="str">
        <f t="shared" si="13731"/>
        <v>Inviable Sanitariamente</v>
      </c>
      <c r="TGP471" s="265" t="str">
        <f t="shared" si="13732"/>
        <v>Inviable Sanitariamente</v>
      </c>
      <c r="TGQ471" s="265" t="str">
        <f t="shared" si="13733"/>
        <v>Inviable Sanitariamente</v>
      </c>
      <c r="TGR471" s="265" t="str">
        <f t="shared" si="13734"/>
        <v>Inviable Sanitariamente</v>
      </c>
      <c r="TGS471" s="265" t="str">
        <f t="shared" si="13735"/>
        <v>Inviable Sanitariamente</v>
      </c>
      <c r="TGT471" s="265" t="str">
        <f t="shared" si="13736"/>
        <v>Inviable Sanitariamente</v>
      </c>
      <c r="TGU471" s="265" t="str">
        <f t="shared" si="13737"/>
        <v>Inviable Sanitariamente</v>
      </c>
      <c r="TGV471" s="265" t="str">
        <f t="shared" si="13738"/>
        <v>Inviable Sanitariamente</v>
      </c>
      <c r="TGW471" s="265" t="str">
        <f t="shared" si="13739"/>
        <v>Inviable Sanitariamente</v>
      </c>
      <c r="TGX471" s="265" t="str">
        <f t="shared" si="13740"/>
        <v>Inviable Sanitariamente</v>
      </c>
      <c r="TGY471" s="265" t="str">
        <f t="shared" si="13741"/>
        <v>Inviable Sanitariamente</v>
      </c>
      <c r="TGZ471" s="265" t="str">
        <f t="shared" si="13742"/>
        <v>Inviable Sanitariamente</v>
      </c>
      <c r="THA471" s="265" t="str">
        <f t="shared" si="13743"/>
        <v>Inviable Sanitariamente</v>
      </c>
      <c r="THB471" s="265" t="str">
        <f t="shared" si="13744"/>
        <v>Inviable Sanitariamente</v>
      </c>
      <c r="THC471" s="265" t="str">
        <f t="shared" si="13745"/>
        <v>Inviable Sanitariamente</v>
      </c>
      <c r="THD471" s="265" t="str">
        <f t="shared" si="13746"/>
        <v>Inviable Sanitariamente</v>
      </c>
      <c r="THE471" s="265" t="str">
        <f t="shared" si="13747"/>
        <v>Inviable Sanitariamente</v>
      </c>
      <c r="THF471" s="265" t="str">
        <f t="shared" si="13748"/>
        <v>Inviable Sanitariamente</v>
      </c>
      <c r="THG471" s="265" t="str">
        <f t="shared" si="13749"/>
        <v>Inviable Sanitariamente</v>
      </c>
      <c r="THH471" s="265" t="str">
        <f t="shared" si="13750"/>
        <v>Inviable Sanitariamente</v>
      </c>
      <c r="THI471" s="265" t="str">
        <f t="shared" si="13751"/>
        <v>Inviable Sanitariamente</v>
      </c>
      <c r="THJ471" s="265" t="str">
        <f t="shared" si="13752"/>
        <v>Inviable Sanitariamente</v>
      </c>
      <c r="THK471" s="265" t="str">
        <f t="shared" si="13753"/>
        <v>Inviable Sanitariamente</v>
      </c>
      <c r="THL471" s="265" t="str">
        <f t="shared" si="13754"/>
        <v>Inviable Sanitariamente</v>
      </c>
      <c r="THM471" s="265" t="str">
        <f t="shared" si="13755"/>
        <v>Inviable Sanitariamente</v>
      </c>
      <c r="THN471" s="265" t="str">
        <f t="shared" si="13756"/>
        <v>Inviable Sanitariamente</v>
      </c>
      <c r="THO471" s="265" t="str">
        <f t="shared" si="13757"/>
        <v>Inviable Sanitariamente</v>
      </c>
      <c r="THP471" s="265" t="str">
        <f t="shared" si="13758"/>
        <v>Inviable Sanitariamente</v>
      </c>
      <c r="THQ471" s="265" t="str">
        <f t="shared" si="13759"/>
        <v>Inviable Sanitariamente</v>
      </c>
      <c r="THR471" s="265" t="str">
        <f t="shared" si="13760"/>
        <v>Inviable Sanitariamente</v>
      </c>
      <c r="THS471" s="265" t="str">
        <f t="shared" si="13761"/>
        <v>Inviable Sanitariamente</v>
      </c>
      <c r="THT471" s="265" t="str">
        <f t="shared" si="13762"/>
        <v>Inviable Sanitariamente</v>
      </c>
      <c r="THU471" s="265" t="str">
        <f t="shared" si="13763"/>
        <v>Inviable Sanitariamente</v>
      </c>
      <c r="THV471" s="265" t="str">
        <f t="shared" si="13764"/>
        <v>Inviable Sanitariamente</v>
      </c>
      <c r="THW471" s="265" t="str">
        <f t="shared" si="13765"/>
        <v>Inviable Sanitariamente</v>
      </c>
      <c r="THX471" s="265" t="str">
        <f t="shared" si="13766"/>
        <v>Inviable Sanitariamente</v>
      </c>
      <c r="THY471" s="265" t="str">
        <f t="shared" si="13767"/>
        <v>Inviable Sanitariamente</v>
      </c>
      <c r="THZ471" s="265" t="str">
        <f t="shared" si="13768"/>
        <v>Inviable Sanitariamente</v>
      </c>
      <c r="TIA471" s="265" t="str">
        <f t="shared" si="13769"/>
        <v>Inviable Sanitariamente</v>
      </c>
      <c r="TIB471" s="265" t="str">
        <f t="shared" si="13770"/>
        <v>Inviable Sanitariamente</v>
      </c>
      <c r="TIC471" s="265" t="str">
        <f t="shared" si="13771"/>
        <v>Inviable Sanitariamente</v>
      </c>
      <c r="TID471" s="265" t="str">
        <f t="shared" si="13772"/>
        <v>Inviable Sanitariamente</v>
      </c>
      <c r="TIE471" s="265" t="str">
        <f t="shared" si="13773"/>
        <v>Inviable Sanitariamente</v>
      </c>
      <c r="TIF471" s="265" t="str">
        <f t="shared" si="13774"/>
        <v>Inviable Sanitariamente</v>
      </c>
      <c r="TIG471" s="265" t="str">
        <f t="shared" si="13775"/>
        <v>Inviable Sanitariamente</v>
      </c>
      <c r="TIH471" s="265" t="str">
        <f t="shared" si="13776"/>
        <v>Inviable Sanitariamente</v>
      </c>
      <c r="TII471" s="265" t="str">
        <f t="shared" si="13777"/>
        <v>Inviable Sanitariamente</v>
      </c>
      <c r="TIJ471" s="265" t="str">
        <f t="shared" si="13778"/>
        <v>Inviable Sanitariamente</v>
      </c>
      <c r="TIK471" s="265" t="str">
        <f t="shared" si="13779"/>
        <v>Inviable Sanitariamente</v>
      </c>
      <c r="TIL471" s="265" t="str">
        <f t="shared" si="13780"/>
        <v>Inviable Sanitariamente</v>
      </c>
      <c r="TIM471" s="265" t="str">
        <f t="shared" si="13781"/>
        <v>Inviable Sanitariamente</v>
      </c>
      <c r="TIN471" s="265" t="str">
        <f t="shared" si="13782"/>
        <v>Inviable Sanitariamente</v>
      </c>
      <c r="TIO471" s="265" t="str">
        <f t="shared" si="13783"/>
        <v>Inviable Sanitariamente</v>
      </c>
      <c r="TIP471" s="265" t="str">
        <f t="shared" si="13784"/>
        <v>Inviable Sanitariamente</v>
      </c>
      <c r="TIQ471" s="265" t="str">
        <f t="shared" si="13785"/>
        <v>Inviable Sanitariamente</v>
      </c>
      <c r="TIR471" s="265" t="str">
        <f t="shared" si="13786"/>
        <v>Inviable Sanitariamente</v>
      </c>
      <c r="TIS471" s="265" t="str">
        <f t="shared" si="13787"/>
        <v>Inviable Sanitariamente</v>
      </c>
      <c r="TIT471" s="265" t="str">
        <f t="shared" si="13788"/>
        <v>Inviable Sanitariamente</v>
      </c>
      <c r="TIU471" s="265" t="str">
        <f t="shared" si="13789"/>
        <v>Inviable Sanitariamente</v>
      </c>
      <c r="TIV471" s="265" t="str">
        <f t="shared" si="13790"/>
        <v>Inviable Sanitariamente</v>
      </c>
      <c r="TIW471" s="265" t="str">
        <f t="shared" si="13791"/>
        <v>Inviable Sanitariamente</v>
      </c>
      <c r="TIX471" s="265" t="str">
        <f t="shared" si="13792"/>
        <v>Inviable Sanitariamente</v>
      </c>
      <c r="TIY471" s="265" t="str">
        <f t="shared" si="13793"/>
        <v>Inviable Sanitariamente</v>
      </c>
      <c r="TIZ471" s="265" t="str">
        <f t="shared" si="13794"/>
        <v>Inviable Sanitariamente</v>
      </c>
      <c r="TJA471" s="265" t="str">
        <f t="shared" si="13795"/>
        <v>Inviable Sanitariamente</v>
      </c>
      <c r="TJB471" s="265" t="str">
        <f t="shared" si="13796"/>
        <v>Inviable Sanitariamente</v>
      </c>
      <c r="TJC471" s="265" t="str">
        <f t="shared" si="13797"/>
        <v>Inviable Sanitariamente</v>
      </c>
      <c r="TJD471" s="265" t="str">
        <f t="shared" si="13798"/>
        <v>Inviable Sanitariamente</v>
      </c>
      <c r="TJE471" s="265" t="str">
        <f t="shared" si="13799"/>
        <v>Inviable Sanitariamente</v>
      </c>
      <c r="TJF471" s="265" t="str">
        <f t="shared" si="13800"/>
        <v>Inviable Sanitariamente</v>
      </c>
      <c r="TJG471" s="265" t="str">
        <f t="shared" si="13801"/>
        <v>Inviable Sanitariamente</v>
      </c>
      <c r="TJH471" s="265" t="str">
        <f t="shared" si="13802"/>
        <v>Inviable Sanitariamente</v>
      </c>
      <c r="TJI471" s="265" t="str">
        <f t="shared" si="13803"/>
        <v>Inviable Sanitariamente</v>
      </c>
      <c r="TJJ471" s="265" t="str">
        <f t="shared" si="13804"/>
        <v>Inviable Sanitariamente</v>
      </c>
      <c r="TJK471" s="265" t="str">
        <f t="shared" si="13805"/>
        <v>Inviable Sanitariamente</v>
      </c>
      <c r="TJL471" s="265" t="str">
        <f t="shared" si="13806"/>
        <v>Inviable Sanitariamente</v>
      </c>
      <c r="TJM471" s="265" t="str">
        <f t="shared" si="13807"/>
        <v>Inviable Sanitariamente</v>
      </c>
      <c r="TJN471" s="265" t="str">
        <f t="shared" si="13808"/>
        <v>Inviable Sanitariamente</v>
      </c>
      <c r="TJO471" s="265" t="str">
        <f t="shared" si="13809"/>
        <v>Inviable Sanitariamente</v>
      </c>
      <c r="TJP471" s="265" t="str">
        <f t="shared" si="13810"/>
        <v>Inviable Sanitariamente</v>
      </c>
      <c r="TJQ471" s="265" t="str">
        <f t="shared" si="13811"/>
        <v>Inviable Sanitariamente</v>
      </c>
      <c r="TJR471" s="265" t="str">
        <f t="shared" si="13812"/>
        <v>Inviable Sanitariamente</v>
      </c>
      <c r="TJS471" s="265" t="str">
        <f t="shared" si="13813"/>
        <v>Inviable Sanitariamente</v>
      </c>
      <c r="TJT471" s="265" t="str">
        <f t="shared" si="13814"/>
        <v>Inviable Sanitariamente</v>
      </c>
      <c r="TJU471" s="265" t="str">
        <f t="shared" si="13815"/>
        <v>Inviable Sanitariamente</v>
      </c>
      <c r="TJV471" s="265" t="str">
        <f t="shared" si="13816"/>
        <v>Inviable Sanitariamente</v>
      </c>
      <c r="TJW471" s="265" t="str">
        <f t="shared" si="13817"/>
        <v>Inviable Sanitariamente</v>
      </c>
      <c r="TJX471" s="265" t="str">
        <f t="shared" si="13818"/>
        <v>Inviable Sanitariamente</v>
      </c>
      <c r="TJY471" s="265" t="str">
        <f t="shared" si="13819"/>
        <v>Inviable Sanitariamente</v>
      </c>
      <c r="TJZ471" s="265" t="str">
        <f t="shared" si="13820"/>
        <v>Inviable Sanitariamente</v>
      </c>
      <c r="TKA471" s="265" t="str">
        <f t="shared" si="13821"/>
        <v>Inviable Sanitariamente</v>
      </c>
      <c r="TKB471" s="265" t="str">
        <f t="shared" si="13822"/>
        <v>Inviable Sanitariamente</v>
      </c>
      <c r="TKC471" s="265" t="str">
        <f t="shared" si="13823"/>
        <v>Inviable Sanitariamente</v>
      </c>
      <c r="TKD471" s="265" t="str">
        <f t="shared" si="13824"/>
        <v>Inviable Sanitariamente</v>
      </c>
      <c r="TKE471" s="265" t="str">
        <f t="shared" si="13825"/>
        <v>Inviable Sanitariamente</v>
      </c>
      <c r="TKF471" s="265" t="str">
        <f t="shared" si="13826"/>
        <v>Inviable Sanitariamente</v>
      </c>
      <c r="TKG471" s="265" t="str">
        <f t="shared" si="13827"/>
        <v>Inviable Sanitariamente</v>
      </c>
      <c r="TKH471" s="265" t="str">
        <f t="shared" si="13828"/>
        <v>Inviable Sanitariamente</v>
      </c>
      <c r="TKI471" s="265" t="str">
        <f t="shared" si="13829"/>
        <v>Inviable Sanitariamente</v>
      </c>
      <c r="TKJ471" s="265" t="str">
        <f t="shared" si="13830"/>
        <v>Inviable Sanitariamente</v>
      </c>
      <c r="TKK471" s="265" t="str">
        <f t="shared" si="13831"/>
        <v>Inviable Sanitariamente</v>
      </c>
      <c r="TKL471" s="265" t="str">
        <f t="shared" si="13832"/>
        <v>Inviable Sanitariamente</v>
      </c>
      <c r="TKM471" s="265" t="str">
        <f t="shared" si="13833"/>
        <v>Inviable Sanitariamente</v>
      </c>
      <c r="TKN471" s="265" t="str">
        <f t="shared" si="13834"/>
        <v>Inviable Sanitariamente</v>
      </c>
      <c r="TKO471" s="265" t="str">
        <f t="shared" si="13835"/>
        <v>Inviable Sanitariamente</v>
      </c>
      <c r="TKP471" s="265" t="str">
        <f t="shared" si="13836"/>
        <v>Inviable Sanitariamente</v>
      </c>
      <c r="TKQ471" s="265" t="str">
        <f t="shared" si="13837"/>
        <v>Inviable Sanitariamente</v>
      </c>
      <c r="TKR471" s="265" t="str">
        <f t="shared" si="13838"/>
        <v>Inviable Sanitariamente</v>
      </c>
      <c r="TKS471" s="265" t="str">
        <f t="shared" si="13839"/>
        <v>Inviable Sanitariamente</v>
      </c>
      <c r="TKT471" s="265" t="str">
        <f t="shared" si="13840"/>
        <v>Inviable Sanitariamente</v>
      </c>
      <c r="TKU471" s="265" t="str">
        <f t="shared" si="13841"/>
        <v>Inviable Sanitariamente</v>
      </c>
      <c r="TKV471" s="265" t="str">
        <f t="shared" si="13842"/>
        <v>Inviable Sanitariamente</v>
      </c>
      <c r="TKW471" s="265" t="str">
        <f t="shared" si="13843"/>
        <v>Inviable Sanitariamente</v>
      </c>
      <c r="TKX471" s="265" t="str">
        <f t="shared" si="13844"/>
        <v>Inviable Sanitariamente</v>
      </c>
      <c r="TKY471" s="265" t="str">
        <f t="shared" si="13845"/>
        <v>Inviable Sanitariamente</v>
      </c>
      <c r="TKZ471" s="265" t="str">
        <f t="shared" si="13846"/>
        <v>Inviable Sanitariamente</v>
      </c>
      <c r="TLA471" s="265" t="str">
        <f t="shared" si="13847"/>
        <v>Inviable Sanitariamente</v>
      </c>
      <c r="TLB471" s="265" t="str">
        <f t="shared" si="13848"/>
        <v>Inviable Sanitariamente</v>
      </c>
      <c r="TLC471" s="265" t="str">
        <f t="shared" si="13849"/>
        <v>Inviable Sanitariamente</v>
      </c>
      <c r="TLD471" s="265" t="str">
        <f t="shared" si="13850"/>
        <v>Inviable Sanitariamente</v>
      </c>
      <c r="TLE471" s="265" t="str">
        <f t="shared" si="13851"/>
        <v>Inviable Sanitariamente</v>
      </c>
      <c r="TLF471" s="265" t="str">
        <f t="shared" si="13852"/>
        <v>Inviable Sanitariamente</v>
      </c>
      <c r="TLG471" s="265" t="str">
        <f t="shared" si="13853"/>
        <v>Inviable Sanitariamente</v>
      </c>
      <c r="TLH471" s="265" t="str">
        <f t="shared" si="13854"/>
        <v>Inviable Sanitariamente</v>
      </c>
      <c r="TLI471" s="265" t="str">
        <f t="shared" si="13855"/>
        <v>Inviable Sanitariamente</v>
      </c>
      <c r="TLJ471" s="265" t="str">
        <f t="shared" si="13856"/>
        <v>Inviable Sanitariamente</v>
      </c>
      <c r="TLK471" s="265" t="str">
        <f t="shared" si="13857"/>
        <v>Inviable Sanitariamente</v>
      </c>
      <c r="TLL471" s="265" t="str">
        <f t="shared" si="13858"/>
        <v>Inviable Sanitariamente</v>
      </c>
      <c r="TLM471" s="265" t="str">
        <f t="shared" si="13859"/>
        <v>Inviable Sanitariamente</v>
      </c>
      <c r="TLN471" s="265" t="str">
        <f t="shared" si="13860"/>
        <v>Inviable Sanitariamente</v>
      </c>
      <c r="TLO471" s="265" t="str">
        <f t="shared" si="13861"/>
        <v>Inviable Sanitariamente</v>
      </c>
      <c r="TLP471" s="265" t="str">
        <f t="shared" si="13862"/>
        <v>Inviable Sanitariamente</v>
      </c>
      <c r="TLQ471" s="265" t="str">
        <f t="shared" si="13863"/>
        <v>Inviable Sanitariamente</v>
      </c>
      <c r="TLR471" s="265" t="str">
        <f t="shared" si="13864"/>
        <v>Inviable Sanitariamente</v>
      </c>
      <c r="TLS471" s="265" t="str">
        <f t="shared" si="13865"/>
        <v>Inviable Sanitariamente</v>
      </c>
      <c r="TLT471" s="265" t="str">
        <f t="shared" si="13866"/>
        <v>Inviable Sanitariamente</v>
      </c>
      <c r="TLU471" s="265" t="str">
        <f t="shared" si="13867"/>
        <v>Inviable Sanitariamente</v>
      </c>
      <c r="TLV471" s="265" t="str">
        <f t="shared" si="13868"/>
        <v>Inviable Sanitariamente</v>
      </c>
      <c r="TLW471" s="265" t="str">
        <f t="shared" si="13869"/>
        <v>Inviable Sanitariamente</v>
      </c>
      <c r="TLX471" s="265" t="str">
        <f t="shared" si="13870"/>
        <v>Inviable Sanitariamente</v>
      </c>
      <c r="TLY471" s="265" t="str">
        <f t="shared" si="13871"/>
        <v>Inviable Sanitariamente</v>
      </c>
      <c r="TLZ471" s="265" t="str">
        <f t="shared" si="13872"/>
        <v>Inviable Sanitariamente</v>
      </c>
      <c r="TMA471" s="265" t="str">
        <f t="shared" si="13873"/>
        <v>Inviable Sanitariamente</v>
      </c>
      <c r="TMB471" s="265" t="str">
        <f t="shared" si="13874"/>
        <v>Inviable Sanitariamente</v>
      </c>
      <c r="TMC471" s="265" t="str">
        <f t="shared" si="13875"/>
        <v>Inviable Sanitariamente</v>
      </c>
      <c r="TMD471" s="265" t="str">
        <f t="shared" si="13876"/>
        <v>Inviable Sanitariamente</v>
      </c>
      <c r="TME471" s="265" t="str">
        <f t="shared" si="13877"/>
        <v>Inviable Sanitariamente</v>
      </c>
      <c r="TMF471" s="265" t="str">
        <f t="shared" si="13878"/>
        <v>Inviable Sanitariamente</v>
      </c>
      <c r="TMG471" s="265" t="str">
        <f t="shared" si="13879"/>
        <v>Inviable Sanitariamente</v>
      </c>
      <c r="TMH471" s="265" t="str">
        <f t="shared" si="13880"/>
        <v>Inviable Sanitariamente</v>
      </c>
      <c r="TMI471" s="265" t="str">
        <f t="shared" si="13881"/>
        <v>Inviable Sanitariamente</v>
      </c>
      <c r="TMJ471" s="265" t="str">
        <f t="shared" si="13882"/>
        <v>Inviable Sanitariamente</v>
      </c>
      <c r="TMK471" s="265" t="str">
        <f t="shared" si="13883"/>
        <v>Inviable Sanitariamente</v>
      </c>
      <c r="TML471" s="265" t="str">
        <f t="shared" si="13884"/>
        <v>Inviable Sanitariamente</v>
      </c>
      <c r="TMM471" s="265" t="str">
        <f t="shared" si="13885"/>
        <v>Inviable Sanitariamente</v>
      </c>
      <c r="TMN471" s="265" t="str">
        <f t="shared" si="13886"/>
        <v>Inviable Sanitariamente</v>
      </c>
      <c r="TMO471" s="265" t="str">
        <f t="shared" si="13887"/>
        <v>Inviable Sanitariamente</v>
      </c>
      <c r="TMP471" s="265" t="str">
        <f t="shared" si="13888"/>
        <v>Inviable Sanitariamente</v>
      </c>
      <c r="TMQ471" s="265" t="str">
        <f t="shared" si="13889"/>
        <v>Inviable Sanitariamente</v>
      </c>
      <c r="TMR471" s="265" t="str">
        <f t="shared" si="13890"/>
        <v>Inviable Sanitariamente</v>
      </c>
      <c r="TMS471" s="265" t="str">
        <f t="shared" si="13891"/>
        <v>Inviable Sanitariamente</v>
      </c>
      <c r="TMT471" s="265" t="str">
        <f t="shared" si="13892"/>
        <v>Inviable Sanitariamente</v>
      </c>
      <c r="TMU471" s="265" t="str">
        <f t="shared" si="13893"/>
        <v>Inviable Sanitariamente</v>
      </c>
      <c r="TMV471" s="265" t="str">
        <f t="shared" si="13894"/>
        <v>Inviable Sanitariamente</v>
      </c>
      <c r="TMW471" s="265" t="str">
        <f t="shared" si="13895"/>
        <v>Inviable Sanitariamente</v>
      </c>
      <c r="TMX471" s="265" t="str">
        <f t="shared" si="13896"/>
        <v>Inviable Sanitariamente</v>
      </c>
      <c r="TMY471" s="265" t="str">
        <f t="shared" si="13897"/>
        <v>Inviable Sanitariamente</v>
      </c>
      <c r="TMZ471" s="265" t="str">
        <f t="shared" si="13898"/>
        <v>Inviable Sanitariamente</v>
      </c>
      <c r="TNA471" s="265" t="str">
        <f t="shared" si="13899"/>
        <v>Inviable Sanitariamente</v>
      </c>
      <c r="TNB471" s="265" t="str">
        <f t="shared" si="13900"/>
        <v>Inviable Sanitariamente</v>
      </c>
      <c r="TNC471" s="265" t="str">
        <f t="shared" si="13901"/>
        <v>Inviable Sanitariamente</v>
      </c>
      <c r="TND471" s="265" t="str">
        <f t="shared" si="13902"/>
        <v>Inviable Sanitariamente</v>
      </c>
      <c r="TNE471" s="265" t="str">
        <f t="shared" si="13903"/>
        <v>Inviable Sanitariamente</v>
      </c>
      <c r="TNF471" s="265" t="str">
        <f t="shared" si="13904"/>
        <v>Inviable Sanitariamente</v>
      </c>
      <c r="TNG471" s="265" t="str">
        <f t="shared" si="13905"/>
        <v>Inviable Sanitariamente</v>
      </c>
      <c r="TNH471" s="265" t="str">
        <f t="shared" si="13906"/>
        <v>Inviable Sanitariamente</v>
      </c>
      <c r="TNI471" s="265" t="str">
        <f t="shared" si="13907"/>
        <v>Inviable Sanitariamente</v>
      </c>
      <c r="TNJ471" s="265" t="str">
        <f t="shared" si="13908"/>
        <v>Inviable Sanitariamente</v>
      </c>
      <c r="TNK471" s="265" t="str">
        <f t="shared" si="13909"/>
        <v>Inviable Sanitariamente</v>
      </c>
      <c r="TNL471" s="265" t="str">
        <f t="shared" si="13910"/>
        <v>Inviable Sanitariamente</v>
      </c>
      <c r="TNM471" s="265" t="str">
        <f t="shared" si="13911"/>
        <v>Inviable Sanitariamente</v>
      </c>
      <c r="TNN471" s="265" t="str">
        <f t="shared" si="13912"/>
        <v>Inviable Sanitariamente</v>
      </c>
      <c r="TNO471" s="265" t="str">
        <f t="shared" si="13913"/>
        <v>Inviable Sanitariamente</v>
      </c>
      <c r="TNP471" s="265" t="str">
        <f t="shared" si="13914"/>
        <v>Inviable Sanitariamente</v>
      </c>
      <c r="TNQ471" s="265" t="str">
        <f t="shared" si="13915"/>
        <v>Inviable Sanitariamente</v>
      </c>
      <c r="TNR471" s="265" t="str">
        <f t="shared" si="13916"/>
        <v>Inviable Sanitariamente</v>
      </c>
      <c r="TNS471" s="265" t="str">
        <f t="shared" si="13917"/>
        <v>Inviable Sanitariamente</v>
      </c>
      <c r="TNT471" s="265" t="str">
        <f t="shared" si="13918"/>
        <v>Inviable Sanitariamente</v>
      </c>
      <c r="TNU471" s="265" t="str">
        <f t="shared" si="13919"/>
        <v>Inviable Sanitariamente</v>
      </c>
      <c r="TNV471" s="265" t="str">
        <f t="shared" si="13920"/>
        <v>Inviable Sanitariamente</v>
      </c>
      <c r="TNW471" s="265" t="str">
        <f t="shared" si="13921"/>
        <v>Inviable Sanitariamente</v>
      </c>
      <c r="TNX471" s="265" t="str">
        <f t="shared" si="13922"/>
        <v>Inviable Sanitariamente</v>
      </c>
      <c r="TNY471" s="265" t="str">
        <f t="shared" si="13923"/>
        <v>Inviable Sanitariamente</v>
      </c>
      <c r="TNZ471" s="265" t="str">
        <f t="shared" si="13924"/>
        <v>Inviable Sanitariamente</v>
      </c>
      <c r="TOA471" s="265" t="str">
        <f t="shared" si="13925"/>
        <v>Inviable Sanitariamente</v>
      </c>
      <c r="TOB471" s="265" t="str">
        <f t="shared" si="13926"/>
        <v>Inviable Sanitariamente</v>
      </c>
      <c r="TOC471" s="265" t="str">
        <f t="shared" si="13927"/>
        <v>Inviable Sanitariamente</v>
      </c>
      <c r="TOD471" s="265" t="str">
        <f t="shared" si="13928"/>
        <v>Inviable Sanitariamente</v>
      </c>
      <c r="TOE471" s="265" t="str">
        <f t="shared" si="13929"/>
        <v>Inviable Sanitariamente</v>
      </c>
      <c r="TOF471" s="265" t="str">
        <f t="shared" si="13930"/>
        <v>Inviable Sanitariamente</v>
      </c>
      <c r="TOG471" s="265" t="str">
        <f t="shared" si="13931"/>
        <v>Inviable Sanitariamente</v>
      </c>
      <c r="TOH471" s="265" t="str">
        <f t="shared" si="13932"/>
        <v>Inviable Sanitariamente</v>
      </c>
      <c r="TOI471" s="265" t="str">
        <f t="shared" si="13933"/>
        <v>Inviable Sanitariamente</v>
      </c>
      <c r="TOJ471" s="265" t="str">
        <f t="shared" si="13934"/>
        <v>Inviable Sanitariamente</v>
      </c>
      <c r="TOK471" s="265" t="str">
        <f t="shared" si="13935"/>
        <v>Inviable Sanitariamente</v>
      </c>
      <c r="TOL471" s="265" t="str">
        <f t="shared" si="13936"/>
        <v>Inviable Sanitariamente</v>
      </c>
      <c r="TOM471" s="265" t="str">
        <f t="shared" si="13937"/>
        <v>Inviable Sanitariamente</v>
      </c>
      <c r="TON471" s="265" t="str">
        <f t="shared" si="13938"/>
        <v>Inviable Sanitariamente</v>
      </c>
      <c r="TOO471" s="265" t="str">
        <f t="shared" si="13939"/>
        <v>Inviable Sanitariamente</v>
      </c>
      <c r="TOP471" s="265" t="str">
        <f t="shared" si="13940"/>
        <v>Inviable Sanitariamente</v>
      </c>
      <c r="TOQ471" s="265" t="str">
        <f t="shared" si="13941"/>
        <v>Inviable Sanitariamente</v>
      </c>
      <c r="TOR471" s="265" t="str">
        <f t="shared" si="13942"/>
        <v>Inviable Sanitariamente</v>
      </c>
      <c r="TOS471" s="265" t="str">
        <f t="shared" si="13943"/>
        <v>Inviable Sanitariamente</v>
      </c>
      <c r="TOT471" s="265" t="str">
        <f t="shared" si="13944"/>
        <v>Inviable Sanitariamente</v>
      </c>
      <c r="TOU471" s="265" t="str">
        <f t="shared" si="13945"/>
        <v>Inviable Sanitariamente</v>
      </c>
      <c r="TOV471" s="265" t="str">
        <f t="shared" si="13946"/>
        <v>Inviable Sanitariamente</v>
      </c>
      <c r="TOW471" s="265" t="str">
        <f t="shared" si="13947"/>
        <v>Inviable Sanitariamente</v>
      </c>
      <c r="TOX471" s="265" t="str">
        <f t="shared" si="13948"/>
        <v>Inviable Sanitariamente</v>
      </c>
      <c r="TOY471" s="265" t="str">
        <f t="shared" si="13949"/>
        <v>Inviable Sanitariamente</v>
      </c>
      <c r="TOZ471" s="265" t="str">
        <f t="shared" si="13950"/>
        <v>Inviable Sanitariamente</v>
      </c>
      <c r="TPA471" s="265" t="str">
        <f t="shared" si="13951"/>
        <v>Inviable Sanitariamente</v>
      </c>
      <c r="TPB471" s="265" t="str">
        <f t="shared" si="13952"/>
        <v>Inviable Sanitariamente</v>
      </c>
      <c r="TPC471" s="265" t="str">
        <f t="shared" si="13953"/>
        <v>Inviable Sanitariamente</v>
      </c>
      <c r="TPD471" s="265" t="str">
        <f t="shared" si="13954"/>
        <v>Inviable Sanitariamente</v>
      </c>
      <c r="TPE471" s="265" t="str">
        <f t="shared" si="13955"/>
        <v>Inviable Sanitariamente</v>
      </c>
      <c r="TPF471" s="265" t="str">
        <f t="shared" si="13956"/>
        <v>Inviable Sanitariamente</v>
      </c>
      <c r="TPG471" s="265" t="str">
        <f t="shared" si="13957"/>
        <v>Inviable Sanitariamente</v>
      </c>
      <c r="TPH471" s="265" t="str">
        <f t="shared" si="13958"/>
        <v>Inviable Sanitariamente</v>
      </c>
      <c r="TPI471" s="265" t="str">
        <f t="shared" si="13959"/>
        <v>Inviable Sanitariamente</v>
      </c>
      <c r="TPJ471" s="265" t="str">
        <f t="shared" si="13960"/>
        <v>Inviable Sanitariamente</v>
      </c>
      <c r="TPK471" s="265" t="str">
        <f t="shared" si="13961"/>
        <v>Inviable Sanitariamente</v>
      </c>
      <c r="TPL471" s="265" t="str">
        <f t="shared" si="13962"/>
        <v>Inviable Sanitariamente</v>
      </c>
      <c r="TPM471" s="265" t="str">
        <f t="shared" si="13963"/>
        <v>Inviable Sanitariamente</v>
      </c>
      <c r="TPN471" s="265" t="str">
        <f t="shared" si="13964"/>
        <v>Inviable Sanitariamente</v>
      </c>
      <c r="TPO471" s="265" t="str">
        <f t="shared" si="13965"/>
        <v>Inviable Sanitariamente</v>
      </c>
      <c r="TPP471" s="265" t="str">
        <f t="shared" si="13966"/>
        <v>Inviable Sanitariamente</v>
      </c>
      <c r="TPQ471" s="265" t="str">
        <f t="shared" si="13967"/>
        <v>Inviable Sanitariamente</v>
      </c>
      <c r="TPR471" s="265" t="str">
        <f t="shared" si="13968"/>
        <v>Inviable Sanitariamente</v>
      </c>
      <c r="TPS471" s="265" t="str">
        <f t="shared" si="13969"/>
        <v>Inviable Sanitariamente</v>
      </c>
      <c r="TPT471" s="265" t="str">
        <f t="shared" si="13970"/>
        <v>Inviable Sanitariamente</v>
      </c>
      <c r="TPU471" s="265" t="str">
        <f t="shared" si="13971"/>
        <v>Inviable Sanitariamente</v>
      </c>
      <c r="TPV471" s="265" t="str">
        <f t="shared" si="13972"/>
        <v>Inviable Sanitariamente</v>
      </c>
      <c r="TPW471" s="265" t="str">
        <f t="shared" si="13973"/>
        <v>Inviable Sanitariamente</v>
      </c>
      <c r="TPX471" s="265" t="str">
        <f t="shared" si="13974"/>
        <v>Inviable Sanitariamente</v>
      </c>
      <c r="TPY471" s="265" t="str">
        <f t="shared" si="13975"/>
        <v>Inviable Sanitariamente</v>
      </c>
      <c r="TPZ471" s="265" t="str">
        <f t="shared" si="13976"/>
        <v>Inviable Sanitariamente</v>
      </c>
      <c r="TQA471" s="265" t="str">
        <f t="shared" si="13977"/>
        <v>Inviable Sanitariamente</v>
      </c>
      <c r="TQB471" s="265" t="str">
        <f t="shared" si="13978"/>
        <v>Inviable Sanitariamente</v>
      </c>
      <c r="TQC471" s="265" t="str">
        <f t="shared" si="13979"/>
        <v>Inviable Sanitariamente</v>
      </c>
      <c r="TQD471" s="265" t="str">
        <f t="shared" si="13980"/>
        <v>Inviable Sanitariamente</v>
      </c>
      <c r="TQE471" s="265" t="str">
        <f t="shared" si="13981"/>
        <v>Inviable Sanitariamente</v>
      </c>
      <c r="TQF471" s="265" t="str">
        <f t="shared" si="13982"/>
        <v>Inviable Sanitariamente</v>
      </c>
      <c r="TQG471" s="265" t="str">
        <f t="shared" si="13983"/>
        <v>Inviable Sanitariamente</v>
      </c>
      <c r="TQH471" s="265" t="str">
        <f t="shared" si="13984"/>
        <v>Inviable Sanitariamente</v>
      </c>
      <c r="TQI471" s="265" t="str">
        <f t="shared" si="13985"/>
        <v>Inviable Sanitariamente</v>
      </c>
      <c r="TQJ471" s="265" t="str">
        <f t="shared" si="13986"/>
        <v>Inviable Sanitariamente</v>
      </c>
      <c r="TQK471" s="265" t="str">
        <f t="shared" si="13987"/>
        <v>Inviable Sanitariamente</v>
      </c>
      <c r="TQL471" s="265" t="str">
        <f t="shared" si="13988"/>
        <v>Inviable Sanitariamente</v>
      </c>
      <c r="TQM471" s="265" t="str">
        <f t="shared" si="13989"/>
        <v>Inviable Sanitariamente</v>
      </c>
      <c r="TQN471" s="265" t="str">
        <f t="shared" si="13990"/>
        <v>Inviable Sanitariamente</v>
      </c>
      <c r="TQO471" s="265" t="str">
        <f t="shared" si="13991"/>
        <v>Inviable Sanitariamente</v>
      </c>
      <c r="TQP471" s="265" t="str">
        <f t="shared" si="13992"/>
        <v>Inviable Sanitariamente</v>
      </c>
      <c r="TQQ471" s="265" t="str">
        <f t="shared" si="13993"/>
        <v>Inviable Sanitariamente</v>
      </c>
      <c r="TQR471" s="265" t="str">
        <f t="shared" si="13994"/>
        <v>Inviable Sanitariamente</v>
      </c>
      <c r="TQS471" s="265" t="str">
        <f t="shared" si="13995"/>
        <v>Inviable Sanitariamente</v>
      </c>
      <c r="TQT471" s="265" t="str">
        <f t="shared" si="13996"/>
        <v>Inviable Sanitariamente</v>
      </c>
      <c r="TQU471" s="265" t="str">
        <f t="shared" si="13997"/>
        <v>Inviable Sanitariamente</v>
      </c>
      <c r="TQV471" s="265" t="str">
        <f t="shared" si="13998"/>
        <v>Inviable Sanitariamente</v>
      </c>
      <c r="TQW471" s="265" t="str">
        <f t="shared" si="13999"/>
        <v>Inviable Sanitariamente</v>
      </c>
      <c r="TQX471" s="265" t="str">
        <f t="shared" si="14000"/>
        <v>Inviable Sanitariamente</v>
      </c>
      <c r="TQY471" s="265" t="str">
        <f t="shared" si="14001"/>
        <v>Inviable Sanitariamente</v>
      </c>
      <c r="TQZ471" s="265" t="str">
        <f t="shared" si="14002"/>
        <v>Inviable Sanitariamente</v>
      </c>
      <c r="TRA471" s="265" t="str">
        <f t="shared" si="14003"/>
        <v>Inviable Sanitariamente</v>
      </c>
      <c r="TRB471" s="265" t="str">
        <f t="shared" si="14004"/>
        <v>Inviable Sanitariamente</v>
      </c>
      <c r="TRC471" s="265" t="str">
        <f t="shared" si="14005"/>
        <v>Inviable Sanitariamente</v>
      </c>
      <c r="TRD471" s="265" t="str">
        <f t="shared" si="14006"/>
        <v>Inviable Sanitariamente</v>
      </c>
      <c r="TRE471" s="265" t="str">
        <f t="shared" si="14007"/>
        <v>Inviable Sanitariamente</v>
      </c>
      <c r="TRF471" s="265" t="str">
        <f t="shared" si="14008"/>
        <v>Inviable Sanitariamente</v>
      </c>
      <c r="TRG471" s="265" t="str">
        <f t="shared" si="14009"/>
        <v>Inviable Sanitariamente</v>
      </c>
      <c r="TRH471" s="265" t="str">
        <f t="shared" si="14010"/>
        <v>Inviable Sanitariamente</v>
      </c>
      <c r="TRI471" s="265" t="str">
        <f t="shared" si="14011"/>
        <v>Inviable Sanitariamente</v>
      </c>
      <c r="TRJ471" s="265" t="str">
        <f t="shared" si="14012"/>
        <v>Inviable Sanitariamente</v>
      </c>
      <c r="TRK471" s="265" t="str">
        <f t="shared" si="14013"/>
        <v>Inviable Sanitariamente</v>
      </c>
      <c r="TRL471" s="265" t="str">
        <f t="shared" si="14014"/>
        <v>Inviable Sanitariamente</v>
      </c>
      <c r="TRM471" s="265" t="str">
        <f t="shared" si="14015"/>
        <v>Inviable Sanitariamente</v>
      </c>
      <c r="TRN471" s="265" t="str">
        <f t="shared" si="14016"/>
        <v>Inviable Sanitariamente</v>
      </c>
      <c r="TRO471" s="265" t="str">
        <f t="shared" si="14017"/>
        <v>Inviable Sanitariamente</v>
      </c>
      <c r="TRP471" s="265" t="str">
        <f t="shared" si="14018"/>
        <v>Inviable Sanitariamente</v>
      </c>
      <c r="TRQ471" s="265" t="str">
        <f t="shared" si="14019"/>
        <v>Inviable Sanitariamente</v>
      </c>
      <c r="TRR471" s="265" t="str">
        <f t="shared" si="14020"/>
        <v>Inviable Sanitariamente</v>
      </c>
      <c r="TRS471" s="265" t="str">
        <f t="shared" si="14021"/>
        <v>Inviable Sanitariamente</v>
      </c>
      <c r="TRT471" s="265" t="str">
        <f t="shared" si="14022"/>
        <v>Inviable Sanitariamente</v>
      </c>
      <c r="TRU471" s="265" t="str">
        <f t="shared" si="14023"/>
        <v>Inviable Sanitariamente</v>
      </c>
      <c r="TRV471" s="265" t="str">
        <f t="shared" si="14024"/>
        <v>Inviable Sanitariamente</v>
      </c>
      <c r="TRW471" s="265" t="str">
        <f t="shared" si="14025"/>
        <v>Inviable Sanitariamente</v>
      </c>
      <c r="TRX471" s="265" t="str">
        <f t="shared" si="14026"/>
        <v>Inviable Sanitariamente</v>
      </c>
      <c r="TRY471" s="265" t="str">
        <f t="shared" si="14027"/>
        <v>Inviable Sanitariamente</v>
      </c>
      <c r="TRZ471" s="265" t="str">
        <f t="shared" si="14028"/>
        <v>Inviable Sanitariamente</v>
      </c>
      <c r="TSA471" s="265" t="str">
        <f t="shared" si="14029"/>
        <v>Inviable Sanitariamente</v>
      </c>
      <c r="TSB471" s="265" t="str">
        <f t="shared" si="14030"/>
        <v>Inviable Sanitariamente</v>
      </c>
      <c r="TSC471" s="265" t="str">
        <f t="shared" si="14031"/>
        <v>Inviable Sanitariamente</v>
      </c>
      <c r="TSD471" s="265" t="str">
        <f t="shared" si="14032"/>
        <v>Inviable Sanitariamente</v>
      </c>
      <c r="TSE471" s="265" t="str">
        <f t="shared" si="14033"/>
        <v>Inviable Sanitariamente</v>
      </c>
      <c r="TSF471" s="265" t="str">
        <f t="shared" si="14034"/>
        <v>Inviable Sanitariamente</v>
      </c>
      <c r="TSG471" s="265" t="str">
        <f t="shared" si="14035"/>
        <v>Inviable Sanitariamente</v>
      </c>
      <c r="TSH471" s="265" t="str">
        <f t="shared" si="14036"/>
        <v>Inviable Sanitariamente</v>
      </c>
      <c r="TSI471" s="265" t="str">
        <f t="shared" si="14037"/>
        <v>Inviable Sanitariamente</v>
      </c>
      <c r="TSJ471" s="265" t="str">
        <f t="shared" si="14038"/>
        <v>Inviable Sanitariamente</v>
      </c>
      <c r="TSK471" s="265" t="str">
        <f t="shared" si="14039"/>
        <v>Inviable Sanitariamente</v>
      </c>
      <c r="TSL471" s="265" t="str">
        <f t="shared" si="14040"/>
        <v>Inviable Sanitariamente</v>
      </c>
      <c r="TSM471" s="265" t="str">
        <f t="shared" si="14041"/>
        <v>Inviable Sanitariamente</v>
      </c>
      <c r="TSN471" s="265" t="str">
        <f t="shared" si="14042"/>
        <v>Inviable Sanitariamente</v>
      </c>
      <c r="TSO471" s="265" t="str">
        <f t="shared" si="14043"/>
        <v>Inviable Sanitariamente</v>
      </c>
      <c r="TSP471" s="265" t="str">
        <f t="shared" si="14044"/>
        <v>Inviable Sanitariamente</v>
      </c>
      <c r="TSQ471" s="265" t="str">
        <f t="shared" si="14045"/>
        <v>Inviable Sanitariamente</v>
      </c>
      <c r="TSR471" s="265" t="str">
        <f t="shared" si="14046"/>
        <v>Inviable Sanitariamente</v>
      </c>
      <c r="TSS471" s="265" t="str">
        <f t="shared" si="14047"/>
        <v>Inviable Sanitariamente</v>
      </c>
      <c r="TST471" s="265" t="str">
        <f t="shared" si="14048"/>
        <v>Inviable Sanitariamente</v>
      </c>
      <c r="TSU471" s="265" t="str">
        <f t="shared" si="14049"/>
        <v>Inviable Sanitariamente</v>
      </c>
      <c r="TSV471" s="265" t="str">
        <f t="shared" si="14050"/>
        <v>Inviable Sanitariamente</v>
      </c>
      <c r="TSW471" s="265" t="str">
        <f t="shared" si="14051"/>
        <v>Inviable Sanitariamente</v>
      </c>
      <c r="TSX471" s="265" t="str">
        <f t="shared" si="14052"/>
        <v>Inviable Sanitariamente</v>
      </c>
      <c r="TSY471" s="265" t="str">
        <f t="shared" si="14053"/>
        <v>Inviable Sanitariamente</v>
      </c>
      <c r="TSZ471" s="265" t="str">
        <f t="shared" si="14054"/>
        <v>Inviable Sanitariamente</v>
      </c>
      <c r="TTA471" s="265" t="str">
        <f t="shared" si="14055"/>
        <v>Inviable Sanitariamente</v>
      </c>
      <c r="TTB471" s="265" t="str">
        <f t="shared" si="14056"/>
        <v>Inviable Sanitariamente</v>
      </c>
      <c r="TTC471" s="265" t="str">
        <f t="shared" si="14057"/>
        <v>Inviable Sanitariamente</v>
      </c>
      <c r="TTD471" s="265" t="str">
        <f t="shared" si="14058"/>
        <v>Inviable Sanitariamente</v>
      </c>
      <c r="TTE471" s="265" t="str">
        <f t="shared" si="14059"/>
        <v>Inviable Sanitariamente</v>
      </c>
      <c r="TTF471" s="265" t="str">
        <f t="shared" si="14060"/>
        <v>Inviable Sanitariamente</v>
      </c>
      <c r="TTG471" s="265" t="str">
        <f t="shared" si="14061"/>
        <v>Inviable Sanitariamente</v>
      </c>
      <c r="TTH471" s="265" t="str">
        <f t="shared" si="14062"/>
        <v>Inviable Sanitariamente</v>
      </c>
      <c r="TTI471" s="265" t="str">
        <f t="shared" si="14063"/>
        <v>Inviable Sanitariamente</v>
      </c>
      <c r="TTJ471" s="265" t="str">
        <f t="shared" si="14064"/>
        <v>Inviable Sanitariamente</v>
      </c>
      <c r="TTK471" s="265" t="str">
        <f t="shared" si="14065"/>
        <v>Inviable Sanitariamente</v>
      </c>
      <c r="TTL471" s="265" t="str">
        <f t="shared" si="14066"/>
        <v>Inviable Sanitariamente</v>
      </c>
      <c r="TTM471" s="265" t="str">
        <f t="shared" si="14067"/>
        <v>Inviable Sanitariamente</v>
      </c>
      <c r="TTN471" s="265" t="str">
        <f t="shared" si="14068"/>
        <v>Inviable Sanitariamente</v>
      </c>
      <c r="TTO471" s="265" t="str">
        <f t="shared" si="14069"/>
        <v>Inviable Sanitariamente</v>
      </c>
      <c r="TTP471" s="265" t="str">
        <f t="shared" si="14070"/>
        <v>Inviable Sanitariamente</v>
      </c>
      <c r="TTQ471" s="265" t="str">
        <f t="shared" si="14071"/>
        <v>Inviable Sanitariamente</v>
      </c>
      <c r="TTR471" s="265" t="str">
        <f t="shared" si="14072"/>
        <v>Inviable Sanitariamente</v>
      </c>
      <c r="TTS471" s="265" t="str">
        <f t="shared" si="14073"/>
        <v>Inviable Sanitariamente</v>
      </c>
      <c r="TTT471" s="265" t="str">
        <f t="shared" si="14074"/>
        <v>Inviable Sanitariamente</v>
      </c>
      <c r="TTU471" s="265" t="str">
        <f t="shared" si="14075"/>
        <v>Inviable Sanitariamente</v>
      </c>
      <c r="TTV471" s="265" t="str">
        <f t="shared" si="14076"/>
        <v>Inviable Sanitariamente</v>
      </c>
      <c r="TTW471" s="265" t="str">
        <f t="shared" si="14077"/>
        <v>Inviable Sanitariamente</v>
      </c>
      <c r="TTX471" s="265" t="str">
        <f t="shared" si="14078"/>
        <v>Inviable Sanitariamente</v>
      </c>
      <c r="TTY471" s="265" t="str">
        <f t="shared" si="14079"/>
        <v>Inviable Sanitariamente</v>
      </c>
      <c r="TTZ471" s="265" t="str">
        <f t="shared" si="14080"/>
        <v>Inviable Sanitariamente</v>
      </c>
      <c r="TUA471" s="265" t="str">
        <f t="shared" si="14081"/>
        <v>Inviable Sanitariamente</v>
      </c>
      <c r="TUB471" s="265" t="str">
        <f t="shared" si="14082"/>
        <v>Inviable Sanitariamente</v>
      </c>
      <c r="TUC471" s="265" t="str">
        <f t="shared" si="14083"/>
        <v>Inviable Sanitariamente</v>
      </c>
      <c r="TUD471" s="265" t="str">
        <f t="shared" si="14084"/>
        <v>Inviable Sanitariamente</v>
      </c>
      <c r="TUE471" s="265" t="str">
        <f t="shared" si="14085"/>
        <v>Inviable Sanitariamente</v>
      </c>
      <c r="TUF471" s="265" t="str">
        <f t="shared" si="14086"/>
        <v>Inviable Sanitariamente</v>
      </c>
      <c r="TUG471" s="265" t="str">
        <f t="shared" si="14087"/>
        <v>Inviable Sanitariamente</v>
      </c>
      <c r="TUH471" s="265" t="str">
        <f t="shared" si="14088"/>
        <v>Inviable Sanitariamente</v>
      </c>
      <c r="TUI471" s="265" t="str">
        <f t="shared" si="14089"/>
        <v>Inviable Sanitariamente</v>
      </c>
      <c r="TUJ471" s="265" t="str">
        <f t="shared" si="14090"/>
        <v>Inviable Sanitariamente</v>
      </c>
      <c r="TUK471" s="265" t="str">
        <f t="shared" si="14091"/>
        <v>Inviable Sanitariamente</v>
      </c>
      <c r="TUL471" s="265" t="str">
        <f t="shared" si="14092"/>
        <v>Inviable Sanitariamente</v>
      </c>
      <c r="TUM471" s="265" t="str">
        <f t="shared" si="14093"/>
        <v>Inviable Sanitariamente</v>
      </c>
      <c r="TUN471" s="265" t="str">
        <f t="shared" si="14094"/>
        <v>Inviable Sanitariamente</v>
      </c>
      <c r="TUO471" s="265" t="str">
        <f t="shared" si="14095"/>
        <v>Inviable Sanitariamente</v>
      </c>
      <c r="TUP471" s="265" t="str">
        <f t="shared" si="14096"/>
        <v>Inviable Sanitariamente</v>
      </c>
      <c r="TUQ471" s="265" t="str">
        <f t="shared" si="14097"/>
        <v>Inviable Sanitariamente</v>
      </c>
      <c r="TUR471" s="265" t="str">
        <f t="shared" si="14098"/>
        <v>Inviable Sanitariamente</v>
      </c>
      <c r="TUS471" s="265" t="str">
        <f t="shared" si="14099"/>
        <v>Inviable Sanitariamente</v>
      </c>
      <c r="TUT471" s="265" t="str">
        <f t="shared" si="14100"/>
        <v>Inviable Sanitariamente</v>
      </c>
      <c r="TUU471" s="265" t="str">
        <f t="shared" si="14101"/>
        <v>Inviable Sanitariamente</v>
      </c>
      <c r="TUV471" s="265" t="str">
        <f t="shared" si="14102"/>
        <v>Inviable Sanitariamente</v>
      </c>
      <c r="TUW471" s="265" t="str">
        <f t="shared" si="14103"/>
        <v>Inviable Sanitariamente</v>
      </c>
      <c r="TUX471" s="265" t="str">
        <f t="shared" si="14104"/>
        <v>Inviable Sanitariamente</v>
      </c>
      <c r="TUY471" s="265" t="str">
        <f t="shared" si="14105"/>
        <v>Inviable Sanitariamente</v>
      </c>
      <c r="TUZ471" s="265" t="str">
        <f t="shared" si="14106"/>
        <v>Inviable Sanitariamente</v>
      </c>
      <c r="TVA471" s="265" t="str">
        <f t="shared" si="14107"/>
        <v>Inviable Sanitariamente</v>
      </c>
      <c r="TVB471" s="265" t="str">
        <f t="shared" si="14108"/>
        <v>Inviable Sanitariamente</v>
      </c>
      <c r="TVC471" s="265" t="str">
        <f t="shared" si="14109"/>
        <v>Inviable Sanitariamente</v>
      </c>
      <c r="TVD471" s="265" t="str">
        <f t="shared" si="14110"/>
        <v>Inviable Sanitariamente</v>
      </c>
      <c r="TVE471" s="265" t="str">
        <f t="shared" si="14111"/>
        <v>Inviable Sanitariamente</v>
      </c>
      <c r="TVF471" s="265" t="str">
        <f t="shared" si="14112"/>
        <v>Inviable Sanitariamente</v>
      </c>
      <c r="TVG471" s="265" t="str">
        <f t="shared" si="14113"/>
        <v>Inviable Sanitariamente</v>
      </c>
      <c r="TVH471" s="265" t="str">
        <f t="shared" si="14114"/>
        <v>Inviable Sanitariamente</v>
      </c>
      <c r="TVI471" s="265" t="str">
        <f t="shared" si="14115"/>
        <v>Inviable Sanitariamente</v>
      </c>
      <c r="TVJ471" s="265" t="str">
        <f t="shared" si="14116"/>
        <v>Inviable Sanitariamente</v>
      </c>
      <c r="TVK471" s="265" t="str">
        <f t="shared" si="14117"/>
        <v>Inviable Sanitariamente</v>
      </c>
      <c r="TVL471" s="265" t="str">
        <f t="shared" si="14118"/>
        <v>Inviable Sanitariamente</v>
      </c>
      <c r="TVM471" s="265" t="str">
        <f t="shared" si="14119"/>
        <v>Inviable Sanitariamente</v>
      </c>
      <c r="TVN471" s="265" t="str">
        <f t="shared" si="14120"/>
        <v>Inviable Sanitariamente</v>
      </c>
      <c r="TVO471" s="265" t="str">
        <f t="shared" si="14121"/>
        <v>Inviable Sanitariamente</v>
      </c>
      <c r="TVP471" s="265" t="str">
        <f t="shared" si="14122"/>
        <v>Inviable Sanitariamente</v>
      </c>
      <c r="TVQ471" s="265" t="str">
        <f t="shared" si="14123"/>
        <v>Inviable Sanitariamente</v>
      </c>
      <c r="TVR471" s="265" t="str">
        <f t="shared" si="14124"/>
        <v>Inviable Sanitariamente</v>
      </c>
      <c r="TVS471" s="265" t="str">
        <f t="shared" si="14125"/>
        <v>Inviable Sanitariamente</v>
      </c>
      <c r="TVT471" s="265" t="str">
        <f t="shared" si="14126"/>
        <v>Inviable Sanitariamente</v>
      </c>
      <c r="TVU471" s="265" t="str">
        <f t="shared" si="14127"/>
        <v>Inviable Sanitariamente</v>
      </c>
      <c r="TVV471" s="265" t="str">
        <f t="shared" si="14128"/>
        <v>Inviable Sanitariamente</v>
      </c>
      <c r="TVW471" s="265" t="str">
        <f t="shared" si="14129"/>
        <v>Inviable Sanitariamente</v>
      </c>
      <c r="TVX471" s="265" t="str">
        <f t="shared" si="14130"/>
        <v>Inviable Sanitariamente</v>
      </c>
      <c r="TVY471" s="265" t="str">
        <f t="shared" si="14131"/>
        <v>Inviable Sanitariamente</v>
      </c>
      <c r="TVZ471" s="265" t="str">
        <f t="shared" si="14132"/>
        <v>Inviable Sanitariamente</v>
      </c>
      <c r="TWA471" s="265" t="str">
        <f t="shared" si="14133"/>
        <v>Inviable Sanitariamente</v>
      </c>
      <c r="TWB471" s="265" t="str">
        <f t="shared" si="14134"/>
        <v>Inviable Sanitariamente</v>
      </c>
      <c r="TWC471" s="265" t="str">
        <f t="shared" si="14135"/>
        <v>Inviable Sanitariamente</v>
      </c>
      <c r="TWD471" s="265" t="str">
        <f t="shared" si="14136"/>
        <v>Inviable Sanitariamente</v>
      </c>
      <c r="TWE471" s="265" t="str">
        <f t="shared" si="14137"/>
        <v>Inviable Sanitariamente</v>
      </c>
      <c r="TWF471" s="265" t="str">
        <f t="shared" si="14138"/>
        <v>Inviable Sanitariamente</v>
      </c>
      <c r="TWG471" s="265" t="str">
        <f t="shared" si="14139"/>
        <v>Inviable Sanitariamente</v>
      </c>
      <c r="TWH471" s="265" t="str">
        <f t="shared" si="14140"/>
        <v>Inviable Sanitariamente</v>
      </c>
      <c r="TWI471" s="265" t="str">
        <f t="shared" si="14141"/>
        <v>Inviable Sanitariamente</v>
      </c>
      <c r="TWJ471" s="265" t="str">
        <f t="shared" si="14142"/>
        <v>Inviable Sanitariamente</v>
      </c>
      <c r="TWK471" s="265" t="str">
        <f t="shared" si="14143"/>
        <v>Inviable Sanitariamente</v>
      </c>
      <c r="TWL471" s="265" t="str">
        <f t="shared" si="14144"/>
        <v>Inviable Sanitariamente</v>
      </c>
      <c r="TWM471" s="265" t="str">
        <f t="shared" si="14145"/>
        <v>Inviable Sanitariamente</v>
      </c>
      <c r="TWN471" s="265" t="str">
        <f t="shared" si="14146"/>
        <v>Inviable Sanitariamente</v>
      </c>
      <c r="TWO471" s="265" t="str">
        <f t="shared" si="14147"/>
        <v>Inviable Sanitariamente</v>
      </c>
      <c r="TWP471" s="265" t="str">
        <f t="shared" si="14148"/>
        <v>Inviable Sanitariamente</v>
      </c>
      <c r="TWQ471" s="265" t="str">
        <f t="shared" si="14149"/>
        <v>Inviable Sanitariamente</v>
      </c>
      <c r="TWR471" s="265" t="str">
        <f t="shared" si="14150"/>
        <v>Inviable Sanitariamente</v>
      </c>
      <c r="TWS471" s="265" t="str">
        <f t="shared" si="14151"/>
        <v>Inviable Sanitariamente</v>
      </c>
      <c r="TWT471" s="265" t="str">
        <f t="shared" si="14152"/>
        <v>Inviable Sanitariamente</v>
      </c>
      <c r="TWU471" s="265" t="str">
        <f t="shared" si="14153"/>
        <v>Inviable Sanitariamente</v>
      </c>
      <c r="TWV471" s="265" t="str">
        <f t="shared" si="14154"/>
        <v>Inviable Sanitariamente</v>
      </c>
      <c r="TWW471" s="265" t="str">
        <f t="shared" si="14155"/>
        <v>Inviable Sanitariamente</v>
      </c>
      <c r="TWX471" s="265" t="str">
        <f t="shared" si="14156"/>
        <v>Inviable Sanitariamente</v>
      </c>
      <c r="TWY471" s="265" t="str">
        <f t="shared" si="14157"/>
        <v>Inviable Sanitariamente</v>
      </c>
      <c r="TWZ471" s="265" t="str">
        <f t="shared" si="14158"/>
        <v>Inviable Sanitariamente</v>
      </c>
      <c r="TXA471" s="265" t="str">
        <f t="shared" si="14159"/>
        <v>Inviable Sanitariamente</v>
      </c>
      <c r="TXB471" s="265" t="str">
        <f t="shared" si="14160"/>
        <v>Inviable Sanitariamente</v>
      </c>
      <c r="TXC471" s="265" t="str">
        <f t="shared" si="14161"/>
        <v>Inviable Sanitariamente</v>
      </c>
      <c r="TXD471" s="265" t="str">
        <f t="shared" si="14162"/>
        <v>Inviable Sanitariamente</v>
      </c>
      <c r="TXE471" s="265" t="str">
        <f t="shared" si="14163"/>
        <v>Inviable Sanitariamente</v>
      </c>
      <c r="TXF471" s="265" t="str">
        <f t="shared" si="14164"/>
        <v>Inviable Sanitariamente</v>
      </c>
      <c r="TXG471" s="265" t="str">
        <f t="shared" si="14165"/>
        <v>Inviable Sanitariamente</v>
      </c>
      <c r="TXH471" s="265" t="str">
        <f t="shared" si="14166"/>
        <v>Inviable Sanitariamente</v>
      </c>
      <c r="TXI471" s="265" t="str">
        <f t="shared" si="14167"/>
        <v>Inviable Sanitariamente</v>
      </c>
      <c r="TXJ471" s="265" t="str">
        <f t="shared" si="14168"/>
        <v>Inviable Sanitariamente</v>
      </c>
      <c r="TXK471" s="265" t="str">
        <f t="shared" si="14169"/>
        <v>Inviable Sanitariamente</v>
      </c>
      <c r="TXL471" s="265" t="str">
        <f t="shared" si="14170"/>
        <v>Inviable Sanitariamente</v>
      </c>
      <c r="TXM471" s="265" t="str">
        <f t="shared" si="14171"/>
        <v>Inviable Sanitariamente</v>
      </c>
      <c r="TXN471" s="265" t="str">
        <f t="shared" si="14172"/>
        <v>Inviable Sanitariamente</v>
      </c>
      <c r="TXO471" s="265" t="str">
        <f t="shared" si="14173"/>
        <v>Inviable Sanitariamente</v>
      </c>
      <c r="TXP471" s="265" t="str">
        <f t="shared" si="14174"/>
        <v>Inviable Sanitariamente</v>
      </c>
      <c r="TXQ471" s="265" t="str">
        <f t="shared" si="14175"/>
        <v>Inviable Sanitariamente</v>
      </c>
      <c r="TXR471" s="265" t="str">
        <f t="shared" si="14176"/>
        <v>Inviable Sanitariamente</v>
      </c>
      <c r="TXS471" s="265" t="str">
        <f t="shared" si="14177"/>
        <v>Inviable Sanitariamente</v>
      </c>
      <c r="TXT471" s="265" t="str">
        <f t="shared" si="14178"/>
        <v>Inviable Sanitariamente</v>
      </c>
      <c r="TXU471" s="265" t="str">
        <f t="shared" si="14179"/>
        <v>Inviable Sanitariamente</v>
      </c>
      <c r="TXV471" s="265" t="str">
        <f t="shared" si="14180"/>
        <v>Inviable Sanitariamente</v>
      </c>
      <c r="TXW471" s="265" t="str">
        <f t="shared" si="14181"/>
        <v>Inviable Sanitariamente</v>
      </c>
      <c r="TXX471" s="265" t="str">
        <f t="shared" si="14182"/>
        <v>Inviable Sanitariamente</v>
      </c>
      <c r="TXY471" s="265" t="str">
        <f t="shared" si="14183"/>
        <v>Inviable Sanitariamente</v>
      </c>
      <c r="TXZ471" s="265" t="str">
        <f t="shared" si="14184"/>
        <v>Inviable Sanitariamente</v>
      </c>
      <c r="TYA471" s="265" t="str">
        <f t="shared" si="14185"/>
        <v>Inviable Sanitariamente</v>
      </c>
      <c r="TYB471" s="265" t="str">
        <f t="shared" si="14186"/>
        <v>Inviable Sanitariamente</v>
      </c>
      <c r="TYC471" s="265" t="str">
        <f t="shared" si="14187"/>
        <v>Inviable Sanitariamente</v>
      </c>
      <c r="TYD471" s="265" t="str">
        <f t="shared" si="14188"/>
        <v>Inviable Sanitariamente</v>
      </c>
      <c r="TYE471" s="265" t="str">
        <f t="shared" si="14189"/>
        <v>Inviable Sanitariamente</v>
      </c>
      <c r="TYF471" s="265" t="str">
        <f t="shared" si="14190"/>
        <v>Inviable Sanitariamente</v>
      </c>
      <c r="TYG471" s="265" t="str">
        <f t="shared" si="14191"/>
        <v>Inviable Sanitariamente</v>
      </c>
      <c r="TYH471" s="265" t="str">
        <f t="shared" si="14192"/>
        <v>Inviable Sanitariamente</v>
      </c>
      <c r="TYI471" s="265" t="str">
        <f t="shared" si="14193"/>
        <v>Inviable Sanitariamente</v>
      </c>
      <c r="TYJ471" s="265" t="str">
        <f t="shared" si="14194"/>
        <v>Inviable Sanitariamente</v>
      </c>
      <c r="TYK471" s="265" t="str">
        <f t="shared" si="14195"/>
        <v>Inviable Sanitariamente</v>
      </c>
      <c r="TYL471" s="265" t="str">
        <f t="shared" si="14196"/>
        <v>Inviable Sanitariamente</v>
      </c>
      <c r="TYM471" s="265" t="str">
        <f t="shared" si="14197"/>
        <v>Inviable Sanitariamente</v>
      </c>
      <c r="TYN471" s="265" t="str">
        <f t="shared" si="14198"/>
        <v>Inviable Sanitariamente</v>
      </c>
      <c r="TYO471" s="265" t="str">
        <f t="shared" si="14199"/>
        <v>Inviable Sanitariamente</v>
      </c>
      <c r="TYP471" s="265" t="str">
        <f t="shared" si="14200"/>
        <v>Inviable Sanitariamente</v>
      </c>
      <c r="TYQ471" s="265" t="str">
        <f t="shared" si="14201"/>
        <v>Inviable Sanitariamente</v>
      </c>
      <c r="TYR471" s="265" t="str">
        <f t="shared" si="14202"/>
        <v>Inviable Sanitariamente</v>
      </c>
      <c r="TYS471" s="265" t="str">
        <f t="shared" si="14203"/>
        <v>Inviable Sanitariamente</v>
      </c>
      <c r="TYT471" s="265" t="str">
        <f t="shared" si="14204"/>
        <v>Inviable Sanitariamente</v>
      </c>
      <c r="TYU471" s="265" t="str">
        <f t="shared" si="14205"/>
        <v>Inviable Sanitariamente</v>
      </c>
      <c r="TYV471" s="265" t="str">
        <f t="shared" si="14206"/>
        <v>Inviable Sanitariamente</v>
      </c>
      <c r="TYW471" s="265" t="str">
        <f t="shared" si="14207"/>
        <v>Inviable Sanitariamente</v>
      </c>
      <c r="TYX471" s="265" t="str">
        <f t="shared" si="14208"/>
        <v>Inviable Sanitariamente</v>
      </c>
      <c r="TYY471" s="265" t="str">
        <f t="shared" si="14209"/>
        <v>Inviable Sanitariamente</v>
      </c>
      <c r="TYZ471" s="265" t="str">
        <f t="shared" si="14210"/>
        <v>Inviable Sanitariamente</v>
      </c>
      <c r="TZA471" s="265" t="str">
        <f t="shared" si="14211"/>
        <v>Inviable Sanitariamente</v>
      </c>
      <c r="TZB471" s="265" t="str">
        <f t="shared" si="14212"/>
        <v>Inviable Sanitariamente</v>
      </c>
      <c r="TZC471" s="265" t="str">
        <f t="shared" si="14213"/>
        <v>Inviable Sanitariamente</v>
      </c>
      <c r="TZD471" s="265" t="str">
        <f t="shared" si="14214"/>
        <v>Inviable Sanitariamente</v>
      </c>
      <c r="TZE471" s="265" t="str">
        <f t="shared" si="14215"/>
        <v>Inviable Sanitariamente</v>
      </c>
      <c r="TZF471" s="265" t="str">
        <f t="shared" si="14216"/>
        <v>Inviable Sanitariamente</v>
      </c>
      <c r="TZG471" s="265" t="str">
        <f t="shared" si="14217"/>
        <v>Inviable Sanitariamente</v>
      </c>
      <c r="TZH471" s="265" t="str">
        <f t="shared" si="14218"/>
        <v>Inviable Sanitariamente</v>
      </c>
      <c r="TZI471" s="265" t="str">
        <f t="shared" si="14219"/>
        <v>Inviable Sanitariamente</v>
      </c>
      <c r="TZJ471" s="265" t="str">
        <f t="shared" si="14220"/>
        <v>Inviable Sanitariamente</v>
      </c>
      <c r="TZK471" s="265" t="str">
        <f t="shared" si="14221"/>
        <v>Inviable Sanitariamente</v>
      </c>
      <c r="TZL471" s="265" t="str">
        <f t="shared" si="14222"/>
        <v>Inviable Sanitariamente</v>
      </c>
      <c r="TZM471" s="265" t="str">
        <f t="shared" si="14223"/>
        <v>Inviable Sanitariamente</v>
      </c>
      <c r="TZN471" s="265" t="str">
        <f t="shared" si="14224"/>
        <v>Inviable Sanitariamente</v>
      </c>
      <c r="TZO471" s="265" t="str">
        <f t="shared" si="14225"/>
        <v>Inviable Sanitariamente</v>
      </c>
      <c r="TZP471" s="265" t="str">
        <f t="shared" si="14226"/>
        <v>Inviable Sanitariamente</v>
      </c>
      <c r="TZQ471" s="265" t="str">
        <f t="shared" si="14227"/>
        <v>Inviable Sanitariamente</v>
      </c>
      <c r="TZR471" s="265" t="str">
        <f t="shared" si="14228"/>
        <v>Inviable Sanitariamente</v>
      </c>
      <c r="TZS471" s="265" t="str">
        <f t="shared" si="14229"/>
        <v>Inviable Sanitariamente</v>
      </c>
      <c r="TZT471" s="265" t="str">
        <f t="shared" si="14230"/>
        <v>Inviable Sanitariamente</v>
      </c>
      <c r="TZU471" s="265" t="str">
        <f t="shared" si="14231"/>
        <v>Inviable Sanitariamente</v>
      </c>
      <c r="TZV471" s="265" t="str">
        <f t="shared" si="14232"/>
        <v>Inviable Sanitariamente</v>
      </c>
      <c r="TZW471" s="265" t="str">
        <f t="shared" si="14233"/>
        <v>Inviable Sanitariamente</v>
      </c>
      <c r="TZX471" s="265" t="str">
        <f t="shared" si="14234"/>
        <v>Inviable Sanitariamente</v>
      </c>
      <c r="TZY471" s="265" t="str">
        <f t="shared" si="14235"/>
        <v>Inviable Sanitariamente</v>
      </c>
      <c r="TZZ471" s="265" t="str">
        <f t="shared" si="14236"/>
        <v>Inviable Sanitariamente</v>
      </c>
      <c r="UAA471" s="265" t="str">
        <f t="shared" si="14237"/>
        <v>Inviable Sanitariamente</v>
      </c>
      <c r="UAB471" s="265" t="str">
        <f t="shared" si="14238"/>
        <v>Inviable Sanitariamente</v>
      </c>
      <c r="UAC471" s="265" t="str">
        <f t="shared" si="14239"/>
        <v>Inviable Sanitariamente</v>
      </c>
      <c r="UAD471" s="265" t="str">
        <f t="shared" si="14240"/>
        <v>Inviable Sanitariamente</v>
      </c>
      <c r="UAE471" s="265" t="str">
        <f t="shared" si="14241"/>
        <v>Inviable Sanitariamente</v>
      </c>
      <c r="UAF471" s="265" t="str">
        <f t="shared" si="14242"/>
        <v>Inviable Sanitariamente</v>
      </c>
      <c r="UAG471" s="265" t="str">
        <f t="shared" si="14243"/>
        <v>Inviable Sanitariamente</v>
      </c>
      <c r="UAH471" s="265" t="str">
        <f t="shared" si="14244"/>
        <v>Inviable Sanitariamente</v>
      </c>
      <c r="UAI471" s="265" t="str">
        <f t="shared" si="14245"/>
        <v>Inviable Sanitariamente</v>
      </c>
      <c r="UAJ471" s="265" t="str">
        <f t="shared" si="14246"/>
        <v>Inviable Sanitariamente</v>
      </c>
      <c r="UAK471" s="265" t="str">
        <f t="shared" si="14247"/>
        <v>Inviable Sanitariamente</v>
      </c>
      <c r="UAL471" s="265" t="str">
        <f t="shared" si="14248"/>
        <v>Inviable Sanitariamente</v>
      </c>
      <c r="UAM471" s="265" t="str">
        <f t="shared" si="14249"/>
        <v>Inviable Sanitariamente</v>
      </c>
      <c r="UAN471" s="265" t="str">
        <f t="shared" si="14250"/>
        <v>Inviable Sanitariamente</v>
      </c>
      <c r="UAO471" s="265" t="str">
        <f t="shared" si="14251"/>
        <v>Inviable Sanitariamente</v>
      </c>
      <c r="UAP471" s="265" t="str">
        <f t="shared" si="14252"/>
        <v>Inviable Sanitariamente</v>
      </c>
      <c r="UAQ471" s="265" t="str">
        <f t="shared" si="14253"/>
        <v>Inviable Sanitariamente</v>
      </c>
      <c r="UAR471" s="265" t="str">
        <f t="shared" si="14254"/>
        <v>Inviable Sanitariamente</v>
      </c>
      <c r="UAS471" s="265" t="str">
        <f t="shared" si="14255"/>
        <v>Inviable Sanitariamente</v>
      </c>
      <c r="UAT471" s="265" t="str">
        <f t="shared" si="14256"/>
        <v>Inviable Sanitariamente</v>
      </c>
      <c r="UAU471" s="265" t="str">
        <f t="shared" si="14257"/>
        <v>Inviable Sanitariamente</v>
      </c>
      <c r="UAV471" s="265" t="str">
        <f t="shared" si="14258"/>
        <v>Inviable Sanitariamente</v>
      </c>
      <c r="UAW471" s="265" t="str">
        <f t="shared" si="14259"/>
        <v>Inviable Sanitariamente</v>
      </c>
      <c r="UAX471" s="265" t="str">
        <f t="shared" si="14260"/>
        <v>Inviable Sanitariamente</v>
      </c>
      <c r="UAY471" s="265" t="str">
        <f t="shared" si="14261"/>
        <v>Inviable Sanitariamente</v>
      </c>
      <c r="UAZ471" s="265" t="str">
        <f t="shared" si="14262"/>
        <v>Inviable Sanitariamente</v>
      </c>
      <c r="UBA471" s="265" t="str">
        <f t="shared" si="14263"/>
        <v>Inviable Sanitariamente</v>
      </c>
      <c r="UBB471" s="265" t="str">
        <f t="shared" si="14264"/>
        <v>Inviable Sanitariamente</v>
      </c>
      <c r="UBC471" s="265" t="str">
        <f t="shared" si="14265"/>
        <v>Inviable Sanitariamente</v>
      </c>
      <c r="UBD471" s="265" t="str">
        <f t="shared" si="14266"/>
        <v>Inviable Sanitariamente</v>
      </c>
      <c r="UBE471" s="265" t="str">
        <f t="shared" si="14267"/>
        <v>Inviable Sanitariamente</v>
      </c>
      <c r="UBF471" s="265" t="str">
        <f t="shared" si="14268"/>
        <v>Inviable Sanitariamente</v>
      </c>
      <c r="UBG471" s="265" t="str">
        <f t="shared" si="14269"/>
        <v>Inviable Sanitariamente</v>
      </c>
      <c r="UBH471" s="265" t="str">
        <f t="shared" si="14270"/>
        <v>Inviable Sanitariamente</v>
      </c>
      <c r="UBI471" s="265" t="str">
        <f t="shared" si="14271"/>
        <v>Inviable Sanitariamente</v>
      </c>
      <c r="UBJ471" s="265" t="str">
        <f t="shared" si="14272"/>
        <v>Inviable Sanitariamente</v>
      </c>
      <c r="UBK471" s="265" t="str">
        <f t="shared" si="14273"/>
        <v>Inviable Sanitariamente</v>
      </c>
      <c r="UBL471" s="265" t="str">
        <f t="shared" si="14274"/>
        <v>Inviable Sanitariamente</v>
      </c>
      <c r="UBM471" s="265" t="str">
        <f t="shared" si="14275"/>
        <v>Inviable Sanitariamente</v>
      </c>
      <c r="UBN471" s="265" t="str">
        <f t="shared" si="14276"/>
        <v>Inviable Sanitariamente</v>
      </c>
      <c r="UBO471" s="265" t="str">
        <f t="shared" si="14277"/>
        <v>Inviable Sanitariamente</v>
      </c>
      <c r="UBP471" s="265" t="str">
        <f t="shared" si="14278"/>
        <v>Inviable Sanitariamente</v>
      </c>
      <c r="UBQ471" s="265" t="str">
        <f t="shared" si="14279"/>
        <v>Inviable Sanitariamente</v>
      </c>
      <c r="UBR471" s="265" t="str">
        <f t="shared" si="14280"/>
        <v>Inviable Sanitariamente</v>
      </c>
      <c r="UBS471" s="265" t="str">
        <f t="shared" si="14281"/>
        <v>Inviable Sanitariamente</v>
      </c>
      <c r="UBT471" s="265" t="str">
        <f t="shared" si="14282"/>
        <v>Inviable Sanitariamente</v>
      </c>
      <c r="UBU471" s="265" t="str">
        <f t="shared" si="14283"/>
        <v>Inviable Sanitariamente</v>
      </c>
      <c r="UBV471" s="265" t="str">
        <f t="shared" si="14284"/>
        <v>Inviable Sanitariamente</v>
      </c>
      <c r="UBW471" s="265" t="str">
        <f t="shared" si="14285"/>
        <v>Inviable Sanitariamente</v>
      </c>
      <c r="UBX471" s="265" t="str">
        <f t="shared" si="14286"/>
        <v>Inviable Sanitariamente</v>
      </c>
      <c r="UBY471" s="265" t="str">
        <f t="shared" si="14287"/>
        <v>Inviable Sanitariamente</v>
      </c>
      <c r="UBZ471" s="265" t="str">
        <f t="shared" si="14288"/>
        <v>Inviable Sanitariamente</v>
      </c>
      <c r="UCA471" s="265" t="str">
        <f t="shared" si="14289"/>
        <v>Inviable Sanitariamente</v>
      </c>
      <c r="UCB471" s="265" t="str">
        <f t="shared" si="14290"/>
        <v>Inviable Sanitariamente</v>
      </c>
      <c r="UCC471" s="265" t="str">
        <f t="shared" si="14291"/>
        <v>Inviable Sanitariamente</v>
      </c>
      <c r="UCD471" s="265" t="str">
        <f t="shared" si="14292"/>
        <v>Inviable Sanitariamente</v>
      </c>
      <c r="UCE471" s="265" t="str">
        <f t="shared" si="14293"/>
        <v>Inviable Sanitariamente</v>
      </c>
      <c r="UCF471" s="265" t="str">
        <f t="shared" si="14294"/>
        <v>Inviable Sanitariamente</v>
      </c>
      <c r="UCG471" s="265" t="str">
        <f t="shared" si="14295"/>
        <v>Inviable Sanitariamente</v>
      </c>
      <c r="UCH471" s="265" t="str">
        <f t="shared" si="14296"/>
        <v>Inviable Sanitariamente</v>
      </c>
      <c r="UCI471" s="265" t="str">
        <f t="shared" si="14297"/>
        <v>Inviable Sanitariamente</v>
      </c>
      <c r="UCJ471" s="265" t="str">
        <f t="shared" si="14298"/>
        <v>Inviable Sanitariamente</v>
      </c>
      <c r="UCK471" s="265" t="str">
        <f t="shared" si="14299"/>
        <v>Inviable Sanitariamente</v>
      </c>
      <c r="UCL471" s="265" t="str">
        <f t="shared" si="14300"/>
        <v>Inviable Sanitariamente</v>
      </c>
      <c r="UCM471" s="265" t="str">
        <f t="shared" si="14301"/>
        <v>Inviable Sanitariamente</v>
      </c>
      <c r="UCN471" s="265" t="str">
        <f t="shared" si="14302"/>
        <v>Inviable Sanitariamente</v>
      </c>
      <c r="UCO471" s="265" t="str">
        <f t="shared" si="14303"/>
        <v>Inviable Sanitariamente</v>
      </c>
      <c r="UCP471" s="265" t="str">
        <f t="shared" si="14304"/>
        <v>Inviable Sanitariamente</v>
      </c>
      <c r="UCQ471" s="265" t="str">
        <f t="shared" si="14305"/>
        <v>Inviable Sanitariamente</v>
      </c>
      <c r="UCR471" s="265" t="str">
        <f t="shared" si="14306"/>
        <v>Inviable Sanitariamente</v>
      </c>
      <c r="UCS471" s="265" t="str">
        <f t="shared" si="14307"/>
        <v>Inviable Sanitariamente</v>
      </c>
      <c r="UCT471" s="265" t="str">
        <f t="shared" si="14308"/>
        <v>Inviable Sanitariamente</v>
      </c>
      <c r="UCU471" s="265" t="str">
        <f t="shared" si="14309"/>
        <v>Inviable Sanitariamente</v>
      </c>
      <c r="UCV471" s="265" t="str">
        <f t="shared" si="14310"/>
        <v>Inviable Sanitariamente</v>
      </c>
      <c r="UCW471" s="265" t="str">
        <f t="shared" si="14311"/>
        <v>Inviable Sanitariamente</v>
      </c>
      <c r="UCX471" s="265" t="str">
        <f t="shared" si="14312"/>
        <v>Inviable Sanitariamente</v>
      </c>
      <c r="UCY471" s="265" t="str">
        <f t="shared" si="14313"/>
        <v>Inviable Sanitariamente</v>
      </c>
      <c r="UCZ471" s="265" t="str">
        <f t="shared" si="14314"/>
        <v>Inviable Sanitariamente</v>
      </c>
      <c r="UDA471" s="265" t="str">
        <f t="shared" si="14315"/>
        <v>Inviable Sanitariamente</v>
      </c>
      <c r="UDB471" s="265" t="str">
        <f t="shared" si="14316"/>
        <v>Inviable Sanitariamente</v>
      </c>
      <c r="UDC471" s="265" t="str">
        <f t="shared" si="14317"/>
        <v>Inviable Sanitariamente</v>
      </c>
      <c r="UDD471" s="265" t="str">
        <f t="shared" si="14318"/>
        <v>Inviable Sanitariamente</v>
      </c>
      <c r="UDE471" s="265" t="str">
        <f t="shared" si="14319"/>
        <v>Inviable Sanitariamente</v>
      </c>
      <c r="UDF471" s="265" t="str">
        <f t="shared" si="14320"/>
        <v>Inviable Sanitariamente</v>
      </c>
      <c r="UDG471" s="265" t="str">
        <f t="shared" si="14321"/>
        <v>Inviable Sanitariamente</v>
      </c>
      <c r="UDH471" s="265" t="str">
        <f t="shared" si="14322"/>
        <v>Inviable Sanitariamente</v>
      </c>
      <c r="UDI471" s="265" t="str">
        <f t="shared" si="14323"/>
        <v>Inviable Sanitariamente</v>
      </c>
      <c r="UDJ471" s="265" t="str">
        <f t="shared" si="14324"/>
        <v>Inviable Sanitariamente</v>
      </c>
      <c r="UDK471" s="265" t="str">
        <f t="shared" si="14325"/>
        <v>Inviable Sanitariamente</v>
      </c>
      <c r="UDL471" s="265" t="str">
        <f t="shared" si="14326"/>
        <v>Inviable Sanitariamente</v>
      </c>
      <c r="UDM471" s="265" t="str">
        <f t="shared" si="14327"/>
        <v>Inviable Sanitariamente</v>
      </c>
      <c r="UDN471" s="265" t="str">
        <f t="shared" si="14328"/>
        <v>Inviable Sanitariamente</v>
      </c>
      <c r="UDO471" s="265" t="str">
        <f t="shared" si="14329"/>
        <v>Inviable Sanitariamente</v>
      </c>
      <c r="UDP471" s="265" t="str">
        <f t="shared" si="14330"/>
        <v>Inviable Sanitariamente</v>
      </c>
      <c r="UDQ471" s="265" t="str">
        <f t="shared" si="14331"/>
        <v>Inviable Sanitariamente</v>
      </c>
      <c r="UDR471" s="265" t="str">
        <f t="shared" si="14332"/>
        <v>Inviable Sanitariamente</v>
      </c>
      <c r="UDS471" s="265" t="str">
        <f t="shared" si="14333"/>
        <v>Inviable Sanitariamente</v>
      </c>
      <c r="UDT471" s="265" t="str">
        <f t="shared" si="14334"/>
        <v>Inviable Sanitariamente</v>
      </c>
      <c r="UDU471" s="265" t="str">
        <f t="shared" si="14335"/>
        <v>Inviable Sanitariamente</v>
      </c>
      <c r="UDV471" s="265" t="str">
        <f t="shared" si="14336"/>
        <v>Inviable Sanitariamente</v>
      </c>
      <c r="UDW471" s="265" t="str">
        <f t="shared" si="14337"/>
        <v>Inviable Sanitariamente</v>
      </c>
      <c r="UDX471" s="265" t="str">
        <f t="shared" si="14338"/>
        <v>Inviable Sanitariamente</v>
      </c>
      <c r="UDY471" s="265" t="str">
        <f t="shared" si="14339"/>
        <v>Inviable Sanitariamente</v>
      </c>
      <c r="UDZ471" s="265" t="str">
        <f t="shared" si="14340"/>
        <v>Inviable Sanitariamente</v>
      </c>
      <c r="UEA471" s="265" t="str">
        <f t="shared" si="14341"/>
        <v>Inviable Sanitariamente</v>
      </c>
      <c r="UEB471" s="265" t="str">
        <f t="shared" si="14342"/>
        <v>Inviable Sanitariamente</v>
      </c>
      <c r="UEC471" s="265" t="str">
        <f t="shared" si="14343"/>
        <v>Inviable Sanitariamente</v>
      </c>
      <c r="UED471" s="265" t="str">
        <f t="shared" si="14344"/>
        <v>Inviable Sanitariamente</v>
      </c>
      <c r="UEE471" s="265" t="str">
        <f t="shared" si="14345"/>
        <v>Inviable Sanitariamente</v>
      </c>
      <c r="UEF471" s="265" t="str">
        <f t="shared" si="14346"/>
        <v>Inviable Sanitariamente</v>
      </c>
      <c r="UEG471" s="265" t="str">
        <f t="shared" si="14347"/>
        <v>Inviable Sanitariamente</v>
      </c>
      <c r="UEH471" s="265" t="str">
        <f t="shared" si="14348"/>
        <v>Inviable Sanitariamente</v>
      </c>
      <c r="UEI471" s="265" t="str">
        <f t="shared" si="14349"/>
        <v>Inviable Sanitariamente</v>
      </c>
      <c r="UEJ471" s="265" t="str">
        <f t="shared" si="14350"/>
        <v>Inviable Sanitariamente</v>
      </c>
      <c r="UEK471" s="265" t="str">
        <f t="shared" si="14351"/>
        <v>Inviable Sanitariamente</v>
      </c>
      <c r="UEL471" s="265" t="str">
        <f t="shared" si="14352"/>
        <v>Inviable Sanitariamente</v>
      </c>
      <c r="UEM471" s="265" t="str">
        <f t="shared" si="14353"/>
        <v>Inviable Sanitariamente</v>
      </c>
      <c r="UEN471" s="265" t="str">
        <f t="shared" si="14354"/>
        <v>Inviable Sanitariamente</v>
      </c>
      <c r="UEO471" s="265" t="str">
        <f t="shared" si="14355"/>
        <v>Inviable Sanitariamente</v>
      </c>
      <c r="UEP471" s="265" t="str">
        <f t="shared" si="14356"/>
        <v>Inviable Sanitariamente</v>
      </c>
      <c r="UEQ471" s="265" t="str">
        <f t="shared" si="14357"/>
        <v>Inviable Sanitariamente</v>
      </c>
      <c r="UER471" s="265" t="str">
        <f t="shared" si="14358"/>
        <v>Inviable Sanitariamente</v>
      </c>
      <c r="UES471" s="265" t="str">
        <f t="shared" si="14359"/>
        <v>Inviable Sanitariamente</v>
      </c>
      <c r="UET471" s="265" t="str">
        <f t="shared" si="14360"/>
        <v>Inviable Sanitariamente</v>
      </c>
      <c r="UEU471" s="265" t="str">
        <f t="shared" si="14361"/>
        <v>Inviable Sanitariamente</v>
      </c>
      <c r="UEV471" s="265" t="str">
        <f t="shared" si="14362"/>
        <v>Inviable Sanitariamente</v>
      </c>
      <c r="UEW471" s="265" t="str">
        <f t="shared" si="14363"/>
        <v>Inviable Sanitariamente</v>
      </c>
      <c r="UEX471" s="265" t="str">
        <f t="shared" si="14364"/>
        <v>Inviable Sanitariamente</v>
      </c>
      <c r="UEY471" s="265" t="str">
        <f t="shared" si="14365"/>
        <v>Inviable Sanitariamente</v>
      </c>
      <c r="UEZ471" s="265" t="str">
        <f t="shared" si="14366"/>
        <v>Inviable Sanitariamente</v>
      </c>
      <c r="UFA471" s="265" t="str">
        <f t="shared" si="14367"/>
        <v>Inviable Sanitariamente</v>
      </c>
      <c r="UFB471" s="265" t="str">
        <f t="shared" si="14368"/>
        <v>Inviable Sanitariamente</v>
      </c>
      <c r="UFC471" s="265" t="str">
        <f t="shared" si="14369"/>
        <v>Inviable Sanitariamente</v>
      </c>
      <c r="UFD471" s="265" t="str">
        <f t="shared" si="14370"/>
        <v>Inviable Sanitariamente</v>
      </c>
      <c r="UFE471" s="265" t="str">
        <f t="shared" si="14371"/>
        <v>Inviable Sanitariamente</v>
      </c>
      <c r="UFF471" s="265" t="str">
        <f t="shared" si="14372"/>
        <v>Inviable Sanitariamente</v>
      </c>
      <c r="UFG471" s="265" t="str">
        <f t="shared" si="14373"/>
        <v>Inviable Sanitariamente</v>
      </c>
      <c r="UFH471" s="265" t="str">
        <f t="shared" si="14374"/>
        <v>Inviable Sanitariamente</v>
      </c>
      <c r="UFI471" s="265" t="str">
        <f t="shared" si="14375"/>
        <v>Inviable Sanitariamente</v>
      </c>
      <c r="UFJ471" s="265" t="str">
        <f t="shared" si="14376"/>
        <v>Inviable Sanitariamente</v>
      </c>
      <c r="UFK471" s="265" t="str">
        <f t="shared" si="14377"/>
        <v>Inviable Sanitariamente</v>
      </c>
      <c r="UFL471" s="265" t="str">
        <f t="shared" si="14378"/>
        <v>Inviable Sanitariamente</v>
      </c>
      <c r="UFM471" s="265" t="str">
        <f t="shared" si="14379"/>
        <v>Inviable Sanitariamente</v>
      </c>
      <c r="UFN471" s="265" t="str">
        <f t="shared" si="14380"/>
        <v>Inviable Sanitariamente</v>
      </c>
      <c r="UFO471" s="265" t="str">
        <f t="shared" si="14381"/>
        <v>Inviable Sanitariamente</v>
      </c>
      <c r="UFP471" s="265" t="str">
        <f t="shared" si="14382"/>
        <v>Inviable Sanitariamente</v>
      </c>
      <c r="UFQ471" s="265" t="str">
        <f t="shared" si="14383"/>
        <v>Inviable Sanitariamente</v>
      </c>
      <c r="UFR471" s="265" t="str">
        <f t="shared" si="14384"/>
        <v>Inviable Sanitariamente</v>
      </c>
      <c r="UFS471" s="265" t="str">
        <f t="shared" si="14385"/>
        <v>Inviable Sanitariamente</v>
      </c>
      <c r="UFT471" s="265" t="str">
        <f t="shared" si="14386"/>
        <v>Inviable Sanitariamente</v>
      </c>
      <c r="UFU471" s="265" t="str">
        <f t="shared" si="14387"/>
        <v>Inviable Sanitariamente</v>
      </c>
      <c r="UFV471" s="265" t="str">
        <f t="shared" si="14388"/>
        <v>Inviable Sanitariamente</v>
      </c>
      <c r="UFW471" s="265" t="str">
        <f t="shared" si="14389"/>
        <v>Inviable Sanitariamente</v>
      </c>
      <c r="UFX471" s="265" t="str">
        <f t="shared" si="14390"/>
        <v>Inviable Sanitariamente</v>
      </c>
      <c r="UFY471" s="265" t="str">
        <f t="shared" si="14391"/>
        <v>Inviable Sanitariamente</v>
      </c>
      <c r="UFZ471" s="265" t="str">
        <f t="shared" si="14392"/>
        <v>Inviable Sanitariamente</v>
      </c>
      <c r="UGA471" s="265" t="str">
        <f t="shared" si="14393"/>
        <v>Inviable Sanitariamente</v>
      </c>
      <c r="UGB471" s="265" t="str">
        <f t="shared" si="14394"/>
        <v>Inviable Sanitariamente</v>
      </c>
      <c r="UGC471" s="265" t="str">
        <f t="shared" si="14395"/>
        <v>Inviable Sanitariamente</v>
      </c>
      <c r="UGD471" s="265" t="str">
        <f t="shared" si="14396"/>
        <v>Inviable Sanitariamente</v>
      </c>
      <c r="UGE471" s="265" t="str">
        <f t="shared" si="14397"/>
        <v>Inviable Sanitariamente</v>
      </c>
      <c r="UGF471" s="265" t="str">
        <f t="shared" si="14398"/>
        <v>Inviable Sanitariamente</v>
      </c>
      <c r="UGG471" s="265" t="str">
        <f t="shared" si="14399"/>
        <v>Inviable Sanitariamente</v>
      </c>
      <c r="UGH471" s="265" t="str">
        <f t="shared" si="14400"/>
        <v>Inviable Sanitariamente</v>
      </c>
      <c r="UGI471" s="265" t="str">
        <f t="shared" si="14401"/>
        <v>Inviable Sanitariamente</v>
      </c>
      <c r="UGJ471" s="265" t="str">
        <f t="shared" si="14402"/>
        <v>Inviable Sanitariamente</v>
      </c>
      <c r="UGK471" s="265" t="str">
        <f t="shared" si="14403"/>
        <v>Inviable Sanitariamente</v>
      </c>
      <c r="UGL471" s="265" t="str">
        <f t="shared" si="14404"/>
        <v>Inviable Sanitariamente</v>
      </c>
      <c r="UGM471" s="265" t="str">
        <f t="shared" si="14405"/>
        <v>Inviable Sanitariamente</v>
      </c>
      <c r="UGN471" s="265" t="str">
        <f t="shared" si="14406"/>
        <v>Inviable Sanitariamente</v>
      </c>
      <c r="UGO471" s="265" t="str">
        <f t="shared" si="14407"/>
        <v>Inviable Sanitariamente</v>
      </c>
      <c r="UGP471" s="265" t="str">
        <f t="shared" si="14408"/>
        <v>Inviable Sanitariamente</v>
      </c>
      <c r="UGQ471" s="265" t="str">
        <f t="shared" si="14409"/>
        <v>Inviable Sanitariamente</v>
      </c>
      <c r="UGR471" s="265" t="str">
        <f t="shared" si="14410"/>
        <v>Inviable Sanitariamente</v>
      </c>
      <c r="UGS471" s="265" t="str">
        <f t="shared" si="14411"/>
        <v>Inviable Sanitariamente</v>
      </c>
      <c r="UGT471" s="265" t="str">
        <f t="shared" si="14412"/>
        <v>Inviable Sanitariamente</v>
      </c>
      <c r="UGU471" s="265" t="str">
        <f t="shared" si="14413"/>
        <v>Inviable Sanitariamente</v>
      </c>
      <c r="UGV471" s="265" t="str">
        <f t="shared" si="14414"/>
        <v>Inviable Sanitariamente</v>
      </c>
      <c r="UGW471" s="265" t="str">
        <f t="shared" si="14415"/>
        <v>Inviable Sanitariamente</v>
      </c>
      <c r="UGX471" s="265" t="str">
        <f t="shared" si="14416"/>
        <v>Inviable Sanitariamente</v>
      </c>
      <c r="UGY471" s="265" t="str">
        <f t="shared" si="14417"/>
        <v>Inviable Sanitariamente</v>
      </c>
      <c r="UGZ471" s="265" t="str">
        <f t="shared" si="14418"/>
        <v>Inviable Sanitariamente</v>
      </c>
      <c r="UHA471" s="265" t="str">
        <f t="shared" si="14419"/>
        <v>Inviable Sanitariamente</v>
      </c>
      <c r="UHB471" s="265" t="str">
        <f t="shared" si="14420"/>
        <v>Inviable Sanitariamente</v>
      </c>
      <c r="UHC471" s="265" t="str">
        <f t="shared" si="14421"/>
        <v>Inviable Sanitariamente</v>
      </c>
      <c r="UHD471" s="265" t="str">
        <f t="shared" si="14422"/>
        <v>Inviable Sanitariamente</v>
      </c>
      <c r="UHE471" s="265" t="str">
        <f t="shared" si="14423"/>
        <v>Inviable Sanitariamente</v>
      </c>
      <c r="UHF471" s="265" t="str">
        <f t="shared" si="14424"/>
        <v>Inviable Sanitariamente</v>
      </c>
      <c r="UHG471" s="265" t="str">
        <f t="shared" si="14425"/>
        <v>Inviable Sanitariamente</v>
      </c>
      <c r="UHH471" s="265" t="str">
        <f t="shared" si="14426"/>
        <v>Inviable Sanitariamente</v>
      </c>
      <c r="UHI471" s="265" t="str">
        <f t="shared" si="14427"/>
        <v>Inviable Sanitariamente</v>
      </c>
      <c r="UHJ471" s="265" t="str">
        <f t="shared" si="14428"/>
        <v>Inviable Sanitariamente</v>
      </c>
      <c r="UHK471" s="265" t="str">
        <f t="shared" si="14429"/>
        <v>Inviable Sanitariamente</v>
      </c>
      <c r="UHL471" s="265" t="str">
        <f t="shared" si="14430"/>
        <v>Inviable Sanitariamente</v>
      </c>
      <c r="UHM471" s="265" t="str">
        <f t="shared" si="14431"/>
        <v>Inviable Sanitariamente</v>
      </c>
      <c r="UHN471" s="265" t="str">
        <f t="shared" si="14432"/>
        <v>Inviable Sanitariamente</v>
      </c>
      <c r="UHO471" s="265" t="str">
        <f t="shared" si="14433"/>
        <v>Inviable Sanitariamente</v>
      </c>
      <c r="UHP471" s="265" t="str">
        <f t="shared" si="14434"/>
        <v>Inviable Sanitariamente</v>
      </c>
      <c r="UHQ471" s="265" t="str">
        <f t="shared" si="14435"/>
        <v>Inviable Sanitariamente</v>
      </c>
      <c r="UHR471" s="265" t="str">
        <f t="shared" si="14436"/>
        <v>Inviable Sanitariamente</v>
      </c>
      <c r="UHS471" s="265" t="str">
        <f t="shared" si="14437"/>
        <v>Inviable Sanitariamente</v>
      </c>
      <c r="UHT471" s="265" t="str">
        <f t="shared" si="14438"/>
        <v>Inviable Sanitariamente</v>
      </c>
      <c r="UHU471" s="265" t="str">
        <f t="shared" si="14439"/>
        <v>Inviable Sanitariamente</v>
      </c>
      <c r="UHV471" s="265" t="str">
        <f t="shared" si="14440"/>
        <v>Inviable Sanitariamente</v>
      </c>
      <c r="UHW471" s="265" t="str">
        <f t="shared" si="14441"/>
        <v>Inviable Sanitariamente</v>
      </c>
      <c r="UHX471" s="265" t="str">
        <f t="shared" si="14442"/>
        <v>Inviable Sanitariamente</v>
      </c>
      <c r="UHY471" s="265" t="str">
        <f t="shared" si="14443"/>
        <v>Inviable Sanitariamente</v>
      </c>
      <c r="UHZ471" s="265" t="str">
        <f t="shared" si="14444"/>
        <v>Inviable Sanitariamente</v>
      </c>
      <c r="UIA471" s="265" t="str">
        <f t="shared" si="14445"/>
        <v>Inviable Sanitariamente</v>
      </c>
      <c r="UIB471" s="265" t="str">
        <f t="shared" si="14446"/>
        <v>Inviable Sanitariamente</v>
      </c>
      <c r="UIC471" s="265" t="str">
        <f t="shared" si="14447"/>
        <v>Inviable Sanitariamente</v>
      </c>
      <c r="UID471" s="265" t="str">
        <f t="shared" si="14448"/>
        <v>Inviable Sanitariamente</v>
      </c>
      <c r="UIE471" s="265" t="str">
        <f t="shared" si="14449"/>
        <v>Inviable Sanitariamente</v>
      </c>
      <c r="UIF471" s="265" t="str">
        <f t="shared" si="14450"/>
        <v>Inviable Sanitariamente</v>
      </c>
      <c r="UIG471" s="265" t="str">
        <f t="shared" si="14451"/>
        <v>Inviable Sanitariamente</v>
      </c>
      <c r="UIH471" s="265" t="str">
        <f t="shared" si="14452"/>
        <v>Inviable Sanitariamente</v>
      </c>
      <c r="UII471" s="265" t="str">
        <f t="shared" si="14453"/>
        <v>Inviable Sanitariamente</v>
      </c>
      <c r="UIJ471" s="265" t="str">
        <f t="shared" si="14454"/>
        <v>Inviable Sanitariamente</v>
      </c>
      <c r="UIK471" s="265" t="str">
        <f t="shared" si="14455"/>
        <v>Inviable Sanitariamente</v>
      </c>
      <c r="UIL471" s="265" t="str">
        <f t="shared" si="14456"/>
        <v>Inviable Sanitariamente</v>
      </c>
      <c r="UIM471" s="265" t="str">
        <f t="shared" si="14457"/>
        <v>Inviable Sanitariamente</v>
      </c>
      <c r="UIN471" s="265" t="str">
        <f t="shared" si="14458"/>
        <v>Inviable Sanitariamente</v>
      </c>
      <c r="UIO471" s="265" t="str">
        <f t="shared" si="14459"/>
        <v>Inviable Sanitariamente</v>
      </c>
      <c r="UIP471" s="265" t="str">
        <f t="shared" si="14460"/>
        <v>Inviable Sanitariamente</v>
      </c>
      <c r="UIQ471" s="265" t="str">
        <f t="shared" si="14461"/>
        <v>Inviable Sanitariamente</v>
      </c>
      <c r="UIR471" s="265" t="str">
        <f t="shared" si="14462"/>
        <v>Inviable Sanitariamente</v>
      </c>
      <c r="UIS471" s="265" t="str">
        <f t="shared" si="14463"/>
        <v>Inviable Sanitariamente</v>
      </c>
      <c r="UIT471" s="265" t="str">
        <f t="shared" si="14464"/>
        <v>Inviable Sanitariamente</v>
      </c>
      <c r="UIU471" s="265" t="str">
        <f t="shared" si="14465"/>
        <v>Inviable Sanitariamente</v>
      </c>
      <c r="UIV471" s="265" t="str">
        <f t="shared" si="14466"/>
        <v>Inviable Sanitariamente</v>
      </c>
      <c r="UIW471" s="265" t="str">
        <f t="shared" si="14467"/>
        <v>Inviable Sanitariamente</v>
      </c>
      <c r="UIX471" s="265" t="str">
        <f t="shared" si="14468"/>
        <v>Inviable Sanitariamente</v>
      </c>
      <c r="UIY471" s="265" t="str">
        <f t="shared" si="14469"/>
        <v>Inviable Sanitariamente</v>
      </c>
      <c r="UIZ471" s="265" t="str">
        <f t="shared" si="14470"/>
        <v>Inviable Sanitariamente</v>
      </c>
      <c r="UJA471" s="265" t="str">
        <f t="shared" si="14471"/>
        <v>Inviable Sanitariamente</v>
      </c>
      <c r="UJB471" s="265" t="str">
        <f t="shared" si="14472"/>
        <v>Inviable Sanitariamente</v>
      </c>
      <c r="UJC471" s="265" t="str">
        <f t="shared" si="14473"/>
        <v>Inviable Sanitariamente</v>
      </c>
      <c r="UJD471" s="265" t="str">
        <f t="shared" si="14474"/>
        <v>Inviable Sanitariamente</v>
      </c>
      <c r="UJE471" s="265" t="str">
        <f t="shared" si="14475"/>
        <v>Inviable Sanitariamente</v>
      </c>
      <c r="UJF471" s="265" t="str">
        <f t="shared" si="14476"/>
        <v>Inviable Sanitariamente</v>
      </c>
      <c r="UJG471" s="265" t="str">
        <f t="shared" si="14477"/>
        <v>Inviable Sanitariamente</v>
      </c>
      <c r="UJH471" s="265" t="str">
        <f t="shared" si="14478"/>
        <v>Inviable Sanitariamente</v>
      </c>
      <c r="UJI471" s="265" t="str">
        <f t="shared" si="14479"/>
        <v>Inviable Sanitariamente</v>
      </c>
      <c r="UJJ471" s="265" t="str">
        <f t="shared" si="14480"/>
        <v>Inviable Sanitariamente</v>
      </c>
      <c r="UJK471" s="265" t="str">
        <f t="shared" si="14481"/>
        <v>Inviable Sanitariamente</v>
      </c>
      <c r="UJL471" s="265" t="str">
        <f t="shared" si="14482"/>
        <v>Inviable Sanitariamente</v>
      </c>
      <c r="UJM471" s="265" t="str">
        <f t="shared" si="14483"/>
        <v>Inviable Sanitariamente</v>
      </c>
      <c r="UJN471" s="265" t="str">
        <f t="shared" si="14484"/>
        <v>Inviable Sanitariamente</v>
      </c>
      <c r="UJO471" s="265" t="str">
        <f t="shared" si="14485"/>
        <v>Inviable Sanitariamente</v>
      </c>
      <c r="UJP471" s="265" t="str">
        <f t="shared" si="14486"/>
        <v>Inviable Sanitariamente</v>
      </c>
      <c r="UJQ471" s="265" t="str">
        <f t="shared" si="14487"/>
        <v>Inviable Sanitariamente</v>
      </c>
      <c r="UJR471" s="265" t="str">
        <f t="shared" si="14488"/>
        <v>Inviable Sanitariamente</v>
      </c>
      <c r="UJS471" s="265" t="str">
        <f t="shared" si="14489"/>
        <v>Inviable Sanitariamente</v>
      </c>
      <c r="UJT471" s="265" t="str">
        <f t="shared" si="14490"/>
        <v>Inviable Sanitariamente</v>
      </c>
      <c r="UJU471" s="265" t="str">
        <f t="shared" si="14491"/>
        <v>Inviable Sanitariamente</v>
      </c>
      <c r="UJV471" s="265" t="str">
        <f t="shared" si="14492"/>
        <v>Inviable Sanitariamente</v>
      </c>
      <c r="UJW471" s="265" t="str">
        <f t="shared" si="14493"/>
        <v>Inviable Sanitariamente</v>
      </c>
      <c r="UJX471" s="265" t="str">
        <f t="shared" si="14494"/>
        <v>Inviable Sanitariamente</v>
      </c>
      <c r="UJY471" s="265" t="str">
        <f t="shared" si="14495"/>
        <v>Inviable Sanitariamente</v>
      </c>
      <c r="UJZ471" s="265" t="str">
        <f t="shared" si="14496"/>
        <v>Inviable Sanitariamente</v>
      </c>
      <c r="UKA471" s="265" t="str">
        <f t="shared" si="14497"/>
        <v>Inviable Sanitariamente</v>
      </c>
      <c r="UKB471" s="265" t="str">
        <f t="shared" si="14498"/>
        <v>Inviable Sanitariamente</v>
      </c>
      <c r="UKC471" s="265" t="str">
        <f t="shared" si="14499"/>
        <v>Inviable Sanitariamente</v>
      </c>
      <c r="UKD471" s="265" t="str">
        <f t="shared" si="14500"/>
        <v>Inviable Sanitariamente</v>
      </c>
      <c r="UKE471" s="265" t="str">
        <f t="shared" si="14501"/>
        <v>Inviable Sanitariamente</v>
      </c>
      <c r="UKF471" s="265" t="str">
        <f t="shared" si="14502"/>
        <v>Inviable Sanitariamente</v>
      </c>
      <c r="UKG471" s="265" t="str">
        <f t="shared" si="14503"/>
        <v>Inviable Sanitariamente</v>
      </c>
      <c r="UKH471" s="265" t="str">
        <f t="shared" si="14504"/>
        <v>Inviable Sanitariamente</v>
      </c>
      <c r="UKI471" s="265" t="str">
        <f t="shared" si="14505"/>
        <v>Inviable Sanitariamente</v>
      </c>
      <c r="UKJ471" s="265" t="str">
        <f t="shared" si="14506"/>
        <v>Inviable Sanitariamente</v>
      </c>
      <c r="UKK471" s="265" t="str">
        <f t="shared" si="14507"/>
        <v>Inviable Sanitariamente</v>
      </c>
      <c r="UKL471" s="265" t="str">
        <f t="shared" si="14508"/>
        <v>Inviable Sanitariamente</v>
      </c>
      <c r="UKM471" s="265" t="str">
        <f t="shared" si="14509"/>
        <v>Inviable Sanitariamente</v>
      </c>
      <c r="UKN471" s="265" t="str">
        <f t="shared" si="14510"/>
        <v>Inviable Sanitariamente</v>
      </c>
      <c r="UKO471" s="265" t="str">
        <f t="shared" si="14511"/>
        <v>Inviable Sanitariamente</v>
      </c>
      <c r="UKP471" s="265" t="str">
        <f t="shared" si="14512"/>
        <v>Inviable Sanitariamente</v>
      </c>
      <c r="UKQ471" s="265" t="str">
        <f t="shared" si="14513"/>
        <v>Inviable Sanitariamente</v>
      </c>
      <c r="UKR471" s="265" t="str">
        <f t="shared" si="14514"/>
        <v>Inviable Sanitariamente</v>
      </c>
      <c r="UKS471" s="265" t="str">
        <f t="shared" si="14515"/>
        <v>Inviable Sanitariamente</v>
      </c>
      <c r="UKT471" s="265" t="str">
        <f t="shared" si="14516"/>
        <v>Inviable Sanitariamente</v>
      </c>
      <c r="UKU471" s="265" t="str">
        <f t="shared" si="14517"/>
        <v>Inviable Sanitariamente</v>
      </c>
      <c r="UKV471" s="265" t="str">
        <f t="shared" si="14518"/>
        <v>Inviable Sanitariamente</v>
      </c>
      <c r="UKW471" s="265" t="str">
        <f t="shared" si="14519"/>
        <v>Inviable Sanitariamente</v>
      </c>
      <c r="UKX471" s="265" t="str">
        <f t="shared" si="14520"/>
        <v>Inviable Sanitariamente</v>
      </c>
      <c r="UKY471" s="265" t="str">
        <f t="shared" si="14521"/>
        <v>Inviable Sanitariamente</v>
      </c>
      <c r="UKZ471" s="265" t="str">
        <f t="shared" si="14522"/>
        <v>Inviable Sanitariamente</v>
      </c>
      <c r="ULA471" s="265" t="str">
        <f t="shared" si="14523"/>
        <v>Inviable Sanitariamente</v>
      </c>
      <c r="ULB471" s="265" t="str">
        <f t="shared" si="14524"/>
        <v>Inviable Sanitariamente</v>
      </c>
      <c r="ULC471" s="265" t="str">
        <f t="shared" si="14525"/>
        <v>Inviable Sanitariamente</v>
      </c>
      <c r="ULD471" s="265" t="str">
        <f t="shared" si="14526"/>
        <v>Inviable Sanitariamente</v>
      </c>
      <c r="ULE471" s="265" t="str">
        <f t="shared" si="14527"/>
        <v>Inviable Sanitariamente</v>
      </c>
      <c r="ULF471" s="265" t="str">
        <f t="shared" si="14528"/>
        <v>Inviable Sanitariamente</v>
      </c>
      <c r="ULG471" s="265" t="str">
        <f t="shared" si="14529"/>
        <v>Inviable Sanitariamente</v>
      </c>
      <c r="ULH471" s="265" t="str">
        <f t="shared" si="14530"/>
        <v>Inviable Sanitariamente</v>
      </c>
      <c r="ULI471" s="265" t="str">
        <f t="shared" si="14531"/>
        <v>Inviable Sanitariamente</v>
      </c>
      <c r="ULJ471" s="265" t="str">
        <f t="shared" si="14532"/>
        <v>Inviable Sanitariamente</v>
      </c>
      <c r="ULK471" s="265" t="str">
        <f t="shared" si="14533"/>
        <v>Inviable Sanitariamente</v>
      </c>
      <c r="ULL471" s="265" t="str">
        <f t="shared" si="14534"/>
        <v>Inviable Sanitariamente</v>
      </c>
      <c r="ULM471" s="265" t="str">
        <f t="shared" si="14535"/>
        <v>Inviable Sanitariamente</v>
      </c>
      <c r="ULN471" s="265" t="str">
        <f t="shared" si="14536"/>
        <v>Inviable Sanitariamente</v>
      </c>
      <c r="ULO471" s="265" t="str">
        <f t="shared" si="14537"/>
        <v>Inviable Sanitariamente</v>
      </c>
      <c r="ULP471" s="265" t="str">
        <f t="shared" si="14538"/>
        <v>Inviable Sanitariamente</v>
      </c>
      <c r="ULQ471" s="265" t="str">
        <f t="shared" si="14539"/>
        <v>Inviable Sanitariamente</v>
      </c>
      <c r="ULR471" s="265" t="str">
        <f t="shared" si="14540"/>
        <v>Inviable Sanitariamente</v>
      </c>
      <c r="ULS471" s="265" t="str">
        <f t="shared" si="14541"/>
        <v>Inviable Sanitariamente</v>
      </c>
      <c r="ULT471" s="265" t="str">
        <f t="shared" si="14542"/>
        <v>Inviable Sanitariamente</v>
      </c>
      <c r="ULU471" s="265" t="str">
        <f t="shared" si="14543"/>
        <v>Inviable Sanitariamente</v>
      </c>
      <c r="ULV471" s="265" t="str">
        <f t="shared" si="14544"/>
        <v>Inviable Sanitariamente</v>
      </c>
      <c r="ULW471" s="265" t="str">
        <f t="shared" si="14545"/>
        <v>Inviable Sanitariamente</v>
      </c>
      <c r="ULX471" s="265" t="str">
        <f t="shared" si="14546"/>
        <v>Inviable Sanitariamente</v>
      </c>
      <c r="ULY471" s="265" t="str">
        <f t="shared" si="14547"/>
        <v>Inviable Sanitariamente</v>
      </c>
      <c r="ULZ471" s="265" t="str">
        <f t="shared" si="14548"/>
        <v>Inviable Sanitariamente</v>
      </c>
      <c r="UMA471" s="265" t="str">
        <f t="shared" si="14549"/>
        <v>Inviable Sanitariamente</v>
      </c>
      <c r="UMB471" s="265" t="str">
        <f t="shared" si="14550"/>
        <v>Inviable Sanitariamente</v>
      </c>
      <c r="UMC471" s="265" t="str">
        <f t="shared" si="14551"/>
        <v>Inviable Sanitariamente</v>
      </c>
      <c r="UMD471" s="265" t="str">
        <f t="shared" si="14552"/>
        <v>Inviable Sanitariamente</v>
      </c>
      <c r="UME471" s="265" t="str">
        <f t="shared" si="14553"/>
        <v>Inviable Sanitariamente</v>
      </c>
      <c r="UMF471" s="265" t="str">
        <f t="shared" si="14554"/>
        <v>Inviable Sanitariamente</v>
      </c>
      <c r="UMG471" s="265" t="str">
        <f t="shared" si="14555"/>
        <v>Inviable Sanitariamente</v>
      </c>
      <c r="UMH471" s="265" t="str">
        <f t="shared" si="14556"/>
        <v>Inviable Sanitariamente</v>
      </c>
      <c r="UMI471" s="265" t="str">
        <f t="shared" si="14557"/>
        <v>Inviable Sanitariamente</v>
      </c>
      <c r="UMJ471" s="265" t="str">
        <f t="shared" si="14558"/>
        <v>Inviable Sanitariamente</v>
      </c>
      <c r="UMK471" s="265" t="str">
        <f t="shared" si="14559"/>
        <v>Inviable Sanitariamente</v>
      </c>
      <c r="UML471" s="265" t="str">
        <f t="shared" si="14560"/>
        <v>Inviable Sanitariamente</v>
      </c>
      <c r="UMM471" s="265" t="str">
        <f t="shared" si="14561"/>
        <v>Inviable Sanitariamente</v>
      </c>
      <c r="UMN471" s="265" t="str">
        <f t="shared" si="14562"/>
        <v>Inviable Sanitariamente</v>
      </c>
      <c r="UMO471" s="265" t="str">
        <f t="shared" si="14563"/>
        <v>Inviable Sanitariamente</v>
      </c>
      <c r="UMP471" s="265" t="str">
        <f t="shared" si="14564"/>
        <v>Inviable Sanitariamente</v>
      </c>
      <c r="UMQ471" s="265" t="str">
        <f t="shared" si="14565"/>
        <v>Inviable Sanitariamente</v>
      </c>
      <c r="UMR471" s="265" t="str">
        <f t="shared" si="14566"/>
        <v>Inviable Sanitariamente</v>
      </c>
      <c r="UMS471" s="265" t="str">
        <f t="shared" si="14567"/>
        <v>Inviable Sanitariamente</v>
      </c>
      <c r="UMT471" s="265" t="str">
        <f t="shared" si="14568"/>
        <v>Inviable Sanitariamente</v>
      </c>
      <c r="UMU471" s="265" t="str">
        <f t="shared" si="14569"/>
        <v>Inviable Sanitariamente</v>
      </c>
      <c r="UMV471" s="265" t="str">
        <f t="shared" si="14570"/>
        <v>Inviable Sanitariamente</v>
      </c>
      <c r="UMW471" s="265" t="str">
        <f t="shared" si="14571"/>
        <v>Inviable Sanitariamente</v>
      </c>
      <c r="UMX471" s="265" t="str">
        <f t="shared" si="14572"/>
        <v>Inviable Sanitariamente</v>
      </c>
      <c r="UMY471" s="265" t="str">
        <f t="shared" si="14573"/>
        <v>Inviable Sanitariamente</v>
      </c>
      <c r="UMZ471" s="265" t="str">
        <f t="shared" si="14574"/>
        <v>Inviable Sanitariamente</v>
      </c>
      <c r="UNA471" s="265" t="str">
        <f t="shared" si="14575"/>
        <v>Inviable Sanitariamente</v>
      </c>
      <c r="UNB471" s="265" t="str">
        <f t="shared" si="14576"/>
        <v>Inviable Sanitariamente</v>
      </c>
      <c r="UNC471" s="265" t="str">
        <f t="shared" si="14577"/>
        <v>Inviable Sanitariamente</v>
      </c>
      <c r="UND471" s="265" t="str">
        <f t="shared" si="14578"/>
        <v>Inviable Sanitariamente</v>
      </c>
      <c r="UNE471" s="265" t="str">
        <f t="shared" si="14579"/>
        <v>Inviable Sanitariamente</v>
      </c>
      <c r="UNF471" s="265" t="str">
        <f t="shared" si="14580"/>
        <v>Inviable Sanitariamente</v>
      </c>
      <c r="UNG471" s="265" t="str">
        <f t="shared" si="14581"/>
        <v>Inviable Sanitariamente</v>
      </c>
      <c r="UNH471" s="265" t="str">
        <f t="shared" si="14582"/>
        <v>Inviable Sanitariamente</v>
      </c>
      <c r="UNI471" s="265" t="str">
        <f t="shared" si="14583"/>
        <v>Inviable Sanitariamente</v>
      </c>
      <c r="UNJ471" s="265" t="str">
        <f t="shared" si="14584"/>
        <v>Inviable Sanitariamente</v>
      </c>
      <c r="UNK471" s="265" t="str">
        <f t="shared" si="14585"/>
        <v>Inviable Sanitariamente</v>
      </c>
      <c r="UNL471" s="265" t="str">
        <f t="shared" si="14586"/>
        <v>Inviable Sanitariamente</v>
      </c>
      <c r="UNM471" s="265" t="str">
        <f t="shared" si="14587"/>
        <v>Inviable Sanitariamente</v>
      </c>
      <c r="UNN471" s="265" t="str">
        <f t="shared" si="14588"/>
        <v>Inviable Sanitariamente</v>
      </c>
      <c r="UNO471" s="265" t="str">
        <f t="shared" si="14589"/>
        <v>Inviable Sanitariamente</v>
      </c>
      <c r="UNP471" s="265" t="str">
        <f t="shared" si="14590"/>
        <v>Inviable Sanitariamente</v>
      </c>
      <c r="UNQ471" s="265" t="str">
        <f t="shared" si="14591"/>
        <v>Inviable Sanitariamente</v>
      </c>
      <c r="UNR471" s="265" t="str">
        <f t="shared" si="14592"/>
        <v>Inviable Sanitariamente</v>
      </c>
      <c r="UNS471" s="265" t="str">
        <f t="shared" si="14593"/>
        <v>Inviable Sanitariamente</v>
      </c>
      <c r="UNT471" s="265" t="str">
        <f t="shared" si="14594"/>
        <v>Inviable Sanitariamente</v>
      </c>
      <c r="UNU471" s="265" t="str">
        <f t="shared" si="14595"/>
        <v>Inviable Sanitariamente</v>
      </c>
      <c r="UNV471" s="265" t="str">
        <f t="shared" si="14596"/>
        <v>Inviable Sanitariamente</v>
      </c>
      <c r="UNW471" s="265" t="str">
        <f t="shared" si="14597"/>
        <v>Inviable Sanitariamente</v>
      </c>
      <c r="UNX471" s="265" t="str">
        <f t="shared" si="14598"/>
        <v>Inviable Sanitariamente</v>
      </c>
      <c r="UNY471" s="265" t="str">
        <f t="shared" si="14599"/>
        <v>Inviable Sanitariamente</v>
      </c>
      <c r="UNZ471" s="265" t="str">
        <f t="shared" si="14600"/>
        <v>Inviable Sanitariamente</v>
      </c>
      <c r="UOA471" s="265" t="str">
        <f t="shared" si="14601"/>
        <v>Inviable Sanitariamente</v>
      </c>
      <c r="UOB471" s="265" t="str">
        <f t="shared" si="14602"/>
        <v>Inviable Sanitariamente</v>
      </c>
      <c r="UOC471" s="265" t="str">
        <f t="shared" si="14603"/>
        <v>Inviable Sanitariamente</v>
      </c>
      <c r="UOD471" s="265" t="str">
        <f t="shared" si="14604"/>
        <v>Inviable Sanitariamente</v>
      </c>
      <c r="UOE471" s="265" t="str">
        <f t="shared" si="14605"/>
        <v>Inviable Sanitariamente</v>
      </c>
      <c r="UOF471" s="265" t="str">
        <f t="shared" si="14606"/>
        <v>Inviable Sanitariamente</v>
      </c>
      <c r="UOG471" s="265" t="str">
        <f t="shared" si="14607"/>
        <v>Inviable Sanitariamente</v>
      </c>
      <c r="UOH471" s="265" t="str">
        <f t="shared" si="14608"/>
        <v>Inviable Sanitariamente</v>
      </c>
      <c r="UOI471" s="265" t="str">
        <f t="shared" si="14609"/>
        <v>Inviable Sanitariamente</v>
      </c>
      <c r="UOJ471" s="265" t="str">
        <f t="shared" si="14610"/>
        <v>Inviable Sanitariamente</v>
      </c>
      <c r="UOK471" s="265" t="str">
        <f t="shared" si="14611"/>
        <v>Inviable Sanitariamente</v>
      </c>
      <c r="UOL471" s="265" t="str">
        <f t="shared" si="14612"/>
        <v>Inviable Sanitariamente</v>
      </c>
      <c r="UOM471" s="265" t="str">
        <f t="shared" si="14613"/>
        <v>Inviable Sanitariamente</v>
      </c>
      <c r="UON471" s="265" t="str">
        <f t="shared" si="14614"/>
        <v>Inviable Sanitariamente</v>
      </c>
      <c r="UOO471" s="265" t="str">
        <f t="shared" si="14615"/>
        <v>Inviable Sanitariamente</v>
      </c>
      <c r="UOP471" s="265" t="str">
        <f t="shared" si="14616"/>
        <v>Inviable Sanitariamente</v>
      </c>
      <c r="UOQ471" s="265" t="str">
        <f t="shared" si="14617"/>
        <v>Inviable Sanitariamente</v>
      </c>
      <c r="UOR471" s="265" t="str">
        <f t="shared" si="14618"/>
        <v>Inviable Sanitariamente</v>
      </c>
      <c r="UOS471" s="265" t="str">
        <f t="shared" si="14619"/>
        <v>Inviable Sanitariamente</v>
      </c>
      <c r="UOT471" s="265" t="str">
        <f t="shared" si="14620"/>
        <v>Inviable Sanitariamente</v>
      </c>
      <c r="UOU471" s="265" t="str">
        <f t="shared" si="14621"/>
        <v>Inviable Sanitariamente</v>
      </c>
      <c r="UOV471" s="265" t="str">
        <f t="shared" si="14622"/>
        <v>Inviable Sanitariamente</v>
      </c>
      <c r="UOW471" s="265" t="str">
        <f t="shared" si="14623"/>
        <v>Inviable Sanitariamente</v>
      </c>
      <c r="UOX471" s="265" t="str">
        <f t="shared" si="14624"/>
        <v>Inviable Sanitariamente</v>
      </c>
      <c r="UOY471" s="265" t="str">
        <f t="shared" si="14625"/>
        <v>Inviable Sanitariamente</v>
      </c>
      <c r="UOZ471" s="265" t="str">
        <f t="shared" si="14626"/>
        <v>Inviable Sanitariamente</v>
      </c>
      <c r="UPA471" s="265" t="str">
        <f t="shared" si="14627"/>
        <v>Inviable Sanitariamente</v>
      </c>
      <c r="UPB471" s="265" t="str">
        <f t="shared" si="14628"/>
        <v>Inviable Sanitariamente</v>
      </c>
      <c r="UPC471" s="265" t="str">
        <f t="shared" si="14629"/>
        <v>Inviable Sanitariamente</v>
      </c>
      <c r="UPD471" s="265" t="str">
        <f t="shared" si="14630"/>
        <v>Inviable Sanitariamente</v>
      </c>
      <c r="UPE471" s="265" t="str">
        <f t="shared" si="14631"/>
        <v>Inviable Sanitariamente</v>
      </c>
      <c r="UPF471" s="265" t="str">
        <f t="shared" si="14632"/>
        <v>Inviable Sanitariamente</v>
      </c>
      <c r="UPG471" s="265" t="str">
        <f t="shared" si="14633"/>
        <v>Inviable Sanitariamente</v>
      </c>
      <c r="UPH471" s="265" t="str">
        <f t="shared" si="14634"/>
        <v>Inviable Sanitariamente</v>
      </c>
      <c r="UPI471" s="265" t="str">
        <f t="shared" si="14635"/>
        <v>Inviable Sanitariamente</v>
      </c>
      <c r="UPJ471" s="265" t="str">
        <f t="shared" si="14636"/>
        <v>Inviable Sanitariamente</v>
      </c>
      <c r="UPK471" s="265" t="str">
        <f t="shared" si="14637"/>
        <v>Inviable Sanitariamente</v>
      </c>
      <c r="UPL471" s="265" t="str">
        <f t="shared" si="14638"/>
        <v>Inviable Sanitariamente</v>
      </c>
      <c r="UPM471" s="265" t="str">
        <f t="shared" si="14639"/>
        <v>Inviable Sanitariamente</v>
      </c>
      <c r="UPN471" s="265" t="str">
        <f t="shared" si="14640"/>
        <v>Inviable Sanitariamente</v>
      </c>
      <c r="UPO471" s="265" t="str">
        <f t="shared" si="14641"/>
        <v>Inviable Sanitariamente</v>
      </c>
      <c r="UPP471" s="265" t="str">
        <f t="shared" si="14642"/>
        <v>Inviable Sanitariamente</v>
      </c>
      <c r="UPQ471" s="265" t="str">
        <f t="shared" si="14643"/>
        <v>Inviable Sanitariamente</v>
      </c>
      <c r="UPR471" s="265" t="str">
        <f t="shared" si="14644"/>
        <v>Inviable Sanitariamente</v>
      </c>
      <c r="UPS471" s="265" t="str">
        <f t="shared" si="14645"/>
        <v>Inviable Sanitariamente</v>
      </c>
      <c r="UPT471" s="265" t="str">
        <f t="shared" si="14646"/>
        <v>Inviable Sanitariamente</v>
      </c>
      <c r="UPU471" s="265" t="str">
        <f t="shared" si="14647"/>
        <v>Inviable Sanitariamente</v>
      </c>
      <c r="UPV471" s="265" t="str">
        <f t="shared" si="14648"/>
        <v>Inviable Sanitariamente</v>
      </c>
      <c r="UPW471" s="265" t="str">
        <f t="shared" si="14649"/>
        <v>Inviable Sanitariamente</v>
      </c>
      <c r="UPX471" s="265" t="str">
        <f t="shared" si="14650"/>
        <v>Inviable Sanitariamente</v>
      </c>
      <c r="UPY471" s="265" t="str">
        <f t="shared" si="14651"/>
        <v>Inviable Sanitariamente</v>
      </c>
      <c r="UPZ471" s="265" t="str">
        <f t="shared" si="14652"/>
        <v>Inviable Sanitariamente</v>
      </c>
      <c r="UQA471" s="265" t="str">
        <f t="shared" si="14653"/>
        <v>Inviable Sanitariamente</v>
      </c>
      <c r="UQB471" s="265" t="str">
        <f t="shared" si="14654"/>
        <v>Inviable Sanitariamente</v>
      </c>
      <c r="UQC471" s="265" t="str">
        <f t="shared" si="14655"/>
        <v>Inviable Sanitariamente</v>
      </c>
      <c r="UQD471" s="265" t="str">
        <f t="shared" si="14656"/>
        <v>Inviable Sanitariamente</v>
      </c>
      <c r="UQE471" s="265" t="str">
        <f t="shared" si="14657"/>
        <v>Inviable Sanitariamente</v>
      </c>
      <c r="UQF471" s="265" t="str">
        <f t="shared" si="14658"/>
        <v>Inviable Sanitariamente</v>
      </c>
      <c r="UQG471" s="265" t="str">
        <f t="shared" si="14659"/>
        <v>Inviable Sanitariamente</v>
      </c>
      <c r="UQH471" s="265" t="str">
        <f t="shared" si="14660"/>
        <v>Inviable Sanitariamente</v>
      </c>
      <c r="UQI471" s="265" t="str">
        <f t="shared" si="14661"/>
        <v>Inviable Sanitariamente</v>
      </c>
      <c r="UQJ471" s="265" t="str">
        <f t="shared" si="14662"/>
        <v>Inviable Sanitariamente</v>
      </c>
      <c r="UQK471" s="265" t="str">
        <f t="shared" si="14663"/>
        <v>Inviable Sanitariamente</v>
      </c>
      <c r="UQL471" s="265" t="str">
        <f t="shared" si="14664"/>
        <v>Inviable Sanitariamente</v>
      </c>
      <c r="UQM471" s="265" t="str">
        <f t="shared" si="14665"/>
        <v>Inviable Sanitariamente</v>
      </c>
      <c r="UQN471" s="265" t="str">
        <f t="shared" si="14666"/>
        <v>Inviable Sanitariamente</v>
      </c>
      <c r="UQO471" s="265" t="str">
        <f t="shared" si="14667"/>
        <v>Inviable Sanitariamente</v>
      </c>
      <c r="UQP471" s="265" t="str">
        <f t="shared" si="14668"/>
        <v>Inviable Sanitariamente</v>
      </c>
      <c r="UQQ471" s="265" t="str">
        <f t="shared" si="14669"/>
        <v>Inviable Sanitariamente</v>
      </c>
      <c r="UQR471" s="265" t="str">
        <f t="shared" si="14670"/>
        <v>Inviable Sanitariamente</v>
      </c>
      <c r="UQS471" s="265" t="str">
        <f t="shared" si="14671"/>
        <v>Inviable Sanitariamente</v>
      </c>
      <c r="UQT471" s="265" t="str">
        <f t="shared" si="14672"/>
        <v>Inviable Sanitariamente</v>
      </c>
      <c r="UQU471" s="265" t="str">
        <f t="shared" si="14673"/>
        <v>Inviable Sanitariamente</v>
      </c>
      <c r="UQV471" s="265" t="str">
        <f t="shared" si="14674"/>
        <v>Inviable Sanitariamente</v>
      </c>
      <c r="UQW471" s="265" t="str">
        <f t="shared" si="14675"/>
        <v>Inviable Sanitariamente</v>
      </c>
      <c r="UQX471" s="265" t="str">
        <f t="shared" si="14676"/>
        <v>Inviable Sanitariamente</v>
      </c>
      <c r="UQY471" s="265" t="str">
        <f t="shared" si="14677"/>
        <v>Inviable Sanitariamente</v>
      </c>
      <c r="UQZ471" s="265" t="str">
        <f t="shared" si="14678"/>
        <v>Inviable Sanitariamente</v>
      </c>
      <c r="URA471" s="265" t="str">
        <f t="shared" si="14679"/>
        <v>Inviable Sanitariamente</v>
      </c>
      <c r="URB471" s="265" t="str">
        <f t="shared" si="14680"/>
        <v>Inviable Sanitariamente</v>
      </c>
      <c r="URC471" s="265" t="str">
        <f t="shared" si="14681"/>
        <v>Inviable Sanitariamente</v>
      </c>
      <c r="URD471" s="265" t="str">
        <f t="shared" si="14682"/>
        <v>Inviable Sanitariamente</v>
      </c>
      <c r="URE471" s="265" t="str">
        <f t="shared" si="14683"/>
        <v>Inviable Sanitariamente</v>
      </c>
      <c r="URF471" s="265" t="str">
        <f t="shared" si="14684"/>
        <v>Inviable Sanitariamente</v>
      </c>
      <c r="URG471" s="265" t="str">
        <f t="shared" si="14685"/>
        <v>Inviable Sanitariamente</v>
      </c>
      <c r="URH471" s="265" t="str">
        <f t="shared" si="14686"/>
        <v>Inviable Sanitariamente</v>
      </c>
      <c r="URI471" s="265" t="str">
        <f t="shared" si="14687"/>
        <v>Inviable Sanitariamente</v>
      </c>
      <c r="URJ471" s="265" t="str">
        <f t="shared" si="14688"/>
        <v>Inviable Sanitariamente</v>
      </c>
      <c r="URK471" s="265" t="str">
        <f t="shared" si="14689"/>
        <v>Inviable Sanitariamente</v>
      </c>
      <c r="URL471" s="265" t="str">
        <f t="shared" si="14690"/>
        <v>Inviable Sanitariamente</v>
      </c>
      <c r="URM471" s="265" t="str">
        <f t="shared" si="14691"/>
        <v>Inviable Sanitariamente</v>
      </c>
      <c r="URN471" s="265" t="str">
        <f t="shared" si="14692"/>
        <v>Inviable Sanitariamente</v>
      </c>
      <c r="URO471" s="265" t="str">
        <f t="shared" si="14693"/>
        <v>Inviable Sanitariamente</v>
      </c>
      <c r="URP471" s="265" t="str">
        <f t="shared" si="14694"/>
        <v>Inviable Sanitariamente</v>
      </c>
      <c r="URQ471" s="265" t="str">
        <f t="shared" si="14695"/>
        <v>Inviable Sanitariamente</v>
      </c>
      <c r="URR471" s="265" t="str">
        <f t="shared" si="14696"/>
        <v>Inviable Sanitariamente</v>
      </c>
      <c r="URS471" s="265" t="str">
        <f t="shared" si="14697"/>
        <v>Inviable Sanitariamente</v>
      </c>
      <c r="URT471" s="265" t="str">
        <f t="shared" si="14698"/>
        <v>Inviable Sanitariamente</v>
      </c>
      <c r="URU471" s="265" t="str">
        <f t="shared" si="14699"/>
        <v>Inviable Sanitariamente</v>
      </c>
      <c r="URV471" s="265" t="str">
        <f t="shared" si="14700"/>
        <v>Inviable Sanitariamente</v>
      </c>
      <c r="URW471" s="265" t="str">
        <f t="shared" si="14701"/>
        <v>Inviable Sanitariamente</v>
      </c>
      <c r="URX471" s="265" t="str">
        <f t="shared" si="14702"/>
        <v>Inviable Sanitariamente</v>
      </c>
      <c r="URY471" s="265" t="str">
        <f t="shared" si="14703"/>
        <v>Inviable Sanitariamente</v>
      </c>
      <c r="URZ471" s="265" t="str">
        <f t="shared" si="14704"/>
        <v>Inviable Sanitariamente</v>
      </c>
      <c r="USA471" s="265" t="str">
        <f t="shared" si="14705"/>
        <v>Inviable Sanitariamente</v>
      </c>
      <c r="USB471" s="265" t="str">
        <f t="shared" si="14706"/>
        <v>Inviable Sanitariamente</v>
      </c>
      <c r="USC471" s="265" t="str">
        <f t="shared" si="14707"/>
        <v>Inviable Sanitariamente</v>
      </c>
      <c r="USD471" s="265" t="str">
        <f t="shared" si="14708"/>
        <v>Inviable Sanitariamente</v>
      </c>
      <c r="USE471" s="265" t="str">
        <f t="shared" si="14709"/>
        <v>Inviable Sanitariamente</v>
      </c>
      <c r="USF471" s="265" t="str">
        <f t="shared" si="14710"/>
        <v>Inviable Sanitariamente</v>
      </c>
      <c r="USG471" s="265" t="str">
        <f t="shared" si="14711"/>
        <v>Inviable Sanitariamente</v>
      </c>
      <c r="USH471" s="265" t="str">
        <f t="shared" si="14712"/>
        <v>Inviable Sanitariamente</v>
      </c>
      <c r="USI471" s="265" t="str">
        <f t="shared" si="14713"/>
        <v>Inviable Sanitariamente</v>
      </c>
      <c r="USJ471" s="265" t="str">
        <f t="shared" si="14714"/>
        <v>Inviable Sanitariamente</v>
      </c>
      <c r="USK471" s="265" t="str">
        <f t="shared" si="14715"/>
        <v>Inviable Sanitariamente</v>
      </c>
      <c r="USL471" s="265" t="str">
        <f t="shared" si="14716"/>
        <v>Inviable Sanitariamente</v>
      </c>
      <c r="USM471" s="265" t="str">
        <f t="shared" si="14717"/>
        <v>Inviable Sanitariamente</v>
      </c>
      <c r="USN471" s="265" t="str">
        <f t="shared" si="14718"/>
        <v>Inviable Sanitariamente</v>
      </c>
      <c r="USO471" s="265" t="str">
        <f t="shared" si="14719"/>
        <v>Inviable Sanitariamente</v>
      </c>
      <c r="USP471" s="265" t="str">
        <f t="shared" si="14720"/>
        <v>Inviable Sanitariamente</v>
      </c>
      <c r="USQ471" s="265" t="str">
        <f t="shared" si="14721"/>
        <v>Inviable Sanitariamente</v>
      </c>
      <c r="USR471" s="265" t="str">
        <f t="shared" si="14722"/>
        <v>Inviable Sanitariamente</v>
      </c>
      <c r="USS471" s="265" t="str">
        <f t="shared" si="14723"/>
        <v>Inviable Sanitariamente</v>
      </c>
      <c r="UST471" s="265" t="str">
        <f t="shared" si="14724"/>
        <v>Inviable Sanitariamente</v>
      </c>
      <c r="USU471" s="265" t="str">
        <f t="shared" si="14725"/>
        <v>Inviable Sanitariamente</v>
      </c>
      <c r="USV471" s="265" t="str">
        <f t="shared" si="14726"/>
        <v>Inviable Sanitariamente</v>
      </c>
      <c r="USW471" s="265" t="str">
        <f t="shared" si="14727"/>
        <v>Inviable Sanitariamente</v>
      </c>
      <c r="USX471" s="265" t="str">
        <f t="shared" si="14728"/>
        <v>Inviable Sanitariamente</v>
      </c>
      <c r="USY471" s="265" t="str">
        <f t="shared" si="14729"/>
        <v>Inviable Sanitariamente</v>
      </c>
      <c r="USZ471" s="265" t="str">
        <f t="shared" si="14730"/>
        <v>Inviable Sanitariamente</v>
      </c>
      <c r="UTA471" s="265" t="str">
        <f t="shared" si="14731"/>
        <v>Inviable Sanitariamente</v>
      </c>
      <c r="UTB471" s="265" t="str">
        <f t="shared" si="14732"/>
        <v>Inviable Sanitariamente</v>
      </c>
      <c r="UTC471" s="265" t="str">
        <f t="shared" si="14733"/>
        <v>Inviable Sanitariamente</v>
      </c>
      <c r="UTD471" s="265" t="str">
        <f t="shared" si="14734"/>
        <v>Inviable Sanitariamente</v>
      </c>
      <c r="UTE471" s="265" t="str">
        <f t="shared" si="14735"/>
        <v>Inviable Sanitariamente</v>
      </c>
      <c r="UTF471" s="265" t="str">
        <f t="shared" si="14736"/>
        <v>Inviable Sanitariamente</v>
      </c>
      <c r="UTG471" s="265" t="str">
        <f t="shared" si="14737"/>
        <v>Inviable Sanitariamente</v>
      </c>
      <c r="UTH471" s="265" t="str">
        <f t="shared" si="14738"/>
        <v>Inviable Sanitariamente</v>
      </c>
      <c r="UTI471" s="265" t="str">
        <f t="shared" si="14739"/>
        <v>Inviable Sanitariamente</v>
      </c>
      <c r="UTJ471" s="265" t="str">
        <f t="shared" si="14740"/>
        <v>Inviable Sanitariamente</v>
      </c>
      <c r="UTK471" s="265" t="str">
        <f t="shared" si="14741"/>
        <v>Inviable Sanitariamente</v>
      </c>
      <c r="UTL471" s="265" t="str">
        <f t="shared" si="14742"/>
        <v>Inviable Sanitariamente</v>
      </c>
      <c r="UTM471" s="265" t="str">
        <f t="shared" si="14743"/>
        <v>Inviable Sanitariamente</v>
      </c>
      <c r="UTN471" s="265" t="str">
        <f t="shared" si="14744"/>
        <v>Inviable Sanitariamente</v>
      </c>
      <c r="UTO471" s="265" t="str">
        <f t="shared" si="14745"/>
        <v>Inviable Sanitariamente</v>
      </c>
      <c r="UTP471" s="265" t="str">
        <f t="shared" si="14746"/>
        <v>Inviable Sanitariamente</v>
      </c>
      <c r="UTQ471" s="265" t="str">
        <f t="shared" si="14747"/>
        <v>Inviable Sanitariamente</v>
      </c>
      <c r="UTR471" s="265" t="str">
        <f t="shared" si="14748"/>
        <v>Inviable Sanitariamente</v>
      </c>
      <c r="UTS471" s="265" t="str">
        <f t="shared" si="14749"/>
        <v>Inviable Sanitariamente</v>
      </c>
      <c r="UTT471" s="265" t="str">
        <f t="shared" si="14750"/>
        <v>Inviable Sanitariamente</v>
      </c>
      <c r="UTU471" s="265" t="str">
        <f t="shared" si="14751"/>
        <v>Inviable Sanitariamente</v>
      </c>
      <c r="UTV471" s="265" t="str">
        <f t="shared" si="14752"/>
        <v>Inviable Sanitariamente</v>
      </c>
      <c r="UTW471" s="265" t="str">
        <f t="shared" si="14753"/>
        <v>Inviable Sanitariamente</v>
      </c>
      <c r="UTX471" s="265" t="str">
        <f t="shared" si="14754"/>
        <v>Inviable Sanitariamente</v>
      </c>
      <c r="UTY471" s="265" t="str">
        <f t="shared" si="14755"/>
        <v>Inviable Sanitariamente</v>
      </c>
      <c r="UTZ471" s="265" t="str">
        <f t="shared" si="14756"/>
        <v>Inviable Sanitariamente</v>
      </c>
      <c r="UUA471" s="265" t="str">
        <f t="shared" si="14757"/>
        <v>Inviable Sanitariamente</v>
      </c>
      <c r="UUB471" s="265" t="str">
        <f t="shared" si="14758"/>
        <v>Inviable Sanitariamente</v>
      </c>
      <c r="UUC471" s="265" t="str">
        <f t="shared" si="14759"/>
        <v>Inviable Sanitariamente</v>
      </c>
      <c r="UUD471" s="265" t="str">
        <f t="shared" si="14760"/>
        <v>Inviable Sanitariamente</v>
      </c>
      <c r="UUE471" s="265" t="str">
        <f t="shared" si="14761"/>
        <v>Inviable Sanitariamente</v>
      </c>
      <c r="UUF471" s="265" t="str">
        <f t="shared" si="14762"/>
        <v>Inviable Sanitariamente</v>
      </c>
      <c r="UUG471" s="265" t="str">
        <f t="shared" si="14763"/>
        <v>Inviable Sanitariamente</v>
      </c>
      <c r="UUH471" s="265" t="str">
        <f t="shared" si="14764"/>
        <v>Inviable Sanitariamente</v>
      </c>
      <c r="UUI471" s="265" t="str">
        <f t="shared" si="14765"/>
        <v>Inviable Sanitariamente</v>
      </c>
      <c r="UUJ471" s="265" t="str">
        <f t="shared" si="14766"/>
        <v>Inviable Sanitariamente</v>
      </c>
      <c r="UUK471" s="265" t="str">
        <f t="shared" si="14767"/>
        <v>Inviable Sanitariamente</v>
      </c>
      <c r="UUL471" s="265" t="str">
        <f t="shared" si="14768"/>
        <v>Inviable Sanitariamente</v>
      </c>
      <c r="UUM471" s="265" t="str">
        <f t="shared" si="14769"/>
        <v>Inviable Sanitariamente</v>
      </c>
      <c r="UUN471" s="265" t="str">
        <f t="shared" si="14770"/>
        <v>Inviable Sanitariamente</v>
      </c>
      <c r="UUO471" s="265" t="str">
        <f t="shared" si="14771"/>
        <v>Inviable Sanitariamente</v>
      </c>
      <c r="UUP471" s="265" t="str">
        <f t="shared" si="14772"/>
        <v>Inviable Sanitariamente</v>
      </c>
      <c r="UUQ471" s="265" t="str">
        <f t="shared" si="14773"/>
        <v>Inviable Sanitariamente</v>
      </c>
      <c r="UUR471" s="265" t="str">
        <f t="shared" si="14774"/>
        <v>Inviable Sanitariamente</v>
      </c>
      <c r="UUS471" s="265" t="str">
        <f t="shared" si="14775"/>
        <v>Inviable Sanitariamente</v>
      </c>
      <c r="UUT471" s="265" t="str">
        <f t="shared" si="14776"/>
        <v>Inviable Sanitariamente</v>
      </c>
      <c r="UUU471" s="265" t="str">
        <f t="shared" si="14777"/>
        <v>Inviable Sanitariamente</v>
      </c>
      <c r="UUV471" s="265" t="str">
        <f t="shared" si="14778"/>
        <v>Inviable Sanitariamente</v>
      </c>
      <c r="UUW471" s="265" t="str">
        <f t="shared" si="14779"/>
        <v>Inviable Sanitariamente</v>
      </c>
      <c r="UUX471" s="265" t="str">
        <f t="shared" si="14780"/>
        <v>Inviable Sanitariamente</v>
      </c>
      <c r="UUY471" s="265" t="str">
        <f t="shared" si="14781"/>
        <v>Inviable Sanitariamente</v>
      </c>
      <c r="UUZ471" s="265" t="str">
        <f t="shared" si="14782"/>
        <v>Inviable Sanitariamente</v>
      </c>
      <c r="UVA471" s="265" t="str">
        <f t="shared" si="14783"/>
        <v>Inviable Sanitariamente</v>
      </c>
      <c r="UVB471" s="265" t="str">
        <f t="shared" si="14784"/>
        <v>Inviable Sanitariamente</v>
      </c>
      <c r="UVC471" s="265" t="str">
        <f t="shared" si="14785"/>
        <v>Inviable Sanitariamente</v>
      </c>
      <c r="UVD471" s="265" t="str">
        <f t="shared" si="14786"/>
        <v>Inviable Sanitariamente</v>
      </c>
      <c r="UVE471" s="265" t="str">
        <f t="shared" si="14787"/>
        <v>Inviable Sanitariamente</v>
      </c>
      <c r="UVF471" s="265" t="str">
        <f t="shared" si="14788"/>
        <v>Inviable Sanitariamente</v>
      </c>
      <c r="UVG471" s="265" t="str">
        <f t="shared" si="14789"/>
        <v>Inviable Sanitariamente</v>
      </c>
      <c r="UVH471" s="265" t="str">
        <f t="shared" si="14790"/>
        <v>Inviable Sanitariamente</v>
      </c>
      <c r="UVI471" s="265" t="str">
        <f t="shared" si="14791"/>
        <v>Inviable Sanitariamente</v>
      </c>
      <c r="UVJ471" s="265" t="str">
        <f t="shared" si="14792"/>
        <v>Inviable Sanitariamente</v>
      </c>
      <c r="UVK471" s="265" t="str">
        <f t="shared" si="14793"/>
        <v>Inviable Sanitariamente</v>
      </c>
      <c r="UVL471" s="265" t="str">
        <f t="shared" si="14794"/>
        <v>Inviable Sanitariamente</v>
      </c>
      <c r="UVM471" s="265" t="str">
        <f t="shared" si="14795"/>
        <v>Inviable Sanitariamente</v>
      </c>
      <c r="UVN471" s="265" t="str">
        <f t="shared" si="14796"/>
        <v>Inviable Sanitariamente</v>
      </c>
      <c r="UVO471" s="265" t="str">
        <f t="shared" si="14797"/>
        <v>Inviable Sanitariamente</v>
      </c>
      <c r="UVP471" s="265" t="str">
        <f t="shared" si="14798"/>
        <v>Inviable Sanitariamente</v>
      </c>
      <c r="UVQ471" s="265" t="str">
        <f t="shared" si="14799"/>
        <v>Inviable Sanitariamente</v>
      </c>
      <c r="UVR471" s="265" t="str">
        <f t="shared" si="14800"/>
        <v>Inviable Sanitariamente</v>
      </c>
      <c r="UVS471" s="265" t="str">
        <f t="shared" si="14801"/>
        <v>Inviable Sanitariamente</v>
      </c>
      <c r="UVT471" s="265" t="str">
        <f t="shared" si="14802"/>
        <v>Inviable Sanitariamente</v>
      </c>
      <c r="UVU471" s="265" t="str">
        <f t="shared" si="14803"/>
        <v>Inviable Sanitariamente</v>
      </c>
      <c r="UVV471" s="265" t="str">
        <f t="shared" si="14804"/>
        <v>Inviable Sanitariamente</v>
      </c>
      <c r="UVW471" s="265" t="str">
        <f t="shared" si="14805"/>
        <v>Inviable Sanitariamente</v>
      </c>
      <c r="UVX471" s="265" t="str">
        <f t="shared" si="14806"/>
        <v>Inviable Sanitariamente</v>
      </c>
      <c r="UVY471" s="265" t="str">
        <f t="shared" si="14807"/>
        <v>Inviable Sanitariamente</v>
      </c>
      <c r="UVZ471" s="265" t="str">
        <f t="shared" si="14808"/>
        <v>Inviable Sanitariamente</v>
      </c>
      <c r="UWA471" s="265" t="str">
        <f t="shared" si="14809"/>
        <v>Inviable Sanitariamente</v>
      </c>
      <c r="UWB471" s="265" t="str">
        <f t="shared" si="14810"/>
        <v>Inviable Sanitariamente</v>
      </c>
      <c r="UWC471" s="265" t="str">
        <f t="shared" si="14811"/>
        <v>Inviable Sanitariamente</v>
      </c>
      <c r="UWD471" s="265" t="str">
        <f t="shared" si="14812"/>
        <v>Inviable Sanitariamente</v>
      </c>
      <c r="UWE471" s="265" t="str">
        <f t="shared" si="14813"/>
        <v>Inviable Sanitariamente</v>
      </c>
      <c r="UWF471" s="265" t="str">
        <f t="shared" si="14814"/>
        <v>Inviable Sanitariamente</v>
      </c>
      <c r="UWG471" s="265" t="str">
        <f t="shared" si="14815"/>
        <v>Inviable Sanitariamente</v>
      </c>
      <c r="UWH471" s="265" t="str">
        <f t="shared" si="14816"/>
        <v>Inviable Sanitariamente</v>
      </c>
      <c r="UWI471" s="265" t="str">
        <f t="shared" si="14817"/>
        <v>Inviable Sanitariamente</v>
      </c>
      <c r="UWJ471" s="265" t="str">
        <f t="shared" si="14818"/>
        <v>Inviable Sanitariamente</v>
      </c>
      <c r="UWK471" s="265" t="str">
        <f t="shared" si="14819"/>
        <v>Inviable Sanitariamente</v>
      </c>
      <c r="UWL471" s="265" t="str">
        <f t="shared" si="14820"/>
        <v>Inviable Sanitariamente</v>
      </c>
      <c r="UWM471" s="265" t="str">
        <f t="shared" si="14821"/>
        <v>Inviable Sanitariamente</v>
      </c>
      <c r="UWN471" s="265" t="str">
        <f t="shared" si="14822"/>
        <v>Inviable Sanitariamente</v>
      </c>
      <c r="UWO471" s="265" t="str">
        <f t="shared" si="14823"/>
        <v>Inviable Sanitariamente</v>
      </c>
      <c r="UWP471" s="265" t="str">
        <f t="shared" si="14824"/>
        <v>Inviable Sanitariamente</v>
      </c>
      <c r="UWQ471" s="265" t="str">
        <f t="shared" si="14825"/>
        <v>Inviable Sanitariamente</v>
      </c>
      <c r="UWR471" s="265" t="str">
        <f t="shared" si="14826"/>
        <v>Inviable Sanitariamente</v>
      </c>
      <c r="UWS471" s="265" t="str">
        <f t="shared" si="14827"/>
        <v>Inviable Sanitariamente</v>
      </c>
      <c r="UWT471" s="265" t="str">
        <f t="shared" si="14828"/>
        <v>Inviable Sanitariamente</v>
      </c>
      <c r="UWU471" s="265" t="str">
        <f t="shared" si="14829"/>
        <v>Inviable Sanitariamente</v>
      </c>
      <c r="UWV471" s="265" t="str">
        <f t="shared" si="14830"/>
        <v>Inviable Sanitariamente</v>
      </c>
      <c r="UWW471" s="265" t="str">
        <f t="shared" si="14831"/>
        <v>Inviable Sanitariamente</v>
      </c>
      <c r="UWX471" s="265" t="str">
        <f t="shared" si="14832"/>
        <v>Inviable Sanitariamente</v>
      </c>
      <c r="UWY471" s="265" t="str">
        <f t="shared" si="14833"/>
        <v>Inviable Sanitariamente</v>
      </c>
      <c r="UWZ471" s="265" t="str">
        <f t="shared" si="14834"/>
        <v>Inviable Sanitariamente</v>
      </c>
      <c r="UXA471" s="265" t="str">
        <f t="shared" si="14835"/>
        <v>Inviable Sanitariamente</v>
      </c>
      <c r="UXB471" s="265" t="str">
        <f t="shared" si="14836"/>
        <v>Inviable Sanitariamente</v>
      </c>
      <c r="UXC471" s="265" t="str">
        <f t="shared" si="14837"/>
        <v>Inviable Sanitariamente</v>
      </c>
      <c r="UXD471" s="265" t="str">
        <f t="shared" si="14838"/>
        <v>Inviable Sanitariamente</v>
      </c>
      <c r="UXE471" s="265" t="str">
        <f t="shared" si="14839"/>
        <v>Inviable Sanitariamente</v>
      </c>
      <c r="UXF471" s="265" t="str">
        <f t="shared" si="14840"/>
        <v>Inviable Sanitariamente</v>
      </c>
      <c r="UXG471" s="265" t="str">
        <f t="shared" si="14841"/>
        <v>Inviable Sanitariamente</v>
      </c>
      <c r="UXH471" s="265" t="str">
        <f t="shared" si="14842"/>
        <v>Inviable Sanitariamente</v>
      </c>
      <c r="UXI471" s="265" t="str">
        <f t="shared" si="14843"/>
        <v>Inviable Sanitariamente</v>
      </c>
      <c r="UXJ471" s="265" t="str">
        <f t="shared" si="14844"/>
        <v>Inviable Sanitariamente</v>
      </c>
      <c r="UXK471" s="265" t="str">
        <f t="shared" si="14845"/>
        <v>Inviable Sanitariamente</v>
      </c>
      <c r="UXL471" s="265" t="str">
        <f t="shared" si="14846"/>
        <v>Inviable Sanitariamente</v>
      </c>
      <c r="UXM471" s="265" t="str">
        <f t="shared" si="14847"/>
        <v>Inviable Sanitariamente</v>
      </c>
      <c r="UXN471" s="265" t="str">
        <f t="shared" si="14848"/>
        <v>Inviable Sanitariamente</v>
      </c>
      <c r="UXO471" s="265" t="str">
        <f t="shared" si="14849"/>
        <v>Inviable Sanitariamente</v>
      </c>
      <c r="UXP471" s="265" t="str">
        <f t="shared" si="14850"/>
        <v>Inviable Sanitariamente</v>
      </c>
      <c r="UXQ471" s="265" t="str">
        <f t="shared" si="14851"/>
        <v>Inviable Sanitariamente</v>
      </c>
      <c r="UXR471" s="265" t="str">
        <f t="shared" si="14852"/>
        <v>Inviable Sanitariamente</v>
      </c>
      <c r="UXS471" s="265" t="str">
        <f t="shared" si="14853"/>
        <v>Inviable Sanitariamente</v>
      </c>
      <c r="UXT471" s="265" t="str">
        <f t="shared" si="14854"/>
        <v>Inviable Sanitariamente</v>
      </c>
      <c r="UXU471" s="265" t="str">
        <f t="shared" si="14855"/>
        <v>Inviable Sanitariamente</v>
      </c>
      <c r="UXV471" s="265" t="str">
        <f t="shared" si="14856"/>
        <v>Inviable Sanitariamente</v>
      </c>
      <c r="UXW471" s="265" t="str">
        <f t="shared" si="14857"/>
        <v>Inviable Sanitariamente</v>
      </c>
      <c r="UXX471" s="265" t="str">
        <f t="shared" si="14858"/>
        <v>Inviable Sanitariamente</v>
      </c>
      <c r="UXY471" s="265" t="str">
        <f t="shared" si="14859"/>
        <v>Inviable Sanitariamente</v>
      </c>
      <c r="UXZ471" s="265" t="str">
        <f t="shared" si="14860"/>
        <v>Inviable Sanitariamente</v>
      </c>
      <c r="UYA471" s="265" t="str">
        <f t="shared" si="14861"/>
        <v>Inviable Sanitariamente</v>
      </c>
      <c r="UYB471" s="265" t="str">
        <f t="shared" si="14862"/>
        <v>Inviable Sanitariamente</v>
      </c>
      <c r="UYC471" s="265" t="str">
        <f t="shared" si="14863"/>
        <v>Inviable Sanitariamente</v>
      </c>
      <c r="UYD471" s="265" t="str">
        <f t="shared" si="14864"/>
        <v>Inviable Sanitariamente</v>
      </c>
      <c r="UYE471" s="265" t="str">
        <f t="shared" si="14865"/>
        <v>Inviable Sanitariamente</v>
      </c>
      <c r="UYF471" s="265" t="str">
        <f t="shared" si="14866"/>
        <v>Inviable Sanitariamente</v>
      </c>
      <c r="UYG471" s="265" t="str">
        <f t="shared" si="14867"/>
        <v>Inviable Sanitariamente</v>
      </c>
      <c r="UYH471" s="265" t="str">
        <f t="shared" si="14868"/>
        <v>Inviable Sanitariamente</v>
      </c>
      <c r="UYI471" s="265" t="str">
        <f t="shared" si="14869"/>
        <v>Inviable Sanitariamente</v>
      </c>
      <c r="UYJ471" s="265" t="str">
        <f t="shared" si="14870"/>
        <v>Inviable Sanitariamente</v>
      </c>
      <c r="UYK471" s="265" t="str">
        <f t="shared" si="14871"/>
        <v>Inviable Sanitariamente</v>
      </c>
      <c r="UYL471" s="265" t="str">
        <f t="shared" si="14872"/>
        <v>Inviable Sanitariamente</v>
      </c>
      <c r="UYM471" s="265" t="str">
        <f t="shared" si="14873"/>
        <v>Inviable Sanitariamente</v>
      </c>
      <c r="UYN471" s="265" t="str">
        <f t="shared" si="14874"/>
        <v>Inviable Sanitariamente</v>
      </c>
      <c r="UYO471" s="265" t="str">
        <f t="shared" si="14875"/>
        <v>Inviable Sanitariamente</v>
      </c>
      <c r="UYP471" s="265" t="str">
        <f t="shared" si="14876"/>
        <v>Inviable Sanitariamente</v>
      </c>
      <c r="UYQ471" s="265" t="str">
        <f t="shared" si="14877"/>
        <v>Inviable Sanitariamente</v>
      </c>
      <c r="UYR471" s="265" t="str">
        <f t="shared" si="14878"/>
        <v>Inviable Sanitariamente</v>
      </c>
      <c r="UYS471" s="265" t="str">
        <f t="shared" si="14879"/>
        <v>Inviable Sanitariamente</v>
      </c>
      <c r="UYT471" s="265" t="str">
        <f t="shared" si="14880"/>
        <v>Inviable Sanitariamente</v>
      </c>
      <c r="UYU471" s="265" t="str">
        <f t="shared" si="14881"/>
        <v>Inviable Sanitariamente</v>
      </c>
      <c r="UYV471" s="265" t="str">
        <f t="shared" si="14882"/>
        <v>Inviable Sanitariamente</v>
      </c>
      <c r="UYW471" s="265" t="str">
        <f t="shared" si="14883"/>
        <v>Inviable Sanitariamente</v>
      </c>
      <c r="UYX471" s="265" t="str">
        <f t="shared" si="14884"/>
        <v>Inviable Sanitariamente</v>
      </c>
      <c r="UYY471" s="265" t="str">
        <f t="shared" si="14885"/>
        <v>Inviable Sanitariamente</v>
      </c>
      <c r="UYZ471" s="265" t="str">
        <f t="shared" si="14886"/>
        <v>Inviable Sanitariamente</v>
      </c>
      <c r="UZA471" s="265" t="str">
        <f t="shared" si="14887"/>
        <v>Inviable Sanitariamente</v>
      </c>
      <c r="UZB471" s="265" t="str">
        <f t="shared" si="14888"/>
        <v>Inviable Sanitariamente</v>
      </c>
      <c r="UZC471" s="265" t="str">
        <f t="shared" si="14889"/>
        <v>Inviable Sanitariamente</v>
      </c>
      <c r="UZD471" s="265" t="str">
        <f t="shared" si="14890"/>
        <v>Inviable Sanitariamente</v>
      </c>
      <c r="UZE471" s="265" t="str">
        <f t="shared" si="14891"/>
        <v>Inviable Sanitariamente</v>
      </c>
      <c r="UZF471" s="265" t="str">
        <f t="shared" si="14892"/>
        <v>Inviable Sanitariamente</v>
      </c>
      <c r="UZG471" s="265" t="str">
        <f t="shared" si="14893"/>
        <v>Inviable Sanitariamente</v>
      </c>
      <c r="UZH471" s="265" t="str">
        <f t="shared" si="14894"/>
        <v>Inviable Sanitariamente</v>
      </c>
      <c r="UZI471" s="265" t="str">
        <f t="shared" si="14895"/>
        <v>Inviable Sanitariamente</v>
      </c>
      <c r="UZJ471" s="265" t="str">
        <f t="shared" si="14896"/>
        <v>Inviable Sanitariamente</v>
      </c>
      <c r="UZK471" s="265" t="str">
        <f t="shared" si="14897"/>
        <v>Inviable Sanitariamente</v>
      </c>
      <c r="UZL471" s="265" t="str">
        <f t="shared" si="14898"/>
        <v>Inviable Sanitariamente</v>
      </c>
      <c r="UZM471" s="265" t="str">
        <f t="shared" si="14899"/>
        <v>Inviable Sanitariamente</v>
      </c>
      <c r="UZN471" s="265" t="str">
        <f t="shared" si="14900"/>
        <v>Inviable Sanitariamente</v>
      </c>
      <c r="UZO471" s="265" t="str">
        <f t="shared" si="14901"/>
        <v>Inviable Sanitariamente</v>
      </c>
      <c r="UZP471" s="265" t="str">
        <f t="shared" si="14902"/>
        <v>Inviable Sanitariamente</v>
      </c>
      <c r="UZQ471" s="265" t="str">
        <f t="shared" si="14903"/>
        <v>Inviable Sanitariamente</v>
      </c>
      <c r="UZR471" s="265" t="str">
        <f t="shared" si="14904"/>
        <v>Inviable Sanitariamente</v>
      </c>
      <c r="UZS471" s="265" t="str">
        <f t="shared" si="14905"/>
        <v>Inviable Sanitariamente</v>
      </c>
      <c r="UZT471" s="265" t="str">
        <f t="shared" si="14906"/>
        <v>Inviable Sanitariamente</v>
      </c>
      <c r="UZU471" s="265" t="str">
        <f t="shared" si="14907"/>
        <v>Inviable Sanitariamente</v>
      </c>
      <c r="UZV471" s="265" t="str">
        <f t="shared" si="14908"/>
        <v>Inviable Sanitariamente</v>
      </c>
      <c r="UZW471" s="265" t="str">
        <f t="shared" si="14909"/>
        <v>Inviable Sanitariamente</v>
      </c>
      <c r="UZX471" s="265" t="str">
        <f t="shared" si="14910"/>
        <v>Inviable Sanitariamente</v>
      </c>
      <c r="UZY471" s="265" t="str">
        <f t="shared" si="14911"/>
        <v>Inviable Sanitariamente</v>
      </c>
      <c r="UZZ471" s="265" t="str">
        <f t="shared" si="14912"/>
        <v>Inviable Sanitariamente</v>
      </c>
      <c r="VAA471" s="265" t="str">
        <f t="shared" si="14913"/>
        <v>Inviable Sanitariamente</v>
      </c>
      <c r="VAB471" s="265" t="str">
        <f t="shared" si="14914"/>
        <v>Inviable Sanitariamente</v>
      </c>
      <c r="VAC471" s="265" t="str">
        <f t="shared" si="14915"/>
        <v>Inviable Sanitariamente</v>
      </c>
      <c r="VAD471" s="265" t="str">
        <f t="shared" si="14916"/>
        <v>Inviable Sanitariamente</v>
      </c>
      <c r="VAE471" s="265" t="str">
        <f t="shared" si="14917"/>
        <v>Inviable Sanitariamente</v>
      </c>
      <c r="VAF471" s="265" t="str">
        <f t="shared" si="14918"/>
        <v>Inviable Sanitariamente</v>
      </c>
      <c r="VAG471" s="265" t="str">
        <f t="shared" si="14919"/>
        <v>Inviable Sanitariamente</v>
      </c>
      <c r="VAH471" s="265" t="str">
        <f t="shared" si="14920"/>
        <v>Inviable Sanitariamente</v>
      </c>
      <c r="VAI471" s="265" t="str">
        <f t="shared" si="14921"/>
        <v>Inviable Sanitariamente</v>
      </c>
      <c r="VAJ471" s="265" t="str">
        <f t="shared" si="14922"/>
        <v>Inviable Sanitariamente</v>
      </c>
      <c r="VAK471" s="265" t="str">
        <f t="shared" si="14923"/>
        <v>Inviable Sanitariamente</v>
      </c>
      <c r="VAL471" s="265" t="str">
        <f t="shared" si="14924"/>
        <v>Inviable Sanitariamente</v>
      </c>
      <c r="VAM471" s="265" t="str">
        <f t="shared" si="14925"/>
        <v>Inviable Sanitariamente</v>
      </c>
      <c r="VAN471" s="265" t="str">
        <f t="shared" si="14926"/>
        <v>Inviable Sanitariamente</v>
      </c>
      <c r="VAO471" s="265" t="str">
        <f t="shared" si="14927"/>
        <v>Inviable Sanitariamente</v>
      </c>
      <c r="VAP471" s="265" t="str">
        <f t="shared" si="14928"/>
        <v>Inviable Sanitariamente</v>
      </c>
      <c r="VAQ471" s="265" t="str">
        <f t="shared" si="14929"/>
        <v>Inviable Sanitariamente</v>
      </c>
      <c r="VAR471" s="265" t="str">
        <f t="shared" si="14930"/>
        <v>Inviable Sanitariamente</v>
      </c>
      <c r="VAS471" s="265" t="str">
        <f t="shared" si="14931"/>
        <v>Inviable Sanitariamente</v>
      </c>
      <c r="VAT471" s="265" t="str">
        <f t="shared" si="14932"/>
        <v>Inviable Sanitariamente</v>
      </c>
      <c r="VAU471" s="265" t="str">
        <f t="shared" si="14933"/>
        <v>Inviable Sanitariamente</v>
      </c>
      <c r="VAV471" s="265" t="str">
        <f t="shared" si="14934"/>
        <v>Inviable Sanitariamente</v>
      </c>
      <c r="VAW471" s="265" t="str">
        <f t="shared" si="14935"/>
        <v>Inviable Sanitariamente</v>
      </c>
      <c r="VAX471" s="265" t="str">
        <f t="shared" si="14936"/>
        <v>Inviable Sanitariamente</v>
      </c>
      <c r="VAY471" s="265" t="str">
        <f t="shared" si="14937"/>
        <v>Inviable Sanitariamente</v>
      </c>
      <c r="VAZ471" s="265" t="str">
        <f t="shared" si="14938"/>
        <v>Inviable Sanitariamente</v>
      </c>
      <c r="VBA471" s="265" t="str">
        <f t="shared" si="14939"/>
        <v>Inviable Sanitariamente</v>
      </c>
      <c r="VBB471" s="265" t="str">
        <f t="shared" si="14940"/>
        <v>Inviable Sanitariamente</v>
      </c>
      <c r="VBC471" s="265" t="str">
        <f t="shared" si="14941"/>
        <v>Inviable Sanitariamente</v>
      </c>
      <c r="VBD471" s="265" t="str">
        <f t="shared" si="14942"/>
        <v>Inviable Sanitariamente</v>
      </c>
      <c r="VBE471" s="265" t="str">
        <f t="shared" si="14943"/>
        <v>Inviable Sanitariamente</v>
      </c>
      <c r="VBF471" s="265" t="str">
        <f t="shared" si="14944"/>
        <v>Inviable Sanitariamente</v>
      </c>
      <c r="VBG471" s="265" t="str">
        <f t="shared" si="14945"/>
        <v>Inviable Sanitariamente</v>
      </c>
      <c r="VBH471" s="265" t="str">
        <f t="shared" si="14946"/>
        <v>Inviable Sanitariamente</v>
      </c>
      <c r="VBI471" s="265" t="str">
        <f t="shared" si="14947"/>
        <v>Inviable Sanitariamente</v>
      </c>
      <c r="VBJ471" s="265" t="str">
        <f t="shared" si="14948"/>
        <v>Inviable Sanitariamente</v>
      </c>
      <c r="VBK471" s="265" t="str">
        <f t="shared" si="14949"/>
        <v>Inviable Sanitariamente</v>
      </c>
      <c r="VBL471" s="265" t="str">
        <f t="shared" si="14950"/>
        <v>Inviable Sanitariamente</v>
      </c>
      <c r="VBM471" s="265" t="str">
        <f t="shared" si="14951"/>
        <v>Inviable Sanitariamente</v>
      </c>
      <c r="VBN471" s="265" t="str">
        <f t="shared" si="14952"/>
        <v>Inviable Sanitariamente</v>
      </c>
      <c r="VBO471" s="265" t="str">
        <f t="shared" si="14953"/>
        <v>Inviable Sanitariamente</v>
      </c>
      <c r="VBP471" s="265" t="str">
        <f t="shared" si="14954"/>
        <v>Inviable Sanitariamente</v>
      </c>
      <c r="VBQ471" s="265" t="str">
        <f t="shared" si="14955"/>
        <v>Inviable Sanitariamente</v>
      </c>
      <c r="VBR471" s="265" t="str">
        <f t="shared" si="14956"/>
        <v>Inviable Sanitariamente</v>
      </c>
      <c r="VBS471" s="265" t="str">
        <f t="shared" si="14957"/>
        <v>Inviable Sanitariamente</v>
      </c>
      <c r="VBT471" s="265" t="str">
        <f t="shared" si="14958"/>
        <v>Inviable Sanitariamente</v>
      </c>
      <c r="VBU471" s="265" t="str">
        <f t="shared" si="14959"/>
        <v>Inviable Sanitariamente</v>
      </c>
      <c r="VBV471" s="265" t="str">
        <f t="shared" si="14960"/>
        <v>Inviable Sanitariamente</v>
      </c>
      <c r="VBW471" s="265" t="str">
        <f t="shared" si="14961"/>
        <v>Inviable Sanitariamente</v>
      </c>
      <c r="VBX471" s="265" t="str">
        <f t="shared" si="14962"/>
        <v>Inviable Sanitariamente</v>
      </c>
      <c r="VBY471" s="265" t="str">
        <f t="shared" si="14963"/>
        <v>Inviable Sanitariamente</v>
      </c>
      <c r="VBZ471" s="265" t="str">
        <f t="shared" si="14964"/>
        <v>Inviable Sanitariamente</v>
      </c>
      <c r="VCA471" s="265" t="str">
        <f t="shared" si="14965"/>
        <v>Inviable Sanitariamente</v>
      </c>
      <c r="VCB471" s="265" t="str">
        <f t="shared" si="14966"/>
        <v>Inviable Sanitariamente</v>
      </c>
      <c r="VCC471" s="265" t="str">
        <f t="shared" si="14967"/>
        <v>Inviable Sanitariamente</v>
      </c>
      <c r="VCD471" s="265" t="str">
        <f t="shared" si="14968"/>
        <v>Inviable Sanitariamente</v>
      </c>
      <c r="VCE471" s="265" t="str">
        <f t="shared" si="14969"/>
        <v>Inviable Sanitariamente</v>
      </c>
      <c r="VCF471" s="265" t="str">
        <f t="shared" si="14970"/>
        <v>Inviable Sanitariamente</v>
      </c>
      <c r="VCG471" s="265" t="str">
        <f t="shared" si="14971"/>
        <v>Inviable Sanitariamente</v>
      </c>
      <c r="VCH471" s="265" t="str">
        <f t="shared" si="14972"/>
        <v>Inviable Sanitariamente</v>
      </c>
      <c r="VCI471" s="265" t="str">
        <f t="shared" si="14973"/>
        <v>Inviable Sanitariamente</v>
      </c>
      <c r="VCJ471" s="265" t="str">
        <f t="shared" si="14974"/>
        <v>Inviable Sanitariamente</v>
      </c>
      <c r="VCK471" s="265" t="str">
        <f t="shared" si="14975"/>
        <v>Inviable Sanitariamente</v>
      </c>
      <c r="VCL471" s="265" t="str">
        <f t="shared" si="14976"/>
        <v>Inviable Sanitariamente</v>
      </c>
      <c r="VCM471" s="265" t="str">
        <f t="shared" si="14977"/>
        <v>Inviable Sanitariamente</v>
      </c>
      <c r="VCN471" s="265" t="str">
        <f t="shared" si="14978"/>
        <v>Inviable Sanitariamente</v>
      </c>
      <c r="VCO471" s="265" t="str">
        <f t="shared" si="14979"/>
        <v>Inviable Sanitariamente</v>
      </c>
      <c r="VCP471" s="265" t="str">
        <f t="shared" si="14980"/>
        <v>Inviable Sanitariamente</v>
      </c>
      <c r="VCQ471" s="265" t="str">
        <f t="shared" si="14981"/>
        <v>Inviable Sanitariamente</v>
      </c>
      <c r="VCR471" s="265" t="str">
        <f t="shared" si="14982"/>
        <v>Inviable Sanitariamente</v>
      </c>
      <c r="VCS471" s="265" t="str">
        <f t="shared" si="14983"/>
        <v>Inviable Sanitariamente</v>
      </c>
      <c r="VCT471" s="265" t="str">
        <f t="shared" si="14984"/>
        <v>Inviable Sanitariamente</v>
      </c>
      <c r="VCU471" s="265" t="str">
        <f t="shared" si="14985"/>
        <v>Inviable Sanitariamente</v>
      </c>
      <c r="VCV471" s="265" t="str">
        <f t="shared" si="14986"/>
        <v>Inviable Sanitariamente</v>
      </c>
      <c r="VCW471" s="265" t="str">
        <f t="shared" si="14987"/>
        <v>Inviable Sanitariamente</v>
      </c>
      <c r="VCX471" s="265" t="str">
        <f t="shared" si="14988"/>
        <v>Inviable Sanitariamente</v>
      </c>
      <c r="VCY471" s="265" t="str">
        <f t="shared" si="14989"/>
        <v>Inviable Sanitariamente</v>
      </c>
      <c r="VCZ471" s="265" t="str">
        <f t="shared" si="14990"/>
        <v>Inviable Sanitariamente</v>
      </c>
      <c r="VDA471" s="265" t="str">
        <f t="shared" si="14991"/>
        <v>Inviable Sanitariamente</v>
      </c>
      <c r="VDB471" s="265" t="str">
        <f t="shared" si="14992"/>
        <v>Inviable Sanitariamente</v>
      </c>
      <c r="VDC471" s="265" t="str">
        <f t="shared" si="14993"/>
        <v>Inviable Sanitariamente</v>
      </c>
      <c r="VDD471" s="265" t="str">
        <f t="shared" si="14994"/>
        <v>Inviable Sanitariamente</v>
      </c>
      <c r="VDE471" s="265" t="str">
        <f t="shared" si="14995"/>
        <v>Inviable Sanitariamente</v>
      </c>
      <c r="VDF471" s="265" t="str">
        <f t="shared" si="14996"/>
        <v>Inviable Sanitariamente</v>
      </c>
      <c r="VDG471" s="265" t="str">
        <f t="shared" si="14997"/>
        <v>Inviable Sanitariamente</v>
      </c>
      <c r="VDH471" s="265" t="str">
        <f t="shared" si="14998"/>
        <v>Inviable Sanitariamente</v>
      </c>
      <c r="VDI471" s="265" t="str">
        <f t="shared" si="14999"/>
        <v>Inviable Sanitariamente</v>
      </c>
      <c r="VDJ471" s="265" t="str">
        <f t="shared" si="15000"/>
        <v>Inviable Sanitariamente</v>
      </c>
      <c r="VDK471" s="265" t="str">
        <f t="shared" si="15001"/>
        <v>Inviable Sanitariamente</v>
      </c>
      <c r="VDL471" s="265" t="str">
        <f t="shared" si="15002"/>
        <v>Inviable Sanitariamente</v>
      </c>
      <c r="VDM471" s="265" t="str">
        <f t="shared" si="15003"/>
        <v>Inviable Sanitariamente</v>
      </c>
      <c r="VDN471" s="265" t="str">
        <f t="shared" si="15004"/>
        <v>Inviable Sanitariamente</v>
      </c>
      <c r="VDO471" s="265" t="str">
        <f t="shared" si="15005"/>
        <v>Inviable Sanitariamente</v>
      </c>
      <c r="VDP471" s="265" t="str">
        <f t="shared" si="15006"/>
        <v>Inviable Sanitariamente</v>
      </c>
      <c r="VDQ471" s="265" t="str">
        <f t="shared" si="15007"/>
        <v>Inviable Sanitariamente</v>
      </c>
      <c r="VDR471" s="265" t="str">
        <f t="shared" si="15008"/>
        <v>Inviable Sanitariamente</v>
      </c>
      <c r="VDS471" s="265" t="str">
        <f t="shared" si="15009"/>
        <v>Inviable Sanitariamente</v>
      </c>
      <c r="VDT471" s="265" t="str">
        <f t="shared" si="15010"/>
        <v>Inviable Sanitariamente</v>
      </c>
      <c r="VDU471" s="265" t="str">
        <f t="shared" si="15011"/>
        <v>Inviable Sanitariamente</v>
      </c>
      <c r="VDV471" s="265" t="str">
        <f t="shared" si="15012"/>
        <v>Inviable Sanitariamente</v>
      </c>
      <c r="VDW471" s="265" t="str">
        <f t="shared" si="15013"/>
        <v>Inviable Sanitariamente</v>
      </c>
      <c r="VDX471" s="265" t="str">
        <f t="shared" si="15014"/>
        <v>Inviable Sanitariamente</v>
      </c>
      <c r="VDY471" s="265" t="str">
        <f t="shared" si="15015"/>
        <v>Inviable Sanitariamente</v>
      </c>
      <c r="VDZ471" s="265" t="str">
        <f t="shared" si="15016"/>
        <v>Inviable Sanitariamente</v>
      </c>
      <c r="VEA471" s="265" t="str">
        <f t="shared" si="15017"/>
        <v>Inviable Sanitariamente</v>
      </c>
      <c r="VEB471" s="265" t="str">
        <f t="shared" si="15018"/>
        <v>Inviable Sanitariamente</v>
      </c>
      <c r="VEC471" s="265" t="str">
        <f t="shared" si="15019"/>
        <v>Inviable Sanitariamente</v>
      </c>
      <c r="VED471" s="265" t="str">
        <f t="shared" si="15020"/>
        <v>Inviable Sanitariamente</v>
      </c>
      <c r="VEE471" s="265" t="str">
        <f t="shared" si="15021"/>
        <v>Inviable Sanitariamente</v>
      </c>
      <c r="VEF471" s="265" t="str">
        <f t="shared" si="15022"/>
        <v>Inviable Sanitariamente</v>
      </c>
      <c r="VEG471" s="265" t="str">
        <f t="shared" si="15023"/>
        <v>Inviable Sanitariamente</v>
      </c>
      <c r="VEH471" s="265" t="str">
        <f t="shared" si="15024"/>
        <v>Inviable Sanitariamente</v>
      </c>
      <c r="VEI471" s="265" t="str">
        <f t="shared" si="15025"/>
        <v>Inviable Sanitariamente</v>
      </c>
      <c r="VEJ471" s="265" t="str">
        <f t="shared" si="15026"/>
        <v>Inviable Sanitariamente</v>
      </c>
      <c r="VEK471" s="265" t="str">
        <f t="shared" si="15027"/>
        <v>Inviable Sanitariamente</v>
      </c>
      <c r="VEL471" s="265" t="str">
        <f t="shared" si="15028"/>
        <v>Inviable Sanitariamente</v>
      </c>
      <c r="VEM471" s="265" t="str">
        <f t="shared" si="15029"/>
        <v>Inviable Sanitariamente</v>
      </c>
      <c r="VEN471" s="265" t="str">
        <f t="shared" si="15030"/>
        <v>Inviable Sanitariamente</v>
      </c>
      <c r="VEO471" s="265" t="str">
        <f t="shared" si="15031"/>
        <v>Inviable Sanitariamente</v>
      </c>
      <c r="VEP471" s="265" t="str">
        <f t="shared" si="15032"/>
        <v>Inviable Sanitariamente</v>
      </c>
      <c r="VEQ471" s="265" t="str">
        <f t="shared" si="15033"/>
        <v>Inviable Sanitariamente</v>
      </c>
      <c r="VER471" s="265" t="str">
        <f t="shared" si="15034"/>
        <v>Inviable Sanitariamente</v>
      </c>
      <c r="VES471" s="265" t="str">
        <f t="shared" si="15035"/>
        <v>Inviable Sanitariamente</v>
      </c>
      <c r="VET471" s="265" t="str">
        <f t="shared" si="15036"/>
        <v>Inviable Sanitariamente</v>
      </c>
      <c r="VEU471" s="265" t="str">
        <f t="shared" si="15037"/>
        <v>Inviable Sanitariamente</v>
      </c>
      <c r="VEV471" s="265" t="str">
        <f t="shared" si="15038"/>
        <v>Inviable Sanitariamente</v>
      </c>
      <c r="VEW471" s="265" t="str">
        <f t="shared" si="15039"/>
        <v>Inviable Sanitariamente</v>
      </c>
      <c r="VEX471" s="265" t="str">
        <f t="shared" si="15040"/>
        <v>Inviable Sanitariamente</v>
      </c>
      <c r="VEY471" s="265" t="str">
        <f t="shared" si="15041"/>
        <v>Inviable Sanitariamente</v>
      </c>
      <c r="VEZ471" s="265" t="str">
        <f t="shared" si="15042"/>
        <v>Inviable Sanitariamente</v>
      </c>
      <c r="VFA471" s="265" t="str">
        <f t="shared" si="15043"/>
        <v>Inviable Sanitariamente</v>
      </c>
      <c r="VFB471" s="265" t="str">
        <f t="shared" si="15044"/>
        <v>Inviable Sanitariamente</v>
      </c>
      <c r="VFC471" s="265" t="str">
        <f t="shared" si="15045"/>
        <v>Inviable Sanitariamente</v>
      </c>
      <c r="VFD471" s="265" t="str">
        <f t="shared" si="15046"/>
        <v>Inviable Sanitariamente</v>
      </c>
      <c r="VFE471" s="265" t="str">
        <f t="shared" si="15047"/>
        <v>Inviable Sanitariamente</v>
      </c>
      <c r="VFF471" s="265" t="str">
        <f t="shared" si="15048"/>
        <v>Inviable Sanitariamente</v>
      </c>
      <c r="VFG471" s="265" t="str">
        <f t="shared" si="15049"/>
        <v>Inviable Sanitariamente</v>
      </c>
      <c r="VFH471" s="265" t="str">
        <f t="shared" si="15050"/>
        <v>Inviable Sanitariamente</v>
      </c>
      <c r="VFI471" s="265" t="str">
        <f t="shared" si="15051"/>
        <v>Inviable Sanitariamente</v>
      </c>
      <c r="VFJ471" s="265" t="str">
        <f t="shared" si="15052"/>
        <v>Inviable Sanitariamente</v>
      </c>
      <c r="VFK471" s="265" t="str">
        <f t="shared" si="15053"/>
        <v>Inviable Sanitariamente</v>
      </c>
      <c r="VFL471" s="265" t="str">
        <f t="shared" si="15054"/>
        <v>Inviable Sanitariamente</v>
      </c>
      <c r="VFM471" s="265" t="str">
        <f t="shared" si="15055"/>
        <v>Inviable Sanitariamente</v>
      </c>
      <c r="VFN471" s="265" t="str">
        <f t="shared" si="15056"/>
        <v>Inviable Sanitariamente</v>
      </c>
      <c r="VFO471" s="265" t="str">
        <f t="shared" si="15057"/>
        <v>Inviable Sanitariamente</v>
      </c>
      <c r="VFP471" s="265" t="str">
        <f t="shared" si="15058"/>
        <v>Inviable Sanitariamente</v>
      </c>
      <c r="VFQ471" s="265" t="str">
        <f t="shared" si="15059"/>
        <v>Inviable Sanitariamente</v>
      </c>
      <c r="VFR471" s="265" t="str">
        <f t="shared" si="15060"/>
        <v>Inviable Sanitariamente</v>
      </c>
      <c r="VFS471" s="265" t="str">
        <f t="shared" si="15061"/>
        <v>Inviable Sanitariamente</v>
      </c>
      <c r="VFT471" s="265" t="str">
        <f t="shared" si="15062"/>
        <v>Inviable Sanitariamente</v>
      </c>
      <c r="VFU471" s="265" t="str">
        <f t="shared" si="15063"/>
        <v>Inviable Sanitariamente</v>
      </c>
      <c r="VFV471" s="265" t="str">
        <f t="shared" si="15064"/>
        <v>Inviable Sanitariamente</v>
      </c>
      <c r="VFW471" s="265" t="str">
        <f t="shared" si="15065"/>
        <v>Inviable Sanitariamente</v>
      </c>
      <c r="VFX471" s="265" t="str">
        <f t="shared" si="15066"/>
        <v>Inviable Sanitariamente</v>
      </c>
      <c r="VFY471" s="265" t="str">
        <f t="shared" si="15067"/>
        <v>Inviable Sanitariamente</v>
      </c>
      <c r="VFZ471" s="265" t="str">
        <f t="shared" si="15068"/>
        <v>Inviable Sanitariamente</v>
      </c>
      <c r="VGA471" s="265" t="str">
        <f t="shared" si="15069"/>
        <v>Inviable Sanitariamente</v>
      </c>
      <c r="VGB471" s="265" t="str">
        <f t="shared" si="15070"/>
        <v>Inviable Sanitariamente</v>
      </c>
      <c r="VGC471" s="265" t="str">
        <f t="shared" si="15071"/>
        <v>Inviable Sanitariamente</v>
      </c>
      <c r="VGD471" s="265" t="str">
        <f t="shared" si="15072"/>
        <v>Inviable Sanitariamente</v>
      </c>
      <c r="VGE471" s="265" t="str">
        <f t="shared" si="15073"/>
        <v>Inviable Sanitariamente</v>
      </c>
      <c r="VGF471" s="265" t="str">
        <f t="shared" si="15074"/>
        <v>Inviable Sanitariamente</v>
      </c>
      <c r="VGG471" s="265" t="str">
        <f t="shared" si="15075"/>
        <v>Inviable Sanitariamente</v>
      </c>
      <c r="VGH471" s="265" t="str">
        <f t="shared" si="15076"/>
        <v>Inviable Sanitariamente</v>
      </c>
      <c r="VGI471" s="265" t="str">
        <f t="shared" si="15077"/>
        <v>Inviable Sanitariamente</v>
      </c>
      <c r="VGJ471" s="265" t="str">
        <f t="shared" si="15078"/>
        <v>Inviable Sanitariamente</v>
      </c>
      <c r="VGK471" s="265" t="str">
        <f t="shared" si="15079"/>
        <v>Inviable Sanitariamente</v>
      </c>
      <c r="VGL471" s="265" t="str">
        <f t="shared" si="15080"/>
        <v>Inviable Sanitariamente</v>
      </c>
      <c r="VGM471" s="265" t="str">
        <f t="shared" si="15081"/>
        <v>Inviable Sanitariamente</v>
      </c>
      <c r="VGN471" s="265" t="str">
        <f t="shared" si="15082"/>
        <v>Inviable Sanitariamente</v>
      </c>
      <c r="VGO471" s="265" t="str">
        <f t="shared" si="15083"/>
        <v>Inviable Sanitariamente</v>
      </c>
      <c r="VGP471" s="265" t="str">
        <f t="shared" si="15084"/>
        <v>Inviable Sanitariamente</v>
      </c>
      <c r="VGQ471" s="265" t="str">
        <f t="shared" si="15085"/>
        <v>Inviable Sanitariamente</v>
      </c>
      <c r="VGR471" s="265" t="str">
        <f t="shared" si="15086"/>
        <v>Inviable Sanitariamente</v>
      </c>
      <c r="VGS471" s="265" t="str">
        <f t="shared" si="15087"/>
        <v>Inviable Sanitariamente</v>
      </c>
      <c r="VGT471" s="265" t="str">
        <f t="shared" si="15088"/>
        <v>Inviable Sanitariamente</v>
      </c>
      <c r="VGU471" s="265" t="str">
        <f t="shared" si="15089"/>
        <v>Inviable Sanitariamente</v>
      </c>
      <c r="VGV471" s="265" t="str">
        <f t="shared" si="15090"/>
        <v>Inviable Sanitariamente</v>
      </c>
      <c r="VGW471" s="265" t="str">
        <f t="shared" si="15091"/>
        <v>Inviable Sanitariamente</v>
      </c>
      <c r="VGX471" s="265" t="str">
        <f t="shared" si="15092"/>
        <v>Inviable Sanitariamente</v>
      </c>
      <c r="VGY471" s="265" t="str">
        <f t="shared" si="15093"/>
        <v>Inviable Sanitariamente</v>
      </c>
      <c r="VGZ471" s="265" t="str">
        <f t="shared" si="15094"/>
        <v>Inviable Sanitariamente</v>
      </c>
      <c r="VHA471" s="265" t="str">
        <f t="shared" si="15095"/>
        <v>Inviable Sanitariamente</v>
      </c>
      <c r="VHB471" s="265" t="str">
        <f t="shared" si="15096"/>
        <v>Inviable Sanitariamente</v>
      </c>
      <c r="VHC471" s="265" t="str">
        <f t="shared" si="15097"/>
        <v>Inviable Sanitariamente</v>
      </c>
      <c r="VHD471" s="265" t="str">
        <f t="shared" si="15098"/>
        <v>Inviable Sanitariamente</v>
      </c>
      <c r="VHE471" s="265" t="str">
        <f t="shared" si="15099"/>
        <v>Inviable Sanitariamente</v>
      </c>
      <c r="VHF471" s="265" t="str">
        <f t="shared" si="15100"/>
        <v>Inviable Sanitariamente</v>
      </c>
      <c r="VHG471" s="265" t="str">
        <f t="shared" si="15101"/>
        <v>Inviable Sanitariamente</v>
      </c>
      <c r="VHH471" s="265" t="str">
        <f t="shared" si="15102"/>
        <v>Inviable Sanitariamente</v>
      </c>
      <c r="VHI471" s="265" t="str">
        <f t="shared" si="15103"/>
        <v>Inviable Sanitariamente</v>
      </c>
      <c r="VHJ471" s="265" t="str">
        <f t="shared" si="15104"/>
        <v>Inviable Sanitariamente</v>
      </c>
      <c r="VHK471" s="265" t="str">
        <f t="shared" si="15105"/>
        <v>Inviable Sanitariamente</v>
      </c>
      <c r="VHL471" s="265" t="str">
        <f t="shared" si="15106"/>
        <v>Inviable Sanitariamente</v>
      </c>
      <c r="VHM471" s="265" t="str">
        <f t="shared" si="15107"/>
        <v>Inviable Sanitariamente</v>
      </c>
      <c r="VHN471" s="265" t="str">
        <f t="shared" si="15108"/>
        <v>Inviable Sanitariamente</v>
      </c>
      <c r="VHO471" s="265" t="str">
        <f t="shared" si="15109"/>
        <v>Inviable Sanitariamente</v>
      </c>
      <c r="VHP471" s="265" t="str">
        <f t="shared" si="15110"/>
        <v>Inviable Sanitariamente</v>
      </c>
      <c r="VHQ471" s="265" t="str">
        <f t="shared" si="15111"/>
        <v>Inviable Sanitariamente</v>
      </c>
      <c r="VHR471" s="265" t="str">
        <f t="shared" si="15112"/>
        <v>Inviable Sanitariamente</v>
      </c>
      <c r="VHS471" s="265" t="str">
        <f t="shared" si="15113"/>
        <v>Inviable Sanitariamente</v>
      </c>
      <c r="VHT471" s="265" t="str">
        <f t="shared" si="15114"/>
        <v>Inviable Sanitariamente</v>
      </c>
      <c r="VHU471" s="265" t="str">
        <f t="shared" si="15115"/>
        <v>Inviable Sanitariamente</v>
      </c>
      <c r="VHV471" s="265" t="str">
        <f t="shared" si="15116"/>
        <v>Inviable Sanitariamente</v>
      </c>
      <c r="VHW471" s="265" t="str">
        <f t="shared" si="15117"/>
        <v>Inviable Sanitariamente</v>
      </c>
      <c r="VHX471" s="265" t="str">
        <f t="shared" si="15118"/>
        <v>Inviable Sanitariamente</v>
      </c>
      <c r="VHY471" s="265" t="str">
        <f t="shared" si="15119"/>
        <v>Inviable Sanitariamente</v>
      </c>
      <c r="VHZ471" s="265" t="str">
        <f t="shared" si="15120"/>
        <v>Inviable Sanitariamente</v>
      </c>
      <c r="VIA471" s="265" t="str">
        <f t="shared" si="15121"/>
        <v>Inviable Sanitariamente</v>
      </c>
      <c r="VIB471" s="265" t="str">
        <f t="shared" si="15122"/>
        <v>Inviable Sanitariamente</v>
      </c>
      <c r="VIC471" s="265" t="str">
        <f t="shared" si="15123"/>
        <v>Inviable Sanitariamente</v>
      </c>
      <c r="VID471" s="265" t="str">
        <f t="shared" si="15124"/>
        <v>Inviable Sanitariamente</v>
      </c>
      <c r="VIE471" s="265" t="str">
        <f t="shared" si="15125"/>
        <v>Inviable Sanitariamente</v>
      </c>
      <c r="VIF471" s="265" t="str">
        <f t="shared" si="15126"/>
        <v>Inviable Sanitariamente</v>
      </c>
      <c r="VIG471" s="265" t="str">
        <f t="shared" si="15127"/>
        <v>Inviable Sanitariamente</v>
      </c>
      <c r="VIH471" s="265" t="str">
        <f t="shared" si="15128"/>
        <v>Inviable Sanitariamente</v>
      </c>
      <c r="VII471" s="265" t="str">
        <f t="shared" si="15129"/>
        <v>Inviable Sanitariamente</v>
      </c>
      <c r="VIJ471" s="265" t="str">
        <f t="shared" si="15130"/>
        <v>Inviable Sanitariamente</v>
      </c>
      <c r="VIK471" s="265" t="str">
        <f t="shared" si="15131"/>
        <v>Inviable Sanitariamente</v>
      </c>
      <c r="VIL471" s="265" t="str">
        <f t="shared" si="15132"/>
        <v>Inviable Sanitariamente</v>
      </c>
      <c r="VIM471" s="265" t="str">
        <f t="shared" si="15133"/>
        <v>Inviable Sanitariamente</v>
      </c>
      <c r="VIN471" s="265" t="str">
        <f t="shared" si="15134"/>
        <v>Inviable Sanitariamente</v>
      </c>
      <c r="VIO471" s="265" t="str">
        <f t="shared" si="15135"/>
        <v>Inviable Sanitariamente</v>
      </c>
      <c r="VIP471" s="265" t="str">
        <f t="shared" si="15136"/>
        <v>Inviable Sanitariamente</v>
      </c>
      <c r="VIQ471" s="265" t="str">
        <f t="shared" si="15137"/>
        <v>Inviable Sanitariamente</v>
      </c>
      <c r="VIR471" s="265" t="str">
        <f t="shared" si="15138"/>
        <v>Inviable Sanitariamente</v>
      </c>
      <c r="VIS471" s="265" t="str">
        <f t="shared" si="15139"/>
        <v>Inviable Sanitariamente</v>
      </c>
      <c r="VIT471" s="265" t="str">
        <f t="shared" si="15140"/>
        <v>Inviable Sanitariamente</v>
      </c>
      <c r="VIU471" s="265" t="str">
        <f t="shared" si="15141"/>
        <v>Inviable Sanitariamente</v>
      </c>
      <c r="VIV471" s="265" t="str">
        <f t="shared" si="15142"/>
        <v>Inviable Sanitariamente</v>
      </c>
      <c r="VIW471" s="265" t="str">
        <f t="shared" si="15143"/>
        <v>Inviable Sanitariamente</v>
      </c>
      <c r="VIX471" s="265" t="str">
        <f t="shared" si="15144"/>
        <v>Inviable Sanitariamente</v>
      </c>
      <c r="VIY471" s="265" t="str">
        <f t="shared" si="15145"/>
        <v>Inviable Sanitariamente</v>
      </c>
      <c r="VIZ471" s="265" t="str">
        <f t="shared" si="15146"/>
        <v>Inviable Sanitariamente</v>
      </c>
      <c r="VJA471" s="265" t="str">
        <f t="shared" si="15147"/>
        <v>Inviable Sanitariamente</v>
      </c>
      <c r="VJB471" s="265" t="str">
        <f t="shared" si="15148"/>
        <v>Inviable Sanitariamente</v>
      </c>
      <c r="VJC471" s="265" t="str">
        <f t="shared" si="15149"/>
        <v>Inviable Sanitariamente</v>
      </c>
      <c r="VJD471" s="265" t="str">
        <f t="shared" si="15150"/>
        <v>Inviable Sanitariamente</v>
      </c>
      <c r="VJE471" s="265" t="str">
        <f t="shared" si="15151"/>
        <v>Inviable Sanitariamente</v>
      </c>
      <c r="VJF471" s="265" t="str">
        <f t="shared" si="15152"/>
        <v>Inviable Sanitariamente</v>
      </c>
      <c r="VJG471" s="265" t="str">
        <f t="shared" si="15153"/>
        <v>Inviable Sanitariamente</v>
      </c>
      <c r="VJH471" s="265" t="str">
        <f t="shared" si="15154"/>
        <v>Inviable Sanitariamente</v>
      </c>
      <c r="VJI471" s="265" t="str">
        <f t="shared" si="15155"/>
        <v>Inviable Sanitariamente</v>
      </c>
      <c r="VJJ471" s="265" t="str">
        <f t="shared" si="15156"/>
        <v>Inviable Sanitariamente</v>
      </c>
      <c r="VJK471" s="265" t="str">
        <f t="shared" si="15157"/>
        <v>Inviable Sanitariamente</v>
      </c>
      <c r="VJL471" s="265" t="str">
        <f t="shared" si="15158"/>
        <v>Inviable Sanitariamente</v>
      </c>
      <c r="VJM471" s="265" t="str">
        <f t="shared" si="15159"/>
        <v>Inviable Sanitariamente</v>
      </c>
      <c r="VJN471" s="265" t="str">
        <f t="shared" si="15160"/>
        <v>Inviable Sanitariamente</v>
      </c>
      <c r="VJO471" s="265" t="str">
        <f t="shared" si="15161"/>
        <v>Inviable Sanitariamente</v>
      </c>
      <c r="VJP471" s="265" t="str">
        <f t="shared" si="15162"/>
        <v>Inviable Sanitariamente</v>
      </c>
      <c r="VJQ471" s="265" t="str">
        <f t="shared" si="15163"/>
        <v>Inviable Sanitariamente</v>
      </c>
      <c r="VJR471" s="265" t="str">
        <f t="shared" si="15164"/>
        <v>Inviable Sanitariamente</v>
      </c>
      <c r="VJS471" s="265" t="str">
        <f t="shared" si="15165"/>
        <v>Inviable Sanitariamente</v>
      </c>
      <c r="VJT471" s="265" t="str">
        <f t="shared" si="15166"/>
        <v>Inviable Sanitariamente</v>
      </c>
      <c r="VJU471" s="265" t="str">
        <f t="shared" si="15167"/>
        <v>Inviable Sanitariamente</v>
      </c>
      <c r="VJV471" s="265" t="str">
        <f t="shared" si="15168"/>
        <v>Inviable Sanitariamente</v>
      </c>
      <c r="VJW471" s="265" t="str">
        <f t="shared" si="15169"/>
        <v>Inviable Sanitariamente</v>
      </c>
      <c r="VJX471" s="265" t="str">
        <f t="shared" si="15170"/>
        <v>Inviable Sanitariamente</v>
      </c>
      <c r="VJY471" s="265" t="str">
        <f t="shared" si="15171"/>
        <v>Inviable Sanitariamente</v>
      </c>
      <c r="VJZ471" s="265" t="str">
        <f t="shared" si="15172"/>
        <v>Inviable Sanitariamente</v>
      </c>
      <c r="VKA471" s="265" t="str">
        <f t="shared" si="15173"/>
        <v>Inviable Sanitariamente</v>
      </c>
      <c r="VKB471" s="265" t="str">
        <f t="shared" si="15174"/>
        <v>Inviable Sanitariamente</v>
      </c>
      <c r="VKC471" s="265" t="str">
        <f t="shared" si="15175"/>
        <v>Inviable Sanitariamente</v>
      </c>
      <c r="VKD471" s="265" t="str">
        <f t="shared" si="15176"/>
        <v>Inviable Sanitariamente</v>
      </c>
      <c r="VKE471" s="265" t="str">
        <f t="shared" si="15177"/>
        <v>Inviable Sanitariamente</v>
      </c>
      <c r="VKF471" s="265" t="str">
        <f t="shared" si="15178"/>
        <v>Inviable Sanitariamente</v>
      </c>
      <c r="VKG471" s="265" t="str">
        <f t="shared" si="15179"/>
        <v>Inviable Sanitariamente</v>
      </c>
      <c r="VKH471" s="265" t="str">
        <f t="shared" si="15180"/>
        <v>Inviable Sanitariamente</v>
      </c>
      <c r="VKI471" s="265" t="str">
        <f t="shared" si="15181"/>
        <v>Inviable Sanitariamente</v>
      </c>
      <c r="VKJ471" s="265" t="str">
        <f t="shared" si="15182"/>
        <v>Inviable Sanitariamente</v>
      </c>
      <c r="VKK471" s="265" t="str">
        <f t="shared" si="15183"/>
        <v>Inviable Sanitariamente</v>
      </c>
      <c r="VKL471" s="265" t="str">
        <f t="shared" si="15184"/>
        <v>Inviable Sanitariamente</v>
      </c>
      <c r="VKM471" s="265" t="str">
        <f t="shared" si="15185"/>
        <v>Inviable Sanitariamente</v>
      </c>
      <c r="VKN471" s="265" t="str">
        <f t="shared" si="15186"/>
        <v>Inviable Sanitariamente</v>
      </c>
      <c r="VKO471" s="265" t="str">
        <f t="shared" si="15187"/>
        <v>Inviable Sanitariamente</v>
      </c>
      <c r="VKP471" s="265" t="str">
        <f t="shared" si="15188"/>
        <v>Inviable Sanitariamente</v>
      </c>
      <c r="VKQ471" s="265" t="str">
        <f t="shared" si="15189"/>
        <v>Inviable Sanitariamente</v>
      </c>
      <c r="VKR471" s="265" t="str">
        <f t="shared" si="15190"/>
        <v>Inviable Sanitariamente</v>
      </c>
      <c r="VKS471" s="265" t="str">
        <f t="shared" si="15191"/>
        <v>Inviable Sanitariamente</v>
      </c>
      <c r="VKT471" s="265" t="str">
        <f t="shared" si="15192"/>
        <v>Inviable Sanitariamente</v>
      </c>
      <c r="VKU471" s="265" t="str">
        <f t="shared" si="15193"/>
        <v>Inviable Sanitariamente</v>
      </c>
      <c r="VKV471" s="265" t="str">
        <f t="shared" si="15194"/>
        <v>Inviable Sanitariamente</v>
      </c>
      <c r="VKW471" s="265" t="str">
        <f t="shared" si="15195"/>
        <v>Inviable Sanitariamente</v>
      </c>
      <c r="VKX471" s="265" t="str">
        <f t="shared" si="15196"/>
        <v>Inviable Sanitariamente</v>
      </c>
      <c r="VKY471" s="265" t="str">
        <f t="shared" si="15197"/>
        <v>Inviable Sanitariamente</v>
      </c>
      <c r="VKZ471" s="265" t="str">
        <f t="shared" si="15198"/>
        <v>Inviable Sanitariamente</v>
      </c>
      <c r="VLA471" s="265" t="str">
        <f t="shared" si="15199"/>
        <v>Inviable Sanitariamente</v>
      </c>
      <c r="VLB471" s="265" t="str">
        <f t="shared" si="15200"/>
        <v>Inviable Sanitariamente</v>
      </c>
      <c r="VLC471" s="265" t="str">
        <f t="shared" si="15201"/>
        <v>Inviable Sanitariamente</v>
      </c>
      <c r="VLD471" s="265" t="str">
        <f t="shared" si="15202"/>
        <v>Inviable Sanitariamente</v>
      </c>
      <c r="VLE471" s="265" t="str">
        <f t="shared" si="15203"/>
        <v>Inviable Sanitariamente</v>
      </c>
      <c r="VLF471" s="265" t="str">
        <f t="shared" si="15204"/>
        <v>Inviable Sanitariamente</v>
      </c>
      <c r="VLG471" s="265" t="str">
        <f t="shared" si="15205"/>
        <v>Inviable Sanitariamente</v>
      </c>
      <c r="VLH471" s="265" t="str">
        <f t="shared" si="15206"/>
        <v>Inviable Sanitariamente</v>
      </c>
      <c r="VLI471" s="265" t="str">
        <f t="shared" si="15207"/>
        <v>Inviable Sanitariamente</v>
      </c>
      <c r="VLJ471" s="265" t="str">
        <f t="shared" si="15208"/>
        <v>Inviable Sanitariamente</v>
      </c>
      <c r="VLK471" s="265" t="str">
        <f t="shared" si="15209"/>
        <v>Inviable Sanitariamente</v>
      </c>
      <c r="VLL471" s="265" t="str">
        <f t="shared" si="15210"/>
        <v>Inviable Sanitariamente</v>
      </c>
      <c r="VLM471" s="265" t="str">
        <f t="shared" si="15211"/>
        <v>Inviable Sanitariamente</v>
      </c>
      <c r="VLN471" s="265" t="str">
        <f t="shared" si="15212"/>
        <v>Inviable Sanitariamente</v>
      </c>
      <c r="VLO471" s="265" t="str">
        <f t="shared" si="15213"/>
        <v>Inviable Sanitariamente</v>
      </c>
      <c r="VLP471" s="265" t="str">
        <f t="shared" si="15214"/>
        <v>Inviable Sanitariamente</v>
      </c>
      <c r="VLQ471" s="265" t="str">
        <f t="shared" si="15215"/>
        <v>Inviable Sanitariamente</v>
      </c>
      <c r="VLR471" s="265" t="str">
        <f t="shared" si="15216"/>
        <v>Inviable Sanitariamente</v>
      </c>
      <c r="VLS471" s="265" t="str">
        <f t="shared" si="15217"/>
        <v>Inviable Sanitariamente</v>
      </c>
      <c r="VLT471" s="265" t="str">
        <f t="shared" si="15218"/>
        <v>Inviable Sanitariamente</v>
      </c>
      <c r="VLU471" s="265" t="str">
        <f t="shared" si="15219"/>
        <v>Inviable Sanitariamente</v>
      </c>
      <c r="VLV471" s="265" t="str">
        <f t="shared" si="15220"/>
        <v>Inviable Sanitariamente</v>
      </c>
      <c r="VLW471" s="265" t="str">
        <f t="shared" si="15221"/>
        <v>Inviable Sanitariamente</v>
      </c>
      <c r="VLX471" s="265" t="str">
        <f t="shared" si="15222"/>
        <v>Inviable Sanitariamente</v>
      </c>
      <c r="VLY471" s="265" t="str">
        <f t="shared" si="15223"/>
        <v>Inviable Sanitariamente</v>
      </c>
      <c r="VLZ471" s="265" t="str">
        <f t="shared" si="15224"/>
        <v>Inviable Sanitariamente</v>
      </c>
      <c r="VMA471" s="265" t="str">
        <f t="shared" si="15225"/>
        <v>Inviable Sanitariamente</v>
      </c>
      <c r="VMB471" s="265" t="str">
        <f t="shared" si="15226"/>
        <v>Inviable Sanitariamente</v>
      </c>
      <c r="VMC471" s="265" t="str">
        <f t="shared" si="15227"/>
        <v>Inviable Sanitariamente</v>
      </c>
      <c r="VMD471" s="265" t="str">
        <f t="shared" si="15228"/>
        <v>Inviable Sanitariamente</v>
      </c>
      <c r="VME471" s="265" t="str">
        <f t="shared" si="15229"/>
        <v>Inviable Sanitariamente</v>
      </c>
      <c r="VMF471" s="265" t="str">
        <f t="shared" si="15230"/>
        <v>Inviable Sanitariamente</v>
      </c>
      <c r="VMG471" s="265" t="str">
        <f t="shared" si="15231"/>
        <v>Inviable Sanitariamente</v>
      </c>
      <c r="VMH471" s="265" t="str">
        <f t="shared" si="15232"/>
        <v>Inviable Sanitariamente</v>
      </c>
      <c r="VMI471" s="265" t="str">
        <f t="shared" si="15233"/>
        <v>Inviable Sanitariamente</v>
      </c>
      <c r="VMJ471" s="265" t="str">
        <f t="shared" si="15234"/>
        <v>Inviable Sanitariamente</v>
      </c>
      <c r="VMK471" s="265" t="str">
        <f t="shared" si="15235"/>
        <v>Inviable Sanitariamente</v>
      </c>
      <c r="VML471" s="265" t="str">
        <f t="shared" si="15236"/>
        <v>Inviable Sanitariamente</v>
      </c>
      <c r="VMM471" s="265" t="str">
        <f t="shared" si="15237"/>
        <v>Inviable Sanitariamente</v>
      </c>
      <c r="VMN471" s="265" t="str">
        <f t="shared" si="15238"/>
        <v>Inviable Sanitariamente</v>
      </c>
      <c r="VMO471" s="265" t="str">
        <f t="shared" si="15239"/>
        <v>Inviable Sanitariamente</v>
      </c>
      <c r="VMP471" s="265" t="str">
        <f t="shared" si="15240"/>
        <v>Inviable Sanitariamente</v>
      </c>
      <c r="VMQ471" s="265" t="str">
        <f t="shared" si="15241"/>
        <v>Inviable Sanitariamente</v>
      </c>
      <c r="VMR471" s="265" t="str">
        <f t="shared" si="15242"/>
        <v>Inviable Sanitariamente</v>
      </c>
      <c r="VMS471" s="265" t="str">
        <f t="shared" si="15243"/>
        <v>Inviable Sanitariamente</v>
      </c>
      <c r="VMT471" s="265" t="str">
        <f t="shared" si="15244"/>
        <v>Inviable Sanitariamente</v>
      </c>
      <c r="VMU471" s="265" t="str">
        <f t="shared" si="15245"/>
        <v>Inviable Sanitariamente</v>
      </c>
      <c r="VMV471" s="265" t="str">
        <f t="shared" si="15246"/>
        <v>Inviable Sanitariamente</v>
      </c>
      <c r="VMW471" s="265" t="str">
        <f t="shared" si="15247"/>
        <v>Inviable Sanitariamente</v>
      </c>
      <c r="VMX471" s="265" t="str">
        <f t="shared" si="15248"/>
        <v>Inviable Sanitariamente</v>
      </c>
      <c r="VMY471" s="265" t="str">
        <f t="shared" si="15249"/>
        <v>Inviable Sanitariamente</v>
      </c>
      <c r="VMZ471" s="265" t="str">
        <f t="shared" si="15250"/>
        <v>Inviable Sanitariamente</v>
      </c>
      <c r="VNA471" s="265" t="str">
        <f t="shared" si="15251"/>
        <v>Inviable Sanitariamente</v>
      </c>
      <c r="VNB471" s="265" t="str">
        <f t="shared" si="15252"/>
        <v>Inviable Sanitariamente</v>
      </c>
      <c r="VNC471" s="265" t="str">
        <f t="shared" si="15253"/>
        <v>Inviable Sanitariamente</v>
      </c>
      <c r="VND471" s="265" t="str">
        <f t="shared" si="15254"/>
        <v>Inviable Sanitariamente</v>
      </c>
      <c r="VNE471" s="265" t="str">
        <f t="shared" si="15255"/>
        <v>Inviable Sanitariamente</v>
      </c>
      <c r="VNF471" s="265" t="str">
        <f t="shared" si="15256"/>
        <v>Inviable Sanitariamente</v>
      </c>
      <c r="VNG471" s="265" t="str">
        <f t="shared" si="15257"/>
        <v>Inviable Sanitariamente</v>
      </c>
      <c r="VNH471" s="265" t="str">
        <f t="shared" si="15258"/>
        <v>Inviable Sanitariamente</v>
      </c>
      <c r="VNI471" s="265" t="str">
        <f t="shared" si="15259"/>
        <v>Inviable Sanitariamente</v>
      </c>
      <c r="VNJ471" s="265" t="str">
        <f t="shared" si="15260"/>
        <v>Inviable Sanitariamente</v>
      </c>
      <c r="VNK471" s="265" t="str">
        <f t="shared" si="15261"/>
        <v>Inviable Sanitariamente</v>
      </c>
      <c r="VNL471" s="265" t="str">
        <f t="shared" si="15262"/>
        <v>Inviable Sanitariamente</v>
      </c>
      <c r="VNM471" s="265" t="str">
        <f t="shared" si="15263"/>
        <v>Inviable Sanitariamente</v>
      </c>
      <c r="VNN471" s="265" t="str">
        <f t="shared" si="15264"/>
        <v>Inviable Sanitariamente</v>
      </c>
      <c r="VNO471" s="265" t="str">
        <f t="shared" si="15265"/>
        <v>Inviable Sanitariamente</v>
      </c>
      <c r="VNP471" s="265" t="str">
        <f t="shared" si="15266"/>
        <v>Inviable Sanitariamente</v>
      </c>
      <c r="VNQ471" s="265" t="str">
        <f t="shared" si="15267"/>
        <v>Inviable Sanitariamente</v>
      </c>
      <c r="VNR471" s="265" t="str">
        <f t="shared" si="15268"/>
        <v>Inviable Sanitariamente</v>
      </c>
      <c r="VNS471" s="265" t="str">
        <f t="shared" si="15269"/>
        <v>Inviable Sanitariamente</v>
      </c>
      <c r="VNT471" s="265" t="str">
        <f t="shared" si="15270"/>
        <v>Inviable Sanitariamente</v>
      </c>
      <c r="VNU471" s="265" t="str">
        <f t="shared" si="15271"/>
        <v>Inviable Sanitariamente</v>
      </c>
      <c r="VNV471" s="265" t="str">
        <f t="shared" si="15272"/>
        <v>Inviable Sanitariamente</v>
      </c>
      <c r="VNW471" s="265" t="str">
        <f t="shared" si="15273"/>
        <v>Inviable Sanitariamente</v>
      </c>
      <c r="VNX471" s="265" t="str">
        <f t="shared" si="15274"/>
        <v>Inviable Sanitariamente</v>
      </c>
      <c r="VNY471" s="265" t="str">
        <f t="shared" si="15275"/>
        <v>Inviable Sanitariamente</v>
      </c>
      <c r="VNZ471" s="265" t="str">
        <f t="shared" si="15276"/>
        <v>Inviable Sanitariamente</v>
      </c>
      <c r="VOA471" s="265" t="str">
        <f t="shared" si="15277"/>
        <v>Inviable Sanitariamente</v>
      </c>
      <c r="VOB471" s="265" t="str">
        <f t="shared" si="15278"/>
        <v>Inviable Sanitariamente</v>
      </c>
      <c r="VOC471" s="265" t="str">
        <f t="shared" si="15279"/>
        <v>Inviable Sanitariamente</v>
      </c>
      <c r="VOD471" s="265" t="str">
        <f t="shared" si="15280"/>
        <v>Inviable Sanitariamente</v>
      </c>
      <c r="VOE471" s="265" t="str">
        <f t="shared" si="15281"/>
        <v>Inviable Sanitariamente</v>
      </c>
      <c r="VOF471" s="265" t="str">
        <f t="shared" si="15282"/>
        <v>Inviable Sanitariamente</v>
      </c>
      <c r="VOG471" s="265" t="str">
        <f t="shared" si="15283"/>
        <v>Inviable Sanitariamente</v>
      </c>
      <c r="VOH471" s="265" t="str">
        <f t="shared" si="15284"/>
        <v>Inviable Sanitariamente</v>
      </c>
      <c r="VOI471" s="265" t="str">
        <f t="shared" si="15285"/>
        <v>Inviable Sanitariamente</v>
      </c>
      <c r="VOJ471" s="265" t="str">
        <f t="shared" si="15286"/>
        <v>Inviable Sanitariamente</v>
      </c>
      <c r="VOK471" s="265" t="str">
        <f t="shared" si="15287"/>
        <v>Inviable Sanitariamente</v>
      </c>
      <c r="VOL471" s="265" t="str">
        <f t="shared" si="15288"/>
        <v>Inviable Sanitariamente</v>
      </c>
      <c r="VOM471" s="265" t="str">
        <f t="shared" si="15289"/>
        <v>Inviable Sanitariamente</v>
      </c>
      <c r="VON471" s="265" t="str">
        <f t="shared" si="15290"/>
        <v>Inviable Sanitariamente</v>
      </c>
      <c r="VOO471" s="265" t="str">
        <f t="shared" si="15291"/>
        <v>Inviable Sanitariamente</v>
      </c>
      <c r="VOP471" s="265" t="str">
        <f t="shared" si="15292"/>
        <v>Inviable Sanitariamente</v>
      </c>
      <c r="VOQ471" s="265" t="str">
        <f t="shared" si="15293"/>
        <v>Inviable Sanitariamente</v>
      </c>
      <c r="VOR471" s="265" t="str">
        <f t="shared" si="15294"/>
        <v>Inviable Sanitariamente</v>
      </c>
      <c r="VOS471" s="265" t="str">
        <f t="shared" si="15295"/>
        <v>Inviable Sanitariamente</v>
      </c>
      <c r="VOT471" s="265" t="str">
        <f t="shared" si="15296"/>
        <v>Inviable Sanitariamente</v>
      </c>
      <c r="VOU471" s="265" t="str">
        <f t="shared" si="15297"/>
        <v>Inviable Sanitariamente</v>
      </c>
      <c r="VOV471" s="265" t="str">
        <f t="shared" si="15298"/>
        <v>Inviable Sanitariamente</v>
      </c>
      <c r="VOW471" s="265" t="str">
        <f t="shared" si="15299"/>
        <v>Inviable Sanitariamente</v>
      </c>
      <c r="VOX471" s="265" t="str">
        <f t="shared" si="15300"/>
        <v>Inviable Sanitariamente</v>
      </c>
      <c r="VOY471" s="265" t="str">
        <f t="shared" si="15301"/>
        <v>Inviable Sanitariamente</v>
      </c>
      <c r="VOZ471" s="265" t="str">
        <f t="shared" si="15302"/>
        <v>Inviable Sanitariamente</v>
      </c>
      <c r="VPA471" s="265" t="str">
        <f t="shared" si="15303"/>
        <v>Inviable Sanitariamente</v>
      </c>
      <c r="VPB471" s="265" t="str">
        <f t="shared" si="15304"/>
        <v>Inviable Sanitariamente</v>
      </c>
      <c r="VPC471" s="265" t="str">
        <f t="shared" si="15305"/>
        <v>Inviable Sanitariamente</v>
      </c>
      <c r="VPD471" s="265" t="str">
        <f t="shared" si="15306"/>
        <v>Inviable Sanitariamente</v>
      </c>
      <c r="VPE471" s="265" t="str">
        <f t="shared" si="15307"/>
        <v>Inviable Sanitariamente</v>
      </c>
      <c r="VPF471" s="265" t="str">
        <f t="shared" si="15308"/>
        <v>Inviable Sanitariamente</v>
      </c>
      <c r="VPG471" s="265" t="str">
        <f t="shared" si="15309"/>
        <v>Inviable Sanitariamente</v>
      </c>
      <c r="VPH471" s="265" t="str">
        <f t="shared" si="15310"/>
        <v>Inviable Sanitariamente</v>
      </c>
      <c r="VPI471" s="265" t="str">
        <f t="shared" si="15311"/>
        <v>Inviable Sanitariamente</v>
      </c>
      <c r="VPJ471" s="265" t="str">
        <f t="shared" si="15312"/>
        <v>Inviable Sanitariamente</v>
      </c>
      <c r="VPK471" s="265" t="str">
        <f t="shared" si="15313"/>
        <v>Inviable Sanitariamente</v>
      </c>
      <c r="VPL471" s="265" t="str">
        <f t="shared" si="15314"/>
        <v>Inviable Sanitariamente</v>
      </c>
      <c r="VPM471" s="265" t="str">
        <f t="shared" si="15315"/>
        <v>Inviable Sanitariamente</v>
      </c>
      <c r="VPN471" s="265" t="str">
        <f t="shared" si="15316"/>
        <v>Inviable Sanitariamente</v>
      </c>
      <c r="VPO471" s="265" t="str">
        <f t="shared" si="15317"/>
        <v>Inviable Sanitariamente</v>
      </c>
      <c r="VPP471" s="265" t="str">
        <f t="shared" si="15318"/>
        <v>Inviable Sanitariamente</v>
      </c>
      <c r="VPQ471" s="265" t="str">
        <f t="shared" si="15319"/>
        <v>Inviable Sanitariamente</v>
      </c>
      <c r="VPR471" s="265" t="str">
        <f t="shared" si="15320"/>
        <v>Inviable Sanitariamente</v>
      </c>
      <c r="VPS471" s="265" t="str">
        <f t="shared" si="15321"/>
        <v>Inviable Sanitariamente</v>
      </c>
      <c r="VPT471" s="265" t="str">
        <f t="shared" si="15322"/>
        <v>Inviable Sanitariamente</v>
      </c>
      <c r="VPU471" s="265" t="str">
        <f t="shared" si="15323"/>
        <v>Inviable Sanitariamente</v>
      </c>
      <c r="VPV471" s="265" t="str">
        <f t="shared" si="15324"/>
        <v>Inviable Sanitariamente</v>
      </c>
      <c r="VPW471" s="265" t="str">
        <f t="shared" si="15325"/>
        <v>Inviable Sanitariamente</v>
      </c>
      <c r="VPX471" s="265" t="str">
        <f t="shared" si="15326"/>
        <v>Inviable Sanitariamente</v>
      </c>
      <c r="VPY471" s="265" t="str">
        <f t="shared" si="15327"/>
        <v>Inviable Sanitariamente</v>
      </c>
      <c r="VPZ471" s="265" t="str">
        <f t="shared" si="15328"/>
        <v>Inviable Sanitariamente</v>
      </c>
      <c r="VQA471" s="265" t="str">
        <f t="shared" si="15329"/>
        <v>Inviable Sanitariamente</v>
      </c>
      <c r="VQB471" s="265" t="str">
        <f t="shared" si="15330"/>
        <v>Inviable Sanitariamente</v>
      </c>
      <c r="VQC471" s="265" t="str">
        <f t="shared" si="15331"/>
        <v>Inviable Sanitariamente</v>
      </c>
      <c r="VQD471" s="265" t="str">
        <f t="shared" si="15332"/>
        <v>Inviable Sanitariamente</v>
      </c>
      <c r="VQE471" s="265" t="str">
        <f t="shared" si="15333"/>
        <v>Inviable Sanitariamente</v>
      </c>
      <c r="VQF471" s="265" t="str">
        <f t="shared" si="15334"/>
        <v>Inviable Sanitariamente</v>
      </c>
      <c r="VQG471" s="265" t="str">
        <f t="shared" si="15335"/>
        <v>Inviable Sanitariamente</v>
      </c>
      <c r="VQH471" s="265" t="str">
        <f t="shared" si="15336"/>
        <v>Inviable Sanitariamente</v>
      </c>
      <c r="VQI471" s="265" t="str">
        <f t="shared" si="15337"/>
        <v>Inviable Sanitariamente</v>
      </c>
      <c r="VQJ471" s="265" t="str">
        <f t="shared" si="15338"/>
        <v>Inviable Sanitariamente</v>
      </c>
      <c r="VQK471" s="265" t="str">
        <f t="shared" si="15339"/>
        <v>Inviable Sanitariamente</v>
      </c>
      <c r="VQL471" s="265" t="str">
        <f t="shared" si="15340"/>
        <v>Inviable Sanitariamente</v>
      </c>
      <c r="VQM471" s="265" t="str">
        <f t="shared" si="15341"/>
        <v>Inviable Sanitariamente</v>
      </c>
      <c r="VQN471" s="265" t="str">
        <f t="shared" si="15342"/>
        <v>Inviable Sanitariamente</v>
      </c>
      <c r="VQO471" s="265" t="str">
        <f t="shared" si="15343"/>
        <v>Inviable Sanitariamente</v>
      </c>
      <c r="VQP471" s="265" t="str">
        <f t="shared" si="15344"/>
        <v>Inviable Sanitariamente</v>
      </c>
      <c r="VQQ471" s="265" t="str">
        <f t="shared" si="15345"/>
        <v>Inviable Sanitariamente</v>
      </c>
      <c r="VQR471" s="265" t="str">
        <f t="shared" si="15346"/>
        <v>Inviable Sanitariamente</v>
      </c>
      <c r="VQS471" s="265" t="str">
        <f t="shared" si="15347"/>
        <v>Inviable Sanitariamente</v>
      </c>
      <c r="VQT471" s="265" t="str">
        <f t="shared" si="15348"/>
        <v>Inviable Sanitariamente</v>
      </c>
      <c r="VQU471" s="265" t="str">
        <f t="shared" si="15349"/>
        <v>Inviable Sanitariamente</v>
      </c>
      <c r="VQV471" s="265" t="str">
        <f t="shared" si="15350"/>
        <v>Inviable Sanitariamente</v>
      </c>
      <c r="VQW471" s="265" t="str">
        <f t="shared" si="15351"/>
        <v>Inviable Sanitariamente</v>
      </c>
      <c r="VQX471" s="265" t="str">
        <f t="shared" si="15352"/>
        <v>Inviable Sanitariamente</v>
      </c>
      <c r="VQY471" s="265" t="str">
        <f t="shared" si="15353"/>
        <v>Inviable Sanitariamente</v>
      </c>
      <c r="VQZ471" s="265" t="str">
        <f t="shared" si="15354"/>
        <v>Inviable Sanitariamente</v>
      </c>
      <c r="VRA471" s="265" t="str">
        <f t="shared" si="15355"/>
        <v>Inviable Sanitariamente</v>
      </c>
      <c r="VRB471" s="265" t="str">
        <f t="shared" si="15356"/>
        <v>Inviable Sanitariamente</v>
      </c>
      <c r="VRC471" s="265" t="str">
        <f t="shared" si="15357"/>
        <v>Inviable Sanitariamente</v>
      </c>
      <c r="VRD471" s="265" t="str">
        <f t="shared" si="15358"/>
        <v>Inviable Sanitariamente</v>
      </c>
      <c r="VRE471" s="265" t="str">
        <f t="shared" si="15359"/>
        <v>Inviable Sanitariamente</v>
      </c>
      <c r="VRF471" s="265" t="str">
        <f t="shared" si="15360"/>
        <v>Inviable Sanitariamente</v>
      </c>
      <c r="VRG471" s="265" t="str">
        <f t="shared" si="15361"/>
        <v>Inviable Sanitariamente</v>
      </c>
      <c r="VRH471" s="265" t="str">
        <f t="shared" si="15362"/>
        <v>Inviable Sanitariamente</v>
      </c>
      <c r="VRI471" s="265" t="str">
        <f t="shared" si="15363"/>
        <v>Inviable Sanitariamente</v>
      </c>
      <c r="VRJ471" s="265" t="str">
        <f t="shared" si="15364"/>
        <v>Inviable Sanitariamente</v>
      </c>
      <c r="VRK471" s="265" t="str">
        <f t="shared" si="15365"/>
        <v>Inviable Sanitariamente</v>
      </c>
      <c r="VRL471" s="265" t="str">
        <f t="shared" si="15366"/>
        <v>Inviable Sanitariamente</v>
      </c>
      <c r="VRM471" s="265" t="str">
        <f t="shared" si="15367"/>
        <v>Inviable Sanitariamente</v>
      </c>
      <c r="VRN471" s="265" t="str">
        <f t="shared" si="15368"/>
        <v>Inviable Sanitariamente</v>
      </c>
      <c r="VRO471" s="265" t="str">
        <f t="shared" si="15369"/>
        <v>Inviable Sanitariamente</v>
      </c>
      <c r="VRP471" s="265" t="str">
        <f t="shared" si="15370"/>
        <v>Inviable Sanitariamente</v>
      </c>
      <c r="VRQ471" s="265" t="str">
        <f t="shared" si="15371"/>
        <v>Inviable Sanitariamente</v>
      </c>
      <c r="VRR471" s="265" t="str">
        <f t="shared" si="15372"/>
        <v>Inviable Sanitariamente</v>
      </c>
      <c r="VRS471" s="265" t="str">
        <f t="shared" si="15373"/>
        <v>Inviable Sanitariamente</v>
      </c>
      <c r="VRT471" s="265" t="str">
        <f t="shared" si="15374"/>
        <v>Inviable Sanitariamente</v>
      </c>
      <c r="VRU471" s="265" t="str">
        <f t="shared" si="15375"/>
        <v>Inviable Sanitariamente</v>
      </c>
      <c r="VRV471" s="265" t="str">
        <f t="shared" si="15376"/>
        <v>Inviable Sanitariamente</v>
      </c>
      <c r="VRW471" s="265" t="str">
        <f t="shared" si="15377"/>
        <v>Inviable Sanitariamente</v>
      </c>
      <c r="VRX471" s="265" t="str">
        <f t="shared" si="15378"/>
        <v>Inviable Sanitariamente</v>
      </c>
      <c r="VRY471" s="265" t="str">
        <f t="shared" si="15379"/>
        <v>Inviable Sanitariamente</v>
      </c>
      <c r="VRZ471" s="265" t="str">
        <f t="shared" si="15380"/>
        <v>Inviable Sanitariamente</v>
      </c>
      <c r="VSA471" s="265" t="str">
        <f t="shared" si="15381"/>
        <v>Inviable Sanitariamente</v>
      </c>
      <c r="VSB471" s="265" t="str">
        <f t="shared" si="15382"/>
        <v>Inviable Sanitariamente</v>
      </c>
      <c r="VSC471" s="265" t="str">
        <f t="shared" si="15383"/>
        <v>Inviable Sanitariamente</v>
      </c>
      <c r="VSD471" s="265" t="str">
        <f t="shared" si="15384"/>
        <v>Inviable Sanitariamente</v>
      </c>
      <c r="VSE471" s="265" t="str">
        <f t="shared" si="15385"/>
        <v>Inviable Sanitariamente</v>
      </c>
      <c r="VSF471" s="265" t="str">
        <f t="shared" si="15386"/>
        <v>Inviable Sanitariamente</v>
      </c>
      <c r="VSG471" s="265" t="str">
        <f t="shared" si="15387"/>
        <v>Inviable Sanitariamente</v>
      </c>
      <c r="VSH471" s="265" t="str">
        <f t="shared" si="15388"/>
        <v>Inviable Sanitariamente</v>
      </c>
      <c r="VSI471" s="265" t="str">
        <f t="shared" si="15389"/>
        <v>Inviable Sanitariamente</v>
      </c>
      <c r="VSJ471" s="265" t="str">
        <f t="shared" si="15390"/>
        <v>Inviable Sanitariamente</v>
      </c>
      <c r="VSK471" s="265" t="str">
        <f t="shared" si="15391"/>
        <v>Inviable Sanitariamente</v>
      </c>
      <c r="VSL471" s="265" t="str">
        <f t="shared" si="15392"/>
        <v>Inviable Sanitariamente</v>
      </c>
      <c r="VSM471" s="265" t="str">
        <f t="shared" si="15393"/>
        <v>Inviable Sanitariamente</v>
      </c>
      <c r="VSN471" s="265" t="str">
        <f t="shared" si="15394"/>
        <v>Inviable Sanitariamente</v>
      </c>
      <c r="VSO471" s="265" t="str">
        <f t="shared" si="15395"/>
        <v>Inviable Sanitariamente</v>
      </c>
      <c r="VSP471" s="265" t="str">
        <f t="shared" si="15396"/>
        <v>Inviable Sanitariamente</v>
      </c>
      <c r="VSQ471" s="265" t="str">
        <f t="shared" si="15397"/>
        <v>Inviable Sanitariamente</v>
      </c>
      <c r="VSR471" s="265" t="str">
        <f t="shared" si="15398"/>
        <v>Inviable Sanitariamente</v>
      </c>
      <c r="VSS471" s="265" t="str">
        <f t="shared" si="15399"/>
        <v>Inviable Sanitariamente</v>
      </c>
      <c r="VST471" s="265" t="str">
        <f t="shared" si="15400"/>
        <v>Inviable Sanitariamente</v>
      </c>
      <c r="VSU471" s="265" t="str">
        <f t="shared" si="15401"/>
        <v>Inviable Sanitariamente</v>
      </c>
      <c r="VSV471" s="265" t="str">
        <f t="shared" si="15402"/>
        <v>Inviable Sanitariamente</v>
      </c>
      <c r="VSW471" s="265" t="str">
        <f t="shared" si="15403"/>
        <v>Inviable Sanitariamente</v>
      </c>
      <c r="VSX471" s="265" t="str">
        <f t="shared" si="15404"/>
        <v>Inviable Sanitariamente</v>
      </c>
      <c r="VSY471" s="265" t="str">
        <f t="shared" si="15405"/>
        <v>Inviable Sanitariamente</v>
      </c>
      <c r="VSZ471" s="265" t="str">
        <f t="shared" si="15406"/>
        <v>Inviable Sanitariamente</v>
      </c>
      <c r="VTA471" s="265" t="str">
        <f t="shared" si="15407"/>
        <v>Inviable Sanitariamente</v>
      </c>
      <c r="VTB471" s="265" t="str">
        <f t="shared" si="15408"/>
        <v>Inviable Sanitariamente</v>
      </c>
      <c r="VTC471" s="265" t="str">
        <f t="shared" si="15409"/>
        <v>Inviable Sanitariamente</v>
      </c>
      <c r="VTD471" s="265" t="str">
        <f t="shared" si="15410"/>
        <v>Inviable Sanitariamente</v>
      </c>
      <c r="VTE471" s="265" t="str">
        <f t="shared" si="15411"/>
        <v>Inviable Sanitariamente</v>
      </c>
      <c r="VTF471" s="265" t="str">
        <f t="shared" si="15412"/>
        <v>Inviable Sanitariamente</v>
      </c>
      <c r="VTG471" s="265" t="str">
        <f t="shared" si="15413"/>
        <v>Inviable Sanitariamente</v>
      </c>
      <c r="VTH471" s="265" t="str">
        <f t="shared" si="15414"/>
        <v>Inviable Sanitariamente</v>
      </c>
      <c r="VTI471" s="265" t="str">
        <f t="shared" si="15415"/>
        <v>Inviable Sanitariamente</v>
      </c>
      <c r="VTJ471" s="265" t="str">
        <f t="shared" si="15416"/>
        <v>Inviable Sanitariamente</v>
      </c>
      <c r="VTK471" s="265" t="str">
        <f t="shared" si="15417"/>
        <v>Inviable Sanitariamente</v>
      </c>
      <c r="VTL471" s="265" t="str">
        <f t="shared" si="15418"/>
        <v>Inviable Sanitariamente</v>
      </c>
      <c r="VTM471" s="265" t="str">
        <f t="shared" si="15419"/>
        <v>Inviable Sanitariamente</v>
      </c>
      <c r="VTN471" s="265" t="str">
        <f t="shared" si="15420"/>
        <v>Inviable Sanitariamente</v>
      </c>
      <c r="VTO471" s="265" t="str">
        <f t="shared" si="15421"/>
        <v>Inviable Sanitariamente</v>
      </c>
      <c r="VTP471" s="265" t="str">
        <f t="shared" si="15422"/>
        <v>Inviable Sanitariamente</v>
      </c>
      <c r="VTQ471" s="265" t="str">
        <f t="shared" si="15423"/>
        <v>Inviable Sanitariamente</v>
      </c>
      <c r="VTR471" s="265" t="str">
        <f t="shared" si="15424"/>
        <v>Inviable Sanitariamente</v>
      </c>
      <c r="VTS471" s="265" t="str">
        <f t="shared" si="15425"/>
        <v>Inviable Sanitariamente</v>
      </c>
      <c r="VTT471" s="265" t="str">
        <f t="shared" si="15426"/>
        <v>Inviable Sanitariamente</v>
      </c>
      <c r="VTU471" s="265" t="str">
        <f t="shared" si="15427"/>
        <v>Inviable Sanitariamente</v>
      </c>
      <c r="VTV471" s="265" t="str">
        <f t="shared" si="15428"/>
        <v>Inviable Sanitariamente</v>
      </c>
      <c r="VTW471" s="265" t="str">
        <f t="shared" si="15429"/>
        <v>Inviable Sanitariamente</v>
      </c>
      <c r="VTX471" s="265" t="str">
        <f t="shared" si="15430"/>
        <v>Inviable Sanitariamente</v>
      </c>
      <c r="VTY471" s="265" t="str">
        <f t="shared" si="15431"/>
        <v>Inviable Sanitariamente</v>
      </c>
      <c r="VTZ471" s="265" t="str">
        <f t="shared" si="15432"/>
        <v>Inviable Sanitariamente</v>
      </c>
      <c r="VUA471" s="265" t="str">
        <f t="shared" si="15433"/>
        <v>Inviable Sanitariamente</v>
      </c>
      <c r="VUB471" s="265" t="str">
        <f t="shared" si="15434"/>
        <v>Inviable Sanitariamente</v>
      </c>
      <c r="VUC471" s="265" t="str">
        <f t="shared" si="15435"/>
        <v>Inviable Sanitariamente</v>
      </c>
      <c r="VUD471" s="265" t="str">
        <f t="shared" si="15436"/>
        <v>Inviable Sanitariamente</v>
      </c>
      <c r="VUE471" s="265" t="str">
        <f t="shared" si="15437"/>
        <v>Inviable Sanitariamente</v>
      </c>
      <c r="VUF471" s="265" t="str">
        <f t="shared" si="15438"/>
        <v>Inviable Sanitariamente</v>
      </c>
      <c r="VUG471" s="265" t="str">
        <f t="shared" si="15439"/>
        <v>Inviable Sanitariamente</v>
      </c>
      <c r="VUH471" s="265" t="str">
        <f t="shared" si="15440"/>
        <v>Inviable Sanitariamente</v>
      </c>
      <c r="VUI471" s="265" t="str">
        <f t="shared" si="15441"/>
        <v>Inviable Sanitariamente</v>
      </c>
      <c r="VUJ471" s="265" t="str">
        <f t="shared" si="15442"/>
        <v>Inviable Sanitariamente</v>
      </c>
      <c r="VUK471" s="265" t="str">
        <f t="shared" si="15443"/>
        <v>Inviable Sanitariamente</v>
      </c>
      <c r="VUL471" s="265" t="str">
        <f t="shared" si="15444"/>
        <v>Inviable Sanitariamente</v>
      </c>
      <c r="VUM471" s="265" t="str">
        <f t="shared" si="15445"/>
        <v>Inviable Sanitariamente</v>
      </c>
      <c r="VUN471" s="265" t="str">
        <f t="shared" si="15446"/>
        <v>Inviable Sanitariamente</v>
      </c>
      <c r="VUO471" s="265" t="str">
        <f t="shared" si="15447"/>
        <v>Inviable Sanitariamente</v>
      </c>
      <c r="VUP471" s="265" t="str">
        <f t="shared" si="15448"/>
        <v>Inviable Sanitariamente</v>
      </c>
      <c r="VUQ471" s="265" t="str">
        <f t="shared" si="15449"/>
        <v>Inviable Sanitariamente</v>
      </c>
      <c r="VUR471" s="265" t="str">
        <f t="shared" si="15450"/>
        <v>Inviable Sanitariamente</v>
      </c>
      <c r="VUS471" s="265" t="str">
        <f t="shared" si="15451"/>
        <v>Inviable Sanitariamente</v>
      </c>
      <c r="VUT471" s="265" t="str">
        <f t="shared" si="15452"/>
        <v>Inviable Sanitariamente</v>
      </c>
      <c r="VUU471" s="265" t="str">
        <f t="shared" si="15453"/>
        <v>Inviable Sanitariamente</v>
      </c>
      <c r="VUV471" s="265" t="str">
        <f t="shared" si="15454"/>
        <v>Inviable Sanitariamente</v>
      </c>
      <c r="VUW471" s="265" t="str">
        <f t="shared" si="15455"/>
        <v>Inviable Sanitariamente</v>
      </c>
      <c r="VUX471" s="265" t="str">
        <f t="shared" si="15456"/>
        <v>Inviable Sanitariamente</v>
      </c>
      <c r="VUY471" s="265" t="str">
        <f t="shared" si="15457"/>
        <v>Inviable Sanitariamente</v>
      </c>
      <c r="VUZ471" s="265" t="str">
        <f t="shared" si="15458"/>
        <v>Inviable Sanitariamente</v>
      </c>
      <c r="VVA471" s="265" t="str">
        <f t="shared" si="15459"/>
        <v>Inviable Sanitariamente</v>
      </c>
      <c r="VVB471" s="265" t="str">
        <f t="shared" si="15460"/>
        <v>Inviable Sanitariamente</v>
      </c>
      <c r="VVC471" s="265" t="str">
        <f t="shared" si="15461"/>
        <v>Inviable Sanitariamente</v>
      </c>
      <c r="VVD471" s="265" t="str">
        <f t="shared" si="15462"/>
        <v>Inviable Sanitariamente</v>
      </c>
      <c r="VVE471" s="265" t="str">
        <f t="shared" si="15463"/>
        <v>Inviable Sanitariamente</v>
      </c>
      <c r="VVF471" s="265" t="str">
        <f t="shared" si="15464"/>
        <v>Inviable Sanitariamente</v>
      </c>
      <c r="VVG471" s="265" t="str">
        <f t="shared" si="15465"/>
        <v>Inviable Sanitariamente</v>
      </c>
      <c r="VVH471" s="265" t="str">
        <f t="shared" si="15466"/>
        <v>Inviable Sanitariamente</v>
      </c>
      <c r="VVI471" s="265" t="str">
        <f t="shared" si="15467"/>
        <v>Inviable Sanitariamente</v>
      </c>
      <c r="VVJ471" s="265" t="str">
        <f t="shared" si="15468"/>
        <v>Inviable Sanitariamente</v>
      </c>
      <c r="VVK471" s="265" t="str">
        <f t="shared" si="15469"/>
        <v>Inviable Sanitariamente</v>
      </c>
      <c r="VVL471" s="265" t="str">
        <f t="shared" si="15470"/>
        <v>Inviable Sanitariamente</v>
      </c>
      <c r="VVM471" s="265" t="str">
        <f t="shared" si="15471"/>
        <v>Inviable Sanitariamente</v>
      </c>
      <c r="VVN471" s="265" t="str">
        <f t="shared" si="15472"/>
        <v>Inviable Sanitariamente</v>
      </c>
      <c r="VVO471" s="265" t="str">
        <f t="shared" si="15473"/>
        <v>Inviable Sanitariamente</v>
      </c>
      <c r="VVP471" s="265" t="str">
        <f t="shared" si="15474"/>
        <v>Inviable Sanitariamente</v>
      </c>
      <c r="VVQ471" s="265" t="str">
        <f t="shared" si="15475"/>
        <v>Inviable Sanitariamente</v>
      </c>
      <c r="VVR471" s="265" t="str">
        <f t="shared" si="15476"/>
        <v>Inviable Sanitariamente</v>
      </c>
      <c r="VVS471" s="265" t="str">
        <f t="shared" si="15477"/>
        <v>Inviable Sanitariamente</v>
      </c>
      <c r="VVT471" s="265" t="str">
        <f t="shared" si="15478"/>
        <v>Inviable Sanitariamente</v>
      </c>
      <c r="VVU471" s="265" t="str">
        <f t="shared" si="15479"/>
        <v>Inviable Sanitariamente</v>
      </c>
      <c r="VVV471" s="265" t="str">
        <f t="shared" si="15480"/>
        <v>Inviable Sanitariamente</v>
      </c>
      <c r="VVW471" s="265" t="str">
        <f t="shared" si="15481"/>
        <v>Inviable Sanitariamente</v>
      </c>
      <c r="VVX471" s="265" t="str">
        <f t="shared" si="15482"/>
        <v>Inviable Sanitariamente</v>
      </c>
      <c r="VVY471" s="265" t="str">
        <f t="shared" si="15483"/>
        <v>Inviable Sanitariamente</v>
      </c>
      <c r="VVZ471" s="265" t="str">
        <f t="shared" si="15484"/>
        <v>Inviable Sanitariamente</v>
      </c>
      <c r="VWA471" s="265" t="str">
        <f t="shared" si="15485"/>
        <v>Inviable Sanitariamente</v>
      </c>
      <c r="VWB471" s="265" t="str">
        <f t="shared" si="15486"/>
        <v>Inviable Sanitariamente</v>
      </c>
      <c r="VWC471" s="265" t="str">
        <f t="shared" si="15487"/>
        <v>Inviable Sanitariamente</v>
      </c>
      <c r="VWD471" s="265" t="str">
        <f t="shared" si="15488"/>
        <v>Inviable Sanitariamente</v>
      </c>
      <c r="VWE471" s="265" t="str">
        <f t="shared" si="15489"/>
        <v>Inviable Sanitariamente</v>
      </c>
      <c r="VWF471" s="265" t="str">
        <f t="shared" si="15490"/>
        <v>Inviable Sanitariamente</v>
      </c>
      <c r="VWG471" s="265" t="str">
        <f t="shared" si="15491"/>
        <v>Inviable Sanitariamente</v>
      </c>
      <c r="VWH471" s="265" t="str">
        <f t="shared" si="15492"/>
        <v>Inviable Sanitariamente</v>
      </c>
      <c r="VWI471" s="265" t="str">
        <f t="shared" si="15493"/>
        <v>Inviable Sanitariamente</v>
      </c>
      <c r="VWJ471" s="265" t="str">
        <f t="shared" si="15494"/>
        <v>Inviable Sanitariamente</v>
      </c>
      <c r="VWK471" s="265" t="str">
        <f t="shared" si="15495"/>
        <v>Inviable Sanitariamente</v>
      </c>
      <c r="VWL471" s="265" t="str">
        <f t="shared" si="15496"/>
        <v>Inviable Sanitariamente</v>
      </c>
      <c r="VWM471" s="265" t="str">
        <f t="shared" si="15497"/>
        <v>Inviable Sanitariamente</v>
      </c>
      <c r="VWN471" s="265" t="str">
        <f t="shared" si="15498"/>
        <v>Inviable Sanitariamente</v>
      </c>
      <c r="VWO471" s="265" t="str">
        <f t="shared" si="15499"/>
        <v>Inviable Sanitariamente</v>
      </c>
      <c r="VWP471" s="265" t="str">
        <f t="shared" si="15500"/>
        <v>Inviable Sanitariamente</v>
      </c>
      <c r="VWQ471" s="265" t="str">
        <f t="shared" si="15501"/>
        <v>Inviable Sanitariamente</v>
      </c>
      <c r="VWR471" s="265" t="str">
        <f t="shared" si="15502"/>
        <v>Inviable Sanitariamente</v>
      </c>
      <c r="VWS471" s="265" t="str">
        <f t="shared" si="15503"/>
        <v>Inviable Sanitariamente</v>
      </c>
      <c r="VWT471" s="265" t="str">
        <f t="shared" si="15504"/>
        <v>Inviable Sanitariamente</v>
      </c>
      <c r="VWU471" s="265" t="str">
        <f t="shared" si="15505"/>
        <v>Inviable Sanitariamente</v>
      </c>
      <c r="VWV471" s="265" t="str">
        <f t="shared" si="15506"/>
        <v>Inviable Sanitariamente</v>
      </c>
      <c r="VWW471" s="265" t="str">
        <f t="shared" si="15507"/>
        <v>Inviable Sanitariamente</v>
      </c>
      <c r="VWX471" s="265" t="str">
        <f t="shared" si="15508"/>
        <v>Inviable Sanitariamente</v>
      </c>
      <c r="VWY471" s="265" t="str">
        <f t="shared" si="15509"/>
        <v>Inviable Sanitariamente</v>
      </c>
      <c r="VWZ471" s="265" t="str">
        <f t="shared" si="15510"/>
        <v>Inviable Sanitariamente</v>
      </c>
      <c r="VXA471" s="265" t="str">
        <f t="shared" si="15511"/>
        <v>Inviable Sanitariamente</v>
      </c>
      <c r="VXB471" s="265" t="str">
        <f t="shared" si="15512"/>
        <v>Inviable Sanitariamente</v>
      </c>
      <c r="VXC471" s="265" t="str">
        <f t="shared" si="15513"/>
        <v>Inviable Sanitariamente</v>
      </c>
      <c r="VXD471" s="265" t="str">
        <f t="shared" si="15514"/>
        <v>Inviable Sanitariamente</v>
      </c>
      <c r="VXE471" s="265" t="str">
        <f t="shared" si="15515"/>
        <v>Inviable Sanitariamente</v>
      </c>
      <c r="VXF471" s="265" t="str">
        <f t="shared" si="15516"/>
        <v>Inviable Sanitariamente</v>
      </c>
      <c r="VXG471" s="265" t="str">
        <f t="shared" si="15517"/>
        <v>Inviable Sanitariamente</v>
      </c>
      <c r="VXH471" s="265" t="str">
        <f t="shared" si="15518"/>
        <v>Inviable Sanitariamente</v>
      </c>
      <c r="VXI471" s="265" t="str">
        <f t="shared" si="15519"/>
        <v>Inviable Sanitariamente</v>
      </c>
      <c r="VXJ471" s="265" t="str">
        <f t="shared" si="15520"/>
        <v>Inviable Sanitariamente</v>
      </c>
      <c r="VXK471" s="265" t="str">
        <f t="shared" si="15521"/>
        <v>Inviable Sanitariamente</v>
      </c>
      <c r="VXL471" s="265" t="str">
        <f t="shared" si="15522"/>
        <v>Inviable Sanitariamente</v>
      </c>
      <c r="VXM471" s="265" t="str">
        <f t="shared" si="15523"/>
        <v>Inviable Sanitariamente</v>
      </c>
      <c r="VXN471" s="265" t="str">
        <f t="shared" si="15524"/>
        <v>Inviable Sanitariamente</v>
      </c>
      <c r="VXO471" s="265" t="str">
        <f t="shared" si="15525"/>
        <v>Inviable Sanitariamente</v>
      </c>
      <c r="VXP471" s="265" t="str">
        <f t="shared" si="15526"/>
        <v>Inviable Sanitariamente</v>
      </c>
      <c r="VXQ471" s="265" t="str">
        <f t="shared" si="15527"/>
        <v>Inviable Sanitariamente</v>
      </c>
      <c r="VXR471" s="265" t="str">
        <f t="shared" si="15528"/>
        <v>Inviable Sanitariamente</v>
      </c>
      <c r="VXS471" s="265" t="str">
        <f t="shared" si="15529"/>
        <v>Inviable Sanitariamente</v>
      </c>
      <c r="VXT471" s="265" t="str">
        <f t="shared" si="15530"/>
        <v>Inviable Sanitariamente</v>
      </c>
      <c r="VXU471" s="265" t="str">
        <f t="shared" si="15531"/>
        <v>Inviable Sanitariamente</v>
      </c>
      <c r="VXV471" s="265" t="str">
        <f t="shared" si="15532"/>
        <v>Inviable Sanitariamente</v>
      </c>
      <c r="VXW471" s="265" t="str">
        <f t="shared" si="15533"/>
        <v>Inviable Sanitariamente</v>
      </c>
      <c r="VXX471" s="265" t="str">
        <f t="shared" si="15534"/>
        <v>Inviable Sanitariamente</v>
      </c>
      <c r="VXY471" s="265" t="str">
        <f t="shared" si="15535"/>
        <v>Inviable Sanitariamente</v>
      </c>
      <c r="VXZ471" s="265" t="str">
        <f t="shared" si="15536"/>
        <v>Inviable Sanitariamente</v>
      </c>
      <c r="VYA471" s="265" t="str">
        <f t="shared" si="15537"/>
        <v>Inviable Sanitariamente</v>
      </c>
      <c r="VYB471" s="265" t="str">
        <f t="shared" si="15538"/>
        <v>Inviable Sanitariamente</v>
      </c>
      <c r="VYC471" s="265" t="str">
        <f t="shared" si="15539"/>
        <v>Inviable Sanitariamente</v>
      </c>
      <c r="VYD471" s="265" t="str">
        <f t="shared" si="15540"/>
        <v>Inviable Sanitariamente</v>
      </c>
      <c r="VYE471" s="265" t="str">
        <f t="shared" si="15541"/>
        <v>Inviable Sanitariamente</v>
      </c>
      <c r="VYF471" s="265" t="str">
        <f t="shared" si="15542"/>
        <v>Inviable Sanitariamente</v>
      </c>
      <c r="VYG471" s="265" t="str">
        <f t="shared" si="15543"/>
        <v>Inviable Sanitariamente</v>
      </c>
      <c r="VYH471" s="265" t="str">
        <f t="shared" si="15544"/>
        <v>Inviable Sanitariamente</v>
      </c>
      <c r="VYI471" s="265" t="str">
        <f t="shared" si="15545"/>
        <v>Inviable Sanitariamente</v>
      </c>
      <c r="VYJ471" s="265" t="str">
        <f t="shared" si="15546"/>
        <v>Inviable Sanitariamente</v>
      </c>
      <c r="VYK471" s="265" t="str">
        <f t="shared" si="15547"/>
        <v>Inviable Sanitariamente</v>
      </c>
      <c r="VYL471" s="265" t="str">
        <f t="shared" si="15548"/>
        <v>Inviable Sanitariamente</v>
      </c>
      <c r="VYM471" s="265" t="str">
        <f t="shared" si="15549"/>
        <v>Inviable Sanitariamente</v>
      </c>
      <c r="VYN471" s="265" t="str">
        <f t="shared" si="15550"/>
        <v>Inviable Sanitariamente</v>
      </c>
      <c r="VYO471" s="265" t="str">
        <f t="shared" si="15551"/>
        <v>Inviable Sanitariamente</v>
      </c>
      <c r="VYP471" s="265" t="str">
        <f t="shared" si="15552"/>
        <v>Inviable Sanitariamente</v>
      </c>
      <c r="VYQ471" s="265" t="str">
        <f t="shared" si="15553"/>
        <v>Inviable Sanitariamente</v>
      </c>
      <c r="VYR471" s="265" t="str">
        <f t="shared" si="15554"/>
        <v>Inviable Sanitariamente</v>
      </c>
      <c r="VYS471" s="265" t="str">
        <f t="shared" si="15555"/>
        <v>Inviable Sanitariamente</v>
      </c>
      <c r="VYT471" s="265" t="str">
        <f t="shared" si="15556"/>
        <v>Inviable Sanitariamente</v>
      </c>
      <c r="VYU471" s="265" t="str">
        <f t="shared" si="15557"/>
        <v>Inviable Sanitariamente</v>
      </c>
      <c r="VYV471" s="265" t="str">
        <f t="shared" si="15558"/>
        <v>Inviable Sanitariamente</v>
      </c>
      <c r="VYW471" s="265" t="str">
        <f t="shared" si="15559"/>
        <v>Inviable Sanitariamente</v>
      </c>
      <c r="VYX471" s="265" t="str">
        <f t="shared" si="15560"/>
        <v>Inviable Sanitariamente</v>
      </c>
      <c r="VYY471" s="265" t="str">
        <f t="shared" si="15561"/>
        <v>Inviable Sanitariamente</v>
      </c>
      <c r="VYZ471" s="265" t="str">
        <f t="shared" si="15562"/>
        <v>Inviable Sanitariamente</v>
      </c>
      <c r="VZA471" s="265" t="str">
        <f t="shared" si="15563"/>
        <v>Inviable Sanitariamente</v>
      </c>
      <c r="VZB471" s="265" t="str">
        <f t="shared" si="15564"/>
        <v>Inviable Sanitariamente</v>
      </c>
      <c r="VZC471" s="265" t="str">
        <f t="shared" si="15565"/>
        <v>Inviable Sanitariamente</v>
      </c>
      <c r="VZD471" s="265" t="str">
        <f t="shared" si="15566"/>
        <v>Inviable Sanitariamente</v>
      </c>
      <c r="VZE471" s="265" t="str">
        <f t="shared" si="15567"/>
        <v>Inviable Sanitariamente</v>
      </c>
      <c r="VZF471" s="265" t="str">
        <f t="shared" si="15568"/>
        <v>Inviable Sanitariamente</v>
      </c>
      <c r="VZG471" s="265" t="str">
        <f t="shared" si="15569"/>
        <v>Inviable Sanitariamente</v>
      </c>
      <c r="VZH471" s="265" t="str">
        <f t="shared" si="15570"/>
        <v>Inviable Sanitariamente</v>
      </c>
      <c r="VZI471" s="265" t="str">
        <f t="shared" si="15571"/>
        <v>Inviable Sanitariamente</v>
      </c>
      <c r="VZJ471" s="265" t="str">
        <f t="shared" si="15572"/>
        <v>Inviable Sanitariamente</v>
      </c>
      <c r="VZK471" s="265" t="str">
        <f t="shared" si="15573"/>
        <v>Inviable Sanitariamente</v>
      </c>
      <c r="VZL471" s="265" t="str">
        <f t="shared" si="15574"/>
        <v>Inviable Sanitariamente</v>
      </c>
      <c r="VZM471" s="265" t="str">
        <f t="shared" si="15575"/>
        <v>Inviable Sanitariamente</v>
      </c>
      <c r="VZN471" s="265" t="str">
        <f t="shared" si="15576"/>
        <v>Inviable Sanitariamente</v>
      </c>
      <c r="VZO471" s="265" t="str">
        <f t="shared" si="15577"/>
        <v>Inviable Sanitariamente</v>
      </c>
      <c r="VZP471" s="265" t="str">
        <f t="shared" si="15578"/>
        <v>Inviable Sanitariamente</v>
      </c>
      <c r="VZQ471" s="265" t="str">
        <f t="shared" si="15579"/>
        <v>Inviable Sanitariamente</v>
      </c>
      <c r="VZR471" s="265" t="str">
        <f t="shared" si="15580"/>
        <v>Inviable Sanitariamente</v>
      </c>
      <c r="VZS471" s="265" t="str">
        <f t="shared" si="15581"/>
        <v>Inviable Sanitariamente</v>
      </c>
      <c r="VZT471" s="265" t="str">
        <f t="shared" si="15582"/>
        <v>Inviable Sanitariamente</v>
      </c>
      <c r="VZU471" s="265" t="str">
        <f t="shared" si="15583"/>
        <v>Inviable Sanitariamente</v>
      </c>
      <c r="VZV471" s="265" t="str">
        <f t="shared" si="15584"/>
        <v>Inviable Sanitariamente</v>
      </c>
      <c r="VZW471" s="265" t="str">
        <f t="shared" si="15585"/>
        <v>Inviable Sanitariamente</v>
      </c>
      <c r="VZX471" s="265" t="str">
        <f t="shared" si="15586"/>
        <v>Inviable Sanitariamente</v>
      </c>
      <c r="VZY471" s="265" t="str">
        <f t="shared" si="15587"/>
        <v>Inviable Sanitariamente</v>
      </c>
      <c r="VZZ471" s="265" t="str">
        <f t="shared" si="15588"/>
        <v>Inviable Sanitariamente</v>
      </c>
      <c r="WAA471" s="265" t="str">
        <f t="shared" si="15589"/>
        <v>Inviable Sanitariamente</v>
      </c>
      <c r="WAB471" s="265" t="str">
        <f t="shared" si="15590"/>
        <v>Inviable Sanitariamente</v>
      </c>
      <c r="WAC471" s="265" t="str">
        <f t="shared" si="15591"/>
        <v>Inviable Sanitariamente</v>
      </c>
      <c r="WAD471" s="265" t="str">
        <f t="shared" si="15592"/>
        <v>Inviable Sanitariamente</v>
      </c>
      <c r="WAE471" s="265" t="str">
        <f t="shared" si="15593"/>
        <v>Inviable Sanitariamente</v>
      </c>
      <c r="WAF471" s="265" t="str">
        <f t="shared" si="15594"/>
        <v>Inviable Sanitariamente</v>
      </c>
      <c r="WAG471" s="265" t="str">
        <f t="shared" si="15595"/>
        <v>Inviable Sanitariamente</v>
      </c>
      <c r="WAH471" s="265" t="str">
        <f t="shared" si="15596"/>
        <v>Inviable Sanitariamente</v>
      </c>
      <c r="WAI471" s="265" t="str">
        <f t="shared" si="15597"/>
        <v>Inviable Sanitariamente</v>
      </c>
      <c r="WAJ471" s="265" t="str">
        <f t="shared" si="15598"/>
        <v>Inviable Sanitariamente</v>
      </c>
      <c r="WAK471" s="265" t="str">
        <f t="shared" si="15599"/>
        <v>Inviable Sanitariamente</v>
      </c>
      <c r="WAL471" s="265" t="str">
        <f t="shared" si="15600"/>
        <v>Inviable Sanitariamente</v>
      </c>
      <c r="WAM471" s="265" t="str">
        <f t="shared" si="15601"/>
        <v>Inviable Sanitariamente</v>
      </c>
      <c r="WAN471" s="265" t="str">
        <f t="shared" si="15602"/>
        <v>Inviable Sanitariamente</v>
      </c>
      <c r="WAO471" s="265" t="str">
        <f t="shared" si="15603"/>
        <v>Inviable Sanitariamente</v>
      </c>
      <c r="WAP471" s="265" t="str">
        <f t="shared" si="15604"/>
        <v>Inviable Sanitariamente</v>
      </c>
      <c r="WAQ471" s="265" t="str">
        <f t="shared" si="15605"/>
        <v>Inviable Sanitariamente</v>
      </c>
      <c r="WAR471" s="265" t="str">
        <f t="shared" si="15606"/>
        <v>Inviable Sanitariamente</v>
      </c>
      <c r="WAS471" s="265" t="str">
        <f t="shared" si="15607"/>
        <v>Inviable Sanitariamente</v>
      </c>
      <c r="WAT471" s="265" t="str">
        <f t="shared" si="15608"/>
        <v>Inviable Sanitariamente</v>
      </c>
      <c r="WAU471" s="265" t="str">
        <f t="shared" si="15609"/>
        <v>Inviable Sanitariamente</v>
      </c>
      <c r="WAV471" s="265" t="str">
        <f t="shared" si="15610"/>
        <v>Inviable Sanitariamente</v>
      </c>
      <c r="WAW471" s="265" t="str">
        <f t="shared" si="15611"/>
        <v>Inviable Sanitariamente</v>
      </c>
      <c r="WAX471" s="265" t="str">
        <f t="shared" si="15612"/>
        <v>Inviable Sanitariamente</v>
      </c>
      <c r="WAY471" s="265" t="str">
        <f t="shared" si="15613"/>
        <v>Inviable Sanitariamente</v>
      </c>
      <c r="WAZ471" s="265" t="str">
        <f t="shared" si="15614"/>
        <v>Inviable Sanitariamente</v>
      </c>
      <c r="WBA471" s="265" t="str">
        <f t="shared" si="15615"/>
        <v>Inviable Sanitariamente</v>
      </c>
      <c r="WBB471" s="265" t="str">
        <f t="shared" si="15616"/>
        <v>Inviable Sanitariamente</v>
      </c>
      <c r="WBC471" s="265" t="str">
        <f t="shared" si="15617"/>
        <v>Inviable Sanitariamente</v>
      </c>
      <c r="WBD471" s="265" t="str">
        <f t="shared" si="15618"/>
        <v>Inviable Sanitariamente</v>
      </c>
      <c r="WBE471" s="265" t="str">
        <f t="shared" si="15619"/>
        <v>Inviable Sanitariamente</v>
      </c>
      <c r="WBF471" s="265" t="str">
        <f t="shared" si="15620"/>
        <v>Inviable Sanitariamente</v>
      </c>
      <c r="WBG471" s="265" t="str">
        <f t="shared" si="15621"/>
        <v>Inviable Sanitariamente</v>
      </c>
      <c r="WBH471" s="265" t="str">
        <f t="shared" si="15622"/>
        <v>Inviable Sanitariamente</v>
      </c>
      <c r="WBI471" s="265" t="str">
        <f t="shared" si="15623"/>
        <v>Inviable Sanitariamente</v>
      </c>
      <c r="WBJ471" s="265" t="str">
        <f t="shared" si="15624"/>
        <v>Inviable Sanitariamente</v>
      </c>
      <c r="WBK471" s="265" t="str">
        <f t="shared" si="15625"/>
        <v>Inviable Sanitariamente</v>
      </c>
      <c r="WBL471" s="265" t="str">
        <f t="shared" si="15626"/>
        <v>Inviable Sanitariamente</v>
      </c>
      <c r="WBM471" s="265" t="str">
        <f t="shared" si="15627"/>
        <v>Inviable Sanitariamente</v>
      </c>
      <c r="WBN471" s="265" t="str">
        <f t="shared" si="15628"/>
        <v>Inviable Sanitariamente</v>
      </c>
      <c r="WBO471" s="265" t="str">
        <f t="shared" si="15629"/>
        <v>Inviable Sanitariamente</v>
      </c>
      <c r="WBP471" s="265" t="str">
        <f t="shared" si="15630"/>
        <v>Inviable Sanitariamente</v>
      </c>
      <c r="WBQ471" s="265" t="str">
        <f t="shared" si="15631"/>
        <v>Inviable Sanitariamente</v>
      </c>
      <c r="WBR471" s="265" t="str">
        <f t="shared" si="15632"/>
        <v>Inviable Sanitariamente</v>
      </c>
      <c r="WBS471" s="265" t="str">
        <f t="shared" si="15633"/>
        <v>Inviable Sanitariamente</v>
      </c>
      <c r="WBT471" s="265" t="str">
        <f t="shared" si="15634"/>
        <v>Inviable Sanitariamente</v>
      </c>
      <c r="WBU471" s="265" t="str">
        <f t="shared" si="15635"/>
        <v>Inviable Sanitariamente</v>
      </c>
      <c r="WBV471" s="265" t="str">
        <f t="shared" si="15636"/>
        <v>Inviable Sanitariamente</v>
      </c>
      <c r="WBW471" s="265" t="str">
        <f t="shared" si="15637"/>
        <v>Inviable Sanitariamente</v>
      </c>
      <c r="WBX471" s="265" t="str">
        <f t="shared" si="15638"/>
        <v>Inviable Sanitariamente</v>
      </c>
      <c r="WBY471" s="265" t="str">
        <f t="shared" si="15639"/>
        <v>Inviable Sanitariamente</v>
      </c>
      <c r="WBZ471" s="265" t="str">
        <f t="shared" si="15640"/>
        <v>Inviable Sanitariamente</v>
      </c>
      <c r="WCA471" s="265" t="str">
        <f t="shared" si="15641"/>
        <v>Inviable Sanitariamente</v>
      </c>
      <c r="WCB471" s="265" t="str">
        <f t="shared" si="15642"/>
        <v>Inviable Sanitariamente</v>
      </c>
      <c r="WCC471" s="265" t="str">
        <f t="shared" si="15643"/>
        <v>Inviable Sanitariamente</v>
      </c>
      <c r="WCD471" s="265" t="str">
        <f t="shared" si="15644"/>
        <v>Inviable Sanitariamente</v>
      </c>
      <c r="WCE471" s="265" t="str">
        <f t="shared" si="15645"/>
        <v>Inviable Sanitariamente</v>
      </c>
      <c r="WCF471" s="265" t="str">
        <f t="shared" si="15646"/>
        <v>Inviable Sanitariamente</v>
      </c>
      <c r="WCG471" s="265" t="str">
        <f t="shared" si="15647"/>
        <v>Inviable Sanitariamente</v>
      </c>
      <c r="WCH471" s="265" t="str">
        <f t="shared" si="15648"/>
        <v>Inviable Sanitariamente</v>
      </c>
      <c r="WCI471" s="265" t="str">
        <f t="shared" si="15649"/>
        <v>Inviable Sanitariamente</v>
      </c>
      <c r="WCJ471" s="265" t="str">
        <f t="shared" si="15650"/>
        <v>Inviable Sanitariamente</v>
      </c>
      <c r="WCK471" s="265" t="str">
        <f t="shared" si="15651"/>
        <v>Inviable Sanitariamente</v>
      </c>
      <c r="WCL471" s="265" t="str">
        <f t="shared" si="15652"/>
        <v>Inviable Sanitariamente</v>
      </c>
      <c r="WCM471" s="265" t="str">
        <f t="shared" si="15653"/>
        <v>Inviable Sanitariamente</v>
      </c>
      <c r="WCN471" s="265" t="str">
        <f t="shared" si="15654"/>
        <v>Inviable Sanitariamente</v>
      </c>
      <c r="WCO471" s="265" t="str">
        <f t="shared" si="15655"/>
        <v>Inviable Sanitariamente</v>
      </c>
      <c r="WCP471" s="265" t="str">
        <f t="shared" si="15656"/>
        <v>Inviable Sanitariamente</v>
      </c>
      <c r="WCQ471" s="265" t="str">
        <f t="shared" si="15657"/>
        <v>Inviable Sanitariamente</v>
      </c>
      <c r="WCR471" s="265" t="str">
        <f t="shared" si="15658"/>
        <v>Inviable Sanitariamente</v>
      </c>
      <c r="WCS471" s="265" t="str">
        <f t="shared" si="15659"/>
        <v>Inviable Sanitariamente</v>
      </c>
      <c r="WCT471" s="265" t="str">
        <f t="shared" si="15660"/>
        <v>Inviable Sanitariamente</v>
      </c>
      <c r="WCU471" s="265" t="str">
        <f t="shared" si="15661"/>
        <v>Inviable Sanitariamente</v>
      </c>
      <c r="WCV471" s="265" t="str">
        <f t="shared" si="15662"/>
        <v>Inviable Sanitariamente</v>
      </c>
      <c r="WCW471" s="265" t="str">
        <f t="shared" si="15663"/>
        <v>Inviable Sanitariamente</v>
      </c>
      <c r="WCX471" s="265" t="str">
        <f t="shared" si="15664"/>
        <v>Inviable Sanitariamente</v>
      </c>
      <c r="WCY471" s="265" t="str">
        <f t="shared" si="15665"/>
        <v>Inviable Sanitariamente</v>
      </c>
      <c r="WCZ471" s="265" t="str">
        <f t="shared" si="15666"/>
        <v>Inviable Sanitariamente</v>
      </c>
      <c r="WDA471" s="265" t="str">
        <f t="shared" si="15667"/>
        <v>Inviable Sanitariamente</v>
      </c>
      <c r="WDB471" s="265" t="str">
        <f t="shared" si="15668"/>
        <v>Inviable Sanitariamente</v>
      </c>
      <c r="WDC471" s="265" t="str">
        <f t="shared" si="15669"/>
        <v>Inviable Sanitariamente</v>
      </c>
      <c r="WDD471" s="265" t="str">
        <f t="shared" si="15670"/>
        <v>Inviable Sanitariamente</v>
      </c>
      <c r="WDE471" s="265" t="str">
        <f t="shared" si="15671"/>
        <v>Inviable Sanitariamente</v>
      </c>
      <c r="WDF471" s="265" t="str">
        <f t="shared" si="15672"/>
        <v>Inviable Sanitariamente</v>
      </c>
      <c r="WDG471" s="265" t="str">
        <f t="shared" si="15673"/>
        <v>Inviable Sanitariamente</v>
      </c>
      <c r="WDH471" s="265" t="str">
        <f t="shared" si="15674"/>
        <v>Inviable Sanitariamente</v>
      </c>
      <c r="WDI471" s="265" t="str">
        <f t="shared" si="15675"/>
        <v>Inviable Sanitariamente</v>
      </c>
      <c r="WDJ471" s="265" t="str">
        <f t="shared" si="15676"/>
        <v>Inviable Sanitariamente</v>
      </c>
      <c r="WDK471" s="265" t="str">
        <f t="shared" si="15677"/>
        <v>Inviable Sanitariamente</v>
      </c>
      <c r="WDL471" s="265" t="str">
        <f t="shared" si="15678"/>
        <v>Inviable Sanitariamente</v>
      </c>
      <c r="WDM471" s="265" t="str">
        <f t="shared" si="15679"/>
        <v>Inviable Sanitariamente</v>
      </c>
      <c r="WDN471" s="265" t="str">
        <f t="shared" si="15680"/>
        <v>Inviable Sanitariamente</v>
      </c>
      <c r="WDO471" s="265" t="str">
        <f t="shared" si="15681"/>
        <v>Inviable Sanitariamente</v>
      </c>
      <c r="WDP471" s="265" t="str">
        <f t="shared" si="15682"/>
        <v>Inviable Sanitariamente</v>
      </c>
      <c r="WDQ471" s="265" t="str">
        <f t="shared" si="15683"/>
        <v>Inviable Sanitariamente</v>
      </c>
      <c r="WDR471" s="265" t="str">
        <f t="shared" si="15684"/>
        <v>Inviable Sanitariamente</v>
      </c>
      <c r="WDS471" s="265" t="str">
        <f t="shared" si="15685"/>
        <v>Inviable Sanitariamente</v>
      </c>
      <c r="WDT471" s="265" t="str">
        <f t="shared" si="15686"/>
        <v>Inviable Sanitariamente</v>
      </c>
      <c r="WDU471" s="265" t="str">
        <f t="shared" si="15687"/>
        <v>Inviable Sanitariamente</v>
      </c>
      <c r="WDV471" s="265" t="str">
        <f t="shared" si="15688"/>
        <v>Inviable Sanitariamente</v>
      </c>
      <c r="WDW471" s="265" t="str">
        <f t="shared" si="15689"/>
        <v>Inviable Sanitariamente</v>
      </c>
      <c r="WDX471" s="265" t="str">
        <f t="shared" si="15690"/>
        <v>Inviable Sanitariamente</v>
      </c>
      <c r="WDY471" s="265" t="str">
        <f t="shared" si="15691"/>
        <v>Inviable Sanitariamente</v>
      </c>
      <c r="WDZ471" s="265" t="str">
        <f t="shared" si="15692"/>
        <v>Inviable Sanitariamente</v>
      </c>
      <c r="WEA471" s="265" t="str">
        <f t="shared" si="15693"/>
        <v>Inviable Sanitariamente</v>
      </c>
      <c r="WEB471" s="265" t="str">
        <f t="shared" si="15694"/>
        <v>Inviable Sanitariamente</v>
      </c>
      <c r="WEC471" s="265" t="str">
        <f t="shared" si="15695"/>
        <v>Inviable Sanitariamente</v>
      </c>
      <c r="WED471" s="265" t="str">
        <f t="shared" si="15696"/>
        <v>Inviable Sanitariamente</v>
      </c>
      <c r="WEE471" s="265" t="str">
        <f t="shared" si="15697"/>
        <v>Inviable Sanitariamente</v>
      </c>
      <c r="WEF471" s="265" t="str">
        <f t="shared" si="15698"/>
        <v>Inviable Sanitariamente</v>
      </c>
      <c r="WEG471" s="265" t="str">
        <f t="shared" si="15699"/>
        <v>Inviable Sanitariamente</v>
      </c>
      <c r="WEH471" s="265" t="str">
        <f t="shared" si="15700"/>
        <v>Inviable Sanitariamente</v>
      </c>
      <c r="WEI471" s="265" t="str">
        <f t="shared" si="15701"/>
        <v>Inviable Sanitariamente</v>
      </c>
      <c r="WEJ471" s="265" t="str">
        <f t="shared" si="15702"/>
        <v>Inviable Sanitariamente</v>
      </c>
      <c r="WEK471" s="265" t="str">
        <f t="shared" si="15703"/>
        <v>Inviable Sanitariamente</v>
      </c>
      <c r="WEL471" s="265" t="str">
        <f t="shared" si="15704"/>
        <v>Inviable Sanitariamente</v>
      </c>
      <c r="WEM471" s="265" t="str">
        <f t="shared" si="15705"/>
        <v>Inviable Sanitariamente</v>
      </c>
      <c r="WEN471" s="265" t="str">
        <f t="shared" si="15706"/>
        <v>Inviable Sanitariamente</v>
      </c>
      <c r="WEO471" s="265" t="str">
        <f t="shared" si="15707"/>
        <v>Inviable Sanitariamente</v>
      </c>
      <c r="WEP471" s="265" t="str">
        <f t="shared" si="15708"/>
        <v>Inviable Sanitariamente</v>
      </c>
      <c r="WEQ471" s="265" t="str">
        <f t="shared" si="15709"/>
        <v>Inviable Sanitariamente</v>
      </c>
      <c r="WER471" s="265" t="str">
        <f t="shared" si="15710"/>
        <v>Inviable Sanitariamente</v>
      </c>
      <c r="WES471" s="265" t="str">
        <f t="shared" si="15711"/>
        <v>Inviable Sanitariamente</v>
      </c>
      <c r="WET471" s="265" t="str">
        <f t="shared" si="15712"/>
        <v>Inviable Sanitariamente</v>
      </c>
      <c r="WEU471" s="265" t="str">
        <f t="shared" si="15713"/>
        <v>Inviable Sanitariamente</v>
      </c>
      <c r="WEV471" s="265" t="str">
        <f t="shared" si="15714"/>
        <v>Inviable Sanitariamente</v>
      </c>
      <c r="WEW471" s="265" t="str">
        <f t="shared" si="15715"/>
        <v>Inviable Sanitariamente</v>
      </c>
      <c r="WEX471" s="265" t="str">
        <f t="shared" si="15716"/>
        <v>Inviable Sanitariamente</v>
      </c>
      <c r="WEY471" s="265" t="str">
        <f t="shared" si="15717"/>
        <v>Inviable Sanitariamente</v>
      </c>
      <c r="WEZ471" s="265" t="str">
        <f t="shared" si="15718"/>
        <v>Inviable Sanitariamente</v>
      </c>
      <c r="WFA471" s="265" t="str">
        <f t="shared" si="15719"/>
        <v>Inviable Sanitariamente</v>
      </c>
      <c r="WFB471" s="265" t="str">
        <f t="shared" si="15720"/>
        <v>Inviable Sanitariamente</v>
      </c>
      <c r="WFC471" s="265" t="str">
        <f t="shared" si="15721"/>
        <v>Inviable Sanitariamente</v>
      </c>
      <c r="WFD471" s="265" t="str">
        <f t="shared" si="15722"/>
        <v>Inviable Sanitariamente</v>
      </c>
      <c r="WFE471" s="265" t="str">
        <f t="shared" si="15723"/>
        <v>Inviable Sanitariamente</v>
      </c>
      <c r="WFF471" s="265" t="str">
        <f t="shared" si="15724"/>
        <v>Inviable Sanitariamente</v>
      </c>
      <c r="WFG471" s="265" t="str">
        <f t="shared" si="15725"/>
        <v>Inviable Sanitariamente</v>
      </c>
      <c r="WFH471" s="265" t="str">
        <f t="shared" si="15726"/>
        <v>Inviable Sanitariamente</v>
      </c>
      <c r="WFI471" s="265" t="str">
        <f t="shared" si="15727"/>
        <v>Inviable Sanitariamente</v>
      </c>
      <c r="WFJ471" s="265" t="str">
        <f t="shared" si="15728"/>
        <v>Inviable Sanitariamente</v>
      </c>
      <c r="WFK471" s="265" t="str">
        <f t="shared" si="15729"/>
        <v>Inviable Sanitariamente</v>
      </c>
      <c r="WFL471" s="265" t="str">
        <f t="shared" si="15730"/>
        <v>Inviable Sanitariamente</v>
      </c>
      <c r="WFM471" s="265" t="str">
        <f t="shared" si="15731"/>
        <v>Inviable Sanitariamente</v>
      </c>
      <c r="WFN471" s="265" t="str">
        <f t="shared" si="15732"/>
        <v>Inviable Sanitariamente</v>
      </c>
      <c r="WFO471" s="265" t="str">
        <f t="shared" si="15733"/>
        <v>Inviable Sanitariamente</v>
      </c>
      <c r="WFP471" s="265" t="str">
        <f t="shared" si="15734"/>
        <v>Inviable Sanitariamente</v>
      </c>
      <c r="WFQ471" s="265" t="str">
        <f t="shared" si="15735"/>
        <v>Inviable Sanitariamente</v>
      </c>
      <c r="WFR471" s="265" t="str">
        <f t="shared" si="15736"/>
        <v>Inviable Sanitariamente</v>
      </c>
      <c r="WFS471" s="265" t="str">
        <f t="shared" si="15737"/>
        <v>Inviable Sanitariamente</v>
      </c>
      <c r="WFT471" s="265" t="str">
        <f t="shared" si="15738"/>
        <v>Inviable Sanitariamente</v>
      </c>
      <c r="WFU471" s="265" t="str">
        <f t="shared" si="15739"/>
        <v>Inviable Sanitariamente</v>
      </c>
      <c r="WFV471" s="265" t="str">
        <f t="shared" si="15740"/>
        <v>Inviable Sanitariamente</v>
      </c>
      <c r="WFW471" s="265" t="str">
        <f t="shared" si="15741"/>
        <v>Inviable Sanitariamente</v>
      </c>
      <c r="WFX471" s="265" t="str">
        <f t="shared" si="15742"/>
        <v>Inviable Sanitariamente</v>
      </c>
      <c r="WFY471" s="265" t="str">
        <f t="shared" si="15743"/>
        <v>Inviable Sanitariamente</v>
      </c>
      <c r="WFZ471" s="265" t="str">
        <f t="shared" si="15744"/>
        <v>Inviable Sanitariamente</v>
      </c>
      <c r="WGA471" s="265" t="str">
        <f t="shared" si="15745"/>
        <v>Inviable Sanitariamente</v>
      </c>
      <c r="WGB471" s="265" t="str">
        <f t="shared" si="15746"/>
        <v>Inviable Sanitariamente</v>
      </c>
      <c r="WGC471" s="265" t="str">
        <f t="shared" si="15747"/>
        <v>Inviable Sanitariamente</v>
      </c>
      <c r="WGD471" s="265" t="str">
        <f t="shared" si="15748"/>
        <v>Inviable Sanitariamente</v>
      </c>
      <c r="WGE471" s="265" t="str">
        <f t="shared" si="15749"/>
        <v>Inviable Sanitariamente</v>
      </c>
      <c r="WGF471" s="265" t="str">
        <f t="shared" si="15750"/>
        <v>Inviable Sanitariamente</v>
      </c>
      <c r="WGG471" s="265" t="str">
        <f t="shared" si="15751"/>
        <v>Inviable Sanitariamente</v>
      </c>
      <c r="WGH471" s="265" t="str">
        <f t="shared" si="15752"/>
        <v>Inviable Sanitariamente</v>
      </c>
      <c r="WGI471" s="265" t="str">
        <f t="shared" si="15753"/>
        <v>Inviable Sanitariamente</v>
      </c>
      <c r="WGJ471" s="265" t="str">
        <f t="shared" si="15754"/>
        <v>Inviable Sanitariamente</v>
      </c>
      <c r="WGK471" s="265" t="str">
        <f t="shared" si="15755"/>
        <v>Inviable Sanitariamente</v>
      </c>
      <c r="WGL471" s="265" t="str">
        <f t="shared" si="15756"/>
        <v>Inviable Sanitariamente</v>
      </c>
      <c r="WGM471" s="265" t="str">
        <f t="shared" si="15757"/>
        <v>Inviable Sanitariamente</v>
      </c>
      <c r="WGN471" s="265" t="str">
        <f t="shared" si="15758"/>
        <v>Inviable Sanitariamente</v>
      </c>
      <c r="WGO471" s="265" t="str">
        <f t="shared" si="15759"/>
        <v>Inviable Sanitariamente</v>
      </c>
      <c r="WGP471" s="265" t="str">
        <f t="shared" si="15760"/>
        <v>Inviable Sanitariamente</v>
      </c>
      <c r="WGQ471" s="265" t="str">
        <f t="shared" si="15761"/>
        <v>Inviable Sanitariamente</v>
      </c>
      <c r="WGR471" s="265" t="str">
        <f t="shared" si="15762"/>
        <v>Inviable Sanitariamente</v>
      </c>
      <c r="WGS471" s="265" t="str">
        <f t="shared" si="15763"/>
        <v>Inviable Sanitariamente</v>
      </c>
      <c r="WGT471" s="265" t="str">
        <f t="shared" si="15764"/>
        <v>Inviable Sanitariamente</v>
      </c>
      <c r="WGU471" s="265" t="str">
        <f t="shared" si="15765"/>
        <v>Inviable Sanitariamente</v>
      </c>
      <c r="WGV471" s="265" t="str">
        <f t="shared" si="15766"/>
        <v>Inviable Sanitariamente</v>
      </c>
      <c r="WGW471" s="265" t="str">
        <f t="shared" si="15767"/>
        <v>Inviable Sanitariamente</v>
      </c>
      <c r="WGX471" s="265" t="str">
        <f t="shared" si="15768"/>
        <v>Inviable Sanitariamente</v>
      </c>
      <c r="WGY471" s="265" t="str">
        <f t="shared" si="15769"/>
        <v>Inviable Sanitariamente</v>
      </c>
      <c r="WGZ471" s="265" t="str">
        <f t="shared" si="15770"/>
        <v>Inviable Sanitariamente</v>
      </c>
      <c r="WHA471" s="265" t="str">
        <f t="shared" si="15771"/>
        <v>Inviable Sanitariamente</v>
      </c>
      <c r="WHB471" s="265" t="str">
        <f t="shared" si="15772"/>
        <v>Inviable Sanitariamente</v>
      </c>
      <c r="WHC471" s="265" t="str">
        <f t="shared" si="15773"/>
        <v>Inviable Sanitariamente</v>
      </c>
      <c r="WHD471" s="265" t="str">
        <f t="shared" si="15774"/>
        <v>Inviable Sanitariamente</v>
      </c>
      <c r="WHE471" s="265" t="str">
        <f t="shared" si="15775"/>
        <v>Inviable Sanitariamente</v>
      </c>
      <c r="WHF471" s="265" t="str">
        <f t="shared" si="15776"/>
        <v>Inviable Sanitariamente</v>
      </c>
      <c r="WHG471" s="265" t="str">
        <f t="shared" si="15777"/>
        <v>Inviable Sanitariamente</v>
      </c>
      <c r="WHH471" s="265" t="str">
        <f t="shared" si="15778"/>
        <v>Inviable Sanitariamente</v>
      </c>
      <c r="WHI471" s="265" t="str">
        <f t="shared" si="15779"/>
        <v>Inviable Sanitariamente</v>
      </c>
      <c r="WHJ471" s="265" t="str">
        <f t="shared" si="15780"/>
        <v>Inviable Sanitariamente</v>
      </c>
      <c r="WHK471" s="265" t="str">
        <f t="shared" si="15781"/>
        <v>Inviable Sanitariamente</v>
      </c>
      <c r="WHL471" s="265" t="str">
        <f t="shared" si="15782"/>
        <v>Inviable Sanitariamente</v>
      </c>
      <c r="WHM471" s="265" t="str">
        <f t="shared" si="15783"/>
        <v>Inviable Sanitariamente</v>
      </c>
      <c r="WHN471" s="265" t="str">
        <f t="shared" si="15784"/>
        <v>Inviable Sanitariamente</v>
      </c>
      <c r="WHO471" s="265" t="str">
        <f t="shared" si="15785"/>
        <v>Inviable Sanitariamente</v>
      </c>
      <c r="WHP471" s="265" t="str">
        <f t="shared" si="15786"/>
        <v>Inviable Sanitariamente</v>
      </c>
      <c r="WHQ471" s="265" t="str">
        <f t="shared" si="15787"/>
        <v>Inviable Sanitariamente</v>
      </c>
      <c r="WHR471" s="265" t="str">
        <f t="shared" si="15788"/>
        <v>Inviable Sanitariamente</v>
      </c>
      <c r="WHS471" s="265" t="str">
        <f t="shared" si="15789"/>
        <v>Inviable Sanitariamente</v>
      </c>
      <c r="WHT471" s="265" t="str">
        <f t="shared" si="15790"/>
        <v>Inviable Sanitariamente</v>
      </c>
      <c r="WHU471" s="265" t="str">
        <f t="shared" si="15791"/>
        <v>Inviable Sanitariamente</v>
      </c>
      <c r="WHV471" s="265" t="str">
        <f t="shared" si="15792"/>
        <v>Inviable Sanitariamente</v>
      </c>
      <c r="WHW471" s="265" t="str">
        <f t="shared" si="15793"/>
        <v>Inviable Sanitariamente</v>
      </c>
      <c r="WHX471" s="265" t="str">
        <f t="shared" si="15794"/>
        <v>Inviable Sanitariamente</v>
      </c>
      <c r="WHY471" s="265" t="str">
        <f t="shared" si="15795"/>
        <v>Inviable Sanitariamente</v>
      </c>
      <c r="WHZ471" s="265" t="str">
        <f t="shared" si="15796"/>
        <v>Inviable Sanitariamente</v>
      </c>
      <c r="WIA471" s="265" t="str">
        <f t="shared" si="15797"/>
        <v>Inviable Sanitariamente</v>
      </c>
      <c r="WIB471" s="265" t="str">
        <f t="shared" si="15798"/>
        <v>Inviable Sanitariamente</v>
      </c>
      <c r="WIC471" s="265" t="str">
        <f t="shared" si="15799"/>
        <v>Inviable Sanitariamente</v>
      </c>
      <c r="WID471" s="265" t="str">
        <f t="shared" si="15800"/>
        <v>Inviable Sanitariamente</v>
      </c>
      <c r="WIE471" s="265" t="str">
        <f t="shared" si="15801"/>
        <v>Inviable Sanitariamente</v>
      </c>
      <c r="WIF471" s="265" t="str">
        <f t="shared" si="15802"/>
        <v>Inviable Sanitariamente</v>
      </c>
      <c r="WIG471" s="265" t="str">
        <f t="shared" si="15803"/>
        <v>Inviable Sanitariamente</v>
      </c>
      <c r="WIH471" s="265" t="str">
        <f t="shared" si="15804"/>
        <v>Inviable Sanitariamente</v>
      </c>
      <c r="WII471" s="265" t="str">
        <f t="shared" si="15805"/>
        <v>Inviable Sanitariamente</v>
      </c>
      <c r="WIJ471" s="265" t="str">
        <f t="shared" si="15806"/>
        <v>Inviable Sanitariamente</v>
      </c>
      <c r="WIK471" s="265" t="str">
        <f t="shared" si="15807"/>
        <v>Inviable Sanitariamente</v>
      </c>
      <c r="WIL471" s="265" t="str">
        <f t="shared" si="15808"/>
        <v>Inviable Sanitariamente</v>
      </c>
      <c r="WIM471" s="265" t="str">
        <f t="shared" si="15809"/>
        <v>Inviable Sanitariamente</v>
      </c>
      <c r="WIN471" s="265" t="str">
        <f t="shared" si="15810"/>
        <v>Inviable Sanitariamente</v>
      </c>
      <c r="WIO471" s="265" t="str">
        <f t="shared" si="15811"/>
        <v>Inviable Sanitariamente</v>
      </c>
      <c r="WIP471" s="265" t="str">
        <f t="shared" si="15812"/>
        <v>Inviable Sanitariamente</v>
      </c>
      <c r="WIQ471" s="265" t="str">
        <f t="shared" si="15813"/>
        <v>Inviable Sanitariamente</v>
      </c>
      <c r="WIR471" s="265" t="str">
        <f t="shared" si="15814"/>
        <v>Inviable Sanitariamente</v>
      </c>
      <c r="WIS471" s="265" t="str">
        <f t="shared" si="15815"/>
        <v>Inviable Sanitariamente</v>
      </c>
      <c r="WIT471" s="265" t="str">
        <f t="shared" si="15816"/>
        <v>Inviable Sanitariamente</v>
      </c>
      <c r="WIU471" s="265" t="str">
        <f t="shared" si="15817"/>
        <v>Inviable Sanitariamente</v>
      </c>
      <c r="WIV471" s="265" t="str">
        <f t="shared" si="15818"/>
        <v>Inviable Sanitariamente</v>
      </c>
      <c r="WIW471" s="265" t="str">
        <f t="shared" si="15819"/>
        <v>Inviable Sanitariamente</v>
      </c>
      <c r="WIX471" s="265" t="str">
        <f t="shared" si="15820"/>
        <v>Inviable Sanitariamente</v>
      </c>
      <c r="WIY471" s="265" t="str">
        <f t="shared" si="15821"/>
        <v>Inviable Sanitariamente</v>
      </c>
      <c r="WIZ471" s="265" t="str">
        <f t="shared" si="15822"/>
        <v>Inviable Sanitariamente</v>
      </c>
      <c r="WJA471" s="265" t="str">
        <f t="shared" si="15823"/>
        <v>Inviable Sanitariamente</v>
      </c>
      <c r="WJB471" s="265" t="str">
        <f t="shared" si="15824"/>
        <v>Inviable Sanitariamente</v>
      </c>
      <c r="WJC471" s="265" t="str">
        <f t="shared" si="15825"/>
        <v>Inviable Sanitariamente</v>
      </c>
      <c r="WJD471" s="265" t="str">
        <f t="shared" si="15826"/>
        <v>Inviable Sanitariamente</v>
      </c>
      <c r="WJE471" s="265" t="str">
        <f t="shared" si="15827"/>
        <v>Inviable Sanitariamente</v>
      </c>
      <c r="WJF471" s="265" t="str">
        <f t="shared" si="15828"/>
        <v>Inviable Sanitariamente</v>
      </c>
      <c r="WJG471" s="265" t="str">
        <f t="shared" si="15829"/>
        <v>Inviable Sanitariamente</v>
      </c>
      <c r="WJH471" s="265" t="str">
        <f t="shared" si="15830"/>
        <v>Inviable Sanitariamente</v>
      </c>
      <c r="WJI471" s="265" t="str">
        <f t="shared" si="15831"/>
        <v>Inviable Sanitariamente</v>
      </c>
      <c r="WJJ471" s="265" t="str">
        <f t="shared" si="15832"/>
        <v>Inviable Sanitariamente</v>
      </c>
      <c r="WJK471" s="265" t="str">
        <f t="shared" si="15833"/>
        <v>Inviable Sanitariamente</v>
      </c>
      <c r="WJL471" s="265" t="str">
        <f t="shared" si="15834"/>
        <v>Inviable Sanitariamente</v>
      </c>
      <c r="WJM471" s="265" t="str">
        <f t="shared" si="15835"/>
        <v>Inviable Sanitariamente</v>
      </c>
      <c r="WJN471" s="265" t="str">
        <f t="shared" si="15836"/>
        <v>Inviable Sanitariamente</v>
      </c>
      <c r="WJO471" s="265" t="str">
        <f t="shared" si="15837"/>
        <v>Inviable Sanitariamente</v>
      </c>
      <c r="WJP471" s="265" t="str">
        <f t="shared" si="15838"/>
        <v>Inviable Sanitariamente</v>
      </c>
      <c r="WJQ471" s="265" t="str">
        <f t="shared" si="15839"/>
        <v>Inviable Sanitariamente</v>
      </c>
      <c r="WJR471" s="265" t="str">
        <f t="shared" si="15840"/>
        <v>Inviable Sanitariamente</v>
      </c>
      <c r="WJS471" s="265" t="str">
        <f t="shared" si="15841"/>
        <v>Inviable Sanitariamente</v>
      </c>
      <c r="WJT471" s="265" t="str">
        <f t="shared" si="15842"/>
        <v>Inviable Sanitariamente</v>
      </c>
      <c r="WJU471" s="265" t="str">
        <f t="shared" si="15843"/>
        <v>Inviable Sanitariamente</v>
      </c>
      <c r="WJV471" s="265" t="str">
        <f t="shared" si="15844"/>
        <v>Inviable Sanitariamente</v>
      </c>
      <c r="WJW471" s="265" t="str">
        <f t="shared" si="15845"/>
        <v>Inviable Sanitariamente</v>
      </c>
      <c r="WJX471" s="265" t="str">
        <f t="shared" si="15846"/>
        <v>Inviable Sanitariamente</v>
      </c>
      <c r="WJY471" s="265" t="str">
        <f t="shared" si="15847"/>
        <v>Inviable Sanitariamente</v>
      </c>
      <c r="WJZ471" s="265" t="str">
        <f t="shared" si="15848"/>
        <v>Inviable Sanitariamente</v>
      </c>
      <c r="WKA471" s="265" t="str">
        <f t="shared" si="15849"/>
        <v>Inviable Sanitariamente</v>
      </c>
      <c r="WKB471" s="265" t="str">
        <f t="shared" si="15850"/>
        <v>Inviable Sanitariamente</v>
      </c>
      <c r="WKC471" s="265" t="str">
        <f t="shared" si="15851"/>
        <v>Inviable Sanitariamente</v>
      </c>
      <c r="WKD471" s="265" t="str">
        <f t="shared" si="15852"/>
        <v>Inviable Sanitariamente</v>
      </c>
      <c r="WKE471" s="265" t="str">
        <f t="shared" si="15853"/>
        <v>Inviable Sanitariamente</v>
      </c>
      <c r="WKF471" s="265" t="str">
        <f t="shared" si="15854"/>
        <v>Inviable Sanitariamente</v>
      </c>
      <c r="WKG471" s="265" t="str">
        <f t="shared" si="15855"/>
        <v>Inviable Sanitariamente</v>
      </c>
      <c r="WKH471" s="265" t="str">
        <f t="shared" si="15856"/>
        <v>Inviable Sanitariamente</v>
      </c>
      <c r="WKI471" s="265" t="str">
        <f t="shared" si="15857"/>
        <v>Inviable Sanitariamente</v>
      </c>
      <c r="WKJ471" s="265" t="str">
        <f t="shared" si="15858"/>
        <v>Inviable Sanitariamente</v>
      </c>
      <c r="WKK471" s="265" t="str">
        <f t="shared" si="15859"/>
        <v>Inviable Sanitariamente</v>
      </c>
      <c r="WKL471" s="265" t="str">
        <f t="shared" si="15860"/>
        <v>Inviable Sanitariamente</v>
      </c>
      <c r="WKM471" s="265" t="str">
        <f t="shared" si="15861"/>
        <v>Inviable Sanitariamente</v>
      </c>
      <c r="WKN471" s="265" t="str">
        <f t="shared" si="15862"/>
        <v>Inviable Sanitariamente</v>
      </c>
      <c r="WKO471" s="265" t="str">
        <f t="shared" si="15863"/>
        <v>Inviable Sanitariamente</v>
      </c>
      <c r="WKP471" s="265" t="str">
        <f t="shared" si="15864"/>
        <v>Inviable Sanitariamente</v>
      </c>
      <c r="WKQ471" s="265" t="str">
        <f t="shared" si="15865"/>
        <v>Inviable Sanitariamente</v>
      </c>
      <c r="WKR471" s="265" t="str">
        <f t="shared" si="15866"/>
        <v>Inviable Sanitariamente</v>
      </c>
      <c r="WKS471" s="265" t="str">
        <f t="shared" si="15867"/>
        <v>Inviable Sanitariamente</v>
      </c>
      <c r="WKT471" s="265" t="str">
        <f t="shared" si="15868"/>
        <v>Inviable Sanitariamente</v>
      </c>
      <c r="WKU471" s="265" t="str">
        <f t="shared" si="15869"/>
        <v>Inviable Sanitariamente</v>
      </c>
      <c r="WKV471" s="265" t="str">
        <f t="shared" si="15870"/>
        <v>Inviable Sanitariamente</v>
      </c>
      <c r="WKW471" s="265" t="str">
        <f t="shared" si="15871"/>
        <v>Inviable Sanitariamente</v>
      </c>
      <c r="WKX471" s="265" t="str">
        <f t="shared" si="15872"/>
        <v>Inviable Sanitariamente</v>
      </c>
      <c r="WKY471" s="265" t="str">
        <f t="shared" si="15873"/>
        <v>Inviable Sanitariamente</v>
      </c>
      <c r="WKZ471" s="265" t="str">
        <f t="shared" si="15874"/>
        <v>Inviable Sanitariamente</v>
      </c>
      <c r="WLA471" s="265" t="str">
        <f t="shared" si="15875"/>
        <v>Inviable Sanitariamente</v>
      </c>
      <c r="WLB471" s="265" t="str">
        <f t="shared" si="15876"/>
        <v>Inviable Sanitariamente</v>
      </c>
      <c r="WLC471" s="265" t="str">
        <f t="shared" si="15877"/>
        <v>Inviable Sanitariamente</v>
      </c>
      <c r="WLD471" s="265" t="str">
        <f t="shared" si="15878"/>
        <v>Inviable Sanitariamente</v>
      </c>
      <c r="WLE471" s="265" t="str">
        <f t="shared" si="15879"/>
        <v>Inviable Sanitariamente</v>
      </c>
      <c r="WLF471" s="265" t="str">
        <f t="shared" si="15880"/>
        <v>Inviable Sanitariamente</v>
      </c>
      <c r="WLG471" s="265" t="str">
        <f t="shared" si="15881"/>
        <v>Inviable Sanitariamente</v>
      </c>
      <c r="WLH471" s="265" t="str">
        <f t="shared" si="15882"/>
        <v>Inviable Sanitariamente</v>
      </c>
      <c r="WLI471" s="265" t="str">
        <f t="shared" si="15883"/>
        <v>Inviable Sanitariamente</v>
      </c>
      <c r="WLJ471" s="265" t="str">
        <f t="shared" si="15884"/>
        <v>Inviable Sanitariamente</v>
      </c>
      <c r="WLK471" s="265" t="str">
        <f t="shared" si="15885"/>
        <v>Inviable Sanitariamente</v>
      </c>
      <c r="WLL471" s="265" t="str">
        <f t="shared" si="15886"/>
        <v>Inviable Sanitariamente</v>
      </c>
      <c r="WLM471" s="265" t="str">
        <f t="shared" si="15887"/>
        <v>Inviable Sanitariamente</v>
      </c>
      <c r="WLN471" s="265" t="str">
        <f t="shared" si="15888"/>
        <v>Inviable Sanitariamente</v>
      </c>
      <c r="WLO471" s="265" t="str">
        <f t="shared" si="15889"/>
        <v>Inviable Sanitariamente</v>
      </c>
      <c r="WLP471" s="265" t="str">
        <f t="shared" si="15890"/>
        <v>Inviable Sanitariamente</v>
      </c>
      <c r="WLQ471" s="265" t="str">
        <f t="shared" si="15891"/>
        <v>Inviable Sanitariamente</v>
      </c>
      <c r="WLR471" s="265" t="str">
        <f t="shared" si="15892"/>
        <v>Inviable Sanitariamente</v>
      </c>
      <c r="WLS471" s="265" t="str">
        <f t="shared" si="15893"/>
        <v>Inviable Sanitariamente</v>
      </c>
      <c r="WLT471" s="265" t="str">
        <f t="shared" si="15894"/>
        <v>Inviable Sanitariamente</v>
      </c>
      <c r="WLU471" s="265" t="str">
        <f t="shared" si="15895"/>
        <v>Inviable Sanitariamente</v>
      </c>
      <c r="WLV471" s="265" t="str">
        <f t="shared" si="15896"/>
        <v>Inviable Sanitariamente</v>
      </c>
      <c r="WLW471" s="265" t="str">
        <f t="shared" si="15897"/>
        <v>Inviable Sanitariamente</v>
      </c>
      <c r="WLX471" s="265" t="str">
        <f t="shared" si="15898"/>
        <v>Inviable Sanitariamente</v>
      </c>
      <c r="WLY471" s="265" t="str">
        <f t="shared" si="15899"/>
        <v>Inviable Sanitariamente</v>
      </c>
      <c r="WLZ471" s="265" t="str">
        <f t="shared" si="15900"/>
        <v>Inviable Sanitariamente</v>
      </c>
      <c r="WMA471" s="265" t="str">
        <f t="shared" si="15901"/>
        <v>Inviable Sanitariamente</v>
      </c>
      <c r="WMB471" s="265" t="str">
        <f t="shared" si="15902"/>
        <v>Inviable Sanitariamente</v>
      </c>
      <c r="WMC471" s="265" t="str">
        <f t="shared" si="15903"/>
        <v>Inviable Sanitariamente</v>
      </c>
      <c r="WMD471" s="265" t="str">
        <f t="shared" si="15904"/>
        <v>Inviable Sanitariamente</v>
      </c>
      <c r="WME471" s="265" t="str">
        <f t="shared" si="15905"/>
        <v>Inviable Sanitariamente</v>
      </c>
      <c r="WMF471" s="265" t="str">
        <f t="shared" si="15906"/>
        <v>Inviable Sanitariamente</v>
      </c>
      <c r="WMG471" s="265" t="str">
        <f t="shared" si="15907"/>
        <v>Inviable Sanitariamente</v>
      </c>
      <c r="WMH471" s="265" t="str">
        <f t="shared" si="15908"/>
        <v>Inviable Sanitariamente</v>
      </c>
      <c r="WMI471" s="265" t="str">
        <f t="shared" si="15909"/>
        <v>Inviable Sanitariamente</v>
      </c>
      <c r="WMJ471" s="265" t="str">
        <f t="shared" si="15910"/>
        <v>Inviable Sanitariamente</v>
      </c>
      <c r="WMK471" s="265" t="str">
        <f t="shared" si="15911"/>
        <v>Inviable Sanitariamente</v>
      </c>
      <c r="WML471" s="265" t="str">
        <f t="shared" si="15912"/>
        <v>Inviable Sanitariamente</v>
      </c>
      <c r="WMM471" s="265" t="str">
        <f t="shared" si="15913"/>
        <v>Inviable Sanitariamente</v>
      </c>
      <c r="WMN471" s="265" t="str">
        <f t="shared" si="15914"/>
        <v>Inviable Sanitariamente</v>
      </c>
      <c r="WMO471" s="265" t="str">
        <f t="shared" si="15915"/>
        <v>Inviable Sanitariamente</v>
      </c>
      <c r="WMP471" s="265" t="str">
        <f t="shared" si="15916"/>
        <v>Inviable Sanitariamente</v>
      </c>
      <c r="WMQ471" s="265" t="str">
        <f t="shared" si="15917"/>
        <v>Inviable Sanitariamente</v>
      </c>
      <c r="WMR471" s="265" t="str">
        <f t="shared" si="15918"/>
        <v>Inviable Sanitariamente</v>
      </c>
      <c r="WMS471" s="265" t="str">
        <f t="shared" si="15919"/>
        <v>Inviable Sanitariamente</v>
      </c>
      <c r="WMT471" s="265" t="str">
        <f t="shared" si="15920"/>
        <v>Inviable Sanitariamente</v>
      </c>
      <c r="WMU471" s="265" t="str">
        <f t="shared" si="15921"/>
        <v>Inviable Sanitariamente</v>
      </c>
      <c r="WMV471" s="265" t="str">
        <f t="shared" si="15922"/>
        <v>Inviable Sanitariamente</v>
      </c>
      <c r="WMW471" s="265" t="str">
        <f t="shared" si="15923"/>
        <v>Inviable Sanitariamente</v>
      </c>
      <c r="WMX471" s="265" t="str">
        <f t="shared" si="15924"/>
        <v>Inviable Sanitariamente</v>
      </c>
      <c r="WMY471" s="265" t="str">
        <f t="shared" si="15925"/>
        <v>Inviable Sanitariamente</v>
      </c>
      <c r="WMZ471" s="265" t="str">
        <f t="shared" si="15926"/>
        <v>Inviable Sanitariamente</v>
      </c>
      <c r="WNA471" s="265" t="str">
        <f t="shared" si="15927"/>
        <v>Inviable Sanitariamente</v>
      </c>
      <c r="WNB471" s="265" t="str">
        <f t="shared" si="15928"/>
        <v>Inviable Sanitariamente</v>
      </c>
      <c r="WNC471" s="265" t="str">
        <f t="shared" si="15929"/>
        <v>Inviable Sanitariamente</v>
      </c>
      <c r="WND471" s="265" t="str">
        <f t="shared" si="15930"/>
        <v>Inviable Sanitariamente</v>
      </c>
      <c r="WNE471" s="265" t="str">
        <f t="shared" si="15931"/>
        <v>Inviable Sanitariamente</v>
      </c>
      <c r="WNF471" s="265" t="str">
        <f t="shared" si="15932"/>
        <v>Inviable Sanitariamente</v>
      </c>
      <c r="WNG471" s="265" t="str">
        <f t="shared" si="15933"/>
        <v>Inviable Sanitariamente</v>
      </c>
      <c r="WNH471" s="265" t="str">
        <f t="shared" si="15934"/>
        <v>Inviable Sanitariamente</v>
      </c>
      <c r="WNI471" s="265" t="str">
        <f t="shared" si="15935"/>
        <v>Inviable Sanitariamente</v>
      </c>
      <c r="WNJ471" s="265" t="str">
        <f t="shared" si="15936"/>
        <v>Inviable Sanitariamente</v>
      </c>
      <c r="WNK471" s="265" t="str">
        <f t="shared" si="15937"/>
        <v>Inviable Sanitariamente</v>
      </c>
      <c r="WNL471" s="265" t="str">
        <f t="shared" si="15938"/>
        <v>Inviable Sanitariamente</v>
      </c>
      <c r="WNM471" s="265" t="str">
        <f t="shared" si="15939"/>
        <v>Inviable Sanitariamente</v>
      </c>
      <c r="WNN471" s="265" t="str">
        <f t="shared" si="15940"/>
        <v>Inviable Sanitariamente</v>
      </c>
      <c r="WNO471" s="265" t="str">
        <f t="shared" si="15941"/>
        <v>Inviable Sanitariamente</v>
      </c>
      <c r="WNP471" s="265" t="str">
        <f t="shared" si="15942"/>
        <v>Inviable Sanitariamente</v>
      </c>
      <c r="WNQ471" s="265" t="str">
        <f t="shared" si="15943"/>
        <v>Inviable Sanitariamente</v>
      </c>
      <c r="WNR471" s="265" t="str">
        <f t="shared" si="15944"/>
        <v>Inviable Sanitariamente</v>
      </c>
      <c r="WNS471" s="265" t="str">
        <f t="shared" si="15945"/>
        <v>Inviable Sanitariamente</v>
      </c>
      <c r="WNT471" s="265" t="str">
        <f t="shared" si="15946"/>
        <v>Inviable Sanitariamente</v>
      </c>
      <c r="WNU471" s="265" t="str">
        <f t="shared" si="15947"/>
        <v>Inviable Sanitariamente</v>
      </c>
      <c r="WNV471" s="265" t="str">
        <f t="shared" si="15948"/>
        <v>Inviable Sanitariamente</v>
      </c>
      <c r="WNW471" s="265" t="str">
        <f t="shared" si="15949"/>
        <v>Inviable Sanitariamente</v>
      </c>
      <c r="WNX471" s="265" t="str">
        <f t="shared" si="15950"/>
        <v>Inviable Sanitariamente</v>
      </c>
      <c r="WNY471" s="265" t="str">
        <f t="shared" si="15951"/>
        <v>Inviable Sanitariamente</v>
      </c>
      <c r="WNZ471" s="265" t="str">
        <f t="shared" si="15952"/>
        <v>Inviable Sanitariamente</v>
      </c>
      <c r="WOA471" s="265" t="str">
        <f t="shared" si="15953"/>
        <v>Inviable Sanitariamente</v>
      </c>
      <c r="WOB471" s="265" t="str">
        <f t="shared" si="15954"/>
        <v>Inviable Sanitariamente</v>
      </c>
      <c r="WOC471" s="265" t="str">
        <f t="shared" si="15955"/>
        <v>Inviable Sanitariamente</v>
      </c>
      <c r="WOD471" s="265" t="str">
        <f t="shared" si="15956"/>
        <v>Inviable Sanitariamente</v>
      </c>
      <c r="WOE471" s="265" t="str">
        <f t="shared" si="15957"/>
        <v>Inviable Sanitariamente</v>
      </c>
      <c r="WOF471" s="265" t="str">
        <f t="shared" si="15958"/>
        <v>Inviable Sanitariamente</v>
      </c>
      <c r="WOG471" s="265" t="str">
        <f t="shared" si="15959"/>
        <v>Inviable Sanitariamente</v>
      </c>
      <c r="WOH471" s="265" t="str">
        <f t="shared" si="15960"/>
        <v>Inviable Sanitariamente</v>
      </c>
      <c r="WOI471" s="265" t="str">
        <f t="shared" si="15961"/>
        <v>Inviable Sanitariamente</v>
      </c>
      <c r="WOJ471" s="265" t="str">
        <f t="shared" si="15962"/>
        <v>Inviable Sanitariamente</v>
      </c>
      <c r="WOK471" s="265" t="str">
        <f t="shared" si="15963"/>
        <v>Inviable Sanitariamente</v>
      </c>
      <c r="WOL471" s="265" t="str">
        <f t="shared" si="15964"/>
        <v>Inviable Sanitariamente</v>
      </c>
      <c r="WOM471" s="265" t="str">
        <f t="shared" si="15965"/>
        <v>Inviable Sanitariamente</v>
      </c>
      <c r="WON471" s="265" t="str">
        <f t="shared" si="15966"/>
        <v>Inviable Sanitariamente</v>
      </c>
      <c r="WOO471" s="265" t="str">
        <f t="shared" si="15967"/>
        <v>Inviable Sanitariamente</v>
      </c>
      <c r="WOP471" s="265" t="str">
        <f t="shared" si="15968"/>
        <v>Inviable Sanitariamente</v>
      </c>
      <c r="WOQ471" s="265" t="str">
        <f t="shared" si="15969"/>
        <v>Inviable Sanitariamente</v>
      </c>
      <c r="WOR471" s="265" t="str">
        <f t="shared" si="15970"/>
        <v>Inviable Sanitariamente</v>
      </c>
      <c r="WOS471" s="265" t="str">
        <f t="shared" si="15971"/>
        <v>Inviable Sanitariamente</v>
      </c>
      <c r="WOT471" s="265" t="str">
        <f t="shared" si="15972"/>
        <v>Inviable Sanitariamente</v>
      </c>
      <c r="WOU471" s="265" t="str">
        <f t="shared" si="15973"/>
        <v>Inviable Sanitariamente</v>
      </c>
      <c r="WOV471" s="265" t="str">
        <f t="shared" si="15974"/>
        <v>Inviable Sanitariamente</v>
      </c>
      <c r="WOW471" s="265" t="str">
        <f t="shared" si="15975"/>
        <v>Inviable Sanitariamente</v>
      </c>
      <c r="WOX471" s="265" t="str">
        <f t="shared" si="15976"/>
        <v>Inviable Sanitariamente</v>
      </c>
      <c r="WOY471" s="265" t="str">
        <f t="shared" si="15977"/>
        <v>Inviable Sanitariamente</v>
      </c>
      <c r="WOZ471" s="265" t="str">
        <f t="shared" si="15978"/>
        <v>Inviable Sanitariamente</v>
      </c>
      <c r="WPA471" s="265" t="str">
        <f t="shared" si="15979"/>
        <v>Inviable Sanitariamente</v>
      </c>
      <c r="WPB471" s="265" t="str">
        <f t="shared" si="15980"/>
        <v>Inviable Sanitariamente</v>
      </c>
      <c r="WPC471" s="265" t="str">
        <f t="shared" si="15981"/>
        <v>Inviable Sanitariamente</v>
      </c>
      <c r="WPD471" s="265" t="str">
        <f t="shared" si="15982"/>
        <v>Inviable Sanitariamente</v>
      </c>
      <c r="WPE471" s="265" t="str">
        <f t="shared" si="15983"/>
        <v>Inviable Sanitariamente</v>
      </c>
      <c r="WPF471" s="265" t="str">
        <f t="shared" si="15984"/>
        <v>Inviable Sanitariamente</v>
      </c>
      <c r="WPG471" s="265" t="str">
        <f t="shared" si="15985"/>
        <v>Inviable Sanitariamente</v>
      </c>
      <c r="WPH471" s="265" t="str">
        <f t="shared" si="15986"/>
        <v>Inviable Sanitariamente</v>
      </c>
      <c r="WPI471" s="265" t="str">
        <f t="shared" si="15987"/>
        <v>Inviable Sanitariamente</v>
      </c>
      <c r="WPJ471" s="265" t="str">
        <f t="shared" si="15988"/>
        <v>Inviable Sanitariamente</v>
      </c>
      <c r="WPK471" s="265" t="str">
        <f t="shared" si="15989"/>
        <v>Inviable Sanitariamente</v>
      </c>
      <c r="WPL471" s="265" t="str">
        <f t="shared" si="15990"/>
        <v>Inviable Sanitariamente</v>
      </c>
      <c r="WPM471" s="265" t="str">
        <f t="shared" si="15991"/>
        <v>Inviable Sanitariamente</v>
      </c>
      <c r="WPN471" s="265" t="str">
        <f t="shared" si="15992"/>
        <v>Inviable Sanitariamente</v>
      </c>
      <c r="WPO471" s="265" t="str">
        <f t="shared" si="15993"/>
        <v>Inviable Sanitariamente</v>
      </c>
      <c r="WPP471" s="265" t="str">
        <f t="shared" si="15994"/>
        <v>Inviable Sanitariamente</v>
      </c>
      <c r="WPQ471" s="265" t="str">
        <f t="shared" si="15995"/>
        <v>Inviable Sanitariamente</v>
      </c>
      <c r="WPR471" s="265" t="str">
        <f t="shared" si="15996"/>
        <v>Inviable Sanitariamente</v>
      </c>
      <c r="WPS471" s="265" t="str">
        <f t="shared" si="15997"/>
        <v>Inviable Sanitariamente</v>
      </c>
      <c r="WPT471" s="265" t="str">
        <f t="shared" si="15998"/>
        <v>Inviable Sanitariamente</v>
      </c>
      <c r="WPU471" s="265" t="str">
        <f t="shared" si="15999"/>
        <v>Inviable Sanitariamente</v>
      </c>
      <c r="WPV471" s="265" t="str">
        <f t="shared" si="16000"/>
        <v>Inviable Sanitariamente</v>
      </c>
      <c r="WPW471" s="265" t="str">
        <f t="shared" si="16001"/>
        <v>Inviable Sanitariamente</v>
      </c>
      <c r="WPX471" s="265" t="str">
        <f t="shared" si="16002"/>
        <v>Inviable Sanitariamente</v>
      </c>
      <c r="WPY471" s="265" t="str">
        <f t="shared" si="16003"/>
        <v>Inviable Sanitariamente</v>
      </c>
      <c r="WPZ471" s="265" t="str">
        <f t="shared" si="16004"/>
        <v>Inviable Sanitariamente</v>
      </c>
      <c r="WQA471" s="265" t="str">
        <f t="shared" si="16005"/>
        <v>Inviable Sanitariamente</v>
      </c>
      <c r="WQB471" s="265" t="str">
        <f t="shared" si="16006"/>
        <v>Inviable Sanitariamente</v>
      </c>
      <c r="WQC471" s="265" t="str">
        <f t="shared" si="16007"/>
        <v>Inviable Sanitariamente</v>
      </c>
      <c r="WQD471" s="265" t="str">
        <f t="shared" si="16008"/>
        <v>Inviable Sanitariamente</v>
      </c>
      <c r="WQE471" s="265" t="str">
        <f t="shared" si="16009"/>
        <v>Inviable Sanitariamente</v>
      </c>
      <c r="WQF471" s="265" t="str">
        <f t="shared" si="16010"/>
        <v>Inviable Sanitariamente</v>
      </c>
      <c r="WQG471" s="265" t="str">
        <f t="shared" si="16011"/>
        <v>Inviable Sanitariamente</v>
      </c>
      <c r="WQH471" s="265" t="str">
        <f t="shared" si="16012"/>
        <v>Inviable Sanitariamente</v>
      </c>
      <c r="WQI471" s="265" t="str">
        <f t="shared" si="16013"/>
        <v>Inviable Sanitariamente</v>
      </c>
      <c r="WQJ471" s="265" t="str">
        <f t="shared" si="16014"/>
        <v>Inviable Sanitariamente</v>
      </c>
      <c r="WQK471" s="265" t="str">
        <f t="shared" si="16015"/>
        <v>Inviable Sanitariamente</v>
      </c>
      <c r="WQL471" s="265" t="str">
        <f t="shared" si="16016"/>
        <v>Inviable Sanitariamente</v>
      </c>
      <c r="WQM471" s="265" t="str">
        <f t="shared" si="16017"/>
        <v>Inviable Sanitariamente</v>
      </c>
      <c r="WQN471" s="265" t="str">
        <f t="shared" si="16018"/>
        <v>Inviable Sanitariamente</v>
      </c>
      <c r="WQO471" s="265" t="str">
        <f t="shared" si="16019"/>
        <v>Inviable Sanitariamente</v>
      </c>
      <c r="WQP471" s="265" t="str">
        <f t="shared" si="16020"/>
        <v>Inviable Sanitariamente</v>
      </c>
      <c r="WQQ471" s="265" t="str">
        <f t="shared" si="16021"/>
        <v>Inviable Sanitariamente</v>
      </c>
      <c r="WQR471" s="265" t="str">
        <f t="shared" si="16022"/>
        <v>Inviable Sanitariamente</v>
      </c>
      <c r="WQS471" s="265" t="str">
        <f t="shared" si="16023"/>
        <v>Inviable Sanitariamente</v>
      </c>
      <c r="WQT471" s="265" t="str">
        <f t="shared" si="16024"/>
        <v>Inviable Sanitariamente</v>
      </c>
      <c r="WQU471" s="265" t="str">
        <f t="shared" si="16025"/>
        <v>Inviable Sanitariamente</v>
      </c>
      <c r="WQV471" s="265" t="str">
        <f t="shared" si="16026"/>
        <v>Inviable Sanitariamente</v>
      </c>
      <c r="WQW471" s="265" t="str">
        <f t="shared" si="16027"/>
        <v>Inviable Sanitariamente</v>
      </c>
      <c r="WQX471" s="265" t="str">
        <f t="shared" si="16028"/>
        <v>Inviable Sanitariamente</v>
      </c>
      <c r="WQY471" s="265" t="str">
        <f t="shared" si="16029"/>
        <v>Inviable Sanitariamente</v>
      </c>
      <c r="WQZ471" s="265" t="str">
        <f t="shared" si="16030"/>
        <v>Inviable Sanitariamente</v>
      </c>
      <c r="WRA471" s="265" t="str">
        <f t="shared" si="16031"/>
        <v>Inviable Sanitariamente</v>
      </c>
      <c r="WRB471" s="265" t="str">
        <f t="shared" si="16032"/>
        <v>Inviable Sanitariamente</v>
      </c>
      <c r="WRC471" s="265" t="str">
        <f t="shared" si="16033"/>
        <v>Inviable Sanitariamente</v>
      </c>
      <c r="WRD471" s="265" t="str">
        <f t="shared" si="16034"/>
        <v>Inviable Sanitariamente</v>
      </c>
      <c r="WRE471" s="265" t="str">
        <f t="shared" si="16035"/>
        <v>Inviable Sanitariamente</v>
      </c>
      <c r="WRF471" s="265" t="str">
        <f t="shared" si="16036"/>
        <v>Inviable Sanitariamente</v>
      </c>
      <c r="WRG471" s="265" t="str">
        <f t="shared" si="16037"/>
        <v>Inviable Sanitariamente</v>
      </c>
      <c r="WRH471" s="265" t="str">
        <f t="shared" si="16038"/>
        <v>Inviable Sanitariamente</v>
      </c>
      <c r="WRI471" s="265" t="str">
        <f t="shared" si="16039"/>
        <v>Inviable Sanitariamente</v>
      </c>
      <c r="WRJ471" s="265" t="str">
        <f t="shared" si="16040"/>
        <v>Inviable Sanitariamente</v>
      </c>
      <c r="WRK471" s="265" t="str">
        <f t="shared" si="16041"/>
        <v>Inviable Sanitariamente</v>
      </c>
      <c r="WRL471" s="265" t="str">
        <f t="shared" si="16042"/>
        <v>Inviable Sanitariamente</v>
      </c>
      <c r="WRM471" s="265" t="str">
        <f t="shared" si="16043"/>
        <v>Inviable Sanitariamente</v>
      </c>
      <c r="WRN471" s="265" t="str">
        <f t="shared" si="16044"/>
        <v>Inviable Sanitariamente</v>
      </c>
      <c r="WRO471" s="265" t="str">
        <f t="shared" si="16045"/>
        <v>Inviable Sanitariamente</v>
      </c>
      <c r="WRP471" s="265" t="str">
        <f t="shared" si="16046"/>
        <v>Inviable Sanitariamente</v>
      </c>
      <c r="WRQ471" s="265" t="str">
        <f t="shared" si="16047"/>
        <v>Inviable Sanitariamente</v>
      </c>
      <c r="WRR471" s="265" t="str">
        <f t="shared" si="16048"/>
        <v>Inviable Sanitariamente</v>
      </c>
      <c r="WRS471" s="265" t="str">
        <f t="shared" si="16049"/>
        <v>Inviable Sanitariamente</v>
      </c>
      <c r="WRT471" s="265" t="str">
        <f t="shared" si="16050"/>
        <v>Inviable Sanitariamente</v>
      </c>
      <c r="WRU471" s="265" t="str">
        <f t="shared" si="16051"/>
        <v>Inviable Sanitariamente</v>
      </c>
      <c r="WRV471" s="265" t="str">
        <f t="shared" si="16052"/>
        <v>Inviable Sanitariamente</v>
      </c>
      <c r="WRW471" s="265" t="str">
        <f t="shared" si="16053"/>
        <v>Inviable Sanitariamente</v>
      </c>
      <c r="WRX471" s="265" t="str">
        <f t="shared" si="16054"/>
        <v>Inviable Sanitariamente</v>
      </c>
      <c r="WRY471" s="265" t="str">
        <f t="shared" si="16055"/>
        <v>Inviable Sanitariamente</v>
      </c>
      <c r="WRZ471" s="265" t="str">
        <f t="shared" si="16056"/>
        <v>Inviable Sanitariamente</v>
      </c>
      <c r="WSA471" s="265" t="str">
        <f t="shared" si="16057"/>
        <v>Inviable Sanitariamente</v>
      </c>
      <c r="WSB471" s="265" t="str">
        <f t="shared" si="16058"/>
        <v>Inviable Sanitariamente</v>
      </c>
      <c r="WSC471" s="265" t="str">
        <f t="shared" si="16059"/>
        <v>Inviable Sanitariamente</v>
      </c>
      <c r="WSD471" s="265" t="str">
        <f t="shared" si="16060"/>
        <v>Inviable Sanitariamente</v>
      </c>
      <c r="WSE471" s="265" t="str">
        <f t="shared" si="16061"/>
        <v>Inviable Sanitariamente</v>
      </c>
      <c r="WSF471" s="265" t="str">
        <f t="shared" si="16062"/>
        <v>Inviable Sanitariamente</v>
      </c>
      <c r="WSG471" s="265" t="str">
        <f t="shared" si="16063"/>
        <v>Inviable Sanitariamente</v>
      </c>
      <c r="WSH471" s="265" t="str">
        <f t="shared" si="16064"/>
        <v>Inviable Sanitariamente</v>
      </c>
      <c r="WSI471" s="265" t="str">
        <f t="shared" si="16065"/>
        <v>Inviable Sanitariamente</v>
      </c>
      <c r="WSJ471" s="265" t="str">
        <f t="shared" si="16066"/>
        <v>Inviable Sanitariamente</v>
      </c>
      <c r="WSK471" s="265" t="str">
        <f t="shared" si="16067"/>
        <v>Inviable Sanitariamente</v>
      </c>
      <c r="WSL471" s="265" t="str">
        <f t="shared" si="16068"/>
        <v>Inviable Sanitariamente</v>
      </c>
      <c r="WSM471" s="265" t="str">
        <f t="shared" si="16069"/>
        <v>Inviable Sanitariamente</v>
      </c>
      <c r="WSN471" s="265" t="str">
        <f t="shared" si="16070"/>
        <v>Inviable Sanitariamente</v>
      </c>
      <c r="WSO471" s="265" t="str">
        <f t="shared" si="16071"/>
        <v>Inviable Sanitariamente</v>
      </c>
      <c r="WSP471" s="265" t="str">
        <f t="shared" si="16072"/>
        <v>Inviable Sanitariamente</v>
      </c>
      <c r="WSQ471" s="265" t="str">
        <f t="shared" si="16073"/>
        <v>Inviable Sanitariamente</v>
      </c>
      <c r="WSR471" s="265" t="str">
        <f t="shared" si="16074"/>
        <v>Inviable Sanitariamente</v>
      </c>
      <c r="WSS471" s="265" t="str">
        <f t="shared" si="16075"/>
        <v>Inviable Sanitariamente</v>
      </c>
      <c r="WST471" s="265" t="str">
        <f t="shared" si="16076"/>
        <v>Inviable Sanitariamente</v>
      </c>
      <c r="WSU471" s="265" t="str">
        <f t="shared" si="16077"/>
        <v>Inviable Sanitariamente</v>
      </c>
      <c r="WSV471" s="265" t="str">
        <f t="shared" si="16078"/>
        <v>Inviable Sanitariamente</v>
      </c>
      <c r="WSW471" s="265" t="str">
        <f t="shared" si="16079"/>
        <v>Inviable Sanitariamente</v>
      </c>
      <c r="WSX471" s="265" t="str">
        <f t="shared" si="16080"/>
        <v>Inviable Sanitariamente</v>
      </c>
      <c r="WSY471" s="265" t="str">
        <f t="shared" si="16081"/>
        <v>Inviable Sanitariamente</v>
      </c>
      <c r="WSZ471" s="265" t="str">
        <f t="shared" si="16082"/>
        <v>Inviable Sanitariamente</v>
      </c>
      <c r="WTA471" s="265" t="str">
        <f t="shared" si="16083"/>
        <v>Inviable Sanitariamente</v>
      </c>
      <c r="WTB471" s="265" t="str">
        <f t="shared" si="16084"/>
        <v>Inviable Sanitariamente</v>
      </c>
      <c r="WTC471" s="265" t="str">
        <f t="shared" si="16085"/>
        <v>Inviable Sanitariamente</v>
      </c>
      <c r="WTD471" s="265" t="str">
        <f t="shared" si="16086"/>
        <v>Inviable Sanitariamente</v>
      </c>
      <c r="WTE471" s="265" t="str">
        <f t="shared" si="16087"/>
        <v>Inviable Sanitariamente</v>
      </c>
      <c r="WTF471" s="265" t="str">
        <f t="shared" si="16088"/>
        <v>Inviable Sanitariamente</v>
      </c>
      <c r="WTG471" s="265" t="str">
        <f t="shared" si="16089"/>
        <v>Inviable Sanitariamente</v>
      </c>
      <c r="WTH471" s="265" t="str">
        <f t="shared" si="16090"/>
        <v>Inviable Sanitariamente</v>
      </c>
      <c r="WTI471" s="265" t="str">
        <f t="shared" si="16091"/>
        <v>Inviable Sanitariamente</v>
      </c>
      <c r="WTJ471" s="265" t="str">
        <f t="shared" si="16092"/>
        <v>Inviable Sanitariamente</v>
      </c>
      <c r="WTK471" s="265" t="str">
        <f t="shared" si="16093"/>
        <v>Inviable Sanitariamente</v>
      </c>
      <c r="WTL471" s="265" t="str">
        <f t="shared" si="16094"/>
        <v>Inviable Sanitariamente</v>
      </c>
      <c r="WTM471" s="265" t="str">
        <f t="shared" si="16095"/>
        <v>Inviable Sanitariamente</v>
      </c>
      <c r="WTN471" s="265" t="str">
        <f t="shared" si="16096"/>
        <v>Inviable Sanitariamente</v>
      </c>
      <c r="WTO471" s="265" t="str">
        <f t="shared" si="16097"/>
        <v>Inviable Sanitariamente</v>
      </c>
      <c r="WTP471" s="265" t="str">
        <f t="shared" si="16098"/>
        <v>Inviable Sanitariamente</v>
      </c>
      <c r="WTQ471" s="265" t="str">
        <f t="shared" si="16099"/>
        <v>Inviable Sanitariamente</v>
      </c>
      <c r="WTR471" s="265" t="str">
        <f t="shared" si="16100"/>
        <v>Inviable Sanitariamente</v>
      </c>
      <c r="WTS471" s="265" t="str">
        <f t="shared" si="16101"/>
        <v>Inviable Sanitariamente</v>
      </c>
      <c r="WTT471" s="265" t="str">
        <f t="shared" si="16102"/>
        <v>Inviable Sanitariamente</v>
      </c>
      <c r="WTU471" s="265" t="str">
        <f t="shared" si="16103"/>
        <v>Inviable Sanitariamente</v>
      </c>
      <c r="WTV471" s="265" t="str">
        <f t="shared" si="16104"/>
        <v>Inviable Sanitariamente</v>
      </c>
      <c r="WTW471" s="265" t="str">
        <f t="shared" si="16105"/>
        <v>Inviable Sanitariamente</v>
      </c>
      <c r="WTX471" s="265" t="str">
        <f t="shared" si="16106"/>
        <v>Inviable Sanitariamente</v>
      </c>
      <c r="WTY471" s="265" t="str">
        <f t="shared" si="16107"/>
        <v>Inviable Sanitariamente</v>
      </c>
      <c r="WTZ471" s="265" t="str">
        <f t="shared" si="16108"/>
        <v>Inviable Sanitariamente</v>
      </c>
      <c r="WUA471" s="265" t="str">
        <f t="shared" si="16109"/>
        <v>Inviable Sanitariamente</v>
      </c>
      <c r="WUB471" s="265" t="str">
        <f t="shared" si="16110"/>
        <v>Inviable Sanitariamente</v>
      </c>
      <c r="WUC471" s="265" t="str">
        <f t="shared" si="16111"/>
        <v>Inviable Sanitariamente</v>
      </c>
      <c r="WUD471" s="265" t="str">
        <f t="shared" si="16112"/>
        <v>Inviable Sanitariamente</v>
      </c>
      <c r="WUE471" s="265" t="str">
        <f t="shared" si="16113"/>
        <v>Inviable Sanitariamente</v>
      </c>
      <c r="WUF471" s="265" t="str">
        <f t="shared" si="16114"/>
        <v>Inviable Sanitariamente</v>
      </c>
      <c r="WUG471" s="265" t="str">
        <f t="shared" si="16115"/>
        <v>Inviable Sanitariamente</v>
      </c>
      <c r="WUH471" s="265" t="str">
        <f t="shared" si="16116"/>
        <v>Inviable Sanitariamente</v>
      </c>
      <c r="WUI471" s="265" t="str">
        <f t="shared" si="16117"/>
        <v>Inviable Sanitariamente</v>
      </c>
      <c r="WUJ471" s="265" t="str">
        <f t="shared" si="16118"/>
        <v>Inviable Sanitariamente</v>
      </c>
      <c r="WUK471" s="265" t="str">
        <f t="shared" si="16119"/>
        <v>Inviable Sanitariamente</v>
      </c>
      <c r="WUL471" s="265" t="str">
        <f t="shared" si="16120"/>
        <v>Inviable Sanitariamente</v>
      </c>
      <c r="WUM471" s="265" t="str">
        <f t="shared" si="16121"/>
        <v>Inviable Sanitariamente</v>
      </c>
      <c r="WUN471" s="265" t="str">
        <f t="shared" si="16122"/>
        <v>Inviable Sanitariamente</v>
      </c>
      <c r="WUO471" s="265" t="str">
        <f t="shared" si="16123"/>
        <v>Inviable Sanitariamente</v>
      </c>
      <c r="WUP471" s="265" t="str">
        <f t="shared" si="16124"/>
        <v>Inviable Sanitariamente</v>
      </c>
      <c r="WUQ471" s="265" t="str">
        <f t="shared" si="16125"/>
        <v>Inviable Sanitariamente</v>
      </c>
      <c r="WUR471" s="265" t="str">
        <f t="shared" si="16126"/>
        <v>Inviable Sanitariamente</v>
      </c>
      <c r="WUS471" s="265" t="str">
        <f t="shared" si="16127"/>
        <v>Inviable Sanitariamente</v>
      </c>
      <c r="WUT471" s="265" t="str">
        <f t="shared" si="16128"/>
        <v>Inviable Sanitariamente</v>
      </c>
      <c r="WUU471" s="265" t="str">
        <f t="shared" si="16129"/>
        <v>Inviable Sanitariamente</v>
      </c>
      <c r="WUV471" s="265" t="str">
        <f t="shared" si="16130"/>
        <v>Inviable Sanitariamente</v>
      </c>
      <c r="WUW471" s="265" t="str">
        <f t="shared" si="16131"/>
        <v>Inviable Sanitariamente</v>
      </c>
      <c r="WUX471" s="265" t="str">
        <f t="shared" si="16132"/>
        <v>Inviable Sanitariamente</v>
      </c>
      <c r="WUY471" s="265" t="str">
        <f t="shared" si="16133"/>
        <v>Inviable Sanitariamente</v>
      </c>
      <c r="WUZ471" s="265" t="str">
        <f t="shared" si="16134"/>
        <v>Inviable Sanitariamente</v>
      </c>
      <c r="WVA471" s="265" t="str">
        <f t="shared" si="16135"/>
        <v>Inviable Sanitariamente</v>
      </c>
      <c r="WVB471" s="265" t="str">
        <f t="shared" si="16136"/>
        <v>Inviable Sanitariamente</v>
      </c>
      <c r="WVC471" s="265" t="str">
        <f t="shared" si="16137"/>
        <v>Inviable Sanitariamente</v>
      </c>
      <c r="WVD471" s="265" t="str">
        <f t="shared" si="16138"/>
        <v>Inviable Sanitariamente</v>
      </c>
      <c r="WVE471" s="265" t="str">
        <f t="shared" si="16139"/>
        <v>Inviable Sanitariamente</v>
      </c>
      <c r="WVF471" s="265" t="str">
        <f t="shared" si="16140"/>
        <v>Inviable Sanitariamente</v>
      </c>
      <c r="WVG471" s="265" t="str">
        <f t="shared" si="16141"/>
        <v>Inviable Sanitariamente</v>
      </c>
      <c r="WVH471" s="265" t="str">
        <f t="shared" si="16142"/>
        <v>Inviable Sanitariamente</v>
      </c>
      <c r="WVI471" s="265" t="str">
        <f t="shared" si="16143"/>
        <v>Inviable Sanitariamente</v>
      </c>
      <c r="WVJ471" s="265" t="str">
        <f t="shared" si="16144"/>
        <v>Inviable Sanitariamente</v>
      </c>
      <c r="WVK471" s="265" t="str">
        <f t="shared" si="16145"/>
        <v>Inviable Sanitariamente</v>
      </c>
      <c r="WVL471" s="265" t="str">
        <f t="shared" si="16146"/>
        <v>Inviable Sanitariamente</v>
      </c>
      <c r="WVM471" s="265" t="str">
        <f t="shared" si="16147"/>
        <v>Inviable Sanitariamente</v>
      </c>
      <c r="WVN471" s="265" t="str">
        <f t="shared" si="16148"/>
        <v>Inviable Sanitariamente</v>
      </c>
      <c r="WVO471" s="265" t="str">
        <f t="shared" si="16149"/>
        <v>Inviable Sanitariamente</v>
      </c>
      <c r="WVP471" s="265" t="str">
        <f t="shared" si="16150"/>
        <v>Inviable Sanitariamente</v>
      </c>
      <c r="WVQ471" s="265" t="str">
        <f t="shared" si="16151"/>
        <v>Inviable Sanitariamente</v>
      </c>
      <c r="WVR471" s="265" t="str">
        <f t="shared" si="16152"/>
        <v>Inviable Sanitariamente</v>
      </c>
      <c r="WVS471" s="265" t="str">
        <f t="shared" si="16153"/>
        <v>Inviable Sanitariamente</v>
      </c>
      <c r="WVT471" s="265" t="str">
        <f t="shared" si="16154"/>
        <v>Inviable Sanitariamente</v>
      </c>
      <c r="WVU471" s="265" t="str">
        <f t="shared" si="16155"/>
        <v>Inviable Sanitariamente</v>
      </c>
      <c r="WVV471" s="265" t="str">
        <f t="shared" si="16156"/>
        <v>Inviable Sanitariamente</v>
      </c>
      <c r="WVW471" s="265" t="str">
        <f t="shared" si="16157"/>
        <v>Inviable Sanitariamente</v>
      </c>
      <c r="WVX471" s="265" t="str">
        <f t="shared" si="16158"/>
        <v>Inviable Sanitariamente</v>
      </c>
      <c r="WVY471" s="265" t="str">
        <f t="shared" si="16159"/>
        <v>Inviable Sanitariamente</v>
      </c>
      <c r="WVZ471" s="265" t="str">
        <f t="shared" si="16160"/>
        <v>Inviable Sanitariamente</v>
      </c>
      <c r="WWA471" s="265" t="str">
        <f t="shared" si="16161"/>
        <v>Inviable Sanitariamente</v>
      </c>
      <c r="WWB471" s="265" t="str">
        <f t="shared" si="16162"/>
        <v>Inviable Sanitariamente</v>
      </c>
      <c r="WWC471" s="265" t="str">
        <f t="shared" si="16163"/>
        <v>Inviable Sanitariamente</v>
      </c>
      <c r="WWD471" s="265" t="str">
        <f t="shared" si="16164"/>
        <v>Inviable Sanitariamente</v>
      </c>
      <c r="WWE471" s="265" t="str">
        <f t="shared" si="16165"/>
        <v>Inviable Sanitariamente</v>
      </c>
      <c r="WWF471" s="265" t="str">
        <f t="shared" si="16166"/>
        <v>Inviable Sanitariamente</v>
      </c>
      <c r="WWG471" s="265" t="str">
        <f t="shared" si="16167"/>
        <v>Inviable Sanitariamente</v>
      </c>
      <c r="WWH471" s="265" t="str">
        <f t="shared" si="16168"/>
        <v>Inviable Sanitariamente</v>
      </c>
      <c r="WWI471" s="265" t="str">
        <f t="shared" si="16169"/>
        <v>Inviable Sanitariamente</v>
      </c>
      <c r="WWJ471" s="265" t="str">
        <f t="shared" si="16170"/>
        <v>Inviable Sanitariamente</v>
      </c>
      <c r="WWK471" s="265" t="str">
        <f t="shared" si="16171"/>
        <v>Inviable Sanitariamente</v>
      </c>
      <c r="WWL471" s="265" t="str">
        <f t="shared" si="16172"/>
        <v>Inviable Sanitariamente</v>
      </c>
      <c r="WWM471" s="265" t="str">
        <f t="shared" si="16173"/>
        <v>Inviable Sanitariamente</v>
      </c>
      <c r="WWN471" s="265" t="str">
        <f t="shared" si="16174"/>
        <v>Inviable Sanitariamente</v>
      </c>
      <c r="WWO471" s="265" t="str">
        <f t="shared" si="16175"/>
        <v>Inviable Sanitariamente</v>
      </c>
      <c r="WWP471" s="265" t="str">
        <f t="shared" si="16176"/>
        <v>Inviable Sanitariamente</v>
      </c>
      <c r="WWQ471" s="265" t="str">
        <f t="shared" si="16177"/>
        <v>Inviable Sanitariamente</v>
      </c>
      <c r="WWR471" s="265" t="str">
        <f t="shared" si="16178"/>
        <v>Inviable Sanitariamente</v>
      </c>
      <c r="WWS471" s="265" t="str">
        <f t="shared" si="16179"/>
        <v>Inviable Sanitariamente</v>
      </c>
      <c r="WWT471" s="265" t="str">
        <f t="shared" si="16180"/>
        <v>Inviable Sanitariamente</v>
      </c>
      <c r="WWU471" s="265" t="str">
        <f t="shared" si="16181"/>
        <v>Inviable Sanitariamente</v>
      </c>
      <c r="WWV471" s="265" t="str">
        <f t="shared" si="16182"/>
        <v>Inviable Sanitariamente</v>
      </c>
      <c r="WWW471" s="265" t="str">
        <f t="shared" si="16183"/>
        <v>Inviable Sanitariamente</v>
      </c>
      <c r="WWX471" s="265" t="str">
        <f t="shared" si="16184"/>
        <v>Inviable Sanitariamente</v>
      </c>
      <c r="WWY471" s="265" t="str">
        <f t="shared" si="16185"/>
        <v>Inviable Sanitariamente</v>
      </c>
      <c r="WWZ471" s="265" t="str">
        <f t="shared" si="16186"/>
        <v>Inviable Sanitariamente</v>
      </c>
      <c r="WXA471" s="265" t="str">
        <f t="shared" si="16187"/>
        <v>Inviable Sanitariamente</v>
      </c>
      <c r="WXB471" s="265" t="str">
        <f t="shared" si="16188"/>
        <v>Inviable Sanitariamente</v>
      </c>
      <c r="WXC471" s="265" t="str">
        <f t="shared" si="16189"/>
        <v>Inviable Sanitariamente</v>
      </c>
      <c r="WXD471" s="265" t="str">
        <f t="shared" si="16190"/>
        <v>Inviable Sanitariamente</v>
      </c>
      <c r="WXE471" s="265" t="str">
        <f t="shared" si="16191"/>
        <v>Inviable Sanitariamente</v>
      </c>
      <c r="WXF471" s="265" t="str">
        <f t="shared" si="16192"/>
        <v>Inviable Sanitariamente</v>
      </c>
      <c r="WXG471" s="265" t="str">
        <f t="shared" si="16193"/>
        <v>Inviable Sanitariamente</v>
      </c>
      <c r="WXH471" s="265" t="str">
        <f t="shared" si="16194"/>
        <v>Inviable Sanitariamente</v>
      </c>
      <c r="WXI471" s="265" t="str">
        <f t="shared" si="16195"/>
        <v>Inviable Sanitariamente</v>
      </c>
      <c r="WXJ471" s="265" t="str">
        <f t="shared" si="16196"/>
        <v>Inviable Sanitariamente</v>
      </c>
      <c r="WXK471" s="265" t="str">
        <f t="shared" si="16197"/>
        <v>Inviable Sanitariamente</v>
      </c>
      <c r="WXL471" s="265" t="str">
        <f t="shared" si="16198"/>
        <v>Inviable Sanitariamente</v>
      </c>
      <c r="WXM471" s="265" t="str">
        <f t="shared" si="16199"/>
        <v>Inviable Sanitariamente</v>
      </c>
      <c r="WXN471" s="265" t="str">
        <f t="shared" si="16200"/>
        <v>Inviable Sanitariamente</v>
      </c>
      <c r="WXO471" s="265" t="str">
        <f t="shared" si="16201"/>
        <v>Inviable Sanitariamente</v>
      </c>
      <c r="WXP471" s="265" t="str">
        <f t="shared" si="16202"/>
        <v>Inviable Sanitariamente</v>
      </c>
      <c r="WXQ471" s="265" t="str">
        <f t="shared" si="16203"/>
        <v>Inviable Sanitariamente</v>
      </c>
      <c r="WXR471" s="265" t="str">
        <f t="shared" si="16204"/>
        <v>Inviable Sanitariamente</v>
      </c>
      <c r="WXS471" s="265" t="str">
        <f t="shared" si="16205"/>
        <v>Inviable Sanitariamente</v>
      </c>
      <c r="WXT471" s="265" t="str">
        <f t="shared" si="16206"/>
        <v>Inviable Sanitariamente</v>
      </c>
      <c r="WXU471" s="265" t="str">
        <f t="shared" si="16207"/>
        <v>Inviable Sanitariamente</v>
      </c>
      <c r="WXV471" s="265" t="str">
        <f t="shared" si="16208"/>
        <v>Inviable Sanitariamente</v>
      </c>
      <c r="WXW471" s="265" t="str">
        <f t="shared" si="16209"/>
        <v>Inviable Sanitariamente</v>
      </c>
      <c r="WXX471" s="265" t="str">
        <f t="shared" si="16210"/>
        <v>Inviable Sanitariamente</v>
      </c>
      <c r="WXY471" s="265" t="str">
        <f t="shared" si="16211"/>
        <v>Inviable Sanitariamente</v>
      </c>
      <c r="WXZ471" s="265" t="str">
        <f t="shared" si="16212"/>
        <v>Inviable Sanitariamente</v>
      </c>
      <c r="WYA471" s="265" t="str">
        <f t="shared" si="16213"/>
        <v>Inviable Sanitariamente</v>
      </c>
      <c r="WYB471" s="265" t="str">
        <f t="shared" si="16214"/>
        <v>Inviable Sanitariamente</v>
      </c>
      <c r="WYC471" s="265" t="str">
        <f t="shared" si="16215"/>
        <v>Inviable Sanitariamente</v>
      </c>
      <c r="WYD471" s="265" t="str">
        <f t="shared" si="16216"/>
        <v>Inviable Sanitariamente</v>
      </c>
      <c r="WYE471" s="265" t="str">
        <f t="shared" si="16217"/>
        <v>Inviable Sanitariamente</v>
      </c>
      <c r="WYF471" s="265" t="str">
        <f t="shared" si="16218"/>
        <v>Inviable Sanitariamente</v>
      </c>
      <c r="WYG471" s="265" t="str">
        <f t="shared" si="16219"/>
        <v>Inviable Sanitariamente</v>
      </c>
      <c r="WYH471" s="265" t="str">
        <f t="shared" si="16220"/>
        <v>Inviable Sanitariamente</v>
      </c>
      <c r="WYI471" s="265" t="str">
        <f t="shared" si="16221"/>
        <v>Inviable Sanitariamente</v>
      </c>
      <c r="WYJ471" s="265" t="str">
        <f t="shared" si="16222"/>
        <v>Inviable Sanitariamente</v>
      </c>
      <c r="WYK471" s="265" t="str">
        <f t="shared" si="16223"/>
        <v>Inviable Sanitariamente</v>
      </c>
      <c r="WYL471" s="265" t="str">
        <f t="shared" si="16224"/>
        <v>Inviable Sanitariamente</v>
      </c>
      <c r="WYM471" s="265" t="str">
        <f t="shared" si="16225"/>
        <v>Inviable Sanitariamente</v>
      </c>
      <c r="WYN471" s="265" t="str">
        <f t="shared" si="16226"/>
        <v>Inviable Sanitariamente</v>
      </c>
      <c r="WYO471" s="265" t="str">
        <f t="shared" si="16227"/>
        <v>Inviable Sanitariamente</v>
      </c>
      <c r="WYP471" s="265" t="str">
        <f t="shared" si="16228"/>
        <v>Inviable Sanitariamente</v>
      </c>
      <c r="WYQ471" s="265" t="str">
        <f t="shared" si="16229"/>
        <v>Inviable Sanitariamente</v>
      </c>
      <c r="WYR471" s="265" t="str">
        <f t="shared" si="16230"/>
        <v>Inviable Sanitariamente</v>
      </c>
      <c r="WYS471" s="265" t="str">
        <f t="shared" si="16231"/>
        <v>Inviable Sanitariamente</v>
      </c>
      <c r="WYT471" s="265" t="str">
        <f t="shared" si="16232"/>
        <v>Inviable Sanitariamente</v>
      </c>
      <c r="WYU471" s="265" t="str">
        <f t="shared" si="16233"/>
        <v>Inviable Sanitariamente</v>
      </c>
      <c r="WYV471" s="265" t="str">
        <f t="shared" si="16234"/>
        <v>Inviable Sanitariamente</v>
      </c>
      <c r="WYW471" s="265" t="str">
        <f t="shared" si="16235"/>
        <v>Inviable Sanitariamente</v>
      </c>
      <c r="WYX471" s="265" t="str">
        <f t="shared" si="16236"/>
        <v>Inviable Sanitariamente</v>
      </c>
      <c r="WYY471" s="265" t="str">
        <f t="shared" si="16237"/>
        <v>Inviable Sanitariamente</v>
      </c>
      <c r="WYZ471" s="265" t="str">
        <f t="shared" si="16238"/>
        <v>Inviable Sanitariamente</v>
      </c>
      <c r="WZA471" s="265" t="str">
        <f t="shared" si="16239"/>
        <v>Inviable Sanitariamente</v>
      </c>
      <c r="WZB471" s="265" t="str">
        <f t="shared" si="16240"/>
        <v>Inviable Sanitariamente</v>
      </c>
      <c r="WZC471" s="265" t="str">
        <f t="shared" si="16241"/>
        <v>Inviable Sanitariamente</v>
      </c>
      <c r="WZD471" s="265" t="str">
        <f t="shared" si="16242"/>
        <v>Inviable Sanitariamente</v>
      </c>
      <c r="WZE471" s="265" t="str">
        <f t="shared" si="16243"/>
        <v>Inviable Sanitariamente</v>
      </c>
      <c r="WZF471" s="265" t="str">
        <f t="shared" si="16244"/>
        <v>Inviable Sanitariamente</v>
      </c>
      <c r="WZG471" s="265" t="str">
        <f t="shared" si="16245"/>
        <v>Inviable Sanitariamente</v>
      </c>
      <c r="WZH471" s="265" t="str">
        <f t="shared" si="16246"/>
        <v>Inviable Sanitariamente</v>
      </c>
      <c r="WZI471" s="265" t="str">
        <f t="shared" si="16247"/>
        <v>Inviable Sanitariamente</v>
      </c>
      <c r="WZJ471" s="265" t="str">
        <f t="shared" si="16248"/>
        <v>Inviable Sanitariamente</v>
      </c>
      <c r="WZK471" s="265" t="str">
        <f t="shared" si="16249"/>
        <v>Inviable Sanitariamente</v>
      </c>
      <c r="WZL471" s="265" t="str">
        <f t="shared" si="16250"/>
        <v>Inviable Sanitariamente</v>
      </c>
      <c r="WZM471" s="265" t="str">
        <f t="shared" si="16251"/>
        <v>Inviable Sanitariamente</v>
      </c>
      <c r="WZN471" s="265" t="str">
        <f t="shared" si="16252"/>
        <v>Inviable Sanitariamente</v>
      </c>
      <c r="WZO471" s="265" t="str">
        <f t="shared" si="16253"/>
        <v>Inviable Sanitariamente</v>
      </c>
      <c r="WZP471" s="265" t="str">
        <f t="shared" si="16254"/>
        <v>Inviable Sanitariamente</v>
      </c>
      <c r="WZQ471" s="265" t="str">
        <f t="shared" si="16255"/>
        <v>Inviable Sanitariamente</v>
      </c>
      <c r="WZR471" s="265" t="str">
        <f t="shared" si="16256"/>
        <v>Inviable Sanitariamente</v>
      </c>
      <c r="WZS471" s="265" t="str">
        <f t="shared" si="16257"/>
        <v>Inviable Sanitariamente</v>
      </c>
      <c r="WZT471" s="265" t="str">
        <f t="shared" si="16258"/>
        <v>Inviable Sanitariamente</v>
      </c>
      <c r="WZU471" s="265" t="str">
        <f t="shared" si="16259"/>
        <v>Inviable Sanitariamente</v>
      </c>
      <c r="WZV471" s="265" t="str">
        <f t="shared" si="16260"/>
        <v>Inviable Sanitariamente</v>
      </c>
      <c r="WZW471" s="265" t="str">
        <f t="shared" si="16261"/>
        <v>Inviable Sanitariamente</v>
      </c>
      <c r="WZX471" s="265" t="str">
        <f t="shared" si="16262"/>
        <v>Inviable Sanitariamente</v>
      </c>
      <c r="WZY471" s="265" t="str">
        <f t="shared" si="16263"/>
        <v>Inviable Sanitariamente</v>
      </c>
      <c r="WZZ471" s="265" t="str">
        <f t="shared" si="16264"/>
        <v>Inviable Sanitariamente</v>
      </c>
      <c r="XAA471" s="265" t="str">
        <f t="shared" si="16265"/>
        <v>Inviable Sanitariamente</v>
      </c>
      <c r="XAB471" s="265" t="str">
        <f t="shared" si="16266"/>
        <v>Inviable Sanitariamente</v>
      </c>
      <c r="XAC471" s="265" t="str">
        <f t="shared" si="16267"/>
        <v>Inviable Sanitariamente</v>
      </c>
      <c r="XAD471" s="265" t="str">
        <f t="shared" si="16268"/>
        <v>Inviable Sanitariamente</v>
      </c>
      <c r="XAE471" s="265" t="str">
        <f t="shared" si="16269"/>
        <v>Inviable Sanitariamente</v>
      </c>
      <c r="XAF471" s="265" t="str">
        <f t="shared" si="16270"/>
        <v>Inviable Sanitariamente</v>
      </c>
      <c r="XAG471" s="265" t="str">
        <f t="shared" si="16271"/>
        <v>Inviable Sanitariamente</v>
      </c>
      <c r="XAH471" s="265" t="str">
        <f t="shared" si="16272"/>
        <v>Inviable Sanitariamente</v>
      </c>
      <c r="XAI471" s="265" t="str">
        <f t="shared" si="16273"/>
        <v>Inviable Sanitariamente</v>
      </c>
      <c r="XAJ471" s="265" t="str">
        <f t="shared" si="16274"/>
        <v>Inviable Sanitariamente</v>
      </c>
      <c r="XAK471" s="265" t="str">
        <f t="shared" si="16275"/>
        <v>Inviable Sanitariamente</v>
      </c>
      <c r="XAL471" s="265" t="str">
        <f t="shared" si="16276"/>
        <v>Inviable Sanitariamente</v>
      </c>
      <c r="XAM471" s="265" t="str">
        <f t="shared" si="16277"/>
        <v>Inviable Sanitariamente</v>
      </c>
      <c r="XAN471" s="265" t="str">
        <f t="shared" si="16278"/>
        <v>Inviable Sanitariamente</v>
      </c>
      <c r="XAO471" s="265" t="str">
        <f t="shared" si="16279"/>
        <v>Inviable Sanitariamente</v>
      </c>
      <c r="XAP471" s="265" t="str">
        <f t="shared" si="16280"/>
        <v>Inviable Sanitariamente</v>
      </c>
      <c r="XAQ471" s="265" t="str">
        <f t="shared" si="16281"/>
        <v>Inviable Sanitariamente</v>
      </c>
      <c r="XAR471" s="265" t="str">
        <f t="shared" si="16282"/>
        <v>Inviable Sanitariamente</v>
      </c>
      <c r="XAS471" s="265" t="str">
        <f t="shared" si="16283"/>
        <v>Inviable Sanitariamente</v>
      </c>
      <c r="XAT471" s="265" t="str">
        <f t="shared" si="16284"/>
        <v>Inviable Sanitariamente</v>
      </c>
      <c r="XAU471" s="265" t="str">
        <f t="shared" si="16285"/>
        <v>Inviable Sanitariamente</v>
      </c>
      <c r="XAV471" s="265" t="str">
        <f t="shared" si="16286"/>
        <v>Inviable Sanitariamente</v>
      </c>
      <c r="XAW471" s="265" t="str">
        <f t="shared" si="16287"/>
        <v>Inviable Sanitariamente</v>
      </c>
      <c r="XAX471" s="265" t="str">
        <f t="shared" si="16288"/>
        <v>Inviable Sanitariamente</v>
      </c>
      <c r="XAY471" s="265" t="str">
        <f t="shared" si="16289"/>
        <v>Inviable Sanitariamente</v>
      </c>
      <c r="XAZ471" s="265" t="str">
        <f t="shared" si="16290"/>
        <v>Inviable Sanitariamente</v>
      </c>
      <c r="XBA471" s="265" t="str">
        <f t="shared" si="16291"/>
        <v>Inviable Sanitariamente</v>
      </c>
      <c r="XBB471" s="265" t="str">
        <f t="shared" si="16292"/>
        <v>Inviable Sanitariamente</v>
      </c>
      <c r="XBC471" s="265" t="str">
        <f t="shared" si="16293"/>
        <v>Inviable Sanitariamente</v>
      </c>
      <c r="XBD471" s="265" t="str">
        <f t="shared" si="16294"/>
        <v>Inviable Sanitariamente</v>
      </c>
      <c r="XBE471" s="265" t="str">
        <f t="shared" si="16295"/>
        <v>Inviable Sanitariamente</v>
      </c>
      <c r="XBF471" s="265" t="str">
        <f t="shared" si="16296"/>
        <v>Inviable Sanitariamente</v>
      </c>
      <c r="XBG471" s="265" t="str">
        <f t="shared" si="16297"/>
        <v>Inviable Sanitariamente</v>
      </c>
      <c r="XBH471" s="265" t="str">
        <f t="shared" si="16298"/>
        <v>Inviable Sanitariamente</v>
      </c>
      <c r="XBI471" s="265" t="str">
        <f t="shared" si="16299"/>
        <v>Inviable Sanitariamente</v>
      </c>
      <c r="XBJ471" s="265" t="str">
        <f t="shared" si="16300"/>
        <v>Inviable Sanitariamente</v>
      </c>
      <c r="XBK471" s="265" t="str">
        <f t="shared" si="16301"/>
        <v>Inviable Sanitariamente</v>
      </c>
      <c r="XBL471" s="265" t="str">
        <f t="shared" si="16302"/>
        <v>Inviable Sanitariamente</v>
      </c>
      <c r="XBM471" s="265" t="str">
        <f t="shared" si="16303"/>
        <v>Inviable Sanitariamente</v>
      </c>
      <c r="XBN471" s="265" t="str">
        <f t="shared" si="16304"/>
        <v>Inviable Sanitariamente</v>
      </c>
      <c r="XBO471" s="265" t="str">
        <f t="shared" si="16305"/>
        <v>Inviable Sanitariamente</v>
      </c>
      <c r="XBP471" s="265" t="str">
        <f t="shared" si="16306"/>
        <v>Inviable Sanitariamente</v>
      </c>
      <c r="XBQ471" s="265" t="str">
        <f t="shared" si="16307"/>
        <v>Inviable Sanitariamente</v>
      </c>
      <c r="XBR471" s="265" t="str">
        <f t="shared" si="16308"/>
        <v>Inviable Sanitariamente</v>
      </c>
      <c r="XBS471" s="265" t="str">
        <f t="shared" si="16309"/>
        <v>Inviable Sanitariamente</v>
      </c>
      <c r="XBT471" s="265" t="str">
        <f t="shared" si="16310"/>
        <v>Inviable Sanitariamente</v>
      </c>
      <c r="XBU471" s="265" t="str">
        <f t="shared" si="16311"/>
        <v>Inviable Sanitariamente</v>
      </c>
      <c r="XBV471" s="265" t="str">
        <f t="shared" si="16312"/>
        <v>Inviable Sanitariamente</v>
      </c>
      <c r="XBW471" s="265" t="str">
        <f t="shared" si="16313"/>
        <v>Inviable Sanitariamente</v>
      </c>
      <c r="XBX471" s="265" t="str">
        <f t="shared" si="16314"/>
        <v>Inviable Sanitariamente</v>
      </c>
      <c r="XBY471" s="265" t="str">
        <f t="shared" si="16315"/>
        <v>Inviable Sanitariamente</v>
      </c>
      <c r="XBZ471" s="265" t="str">
        <f t="shared" si="16316"/>
        <v>Inviable Sanitariamente</v>
      </c>
      <c r="XCA471" s="265" t="str">
        <f t="shared" si="16317"/>
        <v>Inviable Sanitariamente</v>
      </c>
      <c r="XCB471" s="265" t="str">
        <f t="shared" si="16318"/>
        <v>Inviable Sanitariamente</v>
      </c>
      <c r="XCC471" s="265" t="str">
        <f t="shared" si="16319"/>
        <v>Inviable Sanitariamente</v>
      </c>
      <c r="XCD471" s="265" t="str">
        <f t="shared" si="16320"/>
        <v>Inviable Sanitariamente</v>
      </c>
      <c r="XCE471" s="265" t="str">
        <f t="shared" si="16321"/>
        <v>Inviable Sanitariamente</v>
      </c>
      <c r="XCF471" s="265" t="str">
        <f t="shared" si="16322"/>
        <v>Inviable Sanitariamente</v>
      </c>
      <c r="XCG471" s="265" t="str">
        <f t="shared" si="16323"/>
        <v>Inviable Sanitariamente</v>
      </c>
      <c r="XCH471" s="265" t="str">
        <f t="shared" si="16324"/>
        <v>Inviable Sanitariamente</v>
      </c>
      <c r="XCI471" s="265" t="str">
        <f t="shared" si="16325"/>
        <v>Inviable Sanitariamente</v>
      </c>
      <c r="XCJ471" s="265" t="str">
        <f t="shared" si="16326"/>
        <v>Inviable Sanitariamente</v>
      </c>
      <c r="XCK471" s="265" t="str">
        <f t="shared" si="16327"/>
        <v>Inviable Sanitariamente</v>
      </c>
      <c r="XCL471" s="265" t="str">
        <f t="shared" si="16328"/>
        <v>Inviable Sanitariamente</v>
      </c>
      <c r="XCM471" s="265" t="str">
        <f t="shared" si="16329"/>
        <v>Inviable Sanitariamente</v>
      </c>
      <c r="XCN471" s="265" t="str">
        <f t="shared" si="16330"/>
        <v>Inviable Sanitariamente</v>
      </c>
      <c r="XCO471" s="265" t="str">
        <f t="shared" si="16331"/>
        <v>Inviable Sanitariamente</v>
      </c>
      <c r="XCP471" s="265" t="str">
        <f t="shared" si="16332"/>
        <v>Inviable Sanitariamente</v>
      </c>
      <c r="XCQ471" s="265" t="str">
        <f t="shared" si="16333"/>
        <v>Inviable Sanitariamente</v>
      </c>
      <c r="XCR471" s="265" t="str">
        <f t="shared" si="16334"/>
        <v>Inviable Sanitariamente</v>
      </c>
      <c r="XCS471" s="265" t="str">
        <f t="shared" si="16335"/>
        <v>Inviable Sanitariamente</v>
      </c>
      <c r="XCT471" s="265" t="str">
        <f t="shared" si="16336"/>
        <v>Inviable Sanitariamente</v>
      </c>
      <c r="XCU471" s="265" t="str">
        <f t="shared" si="16337"/>
        <v>Inviable Sanitariamente</v>
      </c>
      <c r="XCV471" s="265" t="str">
        <f t="shared" si="16338"/>
        <v>Inviable Sanitariamente</v>
      </c>
      <c r="XCW471" s="265" t="str">
        <f t="shared" si="16339"/>
        <v>Inviable Sanitariamente</v>
      </c>
      <c r="XCX471" s="265" t="str">
        <f t="shared" si="16340"/>
        <v>Inviable Sanitariamente</v>
      </c>
      <c r="XCY471" s="265" t="str">
        <f t="shared" si="16341"/>
        <v>Inviable Sanitariamente</v>
      </c>
      <c r="XCZ471" s="265" t="str">
        <f t="shared" si="16342"/>
        <v>Inviable Sanitariamente</v>
      </c>
      <c r="XDA471" s="265" t="str">
        <f t="shared" si="16343"/>
        <v>Inviable Sanitariamente</v>
      </c>
      <c r="XDB471" s="265" t="str">
        <f t="shared" si="16344"/>
        <v>Inviable Sanitariamente</v>
      </c>
      <c r="XDC471" s="265" t="str">
        <f t="shared" si="16345"/>
        <v>Inviable Sanitariamente</v>
      </c>
      <c r="XDD471" s="265" t="str">
        <f t="shared" si="16346"/>
        <v>Inviable Sanitariamente</v>
      </c>
      <c r="XDE471" s="265" t="str">
        <f t="shared" si="16347"/>
        <v>Inviable Sanitariamente</v>
      </c>
      <c r="XDF471" s="265" t="str">
        <f t="shared" si="16348"/>
        <v>Inviable Sanitariamente</v>
      </c>
      <c r="XDG471" s="265" t="str">
        <f t="shared" si="16349"/>
        <v>Inviable Sanitariamente</v>
      </c>
      <c r="XDH471" s="265" t="str">
        <f t="shared" si="16350"/>
        <v>Inviable Sanitariamente</v>
      </c>
      <c r="XDI471" s="265" t="str">
        <f t="shared" si="16351"/>
        <v>Inviable Sanitariamente</v>
      </c>
      <c r="XDJ471" s="265" t="str">
        <f t="shared" si="16352"/>
        <v>Inviable Sanitariamente</v>
      </c>
      <c r="XDK471" s="265" t="str">
        <f t="shared" si="16353"/>
        <v>Inviable Sanitariamente</v>
      </c>
      <c r="XDL471" s="265" t="str">
        <f t="shared" si="16354"/>
        <v>Inviable Sanitariamente</v>
      </c>
      <c r="XDM471" s="265" t="str">
        <f t="shared" si="16355"/>
        <v>Inviable Sanitariamente</v>
      </c>
      <c r="XDN471" s="265" t="str">
        <f t="shared" si="16356"/>
        <v>Inviable Sanitariamente</v>
      </c>
      <c r="XDO471" s="265" t="str">
        <f t="shared" si="16357"/>
        <v>Inviable Sanitariamente</v>
      </c>
      <c r="XDP471" s="265" t="str">
        <f t="shared" si="16358"/>
        <v>Inviable Sanitariamente</v>
      </c>
      <c r="XDQ471" s="265" t="str">
        <f t="shared" si="16359"/>
        <v>Inviable Sanitariamente</v>
      </c>
      <c r="XDR471" s="265" t="str">
        <f t="shared" si="16360"/>
        <v>Inviable Sanitariamente</v>
      </c>
      <c r="XDS471" s="265" t="str">
        <f t="shared" si="16361"/>
        <v>Inviable Sanitariamente</v>
      </c>
      <c r="XDT471" s="265" t="str">
        <f t="shared" si="16362"/>
        <v>Inviable Sanitariamente</v>
      </c>
      <c r="XDU471" s="265" t="str">
        <f t="shared" si="16363"/>
        <v>Inviable Sanitariamente</v>
      </c>
      <c r="XDV471" s="265" t="str">
        <f t="shared" si="16364"/>
        <v>Inviable Sanitariamente</v>
      </c>
      <c r="XDW471" s="265" t="str">
        <f t="shared" si="16365"/>
        <v>Inviable Sanitariamente</v>
      </c>
      <c r="XDX471" s="265" t="str">
        <f t="shared" si="16366"/>
        <v>Inviable Sanitariamente</v>
      </c>
      <c r="XDY471" s="265" t="str">
        <f t="shared" si="16367"/>
        <v>Inviable Sanitariamente</v>
      </c>
      <c r="XDZ471" s="265" t="str">
        <f t="shared" si="16368"/>
        <v>Inviable Sanitariamente</v>
      </c>
      <c r="XEA471" s="265" t="str">
        <f t="shared" si="16369"/>
        <v>Inviable Sanitariamente</v>
      </c>
      <c r="XEB471" s="265" t="str">
        <f t="shared" si="16370"/>
        <v>Inviable Sanitariamente</v>
      </c>
      <c r="XEC471" s="265" t="str">
        <f t="shared" si="16371"/>
        <v>Inviable Sanitariamente</v>
      </c>
      <c r="XED471" s="265" t="str">
        <f t="shared" si="16372"/>
        <v>Inviable Sanitariamente</v>
      </c>
      <c r="XEE471" s="265" t="str">
        <f t="shared" si="16373"/>
        <v>Inviable Sanitariamente</v>
      </c>
      <c r="XEF471" s="265" t="str">
        <f t="shared" si="16374"/>
        <v>Inviable Sanitariamente</v>
      </c>
      <c r="XEG471" s="265" t="str">
        <f t="shared" si="16375"/>
        <v>Inviable Sanitariamente</v>
      </c>
      <c r="XEH471" s="265" t="str">
        <f t="shared" si="16376"/>
        <v>Inviable Sanitariamente</v>
      </c>
      <c r="XEI471" s="265" t="str">
        <f t="shared" si="16377"/>
        <v>Inviable Sanitariamente</v>
      </c>
      <c r="XEJ471" s="265" t="str">
        <f t="shared" si="16378"/>
        <v>Inviable Sanitariamente</v>
      </c>
      <c r="XEK471" s="265" t="str">
        <f t="shared" si="16379"/>
        <v>Inviable Sanitariamente</v>
      </c>
      <c r="XEL471" s="265" t="str">
        <f t="shared" si="16380"/>
        <v>Inviable Sanitariamente</v>
      </c>
      <c r="XEM471" s="265" t="str">
        <f t="shared" si="16381"/>
        <v>Inviable Sanitariamente</v>
      </c>
      <c r="XEN471" s="265" t="str">
        <f t="shared" si="16382"/>
        <v>Inviable Sanitariamente</v>
      </c>
      <c r="XEO471" s="265" t="str">
        <f t="shared" si="16383"/>
        <v>Inviable Sanitariamente</v>
      </c>
      <c r="XEP471" s="265" t="str">
        <f t="shared" si="16384"/>
        <v>Inviable Sanitariamente</v>
      </c>
      <c r="XEQ471" s="265" t="str">
        <f t="shared" si="16385"/>
        <v>Inviable Sanitariamente</v>
      </c>
      <c r="XER471" s="265" t="str">
        <f t="shared" si="16386"/>
        <v>Inviable Sanitariamente</v>
      </c>
      <c r="XES471" s="265" t="str">
        <f t="shared" si="16387"/>
        <v>Inviable Sanitariamente</v>
      </c>
      <c r="XET471" s="265" t="str">
        <f t="shared" si="16388"/>
        <v>Inviable Sanitariamente</v>
      </c>
      <c r="XEU471" s="265" t="str">
        <f t="shared" si="16389"/>
        <v>Inviable Sanitariamente</v>
      </c>
      <c r="XEV471" s="265" t="str">
        <f t="shared" si="16390"/>
        <v>Inviable Sanitariamente</v>
      </c>
      <c r="XEW471" s="265" t="str">
        <f t="shared" si="16391"/>
        <v>Inviable Sanitariamente</v>
      </c>
      <c r="XEX471" s="265" t="str">
        <f t="shared" si="16392"/>
        <v>Inviable Sanitariamente</v>
      </c>
      <c r="XEY471" s="265" t="str">
        <f t="shared" si="16393"/>
        <v>Inviable Sanitariamente</v>
      </c>
      <c r="XEZ471" s="265" t="str">
        <f t="shared" si="16394"/>
        <v>Inviable Sanitariamente</v>
      </c>
      <c r="XFA471" s="265" t="str">
        <f t="shared" si="16395"/>
        <v>Inviable Sanitariamente</v>
      </c>
      <c r="XFB471" s="265" t="str">
        <f t="shared" si="16396"/>
        <v>Inviable Sanitariamente</v>
      </c>
      <c r="XFC471" s="265" t="str">
        <f t="shared" si="16397"/>
        <v>Inviable Sanitariamente</v>
      </c>
      <c r="XFD471" s="265" t="str">
        <f t="shared" si="16398"/>
        <v>Inviable Sanitariamente</v>
      </c>
    </row>
    <row r="472" spans="1:16384" ht="32.1" customHeight="1">
      <c r="A472" s="591" t="s">
        <v>174</v>
      </c>
      <c r="B472" s="463" t="s">
        <v>2293</v>
      </c>
      <c r="C472" s="465" t="s">
        <v>2294</v>
      </c>
      <c r="D472" s="263">
        <v>42</v>
      </c>
      <c r="E472" s="281"/>
      <c r="F472" s="281"/>
      <c r="G472" s="281"/>
      <c r="H472" s="281"/>
      <c r="I472" s="281"/>
      <c r="J472" s="281"/>
      <c r="K472" s="281"/>
      <c r="L472" s="281"/>
      <c r="M472" s="281"/>
      <c r="N472" s="281"/>
      <c r="O472" s="281"/>
      <c r="P472" s="281"/>
      <c r="Q472" s="482"/>
      <c r="R472" s="242"/>
      <c r="S472" s="34"/>
    </row>
    <row r="473" spans="1:16384" ht="32.1" customHeight="1">
      <c r="A473" s="591" t="s">
        <v>174</v>
      </c>
      <c r="B473" s="463" t="s">
        <v>2295</v>
      </c>
      <c r="C473" s="465" t="s">
        <v>4349</v>
      </c>
      <c r="D473" s="264">
        <v>87</v>
      </c>
      <c r="E473" s="348">
        <v>96.39</v>
      </c>
      <c r="F473" s="348"/>
      <c r="G473" s="348"/>
      <c r="H473" s="348"/>
      <c r="I473" s="348"/>
      <c r="J473" s="348"/>
      <c r="K473" s="348"/>
      <c r="L473" s="348"/>
      <c r="M473" s="348">
        <v>53.1</v>
      </c>
      <c r="N473" s="348"/>
      <c r="O473" s="348"/>
      <c r="P473" s="348"/>
      <c r="Q473" s="477">
        <f t="shared" si="29"/>
        <v>74.745000000000005</v>
      </c>
      <c r="R473" s="242" t="str">
        <f t="shared" si="28"/>
        <v>NO</v>
      </c>
      <c r="S473" s="265" t="str">
        <f t="shared" si="33"/>
        <v>Alto</v>
      </c>
    </row>
    <row r="474" spans="1:16384" ht="32.1" customHeight="1">
      <c r="A474" s="591" t="s">
        <v>174</v>
      </c>
      <c r="B474" s="463" t="s">
        <v>2296</v>
      </c>
      <c r="C474" s="465" t="s">
        <v>2297</v>
      </c>
      <c r="D474" s="264">
        <v>72</v>
      </c>
      <c r="E474" s="348"/>
      <c r="F474" s="348">
        <v>96.39</v>
      </c>
      <c r="G474" s="348"/>
      <c r="H474" s="348"/>
      <c r="I474" s="348"/>
      <c r="J474" s="348"/>
      <c r="K474" s="348"/>
      <c r="L474" s="348"/>
      <c r="M474" s="348">
        <v>53.1</v>
      </c>
      <c r="N474" s="348"/>
      <c r="O474" s="348"/>
      <c r="P474" s="348"/>
      <c r="Q474" s="477">
        <f t="shared" si="29"/>
        <v>74.745000000000005</v>
      </c>
      <c r="R474" s="242" t="str">
        <f t="shared" si="28"/>
        <v>NO</v>
      </c>
      <c r="S474" s="265" t="str">
        <f t="shared" si="33"/>
        <v>Alto</v>
      </c>
    </row>
    <row r="475" spans="1:16384" ht="32.1" customHeight="1">
      <c r="A475" s="591" t="s">
        <v>174</v>
      </c>
      <c r="B475" s="463" t="s">
        <v>2298</v>
      </c>
      <c r="C475" s="465" t="s">
        <v>2299</v>
      </c>
      <c r="D475" s="263">
        <v>40</v>
      </c>
      <c r="E475" s="348"/>
      <c r="F475" s="348"/>
      <c r="G475" s="348">
        <v>94.34</v>
      </c>
      <c r="H475" s="348"/>
      <c r="I475" s="348"/>
      <c r="J475" s="348"/>
      <c r="K475" s="348"/>
      <c r="L475" s="348"/>
      <c r="M475" s="348">
        <v>53.1</v>
      </c>
      <c r="N475" s="348"/>
      <c r="O475" s="348"/>
      <c r="P475" s="348"/>
      <c r="Q475" s="477">
        <f t="shared" si="29"/>
        <v>73.72</v>
      </c>
      <c r="R475" s="242" t="str">
        <f t="shared" si="28"/>
        <v>NO</v>
      </c>
      <c r="S475" s="265" t="str">
        <f t="shared" si="33"/>
        <v>Alto</v>
      </c>
    </row>
    <row r="476" spans="1:16384" ht="32.1" customHeight="1">
      <c r="A476" s="591" t="s">
        <v>174</v>
      </c>
      <c r="B476" s="463" t="s">
        <v>2300</v>
      </c>
      <c r="C476" s="465" t="s">
        <v>4348</v>
      </c>
      <c r="D476" s="264">
        <v>41</v>
      </c>
      <c r="E476" s="348"/>
      <c r="F476" s="348">
        <v>96.39</v>
      </c>
      <c r="G476" s="514"/>
      <c r="H476" s="348"/>
      <c r="I476" s="348"/>
      <c r="J476" s="348"/>
      <c r="K476" s="348"/>
      <c r="L476" s="348"/>
      <c r="M476" s="348">
        <v>37.5</v>
      </c>
      <c r="N476" s="348"/>
      <c r="O476" s="348"/>
      <c r="P476" s="348"/>
      <c r="Q476" s="477">
        <f t="shared" si="29"/>
        <v>66.944999999999993</v>
      </c>
      <c r="R476" s="242" t="str">
        <f t="shared" si="28"/>
        <v>NO</v>
      </c>
      <c r="S476" s="265" t="str">
        <f t="shared" si="33"/>
        <v>Alto</v>
      </c>
    </row>
    <row r="477" spans="1:16384" ht="32.1" customHeight="1">
      <c r="A477" s="591" t="s">
        <v>174</v>
      </c>
      <c r="B477" s="463" t="s">
        <v>2301</v>
      </c>
      <c r="C477" s="465" t="s">
        <v>2302</v>
      </c>
      <c r="D477" s="233">
        <v>40</v>
      </c>
      <c r="E477" s="281"/>
      <c r="F477" s="281"/>
      <c r="G477" s="281"/>
      <c r="H477" s="281"/>
      <c r="I477" s="281"/>
      <c r="J477" s="281"/>
      <c r="K477" s="281"/>
      <c r="L477" s="281"/>
      <c r="M477" s="281"/>
      <c r="N477" s="281"/>
      <c r="O477" s="281"/>
      <c r="P477" s="281"/>
      <c r="Q477" s="482"/>
      <c r="R477" s="242"/>
      <c r="S477" s="34"/>
    </row>
    <row r="478" spans="1:16384" ht="32.1" customHeight="1">
      <c r="A478" s="591" t="s">
        <v>174</v>
      </c>
      <c r="B478" s="262" t="s">
        <v>1302</v>
      </c>
      <c r="C478" s="266" t="s">
        <v>2303</v>
      </c>
      <c r="D478" s="264">
        <v>92</v>
      </c>
      <c r="E478" s="348"/>
      <c r="F478" s="348"/>
      <c r="G478" s="348"/>
      <c r="H478" s="348"/>
      <c r="I478" s="348">
        <v>95.2</v>
      </c>
      <c r="J478" s="348"/>
      <c r="K478" s="348"/>
      <c r="L478" s="348"/>
      <c r="M478" s="348"/>
      <c r="N478" s="348"/>
      <c r="O478" s="348"/>
      <c r="P478" s="348"/>
      <c r="Q478" s="477">
        <f t="shared" si="29"/>
        <v>95.2</v>
      </c>
      <c r="R478" s="242" t="str">
        <f t="shared" si="28"/>
        <v>NO</v>
      </c>
      <c r="S478" s="265" t="str">
        <f t="shared" si="33"/>
        <v>Inviable Sanitariamente</v>
      </c>
    </row>
    <row r="479" spans="1:16384" ht="32.1" customHeight="1">
      <c r="A479" s="591" t="s">
        <v>174</v>
      </c>
      <c r="B479" s="262" t="s">
        <v>2304</v>
      </c>
      <c r="C479" s="266" t="s">
        <v>2305</v>
      </c>
      <c r="D479" s="233">
        <v>166</v>
      </c>
      <c r="E479" s="348"/>
      <c r="F479" s="348"/>
      <c r="G479" s="348">
        <v>0</v>
      </c>
      <c r="H479" s="348"/>
      <c r="I479" s="348"/>
      <c r="J479" s="348"/>
      <c r="K479" s="348"/>
      <c r="L479" s="348"/>
      <c r="M479" s="348"/>
      <c r="N479" s="348">
        <v>47.6</v>
      </c>
      <c r="O479" s="348"/>
      <c r="P479" s="348"/>
      <c r="Q479" s="477">
        <f t="shared" si="29"/>
        <v>23.8</v>
      </c>
      <c r="R479" s="242" t="str">
        <f t="shared" si="28"/>
        <v>NO</v>
      </c>
      <c r="S479" s="265" t="str">
        <f t="shared" si="33"/>
        <v>Medio</v>
      </c>
    </row>
    <row r="480" spans="1:16384" ht="32.1" customHeight="1">
      <c r="A480" s="591" t="s">
        <v>174</v>
      </c>
      <c r="B480" s="262" t="s">
        <v>2306</v>
      </c>
      <c r="C480" s="266" t="s">
        <v>2307</v>
      </c>
      <c r="D480" s="264">
        <v>120</v>
      </c>
      <c r="E480" s="348"/>
      <c r="F480" s="348">
        <v>96.39</v>
      </c>
      <c r="G480" s="348"/>
      <c r="H480" s="348"/>
      <c r="I480" s="348"/>
      <c r="J480" s="348"/>
      <c r="K480" s="348"/>
      <c r="L480" s="348"/>
      <c r="M480" s="348"/>
      <c r="N480" s="348"/>
      <c r="O480" s="348"/>
      <c r="P480" s="348"/>
      <c r="Q480" s="477">
        <f t="shared" si="29"/>
        <v>96.39</v>
      </c>
      <c r="R480" s="242" t="str">
        <f t="shared" si="28"/>
        <v>NO</v>
      </c>
      <c r="S480" s="265" t="str">
        <f t="shared" si="33"/>
        <v>Inviable Sanitariamente</v>
      </c>
    </row>
    <row r="481" spans="1:19" ht="32.1" customHeight="1">
      <c r="A481" s="591" t="s">
        <v>174</v>
      </c>
      <c r="B481" s="262" t="s">
        <v>2308</v>
      </c>
      <c r="C481" s="266" t="s">
        <v>2309</v>
      </c>
      <c r="D481" s="264">
        <v>58</v>
      </c>
      <c r="E481" s="348"/>
      <c r="F481" s="348"/>
      <c r="G481" s="348"/>
      <c r="H481" s="348">
        <v>95.2</v>
      </c>
      <c r="I481" s="348"/>
      <c r="J481" s="348"/>
      <c r="K481" s="348"/>
      <c r="L481" s="348">
        <v>95.2</v>
      </c>
      <c r="M481" s="348"/>
      <c r="N481" s="348"/>
      <c r="O481" s="348"/>
      <c r="P481" s="348"/>
      <c r="Q481" s="477">
        <f t="shared" si="29"/>
        <v>95.2</v>
      </c>
      <c r="R481" s="242" t="str">
        <f t="shared" si="28"/>
        <v>NO</v>
      </c>
      <c r="S481" s="265" t="str">
        <f t="shared" si="33"/>
        <v>Inviable Sanitariamente</v>
      </c>
    </row>
    <row r="482" spans="1:19" ht="32.1" customHeight="1">
      <c r="A482" s="591" t="s">
        <v>174</v>
      </c>
      <c r="B482" s="262" t="s">
        <v>2310</v>
      </c>
      <c r="C482" s="266" t="s">
        <v>2311</v>
      </c>
      <c r="D482" s="233">
        <v>98</v>
      </c>
      <c r="E482" s="348"/>
      <c r="F482" s="348"/>
      <c r="G482" s="348"/>
      <c r="H482" s="348"/>
      <c r="I482" s="348"/>
      <c r="J482" s="348"/>
      <c r="K482" s="348">
        <v>94.34</v>
      </c>
      <c r="L482" s="348"/>
      <c r="M482" s="348">
        <v>53.1</v>
      </c>
      <c r="N482" s="348"/>
      <c r="O482" s="348"/>
      <c r="P482" s="348"/>
      <c r="Q482" s="477">
        <f t="shared" si="29"/>
        <v>73.72</v>
      </c>
      <c r="R482" s="242" t="str">
        <f t="shared" si="28"/>
        <v>NO</v>
      </c>
      <c r="S482" s="265" t="str">
        <f t="shared" si="33"/>
        <v>Alto</v>
      </c>
    </row>
    <row r="483" spans="1:19" ht="32.1" customHeight="1">
      <c r="A483" s="591" t="s">
        <v>174</v>
      </c>
      <c r="B483" s="262" t="s">
        <v>2312</v>
      </c>
      <c r="C483" s="266" t="s">
        <v>2313</v>
      </c>
      <c r="D483" s="264">
        <v>82</v>
      </c>
      <c r="E483" s="348"/>
      <c r="F483" s="348"/>
      <c r="G483" s="348"/>
      <c r="H483" s="348">
        <v>95.2</v>
      </c>
      <c r="I483" s="348"/>
      <c r="J483" s="348"/>
      <c r="K483" s="348"/>
      <c r="L483" s="348"/>
      <c r="M483" s="348"/>
      <c r="N483" s="348">
        <v>95.2</v>
      </c>
      <c r="O483" s="348"/>
      <c r="P483" s="348"/>
      <c r="Q483" s="477">
        <f t="shared" si="29"/>
        <v>95.2</v>
      </c>
      <c r="R483" s="242" t="str">
        <f t="shared" si="28"/>
        <v>NO</v>
      </c>
      <c r="S483" s="265" t="str">
        <f t="shared" si="33"/>
        <v>Inviable Sanitariamente</v>
      </c>
    </row>
    <row r="484" spans="1:19" ht="32.1" customHeight="1">
      <c r="A484" s="591" t="s">
        <v>174</v>
      </c>
      <c r="B484" s="262" t="s">
        <v>2314</v>
      </c>
      <c r="C484" s="266" t="s">
        <v>2315</v>
      </c>
      <c r="D484" s="264">
        <v>106</v>
      </c>
      <c r="E484" s="348"/>
      <c r="F484" s="348">
        <v>96.39</v>
      </c>
      <c r="G484" s="348"/>
      <c r="H484" s="348"/>
      <c r="I484" s="348"/>
      <c r="J484" s="348"/>
      <c r="K484" s="348"/>
      <c r="L484" s="348"/>
      <c r="M484" s="348"/>
      <c r="N484" s="348"/>
      <c r="O484" s="348"/>
      <c r="P484" s="348"/>
      <c r="Q484" s="477">
        <f t="shared" si="29"/>
        <v>96.39</v>
      </c>
      <c r="R484" s="242" t="str">
        <f t="shared" si="28"/>
        <v>NO</v>
      </c>
      <c r="S484" s="265" t="str">
        <f t="shared" si="33"/>
        <v>Inviable Sanitariamente</v>
      </c>
    </row>
    <row r="485" spans="1:19" ht="32.1" customHeight="1">
      <c r="A485" s="591" t="s">
        <v>174</v>
      </c>
      <c r="B485" s="262" t="s">
        <v>2316</v>
      </c>
      <c r="C485" s="266" t="s">
        <v>2317</v>
      </c>
      <c r="D485" s="264">
        <v>131</v>
      </c>
      <c r="E485" s="348"/>
      <c r="F485" s="348">
        <v>96.39</v>
      </c>
      <c r="G485" s="348"/>
      <c r="H485" s="348"/>
      <c r="I485" s="348"/>
      <c r="J485" s="348"/>
      <c r="K485" s="348"/>
      <c r="L485" s="348"/>
      <c r="M485" s="348"/>
      <c r="N485" s="348"/>
      <c r="O485" s="348"/>
      <c r="P485" s="348"/>
      <c r="Q485" s="477">
        <f t="shared" si="29"/>
        <v>96.39</v>
      </c>
      <c r="R485" s="242" t="str">
        <f t="shared" si="28"/>
        <v>NO</v>
      </c>
      <c r="S485" s="265" t="str">
        <f t="shared" si="33"/>
        <v>Inviable Sanitariamente</v>
      </c>
    </row>
    <row r="486" spans="1:19" ht="32.1" customHeight="1">
      <c r="A486" s="591" t="s">
        <v>174</v>
      </c>
      <c r="B486" s="230" t="s">
        <v>2318</v>
      </c>
      <c r="C486" s="245" t="s">
        <v>2319</v>
      </c>
      <c r="D486" s="264">
        <v>65</v>
      </c>
      <c r="E486" s="348"/>
      <c r="F486" s="348"/>
      <c r="G486" s="348">
        <v>96.39</v>
      </c>
      <c r="H486" s="348"/>
      <c r="I486" s="348"/>
      <c r="J486" s="348"/>
      <c r="K486" s="348"/>
      <c r="L486" s="348"/>
      <c r="M486" s="348"/>
      <c r="N486" s="348"/>
      <c r="O486" s="348"/>
      <c r="P486" s="348"/>
      <c r="Q486" s="477">
        <f t="shared" si="29"/>
        <v>96.39</v>
      </c>
      <c r="R486" s="247" t="str">
        <f t="shared" si="28"/>
        <v>NO</v>
      </c>
      <c r="S486" s="265" t="str">
        <f t="shared" si="33"/>
        <v>Inviable Sanitariamente</v>
      </c>
    </row>
    <row r="487" spans="1:19" ht="32.1" customHeight="1">
      <c r="A487" s="591" t="s">
        <v>174</v>
      </c>
      <c r="B487" s="230" t="s">
        <v>6</v>
      </c>
      <c r="C487" s="245" t="s">
        <v>2320</v>
      </c>
      <c r="D487" s="264">
        <v>62</v>
      </c>
      <c r="E487" s="348"/>
      <c r="F487" s="348"/>
      <c r="G487" s="348"/>
      <c r="H487" s="348"/>
      <c r="I487" s="348"/>
      <c r="J487" s="348"/>
      <c r="K487" s="348">
        <v>96.39</v>
      </c>
      <c r="L487" s="348"/>
      <c r="M487" s="348"/>
      <c r="N487" s="348"/>
      <c r="O487" s="348"/>
      <c r="P487" s="348"/>
      <c r="Q487" s="477">
        <f t="shared" si="29"/>
        <v>96.39</v>
      </c>
      <c r="R487" s="247" t="str">
        <f t="shared" si="28"/>
        <v>NO</v>
      </c>
      <c r="S487" s="265" t="str">
        <f t="shared" si="33"/>
        <v>Inviable Sanitariamente</v>
      </c>
    </row>
    <row r="488" spans="1:19" ht="32.1" customHeight="1">
      <c r="A488" s="591" t="s">
        <v>174</v>
      </c>
      <c r="B488" s="437" t="s">
        <v>2321</v>
      </c>
      <c r="C488" s="442" t="s">
        <v>2322</v>
      </c>
      <c r="D488" s="233">
        <v>78</v>
      </c>
      <c r="E488" s="281"/>
      <c r="F488" s="281"/>
      <c r="G488" s="281"/>
      <c r="H488" s="281"/>
      <c r="I488" s="281"/>
      <c r="J488" s="281"/>
      <c r="K488" s="281">
        <v>94.34</v>
      </c>
      <c r="L488" s="281"/>
      <c r="M488" s="281"/>
      <c r="N488" s="281"/>
      <c r="O488" s="281"/>
      <c r="P488" s="281"/>
      <c r="Q488" s="477">
        <f t="shared" si="29"/>
        <v>94.34</v>
      </c>
      <c r="R488" s="247" t="str">
        <f t="shared" si="28"/>
        <v>NO</v>
      </c>
      <c r="S488" s="265" t="str">
        <f t="shared" si="33"/>
        <v>Inviable Sanitariamente</v>
      </c>
    </row>
    <row r="489" spans="1:19" ht="32.1" customHeight="1">
      <c r="A489" s="591" t="s">
        <v>174</v>
      </c>
      <c r="B489" s="437" t="s">
        <v>2323</v>
      </c>
      <c r="C489" s="442" t="s">
        <v>2324</v>
      </c>
      <c r="D489" s="264">
        <v>58</v>
      </c>
      <c r="E489" s="348"/>
      <c r="F489" s="348"/>
      <c r="G489" s="348"/>
      <c r="H489" s="348"/>
      <c r="I489" s="348"/>
      <c r="J489" s="348">
        <v>96.39</v>
      </c>
      <c r="K489" s="348"/>
      <c r="L489" s="348"/>
      <c r="M489" s="348"/>
      <c r="N489" s="348"/>
      <c r="O489" s="348"/>
      <c r="P489" s="348"/>
      <c r="Q489" s="477">
        <f t="shared" si="29"/>
        <v>96.39</v>
      </c>
      <c r="R489" s="247" t="str">
        <f t="shared" si="28"/>
        <v>NO</v>
      </c>
      <c r="S489" s="265" t="str">
        <f t="shared" si="33"/>
        <v>Inviable Sanitariamente</v>
      </c>
    </row>
    <row r="490" spans="1:19" ht="32.1" customHeight="1">
      <c r="A490" s="472" t="s">
        <v>175</v>
      </c>
      <c r="B490" s="437" t="s">
        <v>2325</v>
      </c>
      <c r="C490" s="442" t="s">
        <v>2326</v>
      </c>
      <c r="D490" s="298">
        <v>30</v>
      </c>
      <c r="E490" s="348"/>
      <c r="F490" s="348"/>
      <c r="G490" s="348"/>
      <c r="H490" s="348"/>
      <c r="I490" s="348">
        <v>96.4</v>
      </c>
      <c r="J490" s="488"/>
      <c r="K490" s="348"/>
      <c r="L490" s="348"/>
      <c r="M490" s="348"/>
      <c r="N490" s="348"/>
      <c r="O490" s="348"/>
      <c r="P490" s="348"/>
      <c r="Q490" s="477">
        <f t="shared" si="29"/>
        <v>96.4</v>
      </c>
      <c r="R490" s="247" t="str">
        <f t="shared" ref="R490:R513" si="16399">IF(Q490&lt;5,"SI","NO")</f>
        <v>NO</v>
      </c>
      <c r="S490" s="265" t="str">
        <f t="shared" si="33"/>
        <v>Inviable Sanitariamente</v>
      </c>
    </row>
    <row r="491" spans="1:19" ht="32.1" customHeight="1">
      <c r="A491" s="472" t="s">
        <v>175</v>
      </c>
      <c r="B491" s="437" t="s">
        <v>2327</v>
      </c>
      <c r="C491" s="442" t="s">
        <v>2328</v>
      </c>
      <c r="D491" s="298">
        <v>25</v>
      </c>
      <c r="E491" s="348"/>
      <c r="F491" s="348"/>
      <c r="G491" s="348"/>
      <c r="H491" s="348"/>
      <c r="I491" s="348"/>
      <c r="J491" s="488">
        <v>96.4</v>
      </c>
      <c r="K491" s="348"/>
      <c r="L491" s="348"/>
      <c r="M491" s="348"/>
      <c r="N491" s="348"/>
      <c r="O491" s="348"/>
      <c r="P491" s="348"/>
      <c r="Q491" s="477">
        <f>AVERAGE(E491:P491)</f>
        <v>96.4</v>
      </c>
      <c r="R491" s="247" t="str">
        <f>IF(Q491&lt;5,"SI","NO")</f>
        <v>NO</v>
      </c>
      <c r="S491" s="265" t="str">
        <f>IF(Q491&lt;5,"Sin Riesgo",IF(Q491 &lt;=14,"Bajo",IF(Q491&lt;=35,"Medio",IF(Q491&lt;=80,"Alto","Inviable Sanitariamente"))))</f>
        <v>Inviable Sanitariamente</v>
      </c>
    </row>
    <row r="492" spans="1:19" ht="32.1" customHeight="1">
      <c r="A492" s="473" t="s">
        <v>175</v>
      </c>
      <c r="B492" s="437" t="s">
        <v>3734</v>
      </c>
      <c r="C492" s="442" t="s">
        <v>3735</v>
      </c>
      <c r="D492" s="233">
        <v>45</v>
      </c>
      <c r="E492" s="281"/>
      <c r="F492" s="281"/>
      <c r="G492" s="281"/>
      <c r="H492" s="281"/>
      <c r="I492" s="281"/>
      <c r="J492" s="281">
        <v>96.4</v>
      </c>
      <c r="K492" s="281"/>
      <c r="L492" s="281"/>
      <c r="M492" s="281"/>
      <c r="N492" s="281"/>
      <c r="O492" s="281"/>
      <c r="P492" s="281"/>
      <c r="Q492" s="477">
        <f>AVERAGE(E492:P492)</f>
        <v>96.4</v>
      </c>
      <c r="R492" s="247" t="str">
        <f>IF(Q492&lt;5,"SI","NO")</f>
        <v>NO</v>
      </c>
      <c r="S492" s="265" t="str">
        <f>IF(Q492&lt;5,"Sin Riesgo",IF(Q492 &lt;=14,"Bajo",IF(Q492&lt;=35,"Medio",IF(Q492&lt;=80,"Alto","Inviable Sanitariamente"))))</f>
        <v>Inviable Sanitariamente</v>
      </c>
    </row>
    <row r="493" spans="1:19" ht="32.1" customHeight="1">
      <c r="A493" s="472" t="s">
        <v>175</v>
      </c>
      <c r="B493" s="437" t="s">
        <v>41</v>
      </c>
      <c r="C493" s="442" t="s">
        <v>3736</v>
      </c>
      <c r="D493" s="298">
        <v>73</v>
      </c>
      <c r="E493" s="348"/>
      <c r="F493" s="488"/>
      <c r="G493" s="348"/>
      <c r="H493" s="348"/>
      <c r="I493" s="348"/>
      <c r="J493" s="488">
        <v>96.4</v>
      </c>
      <c r="K493" s="348"/>
      <c r="L493" s="348"/>
      <c r="M493" s="348"/>
      <c r="N493" s="348"/>
      <c r="O493" s="348"/>
      <c r="P493" s="348"/>
      <c r="Q493" s="477">
        <f t="shared" ref="Q493:Q513" si="16400">AVERAGE(E493:P493)</f>
        <v>96.4</v>
      </c>
      <c r="R493" s="247" t="str">
        <f t="shared" si="16399"/>
        <v>NO</v>
      </c>
      <c r="S493" s="265" t="str">
        <f t="shared" si="33"/>
        <v>Inviable Sanitariamente</v>
      </c>
    </row>
    <row r="494" spans="1:19" ht="32.1" customHeight="1">
      <c r="A494" s="472" t="s">
        <v>175</v>
      </c>
      <c r="B494" s="437" t="s">
        <v>2330</v>
      </c>
      <c r="C494" s="442" t="s">
        <v>2331</v>
      </c>
      <c r="D494" s="298">
        <v>160</v>
      </c>
      <c r="E494" s="348"/>
      <c r="F494" s="488"/>
      <c r="G494" s="348"/>
      <c r="H494" s="348"/>
      <c r="I494" s="348"/>
      <c r="J494" s="488">
        <v>96.4</v>
      </c>
      <c r="K494" s="348"/>
      <c r="L494" s="348"/>
      <c r="M494" s="348"/>
      <c r="N494" s="348"/>
      <c r="O494" s="348">
        <v>96.4</v>
      </c>
      <c r="P494" s="348"/>
      <c r="Q494" s="477">
        <f t="shared" si="16400"/>
        <v>96.4</v>
      </c>
      <c r="R494" s="247" t="str">
        <f t="shared" si="16399"/>
        <v>NO</v>
      </c>
      <c r="S494" s="265" t="str">
        <f t="shared" si="33"/>
        <v>Inviable Sanitariamente</v>
      </c>
    </row>
    <row r="495" spans="1:19" ht="32.1" customHeight="1">
      <c r="A495" s="472" t="s">
        <v>175</v>
      </c>
      <c r="B495" s="437" t="s">
        <v>2332</v>
      </c>
      <c r="C495" s="442" t="s">
        <v>2333</v>
      </c>
      <c r="D495" s="298">
        <v>71</v>
      </c>
      <c r="E495" s="348"/>
      <c r="F495" s="488"/>
      <c r="G495" s="348"/>
      <c r="H495" s="348"/>
      <c r="I495" s="348"/>
      <c r="J495" s="488">
        <v>96.4</v>
      </c>
      <c r="K495" s="348"/>
      <c r="L495" s="348"/>
      <c r="M495" s="348"/>
      <c r="N495" s="348"/>
      <c r="O495" s="348"/>
      <c r="P495" s="348"/>
      <c r="Q495" s="477">
        <f t="shared" si="16400"/>
        <v>96.4</v>
      </c>
      <c r="R495" s="247" t="str">
        <f t="shared" si="16399"/>
        <v>NO</v>
      </c>
      <c r="S495" s="265" t="str">
        <f t="shared" si="33"/>
        <v>Inviable Sanitariamente</v>
      </c>
    </row>
    <row r="496" spans="1:19" ht="32.1" customHeight="1">
      <c r="A496" s="473" t="s">
        <v>175</v>
      </c>
      <c r="B496" s="437" t="s">
        <v>2334</v>
      </c>
      <c r="C496" s="442" t="s">
        <v>2335</v>
      </c>
      <c r="D496" s="233">
        <v>43</v>
      </c>
      <c r="E496" s="281"/>
      <c r="F496" s="281"/>
      <c r="G496" s="281"/>
      <c r="H496" s="281"/>
      <c r="I496" s="281"/>
      <c r="J496" s="281">
        <v>70.8</v>
      </c>
      <c r="K496" s="281"/>
      <c r="L496" s="281"/>
      <c r="M496" s="281"/>
      <c r="N496" s="281"/>
      <c r="O496" s="281"/>
      <c r="P496" s="281"/>
      <c r="Q496" s="477">
        <f t="shared" si="16400"/>
        <v>70.8</v>
      </c>
      <c r="R496" s="247" t="str">
        <f t="shared" si="16399"/>
        <v>NO</v>
      </c>
      <c r="S496" s="265" t="str">
        <f t="shared" si="33"/>
        <v>Alto</v>
      </c>
    </row>
    <row r="497" spans="1:19" ht="32.1" customHeight="1">
      <c r="A497" s="472" t="s">
        <v>175</v>
      </c>
      <c r="B497" s="437" t="s">
        <v>2336</v>
      </c>
      <c r="C497" s="442" t="s">
        <v>2337</v>
      </c>
      <c r="D497" s="298">
        <v>58</v>
      </c>
      <c r="E497" s="348"/>
      <c r="F497" s="488"/>
      <c r="G497" s="348"/>
      <c r="H497" s="348"/>
      <c r="I497" s="348"/>
      <c r="J497" s="488">
        <v>96.4</v>
      </c>
      <c r="K497" s="348"/>
      <c r="L497" s="348"/>
      <c r="M497" s="348"/>
      <c r="N497" s="348"/>
      <c r="O497" s="348"/>
      <c r="P497" s="348"/>
      <c r="Q497" s="477">
        <f t="shared" si="16400"/>
        <v>96.4</v>
      </c>
      <c r="R497" s="247" t="str">
        <f t="shared" si="16399"/>
        <v>NO</v>
      </c>
      <c r="S497" s="265" t="str">
        <f t="shared" si="33"/>
        <v>Inviable Sanitariamente</v>
      </c>
    </row>
    <row r="498" spans="1:19" s="120" customFormat="1" ht="32.1" customHeight="1">
      <c r="A498" s="472" t="s">
        <v>175</v>
      </c>
      <c r="B498" s="437" t="s">
        <v>751</v>
      </c>
      <c r="C498" s="442" t="s">
        <v>2338</v>
      </c>
      <c r="D498" s="298">
        <v>70</v>
      </c>
      <c r="E498" s="348"/>
      <c r="F498" s="488"/>
      <c r="G498" s="348"/>
      <c r="H498" s="348"/>
      <c r="I498" s="348"/>
      <c r="J498" s="488">
        <v>96.4</v>
      </c>
      <c r="K498" s="348"/>
      <c r="L498" s="348"/>
      <c r="M498" s="348"/>
      <c r="N498" s="348"/>
      <c r="O498" s="348"/>
      <c r="P498" s="348"/>
      <c r="Q498" s="477">
        <f t="shared" si="16400"/>
        <v>96.4</v>
      </c>
      <c r="R498" s="247" t="str">
        <f t="shared" si="16399"/>
        <v>NO</v>
      </c>
      <c r="S498" s="265" t="str">
        <f t="shared" si="33"/>
        <v>Inviable Sanitariamente</v>
      </c>
    </row>
    <row r="499" spans="1:19" ht="32.1" customHeight="1">
      <c r="A499" s="472" t="s">
        <v>175</v>
      </c>
      <c r="B499" s="437" t="s">
        <v>2206</v>
      </c>
      <c r="C499" s="442" t="s">
        <v>2339</v>
      </c>
      <c r="D499" s="298">
        <v>25</v>
      </c>
      <c r="E499" s="348"/>
      <c r="F499" s="488"/>
      <c r="G499" s="348"/>
      <c r="H499" s="348">
        <v>96.4</v>
      </c>
      <c r="I499" s="348"/>
      <c r="J499" s="488"/>
      <c r="K499" s="348"/>
      <c r="L499" s="348"/>
      <c r="M499" s="348"/>
      <c r="N499" s="348"/>
      <c r="O499" s="348"/>
      <c r="P499" s="348"/>
      <c r="Q499" s="477">
        <f t="shared" si="16400"/>
        <v>96.4</v>
      </c>
      <c r="R499" s="247" t="str">
        <f t="shared" si="16399"/>
        <v>NO</v>
      </c>
      <c r="S499" s="265" t="str">
        <f t="shared" si="33"/>
        <v>Inviable Sanitariamente</v>
      </c>
    </row>
    <row r="500" spans="1:19" ht="32.1" customHeight="1">
      <c r="A500" s="472" t="s">
        <v>175</v>
      </c>
      <c r="B500" s="437" t="s">
        <v>1901</v>
      </c>
      <c r="C500" s="442" t="s">
        <v>2340</v>
      </c>
      <c r="D500" s="298">
        <v>24</v>
      </c>
      <c r="E500" s="348"/>
      <c r="F500" s="488"/>
      <c r="G500" s="348"/>
      <c r="H500" s="348"/>
      <c r="I500" s="348"/>
      <c r="J500" s="348">
        <v>70.8</v>
      </c>
      <c r="K500" s="348"/>
      <c r="L500" s="348"/>
      <c r="M500" s="348"/>
      <c r="N500" s="348"/>
      <c r="O500" s="348"/>
      <c r="P500" s="348"/>
      <c r="Q500" s="477">
        <f t="shared" si="16400"/>
        <v>70.8</v>
      </c>
      <c r="R500" s="247" t="str">
        <f t="shared" si="16399"/>
        <v>NO</v>
      </c>
      <c r="S500" s="265" t="str">
        <f t="shared" si="33"/>
        <v>Alto</v>
      </c>
    </row>
    <row r="501" spans="1:19" ht="32.1" customHeight="1">
      <c r="A501" s="366" t="s">
        <v>175</v>
      </c>
      <c r="B501" s="230" t="s">
        <v>3737</v>
      </c>
      <c r="C501" s="245" t="s">
        <v>3738</v>
      </c>
      <c r="D501" s="298">
        <v>28</v>
      </c>
      <c r="E501" s="348"/>
      <c r="F501" s="488"/>
      <c r="G501" s="348"/>
      <c r="H501" s="348"/>
      <c r="I501" s="348"/>
      <c r="J501" s="348">
        <v>96.4</v>
      </c>
      <c r="K501" s="348"/>
      <c r="L501" s="348"/>
      <c r="M501" s="348"/>
      <c r="N501" s="348"/>
      <c r="O501" s="348"/>
      <c r="P501" s="348"/>
      <c r="Q501" s="477">
        <f>AVERAGE(E501:P501)</f>
        <v>96.4</v>
      </c>
      <c r="R501" s="247" t="str">
        <f>IF(Q501&lt;5,"SI","NO")</f>
        <v>NO</v>
      </c>
      <c r="S501" s="265" t="str">
        <f>IF(Q501&lt;5,"Sin Riesgo",IF(Q501 &lt;=14,"Bajo",IF(Q501&lt;=35,"Medio",IF(Q501&lt;=80,"Alto","Inviable Sanitariamente"))))</f>
        <v>Inviable Sanitariamente</v>
      </c>
    </row>
    <row r="502" spans="1:19" ht="32.1" customHeight="1">
      <c r="A502" s="472" t="s">
        <v>175</v>
      </c>
      <c r="B502" s="439" t="s">
        <v>2342</v>
      </c>
      <c r="C502" s="445" t="s">
        <v>2343</v>
      </c>
      <c r="D502" s="233">
        <v>95</v>
      </c>
      <c r="E502" s="281"/>
      <c r="F502" s="281"/>
      <c r="G502" s="281"/>
      <c r="H502" s="281"/>
      <c r="I502" s="281"/>
      <c r="J502" s="281">
        <v>96.4</v>
      </c>
      <c r="K502" s="281"/>
      <c r="L502" s="281"/>
      <c r="M502" s="281"/>
      <c r="N502" s="281"/>
      <c r="O502" s="281"/>
      <c r="P502" s="281"/>
      <c r="Q502" s="477">
        <f t="shared" si="16400"/>
        <v>96.4</v>
      </c>
      <c r="R502" s="247" t="str">
        <f t="shared" si="16399"/>
        <v>NO</v>
      </c>
      <c r="S502" s="265" t="str">
        <f t="shared" si="33"/>
        <v>Inviable Sanitariamente</v>
      </c>
    </row>
    <row r="503" spans="1:19" ht="32.1" customHeight="1">
      <c r="A503" s="366" t="s">
        <v>176</v>
      </c>
      <c r="B503" s="230" t="s">
        <v>2344</v>
      </c>
      <c r="C503" s="245" t="s">
        <v>2345</v>
      </c>
      <c r="D503" s="322">
        <v>1107</v>
      </c>
      <c r="E503" s="494">
        <v>0</v>
      </c>
      <c r="F503" s="494"/>
      <c r="G503" s="494"/>
      <c r="H503" s="494">
        <v>0</v>
      </c>
      <c r="I503" s="494"/>
      <c r="J503" s="494">
        <v>0</v>
      </c>
      <c r="K503" s="494">
        <v>0</v>
      </c>
      <c r="L503" s="494"/>
      <c r="M503" s="494">
        <v>0</v>
      </c>
      <c r="N503" s="494">
        <v>24.4</v>
      </c>
      <c r="O503" s="494"/>
      <c r="P503" s="494"/>
      <c r="Q503" s="477">
        <f t="shared" si="16400"/>
        <v>4.0666666666666664</v>
      </c>
      <c r="R503" s="242" t="str">
        <f t="shared" si="16399"/>
        <v>SI</v>
      </c>
      <c r="S503" s="265" t="str">
        <f t="shared" si="33"/>
        <v>Sin Riesgo</v>
      </c>
    </row>
    <row r="504" spans="1:19" ht="32.1" customHeight="1">
      <c r="A504" s="366" t="s">
        <v>176</v>
      </c>
      <c r="B504" s="230" t="s">
        <v>2346</v>
      </c>
      <c r="C504" s="245" t="s">
        <v>2347</v>
      </c>
      <c r="D504" s="322">
        <v>195</v>
      </c>
      <c r="E504" s="494"/>
      <c r="F504" s="494"/>
      <c r="G504" s="494">
        <v>64</v>
      </c>
      <c r="H504" s="494"/>
      <c r="I504" s="494"/>
      <c r="J504" s="494">
        <v>0</v>
      </c>
      <c r="K504" s="494"/>
      <c r="L504" s="494"/>
      <c r="M504" s="494"/>
      <c r="N504" s="494"/>
      <c r="O504" s="494"/>
      <c r="P504" s="494"/>
      <c r="Q504" s="477">
        <f t="shared" si="16400"/>
        <v>32</v>
      </c>
      <c r="R504" s="247" t="str">
        <f t="shared" si="16399"/>
        <v>NO</v>
      </c>
      <c r="S504" s="265" t="str">
        <f t="shared" si="33"/>
        <v>Medio</v>
      </c>
    </row>
    <row r="505" spans="1:19" ht="32.1" customHeight="1">
      <c r="A505" s="366" t="s">
        <v>176</v>
      </c>
      <c r="B505" s="230" t="s">
        <v>1618</v>
      </c>
      <c r="C505" s="245" t="s">
        <v>2348</v>
      </c>
      <c r="D505" s="322">
        <v>256</v>
      </c>
      <c r="E505" s="494">
        <v>0</v>
      </c>
      <c r="F505" s="494"/>
      <c r="G505" s="494"/>
      <c r="H505" s="494"/>
      <c r="I505" s="494"/>
      <c r="J505" s="494">
        <v>0</v>
      </c>
      <c r="K505" s="494"/>
      <c r="L505" s="494"/>
      <c r="M505" s="494"/>
      <c r="N505" s="494"/>
      <c r="O505" s="494"/>
      <c r="P505" s="494"/>
      <c r="Q505" s="477">
        <f t="shared" si="16400"/>
        <v>0</v>
      </c>
      <c r="R505" s="242" t="str">
        <f t="shared" si="16399"/>
        <v>SI</v>
      </c>
      <c r="S505" s="265" t="str">
        <f t="shared" si="33"/>
        <v>Sin Riesgo</v>
      </c>
    </row>
    <row r="506" spans="1:19" ht="32.1" customHeight="1">
      <c r="A506" s="366" t="s">
        <v>176</v>
      </c>
      <c r="B506" s="230" t="s">
        <v>1203</v>
      </c>
      <c r="C506" s="245" t="s">
        <v>2349</v>
      </c>
      <c r="D506" s="322">
        <v>122</v>
      </c>
      <c r="E506" s="494">
        <v>24</v>
      </c>
      <c r="F506" s="494"/>
      <c r="G506" s="494"/>
      <c r="H506" s="494"/>
      <c r="I506" s="494"/>
      <c r="J506" s="494">
        <v>24</v>
      </c>
      <c r="K506" s="494"/>
      <c r="L506" s="494"/>
      <c r="M506" s="494"/>
      <c r="N506" s="494"/>
      <c r="O506" s="494"/>
      <c r="P506" s="494"/>
      <c r="Q506" s="477">
        <f t="shared" si="16400"/>
        <v>24</v>
      </c>
      <c r="R506" s="247" t="str">
        <f t="shared" si="16399"/>
        <v>NO</v>
      </c>
      <c r="S506" s="265" t="str">
        <f t="shared" si="33"/>
        <v>Medio</v>
      </c>
    </row>
    <row r="507" spans="1:19" ht="32.1" customHeight="1">
      <c r="A507" s="366" t="s">
        <v>176</v>
      </c>
      <c r="B507" s="230" t="s">
        <v>2350</v>
      </c>
      <c r="C507" s="245" t="s">
        <v>2351</v>
      </c>
      <c r="D507" s="322">
        <v>105</v>
      </c>
      <c r="E507" s="494">
        <v>24</v>
      </c>
      <c r="F507" s="494"/>
      <c r="G507" s="494"/>
      <c r="H507" s="494">
        <v>48</v>
      </c>
      <c r="I507" s="494"/>
      <c r="J507" s="494"/>
      <c r="K507" s="494"/>
      <c r="L507" s="494"/>
      <c r="M507" s="494"/>
      <c r="N507" s="494"/>
      <c r="O507" s="494"/>
      <c r="P507" s="494"/>
      <c r="Q507" s="477">
        <f t="shared" si="16400"/>
        <v>36</v>
      </c>
      <c r="R507" s="247" t="str">
        <f t="shared" si="16399"/>
        <v>NO</v>
      </c>
      <c r="S507" s="265" t="str">
        <f t="shared" si="33"/>
        <v>Alto</v>
      </c>
    </row>
    <row r="508" spans="1:19" ht="32.1" customHeight="1">
      <c r="A508" s="366" t="s">
        <v>176</v>
      </c>
      <c r="B508" s="230" t="s">
        <v>59</v>
      </c>
      <c r="C508" s="245" t="s">
        <v>2352</v>
      </c>
      <c r="D508" s="322">
        <v>58</v>
      </c>
      <c r="E508" s="494"/>
      <c r="F508" s="494">
        <v>66.400000000000006</v>
      </c>
      <c r="G508" s="494"/>
      <c r="H508" s="494"/>
      <c r="I508" s="494"/>
      <c r="J508" s="494">
        <v>90.4</v>
      </c>
      <c r="K508" s="494"/>
      <c r="L508" s="494"/>
      <c r="M508" s="494"/>
      <c r="N508" s="494"/>
      <c r="O508" s="494"/>
      <c r="P508" s="494"/>
      <c r="Q508" s="477">
        <f t="shared" si="16400"/>
        <v>78.400000000000006</v>
      </c>
      <c r="R508" s="247" t="str">
        <f t="shared" si="16399"/>
        <v>NO</v>
      </c>
      <c r="S508" s="265" t="str">
        <f t="shared" si="33"/>
        <v>Alto</v>
      </c>
    </row>
    <row r="509" spans="1:19" ht="32.1" customHeight="1">
      <c r="A509" s="366" t="s">
        <v>176</v>
      </c>
      <c r="B509" s="230" t="s">
        <v>2353</v>
      </c>
      <c r="C509" s="245" t="s">
        <v>2354</v>
      </c>
      <c r="D509" s="322">
        <v>67</v>
      </c>
      <c r="E509" s="494">
        <v>0</v>
      </c>
      <c r="F509" s="494"/>
      <c r="G509" s="494"/>
      <c r="H509" s="494"/>
      <c r="I509" s="494"/>
      <c r="J509" s="494">
        <v>0</v>
      </c>
      <c r="K509" s="494"/>
      <c r="L509" s="494"/>
      <c r="M509" s="494"/>
      <c r="N509" s="494"/>
      <c r="O509" s="494"/>
      <c r="P509" s="494"/>
      <c r="Q509" s="477">
        <f t="shared" si="16400"/>
        <v>0</v>
      </c>
      <c r="R509" s="242" t="str">
        <f t="shared" si="16399"/>
        <v>SI</v>
      </c>
      <c r="S509" s="265" t="str">
        <f t="shared" si="33"/>
        <v>Sin Riesgo</v>
      </c>
    </row>
    <row r="510" spans="1:19" ht="32.1" customHeight="1">
      <c r="A510" s="366" t="s">
        <v>176</v>
      </c>
      <c r="B510" s="230" t="s">
        <v>2355</v>
      </c>
      <c r="C510" s="245" t="s">
        <v>2356</v>
      </c>
      <c r="D510" s="322">
        <v>26</v>
      </c>
      <c r="E510" s="494"/>
      <c r="F510" s="494"/>
      <c r="G510" s="494"/>
      <c r="H510" s="494">
        <v>97.6</v>
      </c>
      <c r="I510" s="494"/>
      <c r="J510" s="494">
        <v>97.6</v>
      </c>
      <c r="K510" s="494"/>
      <c r="L510" s="494"/>
      <c r="M510" s="494"/>
      <c r="N510" s="494"/>
      <c r="O510" s="494"/>
      <c r="P510" s="494"/>
      <c r="Q510" s="477">
        <f t="shared" si="16400"/>
        <v>97.6</v>
      </c>
      <c r="R510" s="247" t="str">
        <f t="shared" si="16399"/>
        <v>NO</v>
      </c>
      <c r="S510" s="265" t="str">
        <f t="shared" si="33"/>
        <v>Inviable Sanitariamente</v>
      </c>
    </row>
    <row r="511" spans="1:19" ht="32.1" customHeight="1">
      <c r="A511" s="366" t="s">
        <v>176</v>
      </c>
      <c r="B511" s="230" t="s">
        <v>2357</v>
      </c>
      <c r="C511" s="245" t="s">
        <v>2358</v>
      </c>
      <c r="D511" s="323">
        <v>75</v>
      </c>
      <c r="E511" s="494"/>
      <c r="F511" s="494"/>
      <c r="G511" s="494"/>
      <c r="H511" s="494"/>
      <c r="I511" s="494">
        <v>97.6</v>
      </c>
      <c r="J511" s="494">
        <v>97.6</v>
      </c>
      <c r="K511" s="494"/>
      <c r="L511" s="494"/>
      <c r="M511" s="494"/>
      <c r="N511" s="494"/>
      <c r="O511" s="494"/>
      <c r="P511" s="494"/>
      <c r="Q511" s="477">
        <f t="shared" si="16400"/>
        <v>97.6</v>
      </c>
      <c r="R511" s="247" t="str">
        <f t="shared" si="16399"/>
        <v>NO</v>
      </c>
      <c r="S511" s="265" t="str">
        <f t="shared" si="33"/>
        <v>Inviable Sanitariamente</v>
      </c>
    </row>
    <row r="512" spans="1:19" ht="32.1" customHeight="1">
      <c r="A512" s="366" t="s">
        <v>176</v>
      </c>
      <c r="B512" s="230" t="s">
        <v>60</v>
      </c>
      <c r="C512" s="245" t="s">
        <v>2359</v>
      </c>
      <c r="D512" s="323">
        <v>86</v>
      </c>
      <c r="E512" s="494"/>
      <c r="F512" s="494"/>
      <c r="G512" s="494"/>
      <c r="H512" s="494">
        <v>48</v>
      </c>
      <c r="I512" s="494"/>
      <c r="J512" s="494">
        <v>97.6</v>
      </c>
      <c r="K512" s="494"/>
      <c r="L512" s="494"/>
      <c r="M512" s="494"/>
      <c r="N512" s="494"/>
      <c r="O512" s="494"/>
      <c r="P512" s="494"/>
      <c r="Q512" s="477">
        <f t="shared" si="16400"/>
        <v>72.8</v>
      </c>
      <c r="R512" s="247" t="str">
        <f t="shared" si="16399"/>
        <v>NO</v>
      </c>
      <c r="S512" s="265" t="str">
        <f t="shared" si="33"/>
        <v>Alto</v>
      </c>
    </row>
    <row r="513" spans="1:19" ht="32.1" customHeight="1">
      <c r="A513" s="366" t="s">
        <v>176</v>
      </c>
      <c r="B513" s="230" t="s">
        <v>2360</v>
      </c>
      <c r="C513" s="245" t="s">
        <v>4180</v>
      </c>
      <c r="D513" s="322">
        <v>17</v>
      </c>
      <c r="E513" s="494"/>
      <c r="F513" s="494"/>
      <c r="G513" s="494">
        <v>64</v>
      </c>
      <c r="H513" s="494"/>
      <c r="I513" s="494"/>
      <c r="J513" s="494">
        <v>88</v>
      </c>
      <c r="K513" s="494"/>
      <c r="L513" s="494"/>
      <c r="M513" s="494"/>
      <c r="N513" s="494"/>
      <c r="O513" s="494"/>
      <c r="P513" s="494">
        <v>48</v>
      </c>
      <c r="Q513" s="477">
        <f t="shared" si="16400"/>
        <v>66.666666666666671</v>
      </c>
      <c r="R513" s="247" t="str">
        <f t="shared" si="16399"/>
        <v>NO</v>
      </c>
      <c r="S513" s="265" t="str">
        <f t="shared" si="33"/>
        <v>Alto</v>
      </c>
    </row>
    <row r="514" spans="1:19" ht="32.1" customHeight="1">
      <c r="A514" s="178"/>
      <c r="B514" s="223"/>
      <c r="C514" s="223"/>
      <c r="D514" s="224"/>
      <c r="E514" s="180"/>
      <c r="F514" s="180"/>
      <c r="G514" s="180"/>
      <c r="H514" s="180"/>
      <c r="I514" s="180"/>
      <c r="J514" s="180"/>
      <c r="K514" s="180"/>
      <c r="L514" s="180"/>
      <c r="M514" s="180"/>
      <c r="N514" s="180"/>
      <c r="O514" s="180"/>
      <c r="P514" s="180"/>
      <c r="Q514" s="64"/>
      <c r="R514" s="107"/>
      <c r="S514" s="108"/>
    </row>
    <row r="515" spans="1:19"/>
    <row r="516" spans="1:19" ht="45.75" customHeight="1">
      <c r="A516" s="200" t="s">
        <v>3656</v>
      </c>
      <c r="B516" s="200" t="s">
        <v>3699</v>
      </c>
      <c r="C516" s="628"/>
      <c r="D516" s="629"/>
      <c r="E516" s="629"/>
      <c r="F516" s="629"/>
      <c r="G516" s="629"/>
      <c r="H516" s="629"/>
      <c r="I516" s="629"/>
      <c r="J516" s="629"/>
      <c r="K516" s="629"/>
      <c r="L516" s="629"/>
      <c r="M516" s="629"/>
      <c r="N516" s="629"/>
      <c r="O516" s="629"/>
      <c r="P516" s="629"/>
      <c r="Q516" s="629"/>
      <c r="R516" s="629"/>
      <c r="S516" s="629"/>
    </row>
    <row r="517" spans="1:19" ht="34.5" customHeight="1">
      <c r="A517" s="204" t="s">
        <v>3617</v>
      </c>
      <c r="B517" s="206">
        <f>COUNTIF(E10:P513,"&lt;=5")</f>
        <v>195</v>
      </c>
      <c r="C517" s="608"/>
      <c r="D517" s="609"/>
      <c r="E517" s="609"/>
      <c r="F517" s="609"/>
      <c r="G517" s="609"/>
      <c r="H517" s="609"/>
      <c r="I517" s="609"/>
      <c r="J517" s="609"/>
      <c r="K517" s="609"/>
      <c r="L517" s="609"/>
      <c r="M517" s="609"/>
      <c r="N517" s="609"/>
      <c r="O517" s="609"/>
      <c r="P517" s="609"/>
      <c r="Q517" s="609"/>
      <c r="R517" s="609"/>
      <c r="S517" s="609"/>
    </row>
    <row r="518" spans="1:19" ht="32.25" customHeight="1">
      <c r="A518" s="191" t="s">
        <v>3618</v>
      </c>
      <c r="B518" s="203">
        <f>COUNTIFS(E10:P513,"&gt;5",E10:P513,"&lt;=14")</f>
        <v>0</v>
      </c>
      <c r="C518" s="608"/>
      <c r="D518" s="609"/>
      <c r="E518" s="609"/>
      <c r="F518" s="609"/>
      <c r="G518" s="609"/>
      <c r="H518" s="609"/>
      <c r="I518" s="609"/>
      <c r="J518" s="609"/>
      <c r="K518" s="609"/>
      <c r="L518" s="609"/>
      <c r="M518" s="609"/>
      <c r="N518" s="609"/>
      <c r="O518" s="609"/>
      <c r="P518" s="609"/>
      <c r="Q518" s="609"/>
      <c r="R518" s="609"/>
      <c r="S518" s="609"/>
    </row>
    <row r="519" spans="1:19" ht="32.25" customHeight="1">
      <c r="A519" s="192" t="s">
        <v>3619</v>
      </c>
      <c r="B519" s="198">
        <f>COUNTIFS(E10:P513,"&gt;14",E10:P513,"&lt;=35")</f>
        <v>59</v>
      </c>
      <c r="C519" s="399"/>
      <c r="D519" s="400"/>
      <c r="E519" s="395"/>
      <c r="F519" s="395"/>
      <c r="G519" s="395"/>
      <c r="H519" s="395"/>
      <c r="I519" s="395"/>
      <c r="J519" s="395"/>
      <c r="K519" s="395"/>
      <c r="L519" s="395"/>
      <c r="M519" s="395"/>
      <c r="N519" s="395"/>
      <c r="O519" s="395"/>
      <c r="P519" s="395"/>
      <c r="Q519" s="395"/>
      <c r="R519" s="395"/>
      <c r="S519" s="395"/>
    </row>
    <row r="520" spans="1:19" ht="32.25" customHeight="1">
      <c r="A520" s="193" t="s">
        <v>3620</v>
      </c>
      <c r="B520" s="198">
        <f>COUNTIFS(E10:P513,"&gt;35",E10:P513,"&lt;=80")</f>
        <v>212</v>
      </c>
      <c r="C520" s="401"/>
    </row>
    <row r="521" spans="1:19" ht="32.25" customHeight="1">
      <c r="A521" s="194" t="s">
        <v>3621</v>
      </c>
      <c r="B521" s="198">
        <f>COUNTIFS(E10:P513,"&gt;80",E10:P513,"&lt;=100")</f>
        <v>318</v>
      </c>
    </row>
    <row r="522" spans="1:19" ht="32.25" customHeight="1">
      <c r="A522" s="213" t="s">
        <v>3622</v>
      </c>
      <c r="B522" s="214">
        <f>COUNT(E10:P513)</f>
        <v>784</v>
      </c>
    </row>
    <row r="523" spans="1:19" ht="37.5" customHeight="1">
      <c r="A523" s="197" t="s">
        <v>3624</v>
      </c>
      <c r="B523" s="199">
        <f>B522-B517</f>
        <v>589</v>
      </c>
    </row>
    <row r="524" spans="1:19"/>
    <row r="525" spans="1:19"/>
    <row r="526" spans="1:19"/>
    <row r="527" spans="1:19"/>
    <row r="528" spans="1:19"/>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9"/>
    <row r="770"/>
    <row r="771"/>
    <row r="772"/>
    <row r="773"/>
    <row r="774"/>
    <row r="775"/>
    <row r="776"/>
    <row r="777"/>
    <row r="778"/>
    <row r="779"/>
    <row r="780"/>
    <row r="781"/>
    <row r="782"/>
    <row r="783"/>
    <row r="784"/>
    <row r="785"/>
    <row r="786"/>
    <row r="787"/>
    <row r="788"/>
    <row r="789"/>
    <row r="790"/>
    <row r="791"/>
    <row r="792"/>
    <row r="793"/>
    <row r="794"/>
    <row r="795"/>
    <row r="796"/>
    <row r="797"/>
  </sheetData>
  <autoFilter ref="A10:IV513" xr:uid="{00000000-0009-0000-0000-000004000000}">
    <sortState ref="A12:IV510">
      <sortCondition ref="A10:A515"/>
    </sortState>
  </autoFilter>
  <customSheetViews>
    <customSheetView guid="{45C8AF51-29EC-46A5-AB7F-1F0634E55D82}" scale="60" hiddenRows="1" hiddenColumns="1">
      <pane xSplit="2.1587982832618025" ySplit="10" topLeftCell="D509" activePane="bottomRight" state="frozenSplit"/>
      <selection pane="bottomRight" activeCell="C523" sqref="C523"/>
      <pageMargins left="0.28999999999999998" right="0.2" top="0.6692913385826772" bottom="0.9055118110236221" header="0.43" footer="0.59055118110236227"/>
      <printOptions horizontalCentered="1"/>
      <pageSetup paperSize="14" scale="75" orientation="landscape" r:id="rId1"/>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FCC3B493-4306-43B2-9C73-76324485DD47}" scale="60" hiddenRows="1" hiddenColumns="1">
      <pane xSplit="3" ySplit="10" topLeftCell="D11" activePane="bottomRight" state="frozenSplit"/>
      <selection pane="bottomRight" activeCell="C340" sqref="C340"/>
      <pageMargins left="0.28999999999999998" right="0.2" top="0.6692913385826772" bottom="0.9055118110236221" header="0.43" footer="0.59055118110236227"/>
      <printOptions horizontalCentered="1"/>
      <pageSetup paperSize="14" scale="75" orientation="landscape" r:id="rId2"/>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AEDE1BDB-8710-4CDA-8488-31F49D423ACE}" scale="60" hiddenRows="1" hiddenColumns="1">
      <pane xSplit="3" ySplit="10" topLeftCell="D503" activePane="bottomRight" state="frozenSplit"/>
      <selection pane="bottomRight" activeCell="S518" sqref="S518"/>
      <pageMargins left="0.28999999999999998" right="0.2" top="0.6692913385826772" bottom="0.9055118110236221" header="0.43" footer="0.59055118110236227"/>
      <printOptions horizontalCentered="1"/>
      <pageSetup paperSize="14" scale="75" orientation="landscape" r:id="rId3"/>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75DD7674-E7DE-4BB1-A36D-76AA33452CB3}" scale="60" showAutoFilter="1" hiddenRows="1" hiddenColumns="1">
      <pane xSplit="3" ySplit="10" topLeftCell="D23" activePane="bottomRight" state="frozenSplit"/>
      <selection pane="bottomRight" activeCell="D518" sqref="D518"/>
      <pageMargins left="0.28999999999999998" right="0.2" top="0.6692913385826772" bottom="0.9055118110236221" header="0.43" footer="0.59055118110236227"/>
      <printOptions horizontalCentered="1"/>
      <pageSetup paperSize="14" scale="75" orientation="landscape" r:id="rId4"/>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IV509" xr:uid="{00000000-0000-0000-0000-000000000000}">
        <sortState ref="A12:IV509">
          <sortCondition ref="A10:A514"/>
        </sortState>
      </autoFilter>
    </customSheetView>
  </customSheetViews>
  <mergeCells count="22">
    <mergeCell ref="C518:S518"/>
    <mergeCell ref="H5:J6"/>
    <mergeCell ref="K5:M6"/>
    <mergeCell ref="N5:P6"/>
    <mergeCell ref="Q5:R6"/>
    <mergeCell ref="S5:S6"/>
    <mergeCell ref="C516:S516"/>
    <mergeCell ref="C517:S517"/>
    <mergeCell ref="B5:C6"/>
    <mergeCell ref="S9:S10"/>
    <mergeCell ref="R9:R10"/>
    <mergeCell ref="Q9:Q10"/>
    <mergeCell ref="E9:P9"/>
    <mergeCell ref="C9:C10"/>
    <mergeCell ref="D9:D10"/>
    <mergeCell ref="B9:B10"/>
    <mergeCell ref="A9:A10"/>
    <mergeCell ref="B1:D1"/>
    <mergeCell ref="B2:D2"/>
    <mergeCell ref="B3:D3"/>
    <mergeCell ref="E5:G6"/>
    <mergeCell ref="A7:B7"/>
  </mergeCells>
  <phoneticPr fontId="2" type="noConversion"/>
  <conditionalFormatting sqref="T99 T71:T73 E51 E87:Q87 E240:Q242 E502:Q502 Q11:Q41 P42:Q44 Q45:Q50 E54:Q54 Q52:Q53 E59:Q59 E55:G58 E61:Q62 Q60 E65:Q65 Q63:Q64 Q66:Q68 E80:Q80 E84:Q84 Q85 Q90 E120:P120 E176:Q176 E190:Q190 E198:Q199 Q191:Q197 E208:Q208 E211:Q211 E213:Q221 Q212 E226:Q226 Q222:Q225 E228:Q235 Q227 Q236:Q237 Q239 E244:Q244 Q243 E246:Q246 Q245 Q247:Q258 E272:Q275 Q263:Q271 E280:Q294 E296:Q303 Q295 E306:Q306 Q304:Q305 E310:Q311 Q307:Q309 Q312:Q321 O322:Q327 E374:Q374 E389:Q389 Q375:Q388 E392:Q392 Q390:Q391 E423:Q423 E466:Q466 E488:Q488 Q489:Q490 Q440:Q465 Q467 Q469:Q470 E477:P477 E496:Q496 Q497:Q500 Q503:Q513 E69:Q69 Q55:Q58 Q70:Q83 O45:P45 F45:M45 J47:P47 F47:H47 M48:P50 F48:K50 G51:Q51 J52:P52 F52:H52 Q276:Q279 H365:P368 F365:F368 E381:E387 G381:G387 Q424:Q434 G441:P441 E441 T92:T96 E177:P184 Q328:Q373 Q493:Q495 E435:P436 E468:Q468 E91:Q92 E94:Q108 Q109:Q175 Q177:Q189 Q200:Q207 Q209:Q210 E259:Q262 Q393:Q422 E471:Q472 Q473:Q487 E438:Q439">
    <cfRule type="containsBlanks" dxfId="6021" priority="6499" stopIfTrue="1">
      <formula>LEN(TRIM(E11))=0</formula>
    </cfRule>
    <cfRule type="cellIs" dxfId="6020" priority="6500" stopIfTrue="1" operator="between">
      <formula>80.1</formula>
      <formula>100</formula>
    </cfRule>
    <cfRule type="cellIs" dxfId="6019" priority="6501" stopIfTrue="1" operator="between">
      <formula>35.1</formula>
      <formula>80</formula>
    </cfRule>
    <cfRule type="cellIs" dxfId="6018" priority="6502" stopIfTrue="1" operator="between">
      <formula>14.1</formula>
      <formula>35</formula>
    </cfRule>
    <cfRule type="cellIs" dxfId="6017" priority="6503" stopIfTrue="1" operator="between">
      <formula>5.1</formula>
      <formula>14</formula>
    </cfRule>
    <cfRule type="cellIs" dxfId="6016" priority="6504" stopIfTrue="1" operator="between">
      <formula>0</formula>
      <formula>5</formula>
    </cfRule>
    <cfRule type="containsBlanks" dxfId="6015" priority="6505" stopIfTrue="1">
      <formula>LEN(TRIM(E11))=0</formula>
    </cfRule>
  </conditionalFormatting>
  <conditionalFormatting sqref="T74">
    <cfRule type="containsBlanks" dxfId="6014" priority="5153" stopIfTrue="1">
      <formula>LEN(TRIM(T74))=0</formula>
    </cfRule>
    <cfRule type="cellIs" dxfId="6013" priority="5154" stopIfTrue="1" operator="between">
      <formula>80.1</formula>
      <formula>100</formula>
    </cfRule>
    <cfRule type="cellIs" dxfId="6012" priority="5155" stopIfTrue="1" operator="between">
      <formula>35.1</formula>
      <formula>80</formula>
    </cfRule>
    <cfRule type="cellIs" dxfId="6011" priority="5156" stopIfTrue="1" operator="between">
      <formula>14.1</formula>
      <formula>35</formula>
    </cfRule>
    <cfRule type="cellIs" dxfId="6010" priority="5157" stopIfTrue="1" operator="between">
      <formula>5.1</formula>
      <formula>14</formula>
    </cfRule>
    <cfRule type="cellIs" dxfId="6009" priority="5158" stopIfTrue="1" operator="between">
      <formula>0</formula>
      <formula>5</formula>
    </cfRule>
    <cfRule type="containsBlanks" dxfId="6008" priority="5159" stopIfTrue="1">
      <formula>LEN(TRIM(T74))=0</formula>
    </cfRule>
  </conditionalFormatting>
  <conditionalFormatting sqref="R318 R302:R315 R129:R149 R11:R85 R179:R186 R90:R92 R94:R96 R120 R151:R177 R189:R237 R321:R434 R239:R300 R438:R483">
    <cfRule type="cellIs" dxfId="6007" priority="4602" stopIfTrue="1" operator="equal">
      <formula>"NO"</formula>
    </cfRule>
  </conditionalFormatting>
  <conditionalFormatting sqref="Q178">
    <cfRule type="containsBlanks" dxfId="6006" priority="3616" stopIfTrue="1">
      <formula>LEN(TRIM(Q178))=0</formula>
    </cfRule>
    <cfRule type="cellIs" dxfId="6005" priority="3617" stopIfTrue="1" operator="between">
      <formula>80.1</formula>
      <formula>100</formula>
    </cfRule>
    <cfRule type="cellIs" dxfId="6004" priority="3618" stopIfTrue="1" operator="between">
      <formula>35.1</formula>
      <formula>80</formula>
    </cfRule>
    <cfRule type="cellIs" dxfId="6003" priority="3619" stopIfTrue="1" operator="between">
      <formula>14.1</formula>
      <formula>35</formula>
    </cfRule>
    <cfRule type="cellIs" dxfId="6002" priority="3620" stopIfTrue="1" operator="between">
      <formula>5.1</formula>
      <formula>14</formula>
    </cfRule>
    <cfRule type="cellIs" dxfId="6001" priority="3621" stopIfTrue="1" operator="between">
      <formula>0</formula>
      <formula>5</formula>
    </cfRule>
    <cfRule type="containsBlanks" dxfId="6000" priority="3622" stopIfTrue="1">
      <formula>LEN(TRIM(Q178))=0</formula>
    </cfRule>
  </conditionalFormatting>
  <conditionalFormatting sqref="R178">
    <cfRule type="cellIs" dxfId="5999" priority="3614" stopIfTrue="1" operator="equal">
      <formula>"NO"</formula>
    </cfRule>
  </conditionalFormatting>
  <conditionalFormatting sqref="Q187:Q188">
    <cfRule type="containsBlanks" dxfId="5998" priority="3601" stopIfTrue="1">
      <formula>LEN(TRIM(Q187))=0</formula>
    </cfRule>
    <cfRule type="cellIs" dxfId="5997" priority="3602" stopIfTrue="1" operator="between">
      <formula>80.1</formula>
      <formula>100</formula>
    </cfRule>
    <cfRule type="cellIs" dxfId="5996" priority="3603" stopIfTrue="1" operator="between">
      <formula>35.1</formula>
      <formula>80</formula>
    </cfRule>
    <cfRule type="cellIs" dxfId="5995" priority="3604" stopIfTrue="1" operator="between">
      <formula>14.1</formula>
      <formula>35</formula>
    </cfRule>
    <cfRule type="cellIs" dxfId="5994" priority="3605" stopIfTrue="1" operator="between">
      <formula>5.1</formula>
      <formula>14</formula>
    </cfRule>
    <cfRule type="cellIs" dxfId="5993" priority="3606" stopIfTrue="1" operator="between">
      <formula>0</formula>
      <formula>5</formula>
    </cfRule>
    <cfRule type="containsBlanks" dxfId="5992" priority="3607" stopIfTrue="1">
      <formula>LEN(TRIM(Q187))=0</formula>
    </cfRule>
  </conditionalFormatting>
  <conditionalFormatting sqref="R187:R188">
    <cfRule type="cellIs" dxfId="5991" priority="3599" stopIfTrue="1" operator="equal">
      <formula>"NO"</formula>
    </cfRule>
  </conditionalFormatting>
  <conditionalFormatting sqref="Q150">
    <cfRule type="containsBlanks" dxfId="5990" priority="3487" stopIfTrue="1">
      <formula>LEN(TRIM(Q150))=0</formula>
    </cfRule>
    <cfRule type="cellIs" dxfId="5989" priority="3488" stopIfTrue="1" operator="between">
      <formula>80.1</formula>
      <formula>100</formula>
    </cfRule>
    <cfRule type="cellIs" dxfId="5988" priority="3489" stopIfTrue="1" operator="between">
      <formula>35.1</formula>
      <formula>80</formula>
    </cfRule>
    <cfRule type="cellIs" dxfId="5987" priority="3490" stopIfTrue="1" operator="between">
      <formula>14.1</formula>
      <formula>35</formula>
    </cfRule>
    <cfRule type="cellIs" dxfId="5986" priority="3491" stopIfTrue="1" operator="between">
      <formula>5.1</formula>
      <formula>14</formula>
    </cfRule>
    <cfRule type="cellIs" dxfId="5985" priority="3492" stopIfTrue="1" operator="between">
      <formula>0</formula>
      <formula>5</formula>
    </cfRule>
    <cfRule type="containsBlanks" dxfId="5984" priority="3493" stopIfTrue="1">
      <formula>LEN(TRIM(Q150))=0</formula>
    </cfRule>
  </conditionalFormatting>
  <conditionalFormatting sqref="R150">
    <cfRule type="cellIs" dxfId="5983" priority="3485" stopIfTrue="1" operator="equal">
      <formula>"NO"</formula>
    </cfRule>
  </conditionalFormatting>
  <conditionalFormatting sqref="Q301">
    <cfRule type="containsBlanks" dxfId="5982" priority="3444" stopIfTrue="1">
      <formula>LEN(TRIM(Q301))=0</formula>
    </cfRule>
    <cfRule type="cellIs" dxfId="5981" priority="3445" stopIfTrue="1" operator="between">
      <formula>80.1</formula>
      <formula>100</formula>
    </cfRule>
    <cfRule type="cellIs" dxfId="5980" priority="3446" stopIfTrue="1" operator="between">
      <formula>35.1</formula>
      <formula>80</formula>
    </cfRule>
    <cfRule type="cellIs" dxfId="5979" priority="3447" stopIfTrue="1" operator="between">
      <formula>14.1</formula>
      <formula>35</formula>
    </cfRule>
    <cfRule type="cellIs" dxfId="5978" priority="3448" stopIfTrue="1" operator="between">
      <formula>5.1</formula>
      <formula>14</formula>
    </cfRule>
    <cfRule type="cellIs" dxfId="5977" priority="3449" stopIfTrue="1" operator="between">
      <formula>0</formula>
      <formula>5</formula>
    </cfRule>
    <cfRule type="containsBlanks" dxfId="5976" priority="3450" stopIfTrue="1">
      <formula>LEN(TRIM(Q301))=0</formula>
    </cfRule>
  </conditionalFormatting>
  <conditionalFormatting sqref="R301">
    <cfRule type="cellIs" dxfId="5975" priority="3442" stopIfTrue="1" operator="equal">
      <formula>"NO"</formula>
    </cfRule>
  </conditionalFormatting>
  <conditionalFormatting sqref="Q316:Q317">
    <cfRule type="containsBlanks" dxfId="5974" priority="3415" stopIfTrue="1">
      <formula>LEN(TRIM(Q316))=0</formula>
    </cfRule>
    <cfRule type="cellIs" dxfId="5973" priority="3416" stopIfTrue="1" operator="between">
      <formula>80.1</formula>
      <formula>100</formula>
    </cfRule>
    <cfRule type="cellIs" dxfId="5972" priority="3417" stopIfTrue="1" operator="between">
      <formula>35.1</formula>
      <formula>80</formula>
    </cfRule>
    <cfRule type="cellIs" dxfId="5971" priority="3418" stopIfTrue="1" operator="between">
      <formula>14.1</formula>
      <formula>35</formula>
    </cfRule>
    <cfRule type="cellIs" dxfId="5970" priority="3419" stopIfTrue="1" operator="between">
      <formula>5.1</formula>
      <formula>14</formula>
    </cfRule>
    <cfRule type="cellIs" dxfId="5969" priority="3420" stopIfTrue="1" operator="between">
      <formula>0</formula>
      <formula>5</formula>
    </cfRule>
    <cfRule type="containsBlanks" dxfId="5968" priority="3421" stopIfTrue="1">
      <formula>LEN(TRIM(Q316))=0</formula>
    </cfRule>
  </conditionalFormatting>
  <conditionalFormatting sqref="R316:R317">
    <cfRule type="cellIs" dxfId="5967" priority="3413" stopIfTrue="1" operator="equal">
      <formula>"NO"</formula>
    </cfRule>
  </conditionalFormatting>
  <conditionalFormatting sqref="Q319">
    <cfRule type="containsBlanks" dxfId="5966" priority="3400" stopIfTrue="1">
      <formula>LEN(TRIM(Q319))=0</formula>
    </cfRule>
    <cfRule type="cellIs" dxfId="5965" priority="3401" stopIfTrue="1" operator="between">
      <formula>80.1</formula>
      <formula>100</formula>
    </cfRule>
    <cfRule type="cellIs" dxfId="5964" priority="3402" stopIfTrue="1" operator="between">
      <formula>35.1</formula>
      <formula>80</formula>
    </cfRule>
    <cfRule type="cellIs" dxfId="5963" priority="3403" stopIfTrue="1" operator="between">
      <formula>14.1</formula>
      <formula>35</formula>
    </cfRule>
    <cfRule type="cellIs" dxfId="5962" priority="3404" stopIfTrue="1" operator="between">
      <formula>5.1</formula>
      <formula>14</formula>
    </cfRule>
    <cfRule type="cellIs" dxfId="5961" priority="3405" stopIfTrue="1" operator="between">
      <formula>0</formula>
      <formula>5</formula>
    </cfRule>
    <cfRule type="containsBlanks" dxfId="5960" priority="3406" stopIfTrue="1">
      <formula>LEN(TRIM(Q319))=0</formula>
    </cfRule>
  </conditionalFormatting>
  <conditionalFormatting sqref="R319">
    <cfRule type="cellIs" dxfId="5959" priority="3398" stopIfTrue="1" operator="equal">
      <formula>"NO"</formula>
    </cfRule>
  </conditionalFormatting>
  <conditionalFormatting sqref="Q320">
    <cfRule type="containsBlanks" dxfId="5958" priority="3385" stopIfTrue="1">
      <formula>LEN(TRIM(Q320))=0</formula>
    </cfRule>
    <cfRule type="cellIs" dxfId="5957" priority="3386" stopIfTrue="1" operator="between">
      <formula>80.1</formula>
      <formula>100</formula>
    </cfRule>
    <cfRule type="cellIs" dxfId="5956" priority="3387" stopIfTrue="1" operator="between">
      <formula>35.1</formula>
      <formula>80</formula>
    </cfRule>
    <cfRule type="cellIs" dxfId="5955" priority="3388" stopIfTrue="1" operator="between">
      <formula>14.1</formula>
      <formula>35</formula>
    </cfRule>
    <cfRule type="cellIs" dxfId="5954" priority="3389" stopIfTrue="1" operator="between">
      <formula>5.1</formula>
      <formula>14</formula>
    </cfRule>
    <cfRule type="cellIs" dxfId="5953" priority="3390" stopIfTrue="1" operator="between">
      <formula>0</formula>
      <formula>5</formula>
    </cfRule>
    <cfRule type="containsBlanks" dxfId="5952" priority="3391" stopIfTrue="1">
      <formula>LEN(TRIM(Q320))=0</formula>
    </cfRule>
  </conditionalFormatting>
  <conditionalFormatting sqref="R320">
    <cfRule type="cellIs" dxfId="5951" priority="3383" stopIfTrue="1" operator="equal">
      <formula>"NO"</formula>
    </cfRule>
  </conditionalFormatting>
  <conditionalFormatting sqref="Q484:Q485">
    <cfRule type="containsBlanks" dxfId="5950" priority="2352" stopIfTrue="1">
      <formula>LEN(TRIM(Q484))=0</formula>
    </cfRule>
    <cfRule type="cellIs" dxfId="5949" priority="2353" stopIfTrue="1" operator="between">
      <formula>80.1</formula>
      <formula>100</formula>
    </cfRule>
    <cfRule type="cellIs" dxfId="5948" priority="2354" stopIfTrue="1" operator="between">
      <formula>35.1</formula>
      <formula>80</formula>
    </cfRule>
    <cfRule type="cellIs" dxfId="5947" priority="2355" stopIfTrue="1" operator="between">
      <formula>14.1</formula>
      <formula>35</formula>
    </cfRule>
    <cfRule type="cellIs" dxfId="5946" priority="2356" stopIfTrue="1" operator="between">
      <formula>5.1</formula>
      <formula>14</formula>
    </cfRule>
    <cfRule type="cellIs" dxfId="5945" priority="2357" stopIfTrue="1" operator="between">
      <formula>0</formula>
      <formula>5</formula>
    </cfRule>
    <cfRule type="containsBlanks" dxfId="5944" priority="2358" stopIfTrue="1">
      <formula>LEN(TRIM(Q484))=0</formula>
    </cfRule>
  </conditionalFormatting>
  <conditionalFormatting sqref="R484:R485">
    <cfRule type="cellIs" dxfId="5943" priority="2350" stopIfTrue="1" operator="equal">
      <formula>"NO"</formula>
    </cfRule>
  </conditionalFormatting>
  <conditionalFormatting sqref="R87 R97:R119 R121:R128">
    <cfRule type="cellIs" dxfId="5942" priority="2343" stopIfTrue="1" operator="equal">
      <formula>"NO"</formula>
    </cfRule>
  </conditionalFormatting>
  <conditionalFormatting sqref="S502:S514 S87 S493:S500 S440:S471 S164:S170 S473:S476 S478:S490 S11:S85 S94 S90:S92 S97:S162 S172:S205 S207:S237 S239:S434 S438 T469:XFD471">
    <cfRule type="cellIs" dxfId="5941" priority="2342" stopIfTrue="1" operator="equal">
      <formula>"INVIABLE SANITARIAMENTE"</formula>
    </cfRule>
  </conditionalFormatting>
  <conditionalFormatting sqref="S502:S514 S87 S493:S500 S440:S471 S164:S170 S473:S476 S478:S490 S11:S85 S94 S90:S92 S97:S162 S172:S205 S207:S237 S239:S434 S438 T469:XFD471">
    <cfRule type="containsText" dxfId="5940" priority="2330" stopIfTrue="1" operator="containsText" text="INVIABLE SANITARIAMENTE">
      <formula>NOT(ISERROR(SEARCH("INVIABLE SANITARIAMENTE",S11)))</formula>
    </cfRule>
    <cfRule type="containsText" dxfId="5939" priority="2331" stopIfTrue="1" operator="containsText" text="ALTO">
      <formula>NOT(ISERROR(SEARCH("ALTO",S11)))</formula>
    </cfRule>
    <cfRule type="containsText" dxfId="5938" priority="2332" stopIfTrue="1" operator="containsText" text="MEDIO">
      <formula>NOT(ISERROR(SEARCH("MEDIO",S11)))</formula>
    </cfRule>
    <cfRule type="containsText" dxfId="5937" priority="2333" stopIfTrue="1" operator="containsText" text="BAJO">
      <formula>NOT(ISERROR(SEARCH("BAJO",S11)))</formula>
    </cfRule>
    <cfRule type="containsText" dxfId="5936" priority="2334" stopIfTrue="1" operator="containsText" text="SIN RIESGO">
      <formula>NOT(ISERROR(SEARCH("SIN RIESGO",S11)))</formula>
    </cfRule>
  </conditionalFormatting>
  <conditionalFormatting sqref="S502:S514 S87 S493:S500 S440:S471 S164:S170 S473:S476 S478:S490 S11:S85 S94 S90:S92 S97:S162 S172:S205 S207:S237 S239:S434 S438 T469:XFD471">
    <cfRule type="containsText" dxfId="5935" priority="2329" stopIfTrue="1" operator="containsText" text="SIN RIESGO">
      <formula>NOT(ISERROR(SEARCH("SIN RIESGO",S11)))</formula>
    </cfRule>
  </conditionalFormatting>
  <conditionalFormatting sqref="Q238">
    <cfRule type="containsBlanks" dxfId="5934" priority="2315" stopIfTrue="1">
      <formula>LEN(TRIM(Q238))=0</formula>
    </cfRule>
    <cfRule type="cellIs" dxfId="5933" priority="2316" stopIfTrue="1" operator="between">
      <formula>80.1</formula>
      <formula>100</formula>
    </cfRule>
    <cfRule type="cellIs" dxfId="5932" priority="2317" stopIfTrue="1" operator="between">
      <formula>35.1</formula>
      <formula>80</formula>
    </cfRule>
    <cfRule type="cellIs" dxfId="5931" priority="2318" stopIfTrue="1" operator="between">
      <formula>14.1</formula>
      <formula>35</formula>
    </cfRule>
    <cfRule type="cellIs" dxfId="5930" priority="2319" stopIfTrue="1" operator="between">
      <formula>5.1</formula>
      <formula>14</formula>
    </cfRule>
    <cfRule type="cellIs" dxfId="5929" priority="2320" stopIfTrue="1" operator="between">
      <formula>0</formula>
      <formula>5</formula>
    </cfRule>
    <cfRule type="containsBlanks" dxfId="5928" priority="2321" stopIfTrue="1">
      <formula>LEN(TRIM(Q238))=0</formula>
    </cfRule>
  </conditionalFormatting>
  <conditionalFormatting sqref="R238">
    <cfRule type="cellIs" dxfId="5927" priority="2314" stopIfTrue="1" operator="equal">
      <formula>"NO"</formula>
    </cfRule>
  </conditionalFormatting>
  <conditionalFormatting sqref="S238">
    <cfRule type="cellIs" dxfId="5926" priority="2313" stopIfTrue="1" operator="equal">
      <formula>"INVIABLE SANITARIAMENTE"</formula>
    </cfRule>
  </conditionalFormatting>
  <conditionalFormatting sqref="S238">
    <cfRule type="containsText" dxfId="5925" priority="2308" stopIfTrue="1" operator="containsText" text="INVIABLE SANITARIAMENTE">
      <formula>NOT(ISERROR(SEARCH("INVIABLE SANITARIAMENTE",S238)))</formula>
    </cfRule>
    <cfRule type="containsText" dxfId="5924" priority="2309" stopIfTrue="1" operator="containsText" text="ALTO">
      <formula>NOT(ISERROR(SEARCH("ALTO",S238)))</formula>
    </cfRule>
    <cfRule type="containsText" dxfId="5923" priority="2310" stopIfTrue="1" operator="containsText" text="MEDIO">
      <formula>NOT(ISERROR(SEARCH("MEDIO",S238)))</formula>
    </cfRule>
    <cfRule type="containsText" dxfId="5922" priority="2311" stopIfTrue="1" operator="containsText" text="BAJO">
      <formula>NOT(ISERROR(SEARCH("BAJO",S238)))</formula>
    </cfRule>
    <cfRule type="containsText" dxfId="5921" priority="2312" stopIfTrue="1" operator="containsText" text="SIN RIESGO">
      <formula>NOT(ISERROR(SEARCH("SIN RIESGO",S238)))</formula>
    </cfRule>
  </conditionalFormatting>
  <conditionalFormatting sqref="S238">
    <cfRule type="containsText" dxfId="5920" priority="2307" stopIfTrue="1" operator="containsText" text="SIN RIESGO">
      <formula>NOT(ISERROR(SEARCH("SIN RIESGO",S238)))</formula>
    </cfRule>
  </conditionalFormatting>
  <conditionalFormatting sqref="Q435">
    <cfRule type="containsBlanks" dxfId="5919" priority="2300" stopIfTrue="1">
      <formula>LEN(TRIM(Q435))=0</formula>
    </cfRule>
    <cfRule type="cellIs" dxfId="5918" priority="2301" stopIfTrue="1" operator="between">
      <formula>80.1</formula>
      <formula>100</formula>
    </cfRule>
    <cfRule type="cellIs" dxfId="5917" priority="2302" stopIfTrue="1" operator="between">
      <formula>35.1</formula>
      <formula>80</formula>
    </cfRule>
    <cfRule type="cellIs" dxfId="5916" priority="2303" stopIfTrue="1" operator="between">
      <formula>14.1</formula>
      <formula>35</formula>
    </cfRule>
    <cfRule type="cellIs" dxfId="5915" priority="2304" stopIfTrue="1" operator="between">
      <formula>5.1</formula>
      <formula>14</formula>
    </cfRule>
    <cfRule type="cellIs" dxfId="5914" priority="2305" stopIfTrue="1" operator="between">
      <formula>0</formula>
      <formula>5</formula>
    </cfRule>
    <cfRule type="containsBlanks" dxfId="5913" priority="2306" stopIfTrue="1">
      <formula>LEN(TRIM(Q435))=0</formula>
    </cfRule>
  </conditionalFormatting>
  <conditionalFormatting sqref="R435">
    <cfRule type="cellIs" dxfId="5912" priority="2299" stopIfTrue="1" operator="equal">
      <formula>"NO"</formula>
    </cfRule>
  </conditionalFormatting>
  <conditionalFormatting sqref="S435 S439">
    <cfRule type="cellIs" dxfId="5911" priority="2298" stopIfTrue="1" operator="equal">
      <formula>"INVIABLE SANITARIAMENTE"</formula>
    </cfRule>
  </conditionalFormatting>
  <conditionalFormatting sqref="S435 S439">
    <cfRule type="containsText" dxfId="5910" priority="2293" stopIfTrue="1" operator="containsText" text="INVIABLE SANITARIAMENTE">
      <formula>NOT(ISERROR(SEARCH("INVIABLE SANITARIAMENTE",S435)))</formula>
    </cfRule>
    <cfRule type="containsText" dxfId="5909" priority="2294" stopIfTrue="1" operator="containsText" text="ALTO">
      <formula>NOT(ISERROR(SEARCH("ALTO",S435)))</formula>
    </cfRule>
    <cfRule type="containsText" dxfId="5908" priority="2295" stopIfTrue="1" operator="containsText" text="MEDIO">
      <formula>NOT(ISERROR(SEARCH("MEDIO",S435)))</formula>
    </cfRule>
    <cfRule type="containsText" dxfId="5907" priority="2296" stopIfTrue="1" operator="containsText" text="BAJO">
      <formula>NOT(ISERROR(SEARCH("BAJO",S435)))</formula>
    </cfRule>
    <cfRule type="containsText" dxfId="5906" priority="2297" stopIfTrue="1" operator="containsText" text="SIN RIESGO">
      <formula>NOT(ISERROR(SEARCH("SIN RIESGO",S435)))</formula>
    </cfRule>
  </conditionalFormatting>
  <conditionalFormatting sqref="S435 S439">
    <cfRule type="containsText" dxfId="5905" priority="2292" stopIfTrue="1" operator="containsText" text="SIN RIESGO">
      <formula>NOT(ISERROR(SEARCH("SIN RIESGO",S435)))</formula>
    </cfRule>
  </conditionalFormatting>
  <conditionalFormatting sqref="Q436">
    <cfRule type="containsBlanks" dxfId="5904" priority="2285" stopIfTrue="1">
      <formula>LEN(TRIM(Q436))=0</formula>
    </cfRule>
    <cfRule type="cellIs" dxfId="5903" priority="2286" stopIfTrue="1" operator="between">
      <formula>80.1</formula>
      <formula>100</formula>
    </cfRule>
    <cfRule type="cellIs" dxfId="5902" priority="2287" stopIfTrue="1" operator="between">
      <formula>35.1</formula>
      <formula>80</formula>
    </cfRule>
    <cfRule type="cellIs" dxfId="5901" priority="2288" stopIfTrue="1" operator="between">
      <formula>14.1</formula>
      <formula>35</formula>
    </cfRule>
    <cfRule type="cellIs" dxfId="5900" priority="2289" stopIfTrue="1" operator="between">
      <formula>5.1</formula>
      <formula>14</formula>
    </cfRule>
    <cfRule type="cellIs" dxfId="5899" priority="2290" stopIfTrue="1" operator="between">
      <formula>0</formula>
      <formula>5</formula>
    </cfRule>
    <cfRule type="containsBlanks" dxfId="5898" priority="2291" stopIfTrue="1">
      <formula>LEN(TRIM(Q436))=0</formula>
    </cfRule>
  </conditionalFormatting>
  <conditionalFormatting sqref="R436">
    <cfRule type="cellIs" dxfId="5897" priority="2284" stopIfTrue="1" operator="equal">
      <formula>"NO"</formula>
    </cfRule>
  </conditionalFormatting>
  <conditionalFormatting sqref="S436">
    <cfRule type="cellIs" dxfId="5896" priority="2283" stopIfTrue="1" operator="equal">
      <formula>"INVIABLE SANITARIAMENTE"</formula>
    </cfRule>
  </conditionalFormatting>
  <conditionalFormatting sqref="S436">
    <cfRule type="containsText" dxfId="5895" priority="2278" stopIfTrue="1" operator="containsText" text="INVIABLE SANITARIAMENTE">
      <formula>NOT(ISERROR(SEARCH("INVIABLE SANITARIAMENTE",S436)))</formula>
    </cfRule>
    <cfRule type="containsText" dxfId="5894" priority="2279" stopIfTrue="1" operator="containsText" text="ALTO">
      <formula>NOT(ISERROR(SEARCH("ALTO",S436)))</formula>
    </cfRule>
    <cfRule type="containsText" dxfId="5893" priority="2280" stopIfTrue="1" operator="containsText" text="MEDIO">
      <formula>NOT(ISERROR(SEARCH("MEDIO",S436)))</formula>
    </cfRule>
    <cfRule type="containsText" dxfId="5892" priority="2281" stopIfTrue="1" operator="containsText" text="BAJO">
      <formula>NOT(ISERROR(SEARCH("BAJO",S436)))</formula>
    </cfRule>
    <cfRule type="containsText" dxfId="5891" priority="2282" stopIfTrue="1" operator="containsText" text="SIN RIESGO">
      <formula>NOT(ISERROR(SEARCH("SIN RIESGO",S436)))</formula>
    </cfRule>
  </conditionalFormatting>
  <conditionalFormatting sqref="S436">
    <cfRule type="containsText" dxfId="5890" priority="2277" stopIfTrue="1" operator="containsText" text="SIN RIESGO">
      <formula>NOT(ISERROR(SEARCH("SIN RIESGO",S436)))</formula>
    </cfRule>
  </conditionalFormatting>
  <conditionalFormatting sqref="Q437">
    <cfRule type="containsBlanks" dxfId="5889" priority="2240" stopIfTrue="1">
      <formula>LEN(TRIM(Q437))=0</formula>
    </cfRule>
    <cfRule type="cellIs" dxfId="5888" priority="2241" stopIfTrue="1" operator="between">
      <formula>80.1</formula>
      <formula>100</formula>
    </cfRule>
    <cfRule type="cellIs" dxfId="5887" priority="2242" stopIfTrue="1" operator="between">
      <formula>35.1</formula>
      <formula>80</formula>
    </cfRule>
    <cfRule type="cellIs" dxfId="5886" priority="2243" stopIfTrue="1" operator="between">
      <formula>14.1</formula>
      <formula>35</formula>
    </cfRule>
    <cfRule type="cellIs" dxfId="5885" priority="2244" stopIfTrue="1" operator="between">
      <formula>5.1</formula>
      <formula>14</formula>
    </cfRule>
    <cfRule type="cellIs" dxfId="5884" priority="2245" stopIfTrue="1" operator="between">
      <formula>0</formula>
      <formula>5</formula>
    </cfRule>
    <cfRule type="containsBlanks" dxfId="5883" priority="2246" stopIfTrue="1">
      <formula>LEN(TRIM(Q437))=0</formula>
    </cfRule>
  </conditionalFormatting>
  <conditionalFormatting sqref="R437">
    <cfRule type="cellIs" dxfId="5882" priority="2239" stopIfTrue="1" operator="equal">
      <formula>"NO"</formula>
    </cfRule>
  </conditionalFormatting>
  <conditionalFormatting sqref="S437">
    <cfRule type="cellIs" dxfId="5881" priority="2238" stopIfTrue="1" operator="equal">
      <formula>"INVIABLE SANITARIAMENTE"</formula>
    </cfRule>
  </conditionalFormatting>
  <conditionalFormatting sqref="S437">
    <cfRule type="containsText" dxfId="5880" priority="2233" stopIfTrue="1" operator="containsText" text="INVIABLE SANITARIAMENTE">
      <formula>NOT(ISERROR(SEARCH("INVIABLE SANITARIAMENTE",S437)))</formula>
    </cfRule>
    <cfRule type="containsText" dxfId="5879" priority="2234" stopIfTrue="1" operator="containsText" text="ALTO">
      <formula>NOT(ISERROR(SEARCH("ALTO",S437)))</formula>
    </cfRule>
    <cfRule type="containsText" dxfId="5878" priority="2235" stopIfTrue="1" operator="containsText" text="MEDIO">
      <formula>NOT(ISERROR(SEARCH("MEDIO",S437)))</formula>
    </cfRule>
    <cfRule type="containsText" dxfId="5877" priority="2236" stopIfTrue="1" operator="containsText" text="BAJO">
      <formula>NOT(ISERROR(SEARCH("BAJO",S437)))</formula>
    </cfRule>
    <cfRule type="containsText" dxfId="5876" priority="2237" stopIfTrue="1" operator="containsText" text="SIN RIESGO">
      <formula>NOT(ISERROR(SEARCH("SIN RIESGO",S437)))</formula>
    </cfRule>
  </conditionalFormatting>
  <conditionalFormatting sqref="S437">
    <cfRule type="containsText" dxfId="5875" priority="2232" stopIfTrue="1" operator="containsText" text="SIN RIESGO">
      <formula>NOT(ISERROR(SEARCH("SIN RIESGO",S437)))</formula>
    </cfRule>
  </conditionalFormatting>
  <conditionalFormatting sqref="Q491">
    <cfRule type="containsBlanks" dxfId="5874" priority="2225" stopIfTrue="1">
      <formula>LEN(TRIM(Q491))=0</formula>
    </cfRule>
    <cfRule type="cellIs" dxfId="5873" priority="2226" stopIfTrue="1" operator="between">
      <formula>80.1</formula>
      <formula>100</formula>
    </cfRule>
    <cfRule type="cellIs" dxfId="5872" priority="2227" stopIfTrue="1" operator="between">
      <formula>35.1</formula>
      <formula>80</formula>
    </cfRule>
    <cfRule type="cellIs" dxfId="5871" priority="2228" stopIfTrue="1" operator="between">
      <formula>14.1</formula>
      <formula>35</formula>
    </cfRule>
    <cfRule type="cellIs" dxfId="5870" priority="2229" stopIfTrue="1" operator="between">
      <formula>5.1</formula>
      <formula>14</formula>
    </cfRule>
    <cfRule type="cellIs" dxfId="5869" priority="2230" stopIfTrue="1" operator="between">
      <formula>0</formula>
      <formula>5</formula>
    </cfRule>
    <cfRule type="containsBlanks" dxfId="5868" priority="2231" stopIfTrue="1">
      <formula>LEN(TRIM(Q491))=0</formula>
    </cfRule>
  </conditionalFormatting>
  <conditionalFormatting sqref="S491">
    <cfRule type="cellIs" dxfId="5867" priority="2224" stopIfTrue="1" operator="equal">
      <formula>"INVIABLE SANITARIAMENTE"</formula>
    </cfRule>
  </conditionalFormatting>
  <conditionalFormatting sqref="S491">
    <cfRule type="containsText" dxfId="5866" priority="2219" stopIfTrue="1" operator="containsText" text="INVIABLE SANITARIAMENTE">
      <formula>NOT(ISERROR(SEARCH("INVIABLE SANITARIAMENTE",S491)))</formula>
    </cfRule>
    <cfRule type="containsText" dxfId="5865" priority="2220" stopIfTrue="1" operator="containsText" text="ALTO">
      <formula>NOT(ISERROR(SEARCH("ALTO",S491)))</formula>
    </cfRule>
    <cfRule type="containsText" dxfId="5864" priority="2221" stopIfTrue="1" operator="containsText" text="MEDIO">
      <formula>NOT(ISERROR(SEARCH("MEDIO",S491)))</formula>
    </cfRule>
    <cfRule type="containsText" dxfId="5863" priority="2222" stopIfTrue="1" operator="containsText" text="BAJO">
      <formula>NOT(ISERROR(SEARCH("BAJO",S491)))</formula>
    </cfRule>
    <cfRule type="containsText" dxfId="5862" priority="2223" stopIfTrue="1" operator="containsText" text="SIN RIESGO">
      <formula>NOT(ISERROR(SEARCH("SIN RIESGO",S491)))</formula>
    </cfRule>
  </conditionalFormatting>
  <conditionalFormatting sqref="S491">
    <cfRule type="containsText" dxfId="5861" priority="2218" stopIfTrue="1" operator="containsText" text="SIN RIESGO">
      <formula>NOT(ISERROR(SEARCH("SIN RIESGO",S491)))</formula>
    </cfRule>
  </conditionalFormatting>
  <conditionalFormatting sqref="E492:Q492">
    <cfRule type="containsBlanks" dxfId="5860" priority="2211" stopIfTrue="1">
      <formula>LEN(TRIM(E492))=0</formula>
    </cfRule>
    <cfRule type="cellIs" dxfId="5859" priority="2212" stopIfTrue="1" operator="between">
      <formula>80.1</formula>
      <formula>100</formula>
    </cfRule>
    <cfRule type="cellIs" dxfId="5858" priority="2213" stopIfTrue="1" operator="between">
      <formula>35.1</formula>
      <formula>80</formula>
    </cfRule>
    <cfRule type="cellIs" dxfId="5857" priority="2214" stopIfTrue="1" operator="between">
      <formula>14.1</formula>
      <formula>35</formula>
    </cfRule>
    <cfRule type="cellIs" dxfId="5856" priority="2215" stopIfTrue="1" operator="between">
      <formula>5.1</formula>
      <formula>14</formula>
    </cfRule>
    <cfRule type="cellIs" dxfId="5855" priority="2216" stopIfTrue="1" operator="between">
      <formula>0</formula>
      <formula>5</formula>
    </cfRule>
    <cfRule type="containsBlanks" dxfId="5854" priority="2217" stopIfTrue="1">
      <formula>LEN(TRIM(E492))=0</formula>
    </cfRule>
  </conditionalFormatting>
  <conditionalFormatting sqref="S492">
    <cfRule type="cellIs" dxfId="5853" priority="2210" stopIfTrue="1" operator="equal">
      <formula>"INVIABLE SANITARIAMENTE"</formula>
    </cfRule>
  </conditionalFormatting>
  <conditionalFormatting sqref="S492">
    <cfRule type="containsText" dxfId="5852" priority="2205" stopIfTrue="1" operator="containsText" text="INVIABLE SANITARIAMENTE">
      <formula>NOT(ISERROR(SEARCH("INVIABLE SANITARIAMENTE",S492)))</formula>
    </cfRule>
    <cfRule type="containsText" dxfId="5851" priority="2206" stopIfTrue="1" operator="containsText" text="ALTO">
      <formula>NOT(ISERROR(SEARCH("ALTO",S492)))</formula>
    </cfRule>
    <cfRule type="containsText" dxfId="5850" priority="2207" stopIfTrue="1" operator="containsText" text="MEDIO">
      <formula>NOT(ISERROR(SEARCH("MEDIO",S492)))</formula>
    </cfRule>
    <cfRule type="containsText" dxfId="5849" priority="2208" stopIfTrue="1" operator="containsText" text="BAJO">
      <formula>NOT(ISERROR(SEARCH("BAJO",S492)))</formula>
    </cfRule>
    <cfRule type="containsText" dxfId="5848" priority="2209" stopIfTrue="1" operator="containsText" text="SIN RIESGO">
      <formula>NOT(ISERROR(SEARCH("SIN RIESGO",S492)))</formula>
    </cfRule>
  </conditionalFormatting>
  <conditionalFormatting sqref="S492">
    <cfRule type="containsText" dxfId="5847" priority="2204" stopIfTrue="1" operator="containsText" text="SIN RIESGO">
      <formula>NOT(ISERROR(SEARCH("SIN RIESGO",S492)))</formula>
    </cfRule>
  </conditionalFormatting>
  <conditionalFormatting sqref="Q501">
    <cfRule type="containsBlanks" dxfId="5846" priority="2197" stopIfTrue="1">
      <formula>LEN(TRIM(Q501))=0</formula>
    </cfRule>
    <cfRule type="cellIs" dxfId="5845" priority="2198" stopIfTrue="1" operator="between">
      <formula>80.1</formula>
      <formula>100</formula>
    </cfRule>
    <cfRule type="cellIs" dxfId="5844" priority="2199" stopIfTrue="1" operator="between">
      <formula>35.1</formula>
      <formula>80</formula>
    </cfRule>
    <cfRule type="cellIs" dxfId="5843" priority="2200" stopIfTrue="1" operator="between">
      <formula>14.1</formula>
      <formula>35</formula>
    </cfRule>
    <cfRule type="cellIs" dxfId="5842" priority="2201" stopIfTrue="1" operator="between">
      <formula>5.1</formula>
      <formula>14</formula>
    </cfRule>
    <cfRule type="cellIs" dxfId="5841" priority="2202" stopIfTrue="1" operator="between">
      <formula>0</formula>
      <formula>5</formula>
    </cfRule>
    <cfRule type="containsBlanks" dxfId="5840" priority="2203" stopIfTrue="1">
      <formula>LEN(TRIM(Q501))=0</formula>
    </cfRule>
  </conditionalFormatting>
  <conditionalFormatting sqref="S501">
    <cfRule type="cellIs" dxfId="5839" priority="2196" stopIfTrue="1" operator="equal">
      <formula>"INVIABLE SANITARIAMENTE"</formula>
    </cfRule>
  </conditionalFormatting>
  <conditionalFormatting sqref="S501">
    <cfRule type="containsText" dxfId="5838" priority="2191" stopIfTrue="1" operator="containsText" text="INVIABLE SANITARIAMENTE">
      <formula>NOT(ISERROR(SEARCH("INVIABLE SANITARIAMENTE",S501)))</formula>
    </cfRule>
    <cfRule type="containsText" dxfId="5837" priority="2192" stopIfTrue="1" operator="containsText" text="ALTO">
      <formula>NOT(ISERROR(SEARCH("ALTO",S501)))</formula>
    </cfRule>
    <cfRule type="containsText" dxfId="5836" priority="2193" stopIfTrue="1" operator="containsText" text="MEDIO">
      <formula>NOT(ISERROR(SEARCH("MEDIO",S501)))</formula>
    </cfRule>
    <cfRule type="containsText" dxfId="5835" priority="2194" stopIfTrue="1" operator="containsText" text="BAJO">
      <formula>NOT(ISERROR(SEARCH("BAJO",S501)))</formula>
    </cfRule>
    <cfRule type="containsText" dxfId="5834" priority="2195" stopIfTrue="1" operator="containsText" text="SIN RIESGO">
      <formula>NOT(ISERROR(SEARCH("SIN RIESGO",S501)))</formula>
    </cfRule>
  </conditionalFormatting>
  <conditionalFormatting sqref="S501">
    <cfRule type="containsText" dxfId="5833" priority="2190" stopIfTrue="1" operator="containsText" text="SIN RIESGO">
      <formula>NOT(ISERROR(SEARCH("SIN RIESGO",S501)))</formula>
    </cfRule>
  </conditionalFormatting>
  <conditionalFormatting sqref="Q86">
    <cfRule type="containsBlanks" dxfId="5832" priority="2183" stopIfTrue="1">
      <formula>LEN(TRIM(Q86))=0</formula>
    </cfRule>
    <cfRule type="cellIs" dxfId="5831" priority="2184" stopIfTrue="1" operator="between">
      <formula>80.1</formula>
      <formula>100</formula>
    </cfRule>
    <cfRule type="cellIs" dxfId="5830" priority="2185" stopIfTrue="1" operator="between">
      <formula>35.1</formula>
      <formula>80</formula>
    </cfRule>
    <cfRule type="cellIs" dxfId="5829" priority="2186" stopIfTrue="1" operator="between">
      <formula>14.1</formula>
      <formula>35</formula>
    </cfRule>
    <cfRule type="cellIs" dxfId="5828" priority="2187" stopIfTrue="1" operator="between">
      <formula>5.1</formula>
      <formula>14</formula>
    </cfRule>
    <cfRule type="cellIs" dxfId="5827" priority="2188" stopIfTrue="1" operator="between">
      <formula>0</formula>
      <formula>5</formula>
    </cfRule>
    <cfRule type="containsBlanks" dxfId="5826" priority="2189" stopIfTrue="1">
      <formula>LEN(TRIM(Q86))=0</formula>
    </cfRule>
  </conditionalFormatting>
  <conditionalFormatting sqref="R86">
    <cfRule type="cellIs" dxfId="5825" priority="2182" stopIfTrue="1" operator="equal">
      <formula>"NO"</formula>
    </cfRule>
  </conditionalFormatting>
  <conditionalFormatting sqref="S86 S93">
    <cfRule type="cellIs" dxfId="5824" priority="2181" stopIfTrue="1" operator="equal">
      <formula>"INVIABLE SANITARIAMENTE"</formula>
    </cfRule>
  </conditionalFormatting>
  <conditionalFormatting sqref="S86 S93">
    <cfRule type="containsText" dxfId="5823" priority="2176" stopIfTrue="1" operator="containsText" text="INVIABLE SANITARIAMENTE">
      <formula>NOT(ISERROR(SEARCH("INVIABLE SANITARIAMENTE",S86)))</formula>
    </cfRule>
    <cfRule type="containsText" dxfId="5822" priority="2177" stopIfTrue="1" operator="containsText" text="ALTO">
      <formula>NOT(ISERROR(SEARCH("ALTO",S86)))</formula>
    </cfRule>
    <cfRule type="containsText" dxfId="5821" priority="2178" stopIfTrue="1" operator="containsText" text="MEDIO">
      <formula>NOT(ISERROR(SEARCH("MEDIO",S86)))</formula>
    </cfRule>
    <cfRule type="containsText" dxfId="5820" priority="2179" stopIfTrue="1" operator="containsText" text="BAJO">
      <formula>NOT(ISERROR(SEARCH("BAJO",S86)))</formula>
    </cfRule>
    <cfRule type="containsText" dxfId="5819" priority="2180" stopIfTrue="1" operator="containsText" text="SIN RIESGO">
      <formula>NOT(ISERROR(SEARCH("SIN RIESGO",S86)))</formula>
    </cfRule>
  </conditionalFormatting>
  <conditionalFormatting sqref="S86 S93">
    <cfRule type="containsText" dxfId="5818" priority="2175" stopIfTrue="1" operator="containsText" text="SIN RIESGO">
      <formula>NOT(ISERROR(SEARCH("SIN RIESGO",S86)))</formula>
    </cfRule>
  </conditionalFormatting>
  <conditionalFormatting sqref="E88:Q88">
    <cfRule type="containsBlanks" dxfId="5817" priority="2168" stopIfTrue="1">
      <formula>LEN(TRIM(E88))=0</formula>
    </cfRule>
    <cfRule type="cellIs" dxfId="5816" priority="2169" stopIfTrue="1" operator="between">
      <formula>80.1</formula>
      <formula>100</formula>
    </cfRule>
    <cfRule type="cellIs" dxfId="5815" priority="2170" stopIfTrue="1" operator="between">
      <formula>35.1</formula>
      <formula>80</formula>
    </cfRule>
    <cfRule type="cellIs" dxfId="5814" priority="2171" stopIfTrue="1" operator="between">
      <formula>14.1</formula>
      <formula>35</formula>
    </cfRule>
    <cfRule type="cellIs" dxfId="5813" priority="2172" stopIfTrue="1" operator="between">
      <formula>5.1</formula>
      <formula>14</formula>
    </cfRule>
    <cfRule type="cellIs" dxfId="5812" priority="2173" stopIfTrue="1" operator="between">
      <formula>0</formula>
      <formula>5</formula>
    </cfRule>
    <cfRule type="containsBlanks" dxfId="5811" priority="2174" stopIfTrue="1">
      <formula>LEN(TRIM(E88))=0</formula>
    </cfRule>
  </conditionalFormatting>
  <conditionalFormatting sqref="R88">
    <cfRule type="cellIs" dxfId="5810" priority="2167" stopIfTrue="1" operator="equal">
      <formula>"NO"</formula>
    </cfRule>
  </conditionalFormatting>
  <conditionalFormatting sqref="S88 S95">
    <cfRule type="cellIs" dxfId="5809" priority="2166" stopIfTrue="1" operator="equal">
      <formula>"INVIABLE SANITARIAMENTE"</formula>
    </cfRule>
  </conditionalFormatting>
  <conditionalFormatting sqref="S88 S95">
    <cfRule type="containsText" dxfId="5808" priority="2161" stopIfTrue="1" operator="containsText" text="INVIABLE SANITARIAMENTE">
      <formula>NOT(ISERROR(SEARCH("INVIABLE SANITARIAMENTE",S88)))</formula>
    </cfRule>
    <cfRule type="containsText" dxfId="5807" priority="2162" stopIfTrue="1" operator="containsText" text="ALTO">
      <formula>NOT(ISERROR(SEARCH("ALTO",S88)))</formula>
    </cfRule>
    <cfRule type="containsText" dxfId="5806" priority="2163" stopIfTrue="1" operator="containsText" text="MEDIO">
      <formula>NOT(ISERROR(SEARCH("MEDIO",S88)))</formula>
    </cfRule>
    <cfRule type="containsText" dxfId="5805" priority="2164" stopIfTrue="1" operator="containsText" text="BAJO">
      <formula>NOT(ISERROR(SEARCH("BAJO",S88)))</formula>
    </cfRule>
    <cfRule type="containsText" dxfId="5804" priority="2165" stopIfTrue="1" operator="containsText" text="SIN RIESGO">
      <formula>NOT(ISERROR(SEARCH("SIN RIESGO",S88)))</formula>
    </cfRule>
  </conditionalFormatting>
  <conditionalFormatting sqref="S88 S95">
    <cfRule type="containsText" dxfId="5803" priority="2160" stopIfTrue="1" operator="containsText" text="SIN RIESGO">
      <formula>NOT(ISERROR(SEARCH("SIN RIESGO",S88)))</formula>
    </cfRule>
  </conditionalFormatting>
  <conditionalFormatting sqref="Q89">
    <cfRule type="containsBlanks" dxfId="5802" priority="2153" stopIfTrue="1">
      <formula>LEN(TRIM(Q89))=0</formula>
    </cfRule>
    <cfRule type="cellIs" dxfId="5801" priority="2154" stopIfTrue="1" operator="between">
      <formula>80.1</formula>
      <formula>100</formula>
    </cfRule>
    <cfRule type="cellIs" dxfId="5800" priority="2155" stopIfTrue="1" operator="between">
      <formula>35.1</formula>
      <formula>80</formula>
    </cfRule>
    <cfRule type="cellIs" dxfId="5799" priority="2156" stopIfTrue="1" operator="between">
      <formula>14.1</formula>
      <formula>35</formula>
    </cfRule>
    <cfRule type="cellIs" dxfId="5798" priority="2157" stopIfTrue="1" operator="between">
      <formula>5.1</formula>
      <formula>14</formula>
    </cfRule>
    <cfRule type="cellIs" dxfId="5797" priority="2158" stopIfTrue="1" operator="between">
      <formula>0</formula>
      <formula>5</formula>
    </cfRule>
    <cfRule type="containsBlanks" dxfId="5796" priority="2159" stopIfTrue="1">
      <formula>LEN(TRIM(Q89))=0</formula>
    </cfRule>
  </conditionalFormatting>
  <conditionalFormatting sqref="R89">
    <cfRule type="cellIs" dxfId="5795" priority="2152" stopIfTrue="1" operator="equal">
      <formula>"NO"</formula>
    </cfRule>
  </conditionalFormatting>
  <conditionalFormatting sqref="S89 S96">
    <cfRule type="cellIs" dxfId="5794" priority="2151" stopIfTrue="1" operator="equal">
      <formula>"INVIABLE SANITARIAMENTE"</formula>
    </cfRule>
  </conditionalFormatting>
  <conditionalFormatting sqref="S89 S96">
    <cfRule type="containsText" dxfId="5793" priority="2146" stopIfTrue="1" operator="containsText" text="INVIABLE SANITARIAMENTE">
      <formula>NOT(ISERROR(SEARCH("INVIABLE SANITARIAMENTE",S89)))</formula>
    </cfRule>
    <cfRule type="containsText" dxfId="5792" priority="2147" stopIfTrue="1" operator="containsText" text="ALTO">
      <formula>NOT(ISERROR(SEARCH("ALTO",S89)))</formula>
    </cfRule>
    <cfRule type="containsText" dxfId="5791" priority="2148" stopIfTrue="1" operator="containsText" text="MEDIO">
      <formula>NOT(ISERROR(SEARCH("MEDIO",S89)))</formula>
    </cfRule>
    <cfRule type="containsText" dxfId="5790" priority="2149" stopIfTrue="1" operator="containsText" text="BAJO">
      <formula>NOT(ISERROR(SEARCH("BAJO",S89)))</formula>
    </cfRule>
    <cfRule type="containsText" dxfId="5789" priority="2150" stopIfTrue="1" operator="containsText" text="SIN RIESGO">
      <formula>NOT(ISERROR(SEARCH("SIN RIESGO",S89)))</formula>
    </cfRule>
  </conditionalFormatting>
  <conditionalFormatting sqref="S89 S96">
    <cfRule type="containsText" dxfId="5788" priority="2145" stopIfTrue="1" operator="containsText" text="SIN RIESGO">
      <formula>NOT(ISERROR(SEARCH("SIN RIESGO",S89)))</formula>
    </cfRule>
  </conditionalFormatting>
  <conditionalFormatting sqref="E46:P46 E45 E47:E50">
    <cfRule type="containsBlanks" dxfId="5787" priority="2138" stopIfTrue="1">
      <formula>LEN(TRIM(E45))=0</formula>
    </cfRule>
    <cfRule type="cellIs" dxfId="5786" priority="2139" stopIfTrue="1" operator="between">
      <formula>80.1</formula>
      <formula>100</formula>
    </cfRule>
    <cfRule type="cellIs" dxfId="5785" priority="2140" stopIfTrue="1" operator="between">
      <formula>35.1</formula>
      <formula>80</formula>
    </cfRule>
    <cfRule type="cellIs" dxfId="5784" priority="2141" stopIfTrue="1" operator="between">
      <formula>14.1</formula>
      <formula>35</formula>
    </cfRule>
    <cfRule type="cellIs" dxfId="5783" priority="2142" stopIfTrue="1" operator="between">
      <formula>5.1</formula>
      <formula>14</formula>
    </cfRule>
    <cfRule type="cellIs" dxfId="5782" priority="2143" stopIfTrue="1" operator="between">
      <formula>0</formula>
      <formula>5</formula>
    </cfRule>
    <cfRule type="containsBlanks" dxfId="5781" priority="2144" stopIfTrue="1">
      <formula>LEN(TRIM(E45))=0</formula>
    </cfRule>
  </conditionalFormatting>
  <conditionalFormatting sqref="E53:P53 E52">
    <cfRule type="containsBlanks" dxfId="5780" priority="2131" stopIfTrue="1">
      <formula>LEN(TRIM(E52))=0</formula>
    </cfRule>
    <cfRule type="cellIs" dxfId="5779" priority="2132" stopIfTrue="1" operator="between">
      <formula>80.1</formula>
      <formula>100</formula>
    </cfRule>
    <cfRule type="cellIs" dxfId="5778" priority="2133" stopIfTrue="1" operator="between">
      <formula>35.1</formula>
      <formula>80</formula>
    </cfRule>
    <cfRule type="cellIs" dxfId="5777" priority="2134" stopIfTrue="1" operator="between">
      <formula>14.1</formula>
      <formula>35</formula>
    </cfRule>
    <cfRule type="cellIs" dxfId="5776" priority="2135" stopIfTrue="1" operator="between">
      <formula>5.1</formula>
      <formula>14</formula>
    </cfRule>
    <cfRule type="cellIs" dxfId="5775" priority="2136" stopIfTrue="1" operator="between">
      <formula>0</formula>
      <formula>5</formula>
    </cfRule>
    <cfRule type="containsBlanks" dxfId="5774" priority="2137" stopIfTrue="1">
      <formula>LEN(TRIM(E52))=0</formula>
    </cfRule>
  </conditionalFormatting>
  <conditionalFormatting sqref="I55:P58 S163 S171 S206 S472 S477 T55:T58">
    <cfRule type="containsBlanks" dxfId="5773" priority="2124" stopIfTrue="1">
      <formula>LEN(TRIM(I55))=0</formula>
    </cfRule>
    <cfRule type="cellIs" dxfId="5772" priority="2125" stopIfTrue="1" operator="between">
      <formula>80.1</formula>
      <formula>100</formula>
    </cfRule>
    <cfRule type="cellIs" dxfId="5771" priority="2126" stopIfTrue="1" operator="between">
      <formula>35.1</formula>
      <formula>80</formula>
    </cfRule>
    <cfRule type="cellIs" dxfId="5770" priority="2127" stopIfTrue="1" operator="between">
      <formula>14.1</formula>
      <formula>35</formula>
    </cfRule>
    <cfRule type="cellIs" dxfId="5769" priority="2128" stopIfTrue="1" operator="between">
      <formula>5.1</formula>
      <formula>14</formula>
    </cfRule>
    <cfRule type="cellIs" dxfId="5768" priority="2129" stopIfTrue="1" operator="between">
      <formula>0</formula>
      <formula>5</formula>
    </cfRule>
    <cfRule type="containsBlanks" dxfId="5767" priority="2130" stopIfTrue="1">
      <formula>LEN(TRIM(I55))=0</formula>
    </cfRule>
  </conditionalFormatting>
  <conditionalFormatting sqref="E60:P60">
    <cfRule type="containsBlanks" dxfId="5766" priority="2110" stopIfTrue="1">
      <formula>LEN(TRIM(E60))=0</formula>
    </cfRule>
    <cfRule type="cellIs" dxfId="5765" priority="2111" stopIfTrue="1" operator="between">
      <formula>80.1</formula>
      <formula>100</formula>
    </cfRule>
    <cfRule type="cellIs" dxfId="5764" priority="2112" stopIfTrue="1" operator="between">
      <formula>35.1</formula>
      <formula>80</formula>
    </cfRule>
    <cfRule type="cellIs" dxfId="5763" priority="2113" stopIfTrue="1" operator="between">
      <formula>14.1</formula>
      <formula>35</formula>
    </cfRule>
    <cfRule type="cellIs" dxfId="5762" priority="2114" stopIfTrue="1" operator="between">
      <formula>5.1</formula>
      <formula>14</formula>
    </cfRule>
    <cfRule type="cellIs" dxfId="5761" priority="2115" stopIfTrue="1" operator="between">
      <formula>0</formula>
      <formula>5</formula>
    </cfRule>
    <cfRule type="containsBlanks" dxfId="5760" priority="2116" stopIfTrue="1">
      <formula>LEN(TRIM(E60))=0</formula>
    </cfRule>
  </conditionalFormatting>
  <conditionalFormatting sqref="E63:P63">
    <cfRule type="containsBlanks" dxfId="5759" priority="2103" stopIfTrue="1">
      <formula>LEN(TRIM(E63))=0</formula>
    </cfRule>
    <cfRule type="cellIs" dxfId="5758" priority="2104" stopIfTrue="1" operator="between">
      <formula>80.1</formula>
      <formula>100</formula>
    </cfRule>
    <cfRule type="cellIs" dxfId="5757" priority="2105" stopIfTrue="1" operator="between">
      <formula>35.1</formula>
      <formula>80</formula>
    </cfRule>
    <cfRule type="cellIs" dxfId="5756" priority="2106" stopIfTrue="1" operator="between">
      <formula>14.1</formula>
      <formula>35</formula>
    </cfRule>
    <cfRule type="cellIs" dxfId="5755" priority="2107" stopIfTrue="1" operator="between">
      <formula>5.1</formula>
      <formula>14</formula>
    </cfRule>
    <cfRule type="cellIs" dxfId="5754" priority="2108" stopIfTrue="1" operator="between">
      <formula>0</formula>
      <formula>5</formula>
    </cfRule>
    <cfRule type="containsBlanks" dxfId="5753" priority="2109" stopIfTrue="1">
      <formula>LEN(TRIM(E63))=0</formula>
    </cfRule>
  </conditionalFormatting>
  <conditionalFormatting sqref="E64:P64">
    <cfRule type="containsBlanks" dxfId="5752" priority="2096" stopIfTrue="1">
      <formula>LEN(TRIM(E64))=0</formula>
    </cfRule>
    <cfRule type="cellIs" dxfId="5751" priority="2097" stopIfTrue="1" operator="between">
      <formula>80.1</formula>
      <formula>100</formula>
    </cfRule>
    <cfRule type="cellIs" dxfId="5750" priority="2098" stopIfTrue="1" operator="between">
      <formula>35.1</formula>
      <formula>80</formula>
    </cfRule>
    <cfRule type="cellIs" dxfId="5749" priority="2099" stopIfTrue="1" operator="between">
      <formula>14.1</formula>
      <formula>35</formula>
    </cfRule>
    <cfRule type="cellIs" dxfId="5748" priority="2100" stopIfTrue="1" operator="between">
      <formula>5.1</formula>
      <formula>14</formula>
    </cfRule>
    <cfRule type="cellIs" dxfId="5747" priority="2101" stopIfTrue="1" operator="between">
      <formula>0</formula>
      <formula>5</formula>
    </cfRule>
    <cfRule type="containsBlanks" dxfId="5746" priority="2102" stopIfTrue="1">
      <formula>LEN(TRIM(E64))=0</formula>
    </cfRule>
  </conditionalFormatting>
  <conditionalFormatting sqref="E66:P66">
    <cfRule type="containsBlanks" dxfId="5745" priority="2089" stopIfTrue="1">
      <formula>LEN(TRIM(E66))=0</formula>
    </cfRule>
    <cfRule type="cellIs" dxfId="5744" priority="2090" stopIfTrue="1" operator="between">
      <formula>80.1</formula>
      <formula>100</formula>
    </cfRule>
    <cfRule type="cellIs" dxfId="5743" priority="2091" stopIfTrue="1" operator="between">
      <formula>35.1</formula>
      <formula>80</formula>
    </cfRule>
    <cfRule type="cellIs" dxfId="5742" priority="2092" stopIfTrue="1" operator="between">
      <formula>14.1</formula>
      <formula>35</formula>
    </cfRule>
    <cfRule type="cellIs" dxfId="5741" priority="2093" stopIfTrue="1" operator="between">
      <formula>5.1</formula>
      <formula>14</formula>
    </cfRule>
    <cfRule type="cellIs" dxfId="5740" priority="2094" stopIfTrue="1" operator="between">
      <formula>0</formula>
      <formula>5</formula>
    </cfRule>
    <cfRule type="containsBlanks" dxfId="5739" priority="2095" stopIfTrue="1">
      <formula>LEN(TRIM(E66))=0</formula>
    </cfRule>
  </conditionalFormatting>
  <conditionalFormatting sqref="E67:P67">
    <cfRule type="containsBlanks" dxfId="5738" priority="2082" stopIfTrue="1">
      <formula>LEN(TRIM(E67))=0</formula>
    </cfRule>
    <cfRule type="cellIs" dxfId="5737" priority="2083" stopIfTrue="1" operator="between">
      <formula>80.1</formula>
      <formula>100</formula>
    </cfRule>
    <cfRule type="cellIs" dxfId="5736" priority="2084" stopIfTrue="1" operator="between">
      <formula>35.1</formula>
      <formula>80</formula>
    </cfRule>
    <cfRule type="cellIs" dxfId="5735" priority="2085" stopIfTrue="1" operator="between">
      <formula>14.1</formula>
      <formula>35</formula>
    </cfRule>
    <cfRule type="cellIs" dxfId="5734" priority="2086" stopIfTrue="1" operator="between">
      <formula>5.1</formula>
      <formula>14</formula>
    </cfRule>
    <cfRule type="cellIs" dxfId="5733" priority="2087" stopIfTrue="1" operator="between">
      <formula>0</formula>
      <formula>5</formula>
    </cfRule>
    <cfRule type="containsBlanks" dxfId="5732" priority="2088" stopIfTrue="1">
      <formula>LEN(TRIM(E67))=0</formula>
    </cfRule>
  </conditionalFormatting>
  <conditionalFormatting sqref="E68:G68 I68:P68">
    <cfRule type="containsBlanks" dxfId="5731" priority="2075" stopIfTrue="1">
      <formula>LEN(TRIM(E68))=0</formula>
    </cfRule>
    <cfRule type="cellIs" dxfId="5730" priority="2076" stopIfTrue="1" operator="between">
      <formula>80.1</formula>
      <formula>100</formula>
    </cfRule>
    <cfRule type="cellIs" dxfId="5729" priority="2077" stopIfTrue="1" operator="between">
      <formula>35.1</formula>
      <formula>80</formula>
    </cfRule>
    <cfRule type="cellIs" dxfId="5728" priority="2078" stopIfTrue="1" operator="between">
      <formula>14.1</formula>
      <formula>35</formula>
    </cfRule>
    <cfRule type="cellIs" dxfId="5727" priority="2079" stopIfTrue="1" operator="between">
      <formula>5.1</formula>
      <formula>14</formula>
    </cfRule>
    <cfRule type="cellIs" dxfId="5726" priority="2080" stopIfTrue="1" operator="between">
      <formula>0</formula>
      <formula>5</formula>
    </cfRule>
    <cfRule type="containsBlanks" dxfId="5725" priority="2081" stopIfTrue="1">
      <formula>LEN(TRIM(E68))=0</formula>
    </cfRule>
  </conditionalFormatting>
  <conditionalFormatting sqref="E70:P70">
    <cfRule type="containsBlanks" dxfId="5724" priority="2068" stopIfTrue="1">
      <formula>LEN(TRIM(E70))=0</formula>
    </cfRule>
    <cfRule type="cellIs" dxfId="5723" priority="2069" stopIfTrue="1" operator="between">
      <formula>80.1</formula>
      <formula>100</formula>
    </cfRule>
    <cfRule type="cellIs" dxfId="5722" priority="2070" stopIfTrue="1" operator="between">
      <formula>35.1</formula>
      <formula>80</formula>
    </cfRule>
    <cfRule type="cellIs" dxfId="5721" priority="2071" stopIfTrue="1" operator="between">
      <formula>14.1</formula>
      <formula>35</formula>
    </cfRule>
    <cfRule type="cellIs" dxfId="5720" priority="2072" stopIfTrue="1" operator="between">
      <formula>5.1</formula>
      <formula>14</formula>
    </cfRule>
    <cfRule type="cellIs" dxfId="5719" priority="2073" stopIfTrue="1" operator="between">
      <formula>0</formula>
      <formula>5</formula>
    </cfRule>
    <cfRule type="containsBlanks" dxfId="5718" priority="2074" stopIfTrue="1">
      <formula>LEN(TRIM(E70))=0</formula>
    </cfRule>
  </conditionalFormatting>
  <conditionalFormatting sqref="E71:P72">
    <cfRule type="containsBlanks" dxfId="5717" priority="2061" stopIfTrue="1">
      <formula>LEN(TRIM(E71))=0</formula>
    </cfRule>
    <cfRule type="cellIs" dxfId="5716" priority="2062" stopIfTrue="1" operator="between">
      <formula>80.1</formula>
      <formula>100</formula>
    </cfRule>
    <cfRule type="cellIs" dxfId="5715" priority="2063" stopIfTrue="1" operator="between">
      <formula>35.1</formula>
      <formula>80</formula>
    </cfRule>
    <cfRule type="cellIs" dxfId="5714" priority="2064" stopIfTrue="1" operator="between">
      <formula>14.1</formula>
      <formula>35</formula>
    </cfRule>
    <cfRule type="cellIs" dxfId="5713" priority="2065" stopIfTrue="1" operator="between">
      <formula>5.1</formula>
      <formula>14</formula>
    </cfRule>
    <cfRule type="cellIs" dxfId="5712" priority="2066" stopIfTrue="1" operator="between">
      <formula>0</formula>
      <formula>5</formula>
    </cfRule>
    <cfRule type="containsBlanks" dxfId="5711" priority="2067" stopIfTrue="1">
      <formula>LEN(TRIM(E71))=0</formula>
    </cfRule>
  </conditionalFormatting>
  <conditionalFormatting sqref="E73:P77">
    <cfRule type="containsBlanks" dxfId="5710" priority="2054" stopIfTrue="1">
      <formula>LEN(TRIM(E73))=0</formula>
    </cfRule>
    <cfRule type="cellIs" dxfId="5709" priority="2055" stopIfTrue="1" operator="between">
      <formula>80.1</formula>
      <formula>100</formula>
    </cfRule>
    <cfRule type="cellIs" dxfId="5708" priority="2056" stopIfTrue="1" operator="between">
      <formula>35.1</formula>
      <formula>80</formula>
    </cfRule>
    <cfRule type="cellIs" dxfId="5707" priority="2057" stopIfTrue="1" operator="between">
      <formula>14.1</formula>
      <formula>35</formula>
    </cfRule>
    <cfRule type="cellIs" dxfId="5706" priority="2058" stopIfTrue="1" operator="between">
      <formula>5.1</formula>
      <formula>14</formula>
    </cfRule>
    <cfRule type="cellIs" dxfId="5705" priority="2059" stopIfTrue="1" operator="between">
      <formula>0</formula>
      <formula>5</formula>
    </cfRule>
    <cfRule type="containsBlanks" dxfId="5704" priority="2060" stopIfTrue="1">
      <formula>LEN(TRIM(E73))=0</formula>
    </cfRule>
  </conditionalFormatting>
  <conditionalFormatting sqref="E78:P79">
    <cfRule type="containsBlanks" dxfId="5703" priority="2047" stopIfTrue="1">
      <formula>LEN(TRIM(E78))=0</formula>
    </cfRule>
    <cfRule type="cellIs" dxfId="5702" priority="2048" stopIfTrue="1" operator="between">
      <formula>80.1</formula>
      <formula>100</formula>
    </cfRule>
    <cfRule type="cellIs" dxfId="5701" priority="2049" stopIfTrue="1" operator="between">
      <formula>35.1</formula>
      <formula>80</formula>
    </cfRule>
    <cfRule type="cellIs" dxfId="5700" priority="2050" stopIfTrue="1" operator="between">
      <formula>14.1</formula>
      <formula>35</formula>
    </cfRule>
    <cfRule type="cellIs" dxfId="5699" priority="2051" stopIfTrue="1" operator="between">
      <formula>5.1</formula>
      <formula>14</formula>
    </cfRule>
    <cfRule type="cellIs" dxfId="5698" priority="2052" stopIfTrue="1" operator="between">
      <formula>0</formula>
      <formula>5</formula>
    </cfRule>
    <cfRule type="containsBlanks" dxfId="5697" priority="2053" stopIfTrue="1">
      <formula>LEN(TRIM(E78))=0</formula>
    </cfRule>
  </conditionalFormatting>
  <conditionalFormatting sqref="O83:P83 E83:M83 E81:P82">
    <cfRule type="containsBlanks" dxfId="5696" priority="2040" stopIfTrue="1">
      <formula>LEN(TRIM(E81))=0</formula>
    </cfRule>
    <cfRule type="cellIs" dxfId="5695" priority="2041" stopIfTrue="1" operator="between">
      <formula>80.1</formula>
      <formula>100</formula>
    </cfRule>
    <cfRule type="cellIs" dxfId="5694" priority="2042" stopIfTrue="1" operator="between">
      <formula>35.1</formula>
      <formula>80</formula>
    </cfRule>
    <cfRule type="cellIs" dxfId="5693" priority="2043" stopIfTrue="1" operator="between">
      <formula>14.1</formula>
      <formula>35</formula>
    </cfRule>
    <cfRule type="cellIs" dxfId="5692" priority="2044" stopIfTrue="1" operator="between">
      <formula>5.1</formula>
      <formula>14</formula>
    </cfRule>
    <cfRule type="cellIs" dxfId="5691" priority="2045" stopIfTrue="1" operator="between">
      <formula>0</formula>
      <formula>5</formula>
    </cfRule>
    <cfRule type="containsBlanks" dxfId="5690" priority="2046" stopIfTrue="1">
      <formula>LEN(TRIM(E81))=0</formula>
    </cfRule>
  </conditionalFormatting>
  <conditionalFormatting sqref="O85:P85 E85:M85">
    <cfRule type="containsBlanks" dxfId="5689" priority="2033" stopIfTrue="1">
      <formula>LEN(TRIM(E85))=0</formula>
    </cfRule>
    <cfRule type="cellIs" dxfId="5688" priority="2034" stopIfTrue="1" operator="between">
      <formula>80.1</formula>
      <formula>100</formula>
    </cfRule>
    <cfRule type="cellIs" dxfId="5687" priority="2035" stopIfTrue="1" operator="between">
      <formula>35.1</formula>
      <formula>80</formula>
    </cfRule>
    <cfRule type="cellIs" dxfId="5686" priority="2036" stopIfTrue="1" operator="between">
      <formula>14.1</formula>
      <formula>35</formula>
    </cfRule>
    <cfRule type="cellIs" dxfId="5685" priority="2037" stopIfTrue="1" operator="between">
      <formula>5.1</formula>
      <formula>14</formula>
    </cfRule>
    <cfRule type="cellIs" dxfId="5684" priority="2038" stopIfTrue="1" operator="between">
      <formula>0</formula>
      <formula>5</formula>
    </cfRule>
    <cfRule type="containsBlanks" dxfId="5683" priority="2039" stopIfTrue="1">
      <formula>LEN(TRIM(E85))=0</formula>
    </cfRule>
  </conditionalFormatting>
  <conditionalFormatting sqref="E89:P89">
    <cfRule type="containsBlanks" dxfId="5682" priority="2012" stopIfTrue="1">
      <formula>LEN(TRIM(E89))=0</formula>
    </cfRule>
    <cfRule type="cellIs" dxfId="5681" priority="2013" stopIfTrue="1" operator="between">
      <formula>80.1</formula>
      <formula>100</formula>
    </cfRule>
    <cfRule type="cellIs" dxfId="5680" priority="2014" stopIfTrue="1" operator="between">
      <formula>35.1</formula>
      <formula>80</formula>
    </cfRule>
    <cfRule type="cellIs" dxfId="5679" priority="2015" stopIfTrue="1" operator="between">
      <formula>14.1</formula>
      <formula>35</formula>
    </cfRule>
    <cfRule type="cellIs" dxfId="5678" priority="2016" stopIfTrue="1" operator="between">
      <formula>5.1</formula>
      <formula>14</formula>
    </cfRule>
    <cfRule type="cellIs" dxfId="5677" priority="2017" stopIfTrue="1" operator="between">
      <formula>0</formula>
      <formula>5</formula>
    </cfRule>
    <cfRule type="containsBlanks" dxfId="5676" priority="2018" stopIfTrue="1">
      <formula>LEN(TRIM(E89))=0</formula>
    </cfRule>
  </conditionalFormatting>
  <conditionalFormatting sqref="E90:P90">
    <cfRule type="containsBlanks" dxfId="5675" priority="2005" stopIfTrue="1">
      <formula>LEN(TRIM(E90))=0</formula>
    </cfRule>
    <cfRule type="cellIs" dxfId="5674" priority="2006" stopIfTrue="1" operator="between">
      <formula>80.1</formula>
      <formula>100</formula>
    </cfRule>
    <cfRule type="cellIs" dxfId="5673" priority="2007" stopIfTrue="1" operator="between">
      <formula>35.1</formula>
      <formula>80</formula>
    </cfRule>
    <cfRule type="cellIs" dxfId="5672" priority="2008" stopIfTrue="1" operator="between">
      <formula>14.1</formula>
      <formula>35</formula>
    </cfRule>
    <cfRule type="cellIs" dxfId="5671" priority="2009" stopIfTrue="1" operator="between">
      <formula>5.1</formula>
      <formula>14</formula>
    </cfRule>
    <cfRule type="cellIs" dxfId="5670" priority="2010" stopIfTrue="1" operator="between">
      <formula>0</formula>
      <formula>5</formula>
    </cfRule>
    <cfRule type="containsBlanks" dxfId="5669" priority="2011" stopIfTrue="1">
      <formula>LEN(TRIM(E90))=0</formula>
    </cfRule>
  </conditionalFormatting>
  <conditionalFormatting sqref="O93:P93 E93:M93">
    <cfRule type="containsBlanks" dxfId="5668" priority="1998" stopIfTrue="1">
      <formula>LEN(TRIM(E93))=0</formula>
    </cfRule>
    <cfRule type="cellIs" dxfId="5667" priority="1999" stopIfTrue="1" operator="between">
      <formula>80.1</formula>
      <formula>100</formula>
    </cfRule>
    <cfRule type="cellIs" dxfId="5666" priority="2000" stopIfTrue="1" operator="between">
      <formula>35.1</formula>
      <formula>80</formula>
    </cfRule>
    <cfRule type="cellIs" dxfId="5665" priority="2001" stopIfTrue="1" operator="between">
      <formula>14.1</formula>
      <formula>35</formula>
    </cfRule>
    <cfRule type="cellIs" dxfId="5664" priority="2002" stopIfTrue="1" operator="between">
      <formula>5.1</formula>
      <formula>14</formula>
    </cfRule>
    <cfRule type="cellIs" dxfId="5663" priority="2003" stopIfTrue="1" operator="between">
      <formula>0</formula>
      <formula>5</formula>
    </cfRule>
    <cfRule type="containsBlanks" dxfId="5662" priority="2004" stopIfTrue="1">
      <formula>LEN(TRIM(E93))=0</formula>
    </cfRule>
  </conditionalFormatting>
  <conditionalFormatting sqref="R93">
    <cfRule type="cellIs" dxfId="5661" priority="1997" stopIfTrue="1" operator="equal">
      <formula>"NO"</formula>
    </cfRule>
  </conditionalFormatting>
  <conditionalFormatting sqref="Q93">
    <cfRule type="containsBlanks" dxfId="5660" priority="1989" stopIfTrue="1">
      <formula>LEN(TRIM(Q93))=0</formula>
    </cfRule>
    <cfRule type="cellIs" dxfId="5659" priority="1990" stopIfTrue="1" operator="between">
      <formula>80.1</formula>
      <formula>100</formula>
    </cfRule>
    <cfRule type="cellIs" dxfId="5658" priority="1991" stopIfTrue="1" operator="between">
      <formula>35.1</formula>
      <formula>80</formula>
    </cfRule>
    <cfRule type="cellIs" dxfId="5657" priority="1992" stopIfTrue="1" operator="between">
      <formula>14.1</formula>
      <formula>35</formula>
    </cfRule>
    <cfRule type="cellIs" dxfId="5656" priority="1993" stopIfTrue="1" operator="between">
      <formula>5.1</formula>
      <formula>14</formula>
    </cfRule>
    <cfRule type="cellIs" dxfId="5655" priority="1994" stopIfTrue="1" operator="between">
      <formula>0</formula>
      <formula>5</formula>
    </cfRule>
    <cfRule type="containsBlanks" dxfId="5654" priority="1995" stopIfTrue="1">
      <formula>LEN(TRIM(Q93))=0</formula>
    </cfRule>
  </conditionalFormatting>
  <conditionalFormatting sqref="N93">
    <cfRule type="containsBlanks" dxfId="5653" priority="1954" stopIfTrue="1">
      <formula>LEN(TRIM(N93))=0</formula>
    </cfRule>
    <cfRule type="cellIs" dxfId="5652" priority="1955" stopIfTrue="1" operator="between">
      <formula>80.1</formula>
      <formula>100</formula>
    </cfRule>
    <cfRule type="cellIs" dxfId="5651" priority="1956" stopIfTrue="1" operator="between">
      <formula>35.1</formula>
      <formula>80</formula>
    </cfRule>
    <cfRule type="cellIs" dxfId="5650" priority="1957" stopIfTrue="1" operator="between">
      <formula>14.1</formula>
      <formula>35</formula>
    </cfRule>
    <cfRule type="cellIs" dxfId="5649" priority="1958" stopIfTrue="1" operator="between">
      <formula>5.1</formula>
      <formula>14</formula>
    </cfRule>
    <cfRule type="cellIs" dxfId="5648" priority="1959" stopIfTrue="1" operator="between">
      <formula>0</formula>
      <formula>5</formula>
    </cfRule>
    <cfRule type="containsBlanks" dxfId="5647" priority="1960" stopIfTrue="1">
      <formula>LEN(TRIM(N93))=0</formula>
    </cfRule>
  </conditionalFormatting>
  <conditionalFormatting sqref="O86:P86 M86">
    <cfRule type="containsBlanks" dxfId="5646" priority="1940" stopIfTrue="1">
      <formula>LEN(TRIM(M86))=0</formula>
    </cfRule>
    <cfRule type="cellIs" dxfId="5645" priority="1941" stopIfTrue="1" operator="between">
      <formula>80.1</formula>
      <formula>100</formula>
    </cfRule>
    <cfRule type="cellIs" dxfId="5644" priority="1942" stopIfTrue="1" operator="between">
      <formula>35.1</formula>
      <formula>80</formula>
    </cfRule>
    <cfRule type="cellIs" dxfId="5643" priority="1943" stopIfTrue="1" operator="between">
      <formula>14.1</formula>
      <formula>35</formula>
    </cfRule>
    <cfRule type="cellIs" dxfId="5642" priority="1944" stopIfTrue="1" operator="between">
      <formula>5.1</formula>
      <formula>14</formula>
    </cfRule>
    <cfRule type="cellIs" dxfId="5641" priority="1945" stopIfTrue="1" operator="between">
      <formula>0</formula>
      <formula>5</formula>
    </cfRule>
    <cfRule type="containsBlanks" dxfId="5640" priority="1946" stopIfTrue="1">
      <formula>LEN(TRIM(M86))=0</formula>
    </cfRule>
  </conditionalFormatting>
  <conditionalFormatting sqref="E86:L86">
    <cfRule type="containsBlanks" dxfId="5639" priority="1933" stopIfTrue="1">
      <formula>LEN(TRIM(E86))=0</formula>
    </cfRule>
    <cfRule type="cellIs" dxfId="5638" priority="1934" stopIfTrue="1" operator="between">
      <formula>80.1</formula>
      <formula>100</formula>
    </cfRule>
    <cfRule type="cellIs" dxfId="5637" priority="1935" stopIfTrue="1" operator="between">
      <formula>35.1</formula>
      <formula>80</formula>
    </cfRule>
    <cfRule type="cellIs" dxfId="5636" priority="1936" stopIfTrue="1" operator="between">
      <formula>14.1</formula>
      <formula>35</formula>
    </cfRule>
    <cfRule type="cellIs" dxfId="5635" priority="1937" stopIfTrue="1" operator="between">
      <formula>5.1</formula>
      <formula>14</formula>
    </cfRule>
    <cfRule type="cellIs" dxfId="5634" priority="1938" stopIfTrue="1" operator="between">
      <formula>0</formula>
      <formula>5</formula>
    </cfRule>
    <cfRule type="containsBlanks" dxfId="5633" priority="1939" stopIfTrue="1">
      <formula>LEN(TRIM(E86))=0</formula>
    </cfRule>
  </conditionalFormatting>
  <conditionalFormatting sqref="E109:G109 I109:N109 P109">
    <cfRule type="containsBlanks" dxfId="5632" priority="1926" stopIfTrue="1">
      <formula>LEN(TRIM(E109))=0</formula>
    </cfRule>
    <cfRule type="cellIs" dxfId="5631" priority="1927" stopIfTrue="1" operator="between">
      <formula>80.1</formula>
      <formula>100</formula>
    </cfRule>
    <cfRule type="cellIs" dxfId="5630" priority="1928" stopIfTrue="1" operator="between">
      <formula>35.1</formula>
      <formula>80</formula>
    </cfRule>
    <cfRule type="cellIs" dxfId="5629" priority="1929" stopIfTrue="1" operator="between">
      <formula>14.1</formula>
      <formula>35</formula>
    </cfRule>
    <cfRule type="cellIs" dxfId="5628" priority="1930" stopIfTrue="1" operator="between">
      <formula>5.1</formula>
      <formula>14</formula>
    </cfRule>
    <cfRule type="cellIs" dxfId="5627" priority="1931" stopIfTrue="1" operator="between">
      <formula>0</formula>
      <formula>5</formula>
    </cfRule>
    <cfRule type="containsBlanks" dxfId="5626" priority="1932" stopIfTrue="1">
      <formula>LEN(TRIM(E109))=0</formula>
    </cfRule>
  </conditionalFormatting>
  <conditionalFormatting sqref="H109">
    <cfRule type="containsBlanks" dxfId="5625" priority="1919" stopIfTrue="1">
      <formula>LEN(TRIM(H109))=0</formula>
    </cfRule>
    <cfRule type="cellIs" dxfId="5624" priority="1920" stopIfTrue="1" operator="between">
      <formula>80.1</formula>
      <formula>100</formula>
    </cfRule>
    <cfRule type="cellIs" dxfId="5623" priority="1921" stopIfTrue="1" operator="between">
      <formula>35.1</formula>
      <formula>80</formula>
    </cfRule>
    <cfRule type="cellIs" dxfId="5622" priority="1922" stopIfTrue="1" operator="between">
      <formula>14.1</formula>
      <formula>35</formula>
    </cfRule>
    <cfRule type="cellIs" dxfId="5621" priority="1923" stopIfTrue="1" operator="between">
      <formula>5.1</formula>
      <formula>14</formula>
    </cfRule>
    <cfRule type="cellIs" dxfId="5620" priority="1924" stopIfTrue="1" operator="between">
      <formula>0</formula>
      <formula>5</formula>
    </cfRule>
    <cfRule type="containsBlanks" dxfId="5619" priority="1925" stopIfTrue="1">
      <formula>LEN(TRIM(H109))=0</formula>
    </cfRule>
  </conditionalFormatting>
  <conditionalFormatting sqref="O109">
    <cfRule type="containsBlanks" dxfId="5618" priority="1912" stopIfTrue="1">
      <formula>LEN(TRIM(O109))=0</formula>
    </cfRule>
    <cfRule type="cellIs" dxfId="5617" priority="1913" stopIfTrue="1" operator="between">
      <formula>80.1</formula>
      <formula>100</formula>
    </cfRule>
    <cfRule type="cellIs" dxfId="5616" priority="1914" stopIfTrue="1" operator="between">
      <formula>35.1</formula>
      <formula>80</formula>
    </cfRule>
    <cfRule type="cellIs" dxfId="5615" priority="1915" stopIfTrue="1" operator="between">
      <formula>14.1</formula>
      <formula>35</formula>
    </cfRule>
    <cfRule type="cellIs" dxfId="5614" priority="1916" stopIfTrue="1" operator="between">
      <formula>5.1</formula>
      <formula>14</formula>
    </cfRule>
    <cfRule type="cellIs" dxfId="5613" priority="1917" stopIfTrue="1" operator="between">
      <formula>0</formula>
      <formula>5</formula>
    </cfRule>
    <cfRule type="containsBlanks" dxfId="5612" priority="1918" stopIfTrue="1">
      <formula>LEN(TRIM(O109))=0</formula>
    </cfRule>
  </conditionalFormatting>
  <conditionalFormatting sqref="E110:F110 H110:K110 M110:P110">
    <cfRule type="containsBlanks" dxfId="5611" priority="1905" stopIfTrue="1">
      <formula>LEN(TRIM(E110))=0</formula>
    </cfRule>
    <cfRule type="cellIs" dxfId="5610" priority="1906" stopIfTrue="1" operator="between">
      <formula>80.1</formula>
      <formula>100</formula>
    </cfRule>
    <cfRule type="cellIs" dxfId="5609" priority="1907" stopIfTrue="1" operator="between">
      <formula>35.1</formula>
      <formula>80</formula>
    </cfRule>
    <cfRule type="cellIs" dxfId="5608" priority="1908" stopIfTrue="1" operator="between">
      <formula>14.1</formula>
      <formula>35</formula>
    </cfRule>
    <cfRule type="cellIs" dxfId="5607" priority="1909" stopIfTrue="1" operator="between">
      <formula>5.1</formula>
      <formula>14</formula>
    </cfRule>
    <cfRule type="cellIs" dxfId="5606" priority="1910" stopIfTrue="1" operator="between">
      <formula>0</formula>
      <formula>5</formula>
    </cfRule>
    <cfRule type="containsBlanks" dxfId="5605" priority="1911" stopIfTrue="1">
      <formula>LEN(TRIM(E110))=0</formula>
    </cfRule>
  </conditionalFormatting>
  <conditionalFormatting sqref="G110">
    <cfRule type="containsBlanks" dxfId="5604" priority="1898" stopIfTrue="1">
      <formula>LEN(TRIM(G110))=0</formula>
    </cfRule>
    <cfRule type="cellIs" dxfId="5603" priority="1899" stopIfTrue="1" operator="between">
      <formula>80.1</formula>
      <formula>100</formula>
    </cfRule>
    <cfRule type="cellIs" dxfId="5602" priority="1900" stopIfTrue="1" operator="between">
      <formula>35.1</formula>
      <formula>80</formula>
    </cfRule>
    <cfRule type="cellIs" dxfId="5601" priority="1901" stopIfTrue="1" operator="between">
      <formula>14.1</formula>
      <formula>35</formula>
    </cfRule>
    <cfRule type="cellIs" dxfId="5600" priority="1902" stopIfTrue="1" operator="between">
      <formula>5.1</formula>
      <formula>14</formula>
    </cfRule>
    <cfRule type="cellIs" dxfId="5599" priority="1903" stopIfTrue="1" operator="between">
      <formula>0</formula>
      <formula>5</formula>
    </cfRule>
    <cfRule type="containsBlanks" dxfId="5598" priority="1904" stopIfTrue="1">
      <formula>LEN(TRIM(G110))=0</formula>
    </cfRule>
  </conditionalFormatting>
  <conditionalFormatting sqref="L110">
    <cfRule type="containsBlanks" dxfId="5597" priority="1891" stopIfTrue="1">
      <formula>LEN(TRIM(L110))=0</formula>
    </cfRule>
    <cfRule type="cellIs" dxfId="5596" priority="1892" stopIfTrue="1" operator="between">
      <formula>80.1</formula>
      <formula>100</formula>
    </cfRule>
    <cfRule type="cellIs" dxfId="5595" priority="1893" stopIfTrue="1" operator="between">
      <formula>35.1</formula>
      <formula>80</formula>
    </cfRule>
    <cfRule type="cellIs" dxfId="5594" priority="1894" stopIfTrue="1" operator="between">
      <formula>14.1</formula>
      <formula>35</formula>
    </cfRule>
    <cfRule type="cellIs" dxfId="5593" priority="1895" stopIfTrue="1" operator="between">
      <formula>5.1</formula>
      <formula>14</formula>
    </cfRule>
    <cfRule type="cellIs" dxfId="5592" priority="1896" stopIfTrue="1" operator="between">
      <formula>0</formula>
      <formula>5</formula>
    </cfRule>
    <cfRule type="containsBlanks" dxfId="5591" priority="1897" stopIfTrue="1">
      <formula>LEN(TRIM(L110))=0</formula>
    </cfRule>
  </conditionalFormatting>
  <conditionalFormatting sqref="E111:G111 I111:M111 O111:P111">
    <cfRule type="containsBlanks" dxfId="5590" priority="1884" stopIfTrue="1">
      <formula>LEN(TRIM(E111))=0</formula>
    </cfRule>
    <cfRule type="cellIs" dxfId="5589" priority="1885" stopIfTrue="1" operator="between">
      <formula>80.1</formula>
      <formula>100</formula>
    </cfRule>
    <cfRule type="cellIs" dxfId="5588" priority="1886" stopIfTrue="1" operator="between">
      <formula>35.1</formula>
      <formula>80</formula>
    </cfRule>
    <cfRule type="cellIs" dxfId="5587" priority="1887" stopIfTrue="1" operator="between">
      <formula>14.1</formula>
      <formula>35</formula>
    </cfRule>
    <cfRule type="cellIs" dxfId="5586" priority="1888" stopIfTrue="1" operator="between">
      <formula>5.1</formula>
      <formula>14</formula>
    </cfRule>
    <cfRule type="cellIs" dxfId="5585" priority="1889" stopIfTrue="1" operator="between">
      <formula>0</formula>
      <formula>5</formula>
    </cfRule>
    <cfRule type="containsBlanks" dxfId="5584" priority="1890" stopIfTrue="1">
      <formula>LEN(TRIM(E111))=0</formula>
    </cfRule>
  </conditionalFormatting>
  <conditionalFormatting sqref="H111">
    <cfRule type="containsBlanks" dxfId="5583" priority="1877" stopIfTrue="1">
      <formula>LEN(TRIM(H111))=0</formula>
    </cfRule>
    <cfRule type="cellIs" dxfId="5582" priority="1878" stopIfTrue="1" operator="between">
      <formula>80.1</formula>
      <formula>100</formula>
    </cfRule>
    <cfRule type="cellIs" dxfId="5581" priority="1879" stopIfTrue="1" operator="between">
      <formula>35.1</formula>
      <formula>80</formula>
    </cfRule>
    <cfRule type="cellIs" dxfId="5580" priority="1880" stopIfTrue="1" operator="between">
      <formula>14.1</formula>
      <formula>35</formula>
    </cfRule>
    <cfRule type="cellIs" dxfId="5579" priority="1881" stopIfTrue="1" operator="between">
      <formula>5.1</formula>
      <formula>14</formula>
    </cfRule>
    <cfRule type="cellIs" dxfId="5578" priority="1882" stopIfTrue="1" operator="between">
      <formula>0</formula>
      <formula>5</formula>
    </cfRule>
    <cfRule type="containsBlanks" dxfId="5577" priority="1883" stopIfTrue="1">
      <formula>LEN(TRIM(H111))=0</formula>
    </cfRule>
  </conditionalFormatting>
  <conditionalFormatting sqref="N111">
    <cfRule type="containsBlanks" dxfId="5576" priority="1870" stopIfTrue="1">
      <formula>LEN(TRIM(N111))=0</formula>
    </cfRule>
    <cfRule type="cellIs" dxfId="5575" priority="1871" stopIfTrue="1" operator="between">
      <formula>80.1</formula>
      <formula>100</formula>
    </cfRule>
    <cfRule type="cellIs" dxfId="5574" priority="1872" stopIfTrue="1" operator="between">
      <formula>35.1</formula>
      <formula>80</formula>
    </cfRule>
    <cfRule type="cellIs" dxfId="5573" priority="1873" stopIfTrue="1" operator="between">
      <formula>14.1</formula>
      <formula>35</formula>
    </cfRule>
    <cfRule type="cellIs" dxfId="5572" priority="1874" stopIfTrue="1" operator="between">
      <formula>5.1</formula>
      <formula>14</formula>
    </cfRule>
    <cfRule type="cellIs" dxfId="5571" priority="1875" stopIfTrue="1" operator="between">
      <formula>0</formula>
      <formula>5</formula>
    </cfRule>
    <cfRule type="containsBlanks" dxfId="5570" priority="1876" stopIfTrue="1">
      <formula>LEN(TRIM(N111))=0</formula>
    </cfRule>
  </conditionalFormatting>
  <conditionalFormatting sqref="E112:P112">
    <cfRule type="containsBlanks" dxfId="5569" priority="1863" stopIfTrue="1">
      <formula>LEN(TRIM(E112))=0</formula>
    </cfRule>
    <cfRule type="cellIs" dxfId="5568" priority="1864" stopIfTrue="1" operator="between">
      <formula>80.1</formula>
      <formula>100</formula>
    </cfRule>
    <cfRule type="cellIs" dxfId="5567" priority="1865" stopIfTrue="1" operator="between">
      <formula>35.1</formula>
      <formula>80</formula>
    </cfRule>
    <cfRule type="cellIs" dxfId="5566" priority="1866" stopIfTrue="1" operator="between">
      <formula>14.1</formula>
      <formula>35</formula>
    </cfRule>
    <cfRule type="cellIs" dxfId="5565" priority="1867" stopIfTrue="1" operator="between">
      <formula>5.1</formula>
      <formula>14</formula>
    </cfRule>
    <cfRule type="cellIs" dxfId="5564" priority="1868" stopIfTrue="1" operator="between">
      <formula>0</formula>
      <formula>5</formula>
    </cfRule>
    <cfRule type="containsBlanks" dxfId="5563" priority="1869" stopIfTrue="1">
      <formula>LEN(TRIM(E112))=0</formula>
    </cfRule>
  </conditionalFormatting>
  <conditionalFormatting sqref="E113:F113 H113:P113">
    <cfRule type="containsBlanks" dxfId="5562" priority="1856" stopIfTrue="1">
      <formula>LEN(TRIM(E113))=0</formula>
    </cfRule>
    <cfRule type="cellIs" dxfId="5561" priority="1857" stopIfTrue="1" operator="between">
      <formula>80.1</formula>
      <formula>100</formula>
    </cfRule>
    <cfRule type="cellIs" dxfId="5560" priority="1858" stopIfTrue="1" operator="between">
      <formula>35.1</formula>
      <formula>80</formula>
    </cfRule>
    <cfRule type="cellIs" dxfId="5559" priority="1859" stopIfTrue="1" operator="between">
      <formula>14.1</formula>
      <formula>35</formula>
    </cfRule>
    <cfRule type="cellIs" dxfId="5558" priority="1860" stopIfTrue="1" operator="between">
      <formula>5.1</formula>
      <formula>14</formula>
    </cfRule>
    <cfRule type="cellIs" dxfId="5557" priority="1861" stopIfTrue="1" operator="between">
      <formula>0</formula>
      <formula>5</formula>
    </cfRule>
    <cfRule type="containsBlanks" dxfId="5556" priority="1862" stopIfTrue="1">
      <formula>LEN(TRIM(E113))=0</formula>
    </cfRule>
  </conditionalFormatting>
  <conditionalFormatting sqref="E114:P114">
    <cfRule type="containsBlanks" dxfId="5555" priority="1849" stopIfTrue="1">
      <formula>LEN(TRIM(E114))=0</formula>
    </cfRule>
    <cfRule type="cellIs" dxfId="5554" priority="1850" stopIfTrue="1" operator="between">
      <formula>80.1</formula>
      <formula>100</formula>
    </cfRule>
    <cfRule type="cellIs" dxfId="5553" priority="1851" stopIfTrue="1" operator="between">
      <formula>35.1</formula>
      <formula>80</formula>
    </cfRule>
    <cfRule type="cellIs" dxfId="5552" priority="1852" stopIfTrue="1" operator="between">
      <formula>14.1</formula>
      <formula>35</formula>
    </cfRule>
    <cfRule type="cellIs" dxfId="5551" priority="1853" stopIfTrue="1" operator="between">
      <formula>5.1</formula>
      <formula>14</formula>
    </cfRule>
    <cfRule type="cellIs" dxfId="5550" priority="1854" stopIfTrue="1" operator="between">
      <formula>0</formula>
      <formula>5</formula>
    </cfRule>
    <cfRule type="containsBlanks" dxfId="5549" priority="1855" stopIfTrue="1">
      <formula>LEN(TRIM(E114))=0</formula>
    </cfRule>
  </conditionalFormatting>
  <conditionalFormatting sqref="E115:P115">
    <cfRule type="containsBlanks" dxfId="5548" priority="1842" stopIfTrue="1">
      <formula>LEN(TRIM(E115))=0</formula>
    </cfRule>
    <cfRule type="cellIs" dxfId="5547" priority="1843" stopIfTrue="1" operator="between">
      <formula>80.1</formula>
      <formula>100</formula>
    </cfRule>
    <cfRule type="cellIs" dxfId="5546" priority="1844" stopIfTrue="1" operator="between">
      <formula>35.1</formula>
      <formula>80</formula>
    </cfRule>
    <cfRule type="cellIs" dxfId="5545" priority="1845" stopIfTrue="1" operator="between">
      <formula>14.1</formula>
      <formula>35</formula>
    </cfRule>
    <cfRule type="cellIs" dxfId="5544" priority="1846" stopIfTrue="1" operator="between">
      <formula>5.1</formula>
      <formula>14</formula>
    </cfRule>
    <cfRule type="cellIs" dxfId="5543" priority="1847" stopIfTrue="1" operator="between">
      <formula>0</formula>
      <formula>5</formula>
    </cfRule>
    <cfRule type="containsBlanks" dxfId="5542" priority="1848" stopIfTrue="1">
      <formula>LEN(TRIM(E115))=0</formula>
    </cfRule>
  </conditionalFormatting>
  <conditionalFormatting sqref="E116:P116">
    <cfRule type="containsBlanks" dxfId="5541" priority="1835" stopIfTrue="1">
      <formula>LEN(TRIM(E116))=0</formula>
    </cfRule>
    <cfRule type="cellIs" dxfId="5540" priority="1836" stopIfTrue="1" operator="between">
      <formula>80.1</formula>
      <formula>100</formula>
    </cfRule>
    <cfRule type="cellIs" dxfId="5539" priority="1837" stopIfTrue="1" operator="between">
      <formula>35.1</formula>
      <formula>80</formula>
    </cfRule>
    <cfRule type="cellIs" dxfId="5538" priority="1838" stopIfTrue="1" operator="between">
      <formula>14.1</formula>
      <formula>35</formula>
    </cfRule>
    <cfRule type="cellIs" dxfId="5537" priority="1839" stopIfTrue="1" operator="between">
      <formula>5.1</formula>
      <formula>14</formula>
    </cfRule>
    <cfRule type="cellIs" dxfId="5536" priority="1840" stopIfTrue="1" operator="between">
      <formula>0</formula>
      <formula>5</formula>
    </cfRule>
    <cfRule type="containsBlanks" dxfId="5535" priority="1841" stopIfTrue="1">
      <formula>LEN(TRIM(E116))=0</formula>
    </cfRule>
  </conditionalFormatting>
  <conditionalFormatting sqref="E117:P117">
    <cfRule type="containsBlanks" dxfId="5534" priority="1828" stopIfTrue="1">
      <formula>LEN(TRIM(E117))=0</formula>
    </cfRule>
    <cfRule type="cellIs" dxfId="5533" priority="1829" stopIfTrue="1" operator="between">
      <formula>80.1</formula>
      <formula>100</formula>
    </cfRule>
    <cfRule type="cellIs" dxfId="5532" priority="1830" stopIfTrue="1" operator="between">
      <formula>35.1</formula>
      <formula>80</formula>
    </cfRule>
    <cfRule type="cellIs" dxfId="5531" priority="1831" stopIfTrue="1" operator="between">
      <formula>14.1</formula>
      <formula>35</formula>
    </cfRule>
    <cfRule type="cellIs" dxfId="5530" priority="1832" stopIfTrue="1" operator="between">
      <formula>5.1</formula>
      <formula>14</formula>
    </cfRule>
    <cfRule type="cellIs" dxfId="5529" priority="1833" stopIfTrue="1" operator="between">
      <formula>0</formula>
      <formula>5</formula>
    </cfRule>
    <cfRule type="containsBlanks" dxfId="5528" priority="1834" stopIfTrue="1">
      <formula>LEN(TRIM(E117))=0</formula>
    </cfRule>
  </conditionalFormatting>
  <conditionalFormatting sqref="E118:P118">
    <cfRule type="containsBlanks" dxfId="5527" priority="1821" stopIfTrue="1">
      <formula>LEN(TRIM(E118))=0</formula>
    </cfRule>
    <cfRule type="cellIs" dxfId="5526" priority="1822" stopIfTrue="1" operator="between">
      <formula>80.1</formula>
      <formula>100</formula>
    </cfRule>
    <cfRule type="cellIs" dxfId="5525" priority="1823" stopIfTrue="1" operator="between">
      <formula>35.1</formula>
      <formula>80</formula>
    </cfRule>
    <cfRule type="cellIs" dxfId="5524" priority="1824" stopIfTrue="1" operator="between">
      <formula>14.1</formula>
      <formula>35</formula>
    </cfRule>
    <cfRule type="cellIs" dxfId="5523" priority="1825" stopIfTrue="1" operator="between">
      <formula>5.1</formula>
      <formula>14</formula>
    </cfRule>
    <cfRule type="cellIs" dxfId="5522" priority="1826" stopIfTrue="1" operator="between">
      <formula>0</formula>
      <formula>5</formula>
    </cfRule>
    <cfRule type="containsBlanks" dxfId="5521" priority="1827" stopIfTrue="1">
      <formula>LEN(TRIM(E118))=0</formula>
    </cfRule>
  </conditionalFormatting>
  <conditionalFormatting sqref="E119:P119">
    <cfRule type="containsBlanks" dxfId="5520" priority="1814" stopIfTrue="1">
      <formula>LEN(TRIM(E119))=0</formula>
    </cfRule>
    <cfRule type="cellIs" dxfId="5519" priority="1815" stopIfTrue="1" operator="between">
      <formula>80.1</formula>
      <formula>100</formula>
    </cfRule>
    <cfRule type="cellIs" dxfId="5518" priority="1816" stopIfTrue="1" operator="between">
      <formula>35.1</formula>
      <formula>80</formula>
    </cfRule>
    <cfRule type="cellIs" dxfId="5517" priority="1817" stopIfTrue="1" operator="between">
      <formula>14.1</formula>
      <formula>35</formula>
    </cfRule>
    <cfRule type="cellIs" dxfId="5516" priority="1818" stopIfTrue="1" operator="between">
      <formula>5.1</formula>
      <formula>14</formula>
    </cfRule>
    <cfRule type="cellIs" dxfId="5515" priority="1819" stopIfTrue="1" operator="between">
      <formula>0</formula>
      <formula>5</formula>
    </cfRule>
    <cfRule type="containsBlanks" dxfId="5514" priority="1820" stopIfTrue="1">
      <formula>LEN(TRIM(E119))=0</formula>
    </cfRule>
  </conditionalFormatting>
  <conditionalFormatting sqref="E121:P121">
    <cfRule type="containsBlanks" dxfId="5513" priority="1807" stopIfTrue="1">
      <formula>LEN(TRIM(E121))=0</formula>
    </cfRule>
    <cfRule type="cellIs" dxfId="5512" priority="1808" stopIfTrue="1" operator="between">
      <formula>80.1</formula>
      <formula>100</formula>
    </cfRule>
    <cfRule type="cellIs" dxfId="5511" priority="1809" stopIfTrue="1" operator="between">
      <formula>35.1</formula>
      <formula>80</formula>
    </cfRule>
    <cfRule type="cellIs" dxfId="5510" priority="1810" stopIfTrue="1" operator="between">
      <formula>14.1</formula>
      <formula>35</formula>
    </cfRule>
    <cfRule type="cellIs" dxfId="5509" priority="1811" stopIfTrue="1" operator="between">
      <formula>5.1</formula>
      <formula>14</formula>
    </cfRule>
    <cfRule type="cellIs" dxfId="5508" priority="1812" stopIfTrue="1" operator="between">
      <formula>0</formula>
      <formula>5</formula>
    </cfRule>
    <cfRule type="containsBlanks" dxfId="5507" priority="1813" stopIfTrue="1">
      <formula>LEN(TRIM(E121))=0</formula>
    </cfRule>
  </conditionalFormatting>
  <conditionalFormatting sqref="E122:P122 E123:M123 O123:P123">
    <cfRule type="containsBlanks" dxfId="5506" priority="1800" stopIfTrue="1">
      <formula>LEN(TRIM(E122))=0</formula>
    </cfRule>
    <cfRule type="cellIs" dxfId="5505" priority="1801" stopIfTrue="1" operator="between">
      <formula>80.1</formula>
      <formula>100</formula>
    </cfRule>
    <cfRule type="cellIs" dxfId="5504" priority="1802" stopIfTrue="1" operator="between">
      <formula>35.1</formula>
      <formula>80</formula>
    </cfRule>
    <cfRule type="cellIs" dxfId="5503" priority="1803" stopIfTrue="1" operator="between">
      <formula>14.1</formula>
      <formula>35</formula>
    </cfRule>
    <cfRule type="cellIs" dxfId="5502" priority="1804" stopIfTrue="1" operator="between">
      <formula>5.1</formula>
      <formula>14</formula>
    </cfRule>
    <cfRule type="cellIs" dxfId="5501" priority="1805" stopIfTrue="1" operator="between">
      <formula>0</formula>
      <formula>5</formula>
    </cfRule>
    <cfRule type="containsBlanks" dxfId="5500" priority="1806" stopIfTrue="1">
      <formula>LEN(TRIM(E122))=0</formula>
    </cfRule>
  </conditionalFormatting>
  <conditionalFormatting sqref="N123">
    <cfRule type="containsBlanks" dxfId="5499" priority="1793" stopIfTrue="1">
      <formula>LEN(TRIM(N123))=0</formula>
    </cfRule>
    <cfRule type="cellIs" dxfId="5498" priority="1794" stopIfTrue="1" operator="between">
      <formula>80.1</formula>
      <formula>100</formula>
    </cfRule>
    <cfRule type="cellIs" dxfId="5497" priority="1795" stopIfTrue="1" operator="between">
      <formula>35.1</formula>
      <formula>80</formula>
    </cfRule>
    <cfRule type="cellIs" dxfId="5496" priority="1796" stopIfTrue="1" operator="between">
      <formula>14.1</formula>
      <formula>35</formula>
    </cfRule>
    <cfRule type="cellIs" dxfId="5495" priority="1797" stopIfTrue="1" operator="between">
      <formula>5.1</formula>
      <formula>14</formula>
    </cfRule>
    <cfRule type="cellIs" dxfId="5494" priority="1798" stopIfTrue="1" operator="between">
      <formula>0</formula>
      <formula>5</formula>
    </cfRule>
    <cfRule type="containsBlanks" dxfId="5493" priority="1799" stopIfTrue="1">
      <formula>LEN(TRIM(N123))=0</formula>
    </cfRule>
  </conditionalFormatting>
  <conditionalFormatting sqref="J126:M126 E125:F126 H125:M125 H126 E124:M124 O124:P126">
    <cfRule type="containsBlanks" dxfId="5492" priority="1786" stopIfTrue="1">
      <formula>LEN(TRIM(E124))=0</formula>
    </cfRule>
    <cfRule type="cellIs" dxfId="5491" priority="1787" stopIfTrue="1" operator="between">
      <formula>80.1</formula>
      <formula>100</formula>
    </cfRule>
    <cfRule type="cellIs" dxfId="5490" priority="1788" stopIfTrue="1" operator="between">
      <formula>35.1</formula>
      <formula>80</formula>
    </cfRule>
    <cfRule type="cellIs" dxfId="5489" priority="1789" stopIfTrue="1" operator="between">
      <formula>14.1</formula>
      <formula>35</formula>
    </cfRule>
    <cfRule type="cellIs" dxfId="5488" priority="1790" stopIfTrue="1" operator="between">
      <formula>5.1</formula>
      <formula>14</formula>
    </cfRule>
    <cfRule type="cellIs" dxfId="5487" priority="1791" stopIfTrue="1" operator="between">
      <formula>0</formula>
      <formula>5</formula>
    </cfRule>
    <cfRule type="containsBlanks" dxfId="5486" priority="1792" stopIfTrue="1">
      <formula>LEN(TRIM(E124))=0</formula>
    </cfRule>
  </conditionalFormatting>
  <conditionalFormatting sqref="G125:G126">
    <cfRule type="containsBlanks" dxfId="5485" priority="1779" stopIfTrue="1">
      <formula>LEN(TRIM(G125))=0</formula>
    </cfRule>
    <cfRule type="cellIs" dxfId="5484" priority="1780" stopIfTrue="1" operator="between">
      <formula>80.1</formula>
      <formula>100</formula>
    </cfRule>
    <cfRule type="cellIs" dxfId="5483" priority="1781" stopIfTrue="1" operator="between">
      <formula>35.1</formula>
      <formula>80</formula>
    </cfRule>
    <cfRule type="cellIs" dxfId="5482" priority="1782" stopIfTrue="1" operator="between">
      <formula>14.1</formula>
      <formula>35</formula>
    </cfRule>
    <cfRule type="cellIs" dxfId="5481" priority="1783" stopIfTrue="1" operator="between">
      <formula>5.1</formula>
      <formula>14</formula>
    </cfRule>
    <cfRule type="cellIs" dxfId="5480" priority="1784" stopIfTrue="1" operator="between">
      <formula>0</formula>
      <formula>5</formula>
    </cfRule>
    <cfRule type="containsBlanks" dxfId="5479" priority="1785" stopIfTrue="1">
      <formula>LEN(TRIM(G125))=0</formula>
    </cfRule>
  </conditionalFormatting>
  <conditionalFormatting sqref="N125">
    <cfRule type="containsBlanks" dxfId="5478" priority="1772" stopIfTrue="1">
      <formula>LEN(TRIM(N125))=0</formula>
    </cfRule>
    <cfRule type="cellIs" dxfId="5477" priority="1773" stopIfTrue="1" operator="between">
      <formula>80.1</formula>
      <formula>100</formula>
    </cfRule>
    <cfRule type="cellIs" dxfId="5476" priority="1774" stopIfTrue="1" operator="between">
      <formula>35.1</formula>
      <formula>80</formula>
    </cfRule>
    <cfRule type="cellIs" dxfId="5475" priority="1775" stopIfTrue="1" operator="between">
      <formula>14.1</formula>
      <formula>35</formula>
    </cfRule>
    <cfRule type="cellIs" dxfId="5474" priority="1776" stopIfTrue="1" operator="between">
      <formula>5.1</formula>
      <formula>14</formula>
    </cfRule>
    <cfRule type="cellIs" dxfId="5473" priority="1777" stopIfTrue="1" operator="between">
      <formula>0</formula>
      <formula>5</formula>
    </cfRule>
    <cfRule type="containsBlanks" dxfId="5472" priority="1778" stopIfTrue="1">
      <formula>LEN(TRIM(N125))=0</formula>
    </cfRule>
  </conditionalFormatting>
  <conditionalFormatting sqref="N124">
    <cfRule type="containsBlanks" dxfId="5471" priority="1765" stopIfTrue="1">
      <formula>LEN(TRIM(N124))=0</formula>
    </cfRule>
    <cfRule type="cellIs" dxfId="5470" priority="1766" stopIfTrue="1" operator="between">
      <formula>80.1</formula>
      <formula>100</formula>
    </cfRule>
    <cfRule type="cellIs" dxfId="5469" priority="1767" stopIfTrue="1" operator="between">
      <formula>35.1</formula>
      <formula>80</formula>
    </cfRule>
    <cfRule type="cellIs" dxfId="5468" priority="1768" stopIfTrue="1" operator="between">
      <formula>14.1</formula>
      <formula>35</formula>
    </cfRule>
    <cfRule type="cellIs" dxfId="5467" priority="1769" stopIfTrue="1" operator="between">
      <formula>5.1</formula>
      <formula>14</formula>
    </cfRule>
    <cfRule type="cellIs" dxfId="5466" priority="1770" stopIfTrue="1" operator="between">
      <formula>0</formula>
      <formula>5</formula>
    </cfRule>
    <cfRule type="containsBlanks" dxfId="5465" priority="1771" stopIfTrue="1">
      <formula>LEN(TRIM(N124))=0</formula>
    </cfRule>
  </conditionalFormatting>
  <conditionalFormatting sqref="N126">
    <cfRule type="containsBlanks" dxfId="5464" priority="1758" stopIfTrue="1">
      <formula>LEN(TRIM(N126))=0</formula>
    </cfRule>
    <cfRule type="cellIs" dxfId="5463" priority="1759" stopIfTrue="1" operator="between">
      <formula>80.1</formula>
      <formula>100</formula>
    </cfRule>
    <cfRule type="cellIs" dxfId="5462" priority="1760" stopIfTrue="1" operator="between">
      <formula>35.1</formula>
      <formula>80</formula>
    </cfRule>
    <cfRule type="cellIs" dxfId="5461" priority="1761" stopIfTrue="1" operator="between">
      <formula>14.1</formula>
      <formula>35</formula>
    </cfRule>
    <cfRule type="cellIs" dxfId="5460" priority="1762" stopIfTrue="1" operator="between">
      <formula>5.1</formula>
      <formula>14</formula>
    </cfRule>
    <cfRule type="cellIs" dxfId="5459" priority="1763" stopIfTrue="1" operator="between">
      <formula>0</formula>
      <formula>5</formula>
    </cfRule>
    <cfRule type="containsBlanks" dxfId="5458" priority="1764" stopIfTrue="1">
      <formula>LEN(TRIM(N126))=0</formula>
    </cfRule>
  </conditionalFormatting>
  <conditionalFormatting sqref="E127:G127 I127:K127 M127:P127">
    <cfRule type="containsBlanks" dxfId="5457" priority="1751" stopIfTrue="1">
      <formula>LEN(TRIM(E127))=0</formula>
    </cfRule>
    <cfRule type="cellIs" dxfId="5456" priority="1752" stopIfTrue="1" operator="between">
      <formula>80.1</formula>
      <formula>100</formula>
    </cfRule>
    <cfRule type="cellIs" dxfId="5455" priority="1753" stopIfTrue="1" operator="between">
      <formula>35.1</formula>
      <formula>80</formula>
    </cfRule>
    <cfRule type="cellIs" dxfId="5454" priority="1754" stopIfTrue="1" operator="between">
      <formula>14.1</formula>
      <formula>35</formula>
    </cfRule>
    <cfRule type="cellIs" dxfId="5453" priority="1755" stopIfTrue="1" operator="between">
      <formula>5.1</formula>
      <formula>14</formula>
    </cfRule>
    <cfRule type="cellIs" dxfId="5452" priority="1756" stopIfTrue="1" operator="between">
      <formula>0</formula>
      <formula>5</formula>
    </cfRule>
    <cfRule type="containsBlanks" dxfId="5451" priority="1757" stopIfTrue="1">
      <formula>LEN(TRIM(E127))=0</formula>
    </cfRule>
  </conditionalFormatting>
  <conditionalFormatting sqref="H127">
    <cfRule type="containsBlanks" dxfId="5450" priority="1744" stopIfTrue="1">
      <formula>LEN(TRIM(H127))=0</formula>
    </cfRule>
    <cfRule type="cellIs" dxfId="5449" priority="1745" stopIfTrue="1" operator="between">
      <formula>80.1</formula>
      <formula>100</formula>
    </cfRule>
    <cfRule type="cellIs" dxfId="5448" priority="1746" stopIfTrue="1" operator="between">
      <formula>35.1</formula>
      <formula>80</formula>
    </cfRule>
    <cfRule type="cellIs" dxfId="5447" priority="1747" stopIfTrue="1" operator="between">
      <formula>14.1</formula>
      <formula>35</formula>
    </cfRule>
    <cfRule type="cellIs" dxfId="5446" priority="1748" stopIfTrue="1" operator="between">
      <formula>5.1</formula>
      <formula>14</formula>
    </cfRule>
    <cfRule type="cellIs" dxfId="5445" priority="1749" stopIfTrue="1" operator="between">
      <formula>0</formula>
      <formula>5</formula>
    </cfRule>
    <cfRule type="containsBlanks" dxfId="5444" priority="1750" stopIfTrue="1">
      <formula>LEN(TRIM(H127))=0</formula>
    </cfRule>
  </conditionalFormatting>
  <conditionalFormatting sqref="L127">
    <cfRule type="containsBlanks" dxfId="5443" priority="1737" stopIfTrue="1">
      <formula>LEN(TRIM(L127))=0</formula>
    </cfRule>
    <cfRule type="cellIs" dxfId="5442" priority="1738" stopIfTrue="1" operator="between">
      <formula>80.1</formula>
      <formula>100</formula>
    </cfRule>
    <cfRule type="cellIs" dxfId="5441" priority="1739" stopIfTrue="1" operator="between">
      <formula>35.1</formula>
      <formula>80</formula>
    </cfRule>
    <cfRule type="cellIs" dxfId="5440" priority="1740" stopIfTrue="1" operator="between">
      <formula>14.1</formula>
      <formula>35</formula>
    </cfRule>
    <cfRule type="cellIs" dxfId="5439" priority="1741" stopIfTrue="1" operator="between">
      <formula>5.1</formula>
      <formula>14</formula>
    </cfRule>
    <cfRule type="cellIs" dxfId="5438" priority="1742" stopIfTrue="1" operator="between">
      <formula>0</formula>
      <formula>5</formula>
    </cfRule>
    <cfRule type="containsBlanks" dxfId="5437" priority="1743" stopIfTrue="1">
      <formula>LEN(TRIM(L127))=0</formula>
    </cfRule>
  </conditionalFormatting>
  <conditionalFormatting sqref="E128:P128">
    <cfRule type="containsBlanks" dxfId="5436" priority="1730" stopIfTrue="1">
      <formula>LEN(TRIM(E128))=0</formula>
    </cfRule>
    <cfRule type="cellIs" dxfId="5435" priority="1731" stopIfTrue="1" operator="between">
      <formula>80.1</formula>
      <formula>100</formula>
    </cfRule>
    <cfRule type="cellIs" dxfId="5434" priority="1732" stopIfTrue="1" operator="between">
      <formula>35.1</formula>
      <formula>80</formula>
    </cfRule>
    <cfRule type="cellIs" dxfId="5433" priority="1733" stopIfTrue="1" operator="between">
      <formula>14.1</formula>
      <formula>35</formula>
    </cfRule>
    <cfRule type="cellIs" dxfId="5432" priority="1734" stopIfTrue="1" operator="between">
      <formula>5.1</formula>
      <formula>14</formula>
    </cfRule>
    <cfRule type="cellIs" dxfId="5431" priority="1735" stopIfTrue="1" operator="between">
      <formula>0</formula>
      <formula>5</formula>
    </cfRule>
    <cfRule type="containsBlanks" dxfId="5430" priority="1736" stopIfTrue="1">
      <formula>LEN(TRIM(E128))=0</formula>
    </cfRule>
  </conditionalFormatting>
  <conditionalFormatting sqref="E129:P145 H146:P146 E146:F146 E147:P156">
    <cfRule type="containsBlanks" dxfId="5429" priority="1723" stopIfTrue="1">
      <formula>LEN(TRIM(E129))=0</formula>
    </cfRule>
    <cfRule type="cellIs" dxfId="5428" priority="1724" stopIfTrue="1" operator="between">
      <formula>80.1</formula>
      <formula>100</formula>
    </cfRule>
    <cfRule type="cellIs" dxfId="5427" priority="1725" stopIfTrue="1" operator="between">
      <formula>35.1</formula>
      <formula>80</formula>
    </cfRule>
    <cfRule type="cellIs" dxfId="5426" priority="1726" stopIfTrue="1" operator="between">
      <formula>14.1</formula>
      <formula>35</formula>
    </cfRule>
    <cfRule type="cellIs" dxfId="5425" priority="1727" stopIfTrue="1" operator="between">
      <formula>5.1</formula>
      <formula>14</formula>
    </cfRule>
    <cfRule type="cellIs" dxfId="5424" priority="1728" stopIfTrue="1" operator="between">
      <formula>0</formula>
      <formula>5</formula>
    </cfRule>
    <cfRule type="containsBlanks" dxfId="5423" priority="1729" stopIfTrue="1">
      <formula>LEN(TRIM(E129))=0</formula>
    </cfRule>
  </conditionalFormatting>
  <conditionalFormatting sqref="E158:P172 E157:H157 J157:P157">
    <cfRule type="containsBlanks" dxfId="5422" priority="1716" stopIfTrue="1">
      <formula>LEN(TRIM(E157))=0</formula>
    </cfRule>
    <cfRule type="cellIs" dxfId="5421" priority="1717" stopIfTrue="1" operator="between">
      <formula>80.1</formula>
      <formula>100</formula>
    </cfRule>
    <cfRule type="cellIs" dxfId="5420" priority="1718" stopIfTrue="1" operator="between">
      <formula>35.1</formula>
      <formula>80</formula>
    </cfRule>
    <cfRule type="cellIs" dxfId="5419" priority="1719" stopIfTrue="1" operator="between">
      <formula>14.1</formula>
      <formula>35</formula>
    </cfRule>
    <cfRule type="cellIs" dxfId="5418" priority="1720" stopIfTrue="1" operator="between">
      <formula>5.1</formula>
      <formula>14</formula>
    </cfRule>
    <cfRule type="cellIs" dxfId="5417" priority="1721" stopIfTrue="1" operator="between">
      <formula>0</formula>
      <formula>5</formula>
    </cfRule>
    <cfRule type="containsBlanks" dxfId="5416" priority="1722" stopIfTrue="1">
      <formula>LEN(TRIM(E157))=0</formula>
    </cfRule>
  </conditionalFormatting>
  <conditionalFormatting sqref="I157">
    <cfRule type="containsBlanks" dxfId="5415" priority="1709" stopIfTrue="1">
      <formula>LEN(TRIM(I157))=0</formula>
    </cfRule>
    <cfRule type="cellIs" dxfId="5414" priority="1710" stopIfTrue="1" operator="between">
      <formula>80.1</formula>
      <formula>100</formula>
    </cfRule>
    <cfRule type="cellIs" dxfId="5413" priority="1711" stopIfTrue="1" operator="between">
      <formula>35.1</formula>
      <formula>80</formula>
    </cfRule>
    <cfRule type="cellIs" dxfId="5412" priority="1712" stopIfTrue="1" operator="between">
      <formula>14.1</formula>
      <formula>35</formula>
    </cfRule>
    <cfRule type="cellIs" dxfId="5411" priority="1713" stopIfTrue="1" operator="between">
      <formula>5.1</formula>
      <formula>14</formula>
    </cfRule>
    <cfRule type="cellIs" dxfId="5410" priority="1714" stopIfTrue="1" operator="between">
      <formula>0</formula>
      <formula>5</formula>
    </cfRule>
    <cfRule type="containsBlanks" dxfId="5409" priority="1715" stopIfTrue="1">
      <formula>LEN(TRIM(I157))=0</formula>
    </cfRule>
  </conditionalFormatting>
  <conditionalFormatting sqref="E175:P175">
    <cfRule type="containsBlanks" dxfId="5408" priority="1702" stopIfTrue="1">
      <formula>LEN(TRIM(E175))=0</formula>
    </cfRule>
    <cfRule type="cellIs" dxfId="5407" priority="1703" stopIfTrue="1" operator="between">
      <formula>80.1</formula>
      <formula>100</formula>
    </cfRule>
    <cfRule type="cellIs" dxfId="5406" priority="1704" stopIfTrue="1" operator="between">
      <formula>35.1</formula>
      <formula>80</formula>
    </cfRule>
    <cfRule type="cellIs" dxfId="5405" priority="1705" stopIfTrue="1" operator="between">
      <formula>14.1</formula>
      <formula>35</formula>
    </cfRule>
    <cfRule type="cellIs" dxfId="5404" priority="1706" stopIfTrue="1" operator="between">
      <formula>5.1</formula>
      <formula>14</formula>
    </cfRule>
    <cfRule type="cellIs" dxfId="5403" priority="1707" stopIfTrue="1" operator="between">
      <formula>0</formula>
      <formula>5</formula>
    </cfRule>
    <cfRule type="containsBlanks" dxfId="5402" priority="1708" stopIfTrue="1">
      <formula>LEN(TRIM(E175))=0</formula>
    </cfRule>
  </conditionalFormatting>
  <conditionalFormatting sqref="E173:P174">
    <cfRule type="containsBlanks" dxfId="5401" priority="1695" stopIfTrue="1">
      <formula>LEN(TRIM(E173))=0</formula>
    </cfRule>
    <cfRule type="cellIs" dxfId="5400" priority="1696" stopIfTrue="1" operator="between">
      <formula>80.1</formula>
      <formula>100</formula>
    </cfRule>
    <cfRule type="cellIs" dxfId="5399" priority="1697" stopIfTrue="1" operator="between">
      <formula>35.1</formula>
      <formula>80</formula>
    </cfRule>
    <cfRule type="cellIs" dxfId="5398" priority="1698" stopIfTrue="1" operator="between">
      <formula>14.1</formula>
      <formula>35</formula>
    </cfRule>
    <cfRule type="cellIs" dxfId="5397" priority="1699" stopIfTrue="1" operator="between">
      <formula>5.1</formula>
      <formula>14</formula>
    </cfRule>
    <cfRule type="cellIs" dxfId="5396" priority="1700" stopIfTrue="1" operator="between">
      <formula>0</formula>
      <formula>5</formula>
    </cfRule>
    <cfRule type="containsBlanks" dxfId="5395" priority="1701" stopIfTrue="1">
      <formula>LEN(TRIM(E173))=0</formula>
    </cfRule>
  </conditionalFormatting>
  <conditionalFormatting sqref="H185:P185 E185:F185 E186:P186">
    <cfRule type="containsBlanks" dxfId="5394" priority="1688" stopIfTrue="1">
      <formula>LEN(TRIM(E185))=0</formula>
    </cfRule>
    <cfRule type="cellIs" dxfId="5393" priority="1689" stopIfTrue="1" operator="between">
      <formula>80.1</formula>
      <formula>100</formula>
    </cfRule>
    <cfRule type="cellIs" dxfId="5392" priority="1690" stopIfTrue="1" operator="between">
      <formula>35.1</formula>
      <formula>80</formula>
    </cfRule>
    <cfRule type="cellIs" dxfId="5391" priority="1691" stopIfTrue="1" operator="between">
      <formula>14.1</formula>
      <formula>35</formula>
    </cfRule>
    <cfRule type="cellIs" dxfId="5390" priority="1692" stopIfTrue="1" operator="between">
      <formula>5.1</formula>
      <formula>14</formula>
    </cfRule>
    <cfRule type="cellIs" dxfId="5389" priority="1693" stopIfTrue="1" operator="between">
      <formula>0</formula>
      <formula>5</formula>
    </cfRule>
    <cfRule type="containsBlanks" dxfId="5388" priority="1694" stopIfTrue="1">
      <formula>LEN(TRIM(E185))=0</formula>
    </cfRule>
  </conditionalFormatting>
  <conditionalFormatting sqref="E187:P189">
    <cfRule type="containsBlanks" dxfId="5387" priority="1681" stopIfTrue="1">
      <formula>LEN(TRIM(E187))=0</formula>
    </cfRule>
    <cfRule type="cellIs" dxfId="5386" priority="1682" stopIfTrue="1" operator="between">
      <formula>80.1</formula>
      <formula>100</formula>
    </cfRule>
    <cfRule type="cellIs" dxfId="5385" priority="1683" stopIfTrue="1" operator="between">
      <formula>35.1</formula>
      <formula>80</formula>
    </cfRule>
    <cfRule type="cellIs" dxfId="5384" priority="1684" stopIfTrue="1" operator="between">
      <formula>14.1</formula>
      <formula>35</formula>
    </cfRule>
    <cfRule type="cellIs" dxfId="5383" priority="1685" stopIfTrue="1" operator="between">
      <formula>5.1</formula>
      <formula>14</formula>
    </cfRule>
    <cfRule type="cellIs" dxfId="5382" priority="1686" stopIfTrue="1" operator="between">
      <formula>0</formula>
      <formula>5</formula>
    </cfRule>
    <cfRule type="containsBlanks" dxfId="5381" priority="1687" stopIfTrue="1">
      <formula>LEN(TRIM(E187))=0</formula>
    </cfRule>
  </conditionalFormatting>
  <conditionalFormatting sqref="E191:P191">
    <cfRule type="containsBlanks" dxfId="5380" priority="1674" stopIfTrue="1">
      <formula>LEN(TRIM(E191))=0</formula>
    </cfRule>
    <cfRule type="cellIs" dxfId="5379" priority="1675" stopIfTrue="1" operator="between">
      <formula>79.1</formula>
      <formula>100</formula>
    </cfRule>
    <cfRule type="cellIs" dxfId="5378" priority="1676" stopIfTrue="1" operator="between">
      <formula>34.1</formula>
      <formula>79</formula>
    </cfRule>
    <cfRule type="cellIs" dxfId="5377" priority="1677" stopIfTrue="1" operator="between">
      <formula>13.1</formula>
      <formula>34</formula>
    </cfRule>
    <cfRule type="cellIs" dxfId="5376" priority="1678" stopIfTrue="1" operator="between">
      <formula>5.1</formula>
      <formula>13</formula>
    </cfRule>
    <cfRule type="cellIs" dxfId="5375" priority="1679" stopIfTrue="1" operator="between">
      <formula>0</formula>
      <formula>5</formula>
    </cfRule>
    <cfRule type="containsBlanks" dxfId="5374" priority="1680" stopIfTrue="1">
      <formula>LEN(TRIM(E191))=0</formula>
    </cfRule>
  </conditionalFormatting>
  <conditionalFormatting sqref="E192:P192">
    <cfRule type="containsBlanks" dxfId="5373" priority="1667" stopIfTrue="1">
      <formula>LEN(TRIM(E192))=0</formula>
    </cfRule>
    <cfRule type="cellIs" dxfId="5372" priority="1668" stopIfTrue="1" operator="between">
      <formula>79.1</formula>
      <formula>100</formula>
    </cfRule>
    <cfRule type="cellIs" dxfId="5371" priority="1669" stopIfTrue="1" operator="between">
      <formula>34.1</formula>
      <formula>79</formula>
    </cfRule>
    <cfRule type="cellIs" dxfId="5370" priority="1670" stopIfTrue="1" operator="between">
      <formula>13.1</formula>
      <formula>34</formula>
    </cfRule>
    <cfRule type="cellIs" dxfId="5369" priority="1671" stopIfTrue="1" operator="between">
      <formula>5.1</formula>
      <formula>13</formula>
    </cfRule>
    <cfRule type="cellIs" dxfId="5368" priority="1672" stopIfTrue="1" operator="between">
      <formula>0</formula>
      <formula>5</formula>
    </cfRule>
    <cfRule type="containsBlanks" dxfId="5367" priority="1673" stopIfTrue="1">
      <formula>LEN(TRIM(E192))=0</formula>
    </cfRule>
  </conditionalFormatting>
  <conditionalFormatting sqref="E193:P193">
    <cfRule type="containsBlanks" dxfId="5366" priority="1660" stopIfTrue="1">
      <formula>LEN(TRIM(E193))=0</formula>
    </cfRule>
    <cfRule type="cellIs" dxfId="5365" priority="1661" stopIfTrue="1" operator="between">
      <formula>79.1</formula>
      <formula>100</formula>
    </cfRule>
    <cfRule type="cellIs" dxfId="5364" priority="1662" stopIfTrue="1" operator="between">
      <formula>34.1</formula>
      <formula>79</formula>
    </cfRule>
    <cfRule type="cellIs" dxfId="5363" priority="1663" stopIfTrue="1" operator="between">
      <formula>13.1</formula>
      <formula>34</formula>
    </cfRule>
    <cfRule type="cellIs" dxfId="5362" priority="1664" stopIfTrue="1" operator="between">
      <formula>5.1</formula>
      <formula>13</formula>
    </cfRule>
    <cfRule type="cellIs" dxfId="5361" priority="1665" stopIfTrue="1" operator="between">
      <formula>0</formula>
      <formula>5</formula>
    </cfRule>
    <cfRule type="containsBlanks" dxfId="5360" priority="1666" stopIfTrue="1">
      <formula>LEN(TRIM(E193))=0</formula>
    </cfRule>
  </conditionalFormatting>
  <conditionalFormatting sqref="E194:P194">
    <cfRule type="containsBlanks" dxfId="5359" priority="1653" stopIfTrue="1">
      <formula>LEN(TRIM(E194))=0</formula>
    </cfRule>
    <cfRule type="cellIs" dxfId="5358" priority="1654" stopIfTrue="1" operator="between">
      <formula>79.1</formula>
      <formula>100</formula>
    </cfRule>
    <cfRule type="cellIs" dxfId="5357" priority="1655" stopIfTrue="1" operator="between">
      <formula>34.1</formula>
      <formula>79</formula>
    </cfRule>
    <cfRule type="cellIs" dxfId="5356" priority="1656" stopIfTrue="1" operator="between">
      <formula>13.1</formula>
      <formula>34</formula>
    </cfRule>
    <cfRule type="cellIs" dxfId="5355" priority="1657" stopIfTrue="1" operator="between">
      <formula>5.1</formula>
      <formula>13</formula>
    </cfRule>
    <cfRule type="cellIs" dxfId="5354" priority="1658" stopIfTrue="1" operator="between">
      <formula>0</formula>
      <formula>5</formula>
    </cfRule>
    <cfRule type="containsBlanks" dxfId="5353" priority="1659" stopIfTrue="1">
      <formula>LEN(TRIM(E194))=0</formula>
    </cfRule>
  </conditionalFormatting>
  <conditionalFormatting sqref="E195:P195">
    <cfRule type="containsBlanks" dxfId="5352" priority="1646" stopIfTrue="1">
      <formula>LEN(TRIM(E195))=0</formula>
    </cfRule>
    <cfRule type="cellIs" dxfId="5351" priority="1647" stopIfTrue="1" operator="between">
      <formula>79.1</formula>
      <formula>100</formula>
    </cfRule>
    <cfRule type="cellIs" dxfId="5350" priority="1648" stopIfTrue="1" operator="between">
      <formula>34.1</formula>
      <formula>79</formula>
    </cfRule>
    <cfRule type="cellIs" dxfId="5349" priority="1649" stopIfTrue="1" operator="between">
      <formula>13.1</formula>
      <formula>34</formula>
    </cfRule>
    <cfRule type="cellIs" dxfId="5348" priority="1650" stopIfTrue="1" operator="between">
      <formula>5.1</formula>
      <formula>13</formula>
    </cfRule>
    <cfRule type="cellIs" dxfId="5347" priority="1651" stopIfTrue="1" operator="between">
      <formula>0</formula>
      <formula>5</formula>
    </cfRule>
    <cfRule type="containsBlanks" dxfId="5346" priority="1652" stopIfTrue="1">
      <formula>LEN(TRIM(E195))=0</formula>
    </cfRule>
  </conditionalFormatting>
  <conditionalFormatting sqref="E196:P196">
    <cfRule type="containsBlanks" dxfId="5345" priority="1639" stopIfTrue="1">
      <formula>LEN(TRIM(E196))=0</formula>
    </cfRule>
    <cfRule type="cellIs" dxfId="5344" priority="1640" stopIfTrue="1" operator="between">
      <formula>79.1</formula>
      <formula>100</formula>
    </cfRule>
    <cfRule type="cellIs" dxfId="5343" priority="1641" stopIfTrue="1" operator="between">
      <formula>34.1</formula>
      <formula>79</formula>
    </cfRule>
    <cfRule type="cellIs" dxfId="5342" priority="1642" stopIfTrue="1" operator="between">
      <formula>13.1</formula>
      <formula>34</formula>
    </cfRule>
    <cfRule type="cellIs" dxfId="5341" priority="1643" stopIfTrue="1" operator="between">
      <formula>5.1</formula>
      <formula>13</formula>
    </cfRule>
    <cfRule type="cellIs" dxfId="5340" priority="1644" stopIfTrue="1" operator="between">
      <formula>0</formula>
      <formula>5</formula>
    </cfRule>
    <cfRule type="containsBlanks" dxfId="5339" priority="1645" stopIfTrue="1">
      <formula>LEN(TRIM(E196))=0</formula>
    </cfRule>
  </conditionalFormatting>
  <conditionalFormatting sqref="E197:P197">
    <cfRule type="containsBlanks" dxfId="5338" priority="1632" stopIfTrue="1">
      <formula>LEN(TRIM(E197))=0</formula>
    </cfRule>
    <cfRule type="cellIs" dxfId="5337" priority="1633" stopIfTrue="1" operator="between">
      <formula>79.1</formula>
      <formula>100</formula>
    </cfRule>
    <cfRule type="cellIs" dxfId="5336" priority="1634" stopIfTrue="1" operator="between">
      <formula>34.1</formula>
      <formula>79</formula>
    </cfRule>
    <cfRule type="cellIs" dxfId="5335" priority="1635" stopIfTrue="1" operator="between">
      <formula>13.1</formula>
      <formula>34</formula>
    </cfRule>
    <cfRule type="cellIs" dxfId="5334" priority="1636" stopIfTrue="1" operator="between">
      <formula>5.1</formula>
      <formula>13</formula>
    </cfRule>
    <cfRule type="cellIs" dxfId="5333" priority="1637" stopIfTrue="1" operator="between">
      <formula>0</formula>
      <formula>5</formula>
    </cfRule>
    <cfRule type="containsBlanks" dxfId="5332" priority="1638" stopIfTrue="1">
      <formula>LEN(TRIM(E197))=0</formula>
    </cfRule>
  </conditionalFormatting>
  <conditionalFormatting sqref="E200:P200">
    <cfRule type="containsBlanks" dxfId="5331" priority="1625" stopIfTrue="1">
      <formula>LEN(TRIM(E200))=0</formula>
    </cfRule>
    <cfRule type="cellIs" dxfId="5330" priority="1626" stopIfTrue="1" operator="between">
      <formula>79.1</formula>
      <formula>100</formula>
    </cfRule>
    <cfRule type="cellIs" dxfId="5329" priority="1627" stopIfTrue="1" operator="between">
      <formula>34.1</formula>
      <formula>79</formula>
    </cfRule>
    <cfRule type="cellIs" dxfId="5328" priority="1628" stopIfTrue="1" operator="between">
      <formula>13.1</formula>
      <formula>34</formula>
    </cfRule>
    <cfRule type="cellIs" dxfId="5327" priority="1629" stopIfTrue="1" operator="between">
      <formula>5.1</formula>
      <formula>13</formula>
    </cfRule>
    <cfRule type="cellIs" dxfId="5326" priority="1630" stopIfTrue="1" operator="between">
      <formula>0</formula>
      <formula>5</formula>
    </cfRule>
    <cfRule type="containsBlanks" dxfId="5325" priority="1631" stopIfTrue="1">
      <formula>LEN(TRIM(E200))=0</formula>
    </cfRule>
  </conditionalFormatting>
  <conditionalFormatting sqref="E201:P201">
    <cfRule type="containsBlanks" dxfId="5324" priority="1618" stopIfTrue="1">
      <formula>LEN(TRIM(E201))=0</formula>
    </cfRule>
    <cfRule type="cellIs" dxfId="5323" priority="1619" stopIfTrue="1" operator="between">
      <formula>79.1</formula>
      <formula>100</formula>
    </cfRule>
    <cfRule type="cellIs" dxfId="5322" priority="1620" stopIfTrue="1" operator="between">
      <formula>34.1</formula>
      <formula>79</formula>
    </cfRule>
    <cfRule type="cellIs" dxfId="5321" priority="1621" stopIfTrue="1" operator="between">
      <formula>13.1</formula>
      <formula>34</formula>
    </cfRule>
    <cfRule type="cellIs" dxfId="5320" priority="1622" stopIfTrue="1" operator="between">
      <formula>5.1</formula>
      <formula>13</formula>
    </cfRule>
    <cfRule type="cellIs" dxfId="5319" priority="1623" stopIfTrue="1" operator="between">
      <formula>0</formula>
      <formula>5</formula>
    </cfRule>
    <cfRule type="containsBlanks" dxfId="5318" priority="1624" stopIfTrue="1">
      <formula>LEN(TRIM(E201))=0</formula>
    </cfRule>
  </conditionalFormatting>
  <conditionalFormatting sqref="E202:P202">
    <cfRule type="containsBlanks" dxfId="5317" priority="1611" stopIfTrue="1">
      <formula>LEN(TRIM(E202))=0</formula>
    </cfRule>
    <cfRule type="cellIs" dxfId="5316" priority="1612" stopIfTrue="1" operator="between">
      <formula>79.1</formula>
      <formula>100</formula>
    </cfRule>
    <cfRule type="cellIs" dxfId="5315" priority="1613" stopIfTrue="1" operator="between">
      <formula>34.1</formula>
      <formula>79</formula>
    </cfRule>
    <cfRule type="cellIs" dxfId="5314" priority="1614" stopIfTrue="1" operator="between">
      <formula>13.1</formula>
      <formula>34</formula>
    </cfRule>
    <cfRule type="cellIs" dxfId="5313" priority="1615" stopIfTrue="1" operator="between">
      <formula>5.1</formula>
      <formula>13</formula>
    </cfRule>
    <cfRule type="cellIs" dxfId="5312" priority="1616" stopIfTrue="1" operator="between">
      <formula>0</formula>
      <formula>5</formula>
    </cfRule>
    <cfRule type="containsBlanks" dxfId="5311" priority="1617" stopIfTrue="1">
      <formula>LEN(TRIM(E202))=0</formula>
    </cfRule>
  </conditionalFormatting>
  <conditionalFormatting sqref="E203:P203">
    <cfRule type="containsBlanks" dxfId="5310" priority="1604" stopIfTrue="1">
      <formula>LEN(TRIM(E203))=0</formula>
    </cfRule>
    <cfRule type="cellIs" dxfId="5309" priority="1605" stopIfTrue="1" operator="between">
      <formula>79.1</formula>
      <formula>100</formula>
    </cfRule>
    <cfRule type="cellIs" dxfId="5308" priority="1606" stopIfTrue="1" operator="between">
      <formula>34.1</formula>
      <formula>79</formula>
    </cfRule>
    <cfRule type="cellIs" dxfId="5307" priority="1607" stopIfTrue="1" operator="between">
      <formula>13.1</formula>
      <formula>34</formula>
    </cfRule>
    <cfRule type="cellIs" dxfId="5306" priority="1608" stopIfTrue="1" operator="between">
      <formula>5.1</formula>
      <formula>13</formula>
    </cfRule>
    <cfRule type="cellIs" dxfId="5305" priority="1609" stopIfTrue="1" operator="between">
      <formula>0</formula>
      <formula>5</formula>
    </cfRule>
    <cfRule type="containsBlanks" dxfId="5304" priority="1610" stopIfTrue="1">
      <formula>LEN(TRIM(E203))=0</formula>
    </cfRule>
  </conditionalFormatting>
  <conditionalFormatting sqref="E204:P204">
    <cfRule type="containsBlanks" dxfId="5303" priority="1597" stopIfTrue="1">
      <formula>LEN(TRIM(E204))=0</formula>
    </cfRule>
    <cfRule type="cellIs" dxfId="5302" priority="1598" stopIfTrue="1" operator="between">
      <formula>79.1</formula>
      <formula>100</formula>
    </cfRule>
    <cfRule type="cellIs" dxfId="5301" priority="1599" stopIfTrue="1" operator="between">
      <formula>34.1</formula>
      <formula>79</formula>
    </cfRule>
    <cfRule type="cellIs" dxfId="5300" priority="1600" stopIfTrue="1" operator="between">
      <formula>13.1</formula>
      <formula>34</formula>
    </cfRule>
    <cfRule type="cellIs" dxfId="5299" priority="1601" stopIfTrue="1" operator="between">
      <formula>5.1</formula>
      <formula>13</formula>
    </cfRule>
    <cfRule type="cellIs" dxfId="5298" priority="1602" stopIfTrue="1" operator="between">
      <formula>0</formula>
      <formula>5</formula>
    </cfRule>
    <cfRule type="containsBlanks" dxfId="5297" priority="1603" stopIfTrue="1">
      <formula>LEN(TRIM(E204))=0</formula>
    </cfRule>
  </conditionalFormatting>
  <conditionalFormatting sqref="E205:P205">
    <cfRule type="containsBlanks" dxfId="5296" priority="1590" stopIfTrue="1">
      <formula>LEN(TRIM(E205))=0</formula>
    </cfRule>
    <cfRule type="cellIs" dxfId="5295" priority="1591" stopIfTrue="1" operator="between">
      <formula>79.1</formula>
      <formula>100</formula>
    </cfRule>
    <cfRule type="cellIs" dxfId="5294" priority="1592" stopIfTrue="1" operator="between">
      <formula>34.1</formula>
      <formula>79</formula>
    </cfRule>
    <cfRule type="cellIs" dxfId="5293" priority="1593" stopIfTrue="1" operator="between">
      <formula>13.1</formula>
      <formula>34</formula>
    </cfRule>
    <cfRule type="cellIs" dxfId="5292" priority="1594" stopIfTrue="1" operator="between">
      <formula>5.1</formula>
      <formula>13</formula>
    </cfRule>
    <cfRule type="cellIs" dxfId="5291" priority="1595" stopIfTrue="1" operator="between">
      <formula>0</formula>
      <formula>5</formula>
    </cfRule>
    <cfRule type="containsBlanks" dxfId="5290" priority="1596" stopIfTrue="1">
      <formula>LEN(TRIM(E205))=0</formula>
    </cfRule>
  </conditionalFormatting>
  <conditionalFormatting sqref="E206:P206">
    <cfRule type="containsBlanks" dxfId="5289" priority="1583" stopIfTrue="1">
      <formula>LEN(TRIM(E206))=0</formula>
    </cfRule>
    <cfRule type="cellIs" dxfId="5288" priority="1584" stopIfTrue="1" operator="between">
      <formula>79.1</formula>
      <formula>100</formula>
    </cfRule>
    <cfRule type="cellIs" dxfId="5287" priority="1585" stopIfTrue="1" operator="between">
      <formula>34.1</formula>
      <formula>79</formula>
    </cfRule>
    <cfRule type="cellIs" dxfId="5286" priority="1586" stopIfTrue="1" operator="between">
      <formula>13.1</formula>
      <formula>34</formula>
    </cfRule>
    <cfRule type="cellIs" dxfId="5285" priority="1587" stopIfTrue="1" operator="between">
      <formula>5.1</formula>
      <formula>13</formula>
    </cfRule>
    <cfRule type="cellIs" dxfId="5284" priority="1588" stopIfTrue="1" operator="between">
      <formula>0</formula>
      <formula>5</formula>
    </cfRule>
    <cfRule type="containsBlanks" dxfId="5283" priority="1589" stopIfTrue="1">
      <formula>LEN(TRIM(E206))=0</formula>
    </cfRule>
  </conditionalFormatting>
  <conditionalFormatting sqref="E207:P207">
    <cfRule type="containsBlanks" dxfId="5282" priority="1576" stopIfTrue="1">
      <formula>LEN(TRIM(E207))=0</formula>
    </cfRule>
    <cfRule type="cellIs" dxfId="5281" priority="1577" stopIfTrue="1" operator="between">
      <formula>79.1</formula>
      <formula>100</formula>
    </cfRule>
    <cfRule type="cellIs" dxfId="5280" priority="1578" stopIfTrue="1" operator="between">
      <formula>34.1</formula>
      <formula>79</formula>
    </cfRule>
    <cfRule type="cellIs" dxfId="5279" priority="1579" stopIfTrue="1" operator="between">
      <formula>13.1</formula>
      <formula>34</formula>
    </cfRule>
    <cfRule type="cellIs" dxfId="5278" priority="1580" stopIfTrue="1" operator="between">
      <formula>5.1</formula>
      <formula>13</formula>
    </cfRule>
    <cfRule type="cellIs" dxfId="5277" priority="1581" stopIfTrue="1" operator="between">
      <formula>0</formula>
      <formula>5</formula>
    </cfRule>
    <cfRule type="containsBlanks" dxfId="5276" priority="1582" stopIfTrue="1">
      <formula>LEN(TRIM(E207))=0</formula>
    </cfRule>
  </conditionalFormatting>
  <conditionalFormatting sqref="E209:P210">
    <cfRule type="containsBlanks" dxfId="5275" priority="1569" stopIfTrue="1">
      <formula>LEN(TRIM(E209))=0</formula>
    </cfRule>
    <cfRule type="cellIs" dxfId="5274" priority="1570" stopIfTrue="1" operator="between">
      <formula>79.1</formula>
      <formula>100</formula>
    </cfRule>
    <cfRule type="cellIs" dxfId="5273" priority="1571" stopIfTrue="1" operator="between">
      <formula>34.1</formula>
      <formula>79</formula>
    </cfRule>
    <cfRule type="cellIs" dxfId="5272" priority="1572" stopIfTrue="1" operator="between">
      <formula>13.1</formula>
      <formula>34</formula>
    </cfRule>
    <cfRule type="cellIs" dxfId="5271" priority="1573" stopIfTrue="1" operator="between">
      <formula>5.1</formula>
      <formula>13</formula>
    </cfRule>
    <cfRule type="cellIs" dxfId="5270" priority="1574" stopIfTrue="1" operator="between">
      <formula>0</formula>
      <formula>5</formula>
    </cfRule>
    <cfRule type="containsBlanks" dxfId="5269" priority="1575" stopIfTrue="1">
      <formula>LEN(TRIM(E209))=0</formula>
    </cfRule>
  </conditionalFormatting>
  <conditionalFormatting sqref="E212:P212">
    <cfRule type="containsBlanks" dxfId="5268" priority="1562" stopIfTrue="1">
      <formula>LEN(TRIM(E212))=0</formula>
    </cfRule>
    <cfRule type="cellIs" dxfId="5267" priority="1563" stopIfTrue="1" operator="between">
      <formula>80.1</formula>
      <formula>100</formula>
    </cfRule>
    <cfRule type="cellIs" dxfId="5266" priority="1564" stopIfTrue="1" operator="between">
      <formula>35.1</formula>
      <formula>80</formula>
    </cfRule>
    <cfRule type="cellIs" dxfId="5265" priority="1565" stopIfTrue="1" operator="between">
      <formula>14.1</formula>
      <formula>35</formula>
    </cfRule>
    <cfRule type="cellIs" dxfId="5264" priority="1566" stopIfTrue="1" operator="between">
      <formula>5.1</formula>
      <formula>14</formula>
    </cfRule>
    <cfRule type="cellIs" dxfId="5263" priority="1567" stopIfTrue="1" operator="between">
      <formula>0</formula>
      <formula>5</formula>
    </cfRule>
    <cfRule type="containsBlanks" dxfId="5262" priority="1568" stopIfTrue="1">
      <formula>LEN(TRIM(E212))=0</formula>
    </cfRule>
  </conditionalFormatting>
  <conditionalFormatting sqref="E222:P222 E223:F223 H223:O223 E224:P224 K225:P225 E225:I225">
    <cfRule type="containsBlanks" dxfId="5261" priority="1555" stopIfTrue="1">
      <formula>LEN(TRIM(E222))=0</formula>
    </cfRule>
    <cfRule type="cellIs" dxfId="5260" priority="1556" stopIfTrue="1" operator="between">
      <formula>80.1</formula>
      <formula>100</formula>
    </cfRule>
    <cfRule type="cellIs" dxfId="5259" priority="1557" stopIfTrue="1" operator="between">
      <formula>35.1</formula>
      <formula>80</formula>
    </cfRule>
    <cfRule type="cellIs" dxfId="5258" priority="1558" stopIfTrue="1" operator="between">
      <formula>14.1</formula>
      <formula>35</formula>
    </cfRule>
    <cfRule type="cellIs" dxfId="5257" priority="1559" stopIfTrue="1" operator="between">
      <formula>5.1</formula>
      <formula>14</formula>
    </cfRule>
    <cfRule type="cellIs" dxfId="5256" priority="1560" stopIfTrue="1" operator="between">
      <formula>0</formula>
      <formula>5</formula>
    </cfRule>
    <cfRule type="containsBlanks" dxfId="5255" priority="1561" stopIfTrue="1">
      <formula>LEN(TRIM(E222))=0</formula>
    </cfRule>
  </conditionalFormatting>
  <conditionalFormatting sqref="J227:O227 E227:H227">
    <cfRule type="containsBlanks" dxfId="5254" priority="1548" stopIfTrue="1">
      <formula>LEN(TRIM(E227))=0</formula>
    </cfRule>
    <cfRule type="cellIs" dxfId="5253" priority="1549" stopIfTrue="1" operator="between">
      <formula>80.1</formula>
      <formula>100</formula>
    </cfRule>
    <cfRule type="cellIs" dxfId="5252" priority="1550" stopIfTrue="1" operator="between">
      <formula>35.1</formula>
      <formula>80</formula>
    </cfRule>
    <cfRule type="cellIs" dxfId="5251" priority="1551" stopIfTrue="1" operator="between">
      <formula>14.1</formula>
      <formula>35</formula>
    </cfRule>
    <cfRule type="cellIs" dxfId="5250" priority="1552" stopIfTrue="1" operator="between">
      <formula>5.1</formula>
      <formula>14</formula>
    </cfRule>
    <cfRule type="cellIs" dxfId="5249" priority="1553" stopIfTrue="1" operator="between">
      <formula>0</formula>
      <formula>5</formula>
    </cfRule>
    <cfRule type="containsBlanks" dxfId="5248" priority="1554" stopIfTrue="1">
      <formula>LEN(TRIM(E227))=0</formula>
    </cfRule>
  </conditionalFormatting>
  <conditionalFormatting sqref="N236:P239">
    <cfRule type="containsBlanks" dxfId="5247" priority="1541" stopIfTrue="1">
      <formula>LEN(TRIM(N236))=0</formula>
    </cfRule>
    <cfRule type="cellIs" dxfId="5246" priority="1542" stopIfTrue="1" operator="between">
      <formula>80.1</formula>
      <formula>100</formula>
    </cfRule>
    <cfRule type="cellIs" dxfId="5245" priority="1543" stopIfTrue="1" operator="between">
      <formula>35.1</formula>
      <formula>80</formula>
    </cfRule>
    <cfRule type="cellIs" dxfId="5244" priority="1544" stopIfTrue="1" operator="between">
      <formula>14.1</formula>
      <formula>35</formula>
    </cfRule>
    <cfRule type="cellIs" dxfId="5243" priority="1545" stopIfTrue="1" operator="between">
      <formula>5.1</formula>
      <formula>14</formula>
    </cfRule>
    <cfRule type="cellIs" dxfId="5242" priority="1546" stopIfTrue="1" operator="between">
      <formula>0</formula>
      <formula>5</formula>
    </cfRule>
    <cfRule type="containsBlanks" dxfId="5241" priority="1547" stopIfTrue="1">
      <formula>LEN(TRIM(N236))=0</formula>
    </cfRule>
  </conditionalFormatting>
  <conditionalFormatting sqref="E236:M239">
    <cfRule type="containsBlanks" dxfId="5240" priority="1534" stopIfTrue="1">
      <formula>LEN(TRIM(E236))=0</formula>
    </cfRule>
    <cfRule type="cellIs" dxfId="5239" priority="1535" stopIfTrue="1" operator="between">
      <formula>80.1</formula>
      <formula>100</formula>
    </cfRule>
    <cfRule type="cellIs" dxfId="5238" priority="1536" stopIfTrue="1" operator="between">
      <formula>35.1</formula>
      <formula>80</formula>
    </cfRule>
    <cfRule type="cellIs" dxfId="5237" priority="1537" stopIfTrue="1" operator="between">
      <formula>14.1</formula>
      <formula>35</formula>
    </cfRule>
    <cfRule type="cellIs" dxfId="5236" priority="1538" stopIfTrue="1" operator="between">
      <formula>5.1</formula>
      <formula>14</formula>
    </cfRule>
    <cfRule type="cellIs" dxfId="5235" priority="1539" stopIfTrue="1" operator="between">
      <formula>0</formula>
      <formula>5</formula>
    </cfRule>
    <cfRule type="containsBlanks" dxfId="5234" priority="1540" stopIfTrue="1">
      <formula>LEN(TRIM(E236))=0</formula>
    </cfRule>
  </conditionalFormatting>
  <conditionalFormatting sqref="N243:P243">
    <cfRule type="containsBlanks" dxfId="5233" priority="1527" stopIfTrue="1">
      <formula>LEN(TRIM(N243))=0</formula>
    </cfRule>
    <cfRule type="cellIs" dxfId="5232" priority="1528" stopIfTrue="1" operator="between">
      <formula>80.1</formula>
      <formula>100</formula>
    </cfRule>
    <cfRule type="cellIs" dxfId="5231" priority="1529" stopIfTrue="1" operator="between">
      <formula>35.1</formula>
      <formula>80</formula>
    </cfRule>
    <cfRule type="cellIs" dxfId="5230" priority="1530" stopIfTrue="1" operator="between">
      <formula>14.1</formula>
      <formula>35</formula>
    </cfRule>
    <cfRule type="cellIs" dxfId="5229" priority="1531" stopIfTrue="1" operator="between">
      <formula>5.1</formula>
      <formula>14</formula>
    </cfRule>
    <cfRule type="cellIs" dxfId="5228" priority="1532" stopIfTrue="1" operator="between">
      <formula>0</formula>
      <formula>5</formula>
    </cfRule>
    <cfRule type="containsBlanks" dxfId="5227" priority="1533" stopIfTrue="1">
      <formula>LEN(TRIM(N243))=0</formula>
    </cfRule>
  </conditionalFormatting>
  <conditionalFormatting sqref="E243:M243">
    <cfRule type="containsBlanks" dxfId="5226" priority="1520" stopIfTrue="1">
      <formula>LEN(TRIM(E243))=0</formula>
    </cfRule>
    <cfRule type="cellIs" dxfId="5225" priority="1521" stopIfTrue="1" operator="between">
      <formula>80.1</formula>
      <formula>100</formula>
    </cfRule>
    <cfRule type="cellIs" dxfId="5224" priority="1522" stopIfTrue="1" operator="between">
      <formula>35.1</formula>
      <formula>80</formula>
    </cfRule>
    <cfRule type="cellIs" dxfId="5223" priority="1523" stopIfTrue="1" operator="between">
      <formula>14.1</formula>
      <formula>35</formula>
    </cfRule>
    <cfRule type="cellIs" dxfId="5222" priority="1524" stopIfTrue="1" operator="between">
      <formula>5.1</formula>
      <formula>14</formula>
    </cfRule>
    <cfRule type="cellIs" dxfId="5221" priority="1525" stopIfTrue="1" operator="between">
      <formula>0</formula>
      <formula>5</formula>
    </cfRule>
    <cfRule type="containsBlanks" dxfId="5220" priority="1526" stopIfTrue="1">
      <formula>LEN(TRIM(E243))=0</formula>
    </cfRule>
  </conditionalFormatting>
  <conditionalFormatting sqref="N245:P245">
    <cfRule type="containsBlanks" dxfId="5219" priority="1513" stopIfTrue="1">
      <formula>LEN(TRIM(N245))=0</formula>
    </cfRule>
    <cfRule type="cellIs" dxfId="5218" priority="1514" stopIfTrue="1" operator="between">
      <formula>80.1</formula>
      <formula>100</formula>
    </cfRule>
    <cfRule type="cellIs" dxfId="5217" priority="1515" stopIfTrue="1" operator="between">
      <formula>35.1</formula>
      <formula>80</formula>
    </cfRule>
    <cfRule type="cellIs" dxfId="5216" priority="1516" stopIfTrue="1" operator="between">
      <formula>14.1</formula>
      <formula>35</formula>
    </cfRule>
    <cfRule type="cellIs" dxfId="5215" priority="1517" stopIfTrue="1" operator="between">
      <formula>5.1</formula>
      <formula>14</formula>
    </cfRule>
    <cfRule type="cellIs" dxfId="5214" priority="1518" stopIfTrue="1" operator="between">
      <formula>0</formula>
      <formula>5</formula>
    </cfRule>
    <cfRule type="containsBlanks" dxfId="5213" priority="1519" stopIfTrue="1">
      <formula>LEN(TRIM(N245))=0</formula>
    </cfRule>
  </conditionalFormatting>
  <conditionalFormatting sqref="E245:M245">
    <cfRule type="containsBlanks" dxfId="5212" priority="1506" stopIfTrue="1">
      <formula>LEN(TRIM(E245))=0</formula>
    </cfRule>
    <cfRule type="cellIs" dxfId="5211" priority="1507" stopIfTrue="1" operator="between">
      <formula>80.1</formula>
      <formula>100</formula>
    </cfRule>
    <cfRule type="cellIs" dxfId="5210" priority="1508" stopIfTrue="1" operator="between">
      <formula>35.1</formula>
      <formula>80</formula>
    </cfRule>
    <cfRule type="cellIs" dxfId="5209" priority="1509" stopIfTrue="1" operator="between">
      <formula>14.1</formula>
      <formula>35</formula>
    </cfRule>
    <cfRule type="cellIs" dxfId="5208" priority="1510" stopIfTrue="1" operator="between">
      <formula>5.1</formula>
      <formula>14</formula>
    </cfRule>
    <cfRule type="cellIs" dxfId="5207" priority="1511" stopIfTrue="1" operator="between">
      <formula>0</formula>
      <formula>5</formula>
    </cfRule>
    <cfRule type="containsBlanks" dxfId="5206" priority="1512" stopIfTrue="1">
      <formula>LEN(TRIM(E245))=0</formula>
    </cfRule>
  </conditionalFormatting>
  <conditionalFormatting sqref="E252:P252">
    <cfRule type="containsBlanks" dxfId="5205" priority="1499" stopIfTrue="1">
      <formula>LEN(TRIM(E252))=0</formula>
    </cfRule>
    <cfRule type="cellIs" dxfId="5204" priority="1500" stopIfTrue="1" operator="between">
      <formula>80.1</formula>
      <formula>100</formula>
    </cfRule>
    <cfRule type="cellIs" dxfId="5203" priority="1501" stopIfTrue="1" operator="between">
      <formula>35.1</formula>
      <formula>80</formula>
    </cfRule>
    <cfRule type="cellIs" dxfId="5202" priority="1502" stopIfTrue="1" operator="between">
      <formula>14.1</formula>
      <formula>35</formula>
    </cfRule>
    <cfRule type="cellIs" dxfId="5201" priority="1503" stopIfTrue="1" operator="between">
      <formula>5.1</formula>
      <formula>14</formula>
    </cfRule>
    <cfRule type="cellIs" dxfId="5200" priority="1504" stopIfTrue="1" operator="between">
      <formula>0</formula>
      <formula>5</formula>
    </cfRule>
    <cfRule type="containsBlanks" dxfId="5199" priority="1505" stopIfTrue="1">
      <formula>LEN(TRIM(E252))=0</formula>
    </cfRule>
  </conditionalFormatting>
  <conditionalFormatting sqref="E254:P254">
    <cfRule type="containsBlanks" dxfId="5198" priority="1492" stopIfTrue="1">
      <formula>LEN(TRIM(E254))=0</formula>
    </cfRule>
    <cfRule type="cellIs" dxfId="5197" priority="1493" stopIfTrue="1" operator="between">
      <formula>80.1</formula>
      <formula>100</formula>
    </cfRule>
    <cfRule type="cellIs" dxfId="5196" priority="1494" stopIfTrue="1" operator="between">
      <formula>35.1</formula>
      <formula>80</formula>
    </cfRule>
    <cfRule type="cellIs" dxfId="5195" priority="1495" stopIfTrue="1" operator="between">
      <formula>14.1</formula>
      <formula>35</formula>
    </cfRule>
    <cfRule type="cellIs" dxfId="5194" priority="1496" stopIfTrue="1" operator="between">
      <formula>5.1</formula>
      <formula>14</formula>
    </cfRule>
    <cfRule type="cellIs" dxfId="5193" priority="1497" stopIfTrue="1" operator="between">
      <formula>0</formula>
      <formula>5</formula>
    </cfRule>
    <cfRule type="containsBlanks" dxfId="5192" priority="1498" stopIfTrue="1">
      <formula>LEN(TRIM(E254))=0</formula>
    </cfRule>
  </conditionalFormatting>
  <conditionalFormatting sqref="E253:P253">
    <cfRule type="containsBlanks" dxfId="5191" priority="1485" stopIfTrue="1">
      <formula>LEN(TRIM(E253))=0</formula>
    </cfRule>
    <cfRule type="cellIs" dxfId="5190" priority="1486" stopIfTrue="1" operator="between">
      <formula>80.1</formula>
      <formula>100</formula>
    </cfRule>
    <cfRule type="cellIs" dxfId="5189" priority="1487" stopIfTrue="1" operator="between">
      <formula>35.1</formula>
      <formula>80</formula>
    </cfRule>
    <cfRule type="cellIs" dxfId="5188" priority="1488" stopIfTrue="1" operator="between">
      <formula>14.1</formula>
      <formula>35</formula>
    </cfRule>
    <cfRule type="cellIs" dxfId="5187" priority="1489" stopIfTrue="1" operator="between">
      <formula>5.1</formula>
      <formula>14</formula>
    </cfRule>
    <cfRule type="cellIs" dxfId="5186" priority="1490" stopIfTrue="1" operator="between">
      <formula>0</formula>
      <formula>5</formula>
    </cfRule>
    <cfRule type="containsBlanks" dxfId="5185" priority="1491" stopIfTrue="1">
      <formula>LEN(TRIM(E253))=0</formula>
    </cfRule>
  </conditionalFormatting>
  <conditionalFormatting sqref="E255:P255">
    <cfRule type="containsBlanks" dxfId="5184" priority="1478" stopIfTrue="1">
      <formula>LEN(TRIM(E255))=0</formula>
    </cfRule>
    <cfRule type="cellIs" dxfId="5183" priority="1479" stopIfTrue="1" operator="between">
      <formula>80.1</formula>
      <formula>100</formula>
    </cfRule>
    <cfRule type="cellIs" dxfId="5182" priority="1480" stopIfTrue="1" operator="between">
      <formula>35.1</formula>
      <formula>80</formula>
    </cfRule>
    <cfRule type="cellIs" dxfId="5181" priority="1481" stopIfTrue="1" operator="between">
      <formula>14.1</formula>
      <formula>35</formula>
    </cfRule>
    <cfRule type="cellIs" dxfId="5180" priority="1482" stopIfTrue="1" operator="between">
      <formula>5.1</formula>
      <formula>14</formula>
    </cfRule>
    <cfRule type="cellIs" dxfId="5179" priority="1483" stopIfTrue="1" operator="between">
      <formula>0</formula>
      <formula>5</formula>
    </cfRule>
    <cfRule type="containsBlanks" dxfId="5178" priority="1484" stopIfTrue="1">
      <formula>LEN(TRIM(E255))=0</formula>
    </cfRule>
  </conditionalFormatting>
  <conditionalFormatting sqref="E251:P251">
    <cfRule type="containsBlanks" dxfId="5177" priority="1471" stopIfTrue="1">
      <formula>LEN(TRIM(E251))=0</formula>
    </cfRule>
    <cfRule type="cellIs" dxfId="5176" priority="1472" stopIfTrue="1" operator="between">
      <formula>80.1</formula>
      <formula>100</formula>
    </cfRule>
    <cfRule type="cellIs" dxfId="5175" priority="1473" stopIfTrue="1" operator="between">
      <formula>35.1</formula>
      <formula>80</formula>
    </cfRule>
    <cfRule type="cellIs" dxfId="5174" priority="1474" stopIfTrue="1" operator="between">
      <formula>14.1</formula>
      <formula>35</formula>
    </cfRule>
    <cfRule type="cellIs" dxfId="5173" priority="1475" stopIfTrue="1" operator="between">
      <formula>5.1</formula>
      <formula>14</formula>
    </cfRule>
    <cfRule type="cellIs" dxfId="5172" priority="1476" stopIfTrue="1" operator="between">
      <formula>0</formula>
      <formula>5</formula>
    </cfRule>
    <cfRule type="containsBlanks" dxfId="5171" priority="1477" stopIfTrue="1">
      <formula>LEN(TRIM(E251))=0</formula>
    </cfRule>
  </conditionalFormatting>
  <conditionalFormatting sqref="E247:P250">
    <cfRule type="containsBlanks" dxfId="5170" priority="1464" stopIfTrue="1">
      <formula>LEN(TRIM(E247))=0</formula>
    </cfRule>
    <cfRule type="cellIs" dxfId="5169" priority="1465" stopIfTrue="1" operator="between">
      <formula>80.1</formula>
      <formula>100</formula>
    </cfRule>
    <cfRule type="cellIs" dxfId="5168" priority="1466" stopIfTrue="1" operator="between">
      <formula>35.1</formula>
      <formula>80</formula>
    </cfRule>
    <cfRule type="cellIs" dxfId="5167" priority="1467" stopIfTrue="1" operator="between">
      <formula>14.1</formula>
      <formula>35</formula>
    </cfRule>
    <cfRule type="cellIs" dxfId="5166" priority="1468" stopIfTrue="1" operator="between">
      <formula>5.1</formula>
      <formula>14</formula>
    </cfRule>
    <cfRule type="cellIs" dxfId="5165" priority="1469" stopIfTrue="1" operator="between">
      <formula>0</formula>
      <formula>5</formula>
    </cfRule>
    <cfRule type="containsBlanks" dxfId="5164" priority="1470" stopIfTrue="1">
      <formula>LEN(TRIM(E247))=0</formula>
    </cfRule>
  </conditionalFormatting>
  <conditionalFormatting sqref="E256:P258">
    <cfRule type="containsBlanks" dxfId="5163" priority="1457" stopIfTrue="1">
      <formula>LEN(TRIM(E256))=0</formula>
    </cfRule>
    <cfRule type="cellIs" dxfId="5162" priority="1458" stopIfTrue="1" operator="between">
      <formula>80.1</formula>
      <formula>100</formula>
    </cfRule>
    <cfRule type="cellIs" dxfId="5161" priority="1459" stopIfTrue="1" operator="between">
      <formula>35.1</formula>
      <formula>80</formula>
    </cfRule>
    <cfRule type="cellIs" dxfId="5160" priority="1460" stopIfTrue="1" operator="between">
      <formula>14.1</formula>
      <formula>35</formula>
    </cfRule>
    <cfRule type="cellIs" dxfId="5159" priority="1461" stopIfTrue="1" operator="between">
      <formula>5.1</formula>
      <formula>14</formula>
    </cfRule>
    <cfRule type="cellIs" dxfId="5158" priority="1462" stopIfTrue="1" operator="between">
      <formula>0</formula>
      <formula>5</formula>
    </cfRule>
    <cfRule type="containsBlanks" dxfId="5157" priority="1463" stopIfTrue="1">
      <formula>LEN(TRIM(E256))=0</formula>
    </cfRule>
  </conditionalFormatting>
  <conditionalFormatting sqref="E342:P342">
    <cfRule type="containsBlanks" dxfId="5156" priority="1177" stopIfTrue="1">
      <formula>LEN(TRIM(E342))=0</formula>
    </cfRule>
    <cfRule type="cellIs" dxfId="5155" priority="1178" stopIfTrue="1" operator="between">
      <formula>80.1</formula>
      <formula>100</formula>
    </cfRule>
    <cfRule type="cellIs" dxfId="5154" priority="1179" stopIfTrue="1" operator="between">
      <formula>35.1</formula>
      <formula>80</formula>
    </cfRule>
    <cfRule type="cellIs" dxfId="5153" priority="1180" stopIfTrue="1" operator="between">
      <formula>14.1</formula>
      <formula>35</formula>
    </cfRule>
    <cfRule type="cellIs" dxfId="5152" priority="1181" stopIfTrue="1" operator="between">
      <formula>5.1</formula>
      <formula>14</formula>
    </cfRule>
    <cfRule type="cellIs" dxfId="5151" priority="1182" stopIfTrue="1" operator="between">
      <formula>0</formula>
      <formula>5</formula>
    </cfRule>
    <cfRule type="containsBlanks" dxfId="5150" priority="1183" stopIfTrue="1">
      <formula>LEN(TRIM(E342))=0</formula>
    </cfRule>
  </conditionalFormatting>
  <conditionalFormatting sqref="E263:P271">
    <cfRule type="containsBlanks" dxfId="5149" priority="1450" stopIfTrue="1">
      <formula>LEN(TRIM(E263))=0</formula>
    </cfRule>
    <cfRule type="cellIs" dxfId="5148" priority="1451" stopIfTrue="1" operator="between">
      <formula>80.1</formula>
      <formula>100</formula>
    </cfRule>
    <cfRule type="cellIs" dxfId="5147" priority="1452" stopIfTrue="1" operator="between">
      <formula>35.1</formula>
      <formula>80</formula>
    </cfRule>
    <cfRule type="cellIs" dxfId="5146" priority="1453" stopIfTrue="1" operator="between">
      <formula>14.1</formula>
      <formula>35</formula>
    </cfRule>
    <cfRule type="cellIs" dxfId="5145" priority="1454" stopIfTrue="1" operator="between">
      <formula>5.1</formula>
      <formula>14</formula>
    </cfRule>
    <cfRule type="cellIs" dxfId="5144" priority="1455" stopIfTrue="1" operator="between">
      <formula>0</formula>
      <formula>5</formula>
    </cfRule>
    <cfRule type="containsBlanks" dxfId="5143" priority="1456" stopIfTrue="1">
      <formula>LEN(TRIM(E263))=0</formula>
    </cfRule>
  </conditionalFormatting>
  <conditionalFormatting sqref="E276:P278">
    <cfRule type="containsBlanks" dxfId="5142" priority="1443" stopIfTrue="1">
      <formula>LEN(TRIM(E276))=0</formula>
    </cfRule>
    <cfRule type="cellIs" dxfId="5141" priority="1444" stopIfTrue="1" operator="between">
      <formula>80.1</formula>
      <formula>100</formula>
    </cfRule>
    <cfRule type="cellIs" dxfId="5140" priority="1445" stopIfTrue="1" operator="between">
      <formula>35.1</formula>
      <formula>80</formula>
    </cfRule>
    <cfRule type="cellIs" dxfId="5139" priority="1446" stopIfTrue="1" operator="between">
      <formula>14.1</formula>
      <formula>35</formula>
    </cfRule>
    <cfRule type="cellIs" dxfId="5138" priority="1447" stopIfTrue="1" operator="between">
      <formula>5.1</formula>
      <formula>14</formula>
    </cfRule>
    <cfRule type="cellIs" dxfId="5137" priority="1448" stopIfTrue="1" operator="between">
      <formula>0</formula>
      <formula>5</formula>
    </cfRule>
    <cfRule type="containsBlanks" dxfId="5136" priority="1449" stopIfTrue="1">
      <formula>LEN(TRIM(E276))=0</formula>
    </cfRule>
  </conditionalFormatting>
  <conditionalFormatting sqref="E279:P279">
    <cfRule type="containsBlanks" dxfId="5135" priority="1436" stopIfTrue="1">
      <formula>LEN(TRIM(E279))=0</formula>
    </cfRule>
    <cfRule type="cellIs" dxfId="5134" priority="1437" stopIfTrue="1" operator="between">
      <formula>80.1</formula>
      <formula>100</formula>
    </cfRule>
    <cfRule type="cellIs" dxfId="5133" priority="1438" stopIfTrue="1" operator="between">
      <formula>35.1</formula>
      <formula>80</formula>
    </cfRule>
    <cfRule type="cellIs" dxfId="5132" priority="1439" stopIfTrue="1" operator="between">
      <formula>14.1</formula>
      <formula>35</formula>
    </cfRule>
    <cfRule type="cellIs" dxfId="5131" priority="1440" stopIfTrue="1" operator="between">
      <formula>5.1</formula>
      <formula>14</formula>
    </cfRule>
    <cfRule type="cellIs" dxfId="5130" priority="1441" stopIfTrue="1" operator="between">
      <formula>0</formula>
      <formula>5</formula>
    </cfRule>
    <cfRule type="containsBlanks" dxfId="5129" priority="1442" stopIfTrue="1">
      <formula>LEN(TRIM(E279))=0</formula>
    </cfRule>
  </conditionalFormatting>
  <conditionalFormatting sqref="E295:P295">
    <cfRule type="containsBlanks" dxfId="5128" priority="1429" stopIfTrue="1">
      <formula>LEN(TRIM(E295))=0</formula>
    </cfRule>
    <cfRule type="cellIs" dxfId="5127" priority="1430" stopIfTrue="1" operator="between">
      <formula>80.1</formula>
      <formula>100</formula>
    </cfRule>
    <cfRule type="cellIs" dxfId="5126" priority="1431" stopIfTrue="1" operator="between">
      <formula>35.1</formula>
      <formula>80</formula>
    </cfRule>
    <cfRule type="cellIs" dxfId="5125" priority="1432" stopIfTrue="1" operator="between">
      <formula>14.1</formula>
      <formula>35</formula>
    </cfRule>
    <cfRule type="cellIs" dxfId="5124" priority="1433" stopIfTrue="1" operator="between">
      <formula>5.1</formula>
      <formula>14</formula>
    </cfRule>
    <cfRule type="cellIs" dxfId="5123" priority="1434" stopIfTrue="1" operator="between">
      <formula>0</formula>
      <formula>5</formula>
    </cfRule>
    <cfRule type="containsBlanks" dxfId="5122" priority="1435" stopIfTrue="1">
      <formula>LEN(TRIM(E295))=0</formula>
    </cfRule>
  </conditionalFormatting>
  <conditionalFormatting sqref="E304:P304">
    <cfRule type="containsBlanks" dxfId="5121" priority="1422" stopIfTrue="1">
      <formula>LEN(TRIM(E304))=0</formula>
    </cfRule>
    <cfRule type="cellIs" dxfId="5120" priority="1423" stopIfTrue="1" operator="between">
      <formula>80.1</formula>
      <formula>100</formula>
    </cfRule>
    <cfRule type="cellIs" dxfId="5119" priority="1424" stopIfTrue="1" operator="between">
      <formula>35.1</formula>
      <formula>80</formula>
    </cfRule>
    <cfRule type="cellIs" dxfId="5118" priority="1425" stopIfTrue="1" operator="between">
      <formula>14.1</formula>
      <formula>35</formula>
    </cfRule>
    <cfRule type="cellIs" dxfId="5117" priority="1426" stopIfTrue="1" operator="between">
      <formula>5.1</formula>
      <formula>14</formula>
    </cfRule>
    <cfRule type="cellIs" dxfId="5116" priority="1427" stopIfTrue="1" operator="between">
      <formula>0</formula>
      <formula>5</formula>
    </cfRule>
    <cfRule type="containsBlanks" dxfId="5115" priority="1428" stopIfTrue="1">
      <formula>LEN(TRIM(E304))=0</formula>
    </cfRule>
  </conditionalFormatting>
  <conditionalFormatting sqref="E305:P305">
    <cfRule type="containsBlanks" dxfId="5114" priority="1415" stopIfTrue="1">
      <formula>LEN(TRIM(E305))=0</formula>
    </cfRule>
    <cfRule type="cellIs" dxfId="5113" priority="1416" stopIfTrue="1" operator="between">
      <formula>80.1</formula>
      <formula>100</formula>
    </cfRule>
    <cfRule type="cellIs" dxfId="5112" priority="1417" stopIfTrue="1" operator="between">
      <formula>35.1</formula>
      <formula>80</formula>
    </cfRule>
    <cfRule type="cellIs" dxfId="5111" priority="1418" stopIfTrue="1" operator="between">
      <formula>14.1</formula>
      <formula>35</formula>
    </cfRule>
    <cfRule type="cellIs" dxfId="5110" priority="1419" stopIfTrue="1" operator="between">
      <formula>5.1</formula>
      <formula>14</formula>
    </cfRule>
    <cfRule type="cellIs" dxfId="5109" priority="1420" stopIfTrue="1" operator="between">
      <formula>0</formula>
      <formula>5</formula>
    </cfRule>
    <cfRule type="containsBlanks" dxfId="5108" priority="1421" stopIfTrue="1">
      <formula>LEN(TRIM(E305))=0</formula>
    </cfRule>
  </conditionalFormatting>
  <conditionalFormatting sqref="E307:P307">
    <cfRule type="containsBlanks" dxfId="5107" priority="1408" stopIfTrue="1">
      <formula>LEN(TRIM(E307))=0</formula>
    </cfRule>
    <cfRule type="cellIs" dxfId="5106" priority="1409" stopIfTrue="1" operator="between">
      <formula>80.1</formula>
      <formula>100</formula>
    </cfRule>
    <cfRule type="cellIs" dxfId="5105" priority="1410" stopIfTrue="1" operator="between">
      <formula>35.1</formula>
      <formula>80</formula>
    </cfRule>
    <cfRule type="cellIs" dxfId="5104" priority="1411" stopIfTrue="1" operator="between">
      <formula>14.1</formula>
      <formula>35</formula>
    </cfRule>
    <cfRule type="cellIs" dxfId="5103" priority="1412" stopIfTrue="1" operator="between">
      <formula>5.1</formula>
      <formula>14</formula>
    </cfRule>
    <cfRule type="cellIs" dxfId="5102" priority="1413" stopIfTrue="1" operator="between">
      <formula>0</formula>
      <formula>5</formula>
    </cfRule>
    <cfRule type="containsBlanks" dxfId="5101" priority="1414" stopIfTrue="1">
      <formula>LEN(TRIM(E307))=0</formula>
    </cfRule>
  </conditionalFormatting>
  <conditionalFormatting sqref="E308:P308">
    <cfRule type="containsBlanks" dxfId="5100" priority="1401" stopIfTrue="1">
      <formula>LEN(TRIM(E308))=0</formula>
    </cfRule>
    <cfRule type="cellIs" dxfId="5099" priority="1402" stopIfTrue="1" operator="between">
      <formula>80.1</formula>
      <formula>100</formula>
    </cfRule>
    <cfRule type="cellIs" dxfId="5098" priority="1403" stopIfTrue="1" operator="between">
      <formula>35.1</formula>
      <formula>80</formula>
    </cfRule>
    <cfRule type="cellIs" dxfId="5097" priority="1404" stopIfTrue="1" operator="between">
      <formula>14.1</formula>
      <formula>35</formula>
    </cfRule>
    <cfRule type="cellIs" dxfId="5096" priority="1405" stopIfTrue="1" operator="between">
      <formula>5.1</formula>
      <formula>14</formula>
    </cfRule>
    <cfRule type="cellIs" dxfId="5095" priority="1406" stopIfTrue="1" operator="between">
      <formula>0</formula>
      <formula>5</formula>
    </cfRule>
    <cfRule type="containsBlanks" dxfId="5094" priority="1407" stopIfTrue="1">
      <formula>LEN(TRIM(E308))=0</formula>
    </cfRule>
  </conditionalFormatting>
  <conditionalFormatting sqref="E309:P309">
    <cfRule type="containsBlanks" dxfId="5093" priority="1394" stopIfTrue="1">
      <formula>LEN(TRIM(E309))=0</formula>
    </cfRule>
    <cfRule type="cellIs" dxfId="5092" priority="1395" stopIfTrue="1" operator="between">
      <formula>80.1</formula>
      <formula>100</formula>
    </cfRule>
    <cfRule type="cellIs" dxfId="5091" priority="1396" stopIfTrue="1" operator="between">
      <formula>35.1</formula>
      <formula>80</formula>
    </cfRule>
    <cfRule type="cellIs" dxfId="5090" priority="1397" stopIfTrue="1" operator="between">
      <formula>14.1</formula>
      <formula>35</formula>
    </cfRule>
    <cfRule type="cellIs" dxfId="5089" priority="1398" stopIfTrue="1" operator="between">
      <formula>5.1</formula>
      <formula>14</formula>
    </cfRule>
    <cfRule type="cellIs" dxfId="5088" priority="1399" stopIfTrue="1" operator="between">
      <formula>0</formula>
      <formula>5</formula>
    </cfRule>
    <cfRule type="containsBlanks" dxfId="5087" priority="1400" stopIfTrue="1">
      <formula>LEN(TRIM(E309))=0</formula>
    </cfRule>
  </conditionalFormatting>
  <conditionalFormatting sqref="E312:P312">
    <cfRule type="containsBlanks" dxfId="5086" priority="1387" stopIfTrue="1">
      <formula>LEN(TRIM(E312))=0</formula>
    </cfRule>
    <cfRule type="cellIs" dxfId="5085" priority="1388" stopIfTrue="1" operator="between">
      <formula>80.1</formula>
      <formula>100</formula>
    </cfRule>
    <cfRule type="cellIs" dxfId="5084" priority="1389" stopIfTrue="1" operator="between">
      <formula>35.1</formula>
      <formula>80</formula>
    </cfRule>
    <cfRule type="cellIs" dxfId="5083" priority="1390" stopIfTrue="1" operator="between">
      <formula>14.1</formula>
      <formula>35</formula>
    </cfRule>
    <cfRule type="cellIs" dxfId="5082" priority="1391" stopIfTrue="1" operator="between">
      <formula>5.1</formula>
      <formula>14</formula>
    </cfRule>
    <cfRule type="cellIs" dxfId="5081" priority="1392" stopIfTrue="1" operator="between">
      <formula>0</formula>
      <formula>5</formula>
    </cfRule>
    <cfRule type="containsBlanks" dxfId="5080" priority="1393" stopIfTrue="1">
      <formula>LEN(TRIM(E312))=0</formula>
    </cfRule>
  </conditionalFormatting>
  <conditionalFormatting sqref="E313:P313">
    <cfRule type="containsBlanks" dxfId="5079" priority="1380" stopIfTrue="1">
      <formula>LEN(TRIM(E313))=0</formula>
    </cfRule>
    <cfRule type="cellIs" dxfId="5078" priority="1381" stopIfTrue="1" operator="between">
      <formula>80.1</formula>
      <formula>100</formula>
    </cfRule>
    <cfRule type="cellIs" dxfId="5077" priority="1382" stopIfTrue="1" operator="between">
      <formula>35.1</formula>
      <formula>80</formula>
    </cfRule>
    <cfRule type="cellIs" dxfId="5076" priority="1383" stopIfTrue="1" operator="between">
      <formula>14.1</formula>
      <formula>35</formula>
    </cfRule>
    <cfRule type="cellIs" dxfId="5075" priority="1384" stopIfTrue="1" operator="between">
      <formula>5.1</formula>
      <formula>14</formula>
    </cfRule>
    <cfRule type="cellIs" dxfId="5074" priority="1385" stopIfTrue="1" operator="between">
      <formula>0</formula>
      <formula>5</formula>
    </cfRule>
    <cfRule type="containsBlanks" dxfId="5073" priority="1386" stopIfTrue="1">
      <formula>LEN(TRIM(E313))=0</formula>
    </cfRule>
  </conditionalFormatting>
  <conditionalFormatting sqref="E314:P314">
    <cfRule type="containsBlanks" dxfId="5072" priority="1373" stopIfTrue="1">
      <formula>LEN(TRIM(E314))=0</formula>
    </cfRule>
    <cfRule type="cellIs" dxfId="5071" priority="1374" stopIfTrue="1" operator="between">
      <formula>80.1</formula>
      <formula>100</formula>
    </cfRule>
    <cfRule type="cellIs" dxfId="5070" priority="1375" stopIfTrue="1" operator="between">
      <formula>35.1</formula>
      <formula>80</formula>
    </cfRule>
    <cfRule type="cellIs" dxfId="5069" priority="1376" stopIfTrue="1" operator="between">
      <formula>14.1</formula>
      <formula>35</formula>
    </cfRule>
    <cfRule type="cellIs" dxfId="5068" priority="1377" stopIfTrue="1" operator="between">
      <formula>5.1</formula>
      <formula>14</formula>
    </cfRule>
    <cfRule type="cellIs" dxfId="5067" priority="1378" stopIfTrue="1" operator="between">
      <formula>0</formula>
      <formula>5</formula>
    </cfRule>
    <cfRule type="containsBlanks" dxfId="5066" priority="1379" stopIfTrue="1">
      <formula>LEN(TRIM(E314))=0</formula>
    </cfRule>
  </conditionalFormatting>
  <conditionalFormatting sqref="E315:P321">
    <cfRule type="containsBlanks" dxfId="5065" priority="1366" stopIfTrue="1">
      <formula>LEN(TRIM(E315))=0</formula>
    </cfRule>
    <cfRule type="cellIs" dxfId="5064" priority="1367" stopIfTrue="1" operator="between">
      <formula>80.1</formula>
      <formula>100</formula>
    </cfRule>
    <cfRule type="cellIs" dxfId="5063" priority="1368" stopIfTrue="1" operator="between">
      <formula>35.1</formula>
      <formula>80</formula>
    </cfRule>
    <cfRule type="cellIs" dxfId="5062" priority="1369" stopIfTrue="1" operator="between">
      <formula>14.1</formula>
      <formula>35</formula>
    </cfRule>
    <cfRule type="cellIs" dxfId="5061" priority="1370" stopIfTrue="1" operator="between">
      <formula>5.1</formula>
      <formula>14</formula>
    </cfRule>
    <cfRule type="cellIs" dxfId="5060" priority="1371" stopIfTrue="1" operator="between">
      <formula>0</formula>
      <formula>5</formula>
    </cfRule>
    <cfRule type="containsBlanks" dxfId="5059" priority="1372" stopIfTrue="1">
      <formula>LEN(TRIM(E315))=0</formula>
    </cfRule>
  </conditionalFormatting>
  <conditionalFormatting sqref="E322:N327">
    <cfRule type="containsBlanks" dxfId="5058" priority="1359" stopIfTrue="1">
      <formula>LEN(TRIM(E322))=0</formula>
    </cfRule>
    <cfRule type="cellIs" dxfId="5057" priority="1360" stopIfTrue="1" operator="between">
      <formula>80.1</formula>
      <formula>100</formula>
    </cfRule>
    <cfRule type="cellIs" dxfId="5056" priority="1361" stopIfTrue="1" operator="between">
      <formula>35.1</formula>
      <formula>80</formula>
    </cfRule>
    <cfRule type="cellIs" dxfId="5055" priority="1362" stopIfTrue="1" operator="between">
      <formula>14.1</formula>
      <formula>35</formula>
    </cfRule>
    <cfRule type="cellIs" dxfId="5054" priority="1363" stopIfTrue="1" operator="between">
      <formula>5.1</formula>
      <formula>14</formula>
    </cfRule>
    <cfRule type="cellIs" dxfId="5053" priority="1364" stopIfTrue="1" operator="between">
      <formula>0</formula>
      <formula>5</formula>
    </cfRule>
    <cfRule type="containsBlanks" dxfId="5052" priority="1365" stopIfTrue="1">
      <formula>LEN(TRIM(E322))=0</formula>
    </cfRule>
  </conditionalFormatting>
  <conditionalFormatting sqref="E333:P333">
    <cfRule type="containsBlanks" dxfId="5051" priority="1352" stopIfTrue="1">
      <formula>LEN(TRIM(E333))=0</formula>
    </cfRule>
    <cfRule type="cellIs" dxfId="5050" priority="1353" stopIfTrue="1" operator="between">
      <formula>80.1</formula>
      <formula>100</formula>
    </cfRule>
    <cfRule type="cellIs" dxfId="5049" priority="1354" stopIfTrue="1" operator="between">
      <formula>35.1</formula>
      <formula>80</formula>
    </cfRule>
    <cfRule type="cellIs" dxfId="5048" priority="1355" stopIfTrue="1" operator="between">
      <formula>14.1</formula>
      <formula>35</formula>
    </cfRule>
    <cfRule type="cellIs" dxfId="5047" priority="1356" stopIfTrue="1" operator="between">
      <formula>5.1</formula>
      <formula>14</formula>
    </cfRule>
    <cfRule type="cellIs" dxfId="5046" priority="1357" stopIfTrue="1" operator="between">
      <formula>0</formula>
      <formula>5</formula>
    </cfRule>
    <cfRule type="containsBlanks" dxfId="5045" priority="1358" stopIfTrue="1">
      <formula>LEN(TRIM(E333))=0</formula>
    </cfRule>
  </conditionalFormatting>
  <conditionalFormatting sqref="E335:P335">
    <cfRule type="containsBlanks" dxfId="5044" priority="1345" stopIfTrue="1">
      <formula>LEN(TRIM(E335))=0</formula>
    </cfRule>
    <cfRule type="cellIs" dxfId="5043" priority="1346" stopIfTrue="1" operator="between">
      <formula>80.1</formula>
      <formula>100</formula>
    </cfRule>
    <cfRule type="cellIs" dxfId="5042" priority="1347" stopIfTrue="1" operator="between">
      <formula>35.1</formula>
      <formula>80</formula>
    </cfRule>
    <cfRule type="cellIs" dxfId="5041" priority="1348" stopIfTrue="1" operator="between">
      <formula>14.1</formula>
      <formula>35</formula>
    </cfRule>
    <cfRule type="cellIs" dxfId="5040" priority="1349" stopIfTrue="1" operator="between">
      <formula>5.1</formula>
      <formula>14</formula>
    </cfRule>
    <cfRule type="cellIs" dxfId="5039" priority="1350" stopIfTrue="1" operator="between">
      <formula>0</formula>
      <formula>5</formula>
    </cfRule>
    <cfRule type="containsBlanks" dxfId="5038" priority="1351" stopIfTrue="1">
      <formula>LEN(TRIM(E335))=0</formula>
    </cfRule>
  </conditionalFormatting>
  <conditionalFormatting sqref="E341:P341">
    <cfRule type="containsBlanks" dxfId="5037" priority="1338" stopIfTrue="1">
      <formula>LEN(TRIM(E341))=0</formula>
    </cfRule>
    <cfRule type="cellIs" dxfId="5036" priority="1339" stopIfTrue="1" operator="between">
      <formula>80.1</formula>
      <formula>100</formula>
    </cfRule>
    <cfRule type="cellIs" dxfId="5035" priority="1340" stopIfTrue="1" operator="between">
      <formula>35.1</formula>
      <formula>80</formula>
    </cfRule>
    <cfRule type="cellIs" dxfId="5034" priority="1341" stopIfTrue="1" operator="between">
      <formula>14.1</formula>
      <formula>35</formula>
    </cfRule>
    <cfRule type="cellIs" dxfId="5033" priority="1342" stopIfTrue="1" operator="between">
      <formula>5.1</formula>
      <formula>14</formula>
    </cfRule>
    <cfRule type="cellIs" dxfId="5032" priority="1343" stopIfTrue="1" operator="between">
      <formula>0</formula>
      <formula>5</formula>
    </cfRule>
    <cfRule type="containsBlanks" dxfId="5031" priority="1344" stopIfTrue="1">
      <formula>LEN(TRIM(E341))=0</formula>
    </cfRule>
  </conditionalFormatting>
  <conditionalFormatting sqref="E331:P331">
    <cfRule type="containsBlanks" dxfId="5030" priority="1331" stopIfTrue="1">
      <formula>LEN(TRIM(E331))=0</formula>
    </cfRule>
    <cfRule type="cellIs" dxfId="5029" priority="1332" stopIfTrue="1" operator="between">
      <formula>80.1</formula>
      <formula>100</formula>
    </cfRule>
    <cfRule type="cellIs" dxfId="5028" priority="1333" stopIfTrue="1" operator="between">
      <formula>35.1</formula>
      <formula>80</formula>
    </cfRule>
    <cfRule type="cellIs" dxfId="5027" priority="1334" stopIfTrue="1" operator="between">
      <formula>14.1</formula>
      <formula>35</formula>
    </cfRule>
    <cfRule type="cellIs" dxfId="5026" priority="1335" stopIfTrue="1" operator="between">
      <formula>5.1</formula>
      <formula>14</formula>
    </cfRule>
    <cfRule type="cellIs" dxfId="5025" priority="1336" stopIfTrue="1" operator="between">
      <formula>0</formula>
      <formula>5</formula>
    </cfRule>
    <cfRule type="containsBlanks" dxfId="5024" priority="1337" stopIfTrue="1">
      <formula>LEN(TRIM(E331))=0</formula>
    </cfRule>
  </conditionalFormatting>
  <conditionalFormatting sqref="E340:P340">
    <cfRule type="containsBlanks" dxfId="5023" priority="1324" stopIfTrue="1">
      <formula>LEN(TRIM(E340))=0</formula>
    </cfRule>
    <cfRule type="cellIs" dxfId="5022" priority="1325" stopIfTrue="1" operator="between">
      <formula>80.1</formula>
      <formula>100</formula>
    </cfRule>
    <cfRule type="cellIs" dxfId="5021" priority="1326" stopIfTrue="1" operator="between">
      <formula>35.1</formula>
      <formula>80</formula>
    </cfRule>
    <cfRule type="cellIs" dxfId="5020" priority="1327" stopIfTrue="1" operator="between">
      <formula>14.1</formula>
      <formula>35</formula>
    </cfRule>
    <cfRule type="cellIs" dxfId="5019" priority="1328" stopIfTrue="1" operator="between">
      <formula>5.1</formula>
      <formula>14</formula>
    </cfRule>
    <cfRule type="cellIs" dxfId="5018" priority="1329" stopIfTrue="1" operator="between">
      <formula>0</formula>
      <formula>5</formula>
    </cfRule>
    <cfRule type="containsBlanks" dxfId="5017" priority="1330" stopIfTrue="1">
      <formula>LEN(TRIM(E340))=0</formula>
    </cfRule>
  </conditionalFormatting>
  <conditionalFormatting sqref="E337:P337">
    <cfRule type="containsBlanks" dxfId="5016" priority="1317" stopIfTrue="1">
      <formula>LEN(TRIM(E337))=0</formula>
    </cfRule>
    <cfRule type="cellIs" dxfId="5015" priority="1318" stopIfTrue="1" operator="between">
      <formula>80.1</formula>
      <formula>100</formula>
    </cfRule>
    <cfRule type="cellIs" dxfId="5014" priority="1319" stopIfTrue="1" operator="between">
      <formula>35.1</formula>
      <formula>80</formula>
    </cfRule>
    <cfRule type="cellIs" dxfId="5013" priority="1320" stopIfTrue="1" operator="between">
      <formula>14.1</formula>
      <formula>35</formula>
    </cfRule>
    <cfRule type="cellIs" dxfId="5012" priority="1321" stopIfTrue="1" operator="between">
      <formula>5.1</formula>
      <formula>14</formula>
    </cfRule>
    <cfRule type="cellIs" dxfId="5011" priority="1322" stopIfTrue="1" operator="between">
      <formula>0</formula>
      <formula>5</formula>
    </cfRule>
    <cfRule type="containsBlanks" dxfId="5010" priority="1323" stopIfTrue="1">
      <formula>LEN(TRIM(E337))=0</formula>
    </cfRule>
  </conditionalFormatting>
  <conditionalFormatting sqref="K424:P424">
    <cfRule type="containsBlanks" dxfId="5009" priority="414" stopIfTrue="1">
      <formula>LEN(TRIM(K424))=0</formula>
    </cfRule>
    <cfRule type="cellIs" dxfId="5008" priority="415" stopIfTrue="1" operator="between">
      <formula>80.1</formula>
      <formula>100</formula>
    </cfRule>
    <cfRule type="cellIs" dxfId="5007" priority="416" stopIfTrue="1" operator="between">
      <formula>35.1</formula>
      <formula>80</formula>
    </cfRule>
    <cfRule type="cellIs" dxfId="5006" priority="417" stopIfTrue="1" operator="between">
      <formula>14.1</formula>
      <formula>35</formula>
    </cfRule>
    <cfRule type="cellIs" dxfId="5005" priority="418" stopIfTrue="1" operator="between">
      <formula>5.1</formula>
      <formula>14</formula>
    </cfRule>
    <cfRule type="cellIs" dxfId="5004" priority="419" stopIfTrue="1" operator="between">
      <formula>0</formula>
      <formula>5</formula>
    </cfRule>
    <cfRule type="containsBlanks" dxfId="5003" priority="420" stopIfTrue="1">
      <formula>LEN(TRIM(K424))=0</formula>
    </cfRule>
  </conditionalFormatting>
  <conditionalFormatting sqref="E338:P338">
    <cfRule type="containsBlanks" dxfId="5002" priority="1296" stopIfTrue="1">
      <formula>LEN(TRIM(E338))=0</formula>
    </cfRule>
    <cfRule type="cellIs" dxfId="5001" priority="1297" stopIfTrue="1" operator="between">
      <formula>80.1</formula>
      <formula>100</formula>
    </cfRule>
    <cfRule type="cellIs" dxfId="5000" priority="1298" stopIfTrue="1" operator="between">
      <formula>35.1</formula>
      <formula>80</formula>
    </cfRule>
    <cfRule type="cellIs" dxfId="4999" priority="1299" stopIfTrue="1" operator="between">
      <formula>14.1</formula>
      <formula>35</formula>
    </cfRule>
    <cfRule type="cellIs" dxfId="4998" priority="1300" stopIfTrue="1" operator="between">
      <formula>5.1</formula>
      <formula>14</formula>
    </cfRule>
    <cfRule type="cellIs" dxfId="4997" priority="1301" stopIfTrue="1" operator="between">
      <formula>0</formula>
      <formula>5</formula>
    </cfRule>
    <cfRule type="containsBlanks" dxfId="4996" priority="1302" stopIfTrue="1">
      <formula>LEN(TRIM(E338))=0</formula>
    </cfRule>
  </conditionalFormatting>
  <conditionalFormatting sqref="E351:P351">
    <cfRule type="containsBlanks" dxfId="4995" priority="1289" stopIfTrue="1">
      <formula>LEN(TRIM(E351))=0</formula>
    </cfRule>
    <cfRule type="cellIs" dxfId="4994" priority="1290" stopIfTrue="1" operator="between">
      <formula>80.1</formula>
      <formula>100</formula>
    </cfRule>
    <cfRule type="cellIs" dxfId="4993" priority="1291" stopIfTrue="1" operator="between">
      <formula>35.1</formula>
      <formula>80</formula>
    </cfRule>
    <cfRule type="cellIs" dxfId="4992" priority="1292" stopIfTrue="1" operator="between">
      <formula>14.1</formula>
      <formula>35</formula>
    </cfRule>
    <cfRule type="cellIs" dxfId="4991" priority="1293" stopIfTrue="1" operator="between">
      <formula>5.1</formula>
      <formula>14</formula>
    </cfRule>
    <cfRule type="cellIs" dxfId="4990" priority="1294" stopIfTrue="1" operator="between">
      <formula>0</formula>
      <formula>5</formula>
    </cfRule>
    <cfRule type="containsBlanks" dxfId="4989" priority="1295" stopIfTrue="1">
      <formula>LEN(TRIM(E351))=0</formula>
    </cfRule>
  </conditionalFormatting>
  <conditionalFormatting sqref="E329:P329">
    <cfRule type="containsBlanks" dxfId="4988" priority="1282" stopIfTrue="1">
      <formula>LEN(TRIM(E329))=0</formula>
    </cfRule>
    <cfRule type="cellIs" dxfId="4987" priority="1283" stopIfTrue="1" operator="between">
      <formula>80.1</formula>
      <formula>100</formula>
    </cfRule>
    <cfRule type="cellIs" dxfId="4986" priority="1284" stopIfTrue="1" operator="between">
      <formula>35.1</formula>
      <formula>80</formula>
    </cfRule>
    <cfRule type="cellIs" dxfId="4985" priority="1285" stopIfTrue="1" operator="between">
      <formula>14.1</formula>
      <formula>35</formula>
    </cfRule>
    <cfRule type="cellIs" dxfId="4984" priority="1286" stopIfTrue="1" operator="between">
      <formula>5.1</formula>
      <formula>14</formula>
    </cfRule>
    <cfRule type="cellIs" dxfId="4983" priority="1287" stopIfTrue="1" operator="between">
      <formula>0</formula>
      <formula>5</formula>
    </cfRule>
    <cfRule type="containsBlanks" dxfId="4982" priority="1288" stopIfTrue="1">
      <formula>LEN(TRIM(E329))=0</formula>
    </cfRule>
  </conditionalFormatting>
  <conditionalFormatting sqref="E336:P336">
    <cfRule type="containsBlanks" dxfId="4981" priority="1275" stopIfTrue="1">
      <formula>LEN(TRIM(E336))=0</formula>
    </cfRule>
    <cfRule type="cellIs" dxfId="4980" priority="1276" stopIfTrue="1" operator="between">
      <formula>80.1</formula>
      <formula>100</formula>
    </cfRule>
    <cfRule type="cellIs" dxfId="4979" priority="1277" stopIfTrue="1" operator="between">
      <formula>35.1</formula>
      <formula>80</formula>
    </cfRule>
    <cfRule type="cellIs" dxfId="4978" priority="1278" stopIfTrue="1" operator="between">
      <formula>14.1</formula>
      <formula>35</formula>
    </cfRule>
    <cfRule type="cellIs" dxfId="4977" priority="1279" stopIfTrue="1" operator="between">
      <formula>5.1</formula>
      <formula>14</formula>
    </cfRule>
    <cfRule type="cellIs" dxfId="4976" priority="1280" stopIfTrue="1" operator="between">
      <formula>0</formula>
      <formula>5</formula>
    </cfRule>
    <cfRule type="containsBlanks" dxfId="4975" priority="1281" stopIfTrue="1">
      <formula>LEN(TRIM(E336))=0</formula>
    </cfRule>
  </conditionalFormatting>
  <conditionalFormatting sqref="E344:P344">
    <cfRule type="containsBlanks" dxfId="4974" priority="1268" stopIfTrue="1">
      <formula>LEN(TRIM(E344))=0</formula>
    </cfRule>
    <cfRule type="cellIs" dxfId="4973" priority="1269" stopIfTrue="1" operator="between">
      <formula>80.1</formula>
      <formula>100</formula>
    </cfRule>
    <cfRule type="cellIs" dxfId="4972" priority="1270" stopIfTrue="1" operator="between">
      <formula>35.1</formula>
      <formula>80</formula>
    </cfRule>
    <cfRule type="cellIs" dxfId="4971" priority="1271" stopIfTrue="1" operator="between">
      <formula>14.1</formula>
      <formula>35</formula>
    </cfRule>
    <cfRule type="cellIs" dxfId="4970" priority="1272" stopIfTrue="1" operator="between">
      <formula>5.1</formula>
      <formula>14</formula>
    </cfRule>
    <cfRule type="cellIs" dxfId="4969" priority="1273" stopIfTrue="1" operator="between">
      <formula>0</formula>
      <formula>5</formula>
    </cfRule>
    <cfRule type="containsBlanks" dxfId="4968" priority="1274" stopIfTrue="1">
      <formula>LEN(TRIM(E344))=0</formula>
    </cfRule>
  </conditionalFormatting>
  <conditionalFormatting sqref="E334:P334">
    <cfRule type="containsBlanks" dxfId="4967" priority="1254" stopIfTrue="1">
      <formula>LEN(TRIM(E334))=0</formula>
    </cfRule>
    <cfRule type="cellIs" dxfId="4966" priority="1255" stopIfTrue="1" operator="between">
      <formula>80.1</formula>
      <formula>100</formula>
    </cfRule>
    <cfRule type="cellIs" dxfId="4965" priority="1256" stopIfTrue="1" operator="between">
      <formula>35.1</formula>
      <formula>80</formula>
    </cfRule>
    <cfRule type="cellIs" dxfId="4964" priority="1257" stopIfTrue="1" operator="between">
      <formula>14.1</formula>
      <formula>35</formula>
    </cfRule>
    <cfRule type="cellIs" dxfId="4963" priority="1258" stopIfTrue="1" operator="between">
      <formula>5.1</formula>
      <formula>14</formula>
    </cfRule>
    <cfRule type="cellIs" dxfId="4962" priority="1259" stopIfTrue="1" operator="between">
      <formula>0</formula>
      <formula>5</formula>
    </cfRule>
    <cfRule type="containsBlanks" dxfId="4961" priority="1260" stopIfTrue="1">
      <formula>LEN(TRIM(E334))=0</formula>
    </cfRule>
  </conditionalFormatting>
  <conditionalFormatting sqref="E328:P328">
    <cfRule type="containsBlanks" dxfId="4960" priority="1247" stopIfTrue="1">
      <formula>LEN(TRIM(E328))=0</formula>
    </cfRule>
    <cfRule type="cellIs" dxfId="4959" priority="1248" stopIfTrue="1" operator="between">
      <formula>80.1</formula>
      <formula>100</formula>
    </cfRule>
    <cfRule type="cellIs" dxfId="4958" priority="1249" stopIfTrue="1" operator="between">
      <formula>35.1</formula>
      <formula>80</formula>
    </cfRule>
    <cfRule type="cellIs" dxfId="4957" priority="1250" stopIfTrue="1" operator="between">
      <formula>14.1</formula>
      <formula>35</formula>
    </cfRule>
    <cfRule type="cellIs" dxfId="4956" priority="1251" stopIfTrue="1" operator="between">
      <formula>5.1</formula>
      <formula>14</formula>
    </cfRule>
    <cfRule type="cellIs" dxfId="4955" priority="1252" stopIfTrue="1" operator="between">
      <formula>0</formula>
      <formula>5</formula>
    </cfRule>
    <cfRule type="containsBlanks" dxfId="4954" priority="1253" stopIfTrue="1">
      <formula>LEN(TRIM(E328))=0</formula>
    </cfRule>
  </conditionalFormatting>
  <conditionalFormatting sqref="E352:P352">
    <cfRule type="containsBlanks" dxfId="4953" priority="1240" stopIfTrue="1">
      <formula>LEN(TRIM(E352))=0</formula>
    </cfRule>
    <cfRule type="cellIs" dxfId="4952" priority="1241" stopIfTrue="1" operator="between">
      <formula>80.1</formula>
      <formula>100</formula>
    </cfRule>
    <cfRule type="cellIs" dxfId="4951" priority="1242" stopIfTrue="1" operator="between">
      <formula>35.1</formula>
      <formula>80</formula>
    </cfRule>
    <cfRule type="cellIs" dxfId="4950" priority="1243" stopIfTrue="1" operator="between">
      <formula>14.1</formula>
      <formula>35</formula>
    </cfRule>
    <cfRule type="cellIs" dxfId="4949" priority="1244" stopIfTrue="1" operator="between">
      <formula>5.1</formula>
      <formula>14</formula>
    </cfRule>
    <cfRule type="cellIs" dxfId="4948" priority="1245" stopIfTrue="1" operator="between">
      <formula>0</formula>
      <formula>5</formula>
    </cfRule>
    <cfRule type="containsBlanks" dxfId="4947" priority="1246" stopIfTrue="1">
      <formula>LEN(TRIM(E352))=0</formula>
    </cfRule>
  </conditionalFormatting>
  <conditionalFormatting sqref="E348:P348">
    <cfRule type="containsBlanks" dxfId="4946" priority="1233" stopIfTrue="1">
      <formula>LEN(TRIM(E348))=0</formula>
    </cfRule>
    <cfRule type="cellIs" dxfId="4945" priority="1234" stopIfTrue="1" operator="between">
      <formula>80.1</formula>
      <formula>100</formula>
    </cfRule>
    <cfRule type="cellIs" dxfId="4944" priority="1235" stopIfTrue="1" operator="between">
      <formula>35.1</formula>
      <formula>80</formula>
    </cfRule>
    <cfRule type="cellIs" dxfId="4943" priority="1236" stopIfTrue="1" operator="between">
      <formula>14.1</formula>
      <formula>35</formula>
    </cfRule>
    <cfRule type="cellIs" dxfId="4942" priority="1237" stopIfTrue="1" operator="between">
      <formula>5.1</formula>
      <formula>14</formula>
    </cfRule>
    <cfRule type="cellIs" dxfId="4941" priority="1238" stopIfTrue="1" operator="between">
      <formula>0</formula>
      <formula>5</formula>
    </cfRule>
    <cfRule type="containsBlanks" dxfId="4940" priority="1239" stopIfTrue="1">
      <formula>LEN(TRIM(E348))=0</formula>
    </cfRule>
  </conditionalFormatting>
  <conditionalFormatting sqref="E346:P346">
    <cfRule type="containsBlanks" dxfId="4939" priority="1226" stopIfTrue="1">
      <formula>LEN(TRIM(E346))=0</formula>
    </cfRule>
    <cfRule type="cellIs" dxfId="4938" priority="1227" stopIfTrue="1" operator="between">
      <formula>80.1</formula>
      <formula>100</formula>
    </cfRule>
    <cfRule type="cellIs" dxfId="4937" priority="1228" stopIfTrue="1" operator="between">
      <formula>35.1</formula>
      <formula>80</formula>
    </cfRule>
    <cfRule type="cellIs" dxfId="4936" priority="1229" stopIfTrue="1" operator="between">
      <formula>14.1</formula>
      <formula>35</formula>
    </cfRule>
    <cfRule type="cellIs" dxfId="4935" priority="1230" stopIfTrue="1" operator="between">
      <formula>5.1</formula>
      <formula>14</formula>
    </cfRule>
    <cfRule type="cellIs" dxfId="4934" priority="1231" stopIfTrue="1" operator="between">
      <formula>0</formula>
      <formula>5</formula>
    </cfRule>
    <cfRule type="containsBlanks" dxfId="4933" priority="1232" stopIfTrue="1">
      <formula>LEN(TRIM(E346))=0</formula>
    </cfRule>
  </conditionalFormatting>
  <conditionalFormatting sqref="E347:P347">
    <cfRule type="containsBlanks" dxfId="4932" priority="1219" stopIfTrue="1">
      <formula>LEN(TRIM(E347))=0</formula>
    </cfRule>
    <cfRule type="cellIs" dxfId="4931" priority="1220" stopIfTrue="1" operator="between">
      <formula>80.1</formula>
      <formula>100</formula>
    </cfRule>
    <cfRule type="cellIs" dxfId="4930" priority="1221" stopIfTrue="1" operator="between">
      <formula>35.1</formula>
      <formula>80</formula>
    </cfRule>
    <cfRule type="cellIs" dxfId="4929" priority="1222" stopIfTrue="1" operator="between">
      <formula>14.1</formula>
      <formula>35</formula>
    </cfRule>
    <cfRule type="cellIs" dxfId="4928" priority="1223" stopIfTrue="1" operator="between">
      <formula>5.1</formula>
      <formula>14</formula>
    </cfRule>
    <cfRule type="cellIs" dxfId="4927" priority="1224" stopIfTrue="1" operator="between">
      <formula>0</formula>
      <formula>5</formula>
    </cfRule>
    <cfRule type="containsBlanks" dxfId="4926" priority="1225" stopIfTrue="1">
      <formula>LEN(TRIM(E347))=0</formula>
    </cfRule>
  </conditionalFormatting>
  <conditionalFormatting sqref="E330:P330">
    <cfRule type="containsBlanks" dxfId="4925" priority="1212" stopIfTrue="1">
      <formula>LEN(TRIM(E330))=0</formula>
    </cfRule>
    <cfRule type="cellIs" dxfId="4924" priority="1213" stopIfTrue="1" operator="between">
      <formula>80.1</formula>
      <formula>100</formula>
    </cfRule>
    <cfRule type="cellIs" dxfId="4923" priority="1214" stopIfTrue="1" operator="between">
      <formula>35.1</formula>
      <formula>80</formula>
    </cfRule>
    <cfRule type="cellIs" dxfId="4922" priority="1215" stopIfTrue="1" operator="between">
      <formula>14.1</formula>
      <formula>35</formula>
    </cfRule>
    <cfRule type="cellIs" dxfId="4921" priority="1216" stopIfTrue="1" operator="between">
      <formula>5.1</formula>
      <formula>14</formula>
    </cfRule>
    <cfRule type="cellIs" dxfId="4920" priority="1217" stopIfTrue="1" operator="between">
      <formula>0</formula>
      <formula>5</formula>
    </cfRule>
    <cfRule type="containsBlanks" dxfId="4919" priority="1218" stopIfTrue="1">
      <formula>LEN(TRIM(E330))=0</formula>
    </cfRule>
  </conditionalFormatting>
  <conditionalFormatting sqref="E350:P350">
    <cfRule type="containsBlanks" dxfId="4918" priority="1205" stopIfTrue="1">
      <formula>LEN(TRIM(E350))=0</formula>
    </cfRule>
    <cfRule type="cellIs" dxfId="4917" priority="1206" stopIfTrue="1" operator="between">
      <formula>80.1</formula>
      <formula>100</formula>
    </cfRule>
    <cfRule type="cellIs" dxfId="4916" priority="1207" stopIfTrue="1" operator="between">
      <formula>35.1</formula>
      <formula>80</formula>
    </cfRule>
    <cfRule type="cellIs" dxfId="4915" priority="1208" stopIfTrue="1" operator="between">
      <formula>14.1</formula>
      <formula>35</formula>
    </cfRule>
    <cfRule type="cellIs" dxfId="4914" priority="1209" stopIfTrue="1" operator="between">
      <formula>5.1</formula>
      <formula>14</formula>
    </cfRule>
    <cfRule type="cellIs" dxfId="4913" priority="1210" stopIfTrue="1" operator="between">
      <formula>0</formula>
      <formula>5</formula>
    </cfRule>
    <cfRule type="containsBlanks" dxfId="4912" priority="1211" stopIfTrue="1">
      <formula>LEN(TRIM(E350))=0</formula>
    </cfRule>
  </conditionalFormatting>
  <conditionalFormatting sqref="E349:P349">
    <cfRule type="containsBlanks" dxfId="4911" priority="1198" stopIfTrue="1">
      <formula>LEN(TRIM(E349))=0</formula>
    </cfRule>
    <cfRule type="cellIs" dxfId="4910" priority="1199" stopIfTrue="1" operator="between">
      <formula>80.1</formula>
      <formula>100</formula>
    </cfRule>
    <cfRule type="cellIs" dxfId="4909" priority="1200" stopIfTrue="1" operator="between">
      <formula>35.1</formula>
      <formula>80</formula>
    </cfRule>
    <cfRule type="cellIs" dxfId="4908" priority="1201" stopIfTrue="1" operator="between">
      <formula>14.1</formula>
      <formula>35</formula>
    </cfRule>
    <cfRule type="cellIs" dxfId="4907" priority="1202" stopIfTrue="1" operator="between">
      <formula>5.1</formula>
      <formula>14</formula>
    </cfRule>
    <cfRule type="cellIs" dxfId="4906" priority="1203" stopIfTrue="1" operator="between">
      <formula>0</formula>
      <formula>5</formula>
    </cfRule>
    <cfRule type="containsBlanks" dxfId="4905" priority="1204" stopIfTrue="1">
      <formula>LEN(TRIM(E349))=0</formula>
    </cfRule>
  </conditionalFormatting>
  <conditionalFormatting sqref="E345:P345">
    <cfRule type="containsBlanks" dxfId="4904" priority="1191" stopIfTrue="1">
      <formula>LEN(TRIM(E345))=0</formula>
    </cfRule>
    <cfRule type="cellIs" dxfId="4903" priority="1192" stopIfTrue="1" operator="between">
      <formula>80.1</formula>
      <formula>100</formula>
    </cfRule>
    <cfRule type="cellIs" dxfId="4902" priority="1193" stopIfTrue="1" operator="between">
      <formula>35.1</formula>
      <formula>80</formula>
    </cfRule>
    <cfRule type="cellIs" dxfId="4901" priority="1194" stopIfTrue="1" operator="between">
      <formula>14.1</formula>
      <formula>35</formula>
    </cfRule>
    <cfRule type="cellIs" dxfId="4900" priority="1195" stopIfTrue="1" operator="between">
      <formula>5.1</formula>
      <formula>14</formula>
    </cfRule>
    <cfRule type="cellIs" dxfId="4899" priority="1196" stopIfTrue="1" operator="between">
      <formula>0</formula>
      <formula>5</formula>
    </cfRule>
    <cfRule type="containsBlanks" dxfId="4898" priority="1197" stopIfTrue="1">
      <formula>LEN(TRIM(E345))=0</formula>
    </cfRule>
  </conditionalFormatting>
  <conditionalFormatting sqref="E343:P343">
    <cfRule type="containsBlanks" dxfId="4897" priority="1184" stopIfTrue="1">
      <formula>LEN(TRIM(E343))=0</formula>
    </cfRule>
    <cfRule type="cellIs" dxfId="4896" priority="1185" stopIfTrue="1" operator="between">
      <formula>80.1</formula>
      <formula>100</formula>
    </cfRule>
    <cfRule type="cellIs" dxfId="4895" priority="1186" stopIfTrue="1" operator="between">
      <formula>35.1</formula>
      <formula>80</formula>
    </cfRule>
    <cfRule type="cellIs" dxfId="4894" priority="1187" stopIfTrue="1" operator="between">
      <formula>14.1</formula>
      <formula>35</formula>
    </cfRule>
    <cfRule type="cellIs" dxfId="4893" priority="1188" stopIfTrue="1" operator="between">
      <formula>5.1</formula>
      <formula>14</formula>
    </cfRule>
    <cfRule type="cellIs" dxfId="4892" priority="1189" stopIfTrue="1" operator="between">
      <formula>0</formula>
      <formula>5</formula>
    </cfRule>
    <cfRule type="containsBlanks" dxfId="4891" priority="1190" stopIfTrue="1">
      <formula>LEN(TRIM(E343))=0</formula>
    </cfRule>
  </conditionalFormatting>
  <conditionalFormatting sqref="E473:P473">
    <cfRule type="containsBlanks" dxfId="4890" priority="253" stopIfTrue="1">
      <formula>LEN(TRIM(E473))=0</formula>
    </cfRule>
    <cfRule type="cellIs" dxfId="4889" priority="254" stopIfTrue="1" operator="between">
      <formula>80.1</formula>
      <formula>100</formula>
    </cfRule>
    <cfRule type="cellIs" dxfId="4888" priority="255" stopIfTrue="1" operator="between">
      <formula>35.1</formula>
      <formula>80</formula>
    </cfRule>
    <cfRule type="cellIs" dxfId="4887" priority="256" stopIfTrue="1" operator="between">
      <formula>14.1</formula>
      <formula>35</formula>
    </cfRule>
    <cfRule type="cellIs" dxfId="4886" priority="257" stopIfTrue="1" operator="between">
      <formula>5.1</formula>
      <formula>14</formula>
    </cfRule>
    <cfRule type="cellIs" dxfId="4885" priority="258" stopIfTrue="1" operator="between">
      <formula>0</formula>
      <formula>5</formula>
    </cfRule>
    <cfRule type="containsBlanks" dxfId="4884" priority="259" stopIfTrue="1">
      <formula>LEN(TRIM(E473))=0</formula>
    </cfRule>
  </conditionalFormatting>
  <conditionalFormatting sqref="E353:P364 H370:P370 E370:F370 E371:P373 E369:P369 E365:E368">
    <cfRule type="containsBlanks" dxfId="4883" priority="1170" stopIfTrue="1">
      <formula>LEN(TRIM(E353))=0</formula>
    </cfRule>
    <cfRule type="cellIs" dxfId="4882" priority="1171" stopIfTrue="1" operator="between">
      <formula>80.1</formula>
      <formula>100</formula>
    </cfRule>
    <cfRule type="cellIs" dxfId="4881" priority="1172" stopIfTrue="1" operator="between">
      <formula>35.1</formula>
      <formula>80</formula>
    </cfRule>
    <cfRule type="cellIs" dxfId="4880" priority="1173" stopIfTrue="1" operator="between">
      <formula>14.1</formula>
      <formula>35</formula>
    </cfRule>
    <cfRule type="cellIs" dxfId="4879" priority="1174" stopIfTrue="1" operator="between">
      <formula>5.1</formula>
      <formula>14</formula>
    </cfRule>
    <cfRule type="cellIs" dxfId="4878" priority="1175" stopIfTrue="1" operator="between">
      <formula>0</formula>
      <formula>5</formula>
    </cfRule>
    <cfRule type="containsBlanks" dxfId="4877" priority="1176" stopIfTrue="1">
      <formula>LEN(TRIM(E353))=0</formula>
    </cfRule>
  </conditionalFormatting>
  <conditionalFormatting sqref="E375:P380 E388:P388 H381:P387">
    <cfRule type="containsBlanks" dxfId="4876" priority="1163" stopIfTrue="1">
      <formula>LEN(TRIM(E375))=0</formula>
    </cfRule>
    <cfRule type="cellIs" dxfId="4875" priority="1164" stopIfTrue="1" operator="between">
      <formula>80.1</formula>
      <formula>100</formula>
    </cfRule>
    <cfRule type="cellIs" dxfId="4874" priority="1165" stopIfTrue="1" operator="between">
      <formula>35.1</formula>
      <formula>80</formula>
    </cfRule>
    <cfRule type="cellIs" dxfId="4873" priority="1166" stopIfTrue="1" operator="between">
      <formula>14.1</formula>
      <formula>35</formula>
    </cfRule>
    <cfRule type="cellIs" dxfId="4872" priority="1167" stopIfTrue="1" operator="between">
      <formula>5.1</formula>
      <formula>14</formula>
    </cfRule>
    <cfRule type="cellIs" dxfId="4871" priority="1168" stopIfTrue="1" operator="between">
      <formula>0</formula>
      <formula>5</formula>
    </cfRule>
    <cfRule type="containsBlanks" dxfId="4870" priority="1169" stopIfTrue="1">
      <formula>LEN(TRIM(E375))=0</formula>
    </cfRule>
  </conditionalFormatting>
  <conditionalFormatting sqref="E390:P391">
    <cfRule type="containsBlanks" dxfId="4869" priority="1156" stopIfTrue="1">
      <formula>LEN(TRIM(E390))=0</formula>
    </cfRule>
    <cfRule type="cellIs" dxfId="4868" priority="1157" stopIfTrue="1" operator="between">
      <formula>80.1</formula>
      <formula>100</formula>
    </cfRule>
    <cfRule type="cellIs" dxfId="4867" priority="1158" stopIfTrue="1" operator="between">
      <formula>35.1</formula>
      <formula>80</formula>
    </cfRule>
    <cfRule type="cellIs" dxfId="4866" priority="1159" stopIfTrue="1" operator="between">
      <formula>14.1</formula>
      <formula>35</formula>
    </cfRule>
    <cfRule type="cellIs" dxfId="4865" priority="1160" stopIfTrue="1" operator="between">
      <formula>5.1</formula>
      <formula>14</formula>
    </cfRule>
    <cfRule type="cellIs" dxfId="4864" priority="1161" stopIfTrue="1" operator="between">
      <formula>0</formula>
      <formula>5</formula>
    </cfRule>
    <cfRule type="containsBlanks" dxfId="4863" priority="1162" stopIfTrue="1">
      <formula>LEN(TRIM(E390))=0</formula>
    </cfRule>
  </conditionalFormatting>
  <conditionalFormatting sqref="E393:P394">
    <cfRule type="containsBlanks" dxfId="4862" priority="1149" stopIfTrue="1">
      <formula>LEN(TRIM(E393))=0</formula>
    </cfRule>
    <cfRule type="cellIs" dxfId="4861" priority="1150" stopIfTrue="1" operator="between">
      <formula>80.1</formula>
      <formula>100</formula>
    </cfRule>
    <cfRule type="cellIs" dxfId="4860" priority="1151" stopIfTrue="1" operator="between">
      <formula>35.1</formula>
      <formula>80</formula>
    </cfRule>
    <cfRule type="cellIs" dxfId="4859" priority="1152" stopIfTrue="1" operator="between">
      <formula>14.1</formula>
      <formula>35</formula>
    </cfRule>
    <cfRule type="cellIs" dxfId="4858" priority="1153" stopIfTrue="1" operator="between">
      <formula>5.1</formula>
      <formula>14</formula>
    </cfRule>
    <cfRule type="cellIs" dxfId="4857" priority="1154" stopIfTrue="1" operator="between">
      <formula>0</formula>
      <formula>5</formula>
    </cfRule>
    <cfRule type="containsBlanks" dxfId="4856" priority="1155" stopIfTrue="1">
      <formula>LEN(TRIM(E393))=0</formula>
    </cfRule>
  </conditionalFormatting>
  <conditionalFormatting sqref="E332:P332">
    <cfRule type="containsBlanks" dxfId="4855" priority="1142" stopIfTrue="1">
      <formula>LEN(TRIM(E332))=0</formula>
    </cfRule>
    <cfRule type="cellIs" dxfId="4854" priority="1143" stopIfTrue="1" operator="between">
      <formula>80.1</formula>
      <formula>100</formula>
    </cfRule>
    <cfRule type="cellIs" dxfId="4853" priority="1144" stopIfTrue="1" operator="between">
      <formula>35.1</formula>
      <formula>80</formula>
    </cfRule>
    <cfRule type="cellIs" dxfId="4852" priority="1145" stopIfTrue="1" operator="between">
      <formula>14.1</formula>
      <formula>35</formula>
    </cfRule>
    <cfRule type="cellIs" dxfId="4851" priority="1146" stopIfTrue="1" operator="between">
      <formula>5.1</formula>
      <formula>14</formula>
    </cfRule>
    <cfRule type="cellIs" dxfId="4850" priority="1147" stopIfTrue="1" operator="between">
      <formula>0</formula>
      <formula>5</formula>
    </cfRule>
    <cfRule type="containsBlanks" dxfId="4849" priority="1148" stopIfTrue="1">
      <formula>LEN(TRIM(E332))=0</formula>
    </cfRule>
  </conditionalFormatting>
  <conditionalFormatting sqref="E339:P339">
    <cfRule type="containsBlanks" dxfId="4848" priority="1135" stopIfTrue="1">
      <formula>LEN(TRIM(E339))=0</formula>
    </cfRule>
    <cfRule type="cellIs" dxfId="4847" priority="1136" stopIfTrue="1" operator="between">
      <formula>80.1</formula>
      <formula>100</formula>
    </cfRule>
    <cfRule type="cellIs" dxfId="4846" priority="1137" stopIfTrue="1" operator="between">
      <formula>35.1</formula>
      <formula>80</formula>
    </cfRule>
    <cfRule type="cellIs" dxfId="4845" priority="1138" stopIfTrue="1" operator="between">
      <formula>14.1</formula>
      <formula>35</formula>
    </cfRule>
    <cfRule type="cellIs" dxfId="4844" priority="1139" stopIfTrue="1" operator="between">
      <formula>5.1</formula>
      <formula>14</formula>
    </cfRule>
    <cfRule type="cellIs" dxfId="4843" priority="1140" stopIfTrue="1" operator="between">
      <formula>0</formula>
      <formula>5</formula>
    </cfRule>
    <cfRule type="containsBlanks" dxfId="4842" priority="1141" stopIfTrue="1">
      <formula>LEN(TRIM(E339))=0</formula>
    </cfRule>
  </conditionalFormatting>
  <conditionalFormatting sqref="E403:P403 E399:L399 N399:P399 E400:K400 M400:P400 E401:L401 N401:P401 E410:P411">
    <cfRule type="containsBlanks" dxfId="4841" priority="1128" stopIfTrue="1">
      <formula>LEN(TRIM(E399))=0</formula>
    </cfRule>
    <cfRule type="cellIs" dxfId="4840" priority="1129" stopIfTrue="1" operator="between">
      <formula>80.1</formula>
      <formula>100</formula>
    </cfRule>
    <cfRule type="cellIs" dxfId="4839" priority="1130" stopIfTrue="1" operator="between">
      <formula>35.1</formula>
      <formula>80</formula>
    </cfRule>
    <cfRule type="cellIs" dxfId="4838" priority="1131" stopIfTrue="1" operator="between">
      <formula>14.1</formula>
      <formula>35</formula>
    </cfRule>
    <cfRule type="cellIs" dxfId="4837" priority="1132" stopIfTrue="1" operator="between">
      <formula>5.1</formula>
      <formula>14</formula>
    </cfRule>
    <cfRule type="cellIs" dxfId="4836" priority="1133" stopIfTrue="1" operator="between">
      <formula>0</formula>
      <formula>5</formula>
    </cfRule>
    <cfRule type="containsBlanks" dxfId="4835" priority="1134" stopIfTrue="1">
      <formula>LEN(TRIM(E399))=0</formula>
    </cfRule>
  </conditionalFormatting>
  <conditionalFormatting sqref="E395">
    <cfRule type="containsBlanks" dxfId="4834" priority="1121" stopIfTrue="1">
      <formula>LEN(TRIM(E395))=0</formula>
    </cfRule>
    <cfRule type="cellIs" dxfId="4833" priority="1122" stopIfTrue="1" operator="between">
      <formula>79.1</formula>
      <formula>100</formula>
    </cfRule>
    <cfRule type="cellIs" dxfId="4832" priority="1123" stopIfTrue="1" operator="between">
      <formula>34.1</formula>
      <formula>79</formula>
    </cfRule>
    <cfRule type="cellIs" dxfId="4831" priority="1124" stopIfTrue="1" operator="between">
      <formula>13.1</formula>
      <formula>34</formula>
    </cfRule>
    <cfRule type="cellIs" dxfId="4830" priority="1125" stopIfTrue="1" operator="between">
      <formula>5.1</formula>
      <formula>13</formula>
    </cfRule>
    <cfRule type="cellIs" dxfId="4829" priority="1126" stopIfTrue="1" operator="between">
      <formula>0</formula>
      <formula>5</formula>
    </cfRule>
    <cfRule type="containsBlanks" dxfId="4828" priority="1127" stopIfTrue="1">
      <formula>LEN(TRIM(E395))=0</formula>
    </cfRule>
  </conditionalFormatting>
  <conditionalFormatting sqref="F395:J395">
    <cfRule type="containsBlanks" dxfId="4827" priority="1114" stopIfTrue="1">
      <formula>LEN(TRIM(F395))=0</formula>
    </cfRule>
    <cfRule type="cellIs" dxfId="4826" priority="1115" stopIfTrue="1" operator="between">
      <formula>79.1</formula>
      <formula>100</formula>
    </cfRule>
    <cfRule type="cellIs" dxfId="4825" priority="1116" stopIfTrue="1" operator="between">
      <formula>34.1</formula>
      <formula>79</formula>
    </cfRule>
    <cfRule type="cellIs" dxfId="4824" priority="1117" stopIfTrue="1" operator="between">
      <formula>13.1</formula>
      <formula>34</formula>
    </cfRule>
    <cfRule type="cellIs" dxfId="4823" priority="1118" stopIfTrue="1" operator="between">
      <formula>5.1</formula>
      <formula>13</formula>
    </cfRule>
    <cfRule type="cellIs" dxfId="4822" priority="1119" stopIfTrue="1" operator="between">
      <formula>0</formula>
      <formula>5</formula>
    </cfRule>
    <cfRule type="containsBlanks" dxfId="4821" priority="1120" stopIfTrue="1">
      <formula>LEN(TRIM(F395))=0</formula>
    </cfRule>
  </conditionalFormatting>
  <conditionalFormatting sqref="K395:P395">
    <cfRule type="containsBlanks" dxfId="4820" priority="1107" stopIfTrue="1">
      <formula>LEN(TRIM(K395))=0</formula>
    </cfRule>
    <cfRule type="cellIs" dxfId="4819" priority="1108" stopIfTrue="1" operator="between">
      <formula>79.1</formula>
      <formula>100</formula>
    </cfRule>
    <cfRule type="cellIs" dxfId="4818" priority="1109" stopIfTrue="1" operator="between">
      <formula>34.1</formula>
      <formula>79</formula>
    </cfRule>
    <cfRule type="cellIs" dxfId="4817" priority="1110" stopIfTrue="1" operator="between">
      <formula>13.1</formula>
      <formula>34</formula>
    </cfRule>
    <cfRule type="cellIs" dxfId="4816" priority="1111" stopIfTrue="1" operator="between">
      <formula>5.1</formula>
      <formula>13</formula>
    </cfRule>
    <cfRule type="cellIs" dxfId="4815" priority="1112" stopIfTrue="1" operator="between">
      <formula>0</formula>
      <formula>5</formula>
    </cfRule>
    <cfRule type="containsBlanks" dxfId="4814" priority="1113" stopIfTrue="1">
      <formula>LEN(TRIM(K395))=0</formula>
    </cfRule>
  </conditionalFormatting>
  <conditionalFormatting sqref="P396">
    <cfRule type="containsBlanks" dxfId="4813" priority="1100" stopIfTrue="1">
      <formula>LEN(TRIM(P396))=0</formula>
    </cfRule>
    <cfRule type="cellIs" dxfId="4812" priority="1101" stopIfTrue="1" operator="between">
      <formula>79.1</formula>
      <formula>100</formula>
    </cfRule>
    <cfRule type="cellIs" dxfId="4811" priority="1102" stopIfTrue="1" operator="between">
      <formula>34.1</formula>
      <formula>79</formula>
    </cfRule>
    <cfRule type="cellIs" dxfId="4810" priority="1103" stopIfTrue="1" operator="between">
      <formula>13.1</formula>
      <formula>34</formula>
    </cfRule>
    <cfRule type="cellIs" dxfId="4809" priority="1104" stopIfTrue="1" operator="between">
      <formula>5.1</formula>
      <formula>13</formula>
    </cfRule>
    <cfRule type="cellIs" dxfId="4808" priority="1105" stopIfTrue="1" operator="between">
      <formula>0</formula>
      <formula>5</formula>
    </cfRule>
    <cfRule type="containsBlanks" dxfId="4807" priority="1106" stopIfTrue="1">
      <formula>LEN(TRIM(P396))=0</formula>
    </cfRule>
  </conditionalFormatting>
  <conditionalFormatting sqref="K396">
    <cfRule type="containsBlanks" dxfId="4806" priority="1093" stopIfTrue="1">
      <formula>LEN(TRIM(K396))=0</formula>
    </cfRule>
    <cfRule type="cellIs" dxfId="4805" priority="1094" stopIfTrue="1" operator="between">
      <formula>79.1</formula>
      <formula>100</formula>
    </cfRule>
    <cfRule type="cellIs" dxfId="4804" priority="1095" stopIfTrue="1" operator="between">
      <formula>34.1</formula>
      <formula>79</formula>
    </cfRule>
    <cfRule type="cellIs" dxfId="4803" priority="1096" stopIfTrue="1" operator="between">
      <formula>13.1</formula>
      <formula>34</formula>
    </cfRule>
    <cfRule type="cellIs" dxfId="4802" priority="1097" stopIfTrue="1" operator="between">
      <formula>5.1</formula>
      <formula>13</formula>
    </cfRule>
    <cfRule type="cellIs" dxfId="4801" priority="1098" stopIfTrue="1" operator="between">
      <formula>0</formula>
      <formula>5</formula>
    </cfRule>
    <cfRule type="containsBlanks" dxfId="4800" priority="1099" stopIfTrue="1">
      <formula>LEN(TRIM(K396))=0</formula>
    </cfRule>
  </conditionalFormatting>
  <conditionalFormatting sqref="L396">
    <cfRule type="containsBlanks" dxfId="4799" priority="1086" stopIfTrue="1">
      <formula>LEN(TRIM(L396))=0</formula>
    </cfRule>
    <cfRule type="cellIs" dxfId="4798" priority="1087" stopIfTrue="1" operator="between">
      <formula>79.1</formula>
      <formula>100</formula>
    </cfRule>
    <cfRule type="cellIs" dxfId="4797" priority="1088" stopIfTrue="1" operator="between">
      <formula>34.1</formula>
      <formula>79</formula>
    </cfRule>
    <cfRule type="cellIs" dxfId="4796" priority="1089" stopIfTrue="1" operator="between">
      <formula>13.1</formula>
      <formula>34</formula>
    </cfRule>
    <cfRule type="cellIs" dxfId="4795" priority="1090" stopIfTrue="1" operator="between">
      <formula>5.1</formula>
      <formula>13</formula>
    </cfRule>
    <cfRule type="cellIs" dxfId="4794" priority="1091" stopIfTrue="1" operator="between">
      <formula>0</formula>
      <formula>5</formula>
    </cfRule>
    <cfRule type="containsBlanks" dxfId="4793" priority="1092" stopIfTrue="1">
      <formula>LEN(TRIM(L396))=0</formula>
    </cfRule>
  </conditionalFormatting>
  <conditionalFormatting sqref="M396">
    <cfRule type="containsBlanks" dxfId="4792" priority="1079" stopIfTrue="1">
      <formula>LEN(TRIM(M396))=0</formula>
    </cfRule>
    <cfRule type="cellIs" dxfId="4791" priority="1080" stopIfTrue="1" operator="between">
      <formula>79.1</formula>
      <formula>100</formula>
    </cfRule>
    <cfRule type="cellIs" dxfId="4790" priority="1081" stopIfTrue="1" operator="between">
      <formula>34.1</formula>
      <formula>79</formula>
    </cfRule>
    <cfRule type="cellIs" dxfId="4789" priority="1082" stopIfTrue="1" operator="between">
      <formula>13.1</formula>
      <formula>34</formula>
    </cfRule>
    <cfRule type="cellIs" dxfId="4788" priority="1083" stopIfTrue="1" operator="between">
      <formula>5.1</formula>
      <formula>13</formula>
    </cfRule>
    <cfRule type="cellIs" dxfId="4787" priority="1084" stopIfTrue="1" operator="between">
      <formula>0</formula>
      <formula>5</formula>
    </cfRule>
    <cfRule type="containsBlanks" dxfId="4786" priority="1085" stopIfTrue="1">
      <formula>LEN(TRIM(M396))=0</formula>
    </cfRule>
  </conditionalFormatting>
  <conditionalFormatting sqref="N396">
    <cfRule type="containsBlanks" dxfId="4785" priority="1072" stopIfTrue="1">
      <formula>LEN(TRIM(N396))=0</formula>
    </cfRule>
    <cfRule type="cellIs" dxfId="4784" priority="1073" stopIfTrue="1" operator="between">
      <formula>79.1</formula>
      <formula>100</formula>
    </cfRule>
    <cfRule type="cellIs" dxfId="4783" priority="1074" stopIfTrue="1" operator="between">
      <formula>34.1</formula>
      <formula>79</formula>
    </cfRule>
    <cfRule type="cellIs" dxfId="4782" priority="1075" stopIfTrue="1" operator="between">
      <formula>13.1</formula>
      <formula>34</formula>
    </cfRule>
    <cfRule type="cellIs" dxfId="4781" priority="1076" stopIfTrue="1" operator="between">
      <formula>5.1</formula>
      <formula>13</formula>
    </cfRule>
    <cfRule type="cellIs" dxfId="4780" priority="1077" stopIfTrue="1" operator="between">
      <formula>0</formula>
      <formula>5</formula>
    </cfRule>
    <cfRule type="containsBlanks" dxfId="4779" priority="1078" stopIfTrue="1">
      <formula>LEN(TRIM(N396))=0</formula>
    </cfRule>
  </conditionalFormatting>
  <conditionalFormatting sqref="O396">
    <cfRule type="containsBlanks" dxfId="4778" priority="1065" stopIfTrue="1">
      <formula>LEN(TRIM(O396))=0</formula>
    </cfRule>
    <cfRule type="cellIs" dxfId="4777" priority="1066" stopIfTrue="1" operator="between">
      <formula>79.1</formula>
      <formula>100</formula>
    </cfRule>
    <cfRule type="cellIs" dxfId="4776" priority="1067" stopIfTrue="1" operator="between">
      <formula>34.1</formula>
      <formula>79</formula>
    </cfRule>
    <cfRule type="cellIs" dxfId="4775" priority="1068" stopIfTrue="1" operator="between">
      <formula>13.1</formula>
      <formula>34</formula>
    </cfRule>
    <cfRule type="cellIs" dxfId="4774" priority="1069" stopIfTrue="1" operator="between">
      <formula>5.1</formula>
      <formula>13</formula>
    </cfRule>
    <cfRule type="cellIs" dxfId="4773" priority="1070" stopIfTrue="1" operator="between">
      <formula>0</formula>
      <formula>5</formula>
    </cfRule>
    <cfRule type="containsBlanks" dxfId="4772" priority="1071" stopIfTrue="1">
      <formula>LEN(TRIM(O396))=0</formula>
    </cfRule>
  </conditionalFormatting>
  <conditionalFormatting sqref="E398">
    <cfRule type="containsBlanks" dxfId="4771" priority="1058" stopIfTrue="1">
      <formula>LEN(TRIM(E398))=0</formula>
    </cfRule>
    <cfRule type="cellIs" dxfId="4770" priority="1059" stopIfTrue="1" operator="between">
      <formula>79.1</formula>
      <formula>100</formula>
    </cfRule>
    <cfRule type="cellIs" dxfId="4769" priority="1060" stopIfTrue="1" operator="between">
      <formula>34.1</formula>
      <formula>79</formula>
    </cfRule>
    <cfRule type="cellIs" dxfId="4768" priority="1061" stopIfTrue="1" operator="between">
      <formula>13.1</formula>
      <formula>34</formula>
    </cfRule>
    <cfRule type="cellIs" dxfId="4767" priority="1062" stopIfTrue="1" operator="between">
      <formula>5.1</formula>
      <formula>13</formula>
    </cfRule>
    <cfRule type="cellIs" dxfId="4766" priority="1063" stopIfTrue="1" operator="between">
      <formula>0</formula>
      <formula>5</formula>
    </cfRule>
    <cfRule type="containsBlanks" dxfId="4765" priority="1064" stopIfTrue="1">
      <formula>LEN(TRIM(E398))=0</formula>
    </cfRule>
  </conditionalFormatting>
  <conditionalFormatting sqref="F398:J398">
    <cfRule type="containsBlanks" dxfId="4764" priority="1051" stopIfTrue="1">
      <formula>LEN(TRIM(F398))=0</formula>
    </cfRule>
    <cfRule type="cellIs" dxfId="4763" priority="1052" stopIfTrue="1" operator="between">
      <formula>79.1</formula>
      <formula>100</formula>
    </cfRule>
    <cfRule type="cellIs" dxfId="4762" priority="1053" stopIfTrue="1" operator="between">
      <formula>34.1</formula>
      <formula>79</formula>
    </cfRule>
    <cfRule type="cellIs" dxfId="4761" priority="1054" stopIfTrue="1" operator="between">
      <formula>13.1</formula>
      <formula>34</formula>
    </cfRule>
    <cfRule type="cellIs" dxfId="4760" priority="1055" stopIfTrue="1" operator="between">
      <formula>5.1</formula>
      <formula>13</formula>
    </cfRule>
    <cfRule type="cellIs" dxfId="4759" priority="1056" stopIfTrue="1" operator="between">
      <formula>0</formula>
      <formula>5</formula>
    </cfRule>
    <cfRule type="containsBlanks" dxfId="4758" priority="1057" stopIfTrue="1">
      <formula>LEN(TRIM(F398))=0</formula>
    </cfRule>
  </conditionalFormatting>
  <conditionalFormatting sqref="K398:N398 P398">
    <cfRule type="containsBlanks" dxfId="4757" priority="1044" stopIfTrue="1">
      <formula>LEN(TRIM(K398))=0</formula>
    </cfRule>
    <cfRule type="cellIs" dxfId="4756" priority="1045" stopIfTrue="1" operator="between">
      <formula>79.1</formula>
      <formula>100</formula>
    </cfRule>
    <cfRule type="cellIs" dxfId="4755" priority="1046" stopIfTrue="1" operator="between">
      <formula>34.1</formula>
      <formula>79</formula>
    </cfRule>
    <cfRule type="cellIs" dxfId="4754" priority="1047" stopIfTrue="1" operator="between">
      <formula>13.1</formula>
      <formula>34</formula>
    </cfRule>
    <cfRule type="cellIs" dxfId="4753" priority="1048" stopIfTrue="1" operator="between">
      <formula>5.1</formula>
      <formula>13</formula>
    </cfRule>
    <cfRule type="cellIs" dxfId="4752" priority="1049" stopIfTrue="1" operator="between">
      <formula>0</formula>
      <formula>5</formula>
    </cfRule>
    <cfRule type="containsBlanks" dxfId="4751" priority="1050" stopIfTrue="1">
      <formula>LEN(TRIM(K398))=0</formula>
    </cfRule>
  </conditionalFormatting>
  <conditionalFormatting sqref="O398">
    <cfRule type="containsBlanks" dxfId="4750" priority="1037" stopIfTrue="1">
      <formula>LEN(TRIM(O398))=0</formula>
    </cfRule>
    <cfRule type="cellIs" dxfId="4749" priority="1038" stopIfTrue="1" operator="between">
      <formula>79.1</formula>
      <formula>100</formula>
    </cfRule>
    <cfRule type="cellIs" dxfId="4748" priority="1039" stopIfTrue="1" operator="between">
      <formula>34.1</formula>
      <formula>79</formula>
    </cfRule>
    <cfRule type="cellIs" dxfId="4747" priority="1040" stopIfTrue="1" operator="between">
      <formula>13.1</formula>
      <formula>34</formula>
    </cfRule>
    <cfRule type="cellIs" dxfId="4746" priority="1041" stopIfTrue="1" operator="between">
      <formula>5.1</formula>
      <formula>13</formula>
    </cfRule>
    <cfRule type="cellIs" dxfId="4745" priority="1042" stopIfTrue="1" operator="between">
      <formula>0</formula>
      <formula>5</formula>
    </cfRule>
    <cfRule type="containsBlanks" dxfId="4744" priority="1043" stopIfTrue="1">
      <formula>LEN(TRIM(O398))=0</formula>
    </cfRule>
  </conditionalFormatting>
  <conditionalFormatting sqref="M399">
    <cfRule type="containsBlanks" dxfId="4743" priority="1030" stopIfTrue="1">
      <formula>LEN(TRIM(M399))=0</formula>
    </cfRule>
    <cfRule type="cellIs" dxfId="4742" priority="1031" stopIfTrue="1" operator="between">
      <formula>79.1</formula>
      <formula>100</formula>
    </cfRule>
    <cfRule type="cellIs" dxfId="4741" priority="1032" stopIfTrue="1" operator="between">
      <formula>34.1</formula>
      <formula>79</formula>
    </cfRule>
    <cfRule type="cellIs" dxfId="4740" priority="1033" stopIfTrue="1" operator="between">
      <formula>13.1</formula>
      <formula>34</formula>
    </cfRule>
    <cfRule type="cellIs" dxfId="4739" priority="1034" stopIfTrue="1" operator="between">
      <formula>5.1</formula>
      <formula>13</formula>
    </cfRule>
    <cfRule type="cellIs" dxfId="4738" priority="1035" stopIfTrue="1" operator="between">
      <formula>0</formula>
      <formula>5</formula>
    </cfRule>
    <cfRule type="containsBlanks" dxfId="4737" priority="1036" stopIfTrue="1">
      <formula>LEN(TRIM(M399))=0</formula>
    </cfRule>
  </conditionalFormatting>
  <conditionalFormatting sqref="L400">
    <cfRule type="containsBlanks" dxfId="4736" priority="1023" stopIfTrue="1">
      <formula>LEN(TRIM(L400))=0</formula>
    </cfRule>
    <cfRule type="cellIs" dxfId="4735" priority="1024" stopIfTrue="1" operator="between">
      <formula>79.1</formula>
      <formula>100</formula>
    </cfRule>
    <cfRule type="cellIs" dxfId="4734" priority="1025" stopIfTrue="1" operator="between">
      <formula>34.1</formula>
      <formula>79</formula>
    </cfRule>
    <cfRule type="cellIs" dxfId="4733" priority="1026" stopIfTrue="1" operator="between">
      <formula>13.1</formula>
      <formula>34</formula>
    </cfRule>
    <cfRule type="cellIs" dxfId="4732" priority="1027" stopIfTrue="1" operator="between">
      <formula>5.1</formula>
      <formula>13</formula>
    </cfRule>
    <cfRule type="cellIs" dxfId="4731" priority="1028" stopIfTrue="1" operator="between">
      <formula>0</formula>
      <formula>5</formula>
    </cfRule>
    <cfRule type="containsBlanks" dxfId="4730" priority="1029" stopIfTrue="1">
      <formula>LEN(TRIM(L400))=0</formula>
    </cfRule>
  </conditionalFormatting>
  <conditionalFormatting sqref="M401">
    <cfRule type="containsBlanks" dxfId="4729" priority="1016" stopIfTrue="1">
      <formula>LEN(TRIM(M401))=0</formula>
    </cfRule>
    <cfRule type="cellIs" dxfId="4728" priority="1017" stopIfTrue="1" operator="between">
      <formula>79.1</formula>
      <formula>100</formula>
    </cfRule>
    <cfRule type="cellIs" dxfId="4727" priority="1018" stopIfTrue="1" operator="between">
      <formula>34.1</formula>
      <formula>79</formula>
    </cfRule>
    <cfRule type="cellIs" dxfId="4726" priority="1019" stopIfTrue="1" operator="between">
      <formula>13.1</formula>
      <formula>34</formula>
    </cfRule>
    <cfRule type="cellIs" dxfId="4725" priority="1020" stopIfTrue="1" operator="between">
      <formula>5.1</formula>
      <formula>13</formula>
    </cfRule>
    <cfRule type="cellIs" dxfId="4724" priority="1021" stopIfTrue="1" operator="between">
      <formula>0</formula>
      <formula>5</formula>
    </cfRule>
    <cfRule type="containsBlanks" dxfId="4723" priority="1022" stopIfTrue="1">
      <formula>LEN(TRIM(M401))=0</formula>
    </cfRule>
  </conditionalFormatting>
  <conditionalFormatting sqref="E402">
    <cfRule type="containsBlanks" dxfId="4722" priority="1009" stopIfTrue="1">
      <formula>LEN(TRIM(E402))=0</formula>
    </cfRule>
    <cfRule type="cellIs" dxfId="4721" priority="1010" stopIfTrue="1" operator="between">
      <formula>79.1</formula>
      <formula>100</formula>
    </cfRule>
    <cfRule type="cellIs" dxfId="4720" priority="1011" stopIfTrue="1" operator="between">
      <formula>34.1</formula>
      <formula>79</formula>
    </cfRule>
    <cfRule type="cellIs" dxfId="4719" priority="1012" stopIfTrue="1" operator="between">
      <formula>13.1</formula>
      <formula>34</formula>
    </cfRule>
    <cfRule type="cellIs" dxfId="4718" priority="1013" stopIfTrue="1" operator="between">
      <formula>5.1</formula>
      <formula>13</formula>
    </cfRule>
    <cfRule type="cellIs" dxfId="4717" priority="1014" stopIfTrue="1" operator="between">
      <formula>0</formula>
      <formula>5</formula>
    </cfRule>
    <cfRule type="containsBlanks" dxfId="4716" priority="1015" stopIfTrue="1">
      <formula>LEN(TRIM(E402))=0</formula>
    </cfRule>
  </conditionalFormatting>
  <conditionalFormatting sqref="F402:J402">
    <cfRule type="containsBlanks" dxfId="4715" priority="1002" stopIfTrue="1">
      <formula>LEN(TRIM(F402))=0</formula>
    </cfRule>
    <cfRule type="cellIs" dxfId="4714" priority="1003" stopIfTrue="1" operator="between">
      <formula>79.1</formula>
      <formula>100</formula>
    </cfRule>
    <cfRule type="cellIs" dxfId="4713" priority="1004" stopIfTrue="1" operator="between">
      <formula>34.1</formula>
      <formula>79</formula>
    </cfRule>
    <cfRule type="cellIs" dxfId="4712" priority="1005" stopIfTrue="1" operator="between">
      <formula>13.1</formula>
      <formula>34</formula>
    </cfRule>
    <cfRule type="cellIs" dxfId="4711" priority="1006" stopIfTrue="1" operator="between">
      <formula>5.1</formula>
      <formula>13</formula>
    </cfRule>
    <cfRule type="cellIs" dxfId="4710" priority="1007" stopIfTrue="1" operator="between">
      <formula>0</formula>
      <formula>5</formula>
    </cfRule>
    <cfRule type="containsBlanks" dxfId="4709" priority="1008" stopIfTrue="1">
      <formula>LEN(TRIM(F402))=0</formula>
    </cfRule>
  </conditionalFormatting>
  <conditionalFormatting sqref="K402:P402">
    <cfRule type="containsBlanks" dxfId="4708" priority="995" stopIfTrue="1">
      <formula>LEN(TRIM(K402))=0</formula>
    </cfRule>
    <cfRule type="cellIs" dxfId="4707" priority="996" stopIfTrue="1" operator="between">
      <formula>79.1</formula>
      <formula>100</formula>
    </cfRule>
    <cfRule type="cellIs" dxfId="4706" priority="997" stopIfTrue="1" operator="between">
      <formula>34.1</formula>
      <formula>79</formula>
    </cfRule>
    <cfRule type="cellIs" dxfId="4705" priority="998" stopIfTrue="1" operator="between">
      <formula>13.1</formula>
      <formula>34</formula>
    </cfRule>
    <cfRule type="cellIs" dxfId="4704" priority="999" stopIfTrue="1" operator="between">
      <formula>5.1</formula>
      <formula>13</formula>
    </cfRule>
    <cfRule type="cellIs" dxfId="4703" priority="1000" stopIfTrue="1" operator="between">
      <formula>0</formula>
      <formula>5</formula>
    </cfRule>
    <cfRule type="containsBlanks" dxfId="4702" priority="1001" stopIfTrue="1">
      <formula>LEN(TRIM(K402))=0</formula>
    </cfRule>
  </conditionalFormatting>
  <conditionalFormatting sqref="E404">
    <cfRule type="containsBlanks" dxfId="4701" priority="988" stopIfTrue="1">
      <formula>LEN(TRIM(E404))=0</formula>
    </cfRule>
    <cfRule type="cellIs" dxfId="4700" priority="989" stopIfTrue="1" operator="between">
      <formula>79.1</formula>
      <formula>100</formula>
    </cfRule>
    <cfRule type="cellIs" dxfId="4699" priority="990" stopIfTrue="1" operator="between">
      <formula>34.1</formula>
      <formula>79</formula>
    </cfRule>
    <cfRule type="cellIs" dxfId="4698" priority="991" stopIfTrue="1" operator="between">
      <formula>13.1</formula>
      <formula>34</formula>
    </cfRule>
    <cfRule type="cellIs" dxfId="4697" priority="992" stopIfTrue="1" operator="between">
      <formula>5.1</formula>
      <formula>13</formula>
    </cfRule>
    <cfRule type="cellIs" dxfId="4696" priority="993" stopIfTrue="1" operator="between">
      <formula>0</formula>
      <formula>5</formula>
    </cfRule>
    <cfRule type="containsBlanks" dxfId="4695" priority="994" stopIfTrue="1">
      <formula>LEN(TRIM(E404))=0</formula>
    </cfRule>
  </conditionalFormatting>
  <conditionalFormatting sqref="F404:J404">
    <cfRule type="containsBlanks" dxfId="4694" priority="981" stopIfTrue="1">
      <formula>LEN(TRIM(F404))=0</formula>
    </cfRule>
    <cfRule type="cellIs" dxfId="4693" priority="982" stopIfTrue="1" operator="between">
      <formula>79.1</formula>
      <formula>100</formula>
    </cfRule>
    <cfRule type="cellIs" dxfId="4692" priority="983" stopIfTrue="1" operator="between">
      <formula>34.1</formula>
      <formula>79</formula>
    </cfRule>
    <cfRule type="cellIs" dxfId="4691" priority="984" stopIfTrue="1" operator="between">
      <formula>13.1</formula>
      <formula>34</formula>
    </cfRule>
    <cfRule type="cellIs" dxfId="4690" priority="985" stopIfTrue="1" operator="between">
      <formula>5.1</formula>
      <formula>13</formula>
    </cfRule>
    <cfRule type="cellIs" dxfId="4689" priority="986" stopIfTrue="1" operator="between">
      <formula>0</formula>
      <formula>5</formula>
    </cfRule>
    <cfRule type="containsBlanks" dxfId="4688" priority="987" stopIfTrue="1">
      <formula>LEN(TRIM(F404))=0</formula>
    </cfRule>
  </conditionalFormatting>
  <conditionalFormatting sqref="K404:P404">
    <cfRule type="containsBlanks" dxfId="4687" priority="974" stopIfTrue="1">
      <formula>LEN(TRIM(K404))=0</formula>
    </cfRule>
    <cfRule type="cellIs" dxfId="4686" priority="975" stopIfTrue="1" operator="between">
      <formula>79.1</formula>
      <formula>100</formula>
    </cfRule>
    <cfRule type="cellIs" dxfId="4685" priority="976" stopIfTrue="1" operator="between">
      <formula>34.1</formula>
      <formula>79</formula>
    </cfRule>
    <cfRule type="cellIs" dxfId="4684" priority="977" stopIfTrue="1" operator="between">
      <formula>13.1</formula>
      <formula>34</formula>
    </cfRule>
    <cfRule type="cellIs" dxfId="4683" priority="978" stopIfTrue="1" operator="between">
      <formula>5.1</formula>
      <formula>13</formula>
    </cfRule>
    <cfRule type="cellIs" dxfId="4682" priority="979" stopIfTrue="1" operator="between">
      <formula>0</formula>
      <formula>5</formula>
    </cfRule>
    <cfRule type="containsBlanks" dxfId="4681" priority="980" stopIfTrue="1">
      <formula>LEN(TRIM(K404))=0</formula>
    </cfRule>
  </conditionalFormatting>
  <conditionalFormatting sqref="F405:F407 H405:H407 J405:J407">
    <cfRule type="containsBlanks" dxfId="4680" priority="967" stopIfTrue="1">
      <formula>LEN(TRIM(F405))=0</formula>
    </cfRule>
    <cfRule type="cellIs" dxfId="4679" priority="968" stopIfTrue="1" operator="between">
      <formula>79.1</formula>
      <formula>100</formula>
    </cfRule>
    <cfRule type="cellIs" dxfId="4678" priority="969" stopIfTrue="1" operator="between">
      <formula>34.1</formula>
      <formula>79</formula>
    </cfRule>
    <cfRule type="cellIs" dxfId="4677" priority="970" stopIfTrue="1" operator="between">
      <formula>13.1</formula>
      <formula>34</formula>
    </cfRule>
    <cfRule type="cellIs" dxfId="4676" priority="971" stopIfTrue="1" operator="between">
      <formula>5.1</formula>
      <formula>13</formula>
    </cfRule>
    <cfRule type="cellIs" dxfId="4675" priority="972" stopIfTrue="1" operator="between">
      <formula>0</formula>
      <formula>5</formula>
    </cfRule>
    <cfRule type="containsBlanks" dxfId="4674" priority="973" stopIfTrue="1">
      <formula>LEN(TRIM(F405))=0</formula>
    </cfRule>
  </conditionalFormatting>
  <conditionalFormatting sqref="E407">
    <cfRule type="containsBlanks" dxfId="4673" priority="960" stopIfTrue="1">
      <formula>LEN(TRIM(E407))=0</formula>
    </cfRule>
    <cfRule type="cellIs" dxfId="4672" priority="961" stopIfTrue="1" operator="between">
      <formula>79.1</formula>
      <formula>100</formula>
    </cfRule>
    <cfRule type="cellIs" dxfId="4671" priority="962" stopIfTrue="1" operator="between">
      <formula>34.1</formula>
      <formula>79</formula>
    </cfRule>
    <cfRule type="cellIs" dxfId="4670" priority="963" stopIfTrue="1" operator="between">
      <formula>13.1</formula>
      <formula>34</formula>
    </cfRule>
    <cfRule type="cellIs" dxfId="4669" priority="964" stopIfTrue="1" operator="between">
      <formula>5.1</formula>
      <formula>13</formula>
    </cfRule>
    <cfRule type="cellIs" dxfId="4668" priority="965" stopIfTrue="1" operator="between">
      <formula>0</formula>
      <formula>5</formula>
    </cfRule>
    <cfRule type="containsBlanks" dxfId="4667" priority="966" stopIfTrue="1">
      <formula>LEN(TRIM(E407))=0</formula>
    </cfRule>
  </conditionalFormatting>
  <conditionalFormatting sqref="E406">
    <cfRule type="containsBlanks" dxfId="4666" priority="953" stopIfTrue="1">
      <formula>LEN(TRIM(E406))=0</formula>
    </cfRule>
    <cfRule type="cellIs" dxfId="4665" priority="954" stopIfTrue="1" operator="between">
      <formula>79.1</formula>
      <formula>100</formula>
    </cfRule>
    <cfRule type="cellIs" dxfId="4664" priority="955" stopIfTrue="1" operator="between">
      <formula>34.1</formula>
      <formula>79</formula>
    </cfRule>
    <cfRule type="cellIs" dxfId="4663" priority="956" stopIfTrue="1" operator="between">
      <formula>13.1</formula>
      <formula>34</formula>
    </cfRule>
    <cfRule type="cellIs" dxfId="4662" priority="957" stopIfTrue="1" operator="between">
      <formula>5.1</formula>
      <formula>13</formula>
    </cfRule>
    <cfRule type="cellIs" dxfId="4661" priority="958" stopIfTrue="1" operator="between">
      <formula>0</formula>
      <formula>5</formula>
    </cfRule>
    <cfRule type="containsBlanks" dxfId="4660" priority="959" stopIfTrue="1">
      <formula>LEN(TRIM(E406))=0</formula>
    </cfRule>
  </conditionalFormatting>
  <conditionalFormatting sqref="E405">
    <cfRule type="containsBlanks" dxfId="4659" priority="946" stopIfTrue="1">
      <formula>LEN(TRIM(E405))=0</formula>
    </cfRule>
    <cfRule type="cellIs" dxfId="4658" priority="947" stopIfTrue="1" operator="between">
      <formula>79.1</formula>
      <formula>100</formula>
    </cfRule>
    <cfRule type="cellIs" dxfId="4657" priority="948" stopIfTrue="1" operator="between">
      <formula>34.1</formula>
      <formula>79</formula>
    </cfRule>
    <cfRule type="cellIs" dxfId="4656" priority="949" stopIfTrue="1" operator="between">
      <formula>13.1</formula>
      <formula>34</formula>
    </cfRule>
    <cfRule type="cellIs" dxfId="4655" priority="950" stopIfTrue="1" operator="between">
      <formula>5.1</formula>
      <formula>13</formula>
    </cfRule>
    <cfRule type="cellIs" dxfId="4654" priority="951" stopIfTrue="1" operator="between">
      <formula>0</formula>
      <formula>5</formula>
    </cfRule>
    <cfRule type="containsBlanks" dxfId="4653" priority="952" stopIfTrue="1">
      <formula>LEN(TRIM(E405))=0</formula>
    </cfRule>
  </conditionalFormatting>
  <conditionalFormatting sqref="G405">
    <cfRule type="containsBlanks" dxfId="4652" priority="939" stopIfTrue="1">
      <formula>LEN(TRIM(G405))=0</formula>
    </cfRule>
    <cfRule type="cellIs" dxfId="4651" priority="940" stopIfTrue="1" operator="between">
      <formula>79.1</formula>
      <formula>100</formula>
    </cfRule>
    <cfRule type="cellIs" dxfId="4650" priority="941" stopIfTrue="1" operator="between">
      <formula>34.1</formula>
      <formula>79</formula>
    </cfRule>
    <cfRule type="cellIs" dxfId="4649" priority="942" stopIfTrue="1" operator="between">
      <formula>13.1</formula>
      <formula>34</formula>
    </cfRule>
    <cfRule type="cellIs" dxfId="4648" priority="943" stopIfTrue="1" operator="between">
      <formula>5.1</formula>
      <formula>13</formula>
    </cfRule>
    <cfRule type="cellIs" dxfId="4647" priority="944" stopIfTrue="1" operator="between">
      <formula>0</formula>
      <formula>5</formula>
    </cfRule>
    <cfRule type="containsBlanks" dxfId="4646" priority="945" stopIfTrue="1">
      <formula>LEN(TRIM(G405))=0</formula>
    </cfRule>
  </conditionalFormatting>
  <conditionalFormatting sqref="G406">
    <cfRule type="containsBlanks" dxfId="4645" priority="932" stopIfTrue="1">
      <formula>LEN(TRIM(G406))=0</formula>
    </cfRule>
    <cfRule type="cellIs" dxfId="4644" priority="933" stopIfTrue="1" operator="between">
      <formula>79.1</formula>
      <formula>100</formula>
    </cfRule>
    <cfRule type="cellIs" dxfId="4643" priority="934" stopIfTrue="1" operator="between">
      <formula>34.1</formula>
      <formula>79</formula>
    </cfRule>
    <cfRule type="cellIs" dxfId="4642" priority="935" stopIfTrue="1" operator="between">
      <formula>13.1</formula>
      <formula>34</formula>
    </cfRule>
    <cfRule type="cellIs" dxfId="4641" priority="936" stopIfTrue="1" operator="between">
      <formula>5.1</formula>
      <formula>13</formula>
    </cfRule>
    <cfRule type="cellIs" dxfId="4640" priority="937" stopIfTrue="1" operator="between">
      <formula>0</formula>
      <formula>5</formula>
    </cfRule>
    <cfRule type="containsBlanks" dxfId="4639" priority="938" stopIfTrue="1">
      <formula>LEN(TRIM(G406))=0</formula>
    </cfRule>
  </conditionalFormatting>
  <conditionalFormatting sqref="G407">
    <cfRule type="containsBlanks" dxfId="4638" priority="925" stopIfTrue="1">
      <formula>LEN(TRIM(G407))=0</formula>
    </cfRule>
    <cfRule type="cellIs" dxfId="4637" priority="926" stopIfTrue="1" operator="between">
      <formula>79.1</formula>
      <formula>100</formula>
    </cfRule>
    <cfRule type="cellIs" dxfId="4636" priority="927" stopIfTrue="1" operator="between">
      <formula>34.1</formula>
      <formula>79</formula>
    </cfRule>
    <cfRule type="cellIs" dxfId="4635" priority="928" stopIfTrue="1" operator="between">
      <formula>13.1</formula>
      <formula>34</formula>
    </cfRule>
    <cfRule type="cellIs" dxfId="4634" priority="929" stopIfTrue="1" operator="between">
      <formula>5.1</formula>
      <formula>13</formula>
    </cfRule>
    <cfRule type="cellIs" dxfId="4633" priority="930" stopIfTrue="1" operator="between">
      <formula>0</formula>
      <formula>5</formula>
    </cfRule>
    <cfRule type="containsBlanks" dxfId="4632" priority="931" stopIfTrue="1">
      <formula>LEN(TRIM(G407))=0</formula>
    </cfRule>
  </conditionalFormatting>
  <conditionalFormatting sqref="I405">
    <cfRule type="containsBlanks" dxfId="4631" priority="918" stopIfTrue="1">
      <formula>LEN(TRIM(I405))=0</formula>
    </cfRule>
    <cfRule type="cellIs" dxfId="4630" priority="919" stopIfTrue="1" operator="between">
      <formula>79.1</formula>
      <formula>100</formula>
    </cfRule>
    <cfRule type="cellIs" dxfId="4629" priority="920" stopIfTrue="1" operator="between">
      <formula>34.1</formula>
      <formula>79</formula>
    </cfRule>
    <cfRule type="cellIs" dxfId="4628" priority="921" stopIfTrue="1" operator="between">
      <formula>13.1</formula>
      <formula>34</formula>
    </cfRule>
    <cfRule type="cellIs" dxfId="4627" priority="922" stopIfTrue="1" operator="between">
      <formula>5.1</formula>
      <formula>13</formula>
    </cfRule>
    <cfRule type="cellIs" dxfId="4626" priority="923" stopIfTrue="1" operator="between">
      <formula>0</formula>
      <formula>5</formula>
    </cfRule>
    <cfRule type="containsBlanks" dxfId="4625" priority="924" stopIfTrue="1">
      <formula>LEN(TRIM(I405))=0</formula>
    </cfRule>
  </conditionalFormatting>
  <conditionalFormatting sqref="I406">
    <cfRule type="containsBlanks" dxfId="4624" priority="911" stopIfTrue="1">
      <formula>LEN(TRIM(I406))=0</formula>
    </cfRule>
    <cfRule type="cellIs" dxfId="4623" priority="912" stopIfTrue="1" operator="between">
      <formula>79.1</formula>
      <formula>100</formula>
    </cfRule>
    <cfRule type="cellIs" dxfId="4622" priority="913" stopIfTrue="1" operator="between">
      <formula>34.1</formula>
      <formula>79</formula>
    </cfRule>
    <cfRule type="cellIs" dxfId="4621" priority="914" stopIfTrue="1" operator="between">
      <formula>13.1</formula>
      <formula>34</formula>
    </cfRule>
    <cfRule type="cellIs" dxfId="4620" priority="915" stopIfTrue="1" operator="between">
      <formula>5.1</formula>
      <formula>13</formula>
    </cfRule>
    <cfRule type="cellIs" dxfId="4619" priority="916" stopIfTrue="1" operator="between">
      <formula>0</formula>
      <formula>5</formula>
    </cfRule>
    <cfRule type="containsBlanks" dxfId="4618" priority="917" stopIfTrue="1">
      <formula>LEN(TRIM(I406))=0</formula>
    </cfRule>
  </conditionalFormatting>
  <conditionalFormatting sqref="I407">
    <cfRule type="containsBlanks" dxfId="4617" priority="904" stopIfTrue="1">
      <formula>LEN(TRIM(I407))=0</formula>
    </cfRule>
    <cfRule type="cellIs" dxfId="4616" priority="905" stopIfTrue="1" operator="between">
      <formula>79.1</formula>
      <formula>100</formula>
    </cfRule>
    <cfRule type="cellIs" dxfId="4615" priority="906" stopIfTrue="1" operator="between">
      <formula>34.1</formula>
      <formula>79</formula>
    </cfRule>
    <cfRule type="cellIs" dxfId="4614" priority="907" stopIfTrue="1" operator="between">
      <formula>13.1</formula>
      <formula>34</formula>
    </cfRule>
    <cfRule type="cellIs" dxfId="4613" priority="908" stopIfTrue="1" operator="between">
      <formula>5.1</formula>
      <formula>13</formula>
    </cfRule>
    <cfRule type="cellIs" dxfId="4612" priority="909" stopIfTrue="1" operator="between">
      <formula>0</formula>
      <formula>5</formula>
    </cfRule>
    <cfRule type="containsBlanks" dxfId="4611" priority="910" stopIfTrue="1">
      <formula>LEN(TRIM(I407))=0</formula>
    </cfRule>
  </conditionalFormatting>
  <conditionalFormatting sqref="L407:M407 O407:P407 L405:N406 P405:P406">
    <cfRule type="containsBlanks" dxfId="4610" priority="897" stopIfTrue="1">
      <formula>LEN(TRIM(L405))=0</formula>
    </cfRule>
    <cfRule type="cellIs" dxfId="4609" priority="898" stopIfTrue="1" operator="between">
      <formula>79.1</formula>
      <formula>100</formula>
    </cfRule>
    <cfRule type="cellIs" dxfId="4608" priority="899" stopIfTrue="1" operator="between">
      <formula>34.1</formula>
      <formula>79</formula>
    </cfRule>
    <cfRule type="cellIs" dxfId="4607" priority="900" stopIfTrue="1" operator="between">
      <formula>13.1</formula>
      <formula>34</formula>
    </cfRule>
    <cfRule type="cellIs" dxfId="4606" priority="901" stopIfTrue="1" operator="between">
      <formula>5.1</formula>
      <formula>13</formula>
    </cfRule>
    <cfRule type="cellIs" dxfId="4605" priority="902" stopIfTrue="1" operator="between">
      <formula>0</formula>
      <formula>5</formula>
    </cfRule>
    <cfRule type="containsBlanks" dxfId="4604" priority="903" stopIfTrue="1">
      <formula>LEN(TRIM(L405))=0</formula>
    </cfRule>
  </conditionalFormatting>
  <conditionalFormatting sqref="K405">
    <cfRule type="containsBlanks" dxfId="4603" priority="890" stopIfTrue="1">
      <formula>LEN(TRIM(K405))=0</formula>
    </cfRule>
    <cfRule type="cellIs" dxfId="4602" priority="891" stopIfTrue="1" operator="between">
      <formula>79.1</formula>
      <formula>100</formula>
    </cfRule>
    <cfRule type="cellIs" dxfId="4601" priority="892" stopIfTrue="1" operator="between">
      <formula>34.1</formula>
      <formula>79</formula>
    </cfRule>
    <cfRule type="cellIs" dxfId="4600" priority="893" stopIfTrue="1" operator="between">
      <formula>13.1</formula>
      <formula>34</formula>
    </cfRule>
    <cfRule type="cellIs" dxfId="4599" priority="894" stopIfTrue="1" operator="between">
      <formula>5.1</formula>
      <formula>13</formula>
    </cfRule>
    <cfRule type="cellIs" dxfId="4598" priority="895" stopIfTrue="1" operator="between">
      <formula>0</formula>
      <formula>5</formula>
    </cfRule>
    <cfRule type="containsBlanks" dxfId="4597" priority="896" stopIfTrue="1">
      <formula>LEN(TRIM(K405))=0</formula>
    </cfRule>
  </conditionalFormatting>
  <conditionalFormatting sqref="K406">
    <cfRule type="containsBlanks" dxfId="4596" priority="883" stopIfTrue="1">
      <formula>LEN(TRIM(K406))=0</formula>
    </cfRule>
    <cfRule type="cellIs" dxfId="4595" priority="884" stopIfTrue="1" operator="between">
      <formula>79.1</formula>
      <formula>100</formula>
    </cfRule>
    <cfRule type="cellIs" dxfId="4594" priority="885" stopIfTrue="1" operator="between">
      <formula>34.1</formula>
      <formula>79</formula>
    </cfRule>
    <cfRule type="cellIs" dxfId="4593" priority="886" stopIfTrue="1" operator="between">
      <formula>13.1</formula>
      <formula>34</formula>
    </cfRule>
    <cfRule type="cellIs" dxfId="4592" priority="887" stopIfTrue="1" operator="between">
      <formula>5.1</formula>
      <formula>13</formula>
    </cfRule>
    <cfRule type="cellIs" dxfId="4591" priority="888" stopIfTrue="1" operator="between">
      <formula>0</formula>
      <formula>5</formula>
    </cfRule>
    <cfRule type="containsBlanks" dxfId="4590" priority="889" stopIfTrue="1">
      <formula>LEN(TRIM(K406))=0</formula>
    </cfRule>
  </conditionalFormatting>
  <conditionalFormatting sqref="K407">
    <cfRule type="containsBlanks" dxfId="4589" priority="876" stopIfTrue="1">
      <formula>LEN(TRIM(K407))=0</formula>
    </cfRule>
    <cfRule type="cellIs" dxfId="4588" priority="877" stopIfTrue="1" operator="between">
      <formula>79.1</formula>
      <formula>100</formula>
    </cfRule>
    <cfRule type="cellIs" dxfId="4587" priority="878" stopIfTrue="1" operator="between">
      <formula>34.1</formula>
      <formula>79</formula>
    </cfRule>
    <cfRule type="cellIs" dxfId="4586" priority="879" stopIfTrue="1" operator="between">
      <formula>13.1</formula>
      <formula>34</formula>
    </cfRule>
    <cfRule type="cellIs" dxfId="4585" priority="880" stopIfTrue="1" operator="between">
      <formula>5.1</formula>
      <formula>13</formula>
    </cfRule>
    <cfRule type="cellIs" dxfId="4584" priority="881" stopIfTrue="1" operator="between">
      <formula>0</formula>
      <formula>5</formula>
    </cfRule>
    <cfRule type="containsBlanks" dxfId="4583" priority="882" stopIfTrue="1">
      <formula>LEN(TRIM(K407))=0</formula>
    </cfRule>
  </conditionalFormatting>
  <conditionalFormatting sqref="N407">
    <cfRule type="containsBlanks" dxfId="4582" priority="869" stopIfTrue="1">
      <formula>LEN(TRIM(N407))=0</formula>
    </cfRule>
    <cfRule type="cellIs" dxfId="4581" priority="870" stopIfTrue="1" operator="between">
      <formula>79.1</formula>
      <formula>100</formula>
    </cfRule>
    <cfRule type="cellIs" dxfId="4580" priority="871" stopIfTrue="1" operator="between">
      <formula>34.1</formula>
      <formula>79</formula>
    </cfRule>
    <cfRule type="cellIs" dxfId="4579" priority="872" stopIfTrue="1" operator="between">
      <formula>13.1</formula>
      <formula>34</formula>
    </cfRule>
    <cfRule type="cellIs" dxfId="4578" priority="873" stopIfTrue="1" operator="between">
      <formula>5.1</formula>
      <formula>13</formula>
    </cfRule>
    <cfRule type="cellIs" dxfId="4577" priority="874" stopIfTrue="1" operator="between">
      <formula>0</formula>
      <formula>5</formula>
    </cfRule>
    <cfRule type="containsBlanks" dxfId="4576" priority="875" stopIfTrue="1">
      <formula>LEN(TRIM(N407))=0</formula>
    </cfRule>
  </conditionalFormatting>
  <conditionalFormatting sqref="O405">
    <cfRule type="containsBlanks" dxfId="4575" priority="862" stopIfTrue="1">
      <formula>LEN(TRIM(O405))=0</formula>
    </cfRule>
    <cfRule type="cellIs" dxfId="4574" priority="863" stopIfTrue="1" operator="between">
      <formula>79.1</formula>
      <formula>100</formula>
    </cfRule>
    <cfRule type="cellIs" dxfId="4573" priority="864" stopIfTrue="1" operator="between">
      <formula>34.1</formula>
      <formula>79</formula>
    </cfRule>
    <cfRule type="cellIs" dxfId="4572" priority="865" stopIfTrue="1" operator="between">
      <formula>13.1</formula>
      <formula>34</formula>
    </cfRule>
    <cfRule type="cellIs" dxfId="4571" priority="866" stopIfTrue="1" operator="between">
      <formula>5.1</formula>
      <formula>13</formula>
    </cfRule>
    <cfRule type="cellIs" dxfId="4570" priority="867" stopIfTrue="1" operator="between">
      <formula>0</formula>
      <formula>5</formula>
    </cfRule>
    <cfRule type="containsBlanks" dxfId="4569" priority="868" stopIfTrue="1">
      <formula>LEN(TRIM(O405))=0</formula>
    </cfRule>
  </conditionalFormatting>
  <conditionalFormatting sqref="O406">
    <cfRule type="containsBlanks" dxfId="4568" priority="855" stopIfTrue="1">
      <formula>LEN(TRIM(O406))=0</formula>
    </cfRule>
    <cfRule type="cellIs" dxfId="4567" priority="856" stopIfTrue="1" operator="between">
      <formula>79.1</formula>
      <formula>100</formula>
    </cfRule>
    <cfRule type="cellIs" dxfId="4566" priority="857" stopIfTrue="1" operator="between">
      <formula>34.1</formula>
      <formula>79</formula>
    </cfRule>
    <cfRule type="cellIs" dxfId="4565" priority="858" stopIfTrue="1" operator="between">
      <formula>13.1</formula>
      <formula>34</formula>
    </cfRule>
    <cfRule type="cellIs" dxfId="4564" priority="859" stopIfTrue="1" operator="between">
      <formula>5.1</formula>
      <formula>13</formula>
    </cfRule>
    <cfRule type="cellIs" dxfId="4563" priority="860" stopIfTrue="1" operator="between">
      <formula>0</formula>
      <formula>5</formula>
    </cfRule>
    <cfRule type="containsBlanks" dxfId="4562" priority="861" stopIfTrue="1">
      <formula>LEN(TRIM(O406))=0</formula>
    </cfRule>
  </conditionalFormatting>
  <conditionalFormatting sqref="E409">
    <cfRule type="containsBlanks" dxfId="4561" priority="848" stopIfTrue="1">
      <formula>LEN(TRIM(E409))=0</formula>
    </cfRule>
    <cfRule type="cellIs" dxfId="4560" priority="849" stopIfTrue="1" operator="between">
      <formula>79.1</formula>
      <formula>100</formula>
    </cfRule>
    <cfRule type="cellIs" dxfId="4559" priority="850" stopIfTrue="1" operator="between">
      <formula>34.1</formula>
      <formula>79</formula>
    </cfRule>
    <cfRule type="cellIs" dxfId="4558" priority="851" stopIfTrue="1" operator="between">
      <formula>13.1</formula>
      <formula>34</formula>
    </cfRule>
    <cfRule type="cellIs" dxfId="4557" priority="852" stopIfTrue="1" operator="between">
      <formula>5.1</formula>
      <formula>13</formula>
    </cfRule>
    <cfRule type="cellIs" dxfId="4556" priority="853" stopIfTrue="1" operator="between">
      <formula>0</formula>
      <formula>5</formula>
    </cfRule>
    <cfRule type="containsBlanks" dxfId="4555" priority="854" stopIfTrue="1">
      <formula>LEN(TRIM(E409))=0</formula>
    </cfRule>
  </conditionalFormatting>
  <conditionalFormatting sqref="G409 I409">
    <cfRule type="containsBlanks" dxfId="4554" priority="841" stopIfTrue="1">
      <formula>LEN(TRIM(G409))=0</formula>
    </cfRule>
    <cfRule type="cellIs" dxfId="4553" priority="842" stopIfTrue="1" operator="between">
      <formula>79.1</formula>
      <formula>100</formula>
    </cfRule>
    <cfRule type="cellIs" dxfId="4552" priority="843" stopIfTrue="1" operator="between">
      <formula>34.1</formula>
      <formula>79</formula>
    </cfRule>
    <cfRule type="cellIs" dxfId="4551" priority="844" stopIfTrue="1" operator="between">
      <formula>13.1</formula>
      <formula>34</formula>
    </cfRule>
    <cfRule type="cellIs" dxfId="4550" priority="845" stopIfTrue="1" operator="between">
      <formula>5.1</formula>
      <formula>13</formula>
    </cfRule>
    <cfRule type="cellIs" dxfId="4549" priority="846" stopIfTrue="1" operator="between">
      <formula>0</formula>
      <formula>5</formula>
    </cfRule>
    <cfRule type="containsBlanks" dxfId="4548" priority="847" stopIfTrue="1">
      <formula>LEN(TRIM(G409))=0</formula>
    </cfRule>
  </conditionalFormatting>
  <conditionalFormatting sqref="F409">
    <cfRule type="containsBlanks" dxfId="4547" priority="834" stopIfTrue="1">
      <formula>LEN(TRIM(F409))=0</formula>
    </cfRule>
    <cfRule type="cellIs" dxfId="4546" priority="835" stopIfTrue="1" operator="between">
      <formula>79.1</formula>
      <formula>100</formula>
    </cfRule>
    <cfRule type="cellIs" dxfId="4545" priority="836" stopIfTrue="1" operator="between">
      <formula>34.1</formula>
      <formula>79</formula>
    </cfRule>
    <cfRule type="cellIs" dxfId="4544" priority="837" stopIfTrue="1" operator="between">
      <formula>13.1</formula>
      <formula>34</formula>
    </cfRule>
    <cfRule type="cellIs" dxfId="4543" priority="838" stopIfTrue="1" operator="between">
      <formula>5.1</formula>
      <formula>13</formula>
    </cfRule>
    <cfRule type="cellIs" dxfId="4542" priority="839" stopIfTrue="1" operator="between">
      <formula>0</formula>
      <formula>5</formula>
    </cfRule>
    <cfRule type="containsBlanks" dxfId="4541" priority="840" stopIfTrue="1">
      <formula>LEN(TRIM(F409))=0</formula>
    </cfRule>
  </conditionalFormatting>
  <conditionalFormatting sqref="H409">
    <cfRule type="containsBlanks" dxfId="4540" priority="827" stopIfTrue="1">
      <formula>LEN(TRIM(H409))=0</formula>
    </cfRule>
    <cfRule type="cellIs" dxfId="4539" priority="828" stopIfTrue="1" operator="between">
      <formula>79.1</formula>
      <formula>100</formula>
    </cfRule>
    <cfRule type="cellIs" dxfId="4538" priority="829" stopIfTrue="1" operator="between">
      <formula>34.1</formula>
      <formula>79</formula>
    </cfRule>
    <cfRule type="cellIs" dxfId="4537" priority="830" stopIfTrue="1" operator="between">
      <formula>13.1</formula>
      <formula>34</formula>
    </cfRule>
    <cfRule type="cellIs" dxfId="4536" priority="831" stopIfTrue="1" operator="between">
      <formula>5.1</formula>
      <formula>13</formula>
    </cfRule>
    <cfRule type="cellIs" dxfId="4535" priority="832" stopIfTrue="1" operator="between">
      <formula>0</formula>
      <formula>5</formula>
    </cfRule>
    <cfRule type="containsBlanks" dxfId="4534" priority="833" stopIfTrue="1">
      <formula>LEN(TRIM(H409))=0</formula>
    </cfRule>
  </conditionalFormatting>
  <conditionalFormatting sqref="J409">
    <cfRule type="containsBlanks" dxfId="4533" priority="820" stopIfTrue="1">
      <formula>LEN(TRIM(J409))=0</formula>
    </cfRule>
    <cfRule type="cellIs" dxfId="4532" priority="821" stopIfTrue="1" operator="between">
      <formula>79.1</formula>
      <formula>100</formula>
    </cfRule>
    <cfRule type="cellIs" dxfId="4531" priority="822" stopIfTrue="1" operator="between">
      <formula>34.1</formula>
      <formula>79</formula>
    </cfRule>
    <cfRule type="cellIs" dxfId="4530" priority="823" stopIfTrue="1" operator="between">
      <formula>13.1</formula>
      <formula>34</formula>
    </cfRule>
    <cfRule type="cellIs" dxfId="4529" priority="824" stopIfTrue="1" operator="between">
      <formula>5.1</formula>
      <formula>13</formula>
    </cfRule>
    <cfRule type="cellIs" dxfId="4528" priority="825" stopIfTrue="1" operator="between">
      <formula>0</formula>
      <formula>5</formula>
    </cfRule>
    <cfRule type="containsBlanks" dxfId="4527" priority="826" stopIfTrue="1">
      <formula>LEN(TRIM(J409))=0</formula>
    </cfRule>
  </conditionalFormatting>
  <conditionalFormatting sqref="K409 N409:P409">
    <cfRule type="containsBlanks" dxfId="4526" priority="813" stopIfTrue="1">
      <formula>LEN(TRIM(K409))=0</formula>
    </cfRule>
    <cfRule type="cellIs" dxfId="4525" priority="814" stopIfTrue="1" operator="between">
      <formula>79.1</formula>
      <formula>100</formula>
    </cfRule>
    <cfRule type="cellIs" dxfId="4524" priority="815" stopIfTrue="1" operator="between">
      <formula>34.1</formula>
      <formula>79</formula>
    </cfRule>
    <cfRule type="cellIs" dxfId="4523" priority="816" stopIfTrue="1" operator="between">
      <formula>13.1</formula>
      <formula>34</formula>
    </cfRule>
    <cfRule type="cellIs" dxfId="4522" priority="817" stopIfTrue="1" operator="between">
      <formula>5.1</formula>
      <formula>13</formula>
    </cfRule>
    <cfRule type="cellIs" dxfId="4521" priority="818" stopIfTrue="1" operator="between">
      <formula>0</formula>
      <formula>5</formula>
    </cfRule>
    <cfRule type="containsBlanks" dxfId="4520" priority="819" stopIfTrue="1">
      <formula>LEN(TRIM(K409))=0</formula>
    </cfRule>
  </conditionalFormatting>
  <conditionalFormatting sqref="L409">
    <cfRule type="containsBlanks" dxfId="4519" priority="806" stopIfTrue="1">
      <formula>LEN(TRIM(L409))=0</formula>
    </cfRule>
    <cfRule type="cellIs" dxfId="4518" priority="807" stopIfTrue="1" operator="between">
      <formula>79.1</formula>
      <formula>100</formula>
    </cfRule>
    <cfRule type="cellIs" dxfId="4517" priority="808" stopIfTrue="1" operator="between">
      <formula>34.1</formula>
      <formula>79</formula>
    </cfRule>
    <cfRule type="cellIs" dxfId="4516" priority="809" stopIfTrue="1" operator="between">
      <formula>13.1</formula>
      <formula>34</formula>
    </cfRule>
    <cfRule type="cellIs" dxfId="4515" priority="810" stopIfTrue="1" operator="between">
      <formula>5.1</formula>
      <formula>13</formula>
    </cfRule>
    <cfRule type="cellIs" dxfId="4514" priority="811" stopIfTrue="1" operator="between">
      <formula>0</formula>
      <formula>5</formula>
    </cfRule>
    <cfRule type="containsBlanks" dxfId="4513" priority="812" stopIfTrue="1">
      <formula>LEN(TRIM(L409))=0</formula>
    </cfRule>
  </conditionalFormatting>
  <conditionalFormatting sqref="M409">
    <cfRule type="containsBlanks" dxfId="4512" priority="799" stopIfTrue="1">
      <formula>LEN(TRIM(M409))=0</formula>
    </cfRule>
    <cfRule type="cellIs" dxfId="4511" priority="800" stopIfTrue="1" operator="between">
      <formula>79.1</formula>
      <formula>100</formula>
    </cfRule>
    <cfRule type="cellIs" dxfId="4510" priority="801" stopIfTrue="1" operator="between">
      <formula>34.1</formula>
      <formula>79</formula>
    </cfRule>
    <cfRule type="cellIs" dxfId="4509" priority="802" stopIfTrue="1" operator="between">
      <formula>13.1</formula>
      <formula>34</formula>
    </cfRule>
    <cfRule type="cellIs" dxfId="4508" priority="803" stopIfTrue="1" operator="between">
      <formula>5.1</formula>
      <formula>13</formula>
    </cfRule>
    <cfRule type="cellIs" dxfId="4507" priority="804" stopIfTrue="1" operator="between">
      <formula>0</formula>
      <formula>5</formula>
    </cfRule>
    <cfRule type="containsBlanks" dxfId="4506" priority="805" stopIfTrue="1">
      <formula>LEN(TRIM(M409))=0</formula>
    </cfRule>
  </conditionalFormatting>
  <conditionalFormatting sqref="E408">
    <cfRule type="containsBlanks" dxfId="4505" priority="792" stopIfTrue="1">
      <formula>LEN(TRIM(E408))=0</formula>
    </cfRule>
    <cfRule type="cellIs" dxfId="4504" priority="793" stopIfTrue="1" operator="between">
      <formula>79.1</formula>
      <formula>100</formula>
    </cfRule>
    <cfRule type="cellIs" dxfId="4503" priority="794" stopIfTrue="1" operator="between">
      <formula>34.1</formula>
      <formula>79</formula>
    </cfRule>
    <cfRule type="cellIs" dxfId="4502" priority="795" stopIfTrue="1" operator="between">
      <formula>13.1</formula>
      <formula>34</formula>
    </cfRule>
    <cfRule type="cellIs" dxfId="4501" priority="796" stopIfTrue="1" operator="between">
      <formula>5.1</formula>
      <formula>13</formula>
    </cfRule>
    <cfRule type="cellIs" dxfId="4500" priority="797" stopIfTrue="1" operator="between">
      <formula>0</formula>
      <formula>5</formula>
    </cfRule>
    <cfRule type="containsBlanks" dxfId="4499" priority="798" stopIfTrue="1">
      <formula>LEN(TRIM(E408))=0</formula>
    </cfRule>
  </conditionalFormatting>
  <conditionalFormatting sqref="G408 I408">
    <cfRule type="containsBlanks" dxfId="4498" priority="785" stopIfTrue="1">
      <formula>LEN(TRIM(G408))=0</formula>
    </cfRule>
    <cfRule type="cellIs" dxfId="4497" priority="786" stopIfTrue="1" operator="between">
      <formula>79.1</formula>
      <formula>100</formula>
    </cfRule>
    <cfRule type="cellIs" dxfId="4496" priority="787" stopIfTrue="1" operator="between">
      <formula>34.1</formula>
      <formula>79</formula>
    </cfRule>
    <cfRule type="cellIs" dxfId="4495" priority="788" stopIfTrue="1" operator="between">
      <formula>13.1</formula>
      <formula>34</formula>
    </cfRule>
    <cfRule type="cellIs" dxfId="4494" priority="789" stopIfTrue="1" operator="between">
      <formula>5.1</formula>
      <formula>13</formula>
    </cfRule>
    <cfRule type="cellIs" dxfId="4493" priority="790" stopIfTrue="1" operator="between">
      <formula>0</formula>
      <formula>5</formula>
    </cfRule>
    <cfRule type="containsBlanks" dxfId="4492" priority="791" stopIfTrue="1">
      <formula>LEN(TRIM(G408))=0</formula>
    </cfRule>
  </conditionalFormatting>
  <conditionalFormatting sqref="F408">
    <cfRule type="containsBlanks" dxfId="4491" priority="778" stopIfTrue="1">
      <formula>LEN(TRIM(F408))=0</formula>
    </cfRule>
    <cfRule type="cellIs" dxfId="4490" priority="779" stopIfTrue="1" operator="between">
      <formula>79.1</formula>
      <formula>100</formula>
    </cfRule>
    <cfRule type="cellIs" dxfId="4489" priority="780" stopIfTrue="1" operator="between">
      <formula>34.1</formula>
      <formula>79</formula>
    </cfRule>
    <cfRule type="cellIs" dxfId="4488" priority="781" stopIfTrue="1" operator="between">
      <formula>13.1</formula>
      <formula>34</formula>
    </cfRule>
    <cfRule type="cellIs" dxfId="4487" priority="782" stopIfTrue="1" operator="between">
      <formula>5.1</formula>
      <formula>13</formula>
    </cfRule>
    <cfRule type="cellIs" dxfId="4486" priority="783" stopIfTrue="1" operator="between">
      <formula>0</formula>
      <formula>5</formula>
    </cfRule>
    <cfRule type="containsBlanks" dxfId="4485" priority="784" stopIfTrue="1">
      <formula>LEN(TRIM(F408))=0</formula>
    </cfRule>
  </conditionalFormatting>
  <conditionalFormatting sqref="H408">
    <cfRule type="containsBlanks" dxfId="4484" priority="771" stopIfTrue="1">
      <formula>LEN(TRIM(H408))=0</formula>
    </cfRule>
    <cfRule type="cellIs" dxfId="4483" priority="772" stopIfTrue="1" operator="between">
      <formula>79.1</formula>
      <formula>100</formula>
    </cfRule>
    <cfRule type="cellIs" dxfId="4482" priority="773" stopIfTrue="1" operator="between">
      <formula>34.1</formula>
      <formula>79</formula>
    </cfRule>
    <cfRule type="cellIs" dxfId="4481" priority="774" stopIfTrue="1" operator="between">
      <formula>13.1</formula>
      <formula>34</formula>
    </cfRule>
    <cfRule type="cellIs" dxfId="4480" priority="775" stopIfTrue="1" operator="between">
      <formula>5.1</formula>
      <formula>13</formula>
    </cfRule>
    <cfRule type="cellIs" dxfId="4479" priority="776" stopIfTrue="1" operator="between">
      <formula>0</formula>
      <formula>5</formula>
    </cfRule>
    <cfRule type="containsBlanks" dxfId="4478" priority="777" stopIfTrue="1">
      <formula>LEN(TRIM(H408))=0</formula>
    </cfRule>
  </conditionalFormatting>
  <conditionalFormatting sqref="J408">
    <cfRule type="containsBlanks" dxfId="4477" priority="764" stopIfTrue="1">
      <formula>LEN(TRIM(J408))=0</formula>
    </cfRule>
    <cfRule type="cellIs" dxfId="4476" priority="765" stopIfTrue="1" operator="between">
      <formula>79.1</formula>
      <formula>100</formula>
    </cfRule>
    <cfRule type="cellIs" dxfId="4475" priority="766" stopIfTrue="1" operator="between">
      <formula>34.1</formula>
      <formula>79</formula>
    </cfRule>
    <cfRule type="cellIs" dxfId="4474" priority="767" stopIfTrue="1" operator="between">
      <formula>13.1</formula>
      <formula>34</formula>
    </cfRule>
    <cfRule type="cellIs" dxfId="4473" priority="768" stopIfTrue="1" operator="between">
      <formula>5.1</formula>
      <formula>13</formula>
    </cfRule>
    <cfRule type="cellIs" dxfId="4472" priority="769" stopIfTrue="1" operator="between">
      <formula>0</formula>
      <formula>5</formula>
    </cfRule>
    <cfRule type="containsBlanks" dxfId="4471" priority="770" stopIfTrue="1">
      <formula>LEN(TRIM(J408))=0</formula>
    </cfRule>
  </conditionalFormatting>
  <conditionalFormatting sqref="K408 M408 O408:P408">
    <cfRule type="containsBlanks" dxfId="4470" priority="757" stopIfTrue="1">
      <formula>LEN(TRIM(K408))=0</formula>
    </cfRule>
    <cfRule type="cellIs" dxfId="4469" priority="758" stopIfTrue="1" operator="between">
      <formula>79.1</formula>
      <formula>100</formula>
    </cfRule>
    <cfRule type="cellIs" dxfId="4468" priority="759" stopIfTrue="1" operator="between">
      <formula>34.1</formula>
      <formula>79</formula>
    </cfRule>
    <cfRule type="cellIs" dxfId="4467" priority="760" stopIfTrue="1" operator="between">
      <formula>13.1</formula>
      <formula>34</formula>
    </cfRule>
    <cfRule type="cellIs" dxfId="4466" priority="761" stopIfTrue="1" operator="between">
      <formula>5.1</formula>
      <formula>13</formula>
    </cfRule>
    <cfRule type="cellIs" dxfId="4465" priority="762" stopIfTrue="1" operator="between">
      <formula>0</formula>
      <formula>5</formula>
    </cfRule>
    <cfRule type="containsBlanks" dxfId="4464" priority="763" stopIfTrue="1">
      <formula>LEN(TRIM(K408))=0</formula>
    </cfRule>
  </conditionalFormatting>
  <conditionalFormatting sqref="L408">
    <cfRule type="containsBlanks" dxfId="4463" priority="750" stopIfTrue="1">
      <formula>LEN(TRIM(L408))=0</formula>
    </cfRule>
    <cfRule type="cellIs" dxfId="4462" priority="751" stopIfTrue="1" operator="between">
      <formula>79.1</formula>
      <formula>100</formula>
    </cfRule>
    <cfRule type="cellIs" dxfId="4461" priority="752" stopIfTrue="1" operator="between">
      <formula>34.1</formula>
      <formula>79</formula>
    </cfRule>
    <cfRule type="cellIs" dxfId="4460" priority="753" stopIfTrue="1" operator="between">
      <formula>13.1</formula>
      <formula>34</formula>
    </cfRule>
    <cfRule type="cellIs" dxfId="4459" priority="754" stopIfTrue="1" operator="between">
      <formula>5.1</formula>
      <formula>13</formula>
    </cfRule>
    <cfRule type="cellIs" dxfId="4458" priority="755" stopIfTrue="1" operator="between">
      <formula>0</formula>
      <formula>5</formula>
    </cfRule>
    <cfRule type="containsBlanks" dxfId="4457" priority="756" stopIfTrue="1">
      <formula>LEN(TRIM(L408))=0</formula>
    </cfRule>
  </conditionalFormatting>
  <conditionalFormatting sqref="N408">
    <cfRule type="containsBlanks" dxfId="4456" priority="743" stopIfTrue="1">
      <formula>LEN(TRIM(N408))=0</formula>
    </cfRule>
    <cfRule type="cellIs" dxfId="4455" priority="744" stopIfTrue="1" operator="between">
      <formula>79.1</formula>
      <formula>100</formula>
    </cfRule>
    <cfRule type="cellIs" dxfId="4454" priority="745" stopIfTrue="1" operator="between">
      <formula>34.1</formula>
      <formula>79</formula>
    </cfRule>
    <cfRule type="cellIs" dxfId="4453" priority="746" stopIfTrue="1" operator="between">
      <formula>13.1</formula>
      <formula>34</formula>
    </cfRule>
    <cfRule type="cellIs" dxfId="4452" priority="747" stopIfTrue="1" operator="between">
      <formula>5.1</formula>
      <formula>13</formula>
    </cfRule>
    <cfRule type="cellIs" dxfId="4451" priority="748" stopIfTrue="1" operator="between">
      <formula>0</formula>
      <formula>5</formula>
    </cfRule>
    <cfRule type="containsBlanks" dxfId="4450" priority="749" stopIfTrue="1">
      <formula>LEN(TRIM(N408))=0</formula>
    </cfRule>
  </conditionalFormatting>
  <conditionalFormatting sqref="E412">
    <cfRule type="containsBlanks" dxfId="4449" priority="736" stopIfTrue="1">
      <formula>LEN(TRIM(E412))=0</formula>
    </cfRule>
    <cfRule type="cellIs" dxfId="4448" priority="737" stopIfTrue="1" operator="between">
      <formula>79.1</formula>
      <formula>100</formula>
    </cfRule>
    <cfRule type="cellIs" dxfId="4447" priority="738" stopIfTrue="1" operator="between">
      <formula>34.1</formula>
      <formula>79</formula>
    </cfRule>
    <cfRule type="cellIs" dxfId="4446" priority="739" stopIfTrue="1" operator="between">
      <formula>13.1</formula>
      <formula>34</formula>
    </cfRule>
    <cfRule type="cellIs" dxfId="4445" priority="740" stopIfTrue="1" operator="between">
      <formula>5.1</formula>
      <formula>13</formula>
    </cfRule>
    <cfRule type="cellIs" dxfId="4444" priority="741" stopIfTrue="1" operator="between">
      <formula>0</formula>
      <formula>5</formula>
    </cfRule>
    <cfRule type="containsBlanks" dxfId="4443" priority="742" stopIfTrue="1">
      <formula>LEN(TRIM(E412))=0</formula>
    </cfRule>
  </conditionalFormatting>
  <conditionalFormatting sqref="G412 I412">
    <cfRule type="containsBlanks" dxfId="4442" priority="729" stopIfTrue="1">
      <formula>LEN(TRIM(G412))=0</formula>
    </cfRule>
    <cfRule type="cellIs" dxfId="4441" priority="730" stopIfTrue="1" operator="between">
      <formula>79.1</formula>
      <formula>100</formula>
    </cfRule>
    <cfRule type="cellIs" dxfId="4440" priority="731" stopIfTrue="1" operator="between">
      <formula>34.1</formula>
      <formula>79</formula>
    </cfRule>
    <cfRule type="cellIs" dxfId="4439" priority="732" stopIfTrue="1" operator="between">
      <formula>13.1</formula>
      <formula>34</formula>
    </cfRule>
    <cfRule type="cellIs" dxfId="4438" priority="733" stopIfTrue="1" operator="between">
      <formula>5.1</formula>
      <formula>13</formula>
    </cfRule>
    <cfRule type="cellIs" dxfId="4437" priority="734" stopIfTrue="1" operator="between">
      <formula>0</formula>
      <formula>5</formula>
    </cfRule>
    <cfRule type="containsBlanks" dxfId="4436" priority="735" stopIfTrue="1">
      <formula>LEN(TRIM(G412))=0</formula>
    </cfRule>
  </conditionalFormatting>
  <conditionalFormatting sqref="F412">
    <cfRule type="containsBlanks" dxfId="4435" priority="722" stopIfTrue="1">
      <formula>LEN(TRIM(F412))=0</formula>
    </cfRule>
    <cfRule type="cellIs" dxfId="4434" priority="723" stopIfTrue="1" operator="between">
      <formula>79.1</formula>
      <formula>100</formula>
    </cfRule>
    <cfRule type="cellIs" dxfId="4433" priority="724" stopIfTrue="1" operator="between">
      <formula>34.1</formula>
      <formula>79</formula>
    </cfRule>
    <cfRule type="cellIs" dxfId="4432" priority="725" stopIfTrue="1" operator="between">
      <formula>13.1</formula>
      <formula>34</formula>
    </cfRule>
    <cfRule type="cellIs" dxfId="4431" priority="726" stopIfTrue="1" operator="between">
      <formula>5.1</formula>
      <formula>13</formula>
    </cfRule>
    <cfRule type="cellIs" dxfId="4430" priority="727" stopIfTrue="1" operator="between">
      <formula>0</formula>
      <formula>5</formula>
    </cfRule>
    <cfRule type="containsBlanks" dxfId="4429" priority="728" stopIfTrue="1">
      <formula>LEN(TRIM(F412))=0</formula>
    </cfRule>
  </conditionalFormatting>
  <conditionalFormatting sqref="H412">
    <cfRule type="containsBlanks" dxfId="4428" priority="715" stopIfTrue="1">
      <formula>LEN(TRIM(H412))=0</formula>
    </cfRule>
    <cfRule type="cellIs" dxfId="4427" priority="716" stopIfTrue="1" operator="between">
      <formula>79.1</formula>
      <formula>100</formula>
    </cfRule>
    <cfRule type="cellIs" dxfId="4426" priority="717" stopIfTrue="1" operator="between">
      <formula>34.1</formula>
      <formula>79</formula>
    </cfRule>
    <cfRule type="cellIs" dxfId="4425" priority="718" stopIfTrue="1" operator="between">
      <formula>13.1</formula>
      <formula>34</formula>
    </cfRule>
    <cfRule type="cellIs" dxfId="4424" priority="719" stopIfTrue="1" operator="between">
      <formula>5.1</formula>
      <formula>13</formula>
    </cfRule>
    <cfRule type="cellIs" dxfId="4423" priority="720" stopIfTrue="1" operator="between">
      <formula>0</formula>
      <formula>5</formula>
    </cfRule>
    <cfRule type="containsBlanks" dxfId="4422" priority="721" stopIfTrue="1">
      <formula>LEN(TRIM(H412))=0</formula>
    </cfRule>
  </conditionalFormatting>
  <conditionalFormatting sqref="J412">
    <cfRule type="containsBlanks" dxfId="4421" priority="708" stopIfTrue="1">
      <formula>LEN(TRIM(J412))=0</formula>
    </cfRule>
    <cfRule type="cellIs" dxfId="4420" priority="709" stopIfTrue="1" operator="between">
      <formula>79.1</formula>
      <formula>100</formula>
    </cfRule>
    <cfRule type="cellIs" dxfId="4419" priority="710" stopIfTrue="1" operator="between">
      <formula>34.1</formula>
      <formula>79</formula>
    </cfRule>
    <cfRule type="cellIs" dxfId="4418" priority="711" stopIfTrue="1" operator="between">
      <formula>13.1</formula>
      <formula>34</formula>
    </cfRule>
    <cfRule type="cellIs" dxfId="4417" priority="712" stopIfTrue="1" operator="between">
      <formula>5.1</formula>
      <formula>13</formula>
    </cfRule>
    <cfRule type="cellIs" dxfId="4416" priority="713" stopIfTrue="1" operator="between">
      <formula>0</formula>
      <formula>5</formula>
    </cfRule>
    <cfRule type="containsBlanks" dxfId="4415" priority="714" stopIfTrue="1">
      <formula>LEN(TRIM(J412))=0</formula>
    </cfRule>
  </conditionalFormatting>
  <conditionalFormatting sqref="K412 M412 O412:P412">
    <cfRule type="containsBlanks" dxfId="4414" priority="701" stopIfTrue="1">
      <formula>LEN(TRIM(K412))=0</formula>
    </cfRule>
    <cfRule type="cellIs" dxfId="4413" priority="702" stopIfTrue="1" operator="between">
      <formula>79.1</formula>
      <formula>100</formula>
    </cfRule>
    <cfRule type="cellIs" dxfId="4412" priority="703" stopIfTrue="1" operator="between">
      <formula>34.1</formula>
      <formula>79</formula>
    </cfRule>
    <cfRule type="cellIs" dxfId="4411" priority="704" stopIfTrue="1" operator="between">
      <formula>13.1</formula>
      <formula>34</formula>
    </cfRule>
    <cfRule type="cellIs" dxfId="4410" priority="705" stopIfTrue="1" operator="between">
      <formula>5.1</formula>
      <formula>13</formula>
    </cfRule>
    <cfRule type="cellIs" dxfId="4409" priority="706" stopIfTrue="1" operator="between">
      <formula>0</formula>
      <formula>5</formula>
    </cfRule>
    <cfRule type="containsBlanks" dxfId="4408" priority="707" stopIfTrue="1">
      <formula>LEN(TRIM(K412))=0</formula>
    </cfRule>
  </conditionalFormatting>
  <conditionalFormatting sqref="L412">
    <cfRule type="containsBlanks" dxfId="4407" priority="694" stopIfTrue="1">
      <formula>LEN(TRIM(L412))=0</formula>
    </cfRule>
    <cfRule type="cellIs" dxfId="4406" priority="695" stopIfTrue="1" operator="between">
      <formula>79.1</formula>
      <formula>100</formula>
    </cfRule>
    <cfRule type="cellIs" dxfId="4405" priority="696" stopIfTrue="1" operator="between">
      <formula>34.1</formula>
      <formula>79</formula>
    </cfRule>
    <cfRule type="cellIs" dxfId="4404" priority="697" stopIfTrue="1" operator="between">
      <formula>13.1</formula>
      <formula>34</formula>
    </cfRule>
    <cfRule type="cellIs" dxfId="4403" priority="698" stopIfTrue="1" operator="between">
      <formula>5.1</formula>
      <formula>13</formula>
    </cfRule>
    <cfRule type="cellIs" dxfId="4402" priority="699" stopIfTrue="1" operator="between">
      <formula>0</formula>
      <formula>5</formula>
    </cfRule>
    <cfRule type="containsBlanks" dxfId="4401" priority="700" stopIfTrue="1">
      <formula>LEN(TRIM(L412))=0</formula>
    </cfRule>
  </conditionalFormatting>
  <conditionalFormatting sqref="N412">
    <cfRule type="containsBlanks" dxfId="4400" priority="687" stopIfTrue="1">
      <formula>LEN(TRIM(N412))=0</formula>
    </cfRule>
    <cfRule type="cellIs" dxfId="4399" priority="688" stopIfTrue="1" operator="between">
      <formula>79.1</formula>
      <formula>100</formula>
    </cfRule>
    <cfRule type="cellIs" dxfId="4398" priority="689" stopIfTrue="1" operator="between">
      <formula>34.1</formula>
      <formula>79</formula>
    </cfRule>
    <cfRule type="cellIs" dxfId="4397" priority="690" stopIfTrue="1" operator="between">
      <formula>13.1</formula>
      <formula>34</formula>
    </cfRule>
    <cfRule type="cellIs" dxfId="4396" priority="691" stopIfTrue="1" operator="between">
      <formula>5.1</formula>
      <formula>13</formula>
    </cfRule>
    <cfRule type="cellIs" dxfId="4395" priority="692" stopIfTrue="1" operator="between">
      <formula>0</formula>
      <formula>5</formula>
    </cfRule>
    <cfRule type="containsBlanks" dxfId="4394" priority="693" stopIfTrue="1">
      <formula>LEN(TRIM(N412))=0</formula>
    </cfRule>
  </conditionalFormatting>
  <conditionalFormatting sqref="E413">
    <cfRule type="containsBlanks" dxfId="4393" priority="680" stopIfTrue="1">
      <formula>LEN(TRIM(E413))=0</formula>
    </cfRule>
    <cfRule type="cellIs" dxfId="4392" priority="681" stopIfTrue="1" operator="between">
      <formula>79.1</formula>
      <formula>100</formula>
    </cfRule>
    <cfRule type="cellIs" dxfId="4391" priority="682" stopIfTrue="1" operator="between">
      <formula>34.1</formula>
      <formula>79</formula>
    </cfRule>
    <cfRule type="cellIs" dxfId="4390" priority="683" stopIfTrue="1" operator="between">
      <formula>13.1</formula>
      <formula>34</formula>
    </cfRule>
    <cfRule type="cellIs" dxfId="4389" priority="684" stopIfTrue="1" operator="between">
      <formula>5.1</formula>
      <formula>13</formula>
    </cfRule>
    <cfRule type="cellIs" dxfId="4388" priority="685" stopIfTrue="1" operator="between">
      <formula>0</formula>
      <formula>5</formula>
    </cfRule>
    <cfRule type="containsBlanks" dxfId="4387" priority="686" stopIfTrue="1">
      <formula>LEN(TRIM(E413))=0</formula>
    </cfRule>
  </conditionalFormatting>
  <conditionalFormatting sqref="F413:J413">
    <cfRule type="containsBlanks" dxfId="4386" priority="673" stopIfTrue="1">
      <formula>LEN(TRIM(F413))=0</formula>
    </cfRule>
    <cfRule type="cellIs" dxfId="4385" priority="674" stopIfTrue="1" operator="between">
      <formula>79.1</formula>
      <formula>100</formula>
    </cfRule>
    <cfRule type="cellIs" dxfId="4384" priority="675" stopIfTrue="1" operator="between">
      <formula>34.1</formula>
      <formula>79</formula>
    </cfRule>
    <cfRule type="cellIs" dxfId="4383" priority="676" stopIfTrue="1" operator="between">
      <formula>13.1</formula>
      <formula>34</formula>
    </cfRule>
    <cfRule type="cellIs" dxfId="4382" priority="677" stopIfTrue="1" operator="between">
      <formula>5.1</formula>
      <formula>13</formula>
    </cfRule>
    <cfRule type="cellIs" dxfId="4381" priority="678" stopIfTrue="1" operator="between">
      <formula>0</formula>
      <formula>5</formula>
    </cfRule>
    <cfRule type="containsBlanks" dxfId="4380" priority="679" stopIfTrue="1">
      <formula>LEN(TRIM(F413))=0</formula>
    </cfRule>
  </conditionalFormatting>
  <conditionalFormatting sqref="K413:P413">
    <cfRule type="containsBlanks" dxfId="4379" priority="666" stopIfTrue="1">
      <formula>LEN(TRIM(K413))=0</formula>
    </cfRule>
    <cfRule type="cellIs" dxfId="4378" priority="667" stopIfTrue="1" operator="between">
      <formula>79.1</formula>
      <formula>100</formula>
    </cfRule>
    <cfRule type="cellIs" dxfId="4377" priority="668" stopIfTrue="1" operator="between">
      <formula>34.1</formula>
      <formula>79</formula>
    </cfRule>
    <cfRule type="cellIs" dxfId="4376" priority="669" stopIfTrue="1" operator="between">
      <formula>13.1</formula>
      <formula>34</formula>
    </cfRule>
    <cfRule type="cellIs" dxfId="4375" priority="670" stopIfTrue="1" operator="between">
      <formula>5.1</formula>
      <formula>13</formula>
    </cfRule>
    <cfRule type="cellIs" dxfId="4374" priority="671" stopIfTrue="1" operator="between">
      <formula>0</formula>
      <formula>5</formula>
    </cfRule>
    <cfRule type="containsBlanks" dxfId="4373" priority="672" stopIfTrue="1">
      <formula>LEN(TRIM(K413))=0</formula>
    </cfRule>
  </conditionalFormatting>
  <conditionalFormatting sqref="E414:J414">
    <cfRule type="containsBlanks" dxfId="4372" priority="659" stopIfTrue="1">
      <formula>LEN(TRIM(E414))=0</formula>
    </cfRule>
    <cfRule type="cellIs" dxfId="4371" priority="660" stopIfTrue="1" operator="between">
      <formula>80.1</formula>
      <formula>100</formula>
    </cfRule>
    <cfRule type="cellIs" dxfId="4370" priority="661" stopIfTrue="1" operator="between">
      <formula>35.1</formula>
      <formula>80</formula>
    </cfRule>
    <cfRule type="cellIs" dxfId="4369" priority="662" stopIfTrue="1" operator="between">
      <formula>14.1</formula>
      <formula>35</formula>
    </cfRule>
    <cfRule type="cellIs" dxfId="4368" priority="663" stopIfTrue="1" operator="between">
      <formula>5.1</formula>
      <formula>14</formula>
    </cfRule>
    <cfRule type="cellIs" dxfId="4367" priority="664" stopIfTrue="1" operator="between">
      <formula>0</formula>
      <formula>5</formula>
    </cfRule>
    <cfRule type="containsBlanks" dxfId="4366" priority="665" stopIfTrue="1">
      <formula>LEN(TRIM(E414))=0</formula>
    </cfRule>
  </conditionalFormatting>
  <conditionalFormatting sqref="K414:P414">
    <cfRule type="containsBlanks" dxfId="4365" priority="652" stopIfTrue="1">
      <formula>LEN(TRIM(K414))=0</formula>
    </cfRule>
    <cfRule type="cellIs" dxfId="4364" priority="653" stopIfTrue="1" operator="between">
      <formula>80.1</formula>
      <formula>100</formula>
    </cfRule>
    <cfRule type="cellIs" dxfId="4363" priority="654" stopIfTrue="1" operator="between">
      <formula>35.1</formula>
      <formula>80</formula>
    </cfRule>
    <cfRule type="cellIs" dxfId="4362" priority="655" stopIfTrue="1" operator="between">
      <formula>14.1</formula>
      <formula>35</formula>
    </cfRule>
    <cfRule type="cellIs" dxfId="4361" priority="656" stopIfTrue="1" operator="between">
      <formula>5.1</formula>
      <formula>14</formula>
    </cfRule>
    <cfRule type="cellIs" dxfId="4360" priority="657" stopIfTrue="1" operator="between">
      <formula>0</formula>
      <formula>5</formula>
    </cfRule>
    <cfRule type="containsBlanks" dxfId="4359" priority="658" stopIfTrue="1">
      <formula>LEN(TRIM(K414))=0</formula>
    </cfRule>
  </conditionalFormatting>
  <conditionalFormatting sqref="E415:J415">
    <cfRule type="containsBlanks" dxfId="4358" priority="645" stopIfTrue="1">
      <formula>LEN(TRIM(E415))=0</formula>
    </cfRule>
    <cfRule type="cellIs" dxfId="4357" priority="646" stopIfTrue="1" operator="between">
      <formula>80.1</formula>
      <formula>100</formula>
    </cfRule>
    <cfRule type="cellIs" dxfId="4356" priority="647" stopIfTrue="1" operator="between">
      <formula>35.1</formula>
      <formula>80</formula>
    </cfRule>
    <cfRule type="cellIs" dxfId="4355" priority="648" stopIfTrue="1" operator="between">
      <formula>14.1</formula>
      <formula>35</formula>
    </cfRule>
    <cfRule type="cellIs" dxfId="4354" priority="649" stopIfTrue="1" operator="between">
      <formula>5.1</formula>
      <formula>14</formula>
    </cfRule>
    <cfRule type="cellIs" dxfId="4353" priority="650" stopIfTrue="1" operator="between">
      <formula>0</formula>
      <formula>5</formula>
    </cfRule>
    <cfRule type="containsBlanks" dxfId="4352" priority="651" stopIfTrue="1">
      <formula>LEN(TRIM(E415))=0</formula>
    </cfRule>
  </conditionalFormatting>
  <conditionalFormatting sqref="K415:P415">
    <cfRule type="containsBlanks" dxfId="4351" priority="638" stopIfTrue="1">
      <formula>LEN(TRIM(K415))=0</formula>
    </cfRule>
    <cfRule type="cellIs" dxfId="4350" priority="639" stopIfTrue="1" operator="between">
      <formula>80.1</formula>
      <formula>100</formula>
    </cfRule>
    <cfRule type="cellIs" dxfId="4349" priority="640" stopIfTrue="1" operator="between">
      <formula>35.1</formula>
      <formula>80</formula>
    </cfRule>
    <cfRule type="cellIs" dxfId="4348" priority="641" stopIfTrue="1" operator="between">
      <formula>14.1</formula>
      <formula>35</formula>
    </cfRule>
    <cfRule type="cellIs" dxfId="4347" priority="642" stopIfTrue="1" operator="between">
      <formula>5.1</formula>
      <formula>14</formula>
    </cfRule>
    <cfRule type="cellIs" dxfId="4346" priority="643" stopIfTrue="1" operator="between">
      <formula>0</formula>
      <formula>5</formula>
    </cfRule>
    <cfRule type="containsBlanks" dxfId="4345" priority="644" stopIfTrue="1">
      <formula>LEN(TRIM(K415))=0</formula>
    </cfRule>
  </conditionalFormatting>
  <conditionalFormatting sqref="E416:J416">
    <cfRule type="containsBlanks" dxfId="4344" priority="631" stopIfTrue="1">
      <formula>LEN(TRIM(E416))=0</formula>
    </cfRule>
    <cfRule type="cellIs" dxfId="4343" priority="632" stopIfTrue="1" operator="between">
      <formula>80.1</formula>
      <formula>100</formula>
    </cfRule>
    <cfRule type="cellIs" dxfId="4342" priority="633" stopIfTrue="1" operator="between">
      <formula>35.1</formula>
      <formula>80</formula>
    </cfRule>
    <cfRule type="cellIs" dxfId="4341" priority="634" stopIfTrue="1" operator="between">
      <formula>14.1</formula>
      <formula>35</formula>
    </cfRule>
    <cfRule type="cellIs" dxfId="4340" priority="635" stopIfTrue="1" operator="between">
      <formula>5.1</formula>
      <formula>14</formula>
    </cfRule>
    <cfRule type="cellIs" dxfId="4339" priority="636" stopIfTrue="1" operator="between">
      <formula>0</formula>
      <formula>5</formula>
    </cfRule>
    <cfRule type="containsBlanks" dxfId="4338" priority="637" stopIfTrue="1">
      <formula>LEN(TRIM(E416))=0</formula>
    </cfRule>
  </conditionalFormatting>
  <conditionalFormatting sqref="K416:P416">
    <cfRule type="containsBlanks" dxfId="4337" priority="624" stopIfTrue="1">
      <formula>LEN(TRIM(K416))=0</formula>
    </cfRule>
    <cfRule type="cellIs" dxfId="4336" priority="625" stopIfTrue="1" operator="between">
      <formula>80.1</formula>
      <formula>100</formula>
    </cfRule>
    <cfRule type="cellIs" dxfId="4335" priority="626" stopIfTrue="1" operator="between">
      <formula>35.1</formula>
      <formula>80</formula>
    </cfRule>
    <cfRule type="cellIs" dxfId="4334" priority="627" stopIfTrue="1" operator="between">
      <formula>14.1</formula>
      <formula>35</formula>
    </cfRule>
    <cfRule type="cellIs" dxfId="4333" priority="628" stopIfTrue="1" operator="between">
      <formula>5.1</formula>
      <formula>14</formula>
    </cfRule>
    <cfRule type="cellIs" dxfId="4332" priority="629" stopIfTrue="1" operator="between">
      <formula>0</formula>
      <formula>5</formula>
    </cfRule>
    <cfRule type="containsBlanks" dxfId="4331" priority="630" stopIfTrue="1">
      <formula>LEN(TRIM(K416))=0</formula>
    </cfRule>
  </conditionalFormatting>
  <conditionalFormatting sqref="E417:J417">
    <cfRule type="containsBlanks" dxfId="4330" priority="617" stopIfTrue="1">
      <formula>LEN(TRIM(E417))=0</formula>
    </cfRule>
    <cfRule type="cellIs" dxfId="4329" priority="618" stopIfTrue="1" operator="between">
      <formula>79.1</formula>
      <formula>100</formula>
    </cfRule>
    <cfRule type="cellIs" dxfId="4328" priority="619" stopIfTrue="1" operator="between">
      <formula>34.1</formula>
      <formula>79</formula>
    </cfRule>
    <cfRule type="cellIs" dxfId="4327" priority="620" stopIfTrue="1" operator="between">
      <formula>13.1</formula>
      <formula>34</formula>
    </cfRule>
    <cfRule type="cellIs" dxfId="4326" priority="621" stopIfTrue="1" operator="between">
      <formula>5.1</formula>
      <formula>13</formula>
    </cfRule>
    <cfRule type="cellIs" dxfId="4325" priority="622" stopIfTrue="1" operator="between">
      <formula>0</formula>
      <formula>5</formula>
    </cfRule>
    <cfRule type="containsBlanks" dxfId="4324" priority="623" stopIfTrue="1">
      <formula>LEN(TRIM(E417))=0</formula>
    </cfRule>
  </conditionalFormatting>
  <conditionalFormatting sqref="P417">
    <cfRule type="containsBlanks" dxfId="4323" priority="610" stopIfTrue="1">
      <formula>LEN(TRIM(P417))=0</formula>
    </cfRule>
    <cfRule type="cellIs" dxfId="4322" priority="611" stopIfTrue="1" operator="between">
      <formula>80.1</formula>
      <formula>100</formula>
    </cfRule>
    <cfRule type="cellIs" dxfId="4321" priority="612" stopIfTrue="1" operator="between">
      <formula>35.1</formula>
      <formula>80</formula>
    </cfRule>
    <cfRule type="cellIs" dxfId="4320" priority="613" stopIfTrue="1" operator="between">
      <formula>14.1</formula>
      <formula>35</formula>
    </cfRule>
    <cfRule type="cellIs" dxfId="4319" priority="614" stopIfTrue="1" operator="between">
      <formula>5.1</formula>
      <formula>14</formula>
    </cfRule>
    <cfRule type="cellIs" dxfId="4318" priority="615" stopIfTrue="1" operator="between">
      <formula>0</formula>
      <formula>5</formula>
    </cfRule>
    <cfRule type="containsBlanks" dxfId="4317" priority="616" stopIfTrue="1">
      <formula>LEN(TRIM(P417))=0</formula>
    </cfRule>
  </conditionalFormatting>
  <conditionalFormatting sqref="K417:O417">
    <cfRule type="containsBlanks" dxfId="4316" priority="603" stopIfTrue="1">
      <formula>LEN(TRIM(K417))=0</formula>
    </cfRule>
    <cfRule type="cellIs" dxfId="4315" priority="604" stopIfTrue="1" operator="between">
      <formula>79.1</formula>
      <formula>100</formula>
    </cfRule>
    <cfRule type="cellIs" dxfId="4314" priority="605" stopIfTrue="1" operator="between">
      <formula>34.1</formula>
      <formula>79</formula>
    </cfRule>
    <cfRule type="cellIs" dxfId="4313" priority="606" stopIfTrue="1" operator="between">
      <formula>13.1</formula>
      <formula>34</formula>
    </cfRule>
    <cfRule type="cellIs" dxfId="4312" priority="607" stopIfTrue="1" operator="between">
      <formula>5.1</formula>
      <formula>13</formula>
    </cfRule>
    <cfRule type="cellIs" dxfId="4311" priority="608" stopIfTrue="1" operator="between">
      <formula>0</formula>
      <formula>5</formula>
    </cfRule>
    <cfRule type="containsBlanks" dxfId="4310" priority="609" stopIfTrue="1">
      <formula>LEN(TRIM(K417))=0</formula>
    </cfRule>
  </conditionalFormatting>
  <conditionalFormatting sqref="E419">
    <cfRule type="containsBlanks" dxfId="4309" priority="596" stopIfTrue="1">
      <formula>LEN(TRIM(E419))=0</formula>
    </cfRule>
    <cfRule type="cellIs" dxfId="4308" priority="597" stopIfTrue="1" operator="between">
      <formula>79.1</formula>
      <formula>100</formula>
    </cfRule>
    <cfRule type="cellIs" dxfId="4307" priority="598" stopIfTrue="1" operator="between">
      <formula>34.1</formula>
      <formula>79</formula>
    </cfRule>
    <cfRule type="cellIs" dxfId="4306" priority="599" stopIfTrue="1" operator="between">
      <formula>13.1</formula>
      <formula>34</formula>
    </cfRule>
    <cfRule type="cellIs" dxfId="4305" priority="600" stopIfTrue="1" operator="between">
      <formula>5.1</formula>
      <formula>13</formula>
    </cfRule>
    <cfRule type="cellIs" dxfId="4304" priority="601" stopIfTrue="1" operator="between">
      <formula>0</formula>
      <formula>5</formula>
    </cfRule>
    <cfRule type="containsBlanks" dxfId="4303" priority="602" stopIfTrue="1">
      <formula>LEN(TRIM(E419))=0</formula>
    </cfRule>
  </conditionalFormatting>
  <conditionalFormatting sqref="F419:J419">
    <cfRule type="containsBlanks" dxfId="4302" priority="589" stopIfTrue="1">
      <formula>LEN(TRIM(F419))=0</formula>
    </cfRule>
    <cfRule type="cellIs" dxfId="4301" priority="590" stopIfTrue="1" operator="between">
      <formula>79.1</formula>
      <formula>100</formula>
    </cfRule>
    <cfRule type="cellIs" dxfId="4300" priority="591" stopIfTrue="1" operator="between">
      <formula>34.1</formula>
      <formula>79</formula>
    </cfRule>
    <cfRule type="cellIs" dxfId="4299" priority="592" stopIfTrue="1" operator="between">
      <formula>13.1</formula>
      <formula>34</formula>
    </cfRule>
    <cfRule type="cellIs" dxfId="4298" priority="593" stopIfTrue="1" operator="between">
      <formula>5.1</formula>
      <formula>13</formula>
    </cfRule>
    <cfRule type="cellIs" dxfId="4297" priority="594" stopIfTrue="1" operator="between">
      <formula>0</formula>
      <formula>5</formula>
    </cfRule>
    <cfRule type="containsBlanks" dxfId="4296" priority="595" stopIfTrue="1">
      <formula>LEN(TRIM(F419))=0</formula>
    </cfRule>
  </conditionalFormatting>
  <conditionalFormatting sqref="K419:P419">
    <cfRule type="containsBlanks" dxfId="4295" priority="582" stopIfTrue="1">
      <formula>LEN(TRIM(K419))=0</formula>
    </cfRule>
    <cfRule type="cellIs" dxfId="4294" priority="583" stopIfTrue="1" operator="between">
      <formula>79.1</formula>
      <formula>100</formula>
    </cfRule>
    <cfRule type="cellIs" dxfId="4293" priority="584" stopIfTrue="1" operator="between">
      <formula>34.1</formula>
      <formula>79</formula>
    </cfRule>
    <cfRule type="cellIs" dxfId="4292" priority="585" stopIfTrue="1" operator="between">
      <formula>13.1</formula>
      <formula>34</formula>
    </cfRule>
    <cfRule type="cellIs" dxfId="4291" priority="586" stopIfTrue="1" operator="between">
      <formula>5.1</formula>
      <formula>13</formula>
    </cfRule>
    <cfRule type="cellIs" dxfId="4290" priority="587" stopIfTrue="1" operator="between">
      <formula>0</formula>
      <formula>5</formula>
    </cfRule>
    <cfRule type="containsBlanks" dxfId="4289" priority="588" stopIfTrue="1">
      <formula>LEN(TRIM(K419))=0</formula>
    </cfRule>
  </conditionalFormatting>
  <conditionalFormatting sqref="E420:J420">
    <cfRule type="containsBlanks" dxfId="4288" priority="575" stopIfTrue="1">
      <formula>LEN(TRIM(E420))=0</formula>
    </cfRule>
    <cfRule type="cellIs" dxfId="4287" priority="576" stopIfTrue="1" operator="between">
      <formula>79.1</formula>
      <formula>100</formula>
    </cfRule>
    <cfRule type="cellIs" dxfId="4286" priority="577" stopIfTrue="1" operator="between">
      <formula>34.1</formula>
      <formula>79</formula>
    </cfRule>
    <cfRule type="cellIs" dxfId="4285" priority="578" stopIfTrue="1" operator="between">
      <formula>13.1</formula>
      <formula>34</formula>
    </cfRule>
    <cfRule type="cellIs" dxfId="4284" priority="579" stopIfTrue="1" operator="between">
      <formula>5.1</formula>
      <formula>13</formula>
    </cfRule>
    <cfRule type="cellIs" dxfId="4283" priority="580" stopIfTrue="1" operator="between">
      <formula>0</formula>
      <formula>5</formula>
    </cfRule>
    <cfRule type="containsBlanks" dxfId="4282" priority="581" stopIfTrue="1">
      <formula>LEN(TRIM(E420))=0</formula>
    </cfRule>
  </conditionalFormatting>
  <conditionalFormatting sqref="P420">
    <cfRule type="containsBlanks" dxfId="4281" priority="568" stopIfTrue="1">
      <formula>LEN(TRIM(P420))=0</formula>
    </cfRule>
    <cfRule type="cellIs" dxfId="4280" priority="569" stopIfTrue="1" operator="between">
      <formula>80.1</formula>
      <formula>100</formula>
    </cfRule>
    <cfRule type="cellIs" dxfId="4279" priority="570" stopIfTrue="1" operator="between">
      <formula>35.1</formula>
      <formula>80</formula>
    </cfRule>
    <cfRule type="cellIs" dxfId="4278" priority="571" stopIfTrue="1" operator="between">
      <formula>14.1</formula>
      <formula>35</formula>
    </cfRule>
    <cfRule type="cellIs" dxfId="4277" priority="572" stopIfTrue="1" operator="between">
      <formula>5.1</formula>
      <formula>14</formula>
    </cfRule>
    <cfRule type="cellIs" dxfId="4276" priority="573" stopIfTrue="1" operator="between">
      <formula>0</formula>
      <formula>5</formula>
    </cfRule>
    <cfRule type="containsBlanks" dxfId="4275" priority="574" stopIfTrue="1">
      <formula>LEN(TRIM(P420))=0</formula>
    </cfRule>
  </conditionalFormatting>
  <conditionalFormatting sqref="K420:O420">
    <cfRule type="containsBlanks" dxfId="4274" priority="561" stopIfTrue="1">
      <formula>LEN(TRIM(K420))=0</formula>
    </cfRule>
    <cfRule type="cellIs" dxfId="4273" priority="562" stopIfTrue="1" operator="between">
      <formula>79.1</formula>
      <formula>100</formula>
    </cfRule>
    <cfRule type="cellIs" dxfId="4272" priority="563" stopIfTrue="1" operator="between">
      <formula>34.1</formula>
      <formula>79</formula>
    </cfRule>
    <cfRule type="cellIs" dxfId="4271" priority="564" stopIfTrue="1" operator="between">
      <formula>13.1</formula>
      <formula>34</formula>
    </cfRule>
    <cfRule type="cellIs" dxfId="4270" priority="565" stopIfTrue="1" operator="between">
      <formula>5.1</formula>
      <formula>13</formula>
    </cfRule>
    <cfRule type="cellIs" dxfId="4269" priority="566" stopIfTrue="1" operator="between">
      <formula>0</formula>
      <formula>5</formula>
    </cfRule>
    <cfRule type="containsBlanks" dxfId="4268" priority="567" stopIfTrue="1">
      <formula>LEN(TRIM(K420))=0</formula>
    </cfRule>
  </conditionalFormatting>
  <conditionalFormatting sqref="E418:J418">
    <cfRule type="containsBlanks" dxfId="4267" priority="554" stopIfTrue="1">
      <formula>LEN(TRIM(E418))=0</formula>
    </cfRule>
    <cfRule type="cellIs" dxfId="4266" priority="555" stopIfTrue="1" operator="between">
      <formula>79.1</formula>
      <formula>100</formula>
    </cfRule>
    <cfRule type="cellIs" dxfId="4265" priority="556" stopIfTrue="1" operator="between">
      <formula>34.1</formula>
      <formula>79</formula>
    </cfRule>
    <cfRule type="cellIs" dxfId="4264" priority="557" stopIfTrue="1" operator="between">
      <formula>13.1</formula>
      <formula>34</formula>
    </cfRule>
    <cfRule type="cellIs" dxfId="4263" priority="558" stopIfTrue="1" operator="between">
      <formula>5.1</formula>
      <formula>13</formula>
    </cfRule>
    <cfRule type="cellIs" dxfId="4262" priority="559" stopIfTrue="1" operator="between">
      <formula>0</formula>
      <formula>5</formula>
    </cfRule>
    <cfRule type="containsBlanks" dxfId="4261" priority="560" stopIfTrue="1">
      <formula>LEN(TRIM(E418))=0</formula>
    </cfRule>
  </conditionalFormatting>
  <conditionalFormatting sqref="P418">
    <cfRule type="containsBlanks" dxfId="4260" priority="547" stopIfTrue="1">
      <formula>LEN(TRIM(P418))=0</formula>
    </cfRule>
    <cfRule type="cellIs" dxfId="4259" priority="548" stopIfTrue="1" operator="between">
      <formula>80.1</formula>
      <formula>100</formula>
    </cfRule>
    <cfRule type="cellIs" dxfId="4258" priority="549" stopIfTrue="1" operator="between">
      <formula>35.1</formula>
      <formula>80</formula>
    </cfRule>
    <cfRule type="cellIs" dxfId="4257" priority="550" stopIfTrue="1" operator="between">
      <formula>14.1</formula>
      <formula>35</formula>
    </cfRule>
    <cfRule type="cellIs" dxfId="4256" priority="551" stopIfTrue="1" operator="between">
      <formula>5.1</formula>
      <formula>14</formula>
    </cfRule>
    <cfRule type="cellIs" dxfId="4255" priority="552" stopIfTrue="1" operator="between">
      <formula>0</formula>
      <formula>5</formula>
    </cfRule>
    <cfRule type="containsBlanks" dxfId="4254" priority="553" stopIfTrue="1">
      <formula>LEN(TRIM(P418))=0</formula>
    </cfRule>
  </conditionalFormatting>
  <conditionalFormatting sqref="K418:O418">
    <cfRule type="containsBlanks" dxfId="4253" priority="540" stopIfTrue="1">
      <formula>LEN(TRIM(K418))=0</formula>
    </cfRule>
    <cfRule type="cellIs" dxfId="4252" priority="541" stopIfTrue="1" operator="between">
      <formula>79.1</formula>
      <formula>100</formula>
    </cfRule>
    <cfRule type="cellIs" dxfId="4251" priority="542" stopIfTrue="1" operator="between">
      <formula>34.1</formula>
      <formula>79</formula>
    </cfRule>
    <cfRule type="cellIs" dxfId="4250" priority="543" stopIfTrue="1" operator="between">
      <formula>13.1</formula>
      <formula>34</formula>
    </cfRule>
    <cfRule type="cellIs" dxfId="4249" priority="544" stopIfTrue="1" operator="between">
      <formula>5.1</formula>
      <formula>13</formula>
    </cfRule>
    <cfRule type="cellIs" dxfId="4248" priority="545" stopIfTrue="1" operator="between">
      <formula>0</formula>
      <formula>5</formula>
    </cfRule>
    <cfRule type="containsBlanks" dxfId="4247" priority="546" stopIfTrue="1">
      <formula>LEN(TRIM(K418))=0</formula>
    </cfRule>
  </conditionalFormatting>
  <conditionalFormatting sqref="E397">
    <cfRule type="containsBlanks" dxfId="4246" priority="533" stopIfTrue="1">
      <formula>LEN(TRIM(E397))=0</formula>
    </cfRule>
    <cfRule type="cellIs" dxfId="4245" priority="534" stopIfTrue="1" operator="between">
      <formula>79.1</formula>
      <formula>100</formula>
    </cfRule>
    <cfRule type="cellIs" dxfId="4244" priority="535" stopIfTrue="1" operator="between">
      <formula>34.1</formula>
      <formula>79</formula>
    </cfRule>
    <cfRule type="cellIs" dxfId="4243" priority="536" stopIfTrue="1" operator="between">
      <formula>13.1</formula>
      <formula>34</formula>
    </cfRule>
    <cfRule type="cellIs" dxfId="4242" priority="537" stopIfTrue="1" operator="between">
      <formula>5.1</formula>
      <formula>13</formula>
    </cfRule>
    <cfRule type="cellIs" dxfId="4241" priority="538" stopIfTrue="1" operator="between">
      <formula>0</formula>
      <formula>5</formula>
    </cfRule>
    <cfRule type="containsBlanks" dxfId="4240" priority="539" stopIfTrue="1">
      <formula>LEN(TRIM(E397))=0</formula>
    </cfRule>
  </conditionalFormatting>
  <conditionalFormatting sqref="F397:J397">
    <cfRule type="containsBlanks" dxfId="4239" priority="526" stopIfTrue="1">
      <formula>LEN(TRIM(F397))=0</formula>
    </cfRule>
    <cfRule type="cellIs" dxfId="4238" priority="527" stopIfTrue="1" operator="between">
      <formula>79.1</formula>
      <formula>100</formula>
    </cfRule>
    <cfRule type="cellIs" dxfId="4237" priority="528" stopIfTrue="1" operator="between">
      <formula>34.1</formula>
      <formula>79</formula>
    </cfRule>
    <cfRule type="cellIs" dxfId="4236" priority="529" stopIfTrue="1" operator="between">
      <formula>13.1</formula>
      <formula>34</formula>
    </cfRule>
    <cfRule type="cellIs" dxfId="4235" priority="530" stopIfTrue="1" operator="between">
      <formula>5.1</formula>
      <formula>13</formula>
    </cfRule>
    <cfRule type="cellIs" dxfId="4234" priority="531" stopIfTrue="1" operator="between">
      <formula>0</formula>
      <formula>5</formula>
    </cfRule>
    <cfRule type="containsBlanks" dxfId="4233" priority="532" stopIfTrue="1">
      <formula>LEN(TRIM(F397))=0</formula>
    </cfRule>
  </conditionalFormatting>
  <conditionalFormatting sqref="K397:P397">
    <cfRule type="containsBlanks" dxfId="4232" priority="519" stopIfTrue="1">
      <formula>LEN(TRIM(K397))=0</formula>
    </cfRule>
    <cfRule type="cellIs" dxfId="4231" priority="520" stopIfTrue="1" operator="between">
      <formula>79.1</formula>
      <formula>100</formula>
    </cfRule>
    <cfRule type="cellIs" dxfId="4230" priority="521" stopIfTrue="1" operator="between">
      <formula>34.1</formula>
      <formula>79</formula>
    </cfRule>
    <cfRule type="cellIs" dxfId="4229" priority="522" stopIfTrue="1" operator="between">
      <formula>13.1</formula>
      <formula>34</formula>
    </cfRule>
    <cfRule type="cellIs" dxfId="4228" priority="523" stopIfTrue="1" operator="between">
      <formula>5.1</formula>
      <formula>13</formula>
    </cfRule>
    <cfRule type="cellIs" dxfId="4227" priority="524" stopIfTrue="1" operator="between">
      <formula>0</formula>
      <formula>5</formula>
    </cfRule>
    <cfRule type="containsBlanks" dxfId="4226" priority="525" stopIfTrue="1">
      <formula>LEN(TRIM(K397))=0</formula>
    </cfRule>
  </conditionalFormatting>
  <conditionalFormatting sqref="E396">
    <cfRule type="containsBlanks" dxfId="4225" priority="512" stopIfTrue="1">
      <formula>LEN(TRIM(E396))=0</formula>
    </cfRule>
    <cfRule type="cellIs" dxfId="4224" priority="513" stopIfTrue="1" operator="between">
      <formula>79.1</formula>
      <formula>100</formula>
    </cfRule>
    <cfRule type="cellIs" dxfId="4223" priority="514" stopIfTrue="1" operator="between">
      <formula>34.1</formula>
      <formula>79</formula>
    </cfRule>
    <cfRule type="cellIs" dxfId="4222" priority="515" stopIfTrue="1" operator="between">
      <formula>13.1</formula>
      <formula>34</formula>
    </cfRule>
    <cfRule type="cellIs" dxfId="4221" priority="516" stopIfTrue="1" operator="between">
      <formula>5.1</formula>
      <formula>13</formula>
    </cfRule>
    <cfRule type="cellIs" dxfId="4220" priority="517" stopIfTrue="1" operator="between">
      <formula>0</formula>
      <formula>5</formula>
    </cfRule>
    <cfRule type="containsBlanks" dxfId="4219" priority="518" stopIfTrue="1">
      <formula>LEN(TRIM(E396))=0</formula>
    </cfRule>
  </conditionalFormatting>
  <conditionalFormatting sqref="F396">
    <cfRule type="containsBlanks" dxfId="4218" priority="505" stopIfTrue="1">
      <formula>LEN(TRIM(F396))=0</formula>
    </cfRule>
    <cfRule type="cellIs" dxfId="4217" priority="506" stopIfTrue="1" operator="between">
      <formula>79.1</formula>
      <formula>100</formula>
    </cfRule>
    <cfRule type="cellIs" dxfId="4216" priority="507" stopIfTrue="1" operator="between">
      <formula>34.1</formula>
      <formula>79</formula>
    </cfRule>
    <cfRule type="cellIs" dxfId="4215" priority="508" stopIfTrue="1" operator="between">
      <formula>13.1</formula>
      <formula>34</formula>
    </cfRule>
    <cfRule type="cellIs" dxfId="4214" priority="509" stopIfTrue="1" operator="between">
      <formula>5.1</formula>
      <formula>13</formula>
    </cfRule>
    <cfRule type="cellIs" dxfId="4213" priority="510" stopIfTrue="1" operator="between">
      <formula>0</formula>
      <formula>5</formula>
    </cfRule>
    <cfRule type="containsBlanks" dxfId="4212" priority="511" stopIfTrue="1">
      <formula>LEN(TRIM(F396))=0</formula>
    </cfRule>
  </conditionalFormatting>
  <conditionalFormatting sqref="G396">
    <cfRule type="containsBlanks" dxfId="4211" priority="498" stopIfTrue="1">
      <formula>LEN(TRIM(G396))=0</formula>
    </cfRule>
    <cfRule type="cellIs" dxfId="4210" priority="499" stopIfTrue="1" operator="between">
      <formula>79.1</formula>
      <formula>100</formula>
    </cfRule>
    <cfRule type="cellIs" dxfId="4209" priority="500" stopIfTrue="1" operator="between">
      <formula>34.1</formula>
      <formula>79</formula>
    </cfRule>
    <cfRule type="cellIs" dxfId="4208" priority="501" stopIfTrue="1" operator="between">
      <formula>13.1</formula>
      <formula>34</formula>
    </cfRule>
    <cfRule type="cellIs" dxfId="4207" priority="502" stopIfTrue="1" operator="between">
      <formula>5.1</formula>
      <formula>13</formula>
    </cfRule>
    <cfRule type="cellIs" dxfId="4206" priority="503" stopIfTrue="1" operator="between">
      <formula>0</formula>
      <formula>5</formula>
    </cfRule>
    <cfRule type="containsBlanks" dxfId="4205" priority="504" stopIfTrue="1">
      <formula>LEN(TRIM(G396))=0</formula>
    </cfRule>
  </conditionalFormatting>
  <conditionalFormatting sqref="H396">
    <cfRule type="containsBlanks" dxfId="4204" priority="491" stopIfTrue="1">
      <formula>LEN(TRIM(H396))=0</formula>
    </cfRule>
    <cfRule type="cellIs" dxfId="4203" priority="492" stopIfTrue="1" operator="between">
      <formula>79.1</formula>
      <formula>100</formula>
    </cfRule>
    <cfRule type="cellIs" dxfId="4202" priority="493" stopIfTrue="1" operator="between">
      <formula>34.1</formula>
      <formula>79</formula>
    </cfRule>
    <cfRule type="cellIs" dxfId="4201" priority="494" stopIfTrue="1" operator="between">
      <formula>13.1</formula>
      <formula>34</formula>
    </cfRule>
    <cfRule type="cellIs" dxfId="4200" priority="495" stopIfTrue="1" operator="between">
      <formula>5.1</formula>
      <formula>13</formula>
    </cfRule>
    <cfRule type="cellIs" dxfId="4199" priority="496" stopIfTrue="1" operator="between">
      <formula>0</formula>
      <formula>5</formula>
    </cfRule>
    <cfRule type="containsBlanks" dxfId="4198" priority="497" stopIfTrue="1">
      <formula>LEN(TRIM(H396))=0</formula>
    </cfRule>
  </conditionalFormatting>
  <conditionalFormatting sqref="I396">
    <cfRule type="containsBlanks" dxfId="4197" priority="484" stopIfTrue="1">
      <formula>LEN(TRIM(I396))=0</formula>
    </cfRule>
    <cfRule type="cellIs" dxfId="4196" priority="485" stopIfTrue="1" operator="between">
      <formula>79.1</formula>
      <formula>100</formula>
    </cfRule>
    <cfRule type="cellIs" dxfId="4195" priority="486" stopIfTrue="1" operator="between">
      <formula>34.1</formula>
      <formula>79</formula>
    </cfRule>
    <cfRule type="cellIs" dxfId="4194" priority="487" stopIfTrue="1" operator="between">
      <formula>13.1</formula>
      <formula>34</formula>
    </cfRule>
    <cfRule type="cellIs" dxfId="4193" priority="488" stopIfTrue="1" operator="between">
      <formula>5.1</formula>
      <formula>13</formula>
    </cfRule>
    <cfRule type="cellIs" dxfId="4192" priority="489" stopIfTrue="1" operator="between">
      <formula>0</formula>
      <formula>5</formula>
    </cfRule>
    <cfRule type="containsBlanks" dxfId="4191" priority="490" stopIfTrue="1">
      <formula>LEN(TRIM(I396))=0</formula>
    </cfRule>
  </conditionalFormatting>
  <conditionalFormatting sqref="J396">
    <cfRule type="containsBlanks" dxfId="4190" priority="477" stopIfTrue="1">
      <formula>LEN(TRIM(J396))=0</formula>
    </cfRule>
    <cfRule type="cellIs" dxfId="4189" priority="478" stopIfTrue="1" operator="between">
      <formula>79.1</formula>
      <formula>100</formula>
    </cfRule>
    <cfRule type="cellIs" dxfId="4188" priority="479" stopIfTrue="1" operator="between">
      <formula>34.1</formula>
      <formula>79</formula>
    </cfRule>
    <cfRule type="cellIs" dxfId="4187" priority="480" stopIfTrue="1" operator="between">
      <formula>13.1</formula>
      <formula>34</formula>
    </cfRule>
    <cfRule type="cellIs" dxfId="4186" priority="481" stopIfTrue="1" operator="between">
      <formula>5.1</formula>
      <formula>13</formula>
    </cfRule>
    <cfRule type="cellIs" dxfId="4185" priority="482" stopIfTrue="1" operator="between">
      <formula>0</formula>
      <formula>5</formula>
    </cfRule>
    <cfRule type="containsBlanks" dxfId="4184" priority="483" stopIfTrue="1">
      <formula>LEN(TRIM(J396))=0</formula>
    </cfRule>
  </conditionalFormatting>
  <conditionalFormatting sqref="E421 G421:J421">
    <cfRule type="containsBlanks" dxfId="4183" priority="470" stopIfTrue="1">
      <formula>LEN(TRIM(E421))=0</formula>
    </cfRule>
    <cfRule type="cellIs" dxfId="4182" priority="471" stopIfTrue="1" operator="between">
      <formula>79.1</formula>
      <formula>100</formula>
    </cfRule>
    <cfRule type="cellIs" dxfId="4181" priority="472" stopIfTrue="1" operator="between">
      <formula>34.1</formula>
      <formula>79</formula>
    </cfRule>
    <cfRule type="cellIs" dxfId="4180" priority="473" stopIfTrue="1" operator="between">
      <formula>13.1</formula>
      <formula>34</formula>
    </cfRule>
    <cfRule type="cellIs" dxfId="4179" priority="474" stopIfTrue="1" operator="between">
      <formula>5.1</formula>
      <formula>13</formula>
    </cfRule>
    <cfRule type="cellIs" dxfId="4178" priority="475" stopIfTrue="1" operator="between">
      <formula>0</formula>
      <formula>5</formula>
    </cfRule>
    <cfRule type="containsBlanks" dxfId="4177" priority="476" stopIfTrue="1">
      <formula>LEN(TRIM(E421))=0</formula>
    </cfRule>
  </conditionalFormatting>
  <conditionalFormatting sqref="F421">
    <cfRule type="containsBlanks" dxfId="4176" priority="463" stopIfTrue="1">
      <formula>LEN(TRIM(F421))=0</formula>
    </cfRule>
    <cfRule type="cellIs" dxfId="4175" priority="464" stopIfTrue="1" operator="between">
      <formula>79.1</formula>
      <formula>100</formula>
    </cfRule>
    <cfRule type="cellIs" dxfId="4174" priority="465" stopIfTrue="1" operator="between">
      <formula>34.1</formula>
      <formula>79</formula>
    </cfRule>
    <cfRule type="cellIs" dxfId="4173" priority="466" stopIfTrue="1" operator="between">
      <formula>13.1</formula>
      <formula>34</formula>
    </cfRule>
    <cfRule type="cellIs" dxfId="4172" priority="467" stopIfTrue="1" operator="between">
      <formula>5.1</formula>
      <formula>13</formula>
    </cfRule>
    <cfRule type="cellIs" dxfId="4171" priority="468" stopIfTrue="1" operator="between">
      <formula>0</formula>
      <formula>5</formula>
    </cfRule>
    <cfRule type="containsBlanks" dxfId="4170" priority="469" stopIfTrue="1">
      <formula>LEN(TRIM(F421))=0</formula>
    </cfRule>
  </conditionalFormatting>
  <conditionalFormatting sqref="P421">
    <cfRule type="containsBlanks" dxfId="4169" priority="456" stopIfTrue="1">
      <formula>LEN(TRIM(P421))=0</formula>
    </cfRule>
    <cfRule type="cellIs" dxfId="4168" priority="457" stopIfTrue="1" operator="between">
      <formula>80.1</formula>
      <formula>100</formula>
    </cfRule>
    <cfRule type="cellIs" dxfId="4167" priority="458" stopIfTrue="1" operator="between">
      <formula>35.1</formula>
      <formula>80</formula>
    </cfRule>
    <cfRule type="cellIs" dxfId="4166" priority="459" stopIfTrue="1" operator="between">
      <formula>14.1</formula>
      <formula>35</formula>
    </cfRule>
    <cfRule type="cellIs" dxfId="4165" priority="460" stopIfTrue="1" operator="between">
      <formula>5.1</formula>
      <formula>14</formula>
    </cfRule>
    <cfRule type="cellIs" dxfId="4164" priority="461" stopIfTrue="1" operator="between">
      <formula>0</formula>
      <formula>5</formula>
    </cfRule>
    <cfRule type="containsBlanks" dxfId="4163" priority="462" stopIfTrue="1">
      <formula>LEN(TRIM(P421))=0</formula>
    </cfRule>
  </conditionalFormatting>
  <conditionalFormatting sqref="K421:O421">
    <cfRule type="containsBlanks" dxfId="4162" priority="449" stopIfTrue="1">
      <formula>LEN(TRIM(K421))=0</formula>
    </cfRule>
    <cfRule type="cellIs" dxfId="4161" priority="450" stopIfTrue="1" operator="between">
      <formula>79.1</formula>
      <formula>100</formula>
    </cfRule>
    <cfRule type="cellIs" dxfId="4160" priority="451" stopIfTrue="1" operator="between">
      <formula>34.1</formula>
      <formula>79</formula>
    </cfRule>
    <cfRule type="cellIs" dxfId="4159" priority="452" stopIfTrue="1" operator="between">
      <formula>13.1</formula>
      <formula>34</formula>
    </cfRule>
    <cfRule type="cellIs" dxfId="4158" priority="453" stopIfTrue="1" operator="between">
      <formula>5.1</formula>
      <formula>13</formula>
    </cfRule>
    <cfRule type="cellIs" dxfId="4157" priority="454" stopIfTrue="1" operator="between">
      <formula>0</formula>
      <formula>5</formula>
    </cfRule>
    <cfRule type="containsBlanks" dxfId="4156" priority="455" stopIfTrue="1">
      <formula>LEN(TRIM(K421))=0</formula>
    </cfRule>
  </conditionalFormatting>
  <conditionalFormatting sqref="E422:J422">
    <cfRule type="containsBlanks" dxfId="4155" priority="442" stopIfTrue="1">
      <formula>LEN(TRIM(E422))=0</formula>
    </cfRule>
    <cfRule type="cellIs" dxfId="4154" priority="443" stopIfTrue="1" operator="between">
      <formula>79.1</formula>
      <formula>100</formula>
    </cfRule>
    <cfRule type="cellIs" dxfId="4153" priority="444" stopIfTrue="1" operator="between">
      <formula>34.1</formula>
      <formula>79</formula>
    </cfRule>
    <cfRule type="cellIs" dxfId="4152" priority="445" stopIfTrue="1" operator="between">
      <formula>13.1</formula>
      <formula>34</formula>
    </cfRule>
    <cfRule type="cellIs" dxfId="4151" priority="446" stopIfTrue="1" operator="between">
      <formula>5.1</formula>
      <formula>13</formula>
    </cfRule>
    <cfRule type="cellIs" dxfId="4150" priority="447" stopIfTrue="1" operator="between">
      <formula>0</formula>
      <formula>5</formula>
    </cfRule>
    <cfRule type="containsBlanks" dxfId="4149" priority="448" stopIfTrue="1">
      <formula>LEN(TRIM(E422))=0</formula>
    </cfRule>
  </conditionalFormatting>
  <conditionalFormatting sqref="P422">
    <cfRule type="containsBlanks" dxfId="4148" priority="435" stopIfTrue="1">
      <formula>LEN(TRIM(P422))=0</formula>
    </cfRule>
    <cfRule type="cellIs" dxfId="4147" priority="436" stopIfTrue="1" operator="between">
      <formula>80.1</formula>
      <formula>100</formula>
    </cfRule>
    <cfRule type="cellIs" dxfId="4146" priority="437" stopIfTrue="1" operator="between">
      <formula>35.1</formula>
      <formula>80</formula>
    </cfRule>
    <cfRule type="cellIs" dxfId="4145" priority="438" stopIfTrue="1" operator="between">
      <formula>14.1</formula>
      <formula>35</formula>
    </cfRule>
    <cfRule type="cellIs" dxfId="4144" priority="439" stopIfTrue="1" operator="between">
      <formula>5.1</formula>
      <formula>14</formula>
    </cfRule>
    <cfRule type="cellIs" dxfId="4143" priority="440" stopIfTrue="1" operator="between">
      <formula>0</formula>
      <formula>5</formula>
    </cfRule>
    <cfRule type="containsBlanks" dxfId="4142" priority="441" stopIfTrue="1">
      <formula>LEN(TRIM(P422))=0</formula>
    </cfRule>
  </conditionalFormatting>
  <conditionalFormatting sqref="K422:O422">
    <cfRule type="containsBlanks" dxfId="4141" priority="428" stopIfTrue="1">
      <formula>LEN(TRIM(K422))=0</formula>
    </cfRule>
    <cfRule type="cellIs" dxfId="4140" priority="429" stopIfTrue="1" operator="between">
      <formula>79.1</formula>
      <formula>100</formula>
    </cfRule>
    <cfRule type="cellIs" dxfId="4139" priority="430" stopIfTrue="1" operator="between">
      <formula>34.1</formula>
      <formula>79</formula>
    </cfRule>
    <cfRule type="cellIs" dxfId="4138" priority="431" stopIfTrue="1" operator="between">
      <formula>13.1</formula>
      <formula>34</formula>
    </cfRule>
    <cfRule type="cellIs" dxfId="4137" priority="432" stopIfTrue="1" operator="between">
      <formula>5.1</formula>
      <formula>13</formula>
    </cfRule>
    <cfRule type="cellIs" dxfId="4136" priority="433" stopIfTrue="1" operator="between">
      <formula>0</formula>
      <formula>5</formula>
    </cfRule>
    <cfRule type="containsBlanks" dxfId="4135" priority="434" stopIfTrue="1">
      <formula>LEN(TRIM(K422))=0</formula>
    </cfRule>
  </conditionalFormatting>
  <conditionalFormatting sqref="E424:J424">
    <cfRule type="containsBlanks" dxfId="4134" priority="421" stopIfTrue="1">
      <formula>LEN(TRIM(E424))=0</formula>
    </cfRule>
    <cfRule type="cellIs" dxfId="4133" priority="422" stopIfTrue="1" operator="between">
      <formula>80.1</formula>
      <formula>100</formula>
    </cfRule>
    <cfRule type="cellIs" dxfId="4132" priority="423" stopIfTrue="1" operator="between">
      <formula>35.1</formula>
      <formula>80</formula>
    </cfRule>
    <cfRule type="cellIs" dxfId="4131" priority="424" stopIfTrue="1" operator="between">
      <formula>14.1</formula>
      <formula>35</formula>
    </cfRule>
    <cfRule type="cellIs" dxfId="4130" priority="425" stopIfTrue="1" operator="between">
      <formula>5.1</formula>
      <formula>14</formula>
    </cfRule>
    <cfRule type="cellIs" dxfId="4129" priority="426" stopIfTrue="1" operator="between">
      <formula>0</formula>
      <formula>5</formula>
    </cfRule>
    <cfRule type="containsBlanks" dxfId="4128" priority="427" stopIfTrue="1">
      <formula>LEN(TRIM(E424))=0</formula>
    </cfRule>
  </conditionalFormatting>
  <conditionalFormatting sqref="E425">
    <cfRule type="containsBlanks" dxfId="4127" priority="407" stopIfTrue="1">
      <formula>LEN(TRIM(E425))=0</formula>
    </cfRule>
    <cfRule type="cellIs" dxfId="4126" priority="408" stopIfTrue="1" operator="between">
      <formula>79.1</formula>
      <formula>100</formula>
    </cfRule>
    <cfRule type="cellIs" dxfId="4125" priority="409" stopIfTrue="1" operator="between">
      <formula>34.1</formula>
      <formula>79</formula>
    </cfRule>
    <cfRule type="cellIs" dxfId="4124" priority="410" stopIfTrue="1" operator="between">
      <formula>13.1</formula>
      <formula>34</formula>
    </cfRule>
    <cfRule type="cellIs" dxfId="4123" priority="411" stopIfTrue="1" operator="between">
      <formula>5.1</formula>
      <formula>13</formula>
    </cfRule>
    <cfRule type="cellIs" dxfId="4122" priority="412" stopIfTrue="1" operator="between">
      <formula>0</formula>
      <formula>5</formula>
    </cfRule>
    <cfRule type="containsBlanks" dxfId="4121" priority="413" stopIfTrue="1">
      <formula>LEN(TRIM(E425))=0</formula>
    </cfRule>
  </conditionalFormatting>
  <conditionalFormatting sqref="F425:G425 I425:J425">
    <cfRule type="containsBlanks" dxfId="4120" priority="400" stopIfTrue="1">
      <formula>LEN(TRIM(F425))=0</formula>
    </cfRule>
    <cfRule type="cellIs" dxfId="4119" priority="401" stopIfTrue="1" operator="between">
      <formula>79.1</formula>
      <formula>100</formula>
    </cfRule>
    <cfRule type="cellIs" dxfId="4118" priority="402" stopIfTrue="1" operator="between">
      <formula>34.1</formula>
      <formula>79</formula>
    </cfRule>
    <cfRule type="cellIs" dxfId="4117" priority="403" stopIfTrue="1" operator="between">
      <formula>13.1</formula>
      <formula>34</formula>
    </cfRule>
    <cfRule type="cellIs" dxfId="4116" priority="404" stopIfTrue="1" operator="between">
      <formula>5.1</formula>
      <formula>13</formula>
    </cfRule>
    <cfRule type="cellIs" dxfId="4115" priority="405" stopIfTrue="1" operator="between">
      <formula>0</formula>
      <formula>5</formula>
    </cfRule>
    <cfRule type="containsBlanks" dxfId="4114" priority="406" stopIfTrue="1">
      <formula>LEN(TRIM(F425))=0</formula>
    </cfRule>
  </conditionalFormatting>
  <conditionalFormatting sqref="K425:P425">
    <cfRule type="containsBlanks" dxfId="4113" priority="393" stopIfTrue="1">
      <formula>LEN(TRIM(K425))=0</formula>
    </cfRule>
    <cfRule type="cellIs" dxfId="4112" priority="394" stopIfTrue="1" operator="between">
      <formula>79.1</formula>
      <formula>100</formula>
    </cfRule>
    <cfRule type="cellIs" dxfId="4111" priority="395" stopIfTrue="1" operator="between">
      <formula>34.1</formula>
      <formula>79</formula>
    </cfRule>
    <cfRule type="cellIs" dxfId="4110" priority="396" stopIfTrue="1" operator="between">
      <formula>13.1</formula>
      <formula>34</formula>
    </cfRule>
    <cfRule type="cellIs" dxfId="4109" priority="397" stopIfTrue="1" operator="between">
      <formula>5.1</formula>
      <formula>13</formula>
    </cfRule>
    <cfRule type="cellIs" dxfId="4108" priority="398" stopIfTrue="1" operator="between">
      <formula>0</formula>
      <formula>5</formula>
    </cfRule>
    <cfRule type="containsBlanks" dxfId="4107" priority="399" stopIfTrue="1">
      <formula>LEN(TRIM(K425))=0</formula>
    </cfRule>
  </conditionalFormatting>
  <conditionalFormatting sqref="E426">
    <cfRule type="containsBlanks" dxfId="4106" priority="386" stopIfTrue="1">
      <formula>LEN(TRIM(E426))=0</formula>
    </cfRule>
    <cfRule type="cellIs" dxfId="4105" priority="387" stopIfTrue="1" operator="between">
      <formula>79.1</formula>
      <formula>100</formula>
    </cfRule>
    <cfRule type="cellIs" dxfId="4104" priority="388" stopIfTrue="1" operator="between">
      <formula>34.1</formula>
      <formula>79</formula>
    </cfRule>
    <cfRule type="cellIs" dxfId="4103" priority="389" stopIfTrue="1" operator="between">
      <formula>13.1</formula>
      <formula>34</formula>
    </cfRule>
    <cfRule type="cellIs" dxfId="4102" priority="390" stopIfTrue="1" operator="between">
      <formula>5.1</formula>
      <formula>13</formula>
    </cfRule>
    <cfRule type="cellIs" dxfId="4101" priority="391" stopIfTrue="1" operator="between">
      <formula>0</formula>
      <formula>5</formula>
    </cfRule>
    <cfRule type="containsBlanks" dxfId="4100" priority="392" stopIfTrue="1">
      <formula>LEN(TRIM(E426))=0</formula>
    </cfRule>
  </conditionalFormatting>
  <conditionalFormatting sqref="F426:J426">
    <cfRule type="containsBlanks" dxfId="4099" priority="379" stopIfTrue="1">
      <formula>LEN(TRIM(F426))=0</formula>
    </cfRule>
    <cfRule type="cellIs" dxfId="4098" priority="380" stopIfTrue="1" operator="between">
      <formula>79.1</formula>
      <formula>100</formula>
    </cfRule>
    <cfRule type="cellIs" dxfId="4097" priority="381" stopIfTrue="1" operator="between">
      <formula>34.1</formula>
      <formula>79</formula>
    </cfRule>
    <cfRule type="cellIs" dxfId="4096" priority="382" stopIfTrue="1" operator="between">
      <formula>13.1</formula>
      <formula>34</formula>
    </cfRule>
    <cfRule type="cellIs" dxfId="4095" priority="383" stopIfTrue="1" operator="between">
      <formula>5.1</formula>
      <formula>13</formula>
    </cfRule>
    <cfRule type="cellIs" dxfId="4094" priority="384" stopIfTrue="1" operator="between">
      <formula>0</formula>
      <formula>5</formula>
    </cfRule>
    <cfRule type="containsBlanks" dxfId="4093" priority="385" stopIfTrue="1">
      <formula>LEN(TRIM(F426))=0</formula>
    </cfRule>
  </conditionalFormatting>
  <conditionalFormatting sqref="K426:P426">
    <cfRule type="containsBlanks" dxfId="4092" priority="372" stopIfTrue="1">
      <formula>LEN(TRIM(K426))=0</formula>
    </cfRule>
    <cfRule type="cellIs" dxfId="4091" priority="373" stopIfTrue="1" operator="between">
      <formula>79.1</formula>
      <formula>100</formula>
    </cfRule>
    <cfRule type="cellIs" dxfId="4090" priority="374" stopIfTrue="1" operator="between">
      <formula>34.1</formula>
      <formula>79</formula>
    </cfRule>
    <cfRule type="cellIs" dxfId="4089" priority="375" stopIfTrue="1" operator="between">
      <formula>13.1</formula>
      <formula>34</formula>
    </cfRule>
    <cfRule type="cellIs" dxfId="4088" priority="376" stopIfTrue="1" operator="between">
      <formula>5.1</formula>
      <formula>13</formula>
    </cfRule>
    <cfRule type="cellIs" dxfId="4087" priority="377" stopIfTrue="1" operator="between">
      <formula>0</formula>
      <formula>5</formula>
    </cfRule>
    <cfRule type="containsBlanks" dxfId="4086" priority="378" stopIfTrue="1">
      <formula>LEN(TRIM(K426))=0</formula>
    </cfRule>
  </conditionalFormatting>
  <conditionalFormatting sqref="E427:J430">
    <cfRule type="containsBlanks" dxfId="4085" priority="365" stopIfTrue="1">
      <formula>LEN(TRIM(E427))=0</formula>
    </cfRule>
    <cfRule type="cellIs" dxfId="4084" priority="366" stopIfTrue="1" operator="between">
      <formula>80.1</formula>
      <formula>100</formula>
    </cfRule>
    <cfRule type="cellIs" dxfId="4083" priority="367" stopIfTrue="1" operator="between">
      <formula>35.1</formula>
      <formula>80</formula>
    </cfRule>
    <cfRule type="cellIs" dxfId="4082" priority="368" stopIfTrue="1" operator="between">
      <formula>14.1</formula>
      <formula>35</formula>
    </cfRule>
    <cfRule type="cellIs" dxfId="4081" priority="369" stopIfTrue="1" operator="between">
      <formula>5.1</formula>
      <formula>14</formula>
    </cfRule>
    <cfRule type="cellIs" dxfId="4080" priority="370" stopIfTrue="1" operator="between">
      <formula>0</formula>
      <formula>5</formula>
    </cfRule>
    <cfRule type="containsBlanks" dxfId="4079" priority="371" stopIfTrue="1">
      <formula>LEN(TRIM(E427))=0</formula>
    </cfRule>
  </conditionalFormatting>
  <conditionalFormatting sqref="K427:P430">
    <cfRule type="containsBlanks" dxfId="4078" priority="358" stopIfTrue="1">
      <formula>LEN(TRIM(K427))=0</formula>
    </cfRule>
    <cfRule type="cellIs" dxfId="4077" priority="359" stopIfTrue="1" operator="between">
      <formula>80.1</formula>
      <formula>100</formula>
    </cfRule>
    <cfRule type="cellIs" dxfId="4076" priority="360" stopIfTrue="1" operator="between">
      <formula>35.1</formula>
      <formula>80</formula>
    </cfRule>
    <cfRule type="cellIs" dxfId="4075" priority="361" stopIfTrue="1" operator="between">
      <formula>14.1</formula>
      <formula>35</formula>
    </cfRule>
    <cfRule type="cellIs" dxfId="4074" priority="362" stopIfTrue="1" operator="between">
      <formula>5.1</formula>
      <formula>14</formula>
    </cfRule>
    <cfRule type="cellIs" dxfId="4073" priority="363" stopIfTrue="1" operator="between">
      <formula>0</formula>
      <formula>5</formula>
    </cfRule>
    <cfRule type="containsBlanks" dxfId="4072" priority="364" stopIfTrue="1">
      <formula>LEN(TRIM(K427))=0</formula>
    </cfRule>
  </conditionalFormatting>
  <conditionalFormatting sqref="H425">
    <cfRule type="containsBlanks" dxfId="4071" priority="351" stopIfTrue="1">
      <formula>LEN(TRIM(H425))=0</formula>
    </cfRule>
    <cfRule type="cellIs" dxfId="4070" priority="352" stopIfTrue="1" operator="between">
      <formula>80.1</formula>
      <formula>100</formula>
    </cfRule>
    <cfRule type="cellIs" dxfId="4069" priority="353" stopIfTrue="1" operator="between">
      <formula>35.1</formula>
      <formula>80</formula>
    </cfRule>
    <cfRule type="cellIs" dxfId="4068" priority="354" stopIfTrue="1" operator="between">
      <formula>14.1</formula>
      <formula>35</formula>
    </cfRule>
    <cfRule type="cellIs" dxfId="4067" priority="355" stopIfTrue="1" operator="between">
      <formula>5.1</formula>
      <formula>14</formula>
    </cfRule>
    <cfRule type="cellIs" dxfId="4066" priority="356" stopIfTrue="1" operator="between">
      <formula>0</formula>
      <formula>5</formula>
    </cfRule>
    <cfRule type="containsBlanks" dxfId="4065" priority="357" stopIfTrue="1">
      <formula>LEN(TRIM(H425))=0</formula>
    </cfRule>
  </conditionalFormatting>
  <conditionalFormatting sqref="E431:P433">
    <cfRule type="containsBlanks" dxfId="4064" priority="344" stopIfTrue="1">
      <formula>LEN(TRIM(E431))=0</formula>
    </cfRule>
    <cfRule type="cellIs" dxfId="4063" priority="345" stopIfTrue="1" operator="between">
      <formula>80.1</formula>
      <formula>100</formula>
    </cfRule>
    <cfRule type="cellIs" dxfId="4062" priority="346" stopIfTrue="1" operator="between">
      <formula>35.1</formula>
      <formula>80</formula>
    </cfRule>
    <cfRule type="cellIs" dxfId="4061" priority="347" stopIfTrue="1" operator="between">
      <formula>14.1</formula>
      <formula>35</formula>
    </cfRule>
    <cfRule type="cellIs" dxfId="4060" priority="348" stopIfTrue="1" operator="between">
      <formula>5.1</formula>
      <formula>14</formula>
    </cfRule>
    <cfRule type="cellIs" dxfId="4059" priority="349" stopIfTrue="1" operator="between">
      <formula>0</formula>
      <formula>5</formula>
    </cfRule>
    <cfRule type="containsBlanks" dxfId="4058" priority="350" stopIfTrue="1">
      <formula>LEN(TRIM(E431))=0</formula>
    </cfRule>
  </conditionalFormatting>
  <conditionalFormatting sqref="E437:P437">
    <cfRule type="containsBlanks" dxfId="4057" priority="323" stopIfTrue="1">
      <formula>LEN(TRIM(E437))=0</formula>
    </cfRule>
    <cfRule type="cellIs" dxfId="4056" priority="324" stopIfTrue="1" operator="between">
      <formula>80.1</formula>
      <formula>100</formula>
    </cfRule>
    <cfRule type="cellIs" dxfId="4055" priority="325" stopIfTrue="1" operator="between">
      <formula>35.1</formula>
      <formula>80</formula>
    </cfRule>
    <cfRule type="cellIs" dxfId="4054" priority="326" stopIfTrue="1" operator="between">
      <formula>14.1</formula>
      <formula>35</formula>
    </cfRule>
    <cfRule type="cellIs" dxfId="4053" priority="327" stopIfTrue="1" operator="between">
      <formula>5.1</formula>
      <formula>14</formula>
    </cfRule>
    <cfRule type="cellIs" dxfId="4052" priority="328" stopIfTrue="1" operator="between">
      <formula>0</formula>
      <formula>5</formula>
    </cfRule>
    <cfRule type="containsBlanks" dxfId="4051" priority="329" stopIfTrue="1">
      <formula>LEN(TRIM(E437))=0</formula>
    </cfRule>
  </conditionalFormatting>
  <conditionalFormatting sqref="E434:P434">
    <cfRule type="containsBlanks" dxfId="4050" priority="316" stopIfTrue="1">
      <formula>LEN(TRIM(E434))=0</formula>
    </cfRule>
    <cfRule type="cellIs" dxfId="4049" priority="317" stopIfTrue="1" operator="between">
      <formula>80.1</formula>
      <formula>100</formula>
    </cfRule>
    <cfRule type="cellIs" dxfId="4048" priority="318" stopIfTrue="1" operator="between">
      <formula>35.1</formula>
      <formula>80</formula>
    </cfRule>
    <cfRule type="cellIs" dxfId="4047" priority="319" stopIfTrue="1" operator="between">
      <formula>14.1</formula>
      <formula>35</formula>
    </cfRule>
    <cfRule type="cellIs" dxfId="4046" priority="320" stopIfTrue="1" operator="between">
      <formula>5.1</formula>
      <formula>14</formula>
    </cfRule>
    <cfRule type="cellIs" dxfId="4045" priority="321" stopIfTrue="1" operator="between">
      <formula>0</formula>
      <formula>5</formula>
    </cfRule>
    <cfRule type="containsBlanks" dxfId="4044" priority="322" stopIfTrue="1">
      <formula>LEN(TRIM(E434))=0</formula>
    </cfRule>
  </conditionalFormatting>
  <conditionalFormatting sqref="H456:P456 E456:F456 E457:P462 E440:P440 E442:P455">
    <cfRule type="containsBlanks" dxfId="4043" priority="302" stopIfTrue="1">
      <formula>LEN(TRIM(E440))=0</formula>
    </cfRule>
    <cfRule type="cellIs" dxfId="4042" priority="303" stopIfTrue="1" operator="between">
      <formula>80.1</formula>
      <formula>100</formula>
    </cfRule>
    <cfRule type="cellIs" dxfId="4041" priority="304" stopIfTrue="1" operator="between">
      <formula>35.1</formula>
      <formula>80</formula>
    </cfRule>
    <cfRule type="cellIs" dxfId="4040" priority="305" stopIfTrue="1" operator="between">
      <formula>14.1</formula>
      <formula>35</formula>
    </cfRule>
    <cfRule type="cellIs" dxfId="4039" priority="306" stopIfTrue="1" operator="between">
      <formula>5.1</formula>
      <formula>14</formula>
    </cfRule>
    <cfRule type="cellIs" dxfId="4038" priority="307" stopIfTrue="1" operator="between">
      <formula>0</formula>
      <formula>5</formula>
    </cfRule>
    <cfRule type="containsBlanks" dxfId="4037" priority="308" stopIfTrue="1">
      <formula>LEN(TRIM(E440))=0</formula>
    </cfRule>
  </conditionalFormatting>
  <conditionalFormatting sqref="E483:P487">
    <cfRule type="containsBlanks" dxfId="4036" priority="295" stopIfTrue="1">
      <formula>LEN(TRIM(E483))=0</formula>
    </cfRule>
    <cfRule type="cellIs" dxfId="4035" priority="296" stopIfTrue="1" operator="between">
      <formula>80.1</formula>
      <formula>100</formula>
    </cfRule>
    <cfRule type="cellIs" dxfId="4034" priority="297" stopIfTrue="1" operator="between">
      <formula>35.1</formula>
      <formula>80</formula>
    </cfRule>
    <cfRule type="cellIs" dxfId="4033" priority="298" stopIfTrue="1" operator="between">
      <formula>14.1</formula>
      <formula>35</formula>
    </cfRule>
    <cfRule type="cellIs" dxfId="4032" priority="299" stopIfTrue="1" operator="between">
      <formula>5.1</formula>
      <formula>14</formula>
    </cfRule>
    <cfRule type="cellIs" dxfId="4031" priority="300" stopIfTrue="1" operator="between">
      <formula>0</formula>
      <formula>5</formula>
    </cfRule>
    <cfRule type="containsBlanks" dxfId="4030" priority="301" stopIfTrue="1">
      <formula>LEN(TRIM(E483))=0</formula>
    </cfRule>
  </conditionalFormatting>
  <conditionalFormatting sqref="E489:P489">
    <cfRule type="containsBlanks" dxfId="4029" priority="288" stopIfTrue="1">
      <formula>LEN(TRIM(E489))=0</formula>
    </cfRule>
    <cfRule type="cellIs" dxfId="4028" priority="289" stopIfTrue="1" operator="between">
      <formula>80.1</formula>
      <formula>100</formula>
    </cfRule>
    <cfRule type="cellIs" dxfId="4027" priority="290" stopIfTrue="1" operator="between">
      <formula>35.1</formula>
      <formula>80</formula>
    </cfRule>
    <cfRule type="cellIs" dxfId="4026" priority="291" stopIfTrue="1" operator="between">
      <formula>14.1</formula>
      <formula>35</formula>
    </cfRule>
    <cfRule type="cellIs" dxfId="4025" priority="292" stopIfTrue="1" operator="between">
      <formula>5.1</formula>
      <formula>14</formula>
    </cfRule>
    <cfRule type="cellIs" dxfId="4024" priority="293" stopIfTrue="1" operator="between">
      <formula>0</formula>
      <formula>5</formula>
    </cfRule>
    <cfRule type="containsBlanks" dxfId="4023" priority="294" stopIfTrue="1">
      <formula>LEN(TRIM(E489))=0</formula>
    </cfRule>
  </conditionalFormatting>
  <conditionalFormatting sqref="E463:P465">
    <cfRule type="containsBlanks" dxfId="4022" priority="281" stopIfTrue="1">
      <formula>LEN(TRIM(E463))=0</formula>
    </cfRule>
    <cfRule type="cellIs" dxfId="4021" priority="282" stopIfTrue="1" operator="between">
      <formula>80.1</formula>
      <formula>100</formula>
    </cfRule>
    <cfRule type="cellIs" dxfId="4020" priority="283" stopIfTrue="1" operator="between">
      <formula>35.1</formula>
      <formula>80</formula>
    </cfRule>
    <cfRule type="cellIs" dxfId="4019" priority="284" stopIfTrue="1" operator="between">
      <formula>14.1</formula>
      <formula>35</formula>
    </cfRule>
    <cfRule type="cellIs" dxfId="4018" priority="285" stopIfTrue="1" operator="between">
      <formula>5.1</formula>
      <formula>14</formula>
    </cfRule>
    <cfRule type="cellIs" dxfId="4017" priority="286" stopIfTrue="1" operator="between">
      <formula>0</formula>
      <formula>5</formula>
    </cfRule>
    <cfRule type="containsBlanks" dxfId="4016" priority="287" stopIfTrue="1">
      <formula>LEN(TRIM(E463))=0</formula>
    </cfRule>
  </conditionalFormatting>
  <conditionalFormatting sqref="E467:P467">
    <cfRule type="containsBlanks" dxfId="4015" priority="274" stopIfTrue="1">
      <formula>LEN(TRIM(E467))=0</formula>
    </cfRule>
    <cfRule type="cellIs" dxfId="4014" priority="275" stopIfTrue="1" operator="between">
      <formula>80.1</formula>
      <formula>100</formula>
    </cfRule>
    <cfRule type="cellIs" dxfId="4013" priority="276" stopIfTrue="1" operator="between">
      <formula>35.1</formula>
      <formula>80</formula>
    </cfRule>
    <cfRule type="cellIs" dxfId="4012" priority="277" stopIfTrue="1" operator="between">
      <formula>14.1</formula>
      <formula>35</formula>
    </cfRule>
    <cfRule type="cellIs" dxfId="4011" priority="278" stopIfTrue="1" operator="between">
      <formula>5.1</formula>
      <formula>14</formula>
    </cfRule>
    <cfRule type="cellIs" dxfId="4010" priority="279" stopIfTrue="1" operator="between">
      <formula>0</formula>
      <formula>5</formula>
    </cfRule>
    <cfRule type="containsBlanks" dxfId="4009" priority="280" stopIfTrue="1">
      <formula>LEN(TRIM(E467))=0</formula>
    </cfRule>
  </conditionalFormatting>
  <conditionalFormatting sqref="E469:P469">
    <cfRule type="containsBlanks" dxfId="4008" priority="197" stopIfTrue="1">
      <formula>LEN(TRIM(E469))=0</formula>
    </cfRule>
    <cfRule type="cellIs" dxfId="4007" priority="198" stopIfTrue="1" operator="between">
      <formula>80.1</formula>
      <formula>100</formula>
    </cfRule>
    <cfRule type="cellIs" dxfId="4006" priority="199" stopIfTrue="1" operator="between">
      <formula>35.1</formula>
      <formula>80</formula>
    </cfRule>
    <cfRule type="cellIs" dxfId="4005" priority="200" stopIfTrue="1" operator="between">
      <formula>14.1</formula>
      <formula>35</formula>
    </cfRule>
    <cfRule type="cellIs" dxfId="4004" priority="201" stopIfTrue="1" operator="between">
      <formula>5.1</formula>
      <formula>14</formula>
    </cfRule>
    <cfRule type="cellIs" dxfId="4003" priority="202" stopIfTrue="1" operator="between">
      <formula>0</formula>
      <formula>5</formula>
    </cfRule>
    <cfRule type="containsBlanks" dxfId="4002" priority="203" stopIfTrue="1">
      <formula>LEN(TRIM(E469))=0</formula>
    </cfRule>
  </conditionalFormatting>
  <conditionalFormatting sqref="E470:P470">
    <cfRule type="containsBlanks" dxfId="4001" priority="260" stopIfTrue="1">
      <formula>LEN(TRIM(E470))=0</formula>
    </cfRule>
    <cfRule type="cellIs" dxfId="4000" priority="261" stopIfTrue="1" operator="between">
      <formula>80.1</formula>
      <formula>100</formula>
    </cfRule>
    <cfRule type="cellIs" dxfId="3999" priority="262" stopIfTrue="1" operator="between">
      <formula>35.1</formula>
      <formula>80</formula>
    </cfRule>
    <cfRule type="cellIs" dxfId="3998" priority="263" stopIfTrue="1" operator="between">
      <formula>14.1</formula>
      <formula>35</formula>
    </cfRule>
    <cfRule type="cellIs" dxfId="3997" priority="264" stopIfTrue="1" operator="between">
      <formula>5.1</formula>
      <formula>14</formula>
    </cfRule>
    <cfRule type="cellIs" dxfId="3996" priority="265" stopIfTrue="1" operator="between">
      <formula>0</formula>
      <formula>5</formula>
    </cfRule>
    <cfRule type="containsBlanks" dxfId="3995" priority="266" stopIfTrue="1">
      <formula>LEN(TRIM(E470))=0</formula>
    </cfRule>
  </conditionalFormatting>
  <conditionalFormatting sqref="E474:P474">
    <cfRule type="containsBlanks" dxfId="3994" priority="246" stopIfTrue="1">
      <formula>LEN(TRIM(E474))=0</formula>
    </cfRule>
    <cfRule type="cellIs" dxfId="3993" priority="247" stopIfTrue="1" operator="between">
      <formula>80.1</formula>
      <formula>100</formula>
    </cfRule>
    <cfRule type="cellIs" dxfId="3992" priority="248" stopIfTrue="1" operator="between">
      <formula>35.1</formula>
      <formula>80</formula>
    </cfRule>
    <cfRule type="cellIs" dxfId="3991" priority="249" stopIfTrue="1" operator="between">
      <formula>14.1</formula>
      <formula>35</formula>
    </cfRule>
    <cfRule type="cellIs" dxfId="3990" priority="250" stopIfTrue="1" operator="between">
      <formula>5.1</formula>
      <formula>14</formula>
    </cfRule>
    <cfRule type="cellIs" dxfId="3989" priority="251" stopIfTrue="1" operator="between">
      <formula>0</formula>
      <formula>5</formula>
    </cfRule>
    <cfRule type="containsBlanks" dxfId="3988" priority="252" stopIfTrue="1">
      <formula>LEN(TRIM(E474))=0</formula>
    </cfRule>
  </conditionalFormatting>
  <conditionalFormatting sqref="H476:P476 E476:F476">
    <cfRule type="containsBlanks" dxfId="3987" priority="239" stopIfTrue="1">
      <formula>LEN(TRIM(E476))=0</formula>
    </cfRule>
    <cfRule type="cellIs" dxfId="3986" priority="240" stopIfTrue="1" operator="between">
      <formula>80.1</formula>
      <formula>100</formula>
    </cfRule>
    <cfRule type="cellIs" dxfId="3985" priority="241" stopIfTrue="1" operator="between">
      <formula>35.1</formula>
      <formula>80</formula>
    </cfRule>
    <cfRule type="cellIs" dxfId="3984" priority="242" stopIfTrue="1" operator="between">
      <formula>14.1</formula>
      <formula>35</formula>
    </cfRule>
    <cfRule type="cellIs" dxfId="3983" priority="243" stopIfTrue="1" operator="between">
      <formula>5.1</formula>
      <formula>14</formula>
    </cfRule>
    <cfRule type="cellIs" dxfId="3982" priority="244" stopIfTrue="1" operator="between">
      <formula>0</formula>
      <formula>5</formula>
    </cfRule>
    <cfRule type="containsBlanks" dxfId="3981" priority="245" stopIfTrue="1">
      <formula>LEN(TRIM(E476))=0</formula>
    </cfRule>
  </conditionalFormatting>
  <conditionalFormatting sqref="E475:P475">
    <cfRule type="containsBlanks" dxfId="3980" priority="232" stopIfTrue="1">
      <formula>LEN(TRIM(E475))=0</formula>
    </cfRule>
    <cfRule type="cellIs" dxfId="3979" priority="233" stopIfTrue="1" operator="between">
      <formula>80.1</formula>
      <formula>100</formula>
    </cfRule>
    <cfRule type="cellIs" dxfId="3978" priority="234" stopIfTrue="1" operator="between">
      <formula>35.1</formula>
      <formula>80</formula>
    </cfRule>
    <cfRule type="cellIs" dxfId="3977" priority="235" stopIfTrue="1" operator="between">
      <formula>14.1</formula>
      <formula>35</formula>
    </cfRule>
    <cfRule type="cellIs" dxfId="3976" priority="236" stopIfTrue="1" operator="between">
      <formula>5.1</formula>
      <formula>14</formula>
    </cfRule>
    <cfRule type="cellIs" dxfId="3975" priority="237" stopIfTrue="1" operator="between">
      <formula>0</formula>
      <formula>5</formula>
    </cfRule>
    <cfRule type="containsBlanks" dxfId="3974" priority="238" stopIfTrue="1">
      <formula>LEN(TRIM(E475))=0</formula>
    </cfRule>
  </conditionalFormatting>
  <conditionalFormatting sqref="E478:P478">
    <cfRule type="containsBlanks" dxfId="3973" priority="225" stopIfTrue="1">
      <formula>LEN(TRIM(E478))=0</formula>
    </cfRule>
    <cfRule type="cellIs" dxfId="3972" priority="226" stopIfTrue="1" operator="between">
      <formula>80.1</formula>
      <formula>100</formula>
    </cfRule>
    <cfRule type="cellIs" dxfId="3971" priority="227" stopIfTrue="1" operator="between">
      <formula>35.1</formula>
      <formula>80</formula>
    </cfRule>
    <cfRule type="cellIs" dxfId="3970" priority="228" stopIfTrue="1" operator="between">
      <formula>14.1</formula>
      <formula>35</formula>
    </cfRule>
    <cfRule type="cellIs" dxfId="3969" priority="229" stopIfTrue="1" operator="between">
      <formula>5.1</formula>
      <formula>14</formula>
    </cfRule>
    <cfRule type="cellIs" dxfId="3968" priority="230" stopIfTrue="1" operator="between">
      <formula>0</formula>
      <formula>5</formula>
    </cfRule>
    <cfRule type="containsBlanks" dxfId="3967" priority="231" stopIfTrue="1">
      <formula>LEN(TRIM(E478))=0</formula>
    </cfRule>
  </conditionalFormatting>
  <conditionalFormatting sqref="E479:P479">
    <cfRule type="containsBlanks" dxfId="3966" priority="218" stopIfTrue="1">
      <formula>LEN(TRIM(E479))=0</formula>
    </cfRule>
    <cfRule type="cellIs" dxfId="3965" priority="219" stopIfTrue="1" operator="between">
      <formula>80.1</formula>
      <formula>100</formula>
    </cfRule>
    <cfRule type="cellIs" dxfId="3964" priority="220" stopIfTrue="1" operator="between">
      <formula>35.1</formula>
      <formula>80</formula>
    </cfRule>
    <cfRule type="cellIs" dxfId="3963" priority="221" stopIfTrue="1" operator="between">
      <formula>14.1</formula>
      <formula>35</formula>
    </cfRule>
    <cfRule type="cellIs" dxfId="3962" priority="222" stopIfTrue="1" operator="between">
      <formula>5.1</formula>
      <formula>14</formula>
    </cfRule>
    <cfRule type="cellIs" dxfId="3961" priority="223" stopIfTrue="1" operator="between">
      <formula>0</formula>
      <formula>5</formula>
    </cfRule>
    <cfRule type="containsBlanks" dxfId="3960" priority="224" stopIfTrue="1">
      <formula>LEN(TRIM(E479))=0</formula>
    </cfRule>
  </conditionalFormatting>
  <conditionalFormatting sqref="E480:P481">
    <cfRule type="containsBlanks" dxfId="3959" priority="211" stopIfTrue="1">
      <formula>LEN(TRIM(E480))=0</formula>
    </cfRule>
    <cfRule type="cellIs" dxfId="3958" priority="212" stopIfTrue="1" operator="between">
      <formula>80.1</formula>
      <formula>100</formula>
    </cfRule>
    <cfRule type="cellIs" dxfId="3957" priority="213" stopIfTrue="1" operator="between">
      <formula>35.1</formula>
      <formula>80</formula>
    </cfRule>
    <cfRule type="cellIs" dxfId="3956" priority="214" stopIfTrue="1" operator="between">
      <formula>14.1</formula>
      <formula>35</formula>
    </cfRule>
    <cfRule type="cellIs" dxfId="3955" priority="215" stopIfTrue="1" operator="between">
      <formula>5.1</formula>
      <formula>14</formula>
    </cfRule>
    <cfRule type="cellIs" dxfId="3954" priority="216" stopIfTrue="1" operator="between">
      <formula>0</formula>
      <formula>5</formula>
    </cfRule>
    <cfRule type="containsBlanks" dxfId="3953" priority="217" stopIfTrue="1">
      <formula>LEN(TRIM(E480))=0</formula>
    </cfRule>
  </conditionalFormatting>
  <conditionalFormatting sqref="E482:P482">
    <cfRule type="containsBlanks" dxfId="3952" priority="204" stopIfTrue="1">
      <formula>LEN(TRIM(E482))=0</formula>
    </cfRule>
    <cfRule type="cellIs" dxfId="3951" priority="205" stopIfTrue="1" operator="between">
      <formula>80.1</formula>
      <formula>100</formula>
    </cfRule>
    <cfRule type="cellIs" dxfId="3950" priority="206" stopIfTrue="1" operator="between">
      <formula>35.1</formula>
      <formula>80</formula>
    </cfRule>
    <cfRule type="cellIs" dxfId="3949" priority="207" stopIfTrue="1" operator="between">
      <formula>14.1</formula>
      <formula>35</formula>
    </cfRule>
    <cfRule type="cellIs" dxfId="3948" priority="208" stopIfTrue="1" operator="between">
      <formula>5.1</formula>
      <formula>14</formula>
    </cfRule>
    <cfRule type="cellIs" dxfId="3947" priority="209" stopIfTrue="1" operator="between">
      <formula>0</formula>
      <formula>5</formula>
    </cfRule>
    <cfRule type="containsBlanks" dxfId="3946" priority="210" stopIfTrue="1">
      <formula>LEN(TRIM(E482))=0</formula>
    </cfRule>
  </conditionalFormatting>
  <conditionalFormatting sqref="E490:P491">
    <cfRule type="containsBlanks" dxfId="3945" priority="190" stopIfTrue="1">
      <formula>LEN(TRIM(E490))=0</formula>
    </cfRule>
    <cfRule type="cellIs" dxfId="3944" priority="191" stopIfTrue="1" operator="between">
      <formula>80.1</formula>
      <formula>100</formula>
    </cfRule>
    <cfRule type="cellIs" dxfId="3943" priority="192" stopIfTrue="1" operator="between">
      <formula>35.1</formula>
      <formula>80</formula>
    </cfRule>
    <cfRule type="cellIs" dxfId="3942" priority="193" stopIfTrue="1" operator="between">
      <formula>14.1</formula>
      <formula>35</formula>
    </cfRule>
    <cfRule type="cellIs" dxfId="3941" priority="194" stopIfTrue="1" operator="between">
      <formula>5.1</formula>
      <formula>14</formula>
    </cfRule>
    <cfRule type="cellIs" dxfId="3940" priority="195" stopIfTrue="1" operator="between">
      <formula>0</formula>
      <formula>5</formula>
    </cfRule>
    <cfRule type="containsBlanks" dxfId="3939" priority="196" stopIfTrue="1">
      <formula>LEN(TRIM(E490))=0</formula>
    </cfRule>
  </conditionalFormatting>
  <conditionalFormatting sqref="E493:P493">
    <cfRule type="containsBlanks" dxfId="3938" priority="183" stopIfTrue="1">
      <formula>LEN(TRIM(E493))=0</formula>
    </cfRule>
    <cfRule type="cellIs" dxfId="3937" priority="184" stopIfTrue="1" operator="between">
      <formula>80.1</formula>
      <formula>100</formula>
    </cfRule>
    <cfRule type="cellIs" dxfId="3936" priority="185" stopIfTrue="1" operator="between">
      <formula>35.1</formula>
      <formula>80</formula>
    </cfRule>
    <cfRule type="cellIs" dxfId="3935" priority="186" stopIfTrue="1" operator="between">
      <formula>14.1</formula>
      <formula>35</formula>
    </cfRule>
    <cfRule type="cellIs" dxfId="3934" priority="187" stopIfTrue="1" operator="between">
      <formula>5.1</formula>
      <formula>14</formula>
    </cfRule>
    <cfRule type="cellIs" dxfId="3933" priority="188" stopIfTrue="1" operator="between">
      <formula>0</formula>
      <formula>5</formula>
    </cfRule>
    <cfRule type="containsBlanks" dxfId="3932" priority="189" stopIfTrue="1">
      <formula>LEN(TRIM(E493))=0</formula>
    </cfRule>
  </conditionalFormatting>
  <conditionalFormatting sqref="E494:P494">
    <cfRule type="containsBlanks" dxfId="3931" priority="176" stopIfTrue="1">
      <formula>LEN(TRIM(E494))=0</formula>
    </cfRule>
    <cfRule type="cellIs" dxfId="3930" priority="177" stopIfTrue="1" operator="between">
      <formula>80.1</formula>
      <formula>100</formula>
    </cfRule>
    <cfRule type="cellIs" dxfId="3929" priority="178" stopIfTrue="1" operator="between">
      <formula>35.1</formula>
      <formula>80</formula>
    </cfRule>
    <cfRule type="cellIs" dxfId="3928" priority="179" stopIfTrue="1" operator="between">
      <formula>14.1</formula>
      <formula>35</formula>
    </cfRule>
    <cfRule type="cellIs" dxfId="3927" priority="180" stopIfTrue="1" operator="between">
      <formula>5.1</formula>
      <formula>14</formula>
    </cfRule>
    <cfRule type="cellIs" dxfId="3926" priority="181" stopIfTrue="1" operator="between">
      <formula>0</formula>
      <formula>5</formula>
    </cfRule>
    <cfRule type="containsBlanks" dxfId="3925" priority="182" stopIfTrue="1">
      <formula>LEN(TRIM(E494))=0</formula>
    </cfRule>
  </conditionalFormatting>
  <conditionalFormatting sqref="E495:P495">
    <cfRule type="containsBlanks" dxfId="3924" priority="169" stopIfTrue="1">
      <formula>LEN(TRIM(E495))=0</formula>
    </cfRule>
    <cfRule type="cellIs" dxfId="3923" priority="170" stopIfTrue="1" operator="between">
      <formula>80.1</formula>
      <formula>100</formula>
    </cfRule>
    <cfRule type="cellIs" dxfId="3922" priority="171" stopIfTrue="1" operator="between">
      <formula>35.1</formula>
      <formula>80</formula>
    </cfRule>
    <cfRule type="cellIs" dxfId="3921" priority="172" stopIfTrue="1" operator="between">
      <formula>14.1</formula>
      <formula>35</formula>
    </cfRule>
    <cfRule type="cellIs" dxfId="3920" priority="173" stopIfTrue="1" operator="between">
      <formula>5.1</formula>
      <formula>14</formula>
    </cfRule>
    <cfRule type="cellIs" dxfId="3919" priority="174" stopIfTrue="1" operator="between">
      <formula>0</formula>
      <formula>5</formula>
    </cfRule>
    <cfRule type="containsBlanks" dxfId="3918" priority="175" stopIfTrue="1">
      <formula>LEN(TRIM(E495))=0</formula>
    </cfRule>
  </conditionalFormatting>
  <conditionalFormatting sqref="E497:P497">
    <cfRule type="containsBlanks" dxfId="3917" priority="162" stopIfTrue="1">
      <formula>LEN(TRIM(E497))=0</formula>
    </cfRule>
    <cfRule type="cellIs" dxfId="3916" priority="163" stopIfTrue="1" operator="between">
      <formula>80.1</formula>
      <formula>100</formula>
    </cfRule>
    <cfRule type="cellIs" dxfId="3915" priority="164" stopIfTrue="1" operator="between">
      <formula>35.1</formula>
      <formula>80</formula>
    </cfRule>
    <cfRule type="cellIs" dxfId="3914" priority="165" stopIfTrue="1" operator="between">
      <formula>14.1</formula>
      <formula>35</formula>
    </cfRule>
    <cfRule type="cellIs" dxfId="3913" priority="166" stopIfTrue="1" operator="between">
      <formula>5.1</formula>
      <formula>14</formula>
    </cfRule>
    <cfRule type="cellIs" dxfId="3912" priority="167" stopIfTrue="1" operator="between">
      <formula>0</formula>
      <formula>5</formula>
    </cfRule>
    <cfRule type="containsBlanks" dxfId="3911" priority="168" stopIfTrue="1">
      <formula>LEN(TRIM(E497))=0</formula>
    </cfRule>
  </conditionalFormatting>
  <conditionalFormatting sqref="E498:P499">
    <cfRule type="containsBlanks" dxfId="3910" priority="155" stopIfTrue="1">
      <formula>LEN(TRIM(E498))=0</formula>
    </cfRule>
    <cfRule type="cellIs" dxfId="3909" priority="156" stopIfTrue="1" operator="between">
      <formula>80.1</formula>
      <formula>100</formula>
    </cfRule>
    <cfRule type="cellIs" dxfId="3908" priority="157" stopIfTrue="1" operator="between">
      <formula>35.1</formula>
      <formula>80</formula>
    </cfRule>
    <cfRule type="cellIs" dxfId="3907" priority="158" stopIfTrue="1" operator="between">
      <formula>14.1</formula>
      <formula>35</formula>
    </cfRule>
    <cfRule type="cellIs" dxfId="3906" priority="159" stopIfTrue="1" operator="between">
      <formula>5.1</formula>
      <formula>14</formula>
    </cfRule>
    <cfRule type="cellIs" dxfId="3905" priority="160" stopIfTrue="1" operator="between">
      <formula>0</formula>
      <formula>5</formula>
    </cfRule>
    <cfRule type="containsBlanks" dxfId="3904" priority="161" stopIfTrue="1">
      <formula>LEN(TRIM(E498))=0</formula>
    </cfRule>
  </conditionalFormatting>
  <conditionalFormatting sqref="E500:P500">
    <cfRule type="containsBlanks" dxfId="3903" priority="148" stopIfTrue="1">
      <formula>LEN(TRIM(E500))=0</formula>
    </cfRule>
    <cfRule type="cellIs" dxfId="3902" priority="149" stopIfTrue="1" operator="between">
      <formula>80.1</formula>
      <formula>100</formula>
    </cfRule>
    <cfRule type="cellIs" dxfId="3901" priority="150" stopIfTrue="1" operator="between">
      <formula>35.1</formula>
      <formula>80</formula>
    </cfRule>
    <cfRule type="cellIs" dxfId="3900" priority="151" stopIfTrue="1" operator="between">
      <formula>14.1</formula>
      <formula>35</formula>
    </cfRule>
    <cfRule type="cellIs" dxfId="3899" priority="152" stopIfTrue="1" operator="between">
      <formula>5.1</formula>
      <formula>14</formula>
    </cfRule>
    <cfRule type="cellIs" dxfId="3898" priority="153" stopIfTrue="1" operator="between">
      <formula>0</formula>
      <formula>5</formula>
    </cfRule>
    <cfRule type="containsBlanks" dxfId="3897" priority="154" stopIfTrue="1">
      <formula>LEN(TRIM(E500))=0</formula>
    </cfRule>
  </conditionalFormatting>
  <conditionalFormatting sqref="E501:P501">
    <cfRule type="containsBlanks" dxfId="3896" priority="141" stopIfTrue="1">
      <formula>LEN(TRIM(E501))=0</formula>
    </cfRule>
    <cfRule type="cellIs" dxfId="3895" priority="142" stopIfTrue="1" operator="between">
      <formula>80.1</formula>
      <formula>100</formula>
    </cfRule>
    <cfRule type="cellIs" dxfId="3894" priority="143" stopIfTrue="1" operator="between">
      <formula>35.1</formula>
      <formula>80</formula>
    </cfRule>
    <cfRule type="cellIs" dxfId="3893" priority="144" stopIfTrue="1" operator="between">
      <formula>14.1</formula>
      <formula>35</formula>
    </cfRule>
    <cfRule type="cellIs" dxfId="3892" priority="145" stopIfTrue="1" operator="between">
      <formula>5.1</formula>
      <formula>14</formula>
    </cfRule>
    <cfRule type="cellIs" dxfId="3891" priority="146" stopIfTrue="1" operator="between">
      <formula>0</formula>
      <formula>5</formula>
    </cfRule>
    <cfRule type="containsBlanks" dxfId="3890" priority="147" stopIfTrue="1">
      <formula>LEN(TRIM(E501))=0</formula>
    </cfRule>
  </conditionalFormatting>
  <conditionalFormatting sqref="E505:P505">
    <cfRule type="containsBlanks" dxfId="3889" priority="127" stopIfTrue="1">
      <formula>LEN(TRIM(E505))=0</formula>
    </cfRule>
    <cfRule type="cellIs" dxfId="3888" priority="128" stopIfTrue="1" operator="between">
      <formula>80.1</formula>
      <formula>100</formula>
    </cfRule>
    <cfRule type="cellIs" dxfId="3887" priority="129" stopIfTrue="1" operator="between">
      <formula>35.1</formula>
      <formula>80</formula>
    </cfRule>
    <cfRule type="cellIs" dxfId="3886" priority="130" stopIfTrue="1" operator="between">
      <formula>14.1</formula>
      <formula>35</formula>
    </cfRule>
    <cfRule type="cellIs" dxfId="3885" priority="131" stopIfTrue="1" operator="between">
      <formula>5.1</formula>
      <formula>14</formula>
    </cfRule>
    <cfRule type="cellIs" dxfId="3884" priority="132" stopIfTrue="1" operator="between">
      <formula>0</formula>
      <formula>5</formula>
    </cfRule>
    <cfRule type="containsBlanks" dxfId="3883" priority="133" stopIfTrue="1">
      <formula>LEN(TRIM(E505))=0</formula>
    </cfRule>
  </conditionalFormatting>
  <conditionalFormatting sqref="E506:P506">
    <cfRule type="containsBlanks" dxfId="3882" priority="120" stopIfTrue="1">
      <formula>LEN(TRIM(E506))=0</formula>
    </cfRule>
    <cfRule type="cellIs" dxfId="3881" priority="121" stopIfTrue="1" operator="between">
      <formula>80.1</formula>
      <formula>100</formula>
    </cfRule>
    <cfRule type="cellIs" dxfId="3880" priority="122" stopIfTrue="1" operator="between">
      <formula>35.1</formula>
      <formula>80</formula>
    </cfRule>
    <cfRule type="cellIs" dxfId="3879" priority="123" stopIfTrue="1" operator="between">
      <formula>14.1</formula>
      <formula>35</formula>
    </cfRule>
    <cfRule type="cellIs" dxfId="3878" priority="124" stopIfTrue="1" operator="between">
      <formula>5.1</formula>
      <formula>14</formula>
    </cfRule>
    <cfRule type="cellIs" dxfId="3877" priority="125" stopIfTrue="1" operator="between">
      <formula>0</formula>
      <formula>5</formula>
    </cfRule>
    <cfRule type="containsBlanks" dxfId="3876" priority="126" stopIfTrue="1">
      <formula>LEN(TRIM(E506))=0</formula>
    </cfRule>
  </conditionalFormatting>
  <conditionalFormatting sqref="E503:P503">
    <cfRule type="containsBlanks" dxfId="3875" priority="113" stopIfTrue="1">
      <formula>LEN(TRIM(E503))=0</formula>
    </cfRule>
    <cfRule type="cellIs" dxfId="3874" priority="114" stopIfTrue="1" operator="between">
      <formula>80.1</formula>
      <formula>100</formula>
    </cfRule>
    <cfRule type="cellIs" dxfId="3873" priority="115" stopIfTrue="1" operator="between">
      <formula>35.1</formula>
      <formula>80</formula>
    </cfRule>
    <cfRule type="cellIs" dxfId="3872" priority="116" stopIfTrue="1" operator="between">
      <formula>14.1</formula>
      <formula>35</formula>
    </cfRule>
    <cfRule type="cellIs" dxfId="3871" priority="117" stopIfTrue="1" operator="between">
      <formula>5.1</formula>
      <formula>14</formula>
    </cfRule>
    <cfRule type="cellIs" dxfId="3870" priority="118" stopIfTrue="1" operator="between">
      <formula>0</formula>
      <formula>5</formula>
    </cfRule>
    <cfRule type="containsBlanks" dxfId="3869" priority="119" stopIfTrue="1">
      <formula>LEN(TRIM(E503))=0</formula>
    </cfRule>
  </conditionalFormatting>
  <conditionalFormatting sqref="E507:P507">
    <cfRule type="containsBlanks" dxfId="3868" priority="106" stopIfTrue="1">
      <formula>LEN(TRIM(E507))=0</formula>
    </cfRule>
    <cfRule type="cellIs" dxfId="3867" priority="107" stopIfTrue="1" operator="between">
      <formula>80.1</formula>
      <formula>100</formula>
    </cfRule>
    <cfRule type="cellIs" dxfId="3866" priority="108" stopIfTrue="1" operator="between">
      <formula>35.1</formula>
      <formula>80</formula>
    </cfRule>
    <cfRule type="cellIs" dxfId="3865" priority="109" stopIfTrue="1" operator="between">
      <formula>14.1</formula>
      <formula>35</formula>
    </cfRule>
    <cfRule type="cellIs" dxfId="3864" priority="110" stopIfTrue="1" operator="between">
      <formula>5.1</formula>
      <formula>14</formula>
    </cfRule>
    <cfRule type="cellIs" dxfId="3863" priority="111" stopIfTrue="1" operator="between">
      <formula>0</formula>
      <formula>5</formula>
    </cfRule>
    <cfRule type="containsBlanks" dxfId="3862" priority="112" stopIfTrue="1">
      <formula>LEN(TRIM(E507))=0</formula>
    </cfRule>
  </conditionalFormatting>
  <conditionalFormatting sqref="E509:P509">
    <cfRule type="containsBlanks" dxfId="3861" priority="99" stopIfTrue="1">
      <formula>LEN(TRIM(E509))=0</formula>
    </cfRule>
    <cfRule type="cellIs" dxfId="3860" priority="100" stopIfTrue="1" operator="between">
      <formula>80.1</formula>
      <formula>100</formula>
    </cfRule>
    <cfRule type="cellIs" dxfId="3859" priority="101" stopIfTrue="1" operator="between">
      <formula>35.1</formula>
      <formula>80</formula>
    </cfRule>
    <cfRule type="cellIs" dxfId="3858" priority="102" stopIfTrue="1" operator="between">
      <formula>14.1</formula>
      <formula>35</formula>
    </cfRule>
    <cfRule type="cellIs" dxfId="3857" priority="103" stopIfTrue="1" operator="between">
      <formula>5.1</formula>
      <formula>14</formula>
    </cfRule>
    <cfRule type="cellIs" dxfId="3856" priority="104" stopIfTrue="1" operator="between">
      <formula>0</formula>
      <formula>5</formula>
    </cfRule>
    <cfRule type="containsBlanks" dxfId="3855" priority="105" stopIfTrue="1">
      <formula>LEN(TRIM(E509))=0</formula>
    </cfRule>
  </conditionalFormatting>
  <conditionalFormatting sqref="E504:P504">
    <cfRule type="containsBlanks" dxfId="3854" priority="92" stopIfTrue="1">
      <formula>LEN(TRIM(E504))=0</formula>
    </cfRule>
    <cfRule type="cellIs" dxfId="3853" priority="93" stopIfTrue="1" operator="between">
      <formula>80.1</formula>
      <formula>100</formula>
    </cfRule>
    <cfRule type="cellIs" dxfId="3852" priority="94" stopIfTrue="1" operator="between">
      <formula>35.1</formula>
      <formula>80</formula>
    </cfRule>
    <cfRule type="cellIs" dxfId="3851" priority="95" stopIfTrue="1" operator="between">
      <formula>14.1</formula>
      <formula>35</formula>
    </cfRule>
    <cfRule type="cellIs" dxfId="3850" priority="96" stopIfTrue="1" operator="between">
      <formula>5.1</formula>
      <formula>14</formula>
    </cfRule>
    <cfRule type="cellIs" dxfId="3849" priority="97" stopIfTrue="1" operator="between">
      <formula>0</formula>
      <formula>5</formula>
    </cfRule>
    <cfRule type="containsBlanks" dxfId="3848" priority="98" stopIfTrue="1">
      <formula>LEN(TRIM(E504))=0</formula>
    </cfRule>
  </conditionalFormatting>
  <conditionalFormatting sqref="E508:P508">
    <cfRule type="containsBlanks" dxfId="3847" priority="85" stopIfTrue="1">
      <formula>LEN(TRIM(E508))=0</formula>
    </cfRule>
    <cfRule type="cellIs" dxfId="3846" priority="86" stopIfTrue="1" operator="between">
      <formula>80.1</formula>
      <formula>100</formula>
    </cfRule>
    <cfRule type="cellIs" dxfId="3845" priority="87" stopIfTrue="1" operator="between">
      <formula>35.1</formula>
      <formula>80</formula>
    </cfRule>
    <cfRule type="cellIs" dxfId="3844" priority="88" stopIfTrue="1" operator="between">
      <formula>14.1</formula>
      <formula>35</formula>
    </cfRule>
    <cfRule type="cellIs" dxfId="3843" priority="89" stopIfTrue="1" operator="between">
      <formula>5.1</formula>
      <formula>14</formula>
    </cfRule>
    <cfRule type="cellIs" dxfId="3842" priority="90" stopIfTrue="1" operator="between">
      <formula>0</formula>
      <formula>5</formula>
    </cfRule>
    <cfRule type="containsBlanks" dxfId="3841" priority="91" stopIfTrue="1">
      <formula>LEN(TRIM(E508))=0</formula>
    </cfRule>
  </conditionalFormatting>
  <conditionalFormatting sqref="E512:P512">
    <cfRule type="containsBlanks" dxfId="3840" priority="78" stopIfTrue="1">
      <formula>LEN(TRIM(E512))=0</formula>
    </cfRule>
    <cfRule type="cellIs" dxfId="3839" priority="79" stopIfTrue="1" operator="between">
      <formula>80.1</formula>
      <formula>100</formula>
    </cfRule>
    <cfRule type="cellIs" dxfId="3838" priority="80" stopIfTrue="1" operator="between">
      <formula>35.1</formula>
      <formula>80</formula>
    </cfRule>
    <cfRule type="cellIs" dxfId="3837" priority="81" stopIfTrue="1" operator="between">
      <formula>14.1</formula>
      <formula>35</formula>
    </cfRule>
    <cfRule type="cellIs" dxfId="3836" priority="82" stopIfTrue="1" operator="between">
      <formula>5.1</formula>
      <formula>14</formula>
    </cfRule>
    <cfRule type="cellIs" dxfId="3835" priority="83" stopIfTrue="1" operator="between">
      <formula>0</formula>
      <formula>5</formula>
    </cfRule>
    <cfRule type="containsBlanks" dxfId="3834" priority="84" stopIfTrue="1">
      <formula>LEN(TRIM(E512))=0</formula>
    </cfRule>
  </conditionalFormatting>
  <conditionalFormatting sqref="E513:P513">
    <cfRule type="containsBlanks" dxfId="3833" priority="71" stopIfTrue="1">
      <formula>LEN(TRIM(E513))=0</formula>
    </cfRule>
    <cfRule type="cellIs" dxfId="3832" priority="72" stopIfTrue="1" operator="between">
      <formula>80.1</formula>
      <formula>100</formula>
    </cfRule>
    <cfRule type="cellIs" dxfId="3831" priority="73" stopIfTrue="1" operator="between">
      <formula>35.1</formula>
      <formula>80</formula>
    </cfRule>
    <cfRule type="cellIs" dxfId="3830" priority="74" stopIfTrue="1" operator="between">
      <formula>14.1</formula>
      <formula>35</formula>
    </cfRule>
    <cfRule type="cellIs" dxfId="3829" priority="75" stopIfTrue="1" operator="between">
      <formula>5.1</formula>
      <formula>14</formula>
    </cfRule>
    <cfRule type="cellIs" dxfId="3828" priority="76" stopIfTrue="1" operator="between">
      <formula>0</formula>
      <formula>5</formula>
    </cfRule>
    <cfRule type="containsBlanks" dxfId="3827" priority="77" stopIfTrue="1">
      <formula>LEN(TRIM(E513))=0</formula>
    </cfRule>
  </conditionalFormatting>
  <conditionalFormatting sqref="E510:P510">
    <cfRule type="containsBlanks" dxfId="3826" priority="64" stopIfTrue="1">
      <formula>LEN(TRIM(E510))=0</formula>
    </cfRule>
    <cfRule type="cellIs" dxfId="3825" priority="65" stopIfTrue="1" operator="between">
      <formula>80.1</formula>
      <formula>100</formula>
    </cfRule>
    <cfRule type="cellIs" dxfId="3824" priority="66" stopIfTrue="1" operator="between">
      <formula>35.1</formula>
      <formula>80</formula>
    </cfRule>
    <cfRule type="cellIs" dxfId="3823" priority="67" stopIfTrue="1" operator="between">
      <formula>14.1</formula>
      <formula>35</formula>
    </cfRule>
    <cfRule type="cellIs" dxfId="3822" priority="68" stopIfTrue="1" operator="between">
      <formula>5.1</formula>
      <formula>14</formula>
    </cfRule>
    <cfRule type="cellIs" dxfId="3821" priority="69" stopIfTrue="1" operator="between">
      <formula>0</formula>
      <formula>5</formula>
    </cfRule>
    <cfRule type="containsBlanks" dxfId="3820" priority="70" stopIfTrue="1">
      <formula>LEN(TRIM(E510))=0</formula>
    </cfRule>
  </conditionalFormatting>
  <conditionalFormatting sqref="E511:P511">
    <cfRule type="containsBlanks" dxfId="3819" priority="57" stopIfTrue="1">
      <formula>LEN(TRIM(E511))=0</formula>
    </cfRule>
    <cfRule type="cellIs" dxfId="3818" priority="58" stopIfTrue="1" operator="between">
      <formula>80.1</formula>
      <formula>100</formula>
    </cfRule>
    <cfRule type="cellIs" dxfId="3817" priority="59" stopIfTrue="1" operator="between">
      <formula>35.1</formula>
      <formula>80</formula>
    </cfRule>
    <cfRule type="cellIs" dxfId="3816" priority="60" stopIfTrue="1" operator="between">
      <formula>14.1</formula>
      <formula>35</formula>
    </cfRule>
    <cfRule type="cellIs" dxfId="3815" priority="61" stopIfTrue="1" operator="between">
      <formula>5.1</formula>
      <formula>14</formula>
    </cfRule>
    <cfRule type="cellIs" dxfId="3814" priority="62" stopIfTrue="1" operator="between">
      <formula>0</formula>
      <formula>5</formula>
    </cfRule>
    <cfRule type="containsBlanks" dxfId="3813" priority="63" stopIfTrue="1">
      <formula>LEN(TRIM(E511))=0</formula>
    </cfRule>
  </conditionalFormatting>
  <conditionalFormatting sqref="F17">
    <cfRule type="containsBlanks" dxfId="3812" priority="50" stopIfTrue="1">
      <formula>LEN(TRIM(F17))=0</formula>
    </cfRule>
    <cfRule type="cellIs" dxfId="3811" priority="51" stopIfTrue="1" operator="between">
      <formula>80.1</formula>
      <formula>100</formula>
    </cfRule>
    <cfRule type="cellIs" dxfId="3810" priority="52" stopIfTrue="1" operator="between">
      <formula>35.1</formula>
      <formula>80</formula>
    </cfRule>
    <cfRule type="cellIs" dxfId="3809" priority="53" stopIfTrue="1" operator="between">
      <formula>14.1</formula>
      <formula>35</formula>
    </cfRule>
    <cfRule type="cellIs" dxfId="3808" priority="54" stopIfTrue="1" operator="between">
      <formula>5.1</formula>
      <formula>14</formula>
    </cfRule>
    <cfRule type="cellIs" dxfId="3807" priority="55" stopIfTrue="1" operator="between">
      <formula>0</formula>
      <formula>5</formula>
    </cfRule>
    <cfRule type="containsBlanks" dxfId="3806" priority="56" stopIfTrue="1">
      <formula>LEN(TRIM(F17))=0</formula>
    </cfRule>
  </conditionalFormatting>
  <conditionalFormatting sqref="G19">
    <cfRule type="containsBlanks" dxfId="3805" priority="43" stopIfTrue="1">
      <formula>LEN(TRIM(G19))=0</formula>
    </cfRule>
    <cfRule type="cellIs" dxfId="3804" priority="44" stopIfTrue="1" operator="between">
      <formula>80.1</formula>
      <formula>100</formula>
    </cfRule>
    <cfRule type="cellIs" dxfId="3803" priority="45" stopIfTrue="1" operator="between">
      <formula>35.1</formula>
      <formula>80</formula>
    </cfRule>
    <cfRule type="cellIs" dxfId="3802" priority="46" stopIfTrue="1" operator="between">
      <formula>14.1</formula>
      <formula>35</formula>
    </cfRule>
    <cfRule type="cellIs" dxfId="3801" priority="47" stopIfTrue="1" operator="between">
      <formula>5.1</formula>
      <formula>14</formula>
    </cfRule>
    <cfRule type="cellIs" dxfId="3800" priority="48" stopIfTrue="1" operator="between">
      <formula>0</formula>
      <formula>5</formula>
    </cfRule>
    <cfRule type="containsBlanks" dxfId="3799" priority="49" stopIfTrue="1">
      <formula>LEN(TRIM(G19))=0</formula>
    </cfRule>
  </conditionalFormatting>
  <conditionalFormatting sqref="I20">
    <cfRule type="containsBlanks" dxfId="3798" priority="36" stopIfTrue="1">
      <formula>LEN(TRIM(I20))=0</formula>
    </cfRule>
    <cfRule type="cellIs" dxfId="3797" priority="37" stopIfTrue="1" operator="between">
      <formula>80.1</formula>
      <formula>100</formula>
    </cfRule>
    <cfRule type="cellIs" dxfId="3796" priority="38" stopIfTrue="1" operator="between">
      <formula>35.1</formula>
      <formula>80</formula>
    </cfRule>
    <cfRule type="cellIs" dxfId="3795" priority="39" stopIfTrue="1" operator="between">
      <formula>14.1</formula>
      <formula>35</formula>
    </cfRule>
    <cfRule type="cellIs" dxfId="3794" priority="40" stopIfTrue="1" operator="between">
      <formula>5.1</formula>
      <formula>14</formula>
    </cfRule>
    <cfRule type="cellIs" dxfId="3793" priority="41" stopIfTrue="1" operator="between">
      <formula>0</formula>
      <formula>5</formula>
    </cfRule>
    <cfRule type="containsBlanks" dxfId="3792" priority="42" stopIfTrue="1">
      <formula>LEN(TRIM(I20))=0</formula>
    </cfRule>
  </conditionalFormatting>
  <conditionalFormatting sqref="G20">
    <cfRule type="containsBlanks" dxfId="3791" priority="29" stopIfTrue="1">
      <formula>LEN(TRIM(G20))=0</formula>
    </cfRule>
    <cfRule type="cellIs" dxfId="3790" priority="30" stopIfTrue="1" operator="between">
      <formula>80.1</formula>
      <formula>100</formula>
    </cfRule>
    <cfRule type="cellIs" dxfId="3789" priority="31" stopIfTrue="1" operator="between">
      <formula>35.1</formula>
      <formula>80</formula>
    </cfRule>
    <cfRule type="cellIs" dxfId="3788" priority="32" stopIfTrue="1" operator="between">
      <formula>14.1</formula>
      <formula>35</formula>
    </cfRule>
    <cfRule type="cellIs" dxfId="3787" priority="33" stopIfTrue="1" operator="between">
      <formula>5.1</formula>
      <formula>14</formula>
    </cfRule>
    <cfRule type="cellIs" dxfId="3786" priority="34" stopIfTrue="1" operator="between">
      <formula>0</formula>
      <formula>5</formula>
    </cfRule>
    <cfRule type="containsBlanks" dxfId="3785" priority="35" stopIfTrue="1">
      <formula>LEN(TRIM(G20))=0</formula>
    </cfRule>
  </conditionalFormatting>
  <conditionalFormatting sqref="I21">
    <cfRule type="containsBlanks" dxfId="3784" priority="22" stopIfTrue="1">
      <formula>LEN(TRIM(I21))=0</formula>
    </cfRule>
    <cfRule type="cellIs" dxfId="3783" priority="23" stopIfTrue="1" operator="between">
      <formula>80.1</formula>
      <formula>100</formula>
    </cfRule>
    <cfRule type="cellIs" dxfId="3782" priority="24" stopIfTrue="1" operator="between">
      <formula>35.1</formula>
      <formula>80</formula>
    </cfRule>
    <cfRule type="cellIs" dxfId="3781" priority="25" stopIfTrue="1" operator="between">
      <formula>14.1</formula>
      <formula>35</formula>
    </cfRule>
    <cfRule type="cellIs" dxfId="3780" priority="26" stopIfTrue="1" operator="between">
      <formula>5.1</formula>
      <formula>14</formula>
    </cfRule>
    <cfRule type="cellIs" dxfId="3779" priority="27" stopIfTrue="1" operator="between">
      <formula>0</formula>
      <formula>5</formula>
    </cfRule>
    <cfRule type="containsBlanks" dxfId="3778" priority="28" stopIfTrue="1">
      <formula>LEN(TRIM(I21))=0</formula>
    </cfRule>
  </conditionalFormatting>
  <conditionalFormatting sqref="G22">
    <cfRule type="containsBlanks" dxfId="3777" priority="15" stopIfTrue="1">
      <formula>LEN(TRIM(G22))=0</formula>
    </cfRule>
    <cfRule type="cellIs" dxfId="3776" priority="16" stopIfTrue="1" operator="between">
      <formula>80.1</formula>
      <formula>100</formula>
    </cfRule>
    <cfRule type="cellIs" dxfId="3775" priority="17" stopIfTrue="1" operator="between">
      <formula>35.1</formula>
      <formula>80</formula>
    </cfRule>
    <cfRule type="cellIs" dxfId="3774" priority="18" stopIfTrue="1" operator="between">
      <formula>14.1</formula>
      <formula>35</formula>
    </cfRule>
    <cfRule type="cellIs" dxfId="3773" priority="19" stopIfTrue="1" operator="between">
      <formula>5.1</formula>
      <formula>14</formula>
    </cfRule>
    <cfRule type="cellIs" dxfId="3772" priority="20" stopIfTrue="1" operator="between">
      <formula>0</formula>
      <formula>5</formula>
    </cfRule>
    <cfRule type="containsBlanks" dxfId="3771" priority="21" stopIfTrue="1">
      <formula>LEN(TRIM(G22))=0</formula>
    </cfRule>
  </conditionalFormatting>
  <conditionalFormatting sqref="F51">
    <cfRule type="containsBlanks" dxfId="3770" priority="8" stopIfTrue="1">
      <formula>LEN(TRIM(F51))=0</formula>
    </cfRule>
    <cfRule type="cellIs" dxfId="3769" priority="9" stopIfTrue="1" operator="between">
      <formula>80.1</formula>
      <formula>100</formula>
    </cfRule>
    <cfRule type="cellIs" dxfId="3768" priority="10" stopIfTrue="1" operator="between">
      <formula>35.1</formula>
      <formula>80</formula>
    </cfRule>
    <cfRule type="cellIs" dxfId="3767" priority="11" stopIfTrue="1" operator="between">
      <formula>14.1</formula>
      <formula>35</formula>
    </cfRule>
    <cfRule type="cellIs" dxfId="3766" priority="12" stopIfTrue="1" operator="between">
      <formula>5.1</formula>
      <formula>14</formula>
    </cfRule>
    <cfRule type="cellIs" dxfId="3765" priority="13" stopIfTrue="1" operator="between">
      <formula>0</formula>
      <formula>5</formula>
    </cfRule>
    <cfRule type="containsBlanks" dxfId="3764" priority="14" stopIfTrue="1">
      <formula>LEN(TRIM(F51))=0</formula>
    </cfRule>
  </conditionalFormatting>
  <conditionalFormatting sqref="H68">
    <cfRule type="containsBlanks" dxfId="3763" priority="1" stopIfTrue="1">
      <formula>LEN(TRIM(H68))=0</formula>
    </cfRule>
    <cfRule type="cellIs" dxfId="3762" priority="2" stopIfTrue="1" operator="between">
      <formula>80.1</formula>
      <formula>100</formula>
    </cfRule>
    <cfRule type="cellIs" dxfId="3761" priority="3" stopIfTrue="1" operator="between">
      <formula>35.1</formula>
      <formula>80</formula>
    </cfRule>
    <cfRule type="cellIs" dxfId="3760" priority="4" stopIfTrue="1" operator="between">
      <formula>14.1</formula>
      <formula>35</formula>
    </cfRule>
    <cfRule type="cellIs" dxfId="3759" priority="5" stopIfTrue="1" operator="between">
      <formula>5.1</formula>
      <formula>14</formula>
    </cfRule>
    <cfRule type="cellIs" dxfId="3758" priority="6" stopIfTrue="1" operator="between">
      <formula>0</formula>
      <formula>5</formula>
    </cfRule>
    <cfRule type="containsBlanks" dxfId="3757" priority="7" stopIfTrue="1">
      <formula>LEN(TRIM(H68))=0</formula>
    </cfRule>
  </conditionalFormatting>
  <printOptions horizontalCentered="1"/>
  <pageMargins left="0.28999999999999998" right="0.2" top="0.6692913385826772" bottom="0.9055118110236221" header="0.43" footer="0.59055118110236227"/>
  <pageSetup paperSize="14" scale="75" orientation="landscape" r:id="rId5"/>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ignoredErrors>
    <ignoredError sqref="Q78:Q79 Q72:Q73" formulaRange="1"/>
  </ignoredError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W737"/>
  <sheetViews>
    <sheetView zoomScale="70" zoomScaleNormal="70" workbookViewId="0">
      <pane xSplit="3" ySplit="10" topLeftCell="D45" activePane="bottomRight" state="frozen"/>
      <selection pane="topRight" activeCell="D1" sqref="D1"/>
      <selection pane="bottomLeft" activeCell="A11" sqref="A11"/>
      <selection pane="bottomRight" activeCell="H59" sqref="H59"/>
    </sheetView>
  </sheetViews>
  <sheetFormatPr baseColWidth="10" defaultColWidth="0" defaultRowHeight="12.75" customHeight="1" zeroHeight="1"/>
  <cols>
    <col min="1" max="1" width="36.5703125" style="22" customWidth="1"/>
    <col min="2" max="2" width="46.42578125" style="10" customWidth="1"/>
    <col min="3" max="3" width="63.42578125" style="11" customWidth="1"/>
    <col min="4" max="4" width="23.5703125" style="22" customWidth="1"/>
    <col min="5" max="18" width="10.7109375" style="9" customWidth="1"/>
    <col min="19" max="19" width="42.28515625" style="9" bestFit="1" customWidth="1"/>
    <col min="20" max="20" width="9.85546875" style="9" hidden="1" customWidth="1"/>
    <col min="21" max="16384" width="11.42578125" style="9" hidden="1"/>
  </cols>
  <sheetData>
    <row r="1" spans="1:23" s="4" customFormat="1" ht="18" customHeight="1">
      <c r="A1" s="88"/>
      <c r="B1" s="610" t="s">
        <v>248</v>
      </c>
      <c r="C1" s="610"/>
      <c r="D1" s="610"/>
      <c r="E1" s="69"/>
      <c r="F1" s="69"/>
      <c r="G1" s="69"/>
      <c r="H1" s="69"/>
      <c r="I1" s="69"/>
      <c r="J1" s="69"/>
      <c r="K1" s="69"/>
      <c r="L1" s="69"/>
      <c r="M1" s="69"/>
      <c r="N1" s="69"/>
      <c r="O1" s="69"/>
      <c r="P1" s="69"/>
      <c r="Q1" s="69"/>
      <c r="R1" s="70"/>
      <c r="S1" s="26" t="s">
        <v>4108</v>
      </c>
      <c r="T1" s="3"/>
      <c r="V1" s="5"/>
      <c r="W1" s="5"/>
    </row>
    <row r="2" spans="1:23" s="6" customFormat="1" ht="18" customHeight="1">
      <c r="A2" s="88"/>
      <c r="B2" s="610" t="s">
        <v>3977</v>
      </c>
      <c r="C2" s="610"/>
      <c r="D2" s="610"/>
      <c r="E2" s="68"/>
      <c r="F2" s="68"/>
      <c r="G2" s="68"/>
      <c r="H2" s="68"/>
      <c r="I2" s="68"/>
      <c r="J2" s="68"/>
      <c r="K2" s="68"/>
      <c r="L2" s="68"/>
      <c r="M2" s="68"/>
      <c r="N2" s="68"/>
      <c r="O2" s="68"/>
      <c r="P2" s="68"/>
      <c r="Q2" s="68"/>
      <c r="R2" s="71"/>
      <c r="S2" s="27" t="s">
        <v>249</v>
      </c>
      <c r="T2" s="3"/>
      <c r="V2" s="5"/>
      <c r="W2" s="5"/>
    </row>
    <row r="3" spans="1:23" s="4" customFormat="1" ht="18" customHeight="1">
      <c r="A3" s="88"/>
      <c r="B3" s="625" t="s">
        <v>3978</v>
      </c>
      <c r="C3" s="625"/>
      <c r="D3" s="625"/>
      <c r="E3" s="51"/>
      <c r="F3" s="51"/>
      <c r="G3" s="51"/>
      <c r="H3" s="51"/>
      <c r="I3" s="51"/>
      <c r="J3" s="51"/>
      <c r="K3" s="51"/>
      <c r="L3" s="51"/>
      <c r="M3" s="51"/>
      <c r="N3" s="51"/>
      <c r="O3" s="51"/>
      <c r="P3" s="51"/>
      <c r="Q3" s="51"/>
      <c r="R3" s="72"/>
      <c r="S3" s="27" t="s">
        <v>465</v>
      </c>
      <c r="T3" s="3"/>
      <c r="V3" s="5"/>
      <c r="W3" s="5"/>
    </row>
    <row r="4" spans="1:23" s="4" customFormat="1" ht="18" customHeight="1">
      <c r="A4" s="88"/>
      <c r="B4" s="47" t="s">
        <v>3642</v>
      </c>
      <c r="C4" s="51"/>
      <c r="D4" s="51"/>
      <c r="E4"/>
      <c r="F4"/>
      <c r="G4"/>
      <c r="H4"/>
      <c r="I4"/>
      <c r="J4"/>
      <c r="K4"/>
      <c r="L4"/>
      <c r="M4"/>
      <c r="N4"/>
      <c r="O4"/>
      <c r="P4"/>
      <c r="Q4"/>
      <c r="R4" s="25"/>
      <c r="S4" s="27" t="s">
        <v>250</v>
      </c>
      <c r="T4" s="3"/>
      <c r="V4" s="5"/>
      <c r="W4" s="5"/>
    </row>
    <row r="5" spans="1:23" s="21" customFormat="1" ht="15.75" customHeight="1">
      <c r="A5" s="89"/>
      <c r="B5" s="632" t="s">
        <v>4115</v>
      </c>
      <c r="C5" s="632"/>
      <c r="D5" s="603"/>
      <c r="E5" s="624" t="s">
        <v>245</v>
      </c>
      <c r="F5" s="624"/>
      <c r="G5" s="624"/>
      <c r="H5" s="640" t="s">
        <v>252</v>
      </c>
      <c r="I5" s="640"/>
      <c r="J5" s="640"/>
      <c r="K5" s="631" t="s">
        <v>463</v>
      </c>
      <c r="L5" s="631"/>
      <c r="M5" s="631"/>
      <c r="N5" s="623" t="s">
        <v>395</v>
      </c>
      <c r="O5" s="623"/>
      <c r="P5" s="623"/>
      <c r="Q5" s="617" t="s">
        <v>253</v>
      </c>
      <c r="R5" s="617"/>
      <c r="S5" s="618" t="s">
        <v>255</v>
      </c>
    </row>
    <row r="6" spans="1:23" s="21" customFormat="1" ht="16.5" customHeight="1">
      <c r="A6" s="89"/>
      <c r="B6" s="632"/>
      <c r="C6" s="632"/>
      <c r="D6" s="228" t="s">
        <v>254</v>
      </c>
      <c r="E6" s="624"/>
      <c r="F6" s="624"/>
      <c r="G6" s="624"/>
      <c r="H6" s="640"/>
      <c r="I6" s="640"/>
      <c r="J6" s="640"/>
      <c r="K6" s="631"/>
      <c r="L6" s="631"/>
      <c r="M6" s="631"/>
      <c r="N6" s="623"/>
      <c r="O6" s="623"/>
      <c r="P6" s="623"/>
      <c r="Q6" s="617"/>
      <c r="R6" s="617"/>
      <c r="S6" s="618"/>
    </row>
    <row r="7" spans="1:23" s="21" customFormat="1" ht="1.5" customHeight="1">
      <c r="A7" s="89"/>
      <c r="B7" s="142"/>
      <c r="C7" s="229"/>
      <c r="D7" s="229"/>
      <c r="E7" s="271"/>
      <c r="F7" s="271"/>
      <c r="G7" s="271"/>
      <c r="H7" s="271"/>
      <c r="I7" s="271"/>
      <c r="J7" s="271"/>
      <c r="K7" s="271"/>
      <c r="L7" s="271"/>
      <c r="M7" s="271"/>
      <c r="N7" s="271"/>
      <c r="O7" s="271"/>
      <c r="P7" s="271"/>
      <c r="Q7" s="271"/>
      <c r="R7" s="271"/>
      <c r="S7" s="271"/>
    </row>
    <row r="8" spans="1:23" s="162" customFormat="1" ht="27" customHeight="1">
      <c r="A8" s="300" t="s">
        <v>4002</v>
      </c>
      <c r="B8" s="82"/>
      <c r="C8" s="78"/>
      <c r="D8" s="87"/>
      <c r="E8" s="78"/>
      <c r="F8" s="78"/>
      <c r="G8" s="78"/>
      <c r="H8" s="78"/>
      <c r="I8" s="78"/>
      <c r="J8" s="78"/>
      <c r="K8" s="78"/>
      <c r="L8" s="78"/>
      <c r="M8" s="78"/>
      <c r="N8" s="78"/>
      <c r="O8" s="78"/>
      <c r="P8" s="78"/>
      <c r="Q8" s="78"/>
      <c r="R8" s="78"/>
      <c r="S8" s="83"/>
    </row>
    <row r="9" spans="1:23" s="77" customFormat="1" ht="18" customHeight="1">
      <c r="A9" s="613" t="s">
        <v>37</v>
      </c>
      <c r="B9" s="611" t="s">
        <v>38</v>
      </c>
      <c r="C9" s="611" t="s">
        <v>251</v>
      </c>
      <c r="D9" s="638" t="s">
        <v>392</v>
      </c>
      <c r="E9" s="611" t="s">
        <v>33</v>
      </c>
      <c r="F9" s="611"/>
      <c r="G9" s="611"/>
      <c r="H9" s="611"/>
      <c r="I9" s="611"/>
      <c r="J9" s="611"/>
      <c r="K9" s="611"/>
      <c r="L9" s="611"/>
      <c r="M9" s="611"/>
      <c r="N9" s="611"/>
      <c r="O9" s="611"/>
      <c r="P9" s="611"/>
      <c r="Q9" s="636" t="s">
        <v>34</v>
      </c>
      <c r="R9" s="636" t="s">
        <v>36</v>
      </c>
      <c r="S9" s="611" t="s">
        <v>35</v>
      </c>
      <c r="T9" s="91"/>
    </row>
    <row r="10" spans="1:23" s="77" customFormat="1" ht="33" customHeight="1">
      <c r="A10" s="613"/>
      <c r="B10" s="611"/>
      <c r="C10" s="611"/>
      <c r="D10" s="639"/>
      <c r="E10" s="122" t="s">
        <v>21</v>
      </c>
      <c r="F10" s="122" t="s">
        <v>22</v>
      </c>
      <c r="G10" s="122" t="s">
        <v>23</v>
      </c>
      <c r="H10" s="122" t="s">
        <v>24</v>
      </c>
      <c r="I10" s="122" t="s">
        <v>25</v>
      </c>
      <c r="J10" s="122" t="s">
        <v>26</v>
      </c>
      <c r="K10" s="122" t="s">
        <v>27</v>
      </c>
      <c r="L10" s="122" t="s">
        <v>28</v>
      </c>
      <c r="M10" s="122" t="s">
        <v>29</v>
      </c>
      <c r="N10" s="122" t="s">
        <v>30</v>
      </c>
      <c r="O10" s="122" t="s">
        <v>31</v>
      </c>
      <c r="P10" s="122" t="s">
        <v>32</v>
      </c>
      <c r="Q10" s="636"/>
      <c r="R10" s="636"/>
      <c r="S10" s="611"/>
      <c r="T10" s="91"/>
    </row>
    <row r="11" spans="1:23" s="77" customFormat="1" ht="36.950000000000003" customHeight="1">
      <c r="A11" s="354" t="s">
        <v>228</v>
      </c>
      <c r="B11" s="354" t="s">
        <v>14</v>
      </c>
      <c r="C11" s="262" t="s">
        <v>358</v>
      </c>
      <c r="D11" s="361">
        <v>400</v>
      </c>
      <c r="E11" s="344"/>
      <c r="F11" s="344"/>
      <c r="G11" s="344">
        <v>97.4</v>
      </c>
      <c r="H11" s="344"/>
      <c r="I11" s="344"/>
      <c r="J11" s="344"/>
      <c r="K11" s="344"/>
      <c r="L11" s="344"/>
      <c r="M11" s="344"/>
      <c r="N11" s="344"/>
      <c r="O11" s="344"/>
      <c r="P11" s="344"/>
      <c r="Q11" s="272">
        <f t="shared" ref="Q11:Q38" si="0">AVERAGE(E11:P11)</f>
        <v>97.4</v>
      </c>
      <c r="R11" s="273" t="str">
        <f t="shared" ref="R11:R38" si="1">IF(Q11&lt;5,"SI","NO")</f>
        <v>NO</v>
      </c>
      <c r="S11" s="519" t="str">
        <f t="shared" ref="S11:S38" si="2">IF(Q11&lt;=5,"Sin Riesgo",IF(Q11 &lt;=14,"Bajo",IF(Q11&lt;=35,"Medio",IF(Q11&lt;=80,"Alto","Inviable Sanitariamente"))))</f>
        <v>Inviable Sanitariamente</v>
      </c>
      <c r="T11" s="81"/>
    </row>
    <row r="12" spans="1:23" s="77" customFormat="1" ht="36.950000000000003" customHeight="1">
      <c r="A12" s="354" t="s">
        <v>228</v>
      </c>
      <c r="B12" s="381" t="s">
        <v>357</v>
      </c>
      <c r="C12" s="259" t="s">
        <v>1581</v>
      </c>
      <c r="D12" s="361">
        <v>1440</v>
      </c>
      <c r="E12" s="344"/>
      <c r="F12" s="344"/>
      <c r="G12" s="344">
        <v>97.4</v>
      </c>
      <c r="H12" s="344"/>
      <c r="I12" s="344"/>
      <c r="J12" s="344"/>
      <c r="K12" s="344"/>
      <c r="L12" s="344"/>
      <c r="M12" s="344"/>
      <c r="N12" s="344"/>
      <c r="O12" s="344"/>
      <c r="P12" s="344"/>
      <c r="Q12" s="272">
        <f t="shared" si="0"/>
        <v>97.4</v>
      </c>
      <c r="R12" s="247" t="str">
        <f t="shared" si="1"/>
        <v>NO</v>
      </c>
      <c r="S12" s="519" t="str">
        <f t="shared" si="2"/>
        <v>Inviable Sanitariamente</v>
      </c>
    </row>
    <row r="13" spans="1:23" s="77" customFormat="1" ht="32.1" customHeight="1">
      <c r="A13" s="354" t="s">
        <v>228</v>
      </c>
      <c r="B13" s="381" t="s">
        <v>13</v>
      </c>
      <c r="C13" s="259" t="s">
        <v>1582</v>
      </c>
      <c r="D13" s="361">
        <v>320</v>
      </c>
      <c r="E13" s="344"/>
      <c r="F13" s="344"/>
      <c r="G13" s="344"/>
      <c r="H13" s="344">
        <v>53.1</v>
      </c>
      <c r="I13" s="344"/>
      <c r="J13" s="344"/>
      <c r="K13" s="344"/>
      <c r="L13" s="344"/>
      <c r="M13" s="344"/>
      <c r="N13" s="344"/>
      <c r="O13" s="344"/>
      <c r="P13" s="344"/>
      <c r="Q13" s="272">
        <f t="shared" si="0"/>
        <v>53.1</v>
      </c>
      <c r="R13" s="247" t="str">
        <f t="shared" si="1"/>
        <v>NO</v>
      </c>
      <c r="S13" s="519" t="str">
        <f t="shared" si="2"/>
        <v>Alto</v>
      </c>
    </row>
    <row r="14" spans="1:23" s="77" customFormat="1" ht="32.1" customHeight="1">
      <c r="A14" s="354" t="s">
        <v>228</v>
      </c>
      <c r="B14" s="381" t="s">
        <v>1583</v>
      </c>
      <c r="C14" s="259" t="s">
        <v>1584</v>
      </c>
      <c r="D14" s="361">
        <v>50</v>
      </c>
      <c r="E14" s="344"/>
      <c r="F14" s="344"/>
      <c r="G14" s="344">
        <v>97.4</v>
      </c>
      <c r="H14" s="344"/>
      <c r="I14" s="344"/>
      <c r="J14" s="344"/>
      <c r="K14" s="344"/>
      <c r="L14" s="344"/>
      <c r="M14" s="344"/>
      <c r="N14" s="344"/>
      <c r="O14" s="344"/>
      <c r="P14" s="344"/>
      <c r="Q14" s="272">
        <f t="shared" si="0"/>
        <v>97.4</v>
      </c>
      <c r="R14" s="247" t="str">
        <f t="shared" si="1"/>
        <v>NO</v>
      </c>
      <c r="S14" s="519" t="str">
        <f t="shared" si="2"/>
        <v>Inviable Sanitariamente</v>
      </c>
    </row>
    <row r="15" spans="1:23" s="77" customFormat="1" ht="32.1" customHeight="1">
      <c r="A15" s="354" t="s">
        <v>228</v>
      </c>
      <c r="B15" s="381" t="s">
        <v>1585</v>
      </c>
      <c r="C15" s="259" t="s">
        <v>1586</v>
      </c>
      <c r="D15" s="361">
        <v>150</v>
      </c>
      <c r="E15" s="344"/>
      <c r="F15" s="344">
        <v>47.6</v>
      </c>
      <c r="G15" s="344"/>
      <c r="H15" s="344"/>
      <c r="I15" s="344"/>
      <c r="J15" s="344"/>
      <c r="K15" s="344"/>
      <c r="L15" s="344"/>
      <c r="M15" s="344"/>
      <c r="N15" s="344"/>
      <c r="O15" s="344"/>
      <c r="P15" s="344"/>
      <c r="Q15" s="272">
        <f t="shared" si="0"/>
        <v>47.6</v>
      </c>
      <c r="R15" s="247" t="str">
        <f t="shared" si="1"/>
        <v>NO</v>
      </c>
      <c r="S15" s="519" t="str">
        <f t="shared" si="2"/>
        <v>Alto</v>
      </c>
    </row>
    <row r="16" spans="1:23" s="77" customFormat="1" ht="32.1" customHeight="1">
      <c r="A16" s="354" t="s">
        <v>228</v>
      </c>
      <c r="B16" s="259" t="s">
        <v>1587</v>
      </c>
      <c r="C16" s="259" t="s">
        <v>1588</v>
      </c>
      <c r="D16" s="361">
        <v>45</v>
      </c>
      <c r="E16" s="344"/>
      <c r="F16" s="344"/>
      <c r="G16" s="344">
        <v>97.4</v>
      </c>
      <c r="H16" s="344"/>
      <c r="I16" s="344"/>
      <c r="J16" s="344"/>
      <c r="K16" s="344"/>
      <c r="L16" s="344"/>
      <c r="M16" s="344"/>
      <c r="N16" s="344"/>
      <c r="O16" s="344"/>
      <c r="P16" s="344"/>
      <c r="Q16" s="272">
        <f t="shared" si="0"/>
        <v>97.4</v>
      </c>
      <c r="R16" s="247" t="str">
        <f t="shared" si="1"/>
        <v>NO</v>
      </c>
      <c r="S16" s="519" t="str">
        <f t="shared" si="2"/>
        <v>Inviable Sanitariamente</v>
      </c>
    </row>
    <row r="17" spans="1:19" s="77" customFormat="1" ht="32.1" customHeight="1">
      <c r="A17" s="354" t="s">
        <v>228</v>
      </c>
      <c r="B17" s="259" t="s">
        <v>359</v>
      </c>
      <c r="C17" s="259" t="s">
        <v>360</v>
      </c>
      <c r="D17" s="361">
        <v>36</v>
      </c>
      <c r="E17" s="344"/>
      <c r="F17" s="344"/>
      <c r="G17" s="344">
        <v>53.1</v>
      </c>
      <c r="H17" s="344"/>
      <c r="I17" s="344"/>
      <c r="J17" s="344"/>
      <c r="K17" s="344"/>
      <c r="L17" s="344"/>
      <c r="M17" s="344"/>
      <c r="N17" s="344"/>
      <c r="O17" s="344"/>
      <c r="P17" s="344"/>
      <c r="Q17" s="272">
        <f t="shared" si="0"/>
        <v>53.1</v>
      </c>
      <c r="R17" s="247" t="str">
        <f t="shared" si="1"/>
        <v>NO</v>
      </c>
      <c r="S17" s="519" t="str">
        <f t="shared" si="2"/>
        <v>Alto</v>
      </c>
    </row>
    <row r="18" spans="1:19" s="77" customFormat="1" ht="32.1" customHeight="1">
      <c r="A18" s="463" t="s">
        <v>178</v>
      </c>
      <c r="B18" s="515" t="s">
        <v>1442</v>
      </c>
      <c r="C18" s="515" t="s">
        <v>1443</v>
      </c>
      <c r="D18" s="233">
        <v>20</v>
      </c>
      <c r="E18" s="34"/>
      <c r="F18" s="34"/>
      <c r="G18" s="34"/>
      <c r="H18" s="34"/>
      <c r="I18" s="34"/>
      <c r="J18" s="34">
        <v>96.4</v>
      </c>
      <c r="K18" s="34"/>
      <c r="L18" s="34"/>
      <c r="M18" s="34"/>
      <c r="N18" s="34"/>
      <c r="O18" s="34"/>
      <c r="P18" s="34"/>
      <c r="Q18" s="272">
        <f t="shared" si="0"/>
        <v>96.4</v>
      </c>
      <c r="R18" s="242" t="str">
        <f t="shared" si="1"/>
        <v>NO</v>
      </c>
      <c r="S18" s="519" t="str">
        <f t="shared" si="2"/>
        <v>Inviable Sanitariamente</v>
      </c>
    </row>
    <row r="19" spans="1:19" s="77" customFormat="1" ht="32.1" customHeight="1">
      <c r="A19" s="463" t="s">
        <v>178</v>
      </c>
      <c r="B19" s="515" t="s">
        <v>1444</v>
      </c>
      <c r="C19" s="515" t="s">
        <v>1445</v>
      </c>
      <c r="D19" s="361">
        <v>82</v>
      </c>
      <c r="E19" s="344"/>
      <c r="F19" s="344"/>
      <c r="G19" s="344"/>
      <c r="H19" s="344"/>
      <c r="I19" s="344"/>
      <c r="J19" s="344">
        <v>96.4</v>
      </c>
      <c r="K19" s="344"/>
      <c r="L19" s="344"/>
      <c r="M19" s="344"/>
      <c r="N19" s="344"/>
      <c r="O19" s="344"/>
      <c r="P19" s="344"/>
      <c r="Q19" s="272">
        <f t="shared" si="0"/>
        <v>96.4</v>
      </c>
      <c r="R19" s="242" t="str">
        <f t="shared" si="1"/>
        <v>NO</v>
      </c>
      <c r="S19" s="519" t="str">
        <f t="shared" si="2"/>
        <v>Inviable Sanitariamente</v>
      </c>
    </row>
    <row r="20" spans="1:19" s="77" customFormat="1" ht="31.5" customHeight="1">
      <c r="A20" s="463" t="s">
        <v>178</v>
      </c>
      <c r="B20" s="515" t="s">
        <v>1446</v>
      </c>
      <c r="C20" s="515" t="s">
        <v>1447</v>
      </c>
      <c r="D20" s="361">
        <v>45</v>
      </c>
      <c r="E20" s="344"/>
      <c r="F20" s="344"/>
      <c r="G20" s="344"/>
      <c r="H20" s="344"/>
      <c r="I20" s="344"/>
      <c r="J20" s="344">
        <v>96.4</v>
      </c>
      <c r="K20" s="344"/>
      <c r="L20" s="344"/>
      <c r="M20" s="344"/>
      <c r="N20" s="344"/>
      <c r="O20" s="344"/>
      <c r="P20" s="344"/>
      <c r="Q20" s="272">
        <f t="shared" si="0"/>
        <v>96.4</v>
      </c>
      <c r="R20" s="247" t="str">
        <f t="shared" si="1"/>
        <v>NO</v>
      </c>
      <c r="S20" s="519" t="str">
        <f t="shared" si="2"/>
        <v>Inviable Sanitariamente</v>
      </c>
    </row>
    <row r="21" spans="1:19" s="77" customFormat="1" ht="32.1" customHeight="1">
      <c r="A21" s="463" t="s">
        <v>178</v>
      </c>
      <c r="B21" s="515" t="s">
        <v>1448</v>
      </c>
      <c r="C21" s="515" t="s">
        <v>1449</v>
      </c>
      <c r="D21" s="361">
        <v>30</v>
      </c>
      <c r="E21" s="344"/>
      <c r="F21" s="344"/>
      <c r="G21" s="344"/>
      <c r="H21" s="344"/>
      <c r="I21" s="344"/>
      <c r="J21" s="344">
        <v>96.4</v>
      </c>
      <c r="K21" s="344"/>
      <c r="L21" s="344"/>
      <c r="M21" s="344"/>
      <c r="N21" s="344"/>
      <c r="O21" s="344"/>
      <c r="P21" s="344"/>
      <c r="Q21" s="272">
        <f t="shared" si="0"/>
        <v>96.4</v>
      </c>
      <c r="R21" s="247" t="str">
        <f t="shared" si="1"/>
        <v>NO</v>
      </c>
      <c r="S21" s="519" t="str">
        <f t="shared" si="2"/>
        <v>Inviable Sanitariamente</v>
      </c>
    </row>
    <row r="22" spans="1:19" s="77" customFormat="1" ht="32.1" customHeight="1">
      <c r="A22" s="463" t="s">
        <v>178</v>
      </c>
      <c r="B22" s="515" t="s">
        <v>1450</v>
      </c>
      <c r="C22" s="515" t="s">
        <v>1451</v>
      </c>
      <c r="D22" s="361">
        <v>25</v>
      </c>
      <c r="E22" s="344"/>
      <c r="F22" s="344">
        <v>96.4</v>
      </c>
      <c r="G22" s="344"/>
      <c r="H22" s="344"/>
      <c r="I22" s="344"/>
      <c r="J22" s="344"/>
      <c r="K22" s="344"/>
      <c r="L22" s="344"/>
      <c r="M22" s="344"/>
      <c r="N22" s="344"/>
      <c r="O22" s="344"/>
      <c r="P22" s="344"/>
      <c r="Q22" s="272">
        <f t="shared" si="0"/>
        <v>96.4</v>
      </c>
      <c r="R22" s="247" t="str">
        <f t="shared" si="1"/>
        <v>NO</v>
      </c>
      <c r="S22" s="519" t="str">
        <f t="shared" si="2"/>
        <v>Inviable Sanitariamente</v>
      </c>
    </row>
    <row r="23" spans="1:19" s="77" customFormat="1" ht="32.1" customHeight="1">
      <c r="A23" s="463" t="s">
        <v>178</v>
      </c>
      <c r="B23" s="515" t="s">
        <v>1452</v>
      </c>
      <c r="C23" s="515" t="s">
        <v>1453</v>
      </c>
      <c r="D23" s="363">
        <v>60</v>
      </c>
      <c r="E23" s="344"/>
      <c r="F23" s="344"/>
      <c r="G23" s="344"/>
      <c r="H23" s="344"/>
      <c r="I23" s="344"/>
      <c r="J23" s="344">
        <v>96.4</v>
      </c>
      <c r="K23" s="344"/>
      <c r="L23" s="344"/>
      <c r="M23" s="344"/>
      <c r="N23" s="344"/>
      <c r="O23" s="344"/>
      <c r="P23" s="344"/>
      <c r="Q23" s="272">
        <f t="shared" si="0"/>
        <v>96.4</v>
      </c>
      <c r="R23" s="247" t="str">
        <f t="shared" si="1"/>
        <v>NO</v>
      </c>
      <c r="S23" s="519" t="str">
        <f t="shared" si="2"/>
        <v>Inviable Sanitariamente</v>
      </c>
    </row>
    <row r="24" spans="1:19" s="77" customFormat="1" ht="32.1" customHeight="1">
      <c r="A24" s="463" t="s">
        <v>178</v>
      </c>
      <c r="B24" s="515" t="s">
        <v>527</v>
      </c>
      <c r="C24" s="515" t="s">
        <v>1455</v>
      </c>
      <c r="D24" s="361">
        <v>180</v>
      </c>
      <c r="E24" s="344"/>
      <c r="F24" s="344"/>
      <c r="G24" s="344"/>
      <c r="H24" s="344"/>
      <c r="I24" s="344"/>
      <c r="J24" s="344">
        <v>96.4</v>
      </c>
      <c r="K24" s="344"/>
      <c r="L24" s="344"/>
      <c r="M24" s="344"/>
      <c r="N24" s="344"/>
      <c r="O24" s="344"/>
      <c r="P24" s="344"/>
      <c r="Q24" s="272">
        <f t="shared" si="0"/>
        <v>96.4</v>
      </c>
      <c r="R24" s="247" t="str">
        <f t="shared" si="1"/>
        <v>NO</v>
      </c>
      <c r="S24" s="519" t="str">
        <f t="shared" si="2"/>
        <v>Inviable Sanitariamente</v>
      </c>
    </row>
    <row r="25" spans="1:19" s="77" customFormat="1" ht="32.1" customHeight="1">
      <c r="A25" s="354" t="s">
        <v>178</v>
      </c>
      <c r="B25" s="276" t="s">
        <v>43</v>
      </c>
      <c r="C25" s="276" t="s">
        <v>1456</v>
      </c>
      <c r="D25" s="361">
        <v>45</v>
      </c>
      <c r="E25" s="344"/>
      <c r="F25" s="344"/>
      <c r="G25" s="344"/>
      <c r="H25" s="344"/>
      <c r="I25" s="344"/>
      <c r="J25" s="344">
        <v>96.4</v>
      </c>
      <c r="K25" s="344"/>
      <c r="L25" s="344"/>
      <c r="M25" s="344"/>
      <c r="N25" s="344"/>
      <c r="O25" s="344"/>
      <c r="P25" s="344"/>
      <c r="Q25" s="272">
        <f t="shared" si="0"/>
        <v>96.4</v>
      </c>
      <c r="R25" s="247" t="str">
        <f t="shared" si="1"/>
        <v>NO</v>
      </c>
      <c r="S25" s="519" t="str">
        <f t="shared" si="2"/>
        <v>Inviable Sanitariamente</v>
      </c>
    </row>
    <row r="26" spans="1:19" s="77" customFormat="1" ht="32.1" customHeight="1">
      <c r="A26" s="354" t="s">
        <v>178</v>
      </c>
      <c r="B26" s="276" t="s">
        <v>1457</v>
      </c>
      <c r="C26" s="276" t="s">
        <v>1458</v>
      </c>
      <c r="D26" s="363">
        <v>61</v>
      </c>
      <c r="E26" s="344"/>
      <c r="F26" s="344"/>
      <c r="G26" s="344"/>
      <c r="H26" s="344"/>
      <c r="I26" s="344"/>
      <c r="J26" s="344">
        <v>96.4</v>
      </c>
      <c r="K26" s="344"/>
      <c r="L26" s="344"/>
      <c r="M26" s="344"/>
      <c r="N26" s="344"/>
      <c r="O26" s="344"/>
      <c r="P26" s="344"/>
      <c r="Q26" s="272">
        <f t="shared" si="0"/>
        <v>96.4</v>
      </c>
      <c r="R26" s="247" t="str">
        <f t="shared" si="1"/>
        <v>NO</v>
      </c>
      <c r="S26" s="519" t="str">
        <f t="shared" si="2"/>
        <v>Inviable Sanitariamente</v>
      </c>
    </row>
    <row r="27" spans="1:19" s="77" customFormat="1" ht="32.1" customHeight="1">
      <c r="A27" s="354" t="s">
        <v>178</v>
      </c>
      <c r="B27" s="276" t="s">
        <v>1459</v>
      </c>
      <c r="C27" s="276" t="s">
        <v>1460</v>
      </c>
      <c r="D27" s="361">
        <v>36</v>
      </c>
      <c r="E27" s="344"/>
      <c r="F27" s="344"/>
      <c r="G27" s="344"/>
      <c r="H27" s="344"/>
      <c r="I27" s="344"/>
      <c r="J27" s="344">
        <v>96.4</v>
      </c>
      <c r="K27" s="344"/>
      <c r="L27" s="344"/>
      <c r="M27" s="344"/>
      <c r="N27" s="344"/>
      <c r="O27" s="344"/>
      <c r="P27" s="344"/>
      <c r="Q27" s="272">
        <f t="shared" si="0"/>
        <v>96.4</v>
      </c>
      <c r="R27" s="247" t="str">
        <f t="shared" si="1"/>
        <v>NO</v>
      </c>
      <c r="S27" s="519" t="str">
        <f t="shared" si="2"/>
        <v>Inviable Sanitariamente</v>
      </c>
    </row>
    <row r="28" spans="1:19" s="77" customFormat="1" ht="32.1" customHeight="1">
      <c r="A28" s="354" t="s">
        <v>178</v>
      </c>
      <c r="B28" s="276" t="s">
        <v>599</v>
      </c>
      <c r="C28" s="276" t="s">
        <v>1461</v>
      </c>
      <c r="D28" s="361">
        <v>15</v>
      </c>
      <c r="E28" s="344"/>
      <c r="F28" s="344">
        <v>96.4</v>
      </c>
      <c r="G28" s="344"/>
      <c r="H28" s="344"/>
      <c r="I28" s="344"/>
      <c r="J28" s="344"/>
      <c r="K28" s="344"/>
      <c r="L28" s="344"/>
      <c r="M28" s="344"/>
      <c r="N28" s="344"/>
      <c r="O28" s="344"/>
      <c r="P28" s="344"/>
      <c r="Q28" s="272">
        <f t="shared" si="0"/>
        <v>96.4</v>
      </c>
      <c r="R28" s="247" t="str">
        <f t="shared" si="1"/>
        <v>NO</v>
      </c>
      <c r="S28" s="519" t="str">
        <f t="shared" si="2"/>
        <v>Inviable Sanitariamente</v>
      </c>
    </row>
    <row r="29" spans="1:19" s="77" customFormat="1" ht="32.1" customHeight="1">
      <c r="A29" s="354" t="s">
        <v>178</v>
      </c>
      <c r="B29" s="276" t="s">
        <v>1462</v>
      </c>
      <c r="C29" s="276" t="s">
        <v>1463</v>
      </c>
      <c r="D29" s="361">
        <v>120</v>
      </c>
      <c r="E29" s="344"/>
      <c r="F29" s="344"/>
      <c r="G29" s="344"/>
      <c r="H29" s="344"/>
      <c r="I29" s="344"/>
      <c r="J29" s="344">
        <v>96.4</v>
      </c>
      <c r="K29" s="344"/>
      <c r="L29" s="344"/>
      <c r="M29" s="344"/>
      <c r="N29" s="344"/>
      <c r="O29" s="344"/>
      <c r="P29" s="344"/>
      <c r="Q29" s="272">
        <f t="shared" si="0"/>
        <v>96.4</v>
      </c>
      <c r="R29" s="247" t="str">
        <f t="shared" si="1"/>
        <v>NO</v>
      </c>
      <c r="S29" s="519" t="str">
        <f t="shared" si="2"/>
        <v>Inviable Sanitariamente</v>
      </c>
    </row>
    <row r="30" spans="1:19" s="77" customFormat="1" ht="32.1" customHeight="1">
      <c r="A30" s="463" t="s">
        <v>178</v>
      </c>
      <c r="B30" s="515" t="s">
        <v>1464</v>
      </c>
      <c r="C30" s="515" t="s">
        <v>1465</v>
      </c>
      <c r="D30" s="361">
        <v>52</v>
      </c>
      <c r="E30" s="344"/>
      <c r="F30" s="344"/>
      <c r="G30" s="344"/>
      <c r="H30" s="344"/>
      <c r="I30" s="344"/>
      <c r="J30" s="344">
        <v>96.4</v>
      </c>
      <c r="K30" s="344"/>
      <c r="L30" s="344"/>
      <c r="M30" s="344"/>
      <c r="N30" s="344"/>
      <c r="O30" s="344"/>
      <c r="P30" s="344"/>
      <c r="Q30" s="272">
        <f t="shared" si="0"/>
        <v>96.4</v>
      </c>
      <c r="R30" s="247" t="str">
        <f t="shared" si="1"/>
        <v>NO</v>
      </c>
      <c r="S30" s="519" t="str">
        <f t="shared" si="2"/>
        <v>Inviable Sanitariamente</v>
      </c>
    </row>
    <row r="31" spans="1:19" s="77" customFormat="1" ht="32.1" customHeight="1">
      <c r="A31" s="463" t="s">
        <v>178</v>
      </c>
      <c r="B31" s="515" t="s">
        <v>1466</v>
      </c>
      <c r="C31" s="515" t="s">
        <v>1467</v>
      </c>
      <c r="D31" s="361">
        <v>42</v>
      </c>
      <c r="E31" s="344"/>
      <c r="F31" s="344"/>
      <c r="G31" s="344"/>
      <c r="H31" s="344"/>
      <c r="I31" s="344"/>
      <c r="J31" s="344">
        <v>96.4</v>
      </c>
      <c r="K31" s="344"/>
      <c r="L31" s="344"/>
      <c r="M31" s="344"/>
      <c r="N31" s="344"/>
      <c r="O31" s="344"/>
      <c r="P31" s="344"/>
      <c r="Q31" s="272">
        <f t="shared" si="0"/>
        <v>96.4</v>
      </c>
      <c r="R31" s="247" t="str">
        <f t="shared" si="1"/>
        <v>NO</v>
      </c>
      <c r="S31" s="519" t="str">
        <f t="shared" si="2"/>
        <v>Inviable Sanitariamente</v>
      </c>
    </row>
    <row r="32" spans="1:19" s="77" customFormat="1" ht="32.1" customHeight="1">
      <c r="A32" s="463" t="s">
        <v>178</v>
      </c>
      <c r="B32" s="515" t="s">
        <v>1468</v>
      </c>
      <c r="C32" s="515" t="s">
        <v>1469</v>
      </c>
      <c r="D32" s="361">
        <v>60</v>
      </c>
      <c r="E32" s="344"/>
      <c r="F32" s="344"/>
      <c r="G32" s="344"/>
      <c r="H32" s="344"/>
      <c r="I32" s="344"/>
      <c r="J32" s="344">
        <v>96.4</v>
      </c>
      <c r="K32" s="344"/>
      <c r="L32" s="344"/>
      <c r="M32" s="344"/>
      <c r="N32" s="344"/>
      <c r="O32" s="344"/>
      <c r="P32" s="344"/>
      <c r="Q32" s="272">
        <f t="shared" si="0"/>
        <v>96.4</v>
      </c>
      <c r="R32" s="247" t="str">
        <f t="shared" si="1"/>
        <v>NO</v>
      </c>
      <c r="S32" s="519" t="str">
        <f t="shared" si="2"/>
        <v>Inviable Sanitariamente</v>
      </c>
    </row>
    <row r="33" spans="1:19" s="77" customFormat="1" ht="32.1" customHeight="1">
      <c r="A33" s="439" t="s">
        <v>180</v>
      </c>
      <c r="B33" s="515" t="s">
        <v>1674</v>
      </c>
      <c r="C33" s="515" t="s">
        <v>1675</v>
      </c>
      <c r="D33" s="304">
        <v>770</v>
      </c>
      <c r="E33" s="308"/>
      <c r="F33" s="308">
        <v>55.75</v>
      </c>
      <c r="G33" s="308"/>
      <c r="H33" s="308">
        <v>96.39</v>
      </c>
      <c r="I33" s="308"/>
      <c r="J33" s="308">
        <v>39.76</v>
      </c>
      <c r="K33" s="308"/>
      <c r="L33" s="308"/>
      <c r="M33" s="308">
        <v>84.21</v>
      </c>
      <c r="N33" s="308"/>
      <c r="O33" s="308">
        <v>84.21</v>
      </c>
      <c r="P33" s="339"/>
      <c r="Q33" s="272">
        <f t="shared" si="0"/>
        <v>72.063999999999993</v>
      </c>
      <c r="R33" s="247" t="str">
        <f t="shared" si="1"/>
        <v>NO</v>
      </c>
      <c r="S33" s="519" t="str">
        <f t="shared" si="2"/>
        <v>Alto</v>
      </c>
    </row>
    <row r="34" spans="1:19" s="77" customFormat="1" ht="32.1" customHeight="1">
      <c r="A34" s="439" t="s">
        <v>180</v>
      </c>
      <c r="B34" s="515" t="s">
        <v>1676</v>
      </c>
      <c r="C34" s="515" t="s">
        <v>1677</v>
      </c>
      <c r="D34" s="264">
        <v>1532</v>
      </c>
      <c r="E34" s="34"/>
      <c r="F34" s="34">
        <v>55.75</v>
      </c>
      <c r="G34" s="34"/>
      <c r="H34" s="34">
        <v>36.4</v>
      </c>
      <c r="I34" s="34"/>
      <c r="J34" s="34"/>
      <c r="K34" s="34"/>
      <c r="L34" s="34"/>
      <c r="M34" s="34">
        <v>31.58</v>
      </c>
      <c r="N34" s="34"/>
      <c r="O34" s="308">
        <v>31.58</v>
      </c>
      <c r="P34" s="339"/>
      <c r="Q34" s="272">
        <f>AVERAGE(E34:P34)</f>
        <v>38.827500000000001</v>
      </c>
      <c r="R34" s="247" t="str">
        <f>IF(Q34&lt;5,"SI","NO")</f>
        <v>NO</v>
      </c>
      <c r="S34" s="519" t="str">
        <f>IF(Q34&lt;=5,"Sin Riesgo",IF(Q34 &lt;=14,"Bajo",IF(Q34&lt;=35,"Medio",IF(Q34&lt;=80,"Alto","Inviable Sanitariamente"))))</f>
        <v>Alto</v>
      </c>
    </row>
    <row r="35" spans="1:19" s="77" customFormat="1" ht="32.1" customHeight="1">
      <c r="A35" s="439" t="s">
        <v>180</v>
      </c>
      <c r="B35" s="515" t="s">
        <v>3976</v>
      </c>
      <c r="C35" s="515" t="s">
        <v>4110</v>
      </c>
      <c r="D35" s="304">
        <v>100</v>
      </c>
      <c r="E35" s="308"/>
      <c r="F35" s="308"/>
      <c r="G35" s="308"/>
      <c r="H35" s="308">
        <v>36.4</v>
      </c>
      <c r="I35" s="308"/>
      <c r="J35" s="308">
        <v>0</v>
      </c>
      <c r="K35" s="308"/>
      <c r="L35" s="308"/>
      <c r="M35" s="308">
        <v>0</v>
      </c>
      <c r="N35" s="308"/>
      <c r="O35" s="308">
        <v>0</v>
      </c>
      <c r="P35" s="308"/>
      <c r="Q35" s="272">
        <f t="shared" si="0"/>
        <v>9.1</v>
      </c>
      <c r="R35" s="247" t="str">
        <f t="shared" si="1"/>
        <v>NO</v>
      </c>
      <c r="S35" s="519" t="str">
        <f t="shared" si="2"/>
        <v>Bajo</v>
      </c>
    </row>
    <row r="36" spans="1:19" s="77" customFormat="1" ht="32.1" customHeight="1">
      <c r="A36" s="439" t="s">
        <v>180</v>
      </c>
      <c r="B36" s="515" t="s">
        <v>3975</v>
      </c>
      <c r="C36" s="515" t="s">
        <v>4111</v>
      </c>
      <c r="D36" s="233">
        <v>150</v>
      </c>
      <c r="E36" s="34"/>
      <c r="F36" s="34"/>
      <c r="G36" s="34"/>
      <c r="H36" s="34"/>
      <c r="I36" s="34"/>
      <c r="J36" s="34"/>
      <c r="K36" s="34"/>
      <c r="L36" s="34"/>
      <c r="M36" s="34"/>
      <c r="N36" s="34">
        <v>0</v>
      </c>
      <c r="O36" s="34"/>
      <c r="P36" s="34"/>
      <c r="Q36" s="272">
        <f t="shared" si="0"/>
        <v>0</v>
      </c>
      <c r="R36" s="247" t="str">
        <f t="shared" si="1"/>
        <v>SI</v>
      </c>
      <c r="S36" s="519" t="str">
        <f>IF(Q36&lt;5,"Sin Riesgo",IF(Q36 &lt;=14,"Bajo",IF(Q36&lt;=35,"Medio",IF(Q36&lt;=80,"Alto","Inviable Sanitariamente"))))</f>
        <v>Sin Riesgo</v>
      </c>
    </row>
    <row r="37" spans="1:19" s="77" customFormat="1" ht="32.1" customHeight="1">
      <c r="A37" s="439" t="s">
        <v>3534</v>
      </c>
      <c r="B37" s="515" t="s">
        <v>48</v>
      </c>
      <c r="C37" s="515" t="s">
        <v>1678</v>
      </c>
      <c r="D37" s="233">
        <v>98</v>
      </c>
      <c r="E37" s="34"/>
      <c r="F37" s="34"/>
      <c r="G37" s="34"/>
      <c r="H37" s="34"/>
      <c r="I37" s="34"/>
      <c r="J37" s="34"/>
      <c r="K37" s="34"/>
      <c r="L37" s="34">
        <v>97.3</v>
      </c>
      <c r="M37" s="34"/>
      <c r="N37" s="34"/>
      <c r="O37" s="34"/>
      <c r="P37" s="34"/>
      <c r="Q37" s="272">
        <f t="shared" si="0"/>
        <v>97.3</v>
      </c>
      <c r="R37" s="247" t="str">
        <f t="shared" si="1"/>
        <v>NO</v>
      </c>
      <c r="S37" s="519" t="str">
        <f t="shared" si="2"/>
        <v>Inviable Sanitariamente</v>
      </c>
    </row>
    <row r="38" spans="1:19" s="77" customFormat="1" ht="32.1" customHeight="1">
      <c r="A38" s="439" t="s">
        <v>3534</v>
      </c>
      <c r="B38" s="515" t="s">
        <v>1679</v>
      </c>
      <c r="C38" s="515" t="s">
        <v>1680</v>
      </c>
      <c r="D38" s="233">
        <v>250</v>
      </c>
      <c r="E38" s="34"/>
      <c r="F38" s="34"/>
      <c r="G38" s="34"/>
      <c r="H38" s="34"/>
      <c r="I38" s="34"/>
      <c r="J38" s="34"/>
      <c r="K38" s="34"/>
      <c r="L38" s="34">
        <v>97.3</v>
      </c>
      <c r="M38" s="34"/>
      <c r="N38" s="34"/>
      <c r="O38" s="34"/>
      <c r="P38" s="34"/>
      <c r="Q38" s="272">
        <f t="shared" si="0"/>
        <v>97.3</v>
      </c>
      <c r="R38" s="247" t="str">
        <f t="shared" si="1"/>
        <v>NO</v>
      </c>
      <c r="S38" s="519" t="str">
        <f t="shared" si="2"/>
        <v>Inviable Sanitariamente</v>
      </c>
    </row>
    <row r="39" spans="1:19" s="77" customFormat="1" ht="32.1" customHeight="1">
      <c r="A39" s="439" t="s">
        <v>3534</v>
      </c>
      <c r="B39" s="515" t="s">
        <v>1681</v>
      </c>
      <c r="C39" s="466" t="s">
        <v>1682</v>
      </c>
      <c r="D39" s="233" t="s">
        <v>4118</v>
      </c>
      <c r="E39" s="34"/>
      <c r="F39" s="34"/>
      <c r="G39" s="34"/>
      <c r="H39" s="34"/>
      <c r="I39" s="34"/>
      <c r="J39" s="34"/>
      <c r="K39" s="34"/>
      <c r="L39" s="34"/>
      <c r="M39" s="34"/>
      <c r="N39" s="34"/>
      <c r="O39" s="34"/>
      <c r="P39" s="34"/>
      <c r="Q39" s="272"/>
      <c r="R39" s="277"/>
      <c r="S39" s="519"/>
    </row>
    <row r="40" spans="1:19" s="77" customFormat="1" ht="32.1" customHeight="1">
      <c r="A40" s="439" t="s">
        <v>181</v>
      </c>
      <c r="B40" s="515" t="s">
        <v>1683</v>
      </c>
      <c r="C40" s="515" t="s">
        <v>1684</v>
      </c>
      <c r="D40" s="233">
        <v>581</v>
      </c>
      <c r="E40" s="34"/>
      <c r="F40" s="34"/>
      <c r="G40" s="34"/>
      <c r="H40" s="34"/>
      <c r="I40" s="34"/>
      <c r="J40" s="34">
        <v>97.4</v>
      </c>
      <c r="K40" s="34"/>
      <c r="L40" s="34"/>
      <c r="M40" s="34"/>
      <c r="N40" s="34"/>
      <c r="O40" s="34"/>
      <c r="P40" s="34"/>
      <c r="Q40" s="272">
        <f t="shared" ref="Q40:Q63" si="3">AVERAGE(E40:P40)</f>
        <v>97.4</v>
      </c>
      <c r="R40" s="247" t="str">
        <f t="shared" ref="R40:R63" si="4">IF(Q40&lt;5,"SI","NO")</f>
        <v>NO</v>
      </c>
      <c r="S40" s="519" t="str">
        <f t="shared" ref="S40:S63" si="5">IF(Q40&lt;=5,"Sin Riesgo",IF(Q40 &lt;=14,"Bajo",IF(Q40&lt;=35,"Medio",IF(Q40&lt;=80,"Alto","Inviable Sanitariamente"))))</f>
        <v>Inviable Sanitariamente</v>
      </c>
    </row>
    <row r="41" spans="1:19" s="77" customFormat="1" ht="32.1" customHeight="1">
      <c r="A41" s="439" t="s">
        <v>181</v>
      </c>
      <c r="B41" s="515" t="s">
        <v>68</v>
      </c>
      <c r="C41" s="515" t="s">
        <v>1685</v>
      </c>
      <c r="D41" s="322">
        <v>180</v>
      </c>
      <c r="E41" s="312"/>
      <c r="F41" s="312"/>
      <c r="G41" s="312"/>
      <c r="H41" s="34">
        <v>97.4</v>
      </c>
      <c r="I41" s="311"/>
      <c r="J41" s="311"/>
      <c r="K41" s="311"/>
      <c r="L41" s="311"/>
      <c r="M41" s="311"/>
      <c r="N41" s="311"/>
      <c r="O41" s="311"/>
      <c r="P41" s="311"/>
      <c r="Q41" s="272">
        <f t="shared" si="3"/>
        <v>97.4</v>
      </c>
      <c r="R41" s="247" t="str">
        <f t="shared" si="4"/>
        <v>NO</v>
      </c>
      <c r="S41" s="519" t="str">
        <f t="shared" si="5"/>
        <v>Inviable Sanitariamente</v>
      </c>
    </row>
    <row r="42" spans="1:19" s="77" customFormat="1" ht="32.1" customHeight="1">
      <c r="A42" s="439" t="s">
        <v>181</v>
      </c>
      <c r="B42" s="515" t="s">
        <v>1686</v>
      </c>
      <c r="C42" s="515" t="s">
        <v>1687</v>
      </c>
      <c r="D42" s="233">
        <v>392</v>
      </c>
      <c r="E42" s="34"/>
      <c r="F42" s="34"/>
      <c r="G42" s="34"/>
      <c r="H42" s="34"/>
      <c r="I42" s="34"/>
      <c r="J42" s="34">
        <v>97.35</v>
      </c>
      <c r="K42" s="34"/>
      <c r="L42" s="34"/>
      <c r="M42" s="34"/>
      <c r="N42" s="34"/>
      <c r="O42" s="34"/>
      <c r="P42" s="34"/>
      <c r="Q42" s="272">
        <f t="shared" si="3"/>
        <v>97.35</v>
      </c>
      <c r="R42" s="247" t="str">
        <f t="shared" si="4"/>
        <v>NO</v>
      </c>
      <c r="S42" s="519" t="str">
        <f t="shared" si="5"/>
        <v>Inviable Sanitariamente</v>
      </c>
    </row>
    <row r="43" spans="1:19" s="77" customFormat="1" ht="32.1" customHeight="1">
      <c r="A43" s="439" t="s">
        <v>181</v>
      </c>
      <c r="B43" s="515" t="s">
        <v>1688</v>
      </c>
      <c r="C43" s="515" t="s">
        <v>1689</v>
      </c>
      <c r="D43" s="233">
        <v>120</v>
      </c>
      <c r="E43" s="34"/>
      <c r="F43" s="34"/>
      <c r="G43" s="34"/>
      <c r="H43" s="34"/>
      <c r="I43" s="34"/>
      <c r="J43" s="34">
        <v>97.3</v>
      </c>
      <c r="K43" s="34"/>
      <c r="L43" s="34"/>
      <c r="M43" s="34"/>
      <c r="N43" s="34"/>
      <c r="O43" s="34"/>
      <c r="P43" s="34"/>
      <c r="Q43" s="272">
        <f t="shared" si="3"/>
        <v>97.3</v>
      </c>
      <c r="R43" s="247" t="str">
        <f t="shared" si="4"/>
        <v>NO</v>
      </c>
      <c r="S43" s="519" t="str">
        <f t="shared" si="5"/>
        <v>Inviable Sanitariamente</v>
      </c>
    </row>
    <row r="44" spans="1:19" s="77" customFormat="1" ht="32.1" customHeight="1">
      <c r="A44" s="439" t="s">
        <v>181</v>
      </c>
      <c r="B44" s="515" t="s">
        <v>1690</v>
      </c>
      <c r="C44" s="515" t="s">
        <v>1691</v>
      </c>
      <c r="D44" s="322">
        <v>328</v>
      </c>
      <c r="E44" s="312"/>
      <c r="F44" s="312"/>
      <c r="G44" s="312"/>
      <c r="H44" s="34">
        <v>97.3</v>
      </c>
      <c r="I44" s="311"/>
      <c r="J44" s="311"/>
      <c r="K44" s="311"/>
      <c r="L44" s="311"/>
      <c r="M44" s="311"/>
      <c r="N44" s="311"/>
      <c r="O44" s="311"/>
      <c r="P44" s="311"/>
      <c r="Q44" s="272">
        <f t="shared" si="3"/>
        <v>97.3</v>
      </c>
      <c r="R44" s="247" t="str">
        <f t="shared" si="4"/>
        <v>NO</v>
      </c>
      <c r="S44" s="519" t="str">
        <f t="shared" si="5"/>
        <v>Inviable Sanitariamente</v>
      </c>
    </row>
    <row r="45" spans="1:19" s="77" customFormat="1" ht="32.1" customHeight="1">
      <c r="A45" s="439" t="s">
        <v>181</v>
      </c>
      <c r="B45" s="515" t="s">
        <v>1692</v>
      </c>
      <c r="C45" s="515" t="s">
        <v>1693</v>
      </c>
      <c r="D45" s="233">
        <v>90</v>
      </c>
      <c r="E45" s="34"/>
      <c r="F45" s="34"/>
      <c r="G45" s="34"/>
      <c r="H45" s="34"/>
      <c r="I45" s="34"/>
      <c r="J45" s="34">
        <v>97.3</v>
      </c>
      <c r="K45" s="34"/>
      <c r="L45" s="34"/>
      <c r="M45" s="34"/>
      <c r="N45" s="34"/>
      <c r="O45" s="34"/>
      <c r="P45" s="34"/>
      <c r="Q45" s="272">
        <f t="shared" si="3"/>
        <v>97.3</v>
      </c>
      <c r="R45" s="247" t="str">
        <f t="shared" si="4"/>
        <v>NO</v>
      </c>
      <c r="S45" s="519" t="str">
        <f t="shared" si="5"/>
        <v>Inviable Sanitariamente</v>
      </c>
    </row>
    <row r="46" spans="1:19" s="77" customFormat="1" ht="32.1" customHeight="1">
      <c r="A46" s="660" t="s">
        <v>182</v>
      </c>
      <c r="B46" s="660" t="s">
        <v>1694</v>
      </c>
      <c r="C46" s="660" t="s">
        <v>1695</v>
      </c>
      <c r="D46" s="661">
        <v>40</v>
      </c>
      <c r="E46" s="34"/>
      <c r="F46" s="34"/>
      <c r="G46" s="34"/>
      <c r="H46" s="34"/>
      <c r="I46" s="34"/>
      <c r="J46" s="34"/>
      <c r="K46" s="34"/>
      <c r="L46" s="34"/>
      <c r="M46" s="34"/>
      <c r="N46" s="34"/>
      <c r="O46" s="34"/>
      <c r="P46" s="34"/>
      <c r="Q46" s="272"/>
      <c r="R46" s="242"/>
      <c r="S46" s="519"/>
    </row>
    <row r="47" spans="1:19" s="77" customFormat="1" ht="32.1" customHeight="1">
      <c r="A47" s="660" t="s">
        <v>182</v>
      </c>
      <c r="B47" s="660" t="s">
        <v>4367</v>
      </c>
      <c r="C47" s="660" t="s">
        <v>4365</v>
      </c>
      <c r="D47" s="661">
        <v>104</v>
      </c>
      <c r="E47" s="34"/>
      <c r="F47" s="34"/>
      <c r="G47" s="34"/>
      <c r="H47" s="34"/>
      <c r="I47" s="34"/>
      <c r="J47" s="34"/>
      <c r="K47" s="34"/>
      <c r="L47" s="34"/>
      <c r="M47" s="34"/>
      <c r="N47" s="34"/>
      <c r="O47" s="34"/>
      <c r="P47" s="34"/>
      <c r="Q47" s="272"/>
      <c r="R47" s="242"/>
      <c r="S47" s="519"/>
    </row>
    <row r="48" spans="1:19" s="77" customFormat="1" ht="32.1" customHeight="1">
      <c r="A48" s="660" t="s">
        <v>182</v>
      </c>
      <c r="B48" s="660" t="s">
        <v>1696</v>
      </c>
      <c r="C48" s="660" t="s">
        <v>1697</v>
      </c>
      <c r="D48" s="661">
        <v>32</v>
      </c>
      <c r="E48" s="34"/>
      <c r="F48" s="34"/>
      <c r="G48" s="34"/>
      <c r="H48" s="34"/>
      <c r="I48" s="34"/>
      <c r="J48" s="34"/>
      <c r="K48" s="34"/>
      <c r="L48" s="34"/>
      <c r="M48" s="34"/>
      <c r="N48" s="34"/>
      <c r="O48" s="34"/>
      <c r="P48" s="34"/>
      <c r="Q48" s="272"/>
      <c r="R48" s="242"/>
      <c r="S48" s="519"/>
    </row>
    <row r="49" spans="1:19" s="77" customFormat="1" ht="32.1" customHeight="1">
      <c r="A49" s="660" t="s">
        <v>182</v>
      </c>
      <c r="B49" s="660" t="s">
        <v>4368</v>
      </c>
      <c r="C49" s="660" t="s">
        <v>4366</v>
      </c>
      <c r="D49" s="661">
        <v>86</v>
      </c>
      <c r="E49" s="34"/>
      <c r="F49" s="34"/>
      <c r="G49" s="34"/>
      <c r="H49" s="34"/>
      <c r="I49" s="34"/>
      <c r="J49" s="34"/>
      <c r="K49" s="34"/>
      <c r="L49" s="34"/>
      <c r="M49" s="34"/>
      <c r="N49" s="34"/>
      <c r="O49" s="34"/>
      <c r="P49" s="34"/>
      <c r="Q49" s="272"/>
      <c r="R49" s="242"/>
      <c r="S49" s="519"/>
    </row>
    <row r="50" spans="1:19" s="77" customFormat="1" ht="32.1" customHeight="1">
      <c r="A50" s="660" t="s">
        <v>182</v>
      </c>
      <c r="B50" s="660" t="s">
        <v>4369</v>
      </c>
      <c r="C50" s="660" t="s">
        <v>4376</v>
      </c>
      <c r="D50" s="661">
        <v>54</v>
      </c>
      <c r="E50" s="34"/>
      <c r="F50" s="34"/>
      <c r="G50" s="34"/>
      <c r="H50" s="34"/>
      <c r="I50" s="34"/>
      <c r="J50" s="34"/>
      <c r="K50" s="34"/>
      <c r="L50" s="34"/>
      <c r="M50" s="34"/>
      <c r="N50" s="34"/>
      <c r="O50" s="34"/>
      <c r="P50" s="34"/>
      <c r="Q50" s="272"/>
      <c r="R50" s="242"/>
      <c r="S50" s="519"/>
    </row>
    <row r="51" spans="1:19" s="77" customFormat="1" ht="32.1" customHeight="1">
      <c r="A51" s="660" t="s">
        <v>182</v>
      </c>
      <c r="B51" s="660" t="s">
        <v>1698</v>
      </c>
      <c r="C51" s="660" t="s">
        <v>1699</v>
      </c>
      <c r="D51" s="661">
        <v>275</v>
      </c>
      <c r="E51" s="34"/>
      <c r="F51" s="34"/>
      <c r="G51" s="34"/>
      <c r="H51" s="34"/>
      <c r="I51" s="34"/>
      <c r="J51" s="34"/>
      <c r="K51" s="34"/>
      <c r="L51" s="34"/>
      <c r="M51" s="34">
        <v>80</v>
      </c>
      <c r="N51" s="34"/>
      <c r="O51" s="34"/>
      <c r="P51" s="34"/>
      <c r="Q51" s="272">
        <f t="shared" si="3"/>
        <v>80</v>
      </c>
      <c r="R51" s="247" t="str">
        <f t="shared" si="4"/>
        <v>NO</v>
      </c>
      <c r="S51" s="519" t="str">
        <f t="shared" si="5"/>
        <v>Alto</v>
      </c>
    </row>
    <row r="52" spans="1:19" s="77" customFormat="1" ht="32.1" customHeight="1">
      <c r="A52" s="667" t="s">
        <v>182</v>
      </c>
      <c r="B52" s="667" t="s">
        <v>4370</v>
      </c>
      <c r="C52" s="667" t="s">
        <v>4377</v>
      </c>
      <c r="D52" s="668">
        <v>56</v>
      </c>
      <c r="E52" s="34"/>
      <c r="F52" s="34"/>
      <c r="G52" s="34"/>
      <c r="H52" s="34"/>
      <c r="I52" s="34"/>
      <c r="J52" s="34"/>
      <c r="K52" s="34"/>
      <c r="L52" s="34"/>
      <c r="M52" s="34"/>
      <c r="N52" s="34"/>
      <c r="O52" s="34"/>
      <c r="P52" s="34"/>
      <c r="Q52" s="272"/>
      <c r="R52" s="242"/>
      <c r="S52" s="519"/>
    </row>
    <row r="53" spans="1:19" s="77" customFormat="1" ht="32.1" customHeight="1">
      <c r="A53" s="660" t="s">
        <v>182</v>
      </c>
      <c r="B53" s="660" t="s">
        <v>4371</v>
      </c>
      <c r="C53" s="660" t="s">
        <v>4378</v>
      </c>
      <c r="D53" s="661">
        <v>40</v>
      </c>
      <c r="E53" s="34"/>
      <c r="F53" s="34"/>
      <c r="G53" s="34"/>
      <c r="H53" s="34"/>
      <c r="I53" s="34"/>
      <c r="J53" s="34"/>
      <c r="K53" s="34"/>
      <c r="L53" s="34"/>
      <c r="M53" s="34"/>
      <c r="N53" s="34"/>
      <c r="O53" s="34"/>
      <c r="P53" s="34"/>
      <c r="Q53" s="272"/>
      <c r="R53" s="247"/>
      <c r="S53" s="519"/>
    </row>
    <row r="54" spans="1:19" s="77" customFormat="1" ht="32.1" customHeight="1">
      <c r="A54" s="660" t="s">
        <v>182</v>
      </c>
      <c r="B54" s="660" t="s">
        <v>4372</v>
      </c>
      <c r="C54" s="660" t="s">
        <v>4379</v>
      </c>
      <c r="D54" s="661">
        <v>26</v>
      </c>
      <c r="E54" s="34"/>
      <c r="F54" s="34"/>
      <c r="G54" s="34"/>
      <c r="H54" s="34"/>
      <c r="I54" s="34"/>
      <c r="J54" s="34"/>
      <c r="K54" s="34"/>
      <c r="L54" s="34"/>
      <c r="M54" s="34"/>
      <c r="N54" s="34"/>
      <c r="O54" s="34"/>
      <c r="P54" s="34"/>
      <c r="Q54" s="272"/>
      <c r="R54" s="242"/>
      <c r="S54" s="519"/>
    </row>
    <row r="55" spans="1:19" s="77" customFormat="1" ht="32.1" customHeight="1">
      <c r="A55" s="660" t="s">
        <v>182</v>
      </c>
      <c r="B55" s="660" t="s">
        <v>1700</v>
      </c>
      <c r="C55" s="660" t="s">
        <v>1701</v>
      </c>
      <c r="D55" s="661">
        <v>156</v>
      </c>
      <c r="E55" s="34"/>
      <c r="F55" s="34"/>
      <c r="G55" s="34"/>
      <c r="H55" s="34"/>
      <c r="I55" s="34"/>
      <c r="J55" s="34"/>
      <c r="K55" s="34"/>
      <c r="L55" s="34"/>
      <c r="M55" s="34"/>
      <c r="N55" s="34"/>
      <c r="O55" s="34"/>
      <c r="P55" s="34"/>
      <c r="Q55" s="272"/>
      <c r="R55" s="242"/>
      <c r="S55" s="519"/>
    </row>
    <row r="56" spans="1:19" s="77" customFormat="1" ht="32.1" customHeight="1">
      <c r="A56" s="660" t="s">
        <v>182</v>
      </c>
      <c r="B56" s="660" t="s">
        <v>1313</v>
      </c>
      <c r="C56" s="660" t="s">
        <v>4380</v>
      </c>
      <c r="D56" s="661">
        <v>119</v>
      </c>
      <c r="E56" s="34"/>
      <c r="F56" s="34"/>
      <c r="G56" s="34"/>
      <c r="H56" s="34"/>
      <c r="I56" s="34"/>
      <c r="J56" s="34"/>
      <c r="K56" s="34"/>
      <c r="L56" s="34"/>
      <c r="M56" s="34"/>
      <c r="N56" s="34"/>
      <c r="O56" s="34"/>
      <c r="P56" s="34"/>
      <c r="Q56" s="272"/>
      <c r="R56" s="242"/>
      <c r="S56" s="519"/>
    </row>
    <row r="57" spans="1:19" s="77" customFormat="1" ht="32.1" customHeight="1">
      <c r="A57" s="660" t="s">
        <v>182</v>
      </c>
      <c r="B57" s="660" t="s">
        <v>1702</v>
      </c>
      <c r="C57" s="660" t="s">
        <v>1703</v>
      </c>
      <c r="D57" s="661">
        <v>145</v>
      </c>
      <c r="E57" s="34"/>
      <c r="F57" s="34"/>
      <c r="G57" s="34"/>
      <c r="H57" s="34"/>
      <c r="I57" s="34"/>
      <c r="J57" s="34"/>
      <c r="K57" s="34"/>
      <c r="L57" s="34"/>
      <c r="M57" s="34">
        <v>91.2</v>
      </c>
      <c r="N57" s="34"/>
      <c r="O57" s="34"/>
      <c r="P57" s="34"/>
      <c r="Q57" s="272">
        <f t="shared" si="3"/>
        <v>91.2</v>
      </c>
      <c r="R57" s="247" t="str">
        <f t="shared" si="4"/>
        <v>NO</v>
      </c>
      <c r="S57" s="519" t="str">
        <f t="shared" si="5"/>
        <v>Inviable Sanitariamente</v>
      </c>
    </row>
    <row r="58" spans="1:19" s="77" customFormat="1" ht="32.1" customHeight="1">
      <c r="A58" s="660" t="s">
        <v>182</v>
      </c>
      <c r="B58" s="660" t="s">
        <v>4375</v>
      </c>
      <c r="C58" s="660" t="s">
        <v>4381</v>
      </c>
      <c r="D58" s="661">
        <v>33</v>
      </c>
      <c r="E58" s="34"/>
      <c r="F58" s="34"/>
      <c r="G58" s="34"/>
      <c r="H58" s="34"/>
      <c r="I58" s="34"/>
      <c r="J58" s="34"/>
      <c r="K58" s="34"/>
      <c r="L58" s="34"/>
      <c r="M58" s="34"/>
      <c r="N58" s="34"/>
      <c r="O58" s="34"/>
      <c r="P58" s="34"/>
      <c r="Q58" s="272"/>
      <c r="R58" s="242"/>
      <c r="S58" s="519"/>
    </row>
    <row r="59" spans="1:19" s="77" customFormat="1" ht="32.1" customHeight="1">
      <c r="A59" s="660" t="s">
        <v>182</v>
      </c>
      <c r="B59" s="660" t="s">
        <v>4374</v>
      </c>
      <c r="C59" s="660" t="s">
        <v>4382</v>
      </c>
      <c r="D59" s="661">
        <v>23</v>
      </c>
      <c r="E59" s="34"/>
      <c r="F59" s="34"/>
      <c r="G59" s="34"/>
      <c r="H59" s="34"/>
      <c r="I59" s="34"/>
      <c r="J59" s="34"/>
      <c r="K59" s="34"/>
      <c r="L59" s="34"/>
      <c r="M59" s="34"/>
      <c r="N59" s="34"/>
      <c r="O59" s="34"/>
      <c r="P59" s="34"/>
      <c r="Q59" s="272"/>
      <c r="R59" s="242"/>
      <c r="S59" s="519"/>
    </row>
    <row r="60" spans="1:19" s="77" customFormat="1" ht="32.1" customHeight="1">
      <c r="A60" s="660" t="s">
        <v>182</v>
      </c>
      <c r="B60" s="660" t="s">
        <v>4373</v>
      </c>
      <c r="C60" s="660" t="s">
        <v>4381</v>
      </c>
      <c r="D60" s="661">
        <v>14</v>
      </c>
      <c r="E60" s="34"/>
      <c r="F60" s="34"/>
      <c r="G60" s="34"/>
      <c r="H60" s="34"/>
      <c r="I60" s="34"/>
      <c r="J60" s="34"/>
      <c r="K60" s="34"/>
      <c r="L60" s="34"/>
      <c r="M60" s="34"/>
      <c r="N60" s="34"/>
      <c r="O60" s="34"/>
      <c r="P60" s="34"/>
      <c r="Q60" s="272"/>
      <c r="R60" s="242"/>
      <c r="S60" s="666"/>
    </row>
    <row r="61" spans="1:19" s="77" customFormat="1" ht="32.1" customHeight="1">
      <c r="A61" s="660" t="s">
        <v>182</v>
      </c>
      <c r="B61" s="660" t="s">
        <v>4383</v>
      </c>
      <c r="C61" s="660" t="s">
        <v>4384</v>
      </c>
      <c r="D61" s="661">
        <v>13</v>
      </c>
      <c r="E61" s="34"/>
      <c r="F61" s="34"/>
      <c r="G61" s="34"/>
      <c r="H61" s="34"/>
      <c r="I61" s="34"/>
      <c r="J61" s="34"/>
      <c r="K61" s="34"/>
      <c r="L61" s="34"/>
      <c r="M61" s="34"/>
      <c r="N61" s="34"/>
      <c r="O61" s="34"/>
      <c r="P61" s="34"/>
      <c r="Q61" s="272"/>
      <c r="R61" s="242"/>
      <c r="S61" s="666"/>
    </row>
    <row r="62" spans="1:19" s="77" customFormat="1" ht="32.1" customHeight="1">
      <c r="A62" s="660" t="s">
        <v>182</v>
      </c>
      <c r="B62" s="662" t="s">
        <v>4385</v>
      </c>
      <c r="C62" s="660" t="s">
        <v>4386</v>
      </c>
      <c r="D62" s="663">
        <v>13</v>
      </c>
      <c r="E62" s="574"/>
      <c r="F62" s="574"/>
      <c r="G62" s="574"/>
      <c r="H62" s="574"/>
      <c r="I62" s="574"/>
      <c r="J62" s="574"/>
      <c r="K62" s="574"/>
      <c r="L62" s="574"/>
      <c r="M62" s="574"/>
      <c r="N62" s="574"/>
      <c r="O62" s="574"/>
      <c r="P62" s="574"/>
      <c r="Q62" s="664"/>
      <c r="R62" s="665"/>
      <c r="S62" s="666"/>
    </row>
    <row r="63" spans="1:19" s="77" customFormat="1" ht="32.1" customHeight="1">
      <c r="A63" s="660" t="s">
        <v>182</v>
      </c>
      <c r="B63" s="515" t="s">
        <v>68</v>
      </c>
      <c r="C63" s="515" t="s">
        <v>361</v>
      </c>
      <c r="D63" s="661">
        <v>275</v>
      </c>
      <c r="E63" s="34"/>
      <c r="F63" s="34"/>
      <c r="G63" s="34"/>
      <c r="H63" s="34"/>
      <c r="I63" s="34"/>
      <c r="J63" s="34"/>
      <c r="K63" s="34"/>
      <c r="L63" s="34"/>
      <c r="M63" s="34">
        <v>90.4</v>
      </c>
      <c r="N63" s="34"/>
      <c r="O63" s="34"/>
      <c r="P63" s="34"/>
      <c r="Q63" s="272">
        <f t="shared" si="3"/>
        <v>90.4</v>
      </c>
      <c r="R63" s="247" t="str">
        <f t="shared" si="4"/>
        <v>NO</v>
      </c>
      <c r="S63" s="520" t="str">
        <f t="shared" si="5"/>
        <v>Inviable Sanitariamente</v>
      </c>
    </row>
    <row r="64" spans="1:19" ht="32.1" customHeight="1">
      <c r="Q64" s="106"/>
      <c r="R64" s="107"/>
      <c r="S64" s="108"/>
    </row>
    <row r="65" spans="1:19" ht="32.1" customHeight="1">
      <c r="A65" s="200" t="s">
        <v>3646</v>
      </c>
      <c r="B65" s="200" t="s">
        <v>3699</v>
      </c>
      <c r="C65" s="608"/>
      <c r="D65" s="609"/>
      <c r="E65" s="609"/>
      <c r="F65" s="609"/>
      <c r="G65" s="609"/>
      <c r="H65" s="609"/>
      <c r="I65" s="609"/>
      <c r="J65" s="609"/>
      <c r="K65" s="609"/>
      <c r="L65" s="609"/>
      <c r="M65" s="609"/>
      <c r="N65" s="609"/>
      <c r="O65" s="609"/>
      <c r="P65" s="609"/>
      <c r="Q65" s="609"/>
      <c r="R65" s="609"/>
      <c r="S65" s="609"/>
    </row>
    <row r="66" spans="1:19" ht="32.1" customHeight="1">
      <c r="A66" s="204" t="s">
        <v>3617</v>
      </c>
      <c r="B66" s="208">
        <f>COUNTIF(E11:P63,"&lt;=5")</f>
        <v>4</v>
      </c>
      <c r="C66" s="608"/>
      <c r="D66" s="609"/>
      <c r="E66" s="609"/>
      <c r="F66" s="609"/>
      <c r="G66" s="609"/>
      <c r="H66" s="609"/>
      <c r="I66" s="609"/>
      <c r="J66" s="609"/>
      <c r="K66" s="609"/>
      <c r="L66" s="609"/>
      <c r="M66" s="609"/>
      <c r="N66" s="609"/>
      <c r="O66" s="609"/>
      <c r="P66" s="609"/>
      <c r="Q66" s="609"/>
      <c r="R66" s="609"/>
      <c r="S66" s="609"/>
    </row>
    <row r="67" spans="1:19" ht="32.1" customHeight="1">
      <c r="A67" s="191" t="s">
        <v>3618</v>
      </c>
      <c r="B67" s="209">
        <f>COUNTIFS(E11:P63,"&gt;5",E11:P63,"&lt;=14")</f>
        <v>0</v>
      </c>
      <c r="C67" s="393"/>
      <c r="D67" s="398"/>
      <c r="E67" s="395"/>
      <c r="F67" s="395"/>
      <c r="G67" s="395"/>
      <c r="H67" s="395"/>
      <c r="I67" s="395"/>
      <c r="J67" s="395"/>
      <c r="Q67" s="106"/>
      <c r="R67" s="107"/>
      <c r="S67" s="108"/>
    </row>
    <row r="68" spans="1:19" ht="32.1" customHeight="1">
      <c r="A68" s="192" t="s">
        <v>3619</v>
      </c>
      <c r="B68" s="210">
        <f>COUNTIFS(E11:P63,"&gt;14",E11:P63,"&lt;=35")</f>
        <v>2</v>
      </c>
      <c r="C68" s="393"/>
      <c r="D68" s="398"/>
      <c r="E68" s="395"/>
      <c r="F68" s="395"/>
      <c r="G68" s="395"/>
      <c r="H68" s="395"/>
      <c r="I68" s="395"/>
      <c r="J68" s="395"/>
      <c r="Q68" s="106"/>
      <c r="R68" s="107"/>
      <c r="S68" s="108"/>
    </row>
    <row r="69" spans="1:19" ht="32.1" customHeight="1">
      <c r="A69" s="193" t="s">
        <v>3620</v>
      </c>
      <c r="B69" s="210">
        <f>COUNTIFS(E11:P63,"&gt;35",E11:P63,"&lt;=80")</f>
        <v>9</v>
      </c>
      <c r="Q69" s="106"/>
      <c r="R69" s="107"/>
      <c r="S69" s="108"/>
    </row>
    <row r="70" spans="1:19" ht="32.1" customHeight="1">
      <c r="A70" s="194" t="s">
        <v>3621</v>
      </c>
      <c r="B70" s="210">
        <f>COUNTIFS(E11:P63,"&gt;80",E11:P63,"&lt;=100")</f>
        <v>32</v>
      </c>
      <c r="Q70" s="106"/>
      <c r="R70" s="107"/>
      <c r="S70" s="108"/>
    </row>
    <row r="71" spans="1:19" ht="32.1" customHeight="1">
      <c r="A71" s="213" t="s">
        <v>3622</v>
      </c>
      <c r="B71" s="215">
        <f>COUNT(E11:P63)</f>
        <v>47</v>
      </c>
      <c r="Q71" s="106"/>
      <c r="R71" s="107"/>
      <c r="S71" s="108"/>
    </row>
    <row r="72" spans="1:19" ht="33.75" customHeight="1">
      <c r="A72" s="197" t="s">
        <v>3624</v>
      </c>
      <c r="B72" s="207">
        <f>B71-B66</f>
        <v>43</v>
      </c>
      <c r="Q72" s="106"/>
      <c r="R72" s="107"/>
      <c r="S72" s="108"/>
    </row>
    <row r="73" spans="1:19" ht="32.1" customHeight="1">
      <c r="Q73" s="106"/>
      <c r="R73" s="107"/>
      <c r="S73" s="108"/>
    </row>
    <row r="74" spans="1:19" ht="32.1" customHeight="1">
      <c r="Q74" s="106"/>
      <c r="R74" s="107"/>
      <c r="S74" s="108"/>
    </row>
    <row r="75" spans="1:19" ht="32.1" customHeight="1">
      <c r="Q75" s="106"/>
      <c r="R75" s="107"/>
      <c r="S75" s="108"/>
    </row>
    <row r="76" spans="1:19" ht="32.1" customHeight="1">
      <c r="Q76" s="106"/>
      <c r="R76" s="107"/>
      <c r="S76" s="108"/>
    </row>
    <row r="77" spans="1:19" ht="32.1" customHeight="1">
      <c r="Q77" s="106"/>
      <c r="R77" s="107"/>
      <c r="S77" s="108"/>
    </row>
    <row r="78" spans="1:19" ht="32.1" customHeight="1">
      <c r="Q78" s="106"/>
      <c r="R78" s="107"/>
      <c r="S78" s="108"/>
    </row>
    <row r="79" spans="1:19" ht="32.1" customHeight="1">
      <c r="Q79" s="106"/>
      <c r="R79" s="107"/>
      <c r="S79" s="108"/>
    </row>
    <row r="80" spans="1:19" ht="32.1" customHeight="1">
      <c r="Q80" s="106"/>
      <c r="R80" s="107"/>
      <c r="S80" s="108"/>
    </row>
    <row r="81" spans="17:19" ht="32.1" customHeight="1">
      <c r="Q81" s="106"/>
      <c r="R81" s="107"/>
      <c r="S81" s="108"/>
    </row>
    <row r="82" spans="17:19" ht="32.1" customHeight="1">
      <c r="Q82" s="106"/>
      <c r="R82" s="107"/>
      <c r="S82" s="108"/>
    </row>
    <row r="83" spans="17:19" ht="32.1" customHeight="1">
      <c r="Q83" s="106"/>
      <c r="R83" s="107"/>
      <c r="S83" s="108"/>
    </row>
    <row r="84" spans="17:19" ht="32.1" customHeight="1">
      <c r="Q84" s="106"/>
      <c r="R84" s="107"/>
      <c r="S84" s="108"/>
    </row>
    <row r="85" spans="17:19" ht="32.1" customHeight="1">
      <c r="Q85" s="106"/>
      <c r="R85" s="107"/>
      <c r="S85" s="108"/>
    </row>
    <row r="86" spans="17:19" ht="32.1" customHeight="1">
      <c r="Q86" s="106"/>
      <c r="R86" s="107"/>
      <c r="S86" s="108"/>
    </row>
    <row r="87" spans="17:19" ht="32.1" customHeight="1">
      <c r="Q87" s="106"/>
      <c r="R87" s="107"/>
      <c r="S87" s="108"/>
    </row>
    <row r="88" spans="17:19" ht="32.1" customHeight="1">
      <c r="Q88" s="106"/>
      <c r="R88" s="107"/>
      <c r="S88" s="108"/>
    </row>
    <row r="89" spans="17:19" ht="32.1" customHeight="1">
      <c r="Q89" s="106"/>
      <c r="R89" s="107"/>
      <c r="S89" s="108"/>
    </row>
    <row r="90" spans="17:19" ht="32.1" customHeight="1">
      <c r="Q90" s="106"/>
      <c r="R90" s="107"/>
      <c r="S90" s="108"/>
    </row>
    <row r="91" spans="17:19" ht="32.1" customHeight="1">
      <c r="Q91" s="106"/>
      <c r="R91" s="107"/>
      <c r="S91" s="108"/>
    </row>
    <row r="92" spans="17:19" ht="32.1" customHeight="1">
      <c r="Q92" s="106"/>
      <c r="R92" s="107"/>
      <c r="S92" s="108"/>
    </row>
    <row r="93" spans="17:19" ht="32.1" customHeight="1">
      <c r="Q93" s="106"/>
      <c r="R93" s="107"/>
      <c r="S93" s="108"/>
    </row>
    <row r="94" spans="17:19" ht="32.1" customHeight="1">
      <c r="Q94" s="106"/>
      <c r="R94" s="107"/>
      <c r="S94" s="108"/>
    </row>
    <row r="95" spans="17:19" ht="32.1" customHeight="1">
      <c r="Q95" s="106"/>
      <c r="R95" s="107"/>
      <c r="S95" s="108"/>
    </row>
    <row r="96" spans="17:19" ht="32.1" customHeight="1">
      <c r="Q96" s="106"/>
      <c r="R96" s="107"/>
      <c r="S96" s="108"/>
    </row>
    <row r="97" spans="17:19" ht="32.1" customHeight="1">
      <c r="Q97" s="106"/>
      <c r="R97" s="107"/>
      <c r="S97" s="108"/>
    </row>
    <row r="98" spans="17:19" ht="32.1" customHeight="1">
      <c r="Q98" s="106"/>
      <c r="R98" s="107"/>
      <c r="S98" s="108"/>
    </row>
    <row r="99" spans="17:19" ht="32.1" customHeight="1">
      <c r="Q99" s="106"/>
      <c r="R99" s="107"/>
      <c r="S99" s="108"/>
    </row>
    <row r="100" spans="17:19" ht="32.1" customHeight="1">
      <c r="Q100" s="106"/>
      <c r="R100" s="107"/>
      <c r="S100" s="108"/>
    </row>
    <row r="101" spans="17:19" ht="32.1" customHeight="1">
      <c r="Q101" s="106"/>
      <c r="R101" s="107"/>
      <c r="S101" s="108"/>
    </row>
    <row r="102" spans="17:19" ht="32.1" customHeight="1">
      <c r="Q102" s="106"/>
      <c r="R102" s="107"/>
      <c r="S102" s="108"/>
    </row>
    <row r="103" spans="17:19" ht="32.1" customHeight="1">
      <c r="Q103" s="106"/>
      <c r="R103" s="107"/>
      <c r="S103" s="108"/>
    </row>
    <row r="104" spans="17:19" ht="32.1" customHeight="1">
      <c r="Q104" s="106"/>
      <c r="R104" s="107"/>
      <c r="S104" s="108"/>
    </row>
    <row r="105" spans="17:19" ht="32.1" customHeight="1">
      <c r="Q105" s="106"/>
      <c r="R105" s="107"/>
      <c r="S105" s="108"/>
    </row>
    <row r="106" spans="17:19" ht="32.1" customHeight="1">
      <c r="Q106" s="106"/>
      <c r="R106" s="107"/>
      <c r="S106" s="108"/>
    </row>
    <row r="107" spans="17:19" ht="32.1" customHeight="1">
      <c r="Q107" s="106"/>
      <c r="R107" s="107"/>
      <c r="S107" s="108"/>
    </row>
    <row r="108" spans="17:19" ht="32.1" customHeight="1">
      <c r="Q108" s="106"/>
      <c r="R108" s="107"/>
      <c r="S108" s="108"/>
    </row>
    <row r="109" spans="17:19" ht="32.1" customHeight="1">
      <c r="Q109" s="106"/>
      <c r="R109" s="107"/>
      <c r="S109" s="108"/>
    </row>
    <row r="110" spans="17:19" ht="32.1" customHeight="1">
      <c r="Q110" s="106"/>
      <c r="R110" s="107"/>
      <c r="S110" s="108"/>
    </row>
    <row r="111" spans="17:19" ht="32.1" customHeight="1">
      <c r="Q111" s="106"/>
      <c r="R111" s="107"/>
      <c r="S111" s="108"/>
    </row>
    <row r="112" spans="17:19" ht="32.1" customHeight="1">
      <c r="Q112" s="106"/>
      <c r="R112" s="107"/>
      <c r="S112" s="108"/>
    </row>
    <row r="113" spans="17:19" ht="32.1" customHeight="1">
      <c r="Q113" s="106"/>
      <c r="R113" s="107"/>
      <c r="S113" s="108"/>
    </row>
    <row r="114" spans="17:19" ht="32.1" customHeight="1">
      <c r="Q114" s="106"/>
      <c r="R114" s="107"/>
      <c r="S114" s="108"/>
    </row>
    <row r="115" spans="17:19" ht="32.1" customHeight="1"/>
    <row r="116" spans="17:19" ht="32.1" customHeight="1"/>
    <row r="117" spans="17:19" ht="32.1" customHeight="1"/>
    <row r="118" spans="17:19" ht="32.1" customHeight="1"/>
    <row r="119" spans="17:19" ht="32.1" customHeight="1"/>
    <row r="120" spans="17:19" ht="32.1" customHeight="1"/>
    <row r="121" spans="17:19" ht="32.1" customHeight="1"/>
    <row r="122" spans="17:19" ht="32.1" customHeight="1"/>
    <row r="123" spans="17:19" ht="32.1" customHeight="1"/>
    <row r="124" spans="17:19" ht="32.1" customHeight="1"/>
    <row r="125" spans="17:19" ht="32.1" customHeight="1"/>
    <row r="126" spans="17:19" ht="32.1" customHeight="1"/>
    <row r="127" spans="17:19" ht="32.1" customHeight="1"/>
    <row r="128" spans="17:19" ht="32.1" customHeight="1"/>
    <row r="129" ht="32.1" customHeight="1"/>
    <row r="130" ht="32.1" customHeight="1"/>
    <row r="131" ht="32.1" customHeight="1"/>
    <row r="132" ht="32.1" customHeight="1"/>
    <row r="133" ht="32.1" customHeight="1"/>
    <row r="134" ht="32.1" customHeight="1"/>
    <row r="135" ht="32.1" customHeight="1"/>
    <row r="136" ht="32.1" customHeight="1"/>
    <row r="137" ht="32.1" customHeight="1"/>
    <row r="138" ht="32.1" customHeight="1"/>
    <row r="139" ht="32.1" customHeight="1"/>
    <row r="140" ht="32.1" customHeight="1"/>
    <row r="141" ht="32.1" customHeight="1"/>
    <row r="142" ht="32.1" customHeight="1"/>
    <row r="143" ht="32.1" customHeight="1"/>
    <row r="144" ht="32.1" customHeight="1"/>
    <row r="145" ht="32.1" customHeight="1"/>
    <row r="146" ht="32.1" customHeight="1"/>
    <row r="147" ht="32.1" customHeight="1"/>
    <row r="148" ht="32.1" customHeight="1"/>
    <row r="149" ht="32.1" customHeight="1"/>
    <row r="150" ht="32.1" customHeight="1"/>
    <row r="151" ht="32.1" customHeight="1"/>
    <row r="152" ht="32.1" customHeight="1"/>
    <row r="153" ht="32.1" customHeight="1"/>
    <row r="154" ht="32.1" customHeight="1"/>
    <row r="155" ht="32.1" customHeight="1"/>
    <row r="156" ht="32.1" customHeight="1"/>
    <row r="157" ht="32.1" customHeight="1"/>
    <row r="158" ht="32.1" customHeight="1"/>
    <row r="159" ht="32.1" customHeight="1"/>
    <row r="160" ht="32.1" customHeight="1"/>
    <row r="161" ht="32.1" customHeight="1"/>
    <row r="162" ht="32.1" customHeight="1"/>
    <row r="163" ht="32.1" customHeight="1"/>
    <row r="164" ht="32.1" customHeight="1"/>
    <row r="165" ht="32.1" customHeight="1"/>
    <row r="166" ht="32.1" customHeight="1"/>
    <row r="167" ht="32.1" customHeight="1"/>
    <row r="168" ht="32.1" customHeight="1"/>
    <row r="169" ht="32.1" customHeight="1"/>
    <row r="170" ht="32.1" customHeight="1"/>
    <row r="171" ht="32.1" customHeight="1"/>
    <row r="172" ht="32.1" customHeight="1"/>
    <row r="173" ht="32.1" customHeight="1"/>
    <row r="174" ht="32.1" customHeight="1"/>
    <row r="175" ht="32.1" customHeight="1"/>
    <row r="176" ht="32.1" customHeight="1"/>
    <row r="177" ht="32.1" customHeight="1"/>
    <row r="178" ht="32.1" customHeight="1"/>
    <row r="179" ht="32.1" customHeight="1"/>
    <row r="180" ht="32.1" customHeight="1"/>
    <row r="181" ht="32.1" customHeight="1"/>
    <row r="182" ht="32.1" customHeight="1"/>
    <row r="183" ht="32.1" customHeight="1"/>
    <row r="184" ht="32.1" customHeight="1"/>
    <row r="185" ht="32.1" customHeight="1"/>
    <row r="186" ht="32.1" customHeight="1"/>
    <row r="187" ht="32.1" customHeight="1"/>
    <row r="188" ht="32.1" customHeight="1"/>
    <row r="189" ht="32.1" customHeight="1"/>
    <row r="190" ht="32.1"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sheetData>
  <autoFilter ref="A10:W63" xr:uid="{00000000-0009-0000-0000-000005000000}">
    <sortState ref="A12:W74">
      <sortCondition ref="A10:A91"/>
    </sortState>
  </autoFilter>
  <customSheetViews>
    <customSheetView guid="{45C8AF51-29EC-46A5-AB7F-1F0634E55D82}" scale="60" showAutoFilter="1" hiddenRows="1" hiddenColumns="1" topLeftCell="A85">
      <pane ySplit="13.72" topLeftCell="A532"/>
      <selection activeCell="A101" sqref="A101"/>
      <pageMargins left="0.28999999999999998" right="0.2" top="0.6692913385826772" bottom="0.9055118110236221" header="0.43" footer="0.59055118110236227"/>
      <printOptions horizontalCentered="1"/>
      <pageSetup paperSize="14" scale="75" orientation="landscape" r:id="rId1"/>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W70" xr:uid="{00000000-0000-0000-0000-000000000000}">
        <sortState ref="A12:W70">
          <sortCondition ref="A10:A87"/>
        </sortState>
      </autoFilter>
    </customSheetView>
    <customSheetView guid="{FCC3B493-4306-43B2-9C73-76324485DD47}" scale="60" showAutoFilter="1" hiddenRows="1" hiddenColumns="1">
      <pane xSplit="4" ySplit="16" topLeftCell="E17" activePane="bottomRight" state="frozen"/>
      <selection pane="bottomRight" activeCell="A11" sqref="A11:A70"/>
      <pageMargins left="0.28999999999999998" right="0.2" top="0.6692913385826772" bottom="0.9055118110236221" header="0.43" footer="0.59055118110236227"/>
      <printOptions horizontalCentered="1"/>
      <pageSetup paperSize="14" scale="75" orientation="landscape" r:id="rId2"/>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XFD70" xr:uid="{00000000-0000-0000-0000-000000000000}"/>
    </customSheetView>
    <customSheetView guid="{AEDE1BDB-8710-4CDA-8488-31F49D423ACE}" scale="60" filter="1" showAutoFilter="1" hiddenRows="1" hiddenColumns="1">
      <pane xSplit="3" ySplit="83" topLeftCell="S138" activePane="bottomRight" state="frozenSplit"/>
      <selection pane="bottomRight" activeCell="S153" sqref="S153"/>
      <pageMargins left="0.28999999999999998" right="0.2" top="0.6692913385826772" bottom="0.9055118110236221" header="0.43" footer="0.59055118110236227"/>
      <printOptions horizontalCentered="1"/>
      <pageSetup paperSize="14" scale="75" orientation="landscape" r:id="rId3"/>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W84" xr:uid="{00000000-0000-0000-0000-000000000000}">
        <filterColumn colId="18">
          <filters>
            <filter val="Inviable Sanitariamente"/>
          </filters>
        </filterColumn>
      </autoFilter>
    </customSheetView>
    <customSheetView guid="{75DD7674-E7DE-4BB1-A36D-76AA33452CB3}" scale="60" showAutoFilter="1" hiddenRows="1" hiddenColumns="1">
      <selection activeCell="C78" sqref="C78"/>
      <pageMargins left="0.28999999999999998" right="0.2" top="0.6692913385826772" bottom="0.9055118110236221" header="0.43" footer="0.59055118110236227"/>
      <printOptions horizontalCentered="1"/>
      <pageSetup paperSize="14" scale="75" orientation="landscape" r:id="rId4"/>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W70" xr:uid="{00000000-0000-0000-0000-000000000000}">
        <sortState ref="A12:W70">
          <sortCondition ref="A10:A87"/>
        </sortState>
      </autoFilter>
    </customSheetView>
  </customSheetViews>
  <mergeCells count="19">
    <mergeCell ref="H5:J6"/>
    <mergeCell ref="K5:M6"/>
    <mergeCell ref="N5:P6"/>
    <mergeCell ref="Q5:R6"/>
    <mergeCell ref="S5:S6"/>
    <mergeCell ref="B1:D1"/>
    <mergeCell ref="B2:D2"/>
    <mergeCell ref="B3:D3"/>
    <mergeCell ref="E5:G6"/>
    <mergeCell ref="B5:C6"/>
    <mergeCell ref="C65:S66"/>
    <mergeCell ref="C9:C10"/>
    <mergeCell ref="A9:A10"/>
    <mergeCell ref="B9:B10"/>
    <mergeCell ref="D9:D10"/>
    <mergeCell ref="S9:S10"/>
    <mergeCell ref="E9:P9"/>
    <mergeCell ref="R9:R10"/>
    <mergeCell ref="Q9:Q10"/>
  </mergeCells>
  <conditionalFormatting sqref="Q35:Q63 Q11:Q33">
    <cfRule type="containsBlanks" dxfId="3756" priority="1141" stopIfTrue="1">
      <formula>LEN(TRIM(Q11))=0</formula>
    </cfRule>
    <cfRule type="cellIs" dxfId="3755" priority="1142" stopIfTrue="1" operator="between">
      <formula>80.1</formula>
      <formula>100</formula>
    </cfRule>
    <cfRule type="cellIs" dxfId="3754" priority="1143" stopIfTrue="1" operator="between">
      <formula>35.1</formula>
      <formula>80</formula>
    </cfRule>
    <cfRule type="cellIs" dxfId="3753" priority="1144" stopIfTrue="1" operator="between">
      <formula>14.1</formula>
      <formula>35</formula>
    </cfRule>
    <cfRule type="cellIs" dxfId="3752" priority="1145" stopIfTrue="1" operator="between">
      <formula>5.1</formula>
      <formula>14</formula>
    </cfRule>
    <cfRule type="cellIs" dxfId="3751" priority="1146" stopIfTrue="1" operator="between">
      <formula>0</formula>
      <formula>5</formula>
    </cfRule>
    <cfRule type="containsBlanks" dxfId="3750" priority="1147" stopIfTrue="1">
      <formula>LEN(TRIM(Q11))=0</formula>
    </cfRule>
  </conditionalFormatting>
  <conditionalFormatting sqref="R11:R15 R19:R24">
    <cfRule type="cellIs" dxfId="3749" priority="621" stopIfTrue="1" operator="equal">
      <formula>"NO"</formula>
    </cfRule>
  </conditionalFormatting>
  <conditionalFormatting sqref="R16">
    <cfRule type="cellIs" dxfId="3748" priority="431" stopIfTrue="1" operator="equal">
      <formula>"NO"</formula>
    </cfRule>
  </conditionalFormatting>
  <conditionalFormatting sqref="Q16:Q17">
    <cfRule type="containsBlanks" dxfId="3747" priority="424" stopIfTrue="1">
      <formula>LEN(TRIM(Q16))=0</formula>
    </cfRule>
    <cfRule type="cellIs" dxfId="3746" priority="425" stopIfTrue="1" operator="between">
      <formula>80.1</formula>
      <formula>100</formula>
    </cfRule>
    <cfRule type="cellIs" dxfId="3745" priority="426" stopIfTrue="1" operator="between">
      <formula>35.1</formula>
      <formula>80</formula>
    </cfRule>
    <cfRule type="cellIs" dxfId="3744" priority="427" stopIfTrue="1" operator="between">
      <formula>14.1</formula>
      <formula>35</formula>
    </cfRule>
    <cfRule type="cellIs" dxfId="3743" priority="428" stopIfTrue="1" operator="between">
      <formula>5.1</formula>
      <formula>14</formula>
    </cfRule>
    <cfRule type="cellIs" dxfId="3742" priority="429" stopIfTrue="1" operator="between">
      <formula>0</formula>
      <formula>5</formula>
    </cfRule>
    <cfRule type="containsBlanks" dxfId="3741" priority="430" stopIfTrue="1">
      <formula>LEN(TRIM(Q16))=0</formula>
    </cfRule>
  </conditionalFormatting>
  <conditionalFormatting sqref="R18">
    <cfRule type="cellIs" dxfId="3740" priority="416" stopIfTrue="1" operator="equal">
      <formula>"NO"</formula>
    </cfRule>
  </conditionalFormatting>
  <conditionalFormatting sqref="R17">
    <cfRule type="cellIs" dxfId="3739" priority="408" stopIfTrue="1" operator="equal">
      <formula>"NO"</formula>
    </cfRule>
  </conditionalFormatting>
  <conditionalFormatting sqref="S35:S63 S11:S33">
    <cfRule type="cellIs" dxfId="3738" priority="203" stopIfTrue="1" operator="equal">
      <formula>"INVIABLE SANITARIAMENTE"</formula>
    </cfRule>
  </conditionalFormatting>
  <conditionalFormatting sqref="S35:S63 S11:S33">
    <cfRule type="containsText" dxfId="3737" priority="191" stopIfTrue="1" operator="containsText" text="INVIABLE SANITARIAMENTE">
      <formula>NOT(ISERROR(SEARCH("INVIABLE SANITARIAMENTE",S11)))</formula>
    </cfRule>
    <cfRule type="containsText" dxfId="3736" priority="192" stopIfTrue="1" operator="containsText" text="ALTO">
      <formula>NOT(ISERROR(SEARCH("ALTO",S11)))</formula>
    </cfRule>
    <cfRule type="containsText" dxfId="3735" priority="193" stopIfTrue="1" operator="containsText" text="MEDIO">
      <formula>NOT(ISERROR(SEARCH("MEDIO",S11)))</formula>
    </cfRule>
    <cfRule type="containsText" dxfId="3734" priority="194" stopIfTrue="1" operator="containsText" text="BAJO">
      <formula>NOT(ISERROR(SEARCH("BAJO",S11)))</formula>
    </cfRule>
    <cfRule type="containsText" dxfId="3733" priority="195" stopIfTrue="1" operator="containsText" text="SIN RIESGO">
      <formula>NOT(ISERROR(SEARCH("SIN RIESGO",S11)))</formula>
    </cfRule>
  </conditionalFormatting>
  <conditionalFormatting sqref="S35:S63 S11:S33">
    <cfRule type="containsText" dxfId="3732" priority="190" stopIfTrue="1" operator="containsText" text="SIN RIESGO">
      <formula>NOT(ISERROR(SEARCH("SIN RIESGO",S11)))</formula>
    </cfRule>
  </conditionalFormatting>
  <conditionalFormatting sqref="E18:P18 E36:P40 E42:P43 E45:P63">
    <cfRule type="containsBlanks" dxfId="3731" priority="183" stopIfTrue="1">
      <formula>LEN(TRIM(E18))=0</formula>
    </cfRule>
    <cfRule type="cellIs" dxfId="3730" priority="184" stopIfTrue="1" operator="between">
      <formula>79.1</formula>
      <formula>100</formula>
    </cfRule>
    <cfRule type="cellIs" dxfId="3729" priority="185" stopIfTrue="1" operator="between">
      <formula>34.1</formula>
      <formula>79</formula>
    </cfRule>
    <cfRule type="cellIs" dxfId="3728" priority="186" stopIfTrue="1" operator="between">
      <formula>13.1</formula>
      <formula>34</formula>
    </cfRule>
    <cfRule type="cellIs" dxfId="3727" priority="187" stopIfTrue="1" operator="between">
      <formula>5.1</formula>
      <formula>13</formula>
    </cfRule>
    <cfRule type="cellIs" dxfId="3726" priority="188" stopIfTrue="1" operator="between">
      <formula>0</formula>
      <formula>5</formula>
    </cfRule>
    <cfRule type="containsBlanks" dxfId="3725" priority="189" stopIfTrue="1">
      <formula>LEN(TRIM(E18))=0</formula>
    </cfRule>
  </conditionalFormatting>
  <conditionalFormatting sqref="Q34">
    <cfRule type="containsBlanks" dxfId="3724" priority="176" stopIfTrue="1">
      <formula>LEN(TRIM(Q34))=0</formula>
    </cfRule>
    <cfRule type="cellIs" dxfId="3723" priority="177" stopIfTrue="1" operator="between">
      <formula>80.1</formula>
      <formula>100</formula>
    </cfRule>
    <cfRule type="cellIs" dxfId="3722" priority="178" stopIfTrue="1" operator="between">
      <formula>35.1</formula>
      <formula>80</formula>
    </cfRule>
    <cfRule type="cellIs" dxfId="3721" priority="179" stopIfTrue="1" operator="between">
      <formula>14.1</formula>
      <formula>35</formula>
    </cfRule>
    <cfRule type="cellIs" dxfId="3720" priority="180" stopIfTrue="1" operator="between">
      <formula>5.1</formula>
      <formula>14</formula>
    </cfRule>
    <cfRule type="cellIs" dxfId="3719" priority="181" stopIfTrue="1" operator="between">
      <formula>0</formula>
      <formula>5</formula>
    </cfRule>
    <cfRule type="containsBlanks" dxfId="3718" priority="182" stopIfTrue="1">
      <formula>LEN(TRIM(Q34))=0</formula>
    </cfRule>
  </conditionalFormatting>
  <conditionalFormatting sqref="S34">
    <cfRule type="cellIs" dxfId="3717" priority="175" stopIfTrue="1" operator="equal">
      <formula>"INVIABLE SANITARIAMENTE"</formula>
    </cfRule>
  </conditionalFormatting>
  <conditionalFormatting sqref="S34">
    <cfRule type="containsText" dxfId="3716" priority="170" stopIfTrue="1" operator="containsText" text="INVIABLE SANITARIAMENTE">
      <formula>NOT(ISERROR(SEARCH("INVIABLE SANITARIAMENTE",S34)))</formula>
    </cfRule>
    <cfRule type="containsText" dxfId="3715" priority="171" stopIfTrue="1" operator="containsText" text="ALTO">
      <formula>NOT(ISERROR(SEARCH("ALTO",S34)))</formula>
    </cfRule>
    <cfRule type="containsText" dxfId="3714" priority="172" stopIfTrue="1" operator="containsText" text="MEDIO">
      <formula>NOT(ISERROR(SEARCH("MEDIO",S34)))</formula>
    </cfRule>
    <cfRule type="containsText" dxfId="3713" priority="173" stopIfTrue="1" operator="containsText" text="BAJO">
      <formula>NOT(ISERROR(SEARCH("BAJO",S34)))</formula>
    </cfRule>
    <cfRule type="containsText" dxfId="3712" priority="174" stopIfTrue="1" operator="containsText" text="SIN RIESGO">
      <formula>NOT(ISERROR(SEARCH("SIN RIESGO",S34)))</formula>
    </cfRule>
  </conditionalFormatting>
  <conditionalFormatting sqref="S34">
    <cfRule type="containsText" dxfId="3711" priority="169" stopIfTrue="1" operator="containsText" text="SIN RIESGO">
      <formula>NOT(ISERROR(SEARCH("SIN RIESGO",S34)))</formula>
    </cfRule>
  </conditionalFormatting>
  <conditionalFormatting sqref="E12:P12">
    <cfRule type="containsBlanks" dxfId="3710" priority="155" stopIfTrue="1">
      <formula>LEN(TRIM(E12))=0</formula>
    </cfRule>
    <cfRule type="cellIs" dxfId="3709" priority="156" stopIfTrue="1" operator="between">
      <formula>80.1</formula>
      <formula>100</formula>
    </cfRule>
    <cfRule type="cellIs" dxfId="3708" priority="157" stopIfTrue="1" operator="between">
      <formula>35.1</formula>
      <formula>80</formula>
    </cfRule>
    <cfRule type="cellIs" dxfId="3707" priority="158" stopIfTrue="1" operator="between">
      <formula>14.1</formula>
      <formula>35</formula>
    </cfRule>
    <cfRule type="cellIs" dxfId="3706" priority="159" stopIfTrue="1" operator="between">
      <formula>5.1</formula>
      <formula>14</formula>
    </cfRule>
    <cfRule type="cellIs" dxfId="3705" priority="160" stopIfTrue="1" operator="between">
      <formula>0</formula>
      <formula>5</formula>
    </cfRule>
    <cfRule type="containsBlanks" dxfId="3704" priority="161" stopIfTrue="1">
      <formula>LEN(TRIM(E12))=0</formula>
    </cfRule>
  </conditionalFormatting>
  <conditionalFormatting sqref="E13:P13">
    <cfRule type="containsBlanks" dxfId="3703" priority="148" stopIfTrue="1">
      <formula>LEN(TRIM(E13))=0</formula>
    </cfRule>
    <cfRule type="cellIs" dxfId="3702" priority="149" stopIfTrue="1" operator="between">
      <formula>80.1</formula>
      <formula>100</formula>
    </cfRule>
    <cfRule type="cellIs" dxfId="3701" priority="150" stopIfTrue="1" operator="between">
      <formula>35.1</formula>
      <formula>80</formula>
    </cfRule>
    <cfRule type="cellIs" dxfId="3700" priority="151" stopIfTrue="1" operator="between">
      <formula>14.1</formula>
      <formula>35</formula>
    </cfRule>
    <cfRule type="cellIs" dxfId="3699" priority="152" stopIfTrue="1" operator="between">
      <formula>5.1</formula>
      <formula>14</formula>
    </cfRule>
    <cfRule type="cellIs" dxfId="3698" priority="153" stopIfTrue="1" operator="between">
      <formula>0</formula>
      <formula>5</formula>
    </cfRule>
    <cfRule type="containsBlanks" dxfId="3697" priority="154" stopIfTrue="1">
      <formula>LEN(TRIM(E13))=0</formula>
    </cfRule>
  </conditionalFormatting>
  <conditionalFormatting sqref="E11:P11">
    <cfRule type="containsBlanks" dxfId="3696" priority="141" stopIfTrue="1">
      <formula>LEN(TRIM(E11))=0</formula>
    </cfRule>
    <cfRule type="cellIs" dxfId="3695" priority="142" stopIfTrue="1" operator="between">
      <formula>80.1</formula>
      <formula>100</formula>
    </cfRule>
    <cfRule type="cellIs" dxfId="3694" priority="143" stopIfTrue="1" operator="between">
      <formula>35.1</formula>
      <formula>80</formula>
    </cfRule>
    <cfRule type="cellIs" dxfId="3693" priority="144" stopIfTrue="1" operator="between">
      <formula>14.1</formula>
      <formula>35</formula>
    </cfRule>
    <cfRule type="cellIs" dxfId="3692" priority="145" stopIfTrue="1" operator="between">
      <formula>5.1</formula>
      <formula>14</formula>
    </cfRule>
    <cfRule type="cellIs" dxfId="3691" priority="146" stopIfTrue="1" operator="between">
      <formula>0</formula>
      <formula>5</formula>
    </cfRule>
    <cfRule type="containsBlanks" dxfId="3690" priority="147" stopIfTrue="1">
      <formula>LEN(TRIM(E11))=0</formula>
    </cfRule>
  </conditionalFormatting>
  <conditionalFormatting sqref="E14:P14">
    <cfRule type="containsBlanks" dxfId="3689" priority="134" stopIfTrue="1">
      <formula>LEN(TRIM(E14))=0</formula>
    </cfRule>
    <cfRule type="cellIs" dxfId="3688" priority="135" stopIfTrue="1" operator="between">
      <formula>80.1</formula>
      <formula>100</formula>
    </cfRule>
    <cfRule type="cellIs" dxfId="3687" priority="136" stopIfTrue="1" operator="between">
      <formula>35.1</formula>
      <formula>80</formula>
    </cfRule>
    <cfRule type="cellIs" dxfId="3686" priority="137" stopIfTrue="1" operator="between">
      <formula>14.1</formula>
      <formula>35</formula>
    </cfRule>
    <cfRule type="cellIs" dxfId="3685" priority="138" stopIfTrue="1" operator="between">
      <formula>5.1</formula>
      <formula>14</formula>
    </cfRule>
    <cfRule type="cellIs" dxfId="3684" priority="139" stopIfTrue="1" operator="between">
      <formula>0</formula>
      <formula>5</formula>
    </cfRule>
    <cfRule type="containsBlanks" dxfId="3683" priority="140" stopIfTrue="1">
      <formula>LEN(TRIM(E14))=0</formula>
    </cfRule>
  </conditionalFormatting>
  <conditionalFormatting sqref="E15:P15">
    <cfRule type="containsBlanks" dxfId="3682" priority="127" stopIfTrue="1">
      <formula>LEN(TRIM(E15))=0</formula>
    </cfRule>
    <cfRule type="cellIs" dxfId="3681" priority="128" stopIfTrue="1" operator="between">
      <formula>80.1</formula>
      <formula>100</formula>
    </cfRule>
    <cfRule type="cellIs" dxfId="3680" priority="129" stopIfTrue="1" operator="between">
      <formula>35.1</formula>
      <formula>80</formula>
    </cfRule>
    <cfRule type="cellIs" dxfId="3679" priority="130" stopIfTrue="1" operator="between">
      <formula>14.1</formula>
      <formula>35</formula>
    </cfRule>
    <cfRule type="cellIs" dxfId="3678" priority="131" stopIfTrue="1" operator="between">
      <formula>5.1</formula>
      <formula>14</formula>
    </cfRule>
    <cfRule type="cellIs" dxfId="3677" priority="132" stopIfTrue="1" operator="between">
      <formula>0</formula>
      <formula>5</formula>
    </cfRule>
    <cfRule type="containsBlanks" dxfId="3676" priority="133" stopIfTrue="1">
      <formula>LEN(TRIM(E15))=0</formula>
    </cfRule>
  </conditionalFormatting>
  <conditionalFormatting sqref="E16:P16">
    <cfRule type="containsBlanks" dxfId="3675" priority="120" stopIfTrue="1">
      <formula>LEN(TRIM(E16))=0</formula>
    </cfRule>
    <cfRule type="cellIs" dxfId="3674" priority="121" stopIfTrue="1" operator="between">
      <formula>80.1</formula>
      <formula>100</formula>
    </cfRule>
    <cfRule type="cellIs" dxfId="3673" priority="122" stopIfTrue="1" operator="between">
      <formula>35.1</formula>
      <formula>80</formula>
    </cfRule>
    <cfRule type="cellIs" dxfId="3672" priority="123" stopIfTrue="1" operator="between">
      <formula>14.1</formula>
      <formula>35</formula>
    </cfRule>
    <cfRule type="cellIs" dxfId="3671" priority="124" stopIfTrue="1" operator="between">
      <formula>5.1</formula>
      <formula>14</formula>
    </cfRule>
    <cfRule type="cellIs" dxfId="3670" priority="125" stopIfTrue="1" operator="between">
      <formula>0</formula>
      <formula>5</formula>
    </cfRule>
    <cfRule type="containsBlanks" dxfId="3669" priority="126" stopIfTrue="1">
      <formula>LEN(TRIM(E16))=0</formula>
    </cfRule>
  </conditionalFormatting>
  <conditionalFormatting sqref="E17:P17">
    <cfRule type="containsBlanks" dxfId="3668" priority="113" stopIfTrue="1">
      <formula>LEN(TRIM(E17))=0</formula>
    </cfRule>
    <cfRule type="cellIs" dxfId="3667" priority="114" stopIfTrue="1" operator="between">
      <formula>80.1</formula>
      <formula>100</formula>
    </cfRule>
    <cfRule type="cellIs" dxfId="3666" priority="115" stopIfTrue="1" operator="between">
      <formula>35.1</formula>
      <formula>80</formula>
    </cfRule>
    <cfRule type="cellIs" dxfId="3665" priority="116" stopIfTrue="1" operator="between">
      <formula>14.1</formula>
      <formula>35</formula>
    </cfRule>
    <cfRule type="cellIs" dxfId="3664" priority="117" stopIfTrue="1" operator="between">
      <formula>5.1</formula>
      <formula>14</formula>
    </cfRule>
    <cfRule type="cellIs" dxfId="3663" priority="118" stopIfTrue="1" operator="between">
      <formula>0</formula>
      <formula>5</formula>
    </cfRule>
    <cfRule type="containsBlanks" dxfId="3662" priority="119" stopIfTrue="1">
      <formula>LEN(TRIM(E17))=0</formula>
    </cfRule>
  </conditionalFormatting>
  <conditionalFormatting sqref="E19:P19">
    <cfRule type="containsBlanks" dxfId="3661" priority="106" stopIfTrue="1">
      <formula>LEN(TRIM(E19))=0</formula>
    </cfRule>
    <cfRule type="cellIs" dxfId="3660" priority="107" stopIfTrue="1" operator="between">
      <formula>80.1</formula>
      <formula>100</formula>
    </cfRule>
    <cfRule type="cellIs" dxfId="3659" priority="108" stopIfTrue="1" operator="between">
      <formula>35.1</formula>
      <formula>80</formula>
    </cfRule>
    <cfRule type="cellIs" dxfId="3658" priority="109" stopIfTrue="1" operator="between">
      <formula>14.1</formula>
      <formula>35</formula>
    </cfRule>
    <cfRule type="cellIs" dxfId="3657" priority="110" stopIfTrue="1" operator="between">
      <formula>5.1</formula>
      <formula>14</formula>
    </cfRule>
    <cfRule type="cellIs" dxfId="3656" priority="111" stopIfTrue="1" operator="between">
      <formula>0</formula>
      <formula>5</formula>
    </cfRule>
    <cfRule type="containsBlanks" dxfId="3655" priority="112" stopIfTrue="1">
      <formula>LEN(TRIM(E19))=0</formula>
    </cfRule>
  </conditionalFormatting>
  <conditionalFormatting sqref="E22:P24">
    <cfRule type="containsBlanks" dxfId="3654" priority="78" stopIfTrue="1">
      <formula>LEN(TRIM(E22))=0</formula>
    </cfRule>
    <cfRule type="cellIs" dxfId="3653" priority="79" stopIfTrue="1" operator="between">
      <formula>80.1</formula>
      <formula>100</formula>
    </cfRule>
    <cfRule type="cellIs" dxfId="3652" priority="80" stopIfTrue="1" operator="between">
      <formula>35.1</formula>
      <formula>80</formula>
    </cfRule>
    <cfRule type="cellIs" dxfId="3651" priority="81" stopIfTrue="1" operator="between">
      <formula>14.1</formula>
      <formula>35</formula>
    </cfRule>
    <cfRule type="cellIs" dxfId="3650" priority="82" stopIfTrue="1" operator="between">
      <formula>5.1</formula>
      <formula>14</formula>
    </cfRule>
    <cfRule type="cellIs" dxfId="3649" priority="83" stopIfTrue="1" operator="between">
      <formula>0</formula>
      <formula>5</formula>
    </cfRule>
    <cfRule type="containsBlanks" dxfId="3648" priority="84" stopIfTrue="1">
      <formula>LEN(TRIM(E22))=0</formula>
    </cfRule>
  </conditionalFormatting>
  <conditionalFormatting sqref="E20:P20">
    <cfRule type="containsBlanks" dxfId="3647" priority="92" stopIfTrue="1">
      <formula>LEN(TRIM(E20))=0</formula>
    </cfRule>
    <cfRule type="cellIs" dxfId="3646" priority="93" stopIfTrue="1" operator="between">
      <formula>80.1</formula>
      <formula>100</formula>
    </cfRule>
    <cfRule type="cellIs" dxfId="3645" priority="94" stopIfTrue="1" operator="between">
      <formula>35.1</formula>
      <formula>80</formula>
    </cfRule>
    <cfRule type="cellIs" dxfId="3644" priority="95" stopIfTrue="1" operator="between">
      <formula>14.1</formula>
      <formula>35</formula>
    </cfRule>
    <cfRule type="cellIs" dxfId="3643" priority="96" stopIfTrue="1" operator="between">
      <formula>5.1</formula>
      <formula>14</formula>
    </cfRule>
    <cfRule type="cellIs" dxfId="3642" priority="97" stopIfTrue="1" operator="between">
      <formula>0</formula>
      <formula>5</formula>
    </cfRule>
    <cfRule type="containsBlanks" dxfId="3641" priority="98" stopIfTrue="1">
      <formula>LEN(TRIM(E20))=0</formula>
    </cfRule>
  </conditionalFormatting>
  <conditionalFormatting sqref="E21:P21">
    <cfRule type="containsBlanks" dxfId="3640" priority="85" stopIfTrue="1">
      <formula>LEN(TRIM(E21))=0</formula>
    </cfRule>
    <cfRule type="cellIs" dxfId="3639" priority="86" stopIfTrue="1" operator="between">
      <formula>80.1</formula>
      <formula>100</formula>
    </cfRule>
    <cfRule type="cellIs" dxfId="3638" priority="87" stopIfTrue="1" operator="between">
      <formula>35.1</formula>
      <formula>80</formula>
    </cfRule>
    <cfRule type="cellIs" dxfId="3637" priority="88" stopIfTrue="1" operator="between">
      <formula>14.1</formula>
      <formula>35</formula>
    </cfRule>
    <cfRule type="cellIs" dxfId="3636" priority="89" stopIfTrue="1" operator="between">
      <formula>5.1</formula>
      <formula>14</formula>
    </cfRule>
    <cfRule type="cellIs" dxfId="3635" priority="90" stopIfTrue="1" operator="between">
      <formula>0</formula>
      <formula>5</formula>
    </cfRule>
    <cfRule type="containsBlanks" dxfId="3634" priority="91" stopIfTrue="1">
      <formula>LEN(TRIM(E21))=0</formula>
    </cfRule>
  </conditionalFormatting>
  <conditionalFormatting sqref="E25:P30">
    <cfRule type="containsBlanks" dxfId="3633" priority="71" stopIfTrue="1">
      <formula>LEN(TRIM(E25))=0</formula>
    </cfRule>
    <cfRule type="cellIs" dxfId="3632" priority="72" stopIfTrue="1" operator="between">
      <formula>80.1</formula>
      <formula>100</formula>
    </cfRule>
    <cfRule type="cellIs" dxfId="3631" priority="73" stopIfTrue="1" operator="between">
      <formula>35.1</formula>
      <formula>80</formula>
    </cfRule>
    <cfRule type="cellIs" dxfId="3630" priority="74" stopIfTrue="1" operator="between">
      <formula>14.1</formula>
      <formula>35</formula>
    </cfRule>
    <cfRule type="cellIs" dxfId="3629" priority="75" stopIfTrue="1" operator="between">
      <formula>5.1</formula>
      <formula>14</formula>
    </cfRule>
    <cfRule type="cellIs" dxfId="3628" priority="76" stopIfTrue="1" operator="between">
      <formula>0</formula>
      <formula>5</formula>
    </cfRule>
    <cfRule type="containsBlanks" dxfId="3627" priority="77" stopIfTrue="1">
      <formula>LEN(TRIM(E25))=0</formula>
    </cfRule>
  </conditionalFormatting>
  <conditionalFormatting sqref="E31:P32">
    <cfRule type="containsBlanks" dxfId="3626" priority="64" stopIfTrue="1">
      <formula>LEN(TRIM(E31))=0</formula>
    </cfRule>
    <cfRule type="cellIs" dxfId="3625" priority="65" stopIfTrue="1" operator="between">
      <formula>80.1</formula>
      <formula>100</formula>
    </cfRule>
    <cfRule type="cellIs" dxfId="3624" priority="66" stopIfTrue="1" operator="between">
      <formula>35.1</formula>
      <formula>80</formula>
    </cfRule>
    <cfRule type="cellIs" dxfId="3623" priority="67" stopIfTrue="1" operator="between">
      <formula>14.1</formula>
      <formula>35</formula>
    </cfRule>
    <cfRule type="cellIs" dxfId="3622" priority="68" stopIfTrue="1" operator="between">
      <formula>5.1</formula>
      <formula>14</formula>
    </cfRule>
    <cfRule type="cellIs" dxfId="3621" priority="69" stopIfTrue="1" operator="between">
      <formula>0</formula>
      <formula>5</formula>
    </cfRule>
    <cfRule type="containsBlanks" dxfId="3620" priority="70" stopIfTrue="1">
      <formula>LEN(TRIM(E31))=0</formula>
    </cfRule>
  </conditionalFormatting>
  <conditionalFormatting sqref="E44:G44 I44:P44">
    <cfRule type="containsBlanks" dxfId="3619" priority="22" stopIfTrue="1">
      <formula>LEN(TRIM(E44))=0</formula>
    </cfRule>
    <cfRule type="cellIs" dxfId="3618" priority="23" stopIfTrue="1" operator="between">
      <formula>80.1</formula>
      <formula>100</formula>
    </cfRule>
    <cfRule type="cellIs" dxfId="3617" priority="24" stopIfTrue="1" operator="between">
      <formula>35.1</formula>
      <formula>80</formula>
    </cfRule>
    <cfRule type="cellIs" dxfId="3616" priority="25" stopIfTrue="1" operator="between">
      <formula>14.1</formula>
      <formula>35</formula>
    </cfRule>
    <cfRule type="cellIs" dxfId="3615" priority="26" stopIfTrue="1" operator="between">
      <formula>5.1</formula>
      <formula>14</formula>
    </cfRule>
    <cfRule type="cellIs" dxfId="3614" priority="27" stopIfTrue="1" operator="between">
      <formula>0</formula>
      <formula>5</formula>
    </cfRule>
    <cfRule type="containsBlanks" dxfId="3613" priority="28" stopIfTrue="1">
      <formula>LEN(TRIM(E44))=0</formula>
    </cfRule>
  </conditionalFormatting>
  <conditionalFormatting sqref="E33:P33">
    <cfRule type="containsBlanks" dxfId="3612" priority="43" stopIfTrue="1">
      <formula>LEN(TRIM(E33))=0</formula>
    </cfRule>
    <cfRule type="cellIs" dxfId="3611" priority="44" stopIfTrue="1" operator="between">
      <formula>80.1</formula>
      <formula>100</formula>
    </cfRule>
    <cfRule type="cellIs" dxfId="3610" priority="45" stopIfTrue="1" operator="between">
      <formula>35.1</formula>
      <formula>80</formula>
    </cfRule>
    <cfRule type="cellIs" dxfId="3609" priority="46" stopIfTrue="1" operator="between">
      <formula>14.1</formula>
      <formula>35</formula>
    </cfRule>
    <cfRule type="cellIs" dxfId="3608" priority="47" stopIfTrue="1" operator="between">
      <formula>5.1</formula>
      <formula>14</formula>
    </cfRule>
    <cfRule type="cellIs" dxfId="3607" priority="48" stopIfTrue="1" operator="between">
      <formula>0</formula>
      <formula>5</formula>
    </cfRule>
    <cfRule type="containsBlanks" dxfId="3606" priority="49" stopIfTrue="1">
      <formula>LEN(TRIM(E33))=0</formula>
    </cfRule>
  </conditionalFormatting>
  <conditionalFormatting sqref="E35:P35">
    <cfRule type="containsBlanks" dxfId="3605" priority="36" stopIfTrue="1">
      <formula>LEN(TRIM(E35))=0</formula>
    </cfRule>
    <cfRule type="cellIs" dxfId="3604" priority="37" stopIfTrue="1" operator="between">
      <formula>80.1</formula>
      <formula>100</formula>
    </cfRule>
    <cfRule type="cellIs" dxfId="3603" priority="38" stopIfTrue="1" operator="between">
      <formula>35.1</formula>
      <formula>80</formula>
    </cfRule>
    <cfRule type="cellIs" dxfId="3602" priority="39" stopIfTrue="1" operator="between">
      <formula>14.1</formula>
      <formula>35</formula>
    </cfRule>
    <cfRule type="cellIs" dxfId="3601" priority="40" stopIfTrue="1" operator="between">
      <formula>5.1</formula>
      <formula>14</formula>
    </cfRule>
    <cfRule type="cellIs" dxfId="3600" priority="41" stopIfTrue="1" operator="between">
      <formula>0</formula>
      <formula>5</formula>
    </cfRule>
    <cfRule type="containsBlanks" dxfId="3599" priority="42" stopIfTrue="1">
      <formula>LEN(TRIM(E35))=0</formula>
    </cfRule>
  </conditionalFormatting>
  <conditionalFormatting sqref="E34:P34">
    <cfRule type="containsBlanks" dxfId="3598" priority="29" stopIfTrue="1">
      <formula>LEN(TRIM(E34))=0</formula>
    </cfRule>
    <cfRule type="cellIs" dxfId="3597" priority="30" stopIfTrue="1" operator="between">
      <formula>80.1</formula>
      <formula>100</formula>
    </cfRule>
    <cfRule type="cellIs" dxfId="3596" priority="31" stopIfTrue="1" operator="between">
      <formula>35.1</formula>
      <formula>80</formula>
    </cfRule>
    <cfRule type="cellIs" dxfId="3595" priority="32" stopIfTrue="1" operator="between">
      <formula>14.1</formula>
      <formula>35</formula>
    </cfRule>
    <cfRule type="cellIs" dxfId="3594" priority="33" stopIfTrue="1" operator="between">
      <formula>5.1</formula>
      <formula>14</formula>
    </cfRule>
    <cfRule type="cellIs" dxfId="3593" priority="34" stopIfTrue="1" operator="between">
      <formula>0</formula>
      <formula>5</formula>
    </cfRule>
    <cfRule type="containsBlanks" dxfId="3592" priority="35" stopIfTrue="1">
      <formula>LEN(TRIM(E34))=0</formula>
    </cfRule>
  </conditionalFormatting>
  <conditionalFormatting sqref="E41:G41 I41:P41">
    <cfRule type="containsBlanks" dxfId="3591" priority="15" stopIfTrue="1">
      <formula>LEN(TRIM(E41))=0</formula>
    </cfRule>
    <cfRule type="cellIs" dxfId="3590" priority="16" stopIfTrue="1" operator="between">
      <formula>80.1</formula>
      <formula>100</formula>
    </cfRule>
    <cfRule type="cellIs" dxfId="3589" priority="17" stopIfTrue="1" operator="between">
      <formula>35.1</formula>
      <formula>80</formula>
    </cfRule>
    <cfRule type="cellIs" dxfId="3588" priority="18" stopIfTrue="1" operator="between">
      <formula>14.1</formula>
      <formula>35</formula>
    </cfRule>
    <cfRule type="cellIs" dxfId="3587" priority="19" stopIfTrue="1" operator="between">
      <formula>5.1</formula>
      <formula>14</formula>
    </cfRule>
    <cfRule type="cellIs" dxfId="3586" priority="20" stopIfTrue="1" operator="between">
      <formula>0</formula>
      <formula>5</formula>
    </cfRule>
    <cfRule type="containsBlanks" dxfId="3585" priority="21" stopIfTrue="1">
      <formula>LEN(TRIM(E41))=0</formula>
    </cfRule>
  </conditionalFormatting>
  <conditionalFormatting sqref="H44">
    <cfRule type="containsBlanks" dxfId="3584" priority="8" stopIfTrue="1">
      <formula>LEN(TRIM(H44))=0</formula>
    </cfRule>
    <cfRule type="cellIs" dxfId="3583" priority="9" stopIfTrue="1" operator="between">
      <formula>79.1</formula>
      <formula>100</formula>
    </cfRule>
    <cfRule type="cellIs" dxfId="3582" priority="10" stopIfTrue="1" operator="between">
      <formula>34.1</formula>
      <formula>79</formula>
    </cfRule>
    <cfRule type="cellIs" dxfId="3581" priority="11" stopIfTrue="1" operator="between">
      <formula>13.1</formula>
      <formula>34</formula>
    </cfRule>
    <cfRule type="cellIs" dxfId="3580" priority="12" stopIfTrue="1" operator="between">
      <formula>5.1</formula>
      <formula>13</formula>
    </cfRule>
    <cfRule type="cellIs" dxfId="3579" priority="13" stopIfTrue="1" operator="between">
      <formula>0</formula>
      <formula>5</formula>
    </cfRule>
    <cfRule type="containsBlanks" dxfId="3578" priority="14" stopIfTrue="1">
      <formula>LEN(TRIM(H44))=0</formula>
    </cfRule>
  </conditionalFormatting>
  <conditionalFormatting sqref="H41">
    <cfRule type="containsBlanks" dxfId="3577" priority="1" stopIfTrue="1">
      <formula>LEN(TRIM(H41))=0</formula>
    </cfRule>
    <cfRule type="cellIs" dxfId="3576" priority="2" stopIfTrue="1" operator="between">
      <formula>79.1</formula>
      <formula>100</formula>
    </cfRule>
    <cfRule type="cellIs" dxfId="3575" priority="3" stopIfTrue="1" operator="between">
      <formula>34.1</formula>
      <formula>79</formula>
    </cfRule>
    <cfRule type="cellIs" dxfId="3574" priority="4" stopIfTrue="1" operator="between">
      <formula>13.1</formula>
      <formula>34</formula>
    </cfRule>
    <cfRule type="cellIs" dxfId="3573" priority="5" stopIfTrue="1" operator="between">
      <formula>5.1</formula>
      <formula>13</formula>
    </cfRule>
    <cfRule type="cellIs" dxfId="3572" priority="6" stopIfTrue="1" operator="between">
      <formula>0</formula>
      <formula>5</formula>
    </cfRule>
    <cfRule type="containsBlanks" dxfId="3571" priority="7" stopIfTrue="1">
      <formula>LEN(TRIM(H41))=0</formula>
    </cfRule>
  </conditionalFormatting>
  <printOptions horizontalCentered="1"/>
  <pageMargins left="0.28999999999999998" right="0.2" top="0.6692913385826772" bottom="0.9055118110236221" header="0.43" footer="0.59055118110236227"/>
  <pageSetup paperSize="14" scale="75" orientation="landscape" r:id="rId5"/>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0"/>
  </sheetPr>
  <dimension ref="A1:BR88"/>
  <sheetViews>
    <sheetView zoomScale="70" zoomScaleNormal="70" workbookViewId="0">
      <pane xSplit="3" ySplit="10" topLeftCell="D11" activePane="bottomRight" state="frozen"/>
      <selection pane="topRight" activeCell="D1" sqref="D1"/>
      <selection pane="bottomLeft" activeCell="A11" sqref="A11"/>
      <selection pane="bottomRight" activeCell="A11" sqref="A11"/>
    </sheetView>
  </sheetViews>
  <sheetFormatPr baseColWidth="10" defaultRowHeight="12.75"/>
  <cols>
    <col min="1" max="1" width="35.140625" style="22" customWidth="1"/>
    <col min="2" max="2" width="48.85546875" style="10" customWidth="1"/>
    <col min="3" max="3" width="59.42578125" style="10" customWidth="1"/>
    <col min="4" max="4" width="24.7109375" style="10" customWidth="1"/>
    <col min="5" max="18" width="10.7109375" style="9" customWidth="1"/>
    <col min="19" max="19" width="42.85546875" style="9" bestFit="1" customWidth="1"/>
    <col min="20" max="20" width="9.85546875" style="9" customWidth="1"/>
    <col min="21" max="16384" width="11.42578125" style="9"/>
  </cols>
  <sheetData>
    <row r="1" spans="1:23" s="4" customFormat="1" ht="18" customHeight="1">
      <c r="A1" s="88"/>
      <c r="B1" s="610" t="s">
        <v>248</v>
      </c>
      <c r="C1" s="610"/>
      <c r="D1" s="610"/>
      <c r="E1" s="69"/>
      <c r="F1" s="69"/>
      <c r="G1" s="69"/>
      <c r="H1" s="69"/>
      <c r="I1" s="69"/>
      <c r="J1" s="69"/>
      <c r="K1" s="69"/>
      <c r="L1" s="69"/>
      <c r="M1" s="69"/>
      <c r="N1" s="69"/>
      <c r="O1" s="69"/>
      <c r="P1" s="69"/>
      <c r="Q1" s="69"/>
      <c r="R1" s="70"/>
      <c r="S1" s="26" t="s">
        <v>464</v>
      </c>
      <c r="T1" s="3"/>
      <c r="V1" s="5"/>
      <c r="W1" s="5"/>
    </row>
    <row r="2" spans="1:23" s="6" customFormat="1" ht="18" customHeight="1">
      <c r="A2" s="88"/>
      <c r="B2" s="610" t="s">
        <v>3977</v>
      </c>
      <c r="C2" s="610"/>
      <c r="D2" s="610"/>
      <c r="E2" s="68"/>
      <c r="F2" s="68"/>
      <c r="G2" s="68"/>
      <c r="H2" s="68"/>
      <c r="I2" s="68"/>
      <c r="J2" s="68"/>
      <c r="K2" s="68"/>
      <c r="L2" s="68"/>
      <c r="M2" s="68"/>
      <c r="N2" s="68"/>
      <c r="O2" s="68"/>
      <c r="P2" s="68"/>
      <c r="Q2" s="68"/>
      <c r="R2" s="71"/>
      <c r="S2" s="27" t="s">
        <v>249</v>
      </c>
      <c r="T2" s="3"/>
      <c r="V2" s="5"/>
      <c r="W2" s="5"/>
    </row>
    <row r="3" spans="1:23" s="4" customFormat="1" ht="18" customHeight="1">
      <c r="A3" s="88"/>
      <c r="B3" s="625" t="s">
        <v>3978</v>
      </c>
      <c r="C3" s="625"/>
      <c r="D3" s="625"/>
      <c r="E3" s="51"/>
      <c r="F3" s="51"/>
      <c r="G3" s="51"/>
      <c r="H3" s="51"/>
      <c r="I3" s="51"/>
      <c r="J3" s="51"/>
      <c r="K3" s="51"/>
      <c r="L3" s="51"/>
      <c r="M3" s="51"/>
      <c r="N3" s="51"/>
      <c r="O3" s="51"/>
      <c r="P3" s="51"/>
      <c r="Q3" s="51"/>
      <c r="R3" s="72"/>
      <c r="S3" s="27" t="s">
        <v>465</v>
      </c>
      <c r="T3" s="3"/>
      <c r="V3" s="5"/>
      <c r="W3" s="5"/>
    </row>
    <row r="4" spans="1:23" s="4" customFormat="1" ht="18" customHeight="1">
      <c r="A4" s="88"/>
      <c r="B4" s="47" t="s">
        <v>3642</v>
      </c>
      <c r="C4" s="51"/>
      <c r="D4" s="51"/>
      <c r="E4"/>
      <c r="F4"/>
      <c r="G4"/>
      <c r="H4"/>
      <c r="I4"/>
      <c r="J4"/>
      <c r="K4"/>
      <c r="L4"/>
      <c r="M4"/>
      <c r="N4"/>
      <c r="O4"/>
      <c r="P4"/>
      <c r="Q4"/>
      <c r="R4" s="25"/>
      <c r="S4" s="27" t="s">
        <v>250</v>
      </c>
      <c r="T4" s="3"/>
      <c r="V4" s="5"/>
      <c r="W4" s="5"/>
    </row>
    <row r="5" spans="1:23" s="21" customFormat="1" ht="22.5" customHeight="1">
      <c r="A5" s="89"/>
      <c r="B5" s="632" t="s">
        <v>4115</v>
      </c>
      <c r="C5" s="632"/>
      <c r="D5" s="51"/>
      <c r="E5" s="624" t="s">
        <v>245</v>
      </c>
      <c r="F5" s="624"/>
      <c r="G5" s="624"/>
      <c r="H5" s="640" t="s">
        <v>252</v>
      </c>
      <c r="I5" s="640"/>
      <c r="J5" s="640"/>
      <c r="K5" s="631" t="s">
        <v>463</v>
      </c>
      <c r="L5" s="631"/>
      <c r="M5" s="631"/>
      <c r="N5" s="623" t="s">
        <v>395</v>
      </c>
      <c r="O5" s="623"/>
      <c r="P5" s="623"/>
      <c r="Q5" s="617" t="s">
        <v>253</v>
      </c>
      <c r="R5" s="617"/>
      <c r="S5" s="618" t="s">
        <v>255</v>
      </c>
    </row>
    <row r="6" spans="1:23" s="21" customFormat="1" ht="16.5" customHeight="1">
      <c r="A6" s="89"/>
      <c r="B6" s="632"/>
      <c r="C6" s="632"/>
      <c r="D6" s="228" t="s">
        <v>254</v>
      </c>
      <c r="E6" s="624"/>
      <c r="F6" s="624"/>
      <c r="G6" s="624"/>
      <c r="H6" s="640"/>
      <c r="I6" s="640"/>
      <c r="J6" s="640"/>
      <c r="K6" s="631"/>
      <c r="L6" s="631"/>
      <c r="M6" s="631"/>
      <c r="N6" s="623"/>
      <c r="O6" s="623"/>
      <c r="P6" s="623"/>
      <c r="Q6" s="617"/>
      <c r="R6" s="617"/>
      <c r="S6" s="618"/>
    </row>
    <row r="7" spans="1:23" s="21" customFormat="1" ht="6" customHeight="1">
      <c r="A7" s="612"/>
      <c r="B7" s="612"/>
      <c r="C7" s="29"/>
      <c r="D7" s="29"/>
      <c r="E7" s="30"/>
      <c r="F7" s="30"/>
      <c r="G7" s="30"/>
      <c r="H7" s="30"/>
      <c r="I7" s="30"/>
      <c r="J7" s="30"/>
      <c r="K7" s="30"/>
      <c r="L7" s="30"/>
      <c r="M7" s="30"/>
      <c r="N7" s="30"/>
      <c r="O7" s="30"/>
      <c r="P7" s="30"/>
      <c r="Q7" s="30"/>
      <c r="R7" s="30"/>
      <c r="S7" s="28"/>
    </row>
    <row r="8" spans="1:23" ht="19.5" customHeight="1">
      <c r="A8" s="300" t="s">
        <v>4008</v>
      </c>
      <c r="B8" s="38"/>
      <c r="C8" s="37"/>
      <c r="D8" s="37"/>
      <c r="E8" s="37"/>
      <c r="F8" s="37"/>
      <c r="G8" s="37"/>
      <c r="H8" s="37"/>
      <c r="I8" s="37"/>
      <c r="J8" s="37"/>
      <c r="K8" s="37"/>
      <c r="L8" s="37"/>
      <c r="M8" s="37"/>
      <c r="N8" s="37"/>
      <c r="O8" s="37"/>
      <c r="P8" s="37"/>
      <c r="Q8" s="37"/>
      <c r="R8" s="37"/>
      <c r="S8" s="36"/>
      <c r="T8" s="11"/>
    </row>
    <row r="9" spans="1:23" ht="32.1" customHeight="1">
      <c r="A9" s="613" t="s">
        <v>37</v>
      </c>
      <c r="B9" s="611" t="s">
        <v>38</v>
      </c>
      <c r="C9" s="611" t="s">
        <v>251</v>
      </c>
      <c r="D9" s="638" t="s">
        <v>392</v>
      </c>
      <c r="E9" s="611" t="s">
        <v>33</v>
      </c>
      <c r="F9" s="611"/>
      <c r="G9" s="611"/>
      <c r="H9" s="611"/>
      <c r="I9" s="611"/>
      <c r="J9" s="611"/>
      <c r="K9" s="611"/>
      <c r="L9" s="611"/>
      <c r="M9" s="611"/>
      <c r="N9" s="611"/>
      <c r="O9" s="611"/>
      <c r="P9" s="611"/>
      <c r="Q9" s="636" t="s">
        <v>34</v>
      </c>
      <c r="R9" s="636" t="s">
        <v>36</v>
      </c>
      <c r="S9" s="611" t="s">
        <v>35</v>
      </c>
      <c r="T9" s="11"/>
    </row>
    <row r="10" spans="1:23" ht="32.1" customHeight="1">
      <c r="A10" s="613"/>
      <c r="B10" s="611"/>
      <c r="C10" s="611"/>
      <c r="D10" s="639"/>
      <c r="E10" s="122" t="s">
        <v>21</v>
      </c>
      <c r="F10" s="122" t="s">
        <v>22</v>
      </c>
      <c r="G10" s="122" t="s">
        <v>23</v>
      </c>
      <c r="H10" s="122" t="s">
        <v>24</v>
      </c>
      <c r="I10" s="122" t="s">
        <v>25</v>
      </c>
      <c r="J10" s="122" t="s">
        <v>26</v>
      </c>
      <c r="K10" s="122" t="s">
        <v>27</v>
      </c>
      <c r="L10" s="122" t="s">
        <v>28</v>
      </c>
      <c r="M10" s="122" t="s">
        <v>29</v>
      </c>
      <c r="N10" s="122" t="s">
        <v>30</v>
      </c>
      <c r="O10" s="122" t="s">
        <v>31</v>
      </c>
      <c r="P10" s="122" t="s">
        <v>32</v>
      </c>
      <c r="Q10" s="636"/>
      <c r="R10" s="636"/>
      <c r="S10" s="611"/>
      <c r="T10" s="11"/>
    </row>
    <row r="11" spans="1:23" ht="32.1" customHeight="1">
      <c r="A11" s="354" t="s">
        <v>184</v>
      </c>
      <c r="B11" s="276" t="s">
        <v>1340</v>
      </c>
      <c r="C11" s="381" t="s">
        <v>3689</v>
      </c>
      <c r="D11" s="264">
        <v>50</v>
      </c>
      <c r="E11" s="34"/>
      <c r="F11" s="34"/>
      <c r="G11" s="34"/>
      <c r="H11" s="34"/>
      <c r="I11" s="34"/>
      <c r="J11" s="34">
        <v>91</v>
      </c>
      <c r="K11" s="34"/>
      <c r="L11" s="34"/>
      <c r="M11" s="34"/>
      <c r="N11" s="34"/>
      <c r="O11" s="34"/>
      <c r="P11" s="34"/>
      <c r="Q11" s="33">
        <f t="shared" ref="Q11:Q41" si="0">AVERAGE(E11:P11)</f>
        <v>91</v>
      </c>
      <c r="R11" s="242" t="str">
        <f t="shared" ref="R11:R41" si="1">IF(Q11&lt;5,"SI","NO")</f>
        <v>NO</v>
      </c>
      <c r="S11" s="243" t="str">
        <f t="shared" ref="S11:S41" si="2">IF(Q11&lt;=5,"Sin Riesgo",IF(Q11 &lt;=14,"Bajo",IF(Q11&lt;=35,"Medio",IF(Q11&lt;=80,"Alto","Inviable Sanitariamente"))))</f>
        <v>Inviable Sanitariamente</v>
      </c>
      <c r="T11" s="11"/>
    </row>
    <row r="12" spans="1:23" ht="32.1" customHeight="1">
      <c r="A12" s="354" t="s">
        <v>184</v>
      </c>
      <c r="B12" s="276" t="s">
        <v>1341</v>
      </c>
      <c r="C12" s="381" t="s">
        <v>3690</v>
      </c>
      <c r="D12" s="264">
        <v>25</v>
      </c>
      <c r="E12" s="34"/>
      <c r="F12" s="34"/>
      <c r="G12" s="34"/>
      <c r="H12" s="34"/>
      <c r="I12" s="34"/>
      <c r="J12" s="34">
        <v>97.4</v>
      </c>
      <c r="K12" s="34"/>
      <c r="L12" s="34"/>
      <c r="M12" s="34"/>
      <c r="N12" s="34"/>
      <c r="O12" s="34"/>
      <c r="P12" s="34"/>
      <c r="Q12" s="272">
        <f t="shared" si="0"/>
        <v>97.4</v>
      </c>
      <c r="R12" s="242" t="str">
        <f t="shared" si="1"/>
        <v>NO</v>
      </c>
      <c r="S12" s="243" t="str">
        <f t="shared" si="2"/>
        <v>Inviable Sanitariamente</v>
      </c>
      <c r="T12" s="11"/>
    </row>
    <row r="13" spans="1:23" ht="32.1" customHeight="1">
      <c r="A13" s="354" t="s">
        <v>184</v>
      </c>
      <c r="B13" s="276" t="s">
        <v>1342</v>
      </c>
      <c r="C13" s="381" t="s">
        <v>3691</v>
      </c>
      <c r="D13" s="264">
        <v>61</v>
      </c>
      <c r="E13" s="34"/>
      <c r="F13" s="34"/>
      <c r="G13" s="34"/>
      <c r="H13" s="34"/>
      <c r="I13" s="34"/>
      <c r="J13" s="34">
        <v>97.4</v>
      </c>
      <c r="K13" s="34"/>
      <c r="L13" s="34"/>
      <c r="M13" s="34"/>
      <c r="N13" s="34"/>
      <c r="O13" s="34"/>
      <c r="P13" s="34"/>
      <c r="Q13" s="272">
        <f t="shared" si="0"/>
        <v>97.4</v>
      </c>
      <c r="R13" s="242" t="str">
        <f t="shared" si="1"/>
        <v>NO</v>
      </c>
      <c r="S13" s="243" t="str">
        <f t="shared" si="2"/>
        <v>Inviable Sanitariamente</v>
      </c>
      <c r="T13" s="11"/>
    </row>
    <row r="14" spans="1:23" ht="32.1" customHeight="1">
      <c r="A14" s="354" t="s">
        <v>184</v>
      </c>
      <c r="B14" s="276" t="s">
        <v>1343</v>
      </c>
      <c r="C14" s="381" t="s">
        <v>3692</v>
      </c>
      <c r="D14" s="264">
        <v>21</v>
      </c>
      <c r="E14" s="34"/>
      <c r="F14" s="34"/>
      <c r="G14" s="34"/>
      <c r="H14" s="34"/>
      <c r="I14" s="34"/>
      <c r="J14" s="34">
        <v>97.4</v>
      </c>
      <c r="K14" s="34"/>
      <c r="L14" s="34"/>
      <c r="M14" s="34"/>
      <c r="N14" s="34"/>
      <c r="O14" s="34"/>
      <c r="P14" s="34"/>
      <c r="Q14" s="272">
        <f t="shared" si="0"/>
        <v>97.4</v>
      </c>
      <c r="R14" s="242" t="str">
        <f t="shared" si="1"/>
        <v>NO</v>
      </c>
      <c r="S14" s="243" t="str">
        <f t="shared" si="2"/>
        <v>Inviable Sanitariamente</v>
      </c>
      <c r="T14" s="11"/>
    </row>
    <row r="15" spans="1:23" ht="32.1" customHeight="1">
      <c r="A15" s="463" t="s">
        <v>184</v>
      </c>
      <c r="B15" s="515" t="s">
        <v>1344</v>
      </c>
      <c r="C15" s="466" t="s">
        <v>4181</v>
      </c>
      <c r="D15" s="233">
        <v>10</v>
      </c>
      <c r="E15" s="281"/>
      <c r="F15" s="281"/>
      <c r="G15" s="281"/>
      <c r="H15" s="281"/>
      <c r="I15" s="281"/>
      <c r="J15" s="281"/>
      <c r="K15" s="281"/>
      <c r="L15" s="281"/>
      <c r="M15" s="281"/>
      <c r="N15" s="281"/>
      <c r="O15" s="281"/>
      <c r="P15" s="281"/>
      <c r="Q15" s="272"/>
      <c r="R15" s="242"/>
      <c r="S15" s="243"/>
      <c r="T15" s="11"/>
    </row>
    <row r="16" spans="1:23" ht="32.1" customHeight="1">
      <c r="A16" s="463" t="s">
        <v>184</v>
      </c>
      <c r="B16" s="515" t="s">
        <v>1345</v>
      </c>
      <c r="C16" s="466" t="s">
        <v>3693</v>
      </c>
      <c r="D16" s="233">
        <v>53</v>
      </c>
      <c r="E16" s="281"/>
      <c r="F16" s="281"/>
      <c r="G16" s="281"/>
      <c r="H16" s="281"/>
      <c r="I16" s="281"/>
      <c r="J16" s="281"/>
      <c r="K16" s="281"/>
      <c r="L16" s="281"/>
      <c r="M16" s="281">
        <v>97.4</v>
      </c>
      <c r="N16" s="281"/>
      <c r="O16" s="281"/>
      <c r="P16" s="281"/>
      <c r="Q16" s="272">
        <f>AVERAGE(E16:P16)</f>
        <v>97.4</v>
      </c>
      <c r="R16" s="242" t="str">
        <f>IF(Q16&lt;5,"SI","NO")</f>
        <v>NO</v>
      </c>
      <c r="S16" s="243" t="str">
        <f>IF(Q16&lt;=5,"Sin Riesgo",IF(Q16 &lt;=14,"Bajo",IF(Q16&lt;=35,"Medio",IF(Q16&lt;=80,"Alto","Inviable Sanitariamente"))))</f>
        <v>Inviable Sanitariamente</v>
      </c>
      <c r="T16" s="11"/>
    </row>
    <row r="17" spans="1:32" ht="32.1" customHeight="1">
      <c r="A17" s="463" t="s">
        <v>184</v>
      </c>
      <c r="B17" s="515" t="s">
        <v>1346</v>
      </c>
      <c r="C17" s="466" t="s">
        <v>3694</v>
      </c>
      <c r="D17" s="233">
        <v>60</v>
      </c>
      <c r="E17" s="281"/>
      <c r="F17" s="281"/>
      <c r="G17" s="281">
        <v>97.4</v>
      </c>
      <c r="H17" s="281"/>
      <c r="I17" s="281"/>
      <c r="J17" s="281"/>
      <c r="K17" s="281"/>
      <c r="L17" s="281"/>
      <c r="M17" s="281"/>
      <c r="N17" s="281"/>
      <c r="O17" s="281"/>
      <c r="P17" s="281"/>
      <c r="Q17" s="272">
        <f>AVERAGE(E17:P17)</f>
        <v>97.4</v>
      </c>
      <c r="R17" s="242" t="str">
        <f>IF(Q17&lt;5,"SI","NO")</f>
        <v>NO</v>
      </c>
      <c r="S17" s="243" t="str">
        <f>IF(Q17&lt;=5,"Sin Riesgo",IF(Q17 &lt;=14,"Bajo",IF(Q17&lt;=35,"Medio",IF(Q17&lt;=80,"Alto","Inviable Sanitariamente"))))</f>
        <v>Inviable Sanitariamente</v>
      </c>
      <c r="T17" s="11"/>
    </row>
    <row r="18" spans="1:32" ht="32.1" customHeight="1">
      <c r="A18" s="463" t="s">
        <v>184</v>
      </c>
      <c r="B18" s="515" t="s">
        <v>1347</v>
      </c>
      <c r="C18" s="466" t="s">
        <v>3695</v>
      </c>
      <c r="D18" s="233">
        <v>55</v>
      </c>
      <c r="E18" s="281"/>
      <c r="F18" s="281">
        <v>97.4</v>
      </c>
      <c r="G18" s="281"/>
      <c r="H18" s="281"/>
      <c r="I18" s="281"/>
      <c r="J18" s="281"/>
      <c r="K18" s="281"/>
      <c r="L18" s="281"/>
      <c r="M18" s="281"/>
      <c r="N18" s="281"/>
      <c r="O18" s="281"/>
      <c r="P18" s="281"/>
      <c r="Q18" s="272">
        <f>AVERAGE(E18:P18)</f>
        <v>97.4</v>
      </c>
      <c r="R18" s="242" t="str">
        <f>IF(Q18&lt;5,"SI","NO")</f>
        <v>NO</v>
      </c>
      <c r="S18" s="243" t="str">
        <f>IF(Q18&lt;=5,"Sin Riesgo",IF(Q18 &lt;=14,"Bajo",IF(Q18&lt;=35,"Medio",IF(Q18&lt;=80,"Alto","Inviable Sanitariamente"))))</f>
        <v>Inviable Sanitariamente</v>
      </c>
      <c r="T18" s="11"/>
    </row>
    <row r="19" spans="1:32" ht="32.1" customHeight="1">
      <c r="A19" s="463" t="s">
        <v>184</v>
      </c>
      <c r="B19" s="515" t="s">
        <v>1348</v>
      </c>
      <c r="C19" s="466" t="s">
        <v>3696</v>
      </c>
      <c r="D19" s="233" t="s">
        <v>4118</v>
      </c>
      <c r="E19" s="281"/>
      <c r="F19" s="281"/>
      <c r="G19" s="281"/>
      <c r="H19" s="281"/>
      <c r="I19" s="281"/>
      <c r="J19" s="281"/>
      <c r="K19" s="281"/>
      <c r="L19" s="281"/>
      <c r="M19" s="281"/>
      <c r="N19" s="281"/>
      <c r="O19" s="281"/>
      <c r="P19" s="281"/>
      <c r="Q19" s="272"/>
      <c r="R19" s="242"/>
      <c r="S19" s="243"/>
      <c r="T19" s="12"/>
    </row>
    <row r="20" spans="1:32" ht="32.1" customHeight="1">
      <c r="A20" s="354" t="s">
        <v>185</v>
      </c>
      <c r="B20" s="262" t="s">
        <v>4182</v>
      </c>
      <c r="C20" s="381" t="s">
        <v>4183</v>
      </c>
      <c r="D20" s="264">
        <v>30</v>
      </c>
      <c r="E20" s="34"/>
      <c r="F20" s="34"/>
      <c r="G20" s="34">
        <v>84.2</v>
      </c>
      <c r="H20" s="34"/>
      <c r="I20" s="34"/>
      <c r="J20" s="34"/>
      <c r="K20" s="34"/>
      <c r="L20" s="34"/>
      <c r="M20" s="34"/>
      <c r="N20" s="34"/>
      <c r="O20" s="34"/>
      <c r="P20" s="34"/>
      <c r="Q20" s="272">
        <f t="shared" si="0"/>
        <v>84.2</v>
      </c>
      <c r="R20" s="242" t="str">
        <f t="shared" si="1"/>
        <v>NO</v>
      </c>
      <c r="S20" s="243" t="str">
        <f t="shared" si="2"/>
        <v>Inviable Sanitariamente</v>
      </c>
      <c r="T20" s="12"/>
    </row>
    <row r="21" spans="1:32" ht="32.1" customHeight="1">
      <c r="A21" s="354" t="s">
        <v>185</v>
      </c>
      <c r="B21" s="262" t="s">
        <v>1349</v>
      </c>
      <c r="C21" s="262" t="s">
        <v>4185</v>
      </c>
      <c r="D21" s="264">
        <v>365</v>
      </c>
      <c r="E21" s="34"/>
      <c r="F21" s="34"/>
      <c r="G21" s="34"/>
      <c r="H21" s="34">
        <v>84.2</v>
      </c>
      <c r="I21" s="34"/>
      <c r="J21" s="34"/>
      <c r="K21" s="34"/>
      <c r="L21" s="34"/>
      <c r="M21" s="34"/>
      <c r="N21" s="34"/>
      <c r="O21" s="34"/>
      <c r="P21" s="34">
        <v>28.6</v>
      </c>
      <c r="Q21" s="272">
        <f t="shared" si="0"/>
        <v>56.400000000000006</v>
      </c>
      <c r="R21" s="242" t="str">
        <f t="shared" si="1"/>
        <v>NO</v>
      </c>
      <c r="S21" s="243" t="str">
        <f t="shared" si="2"/>
        <v>Alto</v>
      </c>
      <c r="T21" s="12"/>
    </row>
    <row r="22" spans="1:32" ht="32.1" customHeight="1">
      <c r="A22" s="354" t="s">
        <v>185</v>
      </c>
      <c r="B22" s="262" t="s">
        <v>1350</v>
      </c>
      <c r="C22" s="262" t="s">
        <v>4184</v>
      </c>
      <c r="D22" s="264">
        <v>649</v>
      </c>
      <c r="E22" s="34"/>
      <c r="F22" s="34"/>
      <c r="G22" s="34"/>
      <c r="H22" s="34">
        <v>31.6</v>
      </c>
      <c r="I22" s="34">
        <v>84.2</v>
      </c>
      <c r="J22" s="34"/>
      <c r="K22" s="34"/>
      <c r="L22" s="34"/>
      <c r="M22" s="34"/>
      <c r="N22" s="34"/>
      <c r="O22" s="34"/>
      <c r="P22" s="34"/>
      <c r="Q22" s="272">
        <f t="shared" si="0"/>
        <v>57.900000000000006</v>
      </c>
      <c r="R22" s="242" t="str">
        <f t="shared" si="1"/>
        <v>NO</v>
      </c>
      <c r="S22" s="243" t="str">
        <f t="shared" si="2"/>
        <v>Alto</v>
      </c>
      <c r="T22" s="12"/>
    </row>
    <row r="23" spans="1:32" ht="32.1" customHeight="1">
      <c r="A23" s="367" t="s">
        <v>185</v>
      </c>
      <c r="B23" s="278" t="s">
        <v>1351</v>
      </c>
      <c r="C23" s="278" t="s">
        <v>3697</v>
      </c>
      <c r="D23" s="264">
        <v>143</v>
      </c>
      <c r="E23" s="34"/>
      <c r="F23" s="34"/>
      <c r="G23" s="34"/>
      <c r="H23" s="34"/>
      <c r="I23" s="34"/>
      <c r="J23" s="34">
        <v>31.6</v>
      </c>
      <c r="K23" s="34"/>
      <c r="L23" s="34"/>
      <c r="M23" s="34"/>
      <c r="N23" s="34"/>
      <c r="O23" s="34"/>
      <c r="P23" s="34">
        <v>24</v>
      </c>
      <c r="Q23" s="33">
        <f>AVERAGE(E23:P23)</f>
        <v>27.8</v>
      </c>
      <c r="R23" s="242" t="str">
        <f>IF(Q23&lt;5,"SI","NO")</f>
        <v>NO</v>
      </c>
      <c r="S23" s="243" t="str">
        <f>IF(Q23&lt;=5,"Sin Riesgo",IF(Q23 &lt;=14,"Bajo",IF(Q23&lt;=35,"Medio",IF(Q23&lt;=80,"Alto","Inviable Sanitariamente"))))</f>
        <v>Medio</v>
      </c>
      <c r="T23" s="12"/>
    </row>
    <row r="24" spans="1:32" s="61" customFormat="1" ht="32.1" customHeight="1">
      <c r="A24" s="354" t="s">
        <v>185</v>
      </c>
      <c r="B24" s="262" t="s">
        <v>1352</v>
      </c>
      <c r="C24" s="262" t="s">
        <v>3698</v>
      </c>
      <c r="D24" s="264">
        <v>43</v>
      </c>
      <c r="E24" s="34"/>
      <c r="F24" s="34"/>
      <c r="G24" s="34"/>
      <c r="H24" s="34"/>
      <c r="I24" s="34"/>
      <c r="J24" s="34">
        <v>31.6</v>
      </c>
      <c r="K24" s="34"/>
      <c r="L24" s="34"/>
      <c r="M24" s="421"/>
      <c r="N24" s="312"/>
      <c r="O24" s="312"/>
      <c r="P24" s="312"/>
      <c r="Q24" s="272">
        <f t="shared" si="0"/>
        <v>31.6</v>
      </c>
      <c r="R24" s="242" t="str">
        <f t="shared" si="1"/>
        <v>NO</v>
      </c>
      <c r="S24" s="243" t="str">
        <f t="shared" si="2"/>
        <v>Medio</v>
      </c>
      <c r="T24" s="12"/>
      <c r="U24" s="9"/>
      <c r="V24" s="9"/>
      <c r="W24" s="9"/>
      <c r="X24" s="9"/>
      <c r="Y24" s="9"/>
      <c r="Z24" s="9"/>
      <c r="AA24" s="9"/>
      <c r="AB24" s="9"/>
      <c r="AC24" s="9"/>
      <c r="AD24" s="9"/>
      <c r="AE24" s="9"/>
      <c r="AF24" s="166"/>
    </row>
    <row r="25" spans="1:32" ht="32.1" customHeight="1">
      <c r="A25" s="463" t="s">
        <v>3535</v>
      </c>
      <c r="B25" s="516" t="s">
        <v>1353</v>
      </c>
      <c r="C25" s="516" t="s">
        <v>1354</v>
      </c>
      <c r="D25" s="233">
        <v>49</v>
      </c>
      <c r="E25" s="281"/>
      <c r="F25" s="281"/>
      <c r="G25" s="281"/>
      <c r="H25" s="281"/>
      <c r="I25" s="281"/>
      <c r="J25" s="281"/>
      <c r="K25" s="281"/>
      <c r="L25" s="281"/>
      <c r="M25" s="281"/>
      <c r="N25" s="281"/>
      <c r="O25" s="281"/>
      <c r="P25" s="281">
        <v>97.35</v>
      </c>
      <c r="Q25" s="33">
        <f t="shared" si="0"/>
        <v>97.35</v>
      </c>
      <c r="R25" s="242" t="str">
        <f t="shared" si="1"/>
        <v>NO</v>
      </c>
      <c r="S25" s="243" t="str">
        <f t="shared" si="2"/>
        <v>Inviable Sanitariamente</v>
      </c>
      <c r="T25" s="12"/>
    </row>
    <row r="26" spans="1:32" ht="32.1" customHeight="1">
      <c r="A26" s="463" t="s">
        <v>3535</v>
      </c>
      <c r="B26" s="516" t="s">
        <v>1355</v>
      </c>
      <c r="C26" s="516" t="s">
        <v>1356</v>
      </c>
      <c r="D26" s="233">
        <v>149</v>
      </c>
      <c r="E26" s="281"/>
      <c r="F26" s="281"/>
      <c r="G26" s="281"/>
      <c r="H26" s="281"/>
      <c r="I26" s="281"/>
      <c r="J26" s="281"/>
      <c r="K26" s="281">
        <v>55</v>
      </c>
      <c r="L26" s="281"/>
      <c r="M26" s="281"/>
      <c r="N26" s="281"/>
      <c r="O26" s="281"/>
      <c r="P26" s="281"/>
      <c r="Q26" s="33">
        <f t="shared" si="0"/>
        <v>55</v>
      </c>
      <c r="R26" s="242" t="str">
        <f t="shared" si="1"/>
        <v>NO</v>
      </c>
      <c r="S26" s="243" t="str">
        <f t="shared" si="2"/>
        <v>Alto</v>
      </c>
      <c r="T26" s="12"/>
    </row>
    <row r="27" spans="1:32" ht="32.1" customHeight="1">
      <c r="A27" s="463" t="s">
        <v>3535</v>
      </c>
      <c r="B27" s="516" t="s">
        <v>1357</v>
      </c>
      <c r="C27" s="516" t="s">
        <v>1358</v>
      </c>
      <c r="D27" s="233">
        <v>72</v>
      </c>
      <c r="E27" s="281"/>
      <c r="F27" s="281"/>
      <c r="G27" s="281"/>
      <c r="H27" s="281"/>
      <c r="I27" s="281"/>
      <c r="J27" s="281"/>
      <c r="K27" s="281"/>
      <c r="L27" s="281"/>
      <c r="M27" s="281"/>
      <c r="N27" s="281"/>
      <c r="O27" s="281"/>
      <c r="P27" s="281"/>
      <c r="Q27" s="33"/>
      <c r="R27" s="242"/>
      <c r="S27" s="243"/>
      <c r="T27" s="12"/>
    </row>
    <row r="28" spans="1:32" ht="32.1" customHeight="1">
      <c r="A28" s="463" t="s">
        <v>3535</v>
      </c>
      <c r="B28" s="516" t="s">
        <v>668</v>
      </c>
      <c r="C28" s="516" t="s">
        <v>1359</v>
      </c>
      <c r="D28" s="233">
        <v>65</v>
      </c>
      <c r="E28" s="281"/>
      <c r="F28" s="281"/>
      <c r="G28" s="281"/>
      <c r="H28" s="281"/>
      <c r="I28" s="281"/>
      <c r="J28" s="281"/>
      <c r="K28" s="281"/>
      <c r="L28" s="281"/>
      <c r="M28" s="281"/>
      <c r="N28" s="281"/>
      <c r="O28" s="281"/>
      <c r="P28" s="281"/>
      <c r="Q28" s="33"/>
      <c r="R28" s="242"/>
      <c r="S28" s="243"/>
      <c r="T28" s="12"/>
    </row>
    <row r="29" spans="1:32" ht="32.1" customHeight="1">
      <c r="A29" s="463" t="s">
        <v>3535</v>
      </c>
      <c r="B29" s="516" t="s">
        <v>1360</v>
      </c>
      <c r="C29" s="516" t="s">
        <v>1361</v>
      </c>
      <c r="D29" s="517" t="s">
        <v>3972</v>
      </c>
      <c r="E29" s="281"/>
      <c r="F29" s="281"/>
      <c r="G29" s="281"/>
      <c r="H29" s="281"/>
      <c r="I29" s="281"/>
      <c r="J29" s="281"/>
      <c r="K29" s="281"/>
      <c r="L29" s="281"/>
      <c r="M29" s="281"/>
      <c r="N29" s="281"/>
      <c r="O29" s="281"/>
      <c r="P29" s="281">
        <v>96.39</v>
      </c>
      <c r="Q29" s="33">
        <f t="shared" si="0"/>
        <v>96.39</v>
      </c>
      <c r="R29" s="242" t="str">
        <f t="shared" si="1"/>
        <v>NO</v>
      </c>
      <c r="S29" s="243" t="str">
        <f t="shared" si="2"/>
        <v>Inviable Sanitariamente</v>
      </c>
      <c r="T29" s="12"/>
    </row>
    <row r="30" spans="1:32" ht="32.1" customHeight="1">
      <c r="A30" s="463" t="s">
        <v>3535</v>
      </c>
      <c r="B30" s="516" t="s">
        <v>1362</v>
      </c>
      <c r="C30" s="516" t="s">
        <v>1363</v>
      </c>
      <c r="D30" s="233">
        <v>150</v>
      </c>
      <c r="E30" s="281"/>
      <c r="F30" s="281"/>
      <c r="G30" s="281">
        <v>98.2</v>
      </c>
      <c r="H30" s="281"/>
      <c r="I30" s="281"/>
      <c r="J30" s="281"/>
      <c r="K30" s="281"/>
      <c r="L30" s="281"/>
      <c r="M30" s="281"/>
      <c r="N30" s="281"/>
      <c r="O30" s="281"/>
      <c r="P30" s="281"/>
      <c r="Q30" s="33">
        <f t="shared" si="0"/>
        <v>98.2</v>
      </c>
      <c r="R30" s="242" t="str">
        <f t="shared" si="1"/>
        <v>NO</v>
      </c>
      <c r="S30" s="243" t="str">
        <f t="shared" si="2"/>
        <v>Inviable Sanitariamente</v>
      </c>
      <c r="T30" s="12"/>
    </row>
    <row r="31" spans="1:32" ht="32.1" customHeight="1">
      <c r="A31" s="463" t="s">
        <v>3535</v>
      </c>
      <c r="B31" s="516" t="s">
        <v>1364</v>
      </c>
      <c r="C31" s="516" t="s">
        <v>1365</v>
      </c>
      <c r="D31" s="233">
        <v>25</v>
      </c>
      <c r="E31" s="281"/>
      <c r="F31" s="281"/>
      <c r="G31" s="281"/>
      <c r="H31" s="281"/>
      <c r="I31" s="281"/>
      <c r="J31" s="281"/>
      <c r="K31" s="281"/>
      <c r="L31" s="281"/>
      <c r="M31" s="281"/>
      <c r="N31" s="281"/>
      <c r="O31" s="281"/>
      <c r="P31" s="281">
        <v>97.35</v>
      </c>
      <c r="Q31" s="33">
        <f t="shared" si="0"/>
        <v>97.35</v>
      </c>
      <c r="R31" s="242" t="str">
        <f t="shared" si="1"/>
        <v>NO</v>
      </c>
      <c r="S31" s="243" t="str">
        <f t="shared" si="2"/>
        <v>Inviable Sanitariamente</v>
      </c>
      <c r="T31" s="12"/>
    </row>
    <row r="32" spans="1:32" ht="32.1" customHeight="1">
      <c r="A32" s="463" t="s">
        <v>3535</v>
      </c>
      <c r="B32" s="516" t="s">
        <v>1366</v>
      </c>
      <c r="C32" s="516" t="s">
        <v>1367</v>
      </c>
      <c r="D32" s="233">
        <v>78</v>
      </c>
      <c r="E32" s="281"/>
      <c r="F32" s="281"/>
      <c r="G32" s="281"/>
      <c r="H32" s="281"/>
      <c r="I32" s="281">
        <v>96.39</v>
      </c>
      <c r="J32" s="281"/>
      <c r="K32" s="281"/>
      <c r="L32" s="281"/>
      <c r="M32" s="281"/>
      <c r="N32" s="281"/>
      <c r="O32" s="281"/>
      <c r="P32" s="281"/>
      <c r="Q32" s="33">
        <f t="shared" si="0"/>
        <v>96.39</v>
      </c>
      <c r="R32" s="242" t="str">
        <f t="shared" si="1"/>
        <v>NO</v>
      </c>
      <c r="S32" s="243" t="str">
        <f t="shared" si="2"/>
        <v>Inviable Sanitariamente</v>
      </c>
      <c r="T32" s="12"/>
    </row>
    <row r="33" spans="1:20" ht="32.1" customHeight="1">
      <c r="A33" s="463" t="s">
        <v>3535</v>
      </c>
      <c r="B33" s="516" t="s">
        <v>1368</v>
      </c>
      <c r="C33" s="516" t="s">
        <v>1369</v>
      </c>
      <c r="D33" s="233">
        <v>50</v>
      </c>
      <c r="E33" s="281"/>
      <c r="F33" s="281"/>
      <c r="G33" s="281"/>
      <c r="H33" s="281"/>
      <c r="I33" s="281"/>
      <c r="J33" s="281"/>
      <c r="K33" s="281">
        <v>55</v>
      </c>
      <c r="L33" s="281"/>
      <c r="M33" s="281"/>
      <c r="N33" s="281"/>
      <c r="O33" s="281"/>
      <c r="P33" s="281"/>
      <c r="Q33" s="33">
        <f t="shared" si="0"/>
        <v>55</v>
      </c>
      <c r="R33" s="242" t="str">
        <f t="shared" si="1"/>
        <v>NO</v>
      </c>
      <c r="S33" s="243" t="str">
        <f t="shared" si="2"/>
        <v>Alto</v>
      </c>
      <c r="T33" s="12"/>
    </row>
    <row r="34" spans="1:20" ht="32.1" customHeight="1">
      <c r="A34" s="463" t="s">
        <v>3535</v>
      </c>
      <c r="B34" s="516" t="s">
        <v>1370</v>
      </c>
      <c r="C34" s="516" t="s">
        <v>1371</v>
      </c>
      <c r="D34" s="233">
        <v>181</v>
      </c>
      <c r="E34" s="281"/>
      <c r="F34" s="281"/>
      <c r="G34" s="281"/>
      <c r="H34" s="281"/>
      <c r="I34" s="281">
        <v>96.39</v>
      </c>
      <c r="J34" s="281"/>
      <c r="K34" s="281"/>
      <c r="L34" s="281"/>
      <c r="M34" s="281"/>
      <c r="N34" s="281"/>
      <c r="O34" s="281"/>
      <c r="P34" s="281"/>
      <c r="Q34" s="33">
        <f t="shared" si="0"/>
        <v>96.39</v>
      </c>
      <c r="R34" s="242" t="str">
        <f t="shared" si="1"/>
        <v>NO</v>
      </c>
      <c r="S34" s="243" t="str">
        <f t="shared" si="2"/>
        <v>Inviable Sanitariamente</v>
      </c>
      <c r="T34" s="12"/>
    </row>
    <row r="35" spans="1:20" ht="32.1" customHeight="1">
      <c r="A35" s="463" t="s">
        <v>3535</v>
      </c>
      <c r="B35" s="516" t="s">
        <v>1372</v>
      </c>
      <c r="C35" s="516" t="s">
        <v>1373</v>
      </c>
      <c r="D35" s="233">
        <v>50</v>
      </c>
      <c r="E35" s="281"/>
      <c r="F35" s="281"/>
      <c r="G35" s="281"/>
      <c r="H35" s="281"/>
      <c r="I35" s="281"/>
      <c r="J35" s="281"/>
      <c r="K35" s="281">
        <v>55</v>
      </c>
      <c r="L35" s="281"/>
      <c r="M35" s="281"/>
      <c r="N35" s="281"/>
      <c r="O35" s="281"/>
      <c r="P35" s="281"/>
      <c r="Q35" s="33">
        <f t="shared" si="0"/>
        <v>55</v>
      </c>
      <c r="R35" s="242" t="str">
        <f t="shared" si="1"/>
        <v>NO</v>
      </c>
      <c r="S35" s="243" t="str">
        <f t="shared" si="2"/>
        <v>Alto</v>
      </c>
      <c r="T35" s="12"/>
    </row>
    <row r="36" spans="1:20" ht="32.1" customHeight="1">
      <c r="A36" s="463" t="s">
        <v>3535</v>
      </c>
      <c r="B36" s="516" t="s">
        <v>1374</v>
      </c>
      <c r="C36" s="516" t="s">
        <v>1375</v>
      </c>
      <c r="D36" s="233">
        <v>117</v>
      </c>
      <c r="E36" s="281"/>
      <c r="F36" s="281"/>
      <c r="G36" s="281"/>
      <c r="H36" s="281"/>
      <c r="I36" s="281"/>
      <c r="J36" s="281"/>
      <c r="K36" s="281">
        <v>55</v>
      </c>
      <c r="L36" s="281"/>
      <c r="M36" s="281"/>
      <c r="N36" s="281"/>
      <c r="O36" s="281"/>
      <c r="P36" s="281"/>
      <c r="Q36" s="33">
        <f t="shared" si="0"/>
        <v>55</v>
      </c>
      <c r="R36" s="242" t="str">
        <f t="shared" si="1"/>
        <v>NO</v>
      </c>
      <c r="S36" s="243" t="str">
        <f t="shared" si="2"/>
        <v>Alto</v>
      </c>
      <c r="T36" s="12"/>
    </row>
    <row r="37" spans="1:20" ht="32.1" customHeight="1">
      <c r="A37" s="463" t="s">
        <v>3535</v>
      </c>
      <c r="B37" s="516" t="s">
        <v>1376</v>
      </c>
      <c r="C37" s="516" t="s">
        <v>1377</v>
      </c>
      <c r="D37" s="233">
        <v>40</v>
      </c>
      <c r="E37" s="281"/>
      <c r="F37" s="281"/>
      <c r="G37" s="281"/>
      <c r="H37" s="281"/>
      <c r="I37" s="281"/>
      <c r="J37" s="281"/>
      <c r="K37" s="281"/>
      <c r="L37" s="281">
        <v>55</v>
      </c>
      <c r="M37" s="281"/>
      <c r="N37" s="281"/>
      <c r="O37" s="281"/>
      <c r="P37" s="281"/>
      <c r="Q37" s="33">
        <f t="shared" si="0"/>
        <v>55</v>
      </c>
      <c r="R37" s="242" t="str">
        <f t="shared" si="1"/>
        <v>NO</v>
      </c>
      <c r="S37" s="243" t="str">
        <f t="shared" si="2"/>
        <v>Alto</v>
      </c>
      <c r="T37" s="12"/>
    </row>
    <row r="38" spans="1:20" ht="32.1" customHeight="1">
      <c r="A38" s="463" t="s">
        <v>3535</v>
      </c>
      <c r="B38" s="516" t="s">
        <v>1378</v>
      </c>
      <c r="C38" s="516" t="s">
        <v>1379</v>
      </c>
      <c r="D38" s="233">
        <v>36</v>
      </c>
      <c r="E38" s="281"/>
      <c r="F38" s="281"/>
      <c r="G38" s="281"/>
      <c r="H38" s="281"/>
      <c r="I38" s="281"/>
      <c r="J38" s="281">
        <v>55</v>
      </c>
      <c r="K38" s="281"/>
      <c r="L38" s="281"/>
      <c r="M38" s="281"/>
      <c r="N38" s="281"/>
      <c r="O38" s="281"/>
      <c r="P38" s="281"/>
      <c r="Q38" s="33">
        <f t="shared" si="0"/>
        <v>55</v>
      </c>
      <c r="R38" s="242" t="str">
        <f t="shared" si="1"/>
        <v>NO</v>
      </c>
      <c r="S38" s="243" t="str">
        <f t="shared" si="2"/>
        <v>Alto</v>
      </c>
      <c r="T38" s="12"/>
    </row>
    <row r="39" spans="1:20" ht="32.1" customHeight="1">
      <c r="A39" s="463" t="s">
        <v>3535</v>
      </c>
      <c r="B39" s="516" t="s">
        <v>1380</v>
      </c>
      <c r="C39" s="516" t="s">
        <v>1381</v>
      </c>
      <c r="D39" s="233">
        <v>70</v>
      </c>
      <c r="E39" s="281"/>
      <c r="F39" s="281"/>
      <c r="G39" s="281"/>
      <c r="H39" s="281"/>
      <c r="I39" s="281"/>
      <c r="J39" s="281"/>
      <c r="K39" s="281"/>
      <c r="L39" s="281"/>
      <c r="M39" s="281"/>
      <c r="N39" s="281"/>
      <c r="O39" s="281"/>
      <c r="P39" s="281"/>
      <c r="Q39" s="33"/>
      <c r="R39" s="242"/>
      <c r="S39" s="243"/>
      <c r="T39" s="12"/>
    </row>
    <row r="40" spans="1:20" ht="32.1" customHeight="1">
      <c r="A40" s="463" t="s">
        <v>187</v>
      </c>
      <c r="B40" s="461" t="s">
        <v>1382</v>
      </c>
      <c r="C40" s="461" t="s">
        <v>1383</v>
      </c>
      <c r="D40" s="233">
        <v>150</v>
      </c>
      <c r="E40" s="281"/>
      <c r="F40" s="281"/>
      <c r="G40" s="281"/>
      <c r="H40" s="281"/>
      <c r="I40" s="281"/>
      <c r="J40" s="281">
        <v>0</v>
      </c>
      <c r="K40" s="281">
        <v>0</v>
      </c>
      <c r="L40" s="281"/>
      <c r="M40" s="281"/>
      <c r="N40" s="281"/>
      <c r="O40" s="281"/>
      <c r="P40" s="281"/>
      <c r="Q40" s="272">
        <f t="shared" si="0"/>
        <v>0</v>
      </c>
      <c r="R40" s="242" t="str">
        <f t="shared" si="1"/>
        <v>SI</v>
      </c>
      <c r="S40" s="243" t="str">
        <f t="shared" si="2"/>
        <v>Sin Riesgo</v>
      </c>
      <c r="T40" s="12"/>
    </row>
    <row r="41" spans="1:20" ht="32.1" customHeight="1">
      <c r="A41" s="463" t="s">
        <v>187</v>
      </c>
      <c r="B41" s="461" t="s">
        <v>18</v>
      </c>
      <c r="C41" s="461" t="s">
        <v>1384</v>
      </c>
      <c r="D41" s="233">
        <v>4190</v>
      </c>
      <c r="E41" s="281"/>
      <c r="F41" s="281"/>
      <c r="G41" s="281"/>
      <c r="H41" s="281"/>
      <c r="I41" s="281"/>
      <c r="J41" s="281"/>
      <c r="K41" s="281">
        <v>0</v>
      </c>
      <c r="L41" s="281"/>
      <c r="M41" s="281"/>
      <c r="N41" s="281"/>
      <c r="O41" s="281"/>
      <c r="P41" s="281"/>
      <c r="Q41" s="272">
        <f t="shared" si="0"/>
        <v>0</v>
      </c>
      <c r="R41" s="242" t="str">
        <f t="shared" si="1"/>
        <v>SI</v>
      </c>
      <c r="S41" s="243" t="str">
        <f t="shared" si="2"/>
        <v>Sin Riesgo</v>
      </c>
      <c r="T41" s="12"/>
    </row>
    <row r="42" spans="1:20" ht="32.1" customHeight="1">
      <c r="A42" s="463" t="s">
        <v>187</v>
      </c>
      <c r="B42" s="461" t="s">
        <v>1385</v>
      </c>
      <c r="C42" s="461" t="s">
        <v>1386</v>
      </c>
      <c r="D42" s="233">
        <v>4190</v>
      </c>
      <c r="E42" s="283">
        <v>0</v>
      </c>
      <c r="F42" s="283">
        <v>0</v>
      </c>
      <c r="G42" s="283">
        <v>0</v>
      </c>
      <c r="H42" s="283">
        <v>0</v>
      </c>
      <c r="I42" s="283">
        <v>0</v>
      </c>
      <c r="J42" s="283">
        <v>0</v>
      </c>
      <c r="K42" s="283">
        <v>0</v>
      </c>
      <c r="L42" s="283"/>
      <c r="M42" s="283"/>
      <c r="N42" s="283"/>
      <c r="O42" s="283"/>
      <c r="P42" s="283"/>
      <c r="Q42" s="284">
        <f t="shared" ref="Q42:Q68" si="3">AVERAGE(E42:P42)</f>
        <v>0</v>
      </c>
      <c r="R42" s="242" t="str">
        <f t="shared" ref="R42:R68" si="4">IF(Q42&lt;5,"SI","NO")</f>
        <v>SI</v>
      </c>
      <c r="S42" s="243" t="str">
        <f t="shared" ref="S42:S79" si="5">IF(Q42&lt;=5,"Sin Riesgo",IF(Q42 &lt;=14,"Bajo",IF(Q42&lt;=35,"Medio",IF(Q42&lt;=80,"Alto","Inviable Sanitariamente"))))</f>
        <v>Sin Riesgo</v>
      </c>
      <c r="T42" s="12"/>
    </row>
    <row r="43" spans="1:20" ht="32.1" customHeight="1">
      <c r="A43" s="463" t="s">
        <v>187</v>
      </c>
      <c r="B43" s="461" t="s">
        <v>1387</v>
      </c>
      <c r="C43" s="461" t="s">
        <v>1388</v>
      </c>
      <c r="D43" s="233">
        <v>4190</v>
      </c>
      <c r="E43" s="283">
        <v>0</v>
      </c>
      <c r="F43" s="283">
        <v>0</v>
      </c>
      <c r="G43" s="283">
        <v>0</v>
      </c>
      <c r="H43" s="283">
        <v>0</v>
      </c>
      <c r="I43" s="283">
        <v>0</v>
      </c>
      <c r="J43" s="283">
        <v>0</v>
      </c>
      <c r="K43" s="283">
        <v>0</v>
      </c>
      <c r="L43" s="283"/>
      <c r="M43" s="283"/>
      <c r="N43" s="283"/>
      <c r="O43" s="283"/>
      <c r="P43" s="283"/>
      <c r="Q43" s="284">
        <f>AVERAGE(E43:P43)</f>
        <v>0</v>
      </c>
      <c r="R43" s="242" t="str">
        <f t="shared" si="4"/>
        <v>SI</v>
      </c>
      <c r="S43" s="243" t="str">
        <f t="shared" si="5"/>
        <v>Sin Riesgo</v>
      </c>
      <c r="T43" s="12"/>
    </row>
    <row r="44" spans="1:20" ht="32.1" customHeight="1">
      <c r="A44" s="463" t="s">
        <v>187</v>
      </c>
      <c r="B44" s="262" t="s">
        <v>1389</v>
      </c>
      <c r="C44" s="262" t="s">
        <v>53</v>
      </c>
      <c r="D44" s="233">
        <v>20</v>
      </c>
      <c r="E44" s="312"/>
      <c r="F44" s="312"/>
      <c r="G44" s="312"/>
      <c r="H44" s="312"/>
      <c r="I44" s="312"/>
      <c r="J44" s="312"/>
      <c r="K44" s="312"/>
      <c r="L44" s="312"/>
      <c r="M44" s="312"/>
      <c r="N44" s="312"/>
      <c r="O44" s="312">
        <v>100</v>
      </c>
      <c r="P44" s="312"/>
      <c r="Q44" s="272">
        <f t="shared" si="3"/>
        <v>100</v>
      </c>
      <c r="R44" s="242" t="str">
        <f t="shared" si="4"/>
        <v>NO</v>
      </c>
      <c r="S44" s="243" t="str">
        <f t="shared" si="5"/>
        <v>Inviable Sanitariamente</v>
      </c>
      <c r="T44" s="12"/>
    </row>
    <row r="45" spans="1:20" ht="32.1" customHeight="1">
      <c r="A45" s="463" t="s">
        <v>187</v>
      </c>
      <c r="B45" s="461" t="s">
        <v>20</v>
      </c>
      <c r="C45" s="461" t="s">
        <v>1390</v>
      </c>
      <c r="D45" s="233">
        <v>40</v>
      </c>
      <c r="E45" s="281"/>
      <c r="F45" s="281"/>
      <c r="G45" s="281"/>
      <c r="H45" s="281"/>
      <c r="I45" s="281">
        <v>0</v>
      </c>
      <c r="J45" s="281"/>
      <c r="K45" s="281"/>
      <c r="L45" s="281"/>
      <c r="M45" s="281"/>
      <c r="N45" s="281"/>
      <c r="O45" s="281"/>
      <c r="P45" s="281"/>
      <c r="Q45" s="33">
        <f t="shared" si="3"/>
        <v>0</v>
      </c>
      <c r="R45" s="242" t="str">
        <f t="shared" si="4"/>
        <v>SI</v>
      </c>
      <c r="S45" s="243" t="str">
        <f t="shared" si="5"/>
        <v>Sin Riesgo</v>
      </c>
      <c r="T45" s="12"/>
    </row>
    <row r="46" spans="1:20" ht="32.1" customHeight="1">
      <c r="A46" s="463" t="s">
        <v>187</v>
      </c>
      <c r="B46" s="461" t="s">
        <v>1391</v>
      </c>
      <c r="C46" s="461" t="s">
        <v>53</v>
      </c>
      <c r="D46" s="322">
        <v>22</v>
      </c>
      <c r="E46" s="312"/>
      <c r="F46" s="312"/>
      <c r="G46" s="312"/>
      <c r="H46" s="312"/>
      <c r="I46" s="312"/>
      <c r="J46" s="312">
        <v>96.38</v>
      </c>
      <c r="K46" s="312"/>
      <c r="L46" s="312"/>
      <c r="M46" s="312"/>
      <c r="N46" s="312">
        <v>100</v>
      </c>
      <c r="O46" s="312"/>
      <c r="P46" s="312"/>
      <c r="Q46" s="272">
        <f t="shared" si="3"/>
        <v>98.19</v>
      </c>
      <c r="R46" s="242" t="str">
        <f t="shared" si="4"/>
        <v>NO</v>
      </c>
      <c r="S46" s="243" t="str">
        <f t="shared" si="5"/>
        <v>Inviable Sanitariamente</v>
      </c>
      <c r="T46" s="12"/>
    </row>
    <row r="47" spans="1:20" ht="32.1" customHeight="1">
      <c r="A47" s="461" t="s">
        <v>52</v>
      </c>
      <c r="B47" s="455" t="s">
        <v>1392</v>
      </c>
      <c r="C47" s="466" t="s">
        <v>1393</v>
      </c>
      <c r="D47" s="233">
        <v>43</v>
      </c>
      <c r="E47" s="281"/>
      <c r="F47" s="281"/>
      <c r="G47" s="281"/>
      <c r="H47" s="281"/>
      <c r="I47" s="281"/>
      <c r="J47" s="281">
        <v>90.9</v>
      </c>
      <c r="K47" s="281"/>
      <c r="L47" s="281"/>
      <c r="M47" s="281"/>
      <c r="N47" s="281"/>
      <c r="O47" s="281"/>
      <c r="P47" s="281"/>
      <c r="Q47" s="33">
        <f t="shared" si="3"/>
        <v>90.9</v>
      </c>
      <c r="R47" s="242" t="str">
        <f t="shared" si="4"/>
        <v>NO</v>
      </c>
      <c r="S47" s="243" t="str">
        <f t="shared" si="5"/>
        <v>Inviable Sanitariamente</v>
      </c>
      <c r="T47" s="12"/>
    </row>
    <row r="48" spans="1:20" ht="32.1" customHeight="1">
      <c r="A48" s="354" t="s">
        <v>52</v>
      </c>
      <c r="B48" s="259" t="s">
        <v>1394</v>
      </c>
      <c r="C48" s="381" t="s">
        <v>1395</v>
      </c>
      <c r="D48" s="264">
        <v>534</v>
      </c>
      <c r="E48" s="34"/>
      <c r="F48" s="34"/>
      <c r="G48" s="34">
        <v>96.4</v>
      </c>
      <c r="H48" s="34"/>
      <c r="I48" s="34"/>
      <c r="J48" s="34"/>
      <c r="K48" s="34"/>
      <c r="L48" s="34"/>
      <c r="M48" s="34"/>
      <c r="N48" s="34"/>
      <c r="O48" s="34"/>
      <c r="P48" s="34"/>
      <c r="Q48" s="33">
        <f t="shared" si="3"/>
        <v>96.4</v>
      </c>
      <c r="R48" s="242" t="str">
        <f t="shared" si="4"/>
        <v>NO</v>
      </c>
      <c r="S48" s="243" t="str">
        <f t="shared" si="5"/>
        <v>Inviable Sanitariamente</v>
      </c>
      <c r="T48" s="12"/>
    </row>
    <row r="49" spans="1:20" ht="32.1" customHeight="1">
      <c r="A49" s="354" t="s">
        <v>52</v>
      </c>
      <c r="B49" s="259" t="s">
        <v>1396</v>
      </c>
      <c r="C49" s="381" t="s">
        <v>1397</v>
      </c>
      <c r="D49" s="264">
        <v>472</v>
      </c>
      <c r="E49" s="34"/>
      <c r="F49" s="34"/>
      <c r="G49" s="34">
        <v>0</v>
      </c>
      <c r="H49" s="34"/>
      <c r="I49" s="34">
        <v>0</v>
      </c>
      <c r="J49" s="34"/>
      <c r="K49" s="34">
        <v>0</v>
      </c>
      <c r="L49" s="34">
        <v>0</v>
      </c>
      <c r="M49" s="34">
        <v>0</v>
      </c>
      <c r="N49" s="34"/>
      <c r="O49" s="34"/>
      <c r="P49" s="34"/>
      <c r="Q49" s="33">
        <f t="shared" si="3"/>
        <v>0</v>
      </c>
      <c r="R49" s="242" t="str">
        <f t="shared" si="4"/>
        <v>SI</v>
      </c>
      <c r="S49" s="243" t="str">
        <f t="shared" si="5"/>
        <v>Sin Riesgo</v>
      </c>
      <c r="T49" s="12"/>
    </row>
    <row r="50" spans="1:20" ht="32.1" customHeight="1">
      <c r="A50" s="354" t="s">
        <v>52</v>
      </c>
      <c r="B50" s="259" t="s">
        <v>1398</v>
      </c>
      <c r="C50" s="381" t="s">
        <v>1399</v>
      </c>
      <c r="D50" s="264">
        <v>1892</v>
      </c>
      <c r="E50" s="34"/>
      <c r="F50" s="34"/>
      <c r="G50" s="258"/>
      <c r="H50" s="34"/>
      <c r="I50" s="34"/>
      <c r="J50" s="34">
        <v>0</v>
      </c>
      <c r="K50" s="34"/>
      <c r="L50" s="34">
        <v>0</v>
      </c>
      <c r="M50" s="34">
        <v>0</v>
      </c>
      <c r="N50" s="34">
        <v>0</v>
      </c>
      <c r="O50" s="34"/>
      <c r="P50" s="34"/>
      <c r="Q50" s="33">
        <f t="shared" si="3"/>
        <v>0</v>
      </c>
      <c r="R50" s="242" t="str">
        <f t="shared" si="4"/>
        <v>SI</v>
      </c>
      <c r="S50" s="243" t="str">
        <f t="shared" si="5"/>
        <v>Sin Riesgo</v>
      </c>
      <c r="T50" s="12"/>
    </row>
    <row r="51" spans="1:20" ht="32.1" customHeight="1">
      <c r="A51" s="354" t="s">
        <v>52</v>
      </c>
      <c r="B51" s="259" t="s">
        <v>2</v>
      </c>
      <c r="C51" s="381" t="s">
        <v>1400</v>
      </c>
      <c r="D51" s="264">
        <v>97</v>
      </c>
      <c r="E51" s="34"/>
      <c r="F51" s="34"/>
      <c r="G51" s="34"/>
      <c r="H51" s="34"/>
      <c r="I51" s="34"/>
      <c r="J51" s="34">
        <v>100</v>
      </c>
      <c r="K51" s="34"/>
      <c r="L51" s="34"/>
      <c r="M51" s="34"/>
      <c r="N51" s="34"/>
      <c r="O51" s="34"/>
      <c r="P51" s="34"/>
      <c r="Q51" s="33">
        <f t="shared" si="3"/>
        <v>100</v>
      </c>
      <c r="R51" s="242" t="str">
        <f t="shared" si="4"/>
        <v>NO</v>
      </c>
      <c r="S51" s="243" t="str">
        <f t="shared" si="5"/>
        <v>Inviable Sanitariamente</v>
      </c>
      <c r="T51" s="12"/>
    </row>
    <row r="52" spans="1:20" ht="32.1" customHeight="1">
      <c r="A52" s="354" t="s">
        <v>52</v>
      </c>
      <c r="B52" s="259" t="s">
        <v>1401</v>
      </c>
      <c r="C52" s="381" t="s">
        <v>1402</v>
      </c>
      <c r="D52" s="264">
        <v>1057</v>
      </c>
      <c r="E52" s="34">
        <v>0</v>
      </c>
      <c r="F52" s="34"/>
      <c r="G52" s="34">
        <v>0</v>
      </c>
      <c r="H52" s="258"/>
      <c r="I52" s="34">
        <v>54</v>
      </c>
      <c r="J52" s="34"/>
      <c r="K52" s="34"/>
      <c r="L52" s="34"/>
      <c r="M52" s="34"/>
      <c r="N52" s="34"/>
      <c r="O52" s="34"/>
      <c r="P52" s="34"/>
      <c r="Q52" s="33">
        <f t="shared" si="3"/>
        <v>18</v>
      </c>
      <c r="R52" s="242" t="str">
        <f t="shared" si="4"/>
        <v>NO</v>
      </c>
      <c r="S52" s="243" t="str">
        <f t="shared" si="5"/>
        <v>Medio</v>
      </c>
      <c r="T52" s="12"/>
    </row>
    <row r="53" spans="1:20" ht="32.1" customHeight="1">
      <c r="A53" s="354" t="s">
        <v>52</v>
      </c>
      <c r="B53" s="259" t="s">
        <v>1403</v>
      </c>
      <c r="C53" s="381" t="s">
        <v>1404</v>
      </c>
      <c r="D53" s="264">
        <v>1</v>
      </c>
      <c r="E53" s="34"/>
      <c r="F53" s="34"/>
      <c r="G53" s="34"/>
      <c r="H53" s="34"/>
      <c r="I53" s="34">
        <v>63</v>
      </c>
      <c r="J53" s="34"/>
      <c r="K53" s="34">
        <v>97</v>
      </c>
      <c r="L53" s="34"/>
      <c r="M53" s="34">
        <v>67</v>
      </c>
      <c r="N53" s="34"/>
      <c r="O53" s="34"/>
      <c r="P53" s="34"/>
      <c r="Q53" s="33">
        <f t="shared" si="3"/>
        <v>75.666666666666671</v>
      </c>
      <c r="R53" s="242" t="str">
        <f t="shared" si="4"/>
        <v>NO</v>
      </c>
      <c r="S53" s="243" t="str">
        <f t="shared" si="5"/>
        <v>Alto</v>
      </c>
      <c r="T53" s="12"/>
    </row>
    <row r="54" spans="1:20" ht="32.1" customHeight="1">
      <c r="A54" s="354" t="s">
        <v>52</v>
      </c>
      <c r="B54" s="259" t="s">
        <v>1405</v>
      </c>
      <c r="C54" s="381" t="s">
        <v>1406</v>
      </c>
      <c r="D54" s="298">
        <v>78</v>
      </c>
      <c r="E54" s="34"/>
      <c r="F54" s="34"/>
      <c r="G54" s="34"/>
      <c r="H54" s="34">
        <v>66.7</v>
      </c>
      <c r="I54" s="34"/>
      <c r="J54" s="34"/>
      <c r="K54" s="34"/>
      <c r="L54" s="34"/>
      <c r="M54" s="34"/>
      <c r="N54" s="34"/>
      <c r="O54" s="34"/>
      <c r="P54" s="34"/>
      <c r="Q54" s="33">
        <f t="shared" si="3"/>
        <v>66.7</v>
      </c>
      <c r="R54" s="242" t="str">
        <f t="shared" si="4"/>
        <v>NO</v>
      </c>
      <c r="S54" s="243" t="str">
        <f t="shared" si="5"/>
        <v>Alto</v>
      </c>
      <c r="T54" s="12"/>
    </row>
    <row r="55" spans="1:20" ht="32.1" customHeight="1">
      <c r="A55" s="354" t="s">
        <v>52</v>
      </c>
      <c r="B55" s="259" t="s">
        <v>1407</v>
      </c>
      <c r="C55" s="381" t="s">
        <v>1408</v>
      </c>
      <c r="D55" s="264">
        <v>75</v>
      </c>
      <c r="E55" s="34"/>
      <c r="F55" s="34"/>
      <c r="G55" s="34"/>
      <c r="H55" s="34"/>
      <c r="I55" s="34"/>
      <c r="J55" s="34">
        <v>100</v>
      </c>
      <c r="K55" s="34"/>
      <c r="L55" s="34"/>
      <c r="M55" s="34"/>
      <c r="N55" s="34"/>
      <c r="O55" s="34"/>
      <c r="P55" s="34"/>
      <c r="Q55" s="33">
        <f t="shared" si="3"/>
        <v>100</v>
      </c>
      <c r="R55" s="242" t="str">
        <f t="shared" si="4"/>
        <v>NO</v>
      </c>
      <c r="S55" s="243" t="str">
        <f t="shared" si="5"/>
        <v>Inviable Sanitariamente</v>
      </c>
      <c r="T55" s="12"/>
    </row>
    <row r="56" spans="1:20" ht="32.1" customHeight="1">
      <c r="A56" s="354" t="s">
        <v>52</v>
      </c>
      <c r="B56" s="259" t="s">
        <v>1409</v>
      </c>
      <c r="C56" s="381" t="s">
        <v>1410</v>
      </c>
      <c r="D56" s="264">
        <v>351</v>
      </c>
      <c r="E56" s="34"/>
      <c r="F56" s="34"/>
      <c r="G56" s="34">
        <v>0</v>
      </c>
      <c r="H56" s="34"/>
      <c r="I56" s="34">
        <v>0</v>
      </c>
      <c r="J56" s="34"/>
      <c r="K56" s="34"/>
      <c r="L56" s="34"/>
      <c r="M56" s="34"/>
      <c r="N56" s="34"/>
      <c r="O56" s="34"/>
      <c r="P56" s="34"/>
      <c r="Q56" s="33">
        <f t="shared" si="3"/>
        <v>0</v>
      </c>
      <c r="R56" s="242" t="str">
        <f t="shared" si="4"/>
        <v>SI</v>
      </c>
      <c r="S56" s="243" t="str">
        <f t="shared" si="5"/>
        <v>Sin Riesgo</v>
      </c>
      <c r="T56" s="12"/>
    </row>
    <row r="57" spans="1:20" ht="32.1" customHeight="1">
      <c r="A57" s="461" t="s">
        <v>52</v>
      </c>
      <c r="B57" s="455" t="s">
        <v>1411</v>
      </c>
      <c r="C57" s="466" t="s">
        <v>1412</v>
      </c>
      <c r="D57" s="233">
        <v>105</v>
      </c>
      <c r="E57" s="281"/>
      <c r="F57" s="281"/>
      <c r="G57" s="281"/>
      <c r="H57" s="281"/>
      <c r="I57" s="281"/>
      <c r="J57" s="281">
        <v>90.9</v>
      </c>
      <c r="K57" s="281"/>
      <c r="L57" s="281"/>
      <c r="M57" s="281"/>
      <c r="N57" s="281"/>
      <c r="O57" s="281"/>
      <c r="P57" s="281"/>
      <c r="Q57" s="33">
        <f t="shared" si="3"/>
        <v>90.9</v>
      </c>
      <c r="R57" s="242" t="str">
        <f t="shared" si="4"/>
        <v>NO</v>
      </c>
      <c r="S57" s="243" t="str">
        <f t="shared" si="5"/>
        <v>Inviable Sanitariamente</v>
      </c>
      <c r="T57" s="12"/>
    </row>
    <row r="58" spans="1:20" ht="32.1" customHeight="1">
      <c r="A58" s="463" t="s">
        <v>3536</v>
      </c>
      <c r="B58" s="455" t="s">
        <v>1413</v>
      </c>
      <c r="C58" s="466" t="s">
        <v>1414</v>
      </c>
      <c r="D58" s="264">
        <v>74</v>
      </c>
      <c r="E58" s="312"/>
      <c r="F58" s="312"/>
      <c r="G58" s="312"/>
      <c r="H58" s="312"/>
      <c r="I58" s="312"/>
      <c r="J58" s="312">
        <v>97.3</v>
      </c>
      <c r="K58" s="312"/>
      <c r="L58" s="312"/>
      <c r="M58" s="312"/>
      <c r="N58" s="312"/>
      <c r="O58" s="312"/>
      <c r="P58" s="312"/>
      <c r="Q58" s="33">
        <f t="shared" si="3"/>
        <v>97.3</v>
      </c>
      <c r="R58" s="242" t="str">
        <f t="shared" si="4"/>
        <v>NO</v>
      </c>
      <c r="S58" s="243" t="str">
        <f t="shared" si="5"/>
        <v>Inviable Sanitariamente</v>
      </c>
      <c r="T58" s="12"/>
    </row>
    <row r="59" spans="1:20" ht="32.1" customHeight="1">
      <c r="A59" s="463" t="s">
        <v>3536</v>
      </c>
      <c r="B59" s="455" t="s">
        <v>1415</v>
      </c>
      <c r="C59" s="466" t="s">
        <v>1416</v>
      </c>
      <c r="D59" s="298">
        <v>407</v>
      </c>
      <c r="E59" s="312"/>
      <c r="F59" s="312"/>
      <c r="G59" s="312"/>
      <c r="H59" s="312"/>
      <c r="I59" s="312"/>
      <c r="J59" s="312"/>
      <c r="K59" s="312"/>
      <c r="L59" s="312"/>
      <c r="M59" s="312"/>
      <c r="N59" s="312"/>
      <c r="O59" s="312"/>
      <c r="P59" s="312">
        <v>88</v>
      </c>
      <c r="Q59" s="33">
        <f t="shared" si="3"/>
        <v>88</v>
      </c>
      <c r="R59" s="242" t="str">
        <f t="shared" si="4"/>
        <v>NO</v>
      </c>
      <c r="S59" s="243" t="str">
        <f t="shared" si="5"/>
        <v>Inviable Sanitariamente</v>
      </c>
      <c r="T59" s="12"/>
    </row>
    <row r="60" spans="1:20" ht="32.1" customHeight="1">
      <c r="A60" s="463" t="s">
        <v>3536</v>
      </c>
      <c r="B60" s="455" t="s">
        <v>1417</v>
      </c>
      <c r="C60" s="466" t="s">
        <v>1418</v>
      </c>
      <c r="D60" s="264">
        <v>42</v>
      </c>
      <c r="E60" s="312"/>
      <c r="F60" s="312">
        <v>97.35</v>
      </c>
      <c r="G60" s="312"/>
      <c r="H60" s="312"/>
      <c r="I60" s="312"/>
      <c r="J60" s="312"/>
      <c r="K60" s="312"/>
      <c r="L60" s="312"/>
      <c r="M60" s="312"/>
      <c r="N60" s="312"/>
      <c r="O60" s="312"/>
      <c r="P60" s="312"/>
      <c r="Q60" s="33">
        <f t="shared" si="3"/>
        <v>97.35</v>
      </c>
      <c r="R60" s="242" t="str">
        <f t="shared" si="4"/>
        <v>NO</v>
      </c>
      <c r="S60" s="243" t="str">
        <f t="shared" si="5"/>
        <v>Inviable Sanitariamente</v>
      </c>
      <c r="T60" s="12"/>
    </row>
    <row r="61" spans="1:20" ht="32.1" customHeight="1">
      <c r="A61" s="463" t="s">
        <v>3536</v>
      </c>
      <c r="B61" s="455" t="s">
        <v>1419</v>
      </c>
      <c r="C61" s="466" t="s">
        <v>1420</v>
      </c>
      <c r="D61" s="298">
        <v>19</v>
      </c>
      <c r="E61" s="312">
        <v>97.35</v>
      </c>
      <c r="F61" s="312"/>
      <c r="G61" s="312"/>
      <c r="H61" s="312"/>
      <c r="I61" s="312"/>
      <c r="J61" s="312"/>
      <c r="K61" s="312"/>
      <c r="L61" s="312"/>
      <c r="M61" s="312"/>
      <c r="N61" s="312"/>
      <c r="O61" s="312"/>
      <c r="P61" s="312"/>
      <c r="Q61" s="33">
        <f t="shared" si="3"/>
        <v>97.35</v>
      </c>
      <c r="R61" s="242" t="str">
        <f t="shared" si="4"/>
        <v>NO</v>
      </c>
      <c r="S61" s="243" t="str">
        <f t="shared" si="5"/>
        <v>Inviable Sanitariamente</v>
      </c>
      <c r="T61" s="12"/>
    </row>
    <row r="62" spans="1:20" ht="32.1" customHeight="1">
      <c r="A62" s="463" t="s">
        <v>3536</v>
      </c>
      <c r="B62" s="455" t="s">
        <v>1421</v>
      </c>
      <c r="C62" s="466" t="s">
        <v>1422</v>
      </c>
      <c r="D62" s="264">
        <v>42</v>
      </c>
      <c r="E62" s="312"/>
      <c r="F62" s="312"/>
      <c r="G62" s="312"/>
      <c r="H62" s="312"/>
      <c r="I62" s="312"/>
      <c r="J62" s="312">
        <v>26.5</v>
      </c>
      <c r="K62" s="312"/>
      <c r="L62" s="312"/>
      <c r="M62" s="312"/>
      <c r="N62" s="312"/>
      <c r="O62" s="312">
        <v>53.1</v>
      </c>
      <c r="P62" s="312"/>
      <c r="Q62" s="33">
        <f t="shared" si="3"/>
        <v>39.799999999999997</v>
      </c>
      <c r="R62" s="242" t="str">
        <f t="shared" si="4"/>
        <v>NO</v>
      </c>
      <c r="S62" s="243" t="str">
        <f t="shared" si="5"/>
        <v>Alto</v>
      </c>
      <c r="T62" s="12"/>
    </row>
    <row r="63" spans="1:20" ht="32.1" customHeight="1">
      <c r="A63" s="463" t="s">
        <v>3536</v>
      </c>
      <c r="B63" s="455" t="s">
        <v>1423</v>
      </c>
      <c r="C63" s="466" t="s">
        <v>1424</v>
      </c>
      <c r="D63" s="298">
        <v>43</v>
      </c>
      <c r="E63" s="312"/>
      <c r="F63" s="312">
        <v>53.1</v>
      </c>
      <c r="G63" s="312"/>
      <c r="H63" s="312"/>
      <c r="I63" s="312"/>
      <c r="J63" s="312"/>
      <c r="K63" s="312"/>
      <c r="L63" s="312"/>
      <c r="M63" s="312"/>
      <c r="N63" s="312"/>
      <c r="O63" s="312"/>
      <c r="P63" s="312"/>
      <c r="Q63" s="33">
        <f t="shared" si="3"/>
        <v>53.1</v>
      </c>
      <c r="R63" s="242" t="str">
        <f t="shared" si="4"/>
        <v>NO</v>
      </c>
      <c r="S63" s="243" t="str">
        <f t="shared" si="5"/>
        <v>Alto</v>
      </c>
    </row>
    <row r="64" spans="1:20" ht="32.1" customHeight="1">
      <c r="A64" s="463" t="s">
        <v>3536</v>
      </c>
      <c r="B64" s="455" t="s">
        <v>1425</v>
      </c>
      <c r="C64" s="466" t="s">
        <v>1426</v>
      </c>
      <c r="D64" s="264">
        <v>18</v>
      </c>
      <c r="E64" s="312"/>
      <c r="F64" s="312"/>
      <c r="G64" s="312">
        <v>26.55</v>
      </c>
      <c r="H64" s="312"/>
      <c r="I64" s="312"/>
      <c r="J64" s="312"/>
      <c r="K64" s="312"/>
      <c r="L64" s="312"/>
      <c r="M64" s="312"/>
      <c r="N64" s="312"/>
      <c r="O64" s="312"/>
      <c r="P64" s="312"/>
      <c r="Q64" s="33">
        <f t="shared" si="3"/>
        <v>26.55</v>
      </c>
      <c r="R64" s="242" t="str">
        <f t="shared" si="4"/>
        <v>NO</v>
      </c>
      <c r="S64" s="243" t="str">
        <f t="shared" si="5"/>
        <v>Medio</v>
      </c>
    </row>
    <row r="65" spans="1:70" ht="32.1" customHeight="1">
      <c r="A65" s="463" t="s">
        <v>3536</v>
      </c>
      <c r="B65" s="455" t="s">
        <v>1427</v>
      </c>
      <c r="C65" s="466" t="s">
        <v>1428</v>
      </c>
      <c r="D65" s="298">
        <v>45</v>
      </c>
      <c r="E65" s="365"/>
      <c r="F65" s="365"/>
      <c r="G65" s="365"/>
      <c r="H65" s="365"/>
      <c r="I65" s="365"/>
      <c r="J65" s="365"/>
      <c r="K65" s="365"/>
      <c r="L65" s="365"/>
      <c r="M65" s="365"/>
      <c r="N65" s="312"/>
      <c r="O65" s="312"/>
      <c r="P65" s="312">
        <v>88</v>
      </c>
      <c r="Q65" s="33">
        <f t="shared" si="3"/>
        <v>88</v>
      </c>
      <c r="R65" s="242" t="str">
        <f t="shared" si="4"/>
        <v>NO</v>
      </c>
      <c r="S65" s="243" t="str">
        <f t="shared" si="5"/>
        <v>Inviable Sanitariamente</v>
      </c>
    </row>
    <row r="66" spans="1:70" ht="32.1" customHeight="1">
      <c r="A66" s="463" t="s">
        <v>3536</v>
      </c>
      <c r="B66" s="455" t="s">
        <v>1429</v>
      </c>
      <c r="C66" s="466" t="s">
        <v>1430</v>
      </c>
      <c r="D66" s="298">
        <v>24</v>
      </c>
      <c r="E66" s="34"/>
      <c r="F66" s="34"/>
      <c r="G66" s="34"/>
      <c r="H66" s="365"/>
      <c r="I66" s="34"/>
      <c r="J66" s="34"/>
      <c r="K66" s="34"/>
      <c r="L66" s="34"/>
      <c r="M66" s="34"/>
      <c r="N66" s="321"/>
      <c r="O66" s="312"/>
      <c r="P66" s="312">
        <v>88</v>
      </c>
      <c r="Q66" s="33">
        <f t="shared" si="3"/>
        <v>88</v>
      </c>
      <c r="R66" s="242" t="str">
        <f t="shared" si="4"/>
        <v>NO</v>
      </c>
      <c r="S66" s="243" t="str">
        <f t="shared" si="5"/>
        <v>Inviable Sanitariamente</v>
      </c>
    </row>
    <row r="67" spans="1:70" ht="32.1" customHeight="1">
      <c r="A67" s="461" t="s">
        <v>3536</v>
      </c>
      <c r="B67" s="455" t="s">
        <v>1431</v>
      </c>
      <c r="C67" s="466" t="s">
        <v>1432</v>
      </c>
      <c r="D67" s="233">
        <v>18</v>
      </c>
      <c r="E67" s="281"/>
      <c r="F67" s="281"/>
      <c r="G67" s="281"/>
      <c r="H67" s="281"/>
      <c r="I67" s="281"/>
      <c r="J67" s="281"/>
      <c r="K67" s="281"/>
      <c r="L67" s="281"/>
      <c r="M67" s="281"/>
      <c r="N67" s="281"/>
      <c r="O67" s="281">
        <v>62.9</v>
      </c>
      <c r="P67" s="281"/>
      <c r="Q67" s="33">
        <f t="shared" si="3"/>
        <v>62.9</v>
      </c>
      <c r="R67" s="242" t="str">
        <f t="shared" si="4"/>
        <v>NO</v>
      </c>
      <c r="S67" s="243" t="str">
        <f t="shared" si="5"/>
        <v>Alto</v>
      </c>
    </row>
    <row r="68" spans="1:70" s="61" customFormat="1" ht="32.1" customHeight="1">
      <c r="A68" s="463" t="s">
        <v>3536</v>
      </c>
      <c r="B68" s="455" t="s">
        <v>429</v>
      </c>
      <c r="C68" s="466" t="s">
        <v>1433</v>
      </c>
      <c r="D68" s="298">
        <v>25</v>
      </c>
      <c r="E68" s="312"/>
      <c r="F68" s="312"/>
      <c r="G68" s="312"/>
      <c r="H68" s="312"/>
      <c r="I68" s="312"/>
      <c r="J68" s="312"/>
      <c r="K68" s="312">
        <v>26.5</v>
      </c>
      <c r="L68" s="312"/>
      <c r="M68" s="312"/>
      <c r="N68" s="312"/>
      <c r="O68" s="312"/>
      <c r="P68" s="312">
        <v>0</v>
      </c>
      <c r="Q68" s="33">
        <f t="shared" si="3"/>
        <v>13.25</v>
      </c>
      <c r="R68" s="242" t="str">
        <f t="shared" si="4"/>
        <v>NO</v>
      </c>
      <c r="S68" s="243" t="str">
        <f t="shared" si="5"/>
        <v>Bajo</v>
      </c>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row>
    <row r="69" spans="1:70" s="61" customFormat="1" ht="32.1" customHeight="1">
      <c r="A69" s="461" t="s">
        <v>3536</v>
      </c>
      <c r="B69" s="455" t="s">
        <v>1434</v>
      </c>
      <c r="C69" s="466" t="s">
        <v>1435</v>
      </c>
      <c r="D69" s="233">
        <v>30</v>
      </c>
      <c r="E69" s="281"/>
      <c r="F69" s="281"/>
      <c r="G69" s="281"/>
      <c r="H69" s="281"/>
      <c r="I69" s="281"/>
      <c r="J69" s="281"/>
      <c r="K69" s="281">
        <v>38.71</v>
      </c>
      <c r="L69" s="281"/>
      <c r="M69" s="281"/>
      <c r="N69" s="281"/>
      <c r="O69" s="281"/>
      <c r="P69" s="281"/>
      <c r="Q69" s="285">
        <f>AVERAGE(E69:P69)</f>
        <v>38.71</v>
      </c>
      <c r="R69" s="247" t="str">
        <f>IF(Q69&lt;5,"SI","NO")</f>
        <v>NO</v>
      </c>
      <c r="S69" s="243" t="str">
        <f t="shared" si="5"/>
        <v>Alto</v>
      </c>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row>
    <row r="70" spans="1:70" s="61" customFormat="1" ht="32.1" customHeight="1">
      <c r="A70" s="354" t="s">
        <v>3536</v>
      </c>
      <c r="B70" s="259" t="s">
        <v>1436</v>
      </c>
      <c r="C70" s="381" t="s">
        <v>1437</v>
      </c>
      <c r="D70" s="298">
        <v>26</v>
      </c>
      <c r="E70" s="312"/>
      <c r="F70" s="312"/>
      <c r="G70" s="312"/>
      <c r="H70" s="312"/>
      <c r="I70" s="312"/>
      <c r="J70" s="312">
        <v>97.3</v>
      </c>
      <c r="K70" s="312"/>
      <c r="L70" s="312"/>
      <c r="M70" s="312"/>
      <c r="N70" s="312"/>
      <c r="O70" s="312"/>
      <c r="P70" s="312"/>
      <c r="Q70" s="33">
        <f>AVERAGE(E70:P70)</f>
        <v>97.3</v>
      </c>
      <c r="R70" s="247" t="str">
        <f>IF(Q70&lt;5,"SI","NO")</f>
        <v>NO</v>
      </c>
      <c r="S70" s="243" t="str">
        <f t="shared" si="5"/>
        <v>Inviable Sanitariamente</v>
      </c>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row>
    <row r="71" spans="1:70" s="61" customFormat="1" ht="32.1" customHeight="1">
      <c r="A71" s="354" t="s">
        <v>3536</v>
      </c>
      <c r="B71" s="259" t="s">
        <v>1438</v>
      </c>
      <c r="C71" s="381" t="s">
        <v>1439</v>
      </c>
      <c r="D71" s="264">
        <v>42</v>
      </c>
      <c r="E71" s="312"/>
      <c r="F71" s="312"/>
      <c r="G71" s="312"/>
      <c r="H71" s="312"/>
      <c r="I71" s="312"/>
      <c r="J71" s="312"/>
      <c r="K71" s="312"/>
      <c r="L71" s="312"/>
      <c r="M71" s="312"/>
      <c r="N71" s="312"/>
      <c r="O71" s="312"/>
      <c r="P71" s="312">
        <v>24</v>
      </c>
      <c r="Q71" s="33">
        <f>AVERAGE(E71:P71)</f>
        <v>24</v>
      </c>
      <c r="R71" s="247" t="str">
        <f>IF(Q71&lt;5,"SI","NO")</f>
        <v>NO</v>
      </c>
      <c r="S71" s="243" t="str">
        <f t="shared" si="5"/>
        <v>Medio</v>
      </c>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row>
    <row r="72" spans="1:70" s="61" customFormat="1" ht="32.1" customHeight="1">
      <c r="A72" s="354" t="s">
        <v>3536</v>
      </c>
      <c r="B72" s="259" t="s">
        <v>1440</v>
      </c>
      <c r="C72" s="381" t="s">
        <v>1441</v>
      </c>
      <c r="D72" s="264">
        <v>19</v>
      </c>
      <c r="E72" s="312"/>
      <c r="F72" s="312"/>
      <c r="G72" s="312"/>
      <c r="H72" s="312"/>
      <c r="I72" s="312"/>
      <c r="J72" s="312">
        <v>97.3</v>
      </c>
      <c r="K72" s="312"/>
      <c r="L72" s="312"/>
      <c r="M72" s="312"/>
      <c r="N72" s="312"/>
      <c r="O72" s="312"/>
      <c r="P72" s="312"/>
      <c r="Q72" s="286">
        <f>AVERAGE(E72:P72)</f>
        <v>97.3</v>
      </c>
      <c r="R72" s="247" t="str">
        <f>IF(Q72&lt;5,"SI","NO")</f>
        <v>NO</v>
      </c>
      <c r="S72" s="243" t="str">
        <f t="shared" si="5"/>
        <v>Inviable Sanitariamente</v>
      </c>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row>
    <row r="73" spans="1:70" s="61" customFormat="1" ht="32.1" customHeight="1">
      <c r="A73" s="354" t="s">
        <v>3536</v>
      </c>
      <c r="B73" s="259" t="s">
        <v>3973</v>
      </c>
      <c r="C73" s="381" t="s">
        <v>3974</v>
      </c>
      <c r="D73" s="264">
        <v>18</v>
      </c>
      <c r="E73" s="312"/>
      <c r="F73" s="312">
        <v>0</v>
      </c>
      <c r="G73" s="312"/>
      <c r="H73" s="312"/>
      <c r="I73" s="312"/>
      <c r="J73" s="312"/>
      <c r="K73" s="312"/>
      <c r="L73" s="312"/>
      <c r="M73" s="312"/>
      <c r="N73" s="312"/>
      <c r="O73" s="312"/>
      <c r="P73" s="312"/>
      <c r="Q73" s="327">
        <f t="shared" ref="Q73:Q79" si="6">AVERAGE(E73:P73)</f>
        <v>0</v>
      </c>
      <c r="R73" s="242" t="str">
        <f t="shared" ref="R73:R79" si="7">IF(Q73&lt;5,"SI","NO")</f>
        <v>SI</v>
      </c>
      <c r="S73" s="243" t="str">
        <f t="shared" si="5"/>
        <v>Sin Riesgo</v>
      </c>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row>
    <row r="74" spans="1:70" s="61" customFormat="1" ht="32.1" customHeight="1">
      <c r="A74" s="354" t="s">
        <v>3536</v>
      </c>
      <c r="B74" s="431" t="s">
        <v>4053</v>
      </c>
      <c r="C74" s="431" t="s">
        <v>4054</v>
      </c>
      <c r="D74" s="315">
        <v>28</v>
      </c>
      <c r="E74" s="312"/>
      <c r="F74" s="312"/>
      <c r="G74" s="312"/>
      <c r="H74" s="312"/>
      <c r="I74" s="312"/>
      <c r="J74" s="312"/>
      <c r="K74" s="312">
        <v>0</v>
      </c>
      <c r="L74" s="312"/>
      <c r="M74" s="312"/>
      <c r="N74" s="312"/>
      <c r="O74" s="312">
        <v>0</v>
      </c>
      <c r="P74" s="312"/>
      <c r="Q74" s="327">
        <f t="shared" si="6"/>
        <v>0</v>
      </c>
      <c r="R74" s="242" t="str">
        <f t="shared" si="7"/>
        <v>SI</v>
      </c>
      <c r="S74" s="243" t="str">
        <f t="shared" si="5"/>
        <v>Sin Riesgo</v>
      </c>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row>
    <row r="75" spans="1:70" s="61" customFormat="1" ht="32.1" customHeight="1">
      <c r="A75" s="354" t="s">
        <v>3536</v>
      </c>
      <c r="B75" s="431" t="s">
        <v>4055</v>
      </c>
      <c r="C75" s="431" t="s">
        <v>4056</v>
      </c>
      <c r="D75" s="315">
        <v>325</v>
      </c>
      <c r="E75" s="312"/>
      <c r="F75" s="312"/>
      <c r="G75" s="312"/>
      <c r="H75" s="312"/>
      <c r="I75" s="312"/>
      <c r="J75" s="312">
        <v>0</v>
      </c>
      <c r="K75" s="312"/>
      <c r="L75" s="312">
        <v>0</v>
      </c>
      <c r="M75" s="312"/>
      <c r="N75" s="312"/>
      <c r="O75" s="312"/>
      <c r="P75" s="312">
        <v>0</v>
      </c>
      <c r="Q75" s="327">
        <f t="shared" si="6"/>
        <v>0</v>
      </c>
      <c r="R75" s="242" t="str">
        <f t="shared" si="7"/>
        <v>SI</v>
      </c>
      <c r="S75" s="243" t="str">
        <f t="shared" si="5"/>
        <v>Sin Riesgo</v>
      </c>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row>
    <row r="76" spans="1:70" s="61" customFormat="1" ht="32.1" customHeight="1">
      <c r="A76" s="354" t="s">
        <v>3536</v>
      </c>
      <c r="B76" s="431" t="s">
        <v>4057</v>
      </c>
      <c r="C76" s="431" t="s">
        <v>4058</v>
      </c>
      <c r="D76" s="315">
        <v>51</v>
      </c>
      <c r="E76" s="312"/>
      <c r="F76" s="312"/>
      <c r="G76" s="312"/>
      <c r="H76" s="312"/>
      <c r="I76" s="312">
        <v>0</v>
      </c>
      <c r="J76" s="312"/>
      <c r="K76" s="312"/>
      <c r="L76" s="312"/>
      <c r="M76" s="312"/>
      <c r="N76" s="312"/>
      <c r="O76" s="312">
        <v>0</v>
      </c>
      <c r="P76" s="312">
        <v>0</v>
      </c>
      <c r="Q76" s="327">
        <f t="shared" si="6"/>
        <v>0</v>
      </c>
      <c r="R76" s="242" t="str">
        <f t="shared" si="7"/>
        <v>SI</v>
      </c>
      <c r="S76" s="243" t="str">
        <f t="shared" si="5"/>
        <v>Sin Riesgo</v>
      </c>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row>
    <row r="77" spans="1:70" s="61" customFormat="1" ht="32.1" customHeight="1">
      <c r="A77" s="354" t="s">
        <v>3536</v>
      </c>
      <c r="B77" s="431" t="s">
        <v>4059</v>
      </c>
      <c r="C77" s="431" t="s">
        <v>4060</v>
      </c>
      <c r="D77" s="315">
        <v>30</v>
      </c>
      <c r="E77" s="312"/>
      <c r="F77" s="312"/>
      <c r="G77" s="312"/>
      <c r="H77" s="312"/>
      <c r="I77" s="312"/>
      <c r="J77" s="312">
        <v>0</v>
      </c>
      <c r="K77" s="312"/>
      <c r="L77" s="312"/>
      <c r="M77" s="312"/>
      <c r="N77" s="312"/>
      <c r="O77" s="312"/>
      <c r="P77" s="312">
        <v>0</v>
      </c>
      <c r="Q77" s="327">
        <f t="shared" si="6"/>
        <v>0</v>
      </c>
      <c r="R77" s="242" t="str">
        <f t="shared" si="7"/>
        <v>SI</v>
      </c>
      <c r="S77" s="243" t="str">
        <f t="shared" si="5"/>
        <v>Sin Riesgo</v>
      </c>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row>
    <row r="78" spans="1:70" s="61" customFormat="1" ht="32.1" customHeight="1">
      <c r="A78" s="354" t="s">
        <v>3536</v>
      </c>
      <c r="B78" s="431" t="s">
        <v>4061</v>
      </c>
      <c r="C78" s="431" t="s">
        <v>4062</v>
      </c>
      <c r="D78" s="315">
        <v>75</v>
      </c>
      <c r="E78" s="312"/>
      <c r="F78" s="312"/>
      <c r="G78" s="312"/>
      <c r="H78" s="312"/>
      <c r="I78" s="312">
        <v>0</v>
      </c>
      <c r="J78" s="312"/>
      <c r="K78" s="312"/>
      <c r="L78" s="312"/>
      <c r="M78" s="312"/>
      <c r="N78" s="312"/>
      <c r="O78" s="312">
        <v>0</v>
      </c>
      <c r="P78" s="312">
        <v>0</v>
      </c>
      <c r="Q78" s="327">
        <f t="shared" si="6"/>
        <v>0</v>
      </c>
      <c r="R78" s="242" t="str">
        <f t="shared" si="7"/>
        <v>SI</v>
      </c>
      <c r="S78" s="243" t="str">
        <f t="shared" si="5"/>
        <v>Sin Riesgo</v>
      </c>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row>
    <row r="79" spans="1:70" s="61" customFormat="1" ht="32.1" customHeight="1">
      <c r="A79" s="354" t="s">
        <v>3536</v>
      </c>
      <c r="B79" s="431" t="s">
        <v>4063</v>
      </c>
      <c r="C79" s="431" t="s">
        <v>4064</v>
      </c>
      <c r="D79" s="315">
        <v>60</v>
      </c>
      <c r="E79" s="312"/>
      <c r="F79" s="312"/>
      <c r="G79" s="312"/>
      <c r="H79" s="312"/>
      <c r="I79" s="312"/>
      <c r="J79" s="312"/>
      <c r="K79" s="312"/>
      <c r="L79" s="312"/>
      <c r="M79" s="312"/>
      <c r="N79" s="312"/>
      <c r="O79" s="312"/>
      <c r="P79" s="312">
        <v>0</v>
      </c>
      <c r="Q79" s="327">
        <f t="shared" si="6"/>
        <v>0</v>
      </c>
      <c r="R79" s="242" t="str">
        <f t="shared" si="7"/>
        <v>SI</v>
      </c>
      <c r="S79" s="243" t="str">
        <f t="shared" si="5"/>
        <v>Sin Riesgo</v>
      </c>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row>
    <row r="80" spans="1:70" s="61" customFormat="1" ht="32.1" customHeight="1">
      <c r="A80" s="22"/>
      <c r="B80" s="10"/>
      <c r="C80" s="10"/>
      <c r="D80" s="10"/>
      <c r="E80" s="9"/>
      <c r="F80" s="9"/>
      <c r="G80" s="9"/>
      <c r="H80" s="9"/>
      <c r="I80" s="9"/>
      <c r="J80" s="9"/>
      <c r="K80" s="9"/>
      <c r="L80" s="9"/>
      <c r="M80" s="9"/>
      <c r="N80" s="9"/>
      <c r="O80" s="9"/>
      <c r="P80" s="9"/>
      <c r="Q80" s="106"/>
      <c r="R80" s="107"/>
      <c r="S80" s="108"/>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row>
    <row r="81" spans="1:70" s="61" customFormat="1" ht="32.1" customHeight="1">
      <c r="A81" s="200" t="s">
        <v>3656</v>
      </c>
      <c r="B81" s="200" t="s">
        <v>3699</v>
      </c>
      <c r="C81" s="608"/>
      <c r="D81" s="609"/>
      <c r="E81" s="609"/>
      <c r="F81" s="609"/>
      <c r="G81" s="609"/>
      <c r="H81" s="609"/>
      <c r="I81" s="609"/>
      <c r="J81" s="609"/>
      <c r="K81" s="609"/>
      <c r="L81" s="609"/>
      <c r="M81" s="609"/>
      <c r="N81" s="609"/>
      <c r="O81" s="609"/>
      <c r="P81" s="609"/>
      <c r="Q81" s="609"/>
      <c r="R81" s="609"/>
      <c r="S81" s="60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row>
    <row r="82" spans="1:70" s="61" customFormat="1" ht="32.1" customHeight="1">
      <c r="A82" s="204" t="s">
        <v>3617</v>
      </c>
      <c r="B82" s="205">
        <f>COUNTIF(E11:P79,"&lt;=5")</f>
        <v>47</v>
      </c>
      <c r="C82" s="608"/>
      <c r="D82" s="609"/>
      <c r="E82" s="609"/>
      <c r="F82" s="609"/>
      <c r="G82" s="609"/>
      <c r="H82" s="609"/>
      <c r="I82" s="609"/>
      <c r="J82" s="609"/>
      <c r="K82" s="609"/>
      <c r="L82" s="609"/>
      <c r="M82" s="609"/>
      <c r="N82" s="609"/>
      <c r="O82" s="609"/>
      <c r="P82" s="609"/>
      <c r="Q82" s="609"/>
      <c r="R82" s="609"/>
      <c r="S82" s="60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row>
    <row r="83" spans="1:70" s="61" customFormat="1" ht="32.1" customHeight="1">
      <c r="A83" s="191" t="s">
        <v>3618</v>
      </c>
      <c r="B83" s="202">
        <f>COUNTIFS(E11:P79,"&gt;5",E11:P79,"&lt;=14")</f>
        <v>0</v>
      </c>
      <c r="C83" s="608"/>
      <c r="D83" s="609"/>
      <c r="E83" s="609"/>
      <c r="F83" s="609"/>
      <c r="G83" s="609"/>
      <c r="H83" s="609"/>
      <c r="I83" s="609"/>
      <c r="J83" s="609"/>
      <c r="K83" s="609"/>
      <c r="L83" s="609"/>
      <c r="M83" s="609"/>
      <c r="N83" s="609"/>
      <c r="O83" s="609"/>
      <c r="P83" s="609"/>
      <c r="Q83" s="609"/>
      <c r="R83" s="609"/>
      <c r="S83" s="60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row>
    <row r="84" spans="1:70" s="61" customFormat="1" ht="32.1" customHeight="1">
      <c r="A84" s="192" t="s">
        <v>3619</v>
      </c>
      <c r="B84" s="201">
        <f>COUNTIFS(E11:P79,"&gt;14",E11:P79,"&lt;=35")</f>
        <v>9</v>
      </c>
      <c r="C84" s="608"/>
      <c r="D84" s="609"/>
      <c r="E84" s="609"/>
      <c r="F84" s="609"/>
      <c r="G84" s="609"/>
      <c r="H84" s="609"/>
      <c r="I84" s="609"/>
      <c r="J84" s="609"/>
      <c r="K84" s="609"/>
      <c r="L84" s="609"/>
      <c r="M84" s="609"/>
      <c r="N84" s="609"/>
      <c r="O84" s="609"/>
      <c r="P84" s="609"/>
      <c r="Q84" s="609"/>
      <c r="R84" s="609"/>
      <c r="S84" s="60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row>
    <row r="85" spans="1:70" s="61" customFormat="1" ht="32.1" customHeight="1">
      <c r="A85" s="193" t="s">
        <v>3620</v>
      </c>
      <c r="B85" s="201">
        <f>COUNTIFS(E11:P79,"&gt;35",E11:P79,"&lt;=80")</f>
        <v>14</v>
      </c>
      <c r="C85" s="397"/>
      <c r="D85" s="10"/>
      <c r="E85" s="9"/>
      <c r="F85" s="9"/>
      <c r="G85" s="9"/>
      <c r="H85" s="9"/>
      <c r="I85" s="9"/>
      <c r="J85" s="9"/>
      <c r="K85" s="9"/>
      <c r="L85" s="9"/>
      <c r="M85" s="9"/>
      <c r="N85" s="9"/>
      <c r="O85" s="9"/>
      <c r="P85" s="9"/>
      <c r="Q85" s="64"/>
      <c r="R85" s="107"/>
      <c r="S85" s="10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row>
    <row r="86" spans="1:70" ht="36.75" customHeight="1">
      <c r="A86" s="194" t="s">
        <v>3621</v>
      </c>
      <c r="B86" s="201">
        <f>COUNTIFS(E11:P79,"&gt;80",E11:P79,"&lt;=100")</f>
        <v>33</v>
      </c>
    </row>
    <row r="87" spans="1:70" ht="30.75" customHeight="1">
      <c r="A87" s="213" t="s">
        <v>3622</v>
      </c>
      <c r="B87" s="214">
        <f>COUNT(E11:P79)</f>
        <v>103</v>
      </c>
    </row>
    <row r="88" spans="1:70" ht="36.75" customHeight="1">
      <c r="A88" s="197" t="s">
        <v>3624</v>
      </c>
      <c r="B88" s="199">
        <f>B87-B82</f>
        <v>56</v>
      </c>
    </row>
  </sheetData>
  <autoFilter ref="A10:BR79" xr:uid="{00000000-0009-0000-0000-000006000000}">
    <sortState ref="A12:BR79">
      <sortCondition ref="A10:A79"/>
    </sortState>
  </autoFilter>
  <customSheetViews>
    <customSheetView guid="{45C8AF51-29EC-46A5-AB7F-1F0634E55D82}" scale="60" showPageBreaks="1">
      <pane xSplit="2.2000000000000002" ySplit="7" topLeftCell="D51" activePane="bottomRight" state="frozenSplit"/>
      <selection pane="bottomRight" activeCell="A79" sqref="A59:A79"/>
      <pageMargins left="0.28999999999999998" right="0.2" top="0.6692913385826772" bottom="0.9055118110236221" header="0.43" footer="0.59055118110236227"/>
      <printOptions horizontalCentered="1"/>
      <pageSetup paperSize="14" scale="75" orientation="landscape" r:id="rId1"/>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FCC3B493-4306-43B2-9C73-76324485DD47}" scale="60" showPageBreaks="1">
      <pane xSplit="3" ySplit="7" topLeftCell="G8" activePane="bottomRight" state="frozenSplit"/>
      <selection pane="bottomRight" activeCell="A43" sqref="A43:S44"/>
      <pageMargins left="0.28999999999999998" right="0.2" top="0.6692913385826772" bottom="0.9055118110236221" header="0.43" footer="0.59055118110236227"/>
      <printOptions horizontalCentered="1"/>
      <pageSetup paperSize="14" scale="75" orientation="landscape" r:id="rId2"/>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AEDE1BDB-8710-4CDA-8488-31F49D423ACE}" scale="60" showPageBreaks="1">
      <pane xSplit="3" ySplit="7" topLeftCell="S68" activePane="bottomRight" state="frozenSplit"/>
      <selection pane="bottomRight" activeCell="S92" sqref="S92"/>
      <pageMargins left="0.28999999999999998" right="0.2" top="0.6692913385826772" bottom="0.9055118110236221" header="0.43" footer="0.59055118110236227"/>
      <printOptions horizontalCentered="1"/>
      <pageSetup paperSize="14" scale="75" orientation="landscape" r:id="rId3"/>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75DD7674-E7DE-4BB1-A36D-76AA33452CB3}" scale="60" showPageBreaks="1" showAutoFilter="1">
      <pane xSplit="3" ySplit="7" topLeftCell="D8" activePane="bottomRight" state="frozenSplit"/>
      <selection pane="bottomRight" activeCell="M74" sqref="M74"/>
      <pageMargins left="0.28999999999999998" right="0.2" top="0.6692913385826772" bottom="0.9055118110236221" header="0.43" footer="0.59055118110236227"/>
      <printOptions horizontalCentered="1"/>
      <pageSetup paperSize="14" scale="75" orientation="landscape" r:id="rId4"/>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0:BR79" xr:uid="{00000000-0000-0000-0000-000000000000}">
        <sortState ref="A12:BR79">
          <sortCondition ref="A10:A79"/>
        </sortState>
      </autoFilter>
    </customSheetView>
  </customSheetViews>
  <mergeCells count="21">
    <mergeCell ref="H5:J6"/>
    <mergeCell ref="K5:M6"/>
    <mergeCell ref="N5:P6"/>
    <mergeCell ref="Q5:R6"/>
    <mergeCell ref="S5:S6"/>
    <mergeCell ref="B1:D1"/>
    <mergeCell ref="B2:D2"/>
    <mergeCell ref="B3:D3"/>
    <mergeCell ref="E5:G6"/>
    <mergeCell ref="B5:C6"/>
    <mergeCell ref="C83:S84"/>
    <mergeCell ref="S9:S10"/>
    <mergeCell ref="C9:C10"/>
    <mergeCell ref="R9:R10"/>
    <mergeCell ref="Q9:Q10"/>
    <mergeCell ref="E9:P9"/>
    <mergeCell ref="A7:B7"/>
    <mergeCell ref="C81:S82"/>
    <mergeCell ref="D9:D10"/>
    <mergeCell ref="A9:A10"/>
    <mergeCell ref="B9:B10"/>
  </mergeCells>
  <phoneticPr fontId="2" type="noConversion"/>
  <conditionalFormatting sqref="E15:P19 E45:P45 Q24 E47:P47 E57:P57 E69:P69 E25:Q42 E67:Q67 Q44:Q66 Q12:Q22">
    <cfRule type="containsBlanks" dxfId="3570" priority="1062" stopIfTrue="1">
      <formula>LEN(TRIM(E12))=0</formula>
    </cfRule>
    <cfRule type="cellIs" dxfId="3569" priority="1063" stopIfTrue="1" operator="between">
      <formula>80.1</formula>
      <formula>100</formula>
    </cfRule>
    <cfRule type="cellIs" dxfId="3568" priority="1064" stopIfTrue="1" operator="between">
      <formula>35.1</formula>
      <formula>80</formula>
    </cfRule>
    <cfRule type="cellIs" dxfId="3567" priority="1065" stopIfTrue="1" operator="between">
      <formula>14.1</formula>
      <formula>35</formula>
    </cfRule>
    <cfRule type="cellIs" dxfId="3566" priority="1066" stopIfTrue="1" operator="between">
      <formula>5.1</formula>
      <formula>14</formula>
    </cfRule>
    <cfRule type="cellIs" dxfId="3565" priority="1067" stopIfTrue="1" operator="between">
      <formula>0</formula>
      <formula>5</formula>
    </cfRule>
    <cfRule type="containsBlanks" dxfId="3564" priority="1068" stopIfTrue="1">
      <formula>LEN(TRIM(E12))=0</formula>
    </cfRule>
  </conditionalFormatting>
  <conditionalFormatting sqref="J40">
    <cfRule type="containsBlanks" dxfId="3563" priority="853" stopIfTrue="1">
      <formula>LEN(TRIM(J40))=0</formula>
    </cfRule>
    <cfRule type="cellIs" dxfId="3562" priority="854" stopIfTrue="1" operator="between">
      <formula>79.1</formula>
      <formula>100</formula>
    </cfRule>
    <cfRule type="cellIs" dxfId="3561" priority="855" stopIfTrue="1" operator="between">
      <formula>34.1</formula>
      <formula>79</formula>
    </cfRule>
    <cfRule type="cellIs" dxfId="3560" priority="856" stopIfTrue="1" operator="between">
      <formula>13.1</formula>
      <formula>34</formula>
    </cfRule>
    <cfRule type="cellIs" dxfId="3559" priority="857" stopIfTrue="1" operator="between">
      <formula>5.1</formula>
      <formula>13</formula>
    </cfRule>
    <cfRule type="cellIs" dxfId="3558" priority="858" stopIfTrue="1" operator="between">
      <formula>0</formula>
      <formula>5</formula>
    </cfRule>
    <cfRule type="containsBlanks" dxfId="3557" priority="859" stopIfTrue="1">
      <formula>LEN(TRIM(J40))=0</formula>
    </cfRule>
  </conditionalFormatting>
  <conditionalFormatting sqref="L47:P47">
    <cfRule type="containsBlanks" dxfId="3556" priority="636" stopIfTrue="1">
      <formula>LEN(TRIM(L47))=0</formula>
    </cfRule>
    <cfRule type="cellIs" dxfId="3555" priority="637" stopIfTrue="1" operator="between">
      <formula>79.1</formula>
      <formula>100</formula>
    </cfRule>
    <cfRule type="cellIs" dxfId="3554" priority="638" stopIfTrue="1" operator="between">
      <formula>34.1</formula>
      <formula>79</formula>
    </cfRule>
    <cfRule type="cellIs" dxfId="3553" priority="639" stopIfTrue="1" operator="between">
      <formula>13.1</formula>
      <formula>34</formula>
    </cfRule>
    <cfRule type="cellIs" dxfId="3552" priority="640" stopIfTrue="1" operator="between">
      <formula>5.1</formula>
      <formula>13</formula>
    </cfRule>
    <cfRule type="cellIs" dxfId="3551" priority="641" stopIfTrue="1" operator="between">
      <formula>0</formula>
      <formula>5</formula>
    </cfRule>
    <cfRule type="containsBlanks" dxfId="3550" priority="642" stopIfTrue="1">
      <formula>LEN(TRIM(L47))=0</formula>
    </cfRule>
  </conditionalFormatting>
  <conditionalFormatting sqref="K57:P57 P67">
    <cfRule type="containsBlanks" dxfId="3549" priority="783" stopIfTrue="1">
      <formula>LEN(TRIM(K57))=0</formula>
    </cfRule>
    <cfRule type="cellIs" dxfId="3548" priority="784" stopIfTrue="1" operator="between">
      <formula>79.1</formula>
      <formula>100</formula>
    </cfRule>
    <cfRule type="cellIs" dxfId="3547" priority="785" stopIfTrue="1" operator="between">
      <formula>34.1</formula>
      <formula>79</formula>
    </cfRule>
    <cfRule type="cellIs" dxfId="3546" priority="786" stopIfTrue="1" operator="between">
      <formula>13.1</formula>
      <formula>34</formula>
    </cfRule>
    <cfRule type="cellIs" dxfId="3545" priority="787" stopIfTrue="1" operator="between">
      <formula>5.1</formula>
      <formula>13</formula>
    </cfRule>
    <cfRule type="cellIs" dxfId="3544" priority="788" stopIfTrue="1" operator="between">
      <formula>0</formula>
      <formula>5</formula>
    </cfRule>
    <cfRule type="containsBlanks" dxfId="3543" priority="789" stopIfTrue="1">
      <formula>LEN(TRIM(K57))=0</formula>
    </cfRule>
  </conditionalFormatting>
  <conditionalFormatting sqref="K40:P40">
    <cfRule type="containsBlanks" dxfId="3542" priority="643" stopIfTrue="1">
      <formula>LEN(TRIM(K40))=0</formula>
    </cfRule>
    <cfRule type="cellIs" dxfId="3541" priority="644" stopIfTrue="1" operator="between">
      <formula>79.1</formula>
      <formula>100</formula>
    </cfRule>
    <cfRule type="cellIs" dxfId="3540" priority="645" stopIfTrue="1" operator="between">
      <formula>34.1</formula>
      <formula>79</formula>
    </cfRule>
    <cfRule type="cellIs" dxfId="3539" priority="646" stopIfTrue="1" operator="between">
      <formula>13.1</formula>
      <formula>34</formula>
    </cfRule>
    <cfRule type="cellIs" dxfId="3538" priority="647" stopIfTrue="1" operator="between">
      <formula>5.1</formula>
      <formula>13</formula>
    </cfRule>
    <cfRule type="cellIs" dxfId="3537" priority="648" stopIfTrue="1" operator="between">
      <formula>0</formula>
      <formula>5</formula>
    </cfRule>
    <cfRule type="containsBlanks" dxfId="3536" priority="649" stopIfTrue="1">
      <formula>LEN(TRIM(K40))=0</formula>
    </cfRule>
  </conditionalFormatting>
  <conditionalFormatting sqref="K41:P41">
    <cfRule type="containsBlanks" dxfId="3535" priority="629" stopIfTrue="1">
      <formula>LEN(TRIM(K41))=0</formula>
    </cfRule>
    <cfRule type="cellIs" dxfId="3534" priority="630" stopIfTrue="1" operator="between">
      <formula>79.1</formula>
      <formula>100</formula>
    </cfRule>
    <cfRule type="cellIs" dxfId="3533" priority="631" stopIfTrue="1" operator="between">
      <formula>34.1</formula>
      <formula>79</formula>
    </cfRule>
    <cfRule type="cellIs" dxfId="3532" priority="632" stopIfTrue="1" operator="between">
      <formula>13.1</formula>
      <formula>34</formula>
    </cfRule>
    <cfRule type="cellIs" dxfId="3531" priority="633" stopIfTrue="1" operator="between">
      <formula>5.1</formula>
      <formula>13</formula>
    </cfRule>
    <cfRule type="cellIs" dxfId="3530" priority="634" stopIfTrue="1" operator="between">
      <formula>0</formula>
      <formula>5</formula>
    </cfRule>
    <cfRule type="containsBlanks" dxfId="3529" priority="635" stopIfTrue="1">
      <formula>LEN(TRIM(K41))=0</formula>
    </cfRule>
  </conditionalFormatting>
  <conditionalFormatting sqref="R24:R68 R12:R22">
    <cfRule type="cellIs" dxfId="3528" priority="509" stopIfTrue="1" operator="equal">
      <formula>"NO"</formula>
    </cfRule>
  </conditionalFormatting>
  <conditionalFormatting sqref="E36:K36">
    <cfRule type="containsBlanks" dxfId="3527" priority="489" stopIfTrue="1">
      <formula>LEN(TRIM(E36))=0</formula>
    </cfRule>
    <cfRule type="cellIs" dxfId="3526" priority="490" stopIfTrue="1" operator="between">
      <formula>80.1</formula>
      <formula>100</formula>
    </cfRule>
    <cfRule type="cellIs" dxfId="3525" priority="491" stopIfTrue="1" operator="between">
      <formula>35.1</formula>
      <formula>80</formula>
    </cfRule>
    <cfRule type="cellIs" dxfId="3524" priority="492" stopIfTrue="1" operator="between">
      <formula>14.1</formula>
      <formula>35</formula>
    </cfRule>
    <cfRule type="cellIs" dxfId="3523" priority="493" stopIfTrue="1" operator="between">
      <formula>5.1</formula>
      <formula>14</formula>
    </cfRule>
    <cfRule type="cellIs" dxfId="3522" priority="494" stopIfTrue="1" operator="between">
      <formula>0</formula>
      <formula>5</formula>
    </cfRule>
    <cfRule type="containsBlanks" dxfId="3521" priority="495" stopIfTrue="1">
      <formula>LEN(TRIM(E36))=0</formula>
    </cfRule>
  </conditionalFormatting>
  <conditionalFormatting sqref="E32:K32">
    <cfRule type="containsBlanks" dxfId="3520" priority="482" stopIfTrue="1">
      <formula>LEN(TRIM(E32))=0</formula>
    </cfRule>
    <cfRule type="cellIs" dxfId="3519" priority="483" stopIfTrue="1" operator="between">
      <formula>80.1</formula>
      <formula>100</formula>
    </cfRule>
    <cfRule type="cellIs" dxfId="3518" priority="484" stopIfTrue="1" operator="between">
      <formula>35.1</formula>
      <formula>80</formula>
    </cfRule>
    <cfRule type="cellIs" dxfId="3517" priority="485" stopIfTrue="1" operator="between">
      <formula>14.1</formula>
      <formula>35</formula>
    </cfRule>
    <cfRule type="cellIs" dxfId="3516" priority="486" stopIfTrue="1" operator="between">
      <formula>5.1</formula>
      <formula>14</formula>
    </cfRule>
    <cfRule type="cellIs" dxfId="3515" priority="487" stopIfTrue="1" operator="between">
      <formula>0</formula>
      <formula>5</formula>
    </cfRule>
    <cfRule type="containsBlanks" dxfId="3514" priority="488" stopIfTrue="1">
      <formula>LEN(TRIM(E32))=0</formula>
    </cfRule>
  </conditionalFormatting>
  <conditionalFormatting sqref="E33:K33">
    <cfRule type="containsBlanks" dxfId="3513" priority="475" stopIfTrue="1">
      <formula>LEN(TRIM(E33))=0</formula>
    </cfRule>
    <cfRule type="cellIs" dxfId="3512" priority="476" stopIfTrue="1" operator="between">
      <formula>80.1</formula>
      <formula>100</formula>
    </cfRule>
    <cfRule type="cellIs" dxfId="3511" priority="477" stopIfTrue="1" operator="between">
      <formula>35.1</formula>
      <formula>80</formula>
    </cfRule>
    <cfRule type="cellIs" dxfId="3510" priority="478" stopIfTrue="1" operator="between">
      <formula>14.1</formula>
      <formula>35</formula>
    </cfRule>
    <cfRule type="cellIs" dxfId="3509" priority="479" stopIfTrue="1" operator="between">
      <formula>5.1</formula>
      <formula>14</formula>
    </cfRule>
    <cfRule type="cellIs" dxfId="3508" priority="480" stopIfTrue="1" operator="between">
      <formula>0</formula>
      <formula>5</formula>
    </cfRule>
    <cfRule type="containsBlanks" dxfId="3507" priority="481" stopIfTrue="1">
      <formula>LEN(TRIM(E33))=0</formula>
    </cfRule>
  </conditionalFormatting>
  <conditionalFormatting sqref="E35:K35">
    <cfRule type="containsBlanks" dxfId="3506" priority="468" stopIfTrue="1">
      <formula>LEN(TRIM(E35))=0</formula>
    </cfRule>
    <cfRule type="cellIs" dxfId="3505" priority="469" stopIfTrue="1" operator="between">
      <formula>80.1</formula>
      <formula>100</formula>
    </cfRule>
    <cfRule type="cellIs" dxfId="3504" priority="470" stopIfTrue="1" operator="between">
      <formula>35.1</formula>
      <formula>80</formula>
    </cfRule>
    <cfRule type="cellIs" dxfId="3503" priority="471" stopIfTrue="1" operator="between">
      <formula>14.1</formula>
      <formula>35</formula>
    </cfRule>
    <cfRule type="cellIs" dxfId="3502" priority="472" stopIfTrue="1" operator="between">
      <formula>5.1</formula>
      <formula>14</formula>
    </cfRule>
    <cfRule type="cellIs" dxfId="3501" priority="473" stopIfTrue="1" operator="between">
      <formula>0</formula>
      <formula>5</formula>
    </cfRule>
    <cfRule type="containsBlanks" dxfId="3500" priority="474" stopIfTrue="1">
      <formula>LEN(TRIM(E35))=0</formula>
    </cfRule>
  </conditionalFormatting>
  <conditionalFormatting sqref="E34:L34">
    <cfRule type="containsBlanks" dxfId="3499" priority="461" stopIfTrue="1">
      <formula>LEN(TRIM(E34))=0</formula>
    </cfRule>
    <cfRule type="cellIs" dxfId="3498" priority="462" stopIfTrue="1" operator="between">
      <formula>80.1</formula>
      <formula>100</formula>
    </cfRule>
    <cfRule type="cellIs" dxfId="3497" priority="463" stopIfTrue="1" operator="between">
      <formula>35.1</formula>
      <formula>80</formula>
    </cfRule>
    <cfRule type="cellIs" dxfId="3496" priority="464" stopIfTrue="1" operator="between">
      <formula>14.1</formula>
      <formula>35</formula>
    </cfRule>
    <cfRule type="cellIs" dxfId="3495" priority="465" stopIfTrue="1" operator="between">
      <formula>5.1</formula>
      <formula>14</formula>
    </cfRule>
    <cfRule type="cellIs" dxfId="3494" priority="466" stopIfTrue="1" operator="between">
      <formula>0</formula>
      <formula>5</formula>
    </cfRule>
    <cfRule type="containsBlanks" dxfId="3493" priority="467" stopIfTrue="1">
      <formula>LEN(TRIM(E34))=0</formula>
    </cfRule>
  </conditionalFormatting>
  <conditionalFormatting sqref="E29:L29">
    <cfRule type="containsBlanks" dxfId="3492" priority="454" stopIfTrue="1">
      <formula>LEN(TRIM(E29))=0</formula>
    </cfRule>
    <cfRule type="cellIs" dxfId="3491" priority="455" stopIfTrue="1" operator="between">
      <formula>80.1</formula>
      <formula>100</formula>
    </cfRule>
    <cfRule type="cellIs" dxfId="3490" priority="456" stopIfTrue="1" operator="between">
      <formula>35.1</formula>
      <formula>80</formula>
    </cfRule>
    <cfRule type="cellIs" dxfId="3489" priority="457" stopIfTrue="1" operator="between">
      <formula>14.1</formula>
      <formula>35</formula>
    </cfRule>
    <cfRule type="cellIs" dxfId="3488" priority="458" stopIfTrue="1" operator="between">
      <formula>5.1</formula>
      <formula>14</formula>
    </cfRule>
    <cfRule type="cellIs" dxfId="3487" priority="459" stopIfTrue="1" operator="between">
      <formula>0</formula>
      <formula>5</formula>
    </cfRule>
    <cfRule type="containsBlanks" dxfId="3486" priority="460" stopIfTrue="1">
      <formula>LEN(TRIM(E29))=0</formula>
    </cfRule>
  </conditionalFormatting>
  <conditionalFormatting sqref="E30:L30">
    <cfRule type="containsBlanks" dxfId="3485" priority="447" stopIfTrue="1">
      <formula>LEN(TRIM(E30))=0</formula>
    </cfRule>
    <cfRule type="cellIs" dxfId="3484" priority="448" stopIfTrue="1" operator="between">
      <formula>80.1</formula>
      <formula>100</formula>
    </cfRule>
    <cfRule type="cellIs" dxfId="3483" priority="449" stopIfTrue="1" operator="between">
      <formula>35.1</formula>
      <formula>80</formula>
    </cfRule>
    <cfRule type="cellIs" dxfId="3482" priority="450" stopIfTrue="1" operator="between">
      <formula>14.1</formula>
      <formula>35</formula>
    </cfRule>
    <cfRule type="cellIs" dxfId="3481" priority="451" stopIfTrue="1" operator="between">
      <formula>5.1</formula>
      <formula>14</formula>
    </cfRule>
    <cfRule type="cellIs" dxfId="3480" priority="452" stopIfTrue="1" operator="between">
      <formula>0</formula>
      <formula>5</formula>
    </cfRule>
    <cfRule type="containsBlanks" dxfId="3479" priority="453" stopIfTrue="1">
      <formula>LEN(TRIM(E30))=0</formula>
    </cfRule>
  </conditionalFormatting>
  <conditionalFormatting sqref="E31:L31">
    <cfRule type="containsBlanks" dxfId="3478" priority="433" stopIfTrue="1">
      <formula>LEN(TRIM(E31))=0</formula>
    </cfRule>
    <cfRule type="cellIs" dxfId="3477" priority="434" stopIfTrue="1" operator="between">
      <formula>80.1</formula>
      <formula>100</formula>
    </cfRule>
    <cfRule type="cellIs" dxfId="3476" priority="435" stopIfTrue="1" operator="between">
      <formula>35.1</formula>
      <formula>80</formula>
    </cfRule>
    <cfRule type="cellIs" dxfId="3475" priority="436" stopIfTrue="1" operator="between">
      <formula>14.1</formula>
      <formula>35</formula>
    </cfRule>
    <cfRule type="cellIs" dxfId="3474" priority="437" stopIfTrue="1" operator="between">
      <formula>5.1</formula>
      <formula>14</formula>
    </cfRule>
    <cfRule type="cellIs" dxfId="3473" priority="438" stopIfTrue="1" operator="between">
      <formula>0</formula>
      <formula>5</formula>
    </cfRule>
    <cfRule type="containsBlanks" dxfId="3472" priority="439" stopIfTrue="1">
      <formula>LEN(TRIM(E31))=0</formula>
    </cfRule>
  </conditionalFormatting>
  <conditionalFormatting sqref="E38:N38">
    <cfRule type="containsBlanks" dxfId="3471" priority="426" stopIfTrue="1">
      <formula>LEN(TRIM(E38))=0</formula>
    </cfRule>
    <cfRule type="cellIs" dxfId="3470" priority="427" stopIfTrue="1" operator="between">
      <formula>80.1</formula>
      <formula>100</formula>
    </cfRule>
    <cfRule type="cellIs" dxfId="3469" priority="428" stopIfTrue="1" operator="between">
      <formula>35.1</formula>
      <formula>80</formula>
    </cfRule>
    <cfRule type="cellIs" dxfId="3468" priority="429" stopIfTrue="1" operator="between">
      <formula>14.1</formula>
      <formula>35</formula>
    </cfRule>
    <cfRule type="cellIs" dxfId="3467" priority="430" stopIfTrue="1" operator="between">
      <formula>5.1</formula>
      <formula>14</formula>
    </cfRule>
    <cfRule type="cellIs" dxfId="3466" priority="431" stopIfTrue="1" operator="between">
      <formula>0</formula>
      <formula>5</formula>
    </cfRule>
    <cfRule type="containsBlanks" dxfId="3465" priority="432" stopIfTrue="1">
      <formula>LEN(TRIM(E38))=0</formula>
    </cfRule>
  </conditionalFormatting>
  <conditionalFormatting sqref="E39:M39">
    <cfRule type="containsBlanks" dxfId="3464" priority="419" stopIfTrue="1">
      <formula>LEN(TRIM(E39))=0</formula>
    </cfRule>
    <cfRule type="cellIs" dxfId="3463" priority="420" stopIfTrue="1" operator="between">
      <formula>80.1</formula>
      <formula>100</formula>
    </cfRule>
    <cfRule type="cellIs" dxfId="3462" priority="421" stopIfTrue="1" operator="between">
      <formula>35.1</formula>
      <formula>80</formula>
    </cfRule>
    <cfRule type="cellIs" dxfId="3461" priority="422" stopIfTrue="1" operator="between">
      <formula>14.1</formula>
      <formula>35</formula>
    </cfRule>
    <cfRule type="cellIs" dxfId="3460" priority="423" stopIfTrue="1" operator="between">
      <formula>5.1</formula>
      <formula>14</formula>
    </cfRule>
    <cfRule type="cellIs" dxfId="3459" priority="424" stopIfTrue="1" operator="between">
      <formula>0</formula>
      <formula>5</formula>
    </cfRule>
    <cfRule type="containsBlanks" dxfId="3458" priority="425" stopIfTrue="1">
      <formula>LEN(TRIM(E39))=0</formula>
    </cfRule>
  </conditionalFormatting>
  <conditionalFormatting sqref="E37:M37">
    <cfRule type="containsBlanks" dxfId="3457" priority="412" stopIfTrue="1">
      <formula>LEN(TRIM(E37))=0</formula>
    </cfRule>
    <cfRule type="cellIs" dxfId="3456" priority="413" stopIfTrue="1" operator="between">
      <formula>80.1</formula>
      <formula>100</formula>
    </cfRule>
    <cfRule type="cellIs" dxfId="3455" priority="414" stopIfTrue="1" operator="between">
      <formula>35.1</formula>
      <formula>80</formula>
    </cfRule>
    <cfRule type="cellIs" dxfId="3454" priority="415" stopIfTrue="1" operator="between">
      <formula>14.1</formula>
      <formula>35</formula>
    </cfRule>
    <cfRule type="cellIs" dxfId="3453" priority="416" stopIfTrue="1" operator="between">
      <formula>5.1</formula>
      <formula>14</formula>
    </cfRule>
    <cfRule type="cellIs" dxfId="3452" priority="417" stopIfTrue="1" operator="between">
      <formula>0</formula>
      <formula>5</formula>
    </cfRule>
    <cfRule type="containsBlanks" dxfId="3451" priority="418" stopIfTrue="1">
      <formula>LEN(TRIM(E37))=0</formula>
    </cfRule>
  </conditionalFormatting>
  <conditionalFormatting sqref="E26:O26">
    <cfRule type="containsBlanks" dxfId="3450" priority="405" stopIfTrue="1">
      <formula>LEN(TRIM(E26))=0</formula>
    </cfRule>
    <cfRule type="cellIs" dxfId="3449" priority="406" stopIfTrue="1" operator="between">
      <formula>80.1</formula>
      <formula>100</formula>
    </cfRule>
    <cfRule type="cellIs" dxfId="3448" priority="407" stopIfTrue="1" operator="between">
      <formula>35.1</formula>
      <formula>80</formula>
    </cfRule>
    <cfRule type="cellIs" dxfId="3447" priority="408" stopIfTrue="1" operator="between">
      <formula>14.1</formula>
      <formula>35</formula>
    </cfRule>
    <cfRule type="cellIs" dxfId="3446" priority="409" stopIfTrue="1" operator="between">
      <formula>5.1</formula>
      <formula>14</formula>
    </cfRule>
    <cfRule type="cellIs" dxfId="3445" priority="410" stopIfTrue="1" operator="between">
      <formula>0</formula>
      <formula>5</formula>
    </cfRule>
    <cfRule type="containsBlanks" dxfId="3444" priority="411" stopIfTrue="1">
      <formula>LEN(TRIM(E26))=0</formula>
    </cfRule>
  </conditionalFormatting>
  <conditionalFormatting sqref="E25:G25">
    <cfRule type="containsBlanks" dxfId="3443" priority="398" stopIfTrue="1">
      <formula>LEN(TRIM(E25))=0</formula>
    </cfRule>
    <cfRule type="cellIs" dxfId="3442" priority="399" stopIfTrue="1" operator="between">
      <formula>80.1</formula>
      <formula>100</formula>
    </cfRule>
    <cfRule type="cellIs" dxfId="3441" priority="400" stopIfTrue="1" operator="between">
      <formula>35.1</formula>
      <formula>80</formula>
    </cfRule>
    <cfRule type="cellIs" dxfId="3440" priority="401" stopIfTrue="1" operator="between">
      <formula>14.1</formula>
      <formula>35</formula>
    </cfRule>
    <cfRule type="cellIs" dxfId="3439" priority="402" stopIfTrue="1" operator="between">
      <formula>5.1</formula>
      <formula>14</formula>
    </cfRule>
    <cfRule type="cellIs" dxfId="3438" priority="403" stopIfTrue="1" operator="between">
      <formula>0</formula>
      <formula>5</formula>
    </cfRule>
    <cfRule type="containsBlanks" dxfId="3437" priority="404" stopIfTrue="1">
      <formula>LEN(TRIM(E25))=0</formula>
    </cfRule>
  </conditionalFormatting>
  <conditionalFormatting sqref="E28:G28">
    <cfRule type="containsBlanks" dxfId="3436" priority="391" stopIfTrue="1">
      <formula>LEN(TRIM(E28))=0</formula>
    </cfRule>
    <cfRule type="cellIs" dxfId="3435" priority="392" stopIfTrue="1" operator="between">
      <formula>80.1</formula>
      <formula>100</formula>
    </cfRule>
    <cfRule type="cellIs" dxfId="3434" priority="393" stopIfTrue="1" operator="between">
      <formula>35.1</formula>
      <formula>80</formula>
    </cfRule>
    <cfRule type="cellIs" dxfId="3433" priority="394" stopIfTrue="1" operator="between">
      <formula>14.1</formula>
      <formula>35</formula>
    </cfRule>
    <cfRule type="cellIs" dxfId="3432" priority="395" stopIfTrue="1" operator="between">
      <formula>5.1</formula>
      <formula>14</formula>
    </cfRule>
    <cfRule type="cellIs" dxfId="3431" priority="396" stopIfTrue="1" operator="between">
      <formula>0</formula>
      <formula>5</formula>
    </cfRule>
    <cfRule type="containsBlanks" dxfId="3430" priority="397" stopIfTrue="1">
      <formula>LEN(TRIM(E28))=0</formula>
    </cfRule>
  </conditionalFormatting>
  <conditionalFormatting sqref="E40:I40">
    <cfRule type="containsBlanks" dxfId="3429" priority="384" stopIfTrue="1">
      <formula>LEN(TRIM(E40))=0</formula>
    </cfRule>
    <cfRule type="cellIs" dxfId="3428" priority="385" stopIfTrue="1" operator="between">
      <formula>79.1</formula>
      <formula>100</formula>
    </cfRule>
    <cfRule type="cellIs" dxfId="3427" priority="386" stopIfTrue="1" operator="between">
      <formula>34.1</formula>
      <formula>79</formula>
    </cfRule>
    <cfRule type="cellIs" dxfId="3426" priority="387" stopIfTrue="1" operator="between">
      <formula>13.1</formula>
      <formula>34</formula>
    </cfRule>
    <cfRule type="cellIs" dxfId="3425" priority="388" stopIfTrue="1" operator="between">
      <formula>5.1</formula>
      <formula>13</formula>
    </cfRule>
    <cfRule type="cellIs" dxfId="3424" priority="389" stopIfTrue="1" operator="between">
      <formula>0</formula>
      <formula>5</formula>
    </cfRule>
    <cfRule type="containsBlanks" dxfId="3423" priority="390" stopIfTrue="1">
      <formula>LEN(TRIM(E40))=0</formula>
    </cfRule>
  </conditionalFormatting>
  <conditionalFormatting sqref="E42:P42">
    <cfRule type="containsBlanks" dxfId="3422" priority="377" stopIfTrue="1">
      <formula>LEN(TRIM(E42))=0</formula>
    </cfRule>
    <cfRule type="cellIs" dxfId="3421" priority="378" stopIfTrue="1" operator="between">
      <formula>79.1</formula>
      <formula>100</formula>
    </cfRule>
    <cfRule type="cellIs" dxfId="3420" priority="379" stopIfTrue="1" operator="between">
      <formula>34.1</formula>
      <formula>79</formula>
    </cfRule>
    <cfRule type="cellIs" dxfId="3419" priority="380" stopIfTrue="1" operator="between">
      <formula>13.1</formula>
      <formula>34</formula>
    </cfRule>
    <cfRule type="cellIs" dxfId="3418" priority="381" stopIfTrue="1" operator="between">
      <formula>5.1</formula>
      <formula>13</formula>
    </cfRule>
    <cfRule type="cellIs" dxfId="3417" priority="382" stopIfTrue="1" operator="between">
      <formula>0</formula>
      <formula>5</formula>
    </cfRule>
    <cfRule type="containsBlanks" dxfId="3416" priority="383" stopIfTrue="1">
      <formula>LEN(TRIM(E42))=0</formula>
    </cfRule>
  </conditionalFormatting>
  <conditionalFormatting sqref="E41:J41">
    <cfRule type="containsBlanks" dxfId="3415" priority="370" stopIfTrue="1">
      <formula>LEN(TRIM(E41))=0</formula>
    </cfRule>
    <cfRule type="cellIs" dxfId="3414" priority="371" stopIfTrue="1" operator="between">
      <formula>79.1</formula>
      <formula>100</formula>
    </cfRule>
    <cfRule type="cellIs" dxfId="3413" priority="372" stopIfTrue="1" operator="between">
      <formula>34.1</formula>
      <formula>79</formula>
    </cfRule>
    <cfRule type="cellIs" dxfId="3412" priority="373" stopIfTrue="1" operator="between">
      <formula>13.1</formula>
      <formula>34</formula>
    </cfRule>
    <cfRule type="cellIs" dxfId="3411" priority="374" stopIfTrue="1" operator="between">
      <formula>5.1</formula>
      <formula>13</formula>
    </cfRule>
    <cfRule type="cellIs" dxfId="3410" priority="375" stopIfTrue="1" operator="between">
      <formula>0</formula>
      <formula>5</formula>
    </cfRule>
    <cfRule type="containsBlanks" dxfId="3409" priority="376" stopIfTrue="1">
      <formula>LEN(TRIM(E41))=0</formula>
    </cfRule>
  </conditionalFormatting>
  <conditionalFormatting sqref="E45:H45">
    <cfRule type="containsBlanks" dxfId="3408" priority="356" stopIfTrue="1">
      <formula>LEN(TRIM(E45))=0</formula>
    </cfRule>
    <cfRule type="cellIs" dxfId="3407" priority="357" stopIfTrue="1" operator="between">
      <formula>79.1</formula>
      <formula>100</formula>
    </cfRule>
    <cfRule type="cellIs" dxfId="3406" priority="358" stopIfTrue="1" operator="between">
      <formula>34.1</formula>
      <formula>79</formula>
    </cfRule>
    <cfRule type="cellIs" dxfId="3405" priority="359" stopIfTrue="1" operator="between">
      <formula>13.1</formula>
      <formula>34</formula>
    </cfRule>
    <cfRule type="cellIs" dxfId="3404" priority="360" stopIfTrue="1" operator="between">
      <formula>5.1</formula>
      <formula>13</formula>
    </cfRule>
    <cfRule type="cellIs" dxfId="3403" priority="361" stopIfTrue="1" operator="between">
      <formula>0</formula>
      <formula>5</formula>
    </cfRule>
    <cfRule type="containsBlanks" dxfId="3402" priority="362" stopIfTrue="1">
      <formula>LEN(TRIM(E45))=0</formula>
    </cfRule>
  </conditionalFormatting>
  <conditionalFormatting sqref="E47:K47">
    <cfRule type="containsBlanks" dxfId="3401" priority="286" stopIfTrue="1">
      <formula>LEN(TRIM(E47))=0</formula>
    </cfRule>
    <cfRule type="cellIs" dxfId="3400" priority="287" stopIfTrue="1" operator="between">
      <formula>80.1</formula>
      <formula>100</formula>
    </cfRule>
    <cfRule type="cellIs" dxfId="3399" priority="288" stopIfTrue="1" operator="between">
      <formula>35.1</formula>
      <formula>80</formula>
    </cfRule>
    <cfRule type="cellIs" dxfId="3398" priority="289" stopIfTrue="1" operator="between">
      <formula>14.1</formula>
      <formula>35</formula>
    </cfRule>
    <cfRule type="cellIs" dxfId="3397" priority="290" stopIfTrue="1" operator="between">
      <formula>5.1</formula>
      <formula>14</formula>
    </cfRule>
    <cfRule type="cellIs" dxfId="3396" priority="291" stopIfTrue="1" operator="between">
      <formula>0</formula>
      <formula>5</formula>
    </cfRule>
    <cfRule type="containsBlanks" dxfId="3395" priority="292" stopIfTrue="1">
      <formula>LEN(TRIM(E47))=0</formula>
    </cfRule>
  </conditionalFormatting>
  <conditionalFormatting sqref="E57:J57">
    <cfRule type="containsBlanks" dxfId="3394" priority="279" stopIfTrue="1">
      <formula>LEN(TRIM(E57))=0</formula>
    </cfRule>
    <cfRule type="cellIs" dxfId="3393" priority="280" stopIfTrue="1" operator="between">
      <formula>80.1</formula>
      <formula>100</formula>
    </cfRule>
    <cfRule type="cellIs" dxfId="3392" priority="281" stopIfTrue="1" operator="between">
      <formula>35.1</formula>
      <formula>80</formula>
    </cfRule>
    <cfRule type="cellIs" dxfId="3391" priority="282" stopIfTrue="1" operator="between">
      <formula>14.1</formula>
      <formula>35</formula>
    </cfRule>
    <cfRule type="cellIs" dxfId="3390" priority="283" stopIfTrue="1" operator="between">
      <formula>5.1</formula>
      <formula>14</formula>
    </cfRule>
    <cfRule type="cellIs" dxfId="3389" priority="284" stopIfTrue="1" operator="between">
      <formula>0</formula>
      <formula>5</formula>
    </cfRule>
    <cfRule type="containsBlanks" dxfId="3388" priority="285" stopIfTrue="1">
      <formula>LEN(TRIM(E57))=0</formula>
    </cfRule>
  </conditionalFormatting>
  <conditionalFormatting sqref="E67:O67">
    <cfRule type="containsBlanks" dxfId="3387" priority="258" stopIfTrue="1">
      <formula>LEN(TRIM(E67))=0</formula>
    </cfRule>
    <cfRule type="cellIs" dxfId="3386" priority="259" stopIfTrue="1" operator="between">
      <formula>80.1</formula>
      <formula>100</formula>
    </cfRule>
    <cfRule type="cellIs" dxfId="3385" priority="260" stopIfTrue="1" operator="between">
      <formula>35.1</formula>
      <formula>80</formula>
    </cfRule>
    <cfRule type="cellIs" dxfId="3384" priority="261" stopIfTrue="1" operator="between">
      <formula>14.1</formula>
      <formula>35</formula>
    </cfRule>
    <cfRule type="cellIs" dxfId="3383" priority="262" stopIfTrue="1" operator="between">
      <formula>5.1</formula>
      <formula>14</formula>
    </cfRule>
    <cfRule type="cellIs" dxfId="3382" priority="263" stopIfTrue="1" operator="between">
      <formula>0</formula>
      <formula>5</formula>
    </cfRule>
    <cfRule type="containsBlanks" dxfId="3381" priority="264" stopIfTrue="1">
      <formula>LEN(TRIM(E67))=0</formula>
    </cfRule>
  </conditionalFormatting>
  <conditionalFormatting sqref="E43:Q43">
    <cfRule type="containsBlanks" dxfId="3380" priority="180" stopIfTrue="1">
      <formula>LEN(TRIM(E43))=0</formula>
    </cfRule>
    <cfRule type="cellIs" dxfId="3379" priority="181" stopIfTrue="1" operator="between">
      <formula>80.1</formula>
      <formula>100</formula>
    </cfRule>
    <cfRule type="cellIs" dxfId="3378" priority="182" stopIfTrue="1" operator="between">
      <formula>35.1</formula>
      <formula>80</formula>
    </cfRule>
    <cfRule type="cellIs" dxfId="3377" priority="183" stopIfTrue="1" operator="between">
      <formula>14.1</formula>
      <formula>35</formula>
    </cfRule>
    <cfRule type="cellIs" dxfId="3376" priority="184" stopIfTrue="1" operator="between">
      <formula>5.1</formula>
      <formula>14</formula>
    </cfRule>
    <cfRule type="cellIs" dxfId="3375" priority="185" stopIfTrue="1" operator="between">
      <formula>0</formula>
      <formula>5</formula>
    </cfRule>
    <cfRule type="containsBlanks" dxfId="3374" priority="186" stopIfTrue="1">
      <formula>LEN(TRIM(E43))=0</formula>
    </cfRule>
  </conditionalFormatting>
  <conditionalFormatting sqref="R11">
    <cfRule type="cellIs" dxfId="3373" priority="201" stopIfTrue="1" operator="equal">
      <formula>"NO"</formula>
    </cfRule>
  </conditionalFormatting>
  <conditionalFormatting sqref="S24:S79 S11:S22">
    <cfRule type="cellIs" dxfId="3372" priority="200" stopIfTrue="1" operator="equal">
      <formula>"INVIABLE SANITARIAMENTE"</formula>
    </cfRule>
  </conditionalFormatting>
  <conditionalFormatting sqref="Q11">
    <cfRule type="containsBlanks" dxfId="3371" priority="193" stopIfTrue="1">
      <formula>LEN(TRIM(Q11))=0</formula>
    </cfRule>
    <cfRule type="cellIs" dxfId="3370" priority="194" stopIfTrue="1" operator="between">
      <formula>80.1</formula>
      <formula>100</formula>
    </cfRule>
    <cfRule type="cellIs" dxfId="3369" priority="195" stopIfTrue="1" operator="between">
      <formula>35.1</formula>
      <formula>80</formula>
    </cfRule>
    <cfRule type="cellIs" dxfId="3368" priority="196" stopIfTrue="1" operator="between">
      <formula>14.1</formula>
      <formula>35</formula>
    </cfRule>
    <cfRule type="cellIs" dxfId="3367" priority="197" stopIfTrue="1" operator="between">
      <formula>5.1</formula>
      <formula>14</formula>
    </cfRule>
    <cfRule type="cellIs" dxfId="3366" priority="198" stopIfTrue="1" operator="between">
      <formula>0</formula>
      <formula>5</formula>
    </cfRule>
    <cfRule type="containsBlanks" dxfId="3365" priority="199" stopIfTrue="1">
      <formula>LEN(TRIM(Q11))=0</formula>
    </cfRule>
  </conditionalFormatting>
  <conditionalFormatting sqref="S24:S79 S11:S22">
    <cfRule type="containsText" dxfId="3364" priority="188" stopIfTrue="1" operator="containsText" text="INVIABLE SANITARIAMENTE">
      <formula>NOT(ISERROR(SEARCH("INVIABLE SANITARIAMENTE",S11)))</formula>
    </cfRule>
    <cfRule type="containsText" dxfId="3363" priority="189" stopIfTrue="1" operator="containsText" text="ALTO">
      <formula>NOT(ISERROR(SEARCH("ALTO",S11)))</formula>
    </cfRule>
    <cfRule type="containsText" dxfId="3362" priority="190" stopIfTrue="1" operator="containsText" text="MEDIO">
      <formula>NOT(ISERROR(SEARCH("MEDIO",S11)))</formula>
    </cfRule>
    <cfRule type="containsText" dxfId="3361" priority="191" stopIfTrue="1" operator="containsText" text="BAJO">
      <formula>NOT(ISERROR(SEARCH("BAJO",S11)))</formula>
    </cfRule>
    <cfRule type="containsText" dxfId="3360" priority="192" stopIfTrue="1" operator="containsText" text="SIN RIESGO">
      <formula>NOT(ISERROR(SEARCH("SIN RIESGO",S11)))</formula>
    </cfRule>
  </conditionalFormatting>
  <conditionalFormatting sqref="S24:S79 S11:S22">
    <cfRule type="containsText" dxfId="3359" priority="187" stopIfTrue="1" operator="containsText" text="SIN RIESGO">
      <formula>NOT(ISERROR(SEARCH("SIN RIESGO",S11)))</formula>
    </cfRule>
  </conditionalFormatting>
  <conditionalFormatting sqref="E43:P43">
    <cfRule type="containsBlanks" dxfId="3358" priority="173" stopIfTrue="1">
      <formula>LEN(TRIM(E43))=0</formula>
    </cfRule>
    <cfRule type="cellIs" dxfId="3357" priority="174" stopIfTrue="1" operator="between">
      <formula>79.1</formula>
      <formula>100</formula>
    </cfRule>
    <cfRule type="cellIs" dxfId="3356" priority="175" stopIfTrue="1" operator="between">
      <formula>34.1</formula>
      <formula>79</formula>
    </cfRule>
    <cfRule type="cellIs" dxfId="3355" priority="176" stopIfTrue="1" operator="between">
      <formula>13.1</formula>
      <formula>34</formula>
    </cfRule>
    <cfRule type="cellIs" dxfId="3354" priority="177" stopIfTrue="1" operator="between">
      <formula>5.1</formula>
      <formula>13</formula>
    </cfRule>
    <cfRule type="cellIs" dxfId="3353" priority="178" stopIfTrue="1" operator="between">
      <formula>0</formula>
      <formula>5</formula>
    </cfRule>
    <cfRule type="containsBlanks" dxfId="3352" priority="179" stopIfTrue="1">
      <formula>LEN(TRIM(E43))=0</formula>
    </cfRule>
  </conditionalFormatting>
  <conditionalFormatting sqref="Q23">
    <cfRule type="containsBlanks" dxfId="3351" priority="166" stopIfTrue="1">
      <formula>LEN(TRIM(Q23))=0</formula>
    </cfRule>
    <cfRule type="cellIs" dxfId="3350" priority="167" stopIfTrue="1" operator="between">
      <formula>80.1</formula>
      <formula>100</formula>
    </cfRule>
    <cfRule type="cellIs" dxfId="3349" priority="168" stopIfTrue="1" operator="between">
      <formula>35.1</formula>
      <formula>80</formula>
    </cfRule>
    <cfRule type="cellIs" dxfId="3348" priority="169" stopIfTrue="1" operator="between">
      <formula>14.1</formula>
      <formula>35</formula>
    </cfRule>
    <cfRule type="cellIs" dxfId="3347" priority="170" stopIfTrue="1" operator="between">
      <formula>5.1</formula>
      <formula>14</formula>
    </cfRule>
    <cfRule type="cellIs" dxfId="3346" priority="171" stopIfTrue="1" operator="between">
      <formula>0</formula>
      <formula>5</formula>
    </cfRule>
    <cfRule type="containsBlanks" dxfId="3345" priority="172" stopIfTrue="1">
      <formula>LEN(TRIM(Q23))=0</formula>
    </cfRule>
  </conditionalFormatting>
  <conditionalFormatting sqref="R23">
    <cfRule type="cellIs" dxfId="3344" priority="165" stopIfTrue="1" operator="equal">
      <formula>"NO"</formula>
    </cfRule>
  </conditionalFormatting>
  <conditionalFormatting sqref="S23">
    <cfRule type="cellIs" dxfId="3343" priority="164" stopIfTrue="1" operator="equal">
      <formula>"INVIABLE SANITARIAMENTE"</formula>
    </cfRule>
  </conditionalFormatting>
  <conditionalFormatting sqref="S23">
    <cfRule type="containsText" dxfId="3342" priority="159" stopIfTrue="1" operator="containsText" text="INVIABLE SANITARIAMENTE">
      <formula>NOT(ISERROR(SEARCH("INVIABLE SANITARIAMENTE",S23)))</formula>
    </cfRule>
    <cfRule type="containsText" dxfId="3341" priority="160" stopIfTrue="1" operator="containsText" text="ALTO">
      <formula>NOT(ISERROR(SEARCH("ALTO",S23)))</formula>
    </cfRule>
    <cfRule type="containsText" dxfId="3340" priority="161" stopIfTrue="1" operator="containsText" text="MEDIO">
      <formula>NOT(ISERROR(SEARCH("MEDIO",S23)))</formula>
    </cfRule>
    <cfRule type="containsText" dxfId="3339" priority="162" stopIfTrue="1" operator="containsText" text="BAJO">
      <formula>NOT(ISERROR(SEARCH("BAJO",S23)))</formula>
    </cfRule>
    <cfRule type="containsText" dxfId="3338" priority="163" stopIfTrue="1" operator="containsText" text="SIN RIESGO">
      <formula>NOT(ISERROR(SEARCH("SIN RIESGO",S23)))</formula>
    </cfRule>
  </conditionalFormatting>
  <conditionalFormatting sqref="S23">
    <cfRule type="containsText" dxfId="3337" priority="158" stopIfTrue="1" operator="containsText" text="SIN RIESGO">
      <formula>NOT(ISERROR(SEARCH("SIN RIESGO",S23)))</formula>
    </cfRule>
  </conditionalFormatting>
  <conditionalFormatting sqref="E11:P14">
    <cfRule type="containsBlanks" dxfId="3336" priority="136" stopIfTrue="1">
      <formula>LEN(TRIM(E11))=0</formula>
    </cfRule>
    <cfRule type="cellIs" dxfId="3335" priority="137" stopIfTrue="1" operator="between">
      <formula>80.1</formula>
      <formula>100</formula>
    </cfRule>
    <cfRule type="cellIs" dxfId="3334" priority="138" stopIfTrue="1" operator="between">
      <formula>35.1</formula>
      <formula>80</formula>
    </cfRule>
    <cfRule type="cellIs" dxfId="3333" priority="139" stopIfTrue="1" operator="between">
      <formula>14.1</formula>
      <formula>35</formula>
    </cfRule>
    <cfRule type="cellIs" dxfId="3332" priority="140" stopIfTrue="1" operator="between">
      <formula>5.1</formula>
      <formula>14</formula>
    </cfRule>
    <cfRule type="cellIs" dxfId="3331" priority="141" stopIfTrue="1" operator="between">
      <formula>0</formula>
      <formula>5</formula>
    </cfRule>
    <cfRule type="containsBlanks" dxfId="3330" priority="142" stopIfTrue="1">
      <formula>LEN(TRIM(E11))=0</formula>
    </cfRule>
  </conditionalFormatting>
  <conditionalFormatting sqref="E21:P22">
    <cfRule type="containsBlanks" dxfId="3329" priority="129" stopIfTrue="1">
      <formula>LEN(TRIM(E21))=0</formula>
    </cfRule>
    <cfRule type="cellIs" dxfId="3328" priority="130" stopIfTrue="1" operator="between">
      <formula>80.1</formula>
      <formula>100</formula>
    </cfRule>
    <cfRule type="cellIs" dxfId="3327" priority="131" stopIfTrue="1" operator="between">
      <formula>35.1</formula>
      <formula>80</formula>
    </cfRule>
    <cfRule type="cellIs" dxfId="3326" priority="132" stopIfTrue="1" operator="between">
      <formula>14.1</formula>
      <formula>35</formula>
    </cfRule>
    <cfRule type="cellIs" dxfId="3325" priority="133" stopIfTrue="1" operator="between">
      <formula>5.1</formula>
      <formula>14</formula>
    </cfRule>
    <cfRule type="cellIs" dxfId="3324" priority="134" stopIfTrue="1" operator="between">
      <formula>0</formula>
      <formula>5</formula>
    </cfRule>
    <cfRule type="containsBlanks" dxfId="3323" priority="135" stopIfTrue="1">
      <formula>LEN(TRIM(E21))=0</formula>
    </cfRule>
  </conditionalFormatting>
  <conditionalFormatting sqref="E20:P20">
    <cfRule type="containsBlanks" dxfId="3322" priority="122" stopIfTrue="1">
      <formula>LEN(TRIM(E20))=0</formula>
    </cfRule>
    <cfRule type="cellIs" dxfId="3321" priority="123" stopIfTrue="1" operator="between">
      <formula>80.1</formula>
      <formula>100</formula>
    </cfRule>
    <cfRule type="cellIs" dxfId="3320" priority="124" stopIfTrue="1" operator="between">
      <formula>35.1</formula>
      <formula>80</formula>
    </cfRule>
    <cfRule type="cellIs" dxfId="3319" priority="125" stopIfTrue="1" operator="between">
      <formula>14.1</formula>
      <formula>35</formula>
    </cfRule>
    <cfRule type="cellIs" dxfId="3318" priority="126" stopIfTrue="1" operator="between">
      <formula>5.1</formula>
      <formula>14</formula>
    </cfRule>
    <cfRule type="cellIs" dxfId="3317" priority="127" stopIfTrue="1" operator="between">
      <formula>0</formula>
      <formula>5</formula>
    </cfRule>
    <cfRule type="containsBlanks" dxfId="3316" priority="128" stopIfTrue="1">
      <formula>LEN(TRIM(E20))=0</formula>
    </cfRule>
  </conditionalFormatting>
  <conditionalFormatting sqref="E23:P23">
    <cfRule type="containsBlanks" dxfId="3315" priority="115" stopIfTrue="1">
      <formula>LEN(TRIM(E23))=0</formula>
    </cfRule>
    <cfRule type="cellIs" dxfId="3314" priority="116" stopIfTrue="1" operator="between">
      <formula>80.1</formula>
      <formula>100</formula>
    </cfRule>
    <cfRule type="cellIs" dxfId="3313" priority="117" stopIfTrue="1" operator="between">
      <formula>35.1</formula>
      <formula>80</formula>
    </cfRule>
    <cfRule type="cellIs" dxfId="3312" priority="118" stopIfTrue="1" operator="between">
      <formula>14.1</formula>
      <formula>35</formula>
    </cfRule>
    <cfRule type="cellIs" dxfId="3311" priority="119" stopIfTrue="1" operator="between">
      <formula>5.1</formula>
      <formula>14</formula>
    </cfRule>
    <cfRule type="cellIs" dxfId="3310" priority="120" stopIfTrue="1" operator="between">
      <formula>0</formula>
      <formula>5</formula>
    </cfRule>
    <cfRule type="containsBlanks" dxfId="3309" priority="121" stopIfTrue="1">
      <formula>LEN(TRIM(E23))=0</formula>
    </cfRule>
  </conditionalFormatting>
  <conditionalFormatting sqref="E24:P24">
    <cfRule type="containsBlanks" dxfId="3308" priority="108" stopIfTrue="1">
      <formula>LEN(TRIM(E24))=0</formula>
    </cfRule>
    <cfRule type="cellIs" dxfId="3307" priority="109" stopIfTrue="1" operator="between">
      <formula>80.1</formula>
      <formula>100</formula>
    </cfRule>
    <cfRule type="cellIs" dxfId="3306" priority="110" stopIfTrue="1" operator="between">
      <formula>35.1</formula>
      <formula>80</formula>
    </cfRule>
    <cfRule type="cellIs" dxfId="3305" priority="111" stopIfTrue="1" operator="between">
      <formula>14.1</formula>
      <formula>35</formula>
    </cfRule>
    <cfRule type="cellIs" dxfId="3304" priority="112" stopIfTrue="1" operator="between">
      <formula>5.1</formula>
      <formula>14</formula>
    </cfRule>
    <cfRule type="cellIs" dxfId="3303" priority="113" stopIfTrue="1" operator="between">
      <formula>0</formula>
      <formula>5</formula>
    </cfRule>
    <cfRule type="containsBlanks" dxfId="3302" priority="114" stopIfTrue="1">
      <formula>LEN(TRIM(E24))=0</formula>
    </cfRule>
  </conditionalFormatting>
  <conditionalFormatting sqref="E46:P46">
    <cfRule type="containsBlanks" dxfId="3301" priority="101" stopIfTrue="1">
      <formula>LEN(TRIM(E46))=0</formula>
    </cfRule>
    <cfRule type="cellIs" dxfId="3300" priority="102" stopIfTrue="1" operator="between">
      <formula>80.1</formula>
      <formula>100</formula>
    </cfRule>
    <cfRule type="cellIs" dxfId="3299" priority="103" stopIfTrue="1" operator="between">
      <formula>35.1</formula>
      <formula>80</formula>
    </cfRule>
    <cfRule type="cellIs" dxfId="3298" priority="104" stopIfTrue="1" operator="between">
      <formula>14.1</formula>
      <formula>35</formula>
    </cfRule>
    <cfRule type="cellIs" dxfId="3297" priority="105" stopIfTrue="1" operator="between">
      <formula>5.1</formula>
      <formula>14</formula>
    </cfRule>
    <cfRule type="cellIs" dxfId="3296" priority="106" stopIfTrue="1" operator="between">
      <formula>0</formula>
      <formula>5</formula>
    </cfRule>
    <cfRule type="containsBlanks" dxfId="3295" priority="107" stopIfTrue="1">
      <formula>LEN(TRIM(E46))=0</formula>
    </cfRule>
  </conditionalFormatting>
  <conditionalFormatting sqref="E44:P44">
    <cfRule type="containsBlanks" dxfId="3294" priority="94" stopIfTrue="1">
      <formula>LEN(TRIM(E44))=0</formula>
    </cfRule>
    <cfRule type="cellIs" dxfId="3293" priority="95" stopIfTrue="1" operator="between">
      <formula>80.1</formula>
      <formula>100</formula>
    </cfRule>
    <cfRule type="cellIs" dxfId="3292" priority="96" stopIfTrue="1" operator="between">
      <formula>35.1</formula>
      <formula>80</formula>
    </cfRule>
    <cfRule type="cellIs" dxfId="3291" priority="97" stopIfTrue="1" operator="between">
      <formula>14.1</formula>
      <formula>35</formula>
    </cfRule>
    <cfRule type="cellIs" dxfId="3290" priority="98" stopIfTrue="1" operator="between">
      <formula>5.1</formula>
      <formula>14</formula>
    </cfRule>
    <cfRule type="cellIs" dxfId="3289" priority="99" stopIfTrue="1" operator="between">
      <formula>0</formula>
      <formula>5</formula>
    </cfRule>
    <cfRule type="containsBlanks" dxfId="3288" priority="100" stopIfTrue="1">
      <formula>LEN(TRIM(E44))=0</formula>
    </cfRule>
  </conditionalFormatting>
  <conditionalFormatting sqref="E48:P56">
    <cfRule type="containsBlanks" dxfId="3287" priority="87" stopIfTrue="1">
      <formula>LEN(TRIM(E48))=0</formula>
    </cfRule>
    <cfRule type="cellIs" dxfId="3286" priority="88" stopIfTrue="1" operator="between">
      <formula>80.1</formula>
      <formula>100</formula>
    </cfRule>
    <cfRule type="cellIs" dxfId="3285" priority="89" stopIfTrue="1" operator="between">
      <formula>35.1</formula>
      <formula>80</formula>
    </cfRule>
    <cfRule type="cellIs" dxfId="3284" priority="90" stopIfTrue="1" operator="between">
      <formula>14.1</formula>
      <formula>35</formula>
    </cfRule>
    <cfRule type="cellIs" dxfId="3283" priority="91" stopIfTrue="1" operator="between">
      <formula>5.1</formula>
      <formula>14</formula>
    </cfRule>
    <cfRule type="cellIs" dxfId="3282" priority="92" stopIfTrue="1" operator="between">
      <formula>0</formula>
      <formula>5</formula>
    </cfRule>
    <cfRule type="containsBlanks" dxfId="3281" priority="93" stopIfTrue="1">
      <formula>LEN(TRIM(E48))=0</formula>
    </cfRule>
  </conditionalFormatting>
  <conditionalFormatting sqref="E58:P61">
    <cfRule type="containsBlanks" dxfId="3280" priority="80" stopIfTrue="1">
      <formula>LEN(TRIM(E58))=0</formula>
    </cfRule>
    <cfRule type="cellIs" dxfId="3279" priority="81" stopIfTrue="1" operator="between">
      <formula>80.1</formula>
      <formula>100</formula>
    </cfRule>
    <cfRule type="cellIs" dxfId="3278" priority="82" stopIfTrue="1" operator="between">
      <formula>35.1</formula>
      <formula>80</formula>
    </cfRule>
    <cfRule type="cellIs" dxfId="3277" priority="83" stopIfTrue="1" operator="between">
      <formula>14.1</formula>
      <formula>35</formula>
    </cfRule>
    <cfRule type="cellIs" dxfId="3276" priority="84" stopIfTrue="1" operator="between">
      <formula>5.1</formula>
      <formula>14</formula>
    </cfRule>
    <cfRule type="cellIs" dxfId="3275" priority="85" stopIfTrue="1" operator="between">
      <formula>0</formula>
      <formula>5</formula>
    </cfRule>
    <cfRule type="containsBlanks" dxfId="3274" priority="86" stopIfTrue="1">
      <formula>LEN(TRIM(E58))=0</formula>
    </cfRule>
  </conditionalFormatting>
  <conditionalFormatting sqref="E62:P64">
    <cfRule type="containsBlanks" dxfId="3273" priority="73" stopIfTrue="1">
      <formula>LEN(TRIM(E62))=0</formula>
    </cfRule>
    <cfRule type="cellIs" dxfId="3272" priority="74" stopIfTrue="1" operator="between">
      <formula>80.1</formula>
      <formula>100</formula>
    </cfRule>
    <cfRule type="cellIs" dxfId="3271" priority="75" stopIfTrue="1" operator="between">
      <formula>35.1</formula>
      <formula>80</formula>
    </cfRule>
    <cfRule type="cellIs" dxfId="3270" priority="76" stopIfTrue="1" operator="between">
      <formula>14.1</formula>
      <formula>35</formula>
    </cfRule>
    <cfRule type="cellIs" dxfId="3269" priority="77" stopIfTrue="1" operator="between">
      <formula>5.1</formula>
      <formula>14</formula>
    </cfRule>
    <cfRule type="cellIs" dxfId="3268" priority="78" stopIfTrue="1" operator="between">
      <formula>0</formula>
      <formula>5</formula>
    </cfRule>
    <cfRule type="containsBlanks" dxfId="3267" priority="79" stopIfTrue="1">
      <formula>LEN(TRIM(E62))=0</formula>
    </cfRule>
  </conditionalFormatting>
  <conditionalFormatting sqref="E65:P65">
    <cfRule type="containsBlanks" dxfId="3266" priority="66" stopIfTrue="1">
      <formula>LEN(TRIM(E65))=0</formula>
    </cfRule>
    <cfRule type="cellIs" dxfId="3265" priority="67" stopIfTrue="1" operator="between">
      <formula>80.1</formula>
      <formula>100</formula>
    </cfRule>
    <cfRule type="cellIs" dxfId="3264" priority="68" stopIfTrue="1" operator="between">
      <formula>35.1</formula>
      <formula>80</formula>
    </cfRule>
    <cfRule type="cellIs" dxfId="3263" priority="69" stopIfTrue="1" operator="between">
      <formula>14.1</formula>
      <formula>35</formula>
    </cfRule>
    <cfRule type="cellIs" dxfId="3262" priority="70" stopIfTrue="1" operator="between">
      <formula>5.1</formula>
      <formula>14</formula>
    </cfRule>
    <cfRule type="cellIs" dxfId="3261" priority="71" stopIfTrue="1" operator="between">
      <formula>0</formula>
      <formula>5</formula>
    </cfRule>
    <cfRule type="containsBlanks" dxfId="3260" priority="72" stopIfTrue="1">
      <formula>LEN(TRIM(E65))=0</formula>
    </cfRule>
  </conditionalFormatting>
  <conditionalFormatting sqref="E66 N66:P66">
    <cfRule type="containsBlanks" dxfId="3259" priority="59" stopIfTrue="1">
      <formula>LEN(TRIM(E66))=0</formula>
    </cfRule>
    <cfRule type="cellIs" dxfId="3258" priority="60" stopIfTrue="1" operator="between">
      <formula>80.1</formula>
      <formula>100</formula>
    </cfRule>
    <cfRule type="cellIs" dxfId="3257" priority="61" stopIfTrue="1" operator="between">
      <formula>35.1</formula>
      <formula>80</formula>
    </cfRule>
    <cfRule type="cellIs" dxfId="3256" priority="62" stopIfTrue="1" operator="between">
      <formula>14.1</formula>
      <formula>35</formula>
    </cfRule>
    <cfRule type="cellIs" dxfId="3255" priority="63" stopIfTrue="1" operator="between">
      <formula>5.1</formula>
      <formula>14</formula>
    </cfRule>
    <cfRule type="cellIs" dxfId="3254" priority="64" stopIfTrue="1" operator="between">
      <formula>0</formula>
      <formula>5</formula>
    </cfRule>
    <cfRule type="containsBlanks" dxfId="3253" priority="65" stopIfTrue="1">
      <formula>LEN(TRIM(E66))=0</formula>
    </cfRule>
  </conditionalFormatting>
  <conditionalFormatting sqref="H66">
    <cfRule type="containsBlanks" dxfId="3252" priority="52" stopIfTrue="1">
      <formula>LEN(TRIM(H66))=0</formula>
    </cfRule>
    <cfRule type="cellIs" dxfId="3251" priority="53" stopIfTrue="1" operator="between">
      <formula>80.1</formula>
      <formula>100</formula>
    </cfRule>
    <cfRule type="cellIs" dxfId="3250" priority="54" stopIfTrue="1" operator="between">
      <formula>35.1</formula>
      <formula>80</formula>
    </cfRule>
    <cfRule type="cellIs" dxfId="3249" priority="55" stopIfTrue="1" operator="between">
      <formula>14.1</formula>
      <formula>35</formula>
    </cfRule>
    <cfRule type="cellIs" dxfId="3248" priority="56" stopIfTrue="1" operator="between">
      <formula>5.1</formula>
      <formula>14</formula>
    </cfRule>
    <cfRule type="cellIs" dxfId="3247" priority="57" stopIfTrue="1" operator="between">
      <formula>0</formula>
      <formula>5</formula>
    </cfRule>
    <cfRule type="containsBlanks" dxfId="3246" priority="58" stopIfTrue="1">
      <formula>LEN(TRIM(H66))=0</formula>
    </cfRule>
  </conditionalFormatting>
  <conditionalFormatting sqref="E68:P68">
    <cfRule type="containsBlanks" dxfId="3245" priority="45" stopIfTrue="1">
      <formula>LEN(TRIM(E68))=0</formula>
    </cfRule>
    <cfRule type="cellIs" dxfId="3244" priority="46" stopIfTrue="1" operator="between">
      <formula>80.1</formula>
      <formula>100</formula>
    </cfRule>
    <cfRule type="cellIs" dxfId="3243" priority="47" stopIfTrue="1" operator="between">
      <formula>35.1</formula>
      <formula>80</formula>
    </cfRule>
    <cfRule type="cellIs" dxfId="3242" priority="48" stopIfTrue="1" operator="between">
      <formula>14.1</formula>
      <formula>35</formula>
    </cfRule>
    <cfRule type="cellIs" dxfId="3241" priority="49" stopIfTrue="1" operator="between">
      <formula>5.1</formula>
      <formula>14</formula>
    </cfRule>
    <cfRule type="cellIs" dxfId="3240" priority="50" stopIfTrue="1" operator="between">
      <formula>0</formula>
      <formula>5</formula>
    </cfRule>
    <cfRule type="containsBlanks" dxfId="3239" priority="51" stopIfTrue="1">
      <formula>LEN(TRIM(E68))=0</formula>
    </cfRule>
  </conditionalFormatting>
  <conditionalFormatting sqref="E70:P73">
    <cfRule type="containsBlanks" dxfId="3238" priority="38" stopIfTrue="1">
      <formula>LEN(TRIM(E70))=0</formula>
    </cfRule>
    <cfRule type="cellIs" dxfId="3237" priority="39" stopIfTrue="1" operator="between">
      <formula>80.1</formula>
      <formula>100</formula>
    </cfRule>
    <cfRule type="cellIs" dxfId="3236" priority="40" stopIfTrue="1" operator="between">
      <formula>35.1</formula>
      <formula>80</formula>
    </cfRule>
    <cfRule type="cellIs" dxfId="3235" priority="41" stopIfTrue="1" operator="between">
      <formula>14.1</formula>
      <formula>35</formula>
    </cfRule>
    <cfRule type="cellIs" dxfId="3234" priority="42" stopIfTrue="1" operator="between">
      <formula>5.1</formula>
      <formula>14</formula>
    </cfRule>
    <cfRule type="cellIs" dxfId="3233" priority="43" stopIfTrue="1" operator="between">
      <formula>0</formula>
      <formula>5</formula>
    </cfRule>
    <cfRule type="containsBlanks" dxfId="3232" priority="44" stopIfTrue="1">
      <formula>LEN(TRIM(E70))=0</formula>
    </cfRule>
  </conditionalFormatting>
  <conditionalFormatting sqref="E74:Q79 Q73">
    <cfRule type="containsBlanks" dxfId="3231" priority="29" stopIfTrue="1">
      <formula>LEN(TRIM(E73))=0</formula>
    </cfRule>
    <cfRule type="cellIs" dxfId="3230" priority="30" stopIfTrue="1" operator="between">
      <formula>80.1</formula>
      <formula>100</formula>
    </cfRule>
    <cfRule type="cellIs" dxfId="3229" priority="31" stopIfTrue="1" operator="between">
      <formula>35.1</formula>
      <formula>80</formula>
    </cfRule>
    <cfRule type="cellIs" dxfId="3228" priority="32" stopIfTrue="1" operator="between">
      <formula>14.1</formula>
      <formula>35</formula>
    </cfRule>
    <cfRule type="cellIs" dxfId="3227" priority="33" stopIfTrue="1" operator="between">
      <formula>5.1</formula>
      <formula>14</formula>
    </cfRule>
    <cfRule type="cellIs" dxfId="3226" priority="34" stopIfTrue="1" operator="between">
      <formula>0</formula>
      <formula>5</formula>
    </cfRule>
    <cfRule type="containsBlanks" dxfId="3225" priority="35" stopIfTrue="1">
      <formula>LEN(TRIM(E73))=0</formula>
    </cfRule>
  </conditionalFormatting>
  <conditionalFormatting sqref="R73:R79">
    <cfRule type="cellIs" dxfId="3224" priority="22" stopIfTrue="1" operator="equal">
      <formula>"NO"</formula>
    </cfRule>
  </conditionalFormatting>
  <conditionalFormatting sqref="Q68">
    <cfRule type="containsBlanks" dxfId="3223" priority="15" stopIfTrue="1">
      <formula>LEN(TRIM(Q68))=0</formula>
    </cfRule>
    <cfRule type="cellIs" dxfId="3222" priority="16" stopIfTrue="1" operator="between">
      <formula>80.1</formula>
      <formula>100</formula>
    </cfRule>
    <cfRule type="cellIs" dxfId="3221" priority="17" stopIfTrue="1" operator="between">
      <formula>35.1</formula>
      <formula>80</formula>
    </cfRule>
    <cfRule type="cellIs" dxfId="3220" priority="18" stopIfTrue="1" operator="between">
      <formula>14.1</formula>
      <formula>35</formula>
    </cfRule>
    <cfRule type="cellIs" dxfId="3219" priority="19" stopIfTrue="1" operator="between">
      <formula>5.1</formula>
      <formula>14</formula>
    </cfRule>
    <cfRule type="cellIs" dxfId="3218" priority="20" stopIfTrue="1" operator="between">
      <formula>0</formula>
      <formula>5</formula>
    </cfRule>
    <cfRule type="containsBlanks" dxfId="3217" priority="21" stopIfTrue="1">
      <formula>LEN(TRIM(Q68))=0</formula>
    </cfRule>
  </conditionalFormatting>
  <conditionalFormatting sqref="Q70">
    <cfRule type="containsBlanks" dxfId="3216" priority="8" stopIfTrue="1">
      <formula>LEN(TRIM(Q70))=0</formula>
    </cfRule>
    <cfRule type="cellIs" dxfId="3215" priority="9" stopIfTrue="1" operator="between">
      <formula>80.1</formula>
      <formula>100</formula>
    </cfRule>
    <cfRule type="cellIs" dxfId="3214" priority="10" stopIfTrue="1" operator="between">
      <formula>35.1</formula>
      <formula>80</formula>
    </cfRule>
    <cfRule type="cellIs" dxfId="3213" priority="11" stopIfTrue="1" operator="between">
      <formula>14.1</formula>
      <formula>35</formula>
    </cfRule>
    <cfRule type="cellIs" dxfId="3212" priority="12" stopIfTrue="1" operator="between">
      <formula>5.1</formula>
      <formula>14</formula>
    </cfRule>
    <cfRule type="cellIs" dxfId="3211" priority="13" stopIfTrue="1" operator="between">
      <formula>0</formula>
      <formula>5</formula>
    </cfRule>
    <cfRule type="containsBlanks" dxfId="3210" priority="14" stopIfTrue="1">
      <formula>LEN(TRIM(Q70))=0</formula>
    </cfRule>
  </conditionalFormatting>
  <conditionalFormatting sqref="Q71">
    <cfRule type="containsBlanks" dxfId="3209" priority="1" stopIfTrue="1">
      <formula>LEN(TRIM(Q71))=0</formula>
    </cfRule>
    <cfRule type="cellIs" dxfId="3208" priority="2" stopIfTrue="1" operator="between">
      <formula>80.1</formula>
      <formula>100</formula>
    </cfRule>
    <cfRule type="cellIs" dxfId="3207" priority="3" stopIfTrue="1" operator="between">
      <formula>35.1</formula>
      <formula>80</formula>
    </cfRule>
    <cfRule type="cellIs" dxfId="3206" priority="4" stopIfTrue="1" operator="between">
      <formula>14.1</formula>
      <formula>35</formula>
    </cfRule>
    <cfRule type="cellIs" dxfId="3205" priority="5" stopIfTrue="1" operator="between">
      <formula>5.1</formula>
      <formula>14</formula>
    </cfRule>
    <cfRule type="cellIs" dxfId="3204" priority="6" stopIfTrue="1" operator="between">
      <formula>0</formula>
      <formula>5</formula>
    </cfRule>
    <cfRule type="containsBlanks" dxfId="3203" priority="7" stopIfTrue="1">
      <formula>LEN(TRIM(Q71))=0</formula>
    </cfRule>
  </conditionalFormatting>
  <printOptions horizontalCentered="1"/>
  <pageMargins left="0.28999999999999998" right="0.2" top="0.6692913385826772" bottom="0.9055118110236221" header="0.43" footer="0.59055118110236227"/>
  <pageSetup paperSize="14" scale="75" orientation="landscape" r:id="rId5"/>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drawing r:id="rId6"/>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theme="0"/>
  </sheetPr>
  <dimension ref="A1:W359"/>
  <sheetViews>
    <sheetView zoomScale="70" zoomScaleNormal="70" workbookViewId="0">
      <pane xSplit="3" ySplit="11" topLeftCell="D12" activePane="bottomRight" state="frozenSplit"/>
      <selection pane="topRight" activeCell="D1" sqref="D1"/>
      <selection pane="bottomLeft" activeCell="A12" sqref="A12"/>
      <selection pane="bottomRight" activeCell="A12" sqref="A12"/>
    </sheetView>
  </sheetViews>
  <sheetFormatPr baseColWidth="10" defaultColWidth="0" defaultRowHeight="12.75" zeroHeight="1"/>
  <cols>
    <col min="1" max="1" width="33.85546875" style="23" customWidth="1"/>
    <col min="2" max="2" width="42.5703125" style="1" customWidth="1"/>
    <col min="3" max="3" width="66.5703125" style="1" customWidth="1"/>
    <col min="4" max="4" width="22.85546875" style="1" customWidth="1"/>
    <col min="5" max="18" width="10.7109375" customWidth="1"/>
    <col min="19" max="19" width="43.42578125" bestFit="1" customWidth="1"/>
    <col min="20" max="20" width="9.85546875" hidden="1" customWidth="1"/>
    <col min="21" max="16384" width="11.42578125" hidden="1"/>
  </cols>
  <sheetData>
    <row r="1" spans="1:23" s="4" customFormat="1" ht="18" customHeight="1">
      <c r="A1" s="88"/>
      <c r="B1" s="610" t="s">
        <v>248</v>
      </c>
      <c r="C1" s="610"/>
      <c r="D1" s="610"/>
      <c r="E1" s="69"/>
      <c r="F1" s="69"/>
      <c r="G1" s="69"/>
      <c r="H1" s="69"/>
      <c r="I1" s="69"/>
      <c r="J1" s="69"/>
      <c r="K1" s="69"/>
      <c r="L1" s="69"/>
      <c r="M1" s="69"/>
      <c r="N1" s="69"/>
      <c r="O1" s="69"/>
      <c r="P1" s="69"/>
      <c r="Q1" s="69"/>
      <c r="R1" s="70"/>
      <c r="S1" s="26" t="s">
        <v>4108</v>
      </c>
      <c r="T1" s="3"/>
      <c r="V1" s="5"/>
      <c r="W1" s="5"/>
    </row>
    <row r="2" spans="1:23" s="6" customFormat="1" ht="18" customHeight="1">
      <c r="A2" s="88"/>
      <c r="B2" s="610" t="s">
        <v>3977</v>
      </c>
      <c r="C2" s="610"/>
      <c r="D2" s="610"/>
      <c r="E2" s="68"/>
      <c r="F2" s="68"/>
      <c r="G2" s="68"/>
      <c r="H2" s="68"/>
      <c r="I2" s="68"/>
      <c r="J2" s="68"/>
      <c r="K2" s="68"/>
      <c r="L2" s="68"/>
      <c r="M2" s="68"/>
      <c r="N2" s="68"/>
      <c r="O2" s="68"/>
      <c r="P2" s="68"/>
      <c r="Q2" s="68"/>
      <c r="R2" s="71"/>
      <c r="S2" s="27" t="s">
        <v>249</v>
      </c>
      <c r="T2" s="3"/>
      <c r="V2" s="5"/>
      <c r="W2" s="5"/>
    </row>
    <row r="3" spans="1:23" s="4" customFormat="1" ht="18" customHeight="1">
      <c r="A3" s="88"/>
      <c r="B3" s="625" t="s">
        <v>3978</v>
      </c>
      <c r="C3" s="625"/>
      <c r="D3" s="625"/>
      <c r="E3" s="51"/>
      <c r="F3" s="51"/>
      <c r="G3" s="51"/>
      <c r="H3" s="51"/>
      <c r="I3" s="51"/>
      <c r="J3" s="51"/>
      <c r="K3" s="51"/>
      <c r="L3" s="51"/>
      <c r="M3" s="51"/>
      <c r="N3" s="51"/>
      <c r="O3" s="51"/>
      <c r="P3" s="51"/>
      <c r="Q3" s="51"/>
      <c r="R3" s="72"/>
      <c r="S3" s="27" t="s">
        <v>465</v>
      </c>
      <c r="T3" s="3"/>
      <c r="V3" s="5"/>
      <c r="W3" s="5"/>
    </row>
    <row r="4" spans="1:23" s="4" customFormat="1" ht="18" customHeight="1">
      <c r="A4" s="88"/>
      <c r="B4" s="47" t="s">
        <v>3642</v>
      </c>
      <c r="C4" s="51"/>
      <c r="D4" s="51"/>
      <c r="E4"/>
      <c r="F4"/>
      <c r="G4"/>
      <c r="H4"/>
      <c r="I4"/>
      <c r="J4"/>
      <c r="K4"/>
      <c r="L4"/>
      <c r="M4"/>
      <c r="N4"/>
      <c r="O4"/>
      <c r="P4"/>
      <c r="Q4"/>
      <c r="R4" s="25"/>
      <c r="S4" s="27" t="s">
        <v>250</v>
      </c>
      <c r="T4" s="3"/>
      <c r="V4" s="5"/>
      <c r="W4" s="5"/>
    </row>
    <row r="5" spans="1:23" s="21" customFormat="1" ht="19.5" customHeight="1">
      <c r="A5" s="89"/>
      <c r="B5" s="632" t="s">
        <v>4115</v>
      </c>
      <c r="C5" s="632"/>
      <c r="D5" s="51"/>
      <c r="E5" s="624" t="s">
        <v>245</v>
      </c>
      <c r="F5" s="624"/>
      <c r="G5" s="624"/>
      <c r="H5" s="640" t="s">
        <v>252</v>
      </c>
      <c r="I5" s="640"/>
      <c r="J5" s="640"/>
      <c r="K5" s="631" t="s">
        <v>463</v>
      </c>
      <c r="L5" s="631"/>
      <c r="M5" s="631"/>
      <c r="N5" s="623" t="s">
        <v>395</v>
      </c>
      <c r="O5" s="623"/>
      <c r="P5" s="623"/>
      <c r="Q5" s="617" t="s">
        <v>253</v>
      </c>
      <c r="R5" s="617"/>
      <c r="S5" s="618" t="s">
        <v>255</v>
      </c>
    </row>
    <row r="6" spans="1:23" s="21" customFormat="1" ht="16.5" customHeight="1">
      <c r="A6" s="89"/>
      <c r="B6" s="632"/>
      <c r="C6" s="632"/>
      <c r="D6" s="228" t="s">
        <v>254</v>
      </c>
      <c r="E6" s="624"/>
      <c r="F6" s="624"/>
      <c r="G6" s="624"/>
      <c r="H6" s="640"/>
      <c r="I6" s="640"/>
      <c r="J6" s="640"/>
      <c r="K6" s="631"/>
      <c r="L6" s="631"/>
      <c r="M6" s="631"/>
      <c r="N6" s="623"/>
      <c r="O6" s="623"/>
      <c r="P6" s="623"/>
      <c r="Q6" s="617"/>
      <c r="R6" s="617"/>
      <c r="S6" s="618"/>
    </row>
    <row r="7" spans="1:23" s="21" customFormat="1" ht="8.25" customHeight="1">
      <c r="A7" s="612"/>
      <c r="B7" s="612"/>
      <c r="C7" s="29"/>
      <c r="D7" s="29"/>
      <c r="E7" s="30"/>
      <c r="F7" s="30"/>
      <c r="G7" s="30"/>
      <c r="H7" s="30"/>
      <c r="I7" s="30"/>
      <c r="J7" s="30"/>
      <c r="K7" s="30"/>
      <c r="L7" s="30"/>
      <c r="M7" s="30"/>
      <c r="N7" s="30"/>
      <c r="O7" s="30"/>
      <c r="P7" s="30"/>
      <c r="Q7" s="30"/>
      <c r="R7" s="30"/>
      <c r="S7" s="28"/>
    </row>
    <row r="8" spans="1:23" s="21" customFormat="1" ht="6" customHeight="1">
      <c r="A8" s="612"/>
      <c r="B8" s="612"/>
      <c r="C8" s="29"/>
      <c r="D8" s="29"/>
      <c r="E8" s="30"/>
      <c r="F8" s="30"/>
      <c r="G8" s="30"/>
      <c r="H8" s="30"/>
      <c r="I8" s="30"/>
      <c r="J8" s="30"/>
      <c r="K8" s="30"/>
      <c r="L8" s="30"/>
      <c r="M8" s="30"/>
      <c r="N8" s="30"/>
      <c r="O8" s="30"/>
      <c r="P8" s="30"/>
      <c r="Q8" s="30"/>
      <c r="R8" s="30"/>
      <c r="S8" s="28"/>
    </row>
    <row r="9" spans="1:23" s="21" customFormat="1" ht="27" customHeight="1">
      <c r="A9" s="300" t="s">
        <v>4001</v>
      </c>
      <c r="B9" s="38"/>
      <c r="C9" s="37"/>
      <c r="D9" s="37"/>
      <c r="E9" s="37"/>
      <c r="F9" s="37"/>
      <c r="G9" s="37"/>
      <c r="H9" s="37"/>
      <c r="I9" s="37"/>
      <c r="J9" s="37"/>
      <c r="K9" s="37"/>
      <c r="L9" s="37"/>
      <c r="M9" s="37"/>
      <c r="N9" s="37"/>
      <c r="O9" s="37"/>
      <c r="P9" s="37"/>
      <c r="Q9" s="37"/>
      <c r="R9" s="37"/>
      <c r="S9" s="36"/>
    </row>
    <row r="10" spans="1:23" s="7" customFormat="1" ht="18" customHeight="1">
      <c r="A10" s="613" t="s">
        <v>37</v>
      </c>
      <c r="B10" s="611" t="s">
        <v>38</v>
      </c>
      <c r="C10" s="611" t="s">
        <v>251</v>
      </c>
      <c r="D10" s="638" t="s">
        <v>392</v>
      </c>
      <c r="E10" s="611" t="s">
        <v>33</v>
      </c>
      <c r="F10" s="611"/>
      <c r="G10" s="611"/>
      <c r="H10" s="611"/>
      <c r="I10" s="611"/>
      <c r="J10" s="611"/>
      <c r="K10" s="611"/>
      <c r="L10" s="611"/>
      <c r="M10" s="611"/>
      <c r="N10" s="611"/>
      <c r="O10" s="611"/>
      <c r="P10" s="611"/>
      <c r="Q10" s="636" t="s">
        <v>34</v>
      </c>
      <c r="R10" s="636" t="s">
        <v>36</v>
      </c>
      <c r="S10" s="611" t="s">
        <v>35</v>
      </c>
      <c r="T10" s="8"/>
    </row>
    <row r="11" spans="1:23" s="7" customFormat="1" ht="24" customHeight="1">
      <c r="A11" s="613"/>
      <c r="B11" s="611"/>
      <c r="C11" s="611"/>
      <c r="D11" s="639"/>
      <c r="E11" s="122" t="s">
        <v>21</v>
      </c>
      <c r="F11" s="122" t="s">
        <v>22</v>
      </c>
      <c r="G11" s="122" t="s">
        <v>23</v>
      </c>
      <c r="H11" s="122" t="s">
        <v>24</v>
      </c>
      <c r="I11" s="122" t="s">
        <v>25</v>
      </c>
      <c r="J11" s="122" t="s">
        <v>26</v>
      </c>
      <c r="K11" s="122" t="s">
        <v>27</v>
      </c>
      <c r="L11" s="122" t="s">
        <v>28</v>
      </c>
      <c r="M11" s="122" t="s">
        <v>29</v>
      </c>
      <c r="N11" s="122" t="s">
        <v>30</v>
      </c>
      <c r="O11" s="122" t="s">
        <v>31</v>
      </c>
      <c r="P11" s="122" t="s">
        <v>32</v>
      </c>
      <c r="Q11" s="636"/>
      <c r="R11" s="636"/>
      <c r="S11" s="611"/>
      <c r="T11" s="8"/>
    </row>
    <row r="12" spans="1:23" ht="32.1" customHeight="1">
      <c r="A12" s="437" t="s">
        <v>190</v>
      </c>
      <c r="B12" s="437" t="s">
        <v>582</v>
      </c>
      <c r="C12" s="437" t="s">
        <v>583</v>
      </c>
      <c r="D12" s="233">
        <v>168</v>
      </c>
      <c r="E12" s="34"/>
      <c r="F12" s="34"/>
      <c r="G12" s="34"/>
      <c r="H12" s="34"/>
      <c r="I12" s="34"/>
      <c r="J12" s="34">
        <v>100</v>
      </c>
      <c r="K12" s="34"/>
      <c r="L12" s="34"/>
      <c r="M12" s="34"/>
      <c r="N12" s="34"/>
      <c r="O12" s="34"/>
      <c r="P12" s="34"/>
      <c r="Q12" s="34">
        <f>AVERAGE(E12:P12)</f>
        <v>100</v>
      </c>
      <c r="R12" s="242" t="str">
        <f>IF(Q12&lt;5,"SI","NO")</f>
        <v>NO</v>
      </c>
      <c r="S12" s="274" t="str">
        <f>IF(Q12&lt;5,"Sin Riesgo",IF(Q12 &lt;=14,"Bajo",IF(Q12&lt;=35,"Medio",IF(Q12&lt;=80,"Alto","Inviable Sanitariamente"))))</f>
        <v>Inviable Sanitariamente</v>
      </c>
      <c r="T12" s="1"/>
    </row>
    <row r="13" spans="1:23" ht="32.1" customHeight="1">
      <c r="A13" s="437" t="s">
        <v>190</v>
      </c>
      <c r="B13" s="437" t="s">
        <v>584</v>
      </c>
      <c r="C13" s="437" t="s">
        <v>585</v>
      </c>
      <c r="D13" s="233">
        <v>520</v>
      </c>
      <c r="E13" s="34"/>
      <c r="F13" s="34"/>
      <c r="G13" s="34"/>
      <c r="H13" s="34"/>
      <c r="I13" s="34">
        <v>53.1</v>
      </c>
      <c r="J13" s="34"/>
      <c r="K13" s="34"/>
      <c r="L13" s="34"/>
      <c r="M13" s="34"/>
      <c r="N13" s="34"/>
      <c r="O13" s="34"/>
      <c r="P13" s="34"/>
      <c r="Q13" s="34">
        <f t="shared" ref="Q13:Q28" si="0">AVERAGE(E13:P13)</f>
        <v>53.1</v>
      </c>
      <c r="R13" s="242" t="str">
        <f t="shared" ref="R13:R28" si="1">IF(Q13&lt;5,"SI","NO")</f>
        <v>NO</v>
      </c>
      <c r="S13" s="519" t="str">
        <f t="shared" ref="S13:S78" si="2">IF(Q13&lt;5,"Sin Riesgo",IF(Q13 &lt;=14,"Bajo",IF(Q13&lt;=35,"Medio",IF(Q13&lt;=80,"Alto","Inviable Sanitariamente"))))</f>
        <v>Alto</v>
      </c>
      <c r="T13" s="1"/>
    </row>
    <row r="14" spans="1:23" ht="32.1" customHeight="1">
      <c r="A14" s="437" t="s">
        <v>190</v>
      </c>
      <c r="B14" s="437" t="s">
        <v>586</v>
      </c>
      <c r="C14" s="437" t="s">
        <v>587</v>
      </c>
      <c r="D14" s="233">
        <v>460</v>
      </c>
      <c r="E14" s="34"/>
      <c r="F14" s="34"/>
      <c r="G14" s="34"/>
      <c r="H14" s="34"/>
      <c r="I14" s="34"/>
      <c r="J14" s="34">
        <v>80</v>
      </c>
      <c r="K14" s="34"/>
      <c r="L14" s="34"/>
      <c r="M14" s="34"/>
      <c r="N14" s="34"/>
      <c r="O14" s="34"/>
      <c r="P14" s="34"/>
      <c r="Q14" s="34">
        <f>AVERAGE(E14:P14)</f>
        <v>80</v>
      </c>
      <c r="R14" s="242" t="str">
        <f>IF(Q14&lt;5,"SI","NO")</f>
        <v>NO</v>
      </c>
      <c r="S14" s="519" t="str">
        <f>IF(Q14&lt;5,"Sin Riesgo",IF(Q14 &lt;=14,"Bajo",IF(Q14&lt;=35,"Medio",IF(Q14&lt;=80,"Alto","Inviable Sanitariamente"))))</f>
        <v>Alto</v>
      </c>
      <c r="T14" s="1"/>
    </row>
    <row r="15" spans="1:23" ht="32.1" customHeight="1">
      <c r="A15" s="437" t="s">
        <v>190</v>
      </c>
      <c r="B15" s="437" t="s">
        <v>588</v>
      </c>
      <c r="C15" s="437" t="s">
        <v>589</v>
      </c>
      <c r="D15" s="233">
        <v>180</v>
      </c>
      <c r="E15" s="34"/>
      <c r="F15" s="34"/>
      <c r="G15" s="34"/>
      <c r="H15" s="34"/>
      <c r="I15" s="34">
        <v>53.1</v>
      </c>
      <c r="J15" s="34"/>
      <c r="K15" s="34"/>
      <c r="L15" s="34"/>
      <c r="M15" s="34"/>
      <c r="N15" s="34">
        <v>93</v>
      </c>
      <c r="O15" s="34"/>
      <c r="P15" s="34"/>
      <c r="Q15" s="34">
        <f t="shared" si="0"/>
        <v>73.05</v>
      </c>
      <c r="R15" s="242" t="str">
        <f t="shared" si="1"/>
        <v>NO</v>
      </c>
      <c r="S15" s="519" t="str">
        <f t="shared" si="2"/>
        <v>Alto</v>
      </c>
      <c r="T15" s="1"/>
    </row>
    <row r="16" spans="1:23" ht="32.1" customHeight="1">
      <c r="A16" s="437" t="s">
        <v>190</v>
      </c>
      <c r="B16" s="437" t="s">
        <v>590</v>
      </c>
      <c r="C16" s="439" t="s">
        <v>591</v>
      </c>
      <c r="D16" s="233">
        <v>136</v>
      </c>
      <c r="E16" s="34"/>
      <c r="F16" s="34"/>
      <c r="G16" s="34"/>
      <c r="H16" s="34"/>
      <c r="I16" s="34">
        <v>53.1</v>
      </c>
      <c r="J16" s="34"/>
      <c r="K16" s="34"/>
      <c r="L16" s="34"/>
      <c r="M16" s="34"/>
      <c r="N16" s="34">
        <v>93.3</v>
      </c>
      <c r="O16" s="34"/>
      <c r="P16" s="34"/>
      <c r="Q16" s="34">
        <f t="shared" si="0"/>
        <v>73.2</v>
      </c>
      <c r="R16" s="242" t="str">
        <f t="shared" si="1"/>
        <v>NO</v>
      </c>
      <c r="S16" s="519" t="str">
        <f t="shared" si="2"/>
        <v>Alto</v>
      </c>
      <c r="T16" s="1"/>
    </row>
    <row r="17" spans="1:20" ht="32.1" customHeight="1">
      <c r="A17" s="437" t="s">
        <v>190</v>
      </c>
      <c r="B17" s="437" t="s">
        <v>4194</v>
      </c>
      <c r="C17" s="439" t="s">
        <v>592</v>
      </c>
      <c r="D17" s="233">
        <v>30</v>
      </c>
      <c r="E17" s="34"/>
      <c r="F17" s="34"/>
      <c r="G17" s="34"/>
      <c r="H17" s="34"/>
      <c r="I17" s="34"/>
      <c r="J17" s="34"/>
      <c r="K17" s="34"/>
      <c r="L17" s="34"/>
      <c r="M17" s="34"/>
      <c r="N17" s="34"/>
      <c r="O17" s="34"/>
      <c r="P17" s="34"/>
      <c r="Q17" s="34"/>
      <c r="R17" s="242"/>
      <c r="S17" s="519"/>
      <c r="T17" s="1"/>
    </row>
    <row r="18" spans="1:20" ht="32.1" customHeight="1">
      <c r="A18" s="439" t="s">
        <v>3537</v>
      </c>
      <c r="B18" s="441" t="s">
        <v>595</v>
      </c>
      <c r="C18" s="443" t="s">
        <v>4195</v>
      </c>
      <c r="D18" s="264">
        <v>115</v>
      </c>
      <c r="E18" s="34"/>
      <c r="F18" s="34"/>
      <c r="G18" s="34"/>
      <c r="H18" s="34"/>
      <c r="I18" s="34"/>
      <c r="J18" s="34"/>
      <c r="K18" s="34"/>
      <c r="L18" s="34"/>
      <c r="M18" s="34"/>
      <c r="N18" s="34"/>
      <c r="O18" s="34"/>
      <c r="P18" s="34">
        <v>68</v>
      </c>
      <c r="Q18" s="34">
        <f t="shared" si="0"/>
        <v>68</v>
      </c>
      <c r="R18" s="242" t="str">
        <f t="shared" si="1"/>
        <v>NO</v>
      </c>
      <c r="S18" s="243" t="str">
        <f t="shared" si="2"/>
        <v>Alto</v>
      </c>
      <c r="T18" s="1"/>
    </row>
    <row r="19" spans="1:20" ht="30" customHeight="1">
      <c r="A19" s="439" t="s">
        <v>3537</v>
      </c>
      <c r="B19" s="441" t="s">
        <v>596</v>
      </c>
      <c r="C19" s="443" t="s">
        <v>4196</v>
      </c>
      <c r="D19" s="264">
        <v>75</v>
      </c>
      <c r="E19" s="34"/>
      <c r="F19" s="34"/>
      <c r="G19" s="34"/>
      <c r="H19" s="34"/>
      <c r="I19" s="34"/>
      <c r="J19" s="34"/>
      <c r="K19" s="34"/>
      <c r="L19" s="34"/>
      <c r="M19" s="34"/>
      <c r="N19" s="34"/>
      <c r="O19" s="34"/>
      <c r="P19" s="34">
        <v>68.05</v>
      </c>
      <c r="Q19" s="34">
        <f t="shared" si="0"/>
        <v>68.05</v>
      </c>
      <c r="R19" s="242" t="str">
        <f t="shared" si="1"/>
        <v>NO</v>
      </c>
      <c r="S19" s="243" t="str">
        <f t="shared" si="2"/>
        <v>Alto</v>
      </c>
      <c r="T19" s="1"/>
    </row>
    <row r="20" spans="1:20" ht="32.1" customHeight="1">
      <c r="A20" s="437" t="s">
        <v>3537</v>
      </c>
      <c r="B20" s="441" t="s">
        <v>4197</v>
      </c>
      <c r="C20" s="439" t="s">
        <v>4196</v>
      </c>
      <c r="D20" s="289">
        <v>40</v>
      </c>
      <c r="E20" s="329"/>
      <c r="F20" s="329"/>
      <c r="G20" s="329"/>
      <c r="H20" s="329"/>
      <c r="I20" s="329"/>
      <c r="J20" s="34"/>
      <c r="K20" s="34"/>
      <c r="L20" s="34"/>
      <c r="M20" s="34"/>
      <c r="N20" s="34"/>
      <c r="O20" s="34"/>
      <c r="P20" s="34">
        <v>68.05</v>
      </c>
      <c r="Q20" s="34">
        <f t="shared" si="0"/>
        <v>68.05</v>
      </c>
      <c r="R20" s="242" t="str">
        <f t="shared" si="1"/>
        <v>NO</v>
      </c>
      <c r="S20" s="519" t="str">
        <f t="shared" si="2"/>
        <v>Alto</v>
      </c>
      <c r="T20" s="1"/>
    </row>
    <row r="21" spans="1:20" ht="32.1" customHeight="1">
      <c r="A21" s="437" t="s">
        <v>3537</v>
      </c>
      <c r="B21" s="441" t="s">
        <v>5</v>
      </c>
      <c r="C21" s="439" t="s">
        <v>4196</v>
      </c>
      <c r="D21" s="289">
        <v>60</v>
      </c>
      <c r="E21" s="329"/>
      <c r="F21" s="329"/>
      <c r="G21" s="329"/>
      <c r="H21" s="329"/>
      <c r="I21" s="329"/>
      <c r="J21" s="34"/>
      <c r="K21" s="34"/>
      <c r="L21" s="34"/>
      <c r="M21" s="34"/>
      <c r="N21" s="34"/>
      <c r="O21" s="34"/>
      <c r="P21" s="34">
        <v>68.05</v>
      </c>
      <c r="Q21" s="34">
        <f t="shared" si="0"/>
        <v>68.05</v>
      </c>
      <c r="R21" s="242" t="str">
        <f t="shared" si="1"/>
        <v>NO</v>
      </c>
      <c r="S21" s="519" t="str">
        <f t="shared" si="2"/>
        <v>Alto</v>
      </c>
      <c r="T21" s="1"/>
    </row>
    <row r="22" spans="1:20" ht="32.1" customHeight="1">
      <c r="A22" s="439" t="s">
        <v>192</v>
      </c>
      <c r="B22" s="441" t="s">
        <v>600</v>
      </c>
      <c r="C22" s="443" t="s">
        <v>601</v>
      </c>
      <c r="D22" s="264">
        <v>44</v>
      </c>
      <c r="E22" s="34"/>
      <c r="F22" s="34"/>
      <c r="G22" s="34"/>
      <c r="H22" s="34">
        <v>96.4</v>
      </c>
      <c r="I22" s="34"/>
      <c r="J22" s="329"/>
      <c r="K22" s="329"/>
      <c r="L22" s="333"/>
      <c r="M22" s="320"/>
      <c r="N22" s="320"/>
      <c r="O22" s="320">
        <v>88</v>
      </c>
      <c r="P22" s="320"/>
      <c r="Q22" s="329">
        <f t="shared" si="0"/>
        <v>92.2</v>
      </c>
      <c r="R22" s="242" t="str">
        <f t="shared" si="1"/>
        <v>NO</v>
      </c>
      <c r="S22" s="519" t="str">
        <f t="shared" si="2"/>
        <v>Inviable Sanitariamente</v>
      </c>
      <c r="T22" s="1"/>
    </row>
    <row r="23" spans="1:20" ht="32.1" customHeight="1">
      <c r="A23" s="439" t="s">
        <v>192</v>
      </c>
      <c r="B23" s="441" t="s">
        <v>602</v>
      </c>
      <c r="C23" s="443" t="s">
        <v>603</v>
      </c>
      <c r="D23" s="264">
        <v>25</v>
      </c>
      <c r="E23" s="34"/>
      <c r="F23" s="34"/>
      <c r="G23" s="34"/>
      <c r="H23" s="34">
        <v>84.2</v>
      </c>
      <c r="I23" s="34"/>
      <c r="J23" s="34"/>
      <c r="K23" s="34"/>
      <c r="L23" s="421"/>
      <c r="M23" s="312"/>
      <c r="N23" s="312"/>
      <c r="O23" s="312">
        <v>88</v>
      </c>
      <c r="P23" s="312"/>
      <c r="Q23" s="34">
        <f t="shared" si="0"/>
        <v>86.1</v>
      </c>
      <c r="R23" s="242" t="str">
        <f t="shared" si="1"/>
        <v>NO</v>
      </c>
      <c r="S23" s="519" t="str">
        <f t="shared" si="2"/>
        <v>Inviable Sanitariamente</v>
      </c>
      <c r="T23" s="1"/>
    </row>
    <row r="24" spans="1:20" ht="32.1" customHeight="1">
      <c r="A24" s="439" t="s">
        <v>192</v>
      </c>
      <c r="B24" s="441" t="s">
        <v>595</v>
      </c>
      <c r="C24" s="443" t="s">
        <v>604</v>
      </c>
      <c r="D24" s="264">
        <v>44</v>
      </c>
      <c r="E24" s="34"/>
      <c r="F24" s="34"/>
      <c r="G24" s="34"/>
      <c r="H24" s="34"/>
      <c r="I24" s="34"/>
      <c r="J24" s="34">
        <v>84.2</v>
      </c>
      <c r="K24" s="34"/>
      <c r="L24" s="421"/>
      <c r="M24" s="312"/>
      <c r="N24" s="312"/>
      <c r="O24" s="312">
        <v>88</v>
      </c>
      <c r="P24" s="312"/>
      <c r="Q24" s="34">
        <f t="shared" si="0"/>
        <v>86.1</v>
      </c>
      <c r="R24" s="242" t="str">
        <f t="shared" si="1"/>
        <v>NO</v>
      </c>
      <c r="S24" s="519" t="str">
        <f t="shared" si="2"/>
        <v>Inviable Sanitariamente</v>
      </c>
      <c r="T24" s="1"/>
    </row>
    <row r="25" spans="1:20" ht="32.1" customHeight="1">
      <c r="A25" s="439" t="s">
        <v>193</v>
      </c>
      <c r="B25" s="437" t="s">
        <v>699</v>
      </c>
      <c r="C25" s="439" t="s">
        <v>700</v>
      </c>
      <c r="D25" s="264">
        <v>1200</v>
      </c>
      <c r="E25" s="34"/>
      <c r="F25" s="34">
        <v>26.6</v>
      </c>
      <c r="G25" s="34"/>
      <c r="H25" s="261"/>
      <c r="I25" s="34"/>
      <c r="J25" s="34"/>
      <c r="K25" s="34"/>
      <c r="L25" s="369"/>
      <c r="M25" s="34"/>
      <c r="N25" s="34"/>
      <c r="O25" s="34"/>
      <c r="P25" s="34"/>
      <c r="Q25" s="34">
        <f t="shared" si="0"/>
        <v>26.6</v>
      </c>
      <c r="R25" s="242" t="str">
        <f t="shared" si="1"/>
        <v>NO</v>
      </c>
      <c r="S25" s="519" t="str">
        <f t="shared" si="2"/>
        <v>Medio</v>
      </c>
      <c r="T25" s="1"/>
    </row>
    <row r="26" spans="1:20" ht="32.1" customHeight="1">
      <c r="A26" s="439" t="s">
        <v>193</v>
      </c>
      <c r="B26" s="437" t="s">
        <v>701</v>
      </c>
      <c r="C26" s="439" t="s">
        <v>702</v>
      </c>
      <c r="D26" s="264">
        <v>120</v>
      </c>
      <c r="E26" s="34"/>
      <c r="F26" s="34">
        <v>97.9</v>
      </c>
      <c r="G26" s="261"/>
      <c r="H26" s="34"/>
      <c r="I26" s="34"/>
      <c r="J26" s="34"/>
      <c r="K26" s="34"/>
      <c r="L26" s="369"/>
      <c r="M26" s="34"/>
      <c r="N26" s="34"/>
      <c r="O26" s="34"/>
      <c r="P26" s="34"/>
      <c r="Q26" s="34">
        <f t="shared" si="0"/>
        <v>97.9</v>
      </c>
      <c r="R26" s="242" t="str">
        <f t="shared" si="1"/>
        <v>NO</v>
      </c>
      <c r="S26" s="519" t="str">
        <f t="shared" si="2"/>
        <v>Inviable Sanitariamente</v>
      </c>
      <c r="T26" s="1"/>
    </row>
    <row r="27" spans="1:20" ht="32.1" customHeight="1">
      <c r="A27" s="437" t="s">
        <v>193</v>
      </c>
      <c r="B27" s="437" t="s">
        <v>703</v>
      </c>
      <c r="C27" s="439" t="s">
        <v>704</v>
      </c>
      <c r="D27" s="264">
        <v>10</v>
      </c>
      <c r="E27" s="34"/>
      <c r="F27" s="34"/>
      <c r="G27" s="34"/>
      <c r="H27" s="34"/>
      <c r="I27" s="34"/>
      <c r="J27" s="34"/>
      <c r="K27" s="34"/>
      <c r="L27" s="34"/>
      <c r="M27" s="34"/>
      <c r="N27" s="34"/>
      <c r="O27" s="34"/>
      <c r="P27" s="34"/>
      <c r="Q27" s="34"/>
      <c r="R27" s="242"/>
      <c r="S27" s="519"/>
      <c r="T27" s="1"/>
    </row>
    <row r="28" spans="1:20" ht="32.1" customHeight="1">
      <c r="A28" s="437" t="s">
        <v>193</v>
      </c>
      <c r="B28" s="437" t="s">
        <v>705</v>
      </c>
      <c r="C28" s="439" t="s">
        <v>706</v>
      </c>
      <c r="D28" s="264">
        <v>75</v>
      </c>
      <c r="E28" s="34"/>
      <c r="F28" s="34"/>
      <c r="G28" s="34"/>
      <c r="H28" s="34"/>
      <c r="I28" s="34"/>
      <c r="J28" s="34"/>
      <c r="K28" s="34"/>
      <c r="L28" s="34"/>
      <c r="M28" s="34"/>
      <c r="N28" s="34"/>
      <c r="O28" s="34">
        <v>97.3</v>
      </c>
      <c r="P28" s="34"/>
      <c r="Q28" s="34">
        <f t="shared" si="0"/>
        <v>97.3</v>
      </c>
      <c r="R28" s="242" t="str">
        <f t="shared" si="1"/>
        <v>NO</v>
      </c>
      <c r="S28" s="519" t="str">
        <f t="shared" si="2"/>
        <v>Inviable Sanitariamente</v>
      </c>
      <c r="T28" s="1"/>
    </row>
    <row r="29" spans="1:20" ht="32.1" customHeight="1">
      <c r="A29" s="437" t="s">
        <v>193</v>
      </c>
      <c r="B29" s="437" t="s">
        <v>707</v>
      </c>
      <c r="C29" s="439" t="s">
        <v>708</v>
      </c>
      <c r="D29" s="264">
        <v>90</v>
      </c>
      <c r="E29" s="34">
        <v>70.8</v>
      </c>
      <c r="F29" s="34"/>
      <c r="G29" s="34"/>
      <c r="H29" s="34"/>
      <c r="I29" s="34"/>
      <c r="J29" s="34"/>
      <c r="K29" s="34"/>
      <c r="L29" s="34"/>
      <c r="M29" s="34"/>
      <c r="N29" s="34"/>
      <c r="O29" s="34"/>
      <c r="P29" s="34"/>
      <c r="Q29" s="34">
        <f t="shared" ref="Q29:Q63" si="3">AVERAGE(E29:P29)</f>
        <v>70.8</v>
      </c>
      <c r="R29" s="242" t="str">
        <f t="shared" ref="R29:R63" si="4">IF(Q29&lt;5,"SI","NO")</f>
        <v>NO</v>
      </c>
      <c r="S29" s="519" t="str">
        <f t="shared" si="2"/>
        <v>Alto</v>
      </c>
      <c r="T29" s="1"/>
    </row>
    <row r="30" spans="1:20" ht="32.1" customHeight="1">
      <c r="A30" s="437" t="s">
        <v>193</v>
      </c>
      <c r="B30" s="437" t="s">
        <v>4198</v>
      </c>
      <c r="C30" s="568" t="s">
        <v>4199</v>
      </c>
      <c r="D30" s="298">
        <v>90</v>
      </c>
      <c r="E30" s="369"/>
      <c r="F30" s="34"/>
      <c r="G30" s="34"/>
      <c r="H30" s="34"/>
      <c r="I30" s="34"/>
      <c r="J30" s="34"/>
      <c r="K30" s="34"/>
      <c r="L30" s="34"/>
      <c r="M30" s="34"/>
      <c r="N30" s="34"/>
      <c r="O30" s="34"/>
      <c r="P30" s="34"/>
      <c r="Q30" s="34"/>
      <c r="R30" s="242"/>
      <c r="S30" s="519"/>
      <c r="T30" s="1"/>
    </row>
    <row r="31" spans="1:20" ht="32.1" customHeight="1">
      <c r="A31" s="437" t="s">
        <v>193</v>
      </c>
      <c r="B31" s="437" t="s">
        <v>792</v>
      </c>
      <c r="C31" s="568" t="s">
        <v>4200</v>
      </c>
      <c r="D31" s="298">
        <v>60</v>
      </c>
      <c r="E31" s="369"/>
      <c r="F31" s="34"/>
      <c r="G31" s="34"/>
      <c r="H31" s="34"/>
      <c r="I31" s="34"/>
      <c r="J31" s="34"/>
      <c r="K31" s="34"/>
      <c r="L31" s="34"/>
      <c r="M31" s="34"/>
      <c r="N31" s="34"/>
      <c r="O31" s="34"/>
      <c r="P31" s="34"/>
      <c r="Q31" s="34"/>
      <c r="R31" s="242"/>
      <c r="S31" s="519"/>
      <c r="T31" s="1"/>
    </row>
    <row r="32" spans="1:20" ht="32.1" customHeight="1">
      <c r="A32" s="437" t="s">
        <v>193</v>
      </c>
      <c r="B32" s="437" t="s">
        <v>4203</v>
      </c>
      <c r="C32" s="568" t="s">
        <v>4204</v>
      </c>
      <c r="D32" s="298">
        <v>90</v>
      </c>
      <c r="E32" s="369">
        <v>26.6</v>
      </c>
      <c r="F32" s="34"/>
      <c r="G32" s="34"/>
      <c r="H32" s="34"/>
      <c r="I32" s="34"/>
      <c r="J32" s="34"/>
      <c r="K32" s="34"/>
      <c r="L32" s="34"/>
      <c r="M32" s="34"/>
      <c r="N32" s="34"/>
      <c r="O32" s="34"/>
      <c r="P32" s="34"/>
      <c r="Q32" s="34">
        <f t="shared" si="3"/>
        <v>26.6</v>
      </c>
      <c r="R32" s="242" t="str">
        <f t="shared" si="4"/>
        <v>NO</v>
      </c>
      <c r="S32" s="519" t="str">
        <f t="shared" si="2"/>
        <v>Medio</v>
      </c>
      <c r="T32" s="1"/>
    </row>
    <row r="33" spans="1:20" ht="32.1" customHeight="1">
      <c r="A33" s="437" t="s">
        <v>193</v>
      </c>
      <c r="B33" s="437" t="s">
        <v>4201</v>
      </c>
      <c r="C33" s="568" t="s">
        <v>4202</v>
      </c>
      <c r="D33" s="298" t="s">
        <v>4118</v>
      </c>
      <c r="E33" s="369"/>
      <c r="F33" s="34"/>
      <c r="G33" s="34"/>
      <c r="H33" s="34"/>
      <c r="I33" s="34"/>
      <c r="J33" s="34"/>
      <c r="K33" s="34"/>
      <c r="L33" s="34"/>
      <c r="M33" s="34"/>
      <c r="N33" s="34"/>
      <c r="O33" s="34"/>
      <c r="P33" s="34"/>
      <c r="Q33" s="34"/>
      <c r="R33" s="242"/>
      <c r="S33" s="519"/>
      <c r="T33" s="1"/>
    </row>
    <row r="34" spans="1:20" ht="32.1" customHeight="1">
      <c r="A34" s="310" t="s">
        <v>194</v>
      </c>
      <c r="B34" s="230" t="s">
        <v>709</v>
      </c>
      <c r="C34" s="310" t="s">
        <v>3971</v>
      </c>
      <c r="D34" s="240">
        <v>746</v>
      </c>
      <c r="E34" s="369"/>
      <c r="F34" s="34">
        <v>96.3</v>
      </c>
      <c r="G34" s="34">
        <v>96.3</v>
      </c>
      <c r="H34" s="34"/>
      <c r="I34" s="34">
        <v>96.3</v>
      </c>
      <c r="J34" s="34"/>
      <c r="K34" s="34"/>
      <c r="L34" s="34">
        <v>96.3</v>
      </c>
      <c r="M34" s="258"/>
      <c r="N34" s="34">
        <v>96.3</v>
      </c>
      <c r="O34" s="34"/>
      <c r="P34" s="34">
        <v>96.3</v>
      </c>
      <c r="Q34" s="34">
        <f t="shared" si="3"/>
        <v>96.3</v>
      </c>
      <c r="R34" s="242" t="str">
        <f t="shared" si="4"/>
        <v>NO</v>
      </c>
      <c r="S34" s="519" t="str">
        <f t="shared" si="2"/>
        <v>Inviable Sanitariamente</v>
      </c>
      <c r="T34" s="1"/>
    </row>
    <row r="35" spans="1:20" ht="32.1" customHeight="1">
      <c r="A35" s="310" t="s">
        <v>194</v>
      </c>
      <c r="B35" s="230" t="s">
        <v>711</v>
      </c>
      <c r="C35" s="310" t="s">
        <v>3966</v>
      </c>
      <c r="D35" s="240">
        <v>57</v>
      </c>
      <c r="E35" s="369"/>
      <c r="F35" s="34">
        <v>96.3</v>
      </c>
      <c r="G35" s="34"/>
      <c r="H35" s="34"/>
      <c r="I35" s="34"/>
      <c r="J35" s="34"/>
      <c r="K35" s="34">
        <v>96.3</v>
      </c>
      <c r="L35" s="34"/>
      <c r="M35" s="258"/>
      <c r="N35" s="34"/>
      <c r="O35" s="34"/>
      <c r="P35" s="34"/>
      <c r="Q35" s="34">
        <f t="shared" si="3"/>
        <v>96.3</v>
      </c>
      <c r="R35" s="242" t="str">
        <f t="shared" si="4"/>
        <v>NO</v>
      </c>
      <c r="S35" s="519" t="str">
        <f t="shared" si="2"/>
        <v>Inviable Sanitariamente</v>
      </c>
      <c r="T35" s="1"/>
    </row>
    <row r="36" spans="1:20" ht="32.1" customHeight="1">
      <c r="A36" s="310" t="s">
        <v>194</v>
      </c>
      <c r="B36" s="230" t="s">
        <v>710</v>
      </c>
      <c r="C36" s="310" t="s">
        <v>3967</v>
      </c>
      <c r="D36" s="240">
        <v>102</v>
      </c>
      <c r="E36" s="369"/>
      <c r="F36" s="34"/>
      <c r="G36" s="34">
        <v>96.3</v>
      </c>
      <c r="H36" s="34"/>
      <c r="I36" s="34"/>
      <c r="J36" s="34"/>
      <c r="K36" s="34">
        <v>96.3</v>
      </c>
      <c r="L36" s="34"/>
      <c r="M36" s="258"/>
      <c r="N36" s="34"/>
      <c r="O36" s="34"/>
      <c r="P36" s="34"/>
      <c r="Q36" s="34">
        <f t="shared" si="3"/>
        <v>96.3</v>
      </c>
      <c r="R36" s="242" t="str">
        <f t="shared" si="4"/>
        <v>NO</v>
      </c>
      <c r="S36" s="519" t="str">
        <f t="shared" si="2"/>
        <v>Inviable Sanitariamente</v>
      </c>
      <c r="T36" s="1"/>
    </row>
    <row r="37" spans="1:20" ht="32.1" customHeight="1">
      <c r="A37" s="310" t="s">
        <v>194</v>
      </c>
      <c r="B37" s="230" t="s">
        <v>451</v>
      </c>
      <c r="C37" s="310" t="s">
        <v>3968</v>
      </c>
      <c r="D37" s="240">
        <v>75</v>
      </c>
      <c r="E37" s="369"/>
      <c r="F37" s="34"/>
      <c r="G37" s="34">
        <v>96.3</v>
      </c>
      <c r="H37" s="34"/>
      <c r="I37" s="34"/>
      <c r="J37" s="34"/>
      <c r="K37" s="34">
        <v>96.3</v>
      </c>
      <c r="L37" s="34"/>
      <c r="M37" s="258"/>
      <c r="N37" s="34"/>
      <c r="O37" s="34"/>
      <c r="P37" s="34"/>
      <c r="Q37" s="34">
        <f t="shared" si="3"/>
        <v>96.3</v>
      </c>
      <c r="R37" s="242" t="str">
        <f t="shared" si="4"/>
        <v>NO</v>
      </c>
      <c r="S37" s="519" t="str">
        <f t="shared" si="2"/>
        <v>Inviable Sanitariamente</v>
      </c>
      <c r="T37" s="1"/>
    </row>
    <row r="38" spans="1:20" ht="32.1" customHeight="1">
      <c r="A38" s="310" t="s">
        <v>194</v>
      </c>
      <c r="B38" s="230" t="s">
        <v>712</v>
      </c>
      <c r="C38" s="310" t="s">
        <v>3965</v>
      </c>
      <c r="D38" s="240">
        <v>60</v>
      </c>
      <c r="E38" s="369"/>
      <c r="F38" s="34"/>
      <c r="G38" s="34">
        <v>96.3</v>
      </c>
      <c r="H38" s="34"/>
      <c r="I38" s="34"/>
      <c r="J38" s="34"/>
      <c r="K38" s="34">
        <v>96.3</v>
      </c>
      <c r="L38" s="34"/>
      <c r="M38" s="258"/>
      <c r="N38" s="34"/>
      <c r="O38" s="258"/>
      <c r="P38" s="34"/>
      <c r="Q38" s="34">
        <f t="shared" si="3"/>
        <v>96.3</v>
      </c>
      <c r="R38" s="242" t="str">
        <f t="shared" si="4"/>
        <v>NO</v>
      </c>
      <c r="S38" s="519" t="str">
        <f t="shared" si="2"/>
        <v>Inviable Sanitariamente</v>
      </c>
      <c r="T38" s="1"/>
    </row>
    <row r="39" spans="1:20" ht="32.1" customHeight="1">
      <c r="A39" s="310" t="s">
        <v>194</v>
      </c>
      <c r="B39" s="230" t="s">
        <v>713</v>
      </c>
      <c r="C39" s="310" t="s">
        <v>3964</v>
      </c>
      <c r="D39" s="240">
        <v>48</v>
      </c>
      <c r="E39" s="369"/>
      <c r="F39" s="34">
        <v>96.3</v>
      </c>
      <c r="G39" s="34"/>
      <c r="H39" s="34"/>
      <c r="I39" s="34"/>
      <c r="J39" s="34"/>
      <c r="K39" s="34">
        <v>96.3</v>
      </c>
      <c r="L39" s="34"/>
      <c r="M39" s="258"/>
      <c r="N39" s="34"/>
      <c r="O39" s="34"/>
      <c r="P39" s="34"/>
      <c r="Q39" s="34">
        <f t="shared" si="3"/>
        <v>96.3</v>
      </c>
      <c r="R39" s="242" t="str">
        <f t="shared" si="4"/>
        <v>NO</v>
      </c>
      <c r="S39" s="519" t="str">
        <f t="shared" si="2"/>
        <v>Inviable Sanitariamente</v>
      </c>
      <c r="T39" s="1"/>
    </row>
    <row r="40" spans="1:20" ht="32.1" customHeight="1">
      <c r="A40" s="310" t="s">
        <v>194</v>
      </c>
      <c r="B40" s="230" t="s">
        <v>714</v>
      </c>
      <c r="C40" s="310" t="s">
        <v>3963</v>
      </c>
      <c r="D40" s="240">
        <v>34</v>
      </c>
      <c r="E40" s="369"/>
      <c r="F40" s="34">
        <v>96.3</v>
      </c>
      <c r="G40" s="34"/>
      <c r="H40" s="34"/>
      <c r="I40" s="34"/>
      <c r="J40" s="34"/>
      <c r="K40" s="34">
        <v>96.3</v>
      </c>
      <c r="L40" s="34"/>
      <c r="M40" s="258"/>
      <c r="N40" s="34"/>
      <c r="O40" s="34"/>
      <c r="P40" s="34"/>
      <c r="Q40" s="34">
        <f t="shared" si="3"/>
        <v>96.3</v>
      </c>
      <c r="R40" s="242" t="str">
        <f t="shared" si="4"/>
        <v>NO</v>
      </c>
      <c r="S40" s="519" t="str">
        <f t="shared" si="2"/>
        <v>Inviable Sanitariamente</v>
      </c>
      <c r="T40" s="1"/>
    </row>
    <row r="41" spans="1:20" ht="32.1" customHeight="1">
      <c r="A41" s="310" t="s">
        <v>194</v>
      </c>
      <c r="B41" s="230" t="s">
        <v>404</v>
      </c>
      <c r="C41" s="310" t="s">
        <v>4207</v>
      </c>
      <c r="D41" s="240">
        <v>40</v>
      </c>
      <c r="E41" s="369"/>
      <c r="F41" s="34">
        <v>96.3</v>
      </c>
      <c r="G41" s="34"/>
      <c r="H41" s="34"/>
      <c r="I41" s="34"/>
      <c r="J41" s="34"/>
      <c r="K41" s="34">
        <v>96.3</v>
      </c>
      <c r="L41" s="34"/>
      <c r="M41" s="258"/>
      <c r="N41" s="34"/>
      <c r="O41" s="34"/>
      <c r="P41" s="34"/>
      <c r="Q41" s="34">
        <f t="shared" si="3"/>
        <v>96.3</v>
      </c>
      <c r="R41" s="242" t="str">
        <f t="shared" si="4"/>
        <v>NO</v>
      </c>
      <c r="S41" s="519" t="str">
        <f t="shared" si="2"/>
        <v>Inviable Sanitariamente</v>
      </c>
      <c r="T41" s="1"/>
    </row>
    <row r="42" spans="1:20" ht="32.1" customHeight="1">
      <c r="A42" s="310" t="s">
        <v>194</v>
      </c>
      <c r="B42" s="230" t="s">
        <v>715</v>
      </c>
      <c r="C42" s="310" t="s">
        <v>716</v>
      </c>
      <c r="D42" s="240">
        <v>23</v>
      </c>
      <c r="E42" s="369"/>
      <c r="F42" s="34">
        <v>96.3</v>
      </c>
      <c r="G42" s="34"/>
      <c r="H42" s="34"/>
      <c r="I42" s="34"/>
      <c r="J42" s="34"/>
      <c r="K42" s="34">
        <v>96.3</v>
      </c>
      <c r="L42" s="34"/>
      <c r="M42" s="258"/>
      <c r="N42" s="34"/>
      <c r="O42" s="34"/>
      <c r="P42" s="34"/>
      <c r="Q42" s="34">
        <f t="shared" si="3"/>
        <v>96.3</v>
      </c>
      <c r="R42" s="242" t="str">
        <f t="shared" si="4"/>
        <v>NO</v>
      </c>
      <c r="S42" s="519" t="str">
        <f t="shared" si="2"/>
        <v>Inviable Sanitariamente</v>
      </c>
      <c r="T42" s="1"/>
    </row>
    <row r="43" spans="1:20" ht="32.1" customHeight="1">
      <c r="A43" s="310" t="s">
        <v>194</v>
      </c>
      <c r="B43" s="230" t="s">
        <v>717</v>
      </c>
      <c r="C43" s="310" t="s">
        <v>718</v>
      </c>
      <c r="D43" s="374">
        <v>42</v>
      </c>
      <c r="E43" s="369"/>
      <c r="F43" s="34"/>
      <c r="G43" s="34"/>
      <c r="H43" s="34"/>
      <c r="I43" s="34">
        <v>96.3</v>
      </c>
      <c r="J43" s="34"/>
      <c r="K43" s="34">
        <v>96.3</v>
      </c>
      <c r="L43" s="34"/>
      <c r="M43" s="34"/>
      <c r="N43" s="34"/>
      <c r="O43" s="34"/>
      <c r="P43" s="34"/>
      <c r="Q43" s="34">
        <f t="shared" si="3"/>
        <v>96.3</v>
      </c>
      <c r="R43" s="242" t="str">
        <f t="shared" si="4"/>
        <v>NO</v>
      </c>
      <c r="S43" s="519" t="str">
        <f t="shared" si="2"/>
        <v>Inviable Sanitariamente</v>
      </c>
      <c r="T43" s="1"/>
    </row>
    <row r="44" spans="1:20" ht="32.1" customHeight="1">
      <c r="A44" s="310" t="s">
        <v>194</v>
      </c>
      <c r="B44" s="230" t="s">
        <v>719</v>
      </c>
      <c r="C44" s="310" t="s">
        <v>4206</v>
      </c>
      <c r="D44" s="240">
        <v>35</v>
      </c>
      <c r="E44" s="369"/>
      <c r="F44" s="34">
        <v>96.3</v>
      </c>
      <c r="G44" s="34"/>
      <c r="H44" s="34"/>
      <c r="I44" s="34"/>
      <c r="J44" s="34"/>
      <c r="K44" s="34">
        <v>96.3</v>
      </c>
      <c r="L44" s="34"/>
      <c r="M44" s="258"/>
      <c r="N44" s="34"/>
      <c r="O44" s="34"/>
      <c r="P44" s="34"/>
      <c r="Q44" s="34">
        <f t="shared" si="3"/>
        <v>96.3</v>
      </c>
      <c r="R44" s="242" t="str">
        <f t="shared" si="4"/>
        <v>NO</v>
      </c>
      <c r="S44" s="519" t="str">
        <f t="shared" si="2"/>
        <v>Inviable Sanitariamente</v>
      </c>
      <c r="T44" s="1"/>
    </row>
    <row r="45" spans="1:20" ht="32.1" customHeight="1">
      <c r="A45" s="310" t="s">
        <v>194</v>
      </c>
      <c r="B45" s="230" t="s">
        <v>720</v>
      </c>
      <c r="C45" s="310" t="s">
        <v>721</v>
      </c>
      <c r="D45" s="374">
        <v>25</v>
      </c>
      <c r="E45" s="369"/>
      <c r="F45" s="34"/>
      <c r="G45" s="34"/>
      <c r="H45" s="34"/>
      <c r="I45" s="34">
        <v>96.3</v>
      </c>
      <c r="J45" s="34"/>
      <c r="K45" s="34">
        <v>96.3</v>
      </c>
      <c r="L45" s="34"/>
      <c r="M45" s="34"/>
      <c r="N45" s="34"/>
      <c r="O45" s="34"/>
      <c r="P45" s="34"/>
      <c r="Q45" s="34">
        <f t="shared" si="3"/>
        <v>96.3</v>
      </c>
      <c r="R45" s="242" t="str">
        <f t="shared" si="4"/>
        <v>NO</v>
      </c>
      <c r="S45" s="519" t="str">
        <f t="shared" si="2"/>
        <v>Inviable Sanitariamente</v>
      </c>
      <c r="T45" s="1"/>
    </row>
    <row r="46" spans="1:20" ht="32.1" customHeight="1">
      <c r="A46" s="310" t="s">
        <v>194</v>
      </c>
      <c r="B46" s="230" t="s">
        <v>722</v>
      </c>
      <c r="C46" s="310" t="s">
        <v>4205</v>
      </c>
      <c r="D46" s="240">
        <v>44</v>
      </c>
      <c r="E46" s="369"/>
      <c r="F46" s="34">
        <v>96.3</v>
      </c>
      <c r="G46" s="34"/>
      <c r="H46" s="34"/>
      <c r="I46" s="34"/>
      <c r="J46" s="34"/>
      <c r="K46" s="34">
        <v>96.3</v>
      </c>
      <c r="L46" s="34"/>
      <c r="M46" s="258"/>
      <c r="N46" s="34"/>
      <c r="O46" s="34"/>
      <c r="P46" s="34"/>
      <c r="Q46" s="34">
        <f t="shared" si="3"/>
        <v>96.3</v>
      </c>
      <c r="R46" s="242" t="str">
        <f t="shared" si="4"/>
        <v>NO</v>
      </c>
      <c r="S46" s="519" t="str">
        <f t="shared" si="2"/>
        <v>Inviable Sanitariamente</v>
      </c>
      <c r="T46" s="1"/>
    </row>
    <row r="47" spans="1:20" ht="32.1" customHeight="1">
      <c r="A47" s="310" t="s">
        <v>194</v>
      </c>
      <c r="B47" s="230" t="s">
        <v>723</v>
      </c>
      <c r="C47" s="310" t="s">
        <v>4208</v>
      </c>
      <c r="D47" s="240">
        <v>56</v>
      </c>
      <c r="E47" s="369"/>
      <c r="F47" s="34">
        <v>96.3</v>
      </c>
      <c r="G47" s="34"/>
      <c r="H47" s="34"/>
      <c r="I47" s="34"/>
      <c r="J47" s="34"/>
      <c r="K47" s="34">
        <v>96.3</v>
      </c>
      <c r="L47" s="34"/>
      <c r="M47" s="258"/>
      <c r="N47" s="34"/>
      <c r="O47" s="34"/>
      <c r="P47" s="34"/>
      <c r="Q47" s="34">
        <f t="shared" si="3"/>
        <v>96.3</v>
      </c>
      <c r="R47" s="242" t="str">
        <f t="shared" si="4"/>
        <v>NO</v>
      </c>
      <c r="S47" s="519" t="str">
        <f t="shared" si="2"/>
        <v>Inviable Sanitariamente</v>
      </c>
      <c r="T47" s="1"/>
    </row>
    <row r="48" spans="1:20" ht="32.1" customHeight="1">
      <c r="A48" s="310" t="s">
        <v>194</v>
      </c>
      <c r="B48" s="230" t="s">
        <v>724</v>
      </c>
      <c r="C48" s="310" t="s">
        <v>4209</v>
      </c>
      <c r="D48" s="374">
        <v>1461</v>
      </c>
      <c r="E48" s="369">
        <v>0</v>
      </c>
      <c r="F48" s="34"/>
      <c r="G48" s="34"/>
      <c r="H48" s="34">
        <v>0</v>
      </c>
      <c r="I48" s="34"/>
      <c r="J48" s="34">
        <v>0</v>
      </c>
      <c r="K48" s="34"/>
      <c r="L48" s="34">
        <v>0</v>
      </c>
      <c r="M48" s="34"/>
      <c r="N48" s="34">
        <v>0</v>
      </c>
      <c r="O48" s="34"/>
      <c r="P48" s="34">
        <v>0</v>
      </c>
      <c r="Q48" s="34">
        <f t="shared" si="3"/>
        <v>0</v>
      </c>
      <c r="R48" s="242" t="str">
        <f t="shared" si="4"/>
        <v>SI</v>
      </c>
      <c r="S48" s="519" t="str">
        <f t="shared" si="2"/>
        <v>Sin Riesgo</v>
      </c>
      <c r="T48" s="1"/>
    </row>
    <row r="49" spans="1:20" ht="32.1" customHeight="1">
      <c r="A49" s="310" t="s">
        <v>194</v>
      </c>
      <c r="B49" s="230" t="s">
        <v>725</v>
      </c>
      <c r="C49" s="310" t="s">
        <v>726</v>
      </c>
      <c r="D49" s="374">
        <v>32</v>
      </c>
      <c r="E49" s="369"/>
      <c r="F49" s="34"/>
      <c r="G49" s="34"/>
      <c r="H49" s="34"/>
      <c r="I49" s="34">
        <v>96.3</v>
      </c>
      <c r="J49" s="34"/>
      <c r="K49" s="34"/>
      <c r="L49" s="34"/>
      <c r="M49" s="34"/>
      <c r="N49" s="34">
        <v>96.3</v>
      </c>
      <c r="O49" s="34"/>
      <c r="P49" s="34"/>
      <c r="Q49" s="34">
        <f t="shared" si="3"/>
        <v>96.3</v>
      </c>
      <c r="R49" s="242" t="str">
        <f t="shared" si="4"/>
        <v>NO</v>
      </c>
      <c r="S49" s="519" t="str">
        <f t="shared" si="2"/>
        <v>Inviable Sanitariamente</v>
      </c>
      <c r="T49" s="1"/>
    </row>
    <row r="50" spans="1:20" ht="32.1" customHeight="1">
      <c r="A50" s="310" t="s">
        <v>194</v>
      </c>
      <c r="B50" s="230" t="s">
        <v>727</v>
      </c>
      <c r="C50" s="310" t="s">
        <v>728</v>
      </c>
      <c r="D50" s="374">
        <v>17</v>
      </c>
      <c r="E50" s="369"/>
      <c r="F50" s="34"/>
      <c r="G50" s="34"/>
      <c r="H50" s="34">
        <v>96.3</v>
      </c>
      <c r="I50" s="34"/>
      <c r="J50" s="34"/>
      <c r="K50" s="34">
        <v>96.3</v>
      </c>
      <c r="L50" s="34"/>
      <c r="M50" s="34"/>
      <c r="N50" s="34">
        <v>96.3</v>
      </c>
      <c r="O50" s="34"/>
      <c r="P50" s="34"/>
      <c r="Q50" s="34">
        <f t="shared" si="3"/>
        <v>96.3</v>
      </c>
      <c r="R50" s="242" t="str">
        <f t="shared" si="4"/>
        <v>NO</v>
      </c>
      <c r="S50" s="519" t="str">
        <f t="shared" si="2"/>
        <v>Inviable Sanitariamente</v>
      </c>
      <c r="T50" s="1"/>
    </row>
    <row r="51" spans="1:20" ht="32.1" customHeight="1">
      <c r="A51" s="310" t="s">
        <v>194</v>
      </c>
      <c r="B51" s="230" t="s">
        <v>729</v>
      </c>
      <c r="C51" s="381" t="s">
        <v>730</v>
      </c>
      <c r="D51" s="374">
        <v>80</v>
      </c>
      <c r="E51" s="369"/>
      <c r="F51" s="34"/>
      <c r="G51" s="34"/>
      <c r="H51" s="34"/>
      <c r="I51" s="34">
        <v>96.3</v>
      </c>
      <c r="J51" s="34"/>
      <c r="K51" s="34">
        <v>96.3</v>
      </c>
      <c r="L51" s="34"/>
      <c r="M51" s="34"/>
      <c r="N51" s="34"/>
      <c r="O51" s="34"/>
      <c r="P51" s="34"/>
      <c r="Q51" s="34">
        <f t="shared" si="3"/>
        <v>96.3</v>
      </c>
      <c r="R51" s="242" t="str">
        <f t="shared" si="4"/>
        <v>NO</v>
      </c>
      <c r="S51" s="519" t="str">
        <f t="shared" si="2"/>
        <v>Inviable Sanitariamente</v>
      </c>
      <c r="T51" s="1"/>
    </row>
    <row r="52" spans="1:20" ht="32.1" customHeight="1">
      <c r="A52" s="310" t="s">
        <v>194</v>
      </c>
      <c r="B52" s="230" t="s">
        <v>731</v>
      </c>
      <c r="C52" s="310" t="s">
        <v>732</v>
      </c>
      <c r="D52" s="374">
        <v>60</v>
      </c>
      <c r="E52" s="369"/>
      <c r="F52" s="34"/>
      <c r="G52" s="34">
        <v>96.3</v>
      </c>
      <c r="H52" s="34"/>
      <c r="I52" s="34"/>
      <c r="J52" s="34"/>
      <c r="K52" s="34">
        <v>96.3</v>
      </c>
      <c r="L52" s="34"/>
      <c r="M52" s="34"/>
      <c r="N52" s="34"/>
      <c r="O52" s="34"/>
      <c r="P52" s="34"/>
      <c r="Q52" s="34">
        <f t="shared" si="3"/>
        <v>96.3</v>
      </c>
      <c r="R52" s="242" t="str">
        <f t="shared" si="4"/>
        <v>NO</v>
      </c>
      <c r="S52" s="519" t="str">
        <f t="shared" si="2"/>
        <v>Inviable Sanitariamente</v>
      </c>
      <c r="T52" s="1"/>
    </row>
    <row r="53" spans="1:20" ht="32.1" customHeight="1">
      <c r="A53" s="310" t="s">
        <v>194</v>
      </c>
      <c r="B53" s="230" t="s">
        <v>733</v>
      </c>
      <c r="C53" s="310" t="s">
        <v>734</v>
      </c>
      <c r="D53" s="374">
        <v>47</v>
      </c>
      <c r="E53" s="369"/>
      <c r="F53" s="34"/>
      <c r="G53" s="34">
        <v>96.3</v>
      </c>
      <c r="H53" s="34"/>
      <c r="I53" s="34"/>
      <c r="J53" s="34"/>
      <c r="K53" s="34">
        <v>96.3</v>
      </c>
      <c r="L53" s="34"/>
      <c r="M53" s="34"/>
      <c r="N53" s="34"/>
      <c r="O53" s="34"/>
      <c r="P53" s="34"/>
      <c r="Q53" s="34">
        <f t="shared" si="3"/>
        <v>96.3</v>
      </c>
      <c r="R53" s="242" t="str">
        <f t="shared" si="4"/>
        <v>NO</v>
      </c>
      <c r="S53" s="519" t="str">
        <f t="shared" si="2"/>
        <v>Inviable Sanitariamente</v>
      </c>
      <c r="T53" s="1"/>
    </row>
    <row r="54" spans="1:20" ht="32.1" customHeight="1">
      <c r="A54" s="310" t="s">
        <v>194</v>
      </c>
      <c r="B54" s="230" t="s">
        <v>735</v>
      </c>
      <c r="C54" s="310" t="s">
        <v>736</v>
      </c>
      <c r="D54" s="374">
        <v>50</v>
      </c>
      <c r="E54" s="369"/>
      <c r="F54" s="34"/>
      <c r="G54" s="34">
        <v>96.3</v>
      </c>
      <c r="H54" s="34"/>
      <c r="I54" s="34"/>
      <c r="J54" s="34"/>
      <c r="K54" s="34">
        <v>96.3</v>
      </c>
      <c r="L54" s="34"/>
      <c r="M54" s="34"/>
      <c r="N54" s="34"/>
      <c r="O54" s="34"/>
      <c r="P54" s="34"/>
      <c r="Q54" s="34">
        <f t="shared" si="3"/>
        <v>96.3</v>
      </c>
      <c r="R54" s="242" t="str">
        <f t="shared" si="4"/>
        <v>NO</v>
      </c>
      <c r="S54" s="519" t="str">
        <f t="shared" si="2"/>
        <v>Inviable Sanitariamente</v>
      </c>
      <c r="T54" s="1"/>
    </row>
    <row r="55" spans="1:20" ht="32.1" customHeight="1">
      <c r="A55" s="310" t="s">
        <v>194</v>
      </c>
      <c r="B55" s="230" t="s">
        <v>737</v>
      </c>
      <c r="C55" s="310" t="s">
        <v>738</v>
      </c>
      <c r="D55" s="240">
        <v>80</v>
      </c>
      <c r="E55" s="369"/>
      <c r="F55" s="34"/>
      <c r="G55" s="34"/>
      <c r="H55" s="34"/>
      <c r="I55" s="34">
        <v>96.3</v>
      </c>
      <c r="J55" s="34"/>
      <c r="K55" s="34">
        <v>96.3</v>
      </c>
      <c r="L55" s="34"/>
      <c r="M55" s="258"/>
      <c r="N55" s="34"/>
      <c r="O55" s="34"/>
      <c r="P55" s="34"/>
      <c r="Q55" s="34">
        <f t="shared" si="3"/>
        <v>96.3</v>
      </c>
      <c r="R55" s="242" t="str">
        <f t="shared" si="4"/>
        <v>NO</v>
      </c>
      <c r="S55" s="519" t="str">
        <f t="shared" si="2"/>
        <v>Inviable Sanitariamente</v>
      </c>
      <c r="T55" s="1"/>
    </row>
    <row r="56" spans="1:20" ht="32.1" customHeight="1">
      <c r="A56" s="310" t="s">
        <v>194</v>
      </c>
      <c r="B56" s="230" t="s">
        <v>739</v>
      </c>
      <c r="C56" s="310" t="s">
        <v>740</v>
      </c>
      <c r="D56" s="374">
        <v>39</v>
      </c>
      <c r="E56" s="369"/>
      <c r="F56" s="34"/>
      <c r="G56" s="34"/>
      <c r="H56" s="34">
        <v>96.3</v>
      </c>
      <c r="I56" s="34"/>
      <c r="J56" s="34"/>
      <c r="K56" s="34">
        <v>96.3</v>
      </c>
      <c r="L56" s="34"/>
      <c r="M56" s="34"/>
      <c r="N56" s="34"/>
      <c r="O56" s="34"/>
      <c r="P56" s="34"/>
      <c r="Q56" s="34">
        <f t="shared" si="3"/>
        <v>96.3</v>
      </c>
      <c r="R56" s="242" t="str">
        <f t="shared" si="4"/>
        <v>NO</v>
      </c>
      <c r="S56" s="519" t="str">
        <f t="shared" si="2"/>
        <v>Inviable Sanitariamente</v>
      </c>
      <c r="T56" s="1"/>
    </row>
    <row r="57" spans="1:20" ht="32.1" customHeight="1">
      <c r="A57" s="310" t="s">
        <v>194</v>
      </c>
      <c r="B57" s="230" t="s">
        <v>741</v>
      </c>
      <c r="C57" s="310" t="s">
        <v>742</v>
      </c>
      <c r="D57" s="240">
        <v>78</v>
      </c>
      <c r="E57" s="369"/>
      <c r="F57" s="34"/>
      <c r="G57" s="335"/>
      <c r="H57" s="34">
        <v>96.3</v>
      </c>
      <c r="I57" s="34"/>
      <c r="J57" s="34"/>
      <c r="K57" s="34">
        <v>96.3</v>
      </c>
      <c r="L57" s="34"/>
      <c r="M57" s="258"/>
      <c r="N57" s="34"/>
      <c r="O57" s="34"/>
      <c r="P57" s="34"/>
      <c r="Q57" s="34">
        <f t="shared" si="3"/>
        <v>96.3</v>
      </c>
      <c r="R57" s="242" t="str">
        <f t="shared" si="4"/>
        <v>NO</v>
      </c>
      <c r="S57" s="519" t="str">
        <f t="shared" si="2"/>
        <v>Inviable Sanitariamente</v>
      </c>
      <c r="T57" s="1"/>
    </row>
    <row r="58" spans="1:20" ht="32.1" customHeight="1">
      <c r="A58" s="310" t="s">
        <v>194</v>
      </c>
      <c r="B58" s="230" t="s">
        <v>46</v>
      </c>
      <c r="C58" s="310" t="s">
        <v>743</v>
      </c>
      <c r="D58" s="240">
        <v>55</v>
      </c>
      <c r="E58" s="369"/>
      <c r="F58" s="34"/>
      <c r="G58" s="34"/>
      <c r="H58" s="34">
        <v>96.3</v>
      </c>
      <c r="I58" s="34"/>
      <c r="J58" s="34"/>
      <c r="K58" s="34">
        <v>96.3</v>
      </c>
      <c r="L58" s="34"/>
      <c r="M58" s="34"/>
      <c r="N58" s="34"/>
      <c r="O58" s="34"/>
      <c r="P58" s="34"/>
      <c r="Q58" s="34">
        <f t="shared" si="3"/>
        <v>96.3</v>
      </c>
      <c r="R58" s="242" t="str">
        <f t="shared" si="4"/>
        <v>NO</v>
      </c>
      <c r="S58" s="519" t="str">
        <f t="shared" si="2"/>
        <v>Inviable Sanitariamente</v>
      </c>
      <c r="T58" s="1"/>
    </row>
    <row r="59" spans="1:20" ht="32.1" customHeight="1">
      <c r="A59" s="310" t="s">
        <v>194</v>
      </c>
      <c r="B59" s="230" t="s">
        <v>744</v>
      </c>
      <c r="C59" s="310" t="s">
        <v>745</v>
      </c>
      <c r="D59" s="240">
        <v>38</v>
      </c>
      <c r="E59" s="369"/>
      <c r="F59" s="34"/>
      <c r="G59" s="34"/>
      <c r="H59" s="34">
        <v>96.3</v>
      </c>
      <c r="I59" s="34"/>
      <c r="J59" s="34"/>
      <c r="K59" s="34">
        <v>96.3</v>
      </c>
      <c r="L59" s="34"/>
      <c r="M59" s="34"/>
      <c r="N59" s="34"/>
      <c r="O59" s="34"/>
      <c r="P59" s="34"/>
      <c r="Q59" s="34">
        <f t="shared" si="3"/>
        <v>96.3</v>
      </c>
      <c r="R59" s="242" t="str">
        <f t="shared" si="4"/>
        <v>NO</v>
      </c>
      <c r="S59" s="519" t="str">
        <f t="shared" si="2"/>
        <v>Inviable Sanitariamente</v>
      </c>
      <c r="T59" s="1"/>
    </row>
    <row r="60" spans="1:20" ht="32.1" customHeight="1">
      <c r="A60" s="310" t="s">
        <v>194</v>
      </c>
      <c r="B60" s="230" t="s">
        <v>746</v>
      </c>
      <c r="C60" s="310" t="s">
        <v>747</v>
      </c>
      <c r="D60" s="240">
        <v>64</v>
      </c>
      <c r="E60" s="369"/>
      <c r="F60" s="34"/>
      <c r="G60" s="34"/>
      <c r="H60" s="34">
        <v>96.3</v>
      </c>
      <c r="I60" s="34"/>
      <c r="J60" s="34"/>
      <c r="K60" s="34">
        <v>96.3</v>
      </c>
      <c r="L60" s="34"/>
      <c r="M60" s="34"/>
      <c r="N60" s="34"/>
      <c r="O60" s="34"/>
      <c r="P60" s="34"/>
      <c r="Q60" s="34">
        <f t="shared" si="3"/>
        <v>96.3</v>
      </c>
      <c r="R60" s="242" t="str">
        <f t="shared" si="4"/>
        <v>NO</v>
      </c>
      <c r="S60" s="519" t="str">
        <f t="shared" si="2"/>
        <v>Inviable Sanitariamente</v>
      </c>
      <c r="T60" s="1"/>
    </row>
    <row r="61" spans="1:20" ht="32.1" customHeight="1">
      <c r="A61" s="310" t="s">
        <v>194</v>
      </c>
      <c r="B61" s="230" t="s">
        <v>748</v>
      </c>
      <c r="C61" s="310" t="s">
        <v>749</v>
      </c>
      <c r="D61" s="374">
        <v>225</v>
      </c>
      <c r="E61" s="369"/>
      <c r="F61" s="34">
        <v>96.3</v>
      </c>
      <c r="G61" s="34"/>
      <c r="H61" s="34"/>
      <c r="I61" s="34">
        <v>96.3</v>
      </c>
      <c r="J61" s="34">
        <v>96.3</v>
      </c>
      <c r="K61" s="34"/>
      <c r="L61" s="34">
        <v>96.3</v>
      </c>
      <c r="M61" s="258"/>
      <c r="N61" s="34"/>
      <c r="O61" s="34">
        <v>96.3</v>
      </c>
      <c r="P61" s="34"/>
      <c r="Q61" s="34">
        <f t="shared" si="3"/>
        <v>96.3</v>
      </c>
      <c r="R61" s="242" t="str">
        <f t="shared" si="4"/>
        <v>NO</v>
      </c>
      <c r="S61" s="519" t="str">
        <f t="shared" si="2"/>
        <v>Inviable Sanitariamente</v>
      </c>
      <c r="T61" s="1"/>
    </row>
    <row r="62" spans="1:20" ht="32.1" customHeight="1">
      <c r="A62" s="310" t="s">
        <v>194</v>
      </c>
      <c r="B62" s="230" t="s">
        <v>748</v>
      </c>
      <c r="C62" s="310" t="s">
        <v>750</v>
      </c>
      <c r="D62" s="374">
        <v>558</v>
      </c>
      <c r="E62" s="369">
        <v>96.3</v>
      </c>
      <c r="F62" s="34"/>
      <c r="G62" s="34">
        <v>96.3</v>
      </c>
      <c r="H62" s="34"/>
      <c r="I62" s="34">
        <v>96.3</v>
      </c>
      <c r="J62" s="34">
        <v>96.3</v>
      </c>
      <c r="K62" s="34"/>
      <c r="L62" s="34">
        <v>96.3</v>
      </c>
      <c r="M62" s="258"/>
      <c r="N62" s="34">
        <v>96.3</v>
      </c>
      <c r="O62" s="34"/>
      <c r="P62" s="34">
        <v>96.3</v>
      </c>
      <c r="Q62" s="34">
        <f t="shared" si="3"/>
        <v>96.299999999999983</v>
      </c>
      <c r="R62" s="242" t="str">
        <f t="shared" si="4"/>
        <v>NO</v>
      </c>
      <c r="S62" s="519" t="str">
        <f t="shared" si="2"/>
        <v>Inviable Sanitariamente</v>
      </c>
      <c r="T62" s="1"/>
    </row>
    <row r="63" spans="1:20" ht="32.1" customHeight="1">
      <c r="A63" s="310" t="s">
        <v>194</v>
      </c>
      <c r="B63" s="230" t="s">
        <v>3969</v>
      </c>
      <c r="C63" s="310" t="s">
        <v>3970</v>
      </c>
      <c r="D63" s="374">
        <v>54</v>
      </c>
      <c r="E63" s="369"/>
      <c r="F63" s="34"/>
      <c r="G63" s="34"/>
      <c r="H63" s="34"/>
      <c r="I63" s="34">
        <v>96.3</v>
      </c>
      <c r="J63" s="34"/>
      <c r="K63" s="34">
        <v>96.3</v>
      </c>
      <c r="L63" s="34"/>
      <c r="M63" s="34"/>
      <c r="N63" s="34"/>
      <c r="O63" s="34"/>
      <c r="P63" s="34"/>
      <c r="Q63" s="34">
        <f t="shared" si="3"/>
        <v>96.3</v>
      </c>
      <c r="R63" s="242" t="str">
        <f t="shared" si="4"/>
        <v>NO</v>
      </c>
      <c r="S63" s="519" t="str">
        <f t="shared" si="2"/>
        <v>Inviable Sanitariamente</v>
      </c>
      <c r="T63" s="1"/>
    </row>
    <row r="64" spans="1:20" ht="32.1" customHeight="1">
      <c r="A64" s="310" t="s">
        <v>194</v>
      </c>
      <c r="B64" s="230" t="s">
        <v>751</v>
      </c>
      <c r="C64" s="310" t="s">
        <v>752</v>
      </c>
      <c r="D64" s="374">
        <v>60</v>
      </c>
      <c r="E64" s="369"/>
      <c r="F64" s="34"/>
      <c r="G64" s="34"/>
      <c r="H64" s="34"/>
      <c r="I64" s="34">
        <v>96.3</v>
      </c>
      <c r="J64" s="34"/>
      <c r="K64" s="34">
        <v>96.3</v>
      </c>
      <c r="L64" s="34"/>
      <c r="M64" s="34"/>
      <c r="N64" s="34"/>
      <c r="O64" s="34"/>
      <c r="P64" s="34"/>
      <c r="Q64" s="34">
        <f t="shared" ref="Q64:Q96" si="5">AVERAGE(E64:P64)</f>
        <v>96.3</v>
      </c>
      <c r="R64" s="242" t="str">
        <f t="shared" ref="R64:R96" si="6">IF(Q64&lt;5,"SI","NO")</f>
        <v>NO</v>
      </c>
      <c r="S64" s="519" t="str">
        <f t="shared" si="2"/>
        <v>Inviable Sanitariamente</v>
      </c>
      <c r="T64" s="1"/>
    </row>
    <row r="65" spans="1:20" ht="32.1" customHeight="1">
      <c r="A65" s="310" t="s">
        <v>194</v>
      </c>
      <c r="B65" s="230" t="s">
        <v>753</v>
      </c>
      <c r="C65" s="310" t="s">
        <v>754</v>
      </c>
      <c r="D65" s="374">
        <v>27</v>
      </c>
      <c r="E65" s="369"/>
      <c r="F65" s="34"/>
      <c r="G65" s="34"/>
      <c r="H65" s="34"/>
      <c r="I65" s="34">
        <v>96.3</v>
      </c>
      <c r="J65" s="34"/>
      <c r="K65" s="34"/>
      <c r="L65" s="34">
        <v>96.3</v>
      </c>
      <c r="M65" s="34"/>
      <c r="N65" s="34"/>
      <c r="O65" s="34"/>
      <c r="P65" s="34"/>
      <c r="Q65" s="34">
        <f t="shared" si="5"/>
        <v>96.3</v>
      </c>
      <c r="R65" s="242" t="str">
        <f t="shared" si="6"/>
        <v>NO</v>
      </c>
      <c r="S65" s="519" t="str">
        <f t="shared" si="2"/>
        <v>Inviable Sanitariamente</v>
      </c>
      <c r="T65" s="1"/>
    </row>
    <row r="66" spans="1:20" ht="32.1" customHeight="1">
      <c r="A66" s="310" t="s">
        <v>194</v>
      </c>
      <c r="B66" s="230" t="s">
        <v>755</v>
      </c>
      <c r="C66" s="561" t="s">
        <v>756</v>
      </c>
      <c r="D66" s="240">
        <v>61</v>
      </c>
      <c r="E66" s="369"/>
      <c r="F66" s="34"/>
      <c r="G66" s="34">
        <v>96.3</v>
      </c>
      <c r="H66" s="34"/>
      <c r="I66" s="34"/>
      <c r="J66" s="34"/>
      <c r="K66" s="34"/>
      <c r="L66" s="34"/>
      <c r="M66" s="258"/>
      <c r="N66" s="34">
        <v>96.3</v>
      </c>
      <c r="O66" s="34"/>
      <c r="P66" s="34"/>
      <c r="Q66" s="34">
        <f>AVERAGE(E66:P66)</f>
        <v>96.3</v>
      </c>
      <c r="R66" s="242" t="str">
        <f>IF(Q66&lt;5,"SI","NO")</f>
        <v>NO</v>
      </c>
      <c r="S66" s="519" t="str">
        <f>IF(Q66&lt;5,"Sin Riesgo",IF(Q66 &lt;=14,"Bajo",IF(Q66&lt;=35,"Medio",IF(Q66&lt;=80,"Alto","Inviable Sanitariamente"))))</f>
        <v>Inviable Sanitariamente</v>
      </c>
      <c r="T66" s="1"/>
    </row>
    <row r="67" spans="1:20" ht="32.1" customHeight="1">
      <c r="A67" s="439" t="s">
        <v>7</v>
      </c>
      <c r="B67" s="441" t="s">
        <v>8</v>
      </c>
      <c r="C67" s="443" t="s">
        <v>757</v>
      </c>
      <c r="D67" s="264">
        <v>38</v>
      </c>
      <c r="E67" s="34"/>
      <c r="F67" s="34"/>
      <c r="G67" s="34"/>
      <c r="H67" s="34"/>
      <c r="I67" s="34">
        <v>96.8</v>
      </c>
      <c r="J67" s="34"/>
      <c r="K67" s="34"/>
      <c r="L67" s="34"/>
      <c r="M67" s="34"/>
      <c r="N67" s="34"/>
      <c r="O67" s="34">
        <v>88</v>
      </c>
      <c r="P67" s="34"/>
      <c r="Q67" s="34">
        <f t="shared" si="5"/>
        <v>92.4</v>
      </c>
      <c r="R67" s="242" t="str">
        <f t="shared" si="6"/>
        <v>NO</v>
      </c>
      <c r="S67" s="243" t="str">
        <f t="shared" si="2"/>
        <v>Inviable Sanitariamente</v>
      </c>
      <c r="T67" s="1"/>
    </row>
    <row r="68" spans="1:20" ht="32.1" customHeight="1">
      <c r="A68" s="439" t="s">
        <v>7</v>
      </c>
      <c r="B68" s="441" t="s">
        <v>758</v>
      </c>
      <c r="C68" s="443" t="s">
        <v>759</v>
      </c>
      <c r="D68" s="264">
        <v>26</v>
      </c>
      <c r="E68" s="34"/>
      <c r="F68" s="34"/>
      <c r="G68" s="34"/>
      <c r="H68" s="34">
        <v>96.4</v>
      </c>
      <c r="I68" s="34"/>
      <c r="J68" s="34"/>
      <c r="K68" s="34"/>
      <c r="L68" s="34"/>
      <c r="M68" s="34"/>
      <c r="N68" s="34"/>
      <c r="O68" s="34">
        <v>88</v>
      </c>
      <c r="P68" s="34"/>
      <c r="Q68" s="34">
        <f t="shared" si="5"/>
        <v>92.2</v>
      </c>
      <c r="R68" s="242" t="str">
        <f t="shared" si="6"/>
        <v>NO</v>
      </c>
      <c r="S68" s="243" t="str">
        <f t="shared" si="2"/>
        <v>Inviable Sanitariamente</v>
      </c>
      <c r="T68" s="1"/>
    </row>
    <row r="69" spans="1:20" ht="32.1" customHeight="1">
      <c r="A69" s="439" t="s">
        <v>7</v>
      </c>
      <c r="B69" s="441" t="s">
        <v>760</v>
      </c>
      <c r="C69" s="443" t="s">
        <v>761</v>
      </c>
      <c r="D69" s="264">
        <v>20</v>
      </c>
      <c r="E69" s="34"/>
      <c r="F69" s="34"/>
      <c r="G69" s="34"/>
      <c r="H69" s="34">
        <v>98.6</v>
      </c>
      <c r="I69" s="34"/>
      <c r="J69" s="34"/>
      <c r="K69" s="34"/>
      <c r="L69" s="34"/>
      <c r="M69" s="34"/>
      <c r="N69" s="34"/>
      <c r="O69" s="34"/>
      <c r="P69" s="34"/>
      <c r="Q69" s="34">
        <f t="shared" si="5"/>
        <v>98.6</v>
      </c>
      <c r="R69" s="242" t="str">
        <f t="shared" si="6"/>
        <v>NO</v>
      </c>
      <c r="S69" s="243" t="str">
        <f t="shared" si="2"/>
        <v>Inviable Sanitariamente</v>
      </c>
      <c r="T69" s="1"/>
    </row>
    <row r="70" spans="1:20" ht="32.1" customHeight="1">
      <c r="A70" s="439" t="s">
        <v>7</v>
      </c>
      <c r="B70" s="443" t="s">
        <v>762</v>
      </c>
      <c r="C70" s="443" t="s">
        <v>4210</v>
      </c>
      <c r="D70" s="233">
        <v>65</v>
      </c>
      <c r="E70" s="34"/>
      <c r="F70" s="34"/>
      <c r="G70" s="34"/>
      <c r="H70" s="34"/>
      <c r="I70" s="34"/>
      <c r="J70" s="34"/>
      <c r="K70" s="34"/>
      <c r="L70" s="34"/>
      <c r="M70" s="34">
        <v>97.9</v>
      </c>
      <c r="N70" s="34"/>
      <c r="O70" s="34"/>
      <c r="P70" s="34"/>
      <c r="Q70" s="34">
        <f t="shared" si="5"/>
        <v>97.9</v>
      </c>
      <c r="R70" s="242" t="str">
        <f t="shared" si="6"/>
        <v>NO</v>
      </c>
      <c r="S70" s="243" t="str">
        <f t="shared" si="2"/>
        <v>Inviable Sanitariamente</v>
      </c>
      <c r="T70" s="1"/>
    </row>
    <row r="71" spans="1:20" ht="32.1" customHeight="1">
      <c r="A71" s="437" t="s">
        <v>7</v>
      </c>
      <c r="B71" s="441" t="s">
        <v>235</v>
      </c>
      <c r="C71" s="443" t="s">
        <v>4211</v>
      </c>
      <c r="D71" s="233">
        <v>20</v>
      </c>
      <c r="E71" s="34"/>
      <c r="F71" s="34"/>
      <c r="G71" s="34"/>
      <c r="H71" s="34"/>
      <c r="I71" s="34"/>
      <c r="J71" s="34"/>
      <c r="K71" s="34"/>
      <c r="L71" s="34"/>
      <c r="M71" s="34">
        <v>97.9</v>
      </c>
      <c r="N71" s="34"/>
      <c r="O71" s="34"/>
      <c r="P71" s="34"/>
      <c r="Q71" s="34">
        <f t="shared" si="5"/>
        <v>97.9</v>
      </c>
      <c r="R71" s="242" t="str">
        <f t="shared" si="6"/>
        <v>NO</v>
      </c>
      <c r="S71" s="519" t="str">
        <f t="shared" si="2"/>
        <v>Inviable Sanitariamente</v>
      </c>
      <c r="T71" s="1"/>
    </row>
    <row r="72" spans="1:20" ht="32.1" customHeight="1">
      <c r="A72" s="310" t="s">
        <v>7</v>
      </c>
      <c r="B72" s="249" t="s">
        <v>763</v>
      </c>
      <c r="C72" s="347" t="s">
        <v>764</v>
      </c>
      <c r="D72" s="264">
        <v>820</v>
      </c>
      <c r="E72" s="34"/>
      <c r="F72" s="34">
        <v>97.9</v>
      </c>
      <c r="G72" s="34"/>
      <c r="H72" s="34"/>
      <c r="I72" s="34"/>
      <c r="J72" s="34"/>
      <c r="K72" s="34"/>
      <c r="L72" s="34">
        <v>97.9</v>
      </c>
      <c r="M72" s="34"/>
      <c r="N72" s="34"/>
      <c r="O72" s="34"/>
      <c r="P72" s="34"/>
      <c r="Q72" s="34">
        <f t="shared" si="5"/>
        <v>97.9</v>
      </c>
      <c r="R72" s="242" t="str">
        <f t="shared" si="6"/>
        <v>NO</v>
      </c>
      <c r="S72" s="243" t="str">
        <f t="shared" si="2"/>
        <v>Inviable Sanitariamente</v>
      </c>
      <c r="T72" s="1"/>
    </row>
    <row r="73" spans="1:20" ht="32.1" customHeight="1">
      <c r="A73" s="310" t="s">
        <v>7</v>
      </c>
      <c r="B73" s="249" t="s">
        <v>765</v>
      </c>
      <c r="C73" s="347" t="s">
        <v>766</v>
      </c>
      <c r="D73" s="264">
        <v>56</v>
      </c>
      <c r="E73" s="34"/>
      <c r="F73" s="34"/>
      <c r="G73" s="34"/>
      <c r="H73" s="34"/>
      <c r="I73" s="34"/>
      <c r="J73" s="34">
        <v>84.2</v>
      </c>
      <c r="K73" s="34"/>
      <c r="L73" s="34"/>
      <c r="M73" s="34"/>
      <c r="N73" s="34">
        <v>64</v>
      </c>
      <c r="O73" s="34"/>
      <c r="P73" s="34"/>
      <c r="Q73" s="34">
        <f t="shared" si="5"/>
        <v>74.099999999999994</v>
      </c>
      <c r="R73" s="242" t="str">
        <f t="shared" si="6"/>
        <v>NO</v>
      </c>
      <c r="S73" s="243" t="str">
        <f t="shared" si="2"/>
        <v>Alto</v>
      </c>
      <c r="T73" s="1"/>
    </row>
    <row r="74" spans="1:20" ht="32.1" customHeight="1">
      <c r="A74" s="310" t="s">
        <v>7</v>
      </c>
      <c r="B74" s="249" t="s">
        <v>767</v>
      </c>
      <c r="C74" s="347" t="s">
        <v>768</v>
      </c>
      <c r="D74" s="264">
        <v>88</v>
      </c>
      <c r="E74" s="34"/>
      <c r="F74" s="34"/>
      <c r="G74" s="34"/>
      <c r="H74" s="34"/>
      <c r="I74" s="34"/>
      <c r="J74" s="34"/>
      <c r="K74" s="34"/>
      <c r="L74" s="34"/>
      <c r="M74" s="34"/>
      <c r="N74" s="34"/>
      <c r="O74" s="34">
        <v>98.6</v>
      </c>
      <c r="P74" s="34"/>
      <c r="Q74" s="34">
        <f t="shared" si="5"/>
        <v>98.6</v>
      </c>
      <c r="R74" s="242" t="str">
        <f t="shared" si="6"/>
        <v>NO</v>
      </c>
      <c r="S74" s="243" t="str">
        <f t="shared" si="2"/>
        <v>Inviable Sanitariamente</v>
      </c>
      <c r="T74" s="2"/>
    </row>
    <row r="75" spans="1:20" ht="32.1" customHeight="1">
      <c r="A75" s="310" t="s">
        <v>7</v>
      </c>
      <c r="B75" s="249" t="s">
        <v>769</v>
      </c>
      <c r="C75" s="347" t="s">
        <v>770</v>
      </c>
      <c r="D75" s="264">
        <v>32</v>
      </c>
      <c r="E75" s="34"/>
      <c r="F75" s="34">
        <v>97.9</v>
      </c>
      <c r="G75" s="34"/>
      <c r="H75" s="34"/>
      <c r="I75" s="34"/>
      <c r="J75" s="34"/>
      <c r="K75" s="34"/>
      <c r="L75" s="34"/>
      <c r="M75" s="34"/>
      <c r="N75" s="34"/>
      <c r="O75" s="34"/>
      <c r="P75" s="34"/>
      <c r="Q75" s="34">
        <f t="shared" si="5"/>
        <v>97.9</v>
      </c>
      <c r="R75" s="242" t="str">
        <f t="shared" si="6"/>
        <v>NO</v>
      </c>
      <c r="S75" s="243" t="str">
        <f t="shared" si="2"/>
        <v>Inviable Sanitariamente</v>
      </c>
      <c r="T75" s="2"/>
    </row>
    <row r="76" spans="1:20" ht="32.1" customHeight="1">
      <c r="A76" s="310" t="s">
        <v>7</v>
      </c>
      <c r="B76" s="249" t="s">
        <v>771</v>
      </c>
      <c r="C76" s="347" t="s">
        <v>772</v>
      </c>
      <c r="D76" s="298">
        <v>25</v>
      </c>
      <c r="E76" s="34"/>
      <c r="F76" s="34"/>
      <c r="G76" s="34"/>
      <c r="H76" s="34"/>
      <c r="I76" s="34">
        <v>63.6</v>
      </c>
      <c r="J76" s="34"/>
      <c r="K76" s="34"/>
      <c r="L76" s="34"/>
      <c r="M76" s="34"/>
      <c r="N76" s="34"/>
      <c r="O76" s="34"/>
      <c r="P76" s="34"/>
      <c r="Q76" s="34">
        <f t="shared" si="5"/>
        <v>63.6</v>
      </c>
      <c r="R76" s="242" t="str">
        <f t="shared" si="6"/>
        <v>NO</v>
      </c>
      <c r="S76" s="243" t="str">
        <f t="shared" si="2"/>
        <v>Alto</v>
      </c>
      <c r="T76" s="2"/>
    </row>
    <row r="77" spans="1:20" ht="32.1" customHeight="1">
      <c r="A77" s="310" t="s">
        <v>7</v>
      </c>
      <c r="B77" s="249" t="s">
        <v>773</v>
      </c>
      <c r="C77" s="347" t="s">
        <v>774</v>
      </c>
      <c r="D77" s="264">
        <v>253</v>
      </c>
      <c r="E77" s="34"/>
      <c r="F77" s="34"/>
      <c r="G77" s="34"/>
      <c r="H77" s="34"/>
      <c r="I77" s="34">
        <v>0</v>
      </c>
      <c r="J77" s="34"/>
      <c r="K77" s="34"/>
      <c r="L77" s="34"/>
      <c r="M77" s="34"/>
      <c r="N77" s="34"/>
      <c r="O77" s="34"/>
      <c r="P77" s="34">
        <v>0</v>
      </c>
      <c r="Q77" s="34">
        <f t="shared" si="5"/>
        <v>0</v>
      </c>
      <c r="R77" s="242" t="str">
        <f t="shared" si="6"/>
        <v>SI</v>
      </c>
      <c r="S77" s="243" t="str">
        <f t="shared" si="2"/>
        <v>Sin Riesgo</v>
      </c>
      <c r="T77" s="2"/>
    </row>
    <row r="78" spans="1:20" ht="32.1" customHeight="1">
      <c r="A78" s="310" t="s">
        <v>7</v>
      </c>
      <c r="B78" s="249" t="s">
        <v>775</v>
      </c>
      <c r="C78" s="347" t="s">
        <v>776</v>
      </c>
      <c r="D78" s="264">
        <v>236</v>
      </c>
      <c r="E78" s="34"/>
      <c r="F78" s="34"/>
      <c r="G78" s="34">
        <v>0</v>
      </c>
      <c r="H78" s="34"/>
      <c r="I78" s="34"/>
      <c r="J78" s="34"/>
      <c r="K78" s="34"/>
      <c r="L78" s="34"/>
      <c r="M78" s="34"/>
      <c r="N78" s="34"/>
      <c r="O78" s="34"/>
      <c r="P78" s="34"/>
      <c r="Q78" s="34">
        <f t="shared" si="5"/>
        <v>0</v>
      </c>
      <c r="R78" s="242" t="str">
        <f t="shared" si="6"/>
        <v>SI</v>
      </c>
      <c r="S78" s="243" t="str">
        <f t="shared" si="2"/>
        <v>Sin Riesgo</v>
      </c>
      <c r="T78" s="2"/>
    </row>
    <row r="79" spans="1:20" ht="32.1" customHeight="1">
      <c r="A79" s="310" t="s">
        <v>7</v>
      </c>
      <c r="B79" s="249" t="s">
        <v>10</v>
      </c>
      <c r="C79" s="347" t="s">
        <v>777</v>
      </c>
      <c r="D79" s="264">
        <v>192</v>
      </c>
      <c r="E79" s="34"/>
      <c r="F79" s="34"/>
      <c r="G79" s="34"/>
      <c r="H79" s="34"/>
      <c r="I79" s="34"/>
      <c r="J79" s="34"/>
      <c r="K79" s="34"/>
      <c r="L79" s="34"/>
      <c r="M79" s="34"/>
      <c r="N79" s="34"/>
      <c r="O79" s="34">
        <v>62.9</v>
      </c>
      <c r="P79" s="34"/>
      <c r="Q79" s="34">
        <f t="shared" si="5"/>
        <v>62.9</v>
      </c>
      <c r="R79" s="242" t="str">
        <f t="shared" si="6"/>
        <v>NO</v>
      </c>
      <c r="S79" s="243" t="str">
        <f t="shared" ref="S79:S128" si="7">IF(Q79&lt;5,"Sin Riesgo",IF(Q79 &lt;=14,"Bajo",IF(Q79&lt;=35,"Medio",IF(Q79&lt;=80,"Alto","Inviable Sanitariamente"))))</f>
        <v>Alto</v>
      </c>
      <c r="T79" s="2"/>
    </row>
    <row r="80" spans="1:20" ht="32.1" customHeight="1">
      <c r="A80" s="310" t="s">
        <v>7</v>
      </c>
      <c r="B80" s="249" t="s">
        <v>778</v>
      </c>
      <c r="C80" s="347" t="s">
        <v>779</v>
      </c>
      <c r="D80" s="264">
        <v>37</v>
      </c>
      <c r="E80" s="34"/>
      <c r="F80" s="34"/>
      <c r="G80" s="34"/>
      <c r="H80" s="34"/>
      <c r="I80" s="34"/>
      <c r="J80" s="34">
        <v>97.9</v>
      </c>
      <c r="K80" s="34"/>
      <c r="L80" s="34"/>
      <c r="M80" s="34"/>
      <c r="N80" s="34"/>
      <c r="O80" s="34"/>
      <c r="P80" s="34"/>
      <c r="Q80" s="34">
        <f t="shared" si="5"/>
        <v>97.9</v>
      </c>
      <c r="R80" s="242" t="str">
        <f t="shared" si="6"/>
        <v>NO</v>
      </c>
      <c r="S80" s="243" t="str">
        <f t="shared" si="7"/>
        <v>Inviable Sanitariamente</v>
      </c>
      <c r="T80" s="2"/>
    </row>
    <row r="81" spans="1:20" ht="32.1" customHeight="1">
      <c r="A81" s="310" t="s">
        <v>7</v>
      </c>
      <c r="B81" s="276" t="s">
        <v>780</v>
      </c>
      <c r="C81" s="562" t="s">
        <v>781</v>
      </c>
      <c r="D81" s="264">
        <v>48</v>
      </c>
      <c r="E81" s="34"/>
      <c r="F81" s="34"/>
      <c r="G81" s="34">
        <v>97.9</v>
      </c>
      <c r="H81" s="34"/>
      <c r="I81" s="34"/>
      <c r="J81" s="34"/>
      <c r="K81" s="34"/>
      <c r="L81" s="34"/>
      <c r="M81" s="34"/>
      <c r="N81" s="34"/>
      <c r="O81" s="34"/>
      <c r="P81" s="34"/>
      <c r="Q81" s="34">
        <f t="shared" si="5"/>
        <v>97.9</v>
      </c>
      <c r="R81" s="242" t="str">
        <f t="shared" si="6"/>
        <v>NO</v>
      </c>
      <c r="S81" s="243" t="str">
        <f t="shared" si="7"/>
        <v>Inviable Sanitariamente</v>
      </c>
      <c r="T81" s="2"/>
    </row>
    <row r="82" spans="1:20" ht="32.1" customHeight="1">
      <c r="A82" s="310" t="s">
        <v>7</v>
      </c>
      <c r="B82" s="249" t="s">
        <v>782</v>
      </c>
      <c r="C82" s="347" t="s">
        <v>783</v>
      </c>
      <c r="D82" s="298">
        <v>7</v>
      </c>
      <c r="E82" s="34"/>
      <c r="F82" s="34"/>
      <c r="G82" s="34"/>
      <c r="H82" s="34">
        <v>98.6</v>
      </c>
      <c r="I82" s="34"/>
      <c r="J82" s="34"/>
      <c r="K82" s="34"/>
      <c r="L82" s="34"/>
      <c r="M82" s="34"/>
      <c r="N82" s="34"/>
      <c r="O82" s="34"/>
      <c r="P82" s="34"/>
      <c r="Q82" s="34">
        <f t="shared" si="5"/>
        <v>98.6</v>
      </c>
      <c r="R82" s="242" t="str">
        <f t="shared" si="6"/>
        <v>NO</v>
      </c>
      <c r="S82" s="243" t="str">
        <f t="shared" si="7"/>
        <v>Inviable Sanitariamente</v>
      </c>
      <c r="T82" s="2"/>
    </row>
    <row r="83" spans="1:20" ht="32.1" customHeight="1">
      <c r="A83" s="310" t="s">
        <v>7</v>
      </c>
      <c r="B83" s="347" t="s">
        <v>784</v>
      </c>
      <c r="C83" s="347" t="s">
        <v>785</v>
      </c>
      <c r="D83" s="264">
        <v>1380</v>
      </c>
      <c r="E83" s="34"/>
      <c r="F83" s="34">
        <v>0</v>
      </c>
      <c r="G83" s="34"/>
      <c r="H83" s="34"/>
      <c r="I83" s="34"/>
      <c r="J83" s="34"/>
      <c r="K83" s="34"/>
      <c r="L83" s="34"/>
      <c r="M83" s="34">
        <v>0</v>
      </c>
      <c r="N83" s="34">
        <v>0</v>
      </c>
      <c r="O83" s="34"/>
      <c r="P83" s="34"/>
      <c r="Q83" s="34">
        <f t="shared" si="5"/>
        <v>0</v>
      </c>
      <c r="R83" s="242" t="str">
        <f t="shared" si="6"/>
        <v>SI</v>
      </c>
      <c r="S83" s="243" t="str">
        <f t="shared" si="7"/>
        <v>Sin Riesgo</v>
      </c>
      <c r="T83" s="2"/>
    </row>
    <row r="84" spans="1:20" ht="32.1" customHeight="1">
      <c r="A84" s="310" t="s">
        <v>7</v>
      </c>
      <c r="B84" s="249" t="s">
        <v>786</v>
      </c>
      <c r="C84" s="347" t="s">
        <v>787</v>
      </c>
      <c r="D84" s="264">
        <v>760</v>
      </c>
      <c r="E84" s="34"/>
      <c r="F84" s="34">
        <v>0</v>
      </c>
      <c r="G84" s="34"/>
      <c r="H84" s="34"/>
      <c r="I84" s="34"/>
      <c r="J84" s="34"/>
      <c r="K84" s="34"/>
      <c r="L84" s="34"/>
      <c r="M84" s="34">
        <v>0</v>
      </c>
      <c r="N84" s="34"/>
      <c r="O84" s="34"/>
      <c r="P84" s="34"/>
      <c r="Q84" s="34">
        <f t="shared" si="5"/>
        <v>0</v>
      </c>
      <c r="R84" s="242" t="str">
        <f t="shared" si="6"/>
        <v>SI</v>
      </c>
      <c r="S84" s="243" t="str">
        <f t="shared" si="7"/>
        <v>Sin Riesgo</v>
      </c>
      <c r="T84" s="2"/>
    </row>
    <row r="85" spans="1:20" ht="32.1" customHeight="1">
      <c r="A85" s="439" t="s">
        <v>195</v>
      </c>
      <c r="B85" s="230" t="s">
        <v>788</v>
      </c>
      <c r="C85" s="347" t="s">
        <v>789</v>
      </c>
      <c r="D85" s="298">
        <v>480</v>
      </c>
      <c r="E85" s="34"/>
      <c r="F85" s="34"/>
      <c r="G85" s="34">
        <v>96.3</v>
      </c>
      <c r="H85" s="34"/>
      <c r="I85" s="34"/>
      <c r="J85" s="34">
        <v>96.3</v>
      </c>
      <c r="K85" s="34"/>
      <c r="L85" s="34"/>
      <c r="M85" s="261" t="s">
        <v>4065</v>
      </c>
      <c r="N85" s="34"/>
      <c r="O85" s="261" t="s">
        <v>4065</v>
      </c>
      <c r="P85" s="34"/>
      <c r="Q85" s="34">
        <f t="shared" si="5"/>
        <v>96.3</v>
      </c>
      <c r="R85" s="242" t="str">
        <f t="shared" si="6"/>
        <v>NO</v>
      </c>
      <c r="S85" s="243" t="str">
        <f t="shared" si="7"/>
        <v>Inviable Sanitariamente</v>
      </c>
      <c r="T85" s="2"/>
    </row>
    <row r="86" spans="1:20" ht="32.1" customHeight="1">
      <c r="A86" s="439" t="s">
        <v>195</v>
      </c>
      <c r="B86" s="249" t="s">
        <v>790</v>
      </c>
      <c r="C86" s="347" t="s">
        <v>791</v>
      </c>
      <c r="D86" s="298">
        <v>88</v>
      </c>
      <c r="E86" s="34"/>
      <c r="F86" s="34">
        <v>96.3</v>
      </c>
      <c r="G86" s="34"/>
      <c r="H86" s="34"/>
      <c r="I86" s="34"/>
      <c r="J86" s="34"/>
      <c r="K86" s="34"/>
      <c r="L86" s="34"/>
      <c r="M86" s="34"/>
      <c r="N86" s="34"/>
      <c r="O86" s="34"/>
      <c r="P86" s="34"/>
      <c r="Q86" s="34">
        <f t="shared" si="5"/>
        <v>96.3</v>
      </c>
      <c r="R86" s="242" t="str">
        <f t="shared" si="6"/>
        <v>NO</v>
      </c>
      <c r="S86" s="243" t="str">
        <f t="shared" si="7"/>
        <v>Inviable Sanitariamente</v>
      </c>
      <c r="T86" s="2"/>
    </row>
    <row r="87" spans="1:20" ht="32.1" customHeight="1">
      <c r="A87" s="439" t="s">
        <v>195</v>
      </c>
      <c r="B87" s="249" t="s">
        <v>792</v>
      </c>
      <c r="C87" s="347" t="s">
        <v>793</v>
      </c>
      <c r="D87" s="298">
        <v>140</v>
      </c>
      <c r="E87" s="34"/>
      <c r="F87" s="34"/>
      <c r="G87" s="34"/>
      <c r="H87" s="34"/>
      <c r="I87" s="34"/>
      <c r="J87" s="34"/>
      <c r="K87" s="34"/>
      <c r="L87" s="34"/>
      <c r="M87" s="34"/>
      <c r="N87" s="34"/>
      <c r="O87" s="34"/>
      <c r="P87" s="261">
        <v>96.3</v>
      </c>
      <c r="Q87" s="34">
        <f t="shared" si="5"/>
        <v>96.3</v>
      </c>
      <c r="R87" s="242" t="str">
        <f t="shared" si="6"/>
        <v>NO</v>
      </c>
      <c r="S87" s="243" t="str">
        <f t="shared" si="7"/>
        <v>Inviable Sanitariamente</v>
      </c>
      <c r="T87" s="2"/>
    </row>
    <row r="88" spans="1:20" ht="32.1" customHeight="1">
      <c r="A88" s="439" t="s">
        <v>195</v>
      </c>
      <c r="B88" s="441" t="s">
        <v>794</v>
      </c>
      <c r="C88" s="443" t="s">
        <v>795</v>
      </c>
      <c r="D88" s="233">
        <v>2500</v>
      </c>
      <c r="E88" s="34">
        <v>0</v>
      </c>
      <c r="F88" s="34">
        <v>0</v>
      </c>
      <c r="G88" s="34">
        <v>0</v>
      </c>
      <c r="H88" s="34">
        <v>32.4</v>
      </c>
      <c r="I88" s="34">
        <v>0.88</v>
      </c>
      <c r="J88" s="34">
        <v>1.24</v>
      </c>
      <c r="K88" s="34"/>
      <c r="L88" s="34"/>
      <c r="M88" s="34"/>
      <c r="N88" s="34">
        <v>0</v>
      </c>
      <c r="O88" s="34">
        <v>0</v>
      </c>
      <c r="P88" s="34"/>
      <c r="Q88" s="34">
        <f t="shared" si="5"/>
        <v>4.3150000000000004</v>
      </c>
      <c r="R88" s="242" t="str">
        <f t="shared" si="6"/>
        <v>SI</v>
      </c>
      <c r="S88" s="243" t="str">
        <f t="shared" si="7"/>
        <v>Sin Riesgo</v>
      </c>
      <c r="T88" s="2"/>
    </row>
    <row r="89" spans="1:20" ht="32.1" customHeight="1">
      <c r="A89" s="439" t="s">
        <v>195</v>
      </c>
      <c r="B89" s="441" t="s">
        <v>796</v>
      </c>
      <c r="C89" s="443" t="s">
        <v>797</v>
      </c>
      <c r="D89" s="298">
        <v>35</v>
      </c>
      <c r="E89" s="34"/>
      <c r="F89" s="34"/>
      <c r="G89" s="34">
        <v>96.3</v>
      </c>
      <c r="H89" s="34"/>
      <c r="I89" s="34"/>
      <c r="J89" s="34"/>
      <c r="K89" s="34"/>
      <c r="L89" s="34"/>
      <c r="M89" s="34"/>
      <c r="N89" s="261"/>
      <c r="O89" s="34"/>
      <c r="P89" s="34"/>
      <c r="Q89" s="34">
        <f t="shared" si="5"/>
        <v>96.3</v>
      </c>
      <c r="R89" s="242" t="str">
        <f t="shared" si="6"/>
        <v>NO</v>
      </c>
      <c r="S89" s="243" t="str">
        <f t="shared" si="7"/>
        <v>Inviable Sanitariamente</v>
      </c>
      <c r="T89" s="2"/>
    </row>
    <row r="90" spans="1:20" ht="32.1" customHeight="1">
      <c r="A90" s="439" t="s">
        <v>195</v>
      </c>
      <c r="B90" s="441" t="s">
        <v>798</v>
      </c>
      <c r="C90" s="443" t="s">
        <v>799</v>
      </c>
      <c r="D90" s="298">
        <v>40</v>
      </c>
      <c r="E90" s="34"/>
      <c r="F90" s="34"/>
      <c r="G90" s="34"/>
      <c r="H90" s="34"/>
      <c r="I90" s="34"/>
      <c r="J90" s="34"/>
      <c r="K90" s="34"/>
      <c r="L90" s="34"/>
      <c r="M90" s="34"/>
      <c r="N90" s="261">
        <v>96.3</v>
      </c>
      <c r="O90" s="34"/>
      <c r="P90" s="34"/>
      <c r="Q90" s="34">
        <f t="shared" si="5"/>
        <v>96.3</v>
      </c>
      <c r="R90" s="242" t="str">
        <f t="shared" si="6"/>
        <v>NO</v>
      </c>
      <c r="S90" s="243" t="str">
        <f t="shared" si="7"/>
        <v>Inviable Sanitariamente</v>
      </c>
      <c r="T90" s="2"/>
    </row>
    <row r="91" spans="1:20" ht="32.1" customHeight="1">
      <c r="A91" s="439" t="s">
        <v>195</v>
      </c>
      <c r="B91" s="441" t="s">
        <v>800</v>
      </c>
      <c r="C91" s="443" t="s">
        <v>801</v>
      </c>
      <c r="D91" s="298">
        <v>133</v>
      </c>
      <c r="E91" s="34"/>
      <c r="F91" s="34"/>
      <c r="G91" s="34"/>
      <c r="H91" s="34"/>
      <c r="I91" s="34"/>
      <c r="J91" s="34"/>
      <c r="K91" s="34"/>
      <c r="L91" s="34"/>
      <c r="M91" s="34"/>
      <c r="N91" s="261">
        <v>96.3</v>
      </c>
      <c r="O91" s="34"/>
      <c r="P91" s="34"/>
      <c r="Q91" s="34">
        <f t="shared" si="5"/>
        <v>96.3</v>
      </c>
      <c r="R91" s="242" t="str">
        <f t="shared" si="6"/>
        <v>NO</v>
      </c>
      <c r="S91" s="243" t="str">
        <f t="shared" si="7"/>
        <v>Inviable Sanitariamente</v>
      </c>
      <c r="T91" s="2"/>
    </row>
    <row r="92" spans="1:20" ht="32.1" customHeight="1">
      <c r="A92" s="439" t="s">
        <v>195</v>
      </c>
      <c r="B92" s="441" t="s">
        <v>4112</v>
      </c>
      <c r="C92" s="443" t="s">
        <v>4113</v>
      </c>
      <c r="D92" s="233">
        <v>480</v>
      </c>
      <c r="E92" s="34"/>
      <c r="F92" s="34"/>
      <c r="G92" s="34"/>
      <c r="H92" s="34"/>
      <c r="I92" s="34"/>
      <c r="J92" s="34"/>
      <c r="K92" s="34"/>
      <c r="L92" s="34">
        <v>43.1</v>
      </c>
      <c r="M92" s="34"/>
      <c r="N92" s="34"/>
      <c r="O92" s="34"/>
      <c r="P92" s="34"/>
      <c r="Q92" s="34">
        <f>AVERAGE(E92:P92)</f>
        <v>43.1</v>
      </c>
      <c r="R92" s="242" t="str">
        <f>IF(Q92&lt;5,"SI","NO")</f>
        <v>NO</v>
      </c>
      <c r="S92" s="243" t="str">
        <f t="shared" si="7"/>
        <v>Alto</v>
      </c>
      <c r="T92" s="2"/>
    </row>
    <row r="93" spans="1:20" ht="32.1" customHeight="1">
      <c r="A93" s="439" t="s">
        <v>195</v>
      </c>
      <c r="B93" s="441" t="s">
        <v>527</v>
      </c>
      <c r="C93" s="515" t="s">
        <v>802</v>
      </c>
      <c r="D93" s="298">
        <v>115</v>
      </c>
      <c r="E93" s="34"/>
      <c r="F93" s="34"/>
      <c r="G93" s="34"/>
      <c r="H93" s="34"/>
      <c r="I93" s="34"/>
      <c r="J93" s="34">
        <v>0</v>
      </c>
      <c r="K93" s="34"/>
      <c r="L93" s="34"/>
      <c r="M93" s="34"/>
      <c r="N93" s="34">
        <v>0</v>
      </c>
      <c r="O93" s="34"/>
      <c r="P93" s="34"/>
      <c r="Q93" s="34">
        <f t="shared" si="5"/>
        <v>0</v>
      </c>
      <c r="R93" s="242" t="str">
        <f t="shared" si="6"/>
        <v>SI</v>
      </c>
      <c r="S93" s="243" t="str">
        <f t="shared" si="7"/>
        <v>Sin Riesgo</v>
      </c>
      <c r="T93" s="2"/>
    </row>
    <row r="94" spans="1:20" ht="32.1" customHeight="1">
      <c r="A94" s="439" t="s">
        <v>195</v>
      </c>
      <c r="B94" s="249" t="s">
        <v>803</v>
      </c>
      <c r="C94" s="562" t="s">
        <v>804</v>
      </c>
      <c r="D94" s="298">
        <v>90</v>
      </c>
      <c r="E94" s="34"/>
      <c r="F94" s="34"/>
      <c r="G94" s="34"/>
      <c r="H94" s="34"/>
      <c r="I94" s="34"/>
      <c r="J94" s="34">
        <v>96.3</v>
      </c>
      <c r="K94" s="34"/>
      <c r="L94" s="34"/>
      <c r="M94" s="34"/>
      <c r="N94" s="34"/>
      <c r="O94" s="34"/>
      <c r="P94" s="34"/>
      <c r="Q94" s="34">
        <f t="shared" si="5"/>
        <v>96.3</v>
      </c>
      <c r="R94" s="242" t="str">
        <f t="shared" si="6"/>
        <v>NO</v>
      </c>
      <c r="S94" s="243" t="str">
        <f t="shared" si="7"/>
        <v>Inviable Sanitariamente</v>
      </c>
      <c r="T94" s="2"/>
    </row>
    <row r="95" spans="1:20" ht="32.1" customHeight="1">
      <c r="A95" s="439" t="s">
        <v>195</v>
      </c>
      <c r="B95" s="249" t="s">
        <v>805</v>
      </c>
      <c r="C95" s="562" t="s">
        <v>806</v>
      </c>
      <c r="D95" s="298">
        <v>60</v>
      </c>
      <c r="E95" s="34"/>
      <c r="F95" s="34"/>
      <c r="G95" s="34"/>
      <c r="H95" s="34"/>
      <c r="I95" s="34"/>
      <c r="J95" s="34">
        <v>96.3</v>
      </c>
      <c r="K95" s="34"/>
      <c r="L95" s="34"/>
      <c r="M95" s="34"/>
      <c r="N95" s="412"/>
      <c r="O95" s="34"/>
      <c r="P95" s="34"/>
      <c r="Q95" s="34">
        <f t="shared" si="5"/>
        <v>96.3</v>
      </c>
      <c r="R95" s="242" t="str">
        <f t="shared" si="6"/>
        <v>NO</v>
      </c>
      <c r="S95" s="243" t="str">
        <f t="shared" si="7"/>
        <v>Inviable Sanitariamente</v>
      </c>
      <c r="T95" s="2"/>
    </row>
    <row r="96" spans="1:20" ht="32.1" customHeight="1">
      <c r="A96" s="439" t="s">
        <v>195</v>
      </c>
      <c r="B96" s="230" t="s">
        <v>3743</v>
      </c>
      <c r="C96" s="381" t="s">
        <v>3744</v>
      </c>
      <c r="D96" s="298">
        <v>120</v>
      </c>
      <c r="E96" s="34"/>
      <c r="F96" s="34">
        <v>96.3</v>
      </c>
      <c r="G96" s="34"/>
      <c r="H96" s="34"/>
      <c r="I96" s="34"/>
      <c r="J96" s="34"/>
      <c r="K96" s="34"/>
      <c r="L96" s="34"/>
      <c r="M96" s="413"/>
      <c r="N96" s="34"/>
      <c r="O96" s="34"/>
      <c r="P96" s="34"/>
      <c r="Q96" s="34">
        <f t="shared" si="5"/>
        <v>96.3</v>
      </c>
      <c r="R96" s="242" t="str">
        <f t="shared" si="6"/>
        <v>NO</v>
      </c>
      <c r="S96" s="243" t="str">
        <f t="shared" si="7"/>
        <v>Inviable Sanitariamente</v>
      </c>
      <c r="T96" s="2"/>
    </row>
    <row r="97" spans="1:19" s="1" customFormat="1" ht="32.1" customHeight="1">
      <c r="A97" s="310" t="s">
        <v>3538</v>
      </c>
      <c r="B97" s="249" t="s">
        <v>807</v>
      </c>
      <c r="C97" s="347" t="s">
        <v>808</v>
      </c>
      <c r="D97" s="264">
        <v>104</v>
      </c>
      <c r="E97" s="34"/>
      <c r="F97" s="34"/>
      <c r="G97" s="34">
        <v>53</v>
      </c>
      <c r="H97" s="34"/>
      <c r="I97" s="34"/>
      <c r="J97" s="34"/>
      <c r="K97" s="34"/>
      <c r="L97" s="34"/>
      <c r="M97" s="34"/>
      <c r="N97" s="34"/>
      <c r="O97" s="34"/>
      <c r="P97" s="34"/>
      <c r="Q97" s="34">
        <f t="shared" ref="Q97:Q128" si="8">AVERAGE(E97:P97)</f>
        <v>53</v>
      </c>
      <c r="R97" s="242" t="str">
        <f t="shared" ref="R97:R128" si="9">IF(Q97&lt;5,"SI","NO")</f>
        <v>NO</v>
      </c>
      <c r="S97" s="243" t="str">
        <f t="shared" si="7"/>
        <v>Alto</v>
      </c>
    </row>
    <row r="98" spans="1:19" s="1" customFormat="1" ht="32.1" customHeight="1">
      <c r="A98" s="310" t="s">
        <v>3538</v>
      </c>
      <c r="B98" s="249" t="s">
        <v>809</v>
      </c>
      <c r="C98" s="347" t="s">
        <v>810</v>
      </c>
      <c r="D98" s="264">
        <v>50</v>
      </c>
      <c r="E98" s="34"/>
      <c r="F98" s="34"/>
      <c r="G98" s="34"/>
      <c r="H98" s="34"/>
      <c r="I98" s="34"/>
      <c r="J98" s="34">
        <v>53</v>
      </c>
      <c r="K98" s="34"/>
      <c r="L98" s="34"/>
      <c r="M98" s="34"/>
      <c r="N98" s="34"/>
      <c r="O98" s="34"/>
      <c r="P98" s="34"/>
      <c r="Q98" s="34">
        <f t="shared" si="8"/>
        <v>53</v>
      </c>
      <c r="R98" s="242" t="str">
        <f t="shared" si="9"/>
        <v>NO</v>
      </c>
      <c r="S98" s="243" t="str">
        <f t="shared" si="7"/>
        <v>Alto</v>
      </c>
    </row>
    <row r="99" spans="1:19" s="1" customFormat="1" ht="32.1" customHeight="1">
      <c r="A99" s="310" t="s">
        <v>3538</v>
      </c>
      <c r="B99" s="249" t="s">
        <v>811</v>
      </c>
      <c r="C99" s="347" t="s">
        <v>812</v>
      </c>
      <c r="D99" s="264">
        <v>70</v>
      </c>
      <c r="E99" s="34"/>
      <c r="F99" s="34"/>
      <c r="G99" s="34"/>
      <c r="H99" s="34"/>
      <c r="I99" s="34"/>
      <c r="J99" s="34">
        <v>53</v>
      </c>
      <c r="K99" s="34"/>
      <c r="L99" s="34"/>
      <c r="M99" s="34"/>
      <c r="N99" s="34"/>
      <c r="O99" s="34"/>
      <c r="P99" s="34"/>
      <c r="Q99" s="34">
        <f t="shared" si="8"/>
        <v>53</v>
      </c>
      <c r="R99" s="242" t="str">
        <f t="shared" si="9"/>
        <v>NO</v>
      </c>
      <c r="S99" s="243" t="str">
        <f t="shared" si="7"/>
        <v>Alto</v>
      </c>
    </row>
    <row r="100" spans="1:19" s="1" customFormat="1" ht="32.1" customHeight="1">
      <c r="A100" s="372" t="s">
        <v>3538</v>
      </c>
      <c r="B100" s="373" t="s">
        <v>813</v>
      </c>
      <c r="C100" s="563" t="s">
        <v>814</v>
      </c>
      <c r="D100" s="264">
        <v>290</v>
      </c>
      <c r="E100" s="34"/>
      <c r="F100" s="34"/>
      <c r="G100" s="34">
        <v>0</v>
      </c>
      <c r="H100" s="34"/>
      <c r="I100" s="34"/>
      <c r="J100" s="34"/>
      <c r="K100" s="34"/>
      <c r="L100" s="34"/>
      <c r="M100" s="34"/>
      <c r="N100" s="34"/>
      <c r="O100" s="34"/>
      <c r="P100" s="34"/>
      <c r="Q100" s="34">
        <f t="shared" si="8"/>
        <v>0</v>
      </c>
      <c r="R100" s="242" t="str">
        <f t="shared" si="9"/>
        <v>SI</v>
      </c>
      <c r="S100" s="243" t="str">
        <f t="shared" si="7"/>
        <v>Sin Riesgo</v>
      </c>
    </row>
    <row r="101" spans="1:19" s="1" customFormat="1" ht="32.1" customHeight="1">
      <c r="A101" s="431" t="s">
        <v>3538</v>
      </c>
      <c r="B101" s="432" t="s">
        <v>4066</v>
      </c>
      <c r="C101" s="431" t="s">
        <v>4067</v>
      </c>
      <c r="D101" s="264">
        <v>48</v>
      </c>
      <c r="E101" s="34"/>
      <c r="F101" s="34"/>
      <c r="G101" s="34"/>
      <c r="H101" s="34"/>
      <c r="I101" s="34"/>
      <c r="J101" s="34"/>
      <c r="K101" s="34"/>
      <c r="L101" s="34"/>
      <c r="M101" s="34">
        <v>53.1</v>
      </c>
      <c r="N101" s="34"/>
      <c r="O101" s="34"/>
      <c r="P101" s="34"/>
      <c r="Q101" s="33">
        <f t="shared" si="8"/>
        <v>53.1</v>
      </c>
      <c r="R101" s="277" t="str">
        <f t="shared" si="9"/>
        <v>NO</v>
      </c>
      <c r="S101" s="243" t="str">
        <f t="shared" si="7"/>
        <v>Alto</v>
      </c>
    </row>
    <row r="102" spans="1:19" s="1" customFormat="1" ht="32.1" customHeight="1">
      <c r="A102" s="431" t="s">
        <v>3538</v>
      </c>
      <c r="B102" s="432" t="s">
        <v>4068</v>
      </c>
      <c r="C102" s="431" t="s">
        <v>4069</v>
      </c>
      <c r="D102" s="264">
        <v>32</v>
      </c>
      <c r="E102" s="34"/>
      <c r="F102" s="34"/>
      <c r="G102" s="34"/>
      <c r="H102" s="34"/>
      <c r="I102" s="34"/>
      <c r="J102" s="34"/>
      <c r="K102" s="34"/>
      <c r="L102" s="34"/>
      <c r="M102" s="34"/>
      <c r="N102" s="34">
        <v>53.1</v>
      </c>
      <c r="O102" s="34"/>
      <c r="P102" s="34"/>
      <c r="Q102" s="33">
        <f t="shared" si="8"/>
        <v>53.1</v>
      </c>
      <c r="R102" s="277" t="str">
        <f t="shared" si="9"/>
        <v>NO</v>
      </c>
      <c r="S102" s="243" t="str">
        <f t="shared" si="7"/>
        <v>Alto</v>
      </c>
    </row>
    <row r="103" spans="1:19" s="81" customFormat="1" ht="32.1" customHeight="1">
      <c r="A103" s="439" t="s">
        <v>3539</v>
      </c>
      <c r="B103" s="518" t="s">
        <v>815</v>
      </c>
      <c r="C103" s="592" t="s">
        <v>816</v>
      </c>
      <c r="D103" s="233">
        <v>60</v>
      </c>
      <c r="E103" s="34"/>
      <c r="F103" s="34"/>
      <c r="G103" s="34"/>
      <c r="H103" s="34"/>
      <c r="I103" s="34">
        <v>97.35</v>
      </c>
      <c r="J103" s="34"/>
      <c r="K103" s="34"/>
      <c r="L103" s="34"/>
      <c r="M103" s="34"/>
      <c r="N103" s="34"/>
      <c r="O103" s="34"/>
      <c r="P103" s="34"/>
      <c r="Q103" s="34">
        <f t="shared" si="8"/>
        <v>97.35</v>
      </c>
      <c r="R103" s="242" t="str">
        <f t="shared" si="9"/>
        <v>NO</v>
      </c>
      <c r="S103" s="243" t="str">
        <f t="shared" si="7"/>
        <v>Inviable Sanitariamente</v>
      </c>
    </row>
    <row r="104" spans="1:19" s="81" customFormat="1" ht="32.1" customHeight="1">
      <c r="A104" s="439" t="s">
        <v>3539</v>
      </c>
      <c r="B104" s="437" t="s">
        <v>1163</v>
      </c>
      <c r="C104" s="439" t="s">
        <v>4325</v>
      </c>
      <c r="D104" s="233">
        <v>80</v>
      </c>
      <c r="E104" s="34"/>
      <c r="F104" s="34"/>
      <c r="G104" s="34"/>
      <c r="H104" s="34"/>
      <c r="I104" s="34"/>
      <c r="J104" s="34"/>
      <c r="K104" s="34">
        <v>97.35</v>
      </c>
      <c r="L104" s="34"/>
      <c r="M104" s="34"/>
      <c r="N104" s="34"/>
      <c r="O104" s="34"/>
      <c r="P104" s="34"/>
      <c r="Q104" s="34">
        <f t="shared" si="8"/>
        <v>97.35</v>
      </c>
      <c r="R104" s="242" t="str">
        <f t="shared" si="9"/>
        <v>NO</v>
      </c>
      <c r="S104" s="243" t="str">
        <f t="shared" si="7"/>
        <v>Inviable Sanitariamente</v>
      </c>
    </row>
    <row r="105" spans="1:19" s="81" customFormat="1" ht="32.1" customHeight="1">
      <c r="A105" s="439" t="s">
        <v>3539</v>
      </c>
      <c r="B105" s="437" t="s">
        <v>817</v>
      </c>
      <c r="C105" s="439" t="s">
        <v>818</v>
      </c>
      <c r="D105" s="233">
        <v>28</v>
      </c>
      <c r="E105" s="34"/>
      <c r="F105" s="34">
        <v>97.35</v>
      </c>
      <c r="G105" s="34"/>
      <c r="H105" s="34"/>
      <c r="I105" s="34"/>
      <c r="J105" s="34"/>
      <c r="K105" s="34"/>
      <c r="L105" s="34"/>
      <c r="M105" s="34"/>
      <c r="N105" s="34"/>
      <c r="O105" s="34"/>
      <c r="P105" s="34"/>
      <c r="Q105" s="34">
        <f t="shared" si="8"/>
        <v>97.35</v>
      </c>
      <c r="R105" s="242" t="str">
        <f t="shared" si="9"/>
        <v>NO</v>
      </c>
      <c r="S105" s="243" t="str">
        <f t="shared" si="7"/>
        <v>Inviable Sanitariamente</v>
      </c>
    </row>
    <row r="106" spans="1:19" s="81" customFormat="1" ht="32.1" customHeight="1">
      <c r="A106" s="439" t="s">
        <v>3539</v>
      </c>
      <c r="B106" s="437" t="s">
        <v>819</v>
      </c>
      <c r="C106" s="439" t="s">
        <v>820</v>
      </c>
      <c r="D106" s="233">
        <v>80</v>
      </c>
      <c r="E106" s="34"/>
      <c r="F106" s="34"/>
      <c r="G106" s="34"/>
      <c r="H106" s="34">
        <v>97.35</v>
      </c>
      <c r="I106" s="34"/>
      <c r="J106" s="34"/>
      <c r="K106" s="34"/>
      <c r="L106" s="34"/>
      <c r="M106" s="34"/>
      <c r="N106" s="34"/>
      <c r="O106" s="34"/>
      <c r="P106" s="34"/>
      <c r="Q106" s="34">
        <f t="shared" si="8"/>
        <v>97.35</v>
      </c>
      <c r="R106" s="242" t="str">
        <f t="shared" si="9"/>
        <v>NO</v>
      </c>
      <c r="S106" s="243" t="str">
        <f t="shared" si="7"/>
        <v>Inviable Sanitariamente</v>
      </c>
    </row>
    <row r="107" spans="1:19" s="81" customFormat="1" ht="32.1" customHeight="1">
      <c r="A107" s="439" t="s">
        <v>3539</v>
      </c>
      <c r="B107" s="437" t="s">
        <v>821</v>
      </c>
      <c r="C107" s="439" t="s">
        <v>822</v>
      </c>
      <c r="D107" s="233">
        <v>20</v>
      </c>
      <c r="E107" s="34"/>
      <c r="F107" s="34"/>
      <c r="G107" s="34">
        <v>97.35</v>
      </c>
      <c r="H107" s="34"/>
      <c r="I107" s="34"/>
      <c r="J107" s="34"/>
      <c r="K107" s="34"/>
      <c r="L107" s="34"/>
      <c r="M107" s="34"/>
      <c r="N107" s="34"/>
      <c r="O107" s="34"/>
      <c r="P107" s="34"/>
      <c r="Q107" s="34">
        <f t="shared" si="8"/>
        <v>97.35</v>
      </c>
      <c r="R107" s="242" t="str">
        <f t="shared" si="9"/>
        <v>NO</v>
      </c>
      <c r="S107" s="243" t="str">
        <f t="shared" si="7"/>
        <v>Inviable Sanitariamente</v>
      </c>
    </row>
    <row r="108" spans="1:19" s="81" customFormat="1" ht="32.1" customHeight="1">
      <c r="A108" s="439" t="s">
        <v>3539</v>
      </c>
      <c r="B108" s="437" t="s">
        <v>823</v>
      </c>
      <c r="C108" s="439" t="s">
        <v>824</v>
      </c>
      <c r="D108" s="233">
        <v>120</v>
      </c>
      <c r="E108" s="34"/>
      <c r="F108" s="34"/>
      <c r="G108" s="34"/>
      <c r="H108" s="34"/>
      <c r="I108" s="34"/>
      <c r="J108" s="34"/>
      <c r="K108" s="34"/>
      <c r="L108" s="34"/>
      <c r="M108" s="34"/>
      <c r="N108" s="34"/>
      <c r="O108" s="34">
        <v>97.35</v>
      </c>
      <c r="P108" s="34"/>
      <c r="Q108" s="34">
        <f t="shared" si="8"/>
        <v>97.35</v>
      </c>
      <c r="R108" s="242" t="str">
        <f t="shared" si="9"/>
        <v>NO</v>
      </c>
      <c r="S108" s="243" t="str">
        <f t="shared" si="7"/>
        <v>Inviable Sanitariamente</v>
      </c>
    </row>
    <row r="109" spans="1:19" s="81" customFormat="1" ht="32.1" customHeight="1">
      <c r="A109" s="593" t="s">
        <v>3539</v>
      </c>
      <c r="B109" s="437" t="s">
        <v>717</v>
      </c>
      <c r="C109" s="439" t="s">
        <v>825</v>
      </c>
      <c r="D109" s="233">
        <v>55</v>
      </c>
      <c r="E109" s="34"/>
      <c r="F109" s="34"/>
      <c r="G109" s="34">
        <v>90</v>
      </c>
      <c r="H109" s="34"/>
      <c r="I109" s="34"/>
      <c r="J109" s="34"/>
      <c r="K109" s="34"/>
      <c r="L109" s="34"/>
      <c r="M109" s="34"/>
      <c r="N109" s="34"/>
      <c r="O109" s="34"/>
      <c r="P109" s="34"/>
      <c r="Q109" s="34">
        <f t="shared" si="8"/>
        <v>90</v>
      </c>
      <c r="R109" s="242" t="str">
        <f t="shared" si="9"/>
        <v>NO</v>
      </c>
      <c r="S109" s="243" t="str">
        <f t="shared" si="7"/>
        <v>Inviable Sanitariamente</v>
      </c>
    </row>
    <row r="110" spans="1:19" s="81" customFormat="1" ht="32.1" customHeight="1">
      <c r="A110" s="439" t="s">
        <v>3539</v>
      </c>
      <c r="B110" s="437" t="s">
        <v>826</v>
      </c>
      <c r="C110" s="439" t="s">
        <v>827</v>
      </c>
      <c r="D110" s="233">
        <v>60</v>
      </c>
      <c r="E110" s="34"/>
      <c r="F110" s="34">
        <v>97.35</v>
      </c>
      <c r="G110" s="34"/>
      <c r="H110" s="34"/>
      <c r="I110" s="34"/>
      <c r="J110" s="34"/>
      <c r="K110" s="34"/>
      <c r="L110" s="34"/>
      <c r="M110" s="34"/>
      <c r="N110" s="34"/>
      <c r="O110" s="34"/>
      <c r="P110" s="34"/>
      <c r="Q110" s="34">
        <f>AVERAGE(E110:P110)</f>
        <v>97.35</v>
      </c>
      <c r="R110" s="242" t="str">
        <f>IF(Q110&lt;5,"SI","NO")</f>
        <v>NO</v>
      </c>
      <c r="S110" s="243" t="str">
        <f t="shared" si="7"/>
        <v>Inviable Sanitariamente</v>
      </c>
    </row>
    <row r="111" spans="1:19" s="77" customFormat="1" ht="30" customHeight="1">
      <c r="A111" s="593" t="s">
        <v>3539</v>
      </c>
      <c r="B111" s="437" t="s">
        <v>828</v>
      </c>
      <c r="C111" s="439" t="s">
        <v>829</v>
      </c>
      <c r="D111" s="233">
        <v>30</v>
      </c>
      <c r="E111" s="34"/>
      <c r="F111" s="34"/>
      <c r="G111" s="34"/>
      <c r="H111" s="34"/>
      <c r="I111" s="34"/>
      <c r="J111" s="34"/>
      <c r="K111" s="34"/>
      <c r="L111" s="34"/>
      <c r="M111" s="34"/>
      <c r="N111" s="34"/>
      <c r="O111" s="34"/>
      <c r="P111" s="34">
        <v>97.3</v>
      </c>
      <c r="Q111" s="34">
        <f t="shared" si="8"/>
        <v>97.3</v>
      </c>
      <c r="R111" s="242" t="str">
        <f t="shared" si="9"/>
        <v>NO</v>
      </c>
      <c r="S111" s="243" t="str">
        <f t="shared" si="7"/>
        <v>Inviable Sanitariamente</v>
      </c>
    </row>
    <row r="112" spans="1:19" s="77" customFormat="1" ht="30" customHeight="1">
      <c r="A112" s="439" t="s">
        <v>3539</v>
      </c>
      <c r="B112" s="437" t="s">
        <v>830</v>
      </c>
      <c r="C112" s="439" t="s">
        <v>831</v>
      </c>
      <c r="D112" s="233">
        <v>150</v>
      </c>
      <c r="E112" s="34"/>
      <c r="F112" s="34"/>
      <c r="G112" s="34">
        <v>97.35</v>
      </c>
      <c r="H112" s="34"/>
      <c r="I112" s="34"/>
      <c r="J112" s="34"/>
      <c r="K112" s="34"/>
      <c r="L112" s="34"/>
      <c r="M112" s="34"/>
      <c r="N112" s="34"/>
      <c r="O112" s="34"/>
      <c r="P112" s="34"/>
      <c r="Q112" s="34">
        <f>AVERAGE(E112:P112)</f>
        <v>97.35</v>
      </c>
      <c r="R112" s="242" t="str">
        <f>IF(Q112&lt;5,"SI","NO")</f>
        <v>NO</v>
      </c>
      <c r="S112" s="243" t="str">
        <f>IF(Q112&lt;5,"Sin Riesgo",IF(Q112 &lt;=14,"Bajo",IF(Q112&lt;=35,"Medio",IF(Q112&lt;=80,"Alto","Inviable Sanitariamente"))))</f>
        <v>Inviable Sanitariamente</v>
      </c>
    </row>
    <row r="113" spans="1:19" s="77" customFormat="1" ht="30" customHeight="1">
      <c r="A113" s="310" t="s">
        <v>3540</v>
      </c>
      <c r="B113" s="276" t="s">
        <v>863</v>
      </c>
      <c r="C113" s="562" t="s">
        <v>864</v>
      </c>
      <c r="D113" s="264">
        <v>288</v>
      </c>
      <c r="E113" s="34"/>
      <c r="F113" s="34">
        <v>0</v>
      </c>
      <c r="G113" s="34"/>
      <c r="H113" s="34"/>
      <c r="I113" s="34"/>
      <c r="J113" s="34"/>
      <c r="K113" s="34"/>
      <c r="L113" s="34"/>
      <c r="M113" s="34"/>
      <c r="N113" s="34"/>
      <c r="O113" s="34"/>
      <c r="P113" s="34"/>
      <c r="Q113" s="34">
        <f t="shared" si="8"/>
        <v>0</v>
      </c>
      <c r="R113" s="242" t="str">
        <f t="shared" si="9"/>
        <v>SI</v>
      </c>
      <c r="S113" s="243" t="str">
        <f t="shared" si="7"/>
        <v>Sin Riesgo</v>
      </c>
    </row>
    <row r="114" spans="1:19" s="77" customFormat="1" ht="32.1" customHeight="1">
      <c r="A114" s="310" t="s">
        <v>3540</v>
      </c>
      <c r="B114" s="249" t="s">
        <v>865</v>
      </c>
      <c r="C114" s="310" t="s">
        <v>866</v>
      </c>
      <c r="D114" s="264">
        <v>267</v>
      </c>
      <c r="E114" s="34"/>
      <c r="F114" s="34">
        <v>97</v>
      </c>
      <c r="G114" s="34"/>
      <c r="H114" s="34"/>
      <c r="I114" s="34"/>
      <c r="J114" s="34"/>
      <c r="K114" s="34"/>
      <c r="L114" s="34"/>
      <c r="M114" s="34"/>
      <c r="N114" s="34"/>
      <c r="O114" s="34"/>
      <c r="P114" s="34"/>
      <c r="Q114" s="34">
        <f t="shared" si="8"/>
        <v>97</v>
      </c>
      <c r="R114" s="242" t="str">
        <f t="shared" si="9"/>
        <v>NO</v>
      </c>
      <c r="S114" s="243" t="str">
        <f t="shared" si="7"/>
        <v>Inviable Sanitariamente</v>
      </c>
    </row>
    <row r="115" spans="1:19" s="77" customFormat="1" ht="32.1" customHeight="1">
      <c r="A115" s="310" t="s">
        <v>3540</v>
      </c>
      <c r="B115" s="249" t="s">
        <v>867</v>
      </c>
      <c r="C115" s="310" t="s">
        <v>868</v>
      </c>
      <c r="D115" s="264">
        <v>194</v>
      </c>
      <c r="E115" s="34"/>
      <c r="F115" s="34">
        <v>97</v>
      </c>
      <c r="G115" s="34"/>
      <c r="H115" s="34"/>
      <c r="I115" s="34"/>
      <c r="J115" s="34"/>
      <c r="K115" s="34"/>
      <c r="L115" s="34"/>
      <c r="M115" s="34"/>
      <c r="N115" s="34"/>
      <c r="O115" s="34"/>
      <c r="P115" s="34"/>
      <c r="Q115" s="34">
        <f t="shared" si="8"/>
        <v>97</v>
      </c>
      <c r="R115" s="242" t="str">
        <f t="shared" si="9"/>
        <v>NO</v>
      </c>
      <c r="S115" s="243" t="str">
        <f t="shared" si="7"/>
        <v>Inviable Sanitariamente</v>
      </c>
    </row>
    <row r="116" spans="1:19" s="9" customFormat="1" ht="32.1" customHeight="1">
      <c r="A116" s="310" t="s">
        <v>3540</v>
      </c>
      <c r="B116" s="249" t="s">
        <v>869</v>
      </c>
      <c r="C116" s="347" t="s">
        <v>870</v>
      </c>
      <c r="D116" s="264">
        <v>206</v>
      </c>
      <c r="E116" s="34"/>
      <c r="F116" s="34">
        <v>0</v>
      </c>
      <c r="G116" s="34"/>
      <c r="H116" s="34"/>
      <c r="I116" s="34"/>
      <c r="J116" s="34"/>
      <c r="K116" s="34"/>
      <c r="L116" s="34"/>
      <c r="M116" s="34"/>
      <c r="N116" s="34"/>
      <c r="O116" s="34"/>
      <c r="P116" s="34"/>
      <c r="Q116" s="34">
        <f t="shared" si="8"/>
        <v>0</v>
      </c>
      <c r="R116" s="242" t="str">
        <f t="shared" si="9"/>
        <v>SI</v>
      </c>
      <c r="S116" s="243" t="str">
        <f t="shared" si="7"/>
        <v>Sin Riesgo</v>
      </c>
    </row>
    <row r="117" spans="1:19" s="77" customFormat="1" ht="32.1" customHeight="1">
      <c r="A117" s="310" t="s">
        <v>3540</v>
      </c>
      <c r="B117" s="249" t="s">
        <v>871</v>
      </c>
      <c r="C117" s="347" t="s">
        <v>872</v>
      </c>
      <c r="D117" s="264">
        <v>137</v>
      </c>
      <c r="E117" s="34"/>
      <c r="F117" s="34"/>
      <c r="G117" s="34"/>
      <c r="H117" s="34"/>
      <c r="I117" s="34"/>
      <c r="J117" s="34">
        <v>95</v>
      </c>
      <c r="K117" s="34"/>
      <c r="L117" s="34"/>
      <c r="M117" s="34"/>
      <c r="N117" s="34"/>
      <c r="O117" s="34"/>
      <c r="P117" s="34"/>
      <c r="Q117" s="34">
        <f t="shared" si="8"/>
        <v>95</v>
      </c>
      <c r="R117" s="242" t="str">
        <f t="shared" si="9"/>
        <v>NO</v>
      </c>
      <c r="S117" s="243" t="str">
        <f t="shared" si="7"/>
        <v>Inviable Sanitariamente</v>
      </c>
    </row>
    <row r="118" spans="1:19" s="77" customFormat="1" ht="32.1" customHeight="1">
      <c r="A118" s="310" t="s">
        <v>3540</v>
      </c>
      <c r="B118" s="249" t="s">
        <v>236</v>
      </c>
      <c r="C118" s="347" t="s">
        <v>873</v>
      </c>
      <c r="D118" s="264">
        <v>37</v>
      </c>
      <c r="E118" s="34"/>
      <c r="F118" s="34"/>
      <c r="G118" s="34">
        <v>97</v>
      </c>
      <c r="H118" s="34"/>
      <c r="I118" s="34"/>
      <c r="J118" s="34"/>
      <c r="K118" s="34"/>
      <c r="L118" s="34"/>
      <c r="M118" s="34"/>
      <c r="N118" s="34"/>
      <c r="O118" s="34"/>
      <c r="P118" s="34"/>
      <c r="Q118" s="34">
        <f t="shared" si="8"/>
        <v>97</v>
      </c>
      <c r="R118" s="242" t="str">
        <f t="shared" si="9"/>
        <v>NO</v>
      </c>
      <c r="S118" s="243" t="str">
        <f t="shared" si="7"/>
        <v>Inviable Sanitariamente</v>
      </c>
    </row>
    <row r="119" spans="1:19" s="77" customFormat="1" ht="32.1" customHeight="1">
      <c r="A119" s="310" t="s">
        <v>3540</v>
      </c>
      <c r="B119" s="249" t="s">
        <v>874</v>
      </c>
      <c r="C119" s="347" t="s">
        <v>875</v>
      </c>
      <c r="D119" s="264">
        <v>40</v>
      </c>
      <c r="E119" s="34"/>
      <c r="F119" s="34"/>
      <c r="G119" s="34"/>
      <c r="H119" s="34"/>
      <c r="I119" s="34">
        <v>0</v>
      </c>
      <c r="J119" s="34"/>
      <c r="K119" s="34"/>
      <c r="L119" s="34"/>
      <c r="M119" s="34"/>
      <c r="N119" s="34"/>
      <c r="O119" s="34"/>
      <c r="P119" s="34"/>
      <c r="Q119" s="34">
        <f t="shared" si="8"/>
        <v>0</v>
      </c>
      <c r="R119" s="242" t="str">
        <f t="shared" si="9"/>
        <v>SI</v>
      </c>
      <c r="S119" s="243" t="str">
        <f t="shared" si="7"/>
        <v>Sin Riesgo</v>
      </c>
    </row>
    <row r="120" spans="1:19" s="77" customFormat="1" ht="32.1" customHeight="1">
      <c r="A120" s="310" t="s">
        <v>3540</v>
      </c>
      <c r="B120" s="249" t="s">
        <v>876</v>
      </c>
      <c r="C120" s="347" t="s">
        <v>877</v>
      </c>
      <c r="D120" s="264">
        <v>28</v>
      </c>
      <c r="E120" s="34"/>
      <c r="F120" s="34"/>
      <c r="G120" s="34"/>
      <c r="H120" s="34">
        <v>97</v>
      </c>
      <c r="I120" s="34"/>
      <c r="J120" s="34"/>
      <c r="K120" s="34"/>
      <c r="L120" s="34"/>
      <c r="M120" s="34"/>
      <c r="N120" s="34"/>
      <c r="O120" s="34"/>
      <c r="P120" s="34"/>
      <c r="Q120" s="34">
        <f t="shared" si="8"/>
        <v>97</v>
      </c>
      <c r="R120" s="242" t="str">
        <f t="shared" si="9"/>
        <v>NO</v>
      </c>
      <c r="S120" s="243" t="str">
        <f t="shared" si="7"/>
        <v>Inviable Sanitariamente</v>
      </c>
    </row>
    <row r="121" spans="1:19" s="77" customFormat="1" ht="32.1" customHeight="1">
      <c r="A121" s="310" t="s">
        <v>3540</v>
      </c>
      <c r="B121" s="249" t="s">
        <v>878</v>
      </c>
      <c r="C121" s="347" t="s">
        <v>879</v>
      </c>
      <c r="D121" s="298">
        <v>74</v>
      </c>
      <c r="E121" s="34"/>
      <c r="F121" s="34"/>
      <c r="G121" s="34"/>
      <c r="H121" s="34"/>
      <c r="I121" s="34"/>
      <c r="J121" s="34">
        <v>0</v>
      </c>
      <c r="K121" s="34"/>
      <c r="L121" s="34"/>
      <c r="M121" s="34"/>
      <c r="N121" s="34"/>
      <c r="O121" s="34"/>
      <c r="P121" s="34"/>
      <c r="Q121" s="34">
        <f t="shared" si="8"/>
        <v>0</v>
      </c>
      <c r="R121" s="242" t="str">
        <f t="shared" si="9"/>
        <v>SI</v>
      </c>
      <c r="S121" s="243" t="str">
        <f t="shared" si="7"/>
        <v>Sin Riesgo</v>
      </c>
    </row>
    <row r="122" spans="1:19" s="77" customFormat="1" ht="32.1" customHeight="1">
      <c r="A122" s="310" t="s">
        <v>3540</v>
      </c>
      <c r="B122" s="249" t="s">
        <v>880</v>
      </c>
      <c r="C122" s="347" t="s">
        <v>881</v>
      </c>
      <c r="D122" s="264">
        <v>215</v>
      </c>
      <c r="E122" s="34"/>
      <c r="F122" s="34">
        <v>0</v>
      </c>
      <c r="G122" s="34"/>
      <c r="H122" s="34"/>
      <c r="I122" s="34"/>
      <c r="J122" s="34"/>
      <c r="K122" s="34"/>
      <c r="L122" s="34"/>
      <c r="M122" s="34"/>
      <c r="N122" s="34"/>
      <c r="O122" s="34"/>
      <c r="P122" s="34"/>
      <c r="Q122" s="34">
        <f t="shared" si="8"/>
        <v>0</v>
      </c>
      <c r="R122" s="242" t="str">
        <f t="shared" si="9"/>
        <v>SI</v>
      </c>
      <c r="S122" s="243" t="str">
        <f t="shared" si="7"/>
        <v>Sin Riesgo</v>
      </c>
    </row>
    <row r="123" spans="1:19" s="77" customFormat="1" ht="32.1" customHeight="1">
      <c r="A123" s="310" t="s">
        <v>3540</v>
      </c>
      <c r="B123" s="249" t="s">
        <v>586</v>
      </c>
      <c r="C123" s="347" t="s">
        <v>882</v>
      </c>
      <c r="D123" s="264">
        <v>30</v>
      </c>
      <c r="E123" s="34"/>
      <c r="F123" s="34"/>
      <c r="G123" s="34">
        <v>97</v>
      </c>
      <c r="H123" s="34"/>
      <c r="I123" s="34"/>
      <c r="J123" s="34"/>
      <c r="K123" s="34"/>
      <c r="L123" s="34"/>
      <c r="M123" s="34"/>
      <c r="N123" s="34"/>
      <c r="O123" s="34"/>
      <c r="P123" s="34"/>
      <c r="Q123" s="34">
        <f t="shared" si="8"/>
        <v>97</v>
      </c>
      <c r="R123" s="242" t="str">
        <f t="shared" si="9"/>
        <v>NO</v>
      </c>
      <c r="S123" s="243" t="str">
        <f t="shared" si="7"/>
        <v>Inviable Sanitariamente</v>
      </c>
    </row>
    <row r="124" spans="1:19" s="77" customFormat="1" ht="32.1" customHeight="1">
      <c r="A124" s="310" t="s">
        <v>3540</v>
      </c>
      <c r="B124" s="249" t="s">
        <v>883</v>
      </c>
      <c r="C124" s="347" t="s">
        <v>884</v>
      </c>
      <c r="D124" s="298">
        <v>26</v>
      </c>
      <c r="E124" s="34"/>
      <c r="F124" s="34"/>
      <c r="G124" s="34">
        <v>97</v>
      </c>
      <c r="H124" s="34"/>
      <c r="I124" s="34"/>
      <c r="J124" s="34"/>
      <c r="K124" s="34"/>
      <c r="L124" s="34"/>
      <c r="M124" s="34"/>
      <c r="N124" s="34"/>
      <c r="O124" s="34"/>
      <c r="P124" s="34"/>
      <c r="Q124" s="34">
        <f t="shared" si="8"/>
        <v>97</v>
      </c>
      <c r="R124" s="242" t="str">
        <f t="shared" si="9"/>
        <v>NO</v>
      </c>
      <c r="S124" s="243" t="str">
        <f t="shared" si="7"/>
        <v>Inviable Sanitariamente</v>
      </c>
    </row>
    <row r="125" spans="1:19" s="77" customFormat="1" ht="32.1" customHeight="1">
      <c r="A125" s="310" t="s">
        <v>3540</v>
      </c>
      <c r="B125" s="249" t="s">
        <v>597</v>
      </c>
      <c r="C125" s="347" t="s">
        <v>885</v>
      </c>
      <c r="D125" s="264">
        <v>15</v>
      </c>
      <c r="E125" s="34"/>
      <c r="F125" s="34">
        <v>97</v>
      </c>
      <c r="G125" s="34"/>
      <c r="H125" s="34"/>
      <c r="I125" s="34"/>
      <c r="J125" s="34"/>
      <c r="K125" s="34"/>
      <c r="L125" s="34"/>
      <c r="M125" s="34"/>
      <c r="N125" s="34"/>
      <c r="O125" s="34"/>
      <c r="P125" s="34"/>
      <c r="Q125" s="34">
        <f t="shared" si="8"/>
        <v>97</v>
      </c>
      <c r="R125" s="242" t="str">
        <f t="shared" si="9"/>
        <v>NO</v>
      </c>
      <c r="S125" s="243" t="str">
        <f t="shared" si="7"/>
        <v>Inviable Sanitariamente</v>
      </c>
    </row>
    <row r="126" spans="1:19" s="77" customFormat="1" ht="32.1" customHeight="1">
      <c r="A126" s="310" t="s">
        <v>3540</v>
      </c>
      <c r="B126" s="249" t="s">
        <v>886</v>
      </c>
      <c r="C126" s="347" t="s">
        <v>887</v>
      </c>
      <c r="D126" s="264">
        <v>44</v>
      </c>
      <c r="E126" s="34"/>
      <c r="F126" s="34"/>
      <c r="G126" s="34"/>
      <c r="H126" s="34"/>
      <c r="I126" s="34"/>
      <c r="J126" s="34">
        <v>0</v>
      </c>
      <c r="K126" s="34"/>
      <c r="L126" s="34"/>
      <c r="M126" s="34"/>
      <c r="N126" s="34"/>
      <c r="O126" s="34">
        <v>0</v>
      </c>
      <c r="P126" s="34"/>
      <c r="Q126" s="34">
        <f>AVERAGE(E126:P126)</f>
        <v>0</v>
      </c>
      <c r="R126" s="242" t="str">
        <f>IF(Q126&lt;5,"SI","NO")</f>
        <v>SI</v>
      </c>
      <c r="S126" s="243" t="str">
        <f>IF(Q126&lt;5,"Sin Riesgo",IF(Q126 &lt;=14,"Bajo",IF(Q126&lt;=35,"Medio",IF(Q126&lt;=80,"Alto","Inviable Sanitariamente"))))</f>
        <v>Sin Riesgo</v>
      </c>
    </row>
    <row r="127" spans="1:19" s="77" customFormat="1" ht="32.1" customHeight="1">
      <c r="A127" s="310" t="s">
        <v>3540</v>
      </c>
      <c r="B127" s="249" t="s">
        <v>3745</v>
      </c>
      <c r="C127" s="563" t="s">
        <v>3746</v>
      </c>
      <c r="D127" s="415">
        <v>35</v>
      </c>
      <c r="E127" s="280"/>
      <c r="F127" s="280"/>
      <c r="G127" s="280"/>
      <c r="H127" s="280"/>
      <c r="I127" s="280">
        <v>0</v>
      </c>
      <c r="J127" s="280"/>
      <c r="K127" s="280"/>
      <c r="L127" s="280"/>
      <c r="M127" s="280"/>
      <c r="N127" s="280"/>
      <c r="O127" s="280"/>
      <c r="P127" s="280"/>
      <c r="Q127" s="280">
        <f t="shared" si="8"/>
        <v>0</v>
      </c>
      <c r="R127" s="282" t="str">
        <f t="shared" si="9"/>
        <v>SI</v>
      </c>
      <c r="S127" s="564" t="str">
        <f t="shared" si="7"/>
        <v>Sin Riesgo</v>
      </c>
    </row>
    <row r="128" spans="1:19" s="565" customFormat="1" ht="32.1" customHeight="1">
      <c r="A128" s="310" t="s">
        <v>3540</v>
      </c>
      <c r="B128" s="249" t="s">
        <v>2329</v>
      </c>
      <c r="C128" s="347" t="s">
        <v>4212</v>
      </c>
      <c r="D128" s="79">
        <v>75</v>
      </c>
      <c r="F128" s="565">
        <v>0</v>
      </c>
      <c r="Q128" s="34">
        <f t="shared" si="8"/>
        <v>0</v>
      </c>
      <c r="R128" s="242" t="str">
        <f t="shared" si="9"/>
        <v>SI</v>
      </c>
      <c r="S128" s="519" t="str">
        <f t="shared" si="7"/>
        <v>Sin Riesgo</v>
      </c>
    </row>
    <row r="129" spans="1:19" ht="32.25" customHeight="1">
      <c r="Q129" s="180"/>
      <c r="R129" s="107"/>
      <c r="S129" s="109"/>
    </row>
    <row r="130" spans="1:19" ht="32.25" customHeight="1">
      <c r="A130" s="200" t="s">
        <v>3656</v>
      </c>
      <c r="B130" s="200" t="s">
        <v>3699</v>
      </c>
      <c r="C130" s="608"/>
      <c r="D130" s="609"/>
      <c r="E130" s="609"/>
      <c r="F130" s="609"/>
      <c r="G130" s="609"/>
      <c r="H130" s="609"/>
      <c r="I130" s="609"/>
      <c r="J130" s="609"/>
      <c r="K130" s="609"/>
      <c r="L130" s="609"/>
      <c r="M130" s="609"/>
      <c r="N130" s="609"/>
      <c r="O130" s="609"/>
      <c r="P130" s="609"/>
      <c r="Q130" s="609"/>
      <c r="R130" s="609"/>
      <c r="S130" s="609"/>
    </row>
    <row r="131" spans="1:19" ht="32.25" customHeight="1">
      <c r="A131" s="204" t="s">
        <v>3617</v>
      </c>
      <c r="B131" s="206">
        <f>COUNTIF(E12:P128,"&lt;=5")</f>
        <v>33</v>
      </c>
      <c r="C131" s="608"/>
      <c r="D131" s="609"/>
      <c r="E131" s="609"/>
      <c r="F131" s="609"/>
      <c r="G131" s="609"/>
      <c r="H131" s="609"/>
      <c r="I131" s="609"/>
      <c r="J131" s="609"/>
      <c r="K131" s="609"/>
      <c r="L131" s="609"/>
      <c r="M131" s="609"/>
      <c r="N131" s="609"/>
      <c r="O131" s="609"/>
      <c r="P131" s="609"/>
      <c r="Q131" s="609"/>
      <c r="R131" s="609"/>
      <c r="S131" s="609"/>
    </row>
    <row r="132" spans="1:19" ht="32.25" customHeight="1">
      <c r="A132" s="191" t="s">
        <v>3618</v>
      </c>
      <c r="B132" s="203">
        <f>COUNTIFS(E12:P128,"&gt;5",E12:P128,"&lt;=14")</f>
        <v>0</v>
      </c>
      <c r="C132" s="387"/>
      <c r="D132" s="394"/>
      <c r="E132" s="394"/>
      <c r="F132" s="394"/>
      <c r="G132" s="394"/>
      <c r="H132" s="394"/>
      <c r="I132" s="394"/>
      <c r="J132" s="394"/>
      <c r="K132" s="394"/>
      <c r="L132" s="394"/>
      <c r="M132" s="394"/>
      <c r="N132" s="394"/>
      <c r="O132" s="394"/>
      <c r="P132" s="394"/>
      <c r="Q132" s="394"/>
      <c r="R132" s="395"/>
      <c r="S132" s="395"/>
    </row>
    <row r="133" spans="1:19" ht="32.25" customHeight="1">
      <c r="A133" s="192" t="s">
        <v>3619</v>
      </c>
      <c r="B133" s="198">
        <f>COUNTIFS(E12:P128,"&gt;14",E12:P128,"&lt;=35")</f>
        <v>3</v>
      </c>
      <c r="C133" s="393"/>
      <c r="D133" s="393"/>
      <c r="E133" s="395"/>
      <c r="F133" s="395"/>
      <c r="G133" s="395"/>
      <c r="H133" s="395"/>
      <c r="I133" s="395"/>
      <c r="J133" s="395"/>
      <c r="K133" s="395"/>
      <c r="L133" s="395"/>
      <c r="M133" s="395"/>
      <c r="N133" s="395"/>
      <c r="O133" s="395"/>
      <c r="P133" s="395"/>
      <c r="Q133" s="395"/>
      <c r="R133" s="395"/>
      <c r="S133" s="395"/>
    </row>
    <row r="134" spans="1:19" ht="32.25" customHeight="1">
      <c r="A134" s="193" t="s">
        <v>3620</v>
      </c>
      <c r="B134" s="198">
        <f>COUNTIFS(E12:P128,"&gt;35",E12:P128,"&lt;=80")</f>
        <v>18</v>
      </c>
      <c r="C134" s="393"/>
      <c r="D134" s="393"/>
      <c r="E134" s="395"/>
      <c r="F134" s="395" t="s">
        <v>1454</v>
      </c>
      <c r="G134" s="395"/>
      <c r="H134" s="395"/>
      <c r="I134" s="395"/>
      <c r="J134" s="395"/>
      <c r="K134" s="395"/>
      <c r="L134" s="395"/>
      <c r="M134" s="395"/>
      <c r="N134" s="395"/>
      <c r="O134" s="395"/>
      <c r="P134" s="395"/>
      <c r="Q134" s="395"/>
      <c r="R134" s="395"/>
      <c r="S134" s="395"/>
    </row>
    <row r="135" spans="1:19" ht="32.25" customHeight="1">
      <c r="A135" s="194" t="s">
        <v>3621</v>
      </c>
      <c r="B135" s="198">
        <f>COUNTIFS(E12:P128,"&gt;80",E12:P128,"&lt;=100")</f>
        <v>131</v>
      </c>
      <c r="C135" s="393"/>
      <c r="D135" s="393"/>
      <c r="E135" s="395"/>
      <c r="F135" s="395"/>
      <c r="G135" s="395"/>
      <c r="H135" s="395"/>
      <c r="I135" s="395"/>
      <c r="J135" s="395"/>
      <c r="K135" s="395"/>
      <c r="L135" s="395"/>
      <c r="M135" s="395"/>
      <c r="N135" s="395"/>
      <c r="O135" s="395"/>
      <c r="P135" s="395"/>
      <c r="Q135" s="395"/>
      <c r="R135" s="395"/>
      <c r="S135" s="395"/>
    </row>
    <row r="136" spans="1:19" ht="32.25" customHeight="1">
      <c r="A136" s="213" t="s">
        <v>3622</v>
      </c>
      <c r="B136" s="214">
        <f>COUNT(E12:P128)</f>
        <v>185</v>
      </c>
    </row>
    <row r="137" spans="1:19" ht="36" customHeight="1">
      <c r="A137" s="197" t="s">
        <v>3624</v>
      </c>
      <c r="B137" s="199">
        <f>B136-B131</f>
        <v>152</v>
      </c>
    </row>
    <row r="138" spans="1:19"/>
    <row r="139" spans="1:19"/>
    <row r="140" spans="1:19"/>
    <row r="141" spans="1:19"/>
    <row r="142" spans="1:19"/>
    <row r="143" spans="1:19"/>
    <row r="144" spans="1:19"/>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46"/>
    <row r="347"/>
    <row r="348"/>
    <row r="349"/>
    <row r="350"/>
    <row r="351"/>
    <row r="352"/>
    <row r="353"/>
    <row r="354"/>
    <row r="355"/>
    <row r="356"/>
    <row r="357"/>
    <row r="358"/>
    <row r="359"/>
  </sheetData>
  <autoFilter ref="A11:W128" xr:uid="{00000000-0009-0000-0000-000007000000}">
    <sortState ref="A13:W122">
      <sortCondition ref="A11:A136"/>
    </sortState>
  </autoFilter>
  <customSheetViews>
    <customSheetView guid="{45C8AF51-29EC-46A5-AB7F-1F0634E55D82}" scale="60" hiddenRows="1" hiddenColumns="1">
      <pane xSplit="2.18957345971564" ySplit="11" topLeftCell="D12" activePane="bottomRight" state="frozenSplit"/>
      <selection pane="bottomRight" activeCell="C12" sqref="C12"/>
      <pageMargins left="0.28999999999999998" right="0.2" top="0.6692913385826772" bottom="0.9055118110236221" header="0.43" footer="0.59055118110236227"/>
      <printOptions horizontalCentered="1"/>
      <pageSetup paperSize="14" scale="75" orientation="landscape" r:id="rId1"/>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FCC3B493-4306-43B2-9C73-76324485DD47}" scale="60" hiddenRows="1" hiddenColumns="1">
      <pane xSplit="3" ySplit="11" topLeftCell="D107" activePane="bottomRight" state="frozenSplit"/>
      <selection pane="bottomRight" activeCell="A12" sqref="A12:A121"/>
      <pageMargins left="0.28999999999999998" right="0.2" top="0.6692913385826772" bottom="0.9055118110236221" header="0.43" footer="0.59055118110236227"/>
      <printOptions horizontalCentered="1"/>
      <pageSetup paperSize="14" scale="75" orientation="landscape" r:id="rId2"/>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AEDE1BDB-8710-4CDA-8488-31F49D423ACE}" scale="60" hiddenRows="1" hiddenColumns="1">
      <pane xSplit="3" ySplit="11" topLeftCell="D93" activePane="bottomRight" state="frozenSplit"/>
      <selection pane="bottomRight" activeCell="S150" sqref="S150"/>
      <pageMargins left="0.28999999999999998" right="0.2" top="0.6692913385826772" bottom="0.9055118110236221" header="0.43" footer="0.59055118110236227"/>
      <printOptions horizontalCentered="1"/>
      <pageSetup paperSize="14" scale="75" orientation="landscape" r:id="rId3"/>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75DD7674-E7DE-4BB1-A36D-76AA33452CB3}" scale="60" showAutoFilter="1" hiddenRows="1" hiddenColumns="1">
      <pane xSplit="3" ySplit="11" topLeftCell="G12" activePane="bottomRight" state="frozenSplit"/>
      <selection pane="bottomRight" activeCell="C21" sqref="C21"/>
      <pageMargins left="0.28999999999999998" right="0.2" top="0.6692913385826772" bottom="0.9055118110236221" header="0.43" footer="0.59055118110236227"/>
      <printOptions horizontalCentered="1"/>
      <pageSetup paperSize="14" scale="75" orientation="landscape" r:id="rId4"/>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1:W122" xr:uid="{00000000-0000-0000-0000-000000000000}">
        <sortState ref="A13:W122">
          <sortCondition ref="A11:A136"/>
        </sortState>
      </autoFilter>
    </customSheetView>
  </customSheetViews>
  <mergeCells count="21">
    <mergeCell ref="H5:J6"/>
    <mergeCell ref="K5:M6"/>
    <mergeCell ref="N5:P6"/>
    <mergeCell ref="Q5:R6"/>
    <mergeCell ref="S5:S6"/>
    <mergeCell ref="B1:D1"/>
    <mergeCell ref="B2:D2"/>
    <mergeCell ref="B3:D3"/>
    <mergeCell ref="E5:G6"/>
    <mergeCell ref="B5:C6"/>
    <mergeCell ref="C130:S131"/>
    <mergeCell ref="S10:S11"/>
    <mergeCell ref="R10:R11"/>
    <mergeCell ref="B10:B11"/>
    <mergeCell ref="C10:C11"/>
    <mergeCell ref="D10:D11"/>
    <mergeCell ref="A8:B8"/>
    <mergeCell ref="A7:B7"/>
    <mergeCell ref="A10:A11"/>
    <mergeCell ref="E10:P10"/>
    <mergeCell ref="Q10:Q11"/>
  </mergeCells>
  <phoneticPr fontId="2" type="noConversion"/>
  <conditionalFormatting sqref="E128:P128 Q22:Q26 E88:Q88 E92:P92 Q113:Q125 Q34:Q65 Q67:Q69 Q18:Q19 Q72:Q87 Q89:Q100 E103:Q112 E12:Q17 E20:Q21 E27:Q33 E70:Q71 Q127:Q129">
    <cfRule type="containsBlanks" dxfId="3202" priority="3193" stopIfTrue="1">
      <formula>LEN(TRIM(E12))=0</formula>
    </cfRule>
    <cfRule type="cellIs" dxfId="3201" priority="3194" stopIfTrue="1" operator="between">
      <formula>80.1</formula>
      <formula>100</formula>
    </cfRule>
    <cfRule type="cellIs" dxfId="3200" priority="3195" stopIfTrue="1" operator="between">
      <formula>35.1</formula>
      <formula>80</formula>
    </cfRule>
    <cfRule type="cellIs" dxfId="3199" priority="3196" stopIfTrue="1" operator="between">
      <formula>14.1</formula>
      <formula>35</formula>
    </cfRule>
    <cfRule type="cellIs" dxfId="3198" priority="3197" stopIfTrue="1" operator="between">
      <formula>5.1</formula>
      <formula>14</formula>
    </cfRule>
    <cfRule type="cellIs" dxfId="3197" priority="3198" stopIfTrue="1" operator="between">
      <formula>0</formula>
      <formula>5</formula>
    </cfRule>
    <cfRule type="containsBlanks" dxfId="3196" priority="3199" stopIfTrue="1">
      <formula>LEN(TRIM(E12))=0</formula>
    </cfRule>
  </conditionalFormatting>
  <conditionalFormatting sqref="P88 N88 E111:P112 N92:P92 E20:P21">
    <cfRule type="containsBlanks" dxfId="3195" priority="1563" stopIfTrue="1">
      <formula>LEN(TRIM(E20))=0</formula>
    </cfRule>
    <cfRule type="cellIs" dxfId="3194" priority="1564" stopIfTrue="1" operator="between">
      <formula>79.1</formula>
      <formula>100</formula>
    </cfRule>
    <cfRule type="cellIs" dxfId="3193" priority="1565" stopIfTrue="1" operator="between">
      <formula>34.1</formula>
      <formula>79</formula>
    </cfRule>
    <cfRule type="cellIs" dxfId="3192" priority="1566" stopIfTrue="1" operator="between">
      <formula>13.1</formula>
      <formula>34</formula>
    </cfRule>
    <cfRule type="cellIs" dxfId="3191" priority="1567" stopIfTrue="1" operator="between">
      <formula>5.1</formula>
      <formula>13</formula>
    </cfRule>
    <cfRule type="cellIs" dxfId="3190" priority="1568" stopIfTrue="1" operator="between">
      <formula>0</formula>
      <formula>5</formula>
    </cfRule>
    <cfRule type="containsBlanks" dxfId="3189" priority="1569" stopIfTrue="1">
      <formula>LEN(TRIM(E20))=0</formula>
    </cfRule>
  </conditionalFormatting>
  <conditionalFormatting sqref="F12:P12 N29:P29 K29:L29 O28:P28 G27:P27">
    <cfRule type="containsBlanks" dxfId="3188" priority="1598" stopIfTrue="1">
      <formula>LEN(TRIM(F12))=0</formula>
    </cfRule>
    <cfRule type="cellIs" dxfId="3187" priority="1599" stopIfTrue="1" operator="between">
      <formula>80.1</formula>
      <formula>100</formula>
    </cfRule>
    <cfRule type="cellIs" dxfId="3186" priority="1600" stopIfTrue="1" operator="between">
      <formula>35.1</formula>
      <formula>80</formula>
    </cfRule>
    <cfRule type="cellIs" dxfId="3185" priority="1601" stopIfTrue="1" operator="between">
      <formula>14.1</formula>
      <formula>35</formula>
    </cfRule>
    <cfRule type="cellIs" dxfId="3184" priority="1602" stopIfTrue="1" operator="between">
      <formula>5.1</formula>
      <formula>14</formula>
    </cfRule>
    <cfRule type="cellIs" dxfId="3183" priority="1603" stopIfTrue="1" operator="between">
      <formula>0</formula>
      <formula>5</formula>
    </cfRule>
    <cfRule type="containsBlanks" dxfId="3182" priority="1604" stopIfTrue="1">
      <formula>LEN(TRIM(F12))=0</formula>
    </cfRule>
  </conditionalFormatting>
  <conditionalFormatting sqref="E88:J88">
    <cfRule type="containsBlanks" dxfId="3181" priority="1318" stopIfTrue="1">
      <formula>LEN(TRIM(E88))=0</formula>
    </cfRule>
    <cfRule type="cellIs" dxfId="3180" priority="1319" stopIfTrue="1" operator="between">
      <formula>79.1</formula>
      <formula>100</formula>
    </cfRule>
    <cfRule type="cellIs" dxfId="3179" priority="1320" stopIfTrue="1" operator="between">
      <formula>34.1</formula>
      <formula>79</formula>
    </cfRule>
    <cfRule type="cellIs" dxfId="3178" priority="1321" stopIfTrue="1" operator="between">
      <formula>13.1</formula>
      <formula>34</formula>
    </cfRule>
    <cfRule type="cellIs" dxfId="3177" priority="1322" stopIfTrue="1" operator="between">
      <formula>5.1</formula>
      <formula>13</formula>
    </cfRule>
    <cfRule type="cellIs" dxfId="3176" priority="1323" stopIfTrue="1" operator="between">
      <formula>0</formula>
      <formula>5</formula>
    </cfRule>
    <cfRule type="containsBlanks" dxfId="3175" priority="1324" stopIfTrue="1">
      <formula>LEN(TRIM(E88))=0</formula>
    </cfRule>
  </conditionalFormatting>
  <conditionalFormatting sqref="M29">
    <cfRule type="containsBlanks" dxfId="3174" priority="1381" stopIfTrue="1">
      <formula>LEN(TRIM(M29))=0</formula>
    </cfRule>
    <cfRule type="cellIs" dxfId="3173" priority="1382" stopIfTrue="1" operator="between">
      <formula>79.1</formula>
      <formula>100</formula>
    </cfRule>
    <cfRule type="cellIs" dxfId="3172" priority="1383" stopIfTrue="1" operator="between">
      <formula>34.1</formula>
      <formula>79</formula>
    </cfRule>
    <cfRule type="cellIs" dxfId="3171" priority="1384" stopIfTrue="1" operator="between">
      <formula>13.1</formula>
      <formula>34</formula>
    </cfRule>
    <cfRule type="cellIs" dxfId="3170" priority="1385" stopIfTrue="1" operator="between">
      <formula>5.1</formula>
      <formula>13</formula>
    </cfRule>
    <cfRule type="cellIs" dxfId="3169" priority="1386" stopIfTrue="1" operator="between">
      <formula>0</formula>
      <formula>5</formula>
    </cfRule>
    <cfRule type="containsBlanks" dxfId="3168" priority="1387" stopIfTrue="1">
      <formula>LEN(TRIM(M29))=0</formula>
    </cfRule>
  </conditionalFormatting>
  <conditionalFormatting sqref="O103:P103 E104:P107">
    <cfRule type="containsBlanks" dxfId="3167" priority="1311" stopIfTrue="1">
      <formula>LEN(TRIM(E103))=0</formula>
    </cfRule>
    <cfRule type="cellIs" dxfId="3166" priority="1312" stopIfTrue="1" operator="between">
      <formula>79.1</formula>
      <formula>100</formula>
    </cfRule>
    <cfRule type="cellIs" dxfId="3165" priority="1313" stopIfTrue="1" operator="between">
      <formula>34.1</formula>
      <formula>79</formula>
    </cfRule>
    <cfRule type="cellIs" dxfId="3164" priority="1314" stopIfTrue="1" operator="between">
      <formula>13.1</formula>
      <formula>34</formula>
    </cfRule>
    <cfRule type="cellIs" dxfId="3163" priority="1315" stopIfTrue="1" operator="between">
      <formula>5.1</formula>
      <formula>13</formula>
    </cfRule>
    <cfRule type="cellIs" dxfId="3162" priority="1316" stopIfTrue="1" operator="between">
      <formula>0</formula>
      <formula>5</formula>
    </cfRule>
    <cfRule type="containsBlanks" dxfId="3161" priority="1317" stopIfTrue="1">
      <formula>LEN(TRIM(E103))=0</formula>
    </cfRule>
  </conditionalFormatting>
  <conditionalFormatting sqref="O88">
    <cfRule type="containsBlanks" dxfId="3160" priority="1304" stopIfTrue="1">
      <formula>LEN(TRIM(O88))=0</formula>
    </cfRule>
    <cfRule type="cellIs" dxfId="3159" priority="1305" stopIfTrue="1" operator="between">
      <formula>79.1</formula>
      <formula>100</formula>
    </cfRule>
    <cfRule type="cellIs" dxfId="3158" priority="1306" stopIfTrue="1" operator="between">
      <formula>34.1</formula>
      <formula>79</formula>
    </cfRule>
    <cfRule type="cellIs" dxfId="3157" priority="1307" stopIfTrue="1" operator="between">
      <formula>13.1</formula>
      <formula>34</formula>
    </cfRule>
    <cfRule type="cellIs" dxfId="3156" priority="1308" stopIfTrue="1" operator="between">
      <formula>5.1</formula>
      <formula>13</formula>
    </cfRule>
    <cfRule type="cellIs" dxfId="3155" priority="1309" stopIfTrue="1" operator="between">
      <formula>0</formula>
      <formula>5</formula>
    </cfRule>
    <cfRule type="containsBlanks" dxfId="3154" priority="1310" stopIfTrue="1">
      <formula>LEN(TRIM(O88))=0</formula>
    </cfRule>
  </conditionalFormatting>
  <conditionalFormatting sqref="M88">
    <cfRule type="containsBlanks" dxfId="3153" priority="1276" stopIfTrue="1">
      <formula>LEN(TRIM(M88))=0</formula>
    </cfRule>
    <cfRule type="cellIs" dxfId="3152" priority="1277" stopIfTrue="1" operator="between">
      <formula>79.1</formula>
      <formula>100</formula>
    </cfRule>
    <cfRule type="cellIs" dxfId="3151" priority="1278" stopIfTrue="1" operator="between">
      <formula>34.1</formula>
      <formula>79</formula>
    </cfRule>
    <cfRule type="cellIs" dxfId="3150" priority="1279" stopIfTrue="1" operator="between">
      <formula>13.1</formula>
      <formula>34</formula>
    </cfRule>
    <cfRule type="cellIs" dxfId="3149" priority="1280" stopIfTrue="1" operator="between">
      <formula>5.1</formula>
      <formula>13</formula>
    </cfRule>
    <cfRule type="cellIs" dxfId="3148" priority="1281" stopIfTrue="1" operator="between">
      <formula>0</formula>
      <formula>5</formula>
    </cfRule>
    <cfRule type="containsBlanks" dxfId="3147" priority="1282" stopIfTrue="1">
      <formula>LEN(TRIM(M88))=0</formula>
    </cfRule>
  </conditionalFormatting>
  <conditionalFormatting sqref="L88">
    <cfRule type="containsBlanks" dxfId="3146" priority="1269" stopIfTrue="1">
      <formula>LEN(TRIM(L88))=0</formula>
    </cfRule>
    <cfRule type="cellIs" dxfId="3145" priority="1270" stopIfTrue="1" operator="between">
      <formula>79.1</formula>
      <formula>100</formula>
    </cfRule>
    <cfRule type="cellIs" dxfId="3144" priority="1271" stopIfTrue="1" operator="between">
      <formula>34.1</formula>
      <formula>79</formula>
    </cfRule>
    <cfRule type="cellIs" dxfId="3143" priority="1272" stopIfTrue="1" operator="between">
      <formula>13.1</formula>
      <formula>34</formula>
    </cfRule>
    <cfRule type="cellIs" dxfId="3142" priority="1273" stopIfTrue="1" operator="between">
      <formula>5.1</formula>
      <formula>13</formula>
    </cfRule>
    <cfRule type="cellIs" dxfId="3141" priority="1274" stopIfTrue="1" operator="between">
      <formula>0</formula>
      <formula>5</formula>
    </cfRule>
    <cfRule type="containsBlanks" dxfId="3140" priority="1275" stopIfTrue="1">
      <formula>LEN(TRIM(L88))=0</formula>
    </cfRule>
  </conditionalFormatting>
  <conditionalFormatting sqref="K88">
    <cfRule type="containsBlanks" dxfId="3139" priority="1255" stopIfTrue="1">
      <formula>LEN(TRIM(K88))=0</formula>
    </cfRule>
    <cfRule type="cellIs" dxfId="3138" priority="1256" stopIfTrue="1" operator="between">
      <formula>79.1</formula>
      <formula>100</formula>
    </cfRule>
    <cfRule type="cellIs" dxfId="3137" priority="1257" stopIfTrue="1" operator="between">
      <formula>34.1</formula>
      <formula>79</formula>
    </cfRule>
    <cfRule type="cellIs" dxfId="3136" priority="1258" stopIfTrue="1" operator="between">
      <formula>13.1</formula>
      <formula>34</formula>
    </cfRule>
    <cfRule type="cellIs" dxfId="3135" priority="1259" stopIfTrue="1" operator="between">
      <formula>5.1</formula>
      <formula>13</formula>
    </cfRule>
    <cfRule type="cellIs" dxfId="3134" priority="1260" stopIfTrue="1" operator="between">
      <formula>0</formula>
      <formula>5</formula>
    </cfRule>
    <cfRule type="containsBlanks" dxfId="3133" priority="1261" stopIfTrue="1">
      <formula>LEN(TRIM(K88))=0</formula>
    </cfRule>
  </conditionalFormatting>
  <conditionalFormatting sqref="R103:R125 R12:R65 R67:R100 R127:R129">
    <cfRule type="cellIs" dxfId="3132" priority="1219" stopIfTrue="1" operator="equal">
      <formula>"NO"</formula>
    </cfRule>
  </conditionalFormatting>
  <conditionalFormatting sqref="S103:S125 S12:S65 S67:S100 S128:S129">
    <cfRule type="cellIs" dxfId="3131" priority="1220" stopIfTrue="1" operator="equal">
      <formula>"INVIABLE SANITARIAMENTE"</formula>
    </cfRule>
  </conditionalFormatting>
  <conditionalFormatting sqref="S129">
    <cfRule type="containsText" dxfId="3130" priority="1207" stopIfTrue="1" operator="containsText" text="INVIABLE SANITARIAMENTE">
      <formula>NOT(ISERROR(SEARCH("INVIABLE SANITARIAMENTE",S129)))</formula>
    </cfRule>
    <cfRule type="containsText" dxfId="3129" priority="1208" stopIfTrue="1" operator="containsText" text="ALTO">
      <formula>NOT(ISERROR(SEARCH("ALTO",S129)))</formula>
    </cfRule>
    <cfRule type="containsText" dxfId="3128" priority="1209" stopIfTrue="1" operator="containsText" text="MEDIO">
      <formula>NOT(ISERROR(SEARCH("MEDIO",S129)))</formula>
    </cfRule>
    <cfRule type="containsText" dxfId="3127" priority="1210" stopIfTrue="1" operator="containsText" text="BAJO">
      <formula>NOT(ISERROR(SEARCH("BAJO",S129)))</formula>
    </cfRule>
    <cfRule type="containsText" dxfId="3126" priority="1211" stopIfTrue="1" operator="containsText" text="SIN RIESGO">
      <formula>NOT(ISERROR(SEARCH("SIN RIESGO",S129)))</formula>
    </cfRule>
  </conditionalFormatting>
  <conditionalFormatting sqref="S103:S125 S12:S65 S67:S100 S128:S129">
    <cfRule type="containsText" dxfId="3125" priority="1206" stopIfTrue="1" operator="containsText" text="SIN RIESGO">
      <formula>NOT(ISERROR(SEARCH("SIN RIESGO",S12)))</formula>
    </cfRule>
  </conditionalFormatting>
  <conditionalFormatting sqref="E13:P13">
    <cfRule type="containsBlanks" dxfId="3124" priority="1199" stopIfTrue="1">
      <formula>LEN(TRIM(E13))=0</formula>
    </cfRule>
    <cfRule type="cellIs" dxfId="3123" priority="1200" stopIfTrue="1" operator="between">
      <formula>80.1</formula>
      <formula>100</formula>
    </cfRule>
    <cfRule type="cellIs" dxfId="3122" priority="1201" stopIfTrue="1" operator="between">
      <formula>35.1</formula>
      <formula>80</formula>
    </cfRule>
    <cfRule type="cellIs" dxfId="3121" priority="1202" stopIfTrue="1" operator="between">
      <formula>14.1</formula>
      <formula>35</formula>
    </cfRule>
    <cfRule type="cellIs" dxfId="3120" priority="1203" stopIfTrue="1" operator="between">
      <formula>5.1</formula>
      <formula>14</formula>
    </cfRule>
    <cfRule type="cellIs" dxfId="3119" priority="1204" stopIfTrue="1" operator="between">
      <formula>0</formula>
      <formula>5</formula>
    </cfRule>
    <cfRule type="containsBlanks" dxfId="3118" priority="1205" stopIfTrue="1">
      <formula>LEN(TRIM(E13))=0</formula>
    </cfRule>
  </conditionalFormatting>
  <conditionalFormatting sqref="E29:H29 J29">
    <cfRule type="containsBlanks" dxfId="3117" priority="1058" stopIfTrue="1">
      <formula>LEN(TRIM(E29))=0</formula>
    </cfRule>
    <cfRule type="cellIs" dxfId="3116" priority="1059" stopIfTrue="1" operator="between">
      <formula>79.1</formula>
      <formula>100</formula>
    </cfRule>
    <cfRule type="cellIs" dxfId="3115" priority="1060" stopIfTrue="1" operator="between">
      <formula>34.1</formula>
      <formula>79</formula>
    </cfRule>
    <cfRule type="cellIs" dxfId="3114" priority="1061" stopIfTrue="1" operator="between">
      <formula>13.1</formula>
      <formula>34</formula>
    </cfRule>
    <cfRule type="cellIs" dxfId="3113" priority="1062" stopIfTrue="1" operator="between">
      <formula>5.1</formula>
      <formula>13</formula>
    </cfRule>
    <cfRule type="cellIs" dxfId="3112" priority="1063" stopIfTrue="1" operator="between">
      <formula>0</formula>
      <formula>5</formula>
    </cfRule>
    <cfRule type="containsBlanks" dxfId="3111" priority="1064" stopIfTrue="1">
      <formula>LEN(TRIM(E29))=0</formula>
    </cfRule>
  </conditionalFormatting>
  <conditionalFormatting sqref="I29">
    <cfRule type="containsBlanks" dxfId="3110" priority="1051" stopIfTrue="1">
      <formula>LEN(TRIM(I29))=0</formula>
    </cfRule>
    <cfRule type="cellIs" dxfId="3109" priority="1052" stopIfTrue="1" operator="between">
      <formula>79.1</formula>
      <formula>100</formula>
    </cfRule>
    <cfRule type="cellIs" dxfId="3108" priority="1053" stopIfTrue="1" operator="between">
      <formula>34.1</formula>
      <formula>79</formula>
    </cfRule>
    <cfRule type="cellIs" dxfId="3107" priority="1054" stopIfTrue="1" operator="between">
      <formula>13.1</formula>
      <formula>34</formula>
    </cfRule>
    <cfRule type="cellIs" dxfId="3106" priority="1055" stopIfTrue="1" operator="between">
      <formula>5.1</formula>
      <formula>13</formula>
    </cfRule>
    <cfRule type="cellIs" dxfId="3105" priority="1056" stopIfTrue="1" operator="between">
      <formula>0</formula>
      <formula>5</formula>
    </cfRule>
    <cfRule type="containsBlanks" dxfId="3104" priority="1057" stopIfTrue="1">
      <formula>LEN(TRIM(I29))=0</formula>
    </cfRule>
  </conditionalFormatting>
  <conditionalFormatting sqref="E27:F27">
    <cfRule type="containsBlanks" dxfId="3103" priority="974" stopIfTrue="1">
      <formula>LEN(TRIM(E27))=0</formula>
    </cfRule>
    <cfRule type="cellIs" dxfId="3102" priority="975" stopIfTrue="1" operator="between">
      <formula>79.1</formula>
      <formula>100</formula>
    </cfRule>
    <cfRule type="cellIs" dxfId="3101" priority="976" stopIfTrue="1" operator="between">
      <formula>34.1</formula>
      <formula>79</formula>
    </cfRule>
    <cfRule type="cellIs" dxfId="3100" priority="977" stopIfTrue="1" operator="between">
      <formula>13.1</formula>
      <formula>34</formula>
    </cfRule>
    <cfRule type="cellIs" dxfId="3099" priority="978" stopIfTrue="1" operator="between">
      <formula>5.1</formula>
      <formula>13</formula>
    </cfRule>
    <cfRule type="cellIs" dxfId="3098" priority="979" stopIfTrue="1" operator="between">
      <formula>0</formula>
      <formula>5</formula>
    </cfRule>
    <cfRule type="containsBlanks" dxfId="3097" priority="980" stopIfTrue="1">
      <formula>LEN(TRIM(E27))=0</formula>
    </cfRule>
  </conditionalFormatting>
  <conditionalFormatting sqref="E28:L28 N28">
    <cfRule type="containsBlanks" dxfId="3096" priority="1030" stopIfTrue="1">
      <formula>LEN(TRIM(E28))=0</formula>
    </cfRule>
    <cfRule type="cellIs" dxfId="3095" priority="1031" stopIfTrue="1" operator="between">
      <formula>79.1</formula>
      <formula>100</formula>
    </cfRule>
    <cfRule type="cellIs" dxfId="3094" priority="1032" stopIfTrue="1" operator="between">
      <formula>34.1</formula>
      <formula>79</formula>
    </cfRule>
    <cfRule type="cellIs" dxfId="3093" priority="1033" stopIfTrue="1" operator="between">
      <formula>13.1</formula>
      <formula>34</formula>
    </cfRule>
    <cfRule type="cellIs" dxfId="3092" priority="1034" stopIfTrue="1" operator="between">
      <formula>5.1</formula>
      <formula>13</formula>
    </cfRule>
    <cfRule type="cellIs" dxfId="3091" priority="1035" stopIfTrue="1" operator="between">
      <formula>0</formula>
      <formula>5</formula>
    </cfRule>
    <cfRule type="containsBlanks" dxfId="3090" priority="1036" stopIfTrue="1">
      <formula>LEN(TRIM(E28))=0</formula>
    </cfRule>
  </conditionalFormatting>
  <conditionalFormatting sqref="M28">
    <cfRule type="containsBlanks" dxfId="3089" priority="1023" stopIfTrue="1">
      <formula>LEN(TRIM(M28))=0</formula>
    </cfRule>
    <cfRule type="cellIs" dxfId="3088" priority="1024" stopIfTrue="1" operator="between">
      <formula>79.1</formula>
      <formula>100</formula>
    </cfRule>
    <cfRule type="cellIs" dxfId="3087" priority="1025" stopIfTrue="1" operator="between">
      <formula>34.1</formula>
      <formula>79</formula>
    </cfRule>
    <cfRule type="cellIs" dxfId="3086" priority="1026" stopIfTrue="1" operator="between">
      <formula>13.1</formula>
      <formula>34</formula>
    </cfRule>
    <cfRule type="cellIs" dxfId="3085" priority="1027" stopIfTrue="1" operator="between">
      <formula>5.1</formula>
      <formula>13</formula>
    </cfRule>
    <cfRule type="cellIs" dxfId="3084" priority="1028" stopIfTrue="1" operator="between">
      <formula>0</formula>
      <formula>5</formula>
    </cfRule>
    <cfRule type="containsBlanks" dxfId="3083" priority="1029" stopIfTrue="1">
      <formula>LEN(TRIM(M28))=0</formula>
    </cfRule>
  </conditionalFormatting>
  <conditionalFormatting sqref="E70:P71">
    <cfRule type="containsBlanks" dxfId="3082" priority="911" stopIfTrue="1">
      <formula>LEN(TRIM(E70))=0</formula>
    </cfRule>
    <cfRule type="cellIs" dxfId="3081" priority="912" stopIfTrue="1" operator="between">
      <formula>79.1</formula>
      <formula>100</formula>
    </cfRule>
    <cfRule type="cellIs" dxfId="3080" priority="913" stopIfTrue="1" operator="between">
      <formula>34.1</formula>
      <formula>79</formula>
    </cfRule>
    <cfRule type="cellIs" dxfId="3079" priority="914" stopIfTrue="1" operator="between">
      <formula>13.1</formula>
      <formula>34</formula>
    </cfRule>
    <cfRule type="cellIs" dxfId="3078" priority="915" stopIfTrue="1" operator="between">
      <formula>5.1</formula>
      <formula>13</formula>
    </cfRule>
    <cfRule type="cellIs" dxfId="3077" priority="916" stopIfTrue="1" operator="between">
      <formula>0</formula>
      <formula>5</formula>
    </cfRule>
    <cfRule type="containsBlanks" dxfId="3076" priority="917" stopIfTrue="1">
      <formula>LEN(TRIM(E70))=0</formula>
    </cfRule>
  </conditionalFormatting>
  <conditionalFormatting sqref="E108:P110">
    <cfRule type="containsBlanks" dxfId="3075" priority="820" stopIfTrue="1">
      <formula>LEN(TRIM(E108))=0</formula>
    </cfRule>
    <cfRule type="cellIs" dxfId="3074" priority="821" stopIfTrue="1" operator="between">
      <formula>79.1</formula>
      <formula>100</formula>
    </cfRule>
    <cfRule type="cellIs" dxfId="3073" priority="822" stopIfTrue="1" operator="between">
      <formula>34.1</formula>
      <formula>79</formula>
    </cfRule>
    <cfRule type="cellIs" dxfId="3072" priority="823" stopIfTrue="1" operator="between">
      <formula>13.1</formula>
      <formula>34</formula>
    </cfRule>
    <cfRule type="cellIs" dxfId="3071" priority="824" stopIfTrue="1" operator="between">
      <formula>5.1</formula>
      <formula>13</formula>
    </cfRule>
    <cfRule type="cellIs" dxfId="3070" priority="825" stopIfTrue="1" operator="between">
      <formula>0</formula>
      <formula>5</formula>
    </cfRule>
    <cfRule type="containsBlanks" dxfId="3069" priority="826" stopIfTrue="1">
      <formula>LEN(TRIM(E108))=0</formula>
    </cfRule>
  </conditionalFormatting>
  <conditionalFormatting sqref="E103:N103">
    <cfRule type="containsBlanks" dxfId="3068" priority="827" stopIfTrue="1">
      <formula>LEN(TRIM(E103))=0</formula>
    </cfRule>
    <cfRule type="cellIs" dxfId="3067" priority="828" stopIfTrue="1" operator="between">
      <formula>79.1</formula>
      <formula>100</formula>
    </cfRule>
    <cfRule type="cellIs" dxfId="3066" priority="829" stopIfTrue="1" operator="between">
      <formula>34.1</formula>
      <formula>79</formula>
    </cfRule>
    <cfRule type="cellIs" dxfId="3065" priority="830" stopIfTrue="1" operator="between">
      <formula>13.1</formula>
      <formula>34</formula>
    </cfRule>
    <cfRule type="cellIs" dxfId="3064" priority="831" stopIfTrue="1" operator="between">
      <formula>5.1</formula>
      <formula>13</formula>
    </cfRule>
    <cfRule type="cellIs" dxfId="3063" priority="832" stopIfTrue="1" operator="between">
      <formula>0</formula>
      <formula>5</formula>
    </cfRule>
    <cfRule type="containsBlanks" dxfId="3062" priority="833" stopIfTrue="1">
      <formula>LEN(TRIM(E103))=0</formula>
    </cfRule>
  </conditionalFormatting>
  <conditionalFormatting sqref="E92:M92">
    <cfRule type="containsBlanks" dxfId="3061" priority="841" stopIfTrue="1">
      <formula>LEN(TRIM(E92))=0</formula>
    </cfRule>
    <cfRule type="cellIs" dxfId="3060" priority="842" stopIfTrue="1" operator="between">
      <formula>79.1</formula>
      <formula>100</formula>
    </cfRule>
    <cfRule type="cellIs" dxfId="3059" priority="843" stopIfTrue="1" operator="between">
      <formula>34.1</formula>
      <formula>79</formula>
    </cfRule>
    <cfRule type="cellIs" dxfId="3058" priority="844" stopIfTrue="1" operator="between">
      <formula>13.1</formula>
      <formula>34</formula>
    </cfRule>
    <cfRule type="cellIs" dxfId="3057" priority="845" stopIfTrue="1" operator="between">
      <formula>5.1</formula>
      <formula>13</formula>
    </cfRule>
    <cfRule type="cellIs" dxfId="3056" priority="846" stopIfTrue="1" operator="between">
      <formula>0</formula>
      <formula>5</formula>
    </cfRule>
    <cfRule type="containsBlanks" dxfId="3055" priority="847" stopIfTrue="1">
      <formula>LEN(TRIM(E92))=0</formula>
    </cfRule>
  </conditionalFormatting>
  <conditionalFormatting sqref="Q115">
    <cfRule type="containsBlanks" dxfId="3054" priority="804" stopIfTrue="1">
      <formula>LEN(TRIM(Q115))=0</formula>
    </cfRule>
    <cfRule type="cellIs" dxfId="3053" priority="805" stopIfTrue="1" operator="between">
      <formula>80.1</formula>
      <formula>100</formula>
    </cfRule>
    <cfRule type="cellIs" dxfId="3052" priority="806" stopIfTrue="1" operator="between">
      <formula>35.1</formula>
      <formula>80</formula>
    </cfRule>
    <cfRule type="cellIs" dxfId="3051" priority="807" stopIfTrue="1" operator="between">
      <formula>14.1</formula>
      <formula>35</formula>
    </cfRule>
    <cfRule type="cellIs" dxfId="3050" priority="808" stopIfTrue="1" operator="between">
      <formula>5.1</formula>
      <formula>14</formula>
    </cfRule>
    <cfRule type="cellIs" dxfId="3049" priority="809" stopIfTrue="1" operator="between">
      <formula>0</formula>
      <formula>5</formula>
    </cfRule>
    <cfRule type="containsBlanks" dxfId="3048" priority="810" stopIfTrue="1">
      <formula>LEN(TRIM(Q115))=0</formula>
    </cfRule>
  </conditionalFormatting>
  <conditionalFormatting sqref="S103:S125 S12:S65 S67:S100 S128:S129">
    <cfRule type="containsText" dxfId="3047" priority="777" stopIfTrue="1" operator="containsText" text="INVIABLE SANITARIAMENTE">
      <formula>NOT(ISERROR(SEARCH("INVIABLE SANITARIAMENTE",S12)))</formula>
    </cfRule>
    <cfRule type="containsText" dxfId="3046" priority="778" stopIfTrue="1" operator="containsText" text="ALTO">
      <formula>NOT(ISERROR(SEARCH("ALTO",S12)))</formula>
    </cfRule>
    <cfRule type="containsText" dxfId="3045" priority="779" stopIfTrue="1" operator="containsText" text="MEDIO">
      <formula>NOT(ISERROR(SEARCH("MEDIO",S12)))</formula>
    </cfRule>
    <cfRule type="containsText" dxfId="3044" priority="780" stopIfTrue="1" operator="containsText" text="BAJO">
      <formula>NOT(ISERROR(SEARCH("BAJO",S12)))</formula>
    </cfRule>
    <cfRule type="containsText" dxfId="3043" priority="781" stopIfTrue="1" operator="containsText" text="SIN RIESGO">
      <formula>NOT(ISERROR(SEARCH("SIN RIESGO",S12)))</formula>
    </cfRule>
  </conditionalFormatting>
  <conditionalFormatting sqref="R129:S129 R115:R125 R127">
    <cfRule type="containsBlanks" dxfId="3042" priority="769" stopIfTrue="1">
      <formula>LEN(TRIM(R115))=0</formula>
    </cfRule>
    <cfRule type="cellIs" dxfId="3041" priority="770" stopIfTrue="1" operator="between">
      <formula>80.1</formula>
      <formula>100</formula>
    </cfRule>
    <cfRule type="cellIs" dxfId="3040" priority="771" stopIfTrue="1" operator="between">
      <formula>35.1</formula>
      <formula>80</formula>
    </cfRule>
    <cfRule type="cellIs" dxfId="3039" priority="772" stopIfTrue="1" operator="between">
      <formula>14.1</formula>
      <formula>35</formula>
    </cfRule>
    <cfRule type="cellIs" dxfId="3038" priority="773" stopIfTrue="1" operator="between">
      <formula>5.1</formula>
      <formula>14</formula>
    </cfRule>
    <cfRule type="cellIs" dxfId="3037" priority="774" stopIfTrue="1" operator="between">
      <formula>0</formula>
      <formula>5</formula>
    </cfRule>
    <cfRule type="containsBlanks" dxfId="3036" priority="775" stopIfTrue="1">
      <formula>LEN(TRIM(R115))=0</formula>
    </cfRule>
  </conditionalFormatting>
  <conditionalFormatting sqref="R116">
    <cfRule type="containsBlanks" dxfId="3035" priority="762" stopIfTrue="1">
      <formula>LEN(TRIM(R116))=0</formula>
    </cfRule>
    <cfRule type="cellIs" dxfId="3034" priority="763" stopIfTrue="1" operator="between">
      <formula>80.1</formula>
      <formula>100</formula>
    </cfRule>
    <cfRule type="cellIs" dxfId="3033" priority="764" stopIfTrue="1" operator="between">
      <formula>35.1</formula>
      <formula>80</formula>
    </cfRule>
    <cfRule type="cellIs" dxfId="3032" priority="765" stopIfTrue="1" operator="between">
      <formula>14.1</formula>
      <formula>35</formula>
    </cfRule>
    <cfRule type="cellIs" dxfId="3031" priority="766" stopIfTrue="1" operator="between">
      <formula>5.1</formula>
      <formula>14</formula>
    </cfRule>
    <cfRule type="cellIs" dxfId="3030" priority="767" stopIfTrue="1" operator="between">
      <formula>0</formula>
      <formula>5</formula>
    </cfRule>
    <cfRule type="containsBlanks" dxfId="3029" priority="768" stopIfTrue="1">
      <formula>LEN(TRIM(R116))=0</formula>
    </cfRule>
  </conditionalFormatting>
  <conditionalFormatting sqref="S127">
    <cfRule type="cellIs" dxfId="3028" priority="731" stopIfTrue="1" operator="equal">
      <formula>"INVIABLE SANITARIAMENTE"</formula>
    </cfRule>
  </conditionalFormatting>
  <conditionalFormatting sqref="S127">
    <cfRule type="containsText" dxfId="3027" priority="726" stopIfTrue="1" operator="containsText" text="INVIABLE SANITARIAMENTE">
      <formula>NOT(ISERROR(SEARCH("INVIABLE SANITARIAMENTE",S127)))</formula>
    </cfRule>
    <cfRule type="containsText" dxfId="3026" priority="727" stopIfTrue="1" operator="containsText" text="ALTO">
      <formula>NOT(ISERROR(SEARCH("ALTO",S127)))</formula>
    </cfRule>
    <cfRule type="containsText" dxfId="3025" priority="728" stopIfTrue="1" operator="containsText" text="MEDIO">
      <formula>NOT(ISERROR(SEARCH("MEDIO",S127)))</formula>
    </cfRule>
    <cfRule type="containsText" dxfId="3024" priority="729" stopIfTrue="1" operator="containsText" text="BAJO">
      <formula>NOT(ISERROR(SEARCH("BAJO",S127)))</formula>
    </cfRule>
    <cfRule type="containsText" dxfId="3023" priority="730" stopIfTrue="1" operator="containsText" text="SIN RIESGO">
      <formula>NOT(ISERROR(SEARCH("SIN RIESGO",S127)))</formula>
    </cfRule>
  </conditionalFormatting>
  <conditionalFormatting sqref="S127">
    <cfRule type="containsText" dxfId="3022" priority="725" stopIfTrue="1" operator="containsText" text="SIN RIESGO">
      <formula>NOT(ISERROR(SEARCH("SIN RIESGO",S127)))</formula>
    </cfRule>
  </conditionalFormatting>
  <conditionalFormatting sqref="Q66">
    <cfRule type="containsBlanks" dxfId="3021" priority="718" stopIfTrue="1">
      <formula>LEN(TRIM(Q66))=0</formula>
    </cfRule>
    <cfRule type="cellIs" dxfId="3020" priority="719" stopIfTrue="1" operator="between">
      <formula>80.1</formula>
      <formula>100</formula>
    </cfRule>
    <cfRule type="cellIs" dxfId="3019" priority="720" stopIfTrue="1" operator="between">
      <formula>35.1</formula>
      <formula>80</formula>
    </cfRule>
    <cfRule type="cellIs" dxfId="3018" priority="721" stopIfTrue="1" operator="between">
      <formula>14.1</formula>
      <formula>35</formula>
    </cfRule>
    <cfRule type="cellIs" dxfId="3017" priority="722" stopIfTrue="1" operator="between">
      <formula>5.1</formula>
      <formula>14</formula>
    </cfRule>
    <cfRule type="cellIs" dxfId="3016" priority="723" stopIfTrue="1" operator="between">
      <formula>0</formula>
      <formula>5</formula>
    </cfRule>
    <cfRule type="containsBlanks" dxfId="3015" priority="724" stopIfTrue="1">
      <formula>LEN(TRIM(Q66))=0</formula>
    </cfRule>
  </conditionalFormatting>
  <conditionalFormatting sqref="R66">
    <cfRule type="cellIs" dxfId="3014" priority="717" stopIfTrue="1" operator="equal">
      <formula>"NO"</formula>
    </cfRule>
  </conditionalFormatting>
  <conditionalFormatting sqref="S66">
    <cfRule type="cellIs" dxfId="3013" priority="709" stopIfTrue="1" operator="equal">
      <formula>"INVIABLE SANITARIAMENTE"</formula>
    </cfRule>
  </conditionalFormatting>
  <conditionalFormatting sqref="S66">
    <cfRule type="containsText" dxfId="3012" priority="704" stopIfTrue="1" operator="containsText" text="INVIABLE SANITARIAMENTE">
      <formula>NOT(ISERROR(SEARCH("INVIABLE SANITARIAMENTE",S66)))</formula>
    </cfRule>
    <cfRule type="containsText" dxfId="3011" priority="705" stopIfTrue="1" operator="containsText" text="ALTO">
      <formula>NOT(ISERROR(SEARCH("ALTO",S66)))</formula>
    </cfRule>
    <cfRule type="containsText" dxfId="3010" priority="706" stopIfTrue="1" operator="containsText" text="MEDIO">
      <formula>NOT(ISERROR(SEARCH("MEDIO",S66)))</formula>
    </cfRule>
    <cfRule type="containsText" dxfId="3009" priority="707" stopIfTrue="1" operator="containsText" text="BAJO">
      <formula>NOT(ISERROR(SEARCH("BAJO",S66)))</formula>
    </cfRule>
    <cfRule type="containsText" dxfId="3008" priority="708" stopIfTrue="1" operator="containsText" text="SIN RIESGO">
      <formula>NOT(ISERROR(SEARCH("SIN RIESGO",S66)))</formula>
    </cfRule>
  </conditionalFormatting>
  <conditionalFormatting sqref="S66">
    <cfRule type="containsText" dxfId="3007" priority="703" stopIfTrue="1" operator="containsText" text="SIN RIESGO">
      <formula>NOT(ISERROR(SEARCH("SIN RIESGO",S66)))</formula>
    </cfRule>
  </conditionalFormatting>
  <conditionalFormatting sqref="Q126">
    <cfRule type="containsBlanks" dxfId="3006" priority="696" stopIfTrue="1">
      <formula>LEN(TRIM(Q126))=0</formula>
    </cfRule>
    <cfRule type="cellIs" dxfId="3005" priority="697" stopIfTrue="1" operator="between">
      <formula>80.1</formula>
      <formula>100</formula>
    </cfRule>
    <cfRule type="cellIs" dxfId="3004" priority="698" stopIfTrue="1" operator="between">
      <formula>35.1</formula>
      <formula>80</formula>
    </cfRule>
    <cfRule type="cellIs" dxfId="3003" priority="699" stopIfTrue="1" operator="between">
      <formula>14.1</formula>
      <formula>35</formula>
    </cfRule>
    <cfRule type="cellIs" dxfId="3002" priority="700" stopIfTrue="1" operator="between">
      <formula>5.1</formula>
      <formula>14</formula>
    </cfRule>
    <cfRule type="cellIs" dxfId="3001" priority="701" stopIfTrue="1" operator="between">
      <formula>0</formula>
      <formula>5</formula>
    </cfRule>
    <cfRule type="containsBlanks" dxfId="3000" priority="702" stopIfTrue="1">
      <formula>LEN(TRIM(Q126))=0</formula>
    </cfRule>
  </conditionalFormatting>
  <conditionalFormatting sqref="R126">
    <cfRule type="cellIs" dxfId="2999" priority="695" stopIfTrue="1" operator="equal">
      <formula>"NO"</formula>
    </cfRule>
  </conditionalFormatting>
  <conditionalFormatting sqref="R126">
    <cfRule type="containsBlanks" dxfId="2998" priority="688" stopIfTrue="1">
      <formula>LEN(TRIM(R126))=0</formula>
    </cfRule>
    <cfRule type="cellIs" dxfId="2997" priority="689" stopIfTrue="1" operator="between">
      <formula>80.1</formula>
      <formula>100</formula>
    </cfRule>
    <cfRule type="cellIs" dxfId="2996" priority="690" stopIfTrue="1" operator="between">
      <formula>35.1</formula>
      <formula>80</formula>
    </cfRule>
    <cfRule type="cellIs" dxfId="2995" priority="691" stopIfTrue="1" operator="between">
      <formula>14.1</formula>
      <formula>35</formula>
    </cfRule>
    <cfRule type="cellIs" dxfId="2994" priority="692" stopIfTrue="1" operator="between">
      <formula>5.1</formula>
      <formula>14</formula>
    </cfRule>
    <cfRule type="cellIs" dxfId="2993" priority="693" stopIfTrue="1" operator="between">
      <formula>0</formula>
      <formula>5</formula>
    </cfRule>
    <cfRule type="containsBlanks" dxfId="2992" priority="694" stopIfTrue="1">
      <formula>LEN(TRIM(R126))=0</formula>
    </cfRule>
  </conditionalFormatting>
  <conditionalFormatting sqref="S126">
    <cfRule type="cellIs" dxfId="2991" priority="687" stopIfTrue="1" operator="equal">
      <formula>"INVIABLE SANITARIAMENTE"</formula>
    </cfRule>
  </conditionalFormatting>
  <conditionalFormatting sqref="S126">
    <cfRule type="containsText" dxfId="2990" priority="682" stopIfTrue="1" operator="containsText" text="INVIABLE SANITARIAMENTE">
      <formula>NOT(ISERROR(SEARCH("INVIABLE SANITARIAMENTE",S126)))</formula>
    </cfRule>
    <cfRule type="containsText" dxfId="2989" priority="683" stopIfTrue="1" operator="containsText" text="ALTO">
      <formula>NOT(ISERROR(SEARCH("ALTO",S126)))</formula>
    </cfRule>
    <cfRule type="containsText" dxfId="2988" priority="684" stopIfTrue="1" operator="containsText" text="MEDIO">
      <formula>NOT(ISERROR(SEARCH("MEDIO",S126)))</formula>
    </cfRule>
    <cfRule type="containsText" dxfId="2987" priority="685" stopIfTrue="1" operator="containsText" text="BAJO">
      <formula>NOT(ISERROR(SEARCH("BAJO",S126)))</formula>
    </cfRule>
    <cfRule type="containsText" dxfId="2986" priority="686" stopIfTrue="1" operator="containsText" text="SIN RIESGO">
      <formula>NOT(ISERROR(SEARCH("SIN RIESGO",S126)))</formula>
    </cfRule>
  </conditionalFormatting>
  <conditionalFormatting sqref="S126">
    <cfRule type="containsText" dxfId="2985" priority="681" stopIfTrue="1" operator="containsText" text="SIN RIESGO">
      <formula>NOT(ISERROR(SEARCH("SIN RIESGO",S126)))</formula>
    </cfRule>
  </conditionalFormatting>
  <conditionalFormatting sqref="E97:P100">
    <cfRule type="containsBlanks" dxfId="2984" priority="562" stopIfTrue="1">
      <formula>LEN(TRIM(E97))=0</formula>
    </cfRule>
    <cfRule type="cellIs" dxfId="2983" priority="563" stopIfTrue="1" operator="between">
      <formula>80.1</formula>
      <formula>100</formula>
    </cfRule>
    <cfRule type="cellIs" dxfId="2982" priority="564" stopIfTrue="1" operator="between">
      <formula>35.1</formula>
      <formula>80</formula>
    </cfRule>
    <cfRule type="cellIs" dxfId="2981" priority="565" stopIfTrue="1" operator="between">
      <formula>14.1</formula>
      <formula>35</formula>
    </cfRule>
    <cfRule type="cellIs" dxfId="2980" priority="566" stopIfTrue="1" operator="between">
      <formula>5.1</formula>
      <formula>14</formula>
    </cfRule>
    <cfRule type="cellIs" dxfId="2979" priority="567" stopIfTrue="1" operator="between">
      <formula>0</formula>
      <formula>5</formula>
    </cfRule>
    <cfRule type="containsBlanks" dxfId="2978" priority="568" stopIfTrue="1">
      <formula>LEN(TRIM(E97))=0</formula>
    </cfRule>
  </conditionalFormatting>
  <conditionalFormatting sqref="E18:P18">
    <cfRule type="containsBlanks" dxfId="2977" priority="674" stopIfTrue="1">
      <formula>LEN(TRIM(E18))=0</formula>
    </cfRule>
    <cfRule type="cellIs" dxfId="2976" priority="675" stopIfTrue="1" operator="between">
      <formula>80.1</formula>
      <formula>100</formula>
    </cfRule>
    <cfRule type="cellIs" dxfId="2975" priority="676" stopIfTrue="1" operator="between">
      <formula>35.1</formula>
      <formula>80</formula>
    </cfRule>
    <cfRule type="cellIs" dxfId="2974" priority="677" stopIfTrue="1" operator="between">
      <formula>14.1</formula>
      <formula>35</formula>
    </cfRule>
    <cfRule type="cellIs" dxfId="2973" priority="678" stopIfTrue="1" operator="between">
      <formula>5.1</formula>
      <formula>14</formula>
    </cfRule>
    <cfRule type="cellIs" dxfId="2972" priority="679" stopIfTrue="1" operator="between">
      <formula>0</formula>
      <formula>5</formula>
    </cfRule>
    <cfRule type="containsBlanks" dxfId="2971" priority="680" stopIfTrue="1">
      <formula>LEN(TRIM(E18))=0</formula>
    </cfRule>
  </conditionalFormatting>
  <conditionalFormatting sqref="E19:P19">
    <cfRule type="containsBlanks" dxfId="2970" priority="667" stopIfTrue="1">
      <formula>LEN(TRIM(E19))=0</formula>
    </cfRule>
    <cfRule type="cellIs" dxfId="2969" priority="668" stopIfTrue="1" operator="between">
      <formula>80.1</formula>
      <formula>100</formula>
    </cfRule>
    <cfRule type="cellIs" dxfId="2968" priority="669" stopIfTrue="1" operator="between">
      <formula>35.1</formula>
      <formula>80</formula>
    </cfRule>
    <cfRule type="cellIs" dxfId="2967" priority="670" stopIfTrue="1" operator="between">
      <formula>14.1</formula>
      <formula>35</formula>
    </cfRule>
    <cfRule type="cellIs" dxfId="2966" priority="671" stopIfTrue="1" operator="between">
      <formula>5.1</formula>
      <formula>14</formula>
    </cfRule>
    <cfRule type="cellIs" dxfId="2965" priority="672" stopIfTrue="1" operator="between">
      <formula>0</formula>
      <formula>5</formula>
    </cfRule>
    <cfRule type="containsBlanks" dxfId="2964" priority="673" stopIfTrue="1">
      <formula>LEN(TRIM(E19))=0</formula>
    </cfRule>
  </conditionalFormatting>
  <conditionalFormatting sqref="E24:P24 J22:P22 H23:P23">
    <cfRule type="containsBlanks" dxfId="2963" priority="660" stopIfTrue="1">
      <formula>LEN(TRIM(E22))=0</formula>
    </cfRule>
    <cfRule type="cellIs" dxfId="2962" priority="661" stopIfTrue="1" operator="between">
      <formula>80.1</formula>
      <formula>100</formula>
    </cfRule>
    <cfRule type="cellIs" dxfId="2961" priority="662" stopIfTrue="1" operator="between">
      <formula>35.1</formula>
      <formula>80</formula>
    </cfRule>
    <cfRule type="cellIs" dxfId="2960" priority="663" stopIfTrue="1" operator="between">
      <formula>14.1</formula>
      <formula>35</formula>
    </cfRule>
    <cfRule type="cellIs" dxfId="2959" priority="664" stopIfTrue="1" operator="between">
      <formula>5.1</formula>
      <formula>14</formula>
    </cfRule>
    <cfRule type="cellIs" dxfId="2958" priority="665" stopIfTrue="1" operator="between">
      <formula>0</formula>
      <formula>5</formula>
    </cfRule>
    <cfRule type="containsBlanks" dxfId="2957" priority="666" stopIfTrue="1">
      <formula>LEN(TRIM(E22))=0</formula>
    </cfRule>
  </conditionalFormatting>
  <conditionalFormatting sqref="E22:I22">
    <cfRule type="containsBlanks" dxfId="2956" priority="653" stopIfTrue="1">
      <formula>LEN(TRIM(E22))=0</formula>
    </cfRule>
    <cfRule type="cellIs" dxfId="2955" priority="654" stopIfTrue="1" operator="between">
      <formula>80.1</formula>
      <formula>100</formula>
    </cfRule>
    <cfRule type="cellIs" dxfId="2954" priority="655" stopIfTrue="1" operator="between">
      <formula>35.1</formula>
      <formula>80</formula>
    </cfRule>
    <cfRule type="cellIs" dxfId="2953" priority="656" stopIfTrue="1" operator="between">
      <formula>14.1</formula>
      <formula>35</formula>
    </cfRule>
    <cfRule type="cellIs" dxfId="2952" priority="657" stopIfTrue="1" operator="between">
      <formula>5.1</formula>
      <formula>14</formula>
    </cfRule>
    <cfRule type="cellIs" dxfId="2951" priority="658" stopIfTrue="1" operator="between">
      <formula>0</formula>
      <formula>5</formula>
    </cfRule>
    <cfRule type="containsBlanks" dxfId="2950" priority="659" stopIfTrue="1">
      <formula>LEN(TRIM(E22))=0</formula>
    </cfRule>
  </conditionalFormatting>
  <conditionalFormatting sqref="E23:G23">
    <cfRule type="containsBlanks" dxfId="2949" priority="646" stopIfTrue="1">
      <formula>LEN(TRIM(E23))=0</formula>
    </cfRule>
    <cfRule type="cellIs" dxfId="2948" priority="647" stopIfTrue="1" operator="between">
      <formula>80.1</formula>
      <formula>100</formula>
    </cfRule>
    <cfRule type="cellIs" dxfId="2947" priority="648" stopIfTrue="1" operator="between">
      <formula>35.1</formula>
      <formula>80</formula>
    </cfRule>
    <cfRule type="cellIs" dxfId="2946" priority="649" stopIfTrue="1" operator="between">
      <formula>14.1</formula>
      <formula>35</formula>
    </cfRule>
    <cfRule type="cellIs" dxfId="2945" priority="650" stopIfTrue="1" operator="between">
      <formula>5.1</formula>
      <formula>14</formula>
    </cfRule>
    <cfRule type="cellIs" dxfId="2944" priority="651" stopIfTrue="1" operator="between">
      <formula>0</formula>
      <formula>5</formula>
    </cfRule>
    <cfRule type="containsBlanks" dxfId="2943" priority="652" stopIfTrue="1">
      <formula>LEN(TRIM(E23))=0</formula>
    </cfRule>
  </conditionalFormatting>
  <conditionalFormatting sqref="E25:P26">
    <cfRule type="containsBlanks" dxfId="2942" priority="639" stopIfTrue="1">
      <formula>LEN(TRIM(E25))=0</formula>
    </cfRule>
    <cfRule type="cellIs" dxfId="2941" priority="640" stopIfTrue="1" operator="between">
      <formula>80.1</formula>
      <formula>100</formula>
    </cfRule>
    <cfRule type="cellIs" dxfId="2940" priority="641" stopIfTrue="1" operator="between">
      <formula>35.1</formula>
      <formula>80</formula>
    </cfRule>
    <cfRule type="cellIs" dxfId="2939" priority="642" stopIfTrue="1" operator="between">
      <formula>14.1</formula>
      <formula>35</formula>
    </cfRule>
    <cfRule type="cellIs" dxfId="2938" priority="643" stopIfTrue="1" operator="between">
      <formula>5.1</formula>
      <formula>14</formula>
    </cfRule>
    <cfRule type="cellIs" dxfId="2937" priority="644" stopIfTrue="1" operator="between">
      <formula>0</formula>
      <formula>5</formula>
    </cfRule>
    <cfRule type="containsBlanks" dxfId="2936" priority="645" stopIfTrue="1">
      <formula>LEN(TRIM(E25))=0</formula>
    </cfRule>
  </conditionalFormatting>
  <conditionalFormatting sqref="E85:P86">
    <cfRule type="containsBlanks" dxfId="2935" priority="632" stopIfTrue="1">
      <formula>LEN(TRIM(E85))=0</formula>
    </cfRule>
    <cfRule type="cellIs" dxfId="2934" priority="633" stopIfTrue="1" operator="between">
      <formula>80.1</formula>
      <formula>100</formula>
    </cfRule>
    <cfRule type="cellIs" dxfId="2933" priority="634" stopIfTrue="1" operator="between">
      <formula>35.1</formula>
      <formula>80</formula>
    </cfRule>
    <cfRule type="cellIs" dxfId="2932" priority="635" stopIfTrue="1" operator="between">
      <formula>14.1</formula>
      <formula>35</formula>
    </cfRule>
    <cfRule type="cellIs" dxfId="2931" priority="636" stopIfTrue="1" operator="between">
      <formula>5.1</formula>
      <formula>14</formula>
    </cfRule>
    <cfRule type="cellIs" dxfId="2930" priority="637" stopIfTrue="1" operator="between">
      <formula>0</formula>
      <formula>5</formula>
    </cfRule>
    <cfRule type="containsBlanks" dxfId="2929" priority="638" stopIfTrue="1">
      <formula>LEN(TRIM(E85))=0</formula>
    </cfRule>
  </conditionalFormatting>
  <conditionalFormatting sqref="E94:P94">
    <cfRule type="containsBlanks" dxfId="2928" priority="597" stopIfTrue="1">
      <formula>LEN(TRIM(E94))=0</formula>
    </cfRule>
    <cfRule type="cellIs" dxfId="2927" priority="598" stopIfTrue="1" operator="between">
      <formula>80.1</formula>
      <formula>100</formula>
    </cfRule>
    <cfRule type="cellIs" dxfId="2926" priority="599" stopIfTrue="1" operator="between">
      <formula>35.1</formula>
      <formula>80</formula>
    </cfRule>
    <cfRule type="cellIs" dxfId="2925" priority="600" stopIfTrue="1" operator="between">
      <formula>14.1</formula>
      <formula>35</formula>
    </cfRule>
    <cfRule type="cellIs" dxfId="2924" priority="601" stopIfTrue="1" operator="between">
      <formula>5.1</formula>
      <formula>14</formula>
    </cfRule>
    <cfRule type="cellIs" dxfId="2923" priority="602" stopIfTrue="1" operator="between">
      <formula>0</formula>
      <formula>5</formula>
    </cfRule>
    <cfRule type="containsBlanks" dxfId="2922" priority="603" stopIfTrue="1">
      <formula>LEN(TRIM(E94))=0</formula>
    </cfRule>
  </conditionalFormatting>
  <conditionalFormatting sqref="E89:P89">
    <cfRule type="containsBlanks" dxfId="2921" priority="618" stopIfTrue="1">
      <formula>LEN(TRIM(E89))=0</formula>
    </cfRule>
    <cfRule type="cellIs" dxfId="2920" priority="619" stopIfTrue="1" operator="between">
      <formula>80.1</formula>
      <formula>100</formula>
    </cfRule>
    <cfRule type="cellIs" dxfId="2919" priority="620" stopIfTrue="1" operator="between">
      <formula>35.1</formula>
      <formula>80</formula>
    </cfRule>
    <cfRule type="cellIs" dxfId="2918" priority="621" stopIfTrue="1" operator="between">
      <formula>14.1</formula>
      <formula>35</formula>
    </cfRule>
    <cfRule type="cellIs" dxfId="2917" priority="622" stopIfTrue="1" operator="between">
      <formula>5.1</formula>
      <formula>14</formula>
    </cfRule>
    <cfRule type="cellIs" dxfId="2916" priority="623" stopIfTrue="1" operator="between">
      <formula>0</formula>
      <formula>5</formula>
    </cfRule>
    <cfRule type="containsBlanks" dxfId="2915" priority="624" stopIfTrue="1">
      <formula>LEN(TRIM(E89))=0</formula>
    </cfRule>
  </conditionalFormatting>
  <conditionalFormatting sqref="E90:P90">
    <cfRule type="containsBlanks" dxfId="2914" priority="611" stopIfTrue="1">
      <formula>LEN(TRIM(E90))=0</formula>
    </cfRule>
    <cfRule type="cellIs" dxfId="2913" priority="612" stopIfTrue="1" operator="between">
      <formula>80.1</formula>
      <formula>100</formula>
    </cfRule>
    <cfRule type="cellIs" dxfId="2912" priority="613" stopIfTrue="1" operator="between">
      <formula>35.1</formula>
      <formula>80</formula>
    </cfRule>
    <cfRule type="cellIs" dxfId="2911" priority="614" stopIfTrue="1" operator="between">
      <formula>14.1</formula>
      <formula>35</formula>
    </cfRule>
    <cfRule type="cellIs" dxfId="2910" priority="615" stopIfTrue="1" operator="between">
      <formula>5.1</formula>
      <formula>14</formula>
    </cfRule>
    <cfRule type="cellIs" dxfId="2909" priority="616" stopIfTrue="1" operator="between">
      <formula>0</formula>
      <formula>5</formula>
    </cfRule>
    <cfRule type="containsBlanks" dxfId="2908" priority="617" stopIfTrue="1">
      <formula>LEN(TRIM(E90))=0</formula>
    </cfRule>
  </conditionalFormatting>
  <conditionalFormatting sqref="E91:P91">
    <cfRule type="containsBlanks" dxfId="2907" priority="604" stopIfTrue="1">
      <formula>LEN(TRIM(E91))=0</formula>
    </cfRule>
    <cfRule type="cellIs" dxfId="2906" priority="605" stopIfTrue="1" operator="between">
      <formula>80.1</formula>
      <formula>100</formula>
    </cfRule>
    <cfRule type="cellIs" dxfId="2905" priority="606" stopIfTrue="1" operator="between">
      <formula>35.1</formula>
      <formula>80</formula>
    </cfRule>
    <cfRule type="cellIs" dxfId="2904" priority="607" stopIfTrue="1" operator="between">
      <formula>14.1</formula>
      <formula>35</formula>
    </cfRule>
    <cfRule type="cellIs" dxfId="2903" priority="608" stopIfTrue="1" operator="between">
      <formula>5.1</formula>
      <formula>14</formula>
    </cfRule>
    <cfRule type="cellIs" dxfId="2902" priority="609" stopIfTrue="1" operator="between">
      <formula>0</formula>
      <formula>5</formula>
    </cfRule>
    <cfRule type="containsBlanks" dxfId="2901" priority="610" stopIfTrue="1">
      <formula>LEN(TRIM(E91))=0</formula>
    </cfRule>
  </conditionalFormatting>
  <conditionalFormatting sqref="E95:P95">
    <cfRule type="containsBlanks" dxfId="2900" priority="590" stopIfTrue="1">
      <formula>LEN(TRIM(E95))=0</formula>
    </cfRule>
    <cfRule type="cellIs" dxfId="2899" priority="591" stopIfTrue="1" operator="between">
      <formula>80.1</formula>
      <formula>100</formula>
    </cfRule>
    <cfRule type="cellIs" dxfId="2898" priority="592" stopIfTrue="1" operator="between">
      <formula>35.1</formula>
      <formula>80</formula>
    </cfRule>
    <cfRule type="cellIs" dxfId="2897" priority="593" stopIfTrue="1" operator="between">
      <formula>14.1</formula>
      <formula>35</formula>
    </cfRule>
    <cfRule type="cellIs" dxfId="2896" priority="594" stopIfTrue="1" operator="between">
      <formula>5.1</formula>
      <formula>14</formula>
    </cfRule>
    <cfRule type="cellIs" dxfId="2895" priority="595" stopIfTrue="1" operator="between">
      <formula>0</formula>
      <formula>5</formula>
    </cfRule>
    <cfRule type="containsBlanks" dxfId="2894" priority="596" stopIfTrue="1">
      <formula>LEN(TRIM(E95))=0</formula>
    </cfRule>
  </conditionalFormatting>
  <conditionalFormatting sqref="E87:P87">
    <cfRule type="containsBlanks" dxfId="2893" priority="583" stopIfTrue="1">
      <formula>LEN(TRIM(E87))=0</formula>
    </cfRule>
    <cfRule type="cellIs" dxfId="2892" priority="584" stopIfTrue="1" operator="between">
      <formula>80.1</formula>
      <formula>100</formula>
    </cfRule>
    <cfRule type="cellIs" dxfId="2891" priority="585" stopIfTrue="1" operator="between">
      <formula>35.1</formula>
      <formula>80</formula>
    </cfRule>
    <cfRule type="cellIs" dxfId="2890" priority="586" stopIfTrue="1" operator="between">
      <formula>14.1</formula>
      <formula>35</formula>
    </cfRule>
    <cfRule type="cellIs" dxfId="2889" priority="587" stopIfTrue="1" operator="between">
      <formula>5.1</formula>
      <formula>14</formula>
    </cfRule>
    <cfRule type="cellIs" dxfId="2888" priority="588" stopIfTrue="1" operator="between">
      <formula>0</formula>
      <formula>5</formula>
    </cfRule>
    <cfRule type="containsBlanks" dxfId="2887" priority="589" stopIfTrue="1">
      <formula>LEN(TRIM(E87))=0</formula>
    </cfRule>
  </conditionalFormatting>
  <conditionalFormatting sqref="E96:P96">
    <cfRule type="containsBlanks" dxfId="2886" priority="576" stopIfTrue="1">
      <formula>LEN(TRIM(E96))=0</formula>
    </cfRule>
    <cfRule type="cellIs" dxfId="2885" priority="577" stopIfTrue="1" operator="between">
      <formula>80.1</formula>
      <formula>100</formula>
    </cfRule>
    <cfRule type="cellIs" dxfId="2884" priority="578" stopIfTrue="1" operator="between">
      <formula>35.1</formula>
      <formula>80</formula>
    </cfRule>
    <cfRule type="cellIs" dxfId="2883" priority="579" stopIfTrue="1" operator="between">
      <formula>14.1</formula>
      <formula>35</formula>
    </cfRule>
    <cfRule type="cellIs" dxfId="2882" priority="580" stopIfTrue="1" operator="between">
      <formula>5.1</formula>
      <formula>14</formula>
    </cfRule>
    <cfRule type="cellIs" dxfId="2881" priority="581" stopIfTrue="1" operator="between">
      <formula>0</formula>
      <formula>5</formula>
    </cfRule>
    <cfRule type="containsBlanks" dxfId="2880" priority="582" stopIfTrue="1">
      <formula>LEN(TRIM(E96))=0</formula>
    </cfRule>
  </conditionalFormatting>
  <conditionalFormatting sqref="E93:P93">
    <cfRule type="containsBlanks" dxfId="2879" priority="569" stopIfTrue="1">
      <formula>LEN(TRIM(E93))=0</formula>
    </cfRule>
    <cfRule type="cellIs" dxfId="2878" priority="570" stopIfTrue="1" operator="between">
      <formula>80.1</formula>
      <formula>100</formula>
    </cfRule>
    <cfRule type="cellIs" dxfId="2877" priority="571" stopIfTrue="1" operator="between">
      <formula>35.1</formula>
      <formula>80</formula>
    </cfRule>
    <cfRule type="cellIs" dxfId="2876" priority="572" stopIfTrue="1" operator="between">
      <formula>14.1</formula>
      <formula>35</formula>
    </cfRule>
    <cfRule type="cellIs" dxfId="2875" priority="573" stopIfTrue="1" operator="between">
      <formula>5.1</formula>
      <formula>14</formula>
    </cfRule>
    <cfRule type="cellIs" dxfId="2874" priority="574" stopIfTrue="1" operator="between">
      <formula>0</formula>
      <formula>5</formula>
    </cfRule>
    <cfRule type="containsBlanks" dxfId="2873" priority="575" stopIfTrue="1">
      <formula>LEN(TRIM(E93))=0</formula>
    </cfRule>
  </conditionalFormatting>
  <conditionalFormatting sqref="R101:R102">
    <cfRule type="cellIs" dxfId="2872" priority="561" stopIfTrue="1" operator="equal">
      <formula>"NO"</formula>
    </cfRule>
  </conditionalFormatting>
  <conditionalFormatting sqref="S101:S102">
    <cfRule type="cellIs" dxfId="2871" priority="560" stopIfTrue="1" operator="equal">
      <formula>"INVIABLE SANITARIAMENTE"</formula>
    </cfRule>
  </conditionalFormatting>
  <conditionalFormatting sqref="E101:Q102">
    <cfRule type="containsBlanks" dxfId="2870" priority="553" stopIfTrue="1">
      <formula>LEN(TRIM(E101))=0</formula>
    </cfRule>
    <cfRule type="cellIs" dxfId="2869" priority="554" stopIfTrue="1" operator="between">
      <formula>80.1</formula>
      <formula>100</formula>
    </cfRule>
    <cfRule type="cellIs" dxfId="2868" priority="555" stopIfTrue="1" operator="between">
      <formula>35.1</formula>
      <formula>80</formula>
    </cfRule>
    <cfRule type="cellIs" dxfId="2867" priority="556" stopIfTrue="1" operator="between">
      <formula>14.1</formula>
      <formula>35</formula>
    </cfRule>
    <cfRule type="cellIs" dxfId="2866" priority="557" stopIfTrue="1" operator="between">
      <formula>5.1</formula>
      <formula>14</formula>
    </cfRule>
    <cfRule type="cellIs" dxfId="2865" priority="558" stopIfTrue="1" operator="between">
      <formula>0</formula>
      <formula>5</formula>
    </cfRule>
    <cfRule type="containsBlanks" dxfId="2864" priority="559" stopIfTrue="1">
      <formula>LEN(TRIM(E101))=0</formula>
    </cfRule>
  </conditionalFormatting>
  <conditionalFormatting sqref="S101:S102">
    <cfRule type="containsText" dxfId="2863" priority="548" stopIfTrue="1" operator="containsText" text="INVIABLE SANITARIAMENTE">
      <formula>NOT(ISERROR(SEARCH("INVIABLE SANITARIAMENTE",S101)))</formula>
    </cfRule>
    <cfRule type="containsText" dxfId="2862" priority="549" stopIfTrue="1" operator="containsText" text="ALTO">
      <formula>NOT(ISERROR(SEARCH("ALTO",S101)))</formula>
    </cfRule>
    <cfRule type="containsText" dxfId="2861" priority="550" stopIfTrue="1" operator="containsText" text="MEDIO">
      <formula>NOT(ISERROR(SEARCH("MEDIO",S101)))</formula>
    </cfRule>
    <cfRule type="containsText" dxfId="2860" priority="551" stopIfTrue="1" operator="containsText" text="BAJO">
      <formula>NOT(ISERROR(SEARCH("BAJO",S101)))</formula>
    </cfRule>
    <cfRule type="containsText" dxfId="2859" priority="552" stopIfTrue="1" operator="containsText" text="SIN RIESGO">
      <formula>NOT(ISERROR(SEARCH("SIN RIESGO",S101)))</formula>
    </cfRule>
  </conditionalFormatting>
  <conditionalFormatting sqref="S101:S102">
    <cfRule type="containsText" dxfId="2858" priority="547" stopIfTrue="1" operator="containsText" text="SIN RIESGO">
      <formula>NOT(ISERROR(SEARCH("SIN RIESGO",S101)))</formula>
    </cfRule>
  </conditionalFormatting>
  <conditionalFormatting sqref="E113:P127">
    <cfRule type="containsBlanks" dxfId="2857" priority="540" stopIfTrue="1">
      <formula>LEN(TRIM(E113))=0</formula>
    </cfRule>
    <cfRule type="cellIs" dxfId="2856" priority="541" stopIfTrue="1" operator="between">
      <formula>80.1</formula>
      <formula>100</formula>
    </cfRule>
    <cfRule type="cellIs" dxfId="2855" priority="542" stopIfTrue="1" operator="between">
      <formula>35.1</formula>
      <formula>80</formula>
    </cfRule>
    <cfRule type="cellIs" dxfId="2854" priority="543" stopIfTrue="1" operator="between">
      <formula>14.1</formula>
      <formula>35</formula>
    </cfRule>
    <cfRule type="cellIs" dxfId="2853" priority="544" stopIfTrue="1" operator="between">
      <formula>5.1</formula>
      <formula>14</formula>
    </cfRule>
    <cfRule type="cellIs" dxfId="2852" priority="545" stopIfTrue="1" operator="between">
      <formula>0</formula>
      <formula>5</formula>
    </cfRule>
    <cfRule type="containsBlanks" dxfId="2851" priority="546" stopIfTrue="1">
      <formula>LEN(TRIM(E113))=0</formula>
    </cfRule>
  </conditionalFormatting>
  <conditionalFormatting sqref="M61:P61">
    <cfRule type="containsBlanks" dxfId="2850" priority="533" stopIfTrue="1">
      <formula>LEN(TRIM(M61))=0</formula>
    </cfRule>
    <cfRule type="cellIs" dxfId="2849" priority="534" stopIfTrue="1" operator="between">
      <formula>80.1</formula>
      <formula>100</formula>
    </cfRule>
    <cfRule type="cellIs" dxfId="2848" priority="535" stopIfTrue="1" operator="between">
      <formula>35.1</formula>
      <formula>80</formula>
    </cfRule>
    <cfRule type="cellIs" dxfId="2847" priority="536" stopIfTrue="1" operator="between">
      <formula>14.1</formula>
      <formula>35</formula>
    </cfRule>
    <cfRule type="cellIs" dxfId="2846" priority="537" stopIfTrue="1" operator="between">
      <formula>5.1</formula>
      <formula>14</formula>
    </cfRule>
    <cfRule type="cellIs" dxfId="2845" priority="538" stopIfTrue="1" operator="between">
      <formula>0</formula>
      <formula>5</formula>
    </cfRule>
    <cfRule type="containsBlanks" dxfId="2844" priority="539" stopIfTrue="1">
      <formula>LEN(TRIM(M61))=0</formula>
    </cfRule>
  </conditionalFormatting>
  <conditionalFormatting sqref="E61:L61">
    <cfRule type="containsBlanks" dxfId="2843" priority="526" stopIfTrue="1">
      <formula>LEN(TRIM(E61))=0</formula>
    </cfRule>
    <cfRule type="cellIs" dxfId="2842" priority="527" stopIfTrue="1" operator="between">
      <formula>80.1</formula>
      <formula>100</formula>
    </cfRule>
    <cfRule type="cellIs" dxfId="2841" priority="528" stopIfTrue="1" operator="between">
      <formula>35.1</formula>
      <formula>80</formula>
    </cfRule>
    <cfRule type="cellIs" dxfId="2840" priority="529" stopIfTrue="1" operator="between">
      <formula>14.1</formula>
      <formula>35</formula>
    </cfRule>
    <cfRule type="cellIs" dxfId="2839" priority="530" stopIfTrue="1" operator="between">
      <formula>5.1</formula>
      <formula>14</formula>
    </cfRule>
    <cfRule type="cellIs" dxfId="2838" priority="531" stopIfTrue="1" operator="between">
      <formula>0</formula>
      <formula>5</formula>
    </cfRule>
    <cfRule type="containsBlanks" dxfId="2837" priority="532" stopIfTrue="1">
      <formula>LEN(TRIM(E61))=0</formula>
    </cfRule>
  </conditionalFormatting>
  <conditionalFormatting sqref="M62:P62">
    <cfRule type="containsBlanks" dxfId="2836" priority="519" stopIfTrue="1">
      <formula>LEN(TRIM(M62))=0</formula>
    </cfRule>
    <cfRule type="cellIs" dxfId="2835" priority="520" stopIfTrue="1" operator="between">
      <formula>80.1</formula>
      <formula>100</formula>
    </cfRule>
    <cfRule type="cellIs" dxfId="2834" priority="521" stopIfTrue="1" operator="between">
      <formula>35.1</formula>
      <formula>80</formula>
    </cfRule>
    <cfRule type="cellIs" dxfId="2833" priority="522" stopIfTrue="1" operator="between">
      <formula>14.1</formula>
      <formula>35</formula>
    </cfRule>
    <cfRule type="cellIs" dxfId="2832" priority="523" stopIfTrue="1" operator="between">
      <formula>5.1</formula>
      <formula>14</formula>
    </cfRule>
    <cfRule type="cellIs" dxfId="2831" priority="524" stopIfTrue="1" operator="between">
      <formula>0</formula>
      <formula>5</formula>
    </cfRule>
    <cfRule type="containsBlanks" dxfId="2830" priority="525" stopIfTrue="1">
      <formula>LEN(TRIM(M62))=0</formula>
    </cfRule>
  </conditionalFormatting>
  <conditionalFormatting sqref="E62:L62">
    <cfRule type="containsBlanks" dxfId="2829" priority="512" stopIfTrue="1">
      <formula>LEN(TRIM(E62))=0</formula>
    </cfRule>
    <cfRule type="cellIs" dxfId="2828" priority="513" stopIfTrue="1" operator="between">
      <formula>80.1</formula>
      <formula>100</formula>
    </cfRule>
    <cfRule type="cellIs" dxfId="2827" priority="514" stopIfTrue="1" operator="between">
      <formula>35.1</formula>
      <formula>80</formula>
    </cfRule>
    <cfRule type="cellIs" dxfId="2826" priority="515" stopIfTrue="1" operator="between">
      <formula>14.1</formula>
      <formula>35</formula>
    </cfRule>
    <cfRule type="cellIs" dxfId="2825" priority="516" stopIfTrue="1" operator="between">
      <formula>5.1</formula>
      <formula>14</formula>
    </cfRule>
    <cfRule type="cellIs" dxfId="2824" priority="517" stopIfTrue="1" operator="between">
      <formula>0</formula>
      <formula>5</formula>
    </cfRule>
    <cfRule type="containsBlanks" dxfId="2823" priority="518" stopIfTrue="1">
      <formula>LEN(TRIM(E62))=0</formula>
    </cfRule>
  </conditionalFormatting>
  <conditionalFormatting sqref="E48:K48">
    <cfRule type="containsBlanks" dxfId="2822" priority="505" stopIfTrue="1">
      <formula>LEN(TRIM(E48))=0</formula>
    </cfRule>
    <cfRule type="cellIs" dxfId="2821" priority="506" stopIfTrue="1" operator="between">
      <formula>80.1</formula>
      <formula>100</formula>
    </cfRule>
    <cfRule type="cellIs" dxfId="2820" priority="507" stopIfTrue="1" operator="between">
      <formula>35.1</formula>
      <formula>80</formula>
    </cfRule>
    <cfRule type="cellIs" dxfId="2819" priority="508" stopIfTrue="1" operator="between">
      <formula>14.1</formula>
      <formula>35</formula>
    </cfRule>
    <cfRule type="cellIs" dxfId="2818" priority="509" stopIfTrue="1" operator="between">
      <formula>5.1</formula>
      <formula>14</formula>
    </cfRule>
    <cfRule type="cellIs" dxfId="2817" priority="510" stopIfTrue="1" operator="between">
      <formula>0</formula>
      <formula>5</formula>
    </cfRule>
    <cfRule type="containsBlanks" dxfId="2816" priority="511" stopIfTrue="1">
      <formula>LEN(TRIM(E48))=0</formula>
    </cfRule>
  </conditionalFormatting>
  <conditionalFormatting sqref="L48:P48">
    <cfRule type="containsBlanks" dxfId="2815" priority="498" stopIfTrue="1">
      <formula>LEN(TRIM(L48))=0</formula>
    </cfRule>
    <cfRule type="cellIs" dxfId="2814" priority="499" stopIfTrue="1" operator="between">
      <formula>80.1</formula>
      <formula>100</formula>
    </cfRule>
    <cfRule type="cellIs" dxfId="2813" priority="500" stopIfTrue="1" operator="between">
      <formula>35.1</formula>
      <formula>80</formula>
    </cfRule>
    <cfRule type="cellIs" dxfId="2812" priority="501" stopIfTrue="1" operator="between">
      <formula>14.1</formula>
      <formula>35</formula>
    </cfRule>
    <cfRule type="cellIs" dxfId="2811" priority="502" stopIfTrue="1" operator="between">
      <formula>5.1</formula>
      <formula>14</formula>
    </cfRule>
    <cfRule type="cellIs" dxfId="2810" priority="503" stopIfTrue="1" operator="between">
      <formula>0</formula>
      <formula>5</formula>
    </cfRule>
    <cfRule type="containsBlanks" dxfId="2809" priority="504" stopIfTrue="1">
      <formula>LEN(TRIM(L48))=0</formula>
    </cfRule>
  </conditionalFormatting>
  <conditionalFormatting sqref="M34:P34">
    <cfRule type="containsBlanks" dxfId="2808" priority="491" stopIfTrue="1">
      <formula>LEN(TRIM(M34))=0</formula>
    </cfRule>
    <cfRule type="cellIs" dxfId="2807" priority="492" stopIfTrue="1" operator="between">
      <formula>80.1</formula>
      <formula>100</formula>
    </cfRule>
    <cfRule type="cellIs" dxfId="2806" priority="493" stopIfTrue="1" operator="between">
      <formula>35.1</formula>
      <formula>80</formula>
    </cfRule>
    <cfRule type="cellIs" dxfId="2805" priority="494" stopIfTrue="1" operator="between">
      <formula>14.1</formula>
      <formula>35</formula>
    </cfRule>
    <cfRule type="cellIs" dxfId="2804" priority="495" stopIfTrue="1" operator="between">
      <formula>5.1</formula>
      <formula>14</formula>
    </cfRule>
    <cfRule type="cellIs" dxfId="2803" priority="496" stopIfTrue="1" operator="between">
      <formula>0</formula>
      <formula>5</formula>
    </cfRule>
    <cfRule type="containsBlanks" dxfId="2802" priority="497" stopIfTrue="1">
      <formula>LEN(TRIM(M34))=0</formula>
    </cfRule>
  </conditionalFormatting>
  <conditionalFormatting sqref="E34:L34">
    <cfRule type="containsBlanks" dxfId="2801" priority="484" stopIfTrue="1">
      <formula>LEN(TRIM(E34))=0</formula>
    </cfRule>
    <cfRule type="cellIs" dxfId="2800" priority="485" stopIfTrue="1" operator="between">
      <formula>80.1</formula>
      <formula>100</formula>
    </cfRule>
    <cfRule type="cellIs" dxfId="2799" priority="486" stopIfTrue="1" operator="between">
      <formula>35.1</formula>
      <formula>80</formula>
    </cfRule>
    <cfRule type="cellIs" dxfId="2798" priority="487" stopIfTrue="1" operator="between">
      <formula>14.1</formula>
      <formula>35</formula>
    </cfRule>
    <cfRule type="cellIs" dxfId="2797" priority="488" stopIfTrue="1" operator="between">
      <formula>5.1</formula>
      <formula>14</formula>
    </cfRule>
    <cfRule type="cellIs" dxfId="2796" priority="489" stopIfTrue="1" operator="between">
      <formula>0</formula>
      <formula>5</formula>
    </cfRule>
    <cfRule type="containsBlanks" dxfId="2795" priority="490" stopIfTrue="1">
      <formula>LEN(TRIM(E34))=0</formula>
    </cfRule>
  </conditionalFormatting>
  <conditionalFormatting sqref="M47:P47">
    <cfRule type="containsBlanks" dxfId="2794" priority="477" stopIfTrue="1">
      <formula>LEN(TRIM(M47))=0</formula>
    </cfRule>
    <cfRule type="cellIs" dxfId="2793" priority="478" stopIfTrue="1" operator="between">
      <formula>80.1</formula>
      <formula>100</formula>
    </cfRule>
    <cfRule type="cellIs" dxfId="2792" priority="479" stopIfTrue="1" operator="between">
      <formula>35.1</formula>
      <formula>80</formula>
    </cfRule>
    <cfRule type="cellIs" dxfId="2791" priority="480" stopIfTrue="1" operator="between">
      <formula>14.1</formula>
      <formula>35</formula>
    </cfRule>
    <cfRule type="cellIs" dxfId="2790" priority="481" stopIfTrue="1" operator="between">
      <formula>5.1</formula>
      <formula>14</formula>
    </cfRule>
    <cfRule type="cellIs" dxfId="2789" priority="482" stopIfTrue="1" operator="between">
      <formula>0</formula>
      <formula>5</formula>
    </cfRule>
    <cfRule type="containsBlanks" dxfId="2788" priority="483" stopIfTrue="1">
      <formula>LEN(TRIM(M47))=0</formula>
    </cfRule>
  </conditionalFormatting>
  <conditionalFormatting sqref="E47:L47">
    <cfRule type="containsBlanks" dxfId="2787" priority="470" stopIfTrue="1">
      <formula>LEN(TRIM(E47))=0</formula>
    </cfRule>
    <cfRule type="cellIs" dxfId="2786" priority="471" stopIfTrue="1" operator="between">
      <formula>80.1</formula>
      <formula>100</formula>
    </cfRule>
    <cfRule type="cellIs" dxfId="2785" priority="472" stopIfTrue="1" operator="between">
      <formula>35.1</formula>
      <formula>80</formula>
    </cfRule>
    <cfRule type="cellIs" dxfId="2784" priority="473" stopIfTrue="1" operator="between">
      <formula>14.1</formula>
      <formula>35</formula>
    </cfRule>
    <cfRule type="cellIs" dxfId="2783" priority="474" stopIfTrue="1" operator="between">
      <formula>5.1</formula>
      <formula>14</formula>
    </cfRule>
    <cfRule type="cellIs" dxfId="2782" priority="475" stopIfTrue="1" operator="between">
      <formula>0</formula>
      <formula>5</formula>
    </cfRule>
    <cfRule type="containsBlanks" dxfId="2781" priority="476" stopIfTrue="1">
      <formula>LEN(TRIM(E47))=0</formula>
    </cfRule>
  </conditionalFormatting>
  <conditionalFormatting sqref="M46:P46">
    <cfRule type="containsBlanks" dxfId="2780" priority="463" stopIfTrue="1">
      <formula>LEN(TRIM(M46))=0</formula>
    </cfRule>
    <cfRule type="cellIs" dxfId="2779" priority="464" stopIfTrue="1" operator="between">
      <formula>80.1</formula>
      <formula>100</formula>
    </cfRule>
    <cfRule type="cellIs" dxfId="2778" priority="465" stopIfTrue="1" operator="between">
      <formula>35.1</formula>
      <formula>80</formula>
    </cfRule>
    <cfRule type="cellIs" dxfId="2777" priority="466" stopIfTrue="1" operator="between">
      <formula>14.1</formula>
      <formula>35</formula>
    </cfRule>
    <cfRule type="cellIs" dxfId="2776" priority="467" stopIfTrue="1" operator="between">
      <formula>5.1</formula>
      <formula>14</formula>
    </cfRule>
    <cfRule type="cellIs" dxfId="2775" priority="468" stopIfTrue="1" operator="between">
      <formula>0</formula>
      <formula>5</formula>
    </cfRule>
    <cfRule type="containsBlanks" dxfId="2774" priority="469" stopIfTrue="1">
      <formula>LEN(TRIM(M46))=0</formula>
    </cfRule>
  </conditionalFormatting>
  <conditionalFormatting sqref="E46:L46">
    <cfRule type="containsBlanks" dxfId="2773" priority="456" stopIfTrue="1">
      <formula>LEN(TRIM(E46))=0</formula>
    </cfRule>
    <cfRule type="cellIs" dxfId="2772" priority="457" stopIfTrue="1" operator="between">
      <formula>80.1</formula>
      <formula>100</formula>
    </cfRule>
    <cfRule type="cellIs" dxfId="2771" priority="458" stopIfTrue="1" operator="between">
      <formula>35.1</formula>
      <formula>80</formula>
    </cfRule>
    <cfRule type="cellIs" dxfId="2770" priority="459" stopIfTrue="1" operator="between">
      <formula>14.1</formula>
      <formula>35</formula>
    </cfRule>
    <cfRule type="cellIs" dxfId="2769" priority="460" stopIfTrue="1" operator="between">
      <formula>5.1</formula>
      <formula>14</formula>
    </cfRule>
    <cfRule type="cellIs" dxfId="2768" priority="461" stopIfTrue="1" operator="between">
      <formula>0</formula>
      <formula>5</formula>
    </cfRule>
    <cfRule type="containsBlanks" dxfId="2767" priority="462" stopIfTrue="1">
      <formula>LEN(TRIM(E46))=0</formula>
    </cfRule>
  </conditionalFormatting>
  <conditionalFormatting sqref="M44:P44">
    <cfRule type="containsBlanks" dxfId="2766" priority="449" stopIfTrue="1">
      <formula>LEN(TRIM(M44))=0</formula>
    </cfRule>
    <cfRule type="cellIs" dxfId="2765" priority="450" stopIfTrue="1" operator="between">
      <formula>80.1</formula>
      <formula>100</formula>
    </cfRule>
    <cfRule type="cellIs" dxfId="2764" priority="451" stopIfTrue="1" operator="between">
      <formula>35.1</formula>
      <formula>80</formula>
    </cfRule>
    <cfRule type="cellIs" dxfId="2763" priority="452" stopIfTrue="1" operator="between">
      <formula>14.1</formula>
      <formula>35</formula>
    </cfRule>
    <cfRule type="cellIs" dxfId="2762" priority="453" stopIfTrue="1" operator="between">
      <formula>5.1</formula>
      <formula>14</formula>
    </cfRule>
    <cfRule type="cellIs" dxfId="2761" priority="454" stopIfTrue="1" operator="between">
      <formula>0</formula>
      <formula>5</formula>
    </cfRule>
    <cfRule type="containsBlanks" dxfId="2760" priority="455" stopIfTrue="1">
      <formula>LEN(TRIM(M44))=0</formula>
    </cfRule>
  </conditionalFormatting>
  <conditionalFormatting sqref="E44:L44">
    <cfRule type="containsBlanks" dxfId="2759" priority="442" stopIfTrue="1">
      <formula>LEN(TRIM(E44))=0</formula>
    </cfRule>
    <cfRule type="cellIs" dxfId="2758" priority="443" stopIfTrue="1" operator="between">
      <formula>80.1</formula>
      <formula>100</formula>
    </cfRule>
    <cfRule type="cellIs" dxfId="2757" priority="444" stopIfTrue="1" operator="between">
      <formula>35.1</formula>
      <formula>80</formula>
    </cfRule>
    <cfRule type="cellIs" dxfId="2756" priority="445" stopIfTrue="1" operator="between">
      <formula>14.1</formula>
      <formula>35</formula>
    </cfRule>
    <cfRule type="cellIs" dxfId="2755" priority="446" stopIfTrue="1" operator="between">
      <formula>5.1</formula>
      <formula>14</formula>
    </cfRule>
    <cfRule type="cellIs" dxfId="2754" priority="447" stopIfTrue="1" operator="between">
      <formula>0</formula>
      <formula>5</formula>
    </cfRule>
    <cfRule type="containsBlanks" dxfId="2753" priority="448" stopIfTrue="1">
      <formula>LEN(TRIM(E44))=0</formula>
    </cfRule>
  </conditionalFormatting>
  <conditionalFormatting sqref="M42:P42">
    <cfRule type="containsBlanks" dxfId="2752" priority="435" stopIfTrue="1">
      <formula>LEN(TRIM(M42))=0</formula>
    </cfRule>
    <cfRule type="cellIs" dxfId="2751" priority="436" stopIfTrue="1" operator="between">
      <formula>80.1</formula>
      <formula>100</formula>
    </cfRule>
    <cfRule type="cellIs" dxfId="2750" priority="437" stopIfTrue="1" operator="between">
      <formula>35.1</formula>
      <formula>80</formula>
    </cfRule>
    <cfRule type="cellIs" dxfId="2749" priority="438" stopIfTrue="1" operator="between">
      <formula>14.1</formula>
      <formula>35</formula>
    </cfRule>
    <cfRule type="cellIs" dxfId="2748" priority="439" stopIfTrue="1" operator="between">
      <formula>5.1</formula>
      <formula>14</formula>
    </cfRule>
    <cfRule type="cellIs" dxfId="2747" priority="440" stopIfTrue="1" operator="between">
      <formula>0</formula>
      <formula>5</formula>
    </cfRule>
    <cfRule type="containsBlanks" dxfId="2746" priority="441" stopIfTrue="1">
      <formula>LEN(TRIM(M42))=0</formula>
    </cfRule>
  </conditionalFormatting>
  <conditionalFormatting sqref="E42:L42">
    <cfRule type="containsBlanks" dxfId="2745" priority="428" stopIfTrue="1">
      <formula>LEN(TRIM(E42))=0</formula>
    </cfRule>
    <cfRule type="cellIs" dxfId="2744" priority="429" stopIfTrue="1" operator="between">
      <formula>80.1</formula>
      <formula>100</formula>
    </cfRule>
    <cfRule type="cellIs" dxfId="2743" priority="430" stopIfTrue="1" operator="between">
      <formula>35.1</formula>
      <formula>80</formula>
    </cfRule>
    <cfRule type="cellIs" dxfId="2742" priority="431" stopIfTrue="1" operator="between">
      <formula>14.1</formula>
      <formula>35</formula>
    </cfRule>
    <cfRule type="cellIs" dxfId="2741" priority="432" stopIfTrue="1" operator="between">
      <formula>5.1</formula>
      <formula>14</formula>
    </cfRule>
    <cfRule type="cellIs" dxfId="2740" priority="433" stopIfTrue="1" operator="between">
      <formula>0</formula>
      <formula>5</formula>
    </cfRule>
    <cfRule type="containsBlanks" dxfId="2739" priority="434" stopIfTrue="1">
      <formula>LEN(TRIM(E42))=0</formula>
    </cfRule>
  </conditionalFormatting>
  <conditionalFormatting sqref="M41:P41">
    <cfRule type="containsBlanks" dxfId="2738" priority="421" stopIfTrue="1">
      <formula>LEN(TRIM(M41))=0</formula>
    </cfRule>
    <cfRule type="cellIs" dxfId="2737" priority="422" stopIfTrue="1" operator="between">
      <formula>80.1</formula>
      <formula>100</formula>
    </cfRule>
    <cfRule type="cellIs" dxfId="2736" priority="423" stopIfTrue="1" operator="between">
      <formula>35.1</formula>
      <formula>80</formula>
    </cfRule>
    <cfRule type="cellIs" dxfId="2735" priority="424" stopIfTrue="1" operator="between">
      <formula>14.1</formula>
      <formula>35</formula>
    </cfRule>
    <cfRule type="cellIs" dxfId="2734" priority="425" stopIfTrue="1" operator="between">
      <formula>5.1</formula>
      <formula>14</formula>
    </cfRule>
    <cfRule type="cellIs" dxfId="2733" priority="426" stopIfTrue="1" operator="between">
      <formula>0</formula>
      <formula>5</formula>
    </cfRule>
    <cfRule type="containsBlanks" dxfId="2732" priority="427" stopIfTrue="1">
      <formula>LEN(TRIM(M41))=0</formula>
    </cfRule>
  </conditionalFormatting>
  <conditionalFormatting sqref="E41:L41">
    <cfRule type="containsBlanks" dxfId="2731" priority="414" stopIfTrue="1">
      <formula>LEN(TRIM(E41))=0</formula>
    </cfRule>
    <cfRule type="cellIs" dxfId="2730" priority="415" stopIfTrue="1" operator="between">
      <formula>80.1</formula>
      <formula>100</formula>
    </cfRule>
    <cfRule type="cellIs" dxfId="2729" priority="416" stopIfTrue="1" operator="between">
      <formula>35.1</formula>
      <formula>80</formula>
    </cfRule>
    <cfRule type="cellIs" dxfId="2728" priority="417" stopIfTrue="1" operator="between">
      <formula>14.1</formula>
      <formula>35</formula>
    </cfRule>
    <cfRule type="cellIs" dxfId="2727" priority="418" stopIfTrue="1" operator="between">
      <formula>5.1</formula>
      <formula>14</formula>
    </cfRule>
    <cfRule type="cellIs" dxfId="2726" priority="419" stopIfTrue="1" operator="between">
      <formula>0</formula>
      <formula>5</formula>
    </cfRule>
    <cfRule type="containsBlanks" dxfId="2725" priority="420" stopIfTrue="1">
      <formula>LEN(TRIM(E41))=0</formula>
    </cfRule>
  </conditionalFormatting>
  <conditionalFormatting sqref="M40:P40">
    <cfRule type="containsBlanks" dxfId="2724" priority="407" stopIfTrue="1">
      <formula>LEN(TRIM(M40))=0</formula>
    </cfRule>
    <cfRule type="cellIs" dxfId="2723" priority="408" stopIfTrue="1" operator="between">
      <formula>80.1</formula>
      <formula>100</formula>
    </cfRule>
    <cfRule type="cellIs" dxfId="2722" priority="409" stopIfTrue="1" operator="between">
      <formula>35.1</formula>
      <formula>80</formula>
    </cfRule>
    <cfRule type="cellIs" dxfId="2721" priority="410" stopIfTrue="1" operator="between">
      <formula>14.1</formula>
      <formula>35</formula>
    </cfRule>
    <cfRule type="cellIs" dxfId="2720" priority="411" stopIfTrue="1" operator="between">
      <formula>5.1</formula>
      <formula>14</formula>
    </cfRule>
    <cfRule type="cellIs" dxfId="2719" priority="412" stopIfTrue="1" operator="between">
      <formula>0</formula>
      <formula>5</formula>
    </cfRule>
    <cfRule type="containsBlanks" dxfId="2718" priority="413" stopIfTrue="1">
      <formula>LEN(TRIM(M40))=0</formula>
    </cfRule>
  </conditionalFormatting>
  <conditionalFormatting sqref="E40:L40">
    <cfRule type="containsBlanks" dxfId="2717" priority="400" stopIfTrue="1">
      <formula>LEN(TRIM(E40))=0</formula>
    </cfRule>
    <cfRule type="cellIs" dxfId="2716" priority="401" stopIfTrue="1" operator="between">
      <formula>80.1</formula>
      <formula>100</formula>
    </cfRule>
    <cfRule type="cellIs" dxfId="2715" priority="402" stopIfTrue="1" operator="between">
      <formula>35.1</formula>
      <formula>80</formula>
    </cfRule>
    <cfRule type="cellIs" dxfId="2714" priority="403" stopIfTrue="1" operator="between">
      <formula>14.1</formula>
      <formula>35</formula>
    </cfRule>
    <cfRule type="cellIs" dxfId="2713" priority="404" stopIfTrue="1" operator="between">
      <formula>5.1</formula>
      <formula>14</formula>
    </cfRule>
    <cfRule type="cellIs" dxfId="2712" priority="405" stopIfTrue="1" operator="between">
      <formula>0</formula>
      <formula>5</formula>
    </cfRule>
    <cfRule type="containsBlanks" dxfId="2711" priority="406" stopIfTrue="1">
      <formula>LEN(TRIM(E40))=0</formula>
    </cfRule>
  </conditionalFormatting>
  <conditionalFormatting sqref="M39:P39">
    <cfRule type="containsBlanks" dxfId="2710" priority="393" stopIfTrue="1">
      <formula>LEN(TRIM(M39))=0</formula>
    </cfRule>
    <cfRule type="cellIs" dxfId="2709" priority="394" stopIfTrue="1" operator="between">
      <formula>80.1</formula>
      <formula>100</formula>
    </cfRule>
    <cfRule type="cellIs" dxfId="2708" priority="395" stopIfTrue="1" operator="between">
      <formula>35.1</formula>
      <formula>80</formula>
    </cfRule>
    <cfRule type="cellIs" dxfId="2707" priority="396" stopIfTrue="1" operator="between">
      <formula>14.1</formula>
      <formula>35</formula>
    </cfRule>
    <cfRule type="cellIs" dxfId="2706" priority="397" stopIfTrue="1" operator="between">
      <formula>5.1</formula>
      <formula>14</formula>
    </cfRule>
    <cfRule type="cellIs" dxfId="2705" priority="398" stopIfTrue="1" operator="between">
      <formula>0</formula>
      <formula>5</formula>
    </cfRule>
    <cfRule type="containsBlanks" dxfId="2704" priority="399" stopIfTrue="1">
      <formula>LEN(TRIM(M39))=0</formula>
    </cfRule>
  </conditionalFormatting>
  <conditionalFormatting sqref="E39:L39">
    <cfRule type="containsBlanks" dxfId="2703" priority="386" stopIfTrue="1">
      <formula>LEN(TRIM(E39))=0</formula>
    </cfRule>
    <cfRule type="cellIs" dxfId="2702" priority="387" stopIfTrue="1" operator="between">
      <formula>80.1</formula>
      <formula>100</formula>
    </cfRule>
    <cfRule type="cellIs" dxfId="2701" priority="388" stopIfTrue="1" operator="between">
      <formula>35.1</formula>
      <formula>80</formula>
    </cfRule>
    <cfRule type="cellIs" dxfId="2700" priority="389" stopIfTrue="1" operator="between">
      <formula>14.1</formula>
      <formula>35</formula>
    </cfRule>
    <cfRule type="cellIs" dxfId="2699" priority="390" stopIfTrue="1" operator="between">
      <formula>5.1</formula>
      <formula>14</formula>
    </cfRule>
    <cfRule type="cellIs" dxfId="2698" priority="391" stopIfTrue="1" operator="between">
      <formula>0</formula>
      <formula>5</formula>
    </cfRule>
    <cfRule type="containsBlanks" dxfId="2697" priority="392" stopIfTrue="1">
      <formula>LEN(TRIM(E39))=0</formula>
    </cfRule>
  </conditionalFormatting>
  <conditionalFormatting sqref="M38:P38">
    <cfRule type="containsBlanks" dxfId="2696" priority="379" stopIfTrue="1">
      <formula>LEN(TRIM(M38))=0</formula>
    </cfRule>
    <cfRule type="cellIs" dxfId="2695" priority="380" stopIfTrue="1" operator="between">
      <formula>80.1</formula>
      <formula>100</formula>
    </cfRule>
    <cfRule type="cellIs" dxfId="2694" priority="381" stopIfTrue="1" operator="between">
      <formula>35.1</formula>
      <formula>80</formula>
    </cfRule>
    <cfRule type="cellIs" dxfId="2693" priority="382" stopIfTrue="1" operator="between">
      <formula>14.1</formula>
      <formula>35</formula>
    </cfRule>
    <cfRule type="cellIs" dxfId="2692" priority="383" stopIfTrue="1" operator="between">
      <formula>5.1</formula>
      <formula>14</formula>
    </cfRule>
    <cfRule type="cellIs" dxfId="2691" priority="384" stopIfTrue="1" operator="between">
      <formula>0</formula>
      <formula>5</formula>
    </cfRule>
    <cfRule type="containsBlanks" dxfId="2690" priority="385" stopIfTrue="1">
      <formula>LEN(TRIM(M38))=0</formula>
    </cfRule>
  </conditionalFormatting>
  <conditionalFormatting sqref="E38:L38">
    <cfRule type="containsBlanks" dxfId="2689" priority="372" stopIfTrue="1">
      <formula>LEN(TRIM(E38))=0</formula>
    </cfRule>
    <cfRule type="cellIs" dxfId="2688" priority="373" stopIfTrue="1" operator="between">
      <formula>80.1</formula>
      <formula>100</formula>
    </cfRule>
    <cfRule type="cellIs" dxfId="2687" priority="374" stopIfTrue="1" operator="between">
      <formula>35.1</formula>
      <formula>80</formula>
    </cfRule>
    <cfRule type="cellIs" dxfId="2686" priority="375" stopIfTrue="1" operator="between">
      <formula>14.1</formula>
      <formula>35</formula>
    </cfRule>
    <cfRule type="cellIs" dxfId="2685" priority="376" stopIfTrue="1" operator="between">
      <formula>5.1</formula>
      <formula>14</formula>
    </cfRule>
    <cfRule type="cellIs" dxfId="2684" priority="377" stopIfTrue="1" operator="between">
      <formula>0</formula>
      <formula>5</formula>
    </cfRule>
    <cfRule type="containsBlanks" dxfId="2683" priority="378" stopIfTrue="1">
      <formula>LEN(TRIM(E38))=0</formula>
    </cfRule>
  </conditionalFormatting>
  <conditionalFormatting sqref="M35:P35">
    <cfRule type="containsBlanks" dxfId="2682" priority="365" stopIfTrue="1">
      <formula>LEN(TRIM(M35))=0</formula>
    </cfRule>
    <cfRule type="cellIs" dxfId="2681" priority="366" stopIfTrue="1" operator="between">
      <formula>80.1</formula>
      <formula>100</formula>
    </cfRule>
    <cfRule type="cellIs" dxfId="2680" priority="367" stopIfTrue="1" operator="between">
      <formula>35.1</formula>
      <formula>80</formula>
    </cfRule>
    <cfRule type="cellIs" dxfId="2679" priority="368" stopIfTrue="1" operator="between">
      <formula>14.1</formula>
      <formula>35</formula>
    </cfRule>
    <cfRule type="cellIs" dxfId="2678" priority="369" stopIfTrue="1" operator="between">
      <formula>5.1</formula>
      <formula>14</formula>
    </cfRule>
    <cfRule type="cellIs" dxfId="2677" priority="370" stopIfTrue="1" operator="between">
      <formula>0</formula>
      <formula>5</formula>
    </cfRule>
    <cfRule type="containsBlanks" dxfId="2676" priority="371" stopIfTrue="1">
      <formula>LEN(TRIM(M35))=0</formula>
    </cfRule>
  </conditionalFormatting>
  <conditionalFormatting sqref="E35:L35">
    <cfRule type="containsBlanks" dxfId="2675" priority="358" stopIfTrue="1">
      <formula>LEN(TRIM(E35))=0</formula>
    </cfRule>
    <cfRule type="cellIs" dxfId="2674" priority="359" stopIfTrue="1" operator="between">
      <formula>80.1</formula>
      <formula>100</formula>
    </cfRule>
    <cfRule type="cellIs" dxfId="2673" priority="360" stopIfTrue="1" operator="between">
      <formula>35.1</formula>
      <formula>80</formula>
    </cfRule>
    <cfRule type="cellIs" dxfId="2672" priority="361" stopIfTrue="1" operator="between">
      <formula>14.1</formula>
      <formula>35</formula>
    </cfRule>
    <cfRule type="cellIs" dxfId="2671" priority="362" stopIfTrue="1" operator="between">
      <formula>5.1</formula>
      <formula>14</formula>
    </cfRule>
    <cfRule type="cellIs" dxfId="2670" priority="363" stopIfTrue="1" operator="between">
      <formula>0</formula>
      <formula>5</formula>
    </cfRule>
    <cfRule type="containsBlanks" dxfId="2669" priority="364" stopIfTrue="1">
      <formula>LEN(TRIM(E35))=0</formula>
    </cfRule>
  </conditionalFormatting>
  <conditionalFormatting sqref="M36:P36">
    <cfRule type="containsBlanks" dxfId="2668" priority="351" stopIfTrue="1">
      <formula>LEN(TRIM(M36))=0</formula>
    </cfRule>
    <cfRule type="cellIs" dxfId="2667" priority="352" stopIfTrue="1" operator="between">
      <formula>80.1</formula>
      <formula>100</formula>
    </cfRule>
    <cfRule type="cellIs" dxfId="2666" priority="353" stopIfTrue="1" operator="between">
      <formula>35.1</formula>
      <formula>80</formula>
    </cfRule>
    <cfRule type="cellIs" dxfId="2665" priority="354" stopIfTrue="1" operator="between">
      <formula>14.1</formula>
      <formula>35</formula>
    </cfRule>
    <cfRule type="cellIs" dxfId="2664" priority="355" stopIfTrue="1" operator="between">
      <formula>5.1</formula>
      <formula>14</formula>
    </cfRule>
    <cfRule type="cellIs" dxfId="2663" priority="356" stopIfTrue="1" operator="between">
      <formula>0</formula>
      <formula>5</formula>
    </cfRule>
    <cfRule type="containsBlanks" dxfId="2662" priority="357" stopIfTrue="1">
      <formula>LEN(TRIM(M36))=0</formula>
    </cfRule>
  </conditionalFormatting>
  <conditionalFormatting sqref="E36:L36">
    <cfRule type="containsBlanks" dxfId="2661" priority="344" stopIfTrue="1">
      <formula>LEN(TRIM(E36))=0</formula>
    </cfRule>
    <cfRule type="cellIs" dxfId="2660" priority="345" stopIfTrue="1" operator="between">
      <formula>80.1</formula>
      <formula>100</formula>
    </cfRule>
    <cfRule type="cellIs" dxfId="2659" priority="346" stopIfTrue="1" operator="between">
      <formula>35.1</formula>
      <formula>80</formula>
    </cfRule>
    <cfRule type="cellIs" dxfId="2658" priority="347" stopIfTrue="1" operator="between">
      <formula>14.1</formula>
      <formula>35</formula>
    </cfRule>
    <cfRule type="cellIs" dxfId="2657" priority="348" stopIfTrue="1" operator="between">
      <formula>5.1</formula>
      <formula>14</formula>
    </cfRule>
    <cfRule type="cellIs" dxfId="2656" priority="349" stopIfTrue="1" operator="between">
      <formula>0</formula>
      <formula>5</formula>
    </cfRule>
    <cfRule type="containsBlanks" dxfId="2655" priority="350" stopIfTrue="1">
      <formula>LEN(TRIM(E36))=0</formula>
    </cfRule>
  </conditionalFormatting>
  <conditionalFormatting sqref="M37:P37">
    <cfRule type="containsBlanks" dxfId="2654" priority="337" stopIfTrue="1">
      <formula>LEN(TRIM(M37))=0</formula>
    </cfRule>
    <cfRule type="cellIs" dxfId="2653" priority="338" stopIfTrue="1" operator="between">
      <formula>80.1</formula>
      <formula>100</formula>
    </cfRule>
    <cfRule type="cellIs" dxfId="2652" priority="339" stopIfTrue="1" operator="between">
      <formula>35.1</formula>
      <formula>80</formula>
    </cfRule>
    <cfRule type="cellIs" dxfId="2651" priority="340" stopIfTrue="1" operator="between">
      <formula>14.1</formula>
      <formula>35</formula>
    </cfRule>
    <cfRule type="cellIs" dxfId="2650" priority="341" stopIfTrue="1" operator="between">
      <formula>5.1</formula>
      <formula>14</formula>
    </cfRule>
    <cfRule type="cellIs" dxfId="2649" priority="342" stopIfTrue="1" operator="between">
      <formula>0</formula>
      <formula>5</formula>
    </cfRule>
    <cfRule type="containsBlanks" dxfId="2648" priority="343" stopIfTrue="1">
      <formula>LEN(TRIM(M37))=0</formula>
    </cfRule>
  </conditionalFormatting>
  <conditionalFormatting sqref="E37:L37">
    <cfRule type="containsBlanks" dxfId="2647" priority="330" stopIfTrue="1">
      <formula>LEN(TRIM(E37))=0</formula>
    </cfRule>
    <cfRule type="cellIs" dxfId="2646" priority="331" stopIfTrue="1" operator="between">
      <formula>80.1</formula>
      <formula>100</formula>
    </cfRule>
    <cfRule type="cellIs" dxfId="2645" priority="332" stopIfTrue="1" operator="between">
      <formula>35.1</formula>
      <formula>80</formula>
    </cfRule>
    <cfRule type="cellIs" dxfId="2644" priority="333" stopIfTrue="1" operator="between">
      <formula>14.1</formula>
      <formula>35</formula>
    </cfRule>
    <cfRule type="cellIs" dxfId="2643" priority="334" stopIfTrue="1" operator="between">
      <formula>5.1</formula>
      <formula>14</formula>
    </cfRule>
    <cfRule type="cellIs" dxfId="2642" priority="335" stopIfTrue="1" operator="between">
      <formula>0</formula>
      <formula>5</formula>
    </cfRule>
    <cfRule type="containsBlanks" dxfId="2641" priority="336" stopIfTrue="1">
      <formula>LEN(TRIM(E37))=0</formula>
    </cfRule>
  </conditionalFormatting>
  <conditionalFormatting sqref="M66:P66">
    <cfRule type="containsBlanks" dxfId="2640" priority="323" stopIfTrue="1">
      <formula>LEN(TRIM(M66))=0</formula>
    </cfRule>
    <cfRule type="cellIs" dxfId="2639" priority="324" stopIfTrue="1" operator="between">
      <formula>80.1</formula>
      <formula>100</formula>
    </cfRule>
    <cfRule type="cellIs" dxfId="2638" priority="325" stopIfTrue="1" operator="between">
      <formula>35.1</formula>
      <formula>80</formula>
    </cfRule>
    <cfRule type="cellIs" dxfId="2637" priority="326" stopIfTrue="1" operator="between">
      <formula>14.1</formula>
      <formula>35</formula>
    </cfRule>
    <cfRule type="cellIs" dxfId="2636" priority="327" stopIfTrue="1" operator="between">
      <formula>5.1</formula>
      <formula>14</formula>
    </cfRule>
    <cfRule type="cellIs" dxfId="2635" priority="328" stopIfTrue="1" operator="between">
      <formula>0</formula>
      <formula>5</formula>
    </cfRule>
    <cfRule type="containsBlanks" dxfId="2634" priority="329" stopIfTrue="1">
      <formula>LEN(TRIM(M66))=0</formula>
    </cfRule>
  </conditionalFormatting>
  <conditionalFormatting sqref="E66:L66">
    <cfRule type="containsBlanks" dxfId="2633" priority="316" stopIfTrue="1">
      <formula>LEN(TRIM(E66))=0</formula>
    </cfRule>
    <cfRule type="cellIs" dxfId="2632" priority="317" stopIfTrue="1" operator="between">
      <formula>80.1</formula>
      <formula>100</formula>
    </cfRule>
    <cfRule type="cellIs" dxfId="2631" priority="318" stopIfTrue="1" operator="between">
      <formula>35.1</formula>
      <formula>80</formula>
    </cfRule>
    <cfRule type="cellIs" dxfId="2630" priority="319" stopIfTrue="1" operator="between">
      <formula>14.1</formula>
      <formula>35</formula>
    </cfRule>
    <cfRule type="cellIs" dxfId="2629" priority="320" stopIfTrue="1" operator="between">
      <formula>5.1</formula>
      <formula>14</formula>
    </cfRule>
    <cfRule type="cellIs" dxfId="2628" priority="321" stopIfTrue="1" operator="between">
      <formula>0</formula>
      <formula>5</formula>
    </cfRule>
    <cfRule type="containsBlanks" dxfId="2627" priority="322" stopIfTrue="1">
      <formula>LEN(TRIM(E66))=0</formula>
    </cfRule>
  </conditionalFormatting>
  <conditionalFormatting sqref="M55:P55">
    <cfRule type="containsBlanks" dxfId="2626" priority="309" stopIfTrue="1">
      <formula>LEN(TRIM(M55))=0</formula>
    </cfRule>
    <cfRule type="cellIs" dxfId="2625" priority="310" stopIfTrue="1" operator="between">
      <formula>80.1</formula>
      <formula>100</formula>
    </cfRule>
    <cfRule type="cellIs" dxfId="2624" priority="311" stopIfTrue="1" operator="between">
      <formula>35.1</formula>
      <formula>80</formula>
    </cfRule>
    <cfRule type="cellIs" dxfId="2623" priority="312" stopIfTrue="1" operator="between">
      <formula>14.1</formula>
      <formula>35</formula>
    </cfRule>
    <cfRule type="cellIs" dxfId="2622" priority="313" stopIfTrue="1" operator="between">
      <formula>5.1</formula>
      <formula>14</formula>
    </cfRule>
    <cfRule type="cellIs" dxfId="2621" priority="314" stopIfTrue="1" operator="between">
      <formula>0</formula>
      <formula>5</formula>
    </cfRule>
    <cfRule type="containsBlanks" dxfId="2620" priority="315" stopIfTrue="1">
      <formula>LEN(TRIM(M55))=0</formula>
    </cfRule>
  </conditionalFormatting>
  <conditionalFormatting sqref="E55:L55">
    <cfRule type="containsBlanks" dxfId="2619" priority="302" stopIfTrue="1">
      <formula>LEN(TRIM(E55))=0</formula>
    </cfRule>
    <cfRule type="cellIs" dxfId="2618" priority="303" stopIfTrue="1" operator="between">
      <formula>80.1</formula>
      <formula>100</formula>
    </cfRule>
    <cfRule type="cellIs" dxfId="2617" priority="304" stopIfTrue="1" operator="between">
      <formula>35.1</formula>
      <formula>80</formula>
    </cfRule>
    <cfRule type="cellIs" dxfId="2616" priority="305" stopIfTrue="1" operator="between">
      <formula>14.1</formula>
      <formula>35</formula>
    </cfRule>
    <cfRule type="cellIs" dxfId="2615" priority="306" stopIfTrue="1" operator="between">
      <formula>5.1</formula>
      <formula>14</formula>
    </cfRule>
    <cfRule type="cellIs" dxfId="2614" priority="307" stopIfTrue="1" operator="between">
      <formula>0</formula>
      <formula>5</formula>
    </cfRule>
    <cfRule type="containsBlanks" dxfId="2613" priority="308" stopIfTrue="1">
      <formula>LEN(TRIM(E55))=0</formula>
    </cfRule>
  </conditionalFormatting>
  <conditionalFormatting sqref="M57:P57">
    <cfRule type="containsBlanks" dxfId="2612" priority="295" stopIfTrue="1">
      <formula>LEN(TRIM(M57))=0</formula>
    </cfRule>
    <cfRule type="cellIs" dxfId="2611" priority="296" stopIfTrue="1" operator="between">
      <formula>80.1</formula>
      <formula>100</formula>
    </cfRule>
    <cfRule type="cellIs" dxfId="2610" priority="297" stopIfTrue="1" operator="between">
      <formula>35.1</formula>
      <formula>80</formula>
    </cfRule>
    <cfRule type="cellIs" dxfId="2609" priority="298" stopIfTrue="1" operator="between">
      <formula>14.1</formula>
      <formula>35</formula>
    </cfRule>
    <cfRule type="cellIs" dxfId="2608" priority="299" stopIfTrue="1" operator="between">
      <formula>5.1</formula>
      <formula>14</formula>
    </cfRule>
    <cfRule type="cellIs" dxfId="2607" priority="300" stopIfTrue="1" operator="between">
      <formula>0</formula>
      <formula>5</formula>
    </cfRule>
    <cfRule type="containsBlanks" dxfId="2606" priority="301" stopIfTrue="1">
      <formula>LEN(TRIM(M57))=0</formula>
    </cfRule>
  </conditionalFormatting>
  <conditionalFormatting sqref="H57:L57 E57:F57">
    <cfRule type="containsBlanks" dxfId="2605" priority="288" stopIfTrue="1">
      <formula>LEN(TRIM(E57))=0</formula>
    </cfRule>
    <cfRule type="cellIs" dxfId="2604" priority="289" stopIfTrue="1" operator="between">
      <formula>80.1</formula>
      <formula>100</formula>
    </cfRule>
    <cfRule type="cellIs" dxfId="2603" priority="290" stopIfTrue="1" operator="between">
      <formula>35.1</formula>
      <formula>80</formula>
    </cfRule>
    <cfRule type="cellIs" dxfId="2602" priority="291" stopIfTrue="1" operator="between">
      <formula>14.1</formula>
      <formula>35</formula>
    </cfRule>
    <cfRule type="cellIs" dxfId="2601" priority="292" stopIfTrue="1" operator="between">
      <formula>5.1</formula>
      <formula>14</formula>
    </cfRule>
    <cfRule type="cellIs" dxfId="2600" priority="293" stopIfTrue="1" operator="between">
      <formula>0</formula>
      <formula>5</formula>
    </cfRule>
    <cfRule type="containsBlanks" dxfId="2599" priority="294" stopIfTrue="1">
      <formula>LEN(TRIM(E57))=0</formula>
    </cfRule>
  </conditionalFormatting>
  <conditionalFormatting sqref="M58:P58">
    <cfRule type="containsBlanks" dxfId="2598" priority="281" stopIfTrue="1">
      <formula>LEN(TRIM(M58))=0</formula>
    </cfRule>
    <cfRule type="cellIs" dxfId="2597" priority="282" stopIfTrue="1" operator="between">
      <formula>80.1</formula>
      <formula>100</formula>
    </cfRule>
    <cfRule type="cellIs" dxfId="2596" priority="283" stopIfTrue="1" operator="between">
      <formula>35.1</formula>
      <formula>80</formula>
    </cfRule>
    <cfRule type="cellIs" dxfId="2595" priority="284" stopIfTrue="1" operator="between">
      <formula>14.1</formula>
      <formula>35</formula>
    </cfRule>
    <cfRule type="cellIs" dxfId="2594" priority="285" stopIfTrue="1" operator="between">
      <formula>5.1</formula>
      <formula>14</formula>
    </cfRule>
    <cfRule type="cellIs" dxfId="2593" priority="286" stopIfTrue="1" operator="between">
      <formula>0</formula>
      <formula>5</formula>
    </cfRule>
    <cfRule type="containsBlanks" dxfId="2592" priority="287" stopIfTrue="1">
      <formula>LEN(TRIM(M58))=0</formula>
    </cfRule>
  </conditionalFormatting>
  <conditionalFormatting sqref="E58:L58">
    <cfRule type="containsBlanks" dxfId="2591" priority="274" stopIfTrue="1">
      <formula>LEN(TRIM(E58))=0</formula>
    </cfRule>
    <cfRule type="cellIs" dxfId="2590" priority="275" stopIfTrue="1" operator="between">
      <formula>80.1</formula>
      <formula>100</formula>
    </cfRule>
    <cfRule type="cellIs" dxfId="2589" priority="276" stopIfTrue="1" operator="between">
      <formula>35.1</formula>
      <formula>80</formula>
    </cfRule>
    <cfRule type="cellIs" dxfId="2588" priority="277" stopIfTrue="1" operator="between">
      <formula>14.1</formula>
      <formula>35</formula>
    </cfRule>
    <cfRule type="cellIs" dxfId="2587" priority="278" stopIfTrue="1" operator="between">
      <formula>5.1</formula>
      <formula>14</formula>
    </cfRule>
    <cfRule type="cellIs" dxfId="2586" priority="279" stopIfTrue="1" operator="between">
      <formula>0</formula>
      <formula>5</formula>
    </cfRule>
    <cfRule type="containsBlanks" dxfId="2585" priority="280" stopIfTrue="1">
      <formula>LEN(TRIM(E58))=0</formula>
    </cfRule>
  </conditionalFormatting>
  <conditionalFormatting sqref="M60:P60">
    <cfRule type="containsBlanks" dxfId="2584" priority="267" stopIfTrue="1">
      <formula>LEN(TRIM(M60))=0</formula>
    </cfRule>
    <cfRule type="cellIs" dxfId="2583" priority="268" stopIfTrue="1" operator="between">
      <formula>80.1</formula>
      <formula>100</formula>
    </cfRule>
    <cfRule type="cellIs" dxfId="2582" priority="269" stopIfTrue="1" operator="between">
      <formula>35.1</formula>
      <formula>80</formula>
    </cfRule>
    <cfRule type="cellIs" dxfId="2581" priority="270" stopIfTrue="1" operator="between">
      <formula>14.1</formula>
      <formula>35</formula>
    </cfRule>
    <cfRule type="cellIs" dxfId="2580" priority="271" stopIfTrue="1" operator="between">
      <formula>5.1</formula>
      <formula>14</formula>
    </cfRule>
    <cfRule type="cellIs" dxfId="2579" priority="272" stopIfTrue="1" operator="between">
      <formula>0</formula>
      <formula>5</formula>
    </cfRule>
    <cfRule type="containsBlanks" dxfId="2578" priority="273" stopIfTrue="1">
      <formula>LEN(TRIM(M60))=0</formula>
    </cfRule>
  </conditionalFormatting>
  <conditionalFormatting sqref="E60:L60">
    <cfRule type="containsBlanks" dxfId="2577" priority="260" stopIfTrue="1">
      <formula>LEN(TRIM(E60))=0</formula>
    </cfRule>
    <cfRule type="cellIs" dxfId="2576" priority="261" stopIfTrue="1" operator="between">
      <formula>80.1</formula>
      <formula>100</formula>
    </cfRule>
    <cfRule type="cellIs" dxfId="2575" priority="262" stopIfTrue="1" operator="between">
      <formula>35.1</formula>
      <formula>80</formula>
    </cfRule>
    <cfRule type="cellIs" dxfId="2574" priority="263" stopIfTrue="1" operator="between">
      <formula>14.1</formula>
      <formula>35</formula>
    </cfRule>
    <cfRule type="cellIs" dxfId="2573" priority="264" stopIfTrue="1" operator="between">
      <formula>5.1</formula>
      <formula>14</formula>
    </cfRule>
    <cfRule type="cellIs" dxfId="2572" priority="265" stopIfTrue="1" operator="between">
      <formula>0</formula>
      <formula>5</formula>
    </cfRule>
    <cfRule type="containsBlanks" dxfId="2571" priority="266" stopIfTrue="1">
      <formula>LEN(TRIM(E60))=0</formula>
    </cfRule>
  </conditionalFormatting>
  <conditionalFormatting sqref="M59:P59">
    <cfRule type="containsBlanks" dxfId="2570" priority="253" stopIfTrue="1">
      <formula>LEN(TRIM(M59))=0</formula>
    </cfRule>
    <cfRule type="cellIs" dxfId="2569" priority="254" stopIfTrue="1" operator="between">
      <formula>80.1</formula>
      <formula>100</formula>
    </cfRule>
    <cfRule type="cellIs" dxfId="2568" priority="255" stopIfTrue="1" operator="between">
      <formula>35.1</formula>
      <formula>80</formula>
    </cfRule>
    <cfRule type="cellIs" dxfId="2567" priority="256" stopIfTrue="1" operator="between">
      <formula>14.1</formula>
      <formula>35</formula>
    </cfRule>
    <cfRule type="cellIs" dxfId="2566" priority="257" stopIfTrue="1" operator="between">
      <formula>5.1</formula>
      <formula>14</formula>
    </cfRule>
    <cfRule type="cellIs" dxfId="2565" priority="258" stopIfTrue="1" operator="between">
      <formula>0</formula>
      <formula>5</formula>
    </cfRule>
    <cfRule type="containsBlanks" dxfId="2564" priority="259" stopIfTrue="1">
      <formula>LEN(TRIM(M59))=0</formula>
    </cfRule>
  </conditionalFormatting>
  <conditionalFormatting sqref="E59:L59">
    <cfRule type="containsBlanks" dxfId="2563" priority="246" stopIfTrue="1">
      <formula>LEN(TRIM(E59))=0</formula>
    </cfRule>
    <cfRule type="cellIs" dxfId="2562" priority="247" stopIfTrue="1" operator="between">
      <formula>80.1</formula>
      <formula>100</formula>
    </cfRule>
    <cfRule type="cellIs" dxfId="2561" priority="248" stopIfTrue="1" operator="between">
      <formula>35.1</formula>
      <formula>80</formula>
    </cfRule>
    <cfRule type="cellIs" dxfId="2560" priority="249" stopIfTrue="1" operator="between">
      <formula>14.1</formula>
      <formula>35</formula>
    </cfRule>
    <cfRule type="cellIs" dxfId="2559" priority="250" stopIfTrue="1" operator="between">
      <formula>5.1</formula>
      <formula>14</formula>
    </cfRule>
    <cfRule type="cellIs" dxfId="2558" priority="251" stopIfTrue="1" operator="between">
      <formula>0</formula>
      <formula>5</formula>
    </cfRule>
    <cfRule type="containsBlanks" dxfId="2557" priority="252" stopIfTrue="1">
      <formula>LEN(TRIM(E59))=0</formula>
    </cfRule>
  </conditionalFormatting>
  <conditionalFormatting sqref="M56:P56">
    <cfRule type="containsBlanks" dxfId="2556" priority="239" stopIfTrue="1">
      <formula>LEN(TRIM(M56))=0</formula>
    </cfRule>
    <cfRule type="cellIs" dxfId="2555" priority="240" stopIfTrue="1" operator="between">
      <formula>80.1</formula>
      <formula>100</formula>
    </cfRule>
    <cfRule type="cellIs" dxfId="2554" priority="241" stopIfTrue="1" operator="between">
      <formula>35.1</formula>
      <formula>80</formula>
    </cfRule>
    <cfRule type="cellIs" dxfId="2553" priority="242" stopIfTrue="1" operator="between">
      <formula>14.1</formula>
      <formula>35</formula>
    </cfRule>
    <cfRule type="cellIs" dxfId="2552" priority="243" stopIfTrue="1" operator="between">
      <formula>5.1</formula>
      <formula>14</formula>
    </cfRule>
    <cfRule type="cellIs" dxfId="2551" priority="244" stopIfTrue="1" operator="between">
      <formula>0</formula>
      <formula>5</formula>
    </cfRule>
    <cfRule type="containsBlanks" dxfId="2550" priority="245" stopIfTrue="1">
      <formula>LEN(TRIM(M56))=0</formula>
    </cfRule>
  </conditionalFormatting>
  <conditionalFormatting sqref="E56:L56">
    <cfRule type="containsBlanks" dxfId="2549" priority="232" stopIfTrue="1">
      <formula>LEN(TRIM(E56))=0</formula>
    </cfRule>
    <cfRule type="cellIs" dxfId="2548" priority="233" stopIfTrue="1" operator="between">
      <formula>80.1</formula>
      <formula>100</formula>
    </cfRule>
    <cfRule type="cellIs" dxfId="2547" priority="234" stopIfTrue="1" operator="between">
      <formula>35.1</formula>
      <formula>80</formula>
    </cfRule>
    <cfRule type="cellIs" dxfId="2546" priority="235" stopIfTrue="1" operator="between">
      <formula>14.1</formula>
      <formula>35</formula>
    </cfRule>
    <cfRule type="cellIs" dxfId="2545" priority="236" stopIfTrue="1" operator="between">
      <formula>5.1</formula>
      <formula>14</formula>
    </cfRule>
    <cfRule type="cellIs" dxfId="2544" priority="237" stopIfTrue="1" operator="between">
      <formula>0</formula>
      <formula>5</formula>
    </cfRule>
    <cfRule type="containsBlanks" dxfId="2543" priority="238" stopIfTrue="1">
      <formula>LEN(TRIM(E56))=0</formula>
    </cfRule>
  </conditionalFormatting>
  <conditionalFormatting sqref="M54:P54">
    <cfRule type="containsBlanks" dxfId="2542" priority="225" stopIfTrue="1">
      <formula>LEN(TRIM(M54))=0</formula>
    </cfRule>
    <cfRule type="cellIs" dxfId="2541" priority="226" stopIfTrue="1" operator="between">
      <formula>80.1</formula>
      <formula>100</formula>
    </cfRule>
    <cfRule type="cellIs" dxfId="2540" priority="227" stopIfTrue="1" operator="between">
      <formula>35.1</formula>
      <formula>80</formula>
    </cfRule>
    <cfRule type="cellIs" dxfId="2539" priority="228" stopIfTrue="1" operator="between">
      <formula>14.1</formula>
      <formula>35</formula>
    </cfRule>
    <cfRule type="cellIs" dxfId="2538" priority="229" stopIfTrue="1" operator="between">
      <formula>5.1</formula>
      <formula>14</formula>
    </cfRule>
    <cfRule type="cellIs" dxfId="2537" priority="230" stopIfTrue="1" operator="between">
      <formula>0</formula>
      <formula>5</formula>
    </cfRule>
    <cfRule type="containsBlanks" dxfId="2536" priority="231" stopIfTrue="1">
      <formula>LEN(TRIM(M54))=0</formula>
    </cfRule>
  </conditionalFormatting>
  <conditionalFormatting sqref="E54:L54">
    <cfRule type="containsBlanks" dxfId="2535" priority="218" stopIfTrue="1">
      <formula>LEN(TRIM(E54))=0</formula>
    </cfRule>
    <cfRule type="cellIs" dxfId="2534" priority="219" stopIfTrue="1" operator="between">
      <formula>80.1</formula>
      <formula>100</formula>
    </cfRule>
    <cfRule type="cellIs" dxfId="2533" priority="220" stopIfTrue="1" operator="between">
      <formula>35.1</formula>
      <formula>80</formula>
    </cfRule>
    <cfRule type="cellIs" dxfId="2532" priority="221" stopIfTrue="1" operator="between">
      <formula>14.1</formula>
      <formula>35</formula>
    </cfRule>
    <cfRule type="cellIs" dxfId="2531" priority="222" stopIfTrue="1" operator="between">
      <formula>5.1</formula>
      <formula>14</formula>
    </cfRule>
    <cfRule type="cellIs" dxfId="2530" priority="223" stopIfTrue="1" operator="between">
      <formula>0</formula>
      <formula>5</formula>
    </cfRule>
    <cfRule type="containsBlanks" dxfId="2529" priority="224" stopIfTrue="1">
      <formula>LEN(TRIM(E54))=0</formula>
    </cfRule>
  </conditionalFormatting>
  <conditionalFormatting sqref="M45:P45">
    <cfRule type="containsBlanks" dxfId="2528" priority="211" stopIfTrue="1">
      <formula>LEN(TRIM(M45))=0</formula>
    </cfRule>
    <cfRule type="cellIs" dxfId="2527" priority="212" stopIfTrue="1" operator="between">
      <formula>80.1</formula>
      <formula>100</formula>
    </cfRule>
    <cfRule type="cellIs" dxfId="2526" priority="213" stopIfTrue="1" operator="between">
      <formula>35.1</formula>
      <formula>80</formula>
    </cfRule>
    <cfRule type="cellIs" dxfId="2525" priority="214" stopIfTrue="1" operator="between">
      <formula>14.1</formula>
      <formula>35</formula>
    </cfRule>
    <cfRule type="cellIs" dxfId="2524" priority="215" stopIfTrue="1" operator="between">
      <formula>5.1</formula>
      <formula>14</formula>
    </cfRule>
    <cfRule type="cellIs" dxfId="2523" priority="216" stopIfTrue="1" operator="between">
      <formula>0</formula>
      <formula>5</formula>
    </cfRule>
    <cfRule type="containsBlanks" dxfId="2522" priority="217" stopIfTrue="1">
      <formula>LEN(TRIM(M45))=0</formula>
    </cfRule>
  </conditionalFormatting>
  <conditionalFormatting sqref="E45:L45">
    <cfRule type="containsBlanks" dxfId="2521" priority="204" stopIfTrue="1">
      <formula>LEN(TRIM(E45))=0</formula>
    </cfRule>
    <cfRule type="cellIs" dxfId="2520" priority="205" stopIfTrue="1" operator="between">
      <formula>80.1</formula>
      <formula>100</formula>
    </cfRule>
    <cfRule type="cellIs" dxfId="2519" priority="206" stopIfTrue="1" operator="between">
      <formula>35.1</formula>
      <formula>80</formula>
    </cfRule>
    <cfRule type="cellIs" dxfId="2518" priority="207" stopIfTrue="1" operator="between">
      <formula>14.1</formula>
      <formula>35</formula>
    </cfRule>
    <cfRule type="cellIs" dxfId="2517" priority="208" stopIfTrue="1" operator="between">
      <formula>5.1</formula>
      <formula>14</formula>
    </cfRule>
    <cfRule type="cellIs" dxfId="2516" priority="209" stopIfTrue="1" operator="between">
      <formula>0</formula>
      <formula>5</formula>
    </cfRule>
    <cfRule type="containsBlanks" dxfId="2515" priority="210" stopIfTrue="1">
      <formula>LEN(TRIM(E45))=0</formula>
    </cfRule>
  </conditionalFormatting>
  <conditionalFormatting sqref="M52:P52">
    <cfRule type="containsBlanks" dxfId="2514" priority="197" stopIfTrue="1">
      <formula>LEN(TRIM(M52))=0</formula>
    </cfRule>
    <cfRule type="cellIs" dxfId="2513" priority="198" stopIfTrue="1" operator="between">
      <formula>80.1</formula>
      <formula>100</formula>
    </cfRule>
    <cfRule type="cellIs" dxfId="2512" priority="199" stopIfTrue="1" operator="between">
      <formula>35.1</formula>
      <formula>80</formula>
    </cfRule>
    <cfRule type="cellIs" dxfId="2511" priority="200" stopIfTrue="1" operator="between">
      <formula>14.1</formula>
      <formula>35</formula>
    </cfRule>
    <cfRule type="cellIs" dxfId="2510" priority="201" stopIfTrue="1" operator="between">
      <formula>5.1</formula>
      <formula>14</formula>
    </cfRule>
    <cfRule type="cellIs" dxfId="2509" priority="202" stopIfTrue="1" operator="between">
      <formula>0</formula>
      <formula>5</formula>
    </cfRule>
    <cfRule type="containsBlanks" dxfId="2508" priority="203" stopIfTrue="1">
      <formula>LEN(TRIM(M52))=0</formula>
    </cfRule>
  </conditionalFormatting>
  <conditionalFormatting sqref="E52:L52">
    <cfRule type="containsBlanks" dxfId="2507" priority="190" stopIfTrue="1">
      <formula>LEN(TRIM(E52))=0</formula>
    </cfRule>
    <cfRule type="cellIs" dxfId="2506" priority="191" stopIfTrue="1" operator="between">
      <formula>80.1</formula>
      <formula>100</formula>
    </cfRule>
    <cfRule type="cellIs" dxfId="2505" priority="192" stopIfTrue="1" operator="between">
      <formula>35.1</formula>
      <formula>80</formula>
    </cfRule>
    <cfRule type="cellIs" dxfId="2504" priority="193" stopIfTrue="1" operator="between">
      <formula>14.1</formula>
      <formula>35</formula>
    </cfRule>
    <cfRule type="cellIs" dxfId="2503" priority="194" stopIfTrue="1" operator="between">
      <formula>5.1</formula>
      <formula>14</formula>
    </cfRule>
    <cfRule type="cellIs" dxfId="2502" priority="195" stopIfTrue="1" operator="between">
      <formula>0</formula>
      <formula>5</formula>
    </cfRule>
    <cfRule type="containsBlanks" dxfId="2501" priority="196" stopIfTrue="1">
      <formula>LEN(TRIM(E52))=0</formula>
    </cfRule>
  </conditionalFormatting>
  <conditionalFormatting sqref="M43:P43">
    <cfRule type="containsBlanks" dxfId="2500" priority="183" stopIfTrue="1">
      <formula>LEN(TRIM(M43))=0</formula>
    </cfRule>
    <cfRule type="cellIs" dxfId="2499" priority="184" stopIfTrue="1" operator="between">
      <formula>80.1</formula>
      <formula>100</formula>
    </cfRule>
    <cfRule type="cellIs" dxfId="2498" priority="185" stopIfTrue="1" operator="between">
      <formula>35.1</formula>
      <formula>80</formula>
    </cfRule>
    <cfRule type="cellIs" dxfId="2497" priority="186" stopIfTrue="1" operator="between">
      <formula>14.1</formula>
      <formula>35</formula>
    </cfRule>
    <cfRule type="cellIs" dxfId="2496" priority="187" stopIfTrue="1" operator="between">
      <formula>5.1</formula>
      <formula>14</formula>
    </cfRule>
    <cfRule type="cellIs" dxfId="2495" priority="188" stopIfTrue="1" operator="between">
      <formula>0</formula>
      <formula>5</formula>
    </cfRule>
    <cfRule type="containsBlanks" dxfId="2494" priority="189" stopIfTrue="1">
      <formula>LEN(TRIM(M43))=0</formula>
    </cfRule>
  </conditionalFormatting>
  <conditionalFormatting sqref="E43:L43">
    <cfRule type="containsBlanks" dxfId="2493" priority="176" stopIfTrue="1">
      <formula>LEN(TRIM(E43))=0</formula>
    </cfRule>
    <cfRule type="cellIs" dxfId="2492" priority="177" stopIfTrue="1" operator="between">
      <formula>80.1</formula>
      <formula>100</formula>
    </cfRule>
    <cfRule type="cellIs" dxfId="2491" priority="178" stopIfTrue="1" operator="between">
      <formula>35.1</formula>
      <formula>80</formula>
    </cfRule>
    <cfRule type="cellIs" dxfId="2490" priority="179" stopIfTrue="1" operator="between">
      <formula>14.1</formula>
      <formula>35</formula>
    </cfRule>
    <cfRule type="cellIs" dxfId="2489" priority="180" stopIfTrue="1" operator="between">
      <formula>5.1</formula>
      <formula>14</formula>
    </cfRule>
    <cfRule type="cellIs" dxfId="2488" priority="181" stopIfTrue="1" operator="between">
      <formula>0</formula>
      <formula>5</formula>
    </cfRule>
    <cfRule type="containsBlanks" dxfId="2487" priority="182" stopIfTrue="1">
      <formula>LEN(TRIM(E43))=0</formula>
    </cfRule>
  </conditionalFormatting>
  <conditionalFormatting sqref="E53:P53">
    <cfRule type="containsBlanks" dxfId="2486" priority="169" stopIfTrue="1">
      <formula>LEN(TRIM(E53))=0</formula>
    </cfRule>
    <cfRule type="cellIs" dxfId="2485" priority="170" stopIfTrue="1" operator="between">
      <formula>80.1</formula>
      <formula>100</formula>
    </cfRule>
    <cfRule type="cellIs" dxfId="2484" priority="171" stopIfTrue="1" operator="between">
      <formula>35.1</formula>
      <formula>80</formula>
    </cfRule>
    <cfRule type="cellIs" dxfId="2483" priority="172" stopIfTrue="1" operator="between">
      <formula>14.1</formula>
      <formula>35</formula>
    </cfRule>
    <cfRule type="cellIs" dxfId="2482" priority="173" stopIfTrue="1" operator="between">
      <formula>5.1</formula>
      <formula>14</formula>
    </cfRule>
    <cfRule type="cellIs" dxfId="2481" priority="174" stopIfTrue="1" operator="between">
      <formula>0</formula>
      <formula>5</formula>
    </cfRule>
    <cfRule type="containsBlanks" dxfId="2480" priority="175" stopIfTrue="1">
      <formula>LEN(TRIM(E53))=0</formula>
    </cfRule>
  </conditionalFormatting>
  <conditionalFormatting sqref="E50:P50">
    <cfRule type="containsBlanks" dxfId="2479" priority="162" stopIfTrue="1">
      <formula>LEN(TRIM(E50))=0</formula>
    </cfRule>
    <cfRule type="cellIs" dxfId="2478" priority="163" stopIfTrue="1" operator="between">
      <formula>80.1</formula>
      <formula>100</formula>
    </cfRule>
    <cfRule type="cellIs" dxfId="2477" priority="164" stopIfTrue="1" operator="between">
      <formula>35.1</formula>
      <formula>80</formula>
    </cfRule>
    <cfRule type="cellIs" dxfId="2476" priority="165" stopIfTrue="1" operator="between">
      <formula>14.1</formula>
      <formula>35</formula>
    </cfRule>
    <cfRule type="cellIs" dxfId="2475" priority="166" stopIfTrue="1" operator="between">
      <formula>5.1</formula>
      <formula>14</formula>
    </cfRule>
    <cfRule type="cellIs" dxfId="2474" priority="167" stopIfTrue="1" operator="between">
      <formula>0</formula>
      <formula>5</formula>
    </cfRule>
    <cfRule type="containsBlanks" dxfId="2473" priority="168" stopIfTrue="1">
      <formula>LEN(TRIM(E50))=0</formula>
    </cfRule>
  </conditionalFormatting>
  <conditionalFormatting sqref="E51:P51">
    <cfRule type="containsBlanks" dxfId="2472" priority="155" stopIfTrue="1">
      <formula>LEN(TRIM(E51))=0</formula>
    </cfRule>
    <cfRule type="cellIs" dxfId="2471" priority="156" stopIfTrue="1" operator="between">
      <formula>80.1</formula>
      <formula>100</formula>
    </cfRule>
    <cfRule type="cellIs" dxfId="2470" priority="157" stopIfTrue="1" operator="between">
      <formula>35.1</formula>
      <formula>80</formula>
    </cfRule>
    <cfRule type="cellIs" dxfId="2469" priority="158" stopIfTrue="1" operator="between">
      <formula>14.1</formula>
      <formula>35</formula>
    </cfRule>
    <cfRule type="cellIs" dxfId="2468" priority="159" stopIfTrue="1" operator="between">
      <formula>5.1</formula>
      <formula>14</formula>
    </cfRule>
    <cfRule type="cellIs" dxfId="2467" priority="160" stopIfTrue="1" operator="between">
      <formula>0</formula>
      <formula>5</formula>
    </cfRule>
    <cfRule type="containsBlanks" dxfId="2466" priority="161" stopIfTrue="1">
      <formula>LEN(TRIM(E51))=0</formula>
    </cfRule>
  </conditionalFormatting>
  <conditionalFormatting sqref="E65:P65">
    <cfRule type="containsBlanks" dxfId="2465" priority="148" stopIfTrue="1">
      <formula>LEN(TRIM(E65))=0</formula>
    </cfRule>
    <cfRule type="cellIs" dxfId="2464" priority="149" stopIfTrue="1" operator="between">
      <formula>80.1</formula>
      <formula>100</formula>
    </cfRule>
    <cfRule type="cellIs" dxfId="2463" priority="150" stopIfTrue="1" operator="between">
      <formula>35.1</formula>
      <formula>80</formula>
    </cfRule>
    <cfRule type="cellIs" dxfId="2462" priority="151" stopIfTrue="1" operator="between">
      <formula>14.1</formula>
      <formula>35</formula>
    </cfRule>
    <cfRule type="cellIs" dxfId="2461" priority="152" stopIfTrue="1" operator="between">
      <formula>5.1</formula>
      <formula>14</formula>
    </cfRule>
    <cfRule type="cellIs" dxfId="2460" priority="153" stopIfTrue="1" operator="between">
      <formula>0</formula>
      <formula>5</formula>
    </cfRule>
    <cfRule type="containsBlanks" dxfId="2459" priority="154" stopIfTrue="1">
      <formula>LEN(TRIM(E65))=0</formula>
    </cfRule>
  </conditionalFormatting>
  <conditionalFormatting sqref="E49:P49">
    <cfRule type="containsBlanks" dxfId="2458" priority="141" stopIfTrue="1">
      <formula>LEN(TRIM(E49))=0</formula>
    </cfRule>
    <cfRule type="cellIs" dxfId="2457" priority="142" stopIfTrue="1" operator="between">
      <formula>80.1</formula>
      <formula>100</formula>
    </cfRule>
    <cfRule type="cellIs" dxfId="2456" priority="143" stopIfTrue="1" operator="between">
      <formula>35.1</formula>
      <formula>80</formula>
    </cfRule>
    <cfRule type="cellIs" dxfId="2455" priority="144" stopIfTrue="1" operator="between">
      <formula>14.1</formula>
      <formula>35</formula>
    </cfRule>
    <cfRule type="cellIs" dxfId="2454" priority="145" stopIfTrue="1" operator="between">
      <formula>5.1</formula>
      <formula>14</formula>
    </cfRule>
    <cfRule type="cellIs" dxfId="2453" priority="146" stopIfTrue="1" operator="between">
      <formula>0</formula>
      <formula>5</formula>
    </cfRule>
    <cfRule type="containsBlanks" dxfId="2452" priority="147" stopIfTrue="1">
      <formula>LEN(TRIM(E49))=0</formula>
    </cfRule>
  </conditionalFormatting>
  <conditionalFormatting sqref="E63:P63">
    <cfRule type="containsBlanks" dxfId="2451" priority="134" stopIfTrue="1">
      <formula>LEN(TRIM(E63))=0</formula>
    </cfRule>
    <cfRule type="cellIs" dxfId="2450" priority="135" stopIfTrue="1" operator="between">
      <formula>80.1</formula>
      <formula>100</formula>
    </cfRule>
    <cfRule type="cellIs" dxfId="2449" priority="136" stopIfTrue="1" operator="between">
      <formula>35.1</formula>
      <formula>80</formula>
    </cfRule>
    <cfRule type="cellIs" dxfId="2448" priority="137" stopIfTrue="1" operator="between">
      <formula>14.1</formula>
      <formula>35</formula>
    </cfRule>
    <cfRule type="cellIs" dxfId="2447" priority="138" stopIfTrue="1" operator="between">
      <formula>5.1</formula>
      <formula>14</formula>
    </cfRule>
    <cfRule type="cellIs" dxfId="2446" priority="139" stopIfTrue="1" operator="between">
      <formula>0</formula>
      <formula>5</formula>
    </cfRule>
    <cfRule type="containsBlanks" dxfId="2445" priority="140" stopIfTrue="1">
      <formula>LEN(TRIM(E63))=0</formula>
    </cfRule>
  </conditionalFormatting>
  <conditionalFormatting sqref="E64:P64">
    <cfRule type="containsBlanks" dxfId="2444" priority="127" stopIfTrue="1">
      <formula>LEN(TRIM(E64))=0</formula>
    </cfRule>
    <cfRule type="cellIs" dxfId="2443" priority="128" stopIfTrue="1" operator="between">
      <formula>80.1</formula>
      <formula>100</formula>
    </cfRule>
    <cfRule type="cellIs" dxfId="2442" priority="129" stopIfTrue="1" operator="between">
      <formula>35.1</formula>
      <formula>80</formula>
    </cfRule>
    <cfRule type="cellIs" dxfId="2441" priority="130" stopIfTrue="1" operator="between">
      <formula>14.1</formula>
      <formula>35</formula>
    </cfRule>
    <cfRule type="cellIs" dxfId="2440" priority="131" stopIfTrue="1" operator="between">
      <formula>5.1</formula>
      <formula>14</formula>
    </cfRule>
    <cfRule type="cellIs" dxfId="2439" priority="132" stopIfTrue="1" operator="between">
      <formula>0</formula>
      <formula>5</formula>
    </cfRule>
    <cfRule type="containsBlanks" dxfId="2438" priority="133" stopIfTrue="1">
      <formula>LEN(TRIM(E64))=0</formula>
    </cfRule>
  </conditionalFormatting>
  <conditionalFormatting sqref="E72:P72">
    <cfRule type="containsBlanks" dxfId="2437" priority="120" stopIfTrue="1">
      <formula>LEN(TRIM(E72))=0</formula>
    </cfRule>
    <cfRule type="cellIs" dxfId="2436" priority="121" stopIfTrue="1" operator="between">
      <formula>80.1</formula>
      <formula>100</formula>
    </cfRule>
    <cfRule type="cellIs" dxfId="2435" priority="122" stopIfTrue="1" operator="between">
      <formula>35.1</formula>
      <formula>80</formula>
    </cfRule>
    <cfRule type="cellIs" dxfId="2434" priority="123" stopIfTrue="1" operator="between">
      <formula>14.1</formula>
      <formula>35</formula>
    </cfRule>
    <cfRule type="cellIs" dxfId="2433" priority="124" stopIfTrue="1" operator="between">
      <formula>5.1</formula>
      <formula>14</formula>
    </cfRule>
    <cfRule type="cellIs" dxfId="2432" priority="125" stopIfTrue="1" operator="between">
      <formula>0</formula>
      <formula>5</formula>
    </cfRule>
    <cfRule type="containsBlanks" dxfId="2431" priority="126" stopIfTrue="1">
      <formula>LEN(TRIM(E72))=0</formula>
    </cfRule>
  </conditionalFormatting>
  <conditionalFormatting sqref="E79:P79">
    <cfRule type="containsBlanks" dxfId="2430" priority="113" stopIfTrue="1">
      <formula>LEN(TRIM(E79))=0</formula>
    </cfRule>
    <cfRule type="cellIs" dxfId="2429" priority="114" stopIfTrue="1" operator="between">
      <formula>80.1</formula>
      <formula>100</formula>
    </cfRule>
    <cfRule type="cellIs" dxfId="2428" priority="115" stopIfTrue="1" operator="between">
      <formula>35.1</formula>
      <formula>80</formula>
    </cfRule>
    <cfRule type="cellIs" dxfId="2427" priority="116" stopIfTrue="1" operator="between">
      <formula>14.1</formula>
      <formula>35</formula>
    </cfRule>
    <cfRule type="cellIs" dxfId="2426" priority="117" stopIfTrue="1" operator="between">
      <formula>5.1</formula>
      <formula>14</formula>
    </cfRule>
    <cfRule type="cellIs" dxfId="2425" priority="118" stopIfTrue="1" operator="between">
      <formula>0</formula>
      <formula>5</formula>
    </cfRule>
    <cfRule type="containsBlanks" dxfId="2424" priority="119" stopIfTrue="1">
      <formula>LEN(TRIM(E79))=0</formula>
    </cfRule>
  </conditionalFormatting>
  <conditionalFormatting sqref="E78:P78">
    <cfRule type="containsBlanks" dxfId="2423" priority="106" stopIfTrue="1">
      <formula>LEN(TRIM(E78))=0</formula>
    </cfRule>
    <cfRule type="cellIs" dxfId="2422" priority="107" stopIfTrue="1" operator="between">
      <formula>80.1</formula>
      <formula>100</formula>
    </cfRule>
    <cfRule type="cellIs" dxfId="2421" priority="108" stopIfTrue="1" operator="between">
      <formula>35.1</formula>
      <formula>80</formula>
    </cfRule>
    <cfRule type="cellIs" dxfId="2420" priority="109" stopIfTrue="1" operator="between">
      <formula>14.1</formula>
      <formula>35</formula>
    </cfRule>
    <cfRule type="cellIs" dxfId="2419" priority="110" stopIfTrue="1" operator="between">
      <formula>5.1</formula>
      <formula>14</formula>
    </cfRule>
    <cfRule type="cellIs" dxfId="2418" priority="111" stopIfTrue="1" operator="between">
      <formula>0</formula>
      <formula>5</formula>
    </cfRule>
    <cfRule type="containsBlanks" dxfId="2417" priority="112" stopIfTrue="1">
      <formula>LEN(TRIM(E78))=0</formula>
    </cfRule>
  </conditionalFormatting>
  <conditionalFormatting sqref="E84:P84">
    <cfRule type="containsBlanks" dxfId="2416" priority="99" stopIfTrue="1">
      <formula>LEN(TRIM(E84))=0</formula>
    </cfRule>
    <cfRule type="cellIs" dxfId="2415" priority="100" stopIfTrue="1" operator="between">
      <formula>80.1</formula>
      <formula>100</formula>
    </cfRule>
    <cfRule type="cellIs" dxfId="2414" priority="101" stopIfTrue="1" operator="between">
      <formula>35.1</formula>
      <formula>80</formula>
    </cfRule>
    <cfRule type="cellIs" dxfId="2413" priority="102" stopIfTrue="1" operator="between">
      <formula>14.1</formula>
      <formula>35</formula>
    </cfRule>
    <cfRule type="cellIs" dxfId="2412" priority="103" stopIfTrue="1" operator="between">
      <formula>5.1</formula>
      <formula>14</formula>
    </cfRule>
    <cfRule type="cellIs" dxfId="2411" priority="104" stopIfTrue="1" operator="between">
      <formula>0</formula>
      <formula>5</formula>
    </cfRule>
    <cfRule type="containsBlanks" dxfId="2410" priority="105" stopIfTrue="1">
      <formula>LEN(TRIM(E84))=0</formula>
    </cfRule>
  </conditionalFormatting>
  <conditionalFormatting sqref="E81:P81">
    <cfRule type="containsBlanks" dxfId="2409" priority="92" stopIfTrue="1">
      <formula>LEN(TRIM(E81))=0</formula>
    </cfRule>
    <cfRule type="cellIs" dxfId="2408" priority="93" stopIfTrue="1" operator="between">
      <formula>80.1</formula>
      <formula>100</formula>
    </cfRule>
    <cfRule type="cellIs" dxfId="2407" priority="94" stopIfTrue="1" operator="between">
      <formula>35.1</formula>
      <formula>80</formula>
    </cfRule>
    <cfRule type="cellIs" dxfId="2406" priority="95" stopIfTrue="1" operator="between">
      <formula>14.1</formula>
      <formula>35</formula>
    </cfRule>
    <cfRule type="cellIs" dxfId="2405" priority="96" stopIfTrue="1" operator="between">
      <formula>5.1</formula>
      <formula>14</formula>
    </cfRule>
    <cfRule type="cellIs" dxfId="2404" priority="97" stopIfTrue="1" operator="between">
      <formula>0</formula>
      <formula>5</formula>
    </cfRule>
    <cfRule type="containsBlanks" dxfId="2403" priority="98" stopIfTrue="1">
      <formula>LEN(TRIM(E81))=0</formula>
    </cfRule>
  </conditionalFormatting>
  <conditionalFormatting sqref="E75:P75">
    <cfRule type="containsBlanks" dxfId="2402" priority="85" stopIfTrue="1">
      <formula>LEN(TRIM(E75))=0</formula>
    </cfRule>
    <cfRule type="cellIs" dxfId="2401" priority="86" stopIfTrue="1" operator="between">
      <formula>80.1</formula>
      <formula>100</formula>
    </cfRule>
    <cfRule type="cellIs" dxfId="2400" priority="87" stopIfTrue="1" operator="between">
      <formula>35.1</formula>
      <formula>80</formula>
    </cfRule>
    <cfRule type="cellIs" dxfId="2399" priority="88" stopIfTrue="1" operator="between">
      <formula>14.1</formula>
      <formula>35</formula>
    </cfRule>
    <cfRule type="cellIs" dxfId="2398" priority="89" stopIfTrue="1" operator="between">
      <formula>5.1</formula>
      <formula>14</formula>
    </cfRule>
    <cfRule type="cellIs" dxfId="2397" priority="90" stopIfTrue="1" operator="between">
      <formula>0</formula>
      <formula>5</formula>
    </cfRule>
    <cfRule type="containsBlanks" dxfId="2396" priority="91" stopIfTrue="1">
      <formula>LEN(TRIM(E75))=0</formula>
    </cfRule>
  </conditionalFormatting>
  <conditionalFormatting sqref="E82:P82">
    <cfRule type="containsBlanks" dxfId="2395" priority="78" stopIfTrue="1">
      <formula>LEN(TRIM(E82))=0</formula>
    </cfRule>
    <cfRule type="cellIs" dxfId="2394" priority="79" stopIfTrue="1" operator="between">
      <formula>80.1</formula>
      <formula>100</formula>
    </cfRule>
    <cfRule type="cellIs" dxfId="2393" priority="80" stopIfTrue="1" operator="between">
      <formula>35.1</formula>
      <formula>80</formula>
    </cfRule>
    <cfRule type="cellIs" dxfId="2392" priority="81" stopIfTrue="1" operator="between">
      <formula>14.1</formula>
      <formula>35</formula>
    </cfRule>
    <cfRule type="cellIs" dxfId="2391" priority="82" stopIfTrue="1" operator="between">
      <formula>5.1</formula>
      <formula>14</formula>
    </cfRule>
    <cfRule type="cellIs" dxfId="2390" priority="83" stopIfTrue="1" operator="between">
      <formula>0</formula>
      <formula>5</formula>
    </cfRule>
    <cfRule type="containsBlanks" dxfId="2389" priority="84" stopIfTrue="1">
      <formula>LEN(TRIM(E82))=0</formula>
    </cfRule>
  </conditionalFormatting>
  <conditionalFormatting sqref="E74:P74">
    <cfRule type="containsBlanks" dxfId="2388" priority="71" stopIfTrue="1">
      <formula>LEN(TRIM(E74))=0</formula>
    </cfRule>
    <cfRule type="cellIs" dxfId="2387" priority="72" stopIfTrue="1" operator="between">
      <formula>80.1</formula>
      <formula>100</formula>
    </cfRule>
    <cfRule type="cellIs" dxfId="2386" priority="73" stopIfTrue="1" operator="between">
      <formula>35.1</formula>
      <formula>80</formula>
    </cfRule>
    <cfRule type="cellIs" dxfId="2385" priority="74" stopIfTrue="1" operator="between">
      <formula>14.1</formula>
      <formula>35</formula>
    </cfRule>
    <cfRule type="cellIs" dxfId="2384" priority="75" stopIfTrue="1" operator="between">
      <formula>5.1</formula>
      <formula>14</formula>
    </cfRule>
    <cfRule type="cellIs" dxfId="2383" priority="76" stopIfTrue="1" operator="between">
      <formula>0</formula>
      <formula>5</formula>
    </cfRule>
    <cfRule type="containsBlanks" dxfId="2382" priority="77" stopIfTrue="1">
      <formula>LEN(TRIM(E74))=0</formula>
    </cfRule>
  </conditionalFormatting>
  <conditionalFormatting sqref="E69:P69">
    <cfRule type="containsBlanks" dxfId="2381" priority="64" stopIfTrue="1">
      <formula>LEN(TRIM(E69))=0</formula>
    </cfRule>
    <cfRule type="cellIs" dxfId="2380" priority="65" stopIfTrue="1" operator="between">
      <formula>80.1</formula>
      <formula>100</formula>
    </cfRule>
    <cfRule type="cellIs" dxfId="2379" priority="66" stopIfTrue="1" operator="between">
      <formula>35.1</formula>
      <formula>80</formula>
    </cfRule>
    <cfRule type="cellIs" dxfId="2378" priority="67" stopIfTrue="1" operator="between">
      <formula>14.1</formula>
      <formula>35</formula>
    </cfRule>
    <cfRule type="cellIs" dxfId="2377" priority="68" stopIfTrue="1" operator="between">
      <formula>5.1</formula>
      <formula>14</formula>
    </cfRule>
    <cfRule type="cellIs" dxfId="2376" priority="69" stopIfTrue="1" operator="between">
      <formula>0</formula>
      <formula>5</formula>
    </cfRule>
    <cfRule type="containsBlanks" dxfId="2375" priority="70" stopIfTrue="1">
      <formula>LEN(TRIM(E69))=0</formula>
    </cfRule>
  </conditionalFormatting>
  <conditionalFormatting sqref="E76:P76">
    <cfRule type="containsBlanks" dxfId="2374" priority="57" stopIfTrue="1">
      <formula>LEN(TRIM(E76))=0</formula>
    </cfRule>
    <cfRule type="cellIs" dxfId="2373" priority="58" stopIfTrue="1" operator="between">
      <formula>80.1</formula>
      <formula>100</formula>
    </cfRule>
    <cfRule type="cellIs" dxfId="2372" priority="59" stopIfTrue="1" operator="between">
      <formula>35.1</formula>
      <formula>80</formula>
    </cfRule>
    <cfRule type="cellIs" dxfId="2371" priority="60" stopIfTrue="1" operator="between">
      <formula>14.1</formula>
      <formula>35</formula>
    </cfRule>
    <cfRule type="cellIs" dxfId="2370" priority="61" stopIfTrue="1" operator="between">
      <formula>5.1</formula>
      <formula>14</formula>
    </cfRule>
    <cfRule type="cellIs" dxfId="2369" priority="62" stopIfTrue="1" operator="between">
      <formula>0</formula>
      <formula>5</formula>
    </cfRule>
    <cfRule type="containsBlanks" dxfId="2368" priority="63" stopIfTrue="1">
      <formula>LEN(TRIM(E76))=0</formula>
    </cfRule>
  </conditionalFormatting>
  <conditionalFormatting sqref="E80:P80">
    <cfRule type="containsBlanks" dxfId="2367" priority="50" stopIfTrue="1">
      <formula>LEN(TRIM(E80))=0</formula>
    </cfRule>
    <cfRule type="cellIs" dxfId="2366" priority="51" stopIfTrue="1" operator="between">
      <formula>80.1</formula>
      <formula>100</formula>
    </cfRule>
    <cfRule type="cellIs" dxfId="2365" priority="52" stopIfTrue="1" operator="between">
      <formula>35.1</formula>
      <formula>80</formula>
    </cfRule>
    <cfRule type="cellIs" dxfId="2364" priority="53" stopIfTrue="1" operator="between">
      <formula>14.1</formula>
      <formula>35</formula>
    </cfRule>
    <cfRule type="cellIs" dxfId="2363" priority="54" stopIfTrue="1" operator="between">
      <formula>5.1</formula>
      <formula>14</formula>
    </cfRule>
    <cfRule type="cellIs" dxfId="2362" priority="55" stopIfTrue="1" operator="between">
      <formula>0</formula>
      <formula>5</formula>
    </cfRule>
    <cfRule type="containsBlanks" dxfId="2361" priority="56" stopIfTrue="1">
      <formula>LEN(TRIM(E80))=0</formula>
    </cfRule>
  </conditionalFormatting>
  <conditionalFormatting sqref="J77:P77">
    <cfRule type="containsBlanks" dxfId="2360" priority="43" stopIfTrue="1">
      <formula>LEN(TRIM(J77))=0</formula>
    </cfRule>
    <cfRule type="cellIs" dxfId="2359" priority="44" stopIfTrue="1" operator="between">
      <formula>80.1</formula>
      <formula>100</formula>
    </cfRule>
    <cfRule type="cellIs" dxfId="2358" priority="45" stopIfTrue="1" operator="between">
      <formula>35.1</formula>
      <formula>80</formula>
    </cfRule>
    <cfRule type="cellIs" dxfId="2357" priority="46" stopIfTrue="1" operator="between">
      <formula>14.1</formula>
      <formula>35</formula>
    </cfRule>
    <cfRule type="cellIs" dxfId="2356" priority="47" stopIfTrue="1" operator="between">
      <formula>5.1</formula>
      <formula>14</formula>
    </cfRule>
    <cfRule type="cellIs" dxfId="2355" priority="48" stopIfTrue="1" operator="between">
      <formula>0</formula>
      <formula>5</formula>
    </cfRule>
    <cfRule type="containsBlanks" dxfId="2354" priority="49" stopIfTrue="1">
      <formula>LEN(TRIM(J77))=0</formula>
    </cfRule>
  </conditionalFormatting>
  <conditionalFormatting sqref="E77:I77">
    <cfRule type="containsBlanks" dxfId="2353" priority="36" stopIfTrue="1">
      <formula>LEN(TRIM(E77))=0</formula>
    </cfRule>
    <cfRule type="cellIs" dxfId="2352" priority="37" stopIfTrue="1" operator="between">
      <formula>80.1</formula>
      <formula>100</formula>
    </cfRule>
    <cfRule type="cellIs" dxfId="2351" priority="38" stopIfTrue="1" operator="between">
      <formula>35.1</formula>
      <formula>80</formula>
    </cfRule>
    <cfRule type="cellIs" dxfId="2350" priority="39" stopIfTrue="1" operator="between">
      <formula>14.1</formula>
      <formula>35</formula>
    </cfRule>
    <cfRule type="cellIs" dxfId="2349" priority="40" stopIfTrue="1" operator="between">
      <formula>5.1</formula>
      <formula>14</formula>
    </cfRule>
    <cfRule type="cellIs" dxfId="2348" priority="41" stopIfTrue="1" operator="between">
      <formula>0</formula>
      <formula>5</formula>
    </cfRule>
    <cfRule type="containsBlanks" dxfId="2347" priority="42" stopIfTrue="1">
      <formula>LEN(TRIM(E77))=0</formula>
    </cfRule>
  </conditionalFormatting>
  <conditionalFormatting sqref="H73:P73">
    <cfRule type="containsBlanks" dxfId="2346" priority="29" stopIfTrue="1">
      <formula>LEN(TRIM(H73))=0</formula>
    </cfRule>
    <cfRule type="cellIs" dxfId="2345" priority="30" stopIfTrue="1" operator="between">
      <formula>80.1</formula>
      <formula>100</formula>
    </cfRule>
    <cfRule type="cellIs" dxfId="2344" priority="31" stopIfTrue="1" operator="between">
      <formula>35.1</formula>
      <formula>80</formula>
    </cfRule>
    <cfRule type="cellIs" dxfId="2343" priority="32" stopIfTrue="1" operator="between">
      <formula>14.1</formula>
      <formula>35</formula>
    </cfRule>
    <cfRule type="cellIs" dxfId="2342" priority="33" stopIfTrue="1" operator="between">
      <formula>5.1</formula>
      <formula>14</formula>
    </cfRule>
    <cfRule type="cellIs" dxfId="2341" priority="34" stopIfTrue="1" operator="between">
      <formula>0</formula>
      <formula>5</formula>
    </cfRule>
    <cfRule type="containsBlanks" dxfId="2340" priority="35" stopIfTrue="1">
      <formula>LEN(TRIM(H73))=0</formula>
    </cfRule>
  </conditionalFormatting>
  <conditionalFormatting sqref="E73:G73">
    <cfRule type="containsBlanks" dxfId="2339" priority="22" stopIfTrue="1">
      <formula>LEN(TRIM(E73))=0</formula>
    </cfRule>
    <cfRule type="cellIs" dxfId="2338" priority="23" stopIfTrue="1" operator="between">
      <formula>80.1</formula>
      <formula>100</formula>
    </cfRule>
    <cfRule type="cellIs" dxfId="2337" priority="24" stopIfTrue="1" operator="between">
      <formula>35.1</formula>
      <formula>80</formula>
    </cfRule>
    <cfRule type="cellIs" dxfId="2336" priority="25" stopIfTrue="1" operator="between">
      <formula>14.1</formula>
      <formula>35</formula>
    </cfRule>
    <cfRule type="cellIs" dxfId="2335" priority="26" stopIfTrue="1" operator="between">
      <formula>5.1</formula>
      <formula>14</formula>
    </cfRule>
    <cfRule type="cellIs" dxfId="2334" priority="27" stopIfTrue="1" operator="between">
      <formula>0</formula>
      <formula>5</formula>
    </cfRule>
    <cfRule type="containsBlanks" dxfId="2333" priority="28" stopIfTrue="1">
      <formula>LEN(TRIM(E73))=0</formula>
    </cfRule>
  </conditionalFormatting>
  <conditionalFormatting sqref="E68:P68">
    <cfRule type="containsBlanks" dxfId="2332" priority="15" stopIfTrue="1">
      <formula>LEN(TRIM(E68))=0</formula>
    </cfRule>
    <cfRule type="cellIs" dxfId="2331" priority="16" stopIfTrue="1" operator="between">
      <formula>80.1</formula>
      <formula>100</formula>
    </cfRule>
    <cfRule type="cellIs" dxfId="2330" priority="17" stopIfTrue="1" operator="between">
      <formula>35.1</formula>
      <formula>80</formula>
    </cfRule>
    <cfRule type="cellIs" dxfId="2329" priority="18" stopIfTrue="1" operator="between">
      <formula>14.1</formula>
      <formula>35</formula>
    </cfRule>
    <cfRule type="cellIs" dxfId="2328" priority="19" stopIfTrue="1" operator="between">
      <formula>5.1</formula>
      <formula>14</formula>
    </cfRule>
    <cfRule type="cellIs" dxfId="2327" priority="20" stopIfTrue="1" operator="between">
      <formula>0</formula>
      <formula>5</formula>
    </cfRule>
    <cfRule type="containsBlanks" dxfId="2326" priority="21" stopIfTrue="1">
      <formula>LEN(TRIM(E68))=0</formula>
    </cfRule>
  </conditionalFormatting>
  <conditionalFormatting sqref="E67:P67">
    <cfRule type="containsBlanks" dxfId="2325" priority="8" stopIfTrue="1">
      <formula>LEN(TRIM(E67))=0</formula>
    </cfRule>
    <cfRule type="cellIs" dxfId="2324" priority="9" stopIfTrue="1" operator="between">
      <formula>80.1</formula>
      <formula>100</formula>
    </cfRule>
    <cfRule type="cellIs" dxfId="2323" priority="10" stopIfTrue="1" operator="between">
      <formula>35.1</formula>
      <formula>80</formula>
    </cfRule>
    <cfRule type="cellIs" dxfId="2322" priority="11" stopIfTrue="1" operator="between">
      <formula>14.1</formula>
      <formula>35</formula>
    </cfRule>
    <cfRule type="cellIs" dxfId="2321" priority="12" stopIfTrue="1" operator="between">
      <formula>5.1</formula>
      <formula>14</formula>
    </cfRule>
    <cfRule type="cellIs" dxfId="2320" priority="13" stopIfTrue="1" operator="between">
      <formula>0</formula>
      <formula>5</formula>
    </cfRule>
    <cfRule type="containsBlanks" dxfId="2319" priority="14" stopIfTrue="1">
      <formula>LEN(TRIM(E67))=0</formula>
    </cfRule>
  </conditionalFormatting>
  <conditionalFormatting sqref="E83:P83">
    <cfRule type="containsBlanks" dxfId="2318" priority="1" stopIfTrue="1">
      <formula>LEN(TRIM(E83))=0</formula>
    </cfRule>
    <cfRule type="cellIs" dxfId="2317" priority="2" stopIfTrue="1" operator="between">
      <formula>80.1</formula>
      <formula>100</formula>
    </cfRule>
    <cfRule type="cellIs" dxfId="2316" priority="3" stopIfTrue="1" operator="between">
      <formula>35.1</formula>
      <formula>80</formula>
    </cfRule>
    <cfRule type="cellIs" dxfId="2315" priority="4" stopIfTrue="1" operator="between">
      <formula>14.1</formula>
      <formula>35</formula>
    </cfRule>
    <cfRule type="cellIs" dxfId="2314" priority="5" stopIfTrue="1" operator="between">
      <formula>5.1</formula>
      <formula>14</formula>
    </cfRule>
    <cfRule type="cellIs" dxfId="2313" priority="6" stopIfTrue="1" operator="between">
      <formula>0</formula>
      <formula>5</formula>
    </cfRule>
    <cfRule type="containsBlanks" dxfId="2312" priority="7" stopIfTrue="1">
      <formula>LEN(TRIM(E83))=0</formula>
    </cfRule>
  </conditionalFormatting>
  <printOptions horizontalCentered="1"/>
  <pageMargins left="0.28999999999999998" right="0.2" top="0.6692913385826772" bottom="0.9055118110236221" header="0.43" footer="0.59055118110236227"/>
  <pageSetup paperSize="14" scale="75" orientation="landscape" r:id="rId5"/>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drawing r:id="rId6"/>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W712"/>
  <sheetViews>
    <sheetView zoomScale="70" zoomScaleNormal="70" workbookViewId="0">
      <pane xSplit="3" ySplit="11" topLeftCell="D12" activePane="bottomRight" state="frozenSplit"/>
      <selection pane="topRight" activeCell="D1" sqref="D1"/>
      <selection pane="bottomLeft" activeCell="A12" sqref="A12"/>
      <selection pane="bottomRight" activeCell="A12" sqref="A12"/>
    </sheetView>
  </sheetViews>
  <sheetFormatPr baseColWidth="10" defaultColWidth="0" defaultRowHeight="0" customHeight="1" zeroHeight="1"/>
  <cols>
    <col min="1" max="1" width="35.85546875" style="88" customWidth="1"/>
    <col min="2" max="2" width="40.28515625" style="98" customWidth="1"/>
    <col min="3" max="3" width="60" style="98" customWidth="1"/>
    <col min="4" max="4" width="21.85546875" style="88" customWidth="1"/>
    <col min="5" max="18" width="10.7109375" style="92" customWidth="1"/>
    <col min="19" max="19" width="42.28515625" style="92" bestFit="1" customWidth="1"/>
    <col min="20" max="20" width="9.85546875" style="92" hidden="1" customWidth="1"/>
    <col min="21" max="16384" width="11.42578125" style="92" hidden="1"/>
  </cols>
  <sheetData>
    <row r="1" spans="1:23" s="4" customFormat="1" ht="18" customHeight="1">
      <c r="A1" s="88"/>
      <c r="B1" s="610" t="s">
        <v>248</v>
      </c>
      <c r="C1" s="610"/>
      <c r="D1" s="610"/>
      <c r="E1" s="69"/>
      <c r="F1" s="69"/>
      <c r="G1" s="69"/>
      <c r="H1" s="69"/>
      <c r="I1" s="69"/>
      <c r="J1" s="69"/>
      <c r="K1" s="69"/>
      <c r="L1" s="69"/>
      <c r="M1" s="69"/>
      <c r="N1" s="69"/>
      <c r="O1" s="69"/>
      <c r="P1" s="69"/>
      <c r="Q1" s="69"/>
      <c r="R1" s="70"/>
      <c r="S1" s="26" t="s">
        <v>464</v>
      </c>
      <c r="T1" s="3"/>
      <c r="V1" s="5"/>
      <c r="W1" s="5"/>
    </row>
    <row r="2" spans="1:23" s="6" customFormat="1" ht="18" customHeight="1">
      <c r="A2" s="88"/>
      <c r="B2" s="610" t="s">
        <v>3977</v>
      </c>
      <c r="C2" s="610"/>
      <c r="D2" s="610"/>
      <c r="E2" s="68"/>
      <c r="F2" s="68"/>
      <c r="G2" s="68"/>
      <c r="H2" s="68"/>
      <c r="I2" s="68"/>
      <c r="J2" s="68"/>
      <c r="K2" s="68"/>
      <c r="L2" s="68"/>
      <c r="M2" s="68"/>
      <c r="N2" s="68"/>
      <c r="O2" s="68"/>
      <c r="P2" s="68"/>
      <c r="Q2" s="68"/>
      <c r="R2" s="71"/>
      <c r="S2" s="27" t="s">
        <v>249</v>
      </c>
      <c r="T2" s="3"/>
      <c r="V2" s="5"/>
      <c r="W2" s="5"/>
    </row>
    <row r="3" spans="1:23" s="4" customFormat="1" ht="18" customHeight="1">
      <c r="A3" s="88"/>
      <c r="B3" s="625" t="s">
        <v>3978</v>
      </c>
      <c r="C3" s="625"/>
      <c r="D3" s="625"/>
      <c r="E3" s="51"/>
      <c r="F3" s="51"/>
      <c r="G3" s="51"/>
      <c r="H3" s="51"/>
      <c r="I3" s="51"/>
      <c r="J3" s="51"/>
      <c r="K3" s="51"/>
      <c r="L3" s="51"/>
      <c r="M3" s="51"/>
      <c r="N3" s="51"/>
      <c r="O3" s="51"/>
      <c r="P3" s="51"/>
      <c r="Q3" s="51"/>
      <c r="R3" s="72"/>
      <c r="S3" s="27" t="s">
        <v>465</v>
      </c>
      <c r="T3" s="3"/>
      <c r="V3" s="5"/>
      <c r="W3" s="5"/>
    </row>
    <row r="4" spans="1:23" s="4" customFormat="1" ht="18" customHeight="1">
      <c r="A4" s="88"/>
      <c r="B4" s="47" t="s">
        <v>3642</v>
      </c>
      <c r="C4" s="51"/>
      <c r="D4" s="51"/>
      <c r="E4"/>
      <c r="F4"/>
      <c r="G4"/>
      <c r="H4"/>
      <c r="I4"/>
      <c r="J4"/>
      <c r="K4"/>
      <c r="L4"/>
      <c r="M4"/>
      <c r="N4"/>
      <c r="O4"/>
      <c r="P4"/>
      <c r="Q4"/>
      <c r="R4" s="25"/>
      <c r="S4" s="27" t="s">
        <v>250</v>
      </c>
      <c r="T4" s="3"/>
      <c r="V4" s="5"/>
      <c r="W4" s="5"/>
    </row>
    <row r="5" spans="1:23" s="21" customFormat="1" ht="18" customHeight="1">
      <c r="A5" s="89"/>
      <c r="B5" s="632" t="s">
        <v>4115</v>
      </c>
      <c r="C5" s="632"/>
      <c r="D5" s="51"/>
      <c r="E5" s="624" t="s">
        <v>245</v>
      </c>
      <c r="F5" s="624"/>
      <c r="G5" s="624"/>
      <c r="H5" s="640" t="s">
        <v>252</v>
      </c>
      <c r="I5" s="640"/>
      <c r="J5" s="640"/>
      <c r="K5" s="631" t="s">
        <v>463</v>
      </c>
      <c r="L5" s="631"/>
      <c r="M5" s="631"/>
      <c r="N5" s="623" t="s">
        <v>395</v>
      </c>
      <c r="O5" s="623"/>
      <c r="P5" s="623"/>
      <c r="Q5" s="617" t="s">
        <v>253</v>
      </c>
      <c r="R5" s="617"/>
      <c r="S5" s="618" t="s">
        <v>255</v>
      </c>
    </row>
    <row r="6" spans="1:23" s="21" customFormat="1" ht="16.5" customHeight="1">
      <c r="A6" s="89"/>
      <c r="B6" s="632"/>
      <c r="C6" s="632"/>
      <c r="D6" s="228" t="s">
        <v>254</v>
      </c>
      <c r="E6" s="624"/>
      <c r="F6" s="624"/>
      <c r="G6" s="624"/>
      <c r="H6" s="640"/>
      <c r="I6" s="640"/>
      <c r="J6" s="640"/>
      <c r="K6" s="631"/>
      <c r="L6" s="631"/>
      <c r="M6" s="631"/>
      <c r="N6" s="623"/>
      <c r="O6" s="623"/>
      <c r="P6" s="623"/>
      <c r="Q6" s="617"/>
      <c r="R6" s="617"/>
      <c r="S6" s="618"/>
    </row>
    <row r="7" spans="1:23" s="94" customFormat="1" ht="9.75" customHeight="1">
      <c r="A7" s="648"/>
      <c r="B7" s="648"/>
      <c r="C7" s="99"/>
      <c r="D7" s="86"/>
      <c r="E7" s="90"/>
      <c r="F7" s="90"/>
      <c r="G7" s="90"/>
      <c r="H7" s="90"/>
      <c r="I7" s="90"/>
      <c r="J7" s="90"/>
      <c r="K7" s="90"/>
      <c r="L7" s="90"/>
      <c r="M7" s="90"/>
      <c r="N7" s="90"/>
      <c r="O7" s="90"/>
      <c r="P7" s="90"/>
      <c r="Q7" s="90"/>
      <c r="R7" s="90"/>
      <c r="S7" s="95"/>
    </row>
    <row r="8" spans="1:23" s="94" customFormat="1" ht="5.25" customHeight="1">
      <c r="A8" s="647"/>
      <c r="B8" s="647"/>
      <c r="C8" s="99"/>
      <c r="D8" s="86"/>
      <c r="E8" s="90"/>
      <c r="F8" s="90"/>
      <c r="G8" s="90"/>
      <c r="H8" s="90"/>
      <c r="I8" s="90"/>
      <c r="J8" s="90"/>
      <c r="K8" s="90"/>
      <c r="L8" s="90"/>
      <c r="M8" s="90"/>
      <c r="N8" s="90"/>
      <c r="O8" s="90"/>
      <c r="P8" s="90"/>
      <c r="Q8" s="90"/>
      <c r="R8" s="90"/>
      <c r="S8" s="95"/>
    </row>
    <row r="9" spans="1:23" s="94" customFormat="1" ht="19.5" customHeight="1">
      <c r="A9" s="299" t="s">
        <v>4000</v>
      </c>
      <c r="B9" s="82"/>
      <c r="C9" s="100"/>
      <c r="D9" s="87"/>
      <c r="E9" s="78"/>
      <c r="F9" s="78"/>
      <c r="G9" s="78"/>
      <c r="H9" s="78"/>
      <c r="I9" s="78"/>
      <c r="J9" s="78"/>
      <c r="K9" s="78"/>
      <c r="L9" s="78"/>
      <c r="M9" s="78"/>
      <c r="N9" s="78"/>
      <c r="O9" s="78"/>
      <c r="P9" s="78"/>
      <c r="Q9" s="78"/>
      <c r="R9" s="78"/>
      <c r="S9" s="83"/>
    </row>
    <row r="10" spans="1:23" ht="18" customHeight="1">
      <c r="A10" s="613" t="s">
        <v>37</v>
      </c>
      <c r="B10" s="611" t="s">
        <v>38</v>
      </c>
      <c r="C10" s="611" t="s">
        <v>251</v>
      </c>
      <c r="D10" s="638" t="s">
        <v>392</v>
      </c>
      <c r="E10" s="620" t="s">
        <v>33</v>
      </c>
      <c r="F10" s="620"/>
      <c r="G10" s="620"/>
      <c r="H10" s="620"/>
      <c r="I10" s="620"/>
      <c r="J10" s="620"/>
      <c r="K10" s="620"/>
      <c r="L10" s="620"/>
      <c r="M10" s="620"/>
      <c r="N10" s="620"/>
      <c r="O10" s="620"/>
      <c r="P10" s="620"/>
      <c r="Q10" s="616" t="s">
        <v>34</v>
      </c>
      <c r="R10" s="616" t="s">
        <v>36</v>
      </c>
      <c r="S10" s="611" t="s">
        <v>35</v>
      </c>
      <c r="T10" s="91"/>
    </row>
    <row r="11" spans="1:23" ht="24" customHeight="1">
      <c r="A11" s="641"/>
      <c r="B11" s="638"/>
      <c r="C11" s="638"/>
      <c r="D11" s="639"/>
      <c r="E11" s="177" t="s">
        <v>21</v>
      </c>
      <c r="F11" s="177" t="s">
        <v>22</v>
      </c>
      <c r="G11" s="177" t="s">
        <v>23</v>
      </c>
      <c r="H11" s="177" t="s">
        <v>24</v>
      </c>
      <c r="I11" s="177" t="s">
        <v>25</v>
      </c>
      <c r="J11" s="177" t="s">
        <v>26</v>
      </c>
      <c r="K11" s="177" t="s">
        <v>27</v>
      </c>
      <c r="L11" s="177" t="s">
        <v>28</v>
      </c>
      <c r="M11" s="177" t="s">
        <v>29</v>
      </c>
      <c r="N11" s="177" t="s">
        <v>30</v>
      </c>
      <c r="O11" s="177" t="s">
        <v>31</v>
      </c>
      <c r="P11" s="177" t="s">
        <v>32</v>
      </c>
      <c r="Q11" s="645"/>
      <c r="R11" s="644"/>
      <c r="S11" s="645"/>
      <c r="T11" s="91"/>
    </row>
    <row r="12" spans="1:23" s="96" customFormat="1" ht="32.1" customHeight="1">
      <c r="A12" s="437" t="s">
        <v>200</v>
      </c>
      <c r="B12" s="455" t="s">
        <v>414</v>
      </c>
      <c r="C12" s="522" t="s">
        <v>466</v>
      </c>
      <c r="D12" s="233">
        <v>25</v>
      </c>
      <c r="E12" s="34">
        <v>97.35</v>
      </c>
      <c r="F12" s="34"/>
      <c r="G12" s="34"/>
      <c r="H12" s="34"/>
      <c r="I12" s="34"/>
      <c r="J12" s="34"/>
      <c r="K12" s="34"/>
      <c r="L12" s="34"/>
      <c r="M12" s="34"/>
      <c r="N12" s="34"/>
      <c r="O12" s="34">
        <v>97.35</v>
      </c>
      <c r="P12" s="34"/>
      <c r="Q12" s="33">
        <f t="shared" ref="Q12:Q76" si="0">AVERAGE(E12:P12)</f>
        <v>97.35</v>
      </c>
      <c r="R12" s="242" t="str">
        <f t="shared" ref="R12:R76" si="1">IF(Q12&lt;5,"SI","NO")</f>
        <v>NO</v>
      </c>
      <c r="S12" s="243" t="str">
        <f t="shared" ref="S12:S41" si="2">IF(Q12&lt;=5,"Sin Riesgo",IF(Q12 &lt;=14,"Bajo",IF(Q12&lt;=35,"Medio",IF(Q12&lt;=80,"Alto","Inviable Sanitariamente"))))</f>
        <v>Inviable Sanitariamente</v>
      </c>
    </row>
    <row r="13" spans="1:23" s="96" customFormat="1" ht="32.1" customHeight="1">
      <c r="A13" s="437" t="s">
        <v>200</v>
      </c>
      <c r="B13" s="455" t="s">
        <v>467</v>
      </c>
      <c r="C13" s="522" t="s">
        <v>468</v>
      </c>
      <c r="D13" s="233">
        <v>37</v>
      </c>
      <c r="E13" s="34"/>
      <c r="F13" s="34"/>
      <c r="G13" s="34"/>
      <c r="H13" s="34"/>
      <c r="I13" s="34">
        <v>96.8</v>
      </c>
      <c r="J13" s="34"/>
      <c r="K13" s="34"/>
      <c r="L13" s="34"/>
      <c r="M13" s="34"/>
      <c r="N13" s="34"/>
      <c r="O13" s="34"/>
      <c r="P13" s="34"/>
      <c r="Q13" s="33">
        <f t="shared" si="0"/>
        <v>96.8</v>
      </c>
      <c r="R13" s="242" t="str">
        <f t="shared" si="1"/>
        <v>NO</v>
      </c>
      <c r="S13" s="243" t="str">
        <f t="shared" si="2"/>
        <v>Inviable Sanitariamente</v>
      </c>
    </row>
    <row r="14" spans="1:23" s="96" customFormat="1" ht="32.1" customHeight="1">
      <c r="A14" s="437" t="s">
        <v>200</v>
      </c>
      <c r="B14" s="455" t="s">
        <v>0</v>
      </c>
      <c r="C14" s="522" t="s">
        <v>362</v>
      </c>
      <c r="D14" s="233">
        <v>50</v>
      </c>
      <c r="E14" s="34"/>
      <c r="F14" s="34"/>
      <c r="G14" s="34"/>
      <c r="H14" s="34"/>
      <c r="I14" s="34">
        <v>96.8</v>
      </c>
      <c r="J14" s="34"/>
      <c r="K14" s="34"/>
      <c r="L14" s="34"/>
      <c r="M14" s="34"/>
      <c r="N14" s="34"/>
      <c r="O14" s="34"/>
      <c r="P14" s="34"/>
      <c r="Q14" s="33">
        <f t="shared" si="0"/>
        <v>96.8</v>
      </c>
      <c r="R14" s="242" t="str">
        <f t="shared" si="1"/>
        <v>NO</v>
      </c>
      <c r="S14" s="243" t="str">
        <f t="shared" si="2"/>
        <v>Inviable Sanitariamente</v>
      </c>
    </row>
    <row r="15" spans="1:23" s="96" customFormat="1" ht="32.1" customHeight="1">
      <c r="A15" s="437" t="s">
        <v>200</v>
      </c>
      <c r="B15" s="455" t="s">
        <v>2</v>
      </c>
      <c r="C15" s="522" t="s">
        <v>356</v>
      </c>
      <c r="D15" s="233">
        <v>27</v>
      </c>
      <c r="E15" s="34"/>
      <c r="F15" s="34"/>
      <c r="G15" s="34"/>
      <c r="H15" s="34"/>
      <c r="I15" s="34"/>
      <c r="J15" s="34"/>
      <c r="K15" s="34"/>
      <c r="L15" s="34"/>
      <c r="M15" s="34">
        <v>97.35</v>
      </c>
      <c r="N15" s="34"/>
      <c r="O15" s="34"/>
      <c r="P15" s="34"/>
      <c r="Q15" s="33">
        <f t="shared" si="0"/>
        <v>97.35</v>
      </c>
      <c r="R15" s="242" t="str">
        <f t="shared" si="1"/>
        <v>NO</v>
      </c>
      <c r="S15" s="243" t="str">
        <f t="shared" si="2"/>
        <v>Inviable Sanitariamente</v>
      </c>
    </row>
    <row r="16" spans="1:23" s="96" customFormat="1" ht="32.1" customHeight="1">
      <c r="A16" s="437" t="s">
        <v>200</v>
      </c>
      <c r="B16" s="455" t="s">
        <v>405</v>
      </c>
      <c r="C16" s="522" t="s">
        <v>364</v>
      </c>
      <c r="D16" s="233">
        <v>45</v>
      </c>
      <c r="E16" s="34"/>
      <c r="F16" s="34"/>
      <c r="G16" s="34"/>
      <c r="H16" s="34"/>
      <c r="I16" s="34"/>
      <c r="J16" s="34">
        <v>64.5</v>
      </c>
      <c r="K16" s="34"/>
      <c r="L16" s="34"/>
      <c r="M16" s="34"/>
      <c r="N16" s="34"/>
      <c r="O16" s="34"/>
      <c r="P16" s="34"/>
      <c r="Q16" s="33">
        <f t="shared" si="0"/>
        <v>64.5</v>
      </c>
      <c r="R16" s="242" t="str">
        <f t="shared" si="1"/>
        <v>NO</v>
      </c>
      <c r="S16" s="243" t="str">
        <f>IF(Q16&lt;5,"Sin Riesgo",IF(Q16 &lt;=14,"Bajo",IF(Q16&lt;=35,"Medio",IF(Q16&lt;=80,"Alto","Inviable Sanitariamente"))))</f>
        <v>Alto</v>
      </c>
    </row>
    <row r="17" spans="1:19" s="96" customFormat="1" ht="32.1" customHeight="1">
      <c r="A17" s="437" t="s">
        <v>200</v>
      </c>
      <c r="B17" s="455" t="s">
        <v>406</v>
      </c>
      <c r="C17" s="522" t="s">
        <v>365</v>
      </c>
      <c r="D17" s="233">
        <v>54</v>
      </c>
      <c r="E17" s="34"/>
      <c r="F17" s="34"/>
      <c r="G17" s="34"/>
      <c r="H17" s="34"/>
      <c r="I17" s="34"/>
      <c r="J17" s="34"/>
      <c r="K17" s="34"/>
      <c r="L17" s="34"/>
      <c r="M17" s="34"/>
      <c r="N17" s="34"/>
      <c r="O17" s="34"/>
      <c r="P17" s="34"/>
      <c r="Q17" s="33"/>
      <c r="R17" s="242"/>
      <c r="S17" s="243"/>
    </row>
    <row r="18" spans="1:19" s="96" customFormat="1" ht="32.1" customHeight="1">
      <c r="A18" s="437" t="s">
        <v>200</v>
      </c>
      <c r="B18" s="455" t="s">
        <v>231</v>
      </c>
      <c r="C18" s="522" t="s">
        <v>469</v>
      </c>
      <c r="D18" s="233">
        <v>26</v>
      </c>
      <c r="E18" s="34"/>
      <c r="F18" s="34"/>
      <c r="G18" s="34"/>
      <c r="H18" s="34"/>
      <c r="I18" s="34"/>
      <c r="J18" s="34"/>
      <c r="K18" s="34">
        <v>97.35</v>
      </c>
      <c r="L18" s="34"/>
      <c r="M18" s="34"/>
      <c r="N18" s="34"/>
      <c r="O18" s="34"/>
      <c r="P18" s="34"/>
      <c r="Q18" s="33">
        <f t="shared" si="0"/>
        <v>97.35</v>
      </c>
      <c r="R18" s="242" t="str">
        <f t="shared" si="1"/>
        <v>NO</v>
      </c>
      <c r="S18" s="243" t="str">
        <f t="shared" si="2"/>
        <v>Inviable Sanitariamente</v>
      </c>
    </row>
    <row r="19" spans="1:19" s="96" customFormat="1" ht="32.1" customHeight="1">
      <c r="A19" s="437" t="s">
        <v>200</v>
      </c>
      <c r="B19" s="455" t="s">
        <v>45</v>
      </c>
      <c r="C19" s="522" t="s">
        <v>367</v>
      </c>
      <c r="D19" s="233">
        <v>46</v>
      </c>
      <c r="E19" s="34"/>
      <c r="F19" s="34"/>
      <c r="G19" s="34"/>
      <c r="H19" s="34"/>
      <c r="I19" s="34"/>
      <c r="J19" s="34"/>
      <c r="K19" s="34"/>
      <c r="L19" s="34"/>
      <c r="M19" s="34">
        <v>97.35</v>
      </c>
      <c r="N19" s="34"/>
      <c r="O19" s="34"/>
      <c r="P19" s="34"/>
      <c r="Q19" s="33">
        <f t="shared" si="0"/>
        <v>97.35</v>
      </c>
      <c r="R19" s="242" t="str">
        <f t="shared" si="1"/>
        <v>NO</v>
      </c>
      <c r="S19" s="243" t="str">
        <f t="shared" si="2"/>
        <v>Inviable Sanitariamente</v>
      </c>
    </row>
    <row r="20" spans="1:19" s="96" customFormat="1" ht="32.1" customHeight="1">
      <c r="A20" s="437" t="s">
        <v>200</v>
      </c>
      <c r="B20" s="455" t="s">
        <v>470</v>
      </c>
      <c r="C20" s="522" t="s">
        <v>368</v>
      </c>
      <c r="D20" s="233">
        <v>110</v>
      </c>
      <c r="E20" s="34"/>
      <c r="F20" s="34"/>
      <c r="G20" s="34"/>
      <c r="H20" s="34"/>
      <c r="I20" s="34"/>
      <c r="J20" s="34"/>
      <c r="K20" s="34"/>
      <c r="L20" s="34"/>
      <c r="M20" s="34"/>
      <c r="N20" s="34"/>
      <c r="O20" s="34">
        <v>97.35</v>
      </c>
      <c r="P20" s="34"/>
      <c r="Q20" s="33">
        <f t="shared" si="0"/>
        <v>97.35</v>
      </c>
      <c r="R20" s="242" t="str">
        <f t="shared" si="1"/>
        <v>NO</v>
      </c>
      <c r="S20" s="243" t="str">
        <f t="shared" si="2"/>
        <v>Inviable Sanitariamente</v>
      </c>
    </row>
    <row r="21" spans="1:19" s="96" customFormat="1" ht="32.1" customHeight="1">
      <c r="A21" s="437" t="s">
        <v>200</v>
      </c>
      <c r="B21" s="455" t="s">
        <v>407</v>
      </c>
      <c r="C21" s="522" t="s">
        <v>369</v>
      </c>
      <c r="D21" s="233">
        <v>57</v>
      </c>
      <c r="E21" s="34"/>
      <c r="F21" s="34"/>
      <c r="G21" s="34"/>
      <c r="H21" s="34"/>
      <c r="I21" s="34"/>
      <c r="J21" s="34"/>
      <c r="K21" s="34"/>
      <c r="L21" s="34"/>
      <c r="M21" s="34"/>
      <c r="N21" s="34"/>
      <c r="O21" s="34">
        <v>97.35</v>
      </c>
      <c r="P21" s="34"/>
      <c r="Q21" s="33">
        <f t="shared" si="0"/>
        <v>97.35</v>
      </c>
      <c r="R21" s="242" t="str">
        <f t="shared" si="1"/>
        <v>NO</v>
      </c>
      <c r="S21" s="243" t="str">
        <f t="shared" si="2"/>
        <v>Inviable Sanitariamente</v>
      </c>
    </row>
    <row r="22" spans="1:19" s="96" customFormat="1" ht="32.1" customHeight="1">
      <c r="A22" s="437" t="s">
        <v>200</v>
      </c>
      <c r="B22" s="455" t="s">
        <v>471</v>
      </c>
      <c r="C22" s="522" t="s">
        <v>472</v>
      </c>
      <c r="D22" s="233">
        <v>60</v>
      </c>
      <c r="E22" s="34"/>
      <c r="F22" s="34"/>
      <c r="G22" s="34"/>
      <c r="H22" s="34"/>
      <c r="I22" s="34">
        <v>100</v>
      </c>
      <c r="J22" s="34"/>
      <c r="K22" s="34"/>
      <c r="L22" s="34"/>
      <c r="M22" s="34"/>
      <c r="N22" s="34"/>
      <c r="O22" s="34"/>
      <c r="P22" s="34"/>
      <c r="Q22" s="33">
        <f t="shared" si="0"/>
        <v>100</v>
      </c>
      <c r="R22" s="242" t="str">
        <f t="shared" si="1"/>
        <v>NO</v>
      </c>
      <c r="S22" s="243" t="str">
        <f t="shared" si="2"/>
        <v>Inviable Sanitariamente</v>
      </c>
    </row>
    <row r="23" spans="1:19" s="96" customFormat="1" ht="32.1" customHeight="1">
      <c r="A23" s="437" t="s">
        <v>200</v>
      </c>
      <c r="B23" s="455" t="s">
        <v>473</v>
      </c>
      <c r="C23" s="522" t="s">
        <v>379</v>
      </c>
      <c r="D23" s="233">
        <v>23</v>
      </c>
      <c r="E23" s="34"/>
      <c r="F23" s="34"/>
      <c r="G23" s="34"/>
      <c r="H23" s="34"/>
      <c r="I23" s="34">
        <v>97.35</v>
      </c>
      <c r="J23" s="34"/>
      <c r="K23" s="34"/>
      <c r="L23" s="34"/>
      <c r="M23" s="34">
        <v>97.35</v>
      </c>
      <c r="N23" s="34"/>
      <c r="O23" s="34"/>
      <c r="P23" s="34"/>
      <c r="Q23" s="33">
        <f t="shared" si="0"/>
        <v>97.35</v>
      </c>
      <c r="R23" s="242" t="str">
        <f t="shared" si="1"/>
        <v>NO</v>
      </c>
      <c r="S23" s="243" t="str">
        <f t="shared" si="2"/>
        <v>Inviable Sanitariamente</v>
      </c>
    </row>
    <row r="24" spans="1:19" s="96" customFormat="1" ht="32.1" customHeight="1">
      <c r="A24" s="437" t="s">
        <v>200</v>
      </c>
      <c r="B24" s="455" t="s">
        <v>474</v>
      </c>
      <c r="C24" s="522" t="s">
        <v>366</v>
      </c>
      <c r="D24" s="233">
        <v>25</v>
      </c>
      <c r="E24" s="34"/>
      <c r="F24" s="34"/>
      <c r="G24" s="34"/>
      <c r="H24" s="34"/>
      <c r="I24" s="34"/>
      <c r="J24" s="34"/>
      <c r="K24" s="34"/>
      <c r="L24" s="34"/>
      <c r="M24" s="34"/>
      <c r="N24" s="34"/>
      <c r="O24" s="34"/>
      <c r="P24" s="34"/>
      <c r="Q24" s="33"/>
      <c r="R24" s="242"/>
      <c r="S24" s="243"/>
    </row>
    <row r="25" spans="1:19" s="96" customFormat="1" ht="32.1" customHeight="1">
      <c r="A25" s="439" t="s">
        <v>200</v>
      </c>
      <c r="B25" s="466" t="s">
        <v>6</v>
      </c>
      <c r="C25" s="521" t="s">
        <v>370</v>
      </c>
      <c r="D25" s="233">
        <v>44</v>
      </c>
      <c r="E25" s="34"/>
      <c r="F25" s="34"/>
      <c r="G25" s="34"/>
      <c r="H25" s="34"/>
      <c r="I25" s="34"/>
      <c r="J25" s="34"/>
      <c r="K25" s="34">
        <v>32.299999999999997</v>
      </c>
      <c r="L25" s="34"/>
      <c r="M25" s="34"/>
      <c r="N25" s="34"/>
      <c r="O25" s="34"/>
      <c r="P25" s="34"/>
      <c r="Q25" s="33">
        <f t="shared" si="0"/>
        <v>32.299999999999997</v>
      </c>
      <c r="R25" s="242" t="str">
        <f t="shared" si="1"/>
        <v>NO</v>
      </c>
      <c r="S25" s="243" t="str">
        <f t="shared" si="2"/>
        <v>Medio</v>
      </c>
    </row>
    <row r="26" spans="1:19" s="96" customFormat="1" ht="32.1" customHeight="1">
      <c r="A26" s="439" t="s">
        <v>200</v>
      </c>
      <c r="B26" s="466" t="s">
        <v>475</v>
      </c>
      <c r="C26" s="521" t="s">
        <v>371</v>
      </c>
      <c r="D26" s="233">
        <v>17</v>
      </c>
      <c r="E26" s="34"/>
      <c r="F26" s="34"/>
      <c r="G26" s="34"/>
      <c r="H26" s="34"/>
      <c r="I26" s="34"/>
      <c r="J26" s="34">
        <v>32.299999999999997</v>
      </c>
      <c r="K26" s="34"/>
      <c r="L26" s="34"/>
      <c r="M26" s="34"/>
      <c r="N26" s="34"/>
      <c r="O26" s="34"/>
      <c r="P26" s="34"/>
      <c r="Q26" s="33">
        <f t="shared" si="0"/>
        <v>32.299999999999997</v>
      </c>
      <c r="R26" s="242" t="str">
        <f t="shared" si="1"/>
        <v>NO</v>
      </c>
      <c r="S26" s="243" t="str">
        <f t="shared" si="2"/>
        <v>Medio</v>
      </c>
    </row>
    <row r="27" spans="1:19" s="96" customFormat="1" ht="32.1" customHeight="1">
      <c r="A27" s="439" t="s">
        <v>200</v>
      </c>
      <c r="B27" s="466" t="s">
        <v>399</v>
      </c>
      <c r="C27" s="521" t="s">
        <v>372</v>
      </c>
      <c r="D27" s="233">
        <v>42</v>
      </c>
      <c r="E27" s="34"/>
      <c r="F27" s="34"/>
      <c r="G27" s="34"/>
      <c r="H27" s="34"/>
      <c r="I27" s="34"/>
      <c r="J27" s="34"/>
      <c r="K27" s="34">
        <v>32.299999999999997</v>
      </c>
      <c r="L27" s="34"/>
      <c r="M27" s="34"/>
      <c r="N27" s="34"/>
      <c r="O27" s="34"/>
      <c r="P27" s="34"/>
      <c r="Q27" s="33">
        <f t="shared" si="0"/>
        <v>32.299999999999997</v>
      </c>
      <c r="R27" s="242" t="str">
        <f t="shared" si="1"/>
        <v>NO</v>
      </c>
      <c r="S27" s="243" t="str">
        <f t="shared" si="2"/>
        <v>Medio</v>
      </c>
    </row>
    <row r="28" spans="1:19" s="96" customFormat="1" ht="39.75" customHeight="1">
      <c r="A28" s="439" t="s">
        <v>200</v>
      </c>
      <c r="B28" s="466" t="s">
        <v>408</v>
      </c>
      <c r="C28" s="521" t="s">
        <v>476</v>
      </c>
      <c r="D28" s="233">
        <v>41</v>
      </c>
      <c r="E28" s="34"/>
      <c r="F28" s="34"/>
      <c r="G28" s="34"/>
      <c r="H28" s="34"/>
      <c r="I28" s="34"/>
      <c r="J28" s="34"/>
      <c r="K28" s="34">
        <v>32.299999999999997</v>
      </c>
      <c r="L28" s="34"/>
      <c r="M28" s="34"/>
      <c r="N28" s="34"/>
      <c r="O28" s="34"/>
      <c r="P28" s="34"/>
      <c r="Q28" s="33">
        <f t="shared" si="0"/>
        <v>32.299999999999997</v>
      </c>
      <c r="R28" s="242" t="str">
        <f t="shared" si="1"/>
        <v>NO</v>
      </c>
      <c r="S28" s="243" t="str">
        <f t="shared" si="2"/>
        <v>Medio</v>
      </c>
    </row>
    <row r="29" spans="1:19" s="96" customFormat="1" ht="32.1" customHeight="1">
      <c r="A29" s="439" t="s">
        <v>200</v>
      </c>
      <c r="B29" s="466" t="s">
        <v>409</v>
      </c>
      <c r="C29" s="521" t="s">
        <v>373</v>
      </c>
      <c r="D29" s="233">
        <v>10</v>
      </c>
      <c r="E29" s="34"/>
      <c r="F29" s="34"/>
      <c r="G29" s="34"/>
      <c r="H29" s="34"/>
      <c r="I29" s="34"/>
      <c r="J29" s="34"/>
      <c r="K29" s="34">
        <v>32.200000000000003</v>
      </c>
      <c r="L29" s="34"/>
      <c r="M29" s="34"/>
      <c r="N29" s="34"/>
      <c r="O29" s="34"/>
      <c r="P29" s="34"/>
      <c r="Q29" s="33">
        <f t="shared" si="0"/>
        <v>32.200000000000003</v>
      </c>
      <c r="R29" s="242" t="str">
        <f t="shared" si="1"/>
        <v>NO</v>
      </c>
      <c r="S29" s="243" t="str">
        <f t="shared" si="2"/>
        <v>Medio</v>
      </c>
    </row>
    <row r="30" spans="1:19" s="96" customFormat="1" ht="32.1" customHeight="1">
      <c r="A30" s="439" t="s">
        <v>200</v>
      </c>
      <c r="B30" s="466" t="s">
        <v>477</v>
      </c>
      <c r="C30" s="521" t="s">
        <v>374</v>
      </c>
      <c r="D30" s="233">
        <v>28</v>
      </c>
      <c r="E30" s="34"/>
      <c r="F30" s="34"/>
      <c r="G30" s="34"/>
      <c r="H30" s="34"/>
      <c r="I30" s="34"/>
      <c r="J30" s="34"/>
      <c r="K30" s="34">
        <v>32.299999999999997</v>
      </c>
      <c r="L30" s="34"/>
      <c r="M30" s="34"/>
      <c r="N30" s="34"/>
      <c r="O30" s="34"/>
      <c r="P30" s="34"/>
      <c r="Q30" s="33">
        <f t="shared" si="0"/>
        <v>32.299999999999997</v>
      </c>
      <c r="R30" s="242" t="str">
        <f t="shared" si="1"/>
        <v>NO</v>
      </c>
      <c r="S30" s="243" t="str">
        <f t="shared" si="2"/>
        <v>Medio</v>
      </c>
    </row>
    <row r="31" spans="1:19" s="96" customFormat="1" ht="32.1" customHeight="1">
      <c r="A31" s="439" t="s">
        <v>200</v>
      </c>
      <c r="B31" s="466" t="s">
        <v>16</v>
      </c>
      <c r="C31" s="521" t="s">
        <v>375</v>
      </c>
      <c r="D31" s="233">
        <v>36</v>
      </c>
      <c r="E31" s="34"/>
      <c r="F31" s="34"/>
      <c r="G31" s="34"/>
      <c r="H31" s="34"/>
      <c r="I31" s="34"/>
      <c r="J31" s="34"/>
      <c r="K31" s="34">
        <v>32.4</v>
      </c>
      <c r="L31" s="34"/>
      <c r="M31" s="34"/>
      <c r="N31" s="34"/>
      <c r="O31" s="34"/>
      <c r="P31" s="34"/>
      <c r="Q31" s="33">
        <f t="shared" si="0"/>
        <v>32.4</v>
      </c>
      <c r="R31" s="242" t="str">
        <f t="shared" si="1"/>
        <v>NO</v>
      </c>
      <c r="S31" s="243" t="str">
        <f t="shared" si="2"/>
        <v>Medio</v>
      </c>
    </row>
    <row r="32" spans="1:19" s="96" customFormat="1" ht="32.1" customHeight="1">
      <c r="A32" s="439" t="s">
        <v>200</v>
      </c>
      <c r="B32" s="466" t="s">
        <v>478</v>
      </c>
      <c r="C32" s="521" t="s">
        <v>376</v>
      </c>
      <c r="D32" s="233">
        <v>54</v>
      </c>
      <c r="E32" s="34"/>
      <c r="F32" s="34"/>
      <c r="G32" s="34"/>
      <c r="H32" s="34"/>
      <c r="I32" s="34"/>
      <c r="J32" s="34"/>
      <c r="K32" s="34">
        <v>32.299999999999997</v>
      </c>
      <c r="L32" s="34"/>
      <c r="M32" s="34"/>
      <c r="N32" s="34"/>
      <c r="O32" s="34"/>
      <c r="P32" s="34"/>
      <c r="Q32" s="33">
        <f t="shared" si="0"/>
        <v>32.299999999999997</v>
      </c>
      <c r="R32" s="242" t="str">
        <f t="shared" si="1"/>
        <v>NO</v>
      </c>
      <c r="S32" s="243" t="str">
        <f t="shared" si="2"/>
        <v>Medio</v>
      </c>
    </row>
    <row r="33" spans="1:19" s="96" customFormat="1" ht="32.1" customHeight="1">
      <c r="A33" s="439" t="s">
        <v>200</v>
      </c>
      <c r="B33" s="466" t="s">
        <v>410</v>
      </c>
      <c r="C33" s="521" t="s">
        <v>4214</v>
      </c>
      <c r="D33" s="233">
        <v>125</v>
      </c>
      <c r="E33" s="34"/>
      <c r="F33" s="34"/>
      <c r="G33" s="34"/>
      <c r="H33" s="34"/>
      <c r="I33" s="34"/>
      <c r="J33" s="34">
        <v>64.5</v>
      </c>
      <c r="K33" s="34"/>
      <c r="L33" s="34"/>
      <c r="M33" s="34"/>
      <c r="N33" s="34"/>
      <c r="O33" s="34"/>
      <c r="P33" s="34"/>
      <c r="Q33" s="33">
        <f t="shared" si="0"/>
        <v>64.5</v>
      </c>
      <c r="R33" s="242" t="str">
        <f t="shared" si="1"/>
        <v>NO</v>
      </c>
      <c r="S33" s="243" t="str">
        <f t="shared" si="2"/>
        <v>Alto</v>
      </c>
    </row>
    <row r="34" spans="1:19" s="96" customFormat="1" ht="32.1" customHeight="1">
      <c r="A34" s="439" t="s">
        <v>200</v>
      </c>
      <c r="B34" s="466" t="s">
        <v>420</v>
      </c>
      <c r="C34" s="521" t="s">
        <v>390</v>
      </c>
      <c r="D34" s="233">
        <v>24</v>
      </c>
      <c r="E34" s="34"/>
      <c r="F34" s="34"/>
      <c r="G34" s="34"/>
      <c r="H34" s="34"/>
      <c r="I34" s="34"/>
      <c r="J34" s="34">
        <v>64.5</v>
      </c>
      <c r="K34" s="34"/>
      <c r="L34" s="34"/>
      <c r="M34" s="34"/>
      <c r="N34" s="34"/>
      <c r="O34" s="34">
        <v>97.35</v>
      </c>
      <c r="P34" s="34"/>
      <c r="Q34" s="33">
        <f t="shared" si="0"/>
        <v>80.924999999999997</v>
      </c>
      <c r="R34" s="242" t="str">
        <f t="shared" si="1"/>
        <v>NO</v>
      </c>
      <c r="S34" s="243" t="str">
        <f t="shared" si="2"/>
        <v>Inviable Sanitariamente</v>
      </c>
    </row>
    <row r="35" spans="1:19" s="96" customFormat="1" ht="32.1" customHeight="1">
      <c r="A35" s="439" t="s">
        <v>200</v>
      </c>
      <c r="B35" s="466" t="s">
        <v>479</v>
      </c>
      <c r="C35" s="521" t="s">
        <v>417</v>
      </c>
      <c r="D35" s="233">
        <v>6</v>
      </c>
      <c r="E35" s="34"/>
      <c r="F35" s="34"/>
      <c r="G35" s="34"/>
      <c r="H35" s="34"/>
      <c r="I35" s="34">
        <v>96</v>
      </c>
      <c r="J35" s="34"/>
      <c r="K35" s="34"/>
      <c r="L35" s="34"/>
      <c r="M35" s="34"/>
      <c r="N35" s="34"/>
      <c r="O35" s="34"/>
      <c r="P35" s="34"/>
      <c r="Q35" s="33">
        <f t="shared" si="0"/>
        <v>96</v>
      </c>
      <c r="R35" s="242" t="str">
        <f t="shared" si="1"/>
        <v>NO</v>
      </c>
      <c r="S35" s="243" t="str">
        <f t="shared" si="2"/>
        <v>Inviable Sanitariamente</v>
      </c>
    </row>
    <row r="36" spans="1:19" s="96" customFormat="1" ht="32.1" customHeight="1">
      <c r="A36" s="439" t="s">
        <v>200</v>
      </c>
      <c r="B36" s="466" t="s">
        <v>480</v>
      </c>
      <c r="C36" s="521" t="s">
        <v>411</v>
      </c>
      <c r="D36" s="233">
        <v>128</v>
      </c>
      <c r="E36" s="34"/>
      <c r="F36" s="34"/>
      <c r="G36" s="34"/>
      <c r="H36" s="34"/>
      <c r="I36" s="34">
        <v>96</v>
      </c>
      <c r="J36" s="34"/>
      <c r="K36" s="34"/>
      <c r="L36" s="34"/>
      <c r="M36" s="34"/>
      <c r="N36" s="34"/>
      <c r="O36" s="34"/>
      <c r="P36" s="34"/>
      <c r="Q36" s="33">
        <f t="shared" si="0"/>
        <v>96</v>
      </c>
      <c r="R36" s="242" t="str">
        <f t="shared" si="1"/>
        <v>NO</v>
      </c>
      <c r="S36" s="243" t="str">
        <f t="shared" si="2"/>
        <v>Inviable Sanitariamente</v>
      </c>
    </row>
    <row r="37" spans="1:19" s="96" customFormat="1" ht="32.1" customHeight="1">
      <c r="A37" s="439" t="s">
        <v>200</v>
      </c>
      <c r="B37" s="466" t="s">
        <v>412</v>
      </c>
      <c r="C37" s="521" t="s">
        <v>377</v>
      </c>
      <c r="D37" s="233">
        <v>19</v>
      </c>
      <c r="E37" s="34"/>
      <c r="F37" s="34"/>
      <c r="G37" s="34"/>
      <c r="H37" s="34"/>
      <c r="I37" s="34"/>
      <c r="J37" s="34">
        <v>64.5</v>
      </c>
      <c r="K37" s="34"/>
      <c r="L37" s="34"/>
      <c r="M37" s="34"/>
      <c r="N37" s="34"/>
      <c r="O37" s="34"/>
      <c r="P37" s="34"/>
      <c r="Q37" s="33">
        <f t="shared" si="0"/>
        <v>64.5</v>
      </c>
      <c r="R37" s="242" t="str">
        <f t="shared" si="1"/>
        <v>NO</v>
      </c>
      <c r="S37" s="243" t="str">
        <f t="shared" si="2"/>
        <v>Alto</v>
      </c>
    </row>
    <row r="38" spans="1:19" s="96" customFormat="1" ht="32.1" customHeight="1">
      <c r="A38" s="439" t="s">
        <v>200</v>
      </c>
      <c r="B38" s="466" t="s">
        <v>413</v>
      </c>
      <c r="C38" s="521" t="s">
        <v>378</v>
      </c>
      <c r="D38" s="233">
        <v>8</v>
      </c>
      <c r="E38" s="34"/>
      <c r="F38" s="34"/>
      <c r="G38" s="34"/>
      <c r="H38" s="34"/>
      <c r="I38" s="34"/>
      <c r="J38" s="34">
        <v>64.5</v>
      </c>
      <c r="K38" s="34"/>
      <c r="L38" s="34"/>
      <c r="M38" s="34"/>
      <c r="N38" s="34"/>
      <c r="O38" s="34"/>
      <c r="P38" s="34"/>
      <c r="Q38" s="33">
        <f t="shared" si="0"/>
        <v>64.5</v>
      </c>
      <c r="R38" s="242" t="str">
        <f t="shared" si="1"/>
        <v>NO</v>
      </c>
      <c r="S38" s="243" t="str">
        <f t="shared" si="2"/>
        <v>Alto</v>
      </c>
    </row>
    <row r="39" spans="1:19" s="96" customFormat="1" ht="32.1" customHeight="1">
      <c r="A39" s="437" t="s">
        <v>200</v>
      </c>
      <c r="B39" s="455" t="s">
        <v>415</v>
      </c>
      <c r="C39" s="522" t="s">
        <v>380</v>
      </c>
      <c r="D39" s="233">
        <v>86</v>
      </c>
      <c r="E39" s="34"/>
      <c r="F39" s="34"/>
      <c r="G39" s="34"/>
      <c r="H39" s="34"/>
      <c r="I39" s="34"/>
      <c r="J39" s="34"/>
      <c r="K39" s="34"/>
      <c r="L39" s="34"/>
      <c r="M39" s="34"/>
      <c r="N39" s="34"/>
      <c r="O39" s="34"/>
      <c r="P39" s="34"/>
      <c r="Q39" s="33"/>
      <c r="R39" s="242"/>
      <c r="S39" s="243"/>
    </row>
    <row r="40" spans="1:19" s="96" customFormat="1" ht="32.1" customHeight="1">
      <c r="A40" s="439" t="s">
        <v>200</v>
      </c>
      <c r="B40" s="466" t="s">
        <v>416</v>
      </c>
      <c r="C40" s="566" t="s">
        <v>381</v>
      </c>
      <c r="D40" s="233">
        <v>37</v>
      </c>
      <c r="E40" s="34"/>
      <c r="F40" s="34"/>
      <c r="G40" s="34"/>
      <c r="H40" s="34"/>
      <c r="I40" s="34"/>
      <c r="J40" s="34">
        <v>64.5</v>
      </c>
      <c r="K40" s="34"/>
      <c r="L40" s="34"/>
      <c r="M40" s="34"/>
      <c r="N40" s="34"/>
      <c r="O40" s="34"/>
      <c r="P40" s="34"/>
      <c r="Q40" s="33">
        <f t="shared" si="0"/>
        <v>64.5</v>
      </c>
      <c r="R40" s="242" t="str">
        <f t="shared" si="1"/>
        <v>NO</v>
      </c>
      <c r="S40" s="243" t="str">
        <f t="shared" si="2"/>
        <v>Alto</v>
      </c>
    </row>
    <row r="41" spans="1:19" s="96" customFormat="1" ht="32.1" customHeight="1">
      <c r="A41" s="439" t="s">
        <v>200</v>
      </c>
      <c r="B41" s="466" t="s">
        <v>1</v>
      </c>
      <c r="C41" s="521" t="s">
        <v>481</v>
      </c>
      <c r="D41" s="233">
        <v>50</v>
      </c>
      <c r="E41" s="34"/>
      <c r="F41" s="34"/>
      <c r="G41" s="34"/>
      <c r="H41" s="34"/>
      <c r="I41" s="34"/>
      <c r="J41" s="34">
        <v>64.599999999999994</v>
      </c>
      <c r="K41" s="34"/>
      <c r="L41" s="34"/>
      <c r="M41" s="34"/>
      <c r="N41" s="34"/>
      <c r="O41" s="34"/>
      <c r="P41" s="34"/>
      <c r="Q41" s="33">
        <f t="shared" si="0"/>
        <v>64.599999999999994</v>
      </c>
      <c r="R41" s="242" t="str">
        <f t="shared" si="1"/>
        <v>NO</v>
      </c>
      <c r="S41" s="243" t="str">
        <f t="shared" si="2"/>
        <v>Alto</v>
      </c>
    </row>
    <row r="42" spans="1:19" s="96" customFormat="1" ht="32.1" customHeight="1">
      <c r="A42" s="439" t="s">
        <v>200</v>
      </c>
      <c r="B42" s="466" t="s">
        <v>482</v>
      </c>
      <c r="C42" s="521" t="s">
        <v>383</v>
      </c>
      <c r="D42" s="233">
        <v>36</v>
      </c>
      <c r="E42" s="34"/>
      <c r="F42" s="34"/>
      <c r="G42" s="34"/>
      <c r="H42" s="34"/>
      <c r="I42" s="34"/>
      <c r="J42" s="34">
        <v>64.5</v>
      </c>
      <c r="K42" s="34"/>
      <c r="L42" s="34"/>
      <c r="M42" s="34"/>
      <c r="N42" s="34"/>
      <c r="O42" s="34"/>
      <c r="P42" s="34"/>
      <c r="Q42" s="33">
        <f>AVERAGE(E42:P42)</f>
        <v>64.5</v>
      </c>
      <c r="R42" s="242" t="str">
        <f>IF(Q42&lt;5,"SI","NO")</f>
        <v>NO</v>
      </c>
      <c r="S42" s="243" t="str">
        <f>IF(Q42&lt;5,"Sin Riesgo",IF(Q42 &lt;=14,"Bajo",IF(Q42&lt;=35,"Medio",IF(Q42&lt;=80,"Alto","Inviable Sanitariamente"))))</f>
        <v>Alto</v>
      </c>
    </row>
    <row r="43" spans="1:19" s="96" customFormat="1" ht="32.1" customHeight="1">
      <c r="A43" s="439" t="s">
        <v>200</v>
      </c>
      <c r="B43" s="466" t="s">
        <v>229</v>
      </c>
      <c r="C43" s="521" t="s">
        <v>385</v>
      </c>
      <c r="D43" s="233">
        <v>27</v>
      </c>
      <c r="E43" s="34"/>
      <c r="F43" s="34"/>
      <c r="G43" s="34"/>
      <c r="H43" s="34"/>
      <c r="I43" s="34"/>
      <c r="J43" s="34">
        <v>64.5</v>
      </c>
      <c r="K43" s="34"/>
      <c r="L43" s="34"/>
      <c r="M43" s="34"/>
      <c r="N43" s="34"/>
      <c r="O43" s="34"/>
      <c r="P43" s="34"/>
      <c r="Q43" s="33">
        <f t="shared" si="0"/>
        <v>64.5</v>
      </c>
      <c r="R43" s="242" t="str">
        <f t="shared" si="1"/>
        <v>NO</v>
      </c>
      <c r="S43" s="243" t="str">
        <f t="shared" ref="S43:S57" si="3">IF(Q43&lt;=5,"Sin Riesgo",IF(Q43 &lt;=14,"Bajo",IF(Q43&lt;=35,"Medio",IF(Q43&lt;=80,"Alto","Inviable Sanitariamente"))))</f>
        <v>Alto</v>
      </c>
    </row>
    <row r="44" spans="1:19" s="96" customFormat="1" ht="32.1" customHeight="1">
      <c r="A44" s="439" t="s">
        <v>200</v>
      </c>
      <c r="B44" s="466" t="s">
        <v>51</v>
      </c>
      <c r="C44" s="521" t="s">
        <v>386</v>
      </c>
      <c r="D44" s="233">
        <v>35</v>
      </c>
      <c r="E44" s="34"/>
      <c r="F44" s="34"/>
      <c r="G44" s="34"/>
      <c r="H44" s="34"/>
      <c r="I44" s="34"/>
      <c r="J44" s="34">
        <v>64.5</v>
      </c>
      <c r="K44" s="34"/>
      <c r="L44" s="34"/>
      <c r="M44" s="34"/>
      <c r="N44" s="34"/>
      <c r="O44" s="34"/>
      <c r="P44" s="34"/>
      <c r="Q44" s="33">
        <f t="shared" si="0"/>
        <v>64.5</v>
      </c>
      <c r="R44" s="242" t="str">
        <f t="shared" si="1"/>
        <v>NO</v>
      </c>
      <c r="S44" s="243" t="str">
        <f t="shared" si="3"/>
        <v>Alto</v>
      </c>
    </row>
    <row r="45" spans="1:19" s="96" customFormat="1" ht="32.1" customHeight="1">
      <c r="A45" s="437" t="s">
        <v>200</v>
      </c>
      <c r="B45" s="455" t="s">
        <v>483</v>
      </c>
      <c r="C45" s="522" t="s">
        <v>484</v>
      </c>
      <c r="D45" s="233">
        <v>16</v>
      </c>
      <c r="E45" s="34"/>
      <c r="F45" s="34"/>
      <c r="G45" s="34"/>
      <c r="H45" s="34"/>
      <c r="I45" s="34"/>
      <c r="J45" s="34"/>
      <c r="K45" s="34"/>
      <c r="L45" s="34"/>
      <c r="M45" s="34"/>
      <c r="N45" s="34">
        <v>97.35</v>
      </c>
      <c r="O45" s="34"/>
      <c r="P45" s="34"/>
      <c r="Q45" s="33">
        <f t="shared" si="0"/>
        <v>97.35</v>
      </c>
      <c r="R45" s="242" t="str">
        <f t="shared" si="1"/>
        <v>NO</v>
      </c>
      <c r="S45" s="243" t="str">
        <f t="shared" si="3"/>
        <v>Inviable Sanitariamente</v>
      </c>
    </row>
    <row r="46" spans="1:19" s="96" customFormat="1" ht="32.1" customHeight="1">
      <c r="A46" s="437" t="s">
        <v>200</v>
      </c>
      <c r="B46" s="455" t="s">
        <v>485</v>
      </c>
      <c r="C46" s="522" t="s">
        <v>382</v>
      </c>
      <c r="D46" s="233">
        <v>54</v>
      </c>
      <c r="E46" s="34"/>
      <c r="F46" s="34"/>
      <c r="G46" s="34"/>
      <c r="H46" s="34"/>
      <c r="I46" s="34"/>
      <c r="J46" s="34"/>
      <c r="K46" s="34">
        <v>97.35</v>
      </c>
      <c r="L46" s="34"/>
      <c r="M46" s="34"/>
      <c r="N46" s="34"/>
      <c r="O46" s="34"/>
      <c r="P46" s="34"/>
      <c r="Q46" s="33">
        <f t="shared" si="0"/>
        <v>97.35</v>
      </c>
      <c r="R46" s="242" t="str">
        <f t="shared" si="1"/>
        <v>NO</v>
      </c>
      <c r="S46" s="243" t="str">
        <f t="shared" si="3"/>
        <v>Inviable Sanitariamente</v>
      </c>
    </row>
    <row r="47" spans="1:19" s="96" customFormat="1" ht="32.1" customHeight="1">
      <c r="A47" s="439" t="s">
        <v>200</v>
      </c>
      <c r="B47" s="466" t="s">
        <v>486</v>
      </c>
      <c r="C47" s="521" t="s">
        <v>487</v>
      </c>
      <c r="D47" s="233">
        <v>24</v>
      </c>
      <c r="E47" s="34">
        <v>64</v>
      </c>
      <c r="F47" s="34"/>
      <c r="G47" s="34"/>
      <c r="H47" s="34"/>
      <c r="I47" s="34"/>
      <c r="J47" s="34"/>
      <c r="K47" s="34"/>
      <c r="L47" s="34"/>
      <c r="M47" s="34"/>
      <c r="N47" s="34"/>
      <c r="O47" s="34"/>
      <c r="P47" s="34"/>
      <c r="Q47" s="33">
        <f t="shared" si="0"/>
        <v>64</v>
      </c>
      <c r="R47" s="242" t="str">
        <f t="shared" si="1"/>
        <v>NO</v>
      </c>
      <c r="S47" s="243" t="str">
        <f t="shared" si="3"/>
        <v>Alto</v>
      </c>
    </row>
    <row r="48" spans="1:19" s="96" customFormat="1" ht="32.1" customHeight="1">
      <c r="A48" s="437" t="s">
        <v>200</v>
      </c>
      <c r="B48" s="455" t="s">
        <v>57</v>
      </c>
      <c r="C48" s="522" t="s">
        <v>488</v>
      </c>
      <c r="D48" s="233">
        <v>136</v>
      </c>
      <c r="E48" s="34"/>
      <c r="F48" s="34"/>
      <c r="G48" s="34"/>
      <c r="H48" s="34"/>
      <c r="I48" s="34"/>
      <c r="J48" s="34"/>
      <c r="K48" s="34"/>
      <c r="L48" s="34"/>
      <c r="M48" s="34"/>
      <c r="N48" s="34"/>
      <c r="O48" s="34"/>
      <c r="P48" s="34"/>
      <c r="Q48" s="33"/>
      <c r="R48" s="242"/>
      <c r="S48" s="243"/>
    </row>
    <row r="49" spans="1:19" s="96" customFormat="1" ht="32.1" customHeight="1">
      <c r="A49" s="437" t="s">
        <v>200</v>
      </c>
      <c r="B49" s="455" t="s">
        <v>489</v>
      </c>
      <c r="C49" s="522" t="s">
        <v>490</v>
      </c>
      <c r="D49" s="233">
        <v>25</v>
      </c>
      <c r="E49" s="34">
        <v>64</v>
      </c>
      <c r="F49" s="34"/>
      <c r="G49" s="34"/>
      <c r="H49" s="34"/>
      <c r="I49" s="34"/>
      <c r="J49" s="34"/>
      <c r="K49" s="34"/>
      <c r="L49" s="34">
        <v>97.35</v>
      </c>
      <c r="M49" s="34"/>
      <c r="N49" s="34"/>
      <c r="O49" s="34"/>
      <c r="P49" s="34"/>
      <c r="Q49" s="33">
        <f t="shared" si="0"/>
        <v>80.674999999999997</v>
      </c>
      <c r="R49" s="242" t="str">
        <f t="shared" si="1"/>
        <v>NO</v>
      </c>
      <c r="S49" s="243" t="str">
        <f t="shared" si="3"/>
        <v>Inviable Sanitariamente</v>
      </c>
    </row>
    <row r="50" spans="1:19" s="96" customFormat="1" ht="32.1" customHeight="1">
      <c r="A50" s="437" t="s">
        <v>200</v>
      </c>
      <c r="B50" s="455" t="s">
        <v>56</v>
      </c>
      <c r="C50" s="522" t="s">
        <v>491</v>
      </c>
      <c r="D50" s="233">
        <v>25</v>
      </c>
      <c r="E50" s="34"/>
      <c r="F50" s="34"/>
      <c r="G50" s="34"/>
      <c r="H50" s="34"/>
      <c r="I50" s="34"/>
      <c r="J50" s="34"/>
      <c r="K50" s="34"/>
      <c r="L50" s="34"/>
      <c r="M50" s="34"/>
      <c r="N50" s="34"/>
      <c r="O50" s="34"/>
      <c r="P50" s="34"/>
      <c r="Q50" s="33"/>
      <c r="R50" s="242"/>
      <c r="S50" s="243"/>
    </row>
    <row r="51" spans="1:19" s="96" customFormat="1" ht="32.1" customHeight="1">
      <c r="A51" s="437" t="s">
        <v>200</v>
      </c>
      <c r="B51" s="455" t="s">
        <v>400</v>
      </c>
      <c r="C51" s="522" t="s">
        <v>355</v>
      </c>
      <c r="D51" s="233">
        <v>58</v>
      </c>
      <c r="E51" s="34"/>
      <c r="F51" s="34"/>
      <c r="G51" s="34"/>
      <c r="H51" s="34"/>
      <c r="I51" s="34"/>
      <c r="J51" s="34"/>
      <c r="K51" s="34"/>
      <c r="L51" s="34"/>
      <c r="M51" s="34"/>
      <c r="N51" s="34"/>
      <c r="O51" s="34"/>
      <c r="P51" s="34"/>
      <c r="Q51" s="33"/>
      <c r="R51" s="242"/>
      <c r="S51" s="243"/>
    </row>
    <row r="52" spans="1:19" s="96" customFormat="1" ht="32.1" customHeight="1">
      <c r="A52" s="437" t="s">
        <v>200</v>
      </c>
      <c r="B52" s="455" t="s">
        <v>492</v>
      </c>
      <c r="C52" s="522" t="s">
        <v>387</v>
      </c>
      <c r="D52" s="233">
        <v>40</v>
      </c>
      <c r="E52" s="34"/>
      <c r="F52" s="34"/>
      <c r="G52" s="34"/>
      <c r="H52" s="34"/>
      <c r="I52" s="34"/>
      <c r="J52" s="34"/>
      <c r="K52" s="34"/>
      <c r="L52" s="34"/>
      <c r="M52" s="34"/>
      <c r="N52" s="34"/>
      <c r="O52" s="34"/>
      <c r="P52" s="34"/>
      <c r="Q52" s="33"/>
      <c r="R52" s="242"/>
      <c r="S52" s="243"/>
    </row>
    <row r="53" spans="1:19" s="96" customFormat="1" ht="32.1" customHeight="1">
      <c r="A53" s="437" t="s">
        <v>200</v>
      </c>
      <c r="B53" s="455" t="s">
        <v>418</v>
      </c>
      <c r="C53" s="522" t="s">
        <v>388</v>
      </c>
      <c r="D53" s="233">
        <v>12</v>
      </c>
      <c r="E53" s="34"/>
      <c r="F53" s="34"/>
      <c r="G53" s="34"/>
      <c r="H53" s="34"/>
      <c r="I53" s="34"/>
      <c r="J53" s="34">
        <v>64.5</v>
      </c>
      <c r="K53" s="34"/>
      <c r="L53" s="34"/>
      <c r="M53" s="34"/>
      <c r="N53" s="34"/>
      <c r="O53" s="34"/>
      <c r="P53" s="34"/>
      <c r="Q53" s="33">
        <f t="shared" si="0"/>
        <v>64.5</v>
      </c>
      <c r="R53" s="242" t="str">
        <f t="shared" si="1"/>
        <v>NO</v>
      </c>
      <c r="S53" s="243" t="str">
        <f t="shared" si="3"/>
        <v>Alto</v>
      </c>
    </row>
    <row r="54" spans="1:19" s="96" customFormat="1" ht="32.1" customHeight="1">
      <c r="A54" s="437" t="s">
        <v>200</v>
      </c>
      <c r="B54" s="455" t="s">
        <v>493</v>
      </c>
      <c r="C54" s="522" t="s">
        <v>363</v>
      </c>
      <c r="D54" s="233">
        <v>98</v>
      </c>
      <c r="E54" s="34"/>
      <c r="F54" s="34">
        <v>97.35</v>
      </c>
      <c r="G54" s="34"/>
      <c r="H54" s="34"/>
      <c r="I54" s="34"/>
      <c r="J54" s="34"/>
      <c r="K54" s="34">
        <v>97.35</v>
      </c>
      <c r="L54" s="34"/>
      <c r="M54" s="34"/>
      <c r="N54" s="34"/>
      <c r="O54" s="34"/>
      <c r="P54" s="34"/>
      <c r="Q54" s="33">
        <f t="shared" si="0"/>
        <v>97.35</v>
      </c>
      <c r="R54" s="242" t="str">
        <f t="shared" si="1"/>
        <v>NO</v>
      </c>
      <c r="S54" s="243" t="str">
        <f t="shared" si="3"/>
        <v>Inviable Sanitariamente</v>
      </c>
    </row>
    <row r="55" spans="1:19" s="96" customFormat="1" ht="32.1" customHeight="1">
      <c r="A55" s="437" t="s">
        <v>200</v>
      </c>
      <c r="B55" s="455" t="s">
        <v>421</v>
      </c>
      <c r="C55" s="522" t="s">
        <v>391</v>
      </c>
      <c r="D55" s="233">
        <v>24</v>
      </c>
      <c r="E55" s="34"/>
      <c r="F55" s="34">
        <v>97.35</v>
      </c>
      <c r="G55" s="34"/>
      <c r="H55" s="34"/>
      <c r="I55" s="34"/>
      <c r="J55" s="34"/>
      <c r="K55" s="34">
        <v>97.35</v>
      </c>
      <c r="L55" s="34"/>
      <c r="M55" s="34"/>
      <c r="N55" s="34"/>
      <c r="O55" s="34"/>
      <c r="P55" s="34"/>
      <c r="Q55" s="33">
        <f t="shared" si="0"/>
        <v>97.35</v>
      </c>
      <c r="R55" s="242" t="str">
        <f t="shared" si="1"/>
        <v>NO</v>
      </c>
      <c r="S55" s="243" t="str">
        <f t="shared" si="3"/>
        <v>Inviable Sanitariamente</v>
      </c>
    </row>
    <row r="56" spans="1:19" s="96" customFormat="1" ht="32.1" customHeight="1">
      <c r="A56" s="437" t="s">
        <v>200</v>
      </c>
      <c r="B56" s="455" t="s">
        <v>419</v>
      </c>
      <c r="C56" s="522" t="s">
        <v>389</v>
      </c>
      <c r="D56" s="233">
        <v>47</v>
      </c>
      <c r="E56" s="34"/>
      <c r="F56" s="34"/>
      <c r="G56" s="34"/>
      <c r="H56" s="34"/>
      <c r="I56" s="34"/>
      <c r="J56" s="34">
        <v>64.599999999999994</v>
      </c>
      <c r="K56" s="34"/>
      <c r="L56" s="34"/>
      <c r="M56" s="34"/>
      <c r="N56" s="34"/>
      <c r="O56" s="34"/>
      <c r="P56" s="34"/>
      <c r="Q56" s="33">
        <f t="shared" si="0"/>
        <v>64.599999999999994</v>
      </c>
      <c r="R56" s="242" t="str">
        <f t="shared" si="1"/>
        <v>NO</v>
      </c>
      <c r="S56" s="243" t="str">
        <f t="shared" si="3"/>
        <v>Alto</v>
      </c>
    </row>
    <row r="57" spans="1:19" s="96" customFormat="1" ht="32.1" customHeight="1">
      <c r="A57" s="437" t="s">
        <v>200</v>
      </c>
      <c r="B57" s="455" t="s">
        <v>19</v>
      </c>
      <c r="C57" s="522" t="s">
        <v>384</v>
      </c>
      <c r="D57" s="279">
        <v>31</v>
      </c>
      <c r="E57" s="280"/>
      <c r="F57" s="280"/>
      <c r="G57" s="280"/>
      <c r="H57" s="280"/>
      <c r="I57" s="280"/>
      <c r="J57" s="280"/>
      <c r="K57" s="280">
        <v>32.299999999999997</v>
      </c>
      <c r="L57" s="280"/>
      <c r="M57" s="280"/>
      <c r="N57" s="280"/>
      <c r="O57" s="280"/>
      <c r="P57" s="280"/>
      <c r="Q57" s="33">
        <f t="shared" si="0"/>
        <v>32.299999999999997</v>
      </c>
      <c r="R57" s="242" t="str">
        <f t="shared" si="1"/>
        <v>NO</v>
      </c>
      <c r="S57" s="243" t="str">
        <f t="shared" si="3"/>
        <v>Medio</v>
      </c>
    </row>
    <row r="58" spans="1:19" s="96" customFormat="1" ht="32.1" customHeight="1">
      <c r="A58" s="437" t="s">
        <v>200</v>
      </c>
      <c r="B58" s="455" t="s">
        <v>410</v>
      </c>
      <c r="C58" s="522" t="s">
        <v>4213</v>
      </c>
      <c r="D58" s="233">
        <v>125</v>
      </c>
      <c r="E58" s="34"/>
      <c r="F58" s="34"/>
      <c r="G58" s="34"/>
      <c r="H58" s="34"/>
      <c r="I58" s="34"/>
      <c r="J58" s="34">
        <v>64.5</v>
      </c>
      <c r="K58" s="34"/>
      <c r="L58" s="34"/>
      <c r="M58" s="34"/>
      <c r="N58" s="34"/>
      <c r="O58" s="34"/>
      <c r="P58" s="34"/>
      <c r="Q58" s="33">
        <f>AVERAGE(E58:P58)</f>
        <v>64.5</v>
      </c>
      <c r="R58" s="242" t="str">
        <f>IF(Q58&lt;5,"SI","NO")</f>
        <v>NO</v>
      </c>
      <c r="S58" s="243" t="str">
        <f>IF(Q58&lt;5,"Sin Riesgo",IF(Q58 &lt;=14,"Bajo",IF(Q58&lt;=35,"Medio",IF(Q58&lt;=80,"Alto","Inviable Sanitariamente"))))</f>
        <v>Alto</v>
      </c>
    </row>
    <row r="59" spans="1:19" s="96" customFormat="1" ht="32.1" customHeight="1">
      <c r="A59" s="230" t="s">
        <v>201</v>
      </c>
      <c r="B59" s="259" t="s">
        <v>494</v>
      </c>
      <c r="C59" s="288" t="s">
        <v>495</v>
      </c>
      <c r="D59" s="551">
        <v>46</v>
      </c>
      <c r="E59" s="320"/>
      <c r="F59" s="320">
        <v>18.100000000000001</v>
      </c>
      <c r="G59" s="320">
        <v>0</v>
      </c>
      <c r="H59" s="320"/>
      <c r="I59" s="320"/>
      <c r="J59" s="320"/>
      <c r="K59" s="320"/>
      <c r="L59" s="320">
        <v>0</v>
      </c>
      <c r="M59" s="320"/>
      <c r="N59" s="320"/>
      <c r="O59" s="320"/>
      <c r="P59" s="320"/>
      <c r="Q59" s="33">
        <f t="shared" si="0"/>
        <v>6.0333333333333341</v>
      </c>
      <c r="R59" s="242" t="str">
        <f t="shared" si="1"/>
        <v>NO</v>
      </c>
      <c r="S59" s="243" t="str">
        <f t="shared" ref="S59:S94" si="4">IF(Q59&lt;5,"Sin Riesgo",IF(Q59 &lt;=14,"Bajo",IF(Q59&lt;=35,"Medio",IF(Q59&lt;=80,"Alto","Inviable Sanitariamente"))))</f>
        <v>Bajo</v>
      </c>
    </row>
    <row r="60" spans="1:19" s="96" customFormat="1" ht="45.75" customHeight="1">
      <c r="A60" s="230" t="s">
        <v>201</v>
      </c>
      <c r="B60" s="259" t="s">
        <v>496</v>
      </c>
      <c r="C60" s="288" t="s">
        <v>497</v>
      </c>
      <c r="D60" s="322">
        <v>28</v>
      </c>
      <c r="E60" s="312">
        <v>36.1</v>
      </c>
      <c r="F60" s="312"/>
      <c r="G60" s="312"/>
      <c r="H60" s="312"/>
      <c r="I60" s="312"/>
      <c r="J60" s="312"/>
      <c r="K60" s="312"/>
      <c r="L60" s="312"/>
      <c r="M60" s="312"/>
      <c r="N60" s="312"/>
      <c r="O60" s="312">
        <v>36.1</v>
      </c>
      <c r="P60" s="312"/>
      <c r="Q60" s="33">
        <f t="shared" si="0"/>
        <v>36.1</v>
      </c>
      <c r="R60" s="242" t="str">
        <f t="shared" si="1"/>
        <v>NO</v>
      </c>
      <c r="S60" s="243" t="str">
        <f t="shared" si="4"/>
        <v>Alto</v>
      </c>
    </row>
    <row r="61" spans="1:19" s="96" customFormat="1" ht="47.25" customHeight="1">
      <c r="A61" s="230" t="s">
        <v>201</v>
      </c>
      <c r="B61" s="259" t="s">
        <v>498</v>
      </c>
      <c r="C61" s="288" t="s">
        <v>499</v>
      </c>
      <c r="D61" s="322">
        <v>28</v>
      </c>
      <c r="E61" s="312"/>
      <c r="F61" s="312"/>
      <c r="G61" s="312">
        <v>36.1</v>
      </c>
      <c r="H61" s="312"/>
      <c r="I61" s="312"/>
      <c r="J61" s="312"/>
      <c r="K61" s="312"/>
      <c r="L61" s="312"/>
      <c r="M61" s="312"/>
      <c r="N61" s="312"/>
      <c r="O61" s="312">
        <v>36.1</v>
      </c>
      <c r="P61" s="312"/>
      <c r="Q61" s="33">
        <f t="shared" si="0"/>
        <v>36.1</v>
      </c>
      <c r="R61" s="242" t="str">
        <f t="shared" si="1"/>
        <v>NO</v>
      </c>
      <c r="S61" s="243" t="str">
        <f t="shared" si="4"/>
        <v>Alto</v>
      </c>
    </row>
    <row r="62" spans="1:19" s="96" customFormat="1" ht="45.75" customHeight="1">
      <c r="A62" s="230" t="s">
        <v>201</v>
      </c>
      <c r="B62" s="259" t="s">
        <v>59</v>
      </c>
      <c r="C62" s="288" t="s">
        <v>500</v>
      </c>
      <c r="D62" s="322">
        <v>46</v>
      </c>
      <c r="E62" s="312"/>
      <c r="F62" s="312"/>
      <c r="G62" s="312">
        <v>36.1</v>
      </c>
      <c r="H62" s="312"/>
      <c r="I62" s="312"/>
      <c r="J62" s="312">
        <v>96.4</v>
      </c>
      <c r="K62" s="312"/>
      <c r="L62" s="312"/>
      <c r="M62" s="312"/>
      <c r="N62" s="312">
        <v>36.1</v>
      </c>
      <c r="O62" s="312"/>
      <c r="P62" s="312"/>
      <c r="Q62" s="33">
        <f t="shared" si="0"/>
        <v>56.199999999999996</v>
      </c>
      <c r="R62" s="242" t="str">
        <f t="shared" si="1"/>
        <v>NO</v>
      </c>
      <c r="S62" s="243" t="str">
        <f t="shared" si="4"/>
        <v>Alto</v>
      </c>
    </row>
    <row r="63" spans="1:19" s="96" customFormat="1" ht="32.1" customHeight="1">
      <c r="A63" s="230" t="s">
        <v>201</v>
      </c>
      <c r="B63" s="259" t="s">
        <v>4215</v>
      </c>
      <c r="C63" s="288" t="s">
        <v>501</v>
      </c>
      <c r="D63" s="279">
        <v>68</v>
      </c>
      <c r="E63" s="365"/>
      <c r="F63" s="365"/>
      <c r="G63" s="365"/>
      <c r="H63" s="365">
        <v>0</v>
      </c>
      <c r="I63" s="365"/>
      <c r="J63" s="365"/>
      <c r="K63" s="365"/>
      <c r="L63" s="365"/>
      <c r="M63" s="365">
        <v>0</v>
      </c>
      <c r="N63" s="365"/>
      <c r="O63" s="365"/>
      <c r="P63" s="365">
        <v>0</v>
      </c>
      <c r="Q63" s="33">
        <f t="shared" si="0"/>
        <v>0</v>
      </c>
      <c r="R63" s="242" t="str">
        <f t="shared" si="1"/>
        <v>SI</v>
      </c>
      <c r="S63" s="243" t="str">
        <f t="shared" si="4"/>
        <v>Sin Riesgo</v>
      </c>
    </row>
    <row r="64" spans="1:19" s="96" customFormat="1" ht="32.1" customHeight="1">
      <c r="A64" s="230" t="s">
        <v>201</v>
      </c>
      <c r="B64" s="259" t="s">
        <v>4216</v>
      </c>
      <c r="C64" s="288" t="s">
        <v>4217</v>
      </c>
      <c r="D64" s="233">
        <v>56</v>
      </c>
      <c r="E64" s="34"/>
      <c r="F64" s="34"/>
      <c r="G64" s="34"/>
      <c r="H64" s="34">
        <v>0</v>
      </c>
      <c r="I64" s="34"/>
      <c r="J64" s="34"/>
      <c r="K64" s="34"/>
      <c r="L64" s="34"/>
      <c r="M64" s="34">
        <v>0</v>
      </c>
      <c r="N64" s="34"/>
      <c r="O64" s="34"/>
      <c r="P64" s="34"/>
      <c r="Q64" s="33">
        <f>AVERAGE(E64:P64)</f>
        <v>0</v>
      </c>
      <c r="R64" s="242" t="str">
        <f>IF(Q64&lt;5,"SI","NO")</f>
        <v>SI</v>
      </c>
      <c r="S64" s="243" t="str">
        <f t="shared" si="4"/>
        <v>Sin Riesgo</v>
      </c>
    </row>
    <row r="65" spans="1:19" s="96" customFormat="1" ht="32.1" customHeight="1">
      <c r="A65" s="310" t="s">
        <v>201</v>
      </c>
      <c r="B65" s="259" t="s">
        <v>502</v>
      </c>
      <c r="C65" s="567" t="s">
        <v>503</v>
      </c>
      <c r="D65" s="583">
        <v>20</v>
      </c>
      <c r="E65" s="320"/>
      <c r="F65" s="320"/>
      <c r="G65" s="320"/>
      <c r="H65" s="320"/>
      <c r="I65" s="320">
        <v>36.1</v>
      </c>
      <c r="J65" s="320"/>
      <c r="K65" s="320"/>
      <c r="L65" s="320"/>
      <c r="M65" s="320">
        <v>96.4</v>
      </c>
      <c r="N65" s="320"/>
      <c r="O65" s="320"/>
      <c r="P65" s="320"/>
      <c r="Q65" s="33">
        <f t="shared" si="0"/>
        <v>66.25</v>
      </c>
      <c r="R65" s="242" t="str">
        <f t="shared" si="1"/>
        <v>NO</v>
      </c>
      <c r="S65" s="243" t="str">
        <f t="shared" si="4"/>
        <v>Alto</v>
      </c>
    </row>
    <row r="66" spans="1:19" s="96" customFormat="1" ht="42" customHeight="1">
      <c r="A66" s="310" t="s">
        <v>201</v>
      </c>
      <c r="B66" s="259" t="s">
        <v>504</v>
      </c>
      <c r="C66" s="567" t="s">
        <v>505</v>
      </c>
      <c r="D66" s="322">
        <v>42</v>
      </c>
      <c r="E66" s="312">
        <v>36.1</v>
      </c>
      <c r="F66" s="312"/>
      <c r="G66" s="312"/>
      <c r="H66" s="312"/>
      <c r="I66" s="312"/>
      <c r="J66" s="312"/>
      <c r="K66" s="312"/>
      <c r="L66" s="312"/>
      <c r="M66" s="312"/>
      <c r="N66" s="312"/>
      <c r="O66" s="312"/>
      <c r="P66" s="312"/>
      <c r="Q66" s="33">
        <f>AVERAGE(E66:P66)</f>
        <v>36.1</v>
      </c>
      <c r="R66" s="242" t="str">
        <f>IF(Q66&lt;5,"SI","NO")</f>
        <v>NO</v>
      </c>
      <c r="S66" s="243" t="str">
        <f>IF(Q66&lt;5,"Sin Riesgo",IF(Q66 &lt;=14,"Bajo",IF(Q66&lt;=35,"Medio",IF(Q66&lt;=80,"Alto","Inviable Sanitariamente"))))</f>
        <v>Alto</v>
      </c>
    </row>
    <row r="67" spans="1:19" s="96" customFormat="1" ht="32.1" customHeight="1">
      <c r="A67" s="310" t="s">
        <v>201</v>
      </c>
      <c r="B67" s="259" t="s">
        <v>3459</v>
      </c>
      <c r="C67" s="567" t="s">
        <v>3758</v>
      </c>
      <c r="D67" s="323">
        <v>36</v>
      </c>
      <c r="E67" s="312"/>
      <c r="F67" s="312"/>
      <c r="G67" s="312">
        <v>36.1</v>
      </c>
      <c r="H67" s="312"/>
      <c r="I67" s="312"/>
      <c r="J67" s="312"/>
      <c r="K67" s="312"/>
      <c r="L67" s="312"/>
      <c r="M67" s="312"/>
      <c r="N67" s="312"/>
      <c r="O67" s="312"/>
      <c r="P67" s="312"/>
      <c r="Q67" s="33">
        <f>AVERAGE(E67:P67)</f>
        <v>36.1</v>
      </c>
      <c r="R67" s="242" t="str">
        <f>IF(Q67&lt;5,"SI","NO")</f>
        <v>NO</v>
      </c>
      <c r="S67" s="243" t="str">
        <f>IF(Q67&lt;5,"Sin Riesgo",IF(Q67 &lt;=14,"Bajo",IF(Q67&lt;=35,"Medio",IF(Q67&lt;=80,"Alto","Inviable Sanitariamente"))))</f>
        <v>Alto</v>
      </c>
    </row>
    <row r="68" spans="1:19" s="96" customFormat="1" ht="32.1" customHeight="1">
      <c r="A68" s="310" t="s">
        <v>201</v>
      </c>
      <c r="B68" s="259" t="s">
        <v>3759</v>
      </c>
      <c r="C68" s="288" t="s">
        <v>3760</v>
      </c>
      <c r="D68" s="322">
        <v>34</v>
      </c>
      <c r="E68" s="312"/>
      <c r="F68" s="312"/>
      <c r="G68" s="312"/>
      <c r="H68" s="312"/>
      <c r="I68" s="312">
        <v>36.1</v>
      </c>
      <c r="J68" s="312"/>
      <c r="K68" s="312"/>
      <c r="L68" s="312"/>
      <c r="M68" s="312"/>
      <c r="N68" s="312"/>
      <c r="O68" s="312"/>
      <c r="P68" s="312"/>
      <c r="Q68" s="33">
        <f>AVERAGE(E68:P68)</f>
        <v>36.1</v>
      </c>
      <c r="R68" s="242" t="str">
        <f>IF(Q68&lt;5,"SI","NO")</f>
        <v>NO</v>
      </c>
      <c r="S68" s="243" t="str">
        <f>IF(Q68&lt;5,"Sin Riesgo",IF(Q68 &lt;=14,"Bajo",IF(Q68&lt;=35,"Medio",IF(Q68&lt;=80,"Alto","Inviable Sanitariamente"))))</f>
        <v>Alto</v>
      </c>
    </row>
    <row r="69" spans="1:19" s="96" customFormat="1" ht="32.1" customHeight="1">
      <c r="A69" s="310" t="s">
        <v>201</v>
      </c>
      <c r="B69" s="259" t="s">
        <v>3761</v>
      </c>
      <c r="C69" s="288" t="s">
        <v>3762</v>
      </c>
      <c r="D69" s="322">
        <v>28</v>
      </c>
      <c r="E69" s="312"/>
      <c r="F69" s="312"/>
      <c r="G69" s="312"/>
      <c r="H69" s="312"/>
      <c r="I69" s="312">
        <v>36.1</v>
      </c>
      <c r="J69" s="312"/>
      <c r="K69" s="312"/>
      <c r="L69" s="312"/>
      <c r="M69" s="312"/>
      <c r="N69" s="312"/>
      <c r="O69" s="312"/>
      <c r="P69" s="312"/>
      <c r="Q69" s="33">
        <f t="shared" si="0"/>
        <v>36.1</v>
      </c>
      <c r="R69" s="242" t="str">
        <f t="shared" si="1"/>
        <v>NO</v>
      </c>
      <c r="S69" s="243" t="str">
        <f t="shared" si="4"/>
        <v>Alto</v>
      </c>
    </row>
    <row r="70" spans="1:19" s="96" customFormat="1" ht="32.1" customHeight="1">
      <c r="A70" s="230" t="s">
        <v>202</v>
      </c>
      <c r="B70" s="276" t="s">
        <v>506</v>
      </c>
      <c r="C70" s="567" t="s">
        <v>4218</v>
      </c>
      <c r="D70" s="264">
        <v>70</v>
      </c>
      <c r="E70" s="312"/>
      <c r="F70" s="312"/>
      <c r="G70" s="312"/>
      <c r="H70" s="312">
        <v>97.4</v>
      </c>
      <c r="I70" s="312"/>
      <c r="J70" s="312"/>
      <c r="K70" s="312"/>
      <c r="L70" s="312"/>
      <c r="M70" s="312"/>
      <c r="N70" s="312"/>
      <c r="O70" s="312"/>
      <c r="P70" s="312"/>
      <c r="Q70" s="33">
        <f t="shared" si="0"/>
        <v>97.4</v>
      </c>
      <c r="R70" s="242" t="str">
        <f t="shared" si="1"/>
        <v>NO</v>
      </c>
      <c r="S70" s="243" t="str">
        <f t="shared" si="4"/>
        <v>Inviable Sanitariamente</v>
      </c>
    </row>
    <row r="71" spans="1:19" s="96" customFormat="1" ht="32.1" customHeight="1">
      <c r="A71" s="230" t="s">
        <v>202</v>
      </c>
      <c r="B71" s="276" t="s">
        <v>17</v>
      </c>
      <c r="C71" s="567" t="s">
        <v>4219</v>
      </c>
      <c r="D71" s="264">
        <v>58</v>
      </c>
      <c r="E71" s="312"/>
      <c r="F71" s="312"/>
      <c r="G71" s="312">
        <v>97.4</v>
      </c>
      <c r="H71" s="312"/>
      <c r="I71" s="312"/>
      <c r="J71" s="312"/>
      <c r="K71" s="312"/>
      <c r="L71" s="312"/>
      <c r="M71" s="312"/>
      <c r="N71" s="312">
        <v>97.4</v>
      </c>
      <c r="O71" s="312"/>
      <c r="P71" s="312"/>
      <c r="Q71" s="33">
        <f t="shared" si="0"/>
        <v>97.4</v>
      </c>
      <c r="R71" s="242" t="str">
        <f t="shared" si="1"/>
        <v>NO</v>
      </c>
      <c r="S71" s="243" t="str">
        <f t="shared" si="4"/>
        <v>Inviable Sanitariamente</v>
      </c>
    </row>
    <row r="72" spans="1:19" s="96" customFormat="1" ht="32.1" customHeight="1">
      <c r="A72" s="230" t="s">
        <v>202</v>
      </c>
      <c r="B72" s="276" t="s">
        <v>507</v>
      </c>
      <c r="C72" s="567" t="s">
        <v>4220</v>
      </c>
      <c r="D72" s="264">
        <v>36</v>
      </c>
      <c r="E72" s="312"/>
      <c r="F72" s="312"/>
      <c r="G72" s="312"/>
      <c r="H72" s="312"/>
      <c r="I72" s="312"/>
      <c r="J72" s="312">
        <v>97.4</v>
      </c>
      <c r="K72" s="312"/>
      <c r="L72" s="312"/>
      <c r="M72" s="312"/>
      <c r="N72" s="312"/>
      <c r="O72" s="312"/>
      <c r="P72" s="312"/>
      <c r="Q72" s="33">
        <f t="shared" si="0"/>
        <v>97.4</v>
      </c>
      <c r="R72" s="242" t="str">
        <f t="shared" si="1"/>
        <v>NO</v>
      </c>
      <c r="S72" s="243" t="str">
        <f t="shared" si="4"/>
        <v>Inviable Sanitariamente</v>
      </c>
    </row>
    <row r="73" spans="1:19" s="96" customFormat="1" ht="32.1" customHeight="1">
      <c r="A73" s="230" t="s">
        <v>202</v>
      </c>
      <c r="B73" s="276" t="s">
        <v>46</v>
      </c>
      <c r="C73" s="567" t="s">
        <v>4221</v>
      </c>
      <c r="D73" s="264">
        <v>18</v>
      </c>
      <c r="E73" s="312"/>
      <c r="F73" s="312">
        <v>97.4</v>
      </c>
      <c r="G73" s="312"/>
      <c r="H73" s="312"/>
      <c r="I73" s="312"/>
      <c r="J73" s="312"/>
      <c r="K73" s="312"/>
      <c r="L73" s="312"/>
      <c r="M73" s="312"/>
      <c r="N73" s="312"/>
      <c r="O73" s="312"/>
      <c r="P73" s="312"/>
      <c r="Q73" s="33">
        <f t="shared" si="0"/>
        <v>97.4</v>
      </c>
      <c r="R73" s="242" t="str">
        <f t="shared" si="1"/>
        <v>NO</v>
      </c>
      <c r="S73" s="243" t="str">
        <f t="shared" si="4"/>
        <v>Inviable Sanitariamente</v>
      </c>
    </row>
    <row r="74" spans="1:19" s="96" customFormat="1" ht="32.1" customHeight="1">
      <c r="A74" s="230" t="s">
        <v>202</v>
      </c>
      <c r="B74" s="276" t="s">
        <v>61</v>
      </c>
      <c r="C74" s="567" t="s">
        <v>4222</v>
      </c>
      <c r="D74" s="264">
        <v>45</v>
      </c>
      <c r="E74" s="312"/>
      <c r="F74" s="312">
        <v>97</v>
      </c>
      <c r="G74" s="312"/>
      <c r="H74" s="312"/>
      <c r="I74" s="312"/>
      <c r="J74" s="312"/>
      <c r="K74" s="312"/>
      <c r="L74" s="312"/>
      <c r="M74" s="312"/>
      <c r="N74" s="312"/>
      <c r="O74" s="312"/>
      <c r="P74" s="312"/>
      <c r="Q74" s="33">
        <f t="shared" si="0"/>
        <v>97</v>
      </c>
      <c r="R74" s="242" t="str">
        <f t="shared" si="1"/>
        <v>NO</v>
      </c>
      <c r="S74" s="243" t="str">
        <f t="shared" si="4"/>
        <v>Inviable Sanitariamente</v>
      </c>
    </row>
    <row r="75" spans="1:19" s="96" customFormat="1" ht="32.1" customHeight="1">
      <c r="A75" s="230" t="s">
        <v>202</v>
      </c>
      <c r="B75" s="276" t="s">
        <v>403</v>
      </c>
      <c r="C75" s="567" t="s">
        <v>4223</v>
      </c>
      <c r="D75" s="264">
        <v>12</v>
      </c>
      <c r="E75" s="312"/>
      <c r="F75" s="312"/>
      <c r="G75" s="312"/>
      <c r="H75" s="312">
        <v>97.4</v>
      </c>
      <c r="I75" s="312"/>
      <c r="J75" s="312"/>
      <c r="K75" s="312"/>
      <c r="L75" s="312"/>
      <c r="M75" s="312"/>
      <c r="N75" s="312"/>
      <c r="O75" s="312"/>
      <c r="P75" s="312"/>
      <c r="Q75" s="33">
        <f t="shared" si="0"/>
        <v>97.4</v>
      </c>
      <c r="R75" s="242" t="str">
        <f t="shared" si="1"/>
        <v>NO</v>
      </c>
      <c r="S75" s="243" t="str">
        <f t="shared" si="4"/>
        <v>Inviable Sanitariamente</v>
      </c>
    </row>
    <row r="76" spans="1:19" s="96" customFormat="1" ht="32.1" customHeight="1">
      <c r="A76" s="230" t="s">
        <v>202</v>
      </c>
      <c r="B76" s="276" t="s">
        <v>94</v>
      </c>
      <c r="C76" s="567" t="s">
        <v>4224</v>
      </c>
      <c r="D76" s="264">
        <v>16</v>
      </c>
      <c r="E76" s="312"/>
      <c r="F76" s="312"/>
      <c r="G76" s="312"/>
      <c r="H76" s="312"/>
      <c r="I76" s="312">
        <v>97.4</v>
      </c>
      <c r="J76" s="312"/>
      <c r="K76" s="312"/>
      <c r="L76" s="312"/>
      <c r="M76" s="312"/>
      <c r="N76" s="312"/>
      <c r="O76" s="312"/>
      <c r="P76" s="312"/>
      <c r="Q76" s="33">
        <f t="shared" si="0"/>
        <v>97.4</v>
      </c>
      <c r="R76" s="242" t="str">
        <f t="shared" si="1"/>
        <v>NO</v>
      </c>
      <c r="S76" s="243" t="str">
        <f t="shared" si="4"/>
        <v>Inviable Sanitariamente</v>
      </c>
    </row>
    <row r="77" spans="1:19" s="96" customFormat="1" ht="32.1" customHeight="1">
      <c r="A77" s="310" t="s">
        <v>202</v>
      </c>
      <c r="B77" s="276" t="s">
        <v>19</v>
      </c>
      <c r="C77" s="567" t="s">
        <v>4225</v>
      </c>
      <c r="D77" s="264">
        <v>23</v>
      </c>
      <c r="E77" s="312"/>
      <c r="F77" s="312"/>
      <c r="G77" s="312"/>
      <c r="H77" s="312"/>
      <c r="I77" s="312"/>
      <c r="J77" s="312">
        <v>97.4</v>
      </c>
      <c r="K77" s="312"/>
      <c r="L77" s="312"/>
      <c r="M77" s="312"/>
      <c r="N77" s="312"/>
      <c r="O77" s="312"/>
      <c r="P77" s="312"/>
      <c r="Q77" s="33">
        <f t="shared" ref="Q77:Q147" si="5">AVERAGE(E77:P77)</f>
        <v>97.4</v>
      </c>
      <c r="R77" s="242" t="str">
        <f t="shared" ref="R77:R141" si="6">IF(Q77&lt;5,"SI","NO")</f>
        <v>NO</v>
      </c>
      <c r="S77" s="243" t="str">
        <f t="shared" si="4"/>
        <v>Inviable Sanitariamente</v>
      </c>
    </row>
    <row r="78" spans="1:19" s="96" customFormat="1" ht="32.1" customHeight="1">
      <c r="A78" s="310" t="s">
        <v>202</v>
      </c>
      <c r="B78" s="276" t="s">
        <v>509</v>
      </c>
      <c r="C78" s="567" t="s">
        <v>4226</v>
      </c>
      <c r="D78" s="264">
        <v>27</v>
      </c>
      <c r="E78" s="312"/>
      <c r="F78" s="312"/>
      <c r="G78" s="312">
        <v>97.4</v>
      </c>
      <c r="H78" s="312"/>
      <c r="I78" s="312"/>
      <c r="J78" s="312"/>
      <c r="K78" s="312"/>
      <c r="L78" s="312"/>
      <c r="M78" s="312"/>
      <c r="N78" s="312"/>
      <c r="O78" s="312"/>
      <c r="P78" s="312"/>
      <c r="Q78" s="33">
        <f t="shared" si="5"/>
        <v>97.4</v>
      </c>
      <c r="R78" s="242" t="str">
        <f t="shared" si="6"/>
        <v>NO</v>
      </c>
      <c r="S78" s="243" t="str">
        <f t="shared" si="4"/>
        <v>Inviable Sanitariamente</v>
      </c>
    </row>
    <row r="79" spans="1:19" s="96" customFormat="1" ht="32.1" customHeight="1">
      <c r="A79" s="310" t="s">
        <v>202</v>
      </c>
      <c r="B79" s="276" t="s">
        <v>404</v>
      </c>
      <c r="C79" s="567" t="s">
        <v>4227</v>
      </c>
      <c r="D79" s="298">
        <v>27</v>
      </c>
      <c r="E79" s="312"/>
      <c r="F79" s="312">
        <v>97.4</v>
      </c>
      <c r="G79" s="312"/>
      <c r="H79" s="312"/>
      <c r="I79" s="312"/>
      <c r="J79" s="312"/>
      <c r="K79" s="312"/>
      <c r="L79" s="312"/>
      <c r="M79" s="312"/>
      <c r="N79" s="312">
        <v>97.4</v>
      </c>
      <c r="O79" s="312"/>
      <c r="P79" s="312"/>
      <c r="Q79" s="33">
        <f t="shared" si="5"/>
        <v>97.4</v>
      </c>
      <c r="R79" s="242" t="str">
        <f t="shared" si="6"/>
        <v>NO</v>
      </c>
      <c r="S79" s="243" t="str">
        <f t="shared" si="4"/>
        <v>Inviable Sanitariamente</v>
      </c>
    </row>
    <row r="80" spans="1:19" s="96" customFormat="1" ht="32.1" customHeight="1">
      <c r="A80" s="310" t="s">
        <v>202</v>
      </c>
      <c r="B80" s="276" t="s">
        <v>236</v>
      </c>
      <c r="C80" s="567" t="s">
        <v>4228</v>
      </c>
      <c r="D80" s="264">
        <v>40</v>
      </c>
      <c r="E80" s="312"/>
      <c r="F80" s="312">
        <v>97.4</v>
      </c>
      <c r="G80" s="312"/>
      <c r="H80" s="312"/>
      <c r="I80" s="312"/>
      <c r="J80" s="312"/>
      <c r="K80" s="312"/>
      <c r="L80" s="312"/>
      <c r="M80" s="312">
        <v>97.4</v>
      </c>
      <c r="N80" s="312"/>
      <c r="O80" s="312"/>
      <c r="P80" s="312"/>
      <c r="Q80" s="33">
        <f t="shared" si="5"/>
        <v>97.4</v>
      </c>
      <c r="R80" s="242" t="str">
        <f t="shared" si="6"/>
        <v>NO</v>
      </c>
      <c r="S80" s="243" t="str">
        <f t="shared" si="4"/>
        <v>Inviable Sanitariamente</v>
      </c>
    </row>
    <row r="81" spans="1:19" s="96" customFormat="1" ht="32.1" customHeight="1">
      <c r="A81" s="310" t="s">
        <v>202</v>
      </c>
      <c r="B81" s="276" t="s">
        <v>510</v>
      </c>
      <c r="C81" s="567" t="s">
        <v>4229</v>
      </c>
      <c r="D81" s="264">
        <v>27</v>
      </c>
      <c r="E81" s="312"/>
      <c r="F81" s="312">
        <v>97.4</v>
      </c>
      <c r="G81" s="312"/>
      <c r="H81" s="312"/>
      <c r="I81" s="312"/>
      <c r="J81" s="312"/>
      <c r="K81" s="312"/>
      <c r="L81" s="312"/>
      <c r="M81" s="312"/>
      <c r="N81" s="312"/>
      <c r="O81" s="312"/>
      <c r="P81" s="312"/>
      <c r="Q81" s="33">
        <f t="shared" si="5"/>
        <v>97.4</v>
      </c>
      <c r="R81" s="242" t="str">
        <f t="shared" si="6"/>
        <v>NO</v>
      </c>
      <c r="S81" s="243" t="str">
        <f t="shared" si="4"/>
        <v>Inviable Sanitariamente</v>
      </c>
    </row>
    <row r="82" spans="1:19" s="96" customFormat="1" ht="32.1" customHeight="1">
      <c r="A82" s="310" t="s">
        <v>202</v>
      </c>
      <c r="B82" s="276" t="s">
        <v>74</v>
      </c>
      <c r="C82" s="567" t="s">
        <v>511</v>
      </c>
      <c r="D82" s="298">
        <v>26</v>
      </c>
      <c r="E82" s="312"/>
      <c r="F82" s="312"/>
      <c r="G82" s="312"/>
      <c r="H82" s="312"/>
      <c r="I82" s="312"/>
      <c r="J82" s="312">
        <v>97.4</v>
      </c>
      <c r="K82" s="312"/>
      <c r="L82" s="312"/>
      <c r="M82" s="312"/>
      <c r="N82" s="312"/>
      <c r="O82" s="312"/>
      <c r="P82" s="312"/>
      <c r="Q82" s="33">
        <f t="shared" si="5"/>
        <v>97.4</v>
      </c>
      <c r="R82" s="242" t="str">
        <f t="shared" si="6"/>
        <v>NO</v>
      </c>
      <c r="S82" s="243" t="str">
        <f t="shared" si="4"/>
        <v>Inviable Sanitariamente</v>
      </c>
    </row>
    <row r="83" spans="1:19" s="96" customFormat="1" ht="32.1" customHeight="1">
      <c r="A83" s="310" t="s">
        <v>202</v>
      </c>
      <c r="B83" s="276" t="s">
        <v>512</v>
      </c>
      <c r="C83" s="567" t="s">
        <v>4230</v>
      </c>
      <c r="D83" s="264">
        <v>21</v>
      </c>
      <c r="E83" s="312"/>
      <c r="F83" s="312"/>
      <c r="G83" s="312"/>
      <c r="H83" s="312"/>
      <c r="I83" s="312">
        <v>97.4</v>
      </c>
      <c r="J83" s="312"/>
      <c r="K83" s="312"/>
      <c r="L83" s="312"/>
      <c r="M83" s="312"/>
      <c r="N83" s="312"/>
      <c r="O83" s="312"/>
      <c r="P83" s="312"/>
      <c r="Q83" s="33">
        <f t="shared" si="5"/>
        <v>97.4</v>
      </c>
      <c r="R83" s="242" t="str">
        <f t="shared" si="6"/>
        <v>NO</v>
      </c>
      <c r="S83" s="243" t="str">
        <f t="shared" si="4"/>
        <v>Inviable Sanitariamente</v>
      </c>
    </row>
    <row r="84" spans="1:19" s="96" customFormat="1" ht="32.1" customHeight="1">
      <c r="A84" s="310" t="s">
        <v>202</v>
      </c>
      <c r="B84" s="276" t="s">
        <v>513</v>
      </c>
      <c r="C84" s="567" t="s">
        <v>514</v>
      </c>
      <c r="D84" s="264">
        <v>34</v>
      </c>
      <c r="E84" s="312"/>
      <c r="F84" s="312"/>
      <c r="G84" s="312">
        <v>97.4</v>
      </c>
      <c r="H84" s="312"/>
      <c r="I84" s="312"/>
      <c r="J84" s="312"/>
      <c r="K84" s="312"/>
      <c r="L84" s="312"/>
      <c r="M84" s="312"/>
      <c r="N84" s="312"/>
      <c r="O84" s="312"/>
      <c r="P84" s="312"/>
      <c r="Q84" s="33">
        <f t="shared" si="5"/>
        <v>97.4</v>
      </c>
      <c r="R84" s="242" t="str">
        <f t="shared" si="6"/>
        <v>NO</v>
      </c>
      <c r="S84" s="243" t="str">
        <f t="shared" si="4"/>
        <v>Inviable Sanitariamente</v>
      </c>
    </row>
    <row r="85" spans="1:19" s="96" customFormat="1" ht="32.1" customHeight="1">
      <c r="A85" s="310" t="s">
        <v>202</v>
      </c>
      <c r="B85" s="276" t="s">
        <v>515</v>
      </c>
      <c r="C85" s="567" t="s">
        <v>516</v>
      </c>
      <c r="D85" s="264">
        <v>24</v>
      </c>
      <c r="E85" s="312"/>
      <c r="F85" s="312"/>
      <c r="G85" s="312"/>
      <c r="H85" s="312"/>
      <c r="I85" s="312"/>
      <c r="J85" s="312">
        <v>97.4</v>
      </c>
      <c r="K85" s="312"/>
      <c r="L85" s="312"/>
      <c r="M85" s="312"/>
      <c r="N85" s="312"/>
      <c r="O85" s="312"/>
      <c r="P85" s="312"/>
      <c r="Q85" s="33">
        <f t="shared" si="5"/>
        <v>97.4</v>
      </c>
      <c r="R85" s="242" t="str">
        <f t="shared" si="6"/>
        <v>NO</v>
      </c>
      <c r="S85" s="243" t="str">
        <f t="shared" si="4"/>
        <v>Inviable Sanitariamente</v>
      </c>
    </row>
    <row r="86" spans="1:19" s="96" customFormat="1" ht="32.1" customHeight="1">
      <c r="A86" s="310" t="s">
        <v>202</v>
      </c>
      <c r="B86" s="276" t="s">
        <v>517</v>
      </c>
      <c r="C86" s="288" t="s">
        <v>518</v>
      </c>
      <c r="D86" s="264">
        <v>18</v>
      </c>
      <c r="E86" s="312"/>
      <c r="F86" s="312">
        <v>97.4</v>
      </c>
      <c r="G86" s="312"/>
      <c r="H86" s="312"/>
      <c r="I86" s="312"/>
      <c r="J86" s="312"/>
      <c r="K86" s="312"/>
      <c r="L86" s="312"/>
      <c r="M86" s="312">
        <v>97.4</v>
      </c>
      <c r="N86" s="312"/>
      <c r="O86" s="312"/>
      <c r="P86" s="312"/>
      <c r="Q86" s="33">
        <f t="shared" si="5"/>
        <v>97.4</v>
      </c>
      <c r="R86" s="242" t="str">
        <f t="shared" si="6"/>
        <v>NO</v>
      </c>
      <c r="S86" s="243" t="str">
        <f t="shared" si="4"/>
        <v>Inviable Sanitariamente</v>
      </c>
    </row>
    <row r="87" spans="1:19" s="96" customFormat="1" ht="32.1" customHeight="1">
      <c r="A87" s="310" t="s">
        <v>202</v>
      </c>
      <c r="B87" s="276" t="s">
        <v>519</v>
      </c>
      <c r="C87" s="288" t="s">
        <v>520</v>
      </c>
      <c r="D87" s="264">
        <v>22</v>
      </c>
      <c r="E87" s="312"/>
      <c r="F87" s="312"/>
      <c r="G87" s="312">
        <v>97.4</v>
      </c>
      <c r="H87" s="312"/>
      <c r="I87" s="312"/>
      <c r="J87" s="312"/>
      <c r="K87" s="312"/>
      <c r="L87" s="312"/>
      <c r="M87" s="312"/>
      <c r="N87" s="312"/>
      <c r="O87" s="312"/>
      <c r="P87" s="312"/>
      <c r="Q87" s="33">
        <f t="shared" si="5"/>
        <v>97.4</v>
      </c>
      <c r="R87" s="242" t="str">
        <f t="shared" si="6"/>
        <v>NO</v>
      </c>
      <c r="S87" s="243" t="str">
        <f t="shared" si="4"/>
        <v>Inviable Sanitariamente</v>
      </c>
    </row>
    <row r="88" spans="1:19" s="96" customFormat="1" ht="32.1" customHeight="1">
      <c r="A88" s="32" t="s">
        <v>202</v>
      </c>
      <c r="B88" s="430" t="s">
        <v>4070</v>
      </c>
      <c r="C88" s="427" t="s">
        <v>4071</v>
      </c>
      <c r="D88" s="298">
        <v>37</v>
      </c>
      <c r="E88" s="312"/>
      <c r="F88" s="312"/>
      <c r="G88" s="312"/>
      <c r="H88" s="312"/>
      <c r="I88" s="312"/>
      <c r="J88" s="312">
        <v>97.4</v>
      </c>
      <c r="K88" s="312"/>
      <c r="L88" s="312"/>
      <c r="M88" s="312">
        <v>97.4</v>
      </c>
      <c r="N88" s="312"/>
      <c r="O88" s="312"/>
      <c r="P88" s="312"/>
      <c r="Q88" s="327">
        <f t="shared" si="5"/>
        <v>97.4</v>
      </c>
      <c r="R88" s="370" t="str">
        <f t="shared" si="6"/>
        <v>NO</v>
      </c>
      <c r="S88" s="371" t="str">
        <f t="shared" si="4"/>
        <v>Inviable Sanitariamente</v>
      </c>
    </row>
    <row r="89" spans="1:19" s="96" customFormat="1" ht="32.1" customHeight="1">
      <c r="A89" s="230" t="s">
        <v>832</v>
      </c>
      <c r="B89" s="259" t="s">
        <v>521</v>
      </c>
      <c r="C89" s="288" t="s">
        <v>522</v>
      </c>
      <c r="D89" s="233">
        <v>140</v>
      </c>
      <c r="E89" s="312"/>
      <c r="F89" s="312"/>
      <c r="G89" s="312"/>
      <c r="H89" s="312"/>
      <c r="I89" s="312">
        <v>44.8</v>
      </c>
      <c r="J89" s="312"/>
      <c r="K89" s="312"/>
      <c r="L89" s="312"/>
      <c r="M89" s="312">
        <v>0</v>
      </c>
      <c r="N89" s="312"/>
      <c r="O89" s="312"/>
      <c r="P89" s="312"/>
      <c r="Q89" s="33">
        <f t="shared" si="5"/>
        <v>22.4</v>
      </c>
      <c r="R89" s="242" t="str">
        <f t="shared" si="6"/>
        <v>NO</v>
      </c>
      <c r="S89" s="243" t="str">
        <f t="shared" si="4"/>
        <v>Medio</v>
      </c>
    </row>
    <row r="90" spans="1:19" s="96" customFormat="1" ht="32.1" customHeight="1">
      <c r="A90" s="230" t="s">
        <v>832</v>
      </c>
      <c r="B90" s="259" t="s">
        <v>523</v>
      </c>
      <c r="C90" s="288" t="s">
        <v>524</v>
      </c>
      <c r="D90" s="233">
        <v>332</v>
      </c>
      <c r="E90" s="312"/>
      <c r="F90" s="312"/>
      <c r="G90" s="312"/>
      <c r="H90" s="312"/>
      <c r="I90" s="312">
        <v>0</v>
      </c>
      <c r="J90" s="312"/>
      <c r="K90" s="312"/>
      <c r="L90" s="312"/>
      <c r="M90" s="312"/>
      <c r="N90" s="312"/>
      <c r="O90" s="312"/>
      <c r="P90" s="312"/>
      <c r="Q90" s="33">
        <f t="shared" si="5"/>
        <v>0</v>
      </c>
      <c r="R90" s="242" t="str">
        <f t="shared" si="6"/>
        <v>SI</v>
      </c>
      <c r="S90" s="243" t="str">
        <f t="shared" si="4"/>
        <v>Sin Riesgo</v>
      </c>
    </row>
    <row r="91" spans="1:19" s="96" customFormat="1" ht="32.1" customHeight="1">
      <c r="A91" s="230" t="s">
        <v>832</v>
      </c>
      <c r="B91" s="259" t="s">
        <v>525</v>
      </c>
      <c r="C91" s="288" t="s">
        <v>526</v>
      </c>
      <c r="D91" s="233">
        <v>130</v>
      </c>
      <c r="E91" s="312"/>
      <c r="F91" s="312"/>
      <c r="G91" s="312"/>
      <c r="H91" s="312"/>
      <c r="I91" s="312">
        <v>0</v>
      </c>
      <c r="J91" s="312"/>
      <c r="K91" s="312"/>
      <c r="L91" s="312"/>
      <c r="M91" s="312"/>
      <c r="N91" s="312"/>
      <c r="O91" s="312">
        <v>0</v>
      </c>
      <c r="P91" s="312"/>
      <c r="Q91" s="33">
        <f t="shared" si="5"/>
        <v>0</v>
      </c>
      <c r="R91" s="242" t="str">
        <f t="shared" si="6"/>
        <v>SI</v>
      </c>
      <c r="S91" s="243" t="str">
        <f t="shared" si="4"/>
        <v>Sin Riesgo</v>
      </c>
    </row>
    <row r="92" spans="1:19" s="96" customFormat="1" ht="32.1" customHeight="1">
      <c r="A92" s="230" t="s">
        <v>832</v>
      </c>
      <c r="B92" s="259" t="s">
        <v>527</v>
      </c>
      <c r="C92" s="288" t="s">
        <v>528</v>
      </c>
      <c r="D92" s="233">
        <v>360</v>
      </c>
      <c r="E92" s="312"/>
      <c r="F92" s="312"/>
      <c r="G92" s="312"/>
      <c r="H92" s="312"/>
      <c r="I92" s="312">
        <v>33.6</v>
      </c>
      <c r="J92" s="312"/>
      <c r="K92" s="312"/>
      <c r="L92" s="312"/>
      <c r="M92" s="312">
        <v>19.350000000000001</v>
      </c>
      <c r="N92" s="312"/>
      <c r="O92" s="312">
        <v>0</v>
      </c>
      <c r="P92" s="312"/>
      <c r="Q92" s="33">
        <f t="shared" si="5"/>
        <v>17.650000000000002</v>
      </c>
      <c r="R92" s="242" t="str">
        <f t="shared" si="6"/>
        <v>NO</v>
      </c>
      <c r="S92" s="243" t="str">
        <f t="shared" si="4"/>
        <v>Medio</v>
      </c>
    </row>
    <row r="93" spans="1:19" s="96" customFormat="1" ht="42.75" customHeight="1">
      <c r="A93" s="230" t="s">
        <v>832</v>
      </c>
      <c r="B93" s="259" t="s">
        <v>529</v>
      </c>
      <c r="C93" s="288" t="s">
        <v>530</v>
      </c>
      <c r="D93" s="233">
        <v>180</v>
      </c>
      <c r="E93" s="312"/>
      <c r="F93" s="312"/>
      <c r="G93" s="312"/>
      <c r="H93" s="312"/>
      <c r="I93" s="312">
        <v>33.6</v>
      </c>
      <c r="J93" s="312"/>
      <c r="K93" s="312"/>
      <c r="L93" s="312"/>
      <c r="M93" s="312"/>
      <c r="N93" s="312">
        <v>46.45</v>
      </c>
      <c r="O93" s="312"/>
      <c r="P93" s="312"/>
      <c r="Q93" s="33">
        <f t="shared" si="5"/>
        <v>40.025000000000006</v>
      </c>
      <c r="R93" s="242" t="str">
        <f t="shared" si="6"/>
        <v>NO</v>
      </c>
      <c r="S93" s="243" t="str">
        <f t="shared" si="4"/>
        <v>Alto</v>
      </c>
    </row>
    <row r="94" spans="1:19" s="96" customFormat="1" ht="45" customHeight="1">
      <c r="A94" s="230" t="s">
        <v>832</v>
      </c>
      <c r="B94" s="259" t="s">
        <v>531</v>
      </c>
      <c r="C94" s="288" t="s">
        <v>532</v>
      </c>
      <c r="D94" s="233">
        <v>89</v>
      </c>
      <c r="E94" s="312"/>
      <c r="F94" s="312"/>
      <c r="G94" s="312"/>
      <c r="H94" s="312"/>
      <c r="I94" s="312">
        <v>9.6</v>
      </c>
      <c r="J94" s="312"/>
      <c r="K94" s="312"/>
      <c r="L94" s="312"/>
      <c r="M94" s="312"/>
      <c r="N94" s="312">
        <v>0</v>
      </c>
      <c r="O94" s="312"/>
      <c r="P94" s="312"/>
      <c r="Q94" s="33">
        <f t="shared" si="5"/>
        <v>4.8</v>
      </c>
      <c r="R94" s="242" t="str">
        <f t="shared" si="6"/>
        <v>SI</v>
      </c>
      <c r="S94" s="243" t="str">
        <f t="shared" si="4"/>
        <v>Sin Riesgo</v>
      </c>
    </row>
    <row r="95" spans="1:19" s="96" customFormat="1" ht="32.1" customHeight="1">
      <c r="A95" s="230" t="s">
        <v>832</v>
      </c>
      <c r="B95" s="259" t="s">
        <v>533</v>
      </c>
      <c r="C95" s="288" t="s">
        <v>534</v>
      </c>
      <c r="D95" s="233">
        <v>352</v>
      </c>
      <c r="E95" s="312"/>
      <c r="F95" s="312"/>
      <c r="G95" s="312"/>
      <c r="H95" s="312"/>
      <c r="I95" s="312">
        <v>0</v>
      </c>
      <c r="J95" s="312"/>
      <c r="K95" s="312"/>
      <c r="L95" s="312"/>
      <c r="M95" s="312"/>
      <c r="N95" s="312">
        <v>3.87</v>
      </c>
      <c r="O95" s="312">
        <v>27.1</v>
      </c>
      <c r="P95" s="312"/>
      <c r="Q95" s="33">
        <f t="shared" si="5"/>
        <v>10.323333333333334</v>
      </c>
      <c r="R95" s="242" t="str">
        <f t="shared" si="6"/>
        <v>NO</v>
      </c>
      <c r="S95" s="243" t="str">
        <f t="shared" ref="S95:S128" si="7">IF(Q95&lt;5,"Sin Riesgo",IF(Q95 &lt;=14,"Bajo",IF(Q95&lt;=35,"Medio",IF(Q95&lt;=80,"Alto","Inviable Sanitariamente"))))</f>
        <v>Bajo</v>
      </c>
    </row>
    <row r="96" spans="1:19" s="96" customFormat="1" ht="32.1" customHeight="1">
      <c r="A96" s="230" t="s">
        <v>832</v>
      </c>
      <c r="B96" s="259" t="s">
        <v>535</v>
      </c>
      <c r="C96" s="288" t="s">
        <v>536</v>
      </c>
      <c r="D96" s="233">
        <v>410</v>
      </c>
      <c r="E96" s="312"/>
      <c r="F96" s="312"/>
      <c r="G96" s="312"/>
      <c r="H96" s="312"/>
      <c r="I96" s="312">
        <v>0</v>
      </c>
      <c r="J96" s="312">
        <v>33.6</v>
      </c>
      <c r="K96" s="312"/>
      <c r="L96" s="312"/>
      <c r="M96" s="312"/>
      <c r="N96" s="312">
        <v>0</v>
      </c>
      <c r="O96" s="312">
        <v>19.36</v>
      </c>
      <c r="P96" s="312"/>
      <c r="Q96" s="33">
        <f t="shared" si="5"/>
        <v>13.24</v>
      </c>
      <c r="R96" s="242" t="str">
        <f t="shared" si="6"/>
        <v>NO</v>
      </c>
      <c r="S96" s="243" t="str">
        <f t="shared" si="7"/>
        <v>Bajo</v>
      </c>
    </row>
    <row r="97" spans="1:19" s="96" customFormat="1" ht="32.1" customHeight="1">
      <c r="A97" s="230" t="s">
        <v>832</v>
      </c>
      <c r="B97" s="259" t="s">
        <v>537</v>
      </c>
      <c r="C97" s="288" t="s">
        <v>538</v>
      </c>
      <c r="D97" s="233">
        <v>89</v>
      </c>
      <c r="E97" s="312"/>
      <c r="F97" s="312"/>
      <c r="G97" s="312"/>
      <c r="H97" s="312"/>
      <c r="I97" s="312"/>
      <c r="J97" s="312"/>
      <c r="K97" s="312"/>
      <c r="L97" s="312"/>
      <c r="M97" s="312"/>
      <c r="N97" s="312">
        <v>0</v>
      </c>
      <c r="O97" s="312"/>
      <c r="P97" s="312"/>
      <c r="Q97" s="33">
        <f t="shared" si="5"/>
        <v>0</v>
      </c>
      <c r="R97" s="242" t="str">
        <f t="shared" si="6"/>
        <v>SI</v>
      </c>
      <c r="S97" s="243" t="str">
        <f t="shared" si="7"/>
        <v>Sin Riesgo</v>
      </c>
    </row>
    <row r="98" spans="1:19" s="96" customFormat="1" ht="32.1" customHeight="1">
      <c r="A98" s="230" t="s">
        <v>832</v>
      </c>
      <c r="B98" s="259" t="s">
        <v>539</v>
      </c>
      <c r="C98" s="288" t="s">
        <v>540</v>
      </c>
      <c r="D98" s="233">
        <v>25</v>
      </c>
      <c r="E98" s="312"/>
      <c r="F98" s="312"/>
      <c r="G98" s="312"/>
      <c r="H98" s="312"/>
      <c r="I98" s="312">
        <v>0</v>
      </c>
      <c r="J98" s="312"/>
      <c r="K98" s="312"/>
      <c r="L98" s="312"/>
      <c r="M98" s="312"/>
      <c r="N98" s="312">
        <v>0</v>
      </c>
      <c r="O98" s="312"/>
      <c r="P98" s="312"/>
      <c r="Q98" s="33">
        <f t="shared" si="5"/>
        <v>0</v>
      </c>
      <c r="R98" s="242" t="str">
        <f t="shared" si="6"/>
        <v>SI</v>
      </c>
      <c r="S98" s="243" t="str">
        <f t="shared" si="7"/>
        <v>Sin Riesgo</v>
      </c>
    </row>
    <row r="99" spans="1:19" s="96" customFormat="1" ht="45" customHeight="1">
      <c r="A99" s="230" t="s">
        <v>832</v>
      </c>
      <c r="B99" s="259" t="s">
        <v>541</v>
      </c>
      <c r="C99" s="288" t="s">
        <v>542</v>
      </c>
      <c r="D99" s="233">
        <v>128</v>
      </c>
      <c r="E99" s="312"/>
      <c r="F99" s="312"/>
      <c r="G99" s="312"/>
      <c r="H99" s="312"/>
      <c r="I99" s="312">
        <v>0</v>
      </c>
      <c r="J99" s="312"/>
      <c r="K99" s="312"/>
      <c r="L99" s="312"/>
      <c r="M99" s="312">
        <v>19.350000000000001</v>
      </c>
      <c r="N99" s="312"/>
      <c r="O99" s="312"/>
      <c r="P99" s="312"/>
      <c r="Q99" s="33">
        <f t="shared" si="5"/>
        <v>9.6750000000000007</v>
      </c>
      <c r="R99" s="242" t="str">
        <f t="shared" si="6"/>
        <v>NO</v>
      </c>
      <c r="S99" s="243" t="str">
        <f t="shared" si="7"/>
        <v>Bajo</v>
      </c>
    </row>
    <row r="100" spans="1:19" s="96" customFormat="1" ht="49.5" customHeight="1">
      <c r="A100" s="230" t="s">
        <v>832</v>
      </c>
      <c r="B100" s="259" t="s">
        <v>8</v>
      </c>
      <c r="C100" s="288" t="s">
        <v>543</v>
      </c>
      <c r="D100" s="233">
        <v>404</v>
      </c>
      <c r="E100" s="312"/>
      <c r="F100" s="312"/>
      <c r="G100" s="312"/>
      <c r="H100" s="312"/>
      <c r="I100" s="312">
        <v>0</v>
      </c>
      <c r="J100" s="312"/>
      <c r="K100" s="312"/>
      <c r="L100" s="312"/>
      <c r="M100" s="312"/>
      <c r="N100" s="312">
        <v>0</v>
      </c>
      <c r="O100" s="312">
        <v>0</v>
      </c>
      <c r="P100" s="312"/>
      <c r="Q100" s="33">
        <f t="shared" si="5"/>
        <v>0</v>
      </c>
      <c r="R100" s="242" t="str">
        <f t="shared" si="6"/>
        <v>SI</v>
      </c>
      <c r="S100" s="243" t="str">
        <f t="shared" si="7"/>
        <v>Sin Riesgo</v>
      </c>
    </row>
    <row r="101" spans="1:19" s="96" customFormat="1" ht="45">
      <c r="A101" s="230" t="s">
        <v>832</v>
      </c>
      <c r="B101" s="259" t="s">
        <v>544</v>
      </c>
      <c r="C101" s="288" t="s">
        <v>545</v>
      </c>
      <c r="D101" s="233">
        <v>328</v>
      </c>
      <c r="E101" s="312"/>
      <c r="F101" s="312"/>
      <c r="G101" s="312"/>
      <c r="H101" s="312"/>
      <c r="I101" s="312">
        <v>0</v>
      </c>
      <c r="J101" s="312"/>
      <c r="K101" s="312"/>
      <c r="L101" s="312"/>
      <c r="M101" s="312"/>
      <c r="N101" s="312"/>
      <c r="O101" s="312">
        <v>19.350000000000001</v>
      </c>
      <c r="P101" s="312"/>
      <c r="Q101" s="33">
        <f t="shared" si="5"/>
        <v>9.6750000000000007</v>
      </c>
      <c r="R101" s="242" t="str">
        <f t="shared" si="6"/>
        <v>NO</v>
      </c>
      <c r="S101" s="243" t="str">
        <f t="shared" si="7"/>
        <v>Bajo</v>
      </c>
    </row>
    <row r="102" spans="1:19" s="96" customFormat="1" ht="34.5" customHeight="1">
      <c r="A102" s="230" t="s">
        <v>832</v>
      </c>
      <c r="B102" s="259" t="s">
        <v>546</v>
      </c>
      <c r="C102" s="288" t="s">
        <v>547</v>
      </c>
      <c r="D102" s="233">
        <v>452</v>
      </c>
      <c r="E102" s="312"/>
      <c r="F102" s="312"/>
      <c r="G102" s="312"/>
      <c r="H102" s="312"/>
      <c r="I102" s="312">
        <v>0</v>
      </c>
      <c r="J102" s="312"/>
      <c r="K102" s="312"/>
      <c r="L102" s="312"/>
      <c r="M102" s="312"/>
      <c r="N102" s="312"/>
      <c r="O102" s="312">
        <v>0</v>
      </c>
      <c r="P102" s="312"/>
      <c r="Q102" s="33">
        <f t="shared" si="5"/>
        <v>0</v>
      </c>
      <c r="R102" s="242" t="str">
        <f t="shared" si="6"/>
        <v>SI</v>
      </c>
      <c r="S102" s="243" t="str">
        <f t="shared" si="7"/>
        <v>Sin Riesgo</v>
      </c>
    </row>
    <row r="103" spans="1:19" s="96" customFormat="1" ht="31.5" customHeight="1">
      <c r="A103" s="230" t="s">
        <v>832</v>
      </c>
      <c r="B103" s="259" t="s">
        <v>548</v>
      </c>
      <c r="C103" s="288" t="s">
        <v>549</v>
      </c>
      <c r="D103" s="233">
        <v>800</v>
      </c>
      <c r="E103" s="312"/>
      <c r="F103" s="312"/>
      <c r="G103" s="312"/>
      <c r="H103" s="312"/>
      <c r="I103" s="312">
        <v>27.6</v>
      </c>
      <c r="J103" s="312"/>
      <c r="K103" s="312"/>
      <c r="L103" s="312"/>
      <c r="M103" s="312"/>
      <c r="N103" s="312"/>
      <c r="O103" s="312"/>
      <c r="P103" s="312"/>
      <c r="Q103" s="33">
        <f t="shared" si="5"/>
        <v>27.6</v>
      </c>
      <c r="R103" s="242" t="str">
        <f t="shared" si="6"/>
        <v>NO</v>
      </c>
      <c r="S103" s="243" t="str">
        <f t="shared" si="7"/>
        <v>Medio</v>
      </c>
    </row>
    <row r="104" spans="1:19" s="96" customFormat="1" ht="32.1" customHeight="1">
      <c r="A104" s="230" t="s">
        <v>832</v>
      </c>
      <c r="B104" s="259" t="s">
        <v>550</v>
      </c>
      <c r="C104" s="288" t="s">
        <v>551</v>
      </c>
      <c r="D104" s="233">
        <v>40</v>
      </c>
      <c r="E104" s="312"/>
      <c r="F104" s="312"/>
      <c r="G104" s="312"/>
      <c r="H104" s="312"/>
      <c r="I104" s="312">
        <v>9.6</v>
      </c>
      <c r="J104" s="312"/>
      <c r="K104" s="312"/>
      <c r="L104" s="312"/>
      <c r="M104" s="312"/>
      <c r="N104" s="312">
        <v>0</v>
      </c>
      <c r="O104" s="312">
        <v>0</v>
      </c>
      <c r="P104" s="312"/>
      <c r="Q104" s="33">
        <f t="shared" si="5"/>
        <v>3.1999999999999997</v>
      </c>
      <c r="R104" s="242" t="str">
        <f t="shared" si="6"/>
        <v>SI</v>
      </c>
      <c r="S104" s="243" t="str">
        <f t="shared" si="7"/>
        <v>Sin Riesgo</v>
      </c>
    </row>
    <row r="105" spans="1:19" s="96" customFormat="1" ht="32.1" customHeight="1">
      <c r="A105" s="230" t="s">
        <v>832</v>
      </c>
      <c r="B105" s="259" t="s">
        <v>552</v>
      </c>
      <c r="C105" s="288" t="s">
        <v>553</v>
      </c>
      <c r="D105" s="233">
        <v>200</v>
      </c>
      <c r="E105" s="312"/>
      <c r="F105" s="312"/>
      <c r="G105" s="312"/>
      <c r="H105" s="312"/>
      <c r="I105" s="312"/>
      <c r="J105" s="312">
        <v>0</v>
      </c>
      <c r="K105" s="312"/>
      <c r="L105" s="312"/>
      <c r="M105" s="312"/>
      <c r="N105" s="312"/>
      <c r="O105" s="312"/>
      <c r="P105" s="312"/>
      <c r="Q105" s="33">
        <f>AVERAGE(E105:P105)</f>
        <v>0</v>
      </c>
      <c r="R105" s="242" t="str">
        <f>IF(Q105&lt;5,"SI","NO")</f>
        <v>SI</v>
      </c>
      <c r="S105" s="243" t="str">
        <f>IF(Q105&lt;5,"Sin Riesgo",IF(Q105 &lt;=14,"Bajo",IF(Q105&lt;=35,"Medio",IF(Q105&lt;=80,"Alto","Inviable Sanitariamente"))))</f>
        <v>Sin Riesgo</v>
      </c>
    </row>
    <row r="106" spans="1:19" s="96" customFormat="1" ht="32.1" customHeight="1">
      <c r="A106" s="230" t="s">
        <v>832</v>
      </c>
      <c r="B106" s="259" t="s">
        <v>3763</v>
      </c>
      <c r="C106" s="288" t="s">
        <v>553</v>
      </c>
      <c r="D106" s="233">
        <v>40</v>
      </c>
      <c r="E106" s="312"/>
      <c r="F106" s="312"/>
      <c r="G106" s="312"/>
      <c r="H106" s="312"/>
      <c r="I106" s="312"/>
      <c r="J106" s="312"/>
      <c r="K106" s="312"/>
      <c r="L106" s="312"/>
      <c r="M106" s="312"/>
      <c r="N106" s="312"/>
      <c r="O106" s="312">
        <v>0</v>
      </c>
      <c r="P106" s="312"/>
      <c r="Q106" s="33">
        <f t="shared" si="5"/>
        <v>0</v>
      </c>
      <c r="R106" s="242" t="str">
        <f t="shared" si="6"/>
        <v>SI</v>
      </c>
      <c r="S106" s="243" t="str">
        <f t="shared" si="7"/>
        <v>Sin Riesgo</v>
      </c>
    </row>
    <row r="107" spans="1:19" s="96" customFormat="1" ht="32.1" customHeight="1">
      <c r="A107" s="230" t="s">
        <v>832</v>
      </c>
      <c r="B107" s="466" t="s">
        <v>3764</v>
      </c>
      <c r="C107" s="521" t="s">
        <v>554</v>
      </c>
      <c r="D107" s="233">
        <v>150</v>
      </c>
      <c r="E107" s="34"/>
      <c r="F107" s="34"/>
      <c r="G107" s="34"/>
      <c r="H107" s="34"/>
      <c r="I107" s="34"/>
      <c r="J107" s="34"/>
      <c r="K107" s="34"/>
      <c r="L107" s="34"/>
      <c r="M107" s="34"/>
      <c r="N107" s="34"/>
      <c r="O107" s="34"/>
      <c r="P107" s="34"/>
      <c r="Q107" s="33"/>
      <c r="R107" s="242"/>
      <c r="S107" s="243"/>
    </row>
    <row r="108" spans="1:19" s="96" customFormat="1" ht="32.1" customHeight="1">
      <c r="A108" s="230" t="s">
        <v>832</v>
      </c>
      <c r="B108" s="466" t="s">
        <v>3765</v>
      </c>
      <c r="C108" s="521" t="s">
        <v>554</v>
      </c>
      <c r="D108" s="233">
        <v>200</v>
      </c>
      <c r="E108" s="34"/>
      <c r="F108" s="34"/>
      <c r="G108" s="34"/>
      <c r="H108" s="34"/>
      <c r="I108" s="34"/>
      <c r="J108" s="34">
        <v>0</v>
      </c>
      <c r="K108" s="34"/>
      <c r="L108" s="34"/>
      <c r="M108" s="34"/>
      <c r="N108" s="34"/>
      <c r="O108" s="34">
        <v>0</v>
      </c>
      <c r="P108" s="34"/>
      <c r="Q108" s="33">
        <f t="shared" si="5"/>
        <v>0</v>
      </c>
      <c r="R108" s="242" t="str">
        <f t="shared" si="6"/>
        <v>SI</v>
      </c>
      <c r="S108" s="243" t="str">
        <f t="shared" si="7"/>
        <v>Sin Riesgo</v>
      </c>
    </row>
    <row r="109" spans="1:19" s="96" customFormat="1" ht="32.1" customHeight="1">
      <c r="A109" s="230" t="s">
        <v>832</v>
      </c>
      <c r="B109" s="259" t="s">
        <v>555</v>
      </c>
      <c r="C109" s="288" t="s">
        <v>556</v>
      </c>
      <c r="D109" s="233">
        <v>32</v>
      </c>
      <c r="E109" s="312"/>
      <c r="F109" s="312"/>
      <c r="G109" s="312"/>
      <c r="H109" s="312"/>
      <c r="I109" s="312">
        <v>0</v>
      </c>
      <c r="J109" s="312"/>
      <c r="K109" s="312"/>
      <c r="L109" s="312"/>
      <c r="M109" s="312"/>
      <c r="N109" s="312">
        <v>0</v>
      </c>
      <c r="O109" s="312">
        <v>0</v>
      </c>
      <c r="P109" s="312"/>
      <c r="Q109" s="33">
        <f t="shared" si="5"/>
        <v>0</v>
      </c>
      <c r="R109" s="242" t="str">
        <f t="shared" si="6"/>
        <v>SI</v>
      </c>
      <c r="S109" s="243" t="str">
        <f t="shared" si="7"/>
        <v>Sin Riesgo</v>
      </c>
    </row>
    <row r="110" spans="1:19" s="96" customFormat="1" ht="32.1" customHeight="1">
      <c r="A110" s="230" t="s">
        <v>832</v>
      </c>
      <c r="B110" s="259" t="s">
        <v>436</v>
      </c>
      <c r="C110" s="288" t="s">
        <v>557</v>
      </c>
      <c r="D110" s="233">
        <v>495</v>
      </c>
      <c r="E110" s="312"/>
      <c r="F110" s="312"/>
      <c r="G110" s="312"/>
      <c r="H110" s="312"/>
      <c r="I110" s="312">
        <v>0</v>
      </c>
      <c r="J110" s="312">
        <v>44.21</v>
      </c>
      <c r="K110" s="312"/>
      <c r="L110" s="312"/>
      <c r="M110" s="312">
        <v>0</v>
      </c>
      <c r="N110" s="312"/>
      <c r="O110" s="312">
        <v>7.74</v>
      </c>
      <c r="P110" s="312"/>
      <c r="Q110" s="33">
        <f t="shared" si="5"/>
        <v>12.987500000000001</v>
      </c>
      <c r="R110" s="242" t="str">
        <f t="shared" si="6"/>
        <v>NO</v>
      </c>
      <c r="S110" s="243" t="str">
        <f t="shared" si="7"/>
        <v>Bajo</v>
      </c>
    </row>
    <row r="111" spans="1:19" s="96" customFormat="1" ht="32.1" customHeight="1">
      <c r="A111" s="230" t="s">
        <v>832</v>
      </c>
      <c r="B111" s="259" t="s">
        <v>558</v>
      </c>
      <c r="C111" s="288" t="s">
        <v>559</v>
      </c>
      <c r="D111" s="233">
        <v>430</v>
      </c>
      <c r="E111" s="312"/>
      <c r="F111" s="312"/>
      <c r="G111" s="312"/>
      <c r="H111" s="312"/>
      <c r="I111" s="312">
        <v>0</v>
      </c>
      <c r="J111" s="312">
        <v>33.6</v>
      </c>
      <c r="K111" s="312"/>
      <c r="L111" s="312"/>
      <c r="M111" s="312"/>
      <c r="N111" s="312"/>
      <c r="O111" s="312"/>
      <c r="P111" s="312"/>
      <c r="Q111" s="33">
        <f t="shared" si="5"/>
        <v>16.8</v>
      </c>
      <c r="R111" s="242" t="str">
        <f t="shared" si="6"/>
        <v>NO</v>
      </c>
      <c r="S111" s="243" t="str">
        <f t="shared" si="7"/>
        <v>Medio</v>
      </c>
    </row>
    <row r="112" spans="1:19" s="96" customFormat="1" ht="32.1" customHeight="1">
      <c r="A112" s="230" t="s">
        <v>832</v>
      </c>
      <c r="B112" s="259" t="s">
        <v>560</v>
      </c>
      <c r="C112" s="288" t="s">
        <v>561</v>
      </c>
      <c r="D112" s="233">
        <v>120</v>
      </c>
      <c r="E112" s="312"/>
      <c r="F112" s="312"/>
      <c r="G112" s="312"/>
      <c r="H112" s="312"/>
      <c r="I112" s="312">
        <v>0</v>
      </c>
      <c r="J112" s="312"/>
      <c r="K112" s="312"/>
      <c r="L112" s="312"/>
      <c r="M112" s="312"/>
      <c r="N112" s="312"/>
      <c r="O112" s="312"/>
      <c r="P112" s="312"/>
      <c r="Q112" s="33">
        <f t="shared" si="5"/>
        <v>0</v>
      </c>
      <c r="R112" s="242" t="str">
        <f t="shared" si="6"/>
        <v>SI</v>
      </c>
      <c r="S112" s="243" t="str">
        <f t="shared" si="7"/>
        <v>Sin Riesgo</v>
      </c>
    </row>
    <row r="113" spans="1:19" s="96" customFormat="1" ht="51" customHeight="1">
      <c r="A113" s="230" t="s">
        <v>832</v>
      </c>
      <c r="B113" s="259" t="s">
        <v>555</v>
      </c>
      <c r="C113" s="288" t="s">
        <v>579</v>
      </c>
      <c r="D113" s="233">
        <v>106</v>
      </c>
      <c r="E113" s="312"/>
      <c r="F113" s="312"/>
      <c r="G113" s="312"/>
      <c r="H113" s="312"/>
      <c r="I113" s="312">
        <v>0</v>
      </c>
      <c r="J113" s="312"/>
      <c r="K113" s="312"/>
      <c r="L113" s="312"/>
      <c r="M113" s="312">
        <v>0</v>
      </c>
      <c r="N113" s="312"/>
      <c r="O113" s="312"/>
      <c r="P113" s="312"/>
      <c r="Q113" s="33">
        <f t="shared" si="5"/>
        <v>0</v>
      </c>
      <c r="R113" s="242" t="str">
        <f t="shared" si="6"/>
        <v>SI</v>
      </c>
      <c r="S113" s="243" t="str">
        <f t="shared" si="7"/>
        <v>Sin Riesgo</v>
      </c>
    </row>
    <row r="114" spans="1:19" s="96" customFormat="1" ht="32.1" customHeight="1">
      <c r="A114" s="230" t="s">
        <v>832</v>
      </c>
      <c r="B114" s="259" t="s">
        <v>59</v>
      </c>
      <c r="C114" s="288" t="s">
        <v>580</v>
      </c>
      <c r="D114" s="233">
        <v>276</v>
      </c>
      <c r="E114" s="312"/>
      <c r="F114" s="312"/>
      <c r="G114" s="312"/>
      <c r="H114" s="312"/>
      <c r="I114" s="312">
        <v>0</v>
      </c>
      <c r="J114" s="312">
        <v>9.6</v>
      </c>
      <c r="K114" s="312"/>
      <c r="L114" s="312"/>
      <c r="M114" s="312">
        <v>0</v>
      </c>
      <c r="N114" s="312">
        <v>0</v>
      </c>
      <c r="O114" s="312"/>
      <c r="P114" s="312"/>
      <c r="Q114" s="33">
        <f t="shared" si="5"/>
        <v>2.4</v>
      </c>
      <c r="R114" s="242" t="str">
        <f t="shared" si="6"/>
        <v>SI</v>
      </c>
      <c r="S114" s="243" t="str">
        <f t="shared" si="7"/>
        <v>Sin Riesgo</v>
      </c>
    </row>
    <row r="115" spans="1:19" s="96" customFormat="1" ht="32.1" customHeight="1">
      <c r="A115" s="230" t="s">
        <v>832</v>
      </c>
      <c r="B115" s="259" t="s">
        <v>560</v>
      </c>
      <c r="C115" s="288" t="s">
        <v>581</v>
      </c>
      <c r="D115" s="233">
        <v>612</v>
      </c>
      <c r="E115" s="312"/>
      <c r="F115" s="312"/>
      <c r="G115" s="312"/>
      <c r="H115" s="312"/>
      <c r="I115" s="312">
        <v>0</v>
      </c>
      <c r="J115" s="312"/>
      <c r="K115" s="312"/>
      <c r="L115" s="312"/>
      <c r="M115" s="312">
        <v>0</v>
      </c>
      <c r="N115" s="312">
        <v>0</v>
      </c>
      <c r="O115" s="312">
        <v>0</v>
      </c>
      <c r="P115" s="312"/>
      <c r="Q115" s="33">
        <f t="shared" si="5"/>
        <v>0</v>
      </c>
      <c r="R115" s="242" t="str">
        <f t="shared" si="6"/>
        <v>SI</v>
      </c>
      <c r="S115" s="243" t="str">
        <f t="shared" si="7"/>
        <v>Sin Riesgo</v>
      </c>
    </row>
    <row r="116" spans="1:19" s="96" customFormat="1" ht="32.1" customHeight="1">
      <c r="A116" s="230" t="s">
        <v>832</v>
      </c>
      <c r="B116" s="259" t="s">
        <v>562</v>
      </c>
      <c r="C116" s="288" t="s">
        <v>563</v>
      </c>
      <c r="D116" s="233">
        <v>119</v>
      </c>
      <c r="E116" s="312"/>
      <c r="F116" s="312"/>
      <c r="G116" s="312"/>
      <c r="H116" s="312"/>
      <c r="I116" s="312">
        <v>0</v>
      </c>
      <c r="J116" s="312"/>
      <c r="K116" s="312"/>
      <c r="L116" s="312"/>
      <c r="M116" s="312">
        <v>0</v>
      </c>
      <c r="N116" s="312"/>
      <c r="O116" s="312"/>
      <c r="P116" s="312"/>
      <c r="Q116" s="33">
        <f t="shared" si="5"/>
        <v>0</v>
      </c>
      <c r="R116" s="242" t="str">
        <f t="shared" si="6"/>
        <v>SI</v>
      </c>
      <c r="S116" s="243" t="str">
        <f t="shared" si="7"/>
        <v>Sin Riesgo</v>
      </c>
    </row>
    <row r="117" spans="1:19" s="96" customFormat="1" ht="32.1" customHeight="1">
      <c r="A117" s="230" t="s">
        <v>832</v>
      </c>
      <c r="B117" s="259" t="s">
        <v>564</v>
      </c>
      <c r="C117" s="288" t="s">
        <v>565</v>
      </c>
      <c r="D117" s="233">
        <v>587</v>
      </c>
      <c r="E117" s="312"/>
      <c r="F117" s="312"/>
      <c r="G117" s="312"/>
      <c r="H117" s="312"/>
      <c r="I117" s="312">
        <v>0</v>
      </c>
      <c r="J117" s="312">
        <v>0</v>
      </c>
      <c r="K117" s="312"/>
      <c r="L117" s="312"/>
      <c r="M117" s="312">
        <v>0</v>
      </c>
      <c r="N117" s="312">
        <v>0</v>
      </c>
      <c r="O117" s="312">
        <v>0</v>
      </c>
      <c r="P117" s="312"/>
      <c r="Q117" s="33">
        <f t="shared" si="5"/>
        <v>0</v>
      </c>
      <c r="R117" s="242" t="str">
        <f t="shared" si="6"/>
        <v>SI</v>
      </c>
      <c r="S117" s="243" t="str">
        <f t="shared" si="7"/>
        <v>Sin Riesgo</v>
      </c>
    </row>
    <row r="118" spans="1:19" s="96" customFormat="1" ht="32.1" customHeight="1">
      <c r="A118" s="230" t="s">
        <v>832</v>
      </c>
      <c r="B118" s="259" t="s">
        <v>566</v>
      </c>
      <c r="C118" s="288" t="s">
        <v>567</v>
      </c>
      <c r="D118" s="233">
        <v>417</v>
      </c>
      <c r="E118" s="312"/>
      <c r="F118" s="312"/>
      <c r="G118" s="312"/>
      <c r="H118" s="312"/>
      <c r="I118" s="312">
        <v>0</v>
      </c>
      <c r="J118" s="312">
        <v>9.84</v>
      </c>
      <c r="K118" s="312"/>
      <c r="L118" s="312"/>
      <c r="M118" s="312">
        <v>0</v>
      </c>
      <c r="N118" s="312">
        <v>0</v>
      </c>
      <c r="O118" s="312"/>
      <c r="P118" s="312"/>
      <c r="Q118" s="33">
        <f t="shared" si="5"/>
        <v>2.46</v>
      </c>
      <c r="R118" s="242" t="str">
        <f t="shared" si="6"/>
        <v>SI</v>
      </c>
      <c r="S118" s="243" t="str">
        <f t="shared" si="7"/>
        <v>Sin Riesgo</v>
      </c>
    </row>
    <row r="119" spans="1:19" s="96" customFormat="1" ht="32.1" customHeight="1">
      <c r="A119" s="230" t="s">
        <v>832</v>
      </c>
      <c r="B119" s="259" t="s">
        <v>568</v>
      </c>
      <c r="C119" s="288" t="s">
        <v>569</v>
      </c>
      <c r="D119" s="233">
        <v>381</v>
      </c>
      <c r="E119" s="312"/>
      <c r="F119" s="312"/>
      <c r="G119" s="312"/>
      <c r="H119" s="312"/>
      <c r="I119" s="312">
        <v>0</v>
      </c>
      <c r="J119" s="312"/>
      <c r="K119" s="312"/>
      <c r="L119" s="312"/>
      <c r="M119" s="312"/>
      <c r="N119" s="312">
        <v>0</v>
      </c>
      <c r="O119" s="312">
        <v>0</v>
      </c>
      <c r="P119" s="312"/>
      <c r="Q119" s="33">
        <f t="shared" si="5"/>
        <v>0</v>
      </c>
      <c r="R119" s="242" t="str">
        <f t="shared" si="6"/>
        <v>SI</v>
      </c>
      <c r="S119" s="243" t="str">
        <f t="shared" si="7"/>
        <v>Sin Riesgo</v>
      </c>
    </row>
    <row r="120" spans="1:19" s="96" customFormat="1" ht="32.1" customHeight="1">
      <c r="A120" s="230" t="s">
        <v>832</v>
      </c>
      <c r="B120" s="259" t="s">
        <v>570</v>
      </c>
      <c r="C120" s="288" t="s">
        <v>571</v>
      </c>
      <c r="D120" s="233">
        <v>297</v>
      </c>
      <c r="E120" s="312"/>
      <c r="F120" s="312"/>
      <c r="G120" s="312"/>
      <c r="H120" s="312"/>
      <c r="I120" s="312">
        <v>0</v>
      </c>
      <c r="J120" s="312"/>
      <c r="K120" s="312"/>
      <c r="L120" s="312"/>
      <c r="M120" s="312"/>
      <c r="N120" s="312">
        <v>0</v>
      </c>
      <c r="O120" s="312">
        <v>0</v>
      </c>
      <c r="P120" s="312"/>
      <c r="Q120" s="33">
        <f t="shared" si="5"/>
        <v>0</v>
      </c>
      <c r="R120" s="242" t="str">
        <f t="shared" si="6"/>
        <v>SI</v>
      </c>
      <c r="S120" s="243" t="str">
        <f t="shared" si="7"/>
        <v>Sin Riesgo</v>
      </c>
    </row>
    <row r="121" spans="1:19" s="96" customFormat="1" ht="32.1" customHeight="1">
      <c r="A121" s="230" t="s">
        <v>832</v>
      </c>
      <c r="B121" s="259" t="s">
        <v>572</v>
      </c>
      <c r="C121" s="288" t="s">
        <v>573</v>
      </c>
      <c r="D121" s="233">
        <v>225</v>
      </c>
      <c r="E121" s="312"/>
      <c r="F121" s="312"/>
      <c r="G121" s="312"/>
      <c r="H121" s="312"/>
      <c r="I121" s="312">
        <v>0</v>
      </c>
      <c r="J121" s="312"/>
      <c r="K121" s="312"/>
      <c r="L121" s="312"/>
      <c r="M121" s="312"/>
      <c r="N121" s="312">
        <v>0</v>
      </c>
      <c r="O121" s="312"/>
      <c r="P121" s="312"/>
      <c r="Q121" s="33">
        <f t="shared" si="5"/>
        <v>0</v>
      </c>
      <c r="R121" s="242" t="str">
        <f t="shared" si="6"/>
        <v>SI</v>
      </c>
      <c r="S121" s="243" t="str">
        <f t="shared" si="7"/>
        <v>Sin Riesgo</v>
      </c>
    </row>
    <row r="122" spans="1:19" s="96" customFormat="1" ht="32.1" customHeight="1">
      <c r="A122" s="230" t="s">
        <v>832</v>
      </c>
      <c r="B122" s="259" t="s">
        <v>574</v>
      </c>
      <c r="C122" s="288" t="s">
        <v>575</v>
      </c>
      <c r="D122" s="233">
        <v>140</v>
      </c>
      <c r="E122" s="312"/>
      <c r="F122" s="312"/>
      <c r="G122" s="312"/>
      <c r="H122" s="312"/>
      <c r="I122" s="312">
        <v>2.4</v>
      </c>
      <c r="J122" s="312"/>
      <c r="K122" s="312"/>
      <c r="L122" s="312"/>
      <c r="M122" s="312"/>
      <c r="N122" s="312">
        <v>0</v>
      </c>
      <c r="O122" s="312">
        <v>0</v>
      </c>
      <c r="P122" s="312"/>
      <c r="Q122" s="33">
        <f t="shared" si="5"/>
        <v>0.79999999999999993</v>
      </c>
      <c r="R122" s="242" t="str">
        <f t="shared" si="6"/>
        <v>SI</v>
      </c>
      <c r="S122" s="243" t="str">
        <f t="shared" si="7"/>
        <v>Sin Riesgo</v>
      </c>
    </row>
    <row r="123" spans="1:19" s="96" customFormat="1" ht="47.25" customHeight="1">
      <c r="A123" s="230" t="s">
        <v>832</v>
      </c>
      <c r="B123" s="259" t="s">
        <v>2</v>
      </c>
      <c r="C123" s="288" t="s">
        <v>576</v>
      </c>
      <c r="D123" s="233">
        <v>56</v>
      </c>
      <c r="E123" s="312"/>
      <c r="F123" s="312"/>
      <c r="G123" s="312"/>
      <c r="H123" s="312"/>
      <c r="I123" s="312">
        <v>0</v>
      </c>
      <c r="J123" s="312"/>
      <c r="K123" s="312"/>
      <c r="L123" s="312"/>
      <c r="M123" s="312">
        <v>19.350000000000001</v>
      </c>
      <c r="N123" s="312"/>
      <c r="O123" s="312"/>
      <c r="P123" s="312"/>
      <c r="Q123" s="33">
        <f t="shared" si="5"/>
        <v>9.6750000000000007</v>
      </c>
      <c r="R123" s="242" t="str">
        <f t="shared" si="6"/>
        <v>NO</v>
      </c>
      <c r="S123" s="243" t="str">
        <f t="shared" si="7"/>
        <v>Bajo</v>
      </c>
    </row>
    <row r="124" spans="1:19" s="96" customFormat="1" ht="32.1" customHeight="1">
      <c r="A124" s="230" t="s">
        <v>832</v>
      </c>
      <c r="B124" s="259" t="s">
        <v>577</v>
      </c>
      <c r="C124" s="288" t="s">
        <v>578</v>
      </c>
      <c r="D124" s="233">
        <v>128</v>
      </c>
      <c r="E124" s="312"/>
      <c r="F124" s="312"/>
      <c r="G124" s="312"/>
      <c r="H124" s="312"/>
      <c r="I124" s="312">
        <v>0</v>
      </c>
      <c r="J124" s="312"/>
      <c r="K124" s="312"/>
      <c r="L124" s="312"/>
      <c r="M124" s="312">
        <v>19.350000000000001</v>
      </c>
      <c r="N124" s="312"/>
      <c r="O124" s="312"/>
      <c r="P124" s="312"/>
      <c r="Q124" s="33">
        <f t="shared" si="5"/>
        <v>9.6750000000000007</v>
      </c>
      <c r="R124" s="242" t="str">
        <f t="shared" si="6"/>
        <v>NO</v>
      </c>
      <c r="S124" s="243" t="str">
        <f t="shared" si="7"/>
        <v>Bajo</v>
      </c>
    </row>
    <row r="125" spans="1:19" s="96" customFormat="1" ht="32.1" customHeight="1">
      <c r="A125" s="310" t="s">
        <v>203</v>
      </c>
      <c r="B125" s="259" t="s">
        <v>605</v>
      </c>
      <c r="C125" s="288" t="s">
        <v>606</v>
      </c>
      <c r="D125" s="264">
        <v>364</v>
      </c>
      <c r="E125" s="34"/>
      <c r="F125" s="34"/>
      <c r="G125" s="34">
        <v>88</v>
      </c>
      <c r="H125" s="34"/>
      <c r="I125" s="34"/>
      <c r="J125" s="34">
        <v>88</v>
      </c>
      <c r="K125" s="34"/>
      <c r="L125" s="34"/>
      <c r="M125" s="34"/>
      <c r="N125" s="34">
        <v>88</v>
      </c>
      <c r="O125" s="34"/>
      <c r="P125" s="34">
        <v>90.3</v>
      </c>
      <c r="Q125" s="33">
        <f t="shared" si="5"/>
        <v>88.575000000000003</v>
      </c>
      <c r="R125" s="242" t="str">
        <f t="shared" si="6"/>
        <v>NO</v>
      </c>
      <c r="S125" s="243" t="str">
        <f t="shared" si="7"/>
        <v>Inviable Sanitariamente</v>
      </c>
    </row>
    <row r="126" spans="1:19" s="96" customFormat="1" ht="32.1" customHeight="1">
      <c r="A126" s="310" t="s">
        <v>203</v>
      </c>
      <c r="B126" s="259" t="s">
        <v>70</v>
      </c>
      <c r="C126" s="288" t="s">
        <v>607</v>
      </c>
      <c r="D126" s="264">
        <v>190</v>
      </c>
      <c r="E126" s="34"/>
      <c r="F126" s="34"/>
      <c r="G126" s="34"/>
      <c r="H126" s="34"/>
      <c r="I126" s="34">
        <v>88</v>
      </c>
      <c r="J126" s="34">
        <v>88</v>
      </c>
      <c r="K126" s="34"/>
      <c r="L126" s="34"/>
      <c r="M126" s="34"/>
      <c r="N126" s="34"/>
      <c r="O126" s="34"/>
      <c r="P126" s="34">
        <v>70.900000000000006</v>
      </c>
      <c r="Q126" s="33">
        <f t="shared" si="5"/>
        <v>82.3</v>
      </c>
      <c r="R126" s="242" t="str">
        <f t="shared" si="6"/>
        <v>NO</v>
      </c>
      <c r="S126" s="243" t="str">
        <f t="shared" si="7"/>
        <v>Inviable Sanitariamente</v>
      </c>
    </row>
    <row r="127" spans="1:19" s="96" customFormat="1" ht="32.1" customHeight="1">
      <c r="A127" s="310" t="s">
        <v>203</v>
      </c>
      <c r="B127" s="259" t="s">
        <v>608</v>
      </c>
      <c r="C127" s="288" t="s">
        <v>609</v>
      </c>
      <c r="D127" s="264">
        <v>110</v>
      </c>
      <c r="E127" s="34"/>
      <c r="F127" s="34"/>
      <c r="G127" s="34"/>
      <c r="H127" s="34"/>
      <c r="I127" s="34">
        <v>88</v>
      </c>
      <c r="J127" s="34"/>
      <c r="K127" s="34"/>
      <c r="L127" s="34">
        <v>88</v>
      </c>
      <c r="M127" s="34"/>
      <c r="N127" s="34"/>
      <c r="O127" s="34"/>
      <c r="P127" s="34"/>
      <c r="Q127" s="33">
        <f t="shared" si="5"/>
        <v>88</v>
      </c>
      <c r="R127" s="242" t="str">
        <f t="shared" si="6"/>
        <v>NO</v>
      </c>
      <c r="S127" s="243" t="str">
        <f t="shared" si="7"/>
        <v>Inviable Sanitariamente</v>
      </c>
    </row>
    <row r="128" spans="1:19" s="96" customFormat="1" ht="32.1" customHeight="1">
      <c r="A128" s="310" t="s">
        <v>203</v>
      </c>
      <c r="B128" s="259" t="s">
        <v>527</v>
      </c>
      <c r="C128" s="288" t="s">
        <v>3750</v>
      </c>
      <c r="D128" s="264">
        <v>21</v>
      </c>
      <c r="E128" s="34"/>
      <c r="F128" s="34">
        <v>48</v>
      </c>
      <c r="G128" s="34"/>
      <c r="H128" s="34"/>
      <c r="I128" s="34"/>
      <c r="J128" s="34"/>
      <c r="K128" s="34"/>
      <c r="L128" s="34"/>
      <c r="M128" s="34"/>
      <c r="N128" s="34"/>
      <c r="O128" s="34"/>
      <c r="P128" s="34">
        <v>90.3</v>
      </c>
      <c r="Q128" s="33">
        <f t="shared" si="5"/>
        <v>69.150000000000006</v>
      </c>
      <c r="R128" s="242" t="str">
        <f t="shared" si="6"/>
        <v>NO</v>
      </c>
      <c r="S128" s="243" t="str">
        <f t="shared" si="7"/>
        <v>Alto</v>
      </c>
    </row>
    <row r="129" spans="1:19" s="96" customFormat="1" ht="32.1" customHeight="1">
      <c r="A129" s="310" t="s">
        <v>203</v>
      </c>
      <c r="B129" s="259" t="s">
        <v>610</v>
      </c>
      <c r="C129" s="288" t="s">
        <v>3893</v>
      </c>
      <c r="D129" s="264">
        <v>10</v>
      </c>
      <c r="E129" s="34"/>
      <c r="F129" s="34"/>
      <c r="G129" s="34"/>
      <c r="H129" s="34">
        <v>0</v>
      </c>
      <c r="I129" s="34"/>
      <c r="J129" s="34"/>
      <c r="K129" s="34">
        <v>88</v>
      </c>
      <c r="L129" s="34"/>
      <c r="M129" s="34"/>
      <c r="N129" s="34"/>
      <c r="O129" s="34"/>
      <c r="P129" s="34"/>
      <c r="Q129" s="33">
        <f t="shared" si="5"/>
        <v>44</v>
      </c>
      <c r="R129" s="242" t="str">
        <f t="shared" si="6"/>
        <v>NO</v>
      </c>
      <c r="S129" s="243" t="str">
        <f t="shared" ref="S129:S166" si="8">IF(Q129&lt;5,"Sin Riesgo",IF(Q129 &lt;=14,"Bajo",IF(Q129&lt;=35,"Medio",IF(Q129&lt;=80,"Alto","Inviable Sanitariamente"))))</f>
        <v>Alto</v>
      </c>
    </row>
    <row r="130" spans="1:19" s="96" customFormat="1" ht="32.1" customHeight="1">
      <c r="A130" s="310" t="s">
        <v>203</v>
      </c>
      <c r="B130" s="259" t="s">
        <v>498</v>
      </c>
      <c r="C130" s="288" t="s">
        <v>611</v>
      </c>
      <c r="D130" s="264">
        <v>88</v>
      </c>
      <c r="E130" s="34"/>
      <c r="F130" s="34"/>
      <c r="G130" s="34"/>
      <c r="H130" s="34"/>
      <c r="I130" s="34"/>
      <c r="J130" s="34">
        <v>88</v>
      </c>
      <c r="K130" s="34"/>
      <c r="L130" s="34"/>
      <c r="M130" s="34"/>
      <c r="N130" s="34"/>
      <c r="O130" s="34">
        <v>70.900000000000006</v>
      </c>
      <c r="P130" s="34"/>
      <c r="Q130" s="33">
        <f t="shared" si="5"/>
        <v>79.45</v>
      </c>
      <c r="R130" s="242" t="str">
        <f t="shared" si="6"/>
        <v>NO</v>
      </c>
      <c r="S130" s="243" t="str">
        <f t="shared" si="8"/>
        <v>Alto</v>
      </c>
    </row>
    <row r="131" spans="1:19" s="96" customFormat="1" ht="32.1" customHeight="1">
      <c r="A131" s="310" t="s">
        <v>203</v>
      </c>
      <c r="B131" s="259" t="s">
        <v>594</v>
      </c>
      <c r="C131" s="288" t="s">
        <v>612</v>
      </c>
      <c r="D131" s="264">
        <v>292</v>
      </c>
      <c r="E131" s="34"/>
      <c r="F131" s="34"/>
      <c r="G131" s="34">
        <v>48</v>
      </c>
      <c r="H131" s="34">
        <v>88</v>
      </c>
      <c r="I131" s="34"/>
      <c r="J131" s="34"/>
      <c r="K131" s="34"/>
      <c r="L131" s="34">
        <v>50.4</v>
      </c>
      <c r="M131" s="34"/>
      <c r="N131" s="34"/>
      <c r="O131" s="34"/>
      <c r="P131" s="34">
        <v>21.3</v>
      </c>
      <c r="Q131" s="33">
        <f t="shared" si="5"/>
        <v>51.925000000000004</v>
      </c>
      <c r="R131" s="242" t="str">
        <f t="shared" si="6"/>
        <v>NO</v>
      </c>
      <c r="S131" s="243" t="str">
        <f t="shared" si="8"/>
        <v>Alto</v>
      </c>
    </row>
    <row r="132" spans="1:19" s="96" customFormat="1" ht="32.1" customHeight="1">
      <c r="A132" s="310" t="s">
        <v>203</v>
      </c>
      <c r="B132" s="259" t="s">
        <v>613</v>
      </c>
      <c r="C132" s="288" t="s">
        <v>3894</v>
      </c>
      <c r="D132" s="264">
        <v>77</v>
      </c>
      <c r="E132" s="34"/>
      <c r="F132" s="34"/>
      <c r="G132" s="34"/>
      <c r="H132" s="34"/>
      <c r="I132" s="34">
        <v>88</v>
      </c>
      <c r="J132" s="34"/>
      <c r="K132" s="34"/>
      <c r="L132" s="34"/>
      <c r="M132" s="34"/>
      <c r="N132" s="34"/>
      <c r="O132" s="34"/>
      <c r="P132" s="34">
        <v>90.3</v>
      </c>
      <c r="Q132" s="33">
        <f t="shared" si="5"/>
        <v>89.15</v>
      </c>
      <c r="R132" s="242" t="str">
        <f t="shared" si="6"/>
        <v>NO</v>
      </c>
      <c r="S132" s="243" t="str">
        <f t="shared" si="8"/>
        <v>Inviable Sanitariamente</v>
      </c>
    </row>
    <row r="133" spans="1:19" s="96" customFormat="1" ht="32.1" customHeight="1">
      <c r="A133" s="310" t="s">
        <v>203</v>
      </c>
      <c r="B133" s="259" t="s">
        <v>599</v>
      </c>
      <c r="C133" s="288" t="s">
        <v>614</v>
      </c>
      <c r="D133" s="298">
        <v>95</v>
      </c>
      <c r="E133" s="34"/>
      <c r="F133" s="34"/>
      <c r="G133" s="34"/>
      <c r="H133" s="34"/>
      <c r="I133" s="34">
        <v>88</v>
      </c>
      <c r="J133" s="34"/>
      <c r="K133" s="34"/>
      <c r="L133" s="34"/>
      <c r="M133" s="34"/>
      <c r="N133" s="34">
        <v>70.900000000000006</v>
      </c>
      <c r="O133" s="34"/>
      <c r="P133" s="34"/>
      <c r="Q133" s="33">
        <f t="shared" si="5"/>
        <v>79.45</v>
      </c>
      <c r="R133" s="242" t="str">
        <f t="shared" si="6"/>
        <v>NO</v>
      </c>
      <c r="S133" s="243" t="str">
        <f t="shared" si="8"/>
        <v>Alto</v>
      </c>
    </row>
    <row r="134" spans="1:19" s="96" customFormat="1" ht="32.1" customHeight="1">
      <c r="A134" s="310" t="s">
        <v>203</v>
      </c>
      <c r="B134" s="259" t="s">
        <v>615</v>
      </c>
      <c r="C134" s="288" t="s">
        <v>3895</v>
      </c>
      <c r="D134" s="264">
        <v>63</v>
      </c>
      <c r="E134" s="34"/>
      <c r="F134" s="34"/>
      <c r="G134" s="34"/>
      <c r="H134" s="34"/>
      <c r="I134" s="34"/>
      <c r="J134" s="34">
        <v>24</v>
      </c>
      <c r="K134" s="34"/>
      <c r="L134" s="34"/>
      <c r="M134" s="34">
        <v>24</v>
      </c>
      <c r="N134" s="34"/>
      <c r="O134" s="34"/>
      <c r="P134" s="34"/>
      <c r="Q134" s="33">
        <f t="shared" si="5"/>
        <v>24</v>
      </c>
      <c r="R134" s="242" t="str">
        <f t="shared" si="6"/>
        <v>NO</v>
      </c>
      <c r="S134" s="243" t="str">
        <f t="shared" si="8"/>
        <v>Medio</v>
      </c>
    </row>
    <row r="135" spans="1:19" s="96" customFormat="1" ht="32.1" customHeight="1">
      <c r="A135" s="310" t="s">
        <v>203</v>
      </c>
      <c r="B135" s="259" t="s">
        <v>68</v>
      </c>
      <c r="C135" s="288" t="s">
        <v>3896</v>
      </c>
      <c r="D135" s="264">
        <v>50</v>
      </c>
      <c r="E135" s="34"/>
      <c r="F135" s="34"/>
      <c r="G135" s="34"/>
      <c r="H135" s="34">
        <v>88</v>
      </c>
      <c r="I135" s="34"/>
      <c r="J135" s="34"/>
      <c r="K135" s="34">
        <v>88</v>
      </c>
      <c r="L135" s="34"/>
      <c r="M135" s="34"/>
      <c r="N135" s="34"/>
      <c r="O135" s="34"/>
      <c r="P135" s="34"/>
      <c r="Q135" s="33">
        <f t="shared" si="5"/>
        <v>88</v>
      </c>
      <c r="R135" s="242" t="str">
        <f t="shared" si="6"/>
        <v>NO</v>
      </c>
      <c r="S135" s="243" t="str">
        <f t="shared" si="8"/>
        <v>Inviable Sanitariamente</v>
      </c>
    </row>
    <row r="136" spans="1:19" s="96" customFormat="1" ht="32.1" customHeight="1">
      <c r="A136" s="310" t="s">
        <v>203</v>
      </c>
      <c r="B136" s="259" t="s">
        <v>616</v>
      </c>
      <c r="C136" s="288" t="s">
        <v>617</v>
      </c>
      <c r="D136" s="298">
        <v>32</v>
      </c>
      <c r="E136" s="34"/>
      <c r="F136" s="34"/>
      <c r="G136" s="34"/>
      <c r="H136" s="34">
        <v>88</v>
      </c>
      <c r="I136" s="34"/>
      <c r="J136" s="34"/>
      <c r="K136" s="34"/>
      <c r="L136" s="34"/>
      <c r="M136" s="34">
        <v>88</v>
      </c>
      <c r="N136" s="34"/>
      <c r="O136" s="34"/>
      <c r="P136" s="34"/>
      <c r="Q136" s="33">
        <f t="shared" si="5"/>
        <v>88</v>
      </c>
      <c r="R136" s="242" t="str">
        <f t="shared" si="6"/>
        <v>NO</v>
      </c>
      <c r="S136" s="243" t="str">
        <f t="shared" si="8"/>
        <v>Inviable Sanitariamente</v>
      </c>
    </row>
    <row r="137" spans="1:19" s="96" customFormat="1" ht="32.1" customHeight="1">
      <c r="A137" s="310" t="s">
        <v>203</v>
      </c>
      <c r="B137" s="259" t="s">
        <v>3897</v>
      </c>
      <c r="C137" s="288" t="s">
        <v>3898</v>
      </c>
      <c r="D137" s="264">
        <v>300</v>
      </c>
      <c r="E137" s="34"/>
      <c r="F137" s="34"/>
      <c r="G137" s="34">
        <v>88</v>
      </c>
      <c r="H137" s="34">
        <v>88</v>
      </c>
      <c r="I137" s="34"/>
      <c r="J137" s="34"/>
      <c r="K137" s="34">
        <v>88</v>
      </c>
      <c r="L137" s="34"/>
      <c r="M137" s="34"/>
      <c r="N137" s="34">
        <v>88</v>
      </c>
      <c r="O137" s="34"/>
      <c r="P137" s="34"/>
      <c r="Q137" s="33">
        <f t="shared" si="5"/>
        <v>88</v>
      </c>
      <c r="R137" s="242" t="str">
        <f t="shared" si="6"/>
        <v>NO</v>
      </c>
      <c r="S137" s="243" t="str">
        <f t="shared" si="8"/>
        <v>Inviable Sanitariamente</v>
      </c>
    </row>
    <row r="138" spans="1:19" s="96" customFormat="1" ht="32.1" customHeight="1">
      <c r="A138" s="310" t="s">
        <v>203</v>
      </c>
      <c r="B138" s="259" t="s">
        <v>619</v>
      </c>
      <c r="C138" s="288" t="s">
        <v>3899</v>
      </c>
      <c r="D138" s="264">
        <v>98</v>
      </c>
      <c r="E138" s="34"/>
      <c r="F138" s="34"/>
      <c r="G138" s="34">
        <v>88</v>
      </c>
      <c r="H138" s="34"/>
      <c r="I138" s="34"/>
      <c r="J138" s="34"/>
      <c r="K138" s="34"/>
      <c r="L138" s="34"/>
      <c r="M138" s="34"/>
      <c r="N138" s="34"/>
      <c r="O138" s="34">
        <v>88</v>
      </c>
      <c r="P138" s="34"/>
      <c r="Q138" s="33">
        <f t="shared" si="5"/>
        <v>88</v>
      </c>
      <c r="R138" s="242" t="str">
        <f t="shared" si="6"/>
        <v>NO</v>
      </c>
      <c r="S138" s="243" t="str">
        <f t="shared" si="8"/>
        <v>Inviable Sanitariamente</v>
      </c>
    </row>
    <row r="139" spans="1:19" s="96" customFormat="1" ht="32.1" customHeight="1">
      <c r="A139" s="310" t="s">
        <v>203</v>
      </c>
      <c r="B139" s="259" t="s">
        <v>620</v>
      </c>
      <c r="C139" s="288" t="s">
        <v>3900</v>
      </c>
      <c r="D139" s="298">
        <v>40</v>
      </c>
      <c r="E139" s="34"/>
      <c r="F139" s="34"/>
      <c r="G139" s="34"/>
      <c r="H139" s="34"/>
      <c r="I139" s="34"/>
      <c r="J139" s="34">
        <v>88</v>
      </c>
      <c r="K139" s="34"/>
      <c r="L139" s="34"/>
      <c r="M139" s="34"/>
      <c r="N139" s="34"/>
      <c r="O139" s="34"/>
      <c r="P139" s="34">
        <v>90.3</v>
      </c>
      <c r="Q139" s="33">
        <f t="shared" si="5"/>
        <v>89.15</v>
      </c>
      <c r="R139" s="242" t="str">
        <f t="shared" si="6"/>
        <v>NO</v>
      </c>
      <c r="S139" s="243" t="str">
        <f t="shared" si="8"/>
        <v>Inviable Sanitariamente</v>
      </c>
    </row>
    <row r="140" spans="1:19" s="96" customFormat="1" ht="32.1" customHeight="1">
      <c r="A140" s="310" t="s">
        <v>203</v>
      </c>
      <c r="B140" s="259" t="s">
        <v>621</v>
      </c>
      <c r="C140" s="288" t="s">
        <v>622</v>
      </c>
      <c r="D140" s="264">
        <v>109</v>
      </c>
      <c r="E140" s="34"/>
      <c r="F140" s="34"/>
      <c r="G140" s="34"/>
      <c r="H140" s="34">
        <v>88</v>
      </c>
      <c r="I140" s="34"/>
      <c r="J140" s="34"/>
      <c r="K140" s="34"/>
      <c r="L140" s="34"/>
      <c r="M140" s="34"/>
      <c r="N140" s="34">
        <v>88</v>
      </c>
      <c r="O140" s="34"/>
      <c r="P140" s="34"/>
      <c r="Q140" s="33">
        <f t="shared" si="5"/>
        <v>88</v>
      </c>
      <c r="R140" s="242" t="str">
        <f t="shared" si="6"/>
        <v>NO</v>
      </c>
      <c r="S140" s="243" t="str">
        <f t="shared" si="8"/>
        <v>Inviable Sanitariamente</v>
      </c>
    </row>
    <row r="141" spans="1:19" s="96" customFormat="1" ht="32.1" customHeight="1">
      <c r="A141" s="310" t="s">
        <v>203</v>
      </c>
      <c r="B141" s="259" t="s">
        <v>623</v>
      </c>
      <c r="C141" s="288" t="s">
        <v>624</v>
      </c>
      <c r="D141" s="264">
        <v>120</v>
      </c>
      <c r="E141" s="34"/>
      <c r="F141" s="34"/>
      <c r="G141" s="34"/>
      <c r="H141" s="34"/>
      <c r="I141" s="34">
        <v>90.4</v>
      </c>
      <c r="J141" s="34"/>
      <c r="K141" s="34"/>
      <c r="L141" s="34"/>
      <c r="M141" s="34"/>
      <c r="N141" s="34">
        <v>90.4</v>
      </c>
      <c r="O141" s="34"/>
      <c r="P141" s="34"/>
      <c r="Q141" s="33">
        <f t="shared" si="5"/>
        <v>90.4</v>
      </c>
      <c r="R141" s="242" t="str">
        <f t="shared" si="6"/>
        <v>NO</v>
      </c>
      <c r="S141" s="243" t="str">
        <f t="shared" si="8"/>
        <v>Inviable Sanitariamente</v>
      </c>
    </row>
    <row r="142" spans="1:19" s="96" customFormat="1" ht="32.1" customHeight="1">
      <c r="A142" s="310" t="s">
        <v>203</v>
      </c>
      <c r="B142" s="259" t="s">
        <v>625</v>
      </c>
      <c r="C142" s="288" t="s">
        <v>3901</v>
      </c>
      <c r="D142" s="264">
        <v>55</v>
      </c>
      <c r="E142" s="34"/>
      <c r="F142" s="34"/>
      <c r="G142" s="34"/>
      <c r="H142" s="34"/>
      <c r="I142" s="34">
        <v>88</v>
      </c>
      <c r="J142" s="34"/>
      <c r="K142" s="34"/>
      <c r="L142" s="34"/>
      <c r="M142" s="34">
        <v>88</v>
      </c>
      <c r="N142" s="34"/>
      <c r="O142" s="34"/>
      <c r="P142" s="34"/>
      <c r="Q142" s="33">
        <f>AVERAGE(E142:P142)</f>
        <v>88</v>
      </c>
      <c r="R142" s="242" t="str">
        <f>IF(Q142&lt;5,"SI","NO")</f>
        <v>NO</v>
      </c>
      <c r="S142" s="243" t="str">
        <f>IF(Q142&lt;5,"Sin Riesgo",IF(Q142 &lt;=14,"Bajo",IF(Q142&lt;=35,"Medio",IF(Q142&lt;=80,"Alto","Inviable Sanitariamente"))))</f>
        <v>Inviable Sanitariamente</v>
      </c>
    </row>
    <row r="143" spans="1:19" s="96" customFormat="1" ht="32.1" customHeight="1">
      <c r="A143" s="310" t="s">
        <v>203</v>
      </c>
      <c r="B143" s="259" t="s">
        <v>626</v>
      </c>
      <c r="C143" s="288" t="s">
        <v>627</v>
      </c>
      <c r="D143" s="264">
        <v>140</v>
      </c>
      <c r="E143" s="34"/>
      <c r="F143" s="34"/>
      <c r="G143" s="34"/>
      <c r="H143" s="34"/>
      <c r="I143" s="34"/>
      <c r="J143" s="34">
        <v>88</v>
      </c>
      <c r="K143" s="34"/>
      <c r="L143" s="34"/>
      <c r="M143" s="34"/>
      <c r="N143" s="34"/>
      <c r="O143" s="34">
        <v>88</v>
      </c>
      <c r="P143" s="34"/>
      <c r="Q143" s="33">
        <f>AVERAGE(E143:P143)</f>
        <v>88</v>
      </c>
      <c r="R143" s="242" t="str">
        <f>IF(Q143&lt;5,"SI","NO")</f>
        <v>NO</v>
      </c>
      <c r="S143" s="243" t="str">
        <f>IF(Q143&lt;5,"Sin Riesgo",IF(Q143 &lt;=14,"Bajo",IF(Q143&lt;=35,"Medio",IF(Q143&lt;=80,"Alto","Inviable Sanitariamente"))))</f>
        <v>Inviable Sanitariamente</v>
      </c>
    </row>
    <row r="144" spans="1:19" s="96" customFormat="1" ht="32.1" customHeight="1">
      <c r="A144" s="310" t="s">
        <v>203</v>
      </c>
      <c r="B144" s="259" t="s">
        <v>3228</v>
      </c>
      <c r="C144" s="288" t="s">
        <v>3747</v>
      </c>
      <c r="D144" s="264">
        <v>18</v>
      </c>
      <c r="E144" s="34"/>
      <c r="F144" s="34"/>
      <c r="G144" s="34"/>
      <c r="H144" s="34"/>
      <c r="I144" s="34"/>
      <c r="J144" s="34">
        <v>88</v>
      </c>
      <c r="K144" s="34"/>
      <c r="L144" s="34"/>
      <c r="M144" s="34"/>
      <c r="N144" s="34"/>
      <c r="O144" s="34"/>
      <c r="P144" s="34">
        <v>70.900000000000006</v>
      </c>
      <c r="Q144" s="33">
        <f t="shared" si="5"/>
        <v>79.45</v>
      </c>
      <c r="R144" s="242" t="str">
        <f t="shared" ref="R144:R148" si="9">IF(Q144&lt;5,"SI","NO")</f>
        <v>NO</v>
      </c>
      <c r="S144" s="243" t="str">
        <f t="shared" ref="S144:S148" si="10">IF(Q144&lt;5,"Sin Riesgo",IF(Q144 &lt;=14,"Bajo",IF(Q144&lt;=35,"Medio",IF(Q144&lt;=80,"Alto","Inviable Sanitariamente"))))</f>
        <v>Alto</v>
      </c>
    </row>
    <row r="145" spans="1:19" s="96" customFormat="1" ht="32.1" customHeight="1">
      <c r="A145" s="310" t="s">
        <v>203</v>
      </c>
      <c r="B145" s="259" t="s">
        <v>1187</v>
      </c>
      <c r="C145" s="288" t="s">
        <v>3748</v>
      </c>
      <c r="D145" s="264">
        <v>57</v>
      </c>
      <c r="E145" s="34"/>
      <c r="F145" s="34"/>
      <c r="G145" s="34">
        <v>88</v>
      </c>
      <c r="H145" s="34"/>
      <c r="I145" s="34"/>
      <c r="J145" s="34"/>
      <c r="K145" s="34"/>
      <c r="L145" s="34"/>
      <c r="M145" s="34"/>
      <c r="N145" s="34">
        <v>90.3</v>
      </c>
      <c r="O145" s="34"/>
      <c r="P145" s="34"/>
      <c r="Q145" s="33">
        <f t="shared" ref="Q145:Q148" si="11">AVERAGE(E145:P145)</f>
        <v>89.15</v>
      </c>
      <c r="R145" s="242" t="str">
        <f t="shared" si="9"/>
        <v>NO</v>
      </c>
      <c r="S145" s="243" t="str">
        <f t="shared" si="10"/>
        <v>Inviable Sanitariamente</v>
      </c>
    </row>
    <row r="146" spans="1:19" s="96" customFormat="1" ht="32.1" customHeight="1">
      <c r="A146" s="310" t="s">
        <v>203</v>
      </c>
      <c r="B146" s="259" t="s">
        <v>920</v>
      </c>
      <c r="C146" s="288" t="s">
        <v>3749</v>
      </c>
      <c r="D146" s="264">
        <v>53</v>
      </c>
      <c r="E146" s="34"/>
      <c r="F146" s="34"/>
      <c r="G146" s="34"/>
      <c r="H146" s="34"/>
      <c r="I146" s="34"/>
      <c r="J146" s="34">
        <v>88</v>
      </c>
      <c r="K146" s="34"/>
      <c r="L146" s="34"/>
      <c r="M146" s="34"/>
      <c r="N146" s="34"/>
      <c r="O146" s="34"/>
      <c r="P146" s="34">
        <v>38.700000000000003</v>
      </c>
      <c r="Q146" s="33">
        <f t="shared" si="5"/>
        <v>63.35</v>
      </c>
      <c r="R146" s="242" t="str">
        <f t="shared" si="9"/>
        <v>NO</v>
      </c>
      <c r="S146" s="243" t="str">
        <f t="shared" si="10"/>
        <v>Alto</v>
      </c>
    </row>
    <row r="147" spans="1:19" s="96" customFormat="1" ht="32.1" customHeight="1">
      <c r="A147" s="310" t="s">
        <v>203</v>
      </c>
      <c r="B147" s="259" t="s">
        <v>57</v>
      </c>
      <c r="C147" s="288" t="s">
        <v>4231</v>
      </c>
      <c r="D147" s="264">
        <v>50</v>
      </c>
      <c r="E147" s="34"/>
      <c r="F147" s="34">
        <v>88</v>
      </c>
      <c r="G147" s="34"/>
      <c r="H147" s="34"/>
      <c r="I147" s="34"/>
      <c r="J147" s="34"/>
      <c r="K147" s="34"/>
      <c r="L147" s="34"/>
      <c r="M147" s="34"/>
      <c r="N147" s="34">
        <v>70.900000000000006</v>
      </c>
      <c r="O147" s="34"/>
      <c r="P147" s="34"/>
      <c r="Q147" s="33">
        <f t="shared" si="5"/>
        <v>79.45</v>
      </c>
      <c r="R147" s="242" t="str">
        <f t="shared" si="9"/>
        <v>NO</v>
      </c>
      <c r="S147" s="243" t="str">
        <f t="shared" si="10"/>
        <v>Alto</v>
      </c>
    </row>
    <row r="148" spans="1:19" s="96" customFormat="1" ht="32.1" customHeight="1">
      <c r="A148" s="310" t="s">
        <v>204</v>
      </c>
      <c r="B148" s="276" t="s">
        <v>628</v>
      </c>
      <c r="C148" s="288" t="s">
        <v>629</v>
      </c>
      <c r="D148" s="264">
        <v>30</v>
      </c>
      <c r="E148" s="34"/>
      <c r="F148" s="34"/>
      <c r="G148" s="34"/>
      <c r="H148" s="34"/>
      <c r="I148" s="34">
        <v>84</v>
      </c>
      <c r="J148" s="261"/>
      <c r="K148" s="34"/>
      <c r="L148" s="34">
        <v>31.5</v>
      </c>
      <c r="M148" s="34"/>
      <c r="N148" s="34"/>
      <c r="O148" s="34"/>
      <c r="P148" s="34"/>
      <c r="Q148" s="33">
        <f t="shared" si="11"/>
        <v>57.75</v>
      </c>
      <c r="R148" s="242" t="str">
        <f t="shared" si="9"/>
        <v>NO</v>
      </c>
      <c r="S148" s="243" t="str">
        <f t="shared" si="10"/>
        <v>Alto</v>
      </c>
    </row>
    <row r="149" spans="1:19" s="96" customFormat="1" ht="32.1" customHeight="1">
      <c r="A149" s="310" t="s">
        <v>204</v>
      </c>
      <c r="B149" s="276" t="s">
        <v>630</v>
      </c>
      <c r="C149" s="288" t="s">
        <v>631</v>
      </c>
      <c r="D149" s="264">
        <v>15</v>
      </c>
      <c r="E149" s="34"/>
      <c r="F149" s="34"/>
      <c r="G149" s="34"/>
      <c r="H149" s="34"/>
      <c r="I149" s="34"/>
      <c r="J149" s="355">
        <v>66</v>
      </c>
      <c r="K149" s="34"/>
      <c r="L149" s="34"/>
      <c r="M149" s="34"/>
      <c r="N149" s="34"/>
      <c r="O149" s="34">
        <v>24</v>
      </c>
      <c r="P149" s="34"/>
      <c r="Q149" s="33">
        <f t="shared" ref="Q149:Q200" si="12">AVERAGE(E149:P149)</f>
        <v>45</v>
      </c>
      <c r="R149" s="242" t="str">
        <f t="shared" ref="R149:R200" si="13">IF(Q149&lt;5,"SI","NO")</f>
        <v>NO</v>
      </c>
      <c r="S149" s="243" t="str">
        <f t="shared" si="8"/>
        <v>Alto</v>
      </c>
    </row>
    <row r="150" spans="1:19" s="96" customFormat="1" ht="32.1" customHeight="1">
      <c r="A150" s="310" t="s">
        <v>204</v>
      </c>
      <c r="B150" s="276" t="s">
        <v>632</v>
      </c>
      <c r="C150" s="288" t="s">
        <v>633</v>
      </c>
      <c r="D150" s="264">
        <v>134</v>
      </c>
      <c r="E150" s="34"/>
      <c r="F150" s="34"/>
      <c r="G150" s="261"/>
      <c r="H150" s="34"/>
      <c r="I150" s="34"/>
      <c r="J150" s="34">
        <v>31.5</v>
      </c>
      <c r="K150" s="34"/>
      <c r="L150" s="34"/>
      <c r="M150" s="34"/>
      <c r="N150" s="34">
        <v>64</v>
      </c>
      <c r="O150" s="34"/>
      <c r="P150" s="34"/>
      <c r="Q150" s="33">
        <f t="shared" si="12"/>
        <v>47.75</v>
      </c>
      <c r="R150" s="242" t="str">
        <f t="shared" si="13"/>
        <v>NO</v>
      </c>
      <c r="S150" s="243" t="str">
        <f t="shared" si="8"/>
        <v>Alto</v>
      </c>
    </row>
    <row r="151" spans="1:19" s="96" customFormat="1" ht="32.1" customHeight="1">
      <c r="A151" s="310" t="s">
        <v>204</v>
      </c>
      <c r="B151" s="276" t="s">
        <v>634</v>
      </c>
      <c r="C151" s="288" t="s">
        <v>635</v>
      </c>
      <c r="D151" s="264">
        <v>15</v>
      </c>
      <c r="E151" s="34"/>
      <c r="F151" s="34"/>
      <c r="G151" s="34"/>
      <c r="H151" s="34">
        <v>31.5</v>
      </c>
      <c r="I151" s="34"/>
      <c r="J151" s="261"/>
      <c r="K151" s="34"/>
      <c r="L151" s="34"/>
      <c r="M151" s="34"/>
      <c r="N151" s="34"/>
      <c r="O151" s="34">
        <v>24</v>
      </c>
      <c r="P151" s="34"/>
      <c r="Q151" s="33">
        <f t="shared" si="12"/>
        <v>27.75</v>
      </c>
      <c r="R151" s="242" t="str">
        <f t="shared" si="13"/>
        <v>NO</v>
      </c>
      <c r="S151" s="243" t="str">
        <f t="shared" si="8"/>
        <v>Medio</v>
      </c>
    </row>
    <row r="152" spans="1:19" s="96" customFormat="1" ht="32.1" customHeight="1">
      <c r="A152" s="310" t="s">
        <v>204</v>
      </c>
      <c r="B152" s="257" t="s">
        <v>1013</v>
      </c>
      <c r="C152" s="429" t="s">
        <v>4072</v>
      </c>
      <c r="D152" s="375">
        <v>48</v>
      </c>
      <c r="E152" s="34"/>
      <c r="F152" s="34">
        <v>31.5</v>
      </c>
      <c r="G152" s="34"/>
      <c r="H152" s="34"/>
      <c r="I152" s="34"/>
      <c r="J152" s="34"/>
      <c r="K152" s="34"/>
      <c r="L152" s="34"/>
      <c r="M152" s="34"/>
      <c r="N152" s="34"/>
      <c r="O152" s="34">
        <v>24</v>
      </c>
      <c r="P152" s="34"/>
      <c r="Q152" s="33">
        <f t="shared" si="12"/>
        <v>27.75</v>
      </c>
      <c r="R152" s="376" t="str">
        <f t="shared" si="13"/>
        <v>NO</v>
      </c>
      <c r="S152" s="377" t="str">
        <f t="shared" si="8"/>
        <v>Medio</v>
      </c>
    </row>
    <row r="153" spans="1:19" s="96" customFormat="1" ht="32.1" customHeight="1">
      <c r="A153" s="439" t="s">
        <v>206</v>
      </c>
      <c r="B153" s="466" t="s">
        <v>636</v>
      </c>
      <c r="C153" s="521" t="s">
        <v>637</v>
      </c>
      <c r="D153" s="233">
        <v>160</v>
      </c>
      <c r="E153" s="34"/>
      <c r="F153" s="34"/>
      <c r="G153" s="34"/>
      <c r="H153" s="34"/>
      <c r="I153" s="34"/>
      <c r="J153" s="34">
        <v>26</v>
      </c>
      <c r="K153" s="34"/>
      <c r="L153" s="34"/>
      <c r="M153" s="34"/>
      <c r="N153" s="34"/>
      <c r="O153" s="34"/>
      <c r="P153" s="34"/>
      <c r="Q153" s="33">
        <f t="shared" si="12"/>
        <v>26</v>
      </c>
      <c r="R153" s="242" t="str">
        <f t="shared" si="13"/>
        <v>NO</v>
      </c>
      <c r="S153" s="243" t="str">
        <f t="shared" si="8"/>
        <v>Medio</v>
      </c>
    </row>
    <row r="154" spans="1:19" s="96" customFormat="1" ht="32.1" customHeight="1">
      <c r="A154" s="439" t="s">
        <v>206</v>
      </c>
      <c r="B154" s="466" t="s">
        <v>638</v>
      </c>
      <c r="C154" s="521" t="s">
        <v>639</v>
      </c>
      <c r="D154" s="233">
        <v>123</v>
      </c>
      <c r="E154" s="34"/>
      <c r="F154" s="34"/>
      <c r="G154" s="34"/>
      <c r="H154" s="34"/>
      <c r="I154" s="34"/>
      <c r="J154" s="34">
        <v>21</v>
      </c>
      <c r="K154" s="34"/>
      <c r="L154" s="34"/>
      <c r="M154" s="34"/>
      <c r="N154" s="34"/>
      <c r="O154" s="34"/>
      <c r="P154" s="34"/>
      <c r="Q154" s="33">
        <f t="shared" si="12"/>
        <v>21</v>
      </c>
      <c r="R154" s="242" t="str">
        <f t="shared" si="13"/>
        <v>NO</v>
      </c>
      <c r="S154" s="243" t="str">
        <f t="shared" si="8"/>
        <v>Medio</v>
      </c>
    </row>
    <row r="155" spans="1:19" s="96" customFormat="1" ht="32.1" customHeight="1">
      <c r="A155" s="439" t="s">
        <v>206</v>
      </c>
      <c r="B155" s="466" t="s">
        <v>640</v>
      </c>
      <c r="C155" s="521" t="s">
        <v>641</v>
      </c>
      <c r="D155" s="233">
        <v>174</v>
      </c>
      <c r="E155" s="34"/>
      <c r="F155" s="34"/>
      <c r="G155" s="34"/>
      <c r="H155" s="34"/>
      <c r="I155" s="34"/>
      <c r="J155" s="34">
        <v>20.9</v>
      </c>
      <c r="K155" s="34"/>
      <c r="L155" s="34"/>
      <c r="M155" s="34"/>
      <c r="N155" s="34"/>
      <c r="O155" s="34"/>
      <c r="P155" s="34"/>
      <c r="Q155" s="33">
        <f t="shared" si="12"/>
        <v>20.9</v>
      </c>
      <c r="R155" s="242" t="str">
        <f t="shared" si="13"/>
        <v>NO</v>
      </c>
      <c r="S155" s="243" t="str">
        <f t="shared" si="8"/>
        <v>Medio</v>
      </c>
    </row>
    <row r="156" spans="1:19" s="96" customFormat="1" ht="32.1" customHeight="1">
      <c r="A156" s="439" t="s">
        <v>206</v>
      </c>
      <c r="B156" s="455" t="s">
        <v>642</v>
      </c>
      <c r="C156" s="522" t="s">
        <v>643</v>
      </c>
      <c r="D156" s="322">
        <v>290</v>
      </c>
      <c r="E156" s="312"/>
      <c r="F156" s="312"/>
      <c r="G156" s="312"/>
      <c r="H156" s="312"/>
      <c r="I156" s="312"/>
      <c r="J156" s="312">
        <v>0</v>
      </c>
      <c r="K156" s="312"/>
      <c r="L156" s="312"/>
      <c r="M156" s="312"/>
      <c r="N156" s="312"/>
      <c r="O156" s="312"/>
      <c r="P156" s="312"/>
      <c r="Q156" s="33">
        <f t="shared" si="12"/>
        <v>0</v>
      </c>
      <c r="R156" s="242" t="str">
        <f t="shared" si="13"/>
        <v>SI</v>
      </c>
      <c r="S156" s="243" t="str">
        <f t="shared" si="8"/>
        <v>Sin Riesgo</v>
      </c>
    </row>
    <row r="157" spans="1:19" s="96" customFormat="1" ht="32.1" customHeight="1">
      <c r="A157" s="439" t="s">
        <v>206</v>
      </c>
      <c r="B157" s="466" t="s">
        <v>644</v>
      </c>
      <c r="C157" s="521" t="s">
        <v>645</v>
      </c>
      <c r="D157" s="233">
        <v>385</v>
      </c>
      <c r="E157" s="34"/>
      <c r="F157" s="34"/>
      <c r="G157" s="34"/>
      <c r="H157" s="34"/>
      <c r="I157" s="34"/>
      <c r="J157" s="34"/>
      <c r="K157" s="34">
        <v>26</v>
      </c>
      <c r="L157" s="34"/>
      <c r="M157" s="34"/>
      <c r="N157" s="34"/>
      <c r="O157" s="34"/>
      <c r="P157" s="34"/>
      <c r="Q157" s="33">
        <f t="shared" si="12"/>
        <v>26</v>
      </c>
      <c r="R157" s="242" t="str">
        <f t="shared" si="13"/>
        <v>NO</v>
      </c>
      <c r="S157" s="243" t="str">
        <f t="shared" si="8"/>
        <v>Medio</v>
      </c>
    </row>
    <row r="158" spans="1:19" s="96" customFormat="1" ht="32.1" customHeight="1">
      <c r="A158" s="439" t="s">
        <v>206</v>
      </c>
      <c r="B158" s="466" t="s">
        <v>646</v>
      </c>
      <c r="C158" s="521" t="s">
        <v>647</v>
      </c>
      <c r="D158" s="233">
        <v>190</v>
      </c>
      <c r="E158" s="34"/>
      <c r="F158" s="34"/>
      <c r="G158" s="34"/>
      <c r="H158" s="34"/>
      <c r="I158" s="34"/>
      <c r="J158" s="34">
        <v>100</v>
      </c>
      <c r="K158" s="34"/>
      <c r="L158" s="34"/>
      <c r="M158" s="34"/>
      <c r="N158" s="34"/>
      <c r="O158" s="34"/>
      <c r="P158" s="34"/>
      <c r="Q158" s="33">
        <f t="shared" si="12"/>
        <v>100</v>
      </c>
      <c r="R158" s="242" t="str">
        <f t="shared" si="13"/>
        <v>NO</v>
      </c>
      <c r="S158" s="243" t="str">
        <f t="shared" si="8"/>
        <v>Inviable Sanitariamente</v>
      </c>
    </row>
    <row r="159" spans="1:19" s="96" customFormat="1" ht="32.1" customHeight="1">
      <c r="A159" s="439" t="s">
        <v>206</v>
      </c>
      <c r="B159" s="466" t="s">
        <v>648</v>
      </c>
      <c r="C159" s="521" t="s">
        <v>649</v>
      </c>
      <c r="D159" s="233">
        <v>270</v>
      </c>
      <c r="E159" s="34"/>
      <c r="F159" s="34"/>
      <c r="G159" s="34"/>
      <c r="H159" s="34"/>
      <c r="I159" s="34"/>
      <c r="J159" s="34">
        <v>0</v>
      </c>
      <c r="K159" s="34"/>
      <c r="L159" s="34"/>
      <c r="M159" s="34"/>
      <c r="N159" s="34"/>
      <c r="O159" s="34"/>
      <c r="P159" s="34"/>
      <c r="Q159" s="33">
        <f t="shared" si="12"/>
        <v>0</v>
      </c>
      <c r="R159" s="242" t="str">
        <f t="shared" si="13"/>
        <v>SI</v>
      </c>
      <c r="S159" s="243" t="str">
        <f t="shared" si="8"/>
        <v>Sin Riesgo</v>
      </c>
    </row>
    <row r="160" spans="1:19" s="96" customFormat="1" ht="32.1" customHeight="1">
      <c r="A160" s="310" t="s">
        <v>206</v>
      </c>
      <c r="B160" s="259" t="s">
        <v>650</v>
      </c>
      <c r="C160" s="288" t="s">
        <v>651</v>
      </c>
      <c r="D160" s="323">
        <v>589</v>
      </c>
      <c r="E160" s="312"/>
      <c r="F160" s="312"/>
      <c r="G160" s="312"/>
      <c r="H160" s="312"/>
      <c r="I160" s="312"/>
      <c r="J160" s="312">
        <v>21</v>
      </c>
      <c r="K160" s="312"/>
      <c r="L160" s="312"/>
      <c r="M160" s="312"/>
      <c r="N160" s="312"/>
      <c r="O160" s="312"/>
      <c r="P160" s="312"/>
      <c r="Q160" s="33">
        <f t="shared" si="12"/>
        <v>21</v>
      </c>
      <c r="R160" s="242" t="str">
        <f t="shared" si="13"/>
        <v>NO</v>
      </c>
      <c r="S160" s="243" t="str">
        <f t="shared" si="8"/>
        <v>Medio</v>
      </c>
    </row>
    <row r="161" spans="1:20" s="96" customFormat="1" ht="32.1" customHeight="1">
      <c r="A161" s="310" t="s">
        <v>206</v>
      </c>
      <c r="B161" s="259" t="s">
        <v>652</v>
      </c>
      <c r="C161" s="288" t="s">
        <v>653</v>
      </c>
      <c r="D161" s="322">
        <v>192</v>
      </c>
      <c r="E161" s="312"/>
      <c r="F161" s="312"/>
      <c r="G161" s="312"/>
      <c r="H161" s="312"/>
      <c r="I161" s="312"/>
      <c r="J161" s="312">
        <v>21</v>
      </c>
      <c r="K161" s="312"/>
      <c r="L161" s="312"/>
      <c r="M161" s="312"/>
      <c r="N161" s="312"/>
      <c r="O161" s="312"/>
      <c r="P161" s="312"/>
      <c r="Q161" s="33">
        <f t="shared" si="12"/>
        <v>21</v>
      </c>
      <c r="R161" s="242" t="str">
        <f t="shared" si="13"/>
        <v>NO</v>
      </c>
      <c r="S161" s="243" t="str">
        <f t="shared" si="8"/>
        <v>Medio</v>
      </c>
    </row>
    <row r="162" spans="1:20" s="96" customFormat="1" ht="32.1" customHeight="1">
      <c r="A162" s="310" t="s">
        <v>206</v>
      </c>
      <c r="B162" s="259" t="s">
        <v>654</v>
      </c>
      <c r="C162" s="288" t="s">
        <v>655</v>
      </c>
      <c r="D162" s="322">
        <v>90</v>
      </c>
      <c r="E162" s="312"/>
      <c r="F162" s="312"/>
      <c r="G162" s="312"/>
      <c r="H162" s="312"/>
      <c r="I162" s="312"/>
      <c r="J162" s="312">
        <v>21</v>
      </c>
      <c r="K162" s="312"/>
      <c r="L162" s="312"/>
      <c r="M162" s="312"/>
      <c r="N162" s="312"/>
      <c r="O162" s="312"/>
      <c r="P162" s="312"/>
      <c r="Q162" s="33">
        <f t="shared" si="12"/>
        <v>21</v>
      </c>
      <c r="R162" s="242" t="str">
        <f t="shared" si="13"/>
        <v>NO</v>
      </c>
      <c r="S162" s="243" t="str">
        <f t="shared" si="8"/>
        <v>Medio</v>
      </c>
    </row>
    <row r="163" spans="1:20" s="96" customFormat="1" ht="32.1" customHeight="1">
      <c r="A163" s="310" t="s">
        <v>206</v>
      </c>
      <c r="B163" s="259" t="s">
        <v>656</v>
      </c>
      <c r="C163" s="288" t="s">
        <v>657</v>
      </c>
      <c r="D163" s="323">
        <v>190</v>
      </c>
      <c r="E163" s="312"/>
      <c r="F163" s="312"/>
      <c r="G163" s="312"/>
      <c r="H163" s="312"/>
      <c r="I163" s="312"/>
      <c r="J163" s="312">
        <v>21</v>
      </c>
      <c r="K163" s="312"/>
      <c r="L163" s="312"/>
      <c r="M163" s="312"/>
      <c r="N163" s="312"/>
      <c r="O163" s="312"/>
      <c r="P163" s="312"/>
      <c r="Q163" s="33">
        <f t="shared" si="12"/>
        <v>21</v>
      </c>
      <c r="R163" s="242" t="str">
        <f t="shared" si="13"/>
        <v>NO</v>
      </c>
      <c r="S163" s="243" t="str">
        <f t="shared" si="8"/>
        <v>Medio</v>
      </c>
    </row>
    <row r="164" spans="1:20" s="96" customFormat="1" ht="32.1" customHeight="1">
      <c r="A164" s="439" t="s">
        <v>206</v>
      </c>
      <c r="B164" s="466" t="s">
        <v>658</v>
      </c>
      <c r="C164" s="521" t="s">
        <v>659</v>
      </c>
      <c r="D164" s="233">
        <v>230</v>
      </c>
      <c r="E164" s="34"/>
      <c r="F164" s="34"/>
      <c r="G164" s="34"/>
      <c r="H164" s="34"/>
      <c r="I164" s="34"/>
      <c r="J164" s="34"/>
      <c r="K164" s="34">
        <v>26</v>
      </c>
      <c r="L164" s="34"/>
      <c r="M164" s="34"/>
      <c r="N164" s="34"/>
      <c r="O164" s="34"/>
      <c r="P164" s="34"/>
      <c r="Q164" s="33">
        <f t="shared" si="12"/>
        <v>26</v>
      </c>
      <c r="R164" s="242" t="str">
        <f t="shared" si="13"/>
        <v>NO</v>
      </c>
      <c r="S164" s="243" t="str">
        <f t="shared" si="8"/>
        <v>Medio</v>
      </c>
    </row>
    <row r="165" spans="1:20" s="96" customFormat="1" ht="32.1" customHeight="1">
      <c r="A165" s="439" t="s">
        <v>206</v>
      </c>
      <c r="B165" s="455" t="s">
        <v>660</v>
      </c>
      <c r="C165" s="522" t="s">
        <v>661</v>
      </c>
      <c r="D165" s="322">
        <v>261</v>
      </c>
      <c r="E165" s="312"/>
      <c r="F165" s="312"/>
      <c r="G165" s="312"/>
      <c r="H165" s="312"/>
      <c r="I165" s="312">
        <v>7.7</v>
      </c>
      <c r="J165" s="312"/>
      <c r="K165" s="312"/>
      <c r="L165" s="312"/>
      <c r="M165" s="312"/>
      <c r="N165" s="312"/>
      <c r="O165" s="312">
        <v>0</v>
      </c>
      <c r="P165" s="312"/>
      <c r="Q165" s="33">
        <f t="shared" si="12"/>
        <v>3.85</v>
      </c>
      <c r="R165" s="242" t="str">
        <f t="shared" si="13"/>
        <v>SI</v>
      </c>
      <c r="S165" s="243" t="str">
        <f t="shared" si="8"/>
        <v>Sin Riesgo</v>
      </c>
    </row>
    <row r="166" spans="1:20" s="96" customFormat="1" ht="32.1" customHeight="1">
      <c r="A166" s="439" t="s">
        <v>206</v>
      </c>
      <c r="B166" s="466" t="s">
        <v>662</v>
      </c>
      <c r="C166" s="521" t="s">
        <v>663</v>
      </c>
      <c r="D166" s="233">
        <v>660</v>
      </c>
      <c r="E166" s="34"/>
      <c r="F166" s="34"/>
      <c r="G166" s="34"/>
      <c r="H166" s="34"/>
      <c r="I166" s="34">
        <v>0</v>
      </c>
      <c r="J166" s="34"/>
      <c r="K166" s="34"/>
      <c r="L166" s="34"/>
      <c r="M166" s="34"/>
      <c r="N166" s="34"/>
      <c r="O166" s="34"/>
      <c r="P166" s="34"/>
      <c r="Q166" s="33">
        <f t="shared" si="12"/>
        <v>0</v>
      </c>
      <c r="R166" s="242" t="str">
        <f t="shared" si="13"/>
        <v>SI</v>
      </c>
      <c r="S166" s="243" t="str">
        <f t="shared" si="8"/>
        <v>Sin Riesgo</v>
      </c>
      <c r="T166" s="85"/>
    </row>
    <row r="167" spans="1:20" s="96" customFormat="1" ht="32.1" customHeight="1">
      <c r="A167" s="439" t="s">
        <v>206</v>
      </c>
      <c r="B167" s="466" t="s">
        <v>664</v>
      </c>
      <c r="C167" s="521" t="s">
        <v>665</v>
      </c>
      <c r="D167" s="233">
        <v>9</v>
      </c>
      <c r="E167" s="34"/>
      <c r="F167" s="34"/>
      <c r="G167" s="34"/>
      <c r="H167" s="34"/>
      <c r="I167" s="34"/>
      <c r="J167" s="34">
        <v>0</v>
      </c>
      <c r="K167" s="34"/>
      <c r="L167" s="34"/>
      <c r="M167" s="34"/>
      <c r="N167" s="34"/>
      <c r="O167" s="34"/>
      <c r="P167" s="34"/>
      <c r="Q167" s="33">
        <f t="shared" si="12"/>
        <v>0</v>
      </c>
      <c r="R167" s="242" t="str">
        <f t="shared" si="13"/>
        <v>SI</v>
      </c>
      <c r="S167" s="243" t="str">
        <f t="shared" ref="S167:S198" si="14">IF(Q167&lt;5,"Sin Riesgo",IF(Q167 &lt;=14,"Bajo",IF(Q167&lt;=35,"Medio",IF(Q167&lt;=80,"Alto","Inviable Sanitariamente"))))</f>
        <v>Sin Riesgo</v>
      </c>
      <c r="T167" s="85"/>
    </row>
    <row r="168" spans="1:20" s="96" customFormat="1" ht="32.1" customHeight="1">
      <c r="A168" s="439" t="s">
        <v>206</v>
      </c>
      <c r="B168" s="455" t="s">
        <v>666</v>
      </c>
      <c r="C168" s="522" t="s">
        <v>667</v>
      </c>
      <c r="D168" s="322">
        <v>284</v>
      </c>
      <c r="E168" s="312"/>
      <c r="F168" s="312"/>
      <c r="G168" s="312"/>
      <c r="H168" s="312"/>
      <c r="I168" s="312">
        <v>4.5</v>
      </c>
      <c r="J168" s="312"/>
      <c r="K168" s="312"/>
      <c r="L168" s="312"/>
      <c r="M168" s="312"/>
      <c r="N168" s="312"/>
      <c r="O168" s="312">
        <v>0</v>
      </c>
      <c r="P168" s="312"/>
      <c r="Q168" s="33">
        <f t="shared" si="12"/>
        <v>2.25</v>
      </c>
      <c r="R168" s="242" t="str">
        <f t="shared" si="13"/>
        <v>SI</v>
      </c>
      <c r="S168" s="243" t="str">
        <f t="shared" si="14"/>
        <v>Sin Riesgo</v>
      </c>
      <c r="T168" s="85"/>
    </row>
    <row r="169" spans="1:20" s="96" customFormat="1" ht="32.1" customHeight="1">
      <c r="A169" s="439" t="s">
        <v>206</v>
      </c>
      <c r="B169" s="466" t="s">
        <v>668</v>
      </c>
      <c r="C169" s="521" t="s">
        <v>669</v>
      </c>
      <c r="D169" s="233">
        <v>160</v>
      </c>
      <c r="E169" s="34"/>
      <c r="F169" s="34"/>
      <c r="G169" s="34"/>
      <c r="H169" s="34"/>
      <c r="I169" s="34">
        <v>0</v>
      </c>
      <c r="J169" s="34"/>
      <c r="K169" s="34"/>
      <c r="L169" s="34"/>
      <c r="M169" s="34"/>
      <c r="N169" s="34"/>
      <c r="O169" s="34"/>
      <c r="P169" s="34"/>
      <c r="Q169" s="33">
        <f t="shared" si="12"/>
        <v>0</v>
      </c>
      <c r="R169" s="242" t="str">
        <f t="shared" si="13"/>
        <v>SI</v>
      </c>
      <c r="S169" s="243" t="str">
        <f t="shared" si="14"/>
        <v>Sin Riesgo</v>
      </c>
      <c r="T169" s="85"/>
    </row>
    <row r="170" spans="1:20" s="96" customFormat="1" ht="32.1" customHeight="1">
      <c r="A170" s="439" t="s">
        <v>206</v>
      </c>
      <c r="B170" s="466" t="s">
        <v>670</v>
      </c>
      <c r="C170" s="521" t="s">
        <v>671</v>
      </c>
      <c r="D170" s="233">
        <v>232</v>
      </c>
      <c r="E170" s="34"/>
      <c r="F170" s="34"/>
      <c r="G170" s="298"/>
      <c r="H170" s="34"/>
      <c r="I170" s="34"/>
      <c r="J170" s="34">
        <v>0</v>
      </c>
      <c r="K170" s="34"/>
      <c r="L170" s="34"/>
      <c r="M170" s="34"/>
      <c r="N170" s="34"/>
      <c r="O170" s="34"/>
      <c r="P170" s="34"/>
      <c r="Q170" s="33">
        <f t="shared" si="12"/>
        <v>0</v>
      </c>
      <c r="R170" s="242" t="str">
        <f t="shared" si="13"/>
        <v>SI</v>
      </c>
      <c r="S170" s="243" t="str">
        <f t="shared" si="14"/>
        <v>Sin Riesgo</v>
      </c>
      <c r="T170" s="85"/>
    </row>
    <row r="171" spans="1:20" s="96" customFormat="1" ht="32.1" customHeight="1">
      <c r="A171" s="439" t="s">
        <v>206</v>
      </c>
      <c r="B171" s="466" t="s">
        <v>672</v>
      </c>
      <c r="C171" s="521" t="s">
        <v>673</v>
      </c>
      <c r="D171" s="233">
        <v>273</v>
      </c>
      <c r="E171" s="34"/>
      <c r="F171" s="34"/>
      <c r="G171" s="34"/>
      <c r="H171" s="34"/>
      <c r="I171" s="34">
        <v>0</v>
      </c>
      <c r="J171" s="34"/>
      <c r="K171" s="34"/>
      <c r="L171" s="34"/>
      <c r="M171" s="34"/>
      <c r="N171" s="34"/>
      <c r="O171" s="34"/>
      <c r="P171" s="34"/>
      <c r="Q171" s="33">
        <f t="shared" si="12"/>
        <v>0</v>
      </c>
      <c r="R171" s="242" t="str">
        <f t="shared" si="13"/>
        <v>SI</v>
      </c>
      <c r="S171" s="243" t="str">
        <f t="shared" si="14"/>
        <v>Sin Riesgo</v>
      </c>
      <c r="T171" s="85"/>
    </row>
    <row r="172" spans="1:20" s="96" customFormat="1" ht="32.1" customHeight="1">
      <c r="A172" s="439" t="s">
        <v>206</v>
      </c>
      <c r="B172" s="466" t="s">
        <v>674</v>
      </c>
      <c r="C172" s="521" t="s">
        <v>675</v>
      </c>
      <c r="D172" s="233">
        <v>193</v>
      </c>
      <c r="E172" s="34"/>
      <c r="F172" s="34"/>
      <c r="G172" s="34"/>
      <c r="H172" s="34"/>
      <c r="I172" s="34">
        <v>0</v>
      </c>
      <c r="J172" s="34"/>
      <c r="K172" s="34"/>
      <c r="L172" s="34"/>
      <c r="M172" s="34"/>
      <c r="N172" s="34"/>
      <c r="O172" s="34"/>
      <c r="P172" s="34"/>
      <c r="Q172" s="33">
        <f t="shared" si="12"/>
        <v>0</v>
      </c>
      <c r="R172" s="242" t="str">
        <f t="shared" si="13"/>
        <v>SI</v>
      </c>
      <c r="S172" s="243" t="str">
        <f t="shared" si="14"/>
        <v>Sin Riesgo</v>
      </c>
      <c r="T172" s="85"/>
    </row>
    <row r="173" spans="1:20" s="96" customFormat="1" ht="32.1" customHeight="1">
      <c r="A173" s="439" t="s">
        <v>206</v>
      </c>
      <c r="B173" s="466" t="s">
        <v>676</v>
      </c>
      <c r="C173" s="521" t="s">
        <v>677</v>
      </c>
      <c r="D173" s="233">
        <v>282</v>
      </c>
      <c r="E173" s="34"/>
      <c r="F173" s="34"/>
      <c r="G173" s="34"/>
      <c r="H173" s="34"/>
      <c r="I173" s="34">
        <v>0</v>
      </c>
      <c r="J173" s="34"/>
      <c r="K173" s="34"/>
      <c r="L173" s="34"/>
      <c r="M173" s="34"/>
      <c r="N173" s="34"/>
      <c r="O173" s="34"/>
      <c r="P173" s="34"/>
      <c r="Q173" s="33">
        <f t="shared" si="12"/>
        <v>0</v>
      </c>
      <c r="R173" s="242" t="str">
        <f t="shared" si="13"/>
        <v>SI</v>
      </c>
      <c r="S173" s="243" t="str">
        <f t="shared" si="14"/>
        <v>Sin Riesgo</v>
      </c>
      <c r="T173" s="85"/>
    </row>
    <row r="174" spans="1:20" s="96" customFormat="1" ht="32.1" customHeight="1">
      <c r="A174" s="439" t="s">
        <v>206</v>
      </c>
      <c r="B174" s="466" t="s">
        <v>678</v>
      </c>
      <c r="C174" s="521" t="s">
        <v>679</v>
      </c>
      <c r="D174" s="233">
        <v>250</v>
      </c>
      <c r="E174" s="34"/>
      <c r="F174" s="34"/>
      <c r="G174" s="34"/>
      <c r="H174" s="34"/>
      <c r="I174" s="34"/>
      <c r="J174" s="34">
        <v>20.9</v>
      </c>
      <c r="K174" s="34"/>
      <c r="L174" s="34"/>
      <c r="M174" s="34"/>
      <c r="N174" s="34"/>
      <c r="O174" s="34"/>
      <c r="P174" s="34"/>
      <c r="Q174" s="33">
        <f t="shared" si="12"/>
        <v>20.9</v>
      </c>
      <c r="R174" s="242" t="str">
        <f t="shared" si="13"/>
        <v>NO</v>
      </c>
      <c r="S174" s="243" t="str">
        <f t="shared" si="14"/>
        <v>Medio</v>
      </c>
      <c r="T174" s="85"/>
    </row>
    <row r="175" spans="1:20" s="96" customFormat="1" ht="32.1" customHeight="1">
      <c r="A175" s="437" t="s">
        <v>206</v>
      </c>
      <c r="B175" s="455" t="s">
        <v>680</v>
      </c>
      <c r="C175" s="522" t="s">
        <v>681</v>
      </c>
      <c r="D175" s="233">
        <v>161</v>
      </c>
      <c r="E175" s="34"/>
      <c r="F175" s="34"/>
      <c r="G175" s="34"/>
      <c r="H175" s="34"/>
      <c r="I175" s="34">
        <v>4.8</v>
      </c>
      <c r="J175" s="34"/>
      <c r="K175" s="34"/>
      <c r="L175" s="34"/>
      <c r="M175" s="34"/>
      <c r="N175" s="34"/>
      <c r="O175" s="34"/>
      <c r="P175" s="34"/>
      <c r="Q175" s="33">
        <f t="shared" si="12"/>
        <v>4.8</v>
      </c>
      <c r="R175" s="242" t="str">
        <f t="shared" si="13"/>
        <v>SI</v>
      </c>
      <c r="S175" s="243" t="str">
        <f t="shared" si="14"/>
        <v>Sin Riesgo</v>
      </c>
      <c r="T175" s="85"/>
    </row>
    <row r="176" spans="1:20" s="96" customFormat="1" ht="32.1" customHeight="1">
      <c r="A176" s="437" t="s">
        <v>206</v>
      </c>
      <c r="B176" s="455" t="s">
        <v>674</v>
      </c>
      <c r="C176" s="522" t="s">
        <v>682</v>
      </c>
      <c r="D176" s="233">
        <v>60</v>
      </c>
      <c r="E176" s="34"/>
      <c r="F176" s="34"/>
      <c r="G176" s="34"/>
      <c r="H176" s="34"/>
      <c r="I176" s="34"/>
      <c r="J176" s="34"/>
      <c r="K176" s="34"/>
      <c r="L176" s="34"/>
      <c r="M176" s="34">
        <v>96.39</v>
      </c>
      <c r="N176" s="34"/>
      <c r="O176" s="34"/>
      <c r="P176" s="34"/>
      <c r="Q176" s="33">
        <f t="shared" si="12"/>
        <v>96.39</v>
      </c>
      <c r="R176" s="242" t="str">
        <f t="shared" si="13"/>
        <v>NO</v>
      </c>
      <c r="S176" s="243" t="str">
        <f t="shared" si="14"/>
        <v>Inviable Sanitariamente</v>
      </c>
      <c r="T176" s="85"/>
    </row>
    <row r="177" spans="1:20" s="96" customFormat="1" ht="32.1" customHeight="1">
      <c r="A177" s="437" t="s">
        <v>206</v>
      </c>
      <c r="B177" s="455" t="s">
        <v>676</v>
      </c>
      <c r="C177" s="522" t="s">
        <v>683</v>
      </c>
      <c r="D177" s="233">
        <v>420</v>
      </c>
      <c r="E177" s="34"/>
      <c r="F177" s="34"/>
      <c r="G177" s="34"/>
      <c r="H177" s="34"/>
      <c r="I177" s="34"/>
      <c r="J177" s="34">
        <v>0</v>
      </c>
      <c r="K177" s="34"/>
      <c r="L177" s="34"/>
      <c r="M177" s="34"/>
      <c r="N177" s="34"/>
      <c r="O177" s="34"/>
      <c r="P177" s="34"/>
      <c r="Q177" s="33">
        <f t="shared" si="12"/>
        <v>0</v>
      </c>
      <c r="R177" s="242" t="str">
        <f t="shared" si="13"/>
        <v>SI</v>
      </c>
      <c r="S177" s="243" t="str">
        <f t="shared" si="14"/>
        <v>Sin Riesgo</v>
      </c>
      <c r="T177" s="85"/>
    </row>
    <row r="178" spans="1:20" s="96" customFormat="1" ht="32.1" customHeight="1">
      <c r="A178" s="437" t="s">
        <v>206</v>
      </c>
      <c r="B178" s="455" t="s">
        <v>684</v>
      </c>
      <c r="C178" s="522" t="s">
        <v>685</v>
      </c>
      <c r="D178" s="233">
        <v>120</v>
      </c>
      <c r="E178" s="34"/>
      <c r="F178" s="34"/>
      <c r="G178" s="34"/>
      <c r="H178" s="34"/>
      <c r="I178" s="34"/>
      <c r="J178" s="34">
        <v>0</v>
      </c>
      <c r="K178" s="34"/>
      <c r="L178" s="34"/>
      <c r="M178" s="34"/>
      <c r="N178" s="34"/>
      <c r="O178" s="34"/>
      <c r="P178" s="34"/>
      <c r="Q178" s="33">
        <f t="shared" si="12"/>
        <v>0</v>
      </c>
      <c r="R178" s="242" t="str">
        <f t="shared" si="13"/>
        <v>SI</v>
      </c>
      <c r="S178" s="243" t="str">
        <f t="shared" si="14"/>
        <v>Sin Riesgo</v>
      </c>
      <c r="T178" s="85"/>
    </row>
    <row r="179" spans="1:20" s="96" customFormat="1" ht="32.1" customHeight="1">
      <c r="A179" s="437" t="s">
        <v>206</v>
      </c>
      <c r="B179" s="455" t="s">
        <v>662</v>
      </c>
      <c r="C179" s="522" t="s">
        <v>686</v>
      </c>
      <c r="D179" s="233" t="s">
        <v>4232</v>
      </c>
      <c r="E179" s="34"/>
      <c r="F179" s="34"/>
      <c r="G179" s="34"/>
      <c r="H179" s="34"/>
      <c r="I179" s="34"/>
      <c r="J179" s="34"/>
      <c r="K179" s="34"/>
      <c r="L179" s="34"/>
      <c r="M179" s="34"/>
      <c r="N179" s="34"/>
      <c r="O179" s="34"/>
      <c r="P179" s="34"/>
      <c r="Q179" s="33"/>
      <c r="R179" s="242"/>
      <c r="S179" s="243"/>
      <c r="T179" s="85"/>
    </row>
    <row r="180" spans="1:20" s="96" customFormat="1" ht="32.1" customHeight="1">
      <c r="A180" s="439" t="s">
        <v>206</v>
      </c>
      <c r="B180" s="466" t="s">
        <v>652</v>
      </c>
      <c r="C180" s="521" t="s">
        <v>687</v>
      </c>
      <c r="D180" s="233">
        <v>20</v>
      </c>
      <c r="E180" s="34"/>
      <c r="F180" s="34"/>
      <c r="G180" s="34"/>
      <c r="H180" s="34"/>
      <c r="I180" s="34"/>
      <c r="J180" s="34">
        <v>0</v>
      </c>
      <c r="K180" s="34"/>
      <c r="L180" s="34"/>
      <c r="M180" s="34"/>
      <c r="N180" s="34"/>
      <c r="O180" s="34"/>
      <c r="P180" s="34"/>
      <c r="Q180" s="33">
        <f>AVERAGE(E180:P180)</f>
        <v>0</v>
      </c>
      <c r="R180" s="242" t="str">
        <f>IF(Q180&lt;5,"SI","NO")</f>
        <v>SI</v>
      </c>
      <c r="S180" s="243" t="str">
        <f>IF(Q180&lt;5,"Sin Riesgo",IF(Q180 &lt;=14,"Bajo",IF(Q180&lt;=35,"Medio",IF(Q180&lt;=80,"Alto","Inviable Sanitariamente"))))</f>
        <v>Sin Riesgo</v>
      </c>
      <c r="T180" s="85"/>
    </row>
    <row r="181" spans="1:20" s="96" customFormat="1" ht="32.1" customHeight="1">
      <c r="A181" s="437" t="s">
        <v>207</v>
      </c>
      <c r="B181" s="523" t="s">
        <v>833</v>
      </c>
      <c r="C181" s="524" t="s">
        <v>846</v>
      </c>
      <c r="D181" s="233">
        <v>50</v>
      </c>
      <c r="E181" s="34"/>
      <c r="F181" s="34"/>
      <c r="G181" s="298"/>
      <c r="H181" s="34"/>
      <c r="I181" s="34">
        <v>70.97</v>
      </c>
      <c r="J181" s="34"/>
      <c r="K181" s="34"/>
      <c r="L181" s="34">
        <v>70.97</v>
      </c>
      <c r="M181" s="34"/>
      <c r="N181" s="34">
        <v>48.39</v>
      </c>
      <c r="O181" s="34">
        <v>98.06</v>
      </c>
      <c r="P181" s="34">
        <v>90.32</v>
      </c>
      <c r="Q181" s="33">
        <f t="shared" si="12"/>
        <v>75.74199999999999</v>
      </c>
      <c r="R181" s="242" t="str">
        <f t="shared" si="13"/>
        <v>NO</v>
      </c>
      <c r="S181" s="243" t="str">
        <f t="shared" si="14"/>
        <v>Alto</v>
      </c>
      <c r="T181" s="85"/>
    </row>
    <row r="182" spans="1:20" s="96" customFormat="1" ht="32.1" customHeight="1">
      <c r="A182" s="437" t="s">
        <v>207</v>
      </c>
      <c r="B182" s="468" t="s">
        <v>834</v>
      </c>
      <c r="C182" s="524" t="s">
        <v>847</v>
      </c>
      <c r="D182" s="279">
        <v>29</v>
      </c>
      <c r="E182" s="34"/>
      <c r="F182" s="34"/>
      <c r="G182" s="298"/>
      <c r="H182" s="34"/>
      <c r="I182" s="34">
        <v>70.97</v>
      </c>
      <c r="J182" s="34"/>
      <c r="K182" s="34"/>
      <c r="L182" s="34">
        <v>90.3</v>
      </c>
      <c r="M182" s="34"/>
      <c r="N182" s="34">
        <v>100</v>
      </c>
      <c r="O182" s="34">
        <v>65.81</v>
      </c>
      <c r="P182" s="34"/>
      <c r="Q182" s="33">
        <f t="shared" si="12"/>
        <v>81.77</v>
      </c>
      <c r="R182" s="242" t="str">
        <f t="shared" si="13"/>
        <v>NO</v>
      </c>
      <c r="S182" s="243" t="str">
        <f t="shared" si="14"/>
        <v>Inviable Sanitariamente</v>
      </c>
      <c r="T182" s="85"/>
    </row>
    <row r="183" spans="1:20" s="96" customFormat="1" ht="32.1" customHeight="1">
      <c r="A183" s="437" t="s">
        <v>207</v>
      </c>
      <c r="B183" s="468" t="s">
        <v>690</v>
      </c>
      <c r="C183" s="524" t="s">
        <v>848</v>
      </c>
      <c r="D183" s="233">
        <v>56</v>
      </c>
      <c r="E183" s="34"/>
      <c r="F183" s="34"/>
      <c r="G183" s="34"/>
      <c r="H183" s="34"/>
      <c r="I183" s="34"/>
      <c r="J183" s="34">
        <v>0</v>
      </c>
      <c r="K183" s="34"/>
      <c r="L183" s="34"/>
      <c r="M183" s="34">
        <v>51.61</v>
      </c>
      <c r="N183" s="34"/>
      <c r="O183" s="34"/>
      <c r="P183" s="34"/>
      <c r="Q183" s="33">
        <f t="shared" si="12"/>
        <v>25.805</v>
      </c>
      <c r="R183" s="242" t="str">
        <f t="shared" si="13"/>
        <v>NO</v>
      </c>
      <c r="S183" s="243" t="str">
        <f t="shared" si="14"/>
        <v>Medio</v>
      </c>
      <c r="T183" s="85"/>
    </row>
    <row r="184" spans="1:20" s="96" customFormat="1" ht="32.1" customHeight="1">
      <c r="A184" s="437" t="s">
        <v>207</v>
      </c>
      <c r="B184" s="468" t="s">
        <v>688</v>
      </c>
      <c r="C184" s="524" t="s">
        <v>689</v>
      </c>
      <c r="D184" s="233">
        <v>195</v>
      </c>
      <c r="E184" s="34"/>
      <c r="F184" s="34"/>
      <c r="G184" s="34"/>
      <c r="H184" s="34">
        <v>0</v>
      </c>
      <c r="I184" s="34"/>
      <c r="J184" s="34"/>
      <c r="K184" s="34">
        <v>0</v>
      </c>
      <c r="L184" s="34">
        <v>0</v>
      </c>
      <c r="M184" s="34"/>
      <c r="N184" s="34">
        <v>0</v>
      </c>
      <c r="O184" s="34">
        <v>19.350000000000001</v>
      </c>
      <c r="P184" s="34"/>
      <c r="Q184" s="33">
        <f t="shared" si="12"/>
        <v>3.87</v>
      </c>
      <c r="R184" s="242" t="str">
        <f t="shared" si="13"/>
        <v>SI</v>
      </c>
      <c r="S184" s="243" t="str">
        <f t="shared" si="14"/>
        <v>Sin Riesgo</v>
      </c>
      <c r="T184" s="85"/>
    </row>
    <row r="185" spans="1:20" s="96" customFormat="1" ht="32.1" customHeight="1">
      <c r="A185" s="437" t="s">
        <v>207</v>
      </c>
      <c r="B185" s="525" t="s">
        <v>695</v>
      </c>
      <c r="C185" s="526" t="s">
        <v>849</v>
      </c>
      <c r="D185" s="289">
        <v>103</v>
      </c>
      <c r="E185" s="34"/>
      <c r="F185" s="34"/>
      <c r="G185" s="34"/>
      <c r="H185" s="34">
        <v>20.98</v>
      </c>
      <c r="I185" s="34">
        <v>19.350000000000001</v>
      </c>
      <c r="J185" s="34"/>
      <c r="K185" s="34">
        <v>19.350000000000001</v>
      </c>
      <c r="L185" s="34">
        <v>19.350000000000001</v>
      </c>
      <c r="M185" s="34"/>
      <c r="N185" s="34">
        <v>19.350000000000001</v>
      </c>
      <c r="O185" s="34">
        <v>19.350000000000001</v>
      </c>
      <c r="P185" s="34">
        <v>40</v>
      </c>
      <c r="Q185" s="33">
        <f t="shared" si="12"/>
        <v>22.532857142857143</v>
      </c>
      <c r="R185" s="242" t="str">
        <f t="shared" si="13"/>
        <v>NO</v>
      </c>
      <c r="S185" s="243" t="str">
        <f t="shared" si="14"/>
        <v>Medio</v>
      </c>
      <c r="T185" s="85"/>
    </row>
    <row r="186" spans="1:20" s="96" customFormat="1" ht="32.1" customHeight="1">
      <c r="A186" s="437" t="s">
        <v>207</v>
      </c>
      <c r="B186" s="523" t="s">
        <v>835</v>
      </c>
      <c r="C186" s="524" t="s">
        <v>850</v>
      </c>
      <c r="D186" s="233">
        <v>61</v>
      </c>
      <c r="E186" s="34"/>
      <c r="F186" s="34"/>
      <c r="G186" s="34"/>
      <c r="H186" s="34">
        <v>76.92</v>
      </c>
      <c r="I186" s="34"/>
      <c r="J186" s="34"/>
      <c r="K186" s="34"/>
      <c r="L186" s="34"/>
      <c r="M186" s="34"/>
      <c r="N186" s="34"/>
      <c r="O186" s="34"/>
      <c r="P186" s="34"/>
      <c r="Q186" s="33">
        <f t="shared" si="12"/>
        <v>76.92</v>
      </c>
      <c r="R186" s="242" t="str">
        <f t="shared" si="13"/>
        <v>NO</v>
      </c>
      <c r="S186" s="243" t="str">
        <f t="shared" si="14"/>
        <v>Alto</v>
      </c>
      <c r="T186" s="85"/>
    </row>
    <row r="187" spans="1:20" s="96" customFormat="1" ht="32.1" customHeight="1">
      <c r="A187" s="437" t="s">
        <v>207</v>
      </c>
      <c r="B187" s="468" t="s">
        <v>696</v>
      </c>
      <c r="C187" s="524" t="s">
        <v>851</v>
      </c>
      <c r="D187" s="233">
        <v>123</v>
      </c>
      <c r="E187" s="294"/>
      <c r="F187" s="294"/>
      <c r="G187" s="294"/>
      <c r="H187" s="294">
        <v>98.06</v>
      </c>
      <c r="I187" s="294"/>
      <c r="J187" s="294"/>
      <c r="K187" s="294"/>
      <c r="L187" s="294"/>
      <c r="M187" s="294"/>
      <c r="N187" s="294"/>
      <c r="O187" s="294"/>
      <c r="P187" s="294"/>
      <c r="Q187" s="33">
        <f t="shared" si="12"/>
        <v>98.06</v>
      </c>
      <c r="R187" s="295" t="str">
        <f t="shared" si="13"/>
        <v>NO</v>
      </c>
      <c r="S187" s="243" t="str">
        <f t="shared" si="14"/>
        <v>Inviable Sanitariamente</v>
      </c>
      <c r="T187" s="85"/>
    </row>
    <row r="188" spans="1:20" s="96" customFormat="1" ht="32.1" customHeight="1">
      <c r="A188" s="437" t="s">
        <v>207</v>
      </c>
      <c r="B188" s="468" t="s">
        <v>691</v>
      </c>
      <c r="C188" s="524" t="s">
        <v>852</v>
      </c>
      <c r="D188" s="233">
        <v>47</v>
      </c>
      <c r="E188" s="296"/>
      <c r="F188" s="296"/>
      <c r="G188" s="296"/>
      <c r="H188" s="296"/>
      <c r="I188" s="296"/>
      <c r="J188" s="296"/>
      <c r="K188" s="296"/>
      <c r="L188" s="296"/>
      <c r="M188" s="296"/>
      <c r="N188" s="296">
        <v>19.350000000000001</v>
      </c>
      <c r="O188" s="296">
        <v>38.71</v>
      </c>
      <c r="P188" s="296"/>
      <c r="Q188" s="33">
        <f t="shared" si="12"/>
        <v>29.03</v>
      </c>
      <c r="R188" s="297" t="str">
        <f t="shared" si="13"/>
        <v>NO</v>
      </c>
      <c r="S188" s="243" t="str">
        <f t="shared" si="14"/>
        <v>Medio</v>
      </c>
      <c r="T188" s="85"/>
    </row>
    <row r="189" spans="1:20" s="96" customFormat="1" ht="32.1" customHeight="1">
      <c r="A189" s="437" t="s">
        <v>207</v>
      </c>
      <c r="B189" s="468" t="s">
        <v>836</v>
      </c>
      <c r="C189" s="524" t="s">
        <v>853</v>
      </c>
      <c r="D189" s="233">
        <v>37</v>
      </c>
      <c r="E189" s="294"/>
      <c r="F189" s="294"/>
      <c r="G189" s="294"/>
      <c r="H189" s="294"/>
      <c r="I189" s="294"/>
      <c r="J189" s="294"/>
      <c r="K189" s="294"/>
      <c r="L189" s="294"/>
      <c r="M189" s="294"/>
      <c r="N189" s="294"/>
      <c r="O189" s="294"/>
      <c r="P189" s="294"/>
      <c r="Q189" s="33"/>
      <c r="R189" s="242"/>
      <c r="S189" s="243"/>
      <c r="T189" s="85"/>
    </row>
    <row r="190" spans="1:20" s="96" customFormat="1" ht="32.1" customHeight="1">
      <c r="A190" s="437" t="s">
        <v>207</v>
      </c>
      <c r="B190" s="468" t="s">
        <v>693</v>
      </c>
      <c r="C190" s="524" t="s">
        <v>854</v>
      </c>
      <c r="D190" s="233">
        <v>35</v>
      </c>
      <c r="E190" s="34"/>
      <c r="F190" s="34"/>
      <c r="G190" s="34"/>
      <c r="H190" s="34"/>
      <c r="I190" s="34">
        <v>38.71</v>
      </c>
      <c r="J190" s="34"/>
      <c r="K190" s="34"/>
      <c r="L190" s="34"/>
      <c r="M190" s="34"/>
      <c r="N190" s="34">
        <v>27.1</v>
      </c>
      <c r="O190" s="34">
        <v>78.709999999999994</v>
      </c>
      <c r="P190" s="34">
        <v>58.06</v>
      </c>
      <c r="Q190" s="33">
        <f t="shared" si="12"/>
        <v>50.644999999999996</v>
      </c>
      <c r="R190" s="242" t="str">
        <f t="shared" si="13"/>
        <v>NO</v>
      </c>
      <c r="S190" s="243" t="str">
        <f t="shared" si="14"/>
        <v>Alto</v>
      </c>
      <c r="T190" s="85"/>
    </row>
    <row r="191" spans="1:20" s="96" customFormat="1" ht="32.1" customHeight="1">
      <c r="A191" s="437" t="s">
        <v>207</v>
      </c>
      <c r="B191" s="523" t="s">
        <v>837</v>
      </c>
      <c r="C191" s="524" t="s">
        <v>4327</v>
      </c>
      <c r="D191" s="233">
        <v>341</v>
      </c>
      <c r="E191" s="34"/>
      <c r="F191" s="34"/>
      <c r="G191" s="34"/>
      <c r="H191" s="34"/>
      <c r="I191" s="34"/>
      <c r="J191" s="34">
        <v>19.350000000000001</v>
      </c>
      <c r="K191" s="34"/>
      <c r="L191" s="34"/>
      <c r="M191" s="34"/>
      <c r="N191" s="34"/>
      <c r="O191" s="34"/>
      <c r="P191" s="34"/>
      <c r="Q191" s="33">
        <f t="shared" si="12"/>
        <v>19.350000000000001</v>
      </c>
      <c r="R191" s="242" t="str">
        <f t="shared" si="13"/>
        <v>NO</v>
      </c>
      <c r="S191" s="243" t="str">
        <f t="shared" si="14"/>
        <v>Medio</v>
      </c>
      <c r="T191" s="85"/>
    </row>
    <row r="192" spans="1:20" s="96" customFormat="1" ht="32.1" customHeight="1">
      <c r="A192" s="437" t="s">
        <v>207</v>
      </c>
      <c r="B192" s="523" t="s">
        <v>838</v>
      </c>
      <c r="C192" s="524" t="s">
        <v>4326</v>
      </c>
      <c r="D192" s="233">
        <v>325</v>
      </c>
      <c r="E192" s="34"/>
      <c r="F192" s="34"/>
      <c r="G192" s="34"/>
      <c r="H192" s="34">
        <v>19.350000000000001</v>
      </c>
      <c r="I192" s="34"/>
      <c r="J192" s="34">
        <v>0</v>
      </c>
      <c r="K192" s="34"/>
      <c r="L192" s="34"/>
      <c r="M192" s="34">
        <v>0</v>
      </c>
      <c r="N192" s="34">
        <v>0</v>
      </c>
      <c r="O192" s="34"/>
      <c r="P192" s="34"/>
      <c r="Q192" s="33">
        <f t="shared" si="12"/>
        <v>4.8375000000000004</v>
      </c>
      <c r="R192" s="242" t="str">
        <f t="shared" si="13"/>
        <v>SI</v>
      </c>
      <c r="S192" s="243" t="str">
        <f t="shared" si="14"/>
        <v>Sin Riesgo</v>
      </c>
      <c r="T192" s="85"/>
    </row>
    <row r="193" spans="1:20" s="96" customFormat="1" ht="32.1" customHeight="1">
      <c r="A193" s="437" t="s">
        <v>207</v>
      </c>
      <c r="B193" s="523" t="s">
        <v>839</v>
      </c>
      <c r="C193" s="524" t="s">
        <v>855</v>
      </c>
      <c r="D193" s="233">
        <v>102</v>
      </c>
      <c r="E193" s="34"/>
      <c r="F193" s="34"/>
      <c r="G193" s="34"/>
      <c r="H193" s="34">
        <v>0</v>
      </c>
      <c r="I193" s="34"/>
      <c r="J193" s="34"/>
      <c r="K193" s="34"/>
      <c r="L193" s="34"/>
      <c r="M193" s="34">
        <v>0</v>
      </c>
      <c r="N193" s="34">
        <v>0</v>
      </c>
      <c r="O193" s="34"/>
      <c r="P193" s="34">
        <v>0</v>
      </c>
      <c r="Q193" s="33">
        <f t="shared" si="12"/>
        <v>0</v>
      </c>
      <c r="R193" s="242" t="str">
        <f t="shared" si="13"/>
        <v>SI</v>
      </c>
      <c r="S193" s="243" t="str">
        <f t="shared" si="14"/>
        <v>Sin Riesgo</v>
      </c>
      <c r="T193" s="85"/>
    </row>
    <row r="194" spans="1:20" s="96" customFormat="1" ht="32.1" customHeight="1">
      <c r="A194" s="437" t="s">
        <v>207</v>
      </c>
      <c r="B194" s="523" t="s">
        <v>840</v>
      </c>
      <c r="C194" s="524" t="s">
        <v>856</v>
      </c>
      <c r="D194" s="233">
        <v>135</v>
      </c>
      <c r="E194" s="34"/>
      <c r="F194" s="34"/>
      <c r="G194" s="34"/>
      <c r="H194" s="34">
        <v>0</v>
      </c>
      <c r="I194" s="34"/>
      <c r="J194" s="34">
        <v>19.350000000000001</v>
      </c>
      <c r="K194" s="34">
        <v>0</v>
      </c>
      <c r="L194" s="34"/>
      <c r="M194" s="34">
        <v>19.350000000000001</v>
      </c>
      <c r="N194" s="34">
        <v>19.350000000000001</v>
      </c>
      <c r="O194" s="34"/>
      <c r="P194" s="34"/>
      <c r="Q194" s="33">
        <f t="shared" si="12"/>
        <v>11.610000000000001</v>
      </c>
      <c r="R194" s="242" t="str">
        <f t="shared" si="13"/>
        <v>NO</v>
      </c>
      <c r="S194" s="243" t="str">
        <f t="shared" si="14"/>
        <v>Bajo</v>
      </c>
      <c r="T194" s="85"/>
    </row>
    <row r="195" spans="1:20" s="96" customFormat="1" ht="32.1" customHeight="1">
      <c r="A195" s="437" t="s">
        <v>207</v>
      </c>
      <c r="B195" s="523" t="s">
        <v>841</v>
      </c>
      <c r="C195" s="524" t="s">
        <v>857</v>
      </c>
      <c r="D195" s="233">
        <v>80</v>
      </c>
      <c r="E195" s="34"/>
      <c r="F195" s="34"/>
      <c r="G195" s="34"/>
      <c r="H195" s="34">
        <v>0</v>
      </c>
      <c r="I195" s="34"/>
      <c r="J195" s="34">
        <v>0</v>
      </c>
      <c r="K195" s="34">
        <v>0</v>
      </c>
      <c r="L195" s="34"/>
      <c r="M195" s="34"/>
      <c r="N195" s="34">
        <v>19.350000000000001</v>
      </c>
      <c r="O195" s="34">
        <v>19.350000000000001</v>
      </c>
      <c r="P195" s="34"/>
      <c r="Q195" s="33">
        <f>AVERAGE(E195:P195)</f>
        <v>7.74</v>
      </c>
      <c r="R195" s="242" t="str">
        <f>IF(Q195&lt;5,"SI","NO")</f>
        <v>NO</v>
      </c>
      <c r="S195" s="243" t="str">
        <f>IF(Q195&lt;5,"Sin Riesgo",IF(Q195 &lt;=14,"Bajo",IF(Q195&lt;=35,"Medio",IF(Q195&lt;=80,"Alto","Inviable Sanitariamente"))))</f>
        <v>Bajo</v>
      </c>
      <c r="T195" s="85"/>
    </row>
    <row r="196" spans="1:20" s="96" customFormat="1" ht="32.1" customHeight="1">
      <c r="A196" s="437" t="s">
        <v>207</v>
      </c>
      <c r="B196" s="468" t="s">
        <v>694</v>
      </c>
      <c r="C196" s="524" t="s">
        <v>858</v>
      </c>
      <c r="D196" s="233">
        <v>135</v>
      </c>
      <c r="E196" s="34"/>
      <c r="F196" s="34"/>
      <c r="G196" s="34"/>
      <c r="H196" s="34"/>
      <c r="I196" s="34"/>
      <c r="J196" s="34"/>
      <c r="K196" s="34">
        <v>38.71</v>
      </c>
      <c r="L196" s="34">
        <v>70.97</v>
      </c>
      <c r="M196" s="34"/>
      <c r="N196" s="34"/>
      <c r="O196" s="34">
        <v>70.97</v>
      </c>
      <c r="P196" s="34"/>
      <c r="Q196" s="33">
        <f t="shared" si="12"/>
        <v>60.216666666666669</v>
      </c>
      <c r="R196" s="242" t="str">
        <f t="shared" si="13"/>
        <v>NO</v>
      </c>
      <c r="S196" s="243" t="str">
        <f t="shared" si="14"/>
        <v>Alto</v>
      </c>
      <c r="T196" s="85"/>
    </row>
    <row r="197" spans="1:20" s="96" customFormat="1" ht="32.1" customHeight="1">
      <c r="A197" s="437" t="s">
        <v>207</v>
      </c>
      <c r="B197" s="523" t="s">
        <v>842</v>
      </c>
      <c r="C197" s="524" t="s">
        <v>859</v>
      </c>
      <c r="D197" s="233">
        <v>187</v>
      </c>
      <c r="E197" s="34"/>
      <c r="F197" s="34"/>
      <c r="G197" s="34"/>
      <c r="H197" s="34">
        <v>19.350000000000001</v>
      </c>
      <c r="I197" s="34">
        <v>0</v>
      </c>
      <c r="J197" s="34"/>
      <c r="K197" s="34">
        <v>38.71</v>
      </c>
      <c r="L197" s="34">
        <v>0</v>
      </c>
      <c r="M197" s="34"/>
      <c r="N197" s="34">
        <v>0</v>
      </c>
      <c r="O197" s="34">
        <v>0</v>
      </c>
      <c r="P197" s="34"/>
      <c r="Q197" s="33">
        <f t="shared" si="12"/>
        <v>9.6766666666666676</v>
      </c>
      <c r="R197" s="242" t="str">
        <f t="shared" si="13"/>
        <v>NO</v>
      </c>
      <c r="S197" s="243" t="str">
        <f t="shared" si="14"/>
        <v>Bajo</v>
      </c>
      <c r="T197" s="85"/>
    </row>
    <row r="198" spans="1:20" s="96" customFormat="1" ht="32.1" customHeight="1">
      <c r="A198" s="437" t="s">
        <v>207</v>
      </c>
      <c r="B198" s="523" t="s">
        <v>843</v>
      </c>
      <c r="C198" s="524" t="s">
        <v>860</v>
      </c>
      <c r="D198" s="233">
        <v>140</v>
      </c>
      <c r="E198" s="34"/>
      <c r="F198" s="34"/>
      <c r="G198" s="34"/>
      <c r="H198" s="34">
        <v>0</v>
      </c>
      <c r="I198" s="34">
        <v>0</v>
      </c>
      <c r="J198" s="34"/>
      <c r="K198" s="34">
        <v>0</v>
      </c>
      <c r="L198" s="34">
        <v>0</v>
      </c>
      <c r="M198" s="34"/>
      <c r="N198" s="34">
        <v>0</v>
      </c>
      <c r="O198" s="34">
        <v>65.81</v>
      </c>
      <c r="P198" s="34">
        <v>19.350000000000001</v>
      </c>
      <c r="Q198" s="33">
        <f t="shared" si="12"/>
        <v>12.165714285714285</v>
      </c>
      <c r="R198" s="242" t="str">
        <f t="shared" si="13"/>
        <v>NO</v>
      </c>
      <c r="S198" s="243" t="str">
        <f t="shared" si="14"/>
        <v>Bajo</v>
      </c>
      <c r="T198" s="85"/>
    </row>
    <row r="199" spans="1:20" s="96" customFormat="1" ht="32.1" customHeight="1">
      <c r="A199" s="437" t="s">
        <v>207</v>
      </c>
      <c r="B199" s="523" t="s">
        <v>844</v>
      </c>
      <c r="C199" s="524" t="s">
        <v>861</v>
      </c>
      <c r="D199" s="233">
        <v>56</v>
      </c>
      <c r="E199" s="294"/>
      <c r="F199" s="294"/>
      <c r="G199" s="294"/>
      <c r="H199" s="294"/>
      <c r="I199" s="294"/>
      <c r="J199" s="294"/>
      <c r="K199" s="294"/>
      <c r="L199" s="294"/>
      <c r="M199" s="294"/>
      <c r="N199" s="294"/>
      <c r="O199" s="294"/>
      <c r="P199" s="294"/>
      <c r="Q199" s="33"/>
      <c r="R199" s="242"/>
      <c r="S199" s="243"/>
      <c r="T199" s="85"/>
    </row>
    <row r="200" spans="1:20" s="96" customFormat="1" ht="32.1" customHeight="1">
      <c r="A200" s="437" t="s">
        <v>207</v>
      </c>
      <c r="B200" s="468" t="s">
        <v>845</v>
      </c>
      <c r="C200" s="524" t="s">
        <v>862</v>
      </c>
      <c r="D200" s="233">
        <v>75</v>
      </c>
      <c r="E200" s="34"/>
      <c r="F200" s="34"/>
      <c r="G200" s="34"/>
      <c r="H200" s="34"/>
      <c r="I200" s="34">
        <v>70.97</v>
      </c>
      <c r="J200" s="34"/>
      <c r="K200" s="34"/>
      <c r="L200" s="34">
        <v>90.32</v>
      </c>
      <c r="M200" s="34"/>
      <c r="N200" s="34">
        <v>100</v>
      </c>
      <c r="O200" s="34">
        <v>98.06</v>
      </c>
      <c r="P200" s="34">
        <v>70.97</v>
      </c>
      <c r="Q200" s="33">
        <f t="shared" si="12"/>
        <v>86.063999999999993</v>
      </c>
      <c r="R200" s="242" t="str">
        <f t="shared" si="13"/>
        <v>NO</v>
      </c>
      <c r="S200" s="243" t="str">
        <f t="shared" ref="S200" si="15">IF(Q200&lt;5,"Sin Riesgo",IF(Q200 &lt;=14,"Bajo",IF(Q200&lt;=35,"Medio",IF(Q200&lt;=80,"Alto","Inviable Sanitariamente"))))</f>
        <v>Inviable Sanitariamente</v>
      </c>
      <c r="T200" s="85"/>
    </row>
    <row r="201" spans="1:20" s="96" customFormat="1" ht="32.1" customHeight="1">
      <c r="A201" s="437" t="s">
        <v>207</v>
      </c>
      <c r="B201" s="521" t="s">
        <v>697</v>
      </c>
      <c r="C201" s="521" t="s">
        <v>698</v>
      </c>
      <c r="D201" s="233">
        <v>6</v>
      </c>
      <c r="E201" s="34"/>
      <c r="F201" s="34"/>
      <c r="G201" s="34"/>
      <c r="H201" s="34"/>
      <c r="I201" s="34"/>
      <c r="J201" s="34"/>
      <c r="K201" s="34"/>
      <c r="L201" s="34"/>
      <c r="M201" s="34">
        <v>0</v>
      </c>
      <c r="N201" s="34">
        <v>0</v>
      </c>
      <c r="O201" s="34"/>
      <c r="P201" s="34"/>
      <c r="Q201" s="33">
        <f>AVERAGE(E201:P201)</f>
        <v>0</v>
      </c>
      <c r="R201" s="39" t="str">
        <f>IF(Q201&lt;5,"SI","NO")</f>
        <v>SI</v>
      </c>
      <c r="S201" s="243" t="str">
        <f>IF(Q201&lt;5,"Sin Riesgo",IF(Q201 &lt;=14,"Bajo",IF(Q201&lt;=35,"Medio",IF(Q201&lt;=80,"Alto","Inviable Sanitariamente"))))</f>
        <v>Sin Riesgo</v>
      </c>
      <c r="T201" s="85"/>
    </row>
    <row r="202" spans="1:20" s="96" customFormat="1" ht="32.1" customHeight="1">
      <c r="A202" s="439" t="s">
        <v>208</v>
      </c>
      <c r="B202" s="466" t="s">
        <v>888</v>
      </c>
      <c r="C202" s="521" t="s">
        <v>889</v>
      </c>
      <c r="D202" s="233">
        <v>217</v>
      </c>
      <c r="E202" s="34"/>
      <c r="F202" s="34"/>
      <c r="G202" s="34"/>
      <c r="H202" s="34"/>
      <c r="I202" s="34">
        <v>26.6</v>
      </c>
      <c r="J202" s="34"/>
      <c r="K202" s="34"/>
      <c r="L202" s="34"/>
      <c r="M202" s="34"/>
      <c r="N202" s="34"/>
      <c r="O202" s="34"/>
      <c r="P202" s="34"/>
      <c r="Q202" s="33">
        <f t="shared" ref="Q202:Q265" si="16">AVERAGE(E202:P202)</f>
        <v>26.6</v>
      </c>
      <c r="R202" s="39" t="str">
        <f t="shared" ref="R202:R265" si="17">IF(Q202&lt;5,"SI","NO")</f>
        <v>NO</v>
      </c>
      <c r="S202" s="243" t="str">
        <f t="shared" ref="S202:S265" si="18">IF(Q202&lt;5,"Sin Riesgo",IF(Q202 &lt;=14,"Bajo",IF(Q202&lt;=35,"Medio",IF(Q202&lt;=80,"Alto","Inviable Sanitariamente"))))</f>
        <v>Medio</v>
      </c>
      <c r="T202" s="85"/>
    </row>
    <row r="203" spans="1:20" s="96" customFormat="1" ht="32.1" customHeight="1">
      <c r="A203" s="439" t="s">
        <v>208</v>
      </c>
      <c r="B203" s="466" t="s">
        <v>692</v>
      </c>
      <c r="C203" s="521" t="s">
        <v>890</v>
      </c>
      <c r="D203" s="233">
        <v>136</v>
      </c>
      <c r="E203" s="34"/>
      <c r="F203" s="34"/>
      <c r="G203" s="34"/>
      <c r="H203" s="34"/>
      <c r="I203" s="34">
        <v>26.6</v>
      </c>
      <c r="J203" s="34"/>
      <c r="K203" s="34"/>
      <c r="L203" s="34"/>
      <c r="M203" s="34"/>
      <c r="N203" s="34"/>
      <c r="O203" s="34"/>
      <c r="P203" s="34"/>
      <c r="Q203" s="33">
        <f t="shared" si="16"/>
        <v>26.6</v>
      </c>
      <c r="R203" s="39" t="str">
        <f t="shared" si="17"/>
        <v>NO</v>
      </c>
      <c r="S203" s="243" t="str">
        <f t="shared" si="18"/>
        <v>Medio</v>
      </c>
      <c r="T203" s="85"/>
    </row>
    <row r="204" spans="1:20" s="96" customFormat="1" ht="32.1" customHeight="1">
      <c r="A204" s="439" t="s">
        <v>208</v>
      </c>
      <c r="B204" s="466" t="s">
        <v>891</v>
      </c>
      <c r="C204" s="521" t="s">
        <v>892</v>
      </c>
      <c r="D204" s="233">
        <v>92</v>
      </c>
      <c r="E204" s="34"/>
      <c r="F204" s="34"/>
      <c r="G204" s="34"/>
      <c r="H204" s="34"/>
      <c r="I204" s="34"/>
      <c r="J204" s="34"/>
      <c r="K204" s="34"/>
      <c r="L204" s="34"/>
      <c r="M204" s="34"/>
      <c r="N204" s="34"/>
      <c r="O204" s="34">
        <v>70.8</v>
      </c>
      <c r="P204" s="34"/>
      <c r="Q204" s="33">
        <f t="shared" si="16"/>
        <v>70.8</v>
      </c>
      <c r="R204" s="39" t="str">
        <f t="shared" si="17"/>
        <v>NO</v>
      </c>
      <c r="S204" s="243" t="str">
        <f t="shared" si="18"/>
        <v>Alto</v>
      </c>
      <c r="T204" s="85"/>
    </row>
    <row r="205" spans="1:20" s="96" customFormat="1" ht="32.1" customHeight="1">
      <c r="A205" s="439" t="s">
        <v>208</v>
      </c>
      <c r="B205" s="466" t="s">
        <v>893</v>
      </c>
      <c r="C205" s="521" t="s">
        <v>894</v>
      </c>
      <c r="D205" s="233">
        <v>95</v>
      </c>
      <c r="E205" s="34"/>
      <c r="F205" s="34"/>
      <c r="G205" s="34"/>
      <c r="H205" s="34"/>
      <c r="I205" s="34"/>
      <c r="J205" s="34"/>
      <c r="K205" s="34"/>
      <c r="L205" s="34"/>
      <c r="M205" s="34"/>
      <c r="N205" s="34"/>
      <c r="O205" s="34">
        <v>2.7</v>
      </c>
      <c r="P205" s="34"/>
      <c r="Q205" s="33">
        <f t="shared" si="16"/>
        <v>2.7</v>
      </c>
      <c r="R205" s="39" t="str">
        <f t="shared" si="17"/>
        <v>SI</v>
      </c>
      <c r="S205" s="243" t="str">
        <f t="shared" si="18"/>
        <v>Sin Riesgo</v>
      </c>
      <c r="T205" s="85"/>
    </row>
    <row r="206" spans="1:20" s="96" customFormat="1" ht="32.1" customHeight="1">
      <c r="A206" s="439" t="s">
        <v>208</v>
      </c>
      <c r="B206" s="466" t="s">
        <v>895</v>
      </c>
      <c r="C206" s="521" t="s">
        <v>896</v>
      </c>
      <c r="D206" s="233">
        <v>540</v>
      </c>
      <c r="E206" s="34"/>
      <c r="F206" s="34"/>
      <c r="G206" s="34"/>
      <c r="H206" s="34"/>
      <c r="I206" s="34"/>
      <c r="J206" s="34"/>
      <c r="K206" s="34"/>
      <c r="L206" s="34"/>
      <c r="M206" s="34"/>
      <c r="N206" s="34">
        <v>0</v>
      </c>
      <c r="O206" s="34"/>
      <c r="P206" s="34"/>
      <c r="Q206" s="33">
        <f t="shared" si="16"/>
        <v>0</v>
      </c>
      <c r="R206" s="39" t="str">
        <f t="shared" si="17"/>
        <v>SI</v>
      </c>
      <c r="S206" s="243" t="str">
        <f t="shared" si="18"/>
        <v>Sin Riesgo</v>
      </c>
      <c r="T206" s="85"/>
    </row>
    <row r="207" spans="1:20" s="96" customFormat="1" ht="32.1" customHeight="1">
      <c r="A207" s="439" t="s">
        <v>208</v>
      </c>
      <c r="B207" s="466" t="s">
        <v>897</v>
      </c>
      <c r="C207" s="521" t="s">
        <v>898</v>
      </c>
      <c r="D207" s="233">
        <v>86</v>
      </c>
      <c r="E207" s="34"/>
      <c r="F207" s="34"/>
      <c r="G207" s="34"/>
      <c r="H207" s="34"/>
      <c r="I207" s="34"/>
      <c r="J207" s="34"/>
      <c r="K207" s="34"/>
      <c r="L207" s="34"/>
      <c r="M207" s="34"/>
      <c r="N207" s="34"/>
      <c r="O207" s="34">
        <v>26.6</v>
      </c>
      <c r="P207" s="34"/>
      <c r="Q207" s="33">
        <f t="shared" si="16"/>
        <v>26.6</v>
      </c>
      <c r="R207" s="39" t="str">
        <f t="shared" si="17"/>
        <v>NO</v>
      </c>
      <c r="S207" s="243" t="str">
        <f t="shared" si="18"/>
        <v>Medio</v>
      </c>
      <c r="T207" s="85"/>
    </row>
    <row r="208" spans="1:20" s="96" customFormat="1" ht="32.1" customHeight="1">
      <c r="A208" s="439" t="s">
        <v>208</v>
      </c>
      <c r="B208" s="466" t="s">
        <v>422</v>
      </c>
      <c r="C208" s="521" t="s">
        <v>899</v>
      </c>
      <c r="D208" s="233">
        <v>100</v>
      </c>
      <c r="E208" s="34"/>
      <c r="F208" s="34"/>
      <c r="G208" s="34"/>
      <c r="H208" s="34"/>
      <c r="I208" s="34"/>
      <c r="J208" s="34"/>
      <c r="K208" s="34"/>
      <c r="L208" s="34"/>
      <c r="M208" s="34"/>
      <c r="N208" s="34"/>
      <c r="O208" s="34">
        <v>26.6</v>
      </c>
      <c r="P208" s="34"/>
      <c r="Q208" s="33">
        <f t="shared" si="16"/>
        <v>26.6</v>
      </c>
      <c r="R208" s="39" t="str">
        <f t="shared" si="17"/>
        <v>NO</v>
      </c>
      <c r="S208" s="243" t="str">
        <f t="shared" si="18"/>
        <v>Medio</v>
      </c>
      <c r="T208" s="85"/>
    </row>
    <row r="209" spans="1:20" s="96" customFormat="1" ht="32.1" customHeight="1">
      <c r="A209" s="439" t="s">
        <v>208</v>
      </c>
      <c r="B209" s="466" t="s">
        <v>555</v>
      </c>
      <c r="C209" s="521" t="s">
        <v>900</v>
      </c>
      <c r="D209" s="233">
        <v>46</v>
      </c>
      <c r="E209" s="34"/>
      <c r="F209" s="34"/>
      <c r="G209" s="34"/>
      <c r="H209" s="34"/>
      <c r="I209" s="34"/>
      <c r="J209" s="34"/>
      <c r="K209" s="34"/>
      <c r="L209" s="34"/>
      <c r="M209" s="34"/>
      <c r="N209" s="34"/>
      <c r="O209" s="34">
        <v>0</v>
      </c>
      <c r="P209" s="34"/>
      <c r="Q209" s="33">
        <f t="shared" si="16"/>
        <v>0</v>
      </c>
      <c r="R209" s="39" t="str">
        <f t="shared" si="17"/>
        <v>SI</v>
      </c>
      <c r="S209" s="243" t="str">
        <f t="shared" si="18"/>
        <v>Sin Riesgo</v>
      </c>
      <c r="T209" s="85"/>
    </row>
    <row r="210" spans="1:20" s="96" customFormat="1" ht="32.1" customHeight="1">
      <c r="A210" s="439" t="s">
        <v>208</v>
      </c>
      <c r="B210" s="466" t="s">
        <v>901</v>
      </c>
      <c r="C210" s="521" t="s">
        <v>902</v>
      </c>
      <c r="D210" s="233">
        <v>100</v>
      </c>
      <c r="E210" s="34"/>
      <c r="F210" s="34"/>
      <c r="G210" s="34"/>
      <c r="H210" s="34"/>
      <c r="I210" s="34"/>
      <c r="J210" s="34"/>
      <c r="K210" s="34">
        <v>0</v>
      </c>
      <c r="L210" s="34"/>
      <c r="M210" s="34"/>
      <c r="N210" s="34"/>
      <c r="O210" s="34"/>
      <c r="P210" s="34"/>
      <c r="Q210" s="33">
        <f t="shared" si="16"/>
        <v>0</v>
      </c>
      <c r="R210" s="39" t="str">
        <f t="shared" si="17"/>
        <v>SI</v>
      </c>
      <c r="S210" s="243" t="str">
        <f t="shared" si="18"/>
        <v>Sin Riesgo</v>
      </c>
      <c r="T210" s="85"/>
    </row>
    <row r="211" spans="1:20" s="96" customFormat="1" ht="32.1" customHeight="1">
      <c r="A211" s="439" t="s">
        <v>208</v>
      </c>
      <c r="B211" s="466" t="s">
        <v>903</v>
      </c>
      <c r="C211" s="521" t="s">
        <v>904</v>
      </c>
      <c r="D211" s="233">
        <v>85</v>
      </c>
      <c r="E211" s="34"/>
      <c r="F211" s="34"/>
      <c r="G211" s="34"/>
      <c r="H211" s="34"/>
      <c r="I211" s="34"/>
      <c r="J211" s="34"/>
      <c r="K211" s="34"/>
      <c r="L211" s="34"/>
      <c r="M211" s="34"/>
      <c r="N211" s="34"/>
      <c r="O211" s="34">
        <v>0</v>
      </c>
      <c r="P211" s="34"/>
      <c r="Q211" s="33">
        <f t="shared" si="16"/>
        <v>0</v>
      </c>
      <c r="R211" s="39" t="str">
        <f t="shared" si="17"/>
        <v>SI</v>
      </c>
      <c r="S211" s="243" t="str">
        <f t="shared" si="18"/>
        <v>Sin Riesgo</v>
      </c>
      <c r="T211" s="85"/>
    </row>
    <row r="212" spans="1:20" s="96" customFormat="1" ht="32.1" customHeight="1">
      <c r="A212" s="439" t="s">
        <v>208</v>
      </c>
      <c r="B212" s="466" t="s">
        <v>746</v>
      </c>
      <c r="C212" s="521" t="s">
        <v>905</v>
      </c>
      <c r="D212" s="233">
        <v>40</v>
      </c>
      <c r="E212" s="34"/>
      <c r="F212" s="34"/>
      <c r="G212" s="34"/>
      <c r="H212" s="34"/>
      <c r="I212" s="34"/>
      <c r="J212" s="34"/>
      <c r="K212" s="34"/>
      <c r="L212" s="34"/>
      <c r="M212" s="34"/>
      <c r="N212" s="34"/>
      <c r="O212" s="34">
        <v>0</v>
      </c>
      <c r="P212" s="34"/>
      <c r="Q212" s="33">
        <f t="shared" si="16"/>
        <v>0</v>
      </c>
      <c r="R212" s="39" t="str">
        <f t="shared" si="17"/>
        <v>SI</v>
      </c>
      <c r="S212" s="243" t="str">
        <f t="shared" si="18"/>
        <v>Sin Riesgo</v>
      </c>
      <c r="T212" s="85"/>
    </row>
    <row r="213" spans="1:20" s="96" customFormat="1" ht="32.1" customHeight="1">
      <c r="A213" s="439" t="s">
        <v>208</v>
      </c>
      <c r="B213" s="466" t="s">
        <v>906</v>
      </c>
      <c r="C213" s="521" t="s">
        <v>907</v>
      </c>
      <c r="D213" s="233">
        <v>174</v>
      </c>
      <c r="E213" s="34"/>
      <c r="F213" s="34"/>
      <c r="G213" s="34"/>
      <c r="H213" s="34"/>
      <c r="I213" s="34"/>
      <c r="J213" s="34"/>
      <c r="K213" s="34">
        <v>0</v>
      </c>
      <c r="L213" s="34"/>
      <c r="M213" s="34"/>
      <c r="N213" s="34"/>
      <c r="O213" s="34"/>
      <c r="P213" s="34"/>
      <c r="Q213" s="33">
        <f t="shared" si="16"/>
        <v>0</v>
      </c>
      <c r="R213" s="39" t="str">
        <f t="shared" si="17"/>
        <v>SI</v>
      </c>
      <c r="S213" s="243" t="str">
        <f t="shared" si="18"/>
        <v>Sin Riesgo</v>
      </c>
      <c r="T213" s="85"/>
    </row>
    <row r="214" spans="1:20" s="96" customFormat="1" ht="40.5" customHeight="1">
      <c r="A214" s="439" t="s">
        <v>208</v>
      </c>
      <c r="B214" s="466" t="s">
        <v>908</v>
      </c>
      <c r="C214" s="521" t="s">
        <v>909</v>
      </c>
      <c r="D214" s="233">
        <v>670</v>
      </c>
      <c r="E214" s="34"/>
      <c r="F214" s="34"/>
      <c r="G214" s="34"/>
      <c r="H214" s="34"/>
      <c r="I214" s="34">
        <v>0</v>
      </c>
      <c r="J214" s="34"/>
      <c r="K214" s="34"/>
      <c r="L214" s="34"/>
      <c r="M214" s="34"/>
      <c r="N214" s="34"/>
      <c r="O214" s="34"/>
      <c r="P214" s="34"/>
      <c r="Q214" s="33">
        <f t="shared" si="16"/>
        <v>0</v>
      </c>
      <c r="R214" s="39" t="str">
        <f t="shared" si="17"/>
        <v>SI</v>
      </c>
      <c r="S214" s="243" t="str">
        <f t="shared" si="18"/>
        <v>Sin Riesgo</v>
      </c>
      <c r="T214" s="85"/>
    </row>
    <row r="215" spans="1:20" s="96" customFormat="1" ht="32.1" customHeight="1">
      <c r="A215" s="439" t="s">
        <v>208</v>
      </c>
      <c r="B215" s="466" t="s">
        <v>910</v>
      </c>
      <c r="C215" s="521" t="s">
        <v>911</v>
      </c>
      <c r="D215" s="233">
        <v>540</v>
      </c>
      <c r="E215" s="34"/>
      <c r="F215" s="34"/>
      <c r="G215" s="34"/>
      <c r="H215" s="34"/>
      <c r="I215" s="34"/>
      <c r="J215" s="34"/>
      <c r="K215" s="34"/>
      <c r="L215" s="34"/>
      <c r="M215" s="34"/>
      <c r="N215" s="34">
        <v>97.4</v>
      </c>
      <c r="O215" s="34"/>
      <c r="P215" s="34"/>
      <c r="Q215" s="33">
        <f t="shared" si="16"/>
        <v>97.4</v>
      </c>
      <c r="R215" s="39" t="str">
        <f t="shared" si="17"/>
        <v>NO</v>
      </c>
      <c r="S215" s="243" t="str">
        <f t="shared" si="18"/>
        <v>Inviable Sanitariamente</v>
      </c>
      <c r="T215" s="85"/>
    </row>
    <row r="216" spans="1:20" s="96" customFormat="1" ht="42.75" customHeight="1">
      <c r="A216" s="439" t="s">
        <v>208</v>
      </c>
      <c r="B216" s="466" t="s">
        <v>5</v>
      </c>
      <c r="C216" s="521" t="s">
        <v>912</v>
      </c>
      <c r="D216" s="233">
        <v>28</v>
      </c>
      <c r="E216" s="34"/>
      <c r="F216" s="34"/>
      <c r="G216" s="34">
        <v>70.8</v>
      </c>
      <c r="H216" s="34"/>
      <c r="I216" s="34"/>
      <c r="J216" s="34"/>
      <c r="K216" s="34"/>
      <c r="L216" s="34"/>
      <c r="M216" s="34"/>
      <c r="N216" s="34"/>
      <c r="O216" s="34"/>
      <c r="P216" s="34"/>
      <c r="Q216" s="33">
        <f t="shared" si="16"/>
        <v>70.8</v>
      </c>
      <c r="R216" s="39" t="str">
        <f t="shared" si="17"/>
        <v>NO</v>
      </c>
      <c r="S216" s="243" t="str">
        <f t="shared" si="18"/>
        <v>Alto</v>
      </c>
      <c r="T216" s="85"/>
    </row>
    <row r="217" spans="1:20" s="96" customFormat="1" ht="47.25" customHeight="1">
      <c r="A217" s="439" t="s">
        <v>208</v>
      </c>
      <c r="B217" s="466" t="s">
        <v>913</v>
      </c>
      <c r="C217" s="521" t="s">
        <v>914</v>
      </c>
      <c r="D217" s="233">
        <v>130</v>
      </c>
      <c r="E217" s="34"/>
      <c r="F217" s="34"/>
      <c r="G217" s="298">
        <v>26.6</v>
      </c>
      <c r="H217" s="34"/>
      <c r="I217" s="34"/>
      <c r="J217" s="34"/>
      <c r="K217" s="34"/>
      <c r="L217" s="34"/>
      <c r="M217" s="34"/>
      <c r="N217" s="34"/>
      <c r="O217" s="34"/>
      <c r="P217" s="34"/>
      <c r="Q217" s="33">
        <f t="shared" si="16"/>
        <v>26.6</v>
      </c>
      <c r="R217" s="39" t="str">
        <f t="shared" si="17"/>
        <v>NO</v>
      </c>
      <c r="S217" s="243" t="str">
        <f t="shared" si="18"/>
        <v>Medio</v>
      </c>
      <c r="T217" s="85"/>
    </row>
    <row r="218" spans="1:20" s="96" customFormat="1" ht="32.1" customHeight="1">
      <c r="A218" s="439" t="s">
        <v>208</v>
      </c>
      <c r="B218" s="466" t="s">
        <v>662</v>
      </c>
      <c r="C218" s="521" t="s">
        <v>915</v>
      </c>
      <c r="D218" s="233">
        <v>60</v>
      </c>
      <c r="E218" s="34"/>
      <c r="F218" s="34"/>
      <c r="G218" s="34">
        <v>26.6</v>
      </c>
      <c r="H218" s="34"/>
      <c r="I218" s="34"/>
      <c r="J218" s="34"/>
      <c r="K218" s="34"/>
      <c r="L218" s="34"/>
      <c r="M218" s="34"/>
      <c r="N218" s="34"/>
      <c r="O218" s="34"/>
      <c r="P218" s="34"/>
      <c r="Q218" s="33">
        <f t="shared" si="16"/>
        <v>26.6</v>
      </c>
      <c r="R218" s="39" t="str">
        <f t="shared" si="17"/>
        <v>NO</v>
      </c>
      <c r="S218" s="243" t="str">
        <f t="shared" si="18"/>
        <v>Medio</v>
      </c>
      <c r="T218" s="85"/>
    </row>
    <row r="219" spans="1:20" s="96" customFormat="1" ht="32.1" customHeight="1">
      <c r="A219" s="439" t="s">
        <v>208</v>
      </c>
      <c r="B219" s="466" t="s">
        <v>916</v>
      </c>
      <c r="C219" s="521" t="s">
        <v>917</v>
      </c>
      <c r="D219" s="233">
        <v>82</v>
      </c>
      <c r="E219" s="34"/>
      <c r="F219" s="34"/>
      <c r="G219" s="34">
        <v>70.8</v>
      </c>
      <c r="H219" s="34"/>
      <c r="I219" s="34"/>
      <c r="J219" s="34"/>
      <c r="K219" s="34"/>
      <c r="L219" s="34"/>
      <c r="M219" s="34"/>
      <c r="N219" s="34"/>
      <c r="O219" s="34"/>
      <c r="P219" s="34"/>
      <c r="Q219" s="33">
        <f t="shared" si="16"/>
        <v>70.8</v>
      </c>
      <c r="R219" s="39" t="str">
        <f t="shared" si="17"/>
        <v>NO</v>
      </c>
      <c r="S219" s="243" t="str">
        <f t="shared" si="18"/>
        <v>Alto</v>
      </c>
      <c r="T219" s="85"/>
    </row>
    <row r="220" spans="1:20" s="96" customFormat="1" ht="32.1" customHeight="1">
      <c r="A220" s="439" t="s">
        <v>208</v>
      </c>
      <c r="B220" s="466" t="s">
        <v>918</v>
      </c>
      <c r="C220" s="521" t="s">
        <v>919</v>
      </c>
      <c r="D220" s="233">
        <v>76</v>
      </c>
      <c r="E220" s="34"/>
      <c r="F220" s="34"/>
      <c r="G220" s="34">
        <v>26.6</v>
      </c>
      <c r="H220" s="34"/>
      <c r="I220" s="34"/>
      <c r="J220" s="34"/>
      <c r="K220" s="34"/>
      <c r="L220" s="34"/>
      <c r="M220" s="34"/>
      <c r="N220" s="34"/>
      <c r="O220" s="34"/>
      <c r="P220" s="34"/>
      <c r="Q220" s="33">
        <f t="shared" si="16"/>
        <v>26.6</v>
      </c>
      <c r="R220" s="39" t="str">
        <f t="shared" si="17"/>
        <v>NO</v>
      </c>
      <c r="S220" s="243" t="str">
        <f t="shared" si="18"/>
        <v>Medio</v>
      </c>
      <c r="T220" s="85"/>
    </row>
    <row r="221" spans="1:20" s="96" customFormat="1" ht="32.1" customHeight="1">
      <c r="A221" s="439" t="s">
        <v>208</v>
      </c>
      <c r="B221" s="466" t="s">
        <v>920</v>
      </c>
      <c r="C221" s="521" t="s">
        <v>921</v>
      </c>
      <c r="D221" s="233">
        <v>130</v>
      </c>
      <c r="E221" s="34"/>
      <c r="F221" s="34"/>
      <c r="G221" s="34"/>
      <c r="H221" s="34"/>
      <c r="I221" s="34">
        <v>97.4</v>
      </c>
      <c r="J221" s="34"/>
      <c r="K221" s="34"/>
      <c r="L221" s="34"/>
      <c r="M221" s="34"/>
      <c r="N221" s="34"/>
      <c r="O221" s="34"/>
      <c r="P221" s="34"/>
      <c r="Q221" s="33">
        <f t="shared" si="16"/>
        <v>97.4</v>
      </c>
      <c r="R221" s="39" t="str">
        <f t="shared" si="17"/>
        <v>NO</v>
      </c>
      <c r="S221" s="243" t="str">
        <f t="shared" si="18"/>
        <v>Inviable Sanitariamente</v>
      </c>
      <c r="T221" s="85"/>
    </row>
    <row r="222" spans="1:20" s="96" customFormat="1" ht="32.1" customHeight="1">
      <c r="A222" s="439" t="s">
        <v>208</v>
      </c>
      <c r="B222" s="466" t="s">
        <v>922</v>
      </c>
      <c r="C222" s="521" t="s">
        <v>923</v>
      </c>
      <c r="D222" s="233">
        <v>30</v>
      </c>
      <c r="E222" s="34"/>
      <c r="F222" s="34"/>
      <c r="G222" s="34"/>
      <c r="H222" s="34"/>
      <c r="I222" s="34"/>
      <c r="J222" s="34"/>
      <c r="K222" s="34"/>
      <c r="L222" s="34"/>
      <c r="M222" s="34"/>
      <c r="N222" s="34"/>
      <c r="O222" s="34"/>
      <c r="P222" s="34">
        <v>100</v>
      </c>
      <c r="Q222" s="33">
        <f t="shared" si="16"/>
        <v>100</v>
      </c>
      <c r="R222" s="39" t="str">
        <f t="shared" si="17"/>
        <v>NO</v>
      </c>
      <c r="S222" s="243" t="str">
        <f t="shared" si="18"/>
        <v>Inviable Sanitariamente</v>
      </c>
      <c r="T222" s="85"/>
    </row>
    <row r="223" spans="1:20" s="96" customFormat="1" ht="32.1" customHeight="1">
      <c r="A223" s="439" t="s">
        <v>208</v>
      </c>
      <c r="B223" s="466" t="s">
        <v>924</v>
      </c>
      <c r="C223" s="521" t="s">
        <v>925</v>
      </c>
      <c r="D223" s="233">
        <v>231</v>
      </c>
      <c r="E223" s="34"/>
      <c r="F223" s="34"/>
      <c r="G223" s="34">
        <v>70.8</v>
      </c>
      <c r="H223" s="34"/>
      <c r="I223" s="34"/>
      <c r="J223" s="34"/>
      <c r="K223" s="34"/>
      <c r="L223" s="34"/>
      <c r="M223" s="34"/>
      <c r="N223" s="34"/>
      <c r="O223" s="34"/>
      <c r="P223" s="34"/>
      <c r="Q223" s="33">
        <f t="shared" si="16"/>
        <v>70.8</v>
      </c>
      <c r="R223" s="39" t="str">
        <f t="shared" si="17"/>
        <v>NO</v>
      </c>
      <c r="S223" s="243" t="str">
        <f t="shared" si="18"/>
        <v>Alto</v>
      </c>
      <c r="T223" s="85"/>
    </row>
    <row r="224" spans="1:20" s="96" customFormat="1" ht="43.5" customHeight="1">
      <c r="A224" s="439" t="s">
        <v>208</v>
      </c>
      <c r="B224" s="466" t="s">
        <v>926</v>
      </c>
      <c r="C224" s="521" t="s">
        <v>927</v>
      </c>
      <c r="D224" s="233">
        <v>30</v>
      </c>
      <c r="E224" s="34"/>
      <c r="F224" s="34"/>
      <c r="G224" s="34">
        <v>70.8</v>
      </c>
      <c r="H224" s="34"/>
      <c r="I224" s="34"/>
      <c r="J224" s="34"/>
      <c r="K224" s="34"/>
      <c r="L224" s="34"/>
      <c r="M224" s="34"/>
      <c r="N224" s="34"/>
      <c r="O224" s="34"/>
      <c r="P224" s="34"/>
      <c r="Q224" s="33">
        <f t="shared" si="16"/>
        <v>70.8</v>
      </c>
      <c r="R224" s="39" t="str">
        <f t="shared" si="17"/>
        <v>NO</v>
      </c>
      <c r="S224" s="243" t="str">
        <f t="shared" si="18"/>
        <v>Alto</v>
      </c>
      <c r="T224" s="85"/>
    </row>
    <row r="225" spans="1:20" s="96" customFormat="1" ht="32.1" customHeight="1">
      <c r="A225" s="439" t="s">
        <v>208</v>
      </c>
      <c r="B225" s="466" t="s">
        <v>928</v>
      </c>
      <c r="C225" s="521" t="s">
        <v>929</v>
      </c>
      <c r="D225" s="233">
        <v>125</v>
      </c>
      <c r="E225" s="34"/>
      <c r="F225" s="34"/>
      <c r="G225" s="34"/>
      <c r="H225" s="34"/>
      <c r="I225" s="34">
        <v>2.7</v>
      </c>
      <c r="J225" s="34"/>
      <c r="K225" s="34"/>
      <c r="L225" s="34"/>
      <c r="M225" s="34"/>
      <c r="N225" s="34"/>
      <c r="O225" s="34"/>
      <c r="P225" s="34"/>
      <c r="Q225" s="33">
        <f t="shared" si="16"/>
        <v>2.7</v>
      </c>
      <c r="R225" s="39" t="str">
        <f t="shared" si="17"/>
        <v>SI</v>
      </c>
      <c r="S225" s="243" t="str">
        <f t="shared" si="18"/>
        <v>Sin Riesgo</v>
      </c>
      <c r="T225" s="85"/>
    </row>
    <row r="226" spans="1:20" s="96" customFormat="1" ht="32.1" customHeight="1">
      <c r="A226" s="439" t="s">
        <v>208</v>
      </c>
      <c r="B226" s="466" t="s">
        <v>930</v>
      </c>
      <c r="C226" s="521" t="s">
        <v>931</v>
      </c>
      <c r="D226" s="233">
        <v>94</v>
      </c>
      <c r="E226" s="34"/>
      <c r="F226" s="34"/>
      <c r="G226" s="34"/>
      <c r="H226" s="34"/>
      <c r="I226" s="34"/>
      <c r="J226" s="34"/>
      <c r="K226" s="34"/>
      <c r="L226" s="34"/>
      <c r="M226" s="34"/>
      <c r="N226" s="34">
        <v>0</v>
      </c>
      <c r="O226" s="34"/>
      <c r="P226" s="34"/>
      <c r="Q226" s="33">
        <f t="shared" si="16"/>
        <v>0</v>
      </c>
      <c r="R226" s="39" t="str">
        <f t="shared" si="17"/>
        <v>SI</v>
      </c>
      <c r="S226" s="243" t="str">
        <f t="shared" si="18"/>
        <v>Sin Riesgo</v>
      </c>
      <c r="T226" s="85"/>
    </row>
    <row r="227" spans="1:20" s="96" customFormat="1" ht="51" customHeight="1">
      <c r="A227" s="439" t="s">
        <v>208</v>
      </c>
      <c r="B227" s="466" t="s">
        <v>916</v>
      </c>
      <c r="C227" s="521" t="s">
        <v>932</v>
      </c>
      <c r="D227" s="233">
        <v>82</v>
      </c>
      <c r="E227" s="34"/>
      <c r="F227" s="34"/>
      <c r="G227" s="34">
        <v>70.8</v>
      </c>
      <c r="H227" s="34"/>
      <c r="I227" s="34"/>
      <c r="J227" s="34"/>
      <c r="K227" s="34"/>
      <c r="L227" s="34"/>
      <c r="M227" s="34"/>
      <c r="N227" s="34"/>
      <c r="O227" s="34"/>
      <c r="P227" s="34"/>
      <c r="Q227" s="33">
        <f t="shared" si="16"/>
        <v>70.8</v>
      </c>
      <c r="R227" s="39" t="str">
        <f t="shared" si="17"/>
        <v>NO</v>
      </c>
      <c r="S227" s="243" t="str">
        <f t="shared" si="18"/>
        <v>Alto</v>
      </c>
      <c r="T227" s="85"/>
    </row>
    <row r="228" spans="1:20" s="96" customFormat="1" ht="32.1" customHeight="1">
      <c r="A228" s="439" t="s">
        <v>208</v>
      </c>
      <c r="B228" s="466" t="s">
        <v>527</v>
      </c>
      <c r="C228" s="521" t="s">
        <v>933</v>
      </c>
      <c r="D228" s="233">
        <v>25</v>
      </c>
      <c r="E228" s="34"/>
      <c r="F228" s="34"/>
      <c r="G228" s="34"/>
      <c r="H228" s="34"/>
      <c r="I228" s="34"/>
      <c r="J228" s="34"/>
      <c r="K228" s="34"/>
      <c r="L228" s="34"/>
      <c r="M228" s="34"/>
      <c r="N228" s="34"/>
      <c r="O228" s="34"/>
      <c r="P228" s="34">
        <v>70.8</v>
      </c>
      <c r="Q228" s="33">
        <f t="shared" si="16"/>
        <v>70.8</v>
      </c>
      <c r="R228" s="39" t="str">
        <f t="shared" si="17"/>
        <v>NO</v>
      </c>
      <c r="S228" s="243" t="str">
        <f t="shared" si="18"/>
        <v>Alto</v>
      </c>
      <c r="T228" s="85"/>
    </row>
    <row r="229" spans="1:20" s="96" customFormat="1" ht="32.1" customHeight="1">
      <c r="A229" s="439" t="s">
        <v>208</v>
      </c>
      <c r="B229" s="466" t="s">
        <v>934</v>
      </c>
      <c r="C229" s="521" t="s">
        <v>935</v>
      </c>
      <c r="D229" s="233">
        <v>18</v>
      </c>
      <c r="E229" s="34"/>
      <c r="F229" s="34"/>
      <c r="G229" s="34">
        <v>70.8</v>
      </c>
      <c r="H229" s="34"/>
      <c r="I229" s="34"/>
      <c r="J229" s="34"/>
      <c r="K229" s="34">
        <v>96.4</v>
      </c>
      <c r="L229" s="34"/>
      <c r="M229" s="34"/>
      <c r="N229" s="34"/>
      <c r="O229" s="34"/>
      <c r="P229" s="34"/>
      <c r="Q229" s="33">
        <f t="shared" si="16"/>
        <v>83.6</v>
      </c>
      <c r="R229" s="39" t="str">
        <f t="shared" si="17"/>
        <v>NO</v>
      </c>
      <c r="S229" s="243" t="str">
        <f t="shared" si="18"/>
        <v>Inviable Sanitariamente</v>
      </c>
      <c r="T229" s="85"/>
    </row>
    <row r="230" spans="1:20" s="96" customFormat="1" ht="32.1" customHeight="1">
      <c r="A230" s="439" t="s">
        <v>208</v>
      </c>
      <c r="B230" s="466" t="s">
        <v>936</v>
      </c>
      <c r="C230" s="521" t="s">
        <v>937</v>
      </c>
      <c r="D230" s="233">
        <v>18</v>
      </c>
      <c r="E230" s="34"/>
      <c r="F230" s="34"/>
      <c r="G230" s="34">
        <v>26.6</v>
      </c>
      <c r="H230" s="34"/>
      <c r="I230" s="34"/>
      <c r="J230" s="34"/>
      <c r="K230" s="34"/>
      <c r="L230" s="34"/>
      <c r="M230" s="34"/>
      <c r="N230" s="34"/>
      <c r="O230" s="34"/>
      <c r="P230" s="34"/>
      <c r="Q230" s="33">
        <f t="shared" si="16"/>
        <v>26.6</v>
      </c>
      <c r="R230" s="39" t="str">
        <f t="shared" si="17"/>
        <v>NO</v>
      </c>
      <c r="S230" s="243" t="str">
        <f t="shared" si="18"/>
        <v>Medio</v>
      </c>
      <c r="T230" s="85"/>
    </row>
    <row r="231" spans="1:20" s="96" customFormat="1" ht="47.25" customHeight="1">
      <c r="A231" s="439" t="s">
        <v>208</v>
      </c>
      <c r="B231" s="466" t="s">
        <v>938</v>
      </c>
      <c r="C231" s="521" t="s">
        <v>4233</v>
      </c>
      <c r="D231" s="233">
        <v>133</v>
      </c>
      <c r="E231" s="34"/>
      <c r="F231" s="34"/>
      <c r="G231" s="34"/>
      <c r="H231" s="34"/>
      <c r="I231" s="34">
        <v>26.6</v>
      </c>
      <c r="J231" s="34"/>
      <c r="K231" s="34"/>
      <c r="L231" s="34"/>
      <c r="M231" s="34"/>
      <c r="N231" s="34"/>
      <c r="O231" s="34"/>
      <c r="P231" s="34"/>
      <c r="Q231" s="33">
        <f t="shared" si="16"/>
        <v>26.6</v>
      </c>
      <c r="R231" s="39" t="str">
        <f t="shared" si="17"/>
        <v>NO</v>
      </c>
      <c r="S231" s="243" t="str">
        <f t="shared" si="18"/>
        <v>Medio</v>
      </c>
      <c r="T231" s="85"/>
    </row>
    <row r="232" spans="1:20" s="96" customFormat="1" ht="32.1" customHeight="1">
      <c r="A232" s="439" t="s">
        <v>208</v>
      </c>
      <c r="B232" s="466" t="s">
        <v>939</v>
      </c>
      <c r="C232" s="521" t="s">
        <v>940</v>
      </c>
      <c r="D232" s="233">
        <v>145</v>
      </c>
      <c r="E232" s="34"/>
      <c r="F232" s="34"/>
      <c r="G232" s="34"/>
      <c r="H232" s="34"/>
      <c r="I232" s="34">
        <v>70.8</v>
      </c>
      <c r="J232" s="34"/>
      <c r="K232" s="34"/>
      <c r="L232" s="34"/>
      <c r="M232" s="34"/>
      <c r="N232" s="34"/>
      <c r="O232" s="34"/>
      <c r="P232" s="34"/>
      <c r="Q232" s="33">
        <f t="shared" si="16"/>
        <v>70.8</v>
      </c>
      <c r="R232" s="39" t="str">
        <f t="shared" si="17"/>
        <v>NO</v>
      </c>
      <c r="S232" s="243" t="str">
        <f t="shared" si="18"/>
        <v>Alto</v>
      </c>
      <c r="T232" s="85"/>
    </row>
    <row r="233" spans="1:20" s="96" customFormat="1" ht="32.1" customHeight="1">
      <c r="A233" s="439" t="s">
        <v>208</v>
      </c>
      <c r="B233" s="466" t="s">
        <v>652</v>
      </c>
      <c r="C233" s="521" t="s">
        <v>941</v>
      </c>
      <c r="D233" s="233">
        <v>75</v>
      </c>
      <c r="E233" s="34"/>
      <c r="F233" s="34"/>
      <c r="G233" s="34"/>
      <c r="H233" s="34"/>
      <c r="I233" s="34"/>
      <c r="J233" s="34">
        <v>96.4</v>
      </c>
      <c r="K233" s="34">
        <v>97.4</v>
      </c>
      <c r="L233" s="34"/>
      <c r="M233" s="34"/>
      <c r="N233" s="34"/>
      <c r="O233" s="34"/>
      <c r="P233" s="34"/>
      <c r="Q233" s="33">
        <f t="shared" si="16"/>
        <v>96.9</v>
      </c>
      <c r="R233" s="39" t="str">
        <f t="shared" si="17"/>
        <v>NO</v>
      </c>
      <c r="S233" s="243" t="str">
        <f t="shared" si="18"/>
        <v>Inviable Sanitariamente</v>
      </c>
      <c r="T233" s="85"/>
    </row>
    <row r="234" spans="1:20" s="96" customFormat="1" ht="32.1" customHeight="1">
      <c r="A234" s="439" t="s">
        <v>208</v>
      </c>
      <c r="B234" s="466" t="s">
        <v>3</v>
      </c>
      <c r="C234" s="521" t="s">
        <v>942</v>
      </c>
      <c r="D234" s="233">
        <v>15</v>
      </c>
      <c r="E234" s="34"/>
      <c r="F234" s="34"/>
      <c r="G234" s="34"/>
      <c r="H234" s="34"/>
      <c r="I234" s="34"/>
      <c r="J234" s="34"/>
      <c r="K234" s="34"/>
      <c r="L234" s="34"/>
      <c r="M234" s="34"/>
      <c r="N234" s="34">
        <v>70.8</v>
      </c>
      <c r="O234" s="34"/>
      <c r="P234" s="34"/>
      <c r="Q234" s="33">
        <f t="shared" si="16"/>
        <v>70.8</v>
      </c>
      <c r="R234" s="39" t="str">
        <f t="shared" si="17"/>
        <v>NO</v>
      </c>
      <c r="S234" s="243" t="str">
        <f t="shared" si="18"/>
        <v>Alto</v>
      </c>
      <c r="T234" s="85"/>
    </row>
    <row r="235" spans="1:20" s="96" customFormat="1" ht="32.1" customHeight="1">
      <c r="A235" s="439" t="s">
        <v>208</v>
      </c>
      <c r="B235" s="466" t="s">
        <v>943</v>
      </c>
      <c r="C235" s="521" t="s">
        <v>944</v>
      </c>
      <c r="D235" s="233">
        <v>100</v>
      </c>
      <c r="E235" s="34"/>
      <c r="F235" s="34"/>
      <c r="G235" s="34"/>
      <c r="H235" s="34"/>
      <c r="I235" s="34"/>
      <c r="J235" s="34"/>
      <c r="K235" s="34"/>
      <c r="L235" s="34"/>
      <c r="M235" s="34"/>
      <c r="N235" s="34">
        <v>0</v>
      </c>
      <c r="O235" s="34"/>
      <c r="P235" s="34"/>
      <c r="Q235" s="33">
        <f t="shared" si="16"/>
        <v>0</v>
      </c>
      <c r="R235" s="39" t="str">
        <f t="shared" si="17"/>
        <v>SI</v>
      </c>
      <c r="S235" s="243" t="str">
        <f t="shared" si="18"/>
        <v>Sin Riesgo</v>
      </c>
      <c r="T235" s="85"/>
    </row>
    <row r="236" spans="1:20" s="96" customFormat="1" ht="32.1" customHeight="1">
      <c r="A236" s="439" t="s">
        <v>208</v>
      </c>
      <c r="B236" s="466" t="s">
        <v>74</v>
      </c>
      <c r="C236" s="521" t="s">
        <v>4234</v>
      </c>
      <c r="D236" s="233">
        <v>50</v>
      </c>
      <c r="E236" s="34"/>
      <c r="F236" s="34"/>
      <c r="G236" s="34"/>
      <c r="H236" s="34"/>
      <c r="I236" s="34"/>
      <c r="J236" s="34"/>
      <c r="K236" s="34">
        <v>0</v>
      </c>
      <c r="L236" s="34"/>
      <c r="M236" s="34"/>
      <c r="N236" s="34"/>
      <c r="O236" s="34"/>
      <c r="P236" s="34"/>
      <c r="Q236" s="33">
        <f t="shared" si="16"/>
        <v>0</v>
      </c>
      <c r="R236" s="39" t="str">
        <f t="shared" si="17"/>
        <v>SI</v>
      </c>
      <c r="S236" s="243" t="str">
        <f t="shared" si="18"/>
        <v>Sin Riesgo</v>
      </c>
      <c r="T236" s="85"/>
    </row>
    <row r="237" spans="1:20" s="96" customFormat="1" ht="32.1" customHeight="1">
      <c r="A237" s="439" t="s">
        <v>208</v>
      </c>
      <c r="B237" s="466" t="s">
        <v>4236</v>
      </c>
      <c r="C237" s="521" t="s">
        <v>4235</v>
      </c>
      <c r="D237" s="233">
        <v>14</v>
      </c>
      <c r="E237" s="34"/>
      <c r="F237" s="34"/>
      <c r="G237" s="34"/>
      <c r="H237" s="34"/>
      <c r="I237" s="34">
        <v>0</v>
      </c>
      <c r="J237" s="34"/>
      <c r="K237" s="34"/>
      <c r="L237" s="34"/>
      <c r="M237" s="34"/>
      <c r="N237" s="34"/>
      <c r="O237" s="34"/>
      <c r="P237" s="34"/>
      <c r="Q237" s="33">
        <f t="shared" si="16"/>
        <v>0</v>
      </c>
      <c r="R237" s="39" t="str">
        <f t="shared" si="17"/>
        <v>SI</v>
      </c>
      <c r="S237" s="243" t="str">
        <f t="shared" si="18"/>
        <v>Sin Riesgo</v>
      </c>
      <c r="T237" s="85"/>
    </row>
    <row r="238" spans="1:20" s="96" customFormat="1" ht="32.1" customHeight="1">
      <c r="A238" s="310" t="s">
        <v>209</v>
      </c>
      <c r="B238" s="259" t="s">
        <v>746</v>
      </c>
      <c r="C238" s="567" t="s">
        <v>945</v>
      </c>
      <c r="D238" s="314">
        <v>30</v>
      </c>
      <c r="E238" s="34"/>
      <c r="F238" s="34"/>
      <c r="G238" s="34"/>
      <c r="H238" s="34"/>
      <c r="I238" s="34"/>
      <c r="J238" s="34">
        <v>97.9</v>
      </c>
      <c r="K238" s="34"/>
      <c r="L238" s="34"/>
      <c r="M238" s="34"/>
      <c r="N238" s="34"/>
      <c r="O238" s="34"/>
      <c r="P238" s="34"/>
      <c r="Q238" s="33">
        <f t="shared" si="16"/>
        <v>97.9</v>
      </c>
      <c r="R238" s="39" t="str">
        <f t="shared" si="17"/>
        <v>NO</v>
      </c>
      <c r="S238" s="243" t="str">
        <f t="shared" si="18"/>
        <v>Inviable Sanitariamente</v>
      </c>
      <c r="T238" s="85"/>
    </row>
    <row r="239" spans="1:20" s="96" customFormat="1" ht="32.1" customHeight="1">
      <c r="A239" s="310" t="s">
        <v>209</v>
      </c>
      <c r="B239" s="259" t="s">
        <v>60</v>
      </c>
      <c r="C239" s="567" t="s">
        <v>946</v>
      </c>
      <c r="D239" s="314">
        <v>42</v>
      </c>
      <c r="E239" s="34"/>
      <c r="F239" s="34">
        <v>97.9</v>
      </c>
      <c r="G239" s="34"/>
      <c r="H239" s="34"/>
      <c r="I239" s="34"/>
      <c r="J239" s="34"/>
      <c r="K239" s="34"/>
      <c r="L239" s="34"/>
      <c r="M239" s="34"/>
      <c r="N239" s="34"/>
      <c r="O239" s="34"/>
      <c r="P239" s="34"/>
      <c r="Q239" s="33">
        <f t="shared" si="16"/>
        <v>97.9</v>
      </c>
      <c r="R239" s="39" t="str">
        <f t="shared" si="17"/>
        <v>NO</v>
      </c>
      <c r="S239" s="243" t="str">
        <f t="shared" si="18"/>
        <v>Inviable Sanitariamente</v>
      </c>
      <c r="T239" s="85"/>
    </row>
    <row r="240" spans="1:20" s="96" customFormat="1" ht="32.1" customHeight="1">
      <c r="A240" s="310" t="s">
        <v>209</v>
      </c>
      <c r="B240" s="259" t="s">
        <v>947</v>
      </c>
      <c r="C240" s="567" t="s">
        <v>948</v>
      </c>
      <c r="D240" s="314">
        <v>22</v>
      </c>
      <c r="E240" s="34"/>
      <c r="F240" s="34"/>
      <c r="G240" s="34"/>
      <c r="H240" s="34">
        <v>97.9</v>
      </c>
      <c r="I240" s="34"/>
      <c r="J240" s="34"/>
      <c r="K240" s="34"/>
      <c r="L240" s="34"/>
      <c r="M240" s="34"/>
      <c r="N240" s="34"/>
      <c r="O240" s="34"/>
      <c r="P240" s="34"/>
      <c r="Q240" s="33">
        <f t="shared" si="16"/>
        <v>97.9</v>
      </c>
      <c r="R240" s="39" t="str">
        <f t="shared" si="17"/>
        <v>NO</v>
      </c>
      <c r="S240" s="243" t="str">
        <f t="shared" si="18"/>
        <v>Inviable Sanitariamente</v>
      </c>
      <c r="T240" s="85"/>
    </row>
    <row r="241" spans="1:20" s="96" customFormat="1" ht="32.1" customHeight="1">
      <c r="A241" s="310" t="s">
        <v>209</v>
      </c>
      <c r="B241" s="259" t="s">
        <v>3902</v>
      </c>
      <c r="C241" s="567" t="s">
        <v>3903</v>
      </c>
      <c r="D241" s="314">
        <v>25</v>
      </c>
      <c r="E241" s="34"/>
      <c r="F241" s="34"/>
      <c r="G241" s="34"/>
      <c r="H241" s="34">
        <v>97.9</v>
      </c>
      <c r="I241" s="34"/>
      <c r="J241" s="34"/>
      <c r="K241" s="34"/>
      <c r="L241" s="34"/>
      <c r="M241" s="34"/>
      <c r="N241" s="34"/>
      <c r="O241" s="34"/>
      <c r="P241" s="34"/>
      <c r="Q241" s="33">
        <f t="shared" si="16"/>
        <v>97.9</v>
      </c>
      <c r="R241" s="39" t="str">
        <f t="shared" si="17"/>
        <v>NO</v>
      </c>
      <c r="S241" s="243" t="str">
        <f t="shared" si="18"/>
        <v>Inviable Sanitariamente</v>
      </c>
      <c r="T241" s="85"/>
    </row>
    <row r="242" spans="1:20" s="96" customFormat="1" ht="32.1" customHeight="1">
      <c r="A242" s="310" t="s">
        <v>209</v>
      </c>
      <c r="B242" s="259" t="s">
        <v>45</v>
      </c>
      <c r="C242" s="567" t="s">
        <v>949</v>
      </c>
      <c r="D242" s="314">
        <v>60</v>
      </c>
      <c r="E242" s="34"/>
      <c r="F242" s="34"/>
      <c r="G242" s="34">
        <v>97.9</v>
      </c>
      <c r="H242" s="34"/>
      <c r="I242" s="34"/>
      <c r="J242" s="34"/>
      <c r="K242" s="34"/>
      <c r="L242" s="34"/>
      <c r="M242" s="34"/>
      <c r="N242" s="34"/>
      <c r="O242" s="34"/>
      <c r="P242" s="34"/>
      <c r="Q242" s="33">
        <f t="shared" si="16"/>
        <v>97.9</v>
      </c>
      <c r="R242" s="39" t="str">
        <f t="shared" si="17"/>
        <v>NO</v>
      </c>
      <c r="S242" s="243" t="str">
        <f t="shared" si="18"/>
        <v>Inviable Sanitariamente</v>
      </c>
      <c r="T242" s="85"/>
    </row>
    <row r="243" spans="1:20" s="96" customFormat="1" ht="32.1" customHeight="1">
      <c r="A243" s="310" t="s">
        <v>209</v>
      </c>
      <c r="B243" s="259" t="s">
        <v>950</v>
      </c>
      <c r="C243" s="567" t="s">
        <v>951</v>
      </c>
      <c r="D243" s="314">
        <v>39</v>
      </c>
      <c r="E243" s="34"/>
      <c r="F243" s="34"/>
      <c r="G243" s="34"/>
      <c r="H243" s="34"/>
      <c r="I243" s="34"/>
      <c r="J243" s="34">
        <v>97.9</v>
      </c>
      <c r="K243" s="34"/>
      <c r="L243" s="34"/>
      <c r="M243" s="34"/>
      <c r="N243" s="34"/>
      <c r="O243" s="34"/>
      <c r="P243" s="34"/>
      <c r="Q243" s="33">
        <f t="shared" si="16"/>
        <v>97.9</v>
      </c>
      <c r="R243" s="39" t="str">
        <f t="shared" si="17"/>
        <v>NO</v>
      </c>
      <c r="S243" s="243" t="str">
        <f t="shared" si="18"/>
        <v>Inviable Sanitariamente</v>
      </c>
      <c r="T243" s="85"/>
    </row>
    <row r="244" spans="1:20" s="96" customFormat="1" ht="32.1" customHeight="1">
      <c r="A244" s="310" t="s">
        <v>209</v>
      </c>
      <c r="B244" s="259" t="s">
        <v>693</v>
      </c>
      <c r="C244" s="567" t="s">
        <v>952</v>
      </c>
      <c r="D244" s="314">
        <v>135</v>
      </c>
      <c r="E244" s="34"/>
      <c r="F244" s="34"/>
      <c r="G244" s="34"/>
      <c r="H244" s="34"/>
      <c r="I244" s="34"/>
      <c r="J244" s="34">
        <v>97.9</v>
      </c>
      <c r="K244" s="34">
        <v>97.9</v>
      </c>
      <c r="L244" s="34"/>
      <c r="M244" s="34"/>
      <c r="N244" s="34"/>
      <c r="O244" s="34"/>
      <c r="P244" s="34"/>
      <c r="Q244" s="33">
        <f t="shared" si="16"/>
        <v>97.9</v>
      </c>
      <c r="R244" s="39" t="str">
        <f t="shared" si="17"/>
        <v>NO</v>
      </c>
      <c r="S244" s="243" t="str">
        <f t="shared" si="18"/>
        <v>Inviable Sanitariamente</v>
      </c>
      <c r="T244" s="85"/>
    </row>
    <row r="245" spans="1:20" s="96" customFormat="1" ht="32.1" customHeight="1">
      <c r="A245" s="310" t="s">
        <v>209</v>
      </c>
      <c r="B245" s="259" t="s">
        <v>953</v>
      </c>
      <c r="C245" s="567" t="s">
        <v>954</v>
      </c>
      <c r="D245" s="314">
        <v>30</v>
      </c>
      <c r="E245" s="34"/>
      <c r="F245" s="34"/>
      <c r="G245" s="34"/>
      <c r="H245" s="34">
        <v>97.9</v>
      </c>
      <c r="I245" s="34"/>
      <c r="J245" s="34"/>
      <c r="K245" s="34"/>
      <c r="L245" s="34"/>
      <c r="M245" s="34"/>
      <c r="N245" s="34"/>
      <c r="O245" s="34"/>
      <c r="P245" s="34"/>
      <c r="Q245" s="33">
        <f t="shared" si="16"/>
        <v>97.9</v>
      </c>
      <c r="R245" s="39" t="str">
        <f t="shared" si="17"/>
        <v>NO</v>
      </c>
      <c r="S245" s="243" t="str">
        <f t="shared" si="18"/>
        <v>Inviable Sanitariamente</v>
      </c>
      <c r="T245" s="85"/>
    </row>
    <row r="246" spans="1:20" s="96" customFormat="1" ht="32.1" customHeight="1">
      <c r="A246" s="310" t="s">
        <v>209</v>
      </c>
      <c r="B246" s="259" t="s">
        <v>56</v>
      </c>
      <c r="C246" s="567" t="s">
        <v>955</v>
      </c>
      <c r="D246" s="314">
        <v>23</v>
      </c>
      <c r="E246" s="34"/>
      <c r="F246" s="34"/>
      <c r="G246" s="34">
        <v>97.3</v>
      </c>
      <c r="H246" s="34"/>
      <c r="I246" s="34"/>
      <c r="J246" s="34"/>
      <c r="K246" s="34"/>
      <c r="L246" s="34"/>
      <c r="M246" s="34"/>
      <c r="N246" s="34"/>
      <c r="O246" s="34"/>
      <c r="P246" s="34"/>
      <c r="Q246" s="33">
        <f t="shared" si="16"/>
        <v>97.3</v>
      </c>
      <c r="R246" s="39" t="str">
        <f t="shared" si="17"/>
        <v>NO</v>
      </c>
      <c r="S246" s="243" t="str">
        <f t="shared" si="18"/>
        <v>Inviable Sanitariamente</v>
      </c>
      <c r="T246" s="85"/>
    </row>
    <row r="247" spans="1:20" s="96" customFormat="1" ht="32.1" customHeight="1">
      <c r="A247" s="310" t="s">
        <v>209</v>
      </c>
      <c r="B247" s="259" t="s">
        <v>55</v>
      </c>
      <c r="C247" s="567" t="s">
        <v>956</v>
      </c>
      <c r="D247" s="314">
        <v>27</v>
      </c>
      <c r="E247" s="34"/>
      <c r="F247" s="34">
        <v>97.9</v>
      </c>
      <c r="G247" s="34"/>
      <c r="H247" s="34"/>
      <c r="I247" s="34"/>
      <c r="J247" s="34"/>
      <c r="K247" s="34"/>
      <c r="L247" s="34"/>
      <c r="M247" s="34"/>
      <c r="N247" s="34"/>
      <c r="O247" s="34"/>
      <c r="P247" s="34"/>
      <c r="Q247" s="33">
        <f t="shared" si="16"/>
        <v>97.9</v>
      </c>
      <c r="R247" s="39" t="str">
        <f t="shared" si="17"/>
        <v>NO</v>
      </c>
      <c r="S247" s="243" t="str">
        <f t="shared" si="18"/>
        <v>Inviable Sanitariamente</v>
      </c>
      <c r="T247" s="85"/>
    </row>
    <row r="248" spans="1:20" s="96" customFormat="1" ht="32.1" customHeight="1">
      <c r="A248" s="310" t="s">
        <v>209</v>
      </c>
      <c r="B248" s="259" t="s">
        <v>957</v>
      </c>
      <c r="C248" s="567" t="s">
        <v>958</v>
      </c>
      <c r="D248" s="314">
        <v>70</v>
      </c>
      <c r="E248" s="34"/>
      <c r="F248" s="34"/>
      <c r="G248" s="34"/>
      <c r="H248" s="34">
        <v>97.9</v>
      </c>
      <c r="I248" s="34"/>
      <c r="J248" s="34"/>
      <c r="K248" s="34"/>
      <c r="L248" s="34"/>
      <c r="M248" s="34"/>
      <c r="N248" s="34"/>
      <c r="O248" s="34"/>
      <c r="P248" s="34"/>
      <c r="Q248" s="33">
        <f t="shared" si="16"/>
        <v>97.9</v>
      </c>
      <c r="R248" s="39" t="str">
        <f t="shared" si="17"/>
        <v>NO</v>
      </c>
      <c r="S248" s="243" t="str">
        <f t="shared" si="18"/>
        <v>Inviable Sanitariamente</v>
      </c>
      <c r="T248" s="85"/>
    </row>
    <row r="249" spans="1:20" s="96" customFormat="1" ht="32.1" customHeight="1">
      <c r="A249" s="310" t="s">
        <v>209</v>
      </c>
      <c r="B249" s="259" t="s">
        <v>959</v>
      </c>
      <c r="C249" s="567" t="s">
        <v>960</v>
      </c>
      <c r="D249" s="314">
        <v>30</v>
      </c>
      <c r="E249" s="34"/>
      <c r="F249" s="34"/>
      <c r="G249" s="34">
        <v>97.9</v>
      </c>
      <c r="H249" s="34"/>
      <c r="I249" s="34"/>
      <c r="J249" s="34"/>
      <c r="K249" s="34"/>
      <c r="L249" s="34"/>
      <c r="M249" s="34"/>
      <c r="N249" s="34"/>
      <c r="O249" s="34"/>
      <c r="P249" s="34"/>
      <c r="Q249" s="33">
        <f t="shared" si="16"/>
        <v>97.9</v>
      </c>
      <c r="R249" s="39" t="str">
        <f t="shared" si="17"/>
        <v>NO</v>
      </c>
      <c r="S249" s="243" t="str">
        <f t="shared" si="18"/>
        <v>Inviable Sanitariamente</v>
      </c>
      <c r="T249" s="85"/>
    </row>
    <row r="250" spans="1:20" s="96" customFormat="1" ht="32.1" customHeight="1">
      <c r="A250" s="310" t="s">
        <v>209</v>
      </c>
      <c r="B250" s="259" t="s">
        <v>961</v>
      </c>
      <c r="C250" s="567" t="s">
        <v>962</v>
      </c>
      <c r="D250" s="314">
        <v>28</v>
      </c>
      <c r="E250" s="34"/>
      <c r="F250" s="34"/>
      <c r="G250" s="34"/>
      <c r="H250" s="34"/>
      <c r="I250" s="34"/>
      <c r="J250" s="34">
        <v>97.9</v>
      </c>
      <c r="K250" s="34"/>
      <c r="L250" s="261"/>
      <c r="M250" s="34"/>
      <c r="N250" s="34"/>
      <c r="O250" s="34"/>
      <c r="P250" s="34"/>
      <c r="Q250" s="33">
        <f t="shared" si="16"/>
        <v>97.9</v>
      </c>
      <c r="R250" s="39" t="str">
        <f t="shared" si="17"/>
        <v>NO</v>
      </c>
      <c r="S250" s="243" t="str">
        <f t="shared" si="18"/>
        <v>Inviable Sanitariamente</v>
      </c>
      <c r="T250" s="85"/>
    </row>
    <row r="251" spans="1:20" s="96" customFormat="1" ht="30.75" customHeight="1">
      <c r="A251" s="310" t="s">
        <v>209</v>
      </c>
      <c r="B251" s="259" t="s">
        <v>964</v>
      </c>
      <c r="C251" s="567" t="s">
        <v>965</v>
      </c>
      <c r="D251" s="314">
        <v>36</v>
      </c>
      <c r="E251" s="34"/>
      <c r="F251" s="34">
        <v>97.3</v>
      </c>
      <c r="G251" s="34"/>
      <c r="H251" s="34"/>
      <c r="I251" s="34"/>
      <c r="J251" s="34"/>
      <c r="K251" s="34"/>
      <c r="L251" s="34"/>
      <c r="M251" s="34"/>
      <c r="N251" s="34"/>
      <c r="O251" s="34"/>
      <c r="P251" s="34"/>
      <c r="Q251" s="33">
        <f t="shared" si="16"/>
        <v>97.3</v>
      </c>
      <c r="R251" s="39" t="str">
        <f t="shared" si="17"/>
        <v>NO</v>
      </c>
      <c r="S251" s="243" t="str">
        <f t="shared" si="18"/>
        <v>Inviable Sanitariamente</v>
      </c>
      <c r="T251" s="85"/>
    </row>
    <row r="252" spans="1:20" s="96" customFormat="1" ht="32.1" customHeight="1">
      <c r="A252" s="310" t="s">
        <v>209</v>
      </c>
      <c r="B252" s="259" t="s">
        <v>966</v>
      </c>
      <c r="C252" s="567" t="s">
        <v>967</v>
      </c>
      <c r="D252" s="314">
        <v>32</v>
      </c>
      <c r="E252" s="34"/>
      <c r="F252" s="34"/>
      <c r="G252" s="34"/>
      <c r="H252" s="34"/>
      <c r="I252" s="34"/>
      <c r="J252" s="34">
        <v>97.9</v>
      </c>
      <c r="K252" s="34"/>
      <c r="L252" s="34"/>
      <c r="M252" s="34"/>
      <c r="N252" s="34"/>
      <c r="O252" s="34"/>
      <c r="P252" s="34"/>
      <c r="Q252" s="33">
        <f t="shared" si="16"/>
        <v>97.9</v>
      </c>
      <c r="R252" s="39" t="str">
        <f t="shared" si="17"/>
        <v>NO</v>
      </c>
      <c r="S252" s="243" t="str">
        <f t="shared" si="18"/>
        <v>Inviable Sanitariamente</v>
      </c>
      <c r="T252" s="85"/>
    </row>
    <row r="253" spans="1:20" s="96" customFormat="1" ht="32.1" customHeight="1">
      <c r="A253" s="310" t="s">
        <v>209</v>
      </c>
      <c r="B253" s="259" t="s">
        <v>968</v>
      </c>
      <c r="C253" s="567" t="s">
        <v>969</v>
      </c>
      <c r="D253" s="342">
        <v>162</v>
      </c>
      <c r="E253" s="34"/>
      <c r="F253" s="34">
        <v>97.3</v>
      </c>
      <c r="G253" s="34"/>
      <c r="H253" s="34"/>
      <c r="I253" s="34"/>
      <c r="J253" s="34"/>
      <c r="K253" s="34"/>
      <c r="L253" s="34"/>
      <c r="M253" s="34"/>
      <c r="N253" s="34"/>
      <c r="O253" s="34"/>
      <c r="P253" s="34"/>
      <c r="Q253" s="33">
        <f t="shared" si="16"/>
        <v>97.3</v>
      </c>
      <c r="R253" s="39" t="str">
        <f t="shared" si="17"/>
        <v>NO</v>
      </c>
      <c r="S253" s="243" t="str">
        <f t="shared" si="18"/>
        <v>Inviable Sanitariamente</v>
      </c>
      <c r="T253" s="85"/>
    </row>
    <row r="254" spans="1:20" s="96" customFormat="1" ht="32.1" customHeight="1">
      <c r="A254" s="310" t="s">
        <v>209</v>
      </c>
      <c r="B254" s="259" t="s">
        <v>5</v>
      </c>
      <c r="C254" s="567" t="s">
        <v>970</v>
      </c>
      <c r="D254" s="314">
        <v>162</v>
      </c>
      <c r="E254" s="34"/>
      <c r="F254" s="34">
        <v>97.3</v>
      </c>
      <c r="G254" s="314"/>
      <c r="H254" s="34"/>
      <c r="I254" s="34"/>
      <c r="J254" s="34"/>
      <c r="K254" s="34"/>
      <c r="L254" s="34"/>
      <c r="M254" s="34"/>
      <c r="N254" s="34"/>
      <c r="O254" s="34"/>
      <c r="P254" s="34"/>
      <c r="Q254" s="33">
        <f t="shared" si="16"/>
        <v>97.3</v>
      </c>
      <c r="R254" s="39" t="str">
        <f t="shared" si="17"/>
        <v>NO</v>
      </c>
      <c r="S254" s="243" t="str">
        <f t="shared" si="18"/>
        <v>Inviable Sanitariamente</v>
      </c>
      <c r="T254" s="85"/>
    </row>
    <row r="255" spans="1:20" s="96" customFormat="1" ht="32.1" customHeight="1">
      <c r="A255" s="310" t="s">
        <v>209</v>
      </c>
      <c r="B255" s="259" t="s">
        <v>971</v>
      </c>
      <c r="C255" s="567" t="s">
        <v>972</v>
      </c>
      <c r="D255" s="314">
        <v>40</v>
      </c>
      <c r="E255" s="34"/>
      <c r="F255" s="34">
        <v>97.3</v>
      </c>
      <c r="G255" s="34"/>
      <c r="H255" s="34"/>
      <c r="I255" s="34"/>
      <c r="J255" s="34"/>
      <c r="K255" s="34">
        <v>97.3</v>
      </c>
      <c r="L255" s="34"/>
      <c r="M255" s="34"/>
      <c r="N255" s="34"/>
      <c r="O255" s="34"/>
      <c r="P255" s="34"/>
      <c r="Q255" s="33">
        <f t="shared" si="16"/>
        <v>97.3</v>
      </c>
      <c r="R255" s="39" t="str">
        <f t="shared" si="17"/>
        <v>NO</v>
      </c>
      <c r="S255" s="243" t="str">
        <f t="shared" si="18"/>
        <v>Inviable Sanitariamente</v>
      </c>
      <c r="T255" s="85"/>
    </row>
    <row r="256" spans="1:20" s="96" customFormat="1" ht="32.1" customHeight="1">
      <c r="A256" s="310" t="s">
        <v>209</v>
      </c>
      <c r="B256" s="259" t="s">
        <v>432</v>
      </c>
      <c r="C256" s="567" t="s">
        <v>973</v>
      </c>
      <c r="D256" s="314">
        <v>162</v>
      </c>
      <c r="E256" s="34"/>
      <c r="F256" s="34">
        <v>97.2</v>
      </c>
      <c r="G256" s="34"/>
      <c r="H256" s="34"/>
      <c r="I256" s="34"/>
      <c r="J256" s="34"/>
      <c r="K256" s="34"/>
      <c r="L256" s="34"/>
      <c r="M256" s="34"/>
      <c r="N256" s="34"/>
      <c r="O256" s="34"/>
      <c r="P256" s="34"/>
      <c r="Q256" s="33">
        <f t="shared" si="16"/>
        <v>97.2</v>
      </c>
      <c r="R256" s="39" t="str">
        <f t="shared" si="17"/>
        <v>NO</v>
      </c>
      <c r="S256" s="243" t="str">
        <f t="shared" si="18"/>
        <v>Inviable Sanitariamente</v>
      </c>
      <c r="T256" s="85"/>
    </row>
    <row r="257" spans="1:20" s="96" customFormat="1" ht="32.1" customHeight="1">
      <c r="A257" s="310" t="s">
        <v>209</v>
      </c>
      <c r="B257" s="230" t="s">
        <v>975</v>
      </c>
      <c r="C257" s="310" t="s">
        <v>976</v>
      </c>
      <c r="D257" s="314">
        <v>35</v>
      </c>
      <c r="E257" s="34"/>
      <c r="F257" s="34"/>
      <c r="G257" s="34"/>
      <c r="H257" s="34">
        <v>97.9</v>
      </c>
      <c r="I257" s="34"/>
      <c r="J257" s="34"/>
      <c r="K257" s="34"/>
      <c r="L257" s="34"/>
      <c r="M257" s="34"/>
      <c r="N257" s="34"/>
      <c r="O257" s="34"/>
      <c r="P257" s="34"/>
      <c r="Q257" s="33">
        <f t="shared" si="16"/>
        <v>97.9</v>
      </c>
      <c r="R257" s="39" t="str">
        <f t="shared" si="17"/>
        <v>NO</v>
      </c>
      <c r="S257" s="243" t="str">
        <f t="shared" si="18"/>
        <v>Inviable Sanitariamente</v>
      </c>
      <c r="T257" s="85"/>
    </row>
    <row r="258" spans="1:20" s="96" customFormat="1" ht="32.1" customHeight="1">
      <c r="A258" s="310" t="s">
        <v>209</v>
      </c>
      <c r="B258" s="230" t="s">
        <v>0</v>
      </c>
      <c r="C258" s="310" t="s">
        <v>977</v>
      </c>
      <c r="D258" s="314">
        <v>120</v>
      </c>
      <c r="E258" s="34"/>
      <c r="F258" s="34"/>
      <c r="G258" s="34">
        <v>97.9</v>
      </c>
      <c r="H258" s="34"/>
      <c r="I258" s="34"/>
      <c r="J258" s="34"/>
      <c r="K258" s="34">
        <v>97.3</v>
      </c>
      <c r="L258" s="34"/>
      <c r="M258" s="34"/>
      <c r="N258" s="34"/>
      <c r="O258" s="34"/>
      <c r="P258" s="34"/>
      <c r="Q258" s="33">
        <f t="shared" si="16"/>
        <v>97.6</v>
      </c>
      <c r="R258" s="39" t="str">
        <f t="shared" si="17"/>
        <v>NO</v>
      </c>
      <c r="S258" s="243" t="str">
        <f t="shared" si="18"/>
        <v>Inviable Sanitariamente</v>
      </c>
      <c r="T258" s="85"/>
    </row>
    <row r="259" spans="1:20" s="96" customFormat="1" ht="32.1" customHeight="1">
      <c r="A259" s="310" t="s">
        <v>209</v>
      </c>
      <c r="B259" s="230" t="s">
        <v>978</v>
      </c>
      <c r="C259" s="310" t="s">
        <v>979</v>
      </c>
      <c r="D259" s="314">
        <v>24</v>
      </c>
      <c r="E259" s="34"/>
      <c r="F259" s="34"/>
      <c r="G259" s="34">
        <v>97.3</v>
      </c>
      <c r="H259" s="34"/>
      <c r="I259" s="34"/>
      <c r="J259" s="34"/>
      <c r="K259" s="34"/>
      <c r="L259" s="34"/>
      <c r="M259" s="34"/>
      <c r="N259" s="34"/>
      <c r="O259" s="34"/>
      <c r="P259" s="34"/>
      <c r="Q259" s="33">
        <f t="shared" si="16"/>
        <v>97.3</v>
      </c>
      <c r="R259" s="39" t="str">
        <f t="shared" si="17"/>
        <v>NO</v>
      </c>
      <c r="S259" s="243" t="str">
        <f t="shared" si="18"/>
        <v>Inviable Sanitariamente</v>
      </c>
      <c r="T259" s="85"/>
    </row>
    <row r="260" spans="1:20" s="96" customFormat="1" ht="32.1" customHeight="1">
      <c r="A260" s="310" t="s">
        <v>209</v>
      </c>
      <c r="B260" s="230" t="s">
        <v>555</v>
      </c>
      <c r="C260" s="310" t="s">
        <v>3904</v>
      </c>
      <c r="D260" s="264">
        <v>40</v>
      </c>
      <c r="E260" s="34"/>
      <c r="F260" s="34"/>
      <c r="G260" s="34"/>
      <c r="H260" s="34"/>
      <c r="I260" s="34"/>
      <c r="J260" s="34">
        <v>97.9</v>
      </c>
      <c r="K260" s="34"/>
      <c r="L260" s="34"/>
      <c r="M260" s="34"/>
      <c r="N260" s="34"/>
      <c r="O260" s="34"/>
      <c r="P260" s="34"/>
      <c r="Q260" s="33">
        <f t="shared" si="16"/>
        <v>97.9</v>
      </c>
      <c r="R260" s="39" t="str">
        <f t="shared" si="17"/>
        <v>NO</v>
      </c>
      <c r="S260" s="243" t="str">
        <f t="shared" si="18"/>
        <v>Inviable Sanitariamente</v>
      </c>
      <c r="T260" s="85"/>
    </row>
    <row r="261" spans="1:20" s="96" customFormat="1" ht="32.1" customHeight="1">
      <c r="A261" s="32" t="s">
        <v>209</v>
      </c>
      <c r="B261" s="426" t="s">
        <v>4073</v>
      </c>
      <c r="C261" s="32" t="s">
        <v>4074</v>
      </c>
      <c r="D261" s="264">
        <v>25</v>
      </c>
      <c r="E261" s="34"/>
      <c r="F261" s="34"/>
      <c r="G261" s="34">
        <v>97.3</v>
      </c>
      <c r="H261" s="34"/>
      <c r="I261" s="34"/>
      <c r="J261" s="34"/>
      <c r="K261" s="34"/>
      <c r="L261" s="34"/>
      <c r="M261" s="34"/>
      <c r="N261" s="34"/>
      <c r="O261" s="34"/>
      <c r="P261" s="34"/>
      <c r="Q261" s="33">
        <f t="shared" si="16"/>
        <v>97.3</v>
      </c>
      <c r="R261" s="39" t="str">
        <f t="shared" si="17"/>
        <v>NO</v>
      </c>
      <c r="S261" s="243" t="str">
        <f t="shared" si="18"/>
        <v>Inviable Sanitariamente</v>
      </c>
      <c r="T261" s="85"/>
    </row>
    <row r="262" spans="1:20" s="96" customFormat="1" ht="32.1" customHeight="1">
      <c r="A262" s="32" t="s">
        <v>209</v>
      </c>
      <c r="B262" s="426" t="s">
        <v>56</v>
      </c>
      <c r="C262" s="427" t="s">
        <v>2017</v>
      </c>
      <c r="D262" s="264">
        <v>28</v>
      </c>
      <c r="E262" s="34"/>
      <c r="F262" s="34"/>
      <c r="G262" s="34">
        <v>97.9</v>
      </c>
      <c r="H262" s="34"/>
      <c r="I262" s="34"/>
      <c r="J262" s="34"/>
      <c r="K262" s="34"/>
      <c r="L262" s="34"/>
      <c r="M262" s="34"/>
      <c r="N262" s="34"/>
      <c r="O262" s="34"/>
      <c r="P262" s="34"/>
      <c r="Q262" s="33">
        <f t="shared" si="16"/>
        <v>97.9</v>
      </c>
      <c r="R262" s="39" t="str">
        <f t="shared" si="17"/>
        <v>NO</v>
      </c>
      <c r="S262" s="243" t="str">
        <f t="shared" si="18"/>
        <v>Inviable Sanitariamente</v>
      </c>
      <c r="T262" s="85"/>
    </row>
    <row r="263" spans="1:20" s="96" customFormat="1" ht="32.1" customHeight="1">
      <c r="A263" s="32" t="s">
        <v>209</v>
      </c>
      <c r="B263" s="426" t="s">
        <v>17</v>
      </c>
      <c r="C263" s="32" t="s">
        <v>4075</v>
      </c>
      <c r="D263" s="264">
        <v>28</v>
      </c>
      <c r="E263" s="34"/>
      <c r="F263" s="34"/>
      <c r="G263" s="34">
        <v>97.9</v>
      </c>
      <c r="H263" s="34"/>
      <c r="I263" s="34"/>
      <c r="J263" s="34"/>
      <c r="K263" s="34"/>
      <c r="L263" s="34"/>
      <c r="M263" s="34"/>
      <c r="N263" s="34"/>
      <c r="O263" s="34"/>
      <c r="P263" s="34"/>
      <c r="Q263" s="33">
        <f t="shared" si="16"/>
        <v>97.9</v>
      </c>
      <c r="R263" s="39" t="str">
        <f t="shared" si="17"/>
        <v>NO</v>
      </c>
      <c r="S263" s="243" t="str">
        <f t="shared" si="18"/>
        <v>Inviable Sanitariamente</v>
      </c>
      <c r="T263" s="85"/>
    </row>
    <row r="264" spans="1:20" s="96" customFormat="1" ht="32.1" customHeight="1">
      <c r="A264" s="32" t="s">
        <v>209</v>
      </c>
      <c r="B264" s="426" t="s">
        <v>971</v>
      </c>
      <c r="C264" s="32" t="s">
        <v>4076</v>
      </c>
      <c r="D264" s="264">
        <v>25</v>
      </c>
      <c r="E264" s="34"/>
      <c r="F264" s="34"/>
      <c r="G264" s="34"/>
      <c r="H264" s="34"/>
      <c r="I264" s="34"/>
      <c r="J264" s="34">
        <v>97.9</v>
      </c>
      <c r="K264" s="34"/>
      <c r="L264" s="34"/>
      <c r="M264" s="34"/>
      <c r="N264" s="34"/>
      <c r="O264" s="34"/>
      <c r="P264" s="34"/>
      <c r="Q264" s="33">
        <f t="shared" si="16"/>
        <v>97.9</v>
      </c>
      <c r="R264" s="39" t="str">
        <f t="shared" si="17"/>
        <v>NO</v>
      </c>
      <c r="S264" s="243" t="str">
        <f t="shared" si="18"/>
        <v>Inviable Sanitariamente</v>
      </c>
      <c r="T264" s="85"/>
    </row>
    <row r="265" spans="1:20" s="96" customFormat="1" ht="32.1" customHeight="1">
      <c r="A265" s="437" t="s">
        <v>210</v>
      </c>
      <c r="B265" s="466" t="s">
        <v>980</v>
      </c>
      <c r="C265" s="521" t="s">
        <v>981</v>
      </c>
      <c r="D265" s="250">
        <v>224</v>
      </c>
      <c r="E265" s="33"/>
      <c r="F265" s="33"/>
      <c r="G265" s="33"/>
      <c r="H265" s="33">
        <v>0</v>
      </c>
      <c r="I265" s="33"/>
      <c r="J265" s="33"/>
      <c r="K265" s="34"/>
      <c r="L265" s="34"/>
      <c r="M265" s="34">
        <v>6.98</v>
      </c>
      <c r="N265" s="34">
        <v>0</v>
      </c>
      <c r="O265" s="34">
        <v>0</v>
      </c>
      <c r="P265" s="34">
        <v>0</v>
      </c>
      <c r="Q265" s="33">
        <f t="shared" si="16"/>
        <v>1.3960000000000001</v>
      </c>
      <c r="R265" s="39" t="str">
        <f t="shared" si="17"/>
        <v>SI</v>
      </c>
      <c r="S265" s="243" t="str">
        <f t="shared" si="18"/>
        <v>Sin Riesgo</v>
      </c>
      <c r="T265" s="85"/>
    </row>
    <row r="266" spans="1:20" s="96" customFormat="1" ht="32.1" customHeight="1">
      <c r="A266" s="437" t="s">
        <v>210</v>
      </c>
      <c r="B266" s="466" t="s">
        <v>593</v>
      </c>
      <c r="C266" s="521" t="s">
        <v>982</v>
      </c>
      <c r="D266" s="250">
        <v>125</v>
      </c>
      <c r="E266" s="33"/>
      <c r="F266" s="33"/>
      <c r="G266" s="33"/>
      <c r="H266" s="33"/>
      <c r="I266" s="33"/>
      <c r="J266" s="33"/>
      <c r="K266" s="34"/>
      <c r="L266" s="34"/>
      <c r="M266" s="34"/>
      <c r="N266" s="34">
        <v>24</v>
      </c>
      <c r="O266" s="34"/>
      <c r="P266" s="34"/>
      <c r="Q266" s="33">
        <f t="shared" ref="Q266:Q275" si="19">AVERAGE(E266:P266)</f>
        <v>24</v>
      </c>
      <c r="R266" s="39" t="str">
        <f t="shared" ref="R266:R275" si="20">IF(Q266&lt;5,"SI","NO")</f>
        <v>NO</v>
      </c>
      <c r="S266" s="243" t="str">
        <f t="shared" ref="S266:S275" si="21">IF(Q266&lt;5,"Sin Riesgo",IF(Q266 &lt;=14,"Bajo",IF(Q266&lt;=35,"Medio",IF(Q266&lt;=80,"Alto","Inviable Sanitariamente"))))</f>
        <v>Medio</v>
      </c>
      <c r="T266" s="85"/>
    </row>
    <row r="267" spans="1:20" s="96" customFormat="1" ht="32.1" customHeight="1">
      <c r="A267" s="437" t="s">
        <v>210</v>
      </c>
      <c r="B267" s="466" t="s">
        <v>983</v>
      </c>
      <c r="C267" s="521" t="s">
        <v>984</v>
      </c>
      <c r="D267" s="250">
        <v>64</v>
      </c>
      <c r="E267" s="298"/>
      <c r="F267" s="298">
        <v>0</v>
      </c>
      <c r="G267" s="33"/>
      <c r="H267" s="33"/>
      <c r="I267" s="33"/>
      <c r="J267" s="33">
        <v>1.94</v>
      </c>
      <c r="K267" s="34"/>
      <c r="L267" s="34"/>
      <c r="M267" s="34"/>
      <c r="N267" s="34">
        <v>1.94</v>
      </c>
      <c r="O267" s="34">
        <v>0</v>
      </c>
      <c r="P267" s="34">
        <v>0</v>
      </c>
      <c r="Q267" s="33">
        <f t="shared" si="19"/>
        <v>0.77600000000000002</v>
      </c>
      <c r="R267" s="39" t="str">
        <f t="shared" si="20"/>
        <v>SI</v>
      </c>
      <c r="S267" s="243" t="str">
        <f t="shared" si="21"/>
        <v>Sin Riesgo</v>
      </c>
      <c r="T267" s="85"/>
    </row>
    <row r="268" spans="1:20" s="96" customFormat="1" ht="32.1" customHeight="1">
      <c r="A268" s="437" t="s">
        <v>210</v>
      </c>
      <c r="B268" s="466" t="s">
        <v>498</v>
      </c>
      <c r="C268" s="521" t="s">
        <v>985</v>
      </c>
      <c r="D268" s="250">
        <v>484</v>
      </c>
      <c r="E268" s="33">
        <v>0</v>
      </c>
      <c r="F268" s="298">
        <v>7.74</v>
      </c>
      <c r="G268" s="33">
        <v>19.350000000000001</v>
      </c>
      <c r="H268" s="33">
        <v>0</v>
      </c>
      <c r="I268" s="33">
        <v>0</v>
      </c>
      <c r="J268" s="33">
        <v>0</v>
      </c>
      <c r="K268" s="34">
        <v>0</v>
      </c>
      <c r="L268" s="34">
        <v>24</v>
      </c>
      <c r="M268" s="34">
        <v>0</v>
      </c>
      <c r="N268" s="34">
        <v>0</v>
      </c>
      <c r="O268" s="34">
        <v>0</v>
      </c>
      <c r="P268" s="34">
        <v>0</v>
      </c>
      <c r="Q268" s="33">
        <f t="shared" si="19"/>
        <v>4.2575000000000003</v>
      </c>
      <c r="R268" s="39" t="str">
        <f t="shared" si="20"/>
        <v>SI</v>
      </c>
      <c r="S268" s="243" t="str">
        <f t="shared" si="21"/>
        <v>Sin Riesgo</v>
      </c>
      <c r="T268" s="85"/>
    </row>
    <row r="269" spans="1:20" s="96" customFormat="1" ht="32.1" customHeight="1">
      <c r="A269" s="437" t="s">
        <v>210</v>
      </c>
      <c r="B269" s="466" t="s">
        <v>986</v>
      </c>
      <c r="C269" s="521" t="s">
        <v>987</v>
      </c>
      <c r="D269" s="250">
        <v>170</v>
      </c>
      <c r="E269" s="34"/>
      <c r="F269" s="34"/>
      <c r="G269" s="33">
        <v>0</v>
      </c>
      <c r="H269" s="33">
        <v>19.350000000000001</v>
      </c>
      <c r="I269" s="33"/>
      <c r="J269" s="33"/>
      <c r="K269" s="34"/>
      <c r="L269" s="34"/>
      <c r="M269" s="34"/>
      <c r="N269" s="34">
        <v>1.2</v>
      </c>
      <c r="O269" s="34">
        <v>0</v>
      </c>
      <c r="P269" s="34">
        <v>0</v>
      </c>
      <c r="Q269" s="33">
        <f t="shared" si="19"/>
        <v>4.1100000000000003</v>
      </c>
      <c r="R269" s="39" t="str">
        <f t="shared" si="20"/>
        <v>SI</v>
      </c>
      <c r="S269" s="243" t="str">
        <f t="shared" si="21"/>
        <v>Sin Riesgo</v>
      </c>
      <c r="T269" s="85"/>
    </row>
    <row r="270" spans="1:20" s="96" customFormat="1" ht="32.1" customHeight="1">
      <c r="A270" s="437" t="s">
        <v>210</v>
      </c>
      <c r="B270" s="466" t="s">
        <v>988</v>
      </c>
      <c r="C270" s="521" t="s">
        <v>989</v>
      </c>
      <c r="D270" s="250">
        <v>1495</v>
      </c>
      <c r="E270" s="33"/>
      <c r="F270" s="33">
        <v>27.1</v>
      </c>
      <c r="G270" s="33"/>
      <c r="H270" s="33">
        <v>7.74</v>
      </c>
      <c r="I270" s="33"/>
      <c r="J270" s="33">
        <v>0</v>
      </c>
      <c r="K270" s="34"/>
      <c r="L270" s="34">
        <v>0</v>
      </c>
      <c r="M270" s="34"/>
      <c r="N270" s="34">
        <v>24</v>
      </c>
      <c r="O270" s="34">
        <v>24</v>
      </c>
      <c r="P270" s="34"/>
      <c r="Q270" s="33">
        <f t="shared" si="19"/>
        <v>13.806666666666667</v>
      </c>
      <c r="R270" s="39" t="str">
        <f t="shared" si="20"/>
        <v>NO</v>
      </c>
      <c r="S270" s="243" t="str">
        <f t="shared" si="21"/>
        <v>Bajo</v>
      </c>
      <c r="T270" s="85"/>
    </row>
    <row r="271" spans="1:20" s="96" customFormat="1" ht="32.1" customHeight="1">
      <c r="A271" s="437" t="s">
        <v>210</v>
      </c>
      <c r="B271" s="466" t="s">
        <v>990</v>
      </c>
      <c r="C271" s="521" t="s">
        <v>991</v>
      </c>
      <c r="D271" s="250">
        <v>156</v>
      </c>
      <c r="E271" s="34"/>
      <c r="F271" s="34"/>
      <c r="G271" s="33"/>
      <c r="H271" s="33"/>
      <c r="I271" s="33"/>
      <c r="J271" s="33"/>
      <c r="K271" s="34"/>
      <c r="L271" s="34"/>
      <c r="M271" s="34"/>
      <c r="N271" s="34"/>
      <c r="O271" s="34">
        <v>0</v>
      </c>
      <c r="P271" s="34"/>
      <c r="Q271" s="33">
        <f t="shared" si="19"/>
        <v>0</v>
      </c>
      <c r="R271" s="39" t="str">
        <f t="shared" si="20"/>
        <v>SI</v>
      </c>
      <c r="S271" s="243" t="str">
        <f t="shared" si="21"/>
        <v>Sin Riesgo</v>
      </c>
      <c r="T271" s="85"/>
    </row>
    <row r="272" spans="1:20" s="96" customFormat="1" ht="32.1" customHeight="1">
      <c r="A272" s="437" t="s">
        <v>210</v>
      </c>
      <c r="B272" s="466" t="s">
        <v>986</v>
      </c>
      <c r="C272" s="521" t="s">
        <v>992</v>
      </c>
      <c r="D272" s="250">
        <v>170</v>
      </c>
      <c r="E272" s="34"/>
      <c r="F272" s="34"/>
      <c r="G272" s="33">
        <v>0</v>
      </c>
      <c r="H272" s="33">
        <v>19.350000000000001</v>
      </c>
      <c r="I272" s="33"/>
      <c r="J272" s="33"/>
      <c r="K272" s="34"/>
      <c r="L272" s="34"/>
      <c r="M272" s="34"/>
      <c r="N272" s="34">
        <v>1.2</v>
      </c>
      <c r="O272" s="34">
        <v>0</v>
      </c>
      <c r="P272" s="34">
        <v>0</v>
      </c>
      <c r="Q272" s="33">
        <f t="shared" si="19"/>
        <v>4.1100000000000003</v>
      </c>
      <c r="R272" s="39" t="str">
        <f t="shared" si="20"/>
        <v>SI</v>
      </c>
      <c r="S272" s="243" t="str">
        <f t="shared" si="21"/>
        <v>Sin Riesgo</v>
      </c>
      <c r="T272" s="85"/>
    </row>
    <row r="273" spans="1:20" s="96" customFormat="1" ht="46.5" customHeight="1">
      <c r="A273" s="437" t="s">
        <v>210</v>
      </c>
      <c r="B273" s="466" t="s">
        <v>993</v>
      </c>
      <c r="C273" s="521" t="s">
        <v>994</v>
      </c>
      <c r="D273" s="250">
        <v>407</v>
      </c>
      <c r="E273" s="33">
        <v>0</v>
      </c>
      <c r="F273" s="33"/>
      <c r="G273" s="33">
        <v>22.39</v>
      </c>
      <c r="H273" s="33"/>
      <c r="I273" s="33">
        <v>0</v>
      </c>
      <c r="J273" s="33"/>
      <c r="K273" s="34"/>
      <c r="L273" s="34"/>
      <c r="M273" s="34"/>
      <c r="N273" s="34">
        <v>12</v>
      </c>
      <c r="O273" s="34"/>
      <c r="P273" s="34">
        <v>0</v>
      </c>
      <c r="Q273" s="33">
        <f t="shared" si="19"/>
        <v>6.8780000000000001</v>
      </c>
      <c r="R273" s="39" t="str">
        <f t="shared" si="20"/>
        <v>NO</v>
      </c>
      <c r="S273" s="243" t="str">
        <f t="shared" si="21"/>
        <v>Bajo</v>
      </c>
      <c r="T273" s="85"/>
    </row>
    <row r="274" spans="1:20" s="96" customFormat="1" ht="39.75" customHeight="1">
      <c r="A274" s="437" t="s">
        <v>210</v>
      </c>
      <c r="B274" s="466" t="s">
        <v>20</v>
      </c>
      <c r="C274" s="521" t="s">
        <v>995</v>
      </c>
      <c r="D274" s="250">
        <v>176</v>
      </c>
      <c r="E274" s="33"/>
      <c r="F274" s="33"/>
      <c r="G274" s="33"/>
      <c r="H274" s="33"/>
      <c r="I274" s="33"/>
      <c r="J274" s="33"/>
      <c r="K274" s="34"/>
      <c r="L274" s="34"/>
      <c r="M274" s="34"/>
      <c r="N274" s="34">
        <v>19.350000000000001</v>
      </c>
      <c r="O274" s="34">
        <v>0</v>
      </c>
      <c r="P274" s="34">
        <v>9.6750000000000007</v>
      </c>
      <c r="Q274" s="33">
        <f t="shared" si="19"/>
        <v>9.6750000000000007</v>
      </c>
      <c r="R274" s="39" t="str">
        <f t="shared" si="20"/>
        <v>NO</v>
      </c>
      <c r="S274" s="243" t="str">
        <f t="shared" si="21"/>
        <v>Bajo</v>
      </c>
      <c r="T274" s="85"/>
    </row>
    <row r="275" spans="1:20" s="96" customFormat="1" ht="32.1" customHeight="1">
      <c r="A275" s="437" t="s">
        <v>210</v>
      </c>
      <c r="B275" s="466" t="s">
        <v>1302</v>
      </c>
      <c r="C275" s="521" t="s">
        <v>3905</v>
      </c>
      <c r="D275" s="250">
        <v>104</v>
      </c>
      <c r="E275" s="33">
        <v>0</v>
      </c>
      <c r="F275" s="33"/>
      <c r="G275" s="33">
        <v>22.39</v>
      </c>
      <c r="H275" s="33">
        <v>18.07</v>
      </c>
      <c r="I275" s="33">
        <v>0</v>
      </c>
      <c r="J275" s="33">
        <v>0</v>
      </c>
      <c r="K275" s="34"/>
      <c r="L275" s="34">
        <v>0</v>
      </c>
      <c r="M275" s="34">
        <v>0</v>
      </c>
      <c r="N275" s="34"/>
      <c r="O275" s="34"/>
      <c r="P275" s="34"/>
      <c r="Q275" s="33">
        <f t="shared" si="19"/>
        <v>5.78</v>
      </c>
      <c r="R275" s="39" t="str">
        <f t="shared" si="20"/>
        <v>NO</v>
      </c>
      <c r="S275" s="243" t="str">
        <f t="shared" si="21"/>
        <v>Bajo</v>
      </c>
      <c r="T275" s="85"/>
    </row>
    <row r="276" spans="1:20" s="96" customFormat="1" ht="32.1" customHeight="1">
      <c r="A276" s="437" t="s">
        <v>210</v>
      </c>
      <c r="B276" s="466" t="s">
        <v>593</v>
      </c>
      <c r="C276" s="521" t="s">
        <v>996</v>
      </c>
      <c r="D276" s="250">
        <v>130</v>
      </c>
      <c r="E276" s="33"/>
      <c r="F276" s="33"/>
      <c r="G276" s="33"/>
      <c r="H276" s="33"/>
      <c r="I276" s="33"/>
      <c r="J276" s="33"/>
      <c r="K276" s="34"/>
      <c r="L276" s="34"/>
      <c r="M276" s="34"/>
      <c r="N276" s="34"/>
      <c r="O276" s="34"/>
      <c r="P276" s="34"/>
      <c r="Q276" s="33"/>
      <c r="R276" s="242"/>
      <c r="S276" s="243"/>
      <c r="T276" s="85"/>
    </row>
    <row r="277" spans="1:20" s="96" customFormat="1" ht="32.1" customHeight="1">
      <c r="A277" s="437" t="s">
        <v>210</v>
      </c>
      <c r="B277" s="466" t="s">
        <v>997</v>
      </c>
      <c r="C277" s="521" t="s">
        <v>998</v>
      </c>
      <c r="D277" s="250">
        <v>160</v>
      </c>
      <c r="E277" s="33"/>
      <c r="F277" s="33"/>
      <c r="G277" s="33"/>
      <c r="H277" s="33"/>
      <c r="I277" s="33"/>
      <c r="J277" s="33">
        <v>0</v>
      </c>
      <c r="K277" s="34"/>
      <c r="L277" s="34"/>
      <c r="M277" s="34"/>
      <c r="N277" s="34">
        <v>0</v>
      </c>
      <c r="O277" s="34"/>
      <c r="P277" s="34"/>
      <c r="Q277" s="33">
        <f t="shared" ref="Q277:Q321" si="22">AVERAGE(E277:P277)</f>
        <v>0</v>
      </c>
      <c r="R277" s="242" t="str">
        <f t="shared" ref="R277:R311" si="23">IF(Q277&lt;5,"SI","NO")</f>
        <v>SI</v>
      </c>
      <c r="S277" s="243" t="str">
        <f t="shared" ref="S277:S317" si="24">IF(Q277&lt;5,"Sin Riesgo",IF(Q277 &lt;=14,"Bajo",IF(Q277&lt;=35,"Medio",IF(Q277&lt;=80,"Alto","Inviable Sanitariamente"))))</f>
        <v>Sin Riesgo</v>
      </c>
      <c r="T277" s="85"/>
    </row>
    <row r="278" spans="1:20" s="96" customFormat="1" ht="32.1" customHeight="1">
      <c r="A278" s="437" t="s">
        <v>210</v>
      </c>
      <c r="B278" s="466" t="s">
        <v>999</v>
      </c>
      <c r="C278" s="521" t="s">
        <v>1000</v>
      </c>
      <c r="D278" s="250">
        <v>158</v>
      </c>
      <c r="E278" s="33">
        <v>0</v>
      </c>
      <c r="F278" s="33"/>
      <c r="G278" s="33"/>
      <c r="H278" s="33"/>
      <c r="I278" s="33">
        <v>0</v>
      </c>
      <c r="J278" s="33">
        <v>0</v>
      </c>
      <c r="K278" s="34"/>
      <c r="L278" s="34"/>
      <c r="M278" s="34">
        <v>0</v>
      </c>
      <c r="N278" s="34">
        <v>24</v>
      </c>
      <c r="O278" s="34">
        <v>0</v>
      </c>
      <c r="P278" s="34"/>
      <c r="Q278" s="33">
        <f t="shared" si="22"/>
        <v>4</v>
      </c>
      <c r="R278" s="242" t="str">
        <f t="shared" si="23"/>
        <v>SI</v>
      </c>
      <c r="S278" s="243" t="str">
        <f t="shared" si="24"/>
        <v>Sin Riesgo</v>
      </c>
      <c r="T278" s="85"/>
    </row>
    <row r="279" spans="1:20" s="96" customFormat="1" ht="31.5" customHeight="1">
      <c r="A279" s="437" t="s">
        <v>210</v>
      </c>
      <c r="B279" s="466" t="s">
        <v>1001</v>
      </c>
      <c r="C279" s="521" t="s">
        <v>1002</v>
      </c>
      <c r="D279" s="250">
        <v>697</v>
      </c>
      <c r="E279" s="33"/>
      <c r="F279" s="33"/>
      <c r="G279" s="33"/>
      <c r="H279" s="33"/>
      <c r="I279" s="33"/>
      <c r="J279" s="33"/>
      <c r="K279" s="34"/>
      <c r="L279" s="34"/>
      <c r="M279" s="34"/>
      <c r="N279" s="34">
        <v>24</v>
      </c>
      <c r="O279" s="34"/>
      <c r="P279" s="34"/>
      <c r="Q279" s="33">
        <f t="shared" si="22"/>
        <v>24</v>
      </c>
      <c r="R279" s="242" t="str">
        <f t="shared" si="23"/>
        <v>NO</v>
      </c>
      <c r="S279" s="243" t="str">
        <f t="shared" si="24"/>
        <v>Medio</v>
      </c>
      <c r="T279" s="85"/>
    </row>
    <row r="280" spans="1:20" s="96" customFormat="1" ht="32.1" customHeight="1">
      <c r="A280" s="437" t="s">
        <v>210</v>
      </c>
      <c r="B280" s="466" t="s">
        <v>498</v>
      </c>
      <c r="C280" s="521" t="s">
        <v>1003</v>
      </c>
      <c r="D280" s="250">
        <v>82</v>
      </c>
      <c r="E280" s="33"/>
      <c r="F280" s="33"/>
      <c r="G280" s="33"/>
      <c r="H280" s="33"/>
      <c r="I280" s="33"/>
      <c r="J280" s="33"/>
      <c r="K280" s="34"/>
      <c r="L280" s="34"/>
      <c r="M280" s="34"/>
      <c r="N280" s="34"/>
      <c r="O280" s="34"/>
      <c r="P280" s="34">
        <v>19.350000000000001</v>
      </c>
      <c r="Q280" s="33">
        <f t="shared" si="22"/>
        <v>19.350000000000001</v>
      </c>
      <c r="R280" s="242" t="str">
        <f t="shared" si="23"/>
        <v>NO</v>
      </c>
      <c r="S280" s="243" t="str">
        <f t="shared" si="24"/>
        <v>Medio</v>
      </c>
      <c r="T280" s="85"/>
    </row>
    <row r="281" spans="1:20" s="96" customFormat="1" ht="32.1" customHeight="1">
      <c r="A281" s="437" t="s">
        <v>210</v>
      </c>
      <c r="B281" s="466" t="s">
        <v>1004</v>
      </c>
      <c r="C281" s="521" t="s">
        <v>1005</v>
      </c>
      <c r="D281" s="250">
        <v>358</v>
      </c>
      <c r="E281" s="33"/>
      <c r="F281" s="33"/>
      <c r="G281" s="33"/>
      <c r="H281" s="33">
        <v>0</v>
      </c>
      <c r="I281" s="33"/>
      <c r="J281" s="33"/>
      <c r="K281" s="34"/>
      <c r="L281" s="34">
        <v>0</v>
      </c>
      <c r="M281" s="34"/>
      <c r="N281" s="34"/>
      <c r="O281" s="34"/>
      <c r="P281" s="34"/>
      <c r="Q281" s="33">
        <f t="shared" si="22"/>
        <v>0</v>
      </c>
      <c r="R281" s="242" t="str">
        <f t="shared" si="23"/>
        <v>SI</v>
      </c>
      <c r="S281" s="243" t="str">
        <f t="shared" si="24"/>
        <v>Sin Riesgo</v>
      </c>
      <c r="T281" s="85"/>
    </row>
    <row r="282" spans="1:20" s="96" customFormat="1" ht="32.1" customHeight="1">
      <c r="A282" s="437" t="s">
        <v>210</v>
      </c>
      <c r="B282" s="466" t="s">
        <v>66</v>
      </c>
      <c r="C282" s="521" t="s">
        <v>1006</v>
      </c>
      <c r="D282" s="250">
        <v>402</v>
      </c>
      <c r="E282" s="33">
        <v>0</v>
      </c>
      <c r="F282" s="33">
        <v>19.350000000000001</v>
      </c>
      <c r="G282" s="33"/>
      <c r="H282" s="33">
        <v>7.74</v>
      </c>
      <c r="I282" s="33">
        <v>0</v>
      </c>
      <c r="J282" s="33"/>
      <c r="K282" s="34">
        <v>19.350000000000001</v>
      </c>
      <c r="L282" s="34"/>
      <c r="M282" s="34"/>
      <c r="N282" s="34">
        <v>24</v>
      </c>
      <c r="O282" s="34"/>
      <c r="P282" s="34"/>
      <c r="Q282" s="33">
        <f t="shared" si="22"/>
        <v>11.74</v>
      </c>
      <c r="R282" s="242" t="str">
        <f t="shared" si="23"/>
        <v>NO</v>
      </c>
      <c r="S282" s="243" t="str">
        <f t="shared" si="24"/>
        <v>Bajo</v>
      </c>
      <c r="T282" s="85"/>
    </row>
    <row r="283" spans="1:20" s="96" customFormat="1" ht="32.1" customHeight="1">
      <c r="A283" s="437" t="s">
        <v>210</v>
      </c>
      <c r="B283" s="466" t="s">
        <v>1007</v>
      </c>
      <c r="C283" s="521" t="s">
        <v>1008</v>
      </c>
      <c r="D283" s="250">
        <v>174</v>
      </c>
      <c r="E283" s="33"/>
      <c r="F283" s="33">
        <v>0</v>
      </c>
      <c r="G283" s="33">
        <v>27.1</v>
      </c>
      <c r="H283" s="33">
        <v>0</v>
      </c>
      <c r="I283" s="33"/>
      <c r="J283" s="33"/>
      <c r="K283" s="34"/>
      <c r="L283" s="34"/>
      <c r="M283" s="34">
        <v>0</v>
      </c>
      <c r="N283" s="34">
        <v>0</v>
      </c>
      <c r="O283" s="34"/>
      <c r="P283" s="34"/>
      <c r="Q283" s="33">
        <f t="shared" si="22"/>
        <v>5.42</v>
      </c>
      <c r="R283" s="242" t="str">
        <f t="shared" si="23"/>
        <v>NO</v>
      </c>
      <c r="S283" s="243" t="str">
        <f t="shared" si="24"/>
        <v>Bajo</v>
      </c>
      <c r="T283" s="85"/>
    </row>
    <row r="284" spans="1:20" s="96" customFormat="1" ht="32.1" customHeight="1">
      <c r="A284" s="437" t="s">
        <v>210</v>
      </c>
      <c r="B284" s="466" t="s">
        <v>93</v>
      </c>
      <c r="C284" s="521" t="s">
        <v>1009</v>
      </c>
      <c r="D284" s="250">
        <v>118</v>
      </c>
      <c r="E284" s="33"/>
      <c r="F284" s="33"/>
      <c r="G284" s="33"/>
      <c r="H284" s="33"/>
      <c r="I284" s="33"/>
      <c r="J284" s="33">
        <v>0</v>
      </c>
      <c r="K284" s="34"/>
      <c r="L284" s="34"/>
      <c r="M284" s="34"/>
      <c r="N284" s="34">
        <v>0</v>
      </c>
      <c r="O284" s="34">
        <v>0</v>
      </c>
      <c r="P284" s="34">
        <v>38.71</v>
      </c>
      <c r="Q284" s="33">
        <f t="shared" si="22"/>
        <v>9.6775000000000002</v>
      </c>
      <c r="R284" s="242" t="str">
        <f t="shared" si="23"/>
        <v>NO</v>
      </c>
      <c r="S284" s="243" t="str">
        <f t="shared" si="24"/>
        <v>Bajo</v>
      </c>
      <c r="T284" s="85"/>
    </row>
    <row r="285" spans="1:20" s="96" customFormat="1" ht="32.1" customHeight="1">
      <c r="A285" s="437" t="s">
        <v>210</v>
      </c>
      <c r="B285" s="466" t="s">
        <v>1010</v>
      </c>
      <c r="C285" s="521" t="s">
        <v>1011</v>
      </c>
      <c r="D285" s="250">
        <v>348</v>
      </c>
      <c r="E285" s="33"/>
      <c r="F285" s="33"/>
      <c r="G285" s="33"/>
      <c r="H285" s="33"/>
      <c r="I285" s="33"/>
      <c r="J285" s="33"/>
      <c r="K285" s="34"/>
      <c r="L285" s="34"/>
      <c r="M285" s="34"/>
      <c r="N285" s="34"/>
      <c r="O285" s="34"/>
      <c r="P285" s="34"/>
      <c r="Q285" s="33"/>
      <c r="R285" s="242"/>
      <c r="S285" s="243"/>
      <c r="T285" s="85"/>
    </row>
    <row r="286" spans="1:20" s="96" customFormat="1" ht="32.1" customHeight="1">
      <c r="A286" s="437" t="s">
        <v>210</v>
      </c>
      <c r="B286" s="466" t="s">
        <v>778</v>
      </c>
      <c r="C286" s="521" t="s">
        <v>1012</v>
      </c>
      <c r="D286" s="250">
        <v>221</v>
      </c>
      <c r="E286" s="33"/>
      <c r="F286" s="33">
        <v>0</v>
      </c>
      <c r="G286" s="33"/>
      <c r="H286" s="33"/>
      <c r="I286" s="33"/>
      <c r="J286" s="33"/>
      <c r="K286" s="34"/>
      <c r="L286" s="34"/>
      <c r="M286" s="34">
        <v>0</v>
      </c>
      <c r="N286" s="34">
        <v>0</v>
      </c>
      <c r="O286" s="34">
        <v>12</v>
      </c>
      <c r="P286" s="34"/>
      <c r="Q286" s="33">
        <f>AVERAGE(E286:P286)</f>
        <v>3</v>
      </c>
      <c r="R286" s="242" t="str">
        <f t="shared" si="23"/>
        <v>SI</v>
      </c>
      <c r="S286" s="243" t="str">
        <f t="shared" si="24"/>
        <v>Sin Riesgo</v>
      </c>
      <c r="T286" s="85"/>
    </row>
    <row r="287" spans="1:20" s="96" customFormat="1" ht="32.1" customHeight="1">
      <c r="A287" s="437" t="s">
        <v>210</v>
      </c>
      <c r="B287" s="466" t="s">
        <v>1013</v>
      </c>
      <c r="C287" s="521" t="s">
        <v>1014</v>
      </c>
      <c r="D287" s="250">
        <v>36</v>
      </c>
      <c r="E287" s="33">
        <v>0</v>
      </c>
      <c r="F287" s="33"/>
      <c r="G287" s="33">
        <v>0</v>
      </c>
      <c r="H287" s="33">
        <v>7.74</v>
      </c>
      <c r="I287" s="33"/>
      <c r="J287" s="33"/>
      <c r="K287" s="34"/>
      <c r="L287" s="34"/>
      <c r="M287" s="34"/>
      <c r="N287" s="34">
        <v>0</v>
      </c>
      <c r="O287" s="34"/>
      <c r="P287" s="34">
        <v>0</v>
      </c>
      <c r="Q287" s="33">
        <f t="shared" si="22"/>
        <v>1.548</v>
      </c>
      <c r="R287" s="242" t="str">
        <f t="shared" si="23"/>
        <v>SI</v>
      </c>
      <c r="S287" s="243" t="str">
        <f t="shared" si="24"/>
        <v>Sin Riesgo</v>
      </c>
      <c r="T287" s="85"/>
    </row>
    <row r="288" spans="1:20" s="96" customFormat="1" ht="32.1" customHeight="1">
      <c r="A288" s="437" t="s">
        <v>210</v>
      </c>
      <c r="B288" s="466" t="s">
        <v>93</v>
      </c>
      <c r="C288" s="521" t="s">
        <v>1015</v>
      </c>
      <c r="D288" s="250">
        <v>43</v>
      </c>
      <c r="E288" s="33"/>
      <c r="F288" s="33">
        <v>0</v>
      </c>
      <c r="G288" s="33">
        <v>46.45</v>
      </c>
      <c r="H288" s="33"/>
      <c r="I288" s="33"/>
      <c r="J288" s="33"/>
      <c r="K288" s="34">
        <v>27.1</v>
      </c>
      <c r="L288" s="34"/>
      <c r="M288" s="34"/>
      <c r="N288" s="34"/>
      <c r="O288" s="34">
        <v>19.350000000000001</v>
      </c>
      <c r="P288" s="34"/>
      <c r="Q288" s="33">
        <f t="shared" si="22"/>
        <v>23.225000000000001</v>
      </c>
      <c r="R288" s="242" t="str">
        <f t="shared" si="23"/>
        <v>NO</v>
      </c>
      <c r="S288" s="243" t="str">
        <f t="shared" si="24"/>
        <v>Medio</v>
      </c>
      <c r="T288" s="85"/>
    </row>
    <row r="289" spans="1:20" s="96" customFormat="1" ht="32.1" customHeight="1">
      <c r="A289" s="437" t="s">
        <v>210</v>
      </c>
      <c r="B289" s="466" t="s">
        <v>1016</v>
      </c>
      <c r="C289" s="521" t="s">
        <v>1017</v>
      </c>
      <c r="D289" s="250">
        <v>130</v>
      </c>
      <c r="E289" s="33"/>
      <c r="F289" s="33"/>
      <c r="G289" s="33">
        <v>19.350000000000001</v>
      </c>
      <c r="H289" s="33"/>
      <c r="I289" s="33"/>
      <c r="J289" s="33"/>
      <c r="K289" s="34"/>
      <c r="L289" s="34"/>
      <c r="M289" s="34"/>
      <c r="N289" s="34">
        <v>0</v>
      </c>
      <c r="O289" s="34">
        <v>0</v>
      </c>
      <c r="P289" s="34">
        <v>23.22</v>
      </c>
      <c r="Q289" s="33">
        <f t="shared" si="22"/>
        <v>10.6425</v>
      </c>
      <c r="R289" s="242" t="str">
        <f t="shared" si="23"/>
        <v>NO</v>
      </c>
      <c r="S289" s="243" t="str">
        <f t="shared" si="24"/>
        <v>Bajo</v>
      </c>
      <c r="T289" s="85"/>
    </row>
    <row r="290" spans="1:20" s="96" customFormat="1" ht="32.1" customHeight="1">
      <c r="A290" s="437" t="s">
        <v>210</v>
      </c>
      <c r="B290" s="466" t="s">
        <v>1018</v>
      </c>
      <c r="C290" s="521" t="s">
        <v>1019</v>
      </c>
      <c r="D290" s="250">
        <v>435</v>
      </c>
      <c r="E290" s="33">
        <v>0</v>
      </c>
      <c r="F290" s="33">
        <v>0</v>
      </c>
      <c r="G290" s="33">
        <v>0</v>
      </c>
      <c r="H290" s="33"/>
      <c r="I290" s="33"/>
      <c r="J290" s="33"/>
      <c r="K290" s="34"/>
      <c r="L290" s="34">
        <v>0</v>
      </c>
      <c r="M290" s="34"/>
      <c r="N290" s="34">
        <v>0</v>
      </c>
      <c r="O290" s="34"/>
      <c r="P290" s="34"/>
      <c r="Q290" s="33">
        <f>AVERAGE(E290:P290)</f>
        <v>0</v>
      </c>
      <c r="R290" s="242" t="str">
        <f t="shared" si="23"/>
        <v>SI</v>
      </c>
      <c r="S290" s="243" t="str">
        <f t="shared" si="24"/>
        <v>Sin Riesgo</v>
      </c>
      <c r="T290" s="85"/>
    </row>
    <row r="291" spans="1:20" s="96" customFormat="1" ht="32.1" customHeight="1">
      <c r="A291" s="437" t="s">
        <v>210</v>
      </c>
      <c r="B291" s="466" t="s">
        <v>1020</v>
      </c>
      <c r="C291" s="521" t="s">
        <v>1021</v>
      </c>
      <c r="D291" s="250">
        <v>608</v>
      </c>
      <c r="E291" s="33"/>
      <c r="F291" s="33"/>
      <c r="G291" s="33"/>
      <c r="H291" s="33"/>
      <c r="I291" s="33"/>
      <c r="J291" s="33"/>
      <c r="K291" s="34"/>
      <c r="L291" s="34"/>
      <c r="M291" s="34"/>
      <c r="N291" s="34">
        <v>24</v>
      </c>
      <c r="O291" s="34">
        <v>24</v>
      </c>
      <c r="P291" s="34">
        <v>0</v>
      </c>
      <c r="Q291" s="33">
        <f t="shared" si="22"/>
        <v>16</v>
      </c>
      <c r="R291" s="242" t="str">
        <f t="shared" si="23"/>
        <v>NO</v>
      </c>
      <c r="S291" s="243" t="str">
        <f t="shared" si="24"/>
        <v>Medio</v>
      </c>
      <c r="T291" s="85"/>
    </row>
    <row r="292" spans="1:20" s="96" customFormat="1" ht="32.1" customHeight="1">
      <c r="A292" s="437" t="s">
        <v>210</v>
      </c>
      <c r="B292" s="466" t="s">
        <v>558</v>
      </c>
      <c r="C292" s="521" t="s">
        <v>1022</v>
      </c>
      <c r="D292" s="250">
        <v>197</v>
      </c>
      <c r="E292" s="33">
        <v>0</v>
      </c>
      <c r="F292" s="33">
        <v>0</v>
      </c>
      <c r="G292" s="33"/>
      <c r="H292" s="33"/>
      <c r="I292" s="33"/>
      <c r="J292" s="33">
        <v>0</v>
      </c>
      <c r="K292" s="34">
        <v>8.6300000000000008</v>
      </c>
      <c r="L292" s="34">
        <v>0</v>
      </c>
      <c r="M292" s="34"/>
      <c r="N292" s="34"/>
      <c r="O292" s="34"/>
      <c r="P292" s="34"/>
      <c r="Q292" s="33">
        <f t="shared" si="22"/>
        <v>1.7260000000000002</v>
      </c>
      <c r="R292" s="242" t="str">
        <f t="shared" si="23"/>
        <v>SI</v>
      </c>
      <c r="S292" s="243" t="str">
        <f t="shared" si="24"/>
        <v>Sin Riesgo</v>
      </c>
      <c r="T292" s="85"/>
    </row>
    <row r="293" spans="1:20" s="96" customFormat="1" ht="32.1" customHeight="1">
      <c r="A293" s="437" t="s">
        <v>210</v>
      </c>
      <c r="B293" s="466" t="s">
        <v>1023</v>
      </c>
      <c r="C293" s="521" t="s">
        <v>1024</v>
      </c>
      <c r="D293" s="250">
        <v>551</v>
      </c>
      <c r="E293" s="33">
        <v>6.98</v>
      </c>
      <c r="F293" s="33">
        <v>0</v>
      </c>
      <c r="G293" s="33"/>
      <c r="H293" s="33">
        <v>6.98</v>
      </c>
      <c r="I293" s="33"/>
      <c r="J293" s="33">
        <v>6.98</v>
      </c>
      <c r="K293" s="34">
        <v>8.4499999999999993</v>
      </c>
      <c r="L293" s="34">
        <v>0</v>
      </c>
      <c r="M293" s="34"/>
      <c r="N293" s="34">
        <v>0</v>
      </c>
      <c r="O293" s="34">
        <v>0</v>
      </c>
      <c r="P293" s="34">
        <v>24</v>
      </c>
      <c r="Q293" s="33">
        <f t="shared" si="22"/>
        <v>5.9322222222222223</v>
      </c>
      <c r="R293" s="242" t="str">
        <f t="shared" si="23"/>
        <v>NO</v>
      </c>
      <c r="S293" s="243" t="str">
        <f t="shared" si="24"/>
        <v>Bajo</v>
      </c>
      <c r="T293" s="85"/>
    </row>
    <row r="294" spans="1:20" s="96" customFormat="1" ht="32.1" customHeight="1">
      <c r="A294" s="437" t="s">
        <v>210</v>
      </c>
      <c r="B294" s="466" t="s">
        <v>1025</v>
      </c>
      <c r="C294" s="521" t="s">
        <v>1026</v>
      </c>
      <c r="D294" s="250">
        <v>40</v>
      </c>
      <c r="E294" s="33"/>
      <c r="F294" s="33"/>
      <c r="G294" s="33"/>
      <c r="H294" s="33">
        <v>19.350000000000001</v>
      </c>
      <c r="I294" s="33">
        <v>19.350000000000001</v>
      </c>
      <c r="J294" s="33"/>
      <c r="K294" s="34">
        <v>0</v>
      </c>
      <c r="L294" s="34"/>
      <c r="M294" s="34"/>
      <c r="N294" s="34">
        <v>0</v>
      </c>
      <c r="O294" s="34"/>
      <c r="P294" s="34"/>
      <c r="Q294" s="33">
        <f t="shared" si="22"/>
        <v>9.6750000000000007</v>
      </c>
      <c r="R294" s="242" t="str">
        <f t="shared" si="23"/>
        <v>NO</v>
      </c>
      <c r="S294" s="243" t="str">
        <f t="shared" si="24"/>
        <v>Bajo</v>
      </c>
      <c r="T294" s="85"/>
    </row>
    <row r="295" spans="1:20" s="96" customFormat="1" ht="32.1" customHeight="1">
      <c r="A295" s="437" t="s">
        <v>210</v>
      </c>
      <c r="B295" s="466" t="s">
        <v>20</v>
      </c>
      <c r="C295" s="521" t="s">
        <v>1027</v>
      </c>
      <c r="D295" s="250">
        <v>440</v>
      </c>
      <c r="E295" s="33">
        <v>0</v>
      </c>
      <c r="F295" s="33">
        <v>0</v>
      </c>
      <c r="G295" s="33">
        <v>0</v>
      </c>
      <c r="H295" s="33">
        <v>0</v>
      </c>
      <c r="I295" s="33">
        <v>0</v>
      </c>
      <c r="J295" s="33">
        <v>0</v>
      </c>
      <c r="K295" s="34">
        <v>0</v>
      </c>
      <c r="L295" s="34">
        <v>0</v>
      </c>
      <c r="M295" s="34">
        <v>24</v>
      </c>
      <c r="N295" s="34">
        <v>9.6999999999999993</v>
      </c>
      <c r="O295" s="34">
        <v>0</v>
      </c>
      <c r="P295" s="34">
        <v>0</v>
      </c>
      <c r="Q295" s="33">
        <f t="shared" si="22"/>
        <v>2.8083333333333336</v>
      </c>
      <c r="R295" s="242" t="str">
        <f t="shared" si="23"/>
        <v>SI</v>
      </c>
      <c r="S295" s="243" t="str">
        <f t="shared" si="24"/>
        <v>Sin Riesgo</v>
      </c>
      <c r="T295" s="85"/>
    </row>
    <row r="296" spans="1:20" s="96" customFormat="1" ht="32.1" customHeight="1">
      <c r="A296" s="437" t="s">
        <v>210</v>
      </c>
      <c r="B296" s="466" t="s">
        <v>1028</v>
      </c>
      <c r="C296" s="521" t="s">
        <v>1029</v>
      </c>
      <c r="D296" s="250">
        <v>730</v>
      </c>
      <c r="E296" s="33"/>
      <c r="F296" s="33">
        <v>0</v>
      </c>
      <c r="G296" s="33">
        <v>0</v>
      </c>
      <c r="H296" s="33"/>
      <c r="I296" s="33">
        <v>0</v>
      </c>
      <c r="J296" s="33">
        <v>0</v>
      </c>
      <c r="K296" s="34"/>
      <c r="L296" s="34">
        <v>0</v>
      </c>
      <c r="M296" s="34">
        <v>0</v>
      </c>
      <c r="N296" s="34">
        <v>0</v>
      </c>
      <c r="O296" s="34"/>
      <c r="P296" s="34"/>
      <c r="Q296" s="33">
        <f t="shared" si="22"/>
        <v>0</v>
      </c>
      <c r="R296" s="242" t="str">
        <f t="shared" si="23"/>
        <v>SI</v>
      </c>
      <c r="S296" s="243" t="str">
        <f t="shared" si="24"/>
        <v>Sin Riesgo</v>
      </c>
      <c r="T296" s="85"/>
    </row>
    <row r="297" spans="1:20" s="96" customFormat="1" ht="32.1" customHeight="1">
      <c r="A297" s="437" t="s">
        <v>210</v>
      </c>
      <c r="B297" s="466" t="s">
        <v>593</v>
      </c>
      <c r="C297" s="521" t="s">
        <v>1030</v>
      </c>
      <c r="D297" s="250">
        <v>93</v>
      </c>
      <c r="E297" s="33">
        <v>0</v>
      </c>
      <c r="F297" s="33"/>
      <c r="G297" s="33"/>
      <c r="H297" s="33">
        <v>0</v>
      </c>
      <c r="I297" s="33"/>
      <c r="J297" s="33"/>
      <c r="K297" s="34"/>
      <c r="L297" s="34"/>
      <c r="M297" s="34"/>
      <c r="N297" s="34"/>
      <c r="O297" s="34"/>
      <c r="P297" s="34">
        <v>0</v>
      </c>
      <c r="Q297" s="33">
        <f t="shared" si="22"/>
        <v>0</v>
      </c>
      <c r="R297" s="242" t="str">
        <f t="shared" si="23"/>
        <v>SI</v>
      </c>
      <c r="S297" s="243" t="str">
        <f t="shared" si="24"/>
        <v>Sin Riesgo</v>
      </c>
      <c r="T297" s="85"/>
    </row>
    <row r="298" spans="1:20" s="96" customFormat="1" ht="32.1" customHeight="1">
      <c r="A298" s="437" t="s">
        <v>210</v>
      </c>
      <c r="B298" s="466" t="s">
        <v>1031</v>
      </c>
      <c r="C298" s="521" t="s">
        <v>1032</v>
      </c>
      <c r="D298" s="250">
        <v>174</v>
      </c>
      <c r="E298" s="33"/>
      <c r="F298" s="33"/>
      <c r="G298" s="33">
        <v>0</v>
      </c>
      <c r="H298" s="33"/>
      <c r="I298" s="33"/>
      <c r="J298" s="33"/>
      <c r="K298" s="34"/>
      <c r="L298" s="34"/>
      <c r="M298" s="34"/>
      <c r="N298" s="34"/>
      <c r="O298" s="34">
        <v>0</v>
      </c>
      <c r="P298" s="34">
        <v>0</v>
      </c>
      <c r="Q298" s="33">
        <f t="shared" si="22"/>
        <v>0</v>
      </c>
      <c r="R298" s="242" t="str">
        <f t="shared" si="23"/>
        <v>SI</v>
      </c>
      <c r="S298" s="243" t="str">
        <f t="shared" si="24"/>
        <v>Sin Riesgo</v>
      </c>
      <c r="T298" s="85"/>
    </row>
    <row r="299" spans="1:20" s="96" customFormat="1" ht="32.1" customHeight="1">
      <c r="A299" s="437" t="s">
        <v>210</v>
      </c>
      <c r="B299" s="466" t="s">
        <v>997</v>
      </c>
      <c r="C299" s="521" t="s">
        <v>1033</v>
      </c>
      <c r="D299" s="250">
        <v>107</v>
      </c>
      <c r="E299" s="33"/>
      <c r="F299" s="33">
        <v>0</v>
      </c>
      <c r="G299" s="33">
        <v>0</v>
      </c>
      <c r="H299" s="33"/>
      <c r="I299" s="33">
        <v>0</v>
      </c>
      <c r="J299" s="33">
        <v>0</v>
      </c>
      <c r="K299" s="34"/>
      <c r="L299" s="34">
        <v>0</v>
      </c>
      <c r="M299" s="34">
        <v>0</v>
      </c>
      <c r="N299" s="34">
        <v>24</v>
      </c>
      <c r="O299" s="34"/>
      <c r="P299" s="34"/>
      <c r="Q299" s="33">
        <f t="shared" si="22"/>
        <v>3.4285714285714284</v>
      </c>
      <c r="R299" s="242" t="str">
        <f t="shared" si="23"/>
        <v>SI</v>
      </c>
      <c r="S299" s="243" t="str">
        <f t="shared" si="24"/>
        <v>Sin Riesgo</v>
      </c>
      <c r="T299" s="85"/>
    </row>
    <row r="300" spans="1:20" s="96" customFormat="1" ht="32.1" customHeight="1">
      <c r="A300" s="437" t="s">
        <v>210</v>
      </c>
      <c r="B300" s="466" t="s">
        <v>1020</v>
      </c>
      <c r="C300" s="521" t="s">
        <v>1034</v>
      </c>
      <c r="D300" s="250">
        <v>588</v>
      </c>
      <c r="E300" s="33">
        <v>0</v>
      </c>
      <c r="F300" s="33"/>
      <c r="G300" s="33"/>
      <c r="H300" s="33">
        <v>0</v>
      </c>
      <c r="I300" s="33"/>
      <c r="J300" s="33"/>
      <c r="K300" s="34">
        <v>0</v>
      </c>
      <c r="L300" s="34"/>
      <c r="M300" s="34"/>
      <c r="N300" s="34">
        <v>12</v>
      </c>
      <c r="O300" s="34"/>
      <c r="P300" s="34"/>
      <c r="Q300" s="33">
        <f t="shared" si="22"/>
        <v>3</v>
      </c>
      <c r="R300" s="242" t="str">
        <f t="shared" si="23"/>
        <v>SI</v>
      </c>
      <c r="S300" s="243" t="str">
        <f t="shared" si="24"/>
        <v>Sin Riesgo</v>
      </c>
      <c r="T300" s="85"/>
    </row>
    <row r="301" spans="1:20" s="96" customFormat="1" ht="32.1" customHeight="1">
      <c r="A301" s="437" t="s">
        <v>210</v>
      </c>
      <c r="B301" s="466" t="s">
        <v>1035</v>
      </c>
      <c r="C301" s="521" t="s">
        <v>1036</v>
      </c>
      <c r="D301" s="250">
        <v>92</v>
      </c>
      <c r="E301" s="33"/>
      <c r="F301" s="33"/>
      <c r="G301" s="33"/>
      <c r="H301" s="33"/>
      <c r="I301" s="33"/>
      <c r="J301" s="33"/>
      <c r="K301" s="34">
        <v>0</v>
      </c>
      <c r="L301" s="34"/>
      <c r="M301" s="34"/>
      <c r="N301" s="34"/>
      <c r="O301" s="34"/>
      <c r="P301" s="34"/>
      <c r="Q301" s="33">
        <f t="shared" si="22"/>
        <v>0</v>
      </c>
      <c r="R301" s="242" t="str">
        <f t="shared" si="23"/>
        <v>SI</v>
      </c>
      <c r="S301" s="243" t="str">
        <f t="shared" si="24"/>
        <v>Sin Riesgo</v>
      </c>
      <c r="T301" s="85"/>
    </row>
    <row r="302" spans="1:20" s="96" customFormat="1" ht="32.1" customHeight="1">
      <c r="A302" s="437" t="s">
        <v>210</v>
      </c>
      <c r="B302" s="466" t="s">
        <v>1037</v>
      </c>
      <c r="C302" s="521" t="s">
        <v>1038</v>
      </c>
      <c r="D302" s="250">
        <v>80</v>
      </c>
      <c r="E302" s="33"/>
      <c r="F302" s="33"/>
      <c r="G302" s="33"/>
      <c r="H302" s="33">
        <v>7.74</v>
      </c>
      <c r="I302" s="33">
        <v>0</v>
      </c>
      <c r="J302" s="33">
        <v>2.4</v>
      </c>
      <c r="K302" s="34">
        <v>0</v>
      </c>
      <c r="L302" s="34">
        <v>0</v>
      </c>
      <c r="M302" s="34">
        <v>0</v>
      </c>
      <c r="N302" s="34">
        <v>1.2</v>
      </c>
      <c r="O302" s="34">
        <v>0</v>
      </c>
      <c r="P302" s="34">
        <v>0</v>
      </c>
      <c r="Q302" s="33">
        <f t="shared" si="22"/>
        <v>1.26</v>
      </c>
      <c r="R302" s="242" t="str">
        <f t="shared" si="23"/>
        <v>SI</v>
      </c>
      <c r="S302" s="243" t="str">
        <f t="shared" si="24"/>
        <v>Sin Riesgo</v>
      </c>
      <c r="T302" s="85"/>
    </row>
    <row r="303" spans="1:20" s="96" customFormat="1" ht="32.1" customHeight="1">
      <c r="A303" s="437" t="s">
        <v>210</v>
      </c>
      <c r="B303" s="466" t="s">
        <v>1007</v>
      </c>
      <c r="C303" s="521" t="s">
        <v>1039</v>
      </c>
      <c r="D303" s="250">
        <v>174</v>
      </c>
      <c r="E303" s="33"/>
      <c r="F303" s="33">
        <v>0</v>
      </c>
      <c r="G303" s="33">
        <v>27.1</v>
      </c>
      <c r="H303" s="33">
        <v>0</v>
      </c>
      <c r="I303" s="33"/>
      <c r="J303" s="33"/>
      <c r="K303" s="34"/>
      <c r="L303" s="34"/>
      <c r="M303" s="34">
        <v>0</v>
      </c>
      <c r="N303" s="34">
        <v>0</v>
      </c>
      <c r="O303" s="34"/>
      <c r="P303" s="34"/>
      <c r="Q303" s="33">
        <f t="shared" si="22"/>
        <v>5.42</v>
      </c>
      <c r="R303" s="242" t="str">
        <f t="shared" si="23"/>
        <v>NO</v>
      </c>
      <c r="S303" s="243" t="str">
        <f t="shared" si="24"/>
        <v>Bajo</v>
      </c>
      <c r="T303" s="85"/>
    </row>
    <row r="304" spans="1:20" s="96" customFormat="1" ht="32.1" customHeight="1">
      <c r="A304" s="437" t="s">
        <v>210</v>
      </c>
      <c r="B304" s="466" t="s">
        <v>1001</v>
      </c>
      <c r="C304" s="521" t="s">
        <v>1040</v>
      </c>
      <c r="D304" s="250">
        <v>609</v>
      </c>
      <c r="E304" s="33">
        <v>0</v>
      </c>
      <c r="F304" s="33">
        <v>0</v>
      </c>
      <c r="G304" s="33">
        <v>0</v>
      </c>
      <c r="H304" s="33">
        <v>0</v>
      </c>
      <c r="I304" s="33"/>
      <c r="J304" s="33"/>
      <c r="K304" s="34"/>
      <c r="L304" s="34"/>
      <c r="M304" s="34"/>
      <c r="N304" s="34">
        <v>12</v>
      </c>
      <c r="O304" s="34"/>
      <c r="P304" s="34">
        <v>0</v>
      </c>
      <c r="Q304" s="33">
        <f t="shared" si="22"/>
        <v>2</v>
      </c>
      <c r="R304" s="242" t="str">
        <f t="shared" si="23"/>
        <v>SI</v>
      </c>
      <c r="S304" s="243" t="str">
        <f t="shared" si="24"/>
        <v>Sin Riesgo</v>
      </c>
      <c r="T304" s="85"/>
    </row>
    <row r="305" spans="1:20" s="96" customFormat="1" ht="32.1" customHeight="1">
      <c r="A305" s="437" t="s">
        <v>210</v>
      </c>
      <c r="B305" s="466" t="s">
        <v>1041</v>
      </c>
      <c r="C305" s="521" t="s">
        <v>1042</v>
      </c>
      <c r="D305" s="250">
        <v>390</v>
      </c>
      <c r="E305" s="33">
        <v>0</v>
      </c>
      <c r="F305" s="33">
        <v>0</v>
      </c>
      <c r="G305" s="33"/>
      <c r="H305" s="33">
        <v>0</v>
      </c>
      <c r="I305" s="33">
        <v>0</v>
      </c>
      <c r="J305" s="33">
        <v>0</v>
      </c>
      <c r="K305" s="34"/>
      <c r="L305" s="34"/>
      <c r="M305" s="34">
        <v>0</v>
      </c>
      <c r="N305" s="34">
        <v>0</v>
      </c>
      <c r="O305" s="34">
        <v>24</v>
      </c>
      <c r="P305" s="34">
        <v>0</v>
      </c>
      <c r="Q305" s="33">
        <f t="shared" si="22"/>
        <v>2.6666666666666665</v>
      </c>
      <c r="R305" s="242" t="str">
        <f t="shared" si="23"/>
        <v>SI</v>
      </c>
      <c r="S305" s="243" t="str">
        <f t="shared" si="24"/>
        <v>Sin Riesgo</v>
      </c>
      <c r="T305" s="85"/>
    </row>
    <row r="306" spans="1:20" s="96" customFormat="1" ht="32.1" customHeight="1">
      <c r="A306" s="437" t="s">
        <v>210</v>
      </c>
      <c r="B306" s="466" t="s">
        <v>1043</v>
      </c>
      <c r="C306" s="521" t="s">
        <v>1044</v>
      </c>
      <c r="D306" s="250">
        <v>153</v>
      </c>
      <c r="E306" s="33"/>
      <c r="F306" s="33">
        <v>0</v>
      </c>
      <c r="G306" s="33"/>
      <c r="H306" s="33">
        <v>0</v>
      </c>
      <c r="I306" s="33"/>
      <c r="J306" s="33"/>
      <c r="K306" s="34">
        <v>0</v>
      </c>
      <c r="L306" s="34"/>
      <c r="M306" s="34"/>
      <c r="N306" s="34">
        <v>0</v>
      </c>
      <c r="O306" s="34">
        <v>0</v>
      </c>
      <c r="P306" s="34"/>
      <c r="Q306" s="33">
        <f t="shared" si="22"/>
        <v>0</v>
      </c>
      <c r="R306" s="242" t="str">
        <f t="shared" si="23"/>
        <v>SI</v>
      </c>
      <c r="S306" s="243" t="str">
        <f t="shared" si="24"/>
        <v>Sin Riesgo</v>
      </c>
      <c r="T306" s="85"/>
    </row>
    <row r="307" spans="1:20" s="96" customFormat="1" ht="32.1" customHeight="1">
      <c r="A307" s="437" t="s">
        <v>210</v>
      </c>
      <c r="B307" s="466" t="s">
        <v>1045</v>
      </c>
      <c r="C307" s="521" t="s">
        <v>1046</v>
      </c>
      <c r="D307" s="250">
        <v>740</v>
      </c>
      <c r="E307" s="33">
        <v>0</v>
      </c>
      <c r="F307" s="33">
        <v>0</v>
      </c>
      <c r="G307" s="33"/>
      <c r="H307" s="33"/>
      <c r="I307" s="33"/>
      <c r="J307" s="33"/>
      <c r="K307" s="34">
        <v>0</v>
      </c>
      <c r="L307" s="34"/>
      <c r="M307" s="34"/>
      <c r="N307" s="34">
        <v>1.2</v>
      </c>
      <c r="O307" s="34"/>
      <c r="P307" s="34"/>
      <c r="Q307" s="33">
        <f t="shared" si="22"/>
        <v>0.3</v>
      </c>
      <c r="R307" s="242" t="str">
        <f t="shared" si="23"/>
        <v>SI</v>
      </c>
      <c r="S307" s="243" t="str">
        <f t="shared" si="24"/>
        <v>Sin Riesgo</v>
      </c>
      <c r="T307" s="85"/>
    </row>
    <row r="308" spans="1:20" s="96" customFormat="1" ht="32.1" customHeight="1">
      <c r="A308" s="437" t="s">
        <v>210</v>
      </c>
      <c r="B308" s="466" t="s">
        <v>1047</v>
      </c>
      <c r="C308" s="521" t="s">
        <v>1048</v>
      </c>
      <c r="D308" s="250">
        <v>99</v>
      </c>
      <c r="E308" s="33"/>
      <c r="F308" s="33">
        <v>0</v>
      </c>
      <c r="G308" s="33"/>
      <c r="H308" s="33"/>
      <c r="I308" s="33"/>
      <c r="J308" s="33"/>
      <c r="K308" s="34"/>
      <c r="L308" s="34"/>
      <c r="M308" s="34"/>
      <c r="N308" s="34"/>
      <c r="O308" s="34"/>
      <c r="P308" s="34"/>
      <c r="Q308" s="33">
        <f t="shared" si="22"/>
        <v>0</v>
      </c>
      <c r="R308" s="242" t="str">
        <f t="shared" si="23"/>
        <v>SI</v>
      </c>
      <c r="S308" s="243" t="str">
        <f t="shared" si="24"/>
        <v>Sin Riesgo</v>
      </c>
      <c r="T308" s="85"/>
    </row>
    <row r="309" spans="1:20" s="96" customFormat="1" ht="32.1" customHeight="1">
      <c r="A309" s="437" t="s">
        <v>210</v>
      </c>
      <c r="B309" s="466" t="s">
        <v>1049</v>
      </c>
      <c r="C309" s="521" t="s">
        <v>1050</v>
      </c>
      <c r="D309" s="250">
        <v>46</v>
      </c>
      <c r="E309" s="33"/>
      <c r="F309" s="33"/>
      <c r="G309" s="33"/>
      <c r="H309" s="33"/>
      <c r="I309" s="33"/>
      <c r="J309" s="33"/>
      <c r="K309" s="34"/>
      <c r="L309" s="34"/>
      <c r="M309" s="34"/>
      <c r="N309" s="34"/>
      <c r="O309" s="34">
        <v>27.1</v>
      </c>
      <c r="P309" s="34"/>
      <c r="Q309" s="33">
        <f t="shared" si="22"/>
        <v>27.1</v>
      </c>
      <c r="R309" s="242" t="str">
        <f t="shared" si="23"/>
        <v>NO</v>
      </c>
      <c r="S309" s="243" t="str">
        <f t="shared" si="24"/>
        <v>Medio</v>
      </c>
      <c r="T309" s="85"/>
    </row>
    <row r="310" spans="1:20" s="96" customFormat="1" ht="32.1" customHeight="1">
      <c r="A310" s="437" t="s">
        <v>210</v>
      </c>
      <c r="B310" s="466" t="s">
        <v>1051</v>
      </c>
      <c r="C310" s="521" t="s">
        <v>1052</v>
      </c>
      <c r="D310" s="250">
        <v>103</v>
      </c>
      <c r="E310" s="33"/>
      <c r="F310" s="33"/>
      <c r="G310" s="33"/>
      <c r="H310" s="33"/>
      <c r="I310" s="33">
        <v>0</v>
      </c>
      <c r="J310" s="33"/>
      <c r="K310" s="34"/>
      <c r="L310" s="34"/>
      <c r="M310" s="34"/>
      <c r="N310" s="34"/>
      <c r="O310" s="34"/>
      <c r="P310" s="34">
        <v>0</v>
      </c>
      <c r="Q310" s="33">
        <f t="shared" si="22"/>
        <v>0</v>
      </c>
      <c r="R310" s="242" t="str">
        <f t="shared" si="23"/>
        <v>SI</v>
      </c>
      <c r="S310" s="243" t="str">
        <f t="shared" si="24"/>
        <v>Sin Riesgo</v>
      </c>
      <c r="T310" s="85"/>
    </row>
    <row r="311" spans="1:20" s="96" customFormat="1" ht="32.1" customHeight="1">
      <c r="A311" s="437" t="s">
        <v>210</v>
      </c>
      <c r="B311" s="466" t="s">
        <v>1053</v>
      </c>
      <c r="C311" s="521" t="s">
        <v>1054</v>
      </c>
      <c r="D311" s="250">
        <v>65</v>
      </c>
      <c r="E311" s="33"/>
      <c r="F311" s="33"/>
      <c r="G311" s="33"/>
      <c r="H311" s="33"/>
      <c r="I311" s="33"/>
      <c r="J311" s="33"/>
      <c r="K311" s="34"/>
      <c r="L311" s="34"/>
      <c r="M311" s="34"/>
      <c r="N311" s="34"/>
      <c r="O311" s="34"/>
      <c r="P311" s="34">
        <v>19.350000000000001</v>
      </c>
      <c r="Q311" s="33">
        <f t="shared" si="22"/>
        <v>19.350000000000001</v>
      </c>
      <c r="R311" s="242" t="str">
        <f t="shared" si="23"/>
        <v>NO</v>
      </c>
      <c r="S311" s="243" t="str">
        <f t="shared" si="24"/>
        <v>Medio</v>
      </c>
      <c r="T311" s="85"/>
    </row>
    <row r="312" spans="1:20" s="96" customFormat="1" ht="32.1" customHeight="1">
      <c r="A312" s="437" t="s">
        <v>210</v>
      </c>
      <c r="B312" s="466" t="s">
        <v>1055</v>
      </c>
      <c r="C312" s="521" t="s">
        <v>1056</v>
      </c>
      <c r="D312" s="250">
        <v>74</v>
      </c>
      <c r="E312" s="33"/>
      <c r="F312" s="33"/>
      <c r="G312" s="33"/>
      <c r="H312" s="33"/>
      <c r="I312" s="33"/>
      <c r="J312" s="33"/>
      <c r="K312" s="34"/>
      <c r="L312" s="34"/>
      <c r="M312" s="34"/>
      <c r="N312" s="34"/>
      <c r="O312" s="34">
        <v>19.350000000000001</v>
      </c>
      <c r="P312" s="34"/>
      <c r="Q312" s="33">
        <f t="shared" si="22"/>
        <v>19.350000000000001</v>
      </c>
      <c r="R312" s="242" t="str">
        <f t="shared" ref="R312:R364" si="25">IF(Q312&lt;5,"SI","NO")</f>
        <v>NO</v>
      </c>
      <c r="S312" s="243" t="str">
        <f t="shared" si="24"/>
        <v>Medio</v>
      </c>
      <c r="T312" s="85"/>
    </row>
    <row r="313" spans="1:20" s="96" customFormat="1" ht="32.1" customHeight="1">
      <c r="A313" s="437" t="s">
        <v>210</v>
      </c>
      <c r="B313" s="466" t="s">
        <v>93</v>
      </c>
      <c r="C313" s="521" t="s">
        <v>1057</v>
      </c>
      <c r="D313" s="250">
        <v>240</v>
      </c>
      <c r="E313" s="33">
        <v>19.350000000000001</v>
      </c>
      <c r="F313" s="33">
        <v>0</v>
      </c>
      <c r="G313" s="33"/>
      <c r="H313" s="33">
        <v>27.1</v>
      </c>
      <c r="I313" s="33"/>
      <c r="J313" s="33"/>
      <c r="K313" s="34">
        <v>0</v>
      </c>
      <c r="L313" s="34"/>
      <c r="M313" s="34">
        <v>24</v>
      </c>
      <c r="N313" s="34">
        <v>0</v>
      </c>
      <c r="O313" s="34"/>
      <c r="P313" s="34">
        <v>2.4</v>
      </c>
      <c r="Q313" s="33">
        <f t="shared" si="22"/>
        <v>10.407142857142858</v>
      </c>
      <c r="R313" s="242" t="str">
        <f t="shared" si="25"/>
        <v>NO</v>
      </c>
      <c r="S313" s="243" t="str">
        <f t="shared" si="24"/>
        <v>Bajo</v>
      </c>
      <c r="T313" s="85"/>
    </row>
    <row r="314" spans="1:20" s="96" customFormat="1" ht="32.1" customHeight="1">
      <c r="A314" s="437" t="s">
        <v>210</v>
      </c>
      <c r="B314" s="466" t="s">
        <v>1059</v>
      </c>
      <c r="C314" s="521" t="s">
        <v>1060</v>
      </c>
      <c r="D314" s="250">
        <v>65</v>
      </c>
      <c r="E314" s="33"/>
      <c r="F314" s="33"/>
      <c r="G314" s="33"/>
      <c r="H314" s="33"/>
      <c r="I314" s="33"/>
      <c r="J314" s="33"/>
      <c r="K314" s="34"/>
      <c r="L314" s="34"/>
      <c r="M314" s="34"/>
      <c r="N314" s="34"/>
      <c r="O314" s="34">
        <v>0</v>
      </c>
      <c r="P314" s="34">
        <v>0</v>
      </c>
      <c r="Q314" s="33">
        <f t="shared" si="22"/>
        <v>0</v>
      </c>
      <c r="R314" s="242" t="str">
        <f t="shared" si="25"/>
        <v>SI</v>
      </c>
      <c r="S314" s="243" t="str">
        <f t="shared" si="24"/>
        <v>Sin Riesgo</v>
      </c>
      <c r="T314" s="85"/>
    </row>
    <row r="315" spans="1:20" s="96" customFormat="1" ht="32.1" customHeight="1">
      <c r="A315" s="437" t="s">
        <v>210</v>
      </c>
      <c r="B315" s="466" t="s">
        <v>1062</v>
      </c>
      <c r="C315" s="521" t="s">
        <v>1063</v>
      </c>
      <c r="D315" s="250">
        <v>134</v>
      </c>
      <c r="E315" s="33"/>
      <c r="F315" s="33"/>
      <c r="G315" s="33"/>
      <c r="H315" s="33">
        <v>0</v>
      </c>
      <c r="I315" s="33"/>
      <c r="J315" s="33"/>
      <c r="K315" s="34"/>
      <c r="L315" s="34">
        <v>19.350000000000001</v>
      </c>
      <c r="M315" s="34"/>
      <c r="N315" s="34">
        <v>0</v>
      </c>
      <c r="O315" s="34"/>
      <c r="P315" s="34">
        <v>0</v>
      </c>
      <c r="Q315" s="33">
        <f t="shared" si="22"/>
        <v>4.8375000000000004</v>
      </c>
      <c r="R315" s="242" t="str">
        <f t="shared" si="25"/>
        <v>SI</v>
      </c>
      <c r="S315" s="243" t="str">
        <f t="shared" si="24"/>
        <v>Sin Riesgo</v>
      </c>
      <c r="T315" s="85"/>
    </row>
    <row r="316" spans="1:20" s="96" customFormat="1" ht="32.1" customHeight="1">
      <c r="A316" s="437" t="s">
        <v>210</v>
      </c>
      <c r="B316" s="466" t="s">
        <v>1064</v>
      </c>
      <c r="C316" s="521" t="s">
        <v>1065</v>
      </c>
      <c r="D316" s="250">
        <v>160</v>
      </c>
      <c r="E316" s="33"/>
      <c r="F316" s="33">
        <v>0</v>
      </c>
      <c r="G316" s="33"/>
      <c r="H316" s="33">
        <v>19.350000000000001</v>
      </c>
      <c r="I316" s="33">
        <v>0</v>
      </c>
      <c r="J316" s="33">
        <v>0</v>
      </c>
      <c r="K316" s="34">
        <v>0</v>
      </c>
      <c r="L316" s="34">
        <v>0</v>
      </c>
      <c r="M316" s="34">
        <v>0</v>
      </c>
      <c r="N316" s="34">
        <v>0</v>
      </c>
      <c r="O316" s="34">
        <v>0</v>
      </c>
      <c r="P316" s="34">
        <v>0</v>
      </c>
      <c r="Q316" s="33">
        <f t="shared" si="22"/>
        <v>1.9350000000000001</v>
      </c>
      <c r="R316" s="242" t="str">
        <f t="shared" si="25"/>
        <v>SI</v>
      </c>
      <c r="S316" s="243" t="str">
        <f t="shared" si="24"/>
        <v>Sin Riesgo</v>
      </c>
      <c r="T316" s="85"/>
    </row>
    <row r="317" spans="1:20" s="96" customFormat="1" ht="32.1" customHeight="1">
      <c r="A317" s="437" t="s">
        <v>210</v>
      </c>
      <c r="B317" s="466" t="s">
        <v>1047</v>
      </c>
      <c r="C317" s="521" t="s">
        <v>1066</v>
      </c>
      <c r="D317" s="250">
        <v>119</v>
      </c>
      <c r="E317" s="33"/>
      <c r="F317" s="33"/>
      <c r="G317" s="33"/>
      <c r="H317" s="33"/>
      <c r="I317" s="33"/>
      <c r="J317" s="33">
        <v>0</v>
      </c>
      <c r="K317" s="34"/>
      <c r="L317" s="34"/>
      <c r="M317" s="34">
        <v>19.350000000000001</v>
      </c>
      <c r="N317" s="34">
        <v>19.350000000000001</v>
      </c>
      <c r="O317" s="34"/>
      <c r="P317" s="34">
        <v>0</v>
      </c>
      <c r="Q317" s="33">
        <f t="shared" si="22"/>
        <v>9.6750000000000007</v>
      </c>
      <c r="R317" s="242" t="str">
        <f t="shared" si="25"/>
        <v>NO</v>
      </c>
      <c r="S317" s="243" t="str">
        <f t="shared" si="24"/>
        <v>Bajo</v>
      </c>
      <c r="T317" s="85"/>
    </row>
    <row r="318" spans="1:20" s="96" customFormat="1" ht="32.1" customHeight="1">
      <c r="A318" s="437" t="s">
        <v>210</v>
      </c>
      <c r="B318" s="466" t="s">
        <v>1047</v>
      </c>
      <c r="C318" s="521" t="s">
        <v>1067</v>
      </c>
      <c r="D318" s="250">
        <v>142</v>
      </c>
      <c r="E318" s="33"/>
      <c r="F318" s="33"/>
      <c r="G318" s="33"/>
      <c r="H318" s="33"/>
      <c r="I318" s="33"/>
      <c r="J318" s="33"/>
      <c r="K318" s="34"/>
      <c r="L318" s="34"/>
      <c r="M318" s="34"/>
      <c r="N318" s="34">
        <v>0</v>
      </c>
      <c r="O318" s="34">
        <v>0</v>
      </c>
      <c r="P318" s="34">
        <v>0</v>
      </c>
      <c r="Q318" s="33">
        <f t="shared" si="22"/>
        <v>0</v>
      </c>
      <c r="R318" s="242" t="str">
        <f t="shared" si="25"/>
        <v>SI</v>
      </c>
      <c r="S318" s="243" t="str">
        <f t="shared" ref="S318:S375" si="26">IF(Q318&lt;5,"Sin Riesgo",IF(Q318 &lt;=14,"Bajo",IF(Q318&lt;=35,"Medio",IF(Q318&lt;=80,"Alto","Inviable Sanitariamente"))))</f>
        <v>Sin Riesgo</v>
      </c>
      <c r="T318" s="85"/>
    </row>
    <row r="319" spans="1:20" s="96" customFormat="1" ht="32.1" customHeight="1">
      <c r="A319" s="437" t="s">
        <v>210</v>
      </c>
      <c r="B319" s="466" t="s">
        <v>1068</v>
      </c>
      <c r="C319" s="521" t="s">
        <v>1069</v>
      </c>
      <c r="D319" s="250">
        <v>81</v>
      </c>
      <c r="E319" s="33"/>
      <c r="F319" s="33"/>
      <c r="G319" s="33"/>
      <c r="H319" s="33"/>
      <c r="I319" s="33"/>
      <c r="J319" s="33"/>
      <c r="K319" s="34"/>
      <c r="L319" s="34"/>
      <c r="M319" s="34"/>
      <c r="N319" s="34"/>
      <c r="O319" s="34">
        <v>0</v>
      </c>
      <c r="P319" s="34">
        <v>0</v>
      </c>
      <c r="Q319" s="33">
        <f t="shared" si="22"/>
        <v>0</v>
      </c>
      <c r="R319" s="242" t="str">
        <f t="shared" si="25"/>
        <v>SI</v>
      </c>
      <c r="S319" s="243" t="str">
        <f t="shared" si="26"/>
        <v>Sin Riesgo</v>
      </c>
      <c r="T319" s="85"/>
    </row>
    <row r="320" spans="1:20" s="96" customFormat="1" ht="32.1" customHeight="1">
      <c r="A320" s="437" t="s">
        <v>210</v>
      </c>
      <c r="B320" s="466" t="s">
        <v>1070</v>
      </c>
      <c r="C320" s="521" t="s">
        <v>1071</v>
      </c>
      <c r="D320" s="250">
        <v>132</v>
      </c>
      <c r="E320" s="33">
        <v>9.68</v>
      </c>
      <c r="F320" s="33"/>
      <c r="G320" s="33">
        <v>0</v>
      </c>
      <c r="H320" s="33"/>
      <c r="I320" s="33">
        <v>0</v>
      </c>
      <c r="J320" s="33"/>
      <c r="K320" s="34"/>
      <c r="L320" s="34">
        <v>0</v>
      </c>
      <c r="M320" s="34"/>
      <c r="N320" s="34">
        <v>8.8000000000000007</v>
      </c>
      <c r="O320" s="34">
        <v>12</v>
      </c>
      <c r="P320" s="34"/>
      <c r="Q320" s="33">
        <f t="shared" si="22"/>
        <v>5.08</v>
      </c>
      <c r="R320" s="242" t="str">
        <f t="shared" si="25"/>
        <v>NO</v>
      </c>
      <c r="S320" s="243" t="str">
        <f t="shared" si="26"/>
        <v>Bajo</v>
      </c>
      <c r="T320" s="85"/>
    </row>
    <row r="321" spans="1:20" s="96" customFormat="1" ht="32.1" customHeight="1">
      <c r="A321" s="437" t="s">
        <v>210</v>
      </c>
      <c r="B321" s="466" t="s">
        <v>1072</v>
      </c>
      <c r="C321" s="521" t="s">
        <v>1073</v>
      </c>
      <c r="D321" s="250">
        <v>139</v>
      </c>
      <c r="E321" s="33">
        <v>0</v>
      </c>
      <c r="F321" s="33">
        <v>0</v>
      </c>
      <c r="G321" s="33"/>
      <c r="H321" s="33"/>
      <c r="I321" s="33">
        <v>19.350000000000001</v>
      </c>
      <c r="J321" s="33"/>
      <c r="K321" s="34"/>
      <c r="L321" s="34"/>
      <c r="M321" s="34"/>
      <c r="N321" s="34">
        <v>19.350000000000001</v>
      </c>
      <c r="O321" s="34">
        <v>9.6750000000000007</v>
      </c>
      <c r="P321" s="34">
        <v>7.6749999999999998</v>
      </c>
      <c r="Q321" s="33">
        <f t="shared" si="22"/>
        <v>9.3416666666666668</v>
      </c>
      <c r="R321" s="242" t="str">
        <f t="shared" si="25"/>
        <v>NO</v>
      </c>
      <c r="S321" s="243" t="str">
        <f t="shared" si="26"/>
        <v>Bajo</v>
      </c>
      <c r="T321" s="85"/>
    </row>
    <row r="322" spans="1:20" s="96" customFormat="1" ht="32.1" customHeight="1">
      <c r="A322" s="437" t="s">
        <v>210</v>
      </c>
      <c r="B322" s="466" t="s">
        <v>1075</v>
      </c>
      <c r="C322" s="521" t="s">
        <v>1076</v>
      </c>
      <c r="D322" s="250">
        <v>154</v>
      </c>
      <c r="E322" s="33"/>
      <c r="F322" s="33"/>
      <c r="G322" s="33"/>
      <c r="H322" s="33"/>
      <c r="I322" s="33"/>
      <c r="J322" s="33"/>
      <c r="K322" s="34"/>
      <c r="L322" s="34"/>
      <c r="M322" s="34"/>
      <c r="N322" s="34">
        <v>2.4</v>
      </c>
      <c r="O322" s="34">
        <v>0</v>
      </c>
      <c r="P322" s="34">
        <v>0</v>
      </c>
      <c r="Q322" s="33">
        <f t="shared" ref="Q322:Q381" si="27">AVERAGE(E322:P322)</f>
        <v>0.79999999999999993</v>
      </c>
      <c r="R322" s="242" t="str">
        <f t="shared" si="25"/>
        <v>SI</v>
      </c>
      <c r="S322" s="243" t="str">
        <f t="shared" si="26"/>
        <v>Sin Riesgo</v>
      </c>
      <c r="T322" s="85"/>
    </row>
    <row r="323" spans="1:20" s="96" customFormat="1" ht="32.1" customHeight="1">
      <c r="A323" s="437" t="s">
        <v>210</v>
      </c>
      <c r="B323" s="466" t="s">
        <v>1077</v>
      </c>
      <c r="C323" s="521" t="s">
        <v>1078</v>
      </c>
      <c r="D323" s="250">
        <v>43</v>
      </c>
      <c r="E323" s="33"/>
      <c r="F323" s="33">
        <v>0</v>
      </c>
      <c r="G323" s="33"/>
      <c r="H323" s="33"/>
      <c r="I323" s="33"/>
      <c r="J323" s="33"/>
      <c r="K323" s="34"/>
      <c r="L323" s="34"/>
      <c r="M323" s="34"/>
      <c r="N323" s="34"/>
      <c r="O323" s="34"/>
      <c r="P323" s="34">
        <v>0</v>
      </c>
      <c r="Q323" s="33">
        <f t="shared" si="27"/>
        <v>0</v>
      </c>
      <c r="R323" s="242" t="str">
        <f t="shared" si="25"/>
        <v>SI</v>
      </c>
      <c r="S323" s="243" t="str">
        <f t="shared" si="26"/>
        <v>Sin Riesgo</v>
      </c>
      <c r="T323" s="85"/>
    </row>
    <row r="324" spans="1:20" s="96" customFormat="1" ht="32.1" customHeight="1">
      <c r="A324" s="439" t="s">
        <v>211</v>
      </c>
      <c r="B324" s="455" t="s">
        <v>568</v>
      </c>
      <c r="C324" s="522" t="s">
        <v>1079</v>
      </c>
      <c r="D324" s="322">
        <v>55</v>
      </c>
      <c r="E324" s="34"/>
      <c r="F324" s="34"/>
      <c r="G324" s="34"/>
      <c r="H324" s="34"/>
      <c r="I324" s="34"/>
      <c r="J324" s="34">
        <v>40</v>
      </c>
      <c r="K324" s="34"/>
      <c r="L324" s="34"/>
      <c r="M324" s="34"/>
      <c r="N324" s="34"/>
      <c r="O324" s="34"/>
      <c r="P324" s="34"/>
      <c r="Q324" s="33">
        <f t="shared" si="27"/>
        <v>40</v>
      </c>
      <c r="R324" s="242" t="str">
        <f t="shared" si="25"/>
        <v>NO</v>
      </c>
      <c r="S324" s="243" t="str">
        <f t="shared" si="26"/>
        <v>Alto</v>
      </c>
      <c r="T324" s="85"/>
    </row>
    <row r="325" spans="1:20" s="96" customFormat="1" ht="32.1" customHeight="1">
      <c r="A325" s="439" t="s">
        <v>211</v>
      </c>
      <c r="B325" s="466" t="s">
        <v>1080</v>
      </c>
      <c r="C325" s="521" t="s">
        <v>1081</v>
      </c>
      <c r="D325" s="233">
        <v>350</v>
      </c>
      <c r="E325" s="33"/>
      <c r="F325" s="33"/>
      <c r="G325" s="33"/>
      <c r="H325" s="33"/>
      <c r="I325" s="33">
        <v>0</v>
      </c>
      <c r="J325" s="33"/>
      <c r="K325" s="33"/>
      <c r="L325" s="33"/>
      <c r="M325" s="33"/>
      <c r="N325" s="33"/>
      <c r="O325" s="33"/>
      <c r="P325" s="33"/>
      <c r="Q325" s="33">
        <f t="shared" si="27"/>
        <v>0</v>
      </c>
      <c r="R325" s="242" t="str">
        <f t="shared" si="25"/>
        <v>SI</v>
      </c>
      <c r="S325" s="243" t="str">
        <f t="shared" si="26"/>
        <v>Sin Riesgo</v>
      </c>
      <c r="T325" s="85"/>
    </row>
    <row r="326" spans="1:20" s="96" customFormat="1" ht="32.1" customHeight="1">
      <c r="A326" s="439" t="s">
        <v>211</v>
      </c>
      <c r="B326" s="455" t="s">
        <v>5</v>
      </c>
      <c r="C326" s="522" t="s">
        <v>4237</v>
      </c>
      <c r="D326" s="322">
        <v>476</v>
      </c>
      <c r="E326" s="34"/>
      <c r="F326" s="34"/>
      <c r="G326" s="34"/>
      <c r="H326" s="34"/>
      <c r="I326" s="34">
        <v>0</v>
      </c>
      <c r="J326" s="34"/>
      <c r="K326" s="34"/>
      <c r="L326" s="34"/>
      <c r="M326" s="34"/>
      <c r="N326" s="34"/>
      <c r="O326" s="34"/>
      <c r="P326" s="34"/>
      <c r="Q326" s="33">
        <f t="shared" si="27"/>
        <v>0</v>
      </c>
      <c r="R326" s="242" t="str">
        <f t="shared" si="25"/>
        <v>SI</v>
      </c>
      <c r="S326" s="243" t="str">
        <f t="shared" si="26"/>
        <v>Sin Riesgo</v>
      </c>
      <c r="T326" s="85"/>
    </row>
    <row r="327" spans="1:20" s="96" customFormat="1" ht="32.1" customHeight="1">
      <c r="A327" s="439" t="s">
        <v>211</v>
      </c>
      <c r="B327" s="455" t="s">
        <v>47</v>
      </c>
      <c r="C327" s="522" t="s">
        <v>4238</v>
      </c>
      <c r="D327" s="322">
        <v>200</v>
      </c>
      <c r="E327" s="34"/>
      <c r="F327" s="34"/>
      <c r="G327" s="34"/>
      <c r="H327" s="34"/>
      <c r="I327" s="34"/>
      <c r="J327" s="34">
        <v>40</v>
      </c>
      <c r="K327" s="34"/>
      <c r="L327" s="34"/>
      <c r="M327" s="34"/>
      <c r="N327" s="34"/>
      <c r="O327" s="34"/>
      <c r="P327" s="34"/>
      <c r="Q327" s="33">
        <f>AVERAGE(E327:P327)</f>
        <v>40</v>
      </c>
      <c r="R327" s="242" t="str">
        <f>IF(Q327&lt;5,"SI","NO")</f>
        <v>NO</v>
      </c>
      <c r="S327" s="243" t="str">
        <f>IF(Q327&lt;5,"Sin Riesgo",IF(Q327 &lt;=14,"Bajo",IF(Q327&lt;=35,"Medio",IF(Q327&lt;=80,"Alto","Inviable Sanitariamente"))))</f>
        <v>Alto</v>
      </c>
      <c r="T327" s="85"/>
    </row>
    <row r="328" spans="1:20" s="96" customFormat="1" ht="32.1" customHeight="1">
      <c r="A328" s="439" t="s">
        <v>211</v>
      </c>
      <c r="B328" s="466" t="s">
        <v>2500</v>
      </c>
      <c r="C328" s="521" t="s">
        <v>3766</v>
      </c>
      <c r="D328" s="233">
        <v>75</v>
      </c>
      <c r="E328" s="33"/>
      <c r="F328" s="33"/>
      <c r="G328" s="33"/>
      <c r="H328" s="33"/>
      <c r="I328" s="33">
        <v>0</v>
      </c>
      <c r="J328" s="33"/>
      <c r="K328" s="33"/>
      <c r="L328" s="33"/>
      <c r="M328" s="33"/>
      <c r="N328" s="33"/>
      <c r="O328" s="33"/>
      <c r="P328" s="33"/>
      <c r="Q328" s="33">
        <f>AVERAGE(E328:P328)</f>
        <v>0</v>
      </c>
      <c r="R328" s="242" t="str">
        <f>IF(Q328&lt;5,"SI","NO")</f>
        <v>SI</v>
      </c>
      <c r="S328" s="243" t="str">
        <f>IF(Q328&lt;5,"Sin Riesgo",IF(Q328 &lt;=14,"Bajo",IF(Q328&lt;=35,"Medio",IF(Q328&lt;=80,"Alto","Inviable Sanitariamente"))))</f>
        <v>Sin Riesgo</v>
      </c>
      <c r="T328" s="85"/>
    </row>
    <row r="329" spans="1:20" s="96" customFormat="1" ht="32.1" customHeight="1">
      <c r="A329" s="439" t="s">
        <v>211</v>
      </c>
      <c r="B329" s="466" t="s">
        <v>57</v>
      </c>
      <c r="C329" s="521" t="s">
        <v>3767</v>
      </c>
      <c r="D329" s="233">
        <v>145</v>
      </c>
      <c r="E329" s="33"/>
      <c r="F329" s="33"/>
      <c r="G329" s="33"/>
      <c r="H329" s="33"/>
      <c r="I329" s="33">
        <v>0</v>
      </c>
      <c r="J329" s="33"/>
      <c r="K329" s="33"/>
      <c r="L329" s="33"/>
      <c r="M329" s="33"/>
      <c r="N329" s="33"/>
      <c r="O329" s="33"/>
      <c r="P329" s="33"/>
      <c r="Q329" s="33">
        <f>AVERAGE(E329:P329)</f>
        <v>0</v>
      </c>
      <c r="R329" s="242" t="str">
        <f>IF(Q329&lt;5,"SI","NO")</f>
        <v>SI</v>
      </c>
      <c r="S329" s="243" t="str">
        <f>IF(Q329&lt;5,"Sin Riesgo",IF(Q329 &lt;=14,"Bajo",IF(Q329&lt;=35,"Medio",IF(Q329&lt;=80,"Alto","Inviable Sanitariamente"))))</f>
        <v>Sin Riesgo</v>
      </c>
      <c r="T329" s="85"/>
    </row>
    <row r="330" spans="1:20" s="96" customFormat="1" ht="32.1" customHeight="1">
      <c r="A330" s="439" t="s">
        <v>42</v>
      </c>
      <c r="B330" s="455" t="s">
        <v>1082</v>
      </c>
      <c r="C330" s="522" t="s">
        <v>4077</v>
      </c>
      <c r="D330" s="528">
        <v>66</v>
      </c>
      <c r="E330" s="529"/>
      <c r="F330" s="529"/>
      <c r="G330" s="529"/>
      <c r="H330" s="529"/>
      <c r="I330" s="529"/>
      <c r="J330" s="529">
        <v>46.5</v>
      </c>
      <c r="K330" s="529"/>
      <c r="L330" s="529">
        <v>7.7</v>
      </c>
      <c r="M330" s="529"/>
      <c r="N330" s="529">
        <v>0</v>
      </c>
      <c r="O330" s="529"/>
      <c r="P330" s="529">
        <v>0</v>
      </c>
      <c r="Q330" s="33">
        <f t="shared" si="27"/>
        <v>13.55</v>
      </c>
      <c r="R330" s="242" t="str">
        <f t="shared" si="25"/>
        <v>NO</v>
      </c>
      <c r="S330" s="243" t="str">
        <f t="shared" si="26"/>
        <v>Bajo</v>
      </c>
      <c r="T330" s="85"/>
    </row>
    <row r="331" spans="1:20" s="96" customFormat="1" ht="32.1" customHeight="1">
      <c r="A331" s="439" t="s">
        <v>42</v>
      </c>
      <c r="B331" s="466" t="s">
        <v>1082</v>
      </c>
      <c r="C331" s="522" t="s">
        <v>4239</v>
      </c>
      <c r="D331" s="233">
        <v>198</v>
      </c>
      <c r="E331" s="33"/>
      <c r="F331" s="33"/>
      <c r="G331" s="33"/>
      <c r="H331" s="33"/>
      <c r="I331" s="33"/>
      <c r="J331" s="33"/>
      <c r="K331" s="33"/>
      <c r="L331" s="33"/>
      <c r="M331" s="33"/>
      <c r="N331" s="33"/>
      <c r="O331" s="33"/>
      <c r="P331" s="33"/>
      <c r="Q331" s="33"/>
      <c r="R331" s="242"/>
      <c r="S331" s="243"/>
      <c r="T331" s="85"/>
    </row>
    <row r="332" spans="1:20" s="96" customFormat="1" ht="32.1" customHeight="1">
      <c r="A332" s="310" t="s">
        <v>42</v>
      </c>
      <c r="B332" s="259" t="s">
        <v>1083</v>
      </c>
      <c r="C332" s="288" t="s">
        <v>4078</v>
      </c>
      <c r="D332" s="528">
        <v>50</v>
      </c>
      <c r="E332" s="529"/>
      <c r="F332" s="529"/>
      <c r="G332" s="529"/>
      <c r="H332" s="529"/>
      <c r="I332" s="529"/>
      <c r="J332" s="529">
        <v>7.7</v>
      </c>
      <c r="K332" s="529"/>
      <c r="L332" s="529">
        <v>0</v>
      </c>
      <c r="M332" s="529"/>
      <c r="N332" s="529"/>
      <c r="O332" s="529">
        <v>0</v>
      </c>
      <c r="P332" s="529">
        <v>0</v>
      </c>
      <c r="Q332" s="33">
        <f t="shared" si="27"/>
        <v>1.925</v>
      </c>
      <c r="R332" s="242" t="str">
        <f t="shared" si="25"/>
        <v>SI</v>
      </c>
      <c r="S332" s="243" t="str">
        <f t="shared" si="26"/>
        <v>Sin Riesgo</v>
      </c>
      <c r="T332" s="85"/>
    </row>
    <row r="333" spans="1:20" s="96" customFormat="1" ht="32.1" customHeight="1">
      <c r="A333" s="310" t="s">
        <v>42</v>
      </c>
      <c r="B333" s="259" t="s">
        <v>1084</v>
      </c>
      <c r="C333" s="567" t="s">
        <v>4079</v>
      </c>
      <c r="D333" s="528">
        <v>30</v>
      </c>
      <c r="E333" s="529"/>
      <c r="F333" s="529"/>
      <c r="G333" s="529"/>
      <c r="H333" s="529"/>
      <c r="I333" s="529"/>
      <c r="J333" s="529"/>
      <c r="K333" s="529">
        <v>78.7</v>
      </c>
      <c r="L333" s="529"/>
      <c r="M333" s="529">
        <v>51.6</v>
      </c>
      <c r="N333" s="529"/>
      <c r="O333" s="529">
        <v>71</v>
      </c>
      <c r="P333" s="529"/>
      <c r="Q333" s="33">
        <f t="shared" si="27"/>
        <v>67.100000000000009</v>
      </c>
      <c r="R333" s="242" t="str">
        <f t="shared" si="25"/>
        <v>NO</v>
      </c>
      <c r="S333" s="243" t="str">
        <f t="shared" si="26"/>
        <v>Alto</v>
      </c>
      <c r="T333" s="85"/>
    </row>
    <row r="334" spans="1:20" s="96" customFormat="1" ht="32.1" customHeight="1">
      <c r="A334" s="310" t="s">
        <v>42</v>
      </c>
      <c r="B334" s="259" t="s">
        <v>1085</v>
      </c>
      <c r="C334" s="567" t="s">
        <v>4080</v>
      </c>
      <c r="D334" s="528">
        <v>25</v>
      </c>
      <c r="E334" s="529"/>
      <c r="F334" s="529"/>
      <c r="G334" s="529"/>
      <c r="H334" s="529"/>
      <c r="I334" s="529"/>
      <c r="J334" s="529"/>
      <c r="K334" s="529">
        <v>24</v>
      </c>
      <c r="L334" s="529"/>
      <c r="M334" s="529">
        <v>51.6</v>
      </c>
      <c r="N334" s="529"/>
      <c r="O334" s="529">
        <v>97.6</v>
      </c>
      <c r="P334" s="529"/>
      <c r="Q334" s="33">
        <f t="shared" si="27"/>
        <v>57.733333333333327</v>
      </c>
      <c r="R334" s="242" t="str">
        <f t="shared" si="25"/>
        <v>NO</v>
      </c>
      <c r="S334" s="243" t="str">
        <f t="shared" si="26"/>
        <v>Alto</v>
      </c>
      <c r="T334" s="85"/>
    </row>
    <row r="335" spans="1:20" s="96" customFormat="1" ht="32.1" customHeight="1">
      <c r="A335" s="310" t="s">
        <v>42</v>
      </c>
      <c r="B335" s="259" t="s">
        <v>1086</v>
      </c>
      <c r="C335" s="288" t="s">
        <v>4081</v>
      </c>
      <c r="D335" s="528">
        <v>82</v>
      </c>
      <c r="E335" s="529"/>
      <c r="F335" s="529"/>
      <c r="G335" s="529"/>
      <c r="H335" s="529"/>
      <c r="I335" s="529"/>
      <c r="J335" s="529"/>
      <c r="K335" s="529">
        <v>0</v>
      </c>
      <c r="L335" s="529">
        <v>0</v>
      </c>
      <c r="M335" s="529"/>
      <c r="N335" s="529">
        <v>0</v>
      </c>
      <c r="O335" s="529"/>
      <c r="P335" s="529">
        <v>24</v>
      </c>
      <c r="Q335" s="33">
        <f t="shared" si="27"/>
        <v>6</v>
      </c>
      <c r="R335" s="242" t="str">
        <f t="shared" si="25"/>
        <v>NO</v>
      </c>
      <c r="S335" s="243" t="str">
        <f t="shared" si="26"/>
        <v>Bajo</v>
      </c>
      <c r="T335" s="85"/>
    </row>
    <row r="336" spans="1:20" s="96" customFormat="1" ht="32.1" customHeight="1">
      <c r="A336" s="310" t="s">
        <v>42</v>
      </c>
      <c r="B336" s="259" t="s">
        <v>1086</v>
      </c>
      <c r="C336" s="288" t="s">
        <v>4090</v>
      </c>
      <c r="D336" s="528">
        <v>82</v>
      </c>
      <c r="E336" s="529"/>
      <c r="F336" s="529"/>
      <c r="G336" s="529"/>
      <c r="H336" s="529"/>
      <c r="I336" s="529"/>
      <c r="J336" s="529"/>
      <c r="K336" s="529">
        <v>0</v>
      </c>
      <c r="L336" s="529">
        <v>0</v>
      </c>
      <c r="M336" s="529"/>
      <c r="N336" s="529">
        <v>27.1</v>
      </c>
      <c r="O336" s="529"/>
      <c r="P336" s="529">
        <v>0</v>
      </c>
      <c r="Q336" s="33">
        <f t="shared" si="27"/>
        <v>6.7750000000000004</v>
      </c>
      <c r="R336" s="242" t="str">
        <f t="shared" si="25"/>
        <v>NO</v>
      </c>
      <c r="S336" s="243" t="str">
        <f t="shared" si="26"/>
        <v>Bajo</v>
      </c>
      <c r="T336" s="85"/>
    </row>
    <row r="337" spans="1:20" s="96" customFormat="1" ht="32.1" customHeight="1">
      <c r="A337" s="310" t="s">
        <v>42</v>
      </c>
      <c r="B337" s="259" t="s">
        <v>1086</v>
      </c>
      <c r="C337" s="288" t="s">
        <v>4082</v>
      </c>
      <c r="D337" s="530">
        <v>82</v>
      </c>
      <c r="E337" s="529"/>
      <c r="F337" s="529"/>
      <c r="G337" s="529"/>
      <c r="H337" s="529"/>
      <c r="I337" s="529"/>
      <c r="J337" s="529"/>
      <c r="K337" s="529">
        <v>0</v>
      </c>
      <c r="L337" s="529">
        <v>0</v>
      </c>
      <c r="M337" s="529"/>
      <c r="N337" s="529">
        <v>7.7</v>
      </c>
      <c r="O337" s="529"/>
      <c r="P337" s="529">
        <v>0</v>
      </c>
      <c r="Q337" s="33">
        <f t="shared" si="27"/>
        <v>1.925</v>
      </c>
      <c r="R337" s="242" t="str">
        <f t="shared" si="25"/>
        <v>SI</v>
      </c>
      <c r="S337" s="243" t="str">
        <f t="shared" si="26"/>
        <v>Sin Riesgo</v>
      </c>
      <c r="T337" s="85"/>
    </row>
    <row r="338" spans="1:20" s="96" customFormat="1" ht="32.1" customHeight="1">
      <c r="A338" s="310" t="s">
        <v>42</v>
      </c>
      <c r="B338" s="259" t="s">
        <v>1087</v>
      </c>
      <c r="C338" s="288" t="s">
        <v>4083</v>
      </c>
      <c r="D338" s="528">
        <v>205</v>
      </c>
      <c r="E338" s="529"/>
      <c r="F338" s="529"/>
      <c r="G338" s="529"/>
      <c r="H338" s="529"/>
      <c r="I338" s="529"/>
      <c r="J338" s="529"/>
      <c r="K338" s="529">
        <v>51.6</v>
      </c>
      <c r="L338" s="529"/>
      <c r="M338" s="529">
        <v>73.599999999999994</v>
      </c>
      <c r="N338" s="529"/>
      <c r="O338" s="529">
        <v>59.4</v>
      </c>
      <c r="P338" s="529"/>
      <c r="Q338" s="33">
        <f t="shared" si="27"/>
        <v>61.533333333333331</v>
      </c>
      <c r="R338" s="242" t="str">
        <f t="shared" si="25"/>
        <v>NO</v>
      </c>
      <c r="S338" s="243" t="str">
        <f t="shared" si="26"/>
        <v>Alto</v>
      </c>
      <c r="T338" s="85"/>
    </row>
    <row r="339" spans="1:20" s="96" customFormat="1" ht="32.1" customHeight="1">
      <c r="A339" s="310" t="s">
        <v>42</v>
      </c>
      <c r="B339" s="259" t="s">
        <v>1088</v>
      </c>
      <c r="C339" s="288" t="s">
        <v>4084</v>
      </c>
      <c r="D339" s="335">
        <v>111</v>
      </c>
      <c r="E339" s="529"/>
      <c r="F339" s="529"/>
      <c r="G339" s="529"/>
      <c r="H339" s="529"/>
      <c r="I339" s="529"/>
      <c r="J339" s="529"/>
      <c r="K339" s="529">
        <v>73.599999999999994</v>
      </c>
      <c r="L339" s="529"/>
      <c r="M339" s="529">
        <v>73.599999999999994</v>
      </c>
      <c r="N339" s="529"/>
      <c r="O339" s="529">
        <v>64</v>
      </c>
      <c r="P339" s="529"/>
      <c r="Q339" s="33">
        <f t="shared" si="27"/>
        <v>70.399999999999991</v>
      </c>
      <c r="R339" s="242" t="str">
        <f t="shared" si="25"/>
        <v>NO</v>
      </c>
      <c r="S339" s="243" t="str">
        <f t="shared" si="26"/>
        <v>Alto</v>
      </c>
      <c r="T339" s="85"/>
    </row>
    <row r="340" spans="1:20" s="96" customFormat="1" ht="32.1" customHeight="1">
      <c r="A340" s="310" t="s">
        <v>42</v>
      </c>
      <c r="B340" s="259" t="s">
        <v>1089</v>
      </c>
      <c r="C340" s="288" t="s">
        <v>4085</v>
      </c>
      <c r="D340" s="530">
        <v>114</v>
      </c>
      <c r="E340" s="571"/>
      <c r="F340" s="571"/>
      <c r="G340" s="571"/>
      <c r="H340" s="571"/>
      <c r="I340" s="571"/>
      <c r="J340" s="571"/>
      <c r="K340" s="571">
        <v>98.1</v>
      </c>
      <c r="L340" s="571"/>
      <c r="M340" s="571">
        <v>51.6</v>
      </c>
      <c r="N340" s="571"/>
      <c r="O340" s="571"/>
      <c r="P340" s="571"/>
      <c r="Q340" s="33">
        <f t="shared" si="27"/>
        <v>74.849999999999994</v>
      </c>
      <c r="R340" s="242" t="str">
        <f t="shared" si="25"/>
        <v>NO</v>
      </c>
      <c r="S340" s="243" t="str">
        <f t="shared" si="26"/>
        <v>Alto</v>
      </c>
      <c r="T340" s="85"/>
    </row>
    <row r="341" spans="1:20" s="96" customFormat="1" ht="32.1" customHeight="1">
      <c r="A341" s="310" t="s">
        <v>42</v>
      </c>
      <c r="B341" s="259" t="s">
        <v>1090</v>
      </c>
      <c r="C341" s="288" t="s">
        <v>4086</v>
      </c>
      <c r="D341" s="570">
        <v>30</v>
      </c>
      <c r="E341" s="572"/>
      <c r="F341" s="572"/>
      <c r="G341" s="572"/>
      <c r="H341" s="572"/>
      <c r="I341" s="572"/>
      <c r="J341" s="572"/>
      <c r="K341" s="572">
        <v>100</v>
      </c>
      <c r="L341" s="572"/>
      <c r="M341" s="572"/>
      <c r="N341" s="572"/>
      <c r="O341" s="572"/>
      <c r="P341" s="572"/>
      <c r="Q341" s="33">
        <f t="shared" si="27"/>
        <v>100</v>
      </c>
      <c r="R341" s="242" t="str">
        <f t="shared" si="25"/>
        <v>NO</v>
      </c>
      <c r="S341" s="243" t="str">
        <f t="shared" si="26"/>
        <v>Inviable Sanitariamente</v>
      </c>
      <c r="T341" s="85"/>
    </row>
    <row r="342" spans="1:20" s="96" customFormat="1" ht="32.1" customHeight="1">
      <c r="A342" s="230" t="s">
        <v>42</v>
      </c>
      <c r="B342" s="259" t="s">
        <v>4240</v>
      </c>
      <c r="C342" s="288" t="s">
        <v>4241</v>
      </c>
      <c r="D342" s="569">
        <v>70</v>
      </c>
      <c r="E342" s="572"/>
      <c r="F342" s="572"/>
      <c r="G342" s="572"/>
      <c r="H342" s="572"/>
      <c r="I342" s="572"/>
      <c r="J342" s="572"/>
      <c r="K342" s="572"/>
      <c r="L342" s="572"/>
      <c r="M342" s="572"/>
      <c r="N342" s="572"/>
      <c r="O342" s="572"/>
      <c r="P342" s="572"/>
      <c r="Q342" s="33"/>
      <c r="R342" s="242"/>
      <c r="S342" s="243"/>
      <c r="T342" s="85"/>
    </row>
    <row r="343" spans="1:20" s="96" customFormat="1" ht="32.1" customHeight="1">
      <c r="A343" s="174" t="s">
        <v>42</v>
      </c>
      <c r="B343" s="594" t="s">
        <v>1091</v>
      </c>
      <c r="C343" s="595" t="s">
        <v>4089</v>
      </c>
      <c r="D343" s="233">
        <v>18</v>
      </c>
      <c r="E343" s="33"/>
      <c r="F343" s="33"/>
      <c r="G343" s="33"/>
      <c r="H343" s="33"/>
      <c r="I343" s="33"/>
      <c r="J343" s="33">
        <v>97.6</v>
      </c>
      <c r="K343" s="33"/>
      <c r="L343" s="33">
        <v>71.400000000000006</v>
      </c>
      <c r="M343" s="33"/>
      <c r="N343" s="33">
        <v>97.6</v>
      </c>
      <c r="O343" s="33"/>
      <c r="P343" s="33">
        <v>0</v>
      </c>
      <c r="Q343" s="33">
        <f t="shared" si="27"/>
        <v>66.650000000000006</v>
      </c>
      <c r="R343" s="242" t="str">
        <f t="shared" si="25"/>
        <v>NO</v>
      </c>
      <c r="S343" s="243" t="str">
        <f t="shared" si="26"/>
        <v>Alto</v>
      </c>
      <c r="T343" s="85"/>
    </row>
    <row r="344" spans="1:20" s="96" customFormat="1" ht="32.1" customHeight="1">
      <c r="A344" s="230" t="s">
        <v>42</v>
      </c>
      <c r="B344" s="596" t="s">
        <v>67</v>
      </c>
      <c r="C344" s="596" t="s">
        <v>4105</v>
      </c>
      <c r="D344" s="530">
        <v>182</v>
      </c>
      <c r="E344" s="529"/>
      <c r="F344" s="529"/>
      <c r="G344" s="529"/>
      <c r="H344" s="529"/>
      <c r="I344" s="529"/>
      <c r="J344" s="529"/>
      <c r="K344" s="529">
        <v>64</v>
      </c>
      <c r="L344" s="529"/>
      <c r="M344" s="529">
        <v>9.6</v>
      </c>
      <c r="N344" s="529"/>
      <c r="O344" s="529">
        <v>64</v>
      </c>
      <c r="P344" s="529"/>
      <c r="Q344" s="529">
        <f t="shared" si="27"/>
        <v>45.866666666666667</v>
      </c>
      <c r="R344" s="379" t="str">
        <f t="shared" si="25"/>
        <v>NO</v>
      </c>
      <c r="S344" s="380" t="str">
        <f t="shared" si="26"/>
        <v>Alto</v>
      </c>
      <c r="T344" s="85"/>
    </row>
    <row r="345" spans="1:20" s="96" customFormat="1" ht="32.1" customHeight="1">
      <c r="A345" s="230" t="s">
        <v>42</v>
      </c>
      <c r="B345" s="259" t="s">
        <v>1092</v>
      </c>
      <c r="C345" s="288" t="s">
        <v>4087</v>
      </c>
      <c r="D345" s="528">
        <v>22</v>
      </c>
      <c r="E345" s="529"/>
      <c r="F345" s="529"/>
      <c r="G345" s="529"/>
      <c r="H345" s="529"/>
      <c r="I345" s="529"/>
      <c r="J345" s="529">
        <v>71</v>
      </c>
      <c r="K345" s="529"/>
      <c r="L345" s="529">
        <v>56.5</v>
      </c>
      <c r="M345" s="529"/>
      <c r="N345" s="529">
        <v>59.4</v>
      </c>
      <c r="O345" s="529"/>
      <c r="P345" s="529">
        <v>0</v>
      </c>
      <c r="Q345" s="33">
        <f t="shared" si="27"/>
        <v>46.725000000000001</v>
      </c>
      <c r="R345" s="242" t="str">
        <f t="shared" si="25"/>
        <v>NO</v>
      </c>
      <c r="S345" s="243" t="str">
        <f t="shared" si="26"/>
        <v>Alto</v>
      </c>
      <c r="T345" s="85"/>
    </row>
    <row r="346" spans="1:20" s="96" customFormat="1" ht="32.1" customHeight="1">
      <c r="A346" s="230" t="s">
        <v>42</v>
      </c>
      <c r="B346" s="259" t="s">
        <v>1093</v>
      </c>
      <c r="C346" s="288" t="s">
        <v>4088</v>
      </c>
      <c r="D346" s="528">
        <v>68</v>
      </c>
      <c r="E346" s="571"/>
      <c r="F346" s="571"/>
      <c r="G346" s="587"/>
      <c r="H346" s="571"/>
      <c r="I346" s="571"/>
      <c r="J346" s="571">
        <v>98.1</v>
      </c>
      <c r="K346" s="571"/>
      <c r="L346" s="571">
        <v>60</v>
      </c>
      <c r="M346" s="571"/>
      <c r="N346" s="571">
        <v>98.1</v>
      </c>
      <c r="O346" s="571"/>
      <c r="P346" s="571"/>
      <c r="Q346" s="588">
        <f t="shared" si="27"/>
        <v>85.399999999999991</v>
      </c>
      <c r="R346" s="282" t="str">
        <f t="shared" si="25"/>
        <v>NO</v>
      </c>
      <c r="S346" s="243" t="str">
        <f t="shared" si="26"/>
        <v>Inviable Sanitariamente</v>
      </c>
      <c r="T346" s="85"/>
    </row>
    <row r="347" spans="1:20" s="96" customFormat="1" ht="32.1" customHeight="1">
      <c r="A347" s="230" t="s">
        <v>42</v>
      </c>
      <c r="B347" s="259" t="s">
        <v>86</v>
      </c>
      <c r="C347" s="595" t="s">
        <v>4242</v>
      </c>
      <c r="D347" s="569" t="s">
        <v>4118</v>
      </c>
      <c r="E347" s="572"/>
      <c r="F347" s="572"/>
      <c r="G347" s="374"/>
      <c r="H347" s="572"/>
      <c r="I347" s="572"/>
      <c r="J347" s="572"/>
      <c r="K347" s="572"/>
      <c r="L347" s="572"/>
      <c r="M347" s="572"/>
      <c r="N347" s="572"/>
      <c r="O347" s="572"/>
      <c r="P347" s="572"/>
      <c r="Q347" s="33"/>
      <c r="R347" s="242"/>
      <c r="S347" s="243"/>
      <c r="T347" s="85"/>
    </row>
    <row r="348" spans="1:20" s="96" customFormat="1" ht="32.1" customHeight="1">
      <c r="A348" s="310" t="s">
        <v>212</v>
      </c>
      <c r="B348" s="259" t="s">
        <v>1094</v>
      </c>
      <c r="C348" s="567" t="s">
        <v>1095</v>
      </c>
      <c r="D348" s="264">
        <v>76</v>
      </c>
      <c r="E348" s="34"/>
      <c r="F348" s="34"/>
      <c r="G348" s="34"/>
      <c r="H348" s="34"/>
      <c r="I348" s="34"/>
      <c r="J348" s="34">
        <v>0</v>
      </c>
      <c r="K348" s="34"/>
      <c r="L348" s="34"/>
      <c r="M348" s="34">
        <v>33.6</v>
      </c>
      <c r="N348" s="34"/>
      <c r="O348" s="34"/>
      <c r="P348" s="34"/>
      <c r="Q348" s="33">
        <f t="shared" si="27"/>
        <v>16.8</v>
      </c>
      <c r="R348" s="242" t="str">
        <f t="shared" si="25"/>
        <v>NO</v>
      </c>
      <c r="S348" s="243" t="str">
        <f t="shared" si="26"/>
        <v>Medio</v>
      </c>
      <c r="T348" s="85"/>
    </row>
    <row r="349" spans="1:20" s="96" customFormat="1" ht="32.1" customHeight="1">
      <c r="A349" s="310" t="s">
        <v>212</v>
      </c>
      <c r="B349" s="259" t="s">
        <v>1096</v>
      </c>
      <c r="C349" s="567" t="s">
        <v>1097</v>
      </c>
      <c r="D349" s="264">
        <v>173</v>
      </c>
      <c r="E349" s="34">
        <v>24</v>
      </c>
      <c r="F349" s="34"/>
      <c r="G349" s="34"/>
      <c r="H349" s="34"/>
      <c r="I349" s="34"/>
      <c r="J349" s="34"/>
      <c r="K349" s="34"/>
      <c r="L349" s="34"/>
      <c r="M349" s="34"/>
      <c r="N349" s="34"/>
      <c r="O349" s="34"/>
      <c r="P349" s="34">
        <v>0</v>
      </c>
      <c r="Q349" s="33">
        <f t="shared" si="27"/>
        <v>12</v>
      </c>
      <c r="R349" s="242" t="str">
        <f t="shared" si="25"/>
        <v>NO</v>
      </c>
      <c r="S349" s="243" t="str">
        <f t="shared" si="26"/>
        <v>Bajo</v>
      </c>
      <c r="T349" s="85"/>
    </row>
    <row r="350" spans="1:20" s="96" customFormat="1" ht="32.1" customHeight="1">
      <c r="A350" s="310" t="s">
        <v>212</v>
      </c>
      <c r="B350" s="259" t="s">
        <v>1098</v>
      </c>
      <c r="C350" s="567" t="s">
        <v>1099</v>
      </c>
      <c r="D350" s="264">
        <v>269</v>
      </c>
      <c r="E350" s="34"/>
      <c r="F350" s="34">
        <v>28.5</v>
      </c>
      <c r="G350" s="34"/>
      <c r="H350" s="34">
        <v>24</v>
      </c>
      <c r="I350" s="34"/>
      <c r="J350" s="34"/>
      <c r="K350" s="34"/>
      <c r="L350" s="34"/>
      <c r="M350" s="34">
        <v>0</v>
      </c>
      <c r="N350" s="34"/>
      <c r="O350" s="34">
        <v>0</v>
      </c>
      <c r="P350" s="34"/>
      <c r="Q350" s="33">
        <f t="shared" si="27"/>
        <v>13.125</v>
      </c>
      <c r="R350" s="242" t="str">
        <f t="shared" si="25"/>
        <v>NO</v>
      </c>
      <c r="S350" s="243" t="str">
        <f t="shared" si="26"/>
        <v>Bajo</v>
      </c>
      <c r="T350" s="85"/>
    </row>
    <row r="351" spans="1:20" s="96" customFormat="1" ht="32.1" customHeight="1">
      <c r="A351" s="310" t="s">
        <v>212</v>
      </c>
      <c r="B351" s="259" t="s">
        <v>691</v>
      </c>
      <c r="C351" s="567" t="s">
        <v>1100</v>
      </c>
      <c r="D351" s="264">
        <v>104</v>
      </c>
      <c r="E351" s="34"/>
      <c r="F351" s="34"/>
      <c r="G351" s="34"/>
      <c r="H351" s="34"/>
      <c r="I351" s="34"/>
      <c r="J351" s="34">
        <v>0</v>
      </c>
      <c r="K351" s="34"/>
      <c r="L351" s="34"/>
      <c r="M351" s="34">
        <v>48</v>
      </c>
      <c r="N351" s="34"/>
      <c r="O351" s="34"/>
      <c r="P351" s="34"/>
      <c r="Q351" s="33">
        <f t="shared" si="27"/>
        <v>24</v>
      </c>
      <c r="R351" s="242" t="str">
        <f t="shared" si="25"/>
        <v>NO</v>
      </c>
      <c r="S351" s="243" t="str">
        <f t="shared" si="26"/>
        <v>Medio</v>
      </c>
      <c r="T351" s="85"/>
    </row>
    <row r="352" spans="1:20" s="96" customFormat="1" ht="32.1" customHeight="1">
      <c r="A352" s="310" t="s">
        <v>212</v>
      </c>
      <c r="B352" s="259" t="s">
        <v>1101</v>
      </c>
      <c r="C352" s="567" t="s">
        <v>1102</v>
      </c>
      <c r="D352" s="264">
        <v>242</v>
      </c>
      <c r="E352" s="34"/>
      <c r="F352" s="34">
        <v>0</v>
      </c>
      <c r="G352" s="34"/>
      <c r="H352" s="34"/>
      <c r="I352" s="34">
        <v>0</v>
      </c>
      <c r="J352" s="34"/>
      <c r="K352" s="34"/>
      <c r="L352" s="34"/>
      <c r="M352" s="34"/>
      <c r="N352" s="34"/>
      <c r="O352" s="34">
        <v>0</v>
      </c>
      <c r="P352" s="34"/>
      <c r="Q352" s="33">
        <f t="shared" si="27"/>
        <v>0</v>
      </c>
      <c r="R352" s="242" t="str">
        <f t="shared" si="25"/>
        <v>SI</v>
      </c>
      <c r="S352" s="243" t="str">
        <f t="shared" si="26"/>
        <v>Sin Riesgo</v>
      </c>
      <c r="T352" s="85"/>
    </row>
    <row r="353" spans="1:20" s="96" customFormat="1" ht="32.1" customHeight="1">
      <c r="A353" s="310" t="s">
        <v>212</v>
      </c>
      <c r="B353" s="259" t="s">
        <v>975</v>
      </c>
      <c r="C353" s="567" t="s">
        <v>1103</v>
      </c>
      <c r="D353" s="264">
        <v>51</v>
      </c>
      <c r="E353" s="34"/>
      <c r="F353" s="34"/>
      <c r="G353" s="34"/>
      <c r="H353" s="34"/>
      <c r="I353" s="34">
        <v>64</v>
      </c>
      <c r="J353" s="34"/>
      <c r="K353" s="34"/>
      <c r="L353" s="34"/>
      <c r="M353" s="34"/>
      <c r="N353" s="34"/>
      <c r="O353" s="34"/>
      <c r="P353" s="34">
        <v>48</v>
      </c>
      <c r="Q353" s="33">
        <f t="shared" si="27"/>
        <v>56</v>
      </c>
      <c r="R353" s="242" t="str">
        <f t="shared" si="25"/>
        <v>NO</v>
      </c>
      <c r="S353" s="243" t="str">
        <f t="shared" si="26"/>
        <v>Alto</v>
      </c>
      <c r="T353" s="85"/>
    </row>
    <row r="354" spans="1:20" s="96" customFormat="1" ht="32.1" customHeight="1">
      <c r="A354" s="310" t="s">
        <v>212</v>
      </c>
      <c r="B354" s="259" t="s">
        <v>1104</v>
      </c>
      <c r="C354" s="567" t="s">
        <v>1105</v>
      </c>
      <c r="D354" s="264">
        <v>97</v>
      </c>
      <c r="E354" s="34"/>
      <c r="F354" s="34"/>
      <c r="G354" s="34"/>
      <c r="H354" s="34"/>
      <c r="I354" s="34"/>
      <c r="J354" s="34">
        <v>24</v>
      </c>
      <c r="K354" s="34"/>
      <c r="L354" s="34"/>
      <c r="M354" s="34"/>
      <c r="N354" s="34"/>
      <c r="O354" s="34"/>
      <c r="P354" s="34">
        <v>0</v>
      </c>
      <c r="Q354" s="33">
        <f t="shared" si="27"/>
        <v>12</v>
      </c>
      <c r="R354" s="242" t="str">
        <f t="shared" si="25"/>
        <v>NO</v>
      </c>
      <c r="S354" s="243" t="str">
        <f t="shared" si="26"/>
        <v>Bajo</v>
      </c>
      <c r="T354" s="85"/>
    </row>
    <row r="355" spans="1:20" s="96" customFormat="1" ht="32.1" customHeight="1">
      <c r="A355" s="310" t="s">
        <v>212</v>
      </c>
      <c r="B355" s="259" t="s">
        <v>1106</v>
      </c>
      <c r="C355" s="567" t="s">
        <v>1107</v>
      </c>
      <c r="D355" s="298">
        <v>63</v>
      </c>
      <c r="E355" s="34"/>
      <c r="F355" s="34"/>
      <c r="G355" s="34"/>
      <c r="H355" s="34"/>
      <c r="I355" s="34">
        <v>28.5</v>
      </c>
      <c r="J355" s="34"/>
      <c r="K355" s="34"/>
      <c r="L355" s="34"/>
      <c r="M355" s="34"/>
      <c r="N355" s="34"/>
      <c r="O355" s="34"/>
      <c r="P355" s="34">
        <v>88</v>
      </c>
      <c r="Q355" s="33">
        <f t="shared" si="27"/>
        <v>58.25</v>
      </c>
      <c r="R355" s="242" t="str">
        <f t="shared" si="25"/>
        <v>NO</v>
      </c>
      <c r="S355" s="243" t="str">
        <f t="shared" si="26"/>
        <v>Alto</v>
      </c>
      <c r="T355" s="85"/>
    </row>
    <row r="356" spans="1:20" s="96" customFormat="1" ht="32.1" customHeight="1">
      <c r="A356" s="310" t="s">
        <v>212</v>
      </c>
      <c r="B356" s="259" t="s">
        <v>961</v>
      </c>
      <c r="C356" s="567" t="s">
        <v>1108</v>
      </c>
      <c r="D356" s="264">
        <v>250</v>
      </c>
      <c r="E356" s="34">
        <v>68.5</v>
      </c>
      <c r="F356" s="34"/>
      <c r="G356" s="34"/>
      <c r="H356" s="34"/>
      <c r="I356" s="34"/>
      <c r="J356" s="34"/>
      <c r="K356" s="34"/>
      <c r="L356" s="34"/>
      <c r="M356" s="34"/>
      <c r="N356" s="34"/>
      <c r="O356" s="34">
        <v>48</v>
      </c>
      <c r="P356" s="34"/>
      <c r="Q356" s="33">
        <f t="shared" si="27"/>
        <v>58.25</v>
      </c>
      <c r="R356" s="242" t="str">
        <f t="shared" si="25"/>
        <v>NO</v>
      </c>
      <c r="S356" s="243" t="str">
        <f t="shared" si="26"/>
        <v>Alto</v>
      </c>
      <c r="T356" s="85"/>
    </row>
    <row r="357" spans="1:20" s="96" customFormat="1" ht="32.1" customHeight="1">
      <c r="A357" s="310" t="s">
        <v>212</v>
      </c>
      <c r="B357" s="259" t="s">
        <v>1109</v>
      </c>
      <c r="C357" s="567" t="s">
        <v>1110</v>
      </c>
      <c r="D357" s="264">
        <v>60</v>
      </c>
      <c r="E357" s="34"/>
      <c r="F357" s="34"/>
      <c r="G357" s="34"/>
      <c r="H357" s="34">
        <v>88</v>
      </c>
      <c r="I357" s="34"/>
      <c r="J357" s="34"/>
      <c r="K357" s="34"/>
      <c r="L357" s="34"/>
      <c r="M357" s="34"/>
      <c r="N357" s="34"/>
      <c r="O357" s="34"/>
      <c r="P357" s="34">
        <v>88</v>
      </c>
      <c r="Q357" s="33">
        <f t="shared" si="27"/>
        <v>88</v>
      </c>
      <c r="R357" s="242" t="str">
        <f t="shared" si="25"/>
        <v>NO</v>
      </c>
      <c r="S357" s="243" t="str">
        <f t="shared" si="26"/>
        <v>Inviable Sanitariamente</v>
      </c>
      <c r="T357" s="85"/>
    </row>
    <row r="358" spans="1:20" s="96" customFormat="1" ht="32.1" customHeight="1">
      <c r="A358" s="310" t="s">
        <v>212</v>
      </c>
      <c r="B358" s="259" t="s">
        <v>1111</v>
      </c>
      <c r="C358" s="567" t="s">
        <v>1112</v>
      </c>
      <c r="D358" s="298">
        <v>48</v>
      </c>
      <c r="E358" s="34"/>
      <c r="F358" s="34"/>
      <c r="G358" s="34"/>
      <c r="H358" s="34"/>
      <c r="I358" s="34">
        <v>88</v>
      </c>
      <c r="J358" s="34"/>
      <c r="K358" s="34"/>
      <c r="L358" s="34"/>
      <c r="M358" s="34"/>
      <c r="N358" s="34"/>
      <c r="O358" s="34">
        <v>64</v>
      </c>
      <c r="P358" s="34"/>
      <c r="Q358" s="33">
        <f t="shared" si="27"/>
        <v>76</v>
      </c>
      <c r="R358" s="242" t="str">
        <f t="shared" si="25"/>
        <v>NO</v>
      </c>
      <c r="S358" s="243" t="str">
        <f t="shared" si="26"/>
        <v>Alto</v>
      </c>
      <c r="T358" s="85"/>
    </row>
    <row r="359" spans="1:20" s="96" customFormat="1" ht="48.75" customHeight="1">
      <c r="A359" s="310" t="s">
        <v>212</v>
      </c>
      <c r="B359" s="259" t="s">
        <v>415</v>
      </c>
      <c r="C359" s="288" t="s">
        <v>1113</v>
      </c>
      <c r="D359" s="264">
        <v>22</v>
      </c>
      <c r="E359" s="34"/>
      <c r="F359" s="34"/>
      <c r="G359" s="34"/>
      <c r="H359" s="34"/>
      <c r="I359" s="34"/>
      <c r="J359" s="34">
        <v>88</v>
      </c>
      <c r="K359" s="34"/>
      <c r="L359" s="34"/>
      <c r="M359" s="34"/>
      <c r="N359" s="34"/>
      <c r="O359" s="34"/>
      <c r="P359" s="34">
        <v>57.6</v>
      </c>
      <c r="Q359" s="33">
        <f t="shared" si="27"/>
        <v>72.8</v>
      </c>
      <c r="R359" s="242" t="str">
        <f t="shared" si="25"/>
        <v>NO</v>
      </c>
      <c r="S359" s="243" t="str">
        <f t="shared" si="26"/>
        <v>Alto</v>
      </c>
      <c r="T359" s="85"/>
    </row>
    <row r="360" spans="1:20" s="96" customFormat="1" ht="54" customHeight="1">
      <c r="A360" s="310" t="s">
        <v>212</v>
      </c>
      <c r="B360" s="259" t="s">
        <v>1114</v>
      </c>
      <c r="C360" s="288" t="s">
        <v>1115</v>
      </c>
      <c r="D360" s="264">
        <v>29</v>
      </c>
      <c r="E360" s="34"/>
      <c r="F360" s="34"/>
      <c r="G360" s="34"/>
      <c r="H360" s="34"/>
      <c r="I360" s="34">
        <v>57.1</v>
      </c>
      <c r="J360" s="34"/>
      <c r="K360" s="34"/>
      <c r="L360" s="34"/>
      <c r="M360" s="34"/>
      <c r="N360" s="34"/>
      <c r="O360" s="34">
        <v>88</v>
      </c>
      <c r="P360" s="34"/>
      <c r="Q360" s="33">
        <f t="shared" si="27"/>
        <v>72.55</v>
      </c>
      <c r="R360" s="242" t="str">
        <f t="shared" si="25"/>
        <v>NO</v>
      </c>
      <c r="S360" s="243" t="str">
        <f t="shared" si="26"/>
        <v>Alto</v>
      </c>
      <c r="T360" s="85"/>
    </row>
    <row r="361" spans="1:20" s="96" customFormat="1" ht="32.1" customHeight="1">
      <c r="A361" s="310" t="s">
        <v>212</v>
      </c>
      <c r="B361" s="259" t="s">
        <v>1116</v>
      </c>
      <c r="C361" s="288" t="s">
        <v>1117</v>
      </c>
      <c r="D361" s="298">
        <v>46</v>
      </c>
      <c r="E361" s="34"/>
      <c r="F361" s="34"/>
      <c r="G361" s="34"/>
      <c r="H361" s="34"/>
      <c r="I361" s="34">
        <v>0</v>
      </c>
      <c r="J361" s="34"/>
      <c r="K361" s="34"/>
      <c r="L361" s="34"/>
      <c r="M361" s="34">
        <v>66.400000000000006</v>
      </c>
      <c r="N361" s="34"/>
      <c r="O361" s="34"/>
      <c r="P361" s="34"/>
      <c r="Q361" s="33">
        <f t="shared" si="27"/>
        <v>33.200000000000003</v>
      </c>
      <c r="R361" s="242" t="str">
        <f t="shared" si="25"/>
        <v>NO</v>
      </c>
      <c r="S361" s="243" t="str">
        <f t="shared" si="26"/>
        <v>Medio</v>
      </c>
      <c r="T361" s="85"/>
    </row>
    <row r="362" spans="1:20" s="96" customFormat="1" ht="32.1" customHeight="1">
      <c r="A362" s="310" t="s">
        <v>212</v>
      </c>
      <c r="B362" s="259" t="s">
        <v>729</v>
      </c>
      <c r="C362" s="288" t="s">
        <v>1118</v>
      </c>
      <c r="D362" s="264">
        <v>115</v>
      </c>
      <c r="E362" s="34"/>
      <c r="F362" s="34"/>
      <c r="G362" s="34">
        <v>64</v>
      </c>
      <c r="H362" s="34"/>
      <c r="I362" s="34"/>
      <c r="J362" s="34"/>
      <c r="K362" s="34"/>
      <c r="L362" s="34"/>
      <c r="M362" s="34"/>
      <c r="N362" s="34"/>
      <c r="O362" s="34"/>
      <c r="P362" s="34">
        <v>64</v>
      </c>
      <c r="Q362" s="33">
        <f t="shared" si="27"/>
        <v>64</v>
      </c>
      <c r="R362" s="242" t="str">
        <f t="shared" si="25"/>
        <v>NO</v>
      </c>
      <c r="S362" s="243" t="str">
        <f t="shared" si="26"/>
        <v>Alto</v>
      </c>
      <c r="T362" s="85"/>
    </row>
    <row r="363" spans="1:20" s="96" customFormat="1" ht="32.1" customHeight="1">
      <c r="A363" s="310" t="s">
        <v>212</v>
      </c>
      <c r="B363" s="259" t="s">
        <v>1119</v>
      </c>
      <c r="C363" s="288" t="s">
        <v>1120</v>
      </c>
      <c r="D363" s="264">
        <v>83</v>
      </c>
      <c r="E363" s="34"/>
      <c r="F363" s="34"/>
      <c r="G363" s="34"/>
      <c r="H363" s="34">
        <v>88</v>
      </c>
      <c r="I363" s="34"/>
      <c r="J363" s="34"/>
      <c r="K363" s="34"/>
      <c r="L363" s="34"/>
      <c r="M363" s="34"/>
      <c r="N363" s="34"/>
      <c r="O363" s="34">
        <v>88</v>
      </c>
      <c r="P363" s="34"/>
      <c r="Q363" s="33">
        <f t="shared" si="27"/>
        <v>88</v>
      </c>
      <c r="R363" s="242" t="str">
        <f t="shared" si="25"/>
        <v>NO</v>
      </c>
      <c r="S363" s="243" t="str">
        <f t="shared" si="26"/>
        <v>Inviable Sanitariamente</v>
      </c>
      <c r="T363" s="85"/>
    </row>
    <row r="364" spans="1:20" s="96" customFormat="1" ht="32.1" customHeight="1">
      <c r="A364" s="310" t="s">
        <v>212</v>
      </c>
      <c r="B364" s="259" t="s">
        <v>1121</v>
      </c>
      <c r="C364" s="288" t="s">
        <v>1122</v>
      </c>
      <c r="D364" s="264">
        <v>25</v>
      </c>
      <c r="E364" s="34"/>
      <c r="F364" s="34">
        <v>0</v>
      </c>
      <c r="G364" s="34"/>
      <c r="H364" s="34"/>
      <c r="I364" s="34"/>
      <c r="J364" s="34"/>
      <c r="K364" s="34"/>
      <c r="L364" s="34"/>
      <c r="M364" s="34"/>
      <c r="N364" s="34"/>
      <c r="O364" s="34"/>
      <c r="P364" s="34">
        <v>0</v>
      </c>
      <c r="Q364" s="33">
        <f t="shared" si="27"/>
        <v>0</v>
      </c>
      <c r="R364" s="242" t="str">
        <f t="shared" si="25"/>
        <v>SI</v>
      </c>
      <c r="S364" s="243" t="str">
        <f t="shared" si="26"/>
        <v>Sin Riesgo</v>
      </c>
      <c r="T364" s="85"/>
    </row>
    <row r="365" spans="1:20" s="96" customFormat="1" ht="32.1" customHeight="1">
      <c r="A365" s="310" t="s">
        <v>212</v>
      </c>
      <c r="B365" s="259" t="s">
        <v>572</v>
      </c>
      <c r="C365" s="288" t="s">
        <v>1123</v>
      </c>
      <c r="D365" s="264">
        <v>89</v>
      </c>
      <c r="E365" s="356"/>
      <c r="F365" s="34"/>
      <c r="G365" s="356">
        <v>0</v>
      </c>
      <c r="H365" s="34"/>
      <c r="I365" s="34"/>
      <c r="J365" s="34"/>
      <c r="K365" s="34"/>
      <c r="L365" s="34"/>
      <c r="M365" s="34"/>
      <c r="N365" s="34"/>
      <c r="O365" s="34">
        <v>0</v>
      </c>
      <c r="P365" s="34"/>
      <c r="Q365" s="33">
        <f t="shared" si="27"/>
        <v>0</v>
      </c>
      <c r="R365" s="242" t="str">
        <f t="shared" ref="R365:R414" si="28">IF(Q365&lt;5,"SI","NO")</f>
        <v>SI</v>
      </c>
      <c r="S365" s="243" t="str">
        <f t="shared" si="26"/>
        <v>Sin Riesgo</v>
      </c>
      <c r="T365" s="85"/>
    </row>
    <row r="366" spans="1:20" s="96" customFormat="1" ht="32.1" customHeight="1">
      <c r="A366" s="437" t="s">
        <v>213</v>
      </c>
      <c r="B366" s="466" t="s">
        <v>1124</v>
      </c>
      <c r="C366" s="521" t="s">
        <v>1125</v>
      </c>
      <c r="D366" s="233">
        <v>57</v>
      </c>
      <c r="E366" s="33"/>
      <c r="F366" s="33">
        <v>0</v>
      </c>
      <c r="G366" s="33"/>
      <c r="H366" s="33">
        <v>0</v>
      </c>
      <c r="I366" s="33"/>
      <c r="J366" s="33">
        <v>0</v>
      </c>
      <c r="K366" s="33"/>
      <c r="L366" s="33"/>
      <c r="M366" s="33"/>
      <c r="N366" s="33"/>
      <c r="O366" s="33"/>
      <c r="P366" s="33"/>
      <c r="Q366" s="33">
        <f t="shared" si="27"/>
        <v>0</v>
      </c>
      <c r="R366" s="242" t="str">
        <f t="shared" si="28"/>
        <v>SI</v>
      </c>
      <c r="S366" s="243" t="str">
        <f t="shared" si="26"/>
        <v>Sin Riesgo</v>
      </c>
      <c r="T366" s="85"/>
    </row>
    <row r="367" spans="1:20" s="96" customFormat="1" ht="32.1" customHeight="1">
      <c r="A367" s="437" t="s">
        <v>213</v>
      </c>
      <c r="B367" s="466" t="s">
        <v>1126</v>
      </c>
      <c r="C367" s="521" t="s">
        <v>1127</v>
      </c>
      <c r="D367" s="233">
        <v>98</v>
      </c>
      <c r="E367" s="33"/>
      <c r="F367" s="33">
        <v>0</v>
      </c>
      <c r="G367" s="33"/>
      <c r="H367" s="33">
        <v>0</v>
      </c>
      <c r="I367" s="33"/>
      <c r="J367" s="33">
        <v>0</v>
      </c>
      <c r="K367" s="33"/>
      <c r="L367" s="33"/>
      <c r="M367" s="33"/>
      <c r="N367" s="33"/>
      <c r="O367" s="33"/>
      <c r="P367" s="33"/>
      <c r="Q367" s="33">
        <f t="shared" si="27"/>
        <v>0</v>
      </c>
      <c r="R367" s="242" t="str">
        <f t="shared" si="28"/>
        <v>SI</v>
      </c>
      <c r="S367" s="243" t="str">
        <f t="shared" si="26"/>
        <v>Sin Riesgo</v>
      </c>
      <c r="T367" s="85"/>
    </row>
    <row r="368" spans="1:20" s="96" customFormat="1" ht="32.1" customHeight="1">
      <c r="A368" s="437" t="s">
        <v>213</v>
      </c>
      <c r="B368" s="455" t="s">
        <v>1128</v>
      </c>
      <c r="C368" s="522" t="s">
        <v>1129</v>
      </c>
      <c r="D368" s="298">
        <v>379</v>
      </c>
      <c r="E368" s="34"/>
      <c r="F368" s="34">
        <v>0</v>
      </c>
      <c r="G368" s="34"/>
      <c r="H368" s="34">
        <v>0</v>
      </c>
      <c r="I368" s="34"/>
      <c r="J368" s="34">
        <v>0</v>
      </c>
      <c r="K368" s="34"/>
      <c r="L368" s="34">
        <v>0</v>
      </c>
      <c r="M368" s="34"/>
      <c r="N368" s="34"/>
      <c r="O368" s="34"/>
      <c r="P368" s="33"/>
      <c r="Q368" s="33">
        <f t="shared" si="27"/>
        <v>0</v>
      </c>
      <c r="R368" s="242" t="str">
        <f t="shared" si="28"/>
        <v>SI</v>
      </c>
      <c r="S368" s="243" t="str">
        <f t="shared" si="26"/>
        <v>Sin Riesgo</v>
      </c>
      <c r="T368" s="85"/>
    </row>
    <row r="369" spans="1:20" s="96" customFormat="1" ht="32.1" customHeight="1">
      <c r="A369" s="437" t="s">
        <v>213</v>
      </c>
      <c r="B369" s="455" t="s">
        <v>527</v>
      </c>
      <c r="C369" s="522" t="s">
        <v>1130</v>
      </c>
      <c r="D369" s="298">
        <v>251</v>
      </c>
      <c r="E369" s="34">
        <v>0</v>
      </c>
      <c r="F369" s="34"/>
      <c r="G369" s="34">
        <v>0</v>
      </c>
      <c r="H369" s="34"/>
      <c r="I369" s="34">
        <v>0</v>
      </c>
      <c r="J369" s="34"/>
      <c r="K369" s="34">
        <v>0</v>
      </c>
      <c r="L369" s="34"/>
      <c r="M369" s="34">
        <v>0</v>
      </c>
      <c r="N369" s="34"/>
      <c r="O369" s="34"/>
      <c r="P369" s="33"/>
      <c r="Q369" s="33">
        <f t="shared" si="27"/>
        <v>0</v>
      </c>
      <c r="R369" s="242" t="str">
        <f t="shared" si="28"/>
        <v>SI</v>
      </c>
      <c r="S369" s="243" t="str">
        <f t="shared" si="26"/>
        <v>Sin Riesgo</v>
      </c>
      <c r="T369" s="85"/>
    </row>
    <row r="370" spans="1:20" s="96" customFormat="1" ht="32.1" customHeight="1">
      <c r="A370" s="437" t="s">
        <v>213</v>
      </c>
      <c r="B370" s="455" t="s">
        <v>1131</v>
      </c>
      <c r="C370" s="522" t="s">
        <v>1132</v>
      </c>
      <c r="D370" s="298">
        <v>251</v>
      </c>
      <c r="E370" s="34">
        <v>0</v>
      </c>
      <c r="F370" s="34"/>
      <c r="G370" s="34">
        <v>0</v>
      </c>
      <c r="H370" s="34"/>
      <c r="I370" s="34"/>
      <c r="J370" s="34"/>
      <c r="K370" s="34">
        <v>0</v>
      </c>
      <c r="L370" s="34"/>
      <c r="M370" s="34">
        <v>0</v>
      </c>
      <c r="N370" s="34"/>
      <c r="O370" s="34"/>
      <c r="P370" s="33"/>
      <c r="Q370" s="33">
        <f t="shared" si="27"/>
        <v>0</v>
      </c>
      <c r="R370" s="242" t="str">
        <f t="shared" si="28"/>
        <v>SI</v>
      </c>
      <c r="S370" s="243" t="str">
        <f t="shared" si="26"/>
        <v>Sin Riesgo</v>
      </c>
      <c r="T370" s="85"/>
    </row>
    <row r="371" spans="1:20" s="96" customFormat="1" ht="32.1" customHeight="1">
      <c r="A371" s="437" t="s">
        <v>213</v>
      </c>
      <c r="B371" s="455" t="s">
        <v>1133</v>
      </c>
      <c r="C371" s="522" t="s">
        <v>1134</v>
      </c>
      <c r="D371" s="298">
        <v>219</v>
      </c>
      <c r="E371" s="34"/>
      <c r="F371" s="34">
        <v>0</v>
      </c>
      <c r="G371" s="34"/>
      <c r="H371" s="34">
        <v>0</v>
      </c>
      <c r="I371" s="34"/>
      <c r="J371" s="34">
        <v>0</v>
      </c>
      <c r="K371" s="34"/>
      <c r="L371" s="34">
        <v>0</v>
      </c>
      <c r="M371" s="34"/>
      <c r="N371" s="34"/>
      <c r="O371" s="34"/>
      <c r="P371" s="33"/>
      <c r="Q371" s="33">
        <f t="shared" si="27"/>
        <v>0</v>
      </c>
      <c r="R371" s="242" t="str">
        <f t="shared" si="28"/>
        <v>SI</v>
      </c>
      <c r="S371" s="243" t="str">
        <f t="shared" si="26"/>
        <v>Sin Riesgo</v>
      </c>
      <c r="T371" s="85"/>
    </row>
    <row r="372" spans="1:20" s="96" customFormat="1" ht="32.1" customHeight="1">
      <c r="A372" s="437" t="s">
        <v>213</v>
      </c>
      <c r="B372" s="466" t="s">
        <v>1135</v>
      </c>
      <c r="C372" s="521" t="s">
        <v>1136</v>
      </c>
      <c r="D372" s="233">
        <v>398</v>
      </c>
      <c r="E372" s="33">
        <v>0</v>
      </c>
      <c r="F372" s="33">
        <v>0</v>
      </c>
      <c r="G372" s="33">
        <v>0</v>
      </c>
      <c r="H372" s="33">
        <v>0</v>
      </c>
      <c r="I372" s="33">
        <v>0</v>
      </c>
      <c r="J372" s="33">
        <v>0</v>
      </c>
      <c r="K372" s="33"/>
      <c r="L372" s="33"/>
      <c r="M372" s="33"/>
      <c r="N372" s="33"/>
      <c r="O372" s="33"/>
      <c r="P372" s="33"/>
      <c r="Q372" s="33">
        <f t="shared" si="27"/>
        <v>0</v>
      </c>
      <c r="R372" s="242" t="str">
        <f t="shared" si="28"/>
        <v>SI</v>
      </c>
      <c r="S372" s="243" t="str">
        <f t="shared" si="26"/>
        <v>Sin Riesgo</v>
      </c>
      <c r="T372" s="85"/>
    </row>
    <row r="373" spans="1:20" s="96" customFormat="1" ht="32.1" customHeight="1">
      <c r="A373" s="437" t="s">
        <v>213</v>
      </c>
      <c r="B373" s="466" t="s">
        <v>1137</v>
      </c>
      <c r="C373" s="521" t="s">
        <v>1138</v>
      </c>
      <c r="D373" s="233">
        <v>251</v>
      </c>
      <c r="E373" s="33">
        <v>0</v>
      </c>
      <c r="F373" s="33">
        <v>0</v>
      </c>
      <c r="G373" s="33">
        <v>0</v>
      </c>
      <c r="H373" s="33">
        <v>0</v>
      </c>
      <c r="I373" s="33">
        <v>0</v>
      </c>
      <c r="J373" s="33">
        <v>0</v>
      </c>
      <c r="K373" s="33"/>
      <c r="L373" s="33"/>
      <c r="M373" s="33"/>
      <c r="N373" s="33"/>
      <c r="O373" s="33"/>
      <c r="P373" s="33"/>
      <c r="Q373" s="33">
        <f t="shared" si="27"/>
        <v>0</v>
      </c>
      <c r="R373" s="242" t="str">
        <f t="shared" si="28"/>
        <v>SI</v>
      </c>
      <c r="S373" s="243" t="str">
        <f t="shared" si="26"/>
        <v>Sin Riesgo</v>
      </c>
      <c r="T373" s="85"/>
    </row>
    <row r="374" spans="1:20" s="96" customFormat="1" ht="32.1" customHeight="1">
      <c r="A374" s="437" t="s">
        <v>213</v>
      </c>
      <c r="B374" s="466" t="s">
        <v>235</v>
      </c>
      <c r="C374" s="521" t="s">
        <v>1139</v>
      </c>
      <c r="D374" s="233">
        <v>367</v>
      </c>
      <c r="E374" s="33">
        <v>0</v>
      </c>
      <c r="F374" s="33">
        <v>0</v>
      </c>
      <c r="G374" s="33">
        <v>0</v>
      </c>
      <c r="H374" s="33">
        <v>0</v>
      </c>
      <c r="I374" s="33">
        <v>0</v>
      </c>
      <c r="J374" s="33">
        <v>0</v>
      </c>
      <c r="K374" s="33"/>
      <c r="L374" s="33"/>
      <c r="M374" s="33"/>
      <c r="N374" s="33"/>
      <c r="O374" s="33"/>
      <c r="P374" s="33"/>
      <c r="Q374" s="33">
        <f t="shared" si="27"/>
        <v>0</v>
      </c>
      <c r="R374" s="242" t="str">
        <f t="shared" si="28"/>
        <v>SI</v>
      </c>
      <c r="S374" s="243" t="str">
        <f t="shared" si="26"/>
        <v>Sin Riesgo</v>
      </c>
      <c r="T374" s="85"/>
    </row>
    <row r="375" spans="1:20" s="96" customFormat="1" ht="32.1" customHeight="1">
      <c r="A375" s="437" t="s">
        <v>213</v>
      </c>
      <c r="B375" s="466" t="s">
        <v>1140</v>
      </c>
      <c r="C375" s="521" t="s">
        <v>1141</v>
      </c>
      <c r="D375" s="233">
        <v>276</v>
      </c>
      <c r="E375" s="33">
        <v>0</v>
      </c>
      <c r="F375" s="33">
        <v>0</v>
      </c>
      <c r="G375" s="33">
        <v>0</v>
      </c>
      <c r="H375" s="33">
        <v>0</v>
      </c>
      <c r="I375" s="33">
        <v>0</v>
      </c>
      <c r="J375" s="33">
        <v>0</v>
      </c>
      <c r="K375" s="33"/>
      <c r="L375" s="33"/>
      <c r="M375" s="33"/>
      <c r="N375" s="33"/>
      <c r="O375" s="33"/>
      <c r="P375" s="33"/>
      <c r="Q375" s="33">
        <f t="shared" si="27"/>
        <v>0</v>
      </c>
      <c r="R375" s="242" t="str">
        <f t="shared" si="28"/>
        <v>SI</v>
      </c>
      <c r="S375" s="243" t="str">
        <f t="shared" si="26"/>
        <v>Sin Riesgo</v>
      </c>
      <c r="T375" s="85"/>
    </row>
    <row r="376" spans="1:20" s="96" customFormat="1" ht="32.1" customHeight="1">
      <c r="A376" s="437" t="s">
        <v>213</v>
      </c>
      <c r="B376" s="455" t="s">
        <v>1142</v>
      </c>
      <c r="C376" s="522" t="s">
        <v>1143</v>
      </c>
      <c r="D376" s="298">
        <v>17</v>
      </c>
      <c r="E376" s="34">
        <v>19.739999999999998</v>
      </c>
      <c r="F376" s="34"/>
      <c r="G376" s="34">
        <v>0</v>
      </c>
      <c r="H376" s="34"/>
      <c r="I376" s="34">
        <v>0</v>
      </c>
      <c r="J376" s="34"/>
      <c r="K376" s="34">
        <v>18.989999999999998</v>
      </c>
      <c r="L376" s="34"/>
      <c r="M376" s="34">
        <v>0</v>
      </c>
      <c r="N376" s="34"/>
      <c r="O376" s="34"/>
      <c r="P376" s="34"/>
      <c r="Q376" s="33">
        <f t="shared" si="27"/>
        <v>7.7459999999999996</v>
      </c>
      <c r="R376" s="242" t="str">
        <f t="shared" si="28"/>
        <v>NO</v>
      </c>
      <c r="S376" s="243" t="str">
        <f t="shared" ref="S376:S420" si="29">IF(Q376&lt;5,"Sin Riesgo",IF(Q376 &lt;=14,"Bajo",IF(Q376&lt;=35,"Medio",IF(Q376&lt;=80,"Alto","Inviable Sanitariamente"))))</f>
        <v>Bajo</v>
      </c>
      <c r="T376" s="85"/>
    </row>
    <row r="377" spans="1:20" s="96" customFormat="1" ht="32.1" customHeight="1">
      <c r="A377" s="437" t="s">
        <v>213</v>
      </c>
      <c r="B377" s="455" t="s">
        <v>1144</v>
      </c>
      <c r="C377" s="522" t="s">
        <v>1145</v>
      </c>
      <c r="D377" s="298">
        <v>343</v>
      </c>
      <c r="E377" s="34"/>
      <c r="F377" s="34">
        <v>0</v>
      </c>
      <c r="G377" s="34"/>
      <c r="H377" s="34">
        <v>18.989999999999998</v>
      </c>
      <c r="I377" s="34"/>
      <c r="J377" s="34">
        <v>18.989999999999998</v>
      </c>
      <c r="K377" s="34"/>
      <c r="L377" s="34"/>
      <c r="M377" s="34"/>
      <c r="N377" s="34"/>
      <c r="O377" s="34"/>
      <c r="P377" s="34"/>
      <c r="Q377" s="33">
        <f t="shared" si="27"/>
        <v>12.659999999999998</v>
      </c>
      <c r="R377" s="242" t="str">
        <f t="shared" si="28"/>
        <v>NO</v>
      </c>
      <c r="S377" s="243" t="str">
        <f t="shared" si="29"/>
        <v>Bajo</v>
      </c>
      <c r="T377" s="85"/>
    </row>
    <row r="378" spans="1:20" s="96" customFormat="1" ht="32.1" customHeight="1">
      <c r="A378" s="437" t="s">
        <v>213</v>
      </c>
      <c r="B378" s="455" t="s">
        <v>1146</v>
      </c>
      <c r="C378" s="522" t="s">
        <v>1147</v>
      </c>
      <c r="D378" s="298">
        <v>108</v>
      </c>
      <c r="E378" s="34">
        <v>19.739999999999998</v>
      </c>
      <c r="F378" s="34"/>
      <c r="G378" s="34">
        <v>0</v>
      </c>
      <c r="H378" s="34"/>
      <c r="I378" s="34">
        <v>0</v>
      </c>
      <c r="J378" s="34"/>
      <c r="K378" s="34">
        <v>18.989999999999998</v>
      </c>
      <c r="L378" s="34"/>
      <c r="M378" s="34">
        <v>0</v>
      </c>
      <c r="N378" s="34"/>
      <c r="O378" s="34"/>
      <c r="P378" s="34"/>
      <c r="Q378" s="33">
        <f t="shared" si="27"/>
        <v>7.7459999999999996</v>
      </c>
      <c r="R378" s="242" t="str">
        <f t="shared" si="28"/>
        <v>NO</v>
      </c>
      <c r="S378" s="243" t="str">
        <f t="shared" si="29"/>
        <v>Bajo</v>
      </c>
      <c r="T378" s="85"/>
    </row>
    <row r="379" spans="1:20" s="96" customFormat="1" ht="32.1" customHeight="1">
      <c r="A379" s="437" t="s">
        <v>213</v>
      </c>
      <c r="B379" s="455" t="s">
        <v>498</v>
      </c>
      <c r="C379" s="522" t="s">
        <v>1148</v>
      </c>
      <c r="D379" s="298">
        <v>253</v>
      </c>
      <c r="E379" s="34"/>
      <c r="F379" s="34">
        <v>0</v>
      </c>
      <c r="G379" s="34"/>
      <c r="H379" s="34">
        <v>18.989999999999998</v>
      </c>
      <c r="I379" s="34"/>
      <c r="J379" s="34">
        <v>18.989999999999998</v>
      </c>
      <c r="K379" s="34"/>
      <c r="L379" s="34">
        <v>0</v>
      </c>
      <c r="M379" s="34"/>
      <c r="N379" s="34"/>
      <c r="O379" s="34"/>
      <c r="P379" s="34"/>
      <c r="Q379" s="33">
        <f t="shared" si="27"/>
        <v>9.4949999999999992</v>
      </c>
      <c r="R379" s="242" t="str">
        <f t="shared" si="28"/>
        <v>NO</v>
      </c>
      <c r="S379" s="243" t="str">
        <f t="shared" si="29"/>
        <v>Bajo</v>
      </c>
      <c r="T379" s="85"/>
    </row>
    <row r="380" spans="1:20" s="96" customFormat="1" ht="32.1" customHeight="1">
      <c r="A380" s="437" t="s">
        <v>213</v>
      </c>
      <c r="B380" s="466" t="s">
        <v>1149</v>
      </c>
      <c r="C380" s="521" t="s">
        <v>1150</v>
      </c>
      <c r="D380" s="233">
        <v>144</v>
      </c>
      <c r="E380" s="33"/>
      <c r="F380" s="33">
        <v>0</v>
      </c>
      <c r="G380" s="33"/>
      <c r="H380" s="33">
        <v>0</v>
      </c>
      <c r="I380" s="33"/>
      <c r="J380" s="33">
        <v>0</v>
      </c>
      <c r="K380" s="33"/>
      <c r="L380" s="33"/>
      <c r="M380" s="33"/>
      <c r="N380" s="33"/>
      <c r="O380" s="33"/>
      <c r="P380" s="33"/>
      <c r="Q380" s="33">
        <f t="shared" si="27"/>
        <v>0</v>
      </c>
      <c r="R380" s="242" t="str">
        <f t="shared" si="28"/>
        <v>SI</v>
      </c>
      <c r="S380" s="243" t="str">
        <f t="shared" si="29"/>
        <v>Sin Riesgo</v>
      </c>
      <c r="T380" s="85"/>
    </row>
    <row r="381" spans="1:20" s="96" customFormat="1" ht="43.5" customHeight="1">
      <c r="A381" s="437" t="s">
        <v>213</v>
      </c>
      <c r="B381" s="466" t="s">
        <v>504</v>
      </c>
      <c r="C381" s="521" t="s">
        <v>1151</v>
      </c>
      <c r="D381" s="233">
        <v>41</v>
      </c>
      <c r="E381" s="33"/>
      <c r="F381" s="33">
        <v>0</v>
      </c>
      <c r="G381" s="33"/>
      <c r="H381" s="33">
        <v>0</v>
      </c>
      <c r="I381" s="33"/>
      <c r="J381" s="33">
        <v>0</v>
      </c>
      <c r="K381" s="33"/>
      <c r="L381" s="33"/>
      <c r="M381" s="33"/>
      <c r="N381" s="33"/>
      <c r="O381" s="33"/>
      <c r="P381" s="33"/>
      <c r="Q381" s="33">
        <f t="shared" si="27"/>
        <v>0</v>
      </c>
      <c r="R381" s="242" t="str">
        <f t="shared" si="28"/>
        <v>SI</v>
      </c>
      <c r="S381" s="243" t="str">
        <f t="shared" si="29"/>
        <v>Sin Riesgo</v>
      </c>
      <c r="T381" s="85"/>
    </row>
    <row r="382" spans="1:20" s="96" customFormat="1" ht="39" customHeight="1">
      <c r="A382" s="437" t="s">
        <v>213</v>
      </c>
      <c r="B382" s="466" t="s">
        <v>236</v>
      </c>
      <c r="C382" s="521" t="s">
        <v>1152</v>
      </c>
      <c r="D382" s="233">
        <v>50</v>
      </c>
      <c r="E382" s="33"/>
      <c r="F382" s="33">
        <v>0</v>
      </c>
      <c r="G382" s="33"/>
      <c r="H382" s="33">
        <v>0</v>
      </c>
      <c r="I382" s="33"/>
      <c r="J382" s="33">
        <v>0</v>
      </c>
      <c r="K382" s="33"/>
      <c r="L382" s="33"/>
      <c r="M382" s="33"/>
      <c r="N382" s="33"/>
      <c r="O382" s="33"/>
      <c r="P382" s="33"/>
      <c r="Q382" s="33">
        <f t="shared" ref="Q382:Q420" si="30">AVERAGE(E382:P382)</f>
        <v>0</v>
      </c>
      <c r="R382" s="242" t="str">
        <f t="shared" si="28"/>
        <v>SI</v>
      </c>
      <c r="S382" s="243" t="str">
        <f t="shared" si="29"/>
        <v>Sin Riesgo</v>
      </c>
      <c r="T382" s="85"/>
    </row>
    <row r="383" spans="1:20" s="96" customFormat="1" ht="49.5" customHeight="1">
      <c r="A383" s="437" t="s">
        <v>213</v>
      </c>
      <c r="B383" s="466" t="s">
        <v>555</v>
      </c>
      <c r="C383" s="521" t="s">
        <v>1153</v>
      </c>
      <c r="D383" s="233">
        <v>151</v>
      </c>
      <c r="E383" s="33"/>
      <c r="F383" s="33">
        <v>0</v>
      </c>
      <c r="G383" s="33"/>
      <c r="H383" s="33">
        <v>0</v>
      </c>
      <c r="I383" s="33"/>
      <c r="J383" s="33">
        <v>0</v>
      </c>
      <c r="K383" s="33"/>
      <c r="L383" s="33"/>
      <c r="M383" s="33"/>
      <c r="N383" s="33"/>
      <c r="O383" s="33"/>
      <c r="P383" s="33"/>
      <c r="Q383" s="33">
        <f t="shared" si="30"/>
        <v>0</v>
      </c>
      <c r="R383" s="242" t="str">
        <f t="shared" si="28"/>
        <v>SI</v>
      </c>
      <c r="S383" s="243" t="str">
        <f t="shared" si="29"/>
        <v>Sin Riesgo</v>
      </c>
      <c r="T383" s="85"/>
    </row>
    <row r="384" spans="1:20" s="96" customFormat="1" ht="32.1" customHeight="1">
      <c r="A384" s="437" t="s">
        <v>213</v>
      </c>
      <c r="B384" s="466" t="s">
        <v>62</v>
      </c>
      <c r="C384" s="521" t="s">
        <v>1154</v>
      </c>
      <c r="D384" s="233">
        <v>35</v>
      </c>
      <c r="E384" s="33"/>
      <c r="F384" s="33">
        <v>0</v>
      </c>
      <c r="G384" s="33"/>
      <c r="H384" s="33">
        <v>0</v>
      </c>
      <c r="I384" s="33"/>
      <c r="J384" s="33">
        <v>0</v>
      </c>
      <c r="K384" s="33"/>
      <c r="L384" s="33"/>
      <c r="M384" s="33"/>
      <c r="N384" s="33"/>
      <c r="O384" s="33"/>
      <c r="P384" s="33"/>
      <c r="Q384" s="33">
        <f t="shared" si="30"/>
        <v>0</v>
      </c>
      <c r="R384" s="242" t="str">
        <f t="shared" si="28"/>
        <v>SI</v>
      </c>
      <c r="S384" s="243" t="str">
        <f t="shared" si="29"/>
        <v>Sin Riesgo</v>
      </c>
      <c r="T384" s="85"/>
    </row>
    <row r="385" spans="1:20" s="96" customFormat="1" ht="32.1" customHeight="1">
      <c r="A385" s="437" t="s">
        <v>213</v>
      </c>
      <c r="B385" s="466" t="s">
        <v>1155</v>
      </c>
      <c r="C385" s="521" t="s">
        <v>1156</v>
      </c>
      <c r="D385" s="233">
        <v>115</v>
      </c>
      <c r="E385" s="33">
        <v>0</v>
      </c>
      <c r="F385" s="33">
        <v>0</v>
      </c>
      <c r="G385" s="33">
        <v>0</v>
      </c>
      <c r="H385" s="33">
        <v>0</v>
      </c>
      <c r="I385" s="33">
        <v>0</v>
      </c>
      <c r="J385" s="33">
        <v>0</v>
      </c>
      <c r="K385" s="33"/>
      <c r="L385" s="33"/>
      <c r="M385" s="33"/>
      <c r="N385" s="33"/>
      <c r="O385" s="33"/>
      <c r="P385" s="33"/>
      <c r="Q385" s="33">
        <f t="shared" si="30"/>
        <v>0</v>
      </c>
      <c r="R385" s="242" t="str">
        <f t="shared" si="28"/>
        <v>SI</v>
      </c>
      <c r="S385" s="243" t="str">
        <f t="shared" si="29"/>
        <v>Sin Riesgo</v>
      </c>
      <c r="T385" s="85"/>
    </row>
    <row r="386" spans="1:20" s="96" customFormat="1" ht="32.1" customHeight="1">
      <c r="A386" s="437" t="s">
        <v>213</v>
      </c>
      <c r="B386" s="466" t="s">
        <v>1157</v>
      </c>
      <c r="C386" s="521" t="s">
        <v>1158</v>
      </c>
      <c r="D386" s="233">
        <v>82</v>
      </c>
      <c r="E386" s="33">
        <v>0</v>
      </c>
      <c r="F386" s="33">
        <v>0</v>
      </c>
      <c r="G386" s="33">
        <v>0</v>
      </c>
      <c r="H386" s="33">
        <v>0</v>
      </c>
      <c r="I386" s="33">
        <v>0</v>
      </c>
      <c r="J386" s="33">
        <v>0</v>
      </c>
      <c r="K386" s="33"/>
      <c r="L386" s="33"/>
      <c r="M386" s="33"/>
      <c r="N386" s="33"/>
      <c r="O386" s="33"/>
      <c r="P386" s="33"/>
      <c r="Q386" s="33">
        <f t="shared" si="30"/>
        <v>0</v>
      </c>
      <c r="R386" s="242" t="str">
        <f t="shared" si="28"/>
        <v>SI</v>
      </c>
      <c r="S386" s="243" t="str">
        <f t="shared" si="29"/>
        <v>Sin Riesgo</v>
      </c>
      <c r="T386" s="85"/>
    </row>
    <row r="387" spans="1:20" s="96" customFormat="1" ht="32.1" customHeight="1">
      <c r="A387" s="437" t="s">
        <v>213</v>
      </c>
      <c r="B387" s="466" t="s">
        <v>1142</v>
      </c>
      <c r="C387" s="521" t="s">
        <v>1159</v>
      </c>
      <c r="D387" s="233">
        <v>230</v>
      </c>
      <c r="E387" s="33">
        <v>0</v>
      </c>
      <c r="F387" s="33">
        <v>0</v>
      </c>
      <c r="G387" s="33">
        <v>0</v>
      </c>
      <c r="H387" s="33">
        <v>0</v>
      </c>
      <c r="I387" s="33">
        <v>0</v>
      </c>
      <c r="J387" s="33">
        <v>0</v>
      </c>
      <c r="K387" s="33"/>
      <c r="L387" s="33"/>
      <c r="M387" s="33"/>
      <c r="N387" s="33"/>
      <c r="O387" s="33"/>
      <c r="P387" s="33"/>
      <c r="Q387" s="33">
        <f t="shared" si="30"/>
        <v>0</v>
      </c>
      <c r="R387" s="242" t="str">
        <f t="shared" si="28"/>
        <v>SI</v>
      </c>
      <c r="S387" s="243" t="str">
        <f t="shared" si="29"/>
        <v>Sin Riesgo</v>
      </c>
      <c r="T387" s="85"/>
    </row>
    <row r="388" spans="1:20" s="96" customFormat="1" ht="32.1" customHeight="1">
      <c r="A388" s="437" t="s">
        <v>213</v>
      </c>
      <c r="B388" s="466" t="s">
        <v>236</v>
      </c>
      <c r="C388" s="521" t="s">
        <v>1160</v>
      </c>
      <c r="D388" s="233">
        <v>102</v>
      </c>
      <c r="E388" s="33">
        <v>0</v>
      </c>
      <c r="F388" s="33">
        <v>0</v>
      </c>
      <c r="G388" s="33">
        <v>0</v>
      </c>
      <c r="H388" s="33">
        <v>0</v>
      </c>
      <c r="I388" s="33">
        <v>0</v>
      </c>
      <c r="J388" s="33">
        <v>0</v>
      </c>
      <c r="K388" s="33"/>
      <c r="L388" s="33"/>
      <c r="M388" s="33"/>
      <c r="N388" s="33"/>
      <c r="O388" s="33"/>
      <c r="P388" s="33"/>
      <c r="Q388" s="33">
        <f t="shared" si="30"/>
        <v>0</v>
      </c>
      <c r="R388" s="242" t="str">
        <f t="shared" si="28"/>
        <v>SI</v>
      </c>
      <c r="S388" s="243" t="str">
        <f t="shared" si="29"/>
        <v>Sin Riesgo</v>
      </c>
      <c r="T388" s="85"/>
    </row>
    <row r="389" spans="1:20" s="96" customFormat="1" ht="32.1" customHeight="1">
      <c r="A389" s="437" t="s">
        <v>213</v>
      </c>
      <c r="B389" s="466" t="s">
        <v>1161</v>
      </c>
      <c r="C389" s="521" t="s">
        <v>1162</v>
      </c>
      <c r="D389" s="233">
        <v>45</v>
      </c>
      <c r="E389" s="33">
        <v>0</v>
      </c>
      <c r="F389" s="33">
        <v>0</v>
      </c>
      <c r="G389" s="33">
        <v>0</v>
      </c>
      <c r="H389" s="33">
        <v>0</v>
      </c>
      <c r="I389" s="33">
        <v>0</v>
      </c>
      <c r="J389" s="33">
        <v>0</v>
      </c>
      <c r="K389" s="33"/>
      <c r="L389" s="33"/>
      <c r="M389" s="33"/>
      <c r="N389" s="33"/>
      <c r="O389" s="33"/>
      <c r="P389" s="33"/>
      <c r="Q389" s="33">
        <f t="shared" si="30"/>
        <v>0</v>
      </c>
      <c r="R389" s="242" t="str">
        <f t="shared" si="28"/>
        <v>SI</v>
      </c>
      <c r="S389" s="243" t="str">
        <f t="shared" si="29"/>
        <v>Sin Riesgo</v>
      </c>
      <c r="T389" s="85"/>
    </row>
    <row r="390" spans="1:20" s="96" customFormat="1" ht="32.1" customHeight="1">
      <c r="A390" s="437" t="s">
        <v>213</v>
      </c>
      <c r="B390" s="466" t="s">
        <v>1163</v>
      </c>
      <c r="C390" s="521" t="s">
        <v>1164</v>
      </c>
      <c r="D390" s="233">
        <v>191</v>
      </c>
      <c r="E390" s="33">
        <v>0</v>
      </c>
      <c r="F390" s="33">
        <v>0</v>
      </c>
      <c r="G390" s="33">
        <v>0</v>
      </c>
      <c r="H390" s="33">
        <v>0</v>
      </c>
      <c r="I390" s="33">
        <v>0</v>
      </c>
      <c r="J390" s="33">
        <v>0</v>
      </c>
      <c r="K390" s="33"/>
      <c r="L390" s="33"/>
      <c r="M390" s="33"/>
      <c r="N390" s="33"/>
      <c r="O390" s="33"/>
      <c r="P390" s="33"/>
      <c r="Q390" s="33">
        <f t="shared" si="30"/>
        <v>0</v>
      </c>
      <c r="R390" s="242" t="str">
        <f t="shared" si="28"/>
        <v>SI</v>
      </c>
      <c r="S390" s="243" t="str">
        <f t="shared" si="29"/>
        <v>Sin Riesgo</v>
      </c>
      <c r="T390" s="85"/>
    </row>
    <row r="391" spans="1:20" s="96" customFormat="1" ht="32.1" customHeight="1">
      <c r="A391" s="437" t="s">
        <v>213</v>
      </c>
      <c r="B391" s="466" t="s">
        <v>1165</v>
      </c>
      <c r="C391" s="521" t="s">
        <v>1166</v>
      </c>
      <c r="D391" s="233">
        <v>59</v>
      </c>
      <c r="E391" s="33">
        <v>0</v>
      </c>
      <c r="F391" s="33">
        <v>0</v>
      </c>
      <c r="G391" s="33">
        <v>0</v>
      </c>
      <c r="H391" s="33">
        <v>0</v>
      </c>
      <c r="I391" s="33">
        <v>0</v>
      </c>
      <c r="J391" s="33">
        <v>0</v>
      </c>
      <c r="K391" s="33"/>
      <c r="L391" s="33"/>
      <c r="M391" s="33"/>
      <c r="N391" s="33"/>
      <c r="O391" s="33"/>
      <c r="P391" s="33"/>
      <c r="Q391" s="33">
        <f t="shared" si="30"/>
        <v>0</v>
      </c>
      <c r="R391" s="242" t="str">
        <f t="shared" si="28"/>
        <v>SI</v>
      </c>
      <c r="S391" s="243" t="str">
        <f t="shared" si="29"/>
        <v>Sin Riesgo</v>
      </c>
      <c r="T391" s="85"/>
    </row>
    <row r="392" spans="1:20" s="96" customFormat="1" ht="32.1" customHeight="1">
      <c r="A392" s="437" t="s">
        <v>213</v>
      </c>
      <c r="B392" s="466" t="s">
        <v>1167</v>
      </c>
      <c r="C392" s="521" t="s">
        <v>1168</v>
      </c>
      <c r="D392" s="233">
        <v>81</v>
      </c>
      <c r="E392" s="33">
        <v>0</v>
      </c>
      <c r="F392" s="33">
        <v>0</v>
      </c>
      <c r="G392" s="33">
        <v>0</v>
      </c>
      <c r="H392" s="33">
        <v>0</v>
      </c>
      <c r="I392" s="33">
        <v>0</v>
      </c>
      <c r="J392" s="33">
        <v>0</v>
      </c>
      <c r="K392" s="33"/>
      <c r="L392" s="33"/>
      <c r="M392" s="33"/>
      <c r="N392" s="33"/>
      <c r="O392" s="33"/>
      <c r="P392" s="33"/>
      <c r="Q392" s="33">
        <f t="shared" si="30"/>
        <v>0</v>
      </c>
      <c r="R392" s="242" t="str">
        <f t="shared" si="28"/>
        <v>SI</v>
      </c>
      <c r="S392" s="243" t="str">
        <f t="shared" si="29"/>
        <v>Sin Riesgo</v>
      </c>
      <c r="T392" s="85"/>
    </row>
    <row r="393" spans="1:20" s="96" customFormat="1" ht="32.1" customHeight="1">
      <c r="A393" s="437" t="s">
        <v>213</v>
      </c>
      <c r="B393" s="466" t="s">
        <v>1169</v>
      </c>
      <c r="C393" s="521" t="s">
        <v>1170</v>
      </c>
      <c r="D393" s="233">
        <v>97</v>
      </c>
      <c r="E393" s="33">
        <v>0</v>
      </c>
      <c r="F393" s="33">
        <v>0</v>
      </c>
      <c r="G393" s="33">
        <v>0</v>
      </c>
      <c r="H393" s="33">
        <v>0</v>
      </c>
      <c r="I393" s="33">
        <v>0</v>
      </c>
      <c r="J393" s="33">
        <v>0</v>
      </c>
      <c r="K393" s="33"/>
      <c r="L393" s="33"/>
      <c r="M393" s="33"/>
      <c r="N393" s="33"/>
      <c r="O393" s="33"/>
      <c r="P393" s="33"/>
      <c r="Q393" s="33">
        <f t="shared" si="30"/>
        <v>0</v>
      </c>
      <c r="R393" s="242" t="str">
        <f t="shared" si="28"/>
        <v>SI</v>
      </c>
      <c r="S393" s="243" t="str">
        <f t="shared" si="29"/>
        <v>Sin Riesgo</v>
      </c>
      <c r="T393" s="85"/>
    </row>
    <row r="394" spans="1:20" s="96" customFormat="1" ht="32.1" customHeight="1">
      <c r="A394" s="437" t="s">
        <v>213</v>
      </c>
      <c r="B394" s="466" t="s">
        <v>62</v>
      </c>
      <c r="C394" s="521" t="s">
        <v>1171</v>
      </c>
      <c r="D394" s="233">
        <v>54</v>
      </c>
      <c r="E394" s="33">
        <v>0</v>
      </c>
      <c r="F394" s="33">
        <v>0</v>
      </c>
      <c r="G394" s="33">
        <v>0</v>
      </c>
      <c r="H394" s="33">
        <v>0</v>
      </c>
      <c r="I394" s="33">
        <v>0</v>
      </c>
      <c r="J394" s="33">
        <v>0</v>
      </c>
      <c r="K394" s="33"/>
      <c r="L394" s="33"/>
      <c r="M394" s="33"/>
      <c r="N394" s="33"/>
      <c r="O394" s="33"/>
      <c r="P394" s="33"/>
      <c r="Q394" s="33">
        <f t="shared" si="30"/>
        <v>0</v>
      </c>
      <c r="R394" s="242" t="str">
        <f t="shared" si="28"/>
        <v>SI</v>
      </c>
      <c r="S394" s="243" t="str">
        <f t="shared" si="29"/>
        <v>Sin Riesgo</v>
      </c>
      <c r="T394" s="85"/>
    </row>
    <row r="395" spans="1:20" s="96" customFormat="1" ht="52.5" customHeight="1">
      <c r="A395" s="437" t="s">
        <v>213</v>
      </c>
      <c r="B395" s="259" t="s">
        <v>1172</v>
      </c>
      <c r="C395" s="288" t="s">
        <v>1173</v>
      </c>
      <c r="D395" s="298">
        <v>296</v>
      </c>
      <c r="E395" s="34">
        <v>1.97</v>
      </c>
      <c r="F395" s="34"/>
      <c r="G395" s="34">
        <v>1.9</v>
      </c>
      <c r="H395" s="34"/>
      <c r="I395" s="34">
        <v>20.89</v>
      </c>
      <c r="J395" s="34"/>
      <c r="K395" s="34">
        <v>1.9</v>
      </c>
      <c r="L395" s="34"/>
      <c r="M395" s="34">
        <v>1.94</v>
      </c>
      <c r="N395" s="34"/>
      <c r="O395" s="34"/>
      <c r="P395" s="34"/>
      <c r="Q395" s="33">
        <f t="shared" si="30"/>
        <v>5.7200000000000006</v>
      </c>
      <c r="R395" s="242" t="str">
        <f t="shared" si="28"/>
        <v>NO</v>
      </c>
      <c r="S395" s="243" t="str">
        <f t="shared" si="29"/>
        <v>Bajo</v>
      </c>
      <c r="T395" s="85"/>
    </row>
    <row r="396" spans="1:20" s="96" customFormat="1" ht="47.25" customHeight="1">
      <c r="A396" s="437" t="s">
        <v>213</v>
      </c>
      <c r="B396" s="259" t="s">
        <v>1174</v>
      </c>
      <c r="C396" s="288" t="s">
        <v>1175</v>
      </c>
      <c r="D396" s="298">
        <v>84</v>
      </c>
      <c r="E396" s="34"/>
      <c r="F396" s="34">
        <v>0</v>
      </c>
      <c r="G396" s="34"/>
      <c r="H396" s="34">
        <v>0</v>
      </c>
      <c r="I396" s="34"/>
      <c r="J396" s="34"/>
      <c r="K396" s="34"/>
      <c r="L396" s="34">
        <v>0</v>
      </c>
      <c r="M396" s="34"/>
      <c r="N396" s="34"/>
      <c r="O396" s="34"/>
      <c r="P396" s="34"/>
      <c r="Q396" s="33">
        <f t="shared" si="30"/>
        <v>0</v>
      </c>
      <c r="R396" s="242" t="str">
        <f t="shared" si="28"/>
        <v>SI</v>
      </c>
      <c r="S396" s="243" t="str">
        <f t="shared" si="29"/>
        <v>Sin Riesgo</v>
      </c>
      <c r="T396" s="85"/>
    </row>
    <row r="397" spans="1:20" s="96" customFormat="1" ht="32.1" customHeight="1">
      <c r="A397" s="437" t="s">
        <v>213</v>
      </c>
      <c r="B397" s="259" t="s">
        <v>566</v>
      </c>
      <c r="C397" s="288" t="s">
        <v>1176</v>
      </c>
      <c r="D397" s="298">
        <v>53</v>
      </c>
      <c r="E397" s="34"/>
      <c r="F397" s="34">
        <v>0</v>
      </c>
      <c r="G397" s="34"/>
      <c r="H397" s="34">
        <v>0</v>
      </c>
      <c r="I397" s="34"/>
      <c r="J397" s="34">
        <v>26.58</v>
      </c>
      <c r="K397" s="34"/>
      <c r="L397" s="34">
        <v>0</v>
      </c>
      <c r="M397" s="34"/>
      <c r="N397" s="34"/>
      <c r="O397" s="34"/>
      <c r="P397" s="34"/>
      <c r="Q397" s="33">
        <f t="shared" si="30"/>
        <v>6.6449999999999996</v>
      </c>
      <c r="R397" s="242" t="str">
        <f t="shared" si="28"/>
        <v>NO</v>
      </c>
      <c r="S397" s="243" t="str">
        <f t="shared" si="29"/>
        <v>Bajo</v>
      </c>
      <c r="T397" s="85"/>
    </row>
    <row r="398" spans="1:20" s="96" customFormat="1" ht="46.5" customHeight="1">
      <c r="A398" s="437" t="s">
        <v>213</v>
      </c>
      <c r="B398" s="259" t="s">
        <v>1177</v>
      </c>
      <c r="C398" s="288" t="s">
        <v>1178</v>
      </c>
      <c r="D398" s="298">
        <v>146</v>
      </c>
      <c r="E398" s="34">
        <v>1.97</v>
      </c>
      <c r="F398" s="34"/>
      <c r="G398" s="34">
        <v>20.89</v>
      </c>
      <c r="H398" s="34"/>
      <c r="I398" s="34">
        <v>20.89</v>
      </c>
      <c r="J398" s="34"/>
      <c r="K398" s="34">
        <v>1.9</v>
      </c>
      <c r="L398" s="34"/>
      <c r="M398" s="34">
        <v>1.94</v>
      </c>
      <c r="N398" s="34"/>
      <c r="O398" s="34"/>
      <c r="P398" s="34"/>
      <c r="Q398" s="33">
        <f t="shared" si="30"/>
        <v>9.5179999999999989</v>
      </c>
      <c r="R398" s="242" t="str">
        <f t="shared" si="28"/>
        <v>NO</v>
      </c>
      <c r="S398" s="243" t="str">
        <f t="shared" si="29"/>
        <v>Bajo</v>
      </c>
      <c r="T398" s="85"/>
    </row>
    <row r="399" spans="1:20" s="96" customFormat="1" ht="32.1" customHeight="1">
      <c r="A399" s="437" t="s">
        <v>213</v>
      </c>
      <c r="B399" s="259" t="s">
        <v>1179</v>
      </c>
      <c r="C399" s="288" t="s">
        <v>1180</v>
      </c>
      <c r="D399" s="298">
        <v>42</v>
      </c>
      <c r="E399" s="34"/>
      <c r="F399" s="34">
        <v>0</v>
      </c>
      <c r="G399" s="34"/>
      <c r="H399" s="34">
        <v>0</v>
      </c>
      <c r="I399" s="34"/>
      <c r="J399" s="34">
        <v>26.58</v>
      </c>
      <c r="K399" s="34"/>
      <c r="L399" s="34">
        <v>0</v>
      </c>
      <c r="M399" s="34"/>
      <c r="N399" s="34"/>
      <c r="O399" s="34"/>
      <c r="P399" s="34"/>
      <c r="Q399" s="33">
        <f t="shared" si="30"/>
        <v>6.6449999999999996</v>
      </c>
      <c r="R399" s="242" t="str">
        <f t="shared" si="28"/>
        <v>NO</v>
      </c>
      <c r="S399" s="243" t="str">
        <f t="shared" si="29"/>
        <v>Bajo</v>
      </c>
      <c r="T399" s="85"/>
    </row>
    <row r="400" spans="1:20" s="96" customFormat="1" ht="46.5" customHeight="1">
      <c r="A400" s="437" t="s">
        <v>213</v>
      </c>
      <c r="B400" s="259" t="s">
        <v>903</v>
      </c>
      <c r="C400" s="288" t="s">
        <v>1181</v>
      </c>
      <c r="D400" s="298">
        <v>186</v>
      </c>
      <c r="E400" s="34"/>
      <c r="F400" s="34"/>
      <c r="G400" s="34"/>
      <c r="H400" s="34">
        <v>0</v>
      </c>
      <c r="I400" s="34"/>
      <c r="J400" s="34">
        <v>20.89</v>
      </c>
      <c r="K400" s="34"/>
      <c r="L400" s="34">
        <v>0</v>
      </c>
      <c r="M400" s="34"/>
      <c r="N400" s="34"/>
      <c r="O400" s="34"/>
      <c r="P400" s="34"/>
      <c r="Q400" s="33">
        <f t="shared" si="30"/>
        <v>6.9633333333333338</v>
      </c>
      <c r="R400" s="242" t="str">
        <f t="shared" si="28"/>
        <v>NO</v>
      </c>
      <c r="S400" s="243" t="str">
        <f t="shared" si="29"/>
        <v>Bajo</v>
      </c>
      <c r="T400" s="85"/>
    </row>
    <row r="401" spans="1:20" s="96" customFormat="1" ht="48" customHeight="1">
      <c r="A401" s="437" t="s">
        <v>213</v>
      </c>
      <c r="B401" s="259" t="s">
        <v>1182</v>
      </c>
      <c r="C401" s="288" t="s">
        <v>1183</v>
      </c>
      <c r="D401" s="298">
        <v>83</v>
      </c>
      <c r="E401" s="34"/>
      <c r="F401" s="34"/>
      <c r="G401" s="34"/>
      <c r="H401" s="34">
        <v>0</v>
      </c>
      <c r="I401" s="34"/>
      <c r="J401" s="34">
        <v>20.89</v>
      </c>
      <c r="K401" s="34"/>
      <c r="L401" s="34">
        <v>0</v>
      </c>
      <c r="M401" s="34"/>
      <c r="N401" s="34"/>
      <c r="O401" s="34"/>
      <c r="P401" s="34"/>
      <c r="Q401" s="33">
        <f t="shared" si="30"/>
        <v>6.9633333333333338</v>
      </c>
      <c r="R401" s="242" t="str">
        <f t="shared" si="28"/>
        <v>NO</v>
      </c>
      <c r="S401" s="243" t="str">
        <f t="shared" si="29"/>
        <v>Bajo</v>
      </c>
      <c r="T401" s="85"/>
    </row>
    <row r="402" spans="1:20" s="96" customFormat="1" ht="48" customHeight="1">
      <c r="A402" s="437" t="s">
        <v>213</v>
      </c>
      <c r="B402" s="259" t="s">
        <v>1184</v>
      </c>
      <c r="C402" s="288" t="s">
        <v>1185</v>
      </c>
      <c r="D402" s="298">
        <v>32</v>
      </c>
      <c r="E402" s="34">
        <v>61.18</v>
      </c>
      <c r="F402" s="34"/>
      <c r="G402" s="34">
        <v>28.48</v>
      </c>
      <c r="H402" s="34"/>
      <c r="I402" s="34">
        <v>28.48</v>
      </c>
      <c r="J402" s="34"/>
      <c r="K402" s="34">
        <v>0</v>
      </c>
      <c r="L402" s="34"/>
      <c r="M402" s="34">
        <v>27.1</v>
      </c>
      <c r="N402" s="34"/>
      <c r="O402" s="34"/>
      <c r="P402" s="34"/>
      <c r="Q402" s="33">
        <f t="shared" si="30"/>
        <v>29.048000000000002</v>
      </c>
      <c r="R402" s="242" t="str">
        <f t="shared" si="28"/>
        <v>NO</v>
      </c>
      <c r="S402" s="243" t="str">
        <f t="shared" si="29"/>
        <v>Medio</v>
      </c>
      <c r="T402" s="85"/>
    </row>
    <row r="403" spans="1:20" s="96" customFormat="1" ht="46.5" customHeight="1">
      <c r="A403" s="437" t="s">
        <v>213</v>
      </c>
      <c r="B403" s="259" t="s">
        <v>74</v>
      </c>
      <c r="C403" s="288" t="s">
        <v>1186</v>
      </c>
      <c r="D403" s="298">
        <v>254</v>
      </c>
      <c r="E403" s="34">
        <v>61.18</v>
      </c>
      <c r="F403" s="34"/>
      <c r="G403" s="34">
        <v>28.48</v>
      </c>
      <c r="H403" s="34"/>
      <c r="I403" s="34">
        <v>28.45</v>
      </c>
      <c r="J403" s="34"/>
      <c r="K403" s="34">
        <v>0</v>
      </c>
      <c r="L403" s="34"/>
      <c r="M403" s="34">
        <v>27.1</v>
      </c>
      <c r="N403" s="34"/>
      <c r="O403" s="34"/>
      <c r="P403" s="34"/>
      <c r="Q403" s="33">
        <f t="shared" si="30"/>
        <v>29.042000000000002</v>
      </c>
      <c r="R403" s="242" t="str">
        <f t="shared" si="28"/>
        <v>NO</v>
      </c>
      <c r="S403" s="243" t="str">
        <f t="shared" si="29"/>
        <v>Medio</v>
      </c>
      <c r="T403" s="85"/>
    </row>
    <row r="404" spans="1:20" s="96" customFormat="1" ht="32.1" customHeight="1">
      <c r="A404" s="310" t="s">
        <v>214</v>
      </c>
      <c r="B404" s="251" t="s">
        <v>3625</v>
      </c>
      <c r="C404" s="290" t="s">
        <v>3626</v>
      </c>
      <c r="D404" s="264">
        <v>295</v>
      </c>
      <c r="E404" s="34"/>
      <c r="F404" s="34"/>
      <c r="G404" s="34"/>
      <c r="H404" s="34"/>
      <c r="I404" s="34"/>
      <c r="J404" s="34">
        <v>0</v>
      </c>
      <c r="K404" s="34"/>
      <c r="L404" s="34"/>
      <c r="M404" s="34"/>
      <c r="N404" s="34"/>
      <c r="O404" s="34"/>
      <c r="P404" s="34"/>
      <c r="Q404" s="33">
        <f t="shared" si="30"/>
        <v>0</v>
      </c>
      <c r="R404" s="242" t="str">
        <f t="shared" si="28"/>
        <v>SI</v>
      </c>
      <c r="S404" s="243" t="str">
        <f t="shared" si="29"/>
        <v>Sin Riesgo</v>
      </c>
      <c r="T404" s="101"/>
    </row>
    <row r="405" spans="1:20" s="96" customFormat="1" ht="32.1" customHeight="1">
      <c r="A405" s="310" t="s">
        <v>214</v>
      </c>
      <c r="B405" s="290" t="s">
        <v>3638</v>
      </c>
      <c r="C405" s="290" t="s">
        <v>3639</v>
      </c>
      <c r="D405" s="264">
        <v>25</v>
      </c>
      <c r="E405" s="34"/>
      <c r="F405" s="34"/>
      <c r="G405" s="34"/>
      <c r="H405" s="34"/>
      <c r="I405" s="34"/>
      <c r="J405" s="34">
        <v>76.900000000000006</v>
      </c>
      <c r="K405" s="34"/>
      <c r="L405" s="34"/>
      <c r="M405" s="34"/>
      <c r="N405" s="34"/>
      <c r="O405" s="34"/>
      <c r="P405" s="34"/>
      <c r="Q405" s="33">
        <f t="shared" si="30"/>
        <v>76.900000000000006</v>
      </c>
      <c r="R405" s="242" t="str">
        <f t="shared" si="28"/>
        <v>NO</v>
      </c>
      <c r="S405" s="243" t="str">
        <f t="shared" si="29"/>
        <v>Alto</v>
      </c>
      <c r="T405" s="101"/>
    </row>
    <row r="406" spans="1:20" s="96" customFormat="1" ht="32.1" customHeight="1">
      <c r="A406" s="310" t="s">
        <v>214</v>
      </c>
      <c r="B406" s="290" t="s">
        <v>3631</v>
      </c>
      <c r="C406" s="290" t="s">
        <v>3906</v>
      </c>
      <c r="D406" s="264">
        <v>29</v>
      </c>
      <c r="E406" s="34"/>
      <c r="F406" s="34"/>
      <c r="G406" s="34"/>
      <c r="H406" s="34"/>
      <c r="I406" s="34">
        <v>76.900000000000006</v>
      </c>
      <c r="J406" s="34"/>
      <c r="K406" s="34"/>
      <c r="L406" s="34"/>
      <c r="M406" s="34"/>
      <c r="N406" s="34"/>
      <c r="O406" s="34"/>
      <c r="P406" s="34"/>
      <c r="Q406" s="33">
        <f t="shared" si="30"/>
        <v>76.900000000000006</v>
      </c>
      <c r="R406" s="242" t="str">
        <f t="shared" si="28"/>
        <v>NO</v>
      </c>
      <c r="S406" s="243" t="str">
        <f t="shared" si="29"/>
        <v>Alto</v>
      </c>
      <c r="T406" s="101"/>
    </row>
    <row r="407" spans="1:20" s="96" customFormat="1" ht="32.1" customHeight="1">
      <c r="A407" s="310" t="s">
        <v>214</v>
      </c>
      <c r="B407" s="290" t="s">
        <v>3635</v>
      </c>
      <c r="C407" s="290" t="s">
        <v>3636</v>
      </c>
      <c r="D407" s="264">
        <v>37</v>
      </c>
      <c r="E407" s="34"/>
      <c r="F407" s="34"/>
      <c r="G407" s="34"/>
      <c r="H407" s="34"/>
      <c r="I407" s="34"/>
      <c r="J407" s="34">
        <v>75.900000000000006</v>
      </c>
      <c r="K407" s="34"/>
      <c r="L407" s="34"/>
      <c r="M407" s="34"/>
      <c r="N407" s="34"/>
      <c r="O407" s="34"/>
      <c r="P407" s="34"/>
      <c r="Q407" s="33">
        <f t="shared" si="30"/>
        <v>75.900000000000006</v>
      </c>
      <c r="R407" s="242" t="str">
        <f t="shared" si="28"/>
        <v>NO</v>
      </c>
      <c r="S407" s="243" t="str">
        <f t="shared" si="29"/>
        <v>Alto</v>
      </c>
      <c r="T407" s="101"/>
    </row>
    <row r="408" spans="1:20" s="96" customFormat="1" ht="32.1" customHeight="1">
      <c r="A408" s="310" t="s">
        <v>214</v>
      </c>
      <c r="B408" s="290" t="s">
        <v>3629</v>
      </c>
      <c r="C408" s="290" t="s">
        <v>3630</v>
      </c>
      <c r="D408" s="264">
        <v>18</v>
      </c>
      <c r="E408" s="34"/>
      <c r="F408" s="34"/>
      <c r="G408" s="34"/>
      <c r="H408" s="34"/>
      <c r="I408" s="34">
        <v>76.900000000000006</v>
      </c>
      <c r="J408" s="34"/>
      <c r="K408" s="34"/>
      <c r="L408" s="34"/>
      <c r="M408" s="34"/>
      <c r="N408" s="34"/>
      <c r="O408" s="34"/>
      <c r="P408" s="34"/>
      <c r="Q408" s="33">
        <f t="shared" si="30"/>
        <v>76.900000000000006</v>
      </c>
      <c r="R408" s="242" t="str">
        <f t="shared" si="28"/>
        <v>NO</v>
      </c>
      <c r="S408" s="243" t="str">
        <f t="shared" si="29"/>
        <v>Alto</v>
      </c>
      <c r="T408" s="101"/>
    </row>
    <row r="409" spans="1:20" s="96" customFormat="1" ht="32.1" customHeight="1">
      <c r="A409" s="310" t="s">
        <v>214</v>
      </c>
      <c r="B409" s="290" t="s">
        <v>3051</v>
      </c>
      <c r="C409" s="290" t="s">
        <v>3633</v>
      </c>
      <c r="D409" s="264">
        <v>39</v>
      </c>
      <c r="E409" s="34"/>
      <c r="F409" s="34"/>
      <c r="G409" s="34"/>
      <c r="H409" s="34">
        <v>76.900000000000006</v>
      </c>
      <c r="I409" s="34"/>
      <c r="J409" s="34"/>
      <c r="K409" s="34"/>
      <c r="L409" s="34"/>
      <c r="M409" s="34"/>
      <c r="N409" s="34"/>
      <c r="O409" s="34"/>
      <c r="P409" s="34"/>
      <c r="Q409" s="33">
        <f t="shared" si="30"/>
        <v>76.900000000000006</v>
      </c>
      <c r="R409" s="242" t="str">
        <f t="shared" si="28"/>
        <v>NO</v>
      </c>
      <c r="S409" s="243" t="str">
        <f t="shared" si="29"/>
        <v>Alto</v>
      </c>
      <c r="T409" s="101"/>
    </row>
    <row r="410" spans="1:20" s="96" customFormat="1" ht="32.1" customHeight="1">
      <c r="A410" s="310" t="s">
        <v>214</v>
      </c>
      <c r="B410" s="290" t="s">
        <v>3627</v>
      </c>
      <c r="C410" s="290" t="s">
        <v>3628</v>
      </c>
      <c r="D410" s="264">
        <v>19</v>
      </c>
      <c r="E410" s="34"/>
      <c r="F410" s="34"/>
      <c r="G410" s="34"/>
      <c r="H410" s="34">
        <v>76.900000000000006</v>
      </c>
      <c r="I410" s="34"/>
      <c r="J410" s="34"/>
      <c r="K410" s="34"/>
      <c r="L410" s="34"/>
      <c r="M410" s="34"/>
      <c r="N410" s="34"/>
      <c r="O410" s="34"/>
      <c r="P410" s="34"/>
      <c r="Q410" s="33">
        <f t="shared" si="30"/>
        <v>76.900000000000006</v>
      </c>
      <c r="R410" s="242" t="str">
        <f t="shared" si="28"/>
        <v>NO</v>
      </c>
      <c r="S410" s="243" t="str">
        <f t="shared" si="29"/>
        <v>Alto</v>
      </c>
      <c r="T410" s="101"/>
    </row>
    <row r="411" spans="1:20" s="96" customFormat="1" ht="32.1" customHeight="1">
      <c r="A411" s="310" t="s">
        <v>214</v>
      </c>
      <c r="B411" s="290" t="s">
        <v>1621</v>
      </c>
      <c r="C411" s="290" t="s">
        <v>3634</v>
      </c>
      <c r="D411" s="298">
        <v>22</v>
      </c>
      <c r="E411" s="34"/>
      <c r="F411" s="34"/>
      <c r="G411" s="34"/>
      <c r="H411" s="34"/>
      <c r="I411" s="34">
        <v>76.900000000000006</v>
      </c>
      <c r="J411" s="34"/>
      <c r="K411" s="34"/>
      <c r="L411" s="34"/>
      <c r="M411" s="34"/>
      <c r="N411" s="34"/>
      <c r="O411" s="34"/>
      <c r="P411" s="34"/>
      <c r="Q411" s="33">
        <f t="shared" si="30"/>
        <v>76.900000000000006</v>
      </c>
      <c r="R411" s="242" t="str">
        <f t="shared" si="28"/>
        <v>NO</v>
      </c>
      <c r="S411" s="243" t="str">
        <f t="shared" si="29"/>
        <v>Alto</v>
      </c>
      <c r="T411" s="101"/>
    </row>
    <row r="412" spans="1:20" s="80" customFormat="1" ht="32.1" customHeight="1">
      <c r="A412" s="310" t="s">
        <v>214</v>
      </c>
      <c r="B412" s="290" t="s">
        <v>3632</v>
      </c>
      <c r="C412" s="290" t="s">
        <v>3727</v>
      </c>
      <c r="D412" s="264">
        <v>26</v>
      </c>
      <c r="E412" s="34"/>
      <c r="F412" s="34"/>
      <c r="G412" s="34"/>
      <c r="H412" s="34"/>
      <c r="I412" s="34"/>
      <c r="J412" s="34">
        <v>76.900000000000006</v>
      </c>
      <c r="K412" s="34"/>
      <c r="L412" s="34"/>
      <c r="M412" s="34"/>
      <c r="N412" s="34"/>
      <c r="O412" s="34"/>
      <c r="P412" s="34"/>
      <c r="Q412" s="33">
        <f>AVERAGE(E412:P412)</f>
        <v>76.900000000000006</v>
      </c>
      <c r="R412" s="242" t="str">
        <f t="shared" si="28"/>
        <v>NO</v>
      </c>
      <c r="S412" s="243" t="str">
        <f t="shared" si="29"/>
        <v>Alto</v>
      </c>
      <c r="T412" s="102"/>
    </row>
    <row r="413" spans="1:20" ht="32.1" customHeight="1">
      <c r="A413" s="310" t="s">
        <v>214</v>
      </c>
      <c r="B413" s="290" t="s">
        <v>3640</v>
      </c>
      <c r="C413" s="290" t="s">
        <v>3907</v>
      </c>
      <c r="D413" s="264">
        <v>36</v>
      </c>
      <c r="E413" s="34"/>
      <c r="F413" s="34"/>
      <c r="G413" s="34"/>
      <c r="H413" s="34"/>
      <c r="I413" s="34"/>
      <c r="J413" s="34">
        <v>76.900000000000006</v>
      </c>
      <c r="K413" s="34"/>
      <c r="L413" s="34"/>
      <c r="M413" s="34"/>
      <c r="N413" s="34"/>
      <c r="O413" s="34"/>
      <c r="P413" s="34"/>
      <c r="Q413" s="33">
        <f>AVERAGE(E413:P413)</f>
        <v>76.900000000000006</v>
      </c>
      <c r="R413" s="242" t="str">
        <f t="shared" si="28"/>
        <v>NO</v>
      </c>
      <c r="S413" s="243" t="str">
        <f t="shared" si="29"/>
        <v>Alto</v>
      </c>
      <c r="T413" s="97"/>
    </row>
    <row r="414" spans="1:20" ht="32.1" customHeight="1">
      <c r="A414" s="310" t="s">
        <v>214</v>
      </c>
      <c r="B414" s="290" t="s">
        <v>415</v>
      </c>
      <c r="C414" s="290" t="s">
        <v>3637</v>
      </c>
      <c r="D414" s="298">
        <v>25</v>
      </c>
      <c r="E414" s="34"/>
      <c r="F414" s="34"/>
      <c r="G414" s="34"/>
      <c r="H414" s="34"/>
      <c r="I414" s="34"/>
      <c r="J414" s="34">
        <v>76.900000000000006</v>
      </c>
      <c r="K414" s="34"/>
      <c r="L414" s="34"/>
      <c r="M414" s="34"/>
      <c r="N414" s="34"/>
      <c r="O414" s="34"/>
      <c r="P414" s="34"/>
      <c r="Q414" s="33">
        <f>AVERAGE(E414:P414)</f>
        <v>76.900000000000006</v>
      </c>
      <c r="R414" s="242" t="str">
        <f t="shared" si="28"/>
        <v>NO</v>
      </c>
      <c r="S414" s="243" t="str">
        <f t="shared" si="29"/>
        <v>Alto</v>
      </c>
      <c r="T414" s="97"/>
    </row>
    <row r="415" spans="1:20" ht="42.75" customHeight="1">
      <c r="A415" s="310" t="s">
        <v>78</v>
      </c>
      <c r="B415" s="259" t="s">
        <v>3908</v>
      </c>
      <c r="C415" s="259" t="s">
        <v>3909</v>
      </c>
      <c r="D415" s="264">
        <v>1315</v>
      </c>
      <c r="E415" s="34">
        <v>6.54</v>
      </c>
      <c r="F415" s="34">
        <v>4.79</v>
      </c>
      <c r="G415" s="34">
        <v>10.46</v>
      </c>
      <c r="H415" s="34">
        <v>38.369999999999997</v>
      </c>
      <c r="I415" s="34">
        <v>7.84</v>
      </c>
      <c r="J415" s="34">
        <v>14.38</v>
      </c>
      <c r="K415" s="34"/>
      <c r="L415" s="34"/>
      <c r="M415" s="34"/>
      <c r="N415" s="34"/>
      <c r="O415" s="34"/>
      <c r="P415" s="34"/>
      <c r="Q415" s="33">
        <f t="shared" si="30"/>
        <v>13.729999999999999</v>
      </c>
      <c r="R415" s="242" t="str">
        <f t="shared" ref="R415:R420" si="31">IF(Q415&lt;5,"SI","NO")</f>
        <v>NO</v>
      </c>
      <c r="S415" s="243" t="str">
        <f t="shared" si="29"/>
        <v>Bajo</v>
      </c>
    </row>
    <row r="416" spans="1:20" ht="32.1" customHeight="1">
      <c r="A416" s="310" t="s">
        <v>78</v>
      </c>
      <c r="B416" s="259" t="s">
        <v>1191</v>
      </c>
      <c r="C416" s="259" t="s">
        <v>3910</v>
      </c>
      <c r="D416" s="264">
        <v>137</v>
      </c>
      <c r="E416" s="34">
        <v>0</v>
      </c>
      <c r="F416" s="34">
        <v>0</v>
      </c>
      <c r="G416" s="34">
        <v>0</v>
      </c>
      <c r="H416" s="34">
        <v>0</v>
      </c>
      <c r="I416" s="34">
        <v>0</v>
      </c>
      <c r="J416" s="34">
        <v>0</v>
      </c>
      <c r="K416" s="34"/>
      <c r="L416" s="34"/>
      <c r="M416" s="34"/>
      <c r="N416" s="34"/>
      <c r="O416" s="34"/>
      <c r="P416" s="34"/>
      <c r="Q416" s="33">
        <f t="shared" si="30"/>
        <v>0</v>
      </c>
      <c r="R416" s="242" t="str">
        <f t="shared" si="31"/>
        <v>SI</v>
      </c>
      <c r="S416" s="243" t="str">
        <f t="shared" si="29"/>
        <v>Sin Riesgo</v>
      </c>
    </row>
    <row r="417" spans="1:19" ht="32.1" customHeight="1">
      <c r="A417" s="310" t="s">
        <v>78</v>
      </c>
      <c r="B417" s="259" t="s">
        <v>10</v>
      </c>
      <c r="C417" s="259" t="s">
        <v>3911</v>
      </c>
      <c r="D417" s="264">
        <v>157</v>
      </c>
      <c r="E417" s="34">
        <v>0</v>
      </c>
      <c r="F417" s="34">
        <v>0</v>
      </c>
      <c r="G417" s="34">
        <v>0</v>
      </c>
      <c r="H417" s="34">
        <v>0</v>
      </c>
      <c r="I417" s="34">
        <v>0</v>
      </c>
      <c r="J417" s="34">
        <v>17.440000000000001</v>
      </c>
      <c r="K417" s="34"/>
      <c r="L417" s="34"/>
      <c r="M417" s="34"/>
      <c r="N417" s="34"/>
      <c r="O417" s="34"/>
      <c r="P417" s="34"/>
      <c r="Q417" s="33">
        <f t="shared" si="30"/>
        <v>2.9066666666666667</v>
      </c>
      <c r="R417" s="242" t="str">
        <f t="shared" si="31"/>
        <v>SI</v>
      </c>
      <c r="S417" s="243" t="str">
        <f t="shared" si="29"/>
        <v>Sin Riesgo</v>
      </c>
    </row>
    <row r="418" spans="1:19" ht="32.1" customHeight="1">
      <c r="A418" s="310" t="s">
        <v>78</v>
      </c>
      <c r="B418" s="259" t="s">
        <v>1718</v>
      </c>
      <c r="C418" s="259" t="s">
        <v>1190</v>
      </c>
      <c r="D418" s="264">
        <v>573</v>
      </c>
      <c r="E418" s="34">
        <v>4.3600000000000003</v>
      </c>
      <c r="F418" s="34">
        <v>8.7200000000000006</v>
      </c>
      <c r="G418" s="34">
        <v>26.16</v>
      </c>
      <c r="H418" s="34">
        <v>8.7200000000000006</v>
      </c>
      <c r="I418" s="34">
        <v>26.16</v>
      </c>
      <c r="J418" s="34">
        <v>0</v>
      </c>
      <c r="K418" s="34"/>
      <c r="L418" s="34"/>
      <c r="M418" s="34"/>
      <c r="N418" s="34"/>
      <c r="O418" s="34"/>
      <c r="P418" s="34"/>
      <c r="Q418" s="33">
        <f t="shared" si="30"/>
        <v>12.353333333333333</v>
      </c>
      <c r="R418" s="242" t="str">
        <f t="shared" si="31"/>
        <v>NO</v>
      </c>
      <c r="S418" s="243" t="str">
        <f t="shared" si="29"/>
        <v>Bajo</v>
      </c>
    </row>
    <row r="419" spans="1:19" ht="32.1" customHeight="1">
      <c r="A419" s="310" t="s">
        <v>78</v>
      </c>
      <c r="B419" s="259" t="s">
        <v>1191</v>
      </c>
      <c r="C419" s="259" t="s">
        <v>3912</v>
      </c>
      <c r="D419" s="264">
        <v>137</v>
      </c>
      <c r="E419" s="34">
        <v>0</v>
      </c>
      <c r="F419" s="34">
        <v>0</v>
      </c>
      <c r="G419" s="34">
        <v>0</v>
      </c>
      <c r="H419" s="34">
        <v>0</v>
      </c>
      <c r="I419" s="34">
        <v>0</v>
      </c>
      <c r="J419" s="34">
        <v>0</v>
      </c>
      <c r="K419" s="34"/>
      <c r="L419" s="34"/>
      <c r="M419" s="34"/>
      <c r="N419" s="34"/>
      <c r="O419" s="34"/>
      <c r="P419" s="34"/>
      <c r="Q419" s="33">
        <f t="shared" si="30"/>
        <v>0</v>
      </c>
      <c r="R419" s="242" t="str">
        <f t="shared" si="31"/>
        <v>SI</v>
      </c>
      <c r="S419" s="243" t="str">
        <f t="shared" si="29"/>
        <v>Sin Riesgo</v>
      </c>
    </row>
    <row r="420" spans="1:19" ht="32.1" customHeight="1">
      <c r="A420" s="310" t="s">
        <v>78</v>
      </c>
      <c r="B420" s="259" t="s">
        <v>3913</v>
      </c>
      <c r="C420" s="259" t="s">
        <v>3914</v>
      </c>
      <c r="D420" s="264">
        <v>273</v>
      </c>
      <c r="E420" s="34">
        <v>0</v>
      </c>
      <c r="F420" s="34">
        <v>0</v>
      </c>
      <c r="G420" s="34">
        <v>0</v>
      </c>
      <c r="H420" s="34">
        <v>0</v>
      </c>
      <c r="I420" s="34">
        <v>0</v>
      </c>
      <c r="J420" s="34">
        <v>6.97</v>
      </c>
      <c r="K420" s="34"/>
      <c r="L420" s="34"/>
      <c r="M420" s="34"/>
      <c r="N420" s="34"/>
      <c r="O420" s="34"/>
      <c r="P420" s="34"/>
      <c r="Q420" s="33">
        <f t="shared" si="30"/>
        <v>1.1616666666666666</v>
      </c>
      <c r="R420" s="242" t="str">
        <f t="shared" si="31"/>
        <v>SI</v>
      </c>
      <c r="S420" s="243" t="str">
        <f t="shared" si="29"/>
        <v>Sin Riesgo</v>
      </c>
    </row>
    <row r="421" spans="1:19" ht="32.1" customHeight="1">
      <c r="A421" s="310" t="s">
        <v>78</v>
      </c>
      <c r="B421" s="259" t="s">
        <v>3915</v>
      </c>
      <c r="C421" s="259" t="s">
        <v>3916</v>
      </c>
      <c r="D421" s="264">
        <v>1118</v>
      </c>
      <c r="E421" s="34">
        <v>13.08</v>
      </c>
      <c r="F421" s="34">
        <v>6.97</v>
      </c>
      <c r="G421" s="34">
        <v>0</v>
      </c>
      <c r="H421" s="34">
        <v>42.73</v>
      </c>
      <c r="I421" s="34">
        <v>0</v>
      </c>
      <c r="J421" s="34">
        <v>0</v>
      </c>
      <c r="K421" s="34"/>
      <c r="L421" s="34"/>
      <c r="M421" s="34"/>
      <c r="N421" s="34"/>
      <c r="O421" s="34"/>
      <c r="P421" s="34"/>
      <c r="Q421" s="33">
        <f t="shared" ref="Q421:Q438" si="32">AVERAGE(E421:P421)</f>
        <v>10.463333333333333</v>
      </c>
      <c r="R421" s="242" t="str">
        <f t="shared" ref="R421:R438" si="33">IF(Q421&lt;5,"SI","NO")</f>
        <v>NO</v>
      </c>
      <c r="S421" s="243" t="str">
        <f t="shared" ref="S421:S438" si="34">IF(Q421&lt;5,"Sin Riesgo",IF(Q421 &lt;=14,"Bajo",IF(Q421&lt;=35,"Medio",IF(Q421&lt;=80,"Alto","Inviable Sanitariamente"))))</f>
        <v>Bajo</v>
      </c>
    </row>
    <row r="422" spans="1:19" ht="32.1" customHeight="1">
      <c r="A422" s="310" t="s">
        <v>78</v>
      </c>
      <c r="B422" s="259" t="s">
        <v>3917</v>
      </c>
      <c r="C422" s="259" t="s">
        <v>3918</v>
      </c>
      <c r="D422" s="264">
        <v>154</v>
      </c>
      <c r="E422" s="34">
        <v>0</v>
      </c>
      <c r="F422" s="34">
        <v>0</v>
      </c>
      <c r="G422" s="34">
        <v>17.440000000000001</v>
      </c>
      <c r="H422" s="34">
        <v>17.440000000000001</v>
      </c>
      <c r="I422" s="34">
        <v>0</v>
      </c>
      <c r="J422" s="34">
        <v>0</v>
      </c>
      <c r="K422" s="34"/>
      <c r="L422" s="34"/>
      <c r="M422" s="34"/>
      <c r="N422" s="34"/>
      <c r="O422" s="34"/>
      <c r="P422" s="34"/>
      <c r="Q422" s="33">
        <f t="shared" si="32"/>
        <v>5.8133333333333335</v>
      </c>
      <c r="R422" s="242" t="str">
        <f t="shared" si="33"/>
        <v>NO</v>
      </c>
      <c r="S422" s="243" t="str">
        <f t="shared" si="34"/>
        <v>Bajo</v>
      </c>
    </row>
    <row r="423" spans="1:19" ht="32.1" customHeight="1">
      <c r="A423" s="310" t="s">
        <v>78</v>
      </c>
      <c r="B423" s="259" t="s">
        <v>1189</v>
      </c>
      <c r="C423" s="259" t="s">
        <v>3919</v>
      </c>
      <c r="D423" s="264">
        <v>482</v>
      </c>
      <c r="E423" s="34">
        <v>36.82</v>
      </c>
      <c r="F423" s="34">
        <v>0</v>
      </c>
      <c r="G423" s="34">
        <v>0</v>
      </c>
      <c r="H423" s="34">
        <v>14.53</v>
      </c>
      <c r="I423" s="34">
        <v>11.62</v>
      </c>
      <c r="J423" s="34">
        <v>13.37</v>
      </c>
      <c r="K423" s="34"/>
      <c r="L423" s="34"/>
      <c r="M423" s="34"/>
      <c r="N423" s="34"/>
      <c r="O423" s="34"/>
      <c r="P423" s="34"/>
      <c r="Q423" s="33">
        <f t="shared" si="32"/>
        <v>12.723333333333334</v>
      </c>
      <c r="R423" s="242" t="str">
        <f t="shared" si="33"/>
        <v>NO</v>
      </c>
      <c r="S423" s="243" t="str">
        <f t="shared" si="34"/>
        <v>Bajo</v>
      </c>
    </row>
    <row r="424" spans="1:19" ht="32.1" customHeight="1">
      <c r="A424" s="310" t="s">
        <v>78</v>
      </c>
      <c r="B424" s="259" t="s">
        <v>4243</v>
      </c>
      <c r="C424" s="259" t="s">
        <v>4244</v>
      </c>
      <c r="D424" s="573">
        <v>1240</v>
      </c>
      <c r="E424" s="574">
        <v>6.1</v>
      </c>
      <c r="F424" s="574">
        <v>1.74</v>
      </c>
      <c r="G424" s="574">
        <v>0</v>
      </c>
      <c r="H424" s="574">
        <v>3.92</v>
      </c>
      <c r="I424" s="574">
        <v>6.1</v>
      </c>
      <c r="J424" s="574">
        <v>18.309999999999999</v>
      </c>
      <c r="K424" s="574"/>
      <c r="L424" s="574"/>
      <c r="M424" s="574"/>
      <c r="N424" s="574"/>
      <c r="O424" s="574"/>
      <c r="P424" s="574"/>
      <c r="Q424" s="33">
        <f t="shared" si="32"/>
        <v>6.0283333333333333</v>
      </c>
      <c r="R424" s="242" t="str">
        <f t="shared" si="33"/>
        <v>NO</v>
      </c>
      <c r="S424" s="243" t="str">
        <f t="shared" si="34"/>
        <v>Bajo</v>
      </c>
    </row>
    <row r="425" spans="1:19" ht="32.1" customHeight="1">
      <c r="A425" s="310" t="s">
        <v>78</v>
      </c>
      <c r="B425" s="259" t="s">
        <v>3920</v>
      </c>
      <c r="C425" s="259" t="s">
        <v>3921</v>
      </c>
      <c r="D425" s="298">
        <v>709</v>
      </c>
      <c r="E425" s="34">
        <v>13.08</v>
      </c>
      <c r="F425" s="34">
        <v>0</v>
      </c>
      <c r="G425" s="34">
        <v>3.48</v>
      </c>
      <c r="H425" s="34">
        <v>0</v>
      </c>
      <c r="I425" s="34">
        <v>17.440000000000001</v>
      </c>
      <c r="J425" s="34">
        <v>0</v>
      </c>
      <c r="K425" s="34"/>
      <c r="L425" s="34"/>
      <c r="M425" s="34"/>
      <c r="N425" s="34"/>
      <c r="O425" s="34"/>
      <c r="P425" s="34"/>
      <c r="Q425" s="33">
        <f t="shared" si="32"/>
        <v>5.666666666666667</v>
      </c>
      <c r="R425" s="242" t="str">
        <f t="shared" si="33"/>
        <v>NO</v>
      </c>
      <c r="S425" s="243" t="str">
        <f t="shared" si="34"/>
        <v>Bajo</v>
      </c>
    </row>
    <row r="426" spans="1:19" ht="32.1" customHeight="1">
      <c r="A426" s="310" t="s">
        <v>78</v>
      </c>
      <c r="B426" s="259" t="s">
        <v>3922</v>
      </c>
      <c r="C426" s="259" t="s">
        <v>3923</v>
      </c>
      <c r="D426" s="298">
        <v>339</v>
      </c>
      <c r="E426" s="34">
        <v>13.08</v>
      </c>
      <c r="F426" s="34">
        <v>0</v>
      </c>
      <c r="G426" s="34">
        <v>3.48</v>
      </c>
      <c r="H426" s="34">
        <v>0</v>
      </c>
      <c r="I426" s="34">
        <v>17.440000000000001</v>
      </c>
      <c r="J426" s="34">
        <v>3.48</v>
      </c>
      <c r="K426" s="34"/>
      <c r="L426" s="34"/>
      <c r="M426" s="34"/>
      <c r="N426" s="34"/>
      <c r="O426" s="34"/>
      <c r="P426" s="34"/>
      <c r="Q426" s="33">
        <f t="shared" si="32"/>
        <v>6.2466666666666661</v>
      </c>
      <c r="R426" s="242" t="str">
        <f t="shared" si="33"/>
        <v>NO</v>
      </c>
      <c r="S426" s="243" t="str">
        <f t="shared" si="34"/>
        <v>Bajo</v>
      </c>
    </row>
    <row r="427" spans="1:19" ht="32.1" customHeight="1">
      <c r="A427" s="310" t="s">
        <v>78</v>
      </c>
      <c r="B427" s="259" t="s">
        <v>3924</v>
      </c>
      <c r="C427" s="259" t="s">
        <v>3925</v>
      </c>
      <c r="D427" s="298">
        <v>163</v>
      </c>
      <c r="E427" s="34">
        <v>13.08</v>
      </c>
      <c r="F427" s="34">
        <v>0</v>
      </c>
      <c r="G427" s="34">
        <v>3.48</v>
      </c>
      <c r="H427" s="34">
        <v>0</v>
      </c>
      <c r="I427" s="34">
        <v>17.440000000000001</v>
      </c>
      <c r="J427" s="34">
        <v>1.74</v>
      </c>
      <c r="K427" s="34"/>
      <c r="L427" s="34"/>
      <c r="M427" s="34"/>
      <c r="N427" s="34"/>
      <c r="O427" s="34"/>
      <c r="P427" s="34"/>
      <c r="Q427" s="33">
        <f t="shared" si="32"/>
        <v>5.956666666666667</v>
      </c>
      <c r="R427" s="242" t="str">
        <f t="shared" si="33"/>
        <v>NO</v>
      </c>
      <c r="S427" s="243" t="str">
        <f t="shared" si="34"/>
        <v>Bajo</v>
      </c>
    </row>
    <row r="428" spans="1:19" ht="32.1" customHeight="1">
      <c r="A428" s="310" t="s">
        <v>78</v>
      </c>
      <c r="B428" s="259" t="s">
        <v>3926</v>
      </c>
      <c r="C428" s="259" t="s">
        <v>3927</v>
      </c>
      <c r="D428" s="264">
        <v>139</v>
      </c>
      <c r="E428" s="34">
        <v>0</v>
      </c>
      <c r="F428" s="34">
        <v>0</v>
      </c>
      <c r="G428" s="34">
        <v>0</v>
      </c>
      <c r="H428" s="34">
        <v>0</v>
      </c>
      <c r="I428" s="34">
        <v>0</v>
      </c>
      <c r="J428" s="34">
        <v>0</v>
      </c>
      <c r="K428" s="34"/>
      <c r="L428" s="34"/>
      <c r="M428" s="34"/>
      <c r="N428" s="34"/>
      <c r="O428" s="34"/>
      <c r="P428" s="34"/>
      <c r="Q428" s="33">
        <f t="shared" si="32"/>
        <v>0</v>
      </c>
      <c r="R428" s="242" t="str">
        <f t="shared" si="33"/>
        <v>SI</v>
      </c>
      <c r="S428" s="243" t="str">
        <f t="shared" si="34"/>
        <v>Sin Riesgo</v>
      </c>
    </row>
    <row r="429" spans="1:19" ht="32.1" customHeight="1">
      <c r="A429" s="310" t="s">
        <v>78</v>
      </c>
      <c r="B429" s="259" t="s">
        <v>3928</v>
      </c>
      <c r="C429" s="259" t="s">
        <v>3929</v>
      </c>
      <c r="D429" s="264">
        <v>95</v>
      </c>
      <c r="E429" s="34">
        <v>17.440000000000001</v>
      </c>
      <c r="F429" s="34">
        <v>58.13</v>
      </c>
      <c r="G429" s="34"/>
      <c r="H429" s="34">
        <v>75.58</v>
      </c>
      <c r="I429" s="34">
        <v>34.880000000000003</v>
      </c>
      <c r="J429" s="34">
        <v>8.7200000000000006</v>
      </c>
      <c r="K429" s="34"/>
      <c r="L429" s="34"/>
      <c r="M429" s="34"/>
      <c r="N429" s="34"/>
      <c r="O429" s="34"/>
      <c r="P429" s="34"/>
      <c r="Q429" s="33">
        <f t="shared" si="32"/>
        <v>38.950000000000003</v>
      </c>
      <c r="R429" s="242" t="str">
        <f t="shared" si="33"/>
        <v>NO</v>
      </c>
      <c r="S429" s="243" t="str">
        <f t="shared" si="34"/>
        <v>Alto</v>
      </c>
    </row>
    <row r="430" spans="1:19" ht="32.1" customHeight="1">
      <c r="A430" s="310" t="s">
        <v>78</v>
      </c>
      <c r="B430" s="259" t="s">
        <v>1494</v>
      </c>
      <c r="C430" s="259" t="s">
        <v>1470</v>
      </c>
      <c r="D430" s="264">
        <v>342</v>
      </c>
      <c r="E430" s="34">
        <v>0</v>
      </c>
      <c r="F430" s="34">
        <v>0</v>
      </c>
      <c r="G430" s="34">
        <v>33.130000000000003</v>
      </c>
      <c r="H430" s="34">
        <v>6.97</v>
      </c>
      <c r="I430" s="34">
        <v>0</v>
      </c>
      <c r="J430" s="34">
        <v>0</v>
      </c>
      <c r="K430" s="34"/>
      <c r="L430" s="34"/>
      <c r="M430" s="34"/>
      <c r="N430" s="34"/>
      <c r="O430" s="34"/>
      <c r="P430" s="34"/>
      <c r="Q430" s="33">
        <f t="shared" si="32"/>
        <v>6.6833333333333336</v>
      </c>
      <c r="R430" s="242" t="str">
        <f t="shared" si="33"/>
        <v>NO</v>
      </c>
      <c r="S430" s="243" t="str">
        <f t="shared" si="34"/>
        <v>Bajo</v>
      </c>
    </row>
    <row r="431" spans="1:19" ht="32.1" customHeight="1">
      <c r="A431" s="310" t="s">
        <v>78</v>
      </c>
      <c r="B431" s="259" t="s">
        <v>3930</v>
      </c>
      <c r="C431" s="259" t="s">
        <v>3931</v>
      </c>
      <c r="D431" s="264">
        <v>476</v>
      </c>
      <c r="E431" s="34">
        <v>0</v>
      </c>
      <c r="F431" s="34">
        <v>0</v>
      </c>
      <c r="G431" s="34">
        <v>0</v>
      </c>
      <c r="H431" s="34">
        <v>0</v>
      </c>
      <c r="I431" s="34">
        <v>0</v>
      </c>
      <c r="J431" s="34">
        <v>0</v>
      </c>
      <c r="K431" s="34"/>
      <c r="L431" s="34"/>
      <c r="M431" s="34"/>
      <c r="N431" s="34"/>
      <c r="O431" s="34"/>
      <c r="P431" s="34"/>
      <c r="Q431" s="33">
        <f t="shared" si="32"/>
        <v>0</v>
      </c>
      <c r="R431" s="242" t="str">
        <f t="shared" si="33"/>
        <v>SI</v>
      </c>
      <c r="S431" s="243" t="str">
        <f t="shared" si="34"/>
        <v>Sin Riesgo</v>
      </c>
    </row>
    <row r="432" spans="1:19" ht="32.1" customHeight="1">
      <c r="A432" s="310" t="s">
        <v>78</v>
      </c>
      <c r="B432" s="259" t="s">
        <v>3932</v>
      </c>
      <c r="C432" s="259" t="s">
        <v>3933</v>
      </c>
      <c r="D432" s="298">
        <v>2921</v>
      </c>
      <c r="E432" s="34">
        <v>0</v>
      </c>
      <c r="F432" s="34">
        <v>0</v>
      </c>
      <c r="G432" s="34">
        <v>0</v>
      </c>
      <c r="H432" s="34">
        <v>0</v>
      </c>
      <c r="I432" s="34">
        <v>0</v>
      </c>
      <c r="J432" s="34">
        <v>17.440000000000001</v>
      </c>
      <c r="K432" s="34"/>
      <c r="L432" s="34"/>
      <c r="M432" s="34"/>
      <c r="N432" s="34"/>
      <c r="O432" s="34"/>
      <c r="P432" s="34"/>
      <c r="Q432" s="33">
        <f t="shared" si="32"/>
        <v>2.9066666666666667</v>
      </c>
      <c r="R432" s="242" t="str">
        <f t="shared" si="33"/>
        <v>SI</v>
      </c>
      <c r="S432" s="243" t="str">
        <f t="shared" si="34"/>
        <v>Sin Riesgo</v>
      </c>
    </row>
    <row r="433" spans="1:19" ht="32.1" customHeight="1">
      <c r="A433" s="310" t="s">
        <v>78</v>
      </c>
      <c r="B433" s="259" t="s">
        <v>1936</v>
      </c>
      <c r="C433" s="259" t="s">
        <v>3934</v>
      </c>
      <c r="D433" s="264">
        <v>686</v>
      </c>
      <c r="E433" s="34">
        <v>12.2</v>
      </c>
      <c r="F433" s="34">
        <v>8.7200000000000006</v>
      </c>
      <c r="G433" s="34">
        <v>24.41</v>
      </c>
      <c r="H433" s="34">
        <v>24.41</v>
      </c>
      <c r="I433" s="34">
        <v>0</v>
      </c>
      <c r="J433" s="34">
        <v>0</v>
      </c>
      <c r="K433" s="34"/>
      <c r="L433" s="34"/>
      <c r="M433" s="34"/>
      <c r="N433" s="34"/>
      <c r="O433" s="34"/>
      <c r="P433" s="34"/>
      <c r="Q433" s="33">
        <f t="shared" si="32"/>
        <v>11.623333333333333</v>
      </c>
      <c r="R433" s="242" t="str">
        <f t="shared" si="33"/>
        <v>NO</v>
      </c>
      <c r="S433" s="243" t="str">
        <f t="shared" si="34"/>
        <v>Bajo</v>
      </c>
    </row>
    <row r="434" spans="1:19" ht="32.1" customHeight="1">
      <c r="A434" s="310" t="s">
        <v>78</v>
      </c>
      <c r="B434" s="259" t="s">
        <v>3935</v>
      </c>
      <c r="C434" s="259" t="s">
        <v>3936</v>
      </c>
      <c r="D434" s="264">
        <v>378</v>
      </c>
      <c r="E434" s="34">
        <v>0</v>
      </c>
      <c r="F434" s="34">
        <v>4.3600000000000003</v>
      </c>
      <c r="G434" s="34">
        <v>0</v>
      </c>
      <c r="H434" s="34">
        <v>26.16</v>
      </c>
      <c r="I434" s="34">
        <v>0</v>
      </c>
      <c r="J434" s="34">
        <v>0</v>
      </c>
      <c r="K434" s="34"/>
      <c r="L434" s="34"/>
      <c r="M434" s="34"/>
      <c r="N434" s="34"/>
      <c r="O434" s="34"/>
      <c r="P434" s="34"/>
      <c r="Q434" s="33">
        <f t="shared" si="32"/>
        <v>5.0866666666666669</v>
      </c>
      <c r="R434" s="242" t="str">
        <f t="shared" si="33"/>
        <v>NO</v>
      </c>
      <c r="S434" s="243" t="str">
        <f t="shared" si="34"/>
        <v>Bajo</v>
      </c>
    </row>
    <row r="435" spans="1:19" ht="32.1" customHeight="1">
      <c r="A435" s="310" t="s">
        <v>78</v>
      </c>
      <c r="B435" s="259" t="s">
        <v>3937</v>
      </c>
      <c r="C435" s="259" t="s">
        <v>3938</v>
      </c>
      <c r="D435" s="264">
        <v>878</v>
      </c>
      <c r="E435" s="34">
        <v>4.3600000000000003</v>
      </c>
      <c r="F435" s="34">
        <v>0</v>
      </c>
      <c r="G435" s="34">
        <v>0</v>
      </c>
      <c r="H435" s="34">
        <v>0</v>
      </c>
      <c r="I435" s="34">
        <v>24.41</v>
      </c>
      <c r="J435" s="34">
        <v>0</v>
      </c>
      <c r="K435" s="34"/>
      <c r="L435" s="34"/>
      <c r="M435" s="34"/>
      <c r="N435" s="34"/>
      <c r="O435" s="34"/>
      <c r="P435" s="34"/>
      <c r="Q435" s="33">
        <f t="shared" si="32"/>
        <v>4.7949999999999999</v>
      </c>
      <c r="R435" s="242" t="str">
        <f t="shared" si="33"/>
        <v>SI</v>
      </c>
      <c r="S435" s="243" t="str">
        <f t="shared" si="34"/>
        <v>Sin Riesgo</v>
      </c>
    </row>
    <row r="436" spans="1:19" ht="32.1" customHeight="1">
      <c r="A436" s="310" t="s">
        <v>78</v>
      </c>
      <c r="B436" s="259" t="s">
        <v>1188</v>
      </c>
      <c r="C436" s="259" t="s">
        <v>3939</v>
      </c>
      <c r="D436" s="264">
        <v>824</v>
      </c>
      <c r="E436" s="34">
        <v>4.3600000000000003</v>
      </c>
      <c r="F436" s="34">
        <v>0</v>
      </c>
      <c r="G436" s="34">
        <v>9.59</v>
      </c>
      <c r="H436" s="34">
        <v>20.49</v>
      </c>
      <c r="I436" s="34">
        <v>24.41</v>
      </c>
      <c r="J436" s="34">
        <v>12.2</v>
      </c>
      <c r="K436" s="34"/>
      <c r="L436" s="34"/>
      <c r="M436" s="34"/>
      <c r="N436" s="34"/>
      <c r="O436" s="34"/>
      <c r="P436" s="34"/>
      <c r="Q436" s="33">
        <f t="shared" si="32"/>
        <v>11.841666666666667</v>
      </c>
      <c r="R436" s="242" t="str">
        <f t="shared" si="33"/>
        <v>NO</v>
      </c>
      <c r="S436" s="243" t="str">
        <f t="shared" si="34"/>
        <v>Bajo</v>
      </c>
    </row>
    <row r="437" spans="1:19" ht="32.1" customHeight="1">
      <c r="A437" s="310" t="s">
        <v>78</v>
      </c>
      <c r="B437" s="259" t="s">
        <v>3940</v>
      </c>
      <c r="C437" s="259" t="s">
        <v>3941</v>
      </c>
      <c r="D437" s="264">
        <v>1680</v>
      </c>
      <c r="E437" s="34">
        <v>0</v>
      </c>
      <c r="F437" s="34">
        <v>0</v>
      </c>
      <c r="G437" s="34">
        <v>0.43</v>
      </c>
      <c r="H437" s="34">
        <v>0</v>
      </c>
      <c r="I437" s="34">
        <v>0</v>
      </c>
      <c r="J437" s="34">
        <v>0</v>
      </c>
      <c r="K437" s="34"/>
      <c r="L437" s="34"/>
      <c r="M437" s="34"/>
      <c r="N437" s="34"/>
      <c r="O437" s="34"/>
      <c r="P437" s="34"/>
      <c r="Q437" s="33">
        <f t="shared" si="32"/>
        <v>7.166666666666667E-2</v>
      </c>
      <c r="R437" s="242" t="str">
        <f t="shared" si="33"/>
        <v>SI</v>
      </c>
      <c r="S437" s="243" t="str">
        <f t="shared" si="34"/>
        <v>Sin Riesgo</v>
      </c>
    </row>
    <row r="438" spans="1:19" ht="32.1" customHeight="1">
      <c r="A438" s="310" t="s">
        <v>78</v>
      </c>
      <c r="B438" s="259" t="s">
        <v>3942</v>
      </c>
      <c r="C438" s="259" t="s">
        <v>3943</v>
      </c>
      <c r="D438" s="298">
        <v>430</v>
      </c>
      <c r="E438" s="34">
        <v>0</v>
      </c>
      <c r="F438" s="34">
        <v>0</v>
      </c>
      <c r="G438" s="34">
        <v>0</v>
      </c>
      <c r="H438" s="34">
        <v>0</v>
      </c>
      <c r="I438" s="34">
        <v>0</v>
      </c>
      <c r="J438" s="34">
        <v>0</v>
      </c>
      <c r="K438" s="34"/>
      <c r="L438" s="34"/>
      <c r="M438" s="34"/>
      <c r="N438" s="34"/>
      <c r="O438" s="34"/>
      <c r="P438" s="34"/>
      <c r="Q438" s="33">
        <f t="shared" si="32"/>
        <v>0</v>
      </c>
      <c r="R438" s="242" t="str">
        <f t="shared" si="33"/>
        <v>SI</v>
      </c>
      <c r="S438" s="243" t="str">
        <f t="shared" si="34"/>
        <v>Sin Riesgo</v>
      </c>
    </row>
    <row r="439" spans="1:19" ht="32.1" customHeight="1">
      <c r="A439" s="439" t="s">
        <v>50</v>
      </c>
      <c r="B439" s="516" t="s">
        <v>964</v>
      </c>
      <c r="C439" s="521" t="s">
        <v>1192</v>
      </c>
      <c r="D439" s="260">
        <v>180</v>
      </c>
      <c r="E439" s="33"/>
      <c r="F439" s="33">
        <v>96.4</v>
      </c>
      <c r="G439" s="33"/>
      <c r="H439" s="33"/>
      <c r="I439" s="33"/>
      <c r="J439" s="33"/>
      <c r="K439" s="33"/>
      <c r="L439" s="33"/>
      <c r="M439" s="33"/>
      <c r="N439" s="33"/>
      <c r="O439" s="33"/>
      <c r="P439" s="33"/>
      <c r="Q439" s="33">
        <f t="shared" ref="Q439:Q446" si="35">AVERAGE(E439:P439)</f>
        <v>96.4</v>
      </c>
      <c r="R439" s="242" t="str">
        <f t="shared" ref="R439:R446" si="36">IF(Q439&lt;5,"SI","NO")</f>
        <v>NO</v>
      </c>
      <c r="S439" s="243" t="str">
        <f t="shared" ref="S439:S446" si="37">IF(Q439&lt;5,"Sin Riesgo",IF(Q439 &lt;=14,"Bajo",IF(Q439&lt;=35,"Medio",IF(Q439&lt;=80,"Alto","Inviable Sanitariamente"))))</f>
        <v>Inviable Sanitariamente</v>
      </c>
    </row>
    <row r="440" spans="1:19" ht="32.1" customHeight="1">
      <c r="A440" s="439" t="s">
        <v>50</v>
      </c>
      <c r="B440" s="516" t="s">
        <v>1193</v>
      </c>
      <c r="C440" s="521" t="s">
        <v>1194</v>
      </c>
      <c r="D440" s="260">
        <v>200</v>
      </c>
      <c r="E440" s="33"/>
      <c r="F440" s="33">
        <v>96.4</v>
      </c>
      <c r="G440" s="33"/>
      <c r="H440" s="33"/>
      <c r="I440" s="33"/>
      <c r="J440" s="33"/>
      <c r="K440" s="33"/>
      <c r="L440" s="33"/>
      <c r="M440" s="33"/>
      <c r="N440" s="33"/>
      <c r="O440" s="33"/>
      <c r="P440" s="33"/>
      <c r="Q440" s="33">
        <f t="shared" si="35"/>
        <v>96.4</v>
      </c>
      <c r="R440" s="242" t="str">
        <f t="shared" si="36"/>
        <v>NO</v>
      </c>
      <c r="S440" s="243" t="str">
        <f t="shared" si="37"/>
        <v>Inviable Sanitariamente</v>
      </c>
    </row>
    <row r="441" spans="1:19" ht="32.1" customHeight="1">
      <c r="A441" s="439" t="s">
        <v>50</v>
      </c>
      <c r="B441" s="516" t="s">
        <v>1195</v>
      </c>
      <c r="C441" s="521" t="s">
        <v>1196</v>
      </c>
      <c r="D441" s="260">
        <v>175</v>
      </c>
      <c r="E441" s="33"/>
      <c r="F441" s="33">
        <v>97.5</v>
      </c>
      <c r="G441" s="33"/>
      <c r="H441" s="33"/>
      <c r="I441" s="33"/>
      <c r="J441" s="33"/>
      <c r="K441" s="33"/>
      <c r="L441" s="33"/>
      <c r="M441" s="33"/>
      <c r="N441" s="33"/>
      <c r="O441" s="33"/>
      <c r="P441" s="33"/>
      <c r="Q441" s="33">
        <f t="shared" si="35"/>
        <v>97.5</v>
      </c>
      <c r="R441" s="242" t="str">
        <f t="shared" si="36"/>
        <v>NO</v>
      </c>
      <c r="S441" s="243" t="str">
        <f t="shared" si="37"/>
        <v>Inviable Sanitariamente</v>
      </c>
    </row>
    <row r="442" spans="1:19" ht="32.1" customHeight="1">
      <c r="A442" s="439" t="s">
        <v>50</v>
      </c>
      <c r="B442" s="516" t="s">
        <v>4245</v>
      </c>
      <c r="C442" s="522" t="s">
        <v>4246</v>
      </c>
      <c r="D442" s="575">
        <v>145</v>
      </c>
      <c r="E442" s="33"/>
      <c r="F442" s="33">
        <v>97.5</v>
      </c>
      <c r="G442" s="33"/>
      <c r="H442" s="33"/>
      <c r="I442" s="33"/>
      <c r="J442" s="33"/>
      <c r="K442" s="33"/>
      <c r="L442" s="33"/>
      <c r="M442" s="33"/>
      <c r="N442" s="33"/>
      <c r="O442" s="33"/>
      <c r="P442" s="33"/>
      <c r="Q442" s="33">
        <f t="shared" si="35"/>
        <v>97.5</v>
      </c>
      <c r="R442" s="242" t="str">
        <f t="shared" si="36"/>
        <v>NO</v>
      </c>
      <c r="S442" s="243" t="str">
        <f t="shared" si="37"/>
        <v>Inviable Sanitariamente</v>
      </c>
    </row>
    <row r="443" spans="1:19" ht="32.1" customHeight="1">
      <c r="A443" s="439" t="s">
        <v>50</v>
      </c>
      <c r="B443" s="516" t="s">
        <v>1197</v>
      </c>
      <c r="C443" s="521" t="s">
        <v>1198</v>
      </c>
      <c r="D443" s="260">
        <v>2400</v>
      </c>
      <c r="E443" s="33"/>
      <c r="F443" s="33">
        <v>0</v>
      </c>
      <c r="G443" s="33"/>
      <c r="H443" s="33"/>
      <c r="I443" s="33"/>
      <c r="J443" s="33"/>
      <c r="K443" s="33"/>
      <c r="L443" s="33"/>
      <c r="M443" s="33"/>
      <c r="N443" s="33"/>
      <c r="O443" s="33"/>
      <c r="P443" s="33"/>
      <c r="Q443" s="33">
        <f t="shared" si="35"/>
        <v>0</v>
      </c>
      <c r="R443" s="242" t="str">
        <f t="shared" si="36"/>
        <v>SI</v>
      </c>
      <c r="S443" s="243" t="str">
        <f t="shared" si="37"/>
        <v>Sin Riesgo</v>
      </c>
    </row>
    <row r="444" spans="1:19" ht="32.1" customHeight="1">
      <c r="A444" s="439" t="s">
        <v>50</v>
      </c>
      <c r="B444" s="516" t="s">
        <v>1199</v>
      </c>
      <c r="C444" s="521" t="s">
        <v>1200</v>
      </c>
      <c r="D444" s="260">
        <v>800</v>
      </c>
      <c r="E444" s="33"/>
      <c r="F444" s="33">
        <v>96.4</v>
      </c>
      <c r="G444" s="33"/>
      <c r="H444" s="33"/>
      <c r="I444" s="33"/>
      <c r="J444" s="33"/>
      <c r="K444" s="33"/>
      <c r="L444" s="33"/>
      <c r="M444" s="33"/>
      <c r="N444" s="33"/>
      <c r="O444" s="33"/>
      <c r="P444" s="33"/>
      <c r="Q444" s="33">
        <f t="shared" si="35"/>
        <v>96.4</v>
      </c>
      <c r="R444" s="242" t="str">
        <f t="shared" si="36"/>
        <v>NO</v>
      </c>
      <c r="S444" s="243" t="str">
        <f t="shared" si="37"/>
        <v>Inviable Sanitariamente</v>
      </c>
    </row>
    <row r="445" spans="1:19" ht="32.1" customHeight="1">
      <c r="A445" s="439" t="s">
        <v>50</v>
      </c>
      <c r="B445" s="516" t="s">
        <v>1201</v>
      </c>
      <c r="C445" s="521" t="s">
        <v>1202</v>
      </c>
      <c r="D445" s="260">
        <v>100</v>
      </c>
      <c r="E445" s="33"/>
      <c r="F445" s="33">
        <v>97.4</v>
      </c>
      <c r="G445" s="33"/>
      <c r="H445" s="33"/>
      <c r="I445" s="33"/>
      <c r="J445" s="33"/>
      <c r="K445" s="33"/>
      <c r="L445" s="33"/>
      <c r="M445" s="33"/>
      <c r="N445" s="33"/>
      <c r="O445" s="33"/>
      <c r="P445" s="33"/>
      <c r="Q445" s="33">
        <f t="shared" si="35"/>
        <v>97.4</v>
      </c>
      <c r="R445" s="242" t="str">
        <f t="shared" si="36"/>
        <v>NO</v>
      </c>
      <c r="S445" s="243" t="str">
        <f t="shared" si="37"/>
        <v>Inviable Sanitariamente</v>
      </c>
    </row>
    <row r="446" spans="1:19" ht="32.1" customHeight="1">
      <c r="A446" s="439" t="s">
        <v>50</v>
      </c>
      <c r="B446" s="516" t="s">
        <v>1203</v>
      </c>
      <c r="C446" s="521" t="s">
        <v>1204</v>
      </c>
      <c r="D446" s="322">
        <v>200</v>
      </c>
      <c r="E446" s="312"/>
      <c r="F446" s="312">
        <v>0</v>
      </c>
      <c r="G446" s="312"/>
      <c r="H446" s="312"/>
      <c r="I446" s="312"/>
      <c r="J446" s="312"/>
      <c r="K446" s="312"/>
      <c r="L446" s="312"/>
      <c r="M446" s="312"/>
      <c r="N446" s="312"/>
      <c r="O446" s="312"/>
      <c r="P446" s="312"/>
      <c r="Q446" s="33">
        <f t="shared" si="35"/>
        <v>0</v>
      </c>
      <c r="R446" s="242" t="str">
        <f t="shared" si="36"/>
        <v>SI</v>
      </c>
      <c r="S446" s="243" t="str">
        <f t="shared" si="37"/>
        <v>Sin Riesgo</v>
      </c>
    </row>
    <row r="447" spans="1:19" ht="32.1" customHeight="1">
      <c r="A447" s="439" t="s">
        <v>50</v>
      </c>
      <c r="B447" s="516" t="s">
        <v>1205</v>
      </c>
      <c r="C447" s="521" t="s">
        <v>1206</v>
      </c>
      <c r="D447" s="233">
        <v>200</v>
      </c>
      <c r="E447" s="33"/>
      <c r="F447" s="33">
        <v>0</v>
      </c>
      <c r="G447" s="33"/>
      <c r="H447" s="33"/>
      <c r="I447" s="33"/>
      <c r="J447" s="33"/>
      <c r="K447" s="33"/>
      <c r="L447" s="33"/>
      <c r="M447" s="33"/>
      <c r="N447" s="33"/>
      <c r="O447" s="33"/>
      <c r="P447" s="33"/>
      <c r="Q447" s="33">
        <f t="shared" ref="Q447:Q510" si="38">AVERAGE(E447:P447)</f>
        <v>0</v>
      </c>
      <c r="R447" s="242" t="str">
        <f t="shared" ref="R447:R510" si="39">IF(Q447&lt;5,"SI","NO")</f>
        <v>SI</v>
      </c>
      <c r="S447" s="243" t="str">
        <f t="shared" ref="S447:S510" si="40">IF(Q447&lt;5,"Sin Riesgo",IF(Q447 &lt;=14,"Bajo",IF(Q447&lt;=35,"Medio",IF(Q447&lt;=80,"Alto","Inviable Sanitariamente"))))</f>
        <v>Sin Riesgo</v>
      </c>
    </row>
    <row r="448" spans="1:19" ht="32.1" customHeight="1">
      <c r="A448" s="439" t="s">
        <v>50</v>
      </c>
      <c r="B448" s="516" t="s">
        <v>1207</v>
      </c>
      <c r="C448" s="521" t="s">
        <v>1208</v>
      </c>
      <c r="D448" s="260">
        <v>100</v>
      </c>
      <c r="E448" s="33"/>
      <c r="F448" s="33">
        <v>96.4</v>
      </c>
      <c r="G448" s="33"/>
      <c r="H448" s="33"/>
      <c r="I448" s="33"/>
      <c r="J448" s="33"/>
      <c r="K448" s="33"/>
      <c r="L448" s="33"/>
      <c r="M448" s="33"/>
      <c r="N448" s="33"/>
      <c r="O448" s="33"/>
      <c r="P448" s="33"/>
      <c r="Q448" s="33">
        <f t="shared" si="38"/>
        <v>96.4</v>
      </c>
      <c r="R448" s="242" t="str">
        <f t="shared" si="39"/>
        <v>NO</v>
      </c>
      <c r="S448" s="243" t="str">
        <f t="shared" si="40"/>
        <v>Inviable Sanitariamente</v>
      </c>
    </row>
    <row r="449" spans="1:19" ht="32.1" customHeight="1">
      <c r="A449" s="439" t="s">
        <v>50</v>
      </c>
      <c r="B449" s="516" t="s">
        <v>1209</v>
      </c>
      <c r="C449" s="521" t="s">
        <v>1210</v>
      </c>
      <c r="D449" s="322">
        <v>200</v>
      </c>
      <c r="E449" s="312"/>
      <c r="F449" s="312">
        <v>96.4</v>
      </c>
      <c r="G449" s="312"/>
      <c r="H449" s="312"/>
      <c r="I449" s="312"/>
      <c r="J449" s="312"/>
      <c r="K449" s="312"/>
      <c r="L449" s="312"/>
      <c r="M449" s="312"/>
      <c r="N449" s="312"/>
      <c r="O449" s="312"/>
      <c r="P449" s="312"/>
      <c r="Q449" s="33">
        <f t="shared" si="38"/>
        <v>96.4</v>
      </c>
      <c r="R449" s="242" t="str">
        <f t="shared" si="39"/>
        <v>NO</v>
      </c>
      <c r="S449" s="243" t="str">
        <f t="shared" si="40"/>
        <v>Inviable Sanitariamente</v>
      </c>
    </row>
    <row r="450" spans="1:19" ht="32.1" customHeight="1">
      <c r="A450" s="439" t="s">
        <v>50</v>
      </c>
      <c r="B450" s="516" t="s">
        <v>610</v>
      </c>
      <c r="C450" s="521" t="s">
        <v>1211</v>
      </c>
      <c r="D450" s="322">
        <v>200</v>
      </c>
      <c r="E450" s="312"/>
      <c r="F450" s="312">
        <v>96.39</v>
      </c>
      <c r="G450" s="312"/>
      <c r="H450" s="312"/>
      <c r="I450" s="312"/>
      <c r="J450" s="312"/>
      <c r="K450" s="312"/>
      <c r="L450" s="312"/>
      <c r="M450" s="312"/>
      <c r="N450" s="312"/>
      <c r="O450" s="312"/>
      <c r="P450" s="312"/>
      <c r="Q450" s="33">
        <f t="shared" si="38"/>
        <v>96.39</v>
      </c>
      <c r="R450" s="242" t="str">
        <f t="shared" si="39"/>
        <v>NO</v>
      </c>
      <c r="S450" s="243" t="str">
        <f t="shared" si="40"/>
        <v>Inviable Sanitariamente</v>
      </c>
    </row>
    <row r="451" spans="1:19" ht="32.1" customHeight="1">
      <c r="A451" s="439" t="s">
        <v>50</v>
      </c>
      <c r="B451" s="516" t="s">
        <v>1212</v>
      </c>
      <c r="C451" s="521" t="s">
        <v>1213</v>
      </c>
      <c r="D451" s="260">
        <v>350</v>
      </c>
      <c r="E451" s="33"/>
      <c r="F451" s="33">
        <v>96.4</v>
      </c>
      <c r="G451" s="33"/>
      <c r="H451" s="33"/>
      <c r="I451" s="33"/>
      <c r="J451" s="33"/>
      <c r="K451" s="33"/>
      <c r="L451" s="33"/>
      <c r="M451" s="33"/>
      <c r="N451" s="33"/>
      <c r="O451" s="33"/>
      <c r="P451" s="33"/>
      <c r="Q451" s="33">
        <f t="shared" si="38"/>
        <v>96.4</v>
      </c>
      <c r="R451" s="242" t="str">
        <f t="shared" si="39"/>
        <v>NO</v>
      </c>
      <c r="S451" s="243" t="str">
        <f t="shared" si="40"/>
        <v>Inviable Sanitariamente</v>
      </c>
    </row>
    <row r="452" spans="1:19" ht="32.1" customHeight="1">
      <c r="A452" s="439" t="s">
        <v>50</v>
      </c>
      <c r="B452" s="516" t="s">
        <v>1214</v>
      </c>
      <c r="C452" s="521" t="s">
        <v>1215</v>
      </c>
      <c r="D452" s="322">
        <v>110</v>
      </c>
      <c r="E452" s="312"/>
      <c r="F452" s="312">
        <v>97.4</v>
      </c>
      <c r="G452" s="312"/>
      <c r="H452" s="312"/>
      <c r="I452" s="312"/>
      <c r="J452" s="312"/>
      <c r="K452" s="312"/>
      <c r="L452" s="312"/>
      <c r="M452" s="312"/>
      <c r="N452" s="312"/>
      <c r="O452" s="312"/>
      <c r="P452" s="312"/>
      <c r="Q452" s="33">
        <f t="shared" si="38"/>
        <v>97.4</v>
      </c>
      <c r="R452" s="242" t="str">
        <f t="shared" si="39"/>
        <v>NO</v>
      </c>
      <c r="S452" s="243" t="str">
        <f t="shared" si="40"/>
        <v>Inviable Sanitariamente</v>
      </c>
    </row>
    <row r="453" spans="1:19" ht="32.1" customHeight="1">
      <c r="A453" s="439" t="s">
        <v>50</v>
      </c>
      <c r="B453" s="515" t="s">
        <v>1216</v>
      </c>
      <c r="C453" s="521" t="s">
        <v>1217</v>
      </c>
      <c r="D453" s="260">
        <v>200</v>
      </c>
      <c r="E453" s="33"/>
      <c r="F453" s="33">
        <v>96.4</v>
      </c>
      <c r="G453" s="33"/>
      <c r="H453" s="33"/>
      <c r="I453" s="33"/>
      <c r="J453" s="33"/>
      <c r="K453" s="33"/>
      <c r="L453" s="33"/>
      <c r="M453" s="33"/>
      <c r="N453" s="33"/>
      <c r="O453" s="33"/>
      <c r="P453" s="33"/>
      <c r="Q453" s="33">
        <f t="shared" si="38"/>
        <v>96.4</v>
      </c>
      <c r="R453" s="242" t="str">
        <f t="shared" si="39"/>
        <v>NO</v>
      </c>
      <c r="S453" s="243" t="str">
        <f t="shared" si="40"/>
        <v>Inviable Sanitariamente</v>
      </c>
    </row>
    <row r="454" spans="1:19" ht="32.1" customHeight="1">
      <c r="A454" s="439" t="s">
        <v>50</v>
      </c>
      <c r="B454" s="515" t="s">
        <v>1218</v>
      </c>
      <c r="C454" s="521" t="s">
        <v>1219</v>
      </c>
      <c r="D454" s="233">
        <v>200</v>
      </c>
      <c r="E454" s="33"/>
      <c r="F454" s="33">
        <v>96.4</v>
      </c>
      <c r="G454" s="33"/>
      <c r="H454" s="33"/>
      <c r="I454" s="33"/>
      <c r="J454" s="33"/>
      <c r="K454" s="33"/>
      <c r="L454" s="33"/>
      <c r="M454" s="33"/>
      <c r="N454" s="33"/>
      <c r="O454" s="33"/>
      <c r="P454" s="33"/>
      <c r="Q454" s="33">
        <f t="shared" si="38"/>
        <v>96.4</v>
      </c>
      <c r="R454" s="242" t="str">
        <f t="shared" si="39"/>
        <v>NO</v>
      </c>
      <c r="S454" s="243" t="str">
        <f t="shared" si="40"/>
        <v>Inviable Sanitariamente</v>
      </c>
    </row>
    <row r="455" spans="1:19" ht="32.1" customHeight="1">
      <c r="A455" s="439" t="s">
        <v>50</v>
      </c>
      <c r="B455" s="516" t="s">
        <v>4247</v>
      </c>
      <c r="C455" s="522" t="s">
        <v>4248</v>
      </c>
      <c r="D455" s="233">
        <v>250</v>
      </c>
      <c r="E455" s="33"/>
      <c r="F455" s="33">
        <v>96.4</v>
      </c>
      <c r="G455" s="33"/>
      <c r="H455" s="33"/>
      <c r="I455" s="33"/>
      <c r="J455" s="33"/>
      <c r="K455" s="33"/>
      <c r="L455" s="33"/>
      <c r="M455" s="33"/>
      <c r="N455" s="33"/>
      <c r="O455" s="33"/>
      <c r="P455" s="33"/>
      <c r="Q455" s="33">
        <f t="shared" si="38"/>
        <v>96.4</v>
      </c>
      <c r="R455" s="242" t="str">
        <f t="shared" si="39"/>
        <v>NO</v>
      </c>
      <c r="S455" s="243" t="str">
        <f t="shared" si="40"/>
        <v>Inviable Sanitariamente</v>
      </c>
    </row>
    <row r="456" spans="1:19" ht="32.1" customHeight="1">
      <c r="A456" s="439" t="s">
        <v>215</v>
      </c>
      <c r="B456" s="597" t="s">
        <v>1220</v>
      </c>
      <c r="C456" s="522" t="s">
        <v>1221</v>
      </c>
      <c r="D456" s="233">
        <v>270</v>
      </c>
      <c r="E456" s="33"/>
      <c r="F456" s="33"/>
      <c r="G456" s="33"/>
      <c r="H456" s="33"/>
      <c r="I456" s="33"/>
      <c r="J456" s="33"/>
      <c r="K456" s="33">
        <v>53.1</v>
      </c>
      <c r="L456" s="33"/>
      <c r="M456" s="33"/>
      <c r="N456" s="33"/>
      <c r="O456" s="33"/>
      <c r="P456" s="33"/>
      <c r="Q456" s="33">
        <f t="shared" si="38"/>
        <v>53.1</v>
      </c>
      <c r="R456" s="242" t="str">
        <f t="shared" si="39"/>
        <v>NO</v>
      </c>
      <c r="S456" s="243" t="str">
        <f t="shared" si="40"/>
        <v>Alto</v>
      </c>
    </row>
    <row r="457" spans="1:19" ht="32.1" customHeight="1">
      <c r="A457" s="439" t="s">
        <v>215</v>
      </c>
      <c r="B457" s="597" t="s">
        <v>1222</v>
      </c>
      <c r="C457" s="522" t="s">
        <v>1223</v>
      </c>
      <c r="D457" s="233">
        <v>84</v>
      </c>
      <c r="E457" s="33"/>
      <c r="F457" s="33"/>
      <c r="G457" s="33"/>
      <c r="H457" s="33">
        <v>97</v>
      </c>
      <c r="I457" s="33"/>
      <c r="J457" s="33"/>
      <c r="K457" s="33"/>
      <c r="L457" s="33"/>
      <c r="M457" s="33"/>
      <c r="N457" s="33"/>
      <c r="O457" s="33"/>
      <c r="P457" s="33"/>
      <c r="Q457" s="33">
        <f t="shared" si="38"/>
        <v>97</v>
      </c>
      <c r="R457" s="242" t="str">
        <f t="shared" si="39"/>
        <v>NO</v>
      </c>
      <c r="S457" s="243" t="str">
        <f t="shared" si="40"/>
        <v>Inviable Sanitariamente</v>
      </c>
    </row>
    <row r="458" spans="1:19" ht="32.1" customHeight="1">
      <c r="A458" s="439" t="s">
        <v>215</v>
      </c>
      <c r="B458" s="597" t="s">
        <v>1224</v>
      </c>
      <c r="C458" s="522" t="s">
        <v>1225</v>
      </c>
      <c r="D458" s="260">
        <v>37</v>
      </c>
      <c r="E458" s="33"/>
      <c r="F458" s="33"/>
      <c r="G458" s="33"/>
      <c r="H458" s="33">
        <v>97</v>
      </c>
      <c r="I458" s="33"/>
      <c r="J458" s="33"/>
      <c r="K458" s="33"/>
      <c r="L458" s="33"/>
      <c r="M458" s="33"/>
      <c r="N458" s="33"/>
      <c r="O458" s="33"/>
      <c r="P458" s="33"/>
      <c r="Q458" s="33">
        <f t="shared" si="38"/>
        <v>97</v>
      </c>
      <c r="R458" s="242" t="str">
        <f t="shared" si="39"/>
        <v>NO</v>
      </c>
      <c r="S458" s="243" t="str">
        <f t="shared" si="40"/>
        <v>Inviable Sanitariamente</v>
      </c>
    </row>
    <row r="459" spans="1:19" ht="32.1" customHeight="1">
      <c r="A459" s="439" t="s">
        <v>215</v>
      </c>
      <c r="B459" s="597" t="s">
        <v>93</v>
      </c>
      <c r="C459" s="522" t="s">
        <v>1226</v>
      </c>
      <c r="D459" s="260">
        <v>72</v>
      </c>
      <c r="E459" s="33"/>
      <c r="F459" s="33"/>
      <c r="G459" s="33"/>
      <c r="H459" s="33"/>
      <c r="I459" s="33"/>
      <c r="J459" s="33"/>
      <c r="K459" s="33">
        <v>97</v>
      </c>
      <c r="L459" s="33"/>
      <c r="M459" s="33"/>
      <c r="N459" s="33"/>
      <c r="O459" s="33"/>
      <c r="P459" s="33"/>
      <c r="Q459" s="33">
        <f t="shared" si="38"/>
        <v>97</v>
      </c>
      <c r="R459" s="242" t="str">
        <f t="shared" si="39"/>
        <v>NO</v>
      </c>
      <c r="S459" s="243" t="str">
        <f t="shared" si="40"/>
        <v>Inviable Sanitariamente</v>
      </c>
    </row>
    <row r="460" spans="1:19" ht="32.1" customHeight="1">
      <c r="A460" s="439" t="s">
        <v>215</v>
      </c>
      <c r="B460" s="597" t="s">
        <v>235</v>
      </c>
      <c r="C460" s="522" t="s">
        <v>1227</v>
      </c>
      <c r="D460" s="260">
        <v>23</v>
      </c>
      <c r="E460" s="33"/>
      <c r="F460" s="33"/>
      <c r="G460" s="33"/>
      <c r="H460" s="33"/>
      <c r="I460" s="33"/>
      <c r="J460" s="33">
        <v>97</v>
      </c>
      <c r="K460" s="33"/>
      <c r="L460" s="33"/>
      <c r="M460" s="33"/>
      <c r="N460" s="33"/>
      <c r="O460" s="33"/>
      <c r="P460" s="33"/>
      <c r="Q460" s="33">
        <f t="shared" si="38"/>
        <v>97</v>
      </c>
      <c r="R460" s="242" t="str">
        <f t="shared" si="39"/>
        <v>NO</v>
      </c>
      <c r="S460" s="243" t="str">
        <f t="shared" si="40"/>
        <v>Inviable Sanitariamente</v>
      </c>
    </row>
    <row r="461" spans="1:19" ht="32.1" customHeight="1">
      <c r="A461" s="439" t="s">
        <v>215</v>
      </c>
      <c r="B461" s="597" t="s">
        <v>4249</v>
      </c>
      <c r="C461" s="522" t="s">
        <v>4250</v>
      </c>
      <c r="D461" s="233">
        <v>75</v>
      </c>
      <c r="E461" s="33"/>
      <c r="F461" s="33"/>
      <c r="G461" s="33"/>
      <c r="H461" s="33"/>
      <c r="I461" s="33"/>
      <c r="J461" s="33">
        <v>97</v>
      </c>
      <c r="K461" s="33"/>
      <c r="L461" s="33"/>
      <c r="M461" s="33"/>
      <c r="N461" s="33"/>
      <c r="O461" s="33"/>
      <c r="P461" s="33"/>
      <c r="Q461" s="33">
        <f t="shared" si="38"/>
        <v>97</v>
      </c>
      <c r="R461" s="242" t="str">
        <f t="shared" si="39"/>
        <v>NO</v>
      </c>
      <c r="S461" s="243" t="str">
        <f t="shared" si="40"/>
        <v>Inviable Sanitariamente</v>
      </c>
    </row>
    <row r="462" spans="1:19" ht="32.1" customHeight="1">
      <c r="A462" s="439" t="s">
        <v>215</v>
      </c>
      <c r="B462" s="597" t="s">
        <v>4253</v>
      </c>
      <c r="C462" s="522" t="s">
        <v>4251</v>
      </c>
      <c r="D462" s="233">
        <v>40</v>
      </c>
      <c r="E462" s="33"/>
      <c r="F462" s="33"/>
      <c r="G462" s="33"/>
      <c r="H462" s="33"/>
      <c r="I462" s="33"/>
      <c r="J462" s="33">
        <v>97</v>
      </c>
      <c r="K462" s="33"/>
      <c r="L462" s="33"/>
      <c r="M462" s="33"/>
      <c r="N462" s="33"/>
      <c r="O462" s="33"/>
      <c r="P462" s="33"/>
      <c r="Q462" s="33">
        <f t="shared" si="38"/>
        <v>97</v>
      </c>
      <c r="R462" s="242" t="str">
        <f t="shared" si="39"/>
        <v>NO</v>
      </c>
      <c r="S462" s="243" t="str">
        <f t="shared" si="40"/>
        <v>Inviable Sanitariamente</v>
      </c>
    </row>
    <row r="463" spans="1:19" ht="32.1" customHeight="1">
      <c r="A463" s="439" t="s">
        <v>215</v>
      </c>
      <c r="B463" s="597" t="s">
        <v>4254</v>
      </c>
      <c r="C463" s="522" t="s">
        <v>4252</v>
      </c>
      <c r="D463" s="233">
        <v>70</v>
      </c>
      <c r="E463" s="33"/>
      <c r="F463" s="33"/>
      <c r="G463" s="33"/>
      <c r="H463" s="33"/>
      <c r="I463" s="33"/>
      <c r="J463" s="33">
        <v>97</v>
      </c>
      <c r="K463" s="33"/>
      <c r="L463" s="33"/>
      <c r="M463" s="33"/>
      <c r="N463" s="33"/>
      <c r="O463" s="33"/>
      <c r="P463" s="33"/>
      <c r="Q463" s="33">
        <f t="shared" si="38"/>
        <v>97</v>
      </c>
      <c r="R463" s="242" t="str">
        <f t="shared" si="39"/>
        <v>NO</v>
      </c>
      <c r="S463" s="243" t="str">
        <f t="shared" si="40"/>
        <v>Inviable Sanitariamente</v>
      </c>
    </row>
    <row r="464" spans="1:19" ht="32.1" customHeight="1">
      <c r="A464" s="439" t="s">
        <v>215</v>
      </c>
      <c r="B464" s="597" t="s">
        <v>4256</v>
      </c>
      <c r="C464" s="522" t="s">
        <v>4255</v>
      </c>
      <c r="D464" s="569" t="s">
        <v>4118</v>
      </c>
      <c r="E464" s="33"/>
      <c r="F464" s="33"/>
      <c r="G464" s="33"/>
      <c r="H464" s="33"/>
      <c r="I464" s="33"/>
      <c r="J464" s="33"/>
      <c r="K464" s="33"/>
      <c r="L464" s="33"/>
      <c r="M464" s="33"/>
      <c r="N464" s="33"/>
      <c r="O464" s="33"/>
      <c r="P464" s="33"/>
      <c r="Q464" s="33"/>
      <c r="R464" s="242"/>
      <c r="S464" s="243"/>
    </row>
    <row r="465" spans="1:19" ht="32.1" customHeight="1">
      <c r="A465" s="310" t="s">
        <v>71</v>
      </c>
      <c r="B465" s="291" t="s">
        <v>1229</v>
      </c>
      <c r="C465" s="567" t="s">
        <v>1230</v>
      </c>
      <c r="D465" s="264">
        <v>360</v>
      </c>
      <c r="E465" s="34"/>
      <c r="F465" s="34">
        <v>53.1</v>
      </c>
      <c r="G465" s="34"/>
      <c r="H465" s="34">
        <v>53.1</v>
      </c>
      <c r="I465" s="34"/>
      <c r="J465" s="34">
        <v>53.1</v>
      </c>
      <c r="K465" s="34"/>
      <c r="L465" s="34"/>
      <c r="M465" s="34"/>
      <c r="N465" s="34"/>
      <c r="O465" s="34"/>
      <c r="P465" s="34"/>
      <c r="Q465" s="33">
        <f t="shared" si="38"/>
        <v>53.1</v>
      </c>
      <c r="R465" s="242" t="str">
        <f t="shared" si="39"/>
        <v>NO</v>
      </c>
      <c r="S465" s="243" t="str">
        <f t="shared" si="40"/>
        <v>Alto</v>
      </c>
    </row>
    <row r="466" spans="1:19" ht="32.1" customHeight="1">
      <c r="A466" s="310" t="s">
        <v>71</v>
      </c>
      <c r="B466" s="291" t="s">
        <v>54</v>
      </c>
      <c r="C466" s="567" t="s">
        <v>1231</v>
      </c>
      <c r="D466" s="264">
        <v>52</v>
      </c>
      <c r="E466" s="34"/>
      <c r="F466" s="34"/>
      <c r="G466" s="34">
        <v>53.1</v>
      </c>
      <c r="H466" s="34"/>
      <c r="I466" s="335"/>
      <c r="J466" s="34">
        <v>53.1</v>
      </c>
      <c r="K466" s="34"/>
      <c r="L466" s="34"/>
      <c r="M466" s="34"/>
      <c r="N466" s="34"/>
      <c r="O466" s="34"/>
      <c r="P466" s="34"/>
      <c r="Q466" s="33">
        <f t="shared" si="38"/>
        <v>53.1</v>
      </c>
      <c r="R466" s="242" t="str">
        <f t="shared" si="39"/>
        <v>NO</v>
      </c>
      <c r="S466" s="243" t="str">
        <f t="shared" si="40"/>
        <v>Alto</v>
      </c>
    </row>
    <row r="467" spans="1:19" ht="32.1" customHeight="1">
      <c r="A467" s="310" t="s">
        <v>71</v>
      </c>
      <c r="B467" s="291" t="s">
        <v>1232</v>
      </c>
      <c r="C467" s="567" t="s">
        <v>1233</v>
      </c>
      <c r="D467" s="264">
        <v>230</v>
      </c>
      <c r="E467" s="34"/>
      <c r="F467" s="34"/>
      <c r="G467" s="34">
        <v>76.5</v>
      </c>
      <c r="H467" s="34"/>
      <c r="I467" s="34"/>
      <c r="J467" s="34">
        <v>76.5</v>
      </c>
      <c r="K467" s="34"/>
      <c r="L467" s="34"/>
      <c r="M467" s="34"/>
      <c r="N467" s="34"/>
      <c r="O467" s="34"/>
      <c r="P467" s="34"/>
      <c r="Q467" s="33">
        <f t="shared" si="38"/>
        <v>76.5</v>
      </c>
      <c r="R467" s="242" t="str">
        <f t="shared" si="39"/>
        <v>NO</v>
      </c>
      <c r="S467" s="243" t="str">
        <f t="shared" si="40"/>
        <v>Alto</v>
      </c>
    </row>
    <row r="468" spans="1:19" ht="32.1" customHeight="1">
      <c r="A468" s="310" t="s">
        <v>71</v>
      </c>
      <c r="B468" s="291" t="s">
        <v>51</v>
      </c>
      <c r="C468" s="567" t="s">
        <v>1234</v>
      </c>
      <c r="D468" s="264">
        <v>120</v>
      </c>
      <c r="E468" s="34"/>
      <c r="F468" s="34"/>
      <c r="G468" s="34">
        <v>53.1</v>
      </c>
      <c r="H468" s="34"/>
      <c r="I468" s="34"/>
      <c r="J468" s="34">
        <v>53.1</v>
      </c>
      <c r="K468" s="34"/>
      <c r="L468" s="34"/>
      <c r="M468" s="34"/>
      <c r="N468" s="34"/>
      <c r="O468" s="34"/>
      <c r="P468" s="34"/>
      <c r="Q468" s="33">
        <f t="shared" si="38"/>
        <v>53.1</v>
      </c>
      <c r="R468" s="242" t="str">
        <f t="shared" si="39"/>
        <v>NO</v>
      </c>
      <c r="S468" s="243" t="str">
        <f t="shared" si="40"/>
        <v>Alto</v>
      </c>
    </row>
    <row r="469" spans="1:19" ht="32.1" customHeight="1">
      <c r="A469" s="310" t="s">
        <v>71</v>
      </c>
      <c r="B469" s="291" t="s">
        <v>1235</v>
      </c>
      <c r="C469" s="567" t="s">
        <v>1236</v>
      </c>
      <c r="D469" s="264">
        <v>36</v>
      </c>
      <c r="E469" s="34"/>
      <c r="F469" s="34">
        <v>53.1</v>
      </c>
      <c r="G469" s="34"/>
      <c r="H469" s="34">
        <v>53.1</v>
      </c>
      <c r="I469" s="34"/>
      <c r="J469" s="335"/>
      <c r="K469" s="34"/>
      <c r="L469" s="34"/>
      <c r="M469" s="34"/>
      <c r="N469" s="34"/>
      <c r="O469" s="34"/>
      <c r="P469" s="34"/>
      <c r="Q469" s="33">
        <f t="shared" si="38"/>
        <v>53.1</v>
      </c>
      <c r="R469" s="242" t="str">
        <f t="shared" si="39"/>
        <v>NO</v>
      </c>
      <c r="S469" s="243" t="str">
        <f t="shared" si="40"/>
        <v>Alto</v>
      </c>
    </row>
    <row r="470" spans="1:19" ht="32.1" customHeight="1">
      <c r="A470" s="310" t="s">
        <v>71</v>
      </c>
      <c r="B470" s="291" t="s">
        <v>3944</v>
      </c>
      <c r="C470" s="567" t="s">
        <v>1584</v>
      </c>
      <c r="D470" s="264">
        <v>28</v>
      </c>
      <c r="E470" s="34"/>
      <c r="F470" s="34">
        <v>53.1</v>
      </c>
      <c r="G470" s="34">
        <v>53.1</v>
      </c>
      <c r="H470" s="34"/>
      <c r="I470" s="335"/>
      <c r="J470" s="34"/>
      <c r="K470" s="34"/>
      <c r="L470" s="34"/>
      <c r="M470" s="34"/>
      <c r="N470" s="34"/>
      <c r="O470" s="34"/>
      <c r="P470" s="34"/>
      <c r="Q470" s="33">
        <f t="shared" si="38"/>
        <v>53.1</v>
      </c>
      <c r="R470" s="242" t="str">
        <f t="shared" si="39"/>
        <v>NO</v>
      </c>
      <c r="S470" s="243" t="str">
        <f t="shared" si="40"/>
        <v>Alto</v>
      </c>
    </row>
    <row r="471" spans="1:19" ht="32.1" customHeight="1">
      <c r="A471" s="310" t="s">
        <v>71</v>
      </c>
      <c r="B471" s="291" t="s">
        <v>9</v>
      </c>
      <c r="C471" s="567" t="s">
        <v>1237</v>
      </c>
      <c r="D471" s="298">
        <v>40</v>
      </c>
      <c r="E471" s="34"/>
      <c r="F471" s="34"/>
      <c r="G471" s="34">
        <v>53.1</v>
      </c>
      <c r="H471" s="34"/>
      <c r="I471" s="335"/>
      <c r="J471" s="34">
        <v>53.1</v>
      </c>
      <c r="K471" s="34"/>
      <c r="L471" s="34"/>
      <c r="M471" s="34"/>
      <c r="N471" s="34"/>
      <c r="O471" s="34"/>
      <c r="P471" s="34"/>
      <c r="Q471" s="33">
        <f t="shared" si="38"/>
        <v>53.1</v>
      </c>
      <c r="R471" s="242" t="str">
        <f t="shared" si="39"/>
        <v>NO</v>
      </c>
      <c r="S471" s="243" t="str">
        <f t="shared" si="40"/>
        <v>Alto</v>
      </c>
    </row>
    <row r="472" spans="1:19" ht="32.1" customHeight="1">
      <c r="A472" s="310" t="s">
        <v>71</v>
      </c>
      <c r="B472" s="291" t="s">
        <v>1238</v>
      </c>
      <c r="C472" s="567" t="s">
        <v>1239</v>
      </c>
      <c r="D472" s="264">
        <v>38</v>
      </c>
      <c r="E472" s="34"/>
      <c r="F472" s="34"/>
      <c r="G472" s="34">
        <v>53.1</v>
      </c>
      <c r="H472" s="34">
        <v>53.1</v>
      </c>
      <c r="I472" s="335"/>
      <c r="J472" s="34"/>
      <c r="K472" s="34"/>
      <c r="L472" s="34"/>
      <c r="M472" s="34"/>
      <c r="N472" s="34"/>
      <c r="O472" s="34"/>
      <c r="P472" s="34"/>
      <c r="Q472" s="33">
        <f t="shared" si="38"/>
        <v>53.1</v>
      </c>
      <c r="R472" s="242" t="str">
        <f t="shared" si="39"/>
        <v>NO</v>
      </c>
      <c r="S472" s="243" t="str">
        <f t="shared" si="40"/>
        <v>Alto</v>
      </c>
    </row>
    <row r="473" spans="1:19" ht="32.1" customHeight="1">
      <c r="A473" s="347" t="s">
        <v>91</v>
      </c>
      <c r="B473" s="291" t="s">
        <v>1240</v>
      </c>
      <c r="C473" s="288" t="s">
        <v>1241</v>
      </c>
      <c r="D473" s="264">
        <v>100</v>
      </c>
      <c r="E473" s="34"/>
      <c r="F473" s="34"/>
      <c r="G473" s="34">
        <v>97.6</v>
      </c>
      <c r="H473" s="34"/>
      <c r="I473" s="34"/>
      <c r="J473" s="34"/>
      <c r="K473" s="34"/>
      <c r="L473" s="34"/>
      <c r="M473" s="34"/>
      <c r="N473" s="34"/>
      <c r="O473" s="34"/>
      <c r="P473" s="34"/>
      <c r="Q473" s="33">
        <f t="shared" si="38"/>
        <v>97.6</v>
      </c>
      <c r="R473" s="242" t="str">
        <f t="shared" si="39"/>
        <v>NO</v>
      </c>
      <c r="S473" s="243" t="str">
        <f t="shared" si="40"/>
        <v>Inviable Sanitariamente</v>
      </c>
    </row>
    <row r="474" spans="1:19" ht="32.1" customHeight="1">
      <c r="A474" s="347" t="s">
        <v>91</v>
      </c>
      <c r="B474" s="291" t="s">
        <v>1242</v>
      </c>
      <c r="C474" s="288" t="s">
        <v>1243</v>
      </c>
      <c r="D474" s="264">
        <v>22</v>
      </c>
      <c r="E474" s="34"/>
      <c r="F474" s="34"/>
      <c r="G474" s="34"/>
      <c r="H474" s="34"/>
      <c r="I474" s="34"/>
      <c r="J474" s="34">
        <v>88</v>
      </c>
      <c r="K474" s="34"/>
      <c r="L474" s="34"/>
      <c r="M474" s="34"/>
      <c r="N474" s="34"/>
      <c r="O474" s="34"/>
      <c r="P474" s="34"/>
      <c r="Q474" s="33">
        <f t="shared" si="38"/>
        <v>88</v>
      </c>
      <c r="R474" s="242" t="str">
        <f t="shared" si="39"/>
        <v>NO</v>
      </c>
      <c r="S474" s="243" t="str">
        <f t="shared" si="40"/>
        <v>Inviable Sanitariamente</v>
      </c>
    </row>
    <row r="475" spans="1:19" ht="32.1" customHeight="1">
      <c r="A475" s="347" t="s">
        <v>91</v>
      </c>
      <c r="B475" s="291" t="s">
        <v>1244</v>
      </c>
      <c r="C475" s="288" t="s">
        <v>1245</v>
      </c>
      <c r="D475" s="264">
        <v>120</v>
      </c>
      <c r="E475" s="34"/>
      <c r="F475" s="34">
        <v>64</v>
      </c>
      <c r="G475" s="34"/>
      <c r="H475" s="34"/>
      <c r="I475" s="34"/>
      <c r="J475" s="34"/>
      <c r="K475" s="34"/>
      <c r="L475" s="34"/>
      <c r="M475" s="34"/>
      <c r="N475" s="34"/>
      <c r="O475" s="34"/>
      <c r="P475" s="34"/>
      <c r="Q475" s="33">
        <f t="shared" si="38"/>
        <v>64</v>
      </c>
      <c r="R475" s="242" t="str">
        <f t="shared" si="39"/>
        <v>NO</v>
      </c>
      <c r="S475" s="243" t="str">
        <f t="shared" si="40"/>
        <v>Alto</v>
      </c>
    </row>
    <row r="476" spans="1:19" ht="32.1" customHeight="1">
      <c r="A476" s="347" t="s">
        <v>91</v>
      </c>
      <c r="B476" s="291" t="s">
        <v>1246</v>
      </c>
      <c r="C476" s="288" t="s">
        <v>1247</v>
      </c>
      <c r="D476" s="264">
        <v>81</v>
      </c>
      <c r="E476" s="34"/>
      <c r="F476" s="34"/>
      <c r="G476" s="34"/>
      <c r="H476" s="34">
        <v>88</v>
      </c>
      <c r="I476" s="34"/>
      <c r="J476" s="34"/>
      <c r="K476" s="34"/>
      <c r="L476" s="34"/>
      <c r="M476" s="34"/>
      <c r="N476" s="34"/>
      <c r="O476" s="34"/>
      <c r="P476" s="34"/>
      <c r="Q476" s="33">
        <f t="shared" si="38"/>
        <v>88</v>
      </c>
      <c r="R476" s="242" t="str">
        <f t="shared" si="39"/>
        <v>NO</v>
      </c>
      <c r="S476" s="243" t="str">
        <f t="shared" si="40"/>
        <v>Inviable Sanitariamente</v>
      </c>
    </row>
    <row r="477" spans="1:19" ht="32.1" customHeight="1">
      <c r="A477" s="347" t="s">
        <v>91</v>
      </c>
      <c r="B477" s="291" t="s">
        <v>1248</v>
      </c>
      <c r="C477" s="288" t="s">
        <v>1249</v>
      </c>
      <c r="D477" s="264">
        <v>90</v>
      </c>
      <c r="E477" s="34"/>
      <c r="F477" s="34">
        <v>64</v>
      </c>
      <c r="G477" s="34"/>
      <c r="H477" s="34"/>
      <c r="I477" s="34"/>
      <c r="J477" s="34"/>
      <c r="K477" s="34"/>
      <c r="L477" s="34"/>
      <c r="M477" s="34"/>
      <c r="N477" s="34"/>
      <c r="O477" s="34"/>
      <c r="P477" s="34"/>
      <c r="Q477" s="33">
        <f t="shared" si="38"/>
        <v>64</v>
      </c>
      <c r="R477" s="242" t="str">
        <f t="shared" si="39"/>
        <v>NO</v>
      </c>
      <c r="S477" s="243" t="str">
        <f t="shared" si="40"/>
        <v>Alto</v>
      </c>
    </row>
    <row r="478" spans="1:19" ht="32.1" customHeight="1">
      <c r="A478" s="347" t="s">
        <v>91</v>
      </c>
      <c r="B478" s="291" t="s">
        <v>722</v>
      </c>
      <c r="C478" s="288" t="s">
        <v>1250</v>
      </c>
      <c r="D478" s="264">
        <v>35</v>
      </c>
      <c r="E478" s="34"/>
      <c r="F478" s="34"/>
      <c r="G478" s="34">
        <v>97.6</v>
      </c>
      <c r="H478" s="34"/>
      <c r="I478" s="34"/>
      <c r="J478" s="34"/>
      <c r="K478" s="34"/>
      <c r="L478" s="34"/>
      <c r="M478" s="34"/>
      <c r="N478" s="34"/>
      <c r="O478" s="34"/>
      <c r="P478" s="34"/>
      <c r="Q478" s="33">
        <f t="shared" si="38"/>
        <v>97.6</v>
      </c>
      <c r="R478" s="242" t="str">
        <f t="shared" si="39"/>
        <v>NO</v>
      </c>
      <c r="S478" s="243" t="str">
        <f t="shared" si="40"/>
        <v>Inviable Sanitariamente</v>
      </c>
    </row>
    <row r="479" spans="1:19" ht="32.1" customHeight="1">
      <c r="A479" s="347" t="s">
        <v>91</v>
      </c>
      <c r="B479" s="291" t="s">
        <v>1251</v>
      </c>
      <c r="C479" s="288" t="s">
        <v>1252</v>
      </c>
      <c r="D479" s="264">
        <v>60</v>
      </c>
      <c r="E479" s="34"/>
      <c r="F479" s="34"/>
      <c r="G479" s="34"/>
      <c r="H479" s="34">
        <v>64</v>
      </c>
      <c r="I479" s="34"/>
      <c r="J479" s="34"/>
      <c r="K479" s="34"/>
      <c r="L479" s="34"/>
      <c r="M479" s="34"/>
      <c r="N479" s="34"/>
      <c r="O479" s="34"/>
      <c r="P479" s="34"/>
      <c r="Q479" s="33">
        <f t="shared" si="38"/>
        <v>64</v>
      </c>
      <c r="R479" s="242" t="str">
        <f t="shared" si="39"/>
        <v>NO</v>
      </c>
      <c r="S479" s="243" t="str">
        <f t="shared" si="40"/>
        <v>Alto</v>
      </c>
    </row>
    <row r="480" spans="1:19" ht="32.1" customHeight="1">
      <c r="A480" s="347" t="s">
        <v>91</v>
      </c>
      <c r="B480" s="291" t="s">
        <v>1253</v>
      </c>
      <c r="C480" s="288" t="s">
        <v>1254</v>
      </c>
      <c r="D480" s="298">
        <v>40</v>
      </c>
      <c r="E480" s="34"/>
      <c r="F480" s="34">
        <v>88</v>
      </c>
      <c r="G480" s="34"/>
      <c r="H480" s="34"/>
      <c r="I480" s="34"/>
      <c r="J480" s="34"/>
      <c r="K480" s="34"/>
      <c r="L480" s="34"/>
      <c r="M480" s="34"/>
      <c r="N480" s="34"/>
      <c r="O480" s="34"/>
      <c r="P480" s="34"/>
      <c r="Q480" s="33">
        <f t="shared" si="38"/>
        <v>88</v>
      </c>
      <c r="R480" s="242" t="str">
        <f t="shared" si="39"/>
        <v>NO</v>
      </c>
      <c r="S480" s="243" t="str">
        <f t="shared" si="40"/>
        <v>Inviable Sanitariamente</v>
      </c>
    </row>
    <row r="481" spans="1:19" ht="32.1" customHeight="1">
      <c r="A481" s="347" t="s">
        <v>91</v>
      </c>
      <c r="B481" s="291" t="s">
        <v>1255</v>
      </c>
      <c r="C481" s="288" t="s">
        <v>1256</v>
      </c>
      <c r="D481" s="264">
        <v>50</v>
      </c>
      <c r="E481" s="34"/>
      <c r="F481" s="34"/>
      <c r="G481" s="34"/>
      <c r="H481" s="34"/>
      <c r="I481" s="34"/>
      <c r="J481" s="34">
        <v>96.39</v>
      </c>
      <c r="K481" s="34"/>
      <c r="L481" s="34"/>
      <c r="M481" s="34"/>
      <c r="N481" s="34"/>
      <c r="O481" s="34"/>
      <c r="P481" s="34"/>
      <c r="Q481" s="33">
        <f t="shared" si="38"/>
        <v>96.39</v>
      </c>
      <c r="R481" s="242" t="str">
        <f t="shared" si="39"/>
        <v>NO</v>
      </c>
      <c r="S481" s="243" t="str">
        <f t="shared" si="40"/>
        <v>Inviable Sanitariamente</v>
      </c>
    </row>
    <row r="482" spans="1:19" ht="32.1" customHeight="1">
      <c r="A482" s="443" t="s">
        <v>91</v>
      </c>
      <c r="B482" s="527" t="s">
        <v>1257</v>
      </c>
      <c r="C482" s="521" t="s">
        <v>1258</v>
      </c>
      <c r="D482" s="233">
        <v>100</v>
      </c>
      <c r="E482" s="33"/>
      <c r="F482" s="33"/>
      <c r="G482" s="33">
        <v>64</v>
      </c>
      <c r="H482" s="33"/>
      <c r="I482" s="33"/>
      <c r="J482" s="33"/>
      <c r="K482" s="576"/>
      <c r="L482" s="576"/>
      <c r="M482" s="576"/>
      <c r="N482" s="576"/>
      <c r="O482" s="576"/>
      <c r="P482" s="576"/>
      <c r="Q482" s="33">
        <f t="shared" si="38"/>
        <v>64</v>
      </c>
      <c r="R482" s="242" t="str">
        <f t="shared" si="39"/>
        <v>NO</v>
      </c>
      <c r="S482" s="243" t="str">
        <f t="shared" si="40"/>
        <v>Alto</v>
      </c>
    </row>
    <row r="483" spans="1:19" ht="32.1" customHeight="1">
      <c r="A483" s="443" t="s">
        <v>91</v>
      </c>
      <c r="B483" s="527" t="s">
        <v>1259</v>
      </c>
      <c r="C483" s="521" t="s">
        <v>1260</v>
      </c>
      <c r="D483" s="233">
        <v>70</v>
      </c>
      <c r="E483" s="33"/>
      <c r="F483" s="33"/>
      <c r="G483" s="33">
        <v>88</v>
      </c>
      <c r="H483" s="33"/>
      <c r="I483" s="33"/>
      <c r="J483" s="33"/>
      <c r="K483" s="576"/>
      <c r="L483" s="576"/>
      <c r="M483" s="576"/>
      <c r="N483" s="576"/>
      <c r="O483" s="576"/>
      <c r="P483" s="576"/>
      <c r="Q483" s="33">
        <f t="shared" si="38"/>
        <v>88</v>
      </c>
      <c r="R483" s="242" t="str">
        <f t="shared" si="39"/>
        <v>NO</v>
      </c>
      <c r="S483" s="243" t="str">
        <f t="shared" si="40"/>
        <v>Inviable Sanitariamente</v>
      </c>
    </row>
    <row r="484" spans="1:19" ht="32.1" customHeight="1">
      <c r="A484" s="443" t="s">
        <v>91</v>
      </c>
      <c r="B484" s="527" t="s">
        <v>1261</v>
      </c>
      <c r="C484" s="521" t="s">
        <v>1262</v>
      </c>
      <c r="D484" s="298">
        <v>40</v>
      </c>
      <c r="E484" s="34"/>
      <c r="F484" s="34"/>
      <c r="G484" s="34">
        <v>96.39</v>
      </c>
      <c r="H484" s="34"/>
      <c r="I484" s="34"/>
      <c r="J484" s="34"/>
      <c r="K484" s="576"/>
      <c r="L484" s="576"/>
      <c r="M484" s="576"/>
      <c r="N484" s="576"/>
      <c r="O484" s="576"/>
      <c r="P484" s="576"/>
      <c r="Q484" s="33">
        <f t="shared" si="38"/>
        <v>96.39</v>
      </c>
      <c r="R484" s="242" t="str">
        <f t="shared" si="39"/>
        <v>NO</v>
      </c>
      <c r="S484" s="243" t="str">
        <f t="shared" si="40"/>
        <v>Inviable Sanitariamente</v>
      </c>
    </row>
    <row r="485" spans="1:19" ht="32.1" customHeight="1">
      <c r="A485" s="443" t="s">
        <v>91</v>
      </c>
      <c r="B485" s="527" t="s">
        <v>1263</v>
      </c>
      <c r="C485" s="521" t="s">
        <v>1264</v>
      </c>
      <c r="D485" s="264">
        <v>33</v>
      </c>
      <c r="E485" s="34"/>
      <c r="F485" s="34"/>
      <c r="G485" s="34"/>
      <c r="H485" s="34"/>
      <c r="I485" s="34">
        <v>97.6</v>
      </c>
      <c r="J485" s="34"/>
      <c r="K485" s="576"/>
      <c r="L485" s="576"/>
      <c r="M485" s="576"/>
      <c r="N485" s="576"/>
      <c r="O485" s="576"/>
      <c r="P485" s="576"/>
      <c r="Q485" s="33">
        <f t="shared" si="38"/>
        <v>97.6</v>
      </c>
      <c r="R485" s="242" t="str">
        <f t="shared" si="39"/>
        <v>NO</v>
      </c>
      <c r="S485" s="243" t="str">
        <f t="shared" si="40"/>
        <v>Inviable Sanitariamente</v>
      </c>
    </row>
    <row r="486" spans="1:19" ht="32.1" customHeight="1">
      <c r="A486" s="443" t="s">
        <v>91</v>
      </c>
      <c r="B486" s="527" t="s">
        <v>1265</v>
      </c>
      <c r="C486" s="521" t="s">
        <v>1266</v>
      </c>
      <c r="D486" s="264">
        <v>78</v>
      </c>
      <c r="E486" s="34"/>
      <c r="F486" s="34">
        <v>64</v>
      </c>
      <c r="G486" s="34"/>
      <c r="H486" s="34"/>
      <c r="I486" s="34"/>
      <c r="J486" s="34"/>
      <c r="K486" s="576"/>
      <c r="L486" s="576"/>
      <c r="M486" s="576"/>
      <c r="N486" s="576"/>
      <c r="O486" s="576"/>
      <c r="P486" s="576"/>
      <c r="Q486" s="33">
        <f t="shared" si="38"/>
        <v>64</v>
      </c>
      <c r="R486" s="242" t="str">
        <f t="shared" si="39"/>
        <v>NO</v>
      </c>
      <c r="S486" s="243" t="str">
        <f t="shared" si="40"/>
        <v>Alto</v>
      </c>
    </row>
    <row r="487" spans="1:19" ht="32.1" customHeight="1">
      <c r="A487" s="443" t="s">
        <v>91</v>
      </c>
      <c r="B487" s="527" t="s">
        <v>1267</v>
      </c>
      <c r="C487" s="521" t="s">
        <v>1268</v>
      </c>
      <c r="D487" s="233">
        <v>52</v>
      </c>
      <c r="E487" s="33"/>
      <c r="F487" s="33"/>
      <c r="G487" s="33"/>
      <c r="H487" s="33">
        <v>97.6</v>
      </c>
      <c r="I487" s="33"/>
      <c r="J487" s="33"/>
      <c r="K487" s="576"/>
      <c r="L487" s="576"/>
      <c r="M487" s="576"/>
      <c r="N487" s="576"/>
      <c r="O487" s="576"/>
      <c r="P487" s="576"/>
      <c r="Q487" s="33">
        <f t="shared" si="38"/>
        <v>97.6</v>
      </c>
      <c r="R487" s="242" t="str">
        <f t="shared" si="39"/>
        <v>NO</v>
      </c>
      <c r="S487" s="243" t="str">
        <f t="shared" si="40"/>
        <v>Inviable Sanitariamente</v>
      </c>
    </row>
    <row r="488" spans="1:19" ht="32.1" customHeight="1">
      <c r="A488" s="443" t="s">
        <v>91</v>
      </c>
      <c r="B488" s="527" t="s">
        <v>1269</v>
      </c>
      <c r="C488" s="521" t="s">
        <v>1270</v>
      </c>
      <c r="D488" s="264">
        <v>56</v>
      </c>
      <c r="E488" s="34"/>
      <c r="F488" s="34"/>
      <c r="G488" s="34"/>
      <c r="H488" s="34"/>
      <c r="I488" s="34">
        <v>64</v>
      </c>
      <c r="J488" s="34"/>
      <c r="K488" s="576"/>
      <c r="L488" s="576"/>
      <c r="M488" s="576"/>
      <c r="N488" s="576"/>
      <c r="O488" s="576"/>
      <c r="P488" s="576"/>
      <c r="Q488" s="33">
        <f t="shared" si="38"/>
        <v>64</v>
      </c>
      <c r="R488" s="242" t="str">
        <f t="shared" si="39"/>
        <v>NO</v>
      </c>
      <c r="S488" s="243" t="str">
        <f t="shared" si="40"/>
        <v>Alto</v>
      </c>
    </row>
    <row r="489" spans="1:19" ht="32.1" customHeight="1">
      <c r="A489" s="443" t="s">
        <v>91</v>
      </c>
      <c r="B489" s="527" t="s">
        <v>3751</v>
      </c>
      <c r="C489" s="521" t="s">
        <v>3752</v>
      </c>
      <c r="D489" s="264">
        <v>40</v>
      </c>
      <c r="E489" s="34"/>
      <c r="F489" s="34"/>
      <c r="G489" s="34"/>
      <c r="H489" s="34"/>
      <c r="I489" s="34"/>
      <c r="J489" s="34">
        <v>97.6</v>
      </c>
      <c r="K489" s="576"/>
      <c r="L489" s="576"/>
      <c r="M489" s="576"/>
      <c r="N489" s="576"/>
      <c r="O489" s="576"/>
      <c r="P489" s="576"/>
      <c r="Q489" s="33">
        <f t="shared" si="38"/>
        <v>97.6</v>
      </c>
      <c r="R489" s="242" t="str">
        <f t="shared" si="39"/>
        <v>NO</v>
      </c>
      <c r="S489" s="243" t="str">
        <f t="shared" si="40"/>
        <v>Inviable Sanitariamente</v>
      </c>
    </row>
    <row r="490" spans="1:19" ht="36.75" customHeight="1">
      <c r="A490" s="443" t="s">
        <v>216</v>
      </c>
      <c r="B490" s="469" t="s">
        <v>1303</v>
      </c>
      <c r="C490" s="524" t="s">
        <v>4259</v>
      </c>
      <c r="D490" s="240">
        <v>180</v>
      </c>
      <c r="E490" s="33"/>
      <c r="F490" s="33"/>
      <c r="G490" s="33"/>
      <c r="H490" s="33"/>
      <c r="I490" s="33">
        <v>0</v>
      </c>
      <c r="J490" s="33"/>
      <c r="K490" s="33"/>
      <c r="L490" s="33"/>
      <c r="M490" s="33">
        <v>0</v>
      </c>
      <c r="N490" s="33"/>
      <c r="O490" s="33"/>
      <c r="P490" s="33"/>
      <c r="Q490" s="33">
        <f t="shared" si="38"/>
        <v>0</v>
      </c>
      <c r="R490" s="242" t="str">
        <f t="shared" si="39"/>
        <v>SI</v>
      </c>
      <c r="S490" s="243" t="str">
        <f t="shared" si="40"/>
        <v>Sin Riesgo</v>
      </c>
    </row>
    <row r="491" spans="1:19" ht="36.75" customHeight="1">
      <c r="A491" s="347" t="s">
        <v>216</v>
      </c>
      <c r="B491" s="246" t="s">
        <v>1304</v>
      </c>
      <c r="C491" s="524" t="s">
        <v>4275</v>
      </c>
      <c r="D491" s="240">
        <v>21</v>
      </c>
      <c r="E491" s="33"/>
      <c r="F491" s="33"/>
      <c r="G491" s="33"/>
      <c r="H491" s="33"/>
      <c r="I491" s="33"/>
      <c r="J491" s="33"/>
      <c r="K491" s="33"/>
      <c r="L491" s="33"/>
      <c r="M491" s="33">
        <v>3.1</v>
      </c>
      <c r="N491" s="33"/>
      <c r="O491" s="33"/>
      <c r="P491" s="33">
        <v>87.3</v>
      </c>
      <c r="Q491" s="33">
        <f t="shared" si="38"/>
        <v>45.199999999999996</v>
      </c>
      <c r="R491" s="242" t="str">
        <f t="shared" si="39"/>
        <v>NO</v>
      </c>
      <c r="S491" s="243" t="str">
        <f t="shared" si="40"/>
        <v>Alto</v>
      </c>
    </row>
    <row r="492" spans="1:19" ht="32.1" customHeight="1">
      <c r="A492" s="347" t="s">
        <v>216</v>
      </c>
      <c r="B492" s="246" t="s">
        <v>1304</v>
      </c>
      <c r="C492" s="561" t="s">
        <v>1271</v>
      </c>
      <c r="D492" s="240">
        <v>333</v>
      </c>
      <c r="E492" s="33"/>
      <c r="F492" s="33"/>
      <c r="G492" s="33"/>
      <c r="H492" s="33"/>
      <c r="I492" s="33">
        <v>0</v>
      </c>
      <c r="J492" s="33"/>
      <c r="K492" s="33"/>
      <c r="L492" s="33"/>
      <c r="M492" s="33">
        <v>0</v>
      </c>
      <c r="N492" s="33"/>
      <c r="O492" s="33"/>
      <c r="P492" s="33"/>
      <c r="Q492" s="33">
        <f t="shared" si="38"/>
        <v>0</v>
      </c>
      <c r="R492" s="242" t="str">
        <f t="shared" si="39"/>
        <v>SI</v>
      </c>
      <c r="S492" s="243" t="str">
        <f t="shared" si="40"/>
        <v>Sin Riesgo</v>
      </c>
    </row>
    <row r="493" spans="1:19" ht="32.1" customHeight="1">
      <c r="A493" s="347" t="s">
        <v>216</v>
      </c>
      <c r="B493" s="246" t="s">
        <v>1305</v>
      </c>
      <c r="C493" s="561" t="s">
        <v>1272</v>
      </c>
      <c r="D493" s="240">
        <v>114</v>
      </c>
      <c r="E493" s="33"/>
      <c r="F493" s="33"/>
      <c r="G493" s="33"/>
      <c r="H493" s="33"/>
      <c r="I493" s="33">
        <v>0</v>
      </c>
      <c r="J493" s="33"/>
      <c r="K493" s="33"/>
      <c r="L493" s="33"/>
      <c r="M493" s="33">
        <v>0</v>
      </c>
      <c r="N493" s="33"/>
      <c r="O493" s="33"/>
      <c r="P493" s="33"/>
      <c r="Q493" s="33">
        <f t="shared" si="38"/>
        <v>0</v>
      </c>
      <c r="R493" s="242" t="str">
        <f t="shared" si="39"/>
        <v>SI</v>
      </c>
      <c r="S493" s="243" t="str">
        <f t="shared" si="40"/>
        <v>Sin Riesgo</v>
      </c>
    </row>
    <row r="494" spans="1:19" ht="32.1" customHeight="1">
      <c r="A494" s="347" t="s">
        <v>216</v>
      </c>
      <c r="B494" s="246" t="s">
        <v>1306</v>
      </c>
      <c r="C494" s="561" t="s">
        <v>4261</v>
      </c>
      <c r="D494" s="240">
        <v>180</v>
      </c>
      <c r="E494" s="33"/>
      <c r="F494" s="33"/>
      <c r="G494" s="33"/>
      <c r="H494" s="33"/>
      <c r="I494" s="33">
        <v>0</v>
      </c>
      <c r="J494" s="33"/>
      <c r="K494" s="33"/>
      <c r="L494" s="33"/>
      <c r="M494" s="33"/>
      <c r="N494" s="33"/>
      <c r="O494" s="33"/>
      <c r="P494" s="33"/>
      <c r="Q494" s="33">
        <f t="shared" si="38"/>
        <v>0</v>
      </c>
      <c r="R494" s="242" t="str">
        <f t="shared" si="39"/>
        <v>SI</v>
      </c>
      <c r="S494" s="243" t="str">
        <f t="shared" si="40"/>
        <v>Sin Riesgo</v>
      </c>
    </row>
    <row r="495" spans="1:19" ht="32.1" customHeight="1">
      <c r="A495" s="347" t="s">
        <v>216</v>
      </c>
      <c r="B495" s="246" t="s">
        <v>1020</v>
      </c>
      <c r="C495" s="561" t="s">
        <v>1273</v>
      </c>
      <c r="D495" s="240">
        <v>887</v>
      </c>
      <c r="E495" s="33"/>
      <c r="F495" s="33"/>
      <c r="G495" s="33"/>
      <c r="H495" s="33">
        <v>0</v>
      </c>
      <c r="I495" s="33"/>
      <c r="J495" s="33"/>
      <c r="K495" s="33"/>
      <c r="L495" s="33">
        <v>0</v>
      </c>
      <c r="M495" s="33"/>
      <c r="N495" s="33"/>
      <c r="O495" s="33">
        <v>0</v>
      </c>
      <c r="P495" s="33"/>
      <c r="Q495" s="33">
        <f t="shared" si="38"/>
        <v>0</v>
      </c>
      <c r="R495" s="242" t="str">
        <f t="shared" si="39"/>
        <v>SI</v>
      </c>
      <c r="S495" s="243" t="str">
        <f t="shared" si="40"/>
        <v>Sin Riesgo</v>
      </c>
    </row>
    <row r="496" spans="1:19" ht="32.1" customHeight="1">
      <c r="A496" s="347" t="s">
        <v>216</v>
      </c>
      <c r="B496" s="246" t="s">
        <v>1300</v>
      </c>
      <c r="C496" s="561" t="s">
        <v>1274</v>
      </c>
      <c r="D496" s="240">
        <v>148</v>
      </c>
      <c r="E496" s="33"/>
      <c r="F496" s="33"/>
      <c r="G496" s="33"/>
      <c r="H496" s="33"/>
      <c r="I496" s="33"/>
      <c r="J496" s="33">
        <v>0</v>
      </c>
      <c r="K496" s="33"/>
      <c r="L496" s="33"/>
      <c r="M496" s="33">
        <v>0</v>
      </c>
      <c r="N496" s="33"/>
      <c r="O496" s="33"/>
      <c r="P496" s="33"/>
      <c r="Q496" s="33">
        <f t="shared" si="38"/>
        <v>0</v>
      </c>
      <c r="R496" s="242" t="str">
        <f t="shared" si="39"/>
        <v>SI</v>
      </c>
      <c r="S496" s="243" t="str">
        <f t="shared" si="40"/>
        <v>Sin Riesgo</v>
      </c>
    </row>
    <row r="497" spans="1:19" ht="32.1" customHeight="1">
      <c r="A497" s="441" t="s">
        <v>216</v>
      </c>
      <c r="B497" s="452" t="s">
        <v>1298</v>
      </c>
      <c r="C497" s="598" t="s">
        <v>1275</v>
      </c>
      <c r="D497" s="240">
        <v>45</v>
      </c>
      <c r="E497" s="33"/>
      <c r="F497" s="33"/>
      <c r="G497" s="33"/>
      <c r="H497" s="33"/>
      <c r="I497" s="33">
        <v>0</v>
      </c>
      <c r="J497" s="33"/>
      <c r="K497" s="33"/>
      <c r="L497" s="33"/>
      <c r="M497" s="33"/>
      <c r="N497" s="33"/>
      <c r="O497" s="33">
        <v>0</v>
      </c>
      <c r="P497" s="33"/>
      <c r="Q497" s="33">
        <f t="shared" si="38"/>
        <v>0</v>
      </c>
      <c r="R497" s="242" t="str">
        <f t="shared" si="39"/>
        <v>SI</v>
      </c>
      <c r="S497" s="243" t="str">
        <f t="shared" si="40"/>
        <v>Sin Riesgo</v>
      </c>
    </row>
    <row r="498" spans="1:19" ht="32.1" customHeight="1">
      <c r="A498" s="441" t="s">
        <v>216</v>
      </c>
      <c r="B498" s="452" t="s">
        <v>0</v>
      </c>
      <c r="C498" s="598" t="s">
        <v>1276</v>
      </c>
      <c r="D498" s="240">
        <v>85</v>
      </c>
      <c r="E498" s="33"/>
      <c r="F498" s="33"/>
      <c r="G498" s="33"/>
      <c r="H498" s="33">
        <v>96.3</v>
      </c>
      <c r="I498" s="33"/>
      <c r="J498" s="33"/>
      <c r="K498" s="33"/>
      <c r="L498" s="33"/>
      <c r="M498" s="33"/>
      <c r="N498" s="33"/>
      <c r="O498" s="33"/>
      <c r="P498" s="33"/>
      <c r="Q498" s="33">
        <f t="shared" si="38"/>
        <v>96.3</v>
      </c>
      <c r="R498" s="242" t="str">
        <f t="shared" si="39"/>
        <v>NO</v>
      </c>
      <c r="S498" s="243" t="str">
        <f t="shared" si="40"/>
        <v>Inviable Sanitariamente</v>
      </c>
    </row>
    <row r="499" spans="1:19" ht="32.1" customHeight="1">
      <c r="A499" s="441" t="s">
        <v>216</v>
      </c>
      <c r="B499" s="452" t="s">
        <v>62</v>
      </c>
      <c r="C499" s="598" t="s">
        <v>1277</v>
      </c>
      <c r="D499" s="240">
        <v>408</v>
      </c>
      <c r="E499" s="33"/>
      <c r="F499" s="33"/>
      <c r="G499" s="33"/>
      <c r="H499" s="33">
        <v>96.3</v>
      </c>
      <c r="I499" s="33"/>
      <c r="J499" s="33"/>
      <c r="K499" s="33"/>
      <c r="L499" s="33"/>
      <c r="M499" s="33"/>
      <c r="N499" s="33"/>
      <c r="O499" s="33"/>
      <c r="P499" s="33"/>
      <c r="Q499" s="33">
        <f t="shared" si="38"/>
        <v>96.3</v>
      </c>
      <c r="R499" s="242" t="str">
        <f t="shared" si="39"/>
        <v>NO</v>
      </c>
      <c r="S499" s="243" t="str">
        <f t="shared" si="40"/>
        <v>Inviable Sanitariamente</v>
      </c>
    </row>
    <row r="500" spans="1:19" ht="32.1" customHeight="1">
      <c r="A500" s="441" t="s">
        <v>216</v>
      </c>
      <c r="B500" s="452" t="s">
        <v>498</v>
      </c>
      <c r="C500" s="598" t="s">
        <v>1278</v>
      </c>
      <c r="D500" s="240">
        <v>341</v>
      </c>
      <c r="E500" s="33"/>
      <c r="F500" s="33"/>
      <c r="G500" s="33"/>
      <c r="H500" s="33"/>
      <c r="I500" s="33"/>
      <c r="J500" s="33">
        <v>0</v>
      </c>
      <c r="K500" s="33"/>
      <c r="L500" s="33"/>
      <c r="M500" s="33"/>
      <c r="N500" s="33"/>
      <c r="O500" s="33"/>
      <c r="P500" s="33"/>
      <c r="Q500" s="33">
        <f t="shared" si="38"/>
        <v>0</v>
      </c>
      <c r="R500" s="242" t="str">
        <f t="shared" si="39"/>
        <v>SI</v>
      </c>
      <c r="S500" s="243" t="str">
        <f t="shared" si="40"/>
        <v>Sin Riesgo</v>
      </c>
    </row>
    <row r="501" spans="1:19" ht="32.1" customHeight="1">
      <c r="A501" s="441" t="s">
        <v>216</v>
      </c>
      <c r="B501" s="452" t="s">
        <v>1307</v>
      </c>
      <c r="C501" s="598" t="s">
        <v>1279</v>
      </c>
      <c r="D501" s="240">
        <v>400</v>
      </c>
      <c r="E501" s="33"/>
      <c r="F501" s="33"/>
      <c r="G501" s="33"/>
      <c r="H501" s="33"/>
      <c r="I501" s="33"/>
      <c r="J501" s="33"/>
      <c r="K501" s="33"/>
      <c r="L501" s="33"/>
      <c r="M501" s="33"/>
      <c r="N501" s="33"/>
      <c r="O501" s="33">
        <v>0</v>
      </c>
      <c r="P501" s="33"/>
      <c r="Q501" s="33">
        <f t="shared" si="38"/>
        <v>0</v>
      </c>
      <c r="R501" s="242" t="str">
        <f t="shared" si="39"/>
        <v>SI</v>
      </c>
      <c r="S501" s="243" t="str">
        <f t="shared" si="40"/>
        <v>Sin Riesgo</v>
      </c>
    </row>
    <row r="502" spans="1:19" ht="32.1" customHeight="1">
      <c r="A502" s="441" t="s">
        <v>216</v>
      </c>
      <c r="B502" s="452" t="s">
        <v>1041</v>
      </c>
      <c r="C502" s="599" t="s">
        <v>1280</v>
      </c>
      <c r="D502" s="240">
        <v>123</v>
      </c>
      <c r="E502" s="33"/>
      <c r="F502" s="33"/>
      <c r="G502" s="33"/>
      <c r="H502" s="33"/>
      <c r="I502" s="33"/>
      <c r="J502" s="33"/>
      <c r="K502" s="33"/>
      <c r="L502" s="33"/>
      <c r="M502" s="33"/>
      <c r="N502" s="33"/>
      <c r="O502" s="33"/>
      <c r="P502" s="33">
        <v>0</v>
      </c>
      <c r="Q502" s="33">
        <f t="shared" si="38"/>
        <v>0</v>
      </c>
      <c r="R502" s="242" t="str">
        <f t="shared" si="39"/>
        <v>SI</v>
      </c>
      <c r="S502" s="243" t="str">
        <f t="shared" si="40"/>
        <v>Sin Riesgo</v>
      </c>
    </row>
    <row r="503" spans="1:19" ht="32.1" customHeight="1">
      <c r="A503" s="441" t="s">
        <v>216</v>
      </c>
      <c r="B503" s="452" t="s">
        <v>895</v>
      </c>
      <c r="C503" s="598" t="s">
        <v>1281</v>
      </c>
      <c r="D503" s="240">
        <v>60</v>
      </c>
      <c r="E503" s="33"/>
      <c r="F503" s="33"/>
      <c r="G503" s="33"/>
      <c r="H503" s="33"/>
      <c r="I503" s="33"/>
      <c r="J503" s="33">
        <v>0</v>
      </c>
      <c r="K503" s="33"/>
      <c r="L503" s="33"/>
      <c r="M503" s="33"/>
      <c r="N503" s="33"/>
      <c r="O503" s="33"/>
      <c r="P503" s="33"/>
      <c r="Q503" s="33">
        <f t="shared" si="38"/>
        <v>0</v>
      </c>
      <c r="R503" s="242" t="str">
        <f t="shared" si="39"/>
        <v>SI</v>
      </c>
      <c r="S503" s="243" t="str">
        <f t="shared" si="40"/>
        <v>Sin Riesgo</v>
      </c>
    </row>
    <row r="504" spans="1:19" ht="32.1" customHeight="1">
      <c r="A504" s="441" t="s">
        <v>216</v>
      </c>
      <c r="B504" s="452" t="s">
        <v>1308</v>
      </c>
      <c r="C504" s="598" t="s">
        <v>1282</v>
      </c>
      <c r="D504" s="240">
        <v>63</v>
      </c>
      <c r="E504" s="33"/>
      <c r="F504" s="33"/>
      <c r="G504" s="33"/>
      <c r="H504" s="33"/>
      <c r="I504" s="33"/>
      <c r="J504" s="33"/>
      <c r="K504" s="33"/>
      <c r="L504" s="33"/>
      <c r="M504" s="33"/>
      <c r="N504" s="33"/>
      <c r="O504" s="33"/>
      <c r="P504" s="33"/>
      <c r="Q504" s="33"/>
      <c r="R504" s="242"/>
      <c r="S504" s="243"/>
    </row>
    <row r="505" spans="1:19" ht="32.1" customHeight="1">
      <c r="A505" s="441" t="s">
        <v>216</v>
      </c>
      <c r="B505" s="452" t="s">
        <v>1309</v>
      </c>
      <c r="C505" s="598" t="s">
        <v>1283</v>
      </c>
      <c r="D505" s="240">
        <v>70</v>
      </c>
      <c r="E505" s="33"/>
      <c r="F505" s="33"/>
      <c r="G505" s="33"/>
      <c r="H505" s="33"/>
      <c r="I505" s="33"/>
      <c r="J505" s="33"/>
      <c r="K505" s="33"/>
      <c r="L505" s="33"/>
      <c r="M505" s="33"/>
      <c r="N505" s="33"/>
      <c r="O505" s="33">
        <v>84.2</v>
      </c>
      <c r="P505" s="33"/>
      <c r="Q505" s="33">
        <f t="shared" si="38"/>
        <v>84.2</v>
      </c>
      <c r="R505" s="242" t="str">
        <f t="shared" si="39"/>
        <v>NO</v>
      </c>
      <c r="S505" s="243" t="str">
        <f t="shared" si="40"/>
        <v>Inviable Sanitariamente</v>
      </c>
    </row>
    <row r="506" spans="1:19" ht="32.1" customHeight="1">
      <c r="A506" s="441" t="s">
        <v>216</v>
      </c>
      <c r="B506" s="452" t="s">
        <v>423</v>
      </c>
      <c r="C506" s="598" t="s">
        <v>1284</v>
      </c>
      <c r="D506" s="240">
        <v>47</v>
      </c>
      <c r="E506" s="33"/>
      <c r="F506" s="33"/>
      <c r="G506" s="33"/>
      <c r="H506" s="33"/>
      <c r="I506" s="33">
        <v>0</v>
      </c>
      <c r="J506" s="33"/>
      <c r="K506" s="33"/>
      <c r="L506" s="33"/>
      <c r="M506" s="33"/>
      <c r="N506" s="33">
        <v>0</v>
      </c>
      <c r="O506" s="33"/>
      <c r="P506" s="33"/>
      <c r="Q506" s="33">
        <f t="shared" si="38"/>
        <v>0</v>
      </c>
      <c r="R506" s="242" t="str">
        <f t="shared" si="39"/>
        <v>SI</v>
      </c>
      <c r="S506" s="243" t="str">
        <f t="shared" si="40"/>
        <v>Sin Riesgo</v>
      </c>
    </row>
    <row r="507" spans="1:19" ht="32.1" customHeight="1">
      <c r="A507" s="441" t="s">
        <v>216</v>
      </c>
      <c r="B507" s="452" t="s">
        <v>1310</v>
      </c>
      <c r="C507" s="598" t="s">
        <v>1285</v>
      </c>
      <c r="D507" s="240">
        <v>674</v>
      </c>
      <c r="E507" s="33"/>
      <c r="F507" s="33"/>
      <c r="G507" s="33"/>
      <c r="H507" s="33"/>
      <c r="I507" s="33"/>
      <c r="J507" s="33"/>
      <c r="K507" s="33"/>
      <c r="L507" s="33"/>
      <c r="M507" s="33"/>
      <c r="N507" s="33"/>
      <c r="O507" s="33"/>
      <c r="P507" s="33"/>
      <c r="Q507" s="33"/>
      <c r="R507" s="242"/>
      <c r="S507" s="243"/>
    </row>
    <row r="508" spans="1:19" ht="32.1" customHeight="1">
      <c r="A508" s="249" t="s">
        <v>216</v>
      </c>
      <c r="B508" s="246" t="s">
        <v>12</v>
      </c>
      <c r="C508" s="600" t="s">
        <v>1286</v>
      </c>
      <c r="D508" s="240">
        <v>59</v>
      </c>
      <c r="E508" s="33"/>
      <c r="F508" s="33"/>
      <c r="G508" s="33"/>
      <c r="H508" s="33"/>
      <c r="I508" s="33">
        <v>0</v>
      </c>
      <c r="J508" s="33"/>
      <c r="K508" s="33"/>
      <c r="L508" s="33"/>
      <c r="M508" s="33"/>
      <c r="N508" s="33"/>
      <c r="O508" s="33">
        <v>15.5</v>
      </c>
      <c r="P508" s="33"/>
      <c r="Q508" s="33">
        <f t="shared" si="38"/>
        <v>7.75</v>
      </c>
      <c r="R508" s="242" t="str">
        <f t="shared" si="39"/>
        <v>NO</v>
      </c>
      <c r="S508" s="243" t="str">
        <f t="shared" si="40"/>
        <v>Bajo</v>
      </c>
    </row>
    <row r="509" spans="1:19" ht="32.1" customHeight="1">
      <c r="A509" s="249" t="s">
        <v>216</v>
      </c>
      <c r="B509" s="246" t="s">
        <v>1061</v>
      </c>
      <c r="C509" s="600" t="s">
        <v>1287</v>
      </c>
      <c r="D509" s="240">
        <v>49</v>
      </c>
      <c r="E509" s="33"/>
      <c r="F509" s="33"/>
      <c r="G509" s="33"/>
      <c r="H509" s="33"/>
      <c r="I509" s="33">
        <v>0</v>
      </c>
      <c r="J509" s="33"/>
      <c r="K509" s="33"/>
      <c r="L509" s="33"/>
      <c r="M509" s="33"/>
      <c r="N509" s="33"/>
      <c r="O509" s="33"/>
      <c r="P509" s="33"/>
      <c r="Q509" s="33">
        <f t="shared" si="38"/>
        <v>0</v>
      </c>
      <c r="R509" s="242" t="str">
        <f t="shared" si="39"/>
        <v>SI</v>
      </c>
      <c r="S509" s="243" t="str">
        <f t="shared" si="40"/>
        <v>Sin Riesgo</v>
      </c>
    </row>
    <row r="510" spans="1:19" ht="32.1" customHeight="1">
      <c r="A510" s="249" t="s">
        <v>216</v>
      </c>
      <c r="B510" s="246" t="s">
        <v>1311</v>
      </c>
      <c r="C510" s="600" t="s">
        <v>1288</v>
      </c>
      <c r="D510" s="240">
        <v>199</v>
      </c>
      <c r="E510" s="33"/>
      <c r="F510" s="33"/>
      <c r="G510" s="33"/>
      <c r="H510" s="33"/>
      <c r="I510" s="33">
        <v>0</v>
      </c>
      <c r="J510" s="33"/>
      <c r="K510" s="33"/>
      <c r="L510" s="33"/>
      <c r="M510" s="33"/>
      <c r="N510" s="33"/>
      <c r="O510" s="33">
        <v>15.5</v>
      </c>
      <c r="P510" s="33"/>
      <c r="Q510" s="33">
        <f t="shared" si="38"/>
        <v>7.75</v>
      </c>
      <c r="R510" s="242" t="str">
        <f t="shared" si="39"/>
        <v>NO</v>
      </c>
      <c r="S510" s="243" t="str">
        <f t="shared" si="40"/>
        <v>Bajo</v>
      </c>
    </row>
    <row r="511" spans="1:19" ht="32.1" customHeight="1">
      <c r="A511" s="249" t="s">
        <v>216</v>
      </c>
      <c r="B511" s="246" t="s">
        <v>1312</v>
      </c>
      <c r="C511" s="600" t="s">
        <v>1289</v>
      </c>
      <c r="D511" s="240">
        <v>188</v>
      </c>
      <c r="E511" s="33"/>
      <c r="F511" s="33"/>
      <c r="G511" s="33"/>
      <c r="H511" s="33"/>
      <c r="I511" s="33">
        <v>0</v>
      </c>
      <c r="J511" s="33"/>
      <c r="K511" s="33"/>
      <c r="L511" s="33"/>
      <c r="M511" s="33"/>
      <c r="N511" s="33"/>
      <c r="O511" s="33">
        <v>0</v>
      </c>
      <c r="P511" s="33"/>
      <c r="Q511" s="33">
        <f t="shared" ref="Q511:Q561" si="41">AVERAGE(E511:P511)</f>
        <v>0</v>
      </c>
      <c r="R511" s="242" t="str">
        <f t="shared" ref="R511:R561" si="42">IF(Q511&lt;5,"SI","NO")</f>
        <v>SI</v>
      </c>
      <c r="S511" s="243" t="str">
        <f t="shared" ref="S511:S561" si="43">IF(Q511&lt;5,"Sin Riesgo",IF(Q511 &lt;=14,"Bajo",IF(Q511&lt;=35,"Medio",IF(Q511&lt;=80,"Alto","Inviable Sanitariamente"))))</f>
        <v>Sin Riesgo</v>
      </c>
    </row>
    <row r="512" spans="1:19" ht="44.25" customHeight="1">
      <c r="A512" s="249" t="s">
        <v>216</v>
      </c>
      <c r="B512" s="246" t="s">
        <v>3945</v>
      </c>
      <c r="C512" s="600" t="s">
        <v>3946</v>
      </c>
      <c r="D512" s="240">
        <v>210</v>
      </c>
      <c r="E512" s="33">
        <v>0</v>
      </c>
      <c r="F512" s="33">
        <v>100</v>
      </c>
      <c r="G512" s="33"/>
      <c r="H512" s="33"/>
      <c r="I512" s="33"/>
      <c r="J512" s="33">
        <v>0</v>
      </c>
      <c r="K512" s="33"/>
      <c r="L512" s="33"/>
      <c r="M512" s="33"/>
      <c r="N512" s="33"/>
      <c r="O512" s="33"/>
      <c r="P512" s="33"/>
      <c r="Q512" s="33">
        <f t="shared" si="41"/>
        <v>33.333333333333336</v>
      </c>
      <c r="R512" s="242" t="str">
        <f t="shared" si="42"/>
        <v>NO</v>
      </c>
      <c r="S512" s="243" t="str">
        <f t="shared" si="43"/>
        <v>Medio</v>
      </c>
    </row>
    <row r="513" spans="1:19" ht="47.25" customHeight="1">
      <c r="A513" s="347" t="s">
        <v>216</v>
      </c>
      <c r="B513" s="246" t="s">
        <v>3947</v>
      </c>
      <c r="C513" s="561" t="s">
        <v>3948</v>
      </c>
      <c r="D513" s="240">
        <v>49</v>
      </c>
      <c r="E513" s="33"/>
      <c r="F513" s="33"/>
      <c r="G513" s="33"/>
      <c r="H513" s="33"/>
      <c r="I513" s="33">
        <v>0</v>
      </c>
      <c r="J513" s="33"/>
      <c r="K513" s="33"/>
      <c r="L513" s="33"/>
      <c r="M513" s="33">
        <v>3.1</v>
      </c>
      <c r="N513" s="33"/>
      <c r="O513" s="33"/>
      <c r="P513" s="33"/>
      <c r="Q513" s="33">
        <f t="shared" si="41"/>
        <v>1.55</v>
      </c>
      <c r="R513" s="242" t="str">
        <f t="shared" si="42"/>
        <v>SI</v>
      </c>
      <c r="S513" s="243" t="str">
        <f t="shared" si="43"/>
        <v>Sin Riesgo</v>
      </c>
    </row>
    <row r="514" spans="1:19" ht="47.25" customHeight="1">
      <c r="A514" s="347" t="s">
        <v>216</v>
      </c>
      <c r="B514" s="246" t="s">
        <v>3949</v>
      </c>
      <c r="C514" s="561" t="s">
        <v>3950</v>
      </c>
      <c r="D514" s="240">
        <v>375</v>
      </c>
      <c r="E514" s="33"/>
      <c r="F514" s="33"/>
      <c r="G514" s="33"/>
      <c r="H514" s="33"/>
      <c r="I514" s="33">
        <v>0</v>
      </c>
      <c r="J514" s="33"/>
      <c r="K514" s="33"/>
      <c r="L514" s="33"/>
      <c r="M514" s="33">
        <v>0</v>
      </c>
      <c r="N514" s="33"/>
      <c r="O514" s="33">
        <v>0</v>
      </c>
      <c r="P514" s="33"/>
      <c r="Q514" s="33">
        <f t="shared" si="41"/>
        <v>0</v>
      </c>
      <c r="R514" s="242" t="str">
        <f t="shared" si="42"/>
        <v>SI</v>
      </c>
      <c r="S514" s="243" t="str">
        <f t="shared" si="43"/>
        <v>Sin Riesgo</v>
      </c>
    </row>
    <row r="515" spans="1:19" ht="49.5" customHeight="1">
      <c r="A515" s="347" t="s">
        <v>216</v>
      </c>
      <c r="B515" s="246" t="s">
        <v>3951</v>
      </c>
      <c r="C515" s="561" t="s">
        <v>3952</v>
      </c>
      <c r="D515" s="422">
        <v>255</v>
      </c>
      <c r="E515" s="33"/>
      <c r="F515" s="33"/>
      <c r="G515" s="33"/>
      <c r="H515" s="33"/>
      <c r="I515" s="33"/>
      <c r="J515" s="33">
        <v>0</v>
      </c>
      <c r="K515" s="33"/>
      <c r="L515" s="33"/>
      <c r="M515" s="33"/>
      <c r="N515" s="33"/>
      <c r="O515" s="33">
        <v>0</v>
      </c>
      <c r="P515" s="33"/>
      <c r="Q515" s="33">
        <f t="shared" si="41"/>
        <v>0</v>
      </c>
      <c r="R515" s="242" t="str">
        <f t="shared" si="42"/>
        <v>SI</v>
      </c>
      <c r="S515" s="243" t="str">
        <f t="shared" si="43"/>
        <v>Sin Riesgo</v>
      </c>
    </row>
    <row r="516" spans="1:19" ht="49.5" customHeight="1">
      <c r="A516" s="347" t="s">
        <v>216</v>
      </c>
      <c r="B516" s="246" t="s">
        <v>3953</v>
      </c>
      <c r="C516" s="561" t="s">
        <v>3954</v>
      </c>
      <c r="D516" s="422">
        <v>338</v>
      </c>
      <c r="E516" s="33"/>
      <c r="F516" s="33"/>
      <c r="G516" s="33"/>
      <c r="H516" s="33"/>
      <c r="I516" s="33">
        <v>84.2</v>
      </c>
      <c r="J516" s="33"/>
      <c r="K516" s="33"/>
      <c r="L516" s="33"/>
      <c r="M516" s="33"/>
      <c r="N516" s="33"/>
      <c r="O516" s="33">
        <v>0</v>
      </c>
      <c r="P516" s="33"/>
      <c r="Q516" s="33">
        <f t="shared" si="41"/>
        <v>42.1</v>
      </c>
      <c r="R516" s="242" t="str">
        <f t="shared" si="42"/>
        <v>NO</v>
      </c>
      <c r="S516" s="243" t="str">
        <f t="shared" si="43"/>
        <v>Alto</v>
      </c>
    </row>
    <row r="517" spans="1:19" ht="32.1" customHeight="1">
      <c r="A517" s="347" t="s">
        <v>216</v>
      </c>
      <c r="B517" s="246" t="s">
        <v>3955</v>
      </c>
      <c r="C517" s="561" t="s">
        <v>3956</v>
      </c>
      <c r="D517" s="422">
        <v>130</v>
      </c>
      <c r="E517" s="33"/>
      <c r="F517" s="33"/>
      <c r="G517" s="33"/>
      <c r="H517" s="33"/>
      <c r="I517" s="33">
        <v>0</v>
      </c>
      <c r="J517" s="33"/>
      <c r="K517" s="33"/>
      <c r="L517" s="33"/>
      <c r="M517" s="33"/>
      <c r="N517" s="33"/>
      <c r="O517" s="33"/>
      <c r="P517" s="33"/>
      <c r="Q517" s="33">
        <f t="shared" si="41"/>
        <v>0</v>
      </c>
      <c r="R517" s="242" t="str">
        <f t="shared" si="42"/>
        <v>SI</v>
      </c>
      <c r="S517" s="243" t="str">
        <f t="shared" si="43"/>
        <v>Sin Riesgo</v>
      </c>
    </row>
    <row r="518" spans="1:19" ht="32.1" customHeight="1">
      <c r="A518" s="249" t="s">
        <v>216</v>
      </c>
      <c r="B518" s="246" t="s">
        <v>1297</v>
      </c>
      <c r="C518" s="600" t="s">
        <v>1290</v>
      </c>
      <c r="D518" s="240">
        <v>49</v>
      </c>
      <c r="E518" s="33">
        <v>0</v>
      </c>
      <c r="F518" s="33">
        <v>0</v>
      </c>
      <c r="G518" s="33"/>
      <c r="H518" s="33"/>
      <c r="I518" s="33"/>
      <c r="J518" s="33"/>
      <c r="K518" s="33"/>
      <c r="L518" s="33"/>
      <c r="M518" s="33"/>
      <c r="N518" s="33"/>
      <c r="O518" s="33"/>
      <c r="P518" s="33"/>
      <c r="Q518" s="33">
        <f t="shared" si="41"/>
        <v>0</v>
      </c>
      <c r="R518" s="242" t="str">
        <f t="shared" si="42"/>
        <v>SI</v>
      </c>
      <c r="S518" s="243" t="str">
        <f t="shared" si="43"/>
        <v>Sin Riesgo</v>
      </c>
    </row>
    <row r="519" spans="1:19" ht="32.1" customHeight="1">
      <c r="A519" s="441" t="s">
        <v>216</v>
      </c>
      <c r="B519" s="452" t="s">
        <v>1298</v>
      </c>
      <c r="C519" s="598" t="s">
        <v>1291</v>
      </c>
      <c r="D519" s="240">
        <v>50</v>
      </c>
      <c r="E519" s="33"/>
      <c r="F519" s="33"/>
      <c r="G519" s="33"/>
      <c r="H519" s="33"/>
      <c r="I519" s="33"/>
      <c r="J519" s="33"/>
      <c r="K519" s="33"/>
      <c r="L519" s="33">
        <v>84.2</v>
      </c>
      <c r="M519" s="33"/>
      <c r="N519" s="33"/>
      <c r="O519" s="33"/>
      <c r="P519" s="33"/>
      <c r="Q519" s="33">
        <f t="shared" si="41"/>
        <v>84.2</v>
      </c>
      <c r="R519" s="242" t="str">
        <f t="shared" si="42"/>
        <v>NO</v>
      </c>
      <c r="S519" s="243" t="str">
        <f t="shared" si="43"/>
        <v>Inviable Sanitariamente</v>
      </c>
    </row>
    <row r="520" spans="1:19" ht="32.1" customHeight="1">
      <c r="A520" s="441" t="s">
        <v>216</v>
      </c>
      <c r="B520" s="452" t="s">
        <v>1299</v>
      </c>
      <c r="C520" s="598" t="s">
        <v>1292</v>
      </c>
      <c r="D520" s="240">
        <v>52</v>
      </c>
      <c r="E520" s="33"/>
      <c r="F520" s="33"/>
      <c r="G520" s="33"/>
      <c r="H520" s="33"/>
      <c r="I520" s="33"/>
      <c r="J520" s="33">
        <v>0</v>
      </c>
      <c r="K520" s="33"/>
      <c r="L520" s="33"/>
      <c r="M520" s="33"/>
      <c r="N520" s="33"/>
      <c r="O520" s="33"/>
      <c r="P520" s="33">
        <v>0</v>
      </c>
      <c r="Q520" s="33">
        <f t="shared" si="41"/>
        <v>0</v>
      </c>
      <c r="R520" s="242" t="str">
        <f t="shared" si="42"/>
        <v>SI</v>
      </c>
      <c r="S520" s="243" t="str">
        <f t="shared" si="43"/>
        <v>Sin Riesgo</v>
      </c>
    </row>
    <row r="521" spans="1:19" ht="32.1" customHeight="1">
      <c r="A521" s="441" t="s">
        <v>216</v>
      </c>
      <c r="B521" s="452" t="s">
        <v>57</v>
      </c>
      <c r="C521" s="598" t="s">
        <v>1293</v>
      </c>
      <c r="D521" s="240">
        <v>42</v>
      </c>
      <c r="E521" s="33"/>
      <c r="F521" s="33"/>
      <c r="G521" s="33"/>
      <c r="H521" s="33"/>
      <c r="I521" s="33"/>
      <c r="J521" s="33"/>
      <c r="K521" s="33"/>
      <c r="L521" s="33"/>
      <c r="M521" s="33"/>
      <c r="N521" s="33"/>
      <c r="O521" s="33"/>
      <c r="P521" s="33"/>
      <c r="Q521" s="33"/>
      <c r="R521" s="242"/>
      <c r="S521" s="243"/>
    </row>
    <row r="522" spans="1:19" ht="32.1" customHeight="1">
      <c r="A522" s="249" t="s">
        <v>216</v>
      </c>
      <c r="B522" s="246" t="s">
        <v>1301</v>
      </c>
      <c r="C522" s="600" t="s">
        <v>1294</v>
      </c>
      <c r="D522" s="240">
        <v>154</v>
      </c>
      <c r="E522" s="33"/>
      <c r="F522" s="33"/>
      <c r="G522" s="33"/>
      <c r="H522" s="33"/>
      <c r="I522" s="33">
        <v>0</v>
      </c>
      <c r="J522" s="33"/>
      <c r="K522" s="33"/>
      <c r="L522" s="33"/>
      <c r="M522" s="33"/>
      <c r="N522" s="33"/>
      <c r="O522" s="33"/>
      <c r="P522" s="33"/>
      <c r="Q522" s="33">
        <f t="shared" si="41"/>
        <v>0</v>
      </c>
      <c r="R522" s="242" t="str">
        <f t="shared" si="42"/>
        <v>SI</v>
      </c>
      <c r="S522" s="243" t="str">
        <f t="shared" si="43"/>
        <v>Sin Riesgo</v>
      </c>
    </row>
    <row r="523" spans="1:19" ht="32.1" customHeight="1">
      <c r="A523" s="249" t="s">
        <v>216</v>
      </c>
      <c r="B523" s="246" t="s">
        <v>1207</v>
      </c>
      <c r="C523" s="600" t="s">
        <v>1295</v>
      </c>
      <c r="D523" s="240">
        <v>310</v>
      </c>
      <c r="E523" s="33"/>
      <c r="F523" s="33"/>
      <c r="G523" s="33"/>
      <c r="H523" s="33"/>
      <c r="I523" s="33"/>
      <c r="J523" s="33">
        <v>0</v>
      </c>
      <c r="K523" s="33"/>
      <c r="L523" s="33"/>
      <c r="M523" s="33"/>
      <c r="N523" s="33"/>
      <c r="O523" s="33"/>
      <c r="P523" s="33"/>
      <c r="Q523" s="33">
        <f t="shared" si="41"/>
        <v>0</v>
      </c>
      <c r="R523" s="242" t="str">
        <f t="shared" si="42"/>
        <v>SI</v>
      </c>
      <c r="S523" s="243" t="str">
        <f t="shared" si="43"/>
        <v>Sin Riesgo</v>
      </c>
    </row>
    <row r="524" spans="1:19" ht="32.1" customHeight="1">
      <c r="A524" s="249" t="s">
        <v>216</v>
      </c>
      <c r="B524" s="246" t="s">
        <v>3957</v>
      </c>
      <c r="C524" s="600" t="s">
        <v>3958</v>
      </c>
      <c r="D524" s="240">
        <v>32</v>
      </c>
      <c r="E524" s="33"/>
      <c r="F524" s="33">
        <v>0</v>
      </c>
      <c r="G524" s="33"/>
      <c r="H524" s="33"/>
      <c r="I524" s="33"/>
      <c r="J524" s="33"/>
      <c r="K524" s="33"/>
      <c r="L524" s="33">
        <v>0</v>
      </c>
      <c r="M524" s="33"/>
      <c r="N524" s="33"/>
      <c r="O524" s="33">
        <v>0</v>
      </c>
      <c r="P524" s="33"/>
      <c r="Q524" s="33">
        <f t="shared" si="41"/>
        <v>0</v>
      </c>
      <c r="R524" s="242" t="str">
        <f t="shared" si="42"/>
        <v>SI</v>
      </c>
      <c r="S524" s="243" t="str">
        <f t="shared" si="43"/>
        <v>Sin Riesgo</v>
      </c>
    </row>
    <row r="525" spans="1:19" ht="32.1" customHeight="1">
      <c r="A525" s="249" t="s">
        <v>216</v>
      </c>
      <c r="B525" s="246" t="s">
        <v>3959</v>
      </c>
      <c r="C525" s="600" t="s">
        <v>3960</v>
      </c>
      <c r="D525" s="240">
        <v>42</v>
      </c>
      <c r="E525" s="33"/>
      <c r="F525" s="33"/>
      <c r="G525" s="33"/>
      <c r="H525" s="33"/>
      <c r="I525" s="33">
        <v>0</v>
      </c>
      <c r="J525" s="33"/>
      <c r="K525" s="33"/>
      <c r="L525" s="33"/>
      <c r="M525" s="33"/>
      <c r="N525" s="33"/>
      <c r="O525" s="33">
        <v>0</v>
      </c>
      <c r="P525" s="33"/>
      <c r="Q525" s="33">
        <f t="shared" si="41"/>
        <v>0</v>
      </c>
      <c r="R525" s="242" t="str">
        <f t="shared" si="42"/>
        <v>SI</v>
      </c>
      <c r="S525" s="243" t="str">
        <f t="shared" si="43"/>
        <v>Sin Riesgo</v>
      </c>
    </row>
    <row r="526" spans="1:19" ht="32.1" customHeight="1">
      <c r="A526" s="249" t="s">
        <v>216</v>
      </c>
      <c r="B526" s="246" t="s">
        <v>3961</v>
      </c>
      <c r="C526" s="600" t="s">
        <v>3962</v>
      </c>
      <c r="D526" s="240">
        <v>42</v>
      </c>
      <c r="E526" s="33"/>
      <c r="F526" s="33"/>
      <c r="G526" s="33"/>
      <c r="H526" s="33"/>
      <c r="I526" s="33"/>
      <c r="J526" s="33">
        <v>0</v>
      </c>
      <c r="K526" s="33"/>
      <c r="L526" s="33"/>
      <c r="M526" s="33"/>
      <c r="N526" s="33"/>
      <c r="O526" s="33"/>
      <c r="P526" s="33">
        <v>0</v>
      </c>
      <c r="Q526" s="33">
        <f t="shared" si="41"/>
        <v>0</v>
      </c>
      <c r="R526" s="242" t="str">
        <f t="shared" si="42"/>
        <v>SI</v>
      </c>
      <c r="S526" s="243" t="str">
        <f t="shared" si="43"/>
        <v>Sin Riesgo</v>
      </c>
    </row>
    <row r="527" spans="1:19" ht="32.1" customHeight="1">
      <c r="A527" s="249" t="s">
        <v>216</v>
      </c>
      <c r="B527" s="246" t="s">
        <v>3754</v>
      </c>
      <c r="C527" s="600" t="s">
        <v>3755</v>
      </c>
      <c r="D527" s="240">
        <v>258</v>
      </c>
      <c r="E527" s="33"/>
      <c r="F527" s="33"/>
      <c r="G527" s="33"/>
      <c r="H527" s="33"/>
      <c r="I527" s="33">
        <v>0</v>
      </c>
      <c r="J527" s="33"/>
      <c r="K527" s="33"/>
      <c r="L527" s="33"/>
      <c r="M527" s="33"/>
      <c r="N527" s="33"/>
      <c r="O527" s="33"/>
      <c r="P527" s="33"/>
      <c r="Q527" s="33">
        <f t="shared" si="41"/>
        <v>0</v>
      </c>
      <c r="R527" s="242" t="str">
        <f t="shared" si="42"/>
        <v>SI</v>
      </c>
      <c r="S527" s="243" t="str">
        <f t="shared" si="43"/>
        <v>Sin Riesgo</v>
      </c>
    </row>
    <row r="528" spans="1:19" ht="32.1" customHeight="1">
      <c r="A528" s="249" t="s">
        <v>216</v>
      </c>
      <c r="B528" s="246" t="s">
        <v>3753</v>
      </c>
      <c r="C528" s="600" t="s">
        <v>4260</v>
      </c>
      <c r="D528" s="240">
        <v>180</v>
      </c>
      <c r="E528" s="33"/>
      <c r="F528" s="33"/>
      <c r="G528" s="33"/>
      <c r="H528" s="33"/>
      <c r="I528" s="33">
        <v>0</v>
      </c>
      <c r="J528" s="33"/>
      <c r="K528" s="33"/>
      <c r="L528" s="33"/>
      <c r="M528" s="33"/>
      <c r="N528" s="33"/>
      <c r="O528" s="33"/>
      <c r="P528" s="33"/>
      <c r="Q528" s="33">
        <f t="shared" si="41"/>
        <v>0</v>
      </c>
      <c r="R528" s="242" t="str">
        <f t="shared" si="42"/>
        <v>SI</v>
      </c>
      <c r="S528" s="243" t="str">
        <f t="shared" si="43"/>
        <v>Sin Riesgo</v>
      </c>
    </row>
    <row r="529" spans="1:19" ht="32.1" customHeight="1">
      <c r="A529" s="249" t="s">
        <v>216</v>
      </c>
      <c r="B529" s="246" t="s">
        <v>0</v>
      </c>
      <c r="C529" s="600" t="s">
        <v>1296</v>
      </c>
      <c r="D529" s="240">
        <v>164</v>
      </c>
      <c r="E529" s="33"/>
      <c r="F529" s="33"/>
      <c r="G529" s="33"/>
      <c r="H529" s="33"/>
      <c r="I529" s="33"/>
      <c r="J529" s="33">
        <v>0</v>
      </c>
      <c r="K529" s="33"/>
      <c r="L529" s="33"/>
      <c r="M529" s="33"/>
      <c r="N529" s="33"/>
      <c r="O529" s="33"/>
      <c r="P529" s="33"/>
      <c r="Q529" s="33">
        <f t="shared" si="41"/>
        <v>0</v>
      </c>
      <c r="R529" s="242" t="str">
        <f t="shared" si="42"/>
        <v>SI</v>
      </c>
      <c r="S529" s="243" t="str">
        <f t="shared" si="43"/>
        <v>Sin Riesgo</v>
      </c>
    </row>
    <row r="530" spans="1:19" ht="32.1" customHeight="1">
      <c r="A530" s="249" t="s">
        <v>216</v>
      </c>
      <c r="B530" s="577" t="s">
        <v>4257</v>
      </c>
      <c r="C530" s="601" t="s">
        <v>4258</v>
      </c>
      <c r="D530" s="240">
        <v>135</v>
      </c>
      <c r="E530" s="33"/>
      <c r="F530" s="33"/>
      <c r="G530" s="33"/>
      <c r="H530" s="33"/>
      <c r="I530" s="33">
        <v>0</v>
      </c>
      <c r="J530" s="33"/>
      <c r="K530" s="33"/>
      <c r="L530" s="33"/>
      <c r="M530" s="33"/>
      <c r="N530" s="33"/>
      <c r="O530" s="33"/>
      <c r="P530" s="33"/>
      <c r="Q530" s="33">
        <f t="shared" si="41"/>
        <v>0</v>
      </c>
      <c r="R530" s="242" t="str">
        <f t="shared" si="42"/>
        <v>SI</v>
      </c>
      <c r="S530" s="243" t="str">
        <f t="shared" si="43"/>
        <v>Sin Riesgo</v>
      </c>
    </row>
    <row r="531" spans="1:19" ht="32.1" customHeight="1">
      <c r="A531" s="249" t="s">
        <v>216</v>
      </c>
      <c r="B531" s="246" t="s">
        <v>4262</v>
      </c>
      <c r="C531" s="600" t="s">
        <v>4263</v>
      </c>
      <c r="D531" s="240">
        <v>70</v>
      </c>
      <c r="E531" s="33"/>
      <c r="F531" s="33"/>
      <c r="G531" s="33"/>
      <c r="H531" s="33"/>
      <c r="I531" s="33">
        <v>0</v>
      </c>
      <c r="J531" s="33"/>
      <c r="K531" s="33"/>
      <c r="L531" s="33"/>
      <c r="M531" s="33"/>
      <c r="N531" s="33"/>
      <c r="O531" s="33"/>
      <c r="P531" s="33"/>
      <c r="Q531" s="33">
        <f t="shared" si="41"/>
        <v>0</v>
      </c>
      <c r="R531" s="242" t="str">
        <f t="shared" si="42"/>
        <v>SI</v>
      </c>
      <c r="S531" s="243" t="str">
        <f t="shared" si="43"/>
        <v>Sin Riesgo</v>
      </c>
    </row>
    <row r="532" spans="1:19" ht="32.1" customHeight="1">
      <c r="A532" s="249" t="s">
        <v>216</v>
      </c>
      <c r="B532" s="246" t="s">
        <v>4264</v>
      </c>
      <c r="C532" s="600" t="s">
        <v>4265</v>
      </c>
      <c r="D532" s="240">
        <v>83</v>
      </c>
      <c r="E532" s="33"/>
      <c r="F532" s="33"/>
      <c r="G532" s="33"/>
      <c r="H532" s="33"/>
      <c r="I532" s="33">
        <v>0</v>
      </c>
      <c r="J532" s="33"/>
      <c r="K532" s="33"/>
      <c r="L532" s="33"/>
      <c r="M532" s="33"/>
      <c r="N532" s="33"/>
      <c r="O532" s="33"/>
      <c r="P532" s="33"/>
      <c r="Q532" s="33">
        <f t="shared" si="41"/>
        <v>0</v>
      </c>
      <c r="R532" s="242" t="str">
        <f t="shared" si="42"/>
        <v>SI</v>
      </c>
      <c r="S532" s="243" t="str">
        <f t="shared" si="43"/>
        <v>Sin Riesgo</v>
      </c>
    </row>
    <row r="533" spans="1:19" ht="32.1" customHeight="1">
      <c r="A533" s="249" t="s">
        <v>216</v>
      </c>
      <c r="B533" s="246" t="s">
        <v>4266</v>
      </c>
      <c r="C533" s="602" t="s">
        <v>4267</v>
      </c>
      <c r="D533" s="240">
        <v>18</v>
      </c>
      <c r="E533" s="33"/>
      <c r="F533" s="33"/>
      <c r="G533" s="33"/>
      <c r="H533" s="33"/>
      <c r="I533" s="33"/>
      <c r="J533" s="33">
        <v>0</v>
      </c>
      <c r="K533" s="33"/>
      <c r="L533" s="33"/>
      <c r="M533" s="33"/>
      <c r="N533" s="33"/>
      <c r="O533" s="33"/>
      <c r="P533" s="33"/>
      <c r="Q533" s="33">
        <f t="shared" si="41"/>
        <v>0</v>
      </c>
      <c r="R533" s="242" t="str">
        <f t="shared" si="42"/>
        <v>SI</v>
      </c>
      <c r="S533" s="243" t="str">
        <f t="shared" si="43"/>
        <v>Sin Riesgo</v>
      </c>
    </row>
    <row r="534" spans="1:19" ht="32.1" customHeight="1">
      <c r="A534" s="347" t="s">
        <v>216</v>
      </c>
      <c r="B534" s="579" t="s">
        <v>4268</v>
      </c>
      <c r="C534" s="580" t="s">
        <v>4269</v>
      </c>
      <c r="D534" s="240" t="s">
        <v>4118</v>
      </c>
      <c r="E534" s="33"/>
      <c r="F534" s="33"/>
      <c r="G534" s="33"/>
      <c r="H534" s="33"/>
      <c r="I534" s="33"/>
      <c r="J534" s="33">
        <v>84.2</v>
      </c>
      <c r="K534" s="33"/>
      <c r="L534" s="33"/>
      <c r="M534" s="33">
        <v>0</v>
      </c>
      <c r="N534" s="33"/>
      <c r="O534" s="33"/>
      <c r="P534" s="33"/>
      <c r="Q534" s="33">
        <f t="shared" si="41"/>
        <v>42.1</v>
      </c>
      <c r="R534" s="242" t="str">
        <f t="shared" si="42"/>
        <v>NO</v>
      </c>
      <c r="S534" s="243" t="str">
        <f t="shared" si="43"/>
        <v>Alto</v>
      </c>
    </row>
    <row r="535" spans="1:19" ht="32.1" customHeight="1">
      <c r="A535" s="347" t="s">
        <v>216</v>
      </c>
      <c r="B535" s="578" t="s">
        <v>4272</v>
      </c>
      <c r="C535" s="580" t="s">
        <v>4269</v>
      </c>
      <c r="D535" s="240">
        <v>341</v>
      </c>
      <c r="E535" s="33"/>
      <c r="F535" s="33"/>
      <c r="G535" s="33"/>
      <c r="H535" s="33"/>
      <c r="I535" s="33"/>
      <c r="J535" s="33"/>
      <c r="K535" s="33"/>
      <c r="L535" s="33"/>
      <c r="M535" s="33">
        <v>0</v>
      </c>
      <c r="N535" s="33"/>
      <c r="O535" s="33"/>
      <c r="P535" s="33"/>
      <c r="Q535" s="33">
        <f t="shared" si="41"/>
        <v>0</v>
      </c>
      <c r="R535" s="242" t="str">
        <f t="shared" si="42"/>
        <v>SI</v>
      </c>
      <c r="S535" s="243" t="str">
        <f t="shared" si="43"/>
        <v>Sin Riesgo</v>
      </c>
    </row>
    <row r="536" spans="1:19" ht="32.1" customHeight="1">
      <c r="A536" s="347" t="s">
        <v>216</v>
      </c>
      <c r="B536" s="578" t="s">
        <v>4273</v>
      </c>
      <c r="C536" s="580" t="s">
        <v>4274</v>
      </c>
      <c r="D536" s="240">
        <v>356</v>
      </c>
      <c r="E536" s="33"/>
      <c r="F536" s="33"/>
      <c r="G536" s="33"/>
      <c r="H536" s="33"/>
      <c r="I536" s="33"/>
      <c r="J536" s="33"/>
      <c r="K536" s="33">
        <v>0</v>
      </c>
      <c r="L536" s="33"/>
      <c r="M536" s="33"/>
      <c r="N536" s="33"/>
      <c r="O536" s="33">
        <v>3.1</v>
      </c>
      <c r="P536" s="33"/>
      <c r="Q536" s="33">
        <f t="shared" si="41"/>
        <v>1.55</v>
      </c>
      <c r="R536" s="242" t="str">
        <f t="shared" si="42"/>
        <v>SI</v>
      </c>
      <c r="S536" s="243" t="str">
        <f t="shared" si="43"/>
        <v>Sin Riesgo</v>
      </c>
    </row>
    <row r="537" spans="1:19" ht="32.1" customHeight="1">
      <c r="A537" s="347" t="s">
        <v>216</v>
      </c>
      <c r="B537" s="578" t="s">
        <v>4270</v>
      </c>
      <c r="C537" s="580" t="s">
        <v>4271</v>
      </c>
      <c r="D537" s="240">
        <v>204</v>
      </c>
      <c r="E537" s="33"/>
      <c r="F537" s="33"/>
      <c r="G537" s="33"/>
      <c r="H537" s="33"/>
      <c r="I537" s="33"/>
      <c r="J537" s="33"/>
      <c r="K537" s="33"/>
      <c r="L537" s="33"/>
      <c r="M537" s="33"/>
      <c r="N537" s="33"/>
      <c r="O537" s="33">
        <v>55.7</v>
      </c>
      <c r="P537" s="33"/>
      <c r="Q537" s="33">
        <f t="shared" si="41"/>
        <v>55.7</v>
      </c>
      <c r="R537" s="242" t="str">
        <f t="shared" si="42"/>
        <v>NO</v>
      </c>
      <c r="S537" s="243" t="str">
        <f t="shared" si="43"/>
        <v>Alto</v>
      </c>
    </row>
    <row r="538" spans="1:19" ht="32.1" customHeight="1">
      <c r="A538" s="249" t="s">
        <v>217</v>
      </c>
      <c r="B538" s="259" t="s">
        <v>1314</v>
      </c>
      <c r="C538" s="288" t="s">
        <v>1315</v>
      </c>
      <c r="D538" s="531">
        <v>941</v>
      </c>
      <c r="E538" s="34"/>
      <c r="F538" s="34"/>
      <c r="G538" s="34"/>
      <c r="H538" s="34"/>
      <c r="I538" s="34"/>
      <c r="J538" s="34"/>
      <c r="K538" s="34"/>
      <c r="L538" s="34"/>
      <c r="M538" s="34"/>
      <c r="N538" s="34"/>
      <c r="O538" s="34"/>
      <c r="P538" s="34"/>
      <c r="Q538" s="33"/>
      <c r="R538" s="242"/>
      <c r="S538" s="243"/>
    </row>
    <row r="539" spans="1:19" ht="32.1" customHeight="1">
      <c r="A539" s="249" t="s">
        <v>217</v>
      </c>
      <c r="B539" s="259" t="s">
        <v>1082</v>
      </c>
      <c r="C539" s="288" t="s">
        <v>1316</v>
      </c>
      <c r="D539" s="531">
        <v>569</v>
      </c>
      <c r="E539" s="34">
        <v>96.38</v>
      </c>
      <c r="F539" s="34"/>
      <c r="G539" s="34"/>
      <c r="H539" s="34"/>
      <c r="I539" s="34"/>
      <c r="J539" s="34"/>
      <c r="K539" s="34"/>
      <c r="L539" s="34"/>
      <c r="M539" s="34"/>
      <c r="N539" s="34"/>
      <c r="O539" s="34"/>
      <c r="P539" s="34"/>
      <c r="Q539" s="33">
        <f t="shared" si="41"/>
        <v>96.38</v>
      </c>
      <c r="R539" s="242" t="str">
        <f t="shared" si="42"/>
        <v>NO</v>
      </c>
      <c r="S539" s="243" t="str">
        <f t="shared" si="43"/>
        <v>Inviable Sanitariamente</v>
      </c>
    </row>
    <row r="540" spans="1:19" ht="32.1" customHeight="1">
      <c r="A540" s="249" t="s">
        <v>217</v>
      </c>
      <c r="B540" s="259" t="s">
        <v>1317</v>
      </c>
      <c r="C540" s="288" t="s">
        <v>1318</v>
      </c>
      <c r="D540" s="264">
        <v>160</v>
      </c>
      <c r="E540" s="34"/>
      <c r="F540" s="34"/>
      <c r="G540" s="34">
        <v>96.38</v>
      </c>
      <c r="H540" s="34"/>
      <c r="I540" s="34"/>
      <c r="J540" s="34"/>
      <c r="K540" s="34"/>
      <c r="L540" s="34">
        <v>97.3</v>
      </c>
      <c r="M540" s="34"/>
      <c r="N540" s="34"/>
      <c r="O540" s="34"/>
      <c r="P540" s="34"/>
      <c r="Q540" s="33">
        <f t="shared" si="41"/>
        <v>96.84</v>
      </c>
      <c r="R540" s="242" t="str">
        <f t="shared" si="42"/>
        <v>NO</v>
      </c>
      <c r="S540" s="243" t="str">
        <f t="shared" si="43"/>
        <v>Inviable Sanitariamente</v>
      </c>
    </row>
    <row r="541" spans="1:19" ht="32.1" customHeight="1">
      <c r="A541" s="249" t="s">
        <v>217</v>
      </c>
      <c r="B541" s="259" t="s">
        <v>1319</v>
      </c>
      <c r="C541" s="288" t="s">
        <v>1320</v>
      </c>
      <c r="D541" s="264">
        <v>38</v>
      </c>
      <c r="E541" s="34"/>
      <c r="F541" s="34"/>
      <c r="G541" s="34"/>
      <c r="H541" s="34">
        <v>100</v>
      </c>
      <c r="I541" s="34"/>
      <c r="J541" s="34"/>
      <c r="K541" s="34"/>
      <c r="L541" s="34"/>
      <c r="M541" s="34"/>
      <c r="N541" s="34"/>
      <c r="O541" s="34"/>
      <c r="P541" s="34"/>
      <c r="Q541" s="33">
        <f t="shared" si="41"/>
        <v>100</v>
      </c>
      <c r="R541" s="242" t="str">
        <f t="shared" si="42"/>
        <v>NO</v>
      </c>
      <c r="S541" s="243" t="str">
        <f t="shared" si="43"/>
        <v>Inviable Sanitariamente</v>
      </c>
    </row>
    <row r="542" spans="1:19" ht="32.1" customHeight="1">
      <c r="A542" s="249" t="s">
        <v>217</v>
      </c>
      <c r="B542" s="259" t="s">
        <v>1121</v>
      </c>
      <c r="C542" s="288" t="s">
        <v>1321</v>
      </c>
      <c r="D542" s="264">
        <v>14</v>
      </c>
      <c r="E542" s="34"/>
      <c r="F542" s="34">
        <v>96.4</v>
      </c>
      <c r="G542" s="34"/>
      <c r="H542" s="34"/>
      <c r="I542" s="34"/>
      <c r="J542" s="34"/>
      <c r="K542" s="34"/>
      <c r="L542" s="34"/>
      <c r="M542" s="34"/>
      <c r="N542" s="34"/>
      <c r="O542" s="34"/>
      <c r="P542" s="34"/>
      <c r="Q542" s="33">
        <f t="shared" si="41"/>
        <v>96.4</v>
      </c>
      <c r="R542" s="242" t="str">
        <f t="shared" si="42"/>
        <v>NO</v>
      </c>
      <c r="S542" s="243" t="str">
        <f t="shared" si="43"/>
        <v>Inviable Sanitariamente</v>
      </c>
    </row>
    <row r="543" spans="1:19" ht="32.1" customHeight="1">
      <c r="A543" s="249" t="s">
        <v>217</v>
      </c>
      <c r="B543" s="259" t="s">
        <v>1093</v>
      </c>
      <c r="C543" s="288" t="s">
        <v>1322</v>
      </c>
      <c r="D543" s="264">
        <v>100</v>
      </c>
      <c r="E543" s="34"/>
      <c r="F543" s="34"/>
      <c r="G543" s="34"/>
      <c r="H543" s="34"/>
      <c r="I543" s="34">
        <v>70.8</v>
      </c>
      <c r="J543" s="34"/>
      <c r="K543" s="34"/>
      <c r="L543" s="34">
        <v>70.8</v>
      </c>
      <c r="M543" s="34"/>
      <c r="N543" s="34"/>
      <c r="O543" s="34"/>
      <c r="P543" s="34"/>
      <c r="Q543" s="33">
        <f t="shared" si="41"/>
        <v>70.8</v>
      </c>
      <c r="R543" s="242" t="str">
        <f t="shared" si="42"/>
        <v>NO</v>
      </c>
      <c r="S543" s="243" t="str">
        <f t="shared" si="43"/>
        <v>Alto</v>
      </c>
    </row>
    <row r="544" spans="1:19" ht="32.1" customHeight="1">
      <c r="A544" s="249" t="s">
        <v>217</v>
      </c>
      <c r="B544" s="259" t="s">
        <v>778</v>
      </c>
      <c r="C544" s="288" t="s">
        <v>1323</v>
      </c>
      <c r="D544" s="264">
        <v>140</v>
      </c>
      <c r="E544" s="34"/>
      <c r="F544" s="34">
        <v>96.38</v>
      </c>
      <c r="G544" s="34"/>
      <c r="H544" s="34"/>
      <c r="I544" s="34"/>
      <c r="J544" s="34"/>
      <c r="K544" s="34"/>
      <c r="L544" s="34"/>
      <c r="M544" s="34"/>
      <c r="N544" s="34"/>
      <c r="O544" s="34"/>
      <c r="P544" s="34"/>
      <c r="Q544" s="33">
        <f t="shared" si="41"/>
        <v>96.38</v>
      </c>
      <c r="R544" s="242" t="str">
        <f t="shared" si="42"/>
        <v>NO</v>
      </c>
      <c r="S544" s="243" t="str">
        <f t="shared" si="43"/>
        <v>Inviable Sanitariamente</v>
      </c>
    </row>
    <row r="545" spans="1:19" ht="32.1" customHeight="1">
      <c r="A545" s="347" t="s">
        <v>217</v>
      </c>
      <c r="B545" s="259" t="s">
        <v>1312</v>
      </c>
      <c r="C545" s="567" t="s">
        <v>1324</v>
      </c>
      <c r="D545" s="298">
        <v>30</v>
      </c>
      <c r="E545" s="34"/>
      <c r="F545" s="34"/>
      <c r="G545" s="34"/>
      <c r="H545" s="34"/>
      <c r="I545" s="34"/>
      <c r="J545" s="34">
        <v>70.8</v>
      </c>
      <c r="K545" s="34"/>
      <c r="L545" s="34"/>
      <c r="M545" s="34"/>
      <c r="N545" s="34"/>
      <c r="O545" s="34"/>
      <c r="P545" s="34"/>
      <c r="Q545" s="33">
        <f t="shared" si="41"/>
        <v>70.8</v>
      </c>
      <c r="R545" s="242" t="str">
        <f t="shared" si="42"/>
        <v>NO</v>
      </c>
      <c r="S545" s="243" t="str">
        <f t="shared" si="43"/>
        <v>Alto</v>
      </c>
    </row>
    <row r="546" spans="1:19" ht="32.1" customHeight="1">
      <c r="A546" s="347" t="s">
        <v>217</v>
      </c>
      <c r="B546" s="259" t="s">
        <v>1325</v>
      </c>
      <c r="C546" s="567" t="s">
        <v>1326</v>
      </c>
      <c r="D546" s="264">
        <v>33</v>
      </c>
      <c r="E546" s="34"/>
      <c r="F546" s="34"/>
      <c r="G546" s="34"/>
      <c r="H546" s="34">
        <v>96.37</v>
      </c>
      <c r="I546" s="34"/>
      <c r="J546" s="34"/>
      <c r="K546" s="34"/>
      <c r="L546" s="34"/>
      <c r="M546" s="34"/>
      <c r="N546" s="34"/>
      <c r="O546" s="34"/>
      <c r="P546" s="34"/>
      <c r="Q546" s="33">
        <f t="shared" si="41"/>
        <v>96.37</v>
      </c>
      <c r="R546" s="242" t="str">
        <f t="shared" si="42"/>
        <v>NO</v>
      </c>
      <c r="S546" s="243" t="str">
        <f t="shared" si="43"/>
        <v>Inviable Sanitariamente</v>
      </c>
    </row>
    <row r="547" spans="1:19" ht="32.1" customHeight="1">
      <c r="A547" s="347" t="s">
        <v>217</v>
      </c>
      <c r="B547" s="259" t="s">
        <v>1327</v>
      </c>
      <c r="C547" s="567" t="s">
        <v>1328</v>
      </c>
      <c r="D547" s="264">
        <v>37</v>
      </c>
      <c r="E547" s="34"/>
      <c r="F547" s="34"/>
      <c r="G547" s="34">
        <v>100</v>
      </c>
      <c r="H547" s="34"/>
      <c r="I547" s="34"/>
      <c r="J547" s="34"/>
      <c r="K547" s="34"/>
      <c r="L547" s="34">
        <v>70.8</v>
      </c>
      <c r="M547" s="34"/>
      <c r="N547" s="34"/>
      <c r="O547" s="34"/>
      <c r="P547" s="34"/>
      <c r="Q547" s="33">
        <f t="shared" si="41"/>
        <v>85.4</v>
      </c>
      <c r="R547" s="242" t="str">
        <f t="shared" si="42"/>
        <v>NO</v>
      </c>
      <c r="S547" s="243" t="str">
        <f t="shared" si="43"/>
        <v>Inviable Sanitariamente</v>
      </c>
    </row>
    <row r="548" spans="1:19" ht="32.1" customHeight="1">
      <c r="A548" s="347" t="s">
        <v>217</v>
      </c>
      <c r="B548" s="259" t="s">
        <v>1329</v>
      </c>
      <c r="C548" s="567" t="s">
        <v>1330</v>
      </c>
      <c r="D548" s="298">
        <v>29</v>
      </c>
      <c r="E548" s="34"/>
      <c r="F548" s="34"/>
      <c r="G548" s="34"/>
      <c r="H548" s="34"/>
      <c r="I548" s="34">
        <v>97.3</v>
      </c>
      <c r="J548" s="34"/>
      <c r="K548" s="34"/>
      <c r="L548" s="34"/>
      <c r="M548" s="34"/>
      <c r="N548" s="34">
        <v>70.8</v>
      </c>
      <c r="O548" s="34"/>
      <c r="P548" s="34"/>
      <c r="Q548" s="33">
        <f t="shared" si="41"/>
        <v>84.05</v>
      </c>
      <c r="R548" s="242" t="str">
        <f t="shared" si="42"/>
        <v>NO</v>
      </c>
      <c r="S548" s="243" t="str">
        <f t="shared" si="43"/>
        <v>Inviable Sanitariamente</v>
      </c>
    </row>
    <row r="549" spans="1:19" ht="32.1" customHeight="1">
      <c r="A549" s="443" t="s">
        <v>217</v>
      </c>
      <c r="B549" s="466" t="s">
        <v>1331</v>
      </c>
      <c r="C549" s="521" t="s">
        <v>1332</v>
      </c>
      <c r="D549" s="292">
        <v>300</v>
      </c>
      <c r="E549" s="33"/>
      <c r="F549" s="33"/>
      <c r="G549" s="33"/>
      <c r="H549" s="33"/>
      <c r="I549" s="33">
        <v>97.3</v>
      </c>
      <c r="J549" s="33"/>
      <c r="K549" s="33"/>
      <c r="L549" s="33"/>
      <c r="M549" s="33"/>
      <c r="N549" s="33"/>
      <c r="O549" s="33"/>
      <c r="P549" s="33"/>
      <c r="Q549" s="33">
        <f t="shared" si="41"/>
        <v>97.3</v>
      </c>
      <c r="R549" s="242" t="str">
        <f t="shared" si="42"/>
        <v>NO</v>
      </c>
      <c r="S549" s="243" t="str">
        <f t="shared" si="43"/>
        <v>Inviable Sanitariamente</v>
      </c>
    </row>
    <row r="550" spans="1:19" ht="32.1" customHeight="1">
      <c r="A550" s="347" t="s">
        <v>217</v>
      </c>
      <c r="B550" s="259" t="s">
        <v>9</v>
      </c>
      <c r="C550" s="567" t="s">
        <v>1333</v>
      </c>
      <c r="D550" s="264">
        <v>16</v>
      </c>
      <c r="E550" s="34"/>
      <c r="F550" s="34">
        <v>100</v>
      </c>
      <c r="G550" s="34"/>
      <c r="H550" s="34"/>
      <c r="I550" s="34"/>
      <c r="J550" s="34"/>
      <c r="K550" s="34"/>
      <c r="L550" s="34">
        <v>70.8</v>
      </c>
      <c r="M550" s="34"/>
      <c r="N550" s="34"/>
      <c r="O550" s="34"/>
      <c r="P550" s="34"/>
      <c r="Q550" s="33">
        <f t="shared" si="41"/>
        <v>85.4</v>
      </c>
      <c r="R550" s="242" t="str">
        <f t="shared" si="42"/>
        <v>NO</v>
      </c>
      <c r="S550" s="243" t="str">
        <f t="shared" si="43"/>
        <v>Inviable Sanitariamente</v>
      </c>
    </row>
    <row r="551" spans="1:19" ht="32.1" customHeight="1">
      <c r="A551" s="347" t="s">
        <v>217</v>
      </c>
      <c r="B551" s="259" t="s">
        <v>1334</v>
      </c>
      <c r="C551" s="567" t="s">
        <v>1335</v>
      </c>
      <c r="D551" s="298">
        <v>15</v>
      </c>
      <c r="E551" s="34"/>
      <c r="F551" s="34"/>
      <c r="G551" s="34"/>
      <c r="H551" s="34">
        <v>96.37</v>
      </c>
      <c r="I551" s="34"/>
      <c r="J551" s="34"/>
      <c r="K551" s="34"/>
      <c r="L551" s="34"/>
      <c r="M551" s="34"/>
      <c r="N551" s="34"/>
      <c r="O551" s="34"/>
      <c r="P551" s="34"/>
      <c r="Q551" s="33">
        <f t="shared" si="41"/>
        <v>96.37</v>
      </c>
      <c r="R551" s="242" t="str">
        <f t="shared" si="42"/>
        <v>NO</v>
      </c>
      <c r="S551" s="243" t="str">
        <f t="shared" si="43"/>
        <v>Inviable Sanitariamente</v>
      </c>
    </row>
    <row r="552" spans="1:19" ht="32.1" customHeight="1">
      <c r="A552" s="347" t="s">
        <v>217</v>
      </c>
      <c r="B552" s="259" t="s">
        <v>1336</v>
      </c>
      <c r="C552" s="567" t="s">
        <v>4276</v>
      </c>
      <c r="D552" s="264">
        <v>74</v>
      </c>
      <c r="E552" s="34"/>
      <c r="F552" s="34">
        <v>100</v>
      </c>
      <c r="G552" s="34"/>
      <c r="H552" s="34"/>
      <c r="I552" s="34"/>
      <c r="J552" s="34"/>
      <c r="K552" s="34"/>
      <c r="L552" s="34">
        <v>70.8</v>
      </c>
      <c r="M552" s="34"/>
      <c r="N552" s="34"/>
      <c r="O552" s="34"/>
      <c r="P552" s="34"/>
      <c r="Q552" s="33">
        <f t="shared" si="41"/>
        <v>85.4</v>
      </c>
      <c r="R552" s="242" t="str">
        <f t="shared" si="42"/>
        <v>NO</v>
      </c>
      <c r="S552" s="243" t="str">
        <f t="shared" si="43"/>
        <v>Inviable Sanitariamente</v>
      </c>
    </row>
    <row r="553" spans="1:19" ht="32.1" customHeight="1">
      <c r="A553" s="347" t="s">
        <v>217</v>
      </c>
      <c r="B553" s="259" t="s">
        <v>959</v>
      </c>
      <c r="C553" s="567" t="s">
        <v>1337</v>
      </c>
      <c r="D553" s="264">
        <v>13</v>
      </c>
      <c r="E553" s="34"/>
      <c r="F553" s="34"/>
      <c r="G553" s="34"/>
      <c r="H553" s="34"/>
      <c r="I553" s="34">
        <v>70.8</v>
      </c>
      <c r="J553" s="34"/>
      <c r="K553" s="34"/>
      <c r="L553" s="34"/>
      <c r="M553" s="34"/>
      <c r="N553" s="34"/>
      <c r="O553" s="34"/>
      <c r="P553" s="34"/>
      <c r="Q553" s="33">
        <f t="shared" si="41"/>
        <v>70.8</v>
      </c>
      <c r="R553" s="242" t="str">
        <f t="shared" si="42"/>
        <v>NO</v>
      </c>
      <c r="S553" s="243" t="str">
        <f t="shared" si="43"/>
        <v>Alto</v>
      </c>
    </row>
    <row r="554" spans="1:19" s="121" customFormat="1" ht="32.1" customHeight="1">
      <c r="A554" s="347" t="s">
        <v>217</v>
      </c>
      <c r="B554" s="259" t="s">
        <v>1338</v>
      </c>
      <c r="C554" s="567" t="s">
        <v>1339</v>
      </c>
      <c r="D554" s="264">
        <v>70</v>
      </c>
      <c r="E554" s="34"/>
      <c r="F554" s="34">
        <v>96.37</v>
      </c>
      <c r="G554" s="34"/>
      <c r="H554" s="34"/>
      <c r="I554" s="34"/>
      <c r="J554" s="34"/>
      <c r="K554" s="34"/>
      <c r="L554" s="34"/>
      <c r="M554" s="34"/>
      <c r="N554" s="34"/>
      <c r="O554" s="34"/>
      <c r="P554" s="34"/>
      <c r="Q554" s="33">
        <f t="shared" si="41"/>
        <v>96.37</v>
      </c>
      <c r="R554" s="242" t="str">
        <f t="shared" si="42"/>
        <v>NO</v>
      </c>
      <c r="S554" s="243" t="str">
        <f t="shared" si="43"/>
        <v>Inviable Sanitariamente</v>
      </c>
    </row>
    <row r="555" spans="1:19" ht="32.1" customHeight="1">
      <c r="A555" s="347" t="s">
        <v>217</v>
      </c>
      <c r="B555" s="378" t="s">
        <v>4091</v>
      </c>
      <c r="C555" s="425" t="s">
        <v>4092</v>
      </c>
      <c r="D555" s="264">
        <v>25</v>
      </c>
      <c r="E555" s="34"/>
      <c r="F555" s="34"/>
      <c r="G555" s="34">
        <v>100</v>
      </c>
      <c r="H555" s="34"/>
      <c r="I555" s="34"/>
      <c r="J555" s="34"/>
      <c r="K555" s="34"/>
      <c r="L555" s="34"/>
      <c r="M555" s="34"/>
      <c r="N555" s="34"/>
      <c r="O555" s="34"/>
      <c r="P555" s="34"/>
      <c r="Q555" s="33">
        <f t="shared" si="41"/>
        <v>100</v>
      </c>
      <c r="R555" s="242" t="str">
        <f t="shared" si="42"/>
        <v>NO</v>
      </c>
      <c r="S555" s="243" t="str">
        <f t="shared" si="43"/>
        <v>Inviable Sanitariamente</v>
      </c>
    </row>
    <row r="556" spans="1:19" ht="32.1" customHeight="1">
      <c r="A556" s="347" t="s">
        <v>217</v>
      </c>
      <c r="B556" s="378" t="s">
        <v>4093</v>
      </c>
      <c r="C556" s="425" t="s">
        <v>4094</v>
      </c>
      <c r="D556" s="264">
        <v>26</v>
      </c>
      <c r="E556" s="34"/>
      <c r="F556" s="34"/>
      <c r="G556" s="34">
        <v>96.37</v>
      </c>
      <c r="H556" s="34"/>
      <c r="I556" s="34"/>
      <c r="J556" s="34"/>
      <c r="K556" s="34"/>
      <c r="L556" s="34"/>
      <c r="M556" s="34">
        <v>70.8</v>
      </c>
      <c r="N556" s="34"/>
      <c r="O556" s="34"/>
      <c r="P556" s="34"/>
      <c r="Q556" s="33">
        <f t="shared" si="41"/>
        <v>83.585000000000008</v>
      </c>
      <c r="R556" s="242" t="str">
        <f t="shared" si="42"/>
        <v>NO</v>
      </c>
      <c r="S556" s="243" t="str">
        <f t="shared" si="43"/>
        <v>Inviable Sanitariamente</v>
      </c>
    </row>
    <row r="557" spans="1:19" ht="32.1" customHeight="1">
      <c r="A557" s="347" t="s">
        <v>217</v>
      </c>
      <c r="B557" s="378" t="s">
        <v>4095</v>
      </c>
      <c r="C557" s="425" t="s">
        <v>4096</v>
      </c>
      <c r="D557" s="264">
        <v>40</v>
      </c>
      <c r="E557" s="34"/>
      <c r="F557" s="34">
        <v>96.37</v>
      </c>
      <c r="G557" s="34"/>
      <c r="H557" s="34"/>
      <c r="I557" s="34"/>
      <c r="J557" s="34"/>
      <c r="K557" s="34"/>
      <c r="L557" s="34"/>
      <c r="M557" s="34"/>
      <c r="N557" s="34"/>
      <c r="O557" s="34"/>
      <c r="P557" s="34"/>
      <c r="Q557" s="33">
        <f t="shared" si="41"/>
        <v>96.37</v>
      </c>
      <c r="R557" s="242" t="str">
        <f t="shared" si="42"/>
        <v>NO</v>
      </c>
      <c r="S557" s="243" t="str">
        <f t="shared" si="43"/>
        <v>Inviable Sanitariamente</v>
      </c>
    </row>
    <row r="558" spans="1:19" ht="32.1" customHeight="1">
      <c r="A558" s="347" t="s">
        <v>217</v>
      </c>
      <c r="B558" s="378" t="s">
        <v>4097</v>
      </c>
      <c r="C558" s="425" t="s">
        <v>4098</v>
      </c>
      <c r="D558" s="264">
        <v>50</v>
      </c>
      <c r="E558" s="34"/>
      <c r="F558" s="34"/>
      <c r="G558" s="34"/>
      <c r="H558" s="34"/>
      <c r="I558" s="34">
        <v>70.8</v>
      </c>
      <c r="J558" s="34"/>
      <c r="K558" s="34"/>
      <c r="L558" s="34">
        <v>70.8</v>
      </c>
      <c r="M558" s="34"/>
      <c r="N558" s="34"/>
      <c r="O558" s="34"/>
      <c r="P558" s="34"/>
      <c r="Q558" s="33">
        <f t="shared" si="41"/>
        <v>70.8</v>
      </c>
      <c r="R558" s="242" t="str">
        <f t="shared" si="42"/>
        <v>NO</v>
      </c>
      <c r="S558" s="243" t="str">
        <f t="shared" si="43"/>
        <v>Alto</v>
      </c>
    </row>
    <row r="559" spans="1:19" ht="32.1" customHeight="1">
      <c r="A559" s="347" t="s">
        <v>217</v>
      </c>
      <c r="B559" s="378" t="s">
        <v>4099</v>
      </c>
      <c r="C559" s="425" t="s">
        <v>4100</v>
      </c>
      <c r="D559" s="264">
        <v>50</v>
      </c>
      <c r="E559" s="34"/>
      <c r="F559" s="34"/>
      <c r="G559" s="34"/>
      <c r="H559" s="34"/>
      <c r="I559" s="34">
        <v>70.8</v>
      </c>
      <c r="J559" s="34"/>
      <c r="K559" s="34"/>
      <c r="L559" s="34"/>
      <c r="M559" s="34"/>
      <c r="N559" s="34"/>
      <c r="O559" s="34"/>
      <c r="P559" s="34"/>
      <c r="Q559" s="33">
        <f t="shared" si="41"/>
        <v>70.8</v>
      </c>
      <c r="R559" s="242" t="str">
        <f t="shared" si="42"/>
        <v>NO</v>
      </c>
      <c r="S559" s="243" t="str">
        <f t="shared" si="43"/>
        <v>Alto</v>
      </c>
    </row>
    <row r="560" spans="1:19" ht="32.1" customHeight="1">
      <c r="A560" s="347" t="s">
        <v>217</v>
      </c>
      <c r="B560" s="378" t="s">
        <v>4101</v>
      </c>
      <c r="C560" s="425" t="s">
        <v>4102</v>
      </c>
      <c r="D560" s="264">
        <v>30</v>
      </c>
      <c r="E560" s="34"/>
      <c r="F560" s="34"/>
      <c r="G560" s="34"/>
      <c r="H560" s="34">
        <v>97.3</v>
      </c>
      <c r="I560" s="34"/>
      <c r="J560" s="34"/>
      <c r="K560" s="34"/>
      <c r="L560" s="34"/>
      <c r="M560" s="34"/>
      <c r="N560" s="34"/>
      <c r="O560" s="34">
        <v>70.8</v>
      </c>
      <c r="P560" s="34"/>
      <c r="Q560" s="33">
        <f t="shared" si="41"/>
        <v>84.05</v>
      </c>
      <c r="R560" s="242" t="str">
        <f t="shared" si="42"/>
        <v>NO</v>
      </c>
      <c r="S560" s="243" t="str">
        <f t="shared" si="43"/>
        <v>Inviable Sanitariamente</v>
      </c>
    </row>
    <row r="561" spans="1:19" ht="32.1" customHeight="1">
      <c r="A561" s="347" t="s">
        <v>217</v>
      </c>
      <c r="B561" s="378" t="s">
        <v>4103</v>
      </c>
      <c r="C561" s="425" t="s">
        <v>4104</v>
      </c>
      <c r="D561" s="264">
        <v>26</v>
      </c>
      <c r="E561" s="34"/>
      <c r="F561" s="34"/>
      <c r="G561" s="34"/>
      <c r="H561" s="34">
        <v>97.3</v>
      </c>
      <c r="I561" s="34"/>
      <c r="J561" s="34"/>
      <c r="K561" s="34"/>
      <c r="L561" s="34"/>
      <c r="M561" s="34"/>
      <c r="N561" s="34"/>
      <c r="O561" s="34"/>
      <c r="P561" s="34"/>
      <c r="Q561" s="33">
        <f t="shared" si="41"/>
        <v>97.3</v>
      </c>
      <c r="R561" s="242" t="str">
        <f t="shared" si="42"/>
        <v>NO</v>
      </c>
      <c r="S561" s="243" t="str">
        <f t="shared" si="43"/>
        <v>Inviable Sanitariamente</v>
      </c>
    </row>
    <row r="562" spans="1:19" ht="32.1" customHeight="1">
      <c r="A562" s="93"/>
      <c r="B562" s="92"/>
      <c r="D562" s="93"/>
      <c r="Q562" s="106"/>
      <c r="R562" s="107"/>
      <c r="S562" s="108"/>
    </row>
    <row r="563" spans="1:19" ht="36.75" customHeight="1">
      <c r="A563" s="200" t="s">
        <v>3646</v>
      </c>
      <c r="B563" s="200" t="s">
        <v>3699</v>
      </c>
      <c r="C563" s="608"/>
      <c r="D563" s="609"/>
      <c r="E563" s="609"/>
      <c r="F563" s="609"/>
      <c r="G563" s="609"/>
      <c r="H563" s="609"/>
      <c r="I563" s="609"/>
      <c r="J563" s="609"/>
      <c r="K563" s="609"/>
      <c r="L563" s="609"/>
      <c r="M563" s="609"/>
      <c r="N563" s="609"/>
      <c r="O563" s="609"/>
      <c r="P563" s="609"/>
      <c r="Q563" s="609"/>
      <c r="R563" s="609"/>
      <c r="S563" s="609"/>
    </row>
    <row r="564" spans="1:19" ht="36.75" customHeight="1">
      <c r="A564" s="204" t="s">
        <v>3617</v>
      </c>
      <c r="B564" s="206">
        <f>COUNTIF(E12:P554,"&lt;=5")</f>
        <v>665</v>
      </c>
      <c r="C564" s="608"/>
      <c r="D564" s="609"/>
      <c r="E564" s="609"/>
      <c r="F564" s="609"/>
      <c r="G564" s="609"/>
      <c r="H564" s="609"/>
      <c r="I564" s="609"/>
      <c r="J564" s="609"/>
      <c r="K564" s="609"/>
      <c r="L564" s="609"/>
      <c r="M564" s="609"/>
      <c r="N564" s="609"/>
      <c r="O564" s="609"/>
      <c r="P564" s="609"/>
      <c r="Q564" s="609"/>
      <c r="R564" s="609"/>
      <c r="S564" s="609"/>
    </row>
    <row r="565" spans="1:19" ht="36.75" customHeight="1">
      <c r="A565" s="191" t="s">
        <v>3618</v>
      </c>
      <c r="B565" s="203">
        <f>COUNTIFS(E12:P554,"&gt;5",E12:P554,"&lt;=14")</f>
        <v>53</v>
      </c>
      <c r="C565" s="388"/>
      <c r="D565" s="389"/>
      <c r="E565" s="390"/>
      <c r="F565" s="390"/>
      <c r="G565" s="390"/>
      <c r="H565" s="390"/>
      <c r="I565" s="390"/>
      <c r="J565" s="390"/>
      <c r="K565" s="390"/>
      <c r="L565" s="390"/>
      <c r="M565" s="390"/>
      <c r="N565" s="390"/>
      <c r="O565" s="390"/>
      <c r="P565" s="390"/>
      <c r="Q565" s="391"/>
      <c r="R565" s="392"/>
      <c r="S565" s="392"/>
    </row>
    <row r="566" spans="1:19" ht="36.75" customHeight="1">
      <c r="A566" s="192" t="s">
        <v>3619</v>
      </c>
      <c r="B566" s="198">
        <f>COUNTIFS(E12:P554,"&gt;14",E12:P554,"&lt;=35")</f>
        <v>166</v>
      </c>
      <c r="C566" s="390"/>
      <c r="D566" s="389"/>
      <c r="E566" s="390"/>
      <c r="F566" s="390"/>
      <c r="G566" s="390"/>
      <c r="H566" s="390"/>
      <c r="I566" s="390"/>
      <c r="J566" s="390"/>
      <c r="K566" s="390"/>
      <c r="L566" s="390"/>
      <c r="M566" s="390"/>
      <c r="N566" s="390"/>
      <c r="O566" s="390"/>
      <c r="P566" s="390"/>
      <c r="Q566" s="391"/>
      <c r="R566" s="392"/>
      <c r="S566" s="392"/>
    </row>
    <row r="567" spans="1:19" ht="36.75" customHeight="1">
      <c r="A567" s="193" t="s">
        <v>3620</v>
      </c>
      <c r="B567" s="198">
        <f>COUNTIFS(E12:P554,"&gt;35",E12:P554,"&lt;=80")</f>
        <v>153</v>
      </c>
      <c r="C567" s="396"/>
      <c r="D567" s="386"/>
      <c r="E567" s="387"/>
      <c r="F567" s="387"/>
      <c r="G567" s="387"/>
      <c r="H567" s="387"/>
      <c r="I567" s="387"/>
      <c r="J567" s="387"/>
      <c r="K567" s="387"/>
      <c r="L567" s="387"/>
      <c r="M567" s="387"/>
      <c r="N567" s="387"/>
      <c r="O567" s="387"/>
      <c r="P567" s="387"/>
      <c r="Q567" s="106"/>
      <c r="R567" s="107"/>
      <c r="S567" s="108"/>
    </row>
    <row r="568" spans="1:19" ht="36.75" customHeight="1">
      <c r="A568" s="194" t="s">
        <v>3621</v>
      </c>
      <c r="B568" s="198">
        <f>COUNTIFS(E12:P554,"&gt;80",E12:P554,"&lt;=100")</f>
        <v>204</v>
      </c>
      <c r="D568" s="93"/>
      <c r="Q568" s="106"/>
      <c r="R568" s="107"/>
      <c r="S568" s="108"/>
    </row>
    <row r="569" spans="1:19" ht="36.75" customHeight="1">
      <c r="A569" s="213" t="s">
        <v>3622</v>
      </c>
      <c r="B569" s="214">
        <f>COUNT(E12:P554)</f>
        <v>1241</v>
      </c>
      <c r="D569" s="93"/>
      <c r="Q569" s="106"/>
      <c r="R569" s="107"/>
      <c r="S569" s="108"/>
    </row>
    <row r="570" spans="1:19" ht="36.75" customHeight="1">
      <c r="A570" s="197" t="s">
        <v>3624</v>
      </c>
      <c r="B570" s="199">
        <f>B569-B564</f>
        <v>576</v>
      </c>
      <c r="D570" s="93"/>
      <c r="Q570" s="106"/>
      <c r="R570" s="107"/>
      <c r="S570" s="108"/>
    </row>
    <row r="571" spans="1:19" ht="32.1" customHeight="1">
      <c r="A571" s="93"/>
      <c r="B571" s="92"/>
      <c r="D571" s="93"/>
      <c r="Q571" s="106"/>
      <c r="R571" s="107"/>
      <c r="S571" s="108"/>
    </row>
    <row r="572" spans="1:19" ht="32.1" customHeight="1">
      <c r="A572" s="93"/>
      <c r="B572" s="92"/>
      <c r="D572" s="93"/>
      <c r="Q572" s="106"/>
      <c r="R572" s="107"/>
      <c r="S572" s="108"/>
    </row>
    <row r="573" spans="1:19" ht="32.1" customHeight="1">
      <c r="A573" s="93"/>
      <c r="B573" s="92"/>
      <c r="D573" s="93"/>
      <c r="Q573" s="106"/>
      <c r="R573" s="107"/>
      <c r="S573" s="108"/>
    </row>
    <row r="574" spans="1:19" ht="32.1" customHeight="1">
      <c r="A574" s="93"/>
      <c r="B574" s="92"/>
      <c r="D574" s="93"/>
      <c r="Q574" s="106"/>
      <c r="R574" s="107"/>
      <c r="S574" s="108"/>
    </row>
    <row r="575" spans="1:19" ht="32.1" customHeight="1">
      <c r="A575" s="93"/>
      <c r="B575" s="92"/>
      <c r="D575" s="93"/>
      <c r="Q575" s="106"/>
      <c r="R575" s="107"/>
      <c r="S575" s="108"/>
    </row>
    <row r="576" spans="1:19" ht="32.1" customHeight="1">
      <c r="A576" s="93"/>
      <c r="B576" s="92"/>
      <c r="D576" s="93"/>
      <c r="Q576" s="106"/>
      <c r="R576" s="107"/>
      <c r="S576" s="108"/>
    </row>
    <row r="577" spans="1:19" ht="32.1" customHeight="1">
      <c r="A577" s="93"/>
      <c r="B577" s="92"/>
      <c r="D577" s="93"/>
      <c r="Q577" s="106"/>
      <c r="R577" s="107"/>
      <c r="S577" s="108"/>
    </row>
    <row r="578" spans="1:19" ht="32.1" customHeight="1">
      <c r="A578" s="93"/>
      <c r="B578" s="92"/>
      <c r="D578" s="93"/>
      <c r="Q578" s="106"/>
      <c r="R578" s="107"/>
      <c r="S578" s="108"/>
    </row>
    <row r="579" spans="1:19" ht="32.1" customHeight="1">
      <c r="A579" s="93"/>
      <c r="B579" s="92"/>
      <c r="D579" s="93"/>
      <c r="Q579" s="106"/>
      <c r="R579" s="107"/>
      <c r="S579" s="108"/>
    </row>
    <row r="580" spans="1:19" ht="32.1" customHeight="1">
      <c r="A580" s="93"/>
      <c r="B580" s="92"/>
      <c r="D580" s="93"/>
      <c r="Q580" s="106"/>
      <c r="R580" s="107"/>
      <c r="S580" s="108"/>
    </row>
    <row r="581" spans="1:19" ht="32.1" customHeight="1">
      <c r="A581" s="93"/>
      <c r="B581" s="92"/>
      <c r="D581" s="93"/>
      <c r="Q581" s="106"/>
      <c r="R581" s="107"/>
      <c r="S581" s="108"/>
    </row>
    <row r="582" spans="1:19" ht="32.1" customHeight="1">
      <c r="A582" s="93"/>
      <c r="B582" s="92"/>
      <c r="D582" s="93"/>
      <c r="Q582" s="106"/>
      <c r="R582" s="107"/>
      <c r="S582" s="108"/>
    </row>
    <row r="583" spans="1:19" ht="32.1" customHeight="1">
      <c r="A583" s="93"/>
      <c r="B583" s="92"/>
      <c r="D583" s="93"/>
      <c r="Q583" s="106"/>
      <c r="R583" s="107"/>
      <c r="S583" s="108"/>
    </row>
    <row r="584" spans="1:19" ht="32.1" customHeight="1">
      <c r="A584" s="93"/>
      <c r="B584" s="92"/>
      <c r="D584" s="93"/>
      <c r="Q584" s="106"/>
      <c r="R584" s="107"/>
      <c r="S584" s="108"/>
    </row>
    <row r="585" spans="1:19" ht="32.1" customHeight="1">
      <c r="A585" s="93"/>
      <c r="B585" s="92"/>
      <c r="D585" s="93"/>
      <c r="Q585" s="106"/>
      <c r="R585" s="107"/>
      <c r="S585" s="108"/>
    </row>
    <row r="586" spans="1:19" ht="32.1" customHeight="1">
      <c r="A586" s="93"/>
      <c r="B586" s="92"/>
      <c r="D586" s="93"/>
      <c r="Q586" s="106"/>
      <c r="R586" s="107"/>
      <c r="S586" s="108"/>
    </row>
    <row r="587" spans="1:19" ht="32.1" customHeight="1">
      <c r="Q587" s="106"/>
      <c r="R587" s="107"/>
      <c r="S587" s="108"/>
    </row>
    <row r="588" spans="1:19" ht="32.1" customHeight="1"/>
    <row r="589" spans="1:19" ht="32.1" customHeight="1"/>
    <row r="590" spans="1:19" ht="32.1" customHeight="1"/>
    <row r="591" spans="1:19" ht="32.1" customHeight="1"/>
    <row r="592" spans="1:19" ht="32.1" customHeight="1"/>
    <row r="593" ht="32.1" customHeight="1"/>
    <row r="594" ht="32.1" customHeight="1"/>
    <row r="595" ht="14.25"/>
    <row r="596" ht="14.25"/>
    <row r="597" ht="14.25"/>
    <row r="598" ht="14.25"/>
    <row r="599" ht="14.25"/>
    <row r="600" ht="14.25"/>
    <row r="601" ht="14.25"/>
    <row r="602" ht="14.25"/>
    <row r="603" ht="14.25"/>
    <row r="604" ht="14.25"/>
    <row r="605" ht="14.25"/>
    <row r="606" ht="14.25"/>
    <row r="607" ht="14.25"/>
    <row r="608" ht="14.25"/>
    <row r="609" ht="14.25"/>
    <row r="610" ht="14.25"/>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sheetData>
  <autoFilter ref="A11:W561" xr:uid="{00000000-0009-0000-0000-000008000000}">
    <sortState ref="A13:W552">
      <sortCondition ref="A11:A574"/>
    </sortState>
  </autoFilter>
  <customSheetViews>
    <customSheetView guid="{45C8AF51-29EC-46A5-AB7F-1F0634E55D82}" scale="60" hiddenRows="1" hiddenColumns="1">
      <pane xSplit="2.484076433121019" ySplit="11" topLeftCell="D14" activePane="bottomRight" state="frozenSplit"/>
      <selection pane="bottomRight" activeCell="S14" sqref="S14"/>
      <pageMargins left="0.28999999999999998" right="0.2" top="0.6692913385826772" bottom="0.9055118110236221" header="0.43" footer="0.59055118110236227"/>
      <printOptions horizontalCentered="1"/>
      <pageSetup paperSize="14" scale="75" orientation="landscape" r:id="rId1"/>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FCC3B493-4306-43B2-9C73-76324485DD47}" scale="60" hiddenRows="1" hiddenColumns="1">
      <pane xSplit="3" ySplit="11" topLeftCell="D407" activePane="bottomRight" state="frozenSplit"/>
      <selection pane="bottomRight" activeCell="I421" sqref="I421"/>
      <pageMargins left="0.28999999999999998" right="0.2" top="0.6692913385826772" bottom="0.9055118110236221" header="0.43" footer="0.59055118110236227"/>
      <printOptions horizontalCentered="1"/>
      <pageSetup paperSize="14" scale="75" orientation="landscape" r:id="rId2"/>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AEDE1BDB-8710-4CDA-8488-31F49D423ACE}" scale="60" hiddenRows="1">
      <pane xSplit="3" ySplit="11" topLeftCell="D537" activePane="bottomRight" state="frozenSplit"/>
      <selection pane="bottomRight" activeCell="D553" sqref="D553"/>
      <pageMargins left="0.28999999999999998" right="0.2" top="0.6692913385826772" bottom="0.9055118110236221" header="0.43" footer="0.59055118110236227"/>
      <printOptions horizontalCentered="1"/>
      <pageSetup paperSize="14" scale="75" orientation="landscape" r:id="rId3"/>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customSheetView>
    <customSheetView guid="{75DD7674-E7DE-4BB1-A36D-76AA33452CB3}" scale="60" showAutoFilter="1" hiddenRows="1" hiddenColumns="1">
      <pane xSplit="3" ySplit="11" topLeftCell="D13" activePane="bottomRight" state="frozenSplit"/>
      <selection pane="bottomRight" activeCell="I3" sqref="I3"/>
      <pageMargins left="0.28999999999999998" right="0.2" top="0.6692913385826772" bottom="0.9055118110236221" header="0.43" footer="0.59055118110236227"/>
      <printOptions horizontalCentered="1"/>
      <pageSetup paperSize="14" scale="75" orientation="landscape" r:id="rId4"/>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autoFilter ref="A11:W548" xr:uid="{00000000-0000-0000-0000-000000000000}">
        <sortState ref="A13:W548">
          <sortCondition ref="A11:A570"/>
        </sortState>
      </autoFilter>
    </customSheetView>
  </customSheetViews>
  <mergeCells count="21">
    <mergeCell ref="H5:J6"/>
    <mergeCell ref="K5:M6"/>
    <mergeCell ref="N5:P6"/>
    <mergeCell ref="Q5:R6"/>
    <mergeCell ref="S5:S6"/>
    <mergeCell ref="B1:D1"/>
    <mergeCell ref="B2:D2"/>
    <mergeCell ref="B3:D3"/>
    <mergeCell ref="E5:G6"/>
    <mergeCell ref="B5:C6"/>
    <mergeCell ref="Q10:Q11"/>
    <mergeCell ref="D10:D11"/>
    <mergeCell ref="C563:S564"/>
    <mergeCell ref="S10:S11"/>
    <mergeCell ref="E10:P10"/>
    <mergeCell ref="R10:R11"/>
    <mergeCell ref="A8:B8"/>
    <mergeCell ref="A10:A11"/>
    <mergeCell ref="B10:B11"/>
    <mergeCell ref="C10:C11"/>
    <mergeCell ref="A7:B7"/>
  </mergeCells>
  <conditionalFormatting sqref="R130:R141 R149:R151 R70:R87 R153:R200 R276:R326 R330:R343 R345:R403 R13:R58 R64">
    <cfRule type="cellIs" dxfId="2311" priority="6512" stopIfTrue="1" operator="equal">
      <formula>"NO"</formula>
    </cfRule>
  </conditionalFormatting>
  <conditionalFormatting sqref="S130:S141 S149:S151 S69:S87 S153:S200 S276:S326 S330:S343 S13:S65 S345:S561">
    <cfRule type="cellIs" dxfId="2310" priority="6513" stopIfTrue="1" operator="equal">
      <formula>"INVIABLE SANITARIAMENTE"</formula>
    </cfRule>
  </conditionalFormatting>
  <conditionalFormatting sqref="E196:P200 E206:P210 E276:P280 E283:P284 E285:H285 J285:P285 E314:P318 E529:P537 E490:P491 E236:P237 E216:P228">
    <cfRule type="containsBlanks" dxfId="2309" priority="6505" stopIfTrue="1">
      <formula>LEN(TRIM(E196))=0</formula>
    </cfRule>
    <cfRule type="cellIs" dxfId="2308" priority="6506" stopIfTrue="1" operator="between">
      <formula>79.1</formula>
      <formula>100</formula>
    </cfRule>
    <cfRule type="cellIs" dxfId="2307" priority="6507" stopIfTrue="1" operator="between">
      <formula>34.1</formula>
      <formula>79</formula>
    </cfRule>
    <cfRule type="cellIs" dxfId="2306" priority="6508" stopIfTrue="1" operator="between">
      <formula>13.1</formula>
      <formula>34</formula>
    </cfRule>
    <cfRule type="cellIs" dxfId="2305" priority="6509" stopIfTrue="1" operator="between">
      <formula>5.1</formula>
      <formula>13</formula>
    </cfRule>
    <cfRule type="cellIs" dxfId="2304" priority="6510" stopIfTrue="1" operator="between">
      <formula>0</formula>
      <formula>5</formula>
    </cfRule>
    <cfRule type="containsBlanks" dxfId="2303" priority="6511" stopIfTrue="1">
      <formula>LEN(TRIM(E196))=0</formula>
    </cfRule>
  </conditionalFormatting>
  <conditionalFormatting sqref="F268:P268 E269:P270 E296:P296 E273:P273 E230:P233 Q149:Q151 E549:P549 Q106 E329:P329 Q89:Q104 E325:P325 E331:P331 E366:Q367 E372:Q375 P368:Q371 E380:Q394 Q376:Q379 Q395:Q403 E451:P451 E447:P448 E482:J483 E487:J487 E504:P505 E12:J27 E299:P301 E320:Q323 E343:Q343 K12:P58 E29:J58 E465:E472 F465:G470 K420:P438 E424:J424 Q69:Q87 Q153:Q200 Q276:Q326 Q330:Q342 Q345:Q365 E439:P445 E453:P464 Q13:Q65 E507:P507 E519:P519 E521:P521 Q415:Q561 Q108:Q141 Q144 Q146:Q147">
    <cfRule type="containsBlanks" dxfId="2302" priority="6498" stopIfTrue="1">
      <formula>LEN(TRIM(E12))=0</formula>
    </cfRule>
    <cfRule type="cellIs" dxfId="2301" priority="6499" stopIfTrue="1" operator="between">
      <formula>80.1</formula>
      <formula>100</formula>
    </cfRule>
    <cfRule type="cellIs" dxfId="2300" priority="6500" stopIfTrue="1" operator="between">
      <formula>35.1</formula>
      <formula>80</formula>
    </cfRule>
    <cfRule type="cellIs" dxfId="2299" priority="6501" stopIfTrue="1" operator="between">
      <formula>14.1</formula>
      <formula>35</formula>
    </cfRule>
    <cfRule type="cellIs" dxfId="2298" priority="6502" stopIfTrue="1" operator="between">
      <formula>5.1</formula>
      <formula>14</formula>
    </cfRule>
    <cfRule type="cellIs" dxfId="2297" priority="6503" stopIfTrue="1" operator="between">
      <formula>0</formula>
      <formula>5</formula>
    </cfRule>
    <cfRule type="containsBlanks" dxfId="2296" priority="6504" stopIfTrue="1">
      <formula>LEN(TRIM(E12))=0</formula>
    </cfRule>
  </conditionalFormatting>
  <conditionalFormatting sqref="S130:S141 S149:S151 S153:S200 S276:S326 S330:S343 S345:S561">
    <cfRule type="containsText" dxfId="2295" priority="6493" stopIfTrue="1" operator="containsText" text="INVIABLE SANITARIAMENTE">
      <formula>NOT(ISERROR(SEARCH("INVIABLE SANITARIAMENTE",S130)))</formula>
    </cfRule>
    <cfRule type="containsText" dxfId="2294" priority="6494" stopIfTrue="1" operator="containsText" text="ALTO">
      <formula>NOT(ISERROR(SEARCH("ALTO",S130)))</formula>
    </cfRule>
    <cfRule type="containsText" dxfId="2293" priority="6495" stopIfTrue="1" operator="containsText" text="MEDIO">
      <formula>NOT(ISERROR(SEARCH("MEDIO",S130)))</formula>
    </cfRule>
    <cfRule type="containsText" dxfId="2292" priority="6496" stopIfTrue="1" operator="containsText" text="BAJO">
      <formula>NOT(ISERROR(SEARCH("BAJO",S130)))</formula>
    </cfRule>
    <cfRule type="containsText" dxfId="2291" priority="6497" stopIfTrue="1" operator="containsText" text="SIN RIESGO">
      <formula>NOT(ISERROR(SEARCH("SIN RIESGO",S130)))</formula>
    </cfRule>
  </conditionalFormatting>
  <conditionalFormatting sqref="S130:S141 S149:S151 S69:S87 S153:S200 S276:S326 S330:S343 S13:S65 S345:S561">
    <cfRule type="containsText" dxfId="2290" priority="6492" stopIfTrue="1" operator="containsText" text="SIN RIESGO">
      <formula>NOT(ISERROR(SEARCH("SIN RIESGO",S13)))</formula>
    </cfRule>
  </conditionalFormatting>
  <conditionalFormatting sqref="E372:J373">
    <cfRule type="containsBlanks" dxfId="2289" priority="6436" stopIfTrue="1">
      <formula>LEN(TRIM(E372))=0</formula>
    </cfRule>
    <cfRule type="cellIs" dxfId="2288" priority="6437" stopIfTrue="1" operator="between">
      <formula>79.1</formula>
      <formula>100</formula>
    </cfRule>
    <cfRule type="cellIs" dxfId="2287" priority="6438" stopIfTrue="1" operator="between">
      <formula>34.1</formula>
      <formula>79</formula>
    </cfRule>
    <cfRule type="cellIs" dxfId="2286" priority="6439" stopIfTrue="1" operator="between">
      <formula>13.1</formula>
      <formula>34</formula>
    </cfRule>
    <cfRule type="cellIs" dxfId="2285" priority="6440" stopIfTrue="1" operator="between">
      <formula>5.1</formula>
      <formula>13</formula>
    </cfRule>
    <cfRule type="cellIs" dxfId="2284" priority="6441" stopIfTrue="1" operator="between">
      <formula>0</formula>
      <formula>5</formula>
    </cfRule>
    <cfRule type="containsBlanks" dxfId="2283" priority="6442" stopIfTrue="1">
      <formula>LEN(TRIM(E372))=0</formula>
    </cfRule>
  </conditionalFormatting>
  <conditionalFormatting sqref="R138">
    <cfRule type="cellIs" dxfId="2282" priority="6260" stopIfTrue="1" operator="equal">
      <formula>"NO"</formula>
    </cfRule>
  </conditionalFormatting>
  <conditionalFormatting sqref="R133">
    <cfRule type="cellIs" dxfId="2281" priority="6245" stopIfTrue="1" operator="equal">
      <formula>"NO"</formula>
    </cfRule>
  </conditionalFormatting>
  <conditionalFormatting sqref="R134">
    <cfRule type="cellIs" dxfId="2280" priority="6230" stopIfTrue="1" operator="equal">
      <formula>"NO"</formula>
    </cfRule>
  </conditionalFormatting>
  <conditionalFormatting sqref="R135">
    <cfRule type="cellIs" dxfId="2279" priority="6215" stopIfTrue="1" operator="equal">
      <formula>"NO"</formula>
    </cfRule>
  </conditionalFormatting>
  <conditionalFormatting sqref="R136">
    <cfRule type="cellIs" dxfId="2278" priority="6200" stopIfTrue="1" operator="equal">
      <formula>"NO"</formula>
    </cfRule>
  </conditionalFormatting>
  <conditionalFormatting sqref="E188:Q188">
    <cfRule type="containsBlanks" dxfId="2277" priority="5326" stopIfTrue="1">
      <formula>LEN(TRIM(E188))=0</formula>
    </cfRule>
    <cfRule type="cellIs" dxfId="2276" priority="5327" stopIfTrue="1" operator="between">
      <formula>80.1</formula>
      <formula>100</formula>
    </cfRule>
    <cfRule type="cellIs" dxfId="2275" priority="5328" stopIfTrue="1" operator="between">
      <formula>35.1</formula>
      <formula>80</formula>
    </cfRule>
    <cfRule type="cellIs" dxfId="2274" priority="5329" stopIfTrue="1" operator="between">
      <formula>14.1</formula>
      <formula>35</formula>
    </cfRule>
    <cfRule type="cellIs" dxfId="2273" priority="5330" stopIfTrue="1" operator="between">
      <formula>5.1</formula>
      <formula>14</formula>
    </cfRule>
    <cfRule type="cellIs" dxfId="2272" priority="5331" stopIfTrue="1" operator="between">
      <formula>0</formula>
      <formula>5</formula>
    </cfRule>
    <cfRule type="containsBlanks" dxfId="2271" priority="5332" stopIfTrue="1">
      <formula>LEN(TRIM(E188))=0</formula>
    </cfRule>
  </conditionalFormatting>
  <conditionalFormatting sqref="E189:P189">
    <cfRule type="containsBlanks" dxfId="2270" priority="5319" stopIfTrue="1">
      <formula>LEN(TRIM(E189))=0</formula>
    </cfRule>
    <cfRule type="cellIs" dxfId="2269" priority="5320" stopIfTrue="1" operator="between">
      <formula>80.1</formula>
      <formula>100</formula>
    </cfRule>
    <cfRule type="cellIs" dxfId="2268" priority="5321" stopIfTrue="1" operator="between">
      <formula>35.1</formula>
      <formula>80</formula>
    </cfRule>
    <cfRule type="cellIs" dxfId="2267" priority="5322" stopIfTrue="1" operator="between">
      <formula>14.1</formula>
      <formula>35</formula>
    </cfRule>
    <cfRule type="cellIs" dxfId="2266" priority="5323" stopIfTrue="1" operator="between">
      <formula>5.1</formula>
      <formula>14</formula>
    </cfRule>
    <cfRule type="cellIs" dxfId="2265" priority="5324" stopIfTrue="1" operator="between">
      <formula>0</formula>
      <formula>5</formula>
    </cfRule>
    <cfRule type="containsBlanks" dxfId="2264" priority="5325" stopIfTrue="1">
      <formula>LEN(TRIM(E189))=0</formula>
    </cfRule>
  </conditionalFormatting>
  <conditionalFormatting sqref="R137">
    <cfRule type="cellIs" dxfId="2263" priority="6185" stopIfTrue="1" operator="equal">
      <formula>"NO"</formula>
    </cfRule>
  </conditionalFormatting>
  <conditionalFormatting sqref="E229:P229">
    <cfRule type="containsBlanks" dxfId="2262" priority="5952" stopIfTrue="1">
      <formula>LEN(TRIM(E229))=0</formula>
    </cfRule>
    <cfRule type="cellIs" dxfId="2261" priority="5953" stopIfTrue="1" operator="between">
      <formula>79.1</formula>
      <formula>100</formula>
    </cfRule>
    <cfRule type="cellIs" dxfId="2260" priority="5954" stopIfTrue="1" operator="between">
      <formula>34.1</formula>
      <formula>79</formula>
    </cfRule>
    <cfRule type="cellIs" dxfId="2259" priority="5955" stopIfTrue="1" operator="between">
      <formula>13.1</formula>
      <formula>34</formula>
    </cfRule>
    <cfRule type="cellIs" dxfId="2258" priority="5956" stopIfTrue="1" operator="between">
      <formula>5.1</formula>
      <formula>13</formula>
    </cfRule>
    <cfRule type="cellIs" dxfId="2257" priority="5957" stopIfTrue="1" operator="between">
      <formula>0</formula>
      <formula>5</formula>
    </cfRule>
    <cfRule type="containsBlanks" dxfId="2256" priority="5958" stopIfTrue="1">
      <formula>LEN(TRIM(E229))=0</formula>
    </cfRule>
  </conditionalFormatting>
  <conditionalFormatting sqref="E229:G229">
    <cfRule type="containsBlanks" dxfId="2255" priority="5945" stopIfTrue="1">
      <formula>LEN(TRIM(E229))=0</formula>
    </cfRule>
    <cfRule type="cellIs" dxfId="2254" priority="5946" stopIfTrue="1" operator="between">
      <formula>79.1</formula>
      <formula>100</formula>
    </cfRule>
    <cfRule type="cellIs" dxfId="2253" priority="5947" stopIfTrue="1" operator="between">
      <formula>34.1</formula>
      <formula>79</formula>
    </cfRule>
    <cfRule type="cellIs" dxfId="2252" priority="5948" stopIfTrue="1" operator="between">
      <formula>13.1</formula>
      <formula>34</formula>
    </cfRule>
    <cfRule type="cellIs" dxfId="2251" priority="5949" stopIfTrue="1" operator="between">
      <formula>5.1</formula>
      <formula>13</formula>
    </cfRule>
    <cfRule type="cellIs" dxfId="2250" priority="5950" stopIfTrue="1" operator="between">
      <formula>0</formula>
      <formula>5</formula>
    </cfRule>
    <cfRule type="containsBlanks" dxfId="2249" priority="5951" stopIfTrue="1">
      <formula>LEN(TRIM(E229))=0</formula>
    </cfRule>
  </conditionalFormatting>
  <conditionalFormatting sqref="E186:P186 E203:P203">
    <cfRule type="containsBlanks" dxfId="2248" priority="5959" stopIfTrue="1">
      <formula>LEN(TRIM(E186))=0</formula>
    </cfRule>
    <cfRule type="cellIs" dxfId="2247" priority="5960" stopIfTrue="1" operator="between">
      <formula>79.1</formula>
      <formula>100</formula>
    </cfRule>
    <cfRule type="cellIs" dxfId="2246" priority="5961" stopIfTrue="1" operator="between">
      <formula>34.1</formula>
      <formula>79</formula>
    </cfRule>
    <cfRule type="cellIs" dxfId="2245" priority="5962" stopIfTrue="1" operator="between">
      <formula>13.1</formula>
      <formula>34</formula>
    </cfRule>
    <cfRule type="cellIs" dxfId="2244" priority="5963" stopIfTrue="1" operator="between">
      <formula>5.1</formula>
      <formula>13</formula>
    </cfRule>
    <cfRule type="cellIs" dxfId="2243" priority="5964" stopIfTrue="1" operator="between">
      <formula>0</formula>
      <formula>5</formula>
    </cfRule>
    <cfRule type="containsBlanks" dxfId="2242" priority="5965" stopIfTrue="1">
      <formula>LEN(TRIM(E186))=0</formula>
    </cfRule>
  </conditionalFormatting>
  <conditionalFormatting sqref="E288 G288:P288 E281:P282 E289:P290 E286:P287">
    <cfRule type="containsBlanks" dxfId="2241" priority="5924" stopIfTrue="1">
      <formula>LEN(TRIM(E281))=0</formula>
    </cfRule>
    <cfRule type="cellIs" dxfId="2240" priority="5925" stopIfTrue="1" operator="between">
      <formula>79.1</formula>
      <formula>100</formula>
    </cfRule>
    <cfRule type="cellIs" dxfId="2239" priority="5926" stopIfTrue="1" operator="between">
      <formula>34.1</formula>
      <formula>79</formula>
    </cfRule>
    <cfRule type="cellIs" dxfId="2238" priority="5927" stopIfTrue="1" operator="between">
      <formula>13.1</formula>
      <formula>34</formula>
    </cfRule>
    <cfRule type="cellIs" dxfId="2237" priority="5928" stopIfTrue="1" operator="between">
      <formula>5.1</formula>
      <formula>13</formula>
    </cfRule>
    <cfRule type="cellIs" dxfId="2236" priority="5929" stopIfTrue="1" operator="between">
      <formula>0</formula>
      <formula>5</formula>
    </cfRule>
    <cfRule type="containsBlanks" dxfId="2235" priority="5930" stopIfTrue="1">
      <formula>LEN(TRIM(E281))=0</formula>
    </cfRule>
  </conditionalFormatting>
  <conditionalFormatting sqref="K372:P373">
    <cfRule type="containsBlanks" dxfId="2234" priority="5847" stopIfTrue="1">
      <formula>LEN(TRIM(K372))=0</formula>
    </cfRule>
    <cfRule type="cellIs" dxfId="2233" priority="5848" stopIfTrue="1" operator="between">
      <formula>79.1</formula>
      <formula>100</formula>
    </cfRule>
    <cfRule type="cellIs" dxfId="2232" priority="5849" stopIfTrue="1" operator="between">
      <formula>34.1</formula>
      <formula>79</formula>
    </cfRule>
    <cfRule type="cellIs" dxfId="2231" priority="5850" stopIfTrue="1" operator="between">
      <formula>13.1</formula>
      <formula>34</formula>
    </cfRule>
    <cfRule type="cellIs" dxfId="2230" priority="5851" stopIfTrue="1" operator="between">
      <formula>5.1</formula>
      <formula>13</formula>
    </cfRule>
    <cfRule type="cellIs" dxfId="2229" priority="5852" stopIfTrue="1" operator="between">
      <formula>0</formula>
      <formula>5</formula>
    </cfRule>
    <cfRule type="containsBlanks" dxfId="2228" priority="5853" stopIfTrue="1">
      <formula>LEN(TRIM(K372))=0</formula>
    </cfRule>
  </conditionalFormatting>
  <conditionalFormatting sqref="Q296 Q372:Q373 Q364:Q365">
    <cfRule type="containsBlanks" dxfId="2227" priority="5832" stopIfTrue="1">
      <formula>LEN(TRIM(Q296))=0</formula>
    </cfRule>
    <cfRule type="cellIs" dxfId="2226" priority="5833" stopIfTrue="1" operator="between">
      <formula>80.1</formula>
      <formula>100</formula>
    </cfRule>
    <cfRule type="cellIs" dxfId="2225" priority="5834" stopIfTrue="1" operator="between">
      <formula>35.1</formula>
      <formula>80</formula>
    </cfRule>
    <cfRule type="cellIs" dxfId="2224" priority="5835" stopIfTrue="1" operator="between">
      <formula>14.1</formula>
      <formula>35</formula>
    </cfRule>
    <cfRule type="cellIs" dxfId="2223" priority="5836" stopIfTrue="1" operator="between">
      <formula>5.1</formula>
      <formula>14</formula>
    </cfRule>
    <cfRule type="cellIs" dxfId="2222" priority="5837" stopIfTrue="1" operator="between">
      <formula>0</formula>
      <formula>5</formula>
    </cfRule>
    <cfRule type="containsBlanks" dxfId="2221" priority="5838" stopIfTrue="1">
      <formula>LEN(TRIM(Q296))=0</formula>
    </cfRule>
  </conditionalFormatting>
  <conditionalFormatting sqref="Q296 Q372:Q373 Q364:Q365">
    <cfRule type="containsBlanks" dxfId="2220" priority="5825" stopIfTrue="1">
      <formula>LEN(TRIM(Q296))=0</formula>
    </cfRule>
    <cfRule type="cellIs" dxfId="2219" priority="5826" stopIfTrue="1" operator="between">
      <formula>80.1</formula>
      <formula>100</formula>
    </cfRule>
    <cfRule type="cellIs" dxfId="2218" priority="5827" stopIfTrue="1" operator="between">
      <formula>35.1</formula>
      <formula>80</formula>
    </cfRule>
    <cfRule type="cellIs" dxfId="2217" priority="5828" stopIfTrue="1" operator="between">
      <formula>14.1</formula>
      <formula>35</formula>
    </cfRule>
    <cfRule type="cellIs" dxfId="2216" priority="5829" stopIfTrue="1" operator="between">
      <formula>5.1</formula>
      <formula>14</formula>
    </cfRule>
    <cfRule type="cellIs" dxfId="2215" priority="5830" stopIfTrue="1" operator="between">
      <formula>0</formula>
      <formula>5</formula>
    </cfRule>
    <cfRule type="containsBlanks" dxfId="2214" priority="5831" stopIfTrue="1">
      <formula>LEN(TRIM(Q296))=0</formula>
    </cfRule>
  </conditionalFormatting>
  <conditionalFormatting sqref="Q186">
    <cfRule type="containsBlanks" dxfId="2213" priority="5818" stopIfTrue="1">
      <formula>LEN(TRIM(Q186))=0</formula>
    </cfRule>
    <cfRule type="cellIs" dxfId="2212" priority="5819" stopIfTrue="1" operator="between">
      <formula>80.1</formula>
      <formula>100</formula>
    </cfRule>
    <cfRule type="cellIs" dxfId="2211" priority="5820" stopIfTrue="1" operator="between">
      <formula>35.1</formula>
      <formula>80</formula>
    </cfRule>
    <cfRule type="cellIs" dxfId="2210" priority="5821" stopIfTrue="1" operator="between">
      <formula>14.1</formula>
      <formula>35</formula>
    </cfRule>
    <cfRule type="cellIs" dxfId="2209" priority="5822" stopIfTrue="1" operator="between">
      <formula>5.1</formula>
      <formula>14</formula>
    </cfRule>
    <cfRule type="cellIs" dxfId="2208" priority="5823" stopIfTrue="1" operator="between">
      <formula>0</formula>
      <formula>5</formula>
    </cfRule>
    <cfRule type="containsBlanks" dxfId="2207" priority="5824" stopIfTrue="1">
      <formula>LEN(TRIM(Q186))=0</formula>
    </cfRule>
  </conditionalFormatting>
  <conditionalFormatting sqref="Q186">
    <cfRule type="containsBlanks" dxfId="2206" priority="5811" stopIfTrue="1">
      <formula>LEN(TRIM(Q186))=0</formula>
    </cfRule>
    <cfRule type="cellIs" dxfId="2205" priority="5812" stopIfTrue="1" operator="between">
      <formula>80.1</formula>
      <formula>100</formula>
    </cfRule>
    <cfRule type="cellIs" dxfId="2204" priority="5813" stopIfTrue="1" operator="between">
      <formula>35.1</formula>
      <formula>80</formula>
    </cfRule>
    <cfRule type="cellIs" dxfId="2203" priority="5814" stopIfTrue="1" operator="between">
      <formula>14.1</formula>
      <formula>35</formula>
    </cfRule>
    <cfRule type="cellIs" dxfId="2202" priority="5815" stopIfTrue="1" operator="between">
      <formula>5.1</formula>
      <formula>14</formula>
    </cfRule>
    <cfRule type="cellIs" dxfId="2201" priority="5816" stopIfTrue="1" operator="between">
      <formula>0</formula>
      <formula>5</formula>
    </cfRule>
    <cfRule type="containsBlanks" dxfId="2200" priority="5817" stopIfTrue="1">
      <formula>LEN(TRIM(Q186))=0</formula>
    </cfRule>
  </conditionalFormatting>
  <conditionalFormatting sqref="Q378">
    <cfRule type="containsBlanks" dxfId="2199" priority="4589" stopIfTrue="1">
      <formula>LEN(TRIM(Q378))=0</formula>
    </cfRule>
    <cfRule type="cellIs" dxfId="2198" priority="4590" stopIfTrue="1" operator="between">
      <formula>80.1</formula>
      <formula>100</formula>
    </cfRule>
    <cfRule type="cellIs" dxfId="2197" priority="4591" stopIfTrue="1" operator="between">
      <formula>35.1</formula>
      <formula>80</formula>
    </cfRule>
    <cfRule type="cellIs" dxfId="2196" priority="4592" stopIfTrue="1" operator="between">
      <formula>14.1</formula>
      <formula>35</formula>
    </cfRule>
    <cfRule type="cellIs" dxfId="2195" priority="4593" stopIfTrue="1" operator="between">
      <formula>5.1</formula>
      <formula>14</formula>
    </cfRule>
    <cfRule type="cellIs" dxfId="2194" priority="4594" stopIfTrue="1" operator="between">
      <formula>0</formula>
      <formula>5</formula>
    </cfRule>
    <cfRule type="containsBlanks" dxfId="2193" priority="4595" stopIfTrue="1">
      <formula>LEN(TRIM(Q378))=0</formula>
    </cfRule>
  </conditionalFormatting>
  <conditionalFormatting sqref="E380:G380 K380:Q380">
    <cfRule type="containsBlanks" dxfId="2192" priority="4645" stopIfTrue="1">
      <formula>LEN(TRIM(E380))=0</formula>
    </cfRule>
    <cfRule type="cellIs" dxfId="2191" priority="4646" stopIfTrue="1" operator="between">
      <formula>80.1</formula>
      <formula>100</formula>
    </cfRule>
    <cfRule type="cellIs" dxfId="2190" priority="4647" stopIfTrue="1" operator="between">
      <formula>35.1</formula>
      <formula>80</formula>
    </cfRule>
    <cfRule type="cellIs" dxfId="2189" priority="4648" stopIfTrue="1" operator="between">
      <formula>14.1</formula>
      <formula>35</formula>
    </cfRule>
    <cfRule type="cellIs" dxfId="2188" priority="4649" stopIfTrue="1" operator="between">
      <formula>5.1</formula>
      <formula>14</formula>
    </cfRule>
    <cfRule type="cellIs" dxfId="2187" priority="4650" stopIfTrue="1" operator="between">
      <formula>0</formula>
      <formula>5</formula>
    </cfRule>
    <cfRule type="containsBlanks" dxfId="2186" priority="4651" stopIfTrue="1">
      <formula>LEN(TRIM(E380))=0</formula>
    </cfRule>
  </conditionalFormatting>
  <conditionalFormatting sqref="N108:O108 L108 J108">
    <cfRule type="containsBlanks" dxfId="2185" priority="5537" stopIfTrue="1">
      <formula>LEN(TRIM(J108))=0</formula>
    </cfRule>
    <cfRule type="cellIs" dxfId="2184" priority="5538" stopIfTrue="1" operator="between">
      <formula>80.1</formula>
      <formula>100</formula>
    </cfRule>
    <cfRule type="cellIs" dxfId="2183" priority="5539" stopIfTrue="1" operator="between">
      <formula>35.1</formula>
      <formula>80</formula>
    </cfRule>
    <cfRule type="cellIs" dxfId="2182" priority="5540" stopIfTrue="1" operator="between">
      <formula>14.1</formula>
      <formula>35</formula>
    </cfRule>
    <cfRule type="cellIs" dxfId="2181" priority="5541" stopIfTrue="1" operator="between">
      <formula>5.1</formula>
      <formula>14</formula>
    </cfRule>
    <cfRule type="cellIs" dxfId="2180" priority="5542" stopIfTrue="1" operator="between">
      <formula>0</formula>
      <formula>5</formula>
    </cfRule>
    <cfRule type="containsBlanks" dxfId="2179" priority="5543" stopIfTrue="1">
      <formula>LEN(TRIM(J108))=0</formula>
    </cfRule>
  </conditionalFormatting>
  <conditionalFormatting sqref="M108 K108 G108:I108 E108 P108">
    <cfRule type="containsBlanks" dxfId="2178" priority="5523" stopIfTrue="1">
      <formula>LEN(TRIM(E108))=0</formula>
    </cfRule>
    <cfRule type="cellIs" dxfId="2177" priority="5524" stopIfTrue="1" operator="between">
      <formula>80.1</formula>
      <formula>100</formula>
    </cfRule>
    <cfRule type="cellIs" dxfId="2176" priority="5525" stopIfTrue="1" operator="between">
      <formula>35.1</formula>
      <formula>80</formula>
    </cfRule>
    <cfRule type="cellIs" dxfId="2175" priority="5526" stopIfTrue="1" operator="between">
      <formula>14.1</formula>
      <formula>35</formula>
    </cfRule>
    <cfRule type="cellIs" dxfId="2174" priority="5527" stopIfTrue="1" operator="between">
      <formula>5.1</formula>
      <formula>14</formula>
    </cfRule>
    <cfRule type="cellIs" dxfId="2173" priority="5528" stopIfTrue="1" operator="between">
      <formula>0</formula>
      <formula>5</formula>
    </cfRule>
    <cfRule type="containsBlanks" dxfId="2172" priority="5529" stopIfTrue="1">
      <formula>LEN(TRIM(E108))=0</formula>
    </cfRule>
  </conditionalFormatting>
  <conditionalFormatting sqref="F108">
    <cfRule type="containsBlanks" dxfId="2171" priority="5516" stopIfTrue="1">
      <formula>LEN(TRIM(F108))=0</formula>
    </cfRule>
    <cfRule type="cellIs" dxfId="2170" priority="5517" stopIfTrue="1" operator="between">
      <formula>79.1</formula>
      <formula>100</formula>
    </cfRule>
    <cfRule type="cellIs" dxfId="2169" priority="5518" stopIfTrue="1" operator="between">
      <formula>34.1</formula>
      <formula>79</formula>
    </cfRule>
    <cfRule type="cellIs" dxfId="2168" priority="5519" stopIfTrue="1" operator="between">
      <formula>13.1</formula>
      <formula>34</formula>
    </cfRule>
    <cfRule type="cellIs" dxfId="2167" priority="5520" stopIfTrue="1" operator="between">
      <formula>5.1</formula>
      <formula>13</formula>
    </cfRule>
    <cfRule type="cellIs" dxfId="2166" priority="5521" stopIfTrue="1" operator="between">
      <formula>0</formula>
      <formula>5</formula>
    </cfRule>
    <cfRule type="containsBlanks" dxfId="2165" priority="5522" stopIfTrue="1">
      <formula>LEN(TRIM(F108))=0</formula>
    </cfRule>
  </conditionalFormatting>
  <conditionalFormatting sqref="Q137">
    <cfRule type="containsBlanks" dxfId="2164" priority="5509" stopIfTrue="1">
      <formula>LEN(TRIM(Q137))=0</formula>
    </cfRule>
    <cfRule type="cellIs" dxfId="2163" priority="5510" stopIfTrue="1" operator="between">
      <formula>79.1</formula>
      <formula>100</formula>
    </cfRule>
    <cfRule type="cellIs" dxfId="2162" priority="5511" stopIfTrue="1" operator="between">
      <formula>34.1</formula>
      <formula>79</formula>
    </cfRule>
    <cfRule type="cellIs" dxfId="2161" priority="5512" stopIfTrue="1" operator="between">
      <formula>13.1</formula>
      <formula>34</formula>
    </cfRule>
    <cfRule type="cellIs" dxfId="2160" priority="5513" stopIfTrue="1" operator="between">
      <formula>5.1</formula>
      <formula>13</formula>
    </cfRule>
    <cfRule type="cellIs" dxfId="2159" priority="5514" stopIfTrue="1" operator="between">
      <formula>0</formula>
      <formula>5</formula>
    </cfRule>
    <cfRule type="containsBlanks" dxfId="2158" priority="5515" stopIfTrue="1">
      <formula>LEN(TRIM(Q137))=0</formula>
    </cfRule>
  </conditionalFormatting>
  <conditionalFormatting sqref="Q138">
    <cfRule type="containsBlanks" dxfId="2157" priority="5502" stopIfTrue="1">
      <formula>LEN(TRIM(Q138))=0</formula>
    </cfRule>
    <cfRule type="cellIs" dxfId="2156" priority="5503" stopIfTrue="1" operator="between">
      <formula>79.1</formula>
      <formula>100</formula>
    </cfRule>
    <cfRule type="cellIs" dxfId="2155" priority="5504" stopIfTrue="1" operator="between">
      <formula>34.1</formula>
      <formula>79</formula>
    </cfRule>
    <cfRule type="cellIs" dxfId="2154" priority="5505" stopIfTrue="1" operator="between">
      <formula>13.1</formula>
      <formula>34</formula>
    </cfRule>
    <cfRule type="cellIs" dxfId="2153" priority="5506" stopIfTrue="1" operator="between">
      <formula>5.1</formula>
      <formula>13</formula>
    </cfRule>
    <cfRule type="cellIs" dxfId="2152" priority="5507" stopIfTrue="1" operator="between">
      <formula>0</formula>
      <formula>5</formula>
    </cfRule>
    <cfRule type="containsBlanks" dxfId="2151" priority="5508" stopIfTrue="1">
      <formula>LEN(TRIM(Q138))=0</formula>
    </cfRule>
  </conditionalFormatting>
  <conditionalFormatting sqref="Q139">
    <cfRule type="containsBlanks" dxfId="2150" priority="5495" stopIfTrue="1">
      <formula>LEN(TRIM(Q139))=0</formula>
    </cfRule>
    <cfRule type="cellIs" dxfId="2149" priority="5496" stopIfTrue="1" operator="between">
      <formula>79.1</formula>
      <formula>100</formula>
    </cfRule>
    <cfRule type="cellIs" dxfId="2148" priority="5497" stopIfTrue="1" operator="between">
      <formula>34.1</formula>
      <formula>79</formula>
    </cfRule>
    <cfRule type="cellIs" dxfId="2147" priority="5498" stopIfTrue="1" operator="between">
      <formula>13.1</formula>
      <formula>34</formula>
    </cfRule>
    <cfRule type="cellIs" dxfId="2146" priority="5499" stopIfTrue="1" operator="between">
      <formula>5.1</formula>
      <formula>13</formula>
    </cfRule>
    <cfRule type="cellIs" dxfId="2145" priority="5500" stopIfTrue="1" operator="between">
      <formula>0</formula>
      <formula>5</formula>
    </cfRule>
    <cfRule type="containsBlanks" dxfId="2144" priority="5501" stopIfTrue="1">
      <formula>LEN(TRIM(Q139))=0</formula>
    </cfRule>
  </conditionalFormatting>
  <conditionalFormatting sqref="Q140">
    <cfRule type="containsBlanks" dxfId="2143" priority="5488" stopIfTrue="1">
      <formula>LEN(TRIM(Q140))=0</formula>
    </cfRule>
    <cfRule type="cellIs" dxfId="2142" priority="5489" stopIfTrue="1" operator="between">
      <formula>79.1</formula>
      <formula>100</formula>
    </cfRule>
    <cfRule type="cellIs" dxfId="2141" priority="5490" stopIfTrue="1" operator="between">
      <formula>34.1</formula>
      <formula>79</formula>
    </cfRule>
    <cfRule type="cellIs" dxfId="2140" priority="5491" stopIfTrue="1" operator="between">
      <formula>13.1</formula>
      <formula>34</formula>
    </cfRule>
    <cfRule type="cellIs" dxfId="2139" priority="5492" stopIfTrue="1" operator="between">
      <formula>5.1</formula>
      <formula>13</formula>
    </cfRule>
    <cfRule type="cellIs" dxfId="2138" priority="5493" stopIfTrue="1" operator="between">
      <formula>0</formula>
      <formula>5</formula>
    </cfRule>
    <cfRule type="containsBlanks" dxfId="2137" priority="5494" stopIfTrue="1">
      <formula>LEN(TRIM(Q140))=0</formula>
    </cfRule>
  </conditionalFormatting>
  <conditionalFormatting sqref="Q141">
    <cfRule type="containsBlanks" dxfId="2136" priority="5481" stopIfTrue="1">
      <formula>LEN(TRIM(Q141))=0</formula>
    </cfRule>
    <cfRule type="cellIs" dxfId="2135" priority="5482" stopIfTrue="1" operator="between">
      <formula>79.1</formula>
      <formula>100</formula>
    </cfRule>
    <cfRule type="cellIs" dxfId="2134" priority="5483" stopIfTrue="1" operator="between">
      <formula>34.1</formula>
      <formula>79</formula>
    </cfRule>
    <cfRule type="cellIs" dxfId="2133" priority="5484" stopIfTrue="1" operator="between">
      <formula>13.1</formula>
      <formula>34</formula>
    </cfRule>
    <cfRule type="cellIs" dxfId="2132" priority="5485" stopIfTrue="1" operator="between">
      <formula>5.1</formula>
      <formula>13</formula>
    </cfRule>
    <cfRule type="cellIs" dxfId="2131" priority="5486" stopIfTrue="1" operator="between">
      <formula>0</formula>
      <formula>5</formula>
    </cfRule>
    <cfRule type="containsBlanks" dxfId="2130" priority="5487" stopIfTrue="1">
      <formula>LEN(TRIM(Q141))=0</formula>
    </cfRule>
  </conditionalFormatting>
  <conditionalFormatting sqref="Q149:Q151">
    <cfRule type="containsBlanks" dxfId="2129" priority="5467" stopIfTrue="1">
      <formula>LEN(TRIM(Q149))=0</formula>
    </cfRule>
    <cfRule type="cellIs" dxfId="2128" priority="5468" stopIfTrue="1" operator="between">
      <formula>79.1</formula>
      <formula>100</formula>
    </cfRule>
    <cfRule type="cellIs" dxfId="2127" priority="5469" stopIfTrue="1" operator="between">
      <formula>34.1</formula>
      <formula>79</formula>
    </cfRule>
    <cfRule type="cellIs" dxfId="2126" priority="5470" stopIfTrue="1" operator="between">
      <formula>13.1</formula>
      <formula>34</formula>
    </cfRule>
    <cfRule type="cellIs" dxfId="2125" priority="5471" stopIfTrue="1" operator="between">
      <formula>5.1</formula>
      <formula>13</formula>
    </cfRule>
    <cfRule type="cellIs" dxfId="2124" priority="5472" stopIfTrue="1" operator="between">
      <formula>0</formula>
      <formula>5</formula>
    </cfRule>
    <cfRule type="containsBlanks" dxfId="2123" priority="5473" stopIfTrue="1">
      <formula>LEN(TRIM(Q149))=0</formula>
    </cfRule>
  </conditionalFormatting>
  <conditionalFormatting sqref="E153:Q155 E157:Q159 Q156">
    <cfRule type="containsBlanks" dxfId="2122" priority="5460" stopIfTrue="1">
      <formula>LEN(TRIM(E153))=0</formula>
    </cfRule>
    <cfRule type="cellIs" dxfId="2121" priority="5461" stopIfTrue="1" operator="between">
      <formula>79.1</formula>
      <formula>100</formula>
    </cfRule>
    <cfRule type="cellIs" dxfId="2120" priority="5462" stopIfTrue="1" operator="between">
      <formula>34.1</formula>
      <formula>79</formula>
    </cfRule>
    <cfRule type="cellIs" dxfId="2119" priority="5463" stopIfTrue="1" operator="between">
      <formula>13.1</formula>
      <formula>34</formula>
    </cfRule>
    <cfRule type="cellIs" dxfId="2118" priority="5464" stopIfTrue="1" operator="between">
      <formula>5.1</formula>
      <formula>13</formula>
    </cfRule>
    <cfRule type="cellIs" dxfId="2117" priority="5465" stopIfTrue="1" operator="between">
      <formula>0</formula>
      <formula>5</formula>
    </cfRule>
    <cfRule type="containsBlanks" dxfId="2116" priority="5466" stopIfTrue="1">
      <formula>LEN(TRIM(E153))=0</formula>
    </cfRule>
  </conditionalFormatting>
  <conditionalFormatting sqref="Q160">
    <cfRule type="containsBlanks" dxfId="2115" priority="5453" stopIfTrue="1">
      <formula>LEN(TRIM(Q160))=0</formula>
    </cfRule>
    <cfRule type="cellIs" dxfId="2114" priority="5454" stopIfTrue="1" operator="between">
      <formula>79.1</formula>
      <formula>100</formula>
    </cfRule>
    <cfRule type="cellIs" dxfId="2113" priority="5455" stopIfTrue="1" operator="between">
      <formula>34.1</formula>
      <formula>79</formula>
    </cfRule>
    <cfRule type="cellIs" dxfId="2112" priority="5456" stopIfTrue="1" operator="between">
      <formula>13.1</formula>
      <formula>34</formula>
    </cfRule>
    <cfRule type="cellIs" dxfId="2111" priority="5457" stopIfTrue="1" operator="between">
      <formula>5.1</formula>
      <formula>13</formula>
    </cfRule>
    <cfRule type="cellIs" dxfId="2110" priority="5458" stopIfTrue="1" operator="between">
      <formula>0</formula>
      <formula>5</formula>
    </cfRule>
    <cfRule type="containsBlanks" dxfId="2109" priority="5459" stopIfTrue="1">
      <formula>LEN(TRIM(Q160))=0</formula>
    </cfRule>
  </conditionalFormatting>
  <conditionalFormatting sqref="Q162">
    <cfRule type="containsBlanks" dxfId="2108" priority="5446" stopIfTrue="1">
      <formula>LEN(TRIM(Q162))=0</formula>
    </cfRule>
    <cfRule type="cellIs" dxfId="2107" priority="5447" stopIfTrue="1" operator="between">
      <formula>80.1</formula>
      <formula>100</formula>
    </cfRule>
    <cfRule type="cellIs" dxfId="2106" priority="5448" stopIfTrue="1" operator="between">
      <formula>35.1</formula>
      <formula>80</formula>
    </cfRule>
    <cfRule type="cellIs" dxfId="2105" priority="5449" stopIfTrue="1" operator="between">
      <formula>14.1</formula>
      <formula>35</formula>
    </cfRule>
    <cfRule type="cellIs" dxfId="2104" priority="5450" stopIfTrue="1" operator="between">
      <formula>5.1</formula>
      <formula>14</formula>
    </cfRule>
    <cfRule type="cellIs" dxfId="2103" priority="5451" stopIfTrue="1" operator="between">
      <formula>0</formula>
      <formula>5</formula>
    </cfRule>
    <cfRule type="containsBlanks" dxfId="2102" priority="5452" stopIfTrue="1">
      <formula>LEN(TRIM(Q162))=0</formula>
    </cfRule>
  </conditionalFormatting>
  <conditionalFormatting sqref="E164:Q164 Q163 E166:Q167 Q165 E169:Q170 Q168">
    <cfRule type="containsBlanks" dxfId="2101" priority="5439" stopIfTrue="1">
      <formula>LEN(TRIM(E163))=0</formula>
    </cfRule>
    <cfRule type="cellIs" dxfId="2100" priority="5440" stopIfTrue="1" operator="between">
      <formula>80.1</formula>
      <formula>100</formula>
    </cfRule>
    <cfRule type="cellIs" dxfId="2099" priority="5441" stopIfTrue="1" operator="between">
      <formula>35.1</formula>
      <formula>80</formula>
    </cfRule>
    <cfRule type="cellIs" dxfId="2098" priority="5442" stopIfTrue="1" operator="between">
      <formula>14.1</formula>
      <formula>35</formula>
    </cfRule>
    <cfRule type="cellIs" dxfId="2097" priority="5443" stopIfTrue="1" operator="between">
      <formula>5.1</formula>
      <formula>14</formula>
    </cfRule>
    <cfRule type="cellIs" dxfId="2096" priority="5444" stopIfTrue="1" operator="between">
      <formula>0</formula>
      <formula>5</formula>
    </cfRule>
    <cfRule type="containsBlanks" dxfId="2095" priority="5445" stopIfTrue="1">
      <formula>LEN(TRIM(E163))=0</formula>
    </cfRule>
  </conditionalFormatting>
  <conditionalFormatting sqref="E171:Q174">
    <cfRule type="containsBlanks" dxfId="2094" priority="5418" stopIfTrue="1">
      <formula>LEN(TRIM(E171))=0</formula>
    </cfRule>
    <cfRule type="cellIs" dxfId="2093" priority="5419" stopIfTrue="1" operator="between">
      <formula>80.1</formula>
      <formula>100</formula>
    </cfRule>
    <cfRule type="cellIs" dxfId="2092" priority="5420" stopIfTrue="1" operator="between">
      <formula>35.1</formula>
      <formula>80</formula>
    </cfRule>
    <cfRule type="cellIs" dxfId="2091" priority="5421" stopIfTrue="1" operator="between">
      <formula>14.1</formula>
      <formula>35</formula>
    </cfRule>
    <cfRule type="cellIs" dxfId="2090" priority="5422" stopIfTrue="1" operator="between">
      <formula>5.1</formula>
      <formula>14</formula>
    </cfRule>
    <cfRule type="cellIs" dxfId="2089" priority="5423" stopIfTrue="1" operator="between">
      <formula>0</formula>
      <formula>5</formula>
    </cfRule>
    <cfRule type="containsBlanks" dxfId="2088" priority="5424" stopIfTrue="1">
      <formula>LEN(TRIM(E171))=0</formula>
    </cfRule>
  </conditionalFormatting>
  <conditionalFormatting sqref="E175:Q175">
    <cfRule type="containsBlanks" dxfId="2087" priority="5411" stopIfTrue="1">
      <formula>LEN(TRIM(E175))=0</formula>
    </cfRule>
    <cfRule type="cellIs" dxfId="2086" priority="5412" stopIfTrue="1" operator="between">
      <formula>80.1</formula>
      <formula>100</formula>
    </cfRule>
    <cfRule type="cellIs" dxfId="2085" priority="5413" stopIfTrue="1" operator="between">
      <formula>35.1</formula>
      <formula>80</formula>
    </cfRule>
    <cfRule type="cellIs" dxfId="2084" priority="5414" stopIfTrue="1" operator="between">
      <formula>14.1</formula>
      <formula>35</formula>
    </cfRule>
    <cfRule type="cellIs" dxfId="2083" priority="5415" stopIfTrue="1" operator="between">
      <formula>5.1</formula>
      <formula>14</formula>
    </cfRule>
    <cfRule type="cellIs" dxfId="2082" priority="5416" stopIfTrue="1" operator="between">
      <formula>0</formula>
      <formula>5</formula>
    </cfRule>
    <cfRule type="containsBlanks" dxfId="2081" priority="5417" stopIfTrue="1">
      <formula>LEN(TRIM(E175))=0</formula>
    </cfRule>
  </conditionalFormatting>
  <conditionalFormatting sqref="E176:Q178 E180:P180">
    <cfRule type="containsBlanks" dxfId="2080" priority="5404" stopIfTrue="1">
      <formula>LEN(TRIM(E176))=0</formula>
    </cfRule>
    <cfRule type="cellIs" dxfId="2079" priority="5405" stopIfTrue="1" operator="between">
      <formula>80.1</formula>
      <formula>100</formula>
    </cfRule>
    <cfRule type="cellIs" dxfId="2078" priority="5406" stopIfTrue="1" operator="between">
      <formula>35.1</formula>
      <formula>80</formula>
    </cfRule>
    <cfRule type="cellIs" dxfId="2077" priority="5407" stopIfTrue="1" operator="between">
      <formula>14.1</formula>
      <formula>35</formula>
    </cfRule>
    <cfRule type="cellIs" dxfId="2076" priority="5408" stopIfTrue="1" operator="between">
      <formula>5.1</formula>
      <formula>14</formula>
    </cfRule>
    <cfRule type="cellIs" dxfId="2075" priority="5409" stopIfTrue="1" operator="between">
      <formula>0</formula>
      <formula>5</formula>
    </cfRule>
    <cfRule type="containsBlanks" dxfId="2074" priority="5410" stopIfTrue="1">
      <formula>LEN(TRIM(E176))=0</formula>
    </cfRule>
  </conditionalFormatting>
  <conditionalFormatting sqref="E179:Q179 Q180 Q189 Q195 Q199 Q276 Q279 Q283 Q285 Q331 Q342 Q347">
    <cfRule type="containsBlanks" dxfId="2073" priority="5397" stopIfTrue="1">
      <formula>LEN(TRIM(E179))=0</formula>
    </cfRule>
    <cfRule type="cellIs" dxfId="2072" priority="5398" stopIfTrue="1" operator="between">
      <formula>80.1</formula>
      <formula>100</formula>
    </cfRule>
    <cfRule type="cellIs" dxfId="2071" priority="5399" stopIfTrue="1" operator="between">
      <formula>35.1</formula>
      <formula>80</formula>
    </cfRule>
    <cfRule type="cellIs" dxfId="2070" priority="5400" stopIfTrue="1" operator="between">
      <formula>14.1</formula>
      <formula>35</formula>
    </cfRule>
    <cfRule type="cellIs" dxfId="2069" priority="5401" stopIfTrue="1" operator="between">
      <formula>5.1</formula>
      <formula>14</formula>
    </cfRule>
    <cfRule type="cellIs" dxfId="2068" priority="5402" stopIfTrue="1" operator="between">
      <formula>0</formula>
      <formula>5</formula>
    </cfRule>
    <cfRule type="containsBlanks" dxfId="2067" priority="5403" stopIfTrue="1">
      <formula>LEN(TRIM(E179))=0</formula>
    </cfRule>
  </conditionalFormatting>
  <conditionalFormatting sqref="E181:Q181">
    <cfRule type="containsBlanks" dxfId="2066" priority="5390" stopIfTrue="1">
      <formula>LEN(TRIM(E181))=0</formula>
    </cfRule>
    <cfRule type="cellIs" dxfId="2065" priority="5391" stopIfTrue="1" operator="between">
      <formula>80.1</formula>
      <formula>100</formula>
    </cfRule>
    <cfRule type="cellIs" dxfId="2064" priority="5392" stopIfTrue="1" operator="between">
      <formula>35.1</formula>
      <formula>80</formula>
    </cfRule>
    <cfRule type="cellIs" dxfId="2063" priority="5393" stopIfTrue="1" operator="between">
      <formula>14.1</formula>
      <formula>35</formula>
    </cfRule>
    <cfRule type="cellIs" dxfId="2062" priority="5394" stopIfTrue="1" operator="between">
      <formula>5.1</formula>
      <formula>14</formula>
    </cfRule>
    <cfRule type="cellIs" dxfId="2061" priority="5395" stopIfTrue="1" operator="between">
      <formula>0</formula>
      <formula>5</formula>
    </cfRule>
    <cfRule type="containsBlanks" dxfId="2060" priority="5396" stopIfTrue="1">
      <formula>LEN(TRIM(E181))=0</formula>
    </cfRule>
  </conditionalFormatting>
  <conditionalFormatting sqref="E182:Q183">
    <cfRule type="containsBlanks" dxfId="2059" priority="5383" stopIfTrue="1">
      <formula>LEN(TRIM(E182))=0</formula>
    </cfRule>
    <cfRule type="cellIs" dxfId="2058" priority="5384" stopIfTrue="1" operator="between">
      <formula>80.1</formula>
      <formula>100</formula>
    </cfRule>
    <cfRule type="cellIs" dxfId="2057" priority="5385" stopIfTrue="1" operator="between">
      <formula>35.1</formula>
      <formula>80</formula>
    </cfRule>
    <cfRule type="cellIs" dxfId="2056" priority="5386" stopIfTrue="1" operator="between">
      <formula>14.1</formula>
      <formula>35</formula>
    </cfRule>
    <cfRule type="cellIs" dxfId="2055" priority="5387" stopIfTrue="1" operator="between">
      <formula>5.1</formula>
      <formula>14</formula>
    </cfRule>
    <cfRule type="cellIs" dxfId="2054" priority="5388" stopIfTrue="1" operator="between">
      <formula>0</formula>
      <formula>5</formula>
    </cfRule>
    <cfRule type="containsBlanks" dxfId="2053" priority="5389" stopIfTrue="1">
      <formula>LEN(TRIM(E182))=0</formula>
    </cfRule>
  </conditionalFormatting>
  <conditionalFormatting sqref="E184:Q184">
    <cfRule type="containsBlanks" dxfId="2052" priority="5347" stopIfTrue="1">
      <formula>LEN(TRIM(E184))=0</formula>
    </cfRule>
    <cfRule type="cellIs" dxfId="2051" priority="5348" stopIfTrue="1" operator="between">
      <formula>80.1</formula>
      <formula>100</formula>
    </cfRule>
    <cfRule type="cellIs" dxfId="2050" priority="5349" stopIfTrue="1" operator="between">
      <formula>35.1</formula>
      <formula>80</formula>
    </cfRule>
    <cfRule type="cellIs" dxfId="2049" priority="5350" stopIfTrue="1" operator="between">
      <formula>14.1</formula>
      <formula>35</formula>
    </cfRule>
    <cfRule type="cellIs" dxfId="2048" priority="5351" stopIfTrue="1" operator="between">
      <formula>5.1</formula>
      <formula>14</formula>
    </cfRule>
    <cfRule type="cellIs" dxfId="2047" priority="5352" stopIfTrue="1" operator="between">
      <formula>0</formula>
      <formula>5</formula>
    </cfRule>
    <cfRule type="containsBlanks" dxfId="2046" priority="5353" stopIfTrue="1">
      <formula>LEN(TRIM(E184))=0</formula>
    </cfRule>
  </conditionalFormatting>
  <conditionalFormatting sqref="E185:Q185">
    <cfRule type="containsBlanks" dxfId="2045" priority="5340" stopIfTrue="1">
      <formula>LEN(TRIM(E185))=0</formula>
    </cfRule>
    <cfRule type="cellIs" dxfId="2044" priority="5341" stopIfTrue="1" operator="between">
      <formula>80.1</formula>
      <formula>100</formula>
    </cfRule>
    <cfRule type="cellIs" dxfId="2043" priority="5342" stopIfTrue="1" operator="between">
      <formula>35.1</formula>
      <formula>80</formula>
    </cfRule>
    <cfRule type="cellIs" dxfId="2042" priority="5343" stopIfTrue="1" operator="between">
      <formula>14.1</formula>
      <formula>35</formula>
    </cfRule>
    <cfRule type="cellIs" dxfId="2041" priority="5344" stopIfTrue="1" operator="between">
      <formula>5.1</formula>
      <formula>14</formula>
    </cfRule>
    <cfRule type="cellIs" dxfId="2040" priority="5345" stopIfTrue="1" operator="between">
      <formula>0</formula>
      <formula>5</formula>
    </cfRule>
    <cfRule type="containsBlanks" dxfId="2039" priority="5346" stopIfTrue="1">
      <formula>LEN(TRIM(E185))=0</formula>
    </cfRule>
  </conditionalFormatting>
  <conditionalFormatting sqref="E187:Q187">
    <cfRule type="containsBlanks" dxfId="2038" priority="5333" stopIfTrue="1">
      <formula>LEN(TRIM(E187))=0</formula>
    </cfRule>
    <cfRule type="cellIs" dxfId="2037" priority="5334" stopIfTrue="1" operator="between">
      <formula>80.1</formula>
      <formula>100</formula>
    </cfRule>
    <cfRule type="cellIs" dxfId="2036" priority="5335" stopIfTrue="1" operator="between">
      <formula>35.1</formula>
      <formula>80</formula>
    </cfRule>
    <cfRule type="cellIs" dxfId="2035" priority="5336" stopIfTrue="1" operator="between">
      <formula>14.1</formula>
      <formula>35</formula>
    </cfRule>
    <cfRule type="cellIs" dxfId="2034" priority="5337" stopIfTrue="1" operator="between">
      <formula>5.1</formula>
      <formula>14</formula>
    </cfRule>
    <cfRule type="cellIs" dxfId="2033" priority="5338" stopIfTrue="1" operator="between">
      <formula>0</formula>
      <formula>5</formula>
    </cfRule>
    <cfRule type="containsBlanks" dxfId="2032" priority="5339" stopIfTrue="1">
      <formula>LEN(TRIM(E187))=0</formula>
    </cfRule>
  </conditionalFormatting>
  <conditionalFormatting sqref="E190:Q193">
    <cfRule type="containsBlanks" dxfId="2031" priority="5312" stopIfTrue="1">
      <formula>LEN(TRIM(E190))=0</formula>
    </cfRule>
    <cfRule type="cellIs" dxfId="2030" priority="5313" stopIfTrue="1" operator="between">
      <formula>80.1</formula>
      <formula>100</formula>
    </cfRule>
    <cfRule type="cellIs" dxfId="2029" priority="5314" stopIfTrue="1" operator="between">
      <formula>35.1</formula>
      <formula>80</formula>
    </cfRule>
    <cfRule type="cellIs" dxfId="2028" priority="5315" stopIfTrue="1" operator="between">
      <formula>14.1</formula>
      <formula>35</formula>
    </cfRule>
    <cfRule type="cellIs" dxfId="2027" priority="5316" stopIfTrue="1" operator="between">
      <formula>5.1</formula>
      <formula>14</formula>
    </cfRule>
    <cfRule type="cellIs" dxfId="2026" priority="5317" stopIfTrue="1" operator="between">
      <formula>0</formula>
      <formula>5</formula>
    </cfRule>
    <cfRule type="containsBlanks" dxfId="2025" priority="5318" stopIfTrue="1">
      <formula>LEN(TRIM(E190))=0</formula>
    </cfRule>
  </conditionalFormatting>
  <conditionalFormatting sqref="E194:Q194 E195:P195">
    <cfRule type="containsBlanks" dxfId="2024" priority="5305" stopIfTrue="1">
      <formula>LEN(TRIM(E194))=0</formula>
    </cfRule>
    <cfRule type="cellIs" dxfId="2023" priority="5306" stopIfTrue="1" operator="between">
      <formula>80.1</formula>
      <formula>100</formula>
    </cfRule>
    <cfRule type="cellIs" dxfId="2022" priority="5307" stopIfTrue="1" operator="between">
      <formula>35.1</formula>
      <formula>80</formula>
    </cfRule>
    <cfRule type="cellIs" dxfId="2021" priority="5308" stopIfTrue="1" operator="between">
      <formula>14.1</formula>
      <formula>35</formula>
    </cfRule>
    <cfRule type="cellIs" dxfId="2020" priority="5309" stopIfTrue="1" operator="between">
      <formula>5.1</formula>
      <formula>14</formula>
    </cfRule>
    <cfRule type="cellIs" dxfId="2019" priority="5310" stopIfTrue="1" operator="between">
      <formula>0</formula>
      <formula>5</formula>
    </cfRule>
    <cfRule type="containsBlanks" dxfId="2018" priority="5311" stopIfTrue="1">
      <formula>LEN(TRIM(E194))=0</formula>
    </cfRule>
  </conditionalFormatting>
  <conditionalFormatting sqref="E204:P205">
    <cfRule type="containsBlanks" dxfId="2017" priority="5291" stopIfTrue="1">
      <formula>LEN(TRIM(E204))=0</formula>
    </cfRule>
    <cfRule type="cellIs" dxfId="2016" priority="5292" stopIfTrue="1" operator="between">
      <formula>80.1</formula>
      <formula>100</formula>
    </cfRule>
    <cfRule type="cellIs" dxfId="2015" priority="5293" stopIfTrue="1" operator="between">
      <formula>35.1</formula>
      <formula>80</formula>
    </cfRule>
    <cfRule type="cellIs" dxfId="2014" priority="5294" stopIfTrue="1" operator="between">
      <formula>14.1</formula>
      <formula>35</formula>
    </cfRule>
    <cfRule type="cellIs" dxfId="2013" priority="5295" stopIfTrue="1" operator="between">
      <formula>5.1</formula>
      <formula>14</formula>
    </cfRule>
    <cfRule type="cellIs" dxfId="2012" priority="5296" stopIfTrue="1" operator="between">
      <formula>0</formula>
      <formula>5</formula>
    </cfRule>
    <cfRule type="containsBlanks" dxfId="2011" priority="5297" stopIfTrue="1">
      <formula>LEN(TRIM(E204))=0</formula>
    </cfRule>
  </conditionalFormatting>
  <conditionalFormatting sqref="E202:P202">
    <cfRule type="containsBlanks" dxfId="2010" priority="5284" stopIfTrue="1">
      <formula>LEN(TRIM(E202))=0</formula>
    </cfRule>
    <cfRule type="cellIs" dxfId="2009" priority="5285" stopIfTrue="1" operator="between">
      <formula>80.1</formula>
      <formula>100</formula>
    </cfRule>
    <cfRule type="cellIs" dxfId="2008" priority="5286" stopIfTrue="1" operator="between">
      <formula>35.1</formula>
      <formula>80</formula>
    </cfRule>
    <cfRule type="cellIs" dxfId="2007" priority="5287" stopIfTrue="1" operator="between">
      <formula>14.1</formula>
      <formula>35</formula>
    </cfRule>
    <cfRule type="cellIs" dxfId="2006" priority="5288" stopIfTrue="1" operator="between">
      <formula>5.1</formula>
      <formula>14</formula>
    </cfRule>
    <cfRule type="cellIs" dxfId="2005" priority="5289" stopIfTrue="1" operator="between">
      <formula>0</formula>
      <formula>5</formula>
    </cfRule>
    <cfRule type="containsBlanks" dxfId="2004" priority="5290" stopIfTrue="1">
      <formula>LEN(TRIM(E202))=0</formula>
    </cfRule>
  </conditionalFormatting>
  <conditionalFormatting sqref="E211:P215">
    <cfRule type="containsBlanks" dxfId="2003" priority="5277" stopIfTrue="1">
      <formula>LEN(TRIM(E211))=0</formula>
    </cfRule>
    <cfRule type="cellIs" dxfId="2002" priority="5278" stopIfTrue="1" operator="between">
      <formula>80.1</formula>
      <formula>100</formula>
    </cfRule>
    <cfRule type="cellIs" dxfId="2001" priority="5279" stopIfTrue="1" operator="between">
      <formula>35.1</formula>
      <formula>80</formula>
    </cfRule>
    <cfRule type="cellIs" dxfId="2000" priority="5280" stopIfTrue="1" operator="between">
      <formula>14.1</formula>
      <formula>35</formula>
    </cfRule>
    <cfRule type="cellIs" dxfId="1999" priority="5281" stopIfTrue="1" operator="between">
      <formula>5.1</formula>
      <formula>14</formula>
    </cfRule>
    <cfRule type="cellIs" dxfId="1998" priority="5282" stopIfTrue="1" operator="between">
      <formula>0</formula>
      <formula>5</formula>
    </cfRule>
    <cfRule type="containsBlanks" dxfId="1997" priority="5283" stopIfTrue="1">
      <formula>LEN(TRIM(E211))=0</formula>
    </cfRule>
  </conditionalFormatting>
  <conditionalFormatting sqref="E235:P235">
    <cfRule type="containsBlanks" dxfId="1996" priority="5263" stopIfTrue="1">
      <formula>LEN(TRIM(E235))=0</formula>
    </cfRule>
    <cfRule type="cellIs" dxfId="1995" priority="5264" stopIfTrue="1" operator="between">
      <formula>79.1</formula>
      <formula>100</formula>
    </cfRule>
    <cfRule type="cellIs" dxfId="1994" priority="5265" stopIfTrue="1" operator="between">
      <formula>34.1</formula>
      <formula>79</formula>
    </cfRule>
    <cfRule type="cellIs" dxfId="1993" priority="5266" stopIfTrue="1" operator="between">
      <formula>13.1</formula>
      <formula>34</formula>
    </cfRule>
    <cfRule type="cellIs" dxfId="1992" priority="5267" stopIfTrue="1" operator="between">
      <formula>5.1</formula>
      <formula>13</formula>
    </cfRule>
    <cfRule type="cellIs" dxfId="1991" priority="5268" stopIfTrue="1" operator="between">
      <formula>0</formula>
      <formula>5</formula>
    </cfRule>
    <cfRule type="containsBlanks" dxfId="1990" priority="5269" stopIfTrue="1">
      <formula>LEN(TRIM(E235))=0</formula>
    </cfRule>
  </conditionalFormatting>
  <conditionalFormatting sqref="E271:P271">
    <cfRule type="containsBlanks" dxfId="1989" priority="5235" stopIfTrue="1">
      <formula>LEN(TRIM(E271))=0</formula>
    </cfRule>
    <cfRule type="cellIs" dxfId="1988" priority="5236" stopIfTrue="1" operator="between">
      <formula>79.1</formula>
      <formula>100</formula>
    </cfRule>
    <cfRule type="cellIs" dxfId="1987" priority="5237" stopIfTrue="1" operator="between">
      <formula>34.1</formula>
      <formula>79</formula>
    </cfRule>
    <cfRule type="cellIs" dxfId="1986" priority="5238" stopIfTrue="1" operator="between">
      <formula>13.1</formula>
      <formula>34</formula>
    </cfRule>
    <cfRule type="cellIs" dxfId="1985" priority="5239" stopIfTrue="1" operator="between">
      <formula>5.1</formula>
      <formula>13</formula>
    </cfRule>
    <cfRule type="cellIs" dxfId="1984" priority="5240" stopIfTrue="1" operator="between">
      <formula>0</formula>
      <formula>5</formula>
    </cfRule>
    <cfRule type="containsBlanks" dxfId="1983" priority="5241" stopIfTrue="1">
      <formula>LEN(TRIM(E271))=0</formula>
    </cfRule>
  </conditionalFormatting>
  <conditionalFormatting sqref="E267:P267">
    <cfRule type="containsBlanks" dxfId="1982" priority="5144" stopIfTrue="1">
      <formula>LEN(TRIM(E267))=0</formula>
    </cfRule>
    <cfRule type="cellIs" dxfId="1981" priority="5145" stopIfTrue="1" operator="between">
      <formula>79.1</formula>
      <formula>100</formula>
    </cfRule>
    <cfRule type="cellIs" dxfId="1980" priority="5146" stopIfTrue="1" operator="between">
      <formula>34.1</formula>
      <formula>79</formula>
    </cfRule>
    <cfRule type="cellIs" dxfId="1979" priority="5147" stopIfTrue="1" operator="between">
      <formula>13.1</formula>
      <formula>34</formula>
    </cfRule>
    <cfRule type="cellIs" dxfId="1978" priority="5148" stopIfTrue="1" operator="between">
      <formula>5.1</formula>
      <formula>13</formula>
    </cfRule>
    <cfRule type="cellIs" dxfId="1977" priority="5149" stopIfTrue="1" operator="between">
      <formula>0</formula>
      <formula>5</formula>
    </cfRule>
    <cfRule type="containsBlanks" dxfId="1976" priority="5150" stopIfTrue="1">
      <formula>LEN(TRIM(E267))=0</formula>
    </cfRule>
  </conditionalFormatting>
  <conditionalFormatting sqref="E274:P275">
    <cfRule type="containsBlanks" dxfId="1975" priority="5017" stopIfTrue="1">
      <formula>LEN(TRIM(E274))=0</formula>
    </cfRule>
    <cfRule type="cellIs" dxfId="1974" priority="5018" stopIfTrue="1" operator="between">
      <formula>79.1</formula>
      <formula>100</formula>
    </cfRule>
    <cfRule type="cellIs" dxfId="1973" priority="5019" stopIfTrue="1" operator="between">
      <formula>34.1</formula>
      <formula>79</formula>
    </cfRule>
    <cfRule type="cellIs" dxfId="1972" priority="5020" stopIfTrue="1" operator="between">
      <formula>13.1</formula>
      <formula>34</formula>
    </cfRule>
    <cfRule type="cellIs" dxfId="1971" priority="5021" stopIfTrue="1" operator="between">
      <formula>5.1</formula>
      <formula>13</formula>
    </cfRule>
    <cfRule type="cellIs" dxfId="1970" priority="5022" stopIfTrue="1" operator="between">
      <formula>0</formula>
      <formula>5</formula>
    </cfRule>
    <cfRule type="containsBlanks" dxfId="1969" priority="5023" stopIfTrue="1">
      <formula>LEN(TRIM(E274))=0</formula>
    </cfRule>
  </conditionalFormatting>
  <conditionalFormatting sqref="E234:I234">
    <cfRule type="containsBlanks" dxfId="1968" priority="5137" stopIfTrue="1">
      <formula>LEN(TRIM(E234))=0</formula>
    </cfRule>
    <cfRule type="cellIs" dxfId="1967" priority="5138" stopIfTrue="1" operator="between">
      <formula>79.1</formula>
      <formula>100</formula>
    </cfRule>
    <cfRule type="cellIs" dxfId="1966" priority="5139" stopIfTrue="1" operator="between">
      <formula>34.1</formula>
      <formula>79</formula>
    </cfRule>
    <cfRule type="cellIs" dxfId="1965" priority="5140" stopIfTrue="1" operator="between">
      <formula>13.1</formula>
      <formula>34</formula>
    </cfRule>
    <cfRule type="cellIs" dxfId="1964" priority="5141" stopIfTrue="1" operator="between">
      <formula>5.1</formula>
      <formula>13</formula>
    </cfRule>
    <cfRule type="cellIs" dxfId="1963" priority="5142" stopIfTrue="1" operator="between">
      <formula>0</formula>
      <formula>5</formula>
    </cfRule>
    <cfRule type="containsBlanks" dxfId="1962" priority="5143" stopIfTrue="1">
      <formula>LEN(TRIM(E234))=0</formula>
    </cfRule>
  </conditionalFormatting>
  <conditionalFormatting sqref="J234:P234">
    <cfRule type="containsBlanks" dxfId="1961" priority="5130" stopIfTrue="1">
      <formula>LEN(TRIM(J234))=0</formula>
    </cfRule>
    <cfRule type="cellIs" dxfId="1960" priority="5131" stopIfTrue="1" operator="between">
      <formula>79.1</formula>
      <formula>100</formula>
    </cfRule>
    <cfRule type="cellIs" dxfId="1959" priority="5132" stopIfTrue="1" operator="between">
      <formula>34.1</formula>
      <formula>79</formula>
    </cfRule>
    <cfRule type="cellIs" dxfId="1958" priority="5133" stopIfTrue="1" operator="between">
      <formula>13.1</formula>
      <formula>34</formula>
    </cfRule>
    <cfRule type="cellIs" dxfId="1957" priority="5134" stopIfTrue="1" operator="between">
      <formula>5.1</formula>
      <formula>13</formula>
    </cfRule>
    <cfRule type="cellIs" dxfId="1956" priority="5135" stopIfTrue="1" operator="between">
      <formula>0</formula>
      <formula>5</formula>
    </cfRule>
    <cfRule type="containsBlanks" dxfId="1955" priority="5136" stopIfTrue="1">
      <formula>LEN(TRIM(J234))=0</formula>
    </cfRule>
  </conditionalFormatting>
  <conditionalFormatting sqref="E272:P272">
    <cfRule type="containsBlanks" dxfId="1954" priority="5080" stopIfTrue="1">
      <formula>LEN(TRIM(E272))=0</formula>
    </cfRule>
    <cfRule type="cellIs" dxfId="1953" priority="5081" stopIfTrue="1" operator="between">
      <formula>79.1</formula>
      <formula>100</formula>
    </cfRule>
    <cfRule type="cellIs" dxfId="1952" priority="5082" stopIfTrue="1" operator="between">
      <formula>34.1</formula>
      <formula>79</formula>
    </cfRule>
    <cfRule type="cellIs" dxfId="1951" priority="5083" stopIfTrue="1" operator="between">
      <formula>13.1</formula>
      <formula>34</formula>
    </cfRule>
    <cfRule type="cellIs" dxfId="1950" priority="5084" stopIfTrue="1" operator="between">
      <formula>5.1</formula>
      <formula>13</formula>
    </cfRule>
    <cfRule type="cellIs" dxfId="1949" priority="5085" stopIfTrue="1" operator="between">
      <formula>0</formula>
      <formula>5</formula>
    </cfRule>
    <cfRule type="containsBlanks" dxfId="1948" priority="5086" stopIfTrue="1">
      <formula>LEN(TRIM(E272))=0</formula>
    </cfRule>
  </conditionalFormatting>
  <conditionalFormatting sqref="E265:P265">
    <cfRule type="containsBlanks" dxfId="1947" priority="5038" stopIfTrue="1">
      <formula>LEN(TRIM(E265))=0</formula>
    </cfRule>
    <cfRule type="cellIs" dxfId="1946" priority="5039" stopIfTrue="1" operator="between">
      <formula>79.1</formula>
      <formula>100</formula>
    </cfRule>
    <cfRule type="cellIs" dxfId="1945" priority="5040" stopIfTrue="1" operator="between">
      <formula>34.1</formula>
      <formula>79</formula>
    </cfRule>
    <cfRule type="cellIs" dxfId="1944" priority="5041" stopIfTrue="1" operator="between">
      <formula>13.1</formula>
      <formula>34</formula>
    </cfRule>
    <cfRule type="cellIs" dxfId="1943" priority="5042" stopIfTrue="1" operator="between">
      <formula>5.1</formula>
      <formula>13</formula>
    </cfRule>
    <cfRule type="cellIs" dxfId="1942" priority="5043" stopIfTrue="1" operator="between">
      <formula>0</formula>
      <formula>5</formula>
    </cfRule>
    <cfRule type="containsBlanks" dxfId="1941" priority="5044" stopIfTrue="1">
      <formula>LEN(TRIM(E265))=0</formula>
    </cfRule>
  </conditionalFormatting>
  <conditionalFormatting sqref="E266:P266">
    <cfRule type="containsBlanks" dxfId="1940" priority="5031" stopIfTrue="1">
      <formula>LEN(TRIM(E266))=0</formula>
    </cfRule>
    <cfRule type="cellIs" dxfId="1939" priority="5032" stopIfTrue="1" operator="between">
      <formula>79.1</formula>
      <formula>100</formula>
    </cfRule>
    <cfRule type="cellIs" dxfId="1938" priority="5033" stopIfTrue="1" operator="between">
      <formula>34.1</formula>
      <formula>79</formula>
    </cfRule>
    <cfRule type="cellIs" dxfId="1937" priority="5034" stopIfTrue="1" operator="between">
      <formula>13.1</formula>
      <formula>34</formula>
    </cfRule>
    <cfRule type="cellIs" dxfId="1936" priority="5035" stopIfTrue="1" operator="between">
      <formula>5.1</formula>
      <formula>13</formula>
    </cfRule>
    <cfRule type="cellIs" dxfId="1935" priority="5036" stopIfTrue="1" operator="between">
      <formula>0</formula>
      <formula>5</formula>
    </cfRule>
    <cfRule type="containsBlanks" dxfId="1934" priority="5037" stopIfTrue="1">
      <formula>LEN(TRIM(E266))=0</formula>
    </cfRule>
  </conditionalFormatting>
  <conditionalFormatting sqref="E291:Q291">
    <cfRule type="containsBlanks" dxfId="1933" priority="4981" stopIfTrue="1">
      <formula>LEN(TRIM(E291))=0</formula>
    </cfRule>
    <cfRule type="cellIs" dxfId="1932" priority="4982" stopIfTrue="1" operator="between">
      <formula>80.1</formula>
      <formula>100</formula>
    </cfRule>
    <cfRule type="cellIs" dxfId="1931" priority="4983" stopIfTrue="1" operator="between">
      <formula>35.1</formula>
      <formula>80</formula>
    </cfRule>
    <cfRule type="cellIs" dxfId="1930" priority="4984" stopIfTrue="1" operator="between">
      <formula>14.1</formula>
      <formula>35</formula>
    </cfRule>
    <cfRule type="cellIs" dxfId="1929" priority="4985" stopIfTrue="1" operator="between">
      <formula>5.1</formula>
      <formula>14</formula>
    </cfRule>
    <cfRule type="cellIs" dxfId="1928" priority="4986" stopIfTrue="1" operator="between">
      <formula>0</formula>
      <formula>5</formula>
    </cfRule>
    <cfRule type="containsBlanks" dxfId="1927" priority="4987" stopIfTrue="1">
      <formula>LEN(TRIM(E291))=0</formula>
    </cfRule>
  </conditionalFormatting>
  <conditionalFormatting sqref="E292:Q294">
    <cfRule type="containsBlanks" dxfId="1926" priority="4974" stopIfTrue="1">
      <formula>LEN(TRIM(E292))=0</formula>
    </cfRule>
    <cfRule type="cellIs" dxfId="1925" priority="4975" stopIfTrue="1" operator="between">
      <formula>80.1</formula>
      <formula>100</formula>
    </cfRule>
    <cfRule type="cellIs" dxfId="1924" priority="4976" stopIfTrue="1" operator="between">
      <formula>35.1</formula>
      <formula>80</formula>
    </cfRule>
    <cfRule type="cellIs" dxfId="1923" priority="4977" stopIfTrue="1" operator="between">
      <formula>14.1</formula>
      <formula>35</formula>
    </cfRule>
    <cfRule type="cellIs" dxfId="1922" priority="4978" stopIfTrue="1" operator="between">
      <formula>5.1</formula>
      <formula>14</formula>
    </cfRule>
    <cfRule type="cellIs" dxfId="1921" priority="4979" stopIfTrue="1" operator="between">
      <formula>0</formula>
      <formula>5</formula>
    </cfRule>
    <cfRule type="containsBlanks" dxfId="1920" priority="4980" stopIfTrue="1">
      <formula>LEN(TRIM(E292))=0</formula>
    </cfRule>
  </conditionalFormatting>
  <conditionalFormatting sqref="E298:Q298">
    <cfRule type="containsBlanks" dxfId="1919" priority="4967" stopIfTrue="1">
      <formula>LEN(TRIM(E298))=0</formula>
    </cfRule>
    <cfRule type="cellIs" dxfId="1918" priority="4968" stopIfTrue="1" operator="between">
      <formula>80.1</formula>
      <formula>100</formula>
    </cfRule>
    <cfRule type="cellIs" dxfId="1917" priority="4969" stopIfTrue="1" operator="between">
      <formula>35.1</formula>
      <formula>80</formula>
    </cfRule>
    <cfRule type="cellIs" dxfId="1916" priority="4970" stopIfTrue="1" operator="between">
      <formula>14.1</formula>
      <formula>35</formula>
    </cfRule>
    <cfRule type="cellIs" dxfId="1915" priority="4971" stopIfTrue="1" operator="between">
      <formula>5.1</formula>
      <formula>14</formula>
    </cfRule>
    <cfRule type="cellIs" dxfId="1914" priority="4972" stopIfTrue="1" operator="between">
      <formula>0</formula>
      <formula>5</formula>
    </cfRule>
    <cfRule type="containsBlanks" dxfId="1913" priority="4973" stopIfTrue="1">
      <formula>LEN(TRIM(E298))=0</formula>
    </cfRule>
  </conditionalFormatting>
  <conditionalFormatting sqref="E297:Q297">
    <cfRule type="containsBlanks" dxfId="1912" priority="4960" stopIfTrue="1">
      <formula>LEN(TRIM(E297))=0</formula>
    </cfRule>
    <cfRule type="cellIs" dxfId="1911" priority="4961" stopIfTrue="1" operator="between">
      <formula>80.1</formula>
      <formula>100</formula>
    </cfRule>
    <cfRule type="cellIs" dxfId="1910" priority="4962" stopIfTrue="1" operator="between">
      <formula>35.1</formula>
      <formula>80</formula>
    </cfRule>
    <cfRule type="cellIs" dxfId="1909" priority="4963" stopIfTrue="1" operator="between">
      <formula>14.1</formula>
      <formula>35</formula>
    </cfRule>
    <cfRule type="cellIs" dxfId="1908" priority="4964" stopIfTrue="1" operator="between">
      <formula>5.1</formula>
      <formula>14</formula>
    </cfRule>
    <cfRule type="cellIs" dxfId="1907" priority="4965" stopIfTrue="1" operator="between">
      <formula>0</formula>
      <formula>5</formula>
    </cfRule>
    <cfRule type="containsBlanks" dxfId="1906" priority="4966" stopIfTrue="1">
      <formula>LEN(TRIM(E297))=0</formula>
    </cfRule>
  </conditionalFormatting>
  <conditionalFormatting sqref="E302:Q302">
    <cfRule type="containsBlanks" dxfId="1905" priority="4953" stopIfTrue="1">
      <formula>LEN(TRIM(E302))=0</formula>
    </cfRule>
    <cfRule type="cellIs" dxfId="1904" priority="4954" stopIfTrue="1" operator="between">
      <formula>80.1</formula>
      <formula>100</formula>
    </cfRule>
    <cfRule type="cellIs" dxfId="1903" priority="4955" stopIfTrue="1" operator="between">
      <formula>35.1</formula>
      <formula>80</formula>
    </cfRule>
    <cfRule type="cellIs" dxfId="1902" priority="4956" stopIfTrue="1" operator="between">
      <formula>14.1</formula>
      <formula>35</formula>
    </cfRule>
    <cfRule type="cellIs" dxfId="1901" priority="4957" stopIfTrue="1" operator="between">
      <formula>5.1</formula>
      <formula>14</formula>
    </cfRule>
    <cfRule type="cellIs" dxfId="1900" priority="4958" stopIfTrue="1" operator="between">
      <formula>0</formula>
      <formula>5</formula>
    </cfRule>
    <cfRule type="containsBlanks" dxfId="1899" priority="4959" stopIfTrue="1">
      <formula>LEN(TRIM(E302))=0</formula>
    </cfRule>
  </conditionalFormatting>
  <conditionalFormatting sqref="E303:Q303">
    <cfRule type="containsBlanks" dxfId="1898" priority="4946" stopIfTrue="1">
      <formula>LEN(TRIM(E303))=0</formula>
    </cfRule>
    <cfRule type="cellIs" dxfId="1897" priority="4947" stopIfTrue="1" operator="between">
      <formula>80.1</formula>
      <formula>100</formula>
    </cfRule>
    <cfRule type="cellIs" dxfId="1896" priority="4948" stopIfTrue="1" operator="between">
      <formula>35.1</formula>
      <formula>80</formula>
    </cfRule>
    <cfRule type="cellIs" dxfId="1895" priority="4949" stopIfTrue="1" operator="between">
      <formula>14.1</formula>
      <formula>35</formula>
    </cfRule>
    <cfRule type="cellIs" dxfId="1894" priority="4950" stopIfTrue="1" operator="between">
      <formula>5.1</formula>
      <formula>14</formula>
    </cfRule>
    <cfRule type="cellIs" dxfId="1893" priority="4951" stopIfTrue="1" operator="between">
      <formula>0</formula>
      <formula>5</formula>
    </cfRule>
    <cfRule type="containsBlanks" dxfId="1892" priority="4952" stopIfTrue="1">
      <formula>LEN(TRIM(E303))=0</formula>
    </cfRule>
  </conditionalFormatting>
  <conditionalFormatting sqref="E304:Q304">
    <cfRule type="containsBlanks" dxfId="1891" priority="4939" stopIfTrue="1">
      <formula>LEN(TRIM(E304))=0</formula>
    </cfRule>
    <cfRule type="cellIs" dxfId="1890" priority="4940" stopIfTrue="1" operator="between">
      <formula>80.1</formula>
      <formula>100</formula>
    </cfRule>
    <cfRule type="cellIs" dxfId="1889" priority="4941" stopIfTrue="1" operator="between">
      <formula>35.1</formula>
      <formula>80</formula>
    </cfRule>
    <cfRule type="cellIs" dxfId="1888" priority="4942" stopIfTrue="1" operator="between">
      <formula>14.1</formula>
      <formula>35</formula>
    </cfRule>
    <cfRule type="cellIs" dxfId="1887" priority="4943" stopIfTrue="1" operator="between">
      <formula>5.1</formula>
      <formula>14</formula>
    </cfRule>
    <cfRule type="cellIs" dxfId="1886" priority="4944" stopIfTrue="1" operator="between">
      <formula>0</formula>
      <formula>5</formula>
    </cfRule>
    <cfRule type="containsBlanks" dxfId="1885" priority="4945" stopIfTrue="1">
      <formula>LEN(TRIM(E304))=0</formula>
    </cfRule>
  </conditionalFormatting>
  <conditionalFormatting sqref="E305:Q305">
    <cfRule type="containsBlanks" dxfId="1884" priority="4932" stopIfTrue="1">
      <formula>LEN(TRIM(E305))=0</formula>
    </cfRule>
    <cfRule type="cellIs" dxfId="1883" priority="4933" stopIfTrue="1" operator="between">
      <formula>80.1</formula>
      <formula>100</formula>
    </cfRule>
    <cfRule type="cellIs" dxfId="1882" priority="4934" stopIfTrue="1" operator="between">
      <formula>35.1</formula>
      <formula>80</formula>
    </cfRule>
    <cfRule type="cellIs" dxfId="1881" priority="4935" stopIfTrue="1" operator="between">
      <formula>14.1</formula>
      <formula>35</formula>
    </cfRule>
    <cfRule type="cellIs" dxfId="1880" priority="4936" stopIfTrue="1" operator="between">
      <formula>5.1</formula>
      <formula>14</formula>
    </cfRule>
    <cfRule type="cellIs" dxfId="1879" priority="4937" stopIfTrue="1" operator="between">
      <formula>0</formula>
      <formula>5</formula>
    </cfRule>
    <cfRule type="containsBlanks" dxfId="1878" priority="4938" stopIfTrue="1">
      <formula>LEN(TRIM(E305))=0</formula>
    </cfRule>
  </conditionalFormatting>
  <conditionalFormatting sqref="E295:Q295">
    <cfRule type="containsBlanks" dxfId="1877" priority="4925" stopIfTrue="1">
      <formula>LEN(TRIM(E295))=0</formula>
    </cfRule>
    <cfRule type="cellIs" dxfId="1876" priority="4926" stopIfTrue="1" operator="between">
      <formula>80.1</formula>
      <formula>100</formula>
    </cfRule>
    <cfRule type="cellIs" dxfId="1875" priority="4927" stopIfTrue="1" operator="between">
      <formula>35.1</formula>
      <formula>80</formula>
    </cfRule>
    <cfRule type="cellIs" dxfId="1874" priority="4928" stopIfTrue="1" operator="between">
      <formula>14.1</formula>
      <formula>35</formula>
    </cfRule>
    <cfRule type="cellIs" dxfId="1873" priority="4929" stopIfTrue="1" operator="between">
      <formula>5.1</formula>
      <formula>14</formula>
    </cfRule>
    <cfRule type="cellIs" dxfId="1872" priority="4930" stopIfTrue="1" operator="between">
      <formula>0</formula>
      <formula>5</formula>
    </cfRule>
    <cfRule type="containsBlanks" dxfId="1871" priority="4931" stopIfTrue="1">
      <formula>LEN(TRIM(E295))=0</formula>
    </cfRule>
  </conditionalFormatting>
  <conditionalFormatting sqref="E306:P310">
    <cfRule type="containsBlanks" dxfId="1870" priority="4890" stopIfTrue="1">
      <formula>LEN(TRIM(E306))=0</formula>
    </cfRule>
    <cfRule type="cellIs" dxfId="1869" priority="4891" stopIfTrue="1" operator="between">
      <formula>79.1</formula>
      <formula>100</formula>
    </cfRule>
    <cfRule type="cellIs" dxfId="1868" priority="4892" stopIfTrue="1" operator="between">
      <formula>34.1</formula>
      <formula>79</formula>
    </cfRule>
    <cfRule type="cellIs" dxfId="1867" priority="4893" stopIfTrue="1" operator="between">
      <formula>13.1</formula>
      <formula>34</formula>
    </cfRule>
    <cfRule type="cellIs" dxfId="1866" priority="4894" stopIfTrue="1" operator="between">
      <formula>5.1</formula>
      <formula>13</formula>
    </cfRule>
    <cfRule type="cellIs" dxfId="1865" priority="4895" stopIfTrue="1" operator="between">
      <formula>0</formula>
      <formula>5</formula>
    </cfRule>
    <cfRule type="containsBlanks" dxfId="1864" priority="4896" stopIfTrue="1">
      <formula>LEN(TRIM(E306))=0</formula>
    </cfRule>
  </conditionalFormatting>
  <conditionalFormatting sqref="E312:P312">
    <cfRule type="containsBlanks" dxfId="1863" priority="4883" stopIfTrue="1">
      <formula>LEN(TRIM(E312))=0</formula>
    </cfRule>
    <cfRule type="cellIs" dxfId="1862" priority="4884" stopIfTrue="1" operator="between">
      <formula>79.1</formula>
      <formula>100</formula>
    </cfRule>
    <cfRule type="cellIs" dxfId="1861" priority="4885" stopIfTrue="1" operator="between">
      <formula>34.1</formula>
      <formula>79</formula>
    </cfRule>
    <cfRule type="cellIs" dxfId="1860" priority="4886" stopIfTrue="1" operator="between">
      <formula>13.1</formula>
      <formula>34</formula>
    </cfRule>
    <cfRule type="cellIs" dxfId="1859" priority="4887" stopIfTrue="1" operator="between">
      <formula>5.1</formula>
      <formula>13</formula>
    </cfRule>
    <cfRule type="cellIs" dxfId="1858" priority="4888" stopIfTrue="1" operator="between">
      <formula>0</formula>
      <formula>5</formula>
    </cfRule>
    <cfRule type="containsBlanks" dxfId="1857" priority="4889" stopIfTrue="1">
      <formula>LEN(TRIM(E312))=0</formula>
    </cfRule>
  </conditionalFormatting>
  <conditionalFormatting sqref="E311:P311">
    <cfRule type="containsBlanks" dxfId="1856" priority="4876" stopIfTrue="1">
      <formula>LEN(TRIM(E311))=0</formula>
    </cfRule>
    <cfRule type="cellIs" dxfId="1855" priority="4877" stopIfTrue="1" operator="between">
      <formula>79.1</formula>
      <formula>100</formula>
    </cfRule>
    <cfRule type="cellIs" dxfId="1854" priority="4878" stopIfTrue="1" operator="between">
      <formula>34.1</formula>
      <formula>79</formula>
    </cfRule>
    <cfRule type="cellIs" dxfId="1853" priority="4879" stopIfTrue="1" operator="between">
      <formula>13.1</formula>
      <formula>34</formula>
    </cfRule>
    <cfRule type="cellIs" dxfId="1852" priority="4880" stopIfTrue="1" operator="between">
      <formula>5.1</formula>
      <formula>13</formula>
    </cfRule>
    <cfRule type="cellIs" dxfId="1851" priority="4881" stopIfTrue="1" operator="between">
      <formula>0</formula>
      <formula>5</formula>
    </cfRule>
    <cfRule type="containsBlanks" dxfId="1850" priority="4882" stopIfTrue="1">
      <formula>LEN(TRIM(E311))=0</formula>
    </cfRule>
  </conditionalFormatting>
  <conditionalFormatting sqref="E313:P313">
    <cfRule type="containsBlanks" dxfId="1849" priority="4869" stopIfTrue="1">
      <formula>LEN(TRIM(E313))=0</formula>
    </cfRule>
    <cfRule type="cellIs" dxfId="1848" priority="4870" stopIfTrue="1" operator="between">
      <formula>79.1</formula>
      <formula>100</formula>
    </cfRule>
    <cfRule type="cellIs" dxfId="1847" priority="4871" stopIfTrue="1" operator="between">
      <formula>34.1</formula>
      <formula>79</formula>
    </cfRule>
    <cfRule type="cellIs" dxfId="1846" priority="4872" stopIfTrue="1" operator="between">
      <formula>13.1</formula>
      <formula>34</formula>
    </cfRule>
    <cfRule type="cellIs" dxfId="1845" priority="4873" stopIfTrue="1" operator="between">
      <formula>5.1</formula>
      <formula>13</formula>
    </cfRule>
    <cfRule type="cellIs" dxfId="1844" priority="4874" stopIfTrue="1" operator="between">
      <formula>0</formula>
      <formula>5</formula>
    </cfRule>
    <cfRule type="containsBlanks" dxfId="1843" priority="4875" stopIfTrue="1">
      <formula>LEN(TRIM(E313))=0</formula>
    </cfRule>
  </conditionalFormatting>
  <conditionalFormatting sqref="E319:Q319">
    <cfRule type="containsBlanks" dxfId="1842" priority="4855" stopIfTrue="1">
      <formula>LEN(TRIM(E319))=0</formula>
    </cfRule>
    <cfRule type="cellIs" dxfId="1841" priority="4856" stopIfTrue="1" operator="between">
      <formula>80.1</formula>
      <formula>100</formula>
    </cfRule>
    <cfRule type="cellIs" dxfId="1840" priority="4857" stopIfTrue="1" operator="between">
      <formula>35.1</formula>
      <formula>80</formula>
    </cfRule>
    <cfRule type="cellIs" dxfId="1839" priority="4858" stopIfTrue="1" operator="between">
      <formula>14.1</formula>
      <formula>35</formula>
    </cfRule>
    <cfRule type="cellIs" dxfId="1838" priority="4859" stopIfTrue="1" operator="between">
      <formula>5.1</formula>
      <formula>14</formula>
    </cfRule>
    <cfRule type="cellIs" dxfId="1837" priority="4860" stopIfTrue="1" operator="between">
      <formula>0</formula>
      <formula>5</formula>
    </cfRule>
    <cfRule type="containsBlanks" dxfId="1836" priority="4861" stopIfTrue="1">
      <formula>LEN(TRIM(E319))=0</formula>
    </cfRule>
  </conditionalFormatting>
  <conditionalFormatting sqref="E329:P329 E325:Q325 Q324 Q326 E331:P331 Q330 Q332:Q333">
    <cfRule type="containsBlanks" dxfId="1835" priority="4834" stopIfTrue="1">
      <formula>LEN(TRIM(E324))=0</formula>
    </cfRule>
    <cfRule type="cellIs" dxfId="1834" priority="4835" stopIfTrue="1" operator="between">
      <formula>80.1</formula>
      <formula>100</formula>
    </cfRule>
    <cfRule type="cellIs" dxfId="1833" priority="4836" stopIfTrue="1" operator="between">
      <formula>35.1</formula>
      <formula>80</formula>
    </cfRule>
    <cfRule type="cellIs" dxfId="1832" priority="4837" stopIfTrue="1" operator="between">
      <formula>14.1</formula>
      <formula>35</formula>
    </cfRule>
    <cfRule type="cellIs" dxfId="1831" priority="4838" stopIfTrue="1" operator="between">
      <formula>5.1</formula>
      <formula>14</formula>
    </cfRule>
    <cfRule type="cellIs" dxfId="1830" priority="4839" stopIfTrue="1" operator="between">
      <formula>0</formula>
      <formula>5</formula>
    </cfRule>
    <cfRule type="containsBlanks" dxfId="1829" priority="4840" stopIfTrue="1">
      <formula>LEN(TRIM(E324))=0</formula>
    </cfRule>
  </conditionalFormatting>
  <conditionalFormatting sqref="Q334:Q340">
    <cfRule type="containsBlanks" dxfId="1828" priority="4827" stopIfTrue="1">
      <formula>LEN(TRIM(Q334))=0</formula>
    </cfRule>
    <cfRule type="cellIs" dxfId="1827" priority="4828" stopIfTrue="1" operator="between">
      <formula>80.1</formula>
      <formula>100</formula>
    </cfRule>
    <cfRule type="cellIs" dxfId="1826" priority="4829" stopIfTrue="1" operator="between">
      <formula>35.1</formula>
      <formula>80</formula>
    </cfRule>
    <cfRule type="cellIs" dxfId="1825" priority="4830" stopIfTrue="1" operator="between">
      <formula>14.1</formula>
      <formula>35</formula>
    </cfRule>
    <cfRule type="cellIs" dxfId="1824" priority="4831" stopIfTrue="1" operator="between">
      <formula>5.1</formula>
      <formula>14</formula>
    </cfRule>
    <cfRule type="cellIs" dxfId="1823" priority="4832" stopIfTrue="1" operator="between">
      <formula>0</formula>
      <formula>5</formula>
    </cfRule>
    <cfRule type="containsBlanks" dxfId="1822" priority="4833" stopIfTrue="1">
      <formula>LEN(TRIM(Q334))=0</formula>
    </cfRule>
  </conditionalFormatting>
  <conditionalFormatting sqref="Q341">
    <cfRule type="containsBlanks" dxfId="1821" priority="4820" stopIfTrue="1">
      <formula>LEN(TRIM(Q341))=0</formula>
    </cfRule>
    <cfRule type="cellIs" dxfId="1820" priority="4821" stopIfTrue="1" operator="between">
      <formula>80.1</formula>
      <formula>100</formula>
    </cfRule>
    <cfRule type="cellIs" dxfId="1819" priority="4822" stopIfTrue="1" operator="between">
      <formula>35.1</formula>
      <formula>80</formula>
    </cfRule>
    <cfRule type="cellIs" dxfId="1818" priority="4823" stopIfTrue="1" operator="between">
      <formula>14.1</formula>
      <formula>35</formula>
    </cfRule>
    <cfRule type="cellIs" dxfId="1817" priority="4824" stopIfTrue="1" operator="between">
      <formula>5.1</formula>
      <formula>14</formula>
    </cfRule>
    <cfRule type="cellIs" dxfId="1816" priority="4825" stopIfTrue="1" operator="between">
      <formula>0</formula>
      <formula>5</formula>
    </cfRule>
    <cfRule type="containsBlanks" dxfId="1815" priority="4826" stopIfTrue="1">
      <formula>LEN(TRIM(Q341))=0</formula>
    </cfRule>
  </conditionalFormatting>
  <conditionalFormatting sqref="E343:Q343 Q345:Q346 Q348:Q349">
    <cfRule type="containsBlanks" dxfId="1814" priority="4813" stopIfTrue="1">
      <formula>LEN(TRIM(E343))=0</formula>
    </cfRule>
    <cfRule type="cellIs" dxfId="1813" priority="4814" stopIfTrue="1" operator="between">
      <formula>80.1</formula>
      <formula>100</formula>
    </cfRule>
    <cfRule type="cellIs" dxfId="1812" priority="4815" stopIfTrue="1" operator="between">
      <formula>35.1</formula>
      <formula>80</formula>
    </cfRule>
    <cfRule type="cellIs" dxfId="1811" priority="4816" stopIfTrue="1" operator="between">
      <formula>14.1</formula>
      <formula>35</formula>
    </cfRule>
    <cfRule type="cellIs" dxfId="1810" priority="4817" stopIfTrue="1" operator="between">
      <formula>5.1</formula>
      <formula>14</formula>
    </cfRule>
    <cfRule type="cellIs" dxfId="1809" priority="4818" stopIfTrue="1" operator="between">
      <formula>0</formula>
      <formula>5</formula>
    </cfRule>
    <cfRule type="containsBlanks" dxfId="1808" priority="4819" stopIfTrue="1">
      <formula>LEN(TRIM(E343))=0</formula>
    </cfRule>
  </conditionalFormatting>
  <conditionalFormatting sqref="Q362">
    <cfRule type="containsBlanks" dxfId="1807" priority="4729" stopIfTrue="1">
      <formula>LEN(TRIM(Q362))=0</formula>
    </cfRule>
    <cfRule type="cellIs" dxfId="1806" priority="4730" stopIfTrue="1" operator="between">
      <formula>80.1</formula>
      <formula>100</formula>
    </cfRule>
    <cfRule type="cellIs" dxfId="1805" priority="4731" stopIfTrue="1" operator="between">
      <formula>35.1</formula>
      <formula>80</formula>
    </cfRule>
    <cfRule type="cellIs" dxfId="1804" priority="4732" stopIfTrue="1" operator="between">
      <formula>14.1</formula>
      <formula>35</formula>
    </cfRule>
    <cfRule type="cellIs" dxfId="1803" priority="4733" stopIfTrue="1" operator="between">
      <formula>5.1</formula>
      <formula>14</formula>
    </cfRule>
    <cfRule type="cellIs" dxfId="1802" priority="4734" stopIfTrue="1" operator="between">
      <formula>0</formula>
      <formula>5</formula>
    </cfRule>
    <cfRule type="containsBlanks" dxfId="1801" priority="4735" stopIfTrue="1">
      <formula>LEN(TRIM(Q362))=0</formula>
    </cfRule>
  </conditionalFormatting>
  <conditionalFormatting sqref="P368:Q368">
    <cfRule type="containsBlanks" dxfId="1800" priority="4715" stopIfTrue="1">
      <formula>LEN(TRIM(P368))=0</formula>
    </cfRule>
    <cfRule type="cellIs" dxfId="1799" priority="4716" stopIfTrue="1" operator="between">
      <formula>80.1</formula>
      <formula>100</formula>
    </cfRule>
    <cfRule type="cellIs" dxfId="1798" priority="4717" stopIfTrue="1" operator="between">
      <formula>35.1</formula>
      <formula>80</formula>
    </cfRule>
    <cfRule type="cellIs" dxfId="1797" priority="4718" stopIfTrue="1" operator="between">
      <formula>14.1</formula>
      <formula>35</formula>
    </cfRule>
    <cfRule type="cellIs" dxfId="1796" priority="4719" stopIfTrue="1" operator="between">
      <formula>5.1</formula>
      <formula>14</formula>
    </cfRule>
    <cfRule type="cellIs" dxfId="1795" priority="4720" stopIfTrue="1" operator="between">
      <formula>0</formula>
      <formula>5</formula>
    </cfRule>
    <cfRule type="containsBlanks" dxfId="1794" priority="4721" stopIfTrue="1">
      <formula>LEN(TRIM(P368))=0</formula>
    </cfRule>
  </conditionalFormatting>
  <conditionalFormatting sqref="Q377">
    <cfRule type="containsBlanks" dxfId="1793" priority="4701" stopIfTrue="1">
      <formula>LEN(TRIM(Q377))=0</formula>
    </cfRule>
    <cfRule type="cellIs" dxfId="1792" priority="4702" stopIfTrue="1" operator="between">
      <formula>80.1</formula>
      <formula>100</formula>
    </cfRule>
    <cfRule type="cellIs" dxfId="1791" priority="4703" stopIfTrue="1" operator="between">
      <formula>35.1</formula>
      <formula>80</formula>
    </cfRule>
    <cfRule type="cellIs" dxfId="1790" priority="4704" stopIfTrue="1" operator="between">
      <formula>14.1</formula>
      <formula>35</formula>
    </cfRule>
    <cfRule type="cellIs" dxfId="1789" priority="4705" stopIfTrue="1" operator="between">
      <formula>5.1</formula>
      <formula>14</formula>
    </cfRule>
    <cfRule type="cellIs" dxfId="1788" priority="4706" stopIfTrue="1" operator="between">
      <formula>0</formula>
      <formula>5</formula>
    </cfRule>
    <cfRule type="containsBlanks" dxfId="1787" priority="4707" stopIfTrue="1">
      <formula>LEN(TRIM(Q377))=0</formula>
    </cfRule>
  </conditionalFormatting>
  <conditionalFormatting sqref="P369:Q369">
    <cfRule type="containsBlanks" dxfId="1786" priority="4687" stopIfTrue="1">
      <formula>LEN(TRIM(P369))=0</formula>
    </cfRule>
    <cfRule type="cellIs" dxfId="1785" priority="4688" stopIfTrue="1" operator="between">
      <formula>80.1</formula>
      <formula>100</formula>
    </cfRule>
    <cfRule type="cellIs" dxfId="1784" priority="4689" stopIfTrue="1" operator="between">
      <formula>35.1</formula>
      <formula>80</formula>
    </cfRule>
    <cfRule type="cellIs" dxfId="1783" priority="4690" stopIfTrue="1" operator="between">
      <formula>14.1</formula>
      <formula>35</formula>
    </cfRule>
    <cfRule type="cellIs" dxfId="1782" priority="4691" stopIfTrue="1" operator="between">
      <formula>5.1</formula>
      <formula>14</formula>
    </cfRule>
    <cfRule type="cellIs" dxfId="1781" priority="4692" stopIfTrue="1" operator="between">
      <formula>0</formula>
      <formula>5</formula>
    </cfRule>
    <cfRule type="containsBlanks" dxfId="1780" priority="4693" stopIfTrue="1">
      <formula>LEN(TRIM(P369))=0</formula>
    </cfRule>
  </conditionalFormatting>
  <conditionalFormatting sqref="E384:G384 K384:Q384">
    <cfRule type="containsBlanks" dxfId="1779" priority="4673" stopIfTrue="1">
      <formula>LEN(TRIM(E384))=0</formula>
    </cfRule>
    <cfRule type="cellIs" dxfId="1778" priority="4674" stopIfTrue="1" operator="between">
      <formula>80.1</formula>
      <formula>100</formula>
    </cfRule>
    <cfRule type="cellIs" dxfId="1777" priority="4675" stopIfTrue="1" operator="between">
      <formula>35.1</formula>
      <formula>80</formula>
    </cfRule>
    <cfRule type="cellIs" dxfId="1776" priority="4676" stopIfTrue="1" operator="between">
      <formula>14.1</formula>
      <formula>35</formula>
    </cfRule>
    <cfRule type="cellIs" dxfId="1775" priority="4677" stopIfTrue="1" operator="between">
      <formula>5.1</formula>
      <formula>14</formula>
    </cfRule>
    <cfRule type="cellIs" dxfId="1774" priority="4678" stopIfTrue="1" operator="between">
      <formula>0</formula>
      <formula>5</formula>
    </cfRule>
    <cfRule type="containsBlanks" dxfId="1773" priority="4679" stopIfTrue="1">
      <formula>LEN(TRIM(E384))=0</formula>
    </cfRule>
  </conditionalFormatting>
  <conditionalFormatting sqref="H384:J384">
    <cfRule type="containsBlanks" dxfId="1772" priority="4666" stopIfTrue="1">
      <formula>LEN(TRIM(H384))=0</formula>
    </cfRule>
    <cfRule type="cellIs" dxfId="1771" priority="4667" stopIfTrue="1" operator="between">
      <formula>80.1</formula>
      <formula>100</formula>
    </cfRule>
    <cfRule type="cellIs" dxfId="1770" priority="4668" stopIfTrue="1" operator="between">
      <formula>35.1</formula>
      <formula>80</formula>
    </cfRule>
    <cfRule type="cellIs" dxfId="1769" priority="4669" stopIfTrue="1" operator="between">
      <formula>14.1</formula>
      <formula>35</formula>
    </cfRule>
    <cfRule type="cellIs" dxfId="1768" priority="4670" stopIfTrue="1" operator="between">
      <formula>5.1</formula>
      <formula>14</formula>
    </cfRule>
    <cfRule type="cellIs" dxfId="1767" priority="4671" stopIfTrue="1" operator="between">
      <formula>0</formula>
      <formula>5</formula>
    </cfRule>
    <cfRule type="containsBlanks" dxfId="1766" priority="4672" stopIfTrue="1">
      <formula>LEN(TRIM(H384))=0</formula>
    </cfRule>
  </conditionalFormatting>
  <conditionalFormatting sqref="H380:J380">
    <cfRule type="containsBlanks" dxfId="1765" priority="4638" stopIfTrue="1">
      <formula>LEN(TRIM(H380))=0</formula>
    </cfRule>
    <cfRule type="cellIs" dxfId="1764" priority="4639" stopIfTrue="1" operator="between">
      <formula>80.1</formula>
      <formula>100</formula>
    </cfRule>
    <cfRule type="cellIs" dxfId="1763" priority="4640" stopIfTrue="1" operator="between">
      <formula>35.1</formula>
      <formula>80</formula>
    </cfRule>
    <cfRule type="cellIs" dxfId="1762" priority="4641" stopIfTrue="1" operator="between">
      <formula>14.1</formula>
      <formula>35</formula>
    </cfRule>
    <cfRule type="cellIs" dxfId="1761" priority="4642" stopIfTrue="1" operator="between">
      <formula>5.1</formula>
      <formula>14</formula>
    </cfRule>
    <cfRule type="cellIs" dxfId="1760" priority="4643" stopIfTrue="1" operator="between">
      <formula>0</formula>
      <formula>5</formula>
    </cfRule>
    <cfRule type="containsBlanks" dxfId="1759" priority="4644" stopIfTrue="1">
      <formula>LEN(TRIM(H380))=0</formula>
    </cfRule>
  </conditionalFormatting>
  <conditionalFormatting sqref="P371:Q371">
    <cfRule type="containsBlanks" dxfId="1758" priority="4631" stopIfTrue="1">
      <formula>LEN(TRIM(P371))=0</formula>
    </cfRule>
    <cfRule type="cellIs" dxfId="1757" priority="4632" stopIfTrue="1" operator="between">
      <formula>80.1</formula>
      <formula>100</formula>
    </cfRule>
    <cfRule type="cellIs" dxfId="1756" priority="4633" stopIfTrue="1" operator="between">
      <formula>35.1</formula>
      <formula>80</formula>
    </cfRule>
    <cfRule type="cellIs" dxfId="1755" priority="4634" stopIfTrue="1" operator="between">
      <formula>14.1</formula>
      <formula>35</formula>
    </cfRule>
    <cfRule type="cellIs" dxfId="1754" priority="4635" stopIfTrue="1" operator="between">
      <formula>5.1</formula>
      <formula>14</formula>
    </cfRule>
    <cfRule type="cellIs" dxfId="1753" priority="4636" stopIfTrue="1" operator="between">
      <formula>0</formula>
      <formula>5</formula>
    </cfRule>
    <cfRule type="containsBlanks" dxfId="1752" priority="4637" stopIfTrue="1">
      <formula>LEN(TRIM(P371))=0</formula>
    </cfRule>
  </conditionalFormatting>
  <conditionalFormatting sqref="E375:G375 K375:Q375">
    <cfRule type="containsBlanks" dxfId="1751" priority="4617" stopIfTrue="1">
      <formula>LEN(TRIM(E375))=0</formula>
    </cfRule>
    <cfRule type="cellIs" dxfId="1750" priority="4618" stopIfTrue="1" operator="between">
      <formula>80.1</formula>
      <formula>100</formula>
    </cfRule>
    <cfRule type="cellIs" dxfId="1749" priority="4619" stopIfTrue="1" operator="between">
      <formula>35.1</formula>
      <formula>80</formula>
    </cfRule>
    <cfRule type="cellIs" dxfId="1748" priority="4620" stopIfTrue="1" operator="between">
      <formula>14.1</formula>
      <formula>35</formula>
    </cfRule>
    <cfRule type="cellIs" dxfId="1747" priority="4621" stopIfTrue="1" operator="between">
      <formula>5.1</formula>
      <formula>14</formula>
    </cfRule>
    <cfRule type="cellIs" dxfId="1746" priority="4622" stopIfTrue="1" operator="between">
      <formula>0</formula>
      <formula>5</formula>
    </cfRule>
    <cfRule type="containsBlanks" dxfId="1745" priority="4623" stopIfTrue="1">
      <formula>LEN(TRIM(E375))=0</formula>
    </cfRule>
  </conditionalFormatting>
  <conditionalFormatting sqref="H375:J375">
    <cfRule type="containsBlanks" dxfId="1744" priority="4610" stopIfTrue="1">
      <formula>LEN(TRIM(H375))=0</formula>
    </cfRule>
    <cfRule type="cellIs" dxfId="1743" priority="4611" stopIfTrue="1" operator="between">
      <formula>80.1</formula>
      <formula>100</formula>
    </cfRule>
    <cfRule type="cellIs" dxfId="1742" priority="4612" stopIfTrue="1" operator="between">
      <formula>35.1</formula>
      <formula>80</formula>
    </cfRule>
    <cfRule type="cellIs" dxfId="1741" priority="4613" stopIfTrue="1" operator="between">
      <formula>14.1</formula>
      <formula>35</formula>
    </cfRule>
    <cfRule type="cellIs" dxfId="1740" priority="4614" stopIfTrue="1" operator="between">
      <formula>5.1</formula>
      <formula>14</formula>
    </cfRule>
    <cfRule type="cellIs" dxfId="1739" priority="4615" stopIfTrue="1" operator="between">
      <formula>0</formula>
      <formula>5</formula>
    </cfRule>
    <cfRule type="containsBlanks" dxfId="1738" priority="4616" stopIfTrue="1">
      <formula>LEN(TRIM(H375))=0</formula>
    </cfRule>
  </conditionalFormatting>
  <conditionalFormatting sqref="Q376">
    <cfRule type="containsBlanks" dxfId="1737" priority="4603" stopIfTrue="1">
      <formula>LEN(TRIM(Q376))=0</formula>
    </cfRule>
    <cfRule type="cellIs" dxfId="1736" priority="4604" stopIfTrue="1" operator="between">
      <formula>80.1</formula>
      <formula>100</formula>
    </cfRule>
    <cfRule type="cellIs" dxfId="1735" priority="4605" stopIfTrue="1" operator="between">
      <formula>35.1</formula>
      <formula>80</formula>
    </cfRule>
    <cfRule type="cellIs" dxfId="1734" priority="4606" stopIfTrue="1" operator="between">
      <formula>14.1</formula>
      <formula>35</formula>
    </cfRule>
    <cfRule type="cellIs" dxfId="1733" priority="4607" stopIfTrue="1" operator="between">
      <formula>5.1</formula>
      <formula>14</formula>
    </cfRule>
    <cfRule type="cellIs" dxfId="1732" priority="4608" stopIfTrue="1" operator="between">
      <formula>0</formula>
      <formula>5</formula>
    </cfRule>
    <cfRule type="containsBlanks" dxfId="1731" priority="4609" stopIfTrue="1">
      <formula>LEN(TRIM(Q376))=0</formula>
    </cfRule>
  </conditionalFormatting>
  <conditionalFormatting sqref="E382:G382 K382:Q382">
    <cfRule type="containsBlanks" dxfId="1730" priority="4575" stopIfTrue="1">
      <formula>LEN(TRIM(E382))=0</formula>
    </cfRule>
    <cfRule type="cellIs" dxfId="1729" priority="4576" stopIfTrue="1" operator="between">
      <formula>80.1</formula>
      <formula>100</formula>
    </cfRule>
    <cfRule type="cellIs" dxfId="1728" priority="4577" stopIfTrue="1" operator="between">
      <formula>35.1</formula>
      <formula>80</formula>
    </cfRule>
    <cfRule type="cellIs" dxfId="1727" priority="4578" stopIfTrue="1" operator="between">
      <formula>14.1</formula>
      <formula>35</formula>
    </cfRule>
    <cfRule type="cellIs" dxfId="1726" priority="4579" stopIfTrue="1" operator="between">
      <formula>5.1</formula>
      <formula>14</formula>
    </cfRule>
    <cfRule type="cellIs" dxfId="1725" priority="4580" stopIfTrue="1" operator="between">
      <formula>0</formula>
      <formula>5</formula>
    </cfRule>
    <cfRule type="containsBlanks" dxfId="1724" priority="4581" stopIfTrue="1">
      <formula>LEN(TRIM(E382))=0</formula>
    </cfRule>
  </conditionalFormatting>
  <conditionalFormatting sqref="H382:J382">
    <cfRule type="containsBlanks" dxfId="1723" priority="4568" stopIfTrue="1">
      <formula>LEN(TRIM(H382))=0</formula>
    </cfRule>
    <cfRule type="cellIs" dxfId="1722" priority="4569" stopIfTrue="1" operator="between">
      <formula>80.1</formula>
      <formula>100</formula>
    </cfRule>
    <cfRule type="cellIs" dxfId="1721" priority="4570" stopIfTrue="1" operator="between">
      <formula>35.1</formula>
      <formula>80</formula>
    </cfRule>
    <cfRule type="cellIs" dxfId="1720" priority="4571" stopIfTrue="1" operator="between">
      <formula>14.1</formula>
      <formula>35</formula>
    </cfRule>
    <cfRule type="cellIs" dxfId="1719" priority="4572" stopIfTrue="1" operator="between">
      <formula>5.1</formula>
      <formula>14</formula>
    </cfRule>
    <cfRule type="cellIs" dxfId="1718" priority="4573" stopIfTrue="1" operator="between">
      <formula>0</formula>
      <formula>5</formula>
    </cfRule>
    <cfRule type="containsBlanks" dxfId="1717" priority="4574" stopIfTrue="1">
      <formula>LEN(TRIM(H382))=0</formula>
    </cfRule>
  </conditionalFormatting>
  <conditionalFormatting sqref="P370:Q370">
    <cfRule type="containsBlanks" dxfId="1716" priority="4561" stopIfTrue="1">
      <formula>LEN(TRIM(P370))=0</formula>
    </cfRule>
    <cfRule type="cellIs" dxfId="1715" priority="4562" stopIfTrue="1" operator="between">
      <formula>80.1</formula>
      <formula>100</formula>
    </cfRule>
    <cfRule type="cellIs" dxfId="1714" priority="4563" stopIfTrue="1" operator="between">
      <formula>35.1</formula>
      <formula>80</formula>
    </cfRule>
    <cfRule type="cellIs" dxfId="1713" priority="4564" stopIfTrue="1" operator="between">
      <formula>14.1</formula>
      <formula>35</formula>
    </cfRule>
    <cfRule type="cellIs" dxfId="1712" priority="4565" stopIfTrue="1" operator="between">
      <formula>5.1</formula>
      <formula>14</formula>
    </cfRule>
    <cfRule type="cellIs" dxfId="1711" priority="4566" stopIfTrue="1" operator="between">
      <formula>0</formula>
      <formula>5</formula>
    </cfRule>
    <cfRule type="containsBlanks" dxfId="1710" priority="4567" stopIfTrue="1">
      <formula>LEN(TRIM(P370))=0</formula>
    </cfRule>
  </conditionalFormatting>
  <conditionalFormatting sqref="E385:G385 K385:Q385">
    <cfRule type="containsBlanks" dxfId="1709" priority="4547" stopIfTrue="1">
      <formula>LEN(TRIM(E385))=0</formula>
    </cfRule>
    <cfRule type="cellIs" dxfId="1708" priority="4548" stopIfTrue="1" operator="between">
      <formula>80.1</formula>
      <formula>100</formula>
    </cfRule>
    <cfRule type="cellIs" dxfId="1707" priority="4549" stopIfTrue="1" operator="between">
      <formula>35.1</formula>
      <formula>80</formula>
    </cfRule>
    <cfRule type="cellIs" dxfId="1706" priority="4550" stopIfTrue="1" operator="between">
      <formula>14.1</formula>
      <formula>35</formula>
    </cfRule>
    <cfRule type="cellIs" dxfId="1705" priority="4551" stopIfTrue="1" operator="between">
      <formula>5.1</formula>
      <formula>14</formula>
    </cfRule>
    <cfRule type="cellIs" dxfId="1704" priority="4552" stopIfTrue="1" operator="between">
      <formula>0</formula>
      <formula>5</formula>
    </cfRule>
    <cfRule type="containsBlanks" dxfId="1703" priority="4553" stopIfTrue="1">
      <formula>LEN(TRIM(E385))=0</formula>
    </cfRule>
  </conditionalFormatting>
  <conditionalFormatting sqref="H385:J385">
    <cfRule type="containsBlanks" dxfId="1702" priority="4540" stopIfTrue="1">
      <formula>LEN(TRIM(H385))=0</formula>
    </cfRule>
    <cfRule type="cellIs" dxfId="1701" priority="4541" stopIfTrue="1" operator="between">
      <formula>80.1</formula>
      <formula>100</formula>
    </cfRule>
    <cfRule type="cellIs" dxfId="1700" priority="4542" stopIfTrue="1" operator="between">
      <formula>35.1</formula>
      <formula>80</formula>
    </cfRule>
    <cfRule type="cellIs" dxfId="1699" priority="4543" stopIfTrue="1" operator="between">
      <formula>14.1</formula>
      <formula>35</formula>
    </cfRule>
    <cfRule type="cellIs" dxfId="1698" priority="4544" stopIfTrue="1" operator="between">
      <formula>5.1</formula>
      <formula>14</formula>
    </cfRule>
    <cfRule type="cellIs" dxfId="1697" priority="4545" stopIfTrue="1" operator="between">
      <formula>0</formula>
      <formula>5</formula>
    </cfRule>
    <cfRule type="containsBlanks" dxfId="1696" priority="4546" stopIfTrue="1">
      <formula>LEN(TRIM(H385))=0</formula>
    </cfRule>
  </conditionalFormatting>
  <conditionalFormatting sqref="E366:G366 K366:Q366">
    <cfRule type="containsBlanks" dxfId="1695" priority="4533" stopIfTrue="1">
      <formula>LEN(TRIM(E366))=0</formula>
    </cfRule>
    <cfRule type="cellIs" dxfId="1694" priority="4534" stopIfTrue="1" operator="between">
      <formula>80.1</formula>
      <formula>100</formula>
    </cfRule>
    <cfRule type="cellIs" dxfId="1693" priority="4535" stopIfTrue="1" operator="between">
      <formula>35.1</formula>
      <formula>80</formula>
    </cfRule>
    <cfRule type="cellIs" dxfId="1692" priority="4536" stopIfTrue="1" operator="between">
      <formula>14.1</formula>
      <formula>35</formula>
    </cfRule>
    <cfRule type="cellIs" dxfId="1691" priority="4537" stopIfTrue="1" operator="between">
      <formula>5.1</formula>
      <formula>14</formula>
    </cfRule>
    <cfRule type="cellIs" dxfId="1690" priority="4538" stopIfTrue="1" operator="between">
      <formula>0</formula>
      <formula>5</formula>
    </cfRule>
    <cfRule type="containsBlanks" dxfId="1689" priority="4539" stopIfTrue="1">
      <formula>LEN(TRIM(E366))=0</formula>
    </cfRule>
  </conditionalFormatting>
  <conditionalFormatting sqref="H366:J366">
    <cfRule type="containsBlanks" dxfId="1688" priority="4526" stopIfTrue="1">
      <formula>LEN(TRIM(H366))=0</formula>
    </cfRule>
    <cfRule type="cellIs" dxfId="1687" priority="4527" stopIfTrue="1" operator="between">
      <formula>80.1</formula>
      <formula>100</formula>
    </cfRule>
    <cfRule type="cellIs" dxfId="1686" priority="4528" stopIfTrue="1" operator="between">
      <formula>35.1</formula>
      <formula>80</formula>
    </cfRule>
    <cfRule type="cellIs" dxfId="1685" priority="4529" stopIfTrue="1" operator="between">
      <formula>14.1</formula>
      <formula>35</formula>
    </cfRule>
    <cfRule type="cellIs" dxfId="1684" priority="4530" stopIfTrue="1" operator="between">
      <formula>5.1</formula>
      <formula>14</formula>
    </cfRule>
    <cfRule type="cellIs" dxfId="1683" priority="4531" stopIfTrue="1" operator="between">
      <formula>0</formula>
      <formula>5</formula>
    </cfRule>
    <cfRule type="containsBlanks" dxfId="1682" priority="4532" stopIfTrue="1">
      <formula>LEN(TRIM(H366))=0</formula>
    </cfRule>
  </conditionalFormatting>
  <conditionalFormatting sqref="E381:G381 K381:Q381">
    <cfRule type="containsBlanks" dxfId="1681" priority="4519" stopIfTrue="1">
      <formula>LEN(TRIM(E381))=0</formula>
    </cfRule>
    <cfRule type="cellIs" dxfId="1680" priority="4520" stopIfTrue="1" operator="between">
      <formula>80.1</formula>
      <formula>100</formula>
    </cfRule>
    <cfRule type="cellIs" dxfId="1679" priority="4521" stopIfTrue="1" operator="between">
      <formula>35.1</formula>
      <formula>80</formula>
    </cfRule>
    <cfRule type="cellIs" dxfId="1678" priority="4522" stopIfTrue="1" operator="between">
      <formula>14.1</formula>
      <formula>35</formula>
    </cfRule>
    <cfRule type="cellIs" dxfId="1677" priority="4523" stopIfTrue="1" operator="between">
      <formula>5.1</formula>
      <formula>14</formula>
    </cfRule>
    <cfRule type="cellIs" dxfId="1676" priority="4524" stopIfTrue="1" operator="between">
      <formula>0</formula>
      <formula>5</formula>
    </cfRule>
    <cfRule type="containsBlanks" dxfId="1675" priority="4525" stopIfTrue="1">
      <formula>LEN(TRIM(E381))=0</formula>
    </cfRule>
  </conditionalFormatting>
  <conditionalFormatting sqref="H381:J381">
    <cfRule type="containsBlanks" dxfId="1674" priority="4512" stopIfTrue="1">
      <formula>LEN(TRIM(H381))=0</formula>
    </cfRule>
    <cfRule type="cellIs" dxfId="1673" priority="4513" stopIfTrue="1" operator="between">
      <formula>80.1</formula>
      <formula>100</formula>
    </cfRule>
    <cfRule type="cellIs" dxfId="1672" priority="4514" stopIfTrue="1" operator="between">
      <formula>35.1</formula>
      <formula>80</formula>
    </cfRule>
    <cfRule type="cellIs" dxfId="1671" priority="4515" stopIfTrue="1" operator="between">
      <formula>14.1</formula>
      <formula>35</formula>
    </cfRule>
    <cfRule type="cellIs" dxfId="1670" priority="4516" stopIfTrue="1" operator="between">
      <formula>5.1</formula>
      <formula>14</formula>
    </cfRule>
    <cfRule type="cellIs" dxfId="1669" priority="4517" stopIfTrue="1" operator="between">
      <formula>0</formula>
      <formula>5</formula>
    </cfRule>
    <cfRule type="containsBlanks" dxfId="1668" priority="4518" stopIfTrue="1">
      <formula>LEN(TRIM(H381))=0</formula>
    </cfRule>
  </conditionalFormatting>
  <conditionalFormatting sqref="Q363">
    <cfRule type="containsBlanks" dxfId="1667" priority="4505" stopIfTrue="1">
      <formula>LEN(TRIM(Q363))=0</formula>
    </cfRule>
    <cfRule type="cellIs" dxfId="1666" priority="4506" stopIfTrue="1" operator="between">
      <formula>80.1</formula>
      <formula>100</formula>
    </cfRule>
    <cfRule type="cellIs" dxfId="1665" priority="4507" stopIfTrue="1" operator="between">
      <formula>35.1</formula>
      <formula>80</formula>
    </cfRule>
    <cfRule type="cellIs" dxfId="1664" priority="4508" stopIfTrue="1" operator="between">
      <formula>14.1</formula>
      <formula>35</formula>
    </cfRule>
    <cfRule type="cellIs" dxfId="1663" priority="4509" stopIfTrue="1" operator="between">
      <formula>5.1</formula>
      <formula>14</formula>
    </cfRule>
    <cfRule type="cellIs" dxfId="1662" priority="4510" stopIfTrue="1" operator="between">
      <formula>0</formula>
      <formula>5</formula>
    </cfRule>
    <cfRule type="containsBlanks" dxfId="1661" priority="4511" stopIfTrue="1">
      <formula>LEN(TRIM(Q363))=0</formula>
    </cfRule>
  </conditionalFormatting>
  <conditionalFormatting sqref="Q379">
    <cfRule type="containsBlanks" dxfId="1660" priority="4491" stopIfTrue="1">
      <formula>LEN(TRIM(Q379))=0</formula>
    </cfRule>
    <cfRule type="cellIs" dxfId="1659" priority="4492" stopIfTrue="1" operator="between">
      <formula>80.1</formula>
      <formula>100</formula>
    </cfRule>
    <cfRule type="cellIs" dxfId="1658" priority="4493" stopIfTrue="1" operator="between">
      <formula>35.1</formula>
      <formula>80</formula>
    </cfRule>
    <cfRule type="cellIs" dxfId="1657" priority="4494" stopIfTrue="1" operator="between">
      <formula>14.1</formula>
      <formula>35</formula>
    </cfRule>
    <cfRule type="cellIs" dxfId="1656" priority="4495" stopIfTrue="1" operator="between">
      <formula>5.1</formula>
      <formula>14</formula>
    </cfRule>
    <cfRule type="cellIs" dxfId="1655" priority="4496" stopIfTrue="1" operator="between">
      <formula>0</formula>
      <formula>5</formula>
    </cfRule>
    <cfRule type="containsBlanks" dxfId="1654" priority="4497" stopIfTrue="1">
      <formula>LEN(TRIM(Q379))=0</formula>
    </cfRule>
  </conditionalFormatting>
  <conditionalFormatting sqref="E374:G374 K374:Q374">
    <cfRule type="containsBlanks" dxfId="1653" priority="4477" stopIfTrue="1">
      <formula>LEN(TRIM(E374))=0</formula>
    </cfRule>
    <cfRule type="cellIs" dxfId="1652" priority="4478" stopIfTrue="1" operator="between">
      <formula>80.1</formula>
      <formula>100</formula>
    </cfRule>
    <cfRule type="cellIs" dxfId="1651" priority="4479" stopIfTrue="1" operator="between">
      <formula>35.1</formula>
      <formula>80</formula>
    </cfRule>
    <cfRule type="cellIs" dxfId="1650" priority="4480" stopIfTrue="1" operator="between">
      <formula>14.1</formula>
      <formula>35</formula>
    </cfRule>
    <cfRule type="cellIs" dxfId="1649" priority="4481" stopIfTrue="1" operator="between">
      <formula>5.1</formula>
      <formula>14</formula>
    </cfRule>
    <cfRule type="cellIs" dxfId="1648" priority="4482" stopIfTrue="1" operator="between">
      <formula>0</formula>
      <formula>5</formula>
    </cfRule>
    <cfRule type="containsBlanks" dxfId="1647" priority="4483" stopIfTrue="1">
      <formula>LEN(TRIM(E374))=0</formula>
    </cfRule>
  </conditionalFormatting>
  <conditionalFormatting sqref="H374:J374">
    <cfRule type="containsBlanks" dxfId="1646" priority="4470" stopIfTrue="1">
      <formula>LEN(TRIM(H374))=0</formula>
    </cfRule>
    <cfRule type="cellIs" dxfId="1645" priority="4471" stopIfTrue="1" operator="between">
      <formula>80.1</formula>
      <formula>100</formula>
    </cfRule>
    <cfRule type="cellIs" dxfId="1644" priority="4472" stopIfTrue="1" operator="between">
      <formula>35.1</formula>
      <formula>80</formula>
    </cfRule>
    <cfRule type="cellIs" dxfId="1643" priority="4473" stopIfTrue="1" operator="between">
      <formula>14.1</formula>
      <formula>35</formula>
    </cfRule>
    <cfRule type="cellIs" dxfId="1642" priority="4474" stopIfTrue="1" operator="between">
      <formula>5.1</formula>
      <formula>14</formula>
    </cfRule>
    <cfRule type="cellIs" dxfId="1641" priority="4475" stopIfTrue="1" operator="between">
      <formula>0</formula>
      <formula>5</formula>
    </cfRule>
    <cfRule type="containsBlanks" dxfId="1640" priority="4476" stopIfTrue="1">
      <formula>LEN(TRIM(H374))=0</formula>
    </cfRule>
  </conditionalFormatting>
  <conditionalFormatting sqref="E367:G367 K367:Q367">
    <cfRule type="containsBlanks" dxfId="1639" priority="4463" stopIfTrue="1">
      <formula>LEN(TRIM(E367))=0</formula>
    </cfRule>
    <cfRule type="cellIs" dxfId="1638" priority="4464" stopIfTrue="1" operator="between">
      <formula>80.1</formula>
      <formula>100</formula>
    </cfRule>
    <cfRule type="cellIs" dxfId="1637" priority="4465" stopIfTrue="1" operator="between">
      <formula>35.1</formula>
      <formula>80</formula>
    </cfRule>
    <cfRule type="cellIs" dxfId="1636" priority="4466" stopIfTrue="1" operator="between">
      <formula>14.1</formula>
      <formula>35</formula>
    </cfRule>
    <cfRule type="cellIs" dxfId="1635" priority="4467" stopIfTrue="1" operator="between">
      <formula>5.1</formula>
      <formula>14</formula>
    </cfRule>
    <cfRule type="cellIs" dxfId="1634" priority="4468" stopIfTrue="1" operator="between">
      <formula>0</formula>
      <formula>5</formula>
    </cfRule>
    <cfRule type="containsBlanks" dxfId="1633" priority="4469" stopIfTrue="1">
      <formula>LEN(TRIM(E367))=0</formula>
    </cfRule>
  </conditionalFormatting>
  <conditionalFormatting sqref="H367:J367">
    <cfRule type="containsBlanks" dxfId="1632" priority="4456" stopIfTrue="1">
      <formula>LEN(TRIM(H367))=0</formula>
    </cfRule>
    <cfRule type="cellIs" dxfId="1631" priority="4457" stopIfTrue="1" operator="between">
      <formula>80.1</formula>
      <formula>100</formula>
    </cfRule>
    <cfRule type="cellIs" dxfId="1630" priority="4458" stopIfTrue="1" operator="between">
      <formula>35.1</formula>
      <formula>80</formula>
    </cfRule>
    <cfRule type="cellIs" dxfId="1629" priority="4459" stopIfTrue="1" operator="between">
      <formula>14.1</formula>
      <formula>35</formula>
    </cfRule>
    <cfRule type="cellIs" dxfId="1628" priority="4460" stopIfTrue="1" operator="between">
      <formula>5.1</formula>
      <formula>14</formula>
    </cfRule>
    <cfRule type="cellIs" dxfId="1627" priority="4461" stopIfTrue="1" operator="between">
      <formula>0</formula>
      <formula>5</formula>
    </cfRule>
    <cfRule type="containsBlanks" dxfId="1626" priority="4462" stopIfTrue="1">
      <formula>LEN(TRIM(H367))=0</formula>
    </cfRule>
  </conditionalFormatting>
  <conditionalFormatting sqref="E383:G383 K383:Q383">
    <cfRule type="containsBlanks" dxfId="1625" priority="4449" stopIfTrue="1">
      <formula>LEN(TRIM(E383))=0</formula>
    </cfRule>
    <cfRule type="cellIs" dxfId="1624" priority="4450" stopIfTrue="1" operator="between">
      <formula>80.1</formula>
      <formula>100</formula>
    </cfRule>
    <cfRule type="cellIs" dxfId="1623" priority="4451" stopIfTrue="1" operator="between">
      <formula>35.1</formula>
      <formula>80</formula>
    </cfRule>
    <cfRule type="cellIs" dxfId="1622" priority="4452" stopIfTrue="1" operator="between">
      <formula>14.1</formula>
      <formula>35</formula>
    </cfRule>
    <cfRule type="cellIs" dxfId="1621" priority="4453" stopIfTrue="1" operator="between">
      <formula>5.1</formula>
      <formula>14</formula>
    </cfRule>
    <cfRule type="cellIs" dxfId="1620" priority="4454" stopIfTrue="1" operator="between">
      <formula>0</formula>
      <formula>5</formula>
    </cfRule>
    <cfRule type="containsBlanks" dxfId="1619" priority="4455" stopIfTrue="1">
      <formula>LEN(TRIM(E383))=0</formula>
    </cfRule>
  </conditionalFormatting>
  <conditionalFormatting sqref="H383:J383">
    <cfRule type="containsBlanks" dxfId="1618" priority="4442" stopIfTrue="1">
      <formula>LEN(TRIM(H383))=0</formula>
    </cfRule>
    <cfRule type="cellIs" dxfId="1617" priority="4443" stopIfTrue="1" operator="between">
      <formula>80.1</formula>
      <formula>100</formula>
    </cfRule>
    <cfRule type="cellIs" dxfId="1616" priority="4444" stopIfTrue="1" operator="between">
      <formula>35.1</formula>
      <formula>80</formula>
    </cfRule>
    <cfRule type="cellIs" dxfId="1615" priority="4445" stopIfTrue="1" operator="between">
      <formula>14.1</formula>
      <formula>35</formula>
    </cfRule>
    <cfRule type="cellIs" dxfId="1614" priority="4446" stopIfTrue="1" operator="between">
      <formula>5.1</formula>
      <formula>14</formula>
    </cfRule>
    <cfRule type="cellIs" dxfId="1613" priority="4447" stopIfTrue="1" operator="between">
      <formula>0</formula>
      <formula>5</formula>
    </cfRule>
    <cfRule type="containsBlanks" dxfId="1612" priority="4448" stopIfTrue="1">
      <formula>LEN(TRIM(H383))=0</formula>
    </cfRule>
  </conditionalFormatting>
  <conditionalFormatting sqref="E387:Q387">
    <cfRule type="containsBlanks" dxfId="1611" priority="4435" stopIfTrue="1">
      <formula>LEN(TRIM(E387))=0</formula>
    </cfRule>
    <cfRule type="cellIs" dxfId="1610" priority="4436" stopIfTrue="1" operator="between">
      <formula>80.1</formula>
      <formula>100</formula>
    </cfRule>
    <cfRule type="cellIs" dxfId="1609" priority="4437" stopIfTrue="1" operator="between">
      <formula>35.1</formula>
      <formula>80</formula>
    </cfRule>
    <cfRule type="cellIs" dxfId="1608" priority="4438" stopIfTrue="1" operator="between">
      <formula>14.1</formula>
      <formula>35</formula>
    </cfRule>
    <cfRule type="cellIs" dxfId="1607" priority="4439" stopIfTrue="1" operator="between">
      <formula>5.1</formula>
      <formula>14</formula>
    </cfRule>
    <cfRule type="cellIs" dxfId="1606" priority="4440" stopIfTrue="1" operator="between">
      <formula>0</formula>
      <formula>5</formula>
    </cfRule>
    <cfRule type="containsBlanks" dxfId="1605" priority="4441" stopIfTrue="1">
      <formula>LEN(TRIM(E387))=0</formula>
    </cfRule>
  </conditionalFormatting>
  <conditionalFormatting sqref="E388:Q388">
    <cfRule type="containsBlanks" dxfId="1604" priority="4428" stopIfTrue="1">
      <formula>LEN(TRIM(E388))=0</formula>
    </cfRule>
    <cfRule type="cellIs" dxfId="1603" priority="4429" stopIfTrue="1" operator="between">
      <formula>80.1</formula>
      <formula>100</formula>
    </cfRule>
    <cfRule type="cellIs" dxfId="1602" priority="4430" stopIfTrue="1" operator="between">
      <formula>35.1</formula>
      <formula>80</formula>
    </cfRule>
    <cfRule type="cellIs" dxfId="1601" priority="4431" stopIfTrue="1" operator="between">
      <formula>14.1</formula>
      <formula>35</formula>
    </cfRule>
    <cfRule type="cellIs" dxfId="1600" priority="4432" stopIfTrue="1" operator="between">
      <formula>5.1</formula>
      <formula>14</formula>
    </cfRule>
    <cfRule type="cellIs" dxfId="1599" priority="4433" stopIfTrue="1" operator="between">
      <formula>0</formula>
      <formula>5</formula>
    </cfRule>
    <cfRule type="containsBlanks" dxfId="1598" priority="4434" stopIfTrue="1">
      <formula>LEN(TRIM(E388))=0</formula>
    </cfRule>
  </conditionalFormatting>
  <conditionalFormatting sqref="E390:Q390">
    <cfRule type="containsBlanks" dxfId="1597" priority="4421" stopIfTrue="1">
      <formula>LEN(TRIM(E390))=0</formula>
    </cfRule>
    <cfRule type="cellIs" dxfId="1596" priority="4422" stopIfTrue="1" operator="between">
      <formula>80.1</formula>
      <formula>100</formula>
    </cfRule>
    <cfRule type="cellIs" dxfId="1595" priority="4423" stopIfTrue="1" operator="between">
      <formula>35.1</formula>
      <formula>80</formula>
    </cfRule>
    <cfRule type="cellIs" dxfId="1594" priority="4424" stopIfTrue="1" operator="between">
      <formula>14.1</formula>
      <formula>35</formula>
    </cfRule>
    <cfRule type="cellIs" dxfId="1593" priority="4425" stopIfTrue="1" operator="between">
      <formula>5.1</formula>
      <formula>14</formula>
    </cfRule>
    <cfRule type="cellIs" dxfId="1592" priority="4426" stopIfTrue="1" operator="between">
      <formula>0</formula>
      <formula>5</formula>
    </cfRule>
    <cfRule type="containsBlanks" dxfId="1591" priority="4427" stopIfTrue="1">
      <formula>LEN(TRIM(E390))=0</formula>
    </cfRule>
  </conditionalFormatting>
  <conditionalFormatting sqref="Q396">
    <cfRule type="containsBlanks" dxfId="1590" priority="4414" stopIfTrue="1">
      <formula>LEN(TRIM(Q396))=0</formula>
    </cfRule>
    <cfRule type="cellIs" dxfId="1589" priority="4415" stopIfTrue="1" operator="between">
      <formula>80.1</formula>
      <formula>100</formula>
    </cfRule>
    <cfRule type="cellIs" dxfId="1588" priority="4416" stopIfTrue="1" operator="between">
      <formula>35.1</formula>
      <formula>80</formula>
    </cfRule>
    <cfRule type="cellIs" dxfId="1587" priority="4417" stopIfTrue="1" operator="between">
      <formula>14.1</formula>
      <formula>35</formula>
    </cfRule>
    <cfRule type="cellIs" dxfId="1586" priority="4418" stopIfTrue="1" operator="between">
      <formula>5.1</formula>
      <formula>14</formula>
    </cfRule>
    <cfRule type="cellIs" dxfId="1585" priority="4419" stopIfTrue="1" operator="between">
      <formula>0</formula>
      <formula>5</formula>
    </cfRule>
    <cfRule type="containsBlanks" dxfId="1584" priority="4420" stopIfTrue="1">
      <formula>LEN(TRIM(Q396))=0</formula>
    </cfRule>
  </conditionalFormatting>
  <conditionalFormatting sqref="E394:Q394">
    <cfRule type="containsBlanks" dxfId="1583" priority="4407" stopIfTrue="1">
      <formula>LEN(TRIM(E394))=0</formula>
    </cfRule>
    <cfRule type="cellIs" dxfId="1582" priority="4408" stopIfTrue="1" operator="between">
      <formula>80.1</formula>
      <formula>100</formula>
    </cfRule>
    <cfRule type="cellIs" dxfId="1581" priority="4409" stopIfTrue="1" operator="between">
      <formula>35.1</formula>
      <formula>80</formula>
    </cfRule>
    <cfRule type="cellIs" dxfId="1580" priority="4410" stopIfTrue="1" operator="between">
      <formula>14.1</formula>
      <formula>35</formula>
    </cfRule>
    <cfRule type="cellIs" dxfId="1579" priority="4411" stopIfTrue="1" operator="between">
      <formula>5.1</formula>
      <formula>14</formula>
    </cfRule>
    <cfRule type="cellIs" dxfId="1578" priority="4412" stopIfTrue="1" operator="between">
      <formula>0</formula>
      <formula>5</formula>
    </cfRule>
    <cfRule type="containsBlanks" dxfId="1577" priority="4413" stopIfTrue="1">
      <formula>LEN(TRIM(E394))=0</formula>
    </cfRule>
  </conditionalFormatting>
  <conditionalFormatting sqref="E386:Q386">
    <cfRule type="containsBlanks" dxfId="1576" priority="4400" stopIfTrue="1">
      <formula>LEN(TRIM(E386))=0</formula>
    </cfRule>
    <cfRule type="cellIs" dxfId="1575" priority="4401" stopIfTrue="1" operator="between">
      <formula>80.1</formula>
      <formula>100</formula>
    </cfRule>
    <cfRule type="cellIs" dxfId="1574" priority="4402" stopIfTrue="1" operator="between">
      <formula>35.1</formula>
      <formula>80</formula>
    </cfRule>
    <cfRule type="cellIs" dxfId="1573" priority="4403" stopIfTrue="1" operator="between">
      <formula>14.1</formula>
      <formula>35</formula>
    </cfRule>
    <cfRule type="cellIs" dxfId="1572" priority="4404" stopIfTrue="1" operator="between">
      <formula>5.1</formula>
      <formula>14</formula>
    </cfRule>
    <cfRule type="cellIs" dxfId="1571" priority="4405" stopIfTrue="1" operator="between">
      <formula>0</formula>
      <formula>5</formula>
    </cfRule>
    <cfRule type="containsBlanks" dxfId="1570" priority="4406" stopIfTrue="1">
      <formula>LEN(TRIM(E386))=0</formula>
    </cfRule>
  </conditionalFormatting>
  <conditionalFormatting sqref="E393:Q393">
    <cfRule type="containsBlanks" dxfId="1569" priority="4393" stopIfTrue="1">
      <formula>LEN(TRIM(E393))=0</formula>
    </cfRule>
    <cfRule type="cellIs" dxfId="1568" priority="4394" stopIfTrue="1" operator="between">
      <formula>80.1</formula>
      <formula>100</formula>
    </cfRule>
    <cfRule type="cellIs" dxfId="1567" priority="4395" stopIfTrue="1" operator="between">
      <formula>35.1</formula>
      <formula>80</formula>
    </cfRule>
    <cfRule type="cellIs" dxfId="1566" priority="4396" stopIfTrue="1" operator="between">
      <formula>14.1</formula>
      <formula>35</formula>
    </cfRule>
    <cfRule type="cellIs" dxfId="1565" priority="4397" stopIfTrue="1" operator="between">
      <formula>5.1</formula>
      <formula>14</formula>
    </cfRule>
    <cfRule type="cellIs" dxfId="1564" priority="4398" stopIfTrue="1" operator="between">
      <formula>0</formula>
      <formula>5</formula>
    </cfRule>
    <cfRule type="containsBlanks" dxfId="1563" priority="4399" stopIfTrue="1">
      <formula>LEN(TRIM(E393))=0</formula>
    </cfRule>
  </conditionalFormatting>
  <conditionalFormatting sqref="Q399">
    <cfRule type="containsBlanks" dxfId="1562" priority="4386" stopIfTrue="1">
      <formula>LEN(TRIM(Q399))=0</formula>
    </cfRule>
    <cfRule type="cellIs" dxfId="1561" priority="4387" stopIfTrue="1" operator="between">
      <formula>80.1</formula>
      <formula>100</formula>
    </cfRule>
    <cfRule type="cellIs" dxfId="1560" priority="4388" stopIfTrue="1" operator="between">
      <formula>35.1</formula>
      <formula>80</formula>
    </cfRule>
    <cfRule type="cellIs" dxfId="1559" priority="4389" stopIfTrue="1" operator="between">
      <formula>14.1</formula>
      <formula>35</formula>
    </cfRule>
    <cfRule type="cellIs" dxfId="1558" priority="4390" stopIfTrue="1" operator="between">
      <formula>5.1</formula>
      <formula>14</formula>
    </cfRule>
    <cfRule type="cellIs" dxfId="1557" priority="4391" stopIfTrue="1" operator="between">
      <formula>0</formula>
      <formula>5</formula>
    </cfRule>
    <cfRule type="containsBlanks" dxfId="1556" priority="4392" stopIfTrue="1">
      <formula>LEN(TRIM(Q399))=0</formula>
    </cfRule>
  </conditionalFormatting>
  <conditionalFormatting sqref="E392:Q392">
    <cfRule type="containsBlanks" dxfId="1555" priority="4379" stopIfTrue="1">
      <formula>LEN(TRIM(E392))=0</formula>
    </cfRule>
    <cfRule type="cellIs" dxfId="1554" priority="4380" stopIfTrue="1" operator="between">
      <formula>80.1</formula>
      <formula>100</formula>
    </cfRule>
    <cfRule type="cellIs" dxfId="1553" priority="4381" stopIfTrue="1" operator="between">
      <formula>35.1</formula>
      <formula>80</formula>
    </cfRule>
    <cfRule type="cellIs" dxfId="1552" priority="4382" stopIfTrue="1" operator="between">
      <formula>14.1</formula>
      <formula>35</formula>
    </cfRule>
    <cfRule type="cellIs" dxfId="1551" priority="4383" stopIfTrue="1" operator="between">
      <formula>5.1</formula>
      <formula>14</formula>
    </cfRule>
    <cfRule type="cellIs" dxfId="1550" priority="4384" stopIfTrue="1" operator="between">
      <formula>0</formula>
      <formula>5</formula>
    </cfRule>
    <cfRule type="containsBlanks" dxfId="1549" priority="4385" stopIfTrue="1">
      <formula>LEN(TRIM(E392))=0</formula>
    </cfRule>
  </conditionalFormatting>
  <conditionalFormatting sqref="E391:Q391">
    <cfRule type="containsBlanks" dxfId="1548" priority="4372" stopIfTrue="1">
      <formula>LEN(TRIM(E391))=0</formula>
    </cfRule>
    <cfRule type="cellIs" dxfId="1547" priority="4373" stopIfTrue="1" operator="between">
      <formula>80.1</formula>
      <formula>100</formula>
    </cfRule>
    <cfRule type="cellIs" dxfId="1546" priority="4374" stopIfTrue="1" operator="between">
      <formula>35.1</formula>
      <formula>80</formula>
    </cfRule>
    <cfRule type="cellIs" dxfId="1545" priority="4375" stopIfTrue="1" operator="between">
      <formula>14.1</formula>
      <formula>35</formula>
    </cfRule>
    <cfRule type="cellIs" dxfId="1544" priority="4376" stopIfTrue="1" operator="between">
      <formula>5.1</formula>
      <formula>14</formula>
    </cfRule>
    <cfRule type="cellIs" dxfId="1543" priority="4377" stopIfTrue="1" operator="between">
      <formula>0</formula>
      <formula>5</formula>
    </cfRule>
    <cfRule type="containsBlanks" dxfId="1542" priority="4378" stopIfTrue="1">
      <formula>LEN(TRIM(E391))=0</formula>
    </cfRule>
  </conditionalFormatting>
  <conditionalFormatting sqref="E389:Q389">
    <cfRule type="containsBlanks" dxfId="1541" priority="4365" stopIfTrue="1">
      <formula>LEN(TRIM(E389))=0</formula>
    </cfRule>
    <cfRule type="cellIs" dxfId="1540" priority="4366" stopIfTrue="1" operator="between">
      <formula>80.1</formula>
      <formula>100</formula>
    </cfRule>
    <cfRule type="cellIs" dxfId="1539" priority="4367" stopIfTrue="1" operator="between">
      <formula>35.1</formula>
      <formula>80</formula>
    </cfRule>
    <cfRule type="cellIs" dxfId="1538" priority="4368" stopIfTrue="1" operator="between">
      <formula>14.1</formula>
      <formula>35</formula>
    </cfRule>
    <cfRule type="cellIs" dxfId="1537" priority="4369" stopIfTrue="1" operator="between">
      <formula>5.1</formula>
      <formula>14</formula>
    </cfRule>
    <cfRule type="cellIs" dxfId="1536" priority="4370" stopIfTrue="1" operator="between">
      <formula>0</formula>
      <formula>5</formula>
    </cfRule>
    <cfRule type="containsBlanks" dxfId="1535" priority="4371" stopIfTrue="1">
      <formula>LEN(TRIM(E389))=0</formula>
    </cfRule>
  </conditionalFormatting>
  <conditionalFormatting sqref="Q395">
    <cfRule type="containsBlanks" dxfId="1534" priority="4358" stopIfTrue="1">
      <formula>LEN(TRIM(Q395))=0</formula>
    </cfRule>
    <cfRule type="cellIs" dxfId="1533" priority="4359" stopIfTrue="1" operator="between">
      <formula>80.1</formula>
      <formula>100</formula>
    </cfRule>
    <cfRule type="cellIs" dxfId="1532" priority="4360" stopIfTrue="1" operator="between">
      <formula>35.1</formula>
      <formula>80</formula>
    </cfRule>
    <cfRule type="cellIs" dxfId="1531" priority="4361" stopIfTrue="1" operator="between">
      <formula>14.1</formula>
      <formula>35</formula>
    </cfRule>
    <cfRule type="cellIs" dxfId="1530" priority="4362" stopIfTrue="1" operator="between">
      <formula>5.1</formula>
      <formula>14</formula>
    </cfRule>
    <cfRule type="cellIs" dxfId="1529" priority="4363" stopIfTrue="1" operator="between">
      <formula>0</formula>
      <formula>5</formula>
    </cfRule>
    <cfRule type="containsBlanks" dxfId="1528" priority="4364" stopIfTrue="1">
      <formula>LEN(TRIM(Q395))=0</formula>
    </cfRule>
  </conditionalFormatting>
  <conditionalFormatting sqref="Q397">
    <cfRule type="containsBlanks" dxfId="1527" priority="4351" stopIfTrue="1">
      <formula>LEN(TRIM(Q397))=0</formula>
    </cfRule>
    <cfRule type="cellIs" dxfId="1526" priority="4352" stopIfTrue="1" operator="between">
      <formula>80.1</formula>
      <formula>100</formula>
    </cfRule>
    <cfRule type="cellIs" dxfId="1525" priority="4353" stopIfTrue="1" operator="between">
      <formula>35.1</formula>
      <formula>80</formula>
    </cfRule>
    <cfRule type="cellIs" dxfId="1524" priority="4354" stopIfTrue="1" operator="between">
      <formula>14.1</formula>
      <formula>35</formula>
    </cfRule>
    <cfRule type="cellIs" dxfId="1523" priority="4355" stopIfTrue="1" operator="between">
      <formula>5.1</formula>
      <formula>14</formula>
    </cfRule>
    <cfRule type="cellIs" dxfId="1522" priority="4356" stopIfTrue="1" operator="between">
      <formula>0</formula>
      <formula>5</formula>
    </cfRule>
    <cfRule type="containsBlanks" dxfId="1521" priority="4357" stopIfTrue="1">
      <formula>LEN(TRIM(Q397))=0</formula>
    </cfRule>
  </conditionalFormatting>
  <conditionalFormatting sqref="Q398">
    <cfRule type="containsBlanks" dxfId="1520" priority="4344" stopIfTrue="1">
      <formula>LEN(TRIM(Q398))=0</formula>
    </cfRule>
    <cfRule type="cellIs" dxfId="1519" priority="4345" stopIfTrue="1" operator="between">
      <formula>80.1</formula>
      <formula>100</formula>
    </cfRule>
    <cfRule type="cellIs" dxfId="1518" priority="4346" stopIfTrue="1" operator="between">
      <formula>35.1</formula>
      <formula>80</formula>
    </cfRule>
    <cfRule type="cellIs" dxfId="1517" priority="4347" stopIfTrue="1" operator="between">
      <formula>14.1</formula>
      <formula>35</formula>
    </cfRule>
    <cfRule type="cellIs" dxfId="1516" priority="4348" stopIfTrue="1" operator="between">
      <formula>5.1</formula>
      <formula>14</formula>
    </cfRule>
    <cfRule type="cellIs" dxfId="1515" priority="4349" stopIfTrue="1" operator="between">
      <formula>0</formula>
      <formula>5</formula>
    </cfRule>
    <cfRule type="containsBlanks" dxfId="1514" priority="4350" stopIfTrue="1">
      <formula>LEN(TRIM(Q398))=0</formula>
    </cfRule>
  </conditionalFormatting>
  <conditionalFormatting sqref="R415">
    <cfRule type="cellIs" dxfId="1513" priority="3556" stopIfTrue="1" operator="equal">
      <formula>"NO"</formula>
    </cfRule>
  </conditionalFormatting>
  <conditionalFormatting sqref="Q415">
    <cfRule type="containsBlanks" dxfId="1512" priority="3543" stopIfTrue="1">
      <formula>LEN(TRIM(Q415))=0</formula>
    </cfRule>
    <cfRule type="cellIs" dxfId="1511" priority="3544" stopIfTrue="1" operator="between">
      <formula>80.1</formula>
      <formula>100</formula>
    </cfRule>
    <cfRule type="cellIs" dxfId="1510" priority="3545" stopIfTrue="1" operator="between">
      <formula>35.1</formula>
      <formula>80</formula>
    </cfRule>
    <cfRule type="cellIs" dxfId="1509" priority="3546" stopIfTrue="1" operator="between">
      <formula>14.1</formula>
      <formula>35</formula>
    </cfRule>
    <cfRule type="cellIs" dxfId="1508" priority="3547" stopIfTrue="1" operator="between">
      <formula>5.1</formula>
      <formula>14</formula>
    </cfRule>
    <cfRule type="cellIs" dxfId="1507" priority="3548" stopIfTrue="1" operator="between">
      <formula>0</formula>
      <formula>5</formula>
    </cfRule>
    <cfRule type="containsBlanks" dxfId="1506" priority="3549" stopIfTrue="1">
      <formula>LEN(TRIM(Q415))=0</formula>
    </cfRule>
  </conditionalFormatting>
  <conditionalFormatting sqref="Q415">
    <cfRule type="containsBlanks" dxfId="1505" priority="3536" stopIfTrue="1">
      <formula>LEN(TRIM(Q415))=0</formula>
    </cfRule>
    <cfRule type="cellIs" dxfId="1504" priority="3537" stopIfTrue="1" operator="between">
      <formula>80.1</formula>
      <formula>100</formula>
    </cfRule>
    <cfRule type="cellIs" dxfId="1503" priority="3538" stopIfTrue="1" operator="between">
      <formula>35.1</formula>
      <formula>80</formula>
    </cfRule>
    <cfRule type="cellIs" dxfId="1502" priority="3539" stopIfTrue="1" operator="between">
      <formula>14.1</formula>
      <formula>35</formula>
    </cfRule>
    <cfRule type="cellIs" dxfId="1501" priority="3540" stopIfTrue="1" operator="between">
      <formula>5.1</formula>
      <formula>14</formula>
    </cfRule>
    <cfRule type="cellIs" dxfId="1500" priority="3541" stopIfTrue="1" operator="between">
      <formula>0</formula>
      <formula>5</formula>
    </cfRule>
    <cfRule type="containsBlanks" dxfId="1499" priority="3542" stopIfTrue="1">
      <formula>LEN(TRIM(Q415))=0</formula>
    </cfRule>
  </conditionalFormatting>
  <conditionalFormatting sqref="R416">
    <cfRule type="cellIs" dxfId="1498" priority="3534" stopIfTrue="1" operator="equal">
      <formula>"NO"</formula>
    </cfRule>
  </conditionalFormatting>
  <conditionalFormatting sqref="Q416">
    <cfRule type="containsBlanks" dxfId="1497" priority="3521" stopIfTrue="1">
      <formula>LEN(TRIM(Q416))=0</formula>
    </cfRule>
    <cfRule type="cellIs" dxfId="1496" priority="3522" stopIfTrue="1" operator="between">
      <formula>80.1</formula>
      <formula>100</formula>
    </cfRule>
    <cfRule type="cellIs" dxfId="1495" priority="3523" stopIfTrue="1" operator="between">
      <formula>35.1</formula>
      <formula>80</formula>
    </cfRule>
    <cfRule type="cellIs" dxfId="1494" priority="3524" stopIfTrue="1" operator="between">
      <formula>14.1</formula>
      <formula>35</formula>
    </cfRule>
    <cfRule type="cellIs" dxfId="1493" priority="3525" stopIfTrue="1" operator="between">
      <formula>5.1</formula>
      <formula>14</formula>
    </cfRule>
    <cfRule type="cellIs" dxfId="1492" priority="3526" stopIfTrue="1" operator="between">
      <formula>0</formula>
      <formula>5</formula>
    </cfRule>
    <cfRule type="containsBlanks" dxfId="1491" priority="3527" stopIfTrue="1">
      <formula>LEN(TRIM(Q416))=0</formula>
    </cfRule>
  </conditionalFormatting>
  <conditionalFormatting sqref="Q416">
    <cfRule type="containsBlanks" dxfId="1490" priority="3514" stopIfTrue="1">
      <formula>LEN(TRIM(Q416))=0</formula>
    </cfRule>
    <cfRule type="cellIs" dxfId="1489" priority="3515" stopIfTrue="1" operator="between">
      <formula>80.1</formula>
      <formula>100</formula>
    </cfRule>
    <cfRule type="cellIs" dxfId="1488" priority="3516" stopIfTrue="1" operator="between">
      <formula>35.1</formula>
      <formula>80</formula>
    </cfRule>
    <cfRule type="cellIs" dxfId="1487" priority="3517" stopIfTrue="1" operator="between">
      <formula>14.1</formula>
      <formula>35</formula>
    </cfRule>
    <cfRule type="cellIs" dxfId="1486" priority="3518" stopIfTrue="1" operator="between">
      <formula>5.1</formula>
      <formula>14</formula>
    </cfRule>
    <cfRule type="cellIs" dxfId="1485" priority="3519" stopIfTrue="1" operator="between">
      <formula>0</formula>
      <formula>5</formula>
    </cfRule>
    <cfRule type="containsBlanks" dxfId="1484" priority="3520" stopIfTrue="1">
      <formula>LEN(TRIM(Q416))=0</formula>
    </cfRule>
  </conditionalFormatting>
  <conditionalFormatting sqref="R417">
    <cfRule type="cellIs" dxfId="1483" priority="3512" stopIfTrue="1" operator="equal">
      <formula>"NO"</formula>
    </cfRule>
  </conditionalFormatting>
  <conditionalFormatting sqref="Q417">
    <cfRule type="containsBlanks" dxfId="1482" priority="3499" stopIfTrue="1">
      <formula>LEN(TRIM(Q417))=0</formula>
    </cfRule>
    <cfRule type="cellIs" dxfId="1481" priority="3500" stopIfTrue="1" operator="between">
      <formula>80.1</formula>
      <formula>100</formula>
    </cfRule>
    <cfRule type="cellIs" dxfId="1480" priority="3501" stopIfTrue="1" operator="between">
      <formula>35.1</formula>
      <formula>80</formula>
    </cfRule>
    <cfRule type="cellIs" dxfId="1479" priority="3502" stopIfTrue="1" operator="between">
      <formula>14.1</formula>
      <formula>35</formula>
    </cfRule>
    <cfRule type="cellIs" dxfId="1478" priority="3503" stopIfTrue="1" operator="between">
      <formula>5.1</formula>
      <formula>14</formula>
    </cfRule>
    <cfRule type="cellIs" dxfId="1477" priority="3504" stopIfTrue="1" operator="between">
      <formula>0</formula>
      <formula>5</formula>
    </cfRule>
    <cfRule type="containsBlanks" dxfId="1476" priority="3505" stopIfTrue="1">
      <formula>LEN(TRIM(Q417))=0</formula>
    </cfRule>
  </conditionalFormatting>
  <conditionalFormatting sqref="Q417">
    <cfRule type="containsBlanks" dxfId="1475" priority="3492" stopIfTrue="1">
      <formula>LEN(TRIM(Q417))=0</formula>
    </cfRule>
    <cfRule type="cellIs" dxfId="1474" priority="3493" stopIfTrue="1" operator="between">
      <formula>80.1</formula>
      <formula>100</formula>
    </cfRule>
    <cfRule type="cellIs" dxfId="1473" priority="3494" stopIfTrue="1" operator="between">
      <formula>35.1</formula>
      <formula>80</formula>
    </cfRule>
    <cfRule type="cellIs" dxfId="1472" priority="3495" stopIfTrue="1" operator="between">
      <formula>14.1</formula>
      <formula>35</formula>
    </cfRule>
    <cfRule type="cellIs" dxfId="1471" priority="3496" stopIfTrue="1" operator="between">
      <formula>5.1</formula>
      <formula>14</formula>
    </cfRule>
    <cfRule type="cellIs" dxfId="1470" priority="3497" stopIfTrue="1" operator="between">
      <formula>0</formula>
      <formula>5</formula>
    </cfRule>
    <cfRule type="containsBlanks" dxfId="1469" priority="3498" stopIfTrue="1">
      <formula>LEN(TRIM(Q417))=0</formula>
    </cfRule>
  </conditionalFormatting>
  <conditionalFormatting sqref="R418">
    <cfRule type="cellIs" dxfId="1468" priority="3490" stopIfTrue="1" operator="equal">
      <formula>"NO"</formula>
    </cfRule>
  </conditionalFormatting>
  <conditionalFormatting sqref="Q418">
    <cfRule type="containsBlanks" dxfId="1467" priority="3477" stopIfTrue="1">
      <formula>LEN(TRIM(Q418))=0</formula>
    </cfRule>
    <cfRule type="cellIs" dxfId="1466" priority="3478" stopIfTrue="1" operator="between">
      <formula>80.1</formula>
      <formula>100</formula>
    </cfRule>
    <cfRule type="cellIs" dxfId="1465" priority="3479" stopIfTrue="1" operator="between">
      <formula>35.1</formula>
      <formula>80</formula>
    </cfRule>
    <cfRule type="cellIs" dxfId="1464" priority="3480" stopIfTrue="1" operator="between">
      <formula>14.1</formula>
      <formula>35</formula>
    </cfRule>
    <cfRule type="cellIs" dxfId="1463" priority="3481" stopIfTrue="1" operator="between">
      <formula>5.1</formula>
      <formula>14</formula>
    </cfRule>
    <cfRule type="cellIs" dxfId="1462" priority="3482" stopIfTrue="1" operator="between">
      <formula>0</formula>
      <formula>5</formula>
    </cfRule>
    <cfRule type="containsBlanks" dxfId="1461" priority="3483" stopIfTrue="1">
      <formula>LEN(TRIM(Q418))=0</formula>
    </cfRule>
  </conditionalFormatting>
  <conditionalFormatting sqref="Q418">
    <cfRule type="containsBlanks" dxfId="1460" priority="3470" stopIfTrue="1">
      <formula>LEN(TRIM(Q418))=0</formula>
    </cfRule>
    <cfRule type="cellIs" dxfId="1459" priority="3471" stopIfTrue="1" operator="between">
      <formula>80.1</formula>
      <formula>100</formula>
    </cfRule>
    <cfRule type="cellIs" dxfId="1458" priority="3472" stopIfTrue="1" operator="between">
      <formula>35.1</formula>
      <formula>80</formula>
    </cfRule>
    <cfRule type="cellIs" dxfId="1457" priority="3473" stopIfTrue="1" operator="between">
      <formula>14.1</formula>
      <formula>35</formula>
    </cfRule>
    <cfRule type="cellIs" dxfId="1456" priority="3474" stopIfTrue="1" operator="between">
      <formula>5.1</formula>
      <formula>14</formula>
    </cfRule>
    <cfRule type="cellIs" dxfId="1455" priority="3475" stopIfTrue="1" operator="between">
      <formula>0</formula>
      <formula>5</formula>
    </cfRule>
    <cfRule type="containsBlanks" dxfId="1454" priority="3476" stopIfTrue="1">
      <formula>LEN(TRIM(Q418))=0</formula>
    </cfRule>
  </conditionalFormatting>
  <conditionalFormatting sqref="R419 R421 R423 R425 R427 R429 R431 R433 R435 R437 R439 R441 R443 R445 R447 R451 R455 R459 R463 R467 R471 R475 R479 R483 R487 R491 R495 R499 R503 R507 R511 R515 R519 R523 R527 R531 R535 R539 R543 R547 R551 R555 R559 R449 R453 R457 R461 R465 R469 R473 R477 R481 R485 R489 R493 R497 R501 R505 R509 R513 R517 R521 R525 R529 R533 R537 R541 R545 R549 R553 R557 R561">
    <cfRule type="cellIs" dxfId="1453" priority="3468" stopIfTrue="1" operator="equal">
      <formula>"NO"</formula>
    </cfRule>
  </conditionalFormatting>
  <conditionalFormatting sqref="Q419 Q421 Q423 Q425 Q427 Q429 Q431 Q433 Q435 Q437 Q439 Q441 Q443 Q445 Q447 Q451 Q455 Q459 Q463 Q467 Q471 Q475 Q479 Q483 Q487 Q491 Q495 Q499 Q503 Q507 Q511 Q515 Q519 Q523 Q527 Q531 Q535 Q539 Q543 Q547 Q551 Q555 Q559 Q449 Q453 Q457 Q461 Q465 Q469 Q473 Q477 Q481 Q485 Q489 Q493 Q497 Q501 Q505 Q509 Q513 Q517 Q521 Q525 Q529 Q533 Q537 Q541 Q545 Q549 Q553 Q557 Q561">
    <cfRule type="containsBlanks" dxfId="1452" priority="3455" stopIfTrue="1">
      <formula>LEN(TRIM(Q419))=0</formula>
    </cfRule>
    <cfRule type="cellIs" dxfId="1451" priority="3456" stopIfTrue="1" operator="between">
      <formula>80.1</formula>
      <formula>100</formula>
    </cfRule>
    <cfRule type="cellIs" dxfId="1450" priority="3457" stopIfTrue="1" operator="between">
      <formula>35.1</formula>
      <formula>80</formula>
    </cfRule>
    <cfRule type="cellIs" dxfId="1449" priority="3458" stopIfTrue="1" operator="between">
      <formula>14.1</formula>
      <formula>35</formula>
    </cfRule>
    <cfRule type="cellIs" dxfId="1448" priority="3459" stopIfTrue="1" operator="between">
      <formula>5.1</formula>
      <formula>14</formula>
    </cfRule>
    <cfRule type="cellIs" dxfId="1447" priority="3460" stopIfTrue="1" operator="between">
      <formula>0</formula>
      <formula>5</formula>
    </cfRule>
    <cfRule type="containsBlanks" dxfId="1446" priority="3461" stopIfTrue="1">
      <formula>LEN(TRIM(Q419))=0</formula>
    </cfRule>
  </conditionalFormatting>
  <conditionalFormatting sqref="Q419 Q421 Q423 Q425 Q427 Q429 Q431 Q433 Q435 Q437 Q439 Q441 Q443 Q445 Q447 Q451 Q455 Q459 Q463 Q467 Q471 Q475 Q479 Q483 Q487 Q491 Q495 Q499 Q503 Q507 Q511 Q515 Q519 Q523 Q527 Q531 Q535 Q539 Q543 Q547 Q551 Q555 Q559 Q449 Q453 Q457 Q461 Q465 Q469 Q473 Q477 Q481 Q485 Q489 Q493 Q497 Q501 Q505 Q509 Q513 Q517 Q521 Q525 Q529 Q533 Q537 Q541 Q545 Q549 Q553 Q557 Q561">
    <cfRule type="containsBlanks" dxfId="1445" priority="3448" stopIfTrue="1">
      <formula>LEN(TRIM(Q419))=0</formula>
    </cfRule>
    <cfRule type="cellIs" dxfId="1444" priority="3449" stopIfTrue="1" operator="between">
      <formula>80.1</formula>
      <formula>100</formula>
    </cfRule>
    <cfRule type="cellIs" dxfId="1443" priority="3450" stopIfTrue="1" operator="between">
      <formula>35.1</formula>
      <formula>80</formula>
    </cfRule>
    <cfRule type="cellIs" dxfId="1442" priority="3451" stopIfTrue="1" operator="between">
      <formula>14.1</formula>
      <formula>35</formula>
    </cfRule>
    <cfRule type="cellIs" dxfId="1441" priority="3452" stopIfTrue="1" operator="between">
      <formula>5.1</formula>
      <formula>14</formula>
    </cfRule>
    <cfRule type="cellIs" dxfId="1440" priority="3453" stopIfTrue="1" operator="between">
      <formula>0</formula>
      <formula>5</formula>
    </cfRule>
    <cfRule type="containsBlanks" dxfId="1439" priority="3454" stopIfTrue="1">
      <formula>LEN(TRIM(Q419))=0</formula>
    </cfRule>
  </conditionalFormatting>
  <conditionalFormatting sqref="R420 R422 R424 R426 R428 R430 R432 R434 R436 R438 R440 R442 R444 R446 R448 R452 R456 R460 R464 R468 R472 R476 R480 R484 R488 R492 R496 R500 R504 R508 R512 R516 R520 R524 R528 R532 R536 R540 R544 R548 R552 R556 R560 R450 R454 R458 R462 R466 R470 R474 R478 R482 R486 R490 R494 R498 R502 R506 R510 R514 R518 R522 R526 R530 R534 R538 R542 R546 R550 R554 R558">
    <cfRule type="cellIs" dxfId="1438" priority="3446" stopIfTrue="1" operator="equal">
      <formula>"NO"</formula>
    </cfRule>
  </conditionalFormatting>
  <conditionalFormatting sqref="Q420 Q422 Q424 Q426 Q428 Q430 Q432 Q434 Q436 Q438 Q440 Q442 Q444 Q446 Q448 Q452 Q456 Q460 Q464 Q468 Q472 Q476 Q480 Q484 Q488 Q492 Q496 Q500 Q504 Q508 Q512 Q516 Q520 Q524 Q528 Q532 Q536 Q540 Q544 Q548 Q552 Q556 Q560 Q450 Q454 Q458 Q462 Q466 Q470 Q474 Q478 Q482 Q486 Q490 Q494 Q498 Q502 Q506 Q510 Q514 Q518 Q522 Q526 Q530 Q534 Q538 Q542 Q546 Q550 Q554 Q558">
    <cfRule type="containsBlanks" dxfId="1437" priority="3433" stopIfTrue="1">
      <formula>LEN(TRIM(Q420))=0</formula>
    </cfRule>
    <cfRule type="cellIs" dxfId="1436" priority="3434" stopIfTrue="1" operator="between">
      <formula>80.1</formula>
      <formula>100</formula>
    </cfRule>
    <cfRule type="cellIs" dxfId="1435" priority="3435" stopIfTrue="1" operator="between">
      <formula>35.1</formula>
      <formula>80</formula>
    </cfRule>
    <cfRule type="cellIs" dxfId="1434" priority="3436" stopIfTrue="1" operator="between">
      <formula>14.1</formula>
      <formula>35</formula>
    </cfRule>
    <cfRule type="cellIs" dxfId="1433" priority="3437" stopIfTrue="1" operator="between">
      <formula>5.1</formula>
      <formula>14</formula>
    </cfRule>
    <cfRule type="cellIs" dxfId="1432" priority="3438" stopIfTrue="1" operator="between">
      <formula>0</formula>
      <formula>5</formula>
    </cfRule>
    <cfRule type="containsBlanks" dxfId="1431" priority="3439" stopIfTrue="1">
      <formula>LEN(TRIM(Q420))=0</formula>
    </cfRule>
  </conditionalFormatting>
  <conditionalFormatting sqref="Q420 Q422 Q424 Q426 Q428 Q430 Q432 Q434 Q436 Q438 Q440 Q442 Q444 Q446 Q448 Q452 Q456 Q460 Q464 Q468 Q472 Q476 Q480 Q484 Q488 Q492 Q496 Q500 Q504 Q508 Q512 Q516 Q520 Q524 Q528 Q532 Q536 Q540 Q544 Q548 Q552 Q556 Q560 Q450 Q454 Q458 Q462 Q466 Q470 Q474 Q478 Q482 Q486 Q490 Q494 Q498 Q502 Q506 Q510 Q514 Q518 Q522 Q526 Q530 Q534 Q538 Q542 Q546 Q550 Q554 Q558">
    <cfRule type="containsBlanks" dxfId="1430" priority="3426" stopIfTrue="1">
      <formula>LEN(TRIM(Q420))=0</formula>
    </cfRule>
    <cfRule type="cellIs" dxfId="1429" priority="3427" stopIfTrue="1" operator="between">
      <formula>80.1</formula>
      <formula>100</formula>
    </cfRule>
    <cfRule type="cellIs" dxfId="1428" priority="3428" stopIfTrue="1" operator="between">
      <formula>35.1</formula>
      <formula>80</formula>
    </cfRule>
    <cfRule type="cellIs" dxfId="1427" priority="3429" stopIfTrue="1" operator="between">
      <formula>14.1</formula>
      <formula>35</formula>
    </cfRule>
    <cfRule type="cellIs" dxfId="1426" priority="3430" stopIfTrue="1" operator="between">
      <formula>5.1</formula>
      <formula>14</formula>
    </cfRule>
    <cfRule type="cellIs" dxfId="1425" priority="3431" stopIfTrue="1" operator="between">
      <formula>0</formula>
      <formula>5</formula>
    </cfRule>
    <cfRule type="containsBlanks" dxfId="1424" priority="3432" stopIfTrue="1">
      <formula>LEN(TRIM(Q420))=0</formula>
    </cfRule>
  </conditionalFormatting>
  <conditionalFormatting sqref="E451:O451">
    <cfRule type="containsBlanks" dxfId="1423" priority="2071" stopIfTrue="1">
      <formula>LEN(TRIM(E451))=0</formula>
    </cfRule>
    <cfRule type="cellIs" dxfId="1422" priority="2072" stopIfTrue="1" operator="between">
      <formula>79.1</formula>
      <formula>100</formula>
    </cfRule>
    <cfRule type="cellIs" dxfId="1421" priority="2073" stopIfTrue="1" operator="between">
      <formula>34.1</formula>
      <formula>79</formula>
    </cfRule>
    <cfRule type="cellIs" dxfId="1420" priority="2074" stopIfTrue="1" operator="between">
      <formula>13.1</formula>
      <formula>34</formula>
    </cfRule>
    <cfRule type="cellIs" dxfId="1419" priority="2075" stopIfTrue="1" operator="between">
      <formula>5.1</formula>
      <formula>13</formula>
    </cfRule>
    <cfRule type="cellIs" dxfId="1418" priority="2076" stopIfTrue="1" operator="between">
      <formula>0</formula>
      <formula>5</formula>
    </cfRule>
    <cfRule type="containsBlanks" dxfId="1417" priority="2077" stopIfTrue="1">
      <formula>LEN(TRIM(E451))=0</formula>
    </cfRule>
  </conditionalFormatting>
  <conditionalFormatting sqref="E456:P456">
    <cfRule type="containsBlanks" dxfId="1416" priority="2064" stopIfTrue="1">
      <formula>LEN(TRIM(E456))=0</formula>
    </cfRule>
    <cfRule type="cellIs" dxfId="1415" priority="2065" stopIfTrue="1" operator="between">
      <formula>79.1</formula>
      <formula>100</formula>
    </cfRule>
    <cfRule type="cellIs" dxfId="1414" priority="2066" stopIfTrue="1" operator="between">
      <formula>34.1</formula>
      <formula>79</formula>
    </cfRule>
    <cfRule type="cellIs" dxfId="1413" priority="2067" stopIfTrue="1" operator="between">
      <formula>13.1</formula>
      <formula>34</formula>
    </cfRule>
    <cfRule type="cellIs" dxfId="1412" priority="2068" stopIfTrue="1" operator="between">
      <formula>5.1</formula>
      <formula>13</formula>
    </cfRule>
    <cfRule type="cellIs" dxfId="1411" priority="2069" stopIfTrue="1" operator="between">
      <formula>0</formula>
      <formula>5</formula>
    </cfRule>
    <cfRule type="containsBlanks" dxfId="1410" priority="2070" stopIfTrue="1">
      <formula>LEN(TRIM(E456))=0</formula>
    </cfRule>
  </conditionalFormatting>
  <conditionalFormatting sqref="E453:O453">
    <cfRule type="containsBlanks" dxfId="1409" priority="2057" stopIfTrue="1">
      <formula>LEN(TRIM(E453))=0</formula>
    </cfRule>
    <cfRule type="cellIs" dxfId="1408" priority="2058" stopIfTrue="1" operator="between">
      <formula>79.1</formula>
      <formula>100</formula>
    </cfRule>
    <cfRule type="cellIs" dxfId="1407" priority="2059" stopIfTrue="1" operator="between">
      <formula>34.1</formula>
      <formula>79</formula>
    </cfRule>
    <cfRule type="cellIs" dxfId="1406" priority="2060" stopIfTrue="1" operator="between">
      <formula>13.1</formula>
      <formula>34</formula>
    </cfRule>
    <cfRule type="cellIs" dxfId="1405" priority="2061" stopIfTrue="1" operator="between">
      <formula>5.1</formula>
      <formula>13</formula>
    </cfRule>
    <cfRule type="cellIs" dxfId="1404" priority="2062" stopIfTrue="1" operator="between">
      <formula>0</formula>
      <formula>5</formula>
    </cfRule>
    <cfRule type="containsBlanks" dxfId="1403" priority="2063" stopIfTrue="1">
      <formula>LEN(TRIM(E453))=0</formula>
    </cfRule>
  </conditionalFormatting>
  <conditionalFormatting sqref="E448:P448">
    <cfRule type="containsBlanks" dxfId="1402" priority="2036" stopIfTrue="1">
      <formula>LEN(TRIM(E448))=0</formula>
    </cfRule>
    <cfRule type="cellIs" dxfId="1401" priority="2037" stopIfTrue="1" operator="between">
      <formula>79.1</formula>
      <formula>100</formula>
    </cfRule>
    <cfRule type="cellIs" dxfId="1400" priority="2038" stopIfTrue="1" operator="between">
      <formula>34.1</formula>
      <formula>79</formula>
    </cfRule>
    <cfRule type="cellIs" dxfId="1399" priority="2039" stopIfTrue="1" operator="between">
      <formula>13.1</formula>
      <formula>34</formula>
    </cfRule>
    <cfRule type="cellIs" dxfId="1398" priority="2040" stopIfTrue="1" operator="between">
      <formula>5.1</formula>
      <formula>13</formula>
    </cfRule>
    <cfRule type="cellIs" dxfId="1397" priority="2041" stopIfTrue="1" operator="between">
      <formula>0</formula>
      <formula>5</formula>
    </cfRule>
    <cfRule type="containsBlanks" dxfId="1396" priority="2042" stopIfTrue="1">
      <formula>LEN(TRIM(E448))=0</formula>
    </cfRule>
  </conditionalFormatting>
  <conditionalFormatting sqref="E459:H459">
    <cfRule type="containsBlanks" dxfId="1395" priority="2029" stopIfTrue="1">
      <formula>LEN(TRIM(E459))=0</formula>
    </cfRule>
    <cfRule type="cellIs" dxfId="1394" priority="2030" stopIfTrue="1" operator="between">
      <formula>79.1</formula>
      <formula>100</formula>
    </cfRule>
    <cfRule type="cellIs" dxfId="1393" priority="2031" stopIfTrue="1" operator="between">
      <formula>34.1</formula>
      <formula>79</formula>
    </cfRule>
    <cfRule type="cellIs" dxfId="1392" priority="2032" stopIfTrue="1" operator="between">
      <formula>13.1</formula>
      <formula>34</formula>
    </cfRule>
    <cfRule type="cellIs" dxfId="1391" priority="2033" stopIfTrue="1" operator="between">
      <formula>5.1</formula>
      <formula>13</formula>
    </cfRule>
    <cfRule type="cellIs" dxfId="1390" priority="2034" stopIfTrue="1" operator="between">
      <formula>0</formula>
      <formula>5</formula>
    </cfRule>
    <cfRule type="containsBlanks" dxfId="1389" priority="2035" stopIfTrue="1">
      <formula>LEN(TRIM(E459))=0</formula>
    </cfRule>
  </conditionalFormatting>
  <conditionalFormatting sqref="R12">
    <cfRule type="cellIs" dxfId="1388" priority="1932" stopIfTrue="1" operator="equal">
      <formula>"NO"</formula>
    </cfRule>
  </conditionalFormatting>
  <conditionalFormatting sqref="S12">
    <cfRule type="cellIs" dxfId="1387" priority="1931" stopIfTrue="1" operator="equal">
      <formula>"INVIABLE SANITARIAMENTE"</formula>
    </cfRule>
  </conditionalFormatting>
  <conditionalFormatting sqref="Q12">
    <cfRule type="containsBlanks" dxfId="1386" priority="1924" stopIfTrue="1">
      <formula>LEN(TRIM(Q12))=0</formula>
    </cfRule>
    <cfRule type="cellIs" dxfId="1385" priority="1925" stopIfTrue="1" operator="between">
      <formula>80.1</formula>
      <formula>100</formula>
    </cfRule>
    <cfRule type="cellIs" dxfId="1384" priority="1926" stopIfTrue="1" operator="between">
      <formula>35.1</formula>
      <formula>80</formula>
    </cfRule>
    <cfRule type="cellIs" dxfId="1383" priority="1927" stopIfTrue="1" operator="between">
      <formula>14.1</formula>
      <formula>35</formula>
    </cfRule>
    <cfRule type="cellIs" dxfId="1382" priority="1928" stopIfTrue="1" operator="between">
      <formula>5.1</formula>
      <formula>14</formula>
    </cfRule>
    <cfRule type="cellIs" dxfId="1381" priority="1929" stopIfTrue="1" operator="between">
      <formula>0</formula>
      <formula>5</formula>
    </cfRule>
    <cfRule type="containsBlanks" dxfId="1380" priority="1930" stopIfTrue="1">
      <formula>LEN(TRIM(Q12))=0</formula>
    </cfRule>
  </conditionalFormatting>
  <conditionalFormatting sqref="S330 S277:S278 S280:S282 S284 S286:S326 S332:S341 S343 S12:S65">
    <cfRule type="containsText" dxfId="1379" priority="1919" stopIfTrue="1" operator="containsText" text="INVIABLE SANITARIAMENTE">
      <formula>NOT(ISERROR(SEARCH("INVIABLE SANITARIAMENTE",S12)))</formula>
    </cfRule>
    <cfRule type="containsText" dxfId="1378" priority="1920" stopIfTrue="1" operator="containsText" text="ALTO">
      <formula>NOT(ISERROR(SEARCH("ALTO",S12)))</formula>
    </cfRule>
    <cfRule type="containsText" dxfId="1377" priority="1921" stopIfTrue="1" operator="containsText" text="MEDIO">
      <formula>NOT(ISERROR(SEARCH("MEDIO",S12)))</formula>
    </cfRule>
    <cfRule type="containsText" dxfId="1376" priority="1922" stopIfTrue="1" operator="containsText" text="BAJO">
      <formula>NOT(ISERROR(SEARCH("BAJO",S12)))</formula>
    </cfRule>
    <cfRule type="containsText" dxfId="1375" priority="1923" stopIfTrue="1" operator="containsText" text="SIN RIESGO">
      <formula>NOT(ISERROR(SEARCH("SIN RIESGO",S12)))</formula>
    </cfRule>
  </conditionalFormatting>
  <conditionalFormatting sqref="S12">
    <cfRule type="containsText" dxfId="1374" priority="1918" stopIfTrue="1" operator="containsText" text="SIN RIESGO">
      <formula>NOT(ISERROR(SEARCH("SIN RIESGO",S12)))</formula>
    </cfRule>
  </conditionalFormatting>
  <conditionalFormatting sqref="R106 R108:R129 R89:R104">
    <cfRule type="cellIs" dxfId="1373" priority="1917" stopIfTrue="1" operator="equal">
      <formula>"NO"</formula>
    </cfRule>
  </conditionalFormatting>
  <conditionalFormatting sqref="S149:S151 S106 S108:S141 S89:S104 S153:S200 S276 S279 S283 S285 S331 S342 S345:S561">
    <cfRule type="cellIs" dxfId="1372" priority="1916" stopIfTrue="1" operator="equal">
      <formula>"INVIABLE SANITARIAMENTE"</formula>
    </cfRule>
  </conditionalFormatting>
  <conditionalFormatting sqref="S149:S151 S106 S108:S141 S89:S104 S69:S87 S153:S200 S276 S279 S283 S285 S331 S342 S345:S561">
    <cfRule type="containsText" dxfId="1371" priority="1904" stopIfTrue="1" operator="containsText" text="INVIABLE SANITARIAMENTE">
      <formula>NOT(ISERROR(SEARCH("INVIABLE SANITARIAMENTE",S69)))</formula>
    </cfRule>
    <cfRule type="containsText" dxfId="1370" priority="1905" stopIfTrue="1" operator="containsText" text="ALTO">
      <formula>NOT(ISERROR(SEARCH("ALTO",S69)))</formula>
    </cfRule>
    <cfRule type="containsText" dxfId="1369" priority="1906" stopIfTrue="1" operator="containsText" text="MEDIO">
      <formula>NOT(ISERROR(SEARCH("MEDIO",S69)))</formula>
    </cfRule>
    <cfRule type="containsText" dxfId="1368" priority="1907" stopIfTrue="1" operator="containsText" text="BAJO">
      <formula>NOT(ISERROR(SEARCH("BAJO",S69)))</formula>
    </cfRule>
    <cfRule type="containsText" dxfId="1367" priority="1908" stopIfTrue="1" operator="containsText" text="SIN RIESGO">
      <formula>NOT(ISERROR(SEARCH("SIN RIESGO",S69)))</formula>
    </cfRule>
  </conditionalFormatting>
  <conditionalFormatting sqref="S149:S151 S106 S108:S141 S89:S104 S153:S200 S276 S279 S283 S285 S331 S342 S345:S561">
    <cfRule type="containsText" dxfId="1366" priority="1903" stopIfTrue="1" operator="containsText" text="SIN RIESGO">
      <formula>NOT(ISERROR(SEARCH("SIN RIESGO",S89)))</formula>
    </cfRule>
  </conditionalFormatting>
  <conditionalFormatting sqref="H28:J28 E28:F28">
    <cfRule type="containsBlanks" dxfId="1365" priority="1889" stopIfTrue="1">
      <formula>LEN(TRIM(E28))=0</formula>
    </cfRule>
    <cfRule type="cellIs" dxfId="1364" priority="1890" stopIfTrue="1" operator="between">
      <formula>80.1</formula>
      <formula>100</formula>
    </cfRule>
    <cfRule type="cellIs" dxfId="1363" priority="1891" stopIfTrue="1" operator="between">
      <formula>35.1</formula>
      <formula>80</formula>
    </cfRule>
    <cfRule type="cellIs" dxfId="1362" priority="1892" stopIfTrue="1" operator="between">
      <formula>14.1</formula>
      <formula>35</formula>
    </cfRule>
    <cfRule type="cellIs" dxfId="1361" priority="1893" stopIfTrue="1" operator="between">
      <formula>5.1</formula>
      <formula>14</formula>
    </cfRule>
    <cfRule type="cellIs" dxfId="1360" priority="1894" stopIfTrue="1" operator="between">
      <formula>0</formula>
      <formula>5</formula>
    </cfRule>
    <cfRule type="containsBlanks" dxfId="1359" priority="1895" stopIfTrue="1">
      <formula>LEN(TRIM(E28))=0</formula>
    </cfRule>
  </conditionalFormatting>
  <conditionalFormatting sqref="G28">
    <cfRule type="containsBlanks" dxfId="1358" priority="1882" stopIfTrue="1">
      <formula>LEN(TRIM(G28))=0</formula>
    </cfRule>
    <cfRule type="cellIs" dxfId="1357" priority="1883" stopIfTrue="1" operator="between">
      <formula>80.1</formula>
      <formula>100</formula>
    </cfRule>
    <cfRule type="cellIs" dxfId="1356" priority="1884" stopIfTrue="1" operator="between">
      <formula>35.1</formula>
      <formula>80</formula>
    </cfRule>
    <cfRule type="cellIs" dxfId="1355" priority="1885" stopIfTrue="1" operator="between">
      <formula>14.1</formula>
      <formula>35</formula>
    </cfRule>
    <cfRule type="cellIs" dxfId="1354" priority="1886" stopIfTrue="1" operator="between">
      <formula>5.1</formula>
      <formula>14</formula>
    </cfRule>
    <cfRule type="cellIs" dxfId="1353" priority="1887" stopIfTrue="1" operator="between">
      <formula>0</formula>
      <formula>5</formula>
    </cfRule>
    <cfRule type="containsBlanks" dxfId="1352" priority="1888" stopIfTrue="1">
      <formula>LEN(TRIM(G28))=0</formula>
    </cfRule>
  </conditionalFormatting>
  <conditionalFormatting sqref="R59:R63 R69 R65">
    <cfRule type="cellIs" dxfId="1351" priority="1881" stopIfTrue="1" operator="equal">
      <formula>"NO"</formula>
    </cfRule>
  </conditionalFormatting>
  <conditionalFormatting sqref="S59:S63 S149:S151 S106 S108:S141 S89:S104 S153:S200 S276 S279 S283 S285 S331 S342 S65 S345:S561">
    <cfRule type="cellIs" dxfId="1350" priority="1880" stopIfTrue="1" operator="equal">
      <formula>"INVIABLE SANITARIAMENTE"</formula>
    </cfRule>
  </conditionalFormatting>
  <conditionalFormatting sqref="Q69 Q59:Q63 Q65">
    <cfRule type="containsBlanks" dxfId="1349" priority="1873" stopIfTrue="1">
      <formula>LEN(TRIM(Q59))=0</formula>
    </cfRule>
    <cfRule type="cellIs" dxfId="1348" priority="1874" stopIfTrue="1" operator="between">
      <formula>80.1</formula>
      <formula>100</formula>
    </cfRule>
    <cfRule type="cellIs" dxfId="1347" priority="1875" stopIfTrue="1" operator="between">
      <formula>35.1</formula>
      <formula>80</formula>
    </cfRule>
    <cfRule type="cellIs" dxfId="1346" priority="1876" stopIfTrue="1" operator="between">
      <formula>14.1</formula>
      <formula>35</formula>
    </cfRule>
    <cfRule type="cellIs" dxfId="1345" priority="1877" stopIfTrue="1" operator="between">
      <formula>5.1</formula>
      <formula>14</formula>
    </cfRule>
    <cfRule type="cellIs" dxfId="1344" priority="1878" stopIfTrue="1" operator="between">
      <formula>0</formula>
      <formula>5</formula>
    </cfRule>
    <cfRule type="containsBlanks" dxfId="1343" priority="1879" stopIfTrue="1">
      <formula>LEN(TRIM(Q59))=0</formula>
    </cfRule>
  </conditionalFormatting>
  <conditionalFormatting sqref="S59:S63 S149:S151 S106 S108:S141 S89:S104 S153:S200 S276 S279 S283 S285 S331 S342 S65 S345:S561">
    <cfRule type="containsText" dxfId="1342" priority="1868" stopIfTrue="1" operator="containsText" text="INVIABLE SANITARIAMENTE">
      <formula>NOT(ISERROR(SEARCH("INVIABLE SANITARIAMENTE",S59)))</formula>
    </cfRule>
    <cfRule type="containsText" dxfId="1341" priority="1869" stopIfTrue="1" operator="containsText" text="ALTO">
      <formula>NOT(ISERROR(SEARCH("ALTO",S59)))</formula>
    </cfRule>
    <cfRule type="containsText" dxfId="1340" priority="1870" stopIfTrue="1" operator="containsText" text="MEDIO">
      <formula>NOT(ISERROR(SEARCH("MEDIO",S59)))</formula>
    </cfRule>
    <cfRule type="containsText" dxfId="1339" priority="1871" stopIfTrue="1" operator="containsText" text="BAJO">
      <formula>NOT(ISERROR(SEARCH("BAJO",S59)))</formula>
    </cfRule>
    <cfRule type="containsText" dxfId="1338" priority="1872" stopIfTrue="1" operator="containsText" text="SIN RIESGO">
      <formula>NOT(ISERROR(SEARCH("SIN RIESGO",S59)))</formula>
    </cfRule>
  </conditionalFormatting>
  <conditionalFormatting sqref="S59:S63 S149:S151 S106 S108:S141 S89:S104 S153:S200 S276 S279 S283 S285 S331 S342 S65 S345:S561">
    <cfRule type="containsText" dxfId="1337" priority="1867" stopIfTrue="1" operator="containsText" text="SIN RIESGO">
      <formula>NOT(ISERROR(SEARCH("SIN RIESGO",S59)))</formula>
    </cfRule>
  </conditionalFormatting>
  <conditionalFormatting sqref="R404:R414">
    <cfRule type="cellIs" dxfId="1336" priority="1845" stopIfTrue="1" operator="equal">
      <formula>"NO"</formula>
    </cfRule>
  </conditionalFormatting>
  <conditionalFormatting sqref="Q404:Q414">
    <cfRule type="containsBlanks" dxfId="1335" priority="1837" stopIfTrue="1">
      <formula>LEN(TRIM(Q404))=0</formula>
    </cfRule>
    <cfRule type="cellIs" dxfId="1334" priority="1838" stopIfTrue="1" operator="between">
      <formula>80.1</formula>
      <formula>100</formula>
    </cfRule>
    <cfRule type="cellIs" dxfId="1333" priority="1839" stopIfTrue="1" operator="between">
      <formula>35.1</formula>
      <formula>80</formula>
    </cfRule>
    <cfRule type="cellIs" dxfId="1332" priority="1840" stopIfTrue="1" operator="between">
      <formula>14.1</formula>
      <formula>35</formula>
    </cfRule>
    <cfRule type="cellIs" dxfId="1331" priority="1841" stopIfTrue="1" operator="between">
      <formula>5.1</formula>
      <formula>14</formula>
    </cfRule>
    <cfRule type="cellIs" dxfId="1330" priority="1842" stopIfTrue="1" operator="between">
      <formula>0</formula>
      <formula>5</formula>
    </cfRule>
    <cfRule type="containsBlanks" dxfId="1329" priority="1843" stopIfTrue="1">
      <formula>LEN(TRIM(Q404))=0</formula>
    </cfRule>
  </conditionalFormatting>
  <conditionalFormatting sqref="R142">
    <cfRule type="cellIs" dxfId="1328" priority="1828" stopIfTrue="1" operator="equal">
      <formula>"NO"</formula>
    </cfRule>
  </conditionalFormatting>
  <conditionalFormatting sqref="S142">
    <cfRule type="cellIs" dxfId="1327" priority="1829" stopIfTrue="1" operator="equal">
      <formula>"INVIABLE SANITARIAMENTE"</formula>
    </cfRule>
  </conditionalFormatting>
  <conditionalFormatting sqref="Q142">
    <cfRule type="containsBlanks" dxfId="1326" priority="1821" stopIfTrue="1">
      <formula>LEN(TRIM(Q142))=0</formula>
    </cfRule>
    <cfRule type="cellIs" dxfId="1325" priority="1822" stopIfTrue="1" operator="between">
      <formula>80.1</formula>
      <formula>100</formula>
    </cfRule>
    <cfRule type="cellIs" dxfId="1324" priority="1823" stopIfTrue="1" operator="between">
      <formula>35.1</formula>
      <formula>80</formula>
    </cfRule>
    <cfRule type="cellIs" dxfId="1323" priority="1824" stopIfTrue="1" operator="between">
      <formula>14.1</formula>
      <formula>35</formula>
    </cfRule>
    <cfRule type="cellIs" dxfId="1322" priority="1825" stopIfTrue="1" operator="between">
      <formula>5.1</formula>
      <formula>14</formula>
    </cfRule>
    <cfRule type="cellIs" dxfId="1321" priority="1826" stopIfTrue="1" operator="between">
      <formula>0</formula>
      <formula>5</formula>
    </cfRule>
    <cfRule type="containsBlanks" dxfId="1320" priority="1827" stopIfTrue="1">
      <formula>LEN(TRIM(Q142))=0</formula>
    </cfRule>
  </conditionalFormatting>
  <conditionalFormatting sqref="S142">
    <cfRule type="containsText" dxfId="1319" priority="1816" stopIfTrue="1" operator="containsText" text="INVIABLE SANITARIAMENTE">
      <formula>NOT(ISERROR(SEARCH("INVIABLE SANITARIAMENTE",S142)))</formula>
    </cfRule>
    <cfRule type="containsText" dxfId="1318" priority="1817" stopIfTrue="1" operator="containsText" text="ALTO">
      <formula>NOT(ISERROR(SEARCH("ALTO",S142)))</formula>
    </cfRule>
    <cfRule type="containsText" dxfId="1317" priority="1818" stopIfTrue="1" operator="containsText" text="MEDIO">
      <formula>NOT(ISERROR(SEARCH("MEDIO",S142)))</formula>
    </cfRule>
    <cfRule type="containsText" dxfId="1316" priority="1819" stopIfTrue="1" operator="containsText" text="BAJO">
      <formula>NOT(ISERROR(SEARCH("BAJO",S142)))</formula>
    </cfRule>
    <cfRule type="containsText" dxfId="1315" priority="1820" stopIfTrue="1" operator="containsText" text="SIN RIESGO">
      <formula>NOT(ISERROR(SEARCH("SIN RIESGO",S142)))</formula>
    </cfRule>
  </conditionalFormatting>
  <conditionalFormatting sqref="S142">
    <cfRule type="containsText" dxfId="1314" priority="1815" stopIfTrue="1" operator="containsText" text="SIN RIESGO">
      <formula>NOT(ISERROR(SEARCH("SIN RIESGO",S142)))</formula>
    </cfRule>
  </conditionalFormatting>
  <conditionalFormatting sqref="Q142">
    <cfRule type="containsBlanks" dxfId="1313" priority="1808" stopIfTrue="1">
      <formula>LEN(TRIM(Q142))=0</formula>
    </cfRule>
    <cfRule type="cellIs" dxfId="1312" priority="1809" stopIfTrue="1" operator="between">
      <formula>79.1</formula>
      <formula>100</formula>
    </cfRule>
    <cfRule type="cellIs" dxfId="1311" priority="1810" stopIfTrue="1" operator="between">
      <formula>34.1</formula>
      <formula>79</formula>
    </cfRule>
    <cfRule type="cellIs" dxfId="1310" priority="1811" stopIfTrue="1" operator="between">
      <formula>13.1</formula>
      <formula>34</formula>
    </cfRule>
    <cfRule type="cellIs" dxfId="1309" priority="1812" stopIfTrue="1" operator="between">
      <formula>5.1</formula>
      <formula>13</formula>
    </cfRule>
    <cfRule type="cellIs" dxfId="1308" priority="1813" stopIfTrue="1" operator="between">
      <formula>0</formula>
      <formula>5</formula>
    </cfRule>
    <cfRule type="containsBlanks" dxfId="1307" priority="1814" stopIfTrue="1">
      <formula>LEN(TRIM(Q142))=0</formula>
    </cfRule>
  </conditionalFormatting>
  <conditionalFormatting sqref="S142">
    <cfRule type="cellIs" dxfId="1306" priority="1807" stopIfTrue="1" operator="equal">
      <formula>"INVIABLE SANITARIAMENTE"</formula>
    </cfRule>
  </conditionalFormatting>
  <conditionalFormatting sqref="S142">
    <cfRule type="containsText" dxfId="1305" priority="1802" stopIfTrue="1" operator="containsText" text="INVIABLE SANITARIAMENTE">
      <formula>NOT(ISERROR(SEARCH("INVIABLE SANITARIAMENTE",S142)))</formula>
    </cfRule>
    <cfRule type="containsText" dxfId="1304" priority="1803" stopIfTrue="1" operator="containsText" text="ALTO">
      <formula>NOT(ISERROR(SEARCH("ALTO",S142)))</formula>
    </cfRule>
    <cfRule type="containsText" dxfId="1303" priority="1804" stopIfTrue="1" operator="containsText" text="MEDIO">
      <formula>NOT(ISERROR(SEARCH("MEDIO",S142)))</formula>
    </cfRule>
    <cfRule type="containsText" dxfId="1302" priority="1805" stopIfTrue="1" operator="containsText" text="BAJO">
      <formula>NOT(ISERROR(SEARCH("BAJO",S142)))</formula>
    </cfRule>
    <cfRule type="containsText" dxfId="1301" priority="1806" stopIfTrue="1" operator="containsText" text="SIN RIESGO">
      <formula>NOT(ISERROR(SEARCH("SIN RIESGO",S142)))</formula>
    </cfRule>
  </conditionalFormatting>
  <conditionalFormatting sqref="S142">
    <cfRule type="containsText" dxfId="1300" priority="1801" stopIfTrue="1" operator="containsText" text="SIN RIESGO">
      <formula>NOT(ISERROR(SEARCH("SIN RIESGO",S142)))</formula>
    </cfRule>
  </conditionalFormatting>
  <conditionalFormatting sqref="S142">
    <cfRule type="cellIs" dxfId="1299" priority="1800" stopIfTrue="1" operator="equal">
      <formula>"INVIABLE SANITARIAMENTE"</formula>
    </cfRule>
  </conditionalFormatting>
  <conditionalFormatting sqref="S142">
    <cfRule type="containsText" dxfId="1298" priority="1795" stopIfTrue="1" operator="containsText" text="INVIABLE SANITARIAMENTE">
      <formula>NOT(ISERROR(SEARCH("INVIABLE SANITARIAMENTE",S142)))</formula>
    </cfRule>
    <cfRule type="containsText" dxfId="1297" priority="1796" stopIfTrue="1" operator="containsText" text="ALTO">
      <formula>NOT(ISERROR(SEARCH("ALTO",S142)))</formula>
    </cfRule>
    <cfRule type="containsText" dxfId="1296" priority="1797" stopIfTrue="1" operator="containsText" text="MEDIO">
      <formula>NOT(ISERROR(SEARCH("MEDIO",S142)))</formula>
    </cfRule>
    <cfRule type="containsText" dxfId="1295" priority="1798" stopIfTrue="1" operator="containsText" text="BAJO">
      <formula>NOT(ISERROR(SEARCH("BAJO",S142)))</formula>
    </cfRule>
    <cfRule type="containsText" dxfId="1294" priority="1799" stopIfTrue="1" operator="containsText" text="SIN RIESGO">
      <formula>NOT(ISERROR(SEARCH("SIN RIESGO",S142)))</formula>
    </cfRule>
  </conditionalFormatting>
  <conditionalFormatting sqref="S142">
    <cfRule type="containsText" dxfId="1293" priority="1794" stopIfTrue="1" operator="containsText" text="SIN RIESGO">
      <formula>NOT(ISERROR(SEARCH("SIN RIESGO",S142)))</formula>
    </cfRule>
  </conditionalFormatting>
  <conditionalFormatting sqref="R143:R148">
    <cfRule type="cellIs" dxfId="1292" priority="1792" stopIfTrue="1" operator="equal">
      <formula>"NO"</formula>
    </cfRule>
  </conditionalFormatting>
  <conditionalFormatting sqref="S143:S148">
    <cfRule type="cellIs" dxfId="1291" priority="1793" stopIfTrue="1" operator="equal">
      <formula>"INVIABLE SANITARIAMENTE"</formula>
    </cfRule>
  </conditionalFormatting>
  <conditionalFormatting sqref="Q143 Q145 Q148">
    <cfRule type="containsBlanks" dxfId="1290" priority="1785" stopIfTrue="1">
      <formula>LEN(TRIM(Q143))=0</formula>
    </cfRule>
    <cfRule type="cellIs" dxfId="1289" priority="1786" stopIfTrue="1" operator="between">
      <formula>80.1</formula>
      <formula>100</formula>
    </cfRule>
    <cfRule type="cellIs" dxfId="1288" priority="1787" stopIfTrue="1" operator="between">
      <formula>35.1</formula>
      <formula>80</formula>
    </cfRule>
    <cfRule type="cellIs" dxfId="1287" priority="1788" stopIfTrue="1" operator="between">
      <formula>14.1</formula>
      <formula>35</formula>
    </cfRule>
    <cfRule type="cellIs" dxfId="1286" priority="1789" stopIfTrue="1" operator="between">
      <formula>5.1</formula>
      <formula>14</formula>
    </cfRule>
    <cfRule type="cellIs" dxfId="1285" priority="1790" stopIfTrue="1" operator="between">
      <formula>0</formula>
      <formula>5</formula>
    </cfRule>
    <cfRule type="containsBlanks" dxfId="1284" priority="1791" stopIfTrue="1">
      <formula>LEN(TRIM(Q143))=0</formula>
    </cfRule>
  </conditionalFormatting>
  <conditionalFormatting sqref="S143:S148">
    <cfRule type="containsText" dxfId="1283" priority="1780" stopIfTrue="1" operator="containsText" text="INVIABLE SANITARIAMENTE">
      <formula>NOT(ISERROR(SEARCH("INVIABLE SANITARIAMENTE",S143)))</formula>
    </cfRule>
    <cfRule type="containsText" dxfId="1282" priority="1781" stopIfTrue="1" operator="containsText" text="ALTO">
      <formula>NOT(ISERROR(SEARCH("ALTO",S143)))</formula>
    </cfRule>
    <cfRule type="containsText" dxfId="1281" priority="1782" stopIfTrue="1" operator="containsText" text="MEDIO">
      <formula>NOT(ISERROR(SEARCH("MEDIO",S143)))</formula>
    </cfRule>
    <cfRule type="containsText" dxfId="1280" priority="1783" stopIfTrue="1" operator="containsText" text="BAJO">
      <formula>NOT(ISERROR(SEARCH("BAJO",S143)))</formula>
    </cfRule>
    <cfRule type="containsText" dxfId="1279" priority="1784" stopIfTrue="1" operator="containsText" text="SIN RIESGO">
      <formula>NOT(ISERROR(SEARCH("SIN RIESGO",S143)))</formula>
    </cfRule>
  </conditionalFormatting>
  <conditionalFormatting sqref="S143:S148">
    <cfRule type="containsText" dxfId="1278" priority="1779" stopIfTrue="1" operator="containsText" text="SIN RIESGO">
      <formula>NOT(ISERROR(SEARCH("SIN RIESGO",S143)))</formula>
    </cfRule>
  </conditionalFormatting>
  <conditionalFormatting sqref="Q143 Q145 Q148">
    <cfRule type="containsBlanks" dxfId="1277" priority="1772" stopIfTrue="1">
      <formula>LEN(TRIM(Q143))=0</formula>
    </cfRule>
    <cfRule type="cellIs" dxfId="1276" priority="1773" stopIfTrue="1" operator="between">
      <formula>79.1</formula>
      <formula>100</formula>
    </cfRule>
    <cfRule type="cellIs" dxfId="1275" priority="1774" stopIfTrue="1" operator="between">
      <formula>34.1</formula>
      <formula>79</formula>
    </cfRule>
    <cfRule type="cellIs" dxfId="1274" priority="1775" stopIfTrue="1" operator="between">
      <formula>13.1</formula>
      <formula>34</formula>
    </cfRule>
    <cfRule type="cellIs" dxfId="1273" priority="1776" stopIfTrue="1" operator="between">
      <formula>5.1</formula>
      <formula>13</formula>
    </cfRule>
    <cfRule type="cellIs" dxfId="1272" priority="1777" stopIfTrue="1" operator="between">
      <formula>0</formula>
      <formula>5</formula>
    </cfRule>
    <cfRule type="containsBlanks" dxfId="1271" priority="1778" stopIfTrue="1">
      <formula>LEN(TRIM(Q143))=0</formula>
    </cfRule>
  </conditionalFormatting>
  <conditionalFormatting sqref="S143:S148">
    <cfRule type="cellIs" dxfId="1270" priority="1771" stopIfTrue="1" operator="equal">
      <formula>"INVIABLE SANITARIAMENTE"</formula>
    </cfRule>
  </conditionalFormatting>
  <conditionalFormatting sqref="S143:S148">
    <cfRule type="containsText" dxfId="1269" priority="1766" stopIfTrue="1" operator="containsText" text="INVIABLE SANITARIAMENTE">
      <formula>NOT(ISERROR(SEARCH("INVIABLE SANITARIAMENTE",S143)))</formula>
    </cfRule>
    <cfRule type="containsText" dxfId="1268" priority="1767" stopIfTrue="1" operator="containsText" text="ALTO">
      <formula>NOT(ISERROR(SEARCH("ALTO",S143)))</formula>
    </cfRule>
    <cfRule type="containsText" dxfId="1267" priority="1768" stopIfTrue="1" operator="containsText" text="MEDIO">
      <formula>NOT(ISERROR(SEARCH("MEDIO",S143)))</formula>
    </cfRule>
    <cfRule type="containsText" dxfId="1266" priority="1769" stopIfTrue="1" operator="containsText" text="BAJO">
      <formula>NOT(ISERROR(SEARCH("BAJO",S143)))</formula>
    </cfRule>
    <cfRule type="containsText" dxfId="1265" priority="1770" stopIfTrue="1" operator="containsText" text="SIN RIESGO">
      <formula>NOT(ISERROR(SEARCH("SIN RIESGO",S143)))</formula>
    </cfRule>
  </conditionalFormatting>
  <conditionalFormatting sqref="S143:S148">
    <cfRule type="containsText" dxfId="1264" priority="1765" stopIfTrue="1" operator="containsText" text="SIN RIESGO">
      <formula>NOT(ISERROR(SEARCH("SIN RIESGO",S143)))</formula>
    </cfRule>
  </conditionalFormatting>
  <conditionalFormatting sqref="S143:S148">
    <cfRule type="cellIs" dxfId="1263" priority="1764" stopIfTrue="1" operator="equal">
      <formula>"INVIABLE SANITARIAMENTE"</formula>
    </cfRule>
  </conditionalFormatting>
  <conditionalFormatting sqref="S143:S148">
    <cfRule type="containsText" dxfId="1262" priority="1759" stopIfTrue="1" operator="containsText" text="INVIABLE SANITARIAMENTE">
      <formula>NOT(ISERROR(SEARCH("INVIABLE SANITARIAMENTE",S143)))</formula>
    </cfRule>
    <cfRule type="containsText" dxfId="1261" priority="1760" stopIfTrue="1" operator="containsText" text="ALTO">
      <formula>NOT(ISERROR(SEARCH("ALTO",S143)))</formula>
    </cfRule>
    <cfRule type="containsText" dxfId="1260" priority="1761" stopIfTrue="1" operator="containsText" text="MEDIO">
      <formula>NOT(ISERROR(SEARCH("MEDIO",S143)))</formula>
    </cfRule>
    <cfRule type="containsText" dxfId="1259" priority="1762" stopIfTrue="1" operator="containsText" text="BAJO">
      <formula>NOT(ISERROR(SEARCH("BAJO",S143)))</formula>
    </cfRule>
    <cfRule type="containsText" dxfId="1258" priority="1763" stopIfTrue="1" operator="containsText" text="SIN RIESGO">
      <formula>NOT(ISERROR(SEARCH("SIN RIESGO",S143)))</formula>
    </cfRule>
  </conditionalFormatting>
  <conditionalFormatting sqref="S143:S148">
    <cfRule type="containsText" dxfId="1257" priority="1758" stopIfTrue="1" operator="containsText" text="SIN RIESGO">
      <formula>NOT(ISERROR(SEARCH("SIN RIESGO",S143)))</formula>
    </cfRule>
  </conditionalFormatting>
  <conditionalFormatting sqref="R201:R275">
    <cfRule type="cellIs" dxfId="1256" priority="1648" stopIfTrue="1" operator="equal">
      <formula>"NO"</formula>
    </cfRule>
  </conditionalFormatting>
  <conditionalFormatting sqref="S201:S275">
    <cfRule type="cellIs" dxfId="1255" priority="1649" stopIfTrue="1" operator="equal">
      <formula>"INVIABLE SANITARIAMENTE"</formula>
    </cfRule>
  </conditionalFormatting>
  <conditionalFormatting sqref="Q201:Q275">
    <cfRule type="containsBlanks" dxfId="1254" priority="1641" stopIfTrue="1">
      <formula>LEN(TRIM(Q201))=0</formula>
    </cfRule>
    <cfRule type="cellIs" dxfId="1253" priority="1642" stopIfTrue="1" operator="between">
      <formula>80.1</formula>
      <formula>100</formula>
    </cfRule>
    <cfRule type="cellIs" dxfId="1252" priority="1643" stopIfTrue="1" operator="between">
      <formula>35.1</formula>
      <formula>80</formula>
    </cfRule>
    <cfRule type="cellIs" dxfId="1251" priority="1644" stopIfTrue="1" operator="between">
      <formula>14.1</formula>
      <formula>35</formula>
    </cfRule>
    <cfRule type="cellIs" dxfId="1250" priority="1645" stopIfTrue="1" operator="between">
      <formula>5.1</formula>
      <formula>14</formula>
    </cfRule>
    <cfRule type="cellIs" dxfId="1249" priority="1646" stopIfTrue="1" operator="between">
      <formula>0</formula>
      <formula>5</formula>
    </cfRule>
    <cfRule type="containsBlanks" dxfId="1248" priority="1647" stopIfTrue="1">
      <formula>LEN(TRIM(Q201))=0</formula>
    </cfRule>
  </conditionalFormatting>
  <conditionalFormatting sqref="S201:S275">
    <cfRule type="containsText" dxfId="1247" priority="1636" stopIfTrue="1" operator="containsText" text="INVIABLE SANITARIAMENTE">
      <formula>NOT(ISERROR(SEARCH("INVIABLE SANITARIAMENTE",S201)))</formula>
    </cfRule>
    <cfRule type="containsText" dxfId="1246" priority="1637" stopIfTrue="1" operator="containsText" text="ALTO">
      <formula>NOT(ISERROR(SEARCH("ALTO",S201)))</formula>
    </cfRule>
    <cfRule type="containsText" dxfId="1245" priority="1638" stopIfTrue="1" operator="containsText" text="MEDIO">
      <formula>NOT(ISERROR(SEARCH("MEDIO",S201)))</formula>
    </cfRule>
    <cfRule type="containsText" dxfId="1244" priority="1639" stopIfTrue="1" operator="containsText" text="BAJO">
      <formula>NOT(ISERROR(SEARCH("BAJO",S201)))</formula>
    </cfRule>
    <cfRule type="containsText" dxfId="1243" priority="1640" stopIfTrue="1" operator="containsText" text="SIN RIESGO">
      <formula>NOT(ISERROR(SEARCH("SIN RIESGO",S201)))</formula>
    </cfRule>
  </conditionalFormatting>
  <conditionalFormatting sqref="S201:S275">
    <cfRule type="containsText" dxfId="1242" priority="1635" stopIfTrue="1" operator="containsText" text="SIN RIESGO">
      <formula>NOT(ISERROR(SEARCH("SIN RIESGO",S201)))</formula>
    </cfRule>
  </conditionalFormatting>
  <conditionalFormatting sqref="E201:Q201 Q202:Q275">
    <cfRule type="containsBlanks" dxfId="1241" priority="1628" stopIfTrue="1">
      <formula>LEN(TRIM(E201))=0</formula>
    </cfRule>
    <cfRule type="cellIs" dxfId="1240" priority="1629" stopIfTrue="1" operator="between">
      <formula>80.1</formula>
      <formula>100</formula>
    </cfRule>
    <cfRule type="cellIs" dxfId="1239" priority="1630" stopIfTrue="1" operator="between">
      <formula>35.1</formula>
      <formula>80</formula>
    </cfRule>
    <cfRule type="cellIs" dxfId="1238" priority="1631" stopIfTrue="1" operator="between">
      <formula>14.1</formula>
      <formula>35</formula>
    </cfRule>
    <cfRule type="cellIs" dxfId="1237" priority="1632" stopIfTrue="1" operator="between">
      <formula>5.1</formula>
      <formula>14</formula>
    </cfRule>
    <cfRule type="cellIs" dxfId="1236" priority="1633" stopIfTrue="1" operator="between">
      <formula>0</formula>
      <formula>5</formula>
    </cfRule>
    <cfRule type="containsBlanks" dxfId="1235" priority="1634" stopIfTrue="1">
      <formula>LEN(TRIM(E201))=0</formula>
    </cfRule>
  </conditionalFormatting>
  <conditionalFormatting sqref="S201:S275">
    <cfRule type="cellIs" dxfId="1234" priority="1627" stopIfTrue="1" operator="equal">
      <formula>"INVIABLE SANITARIAMENTE"</formula>
    </cfRule>
  </conditionalFormatting>
  <conditionalFormatting sqref="S201:S275">
    <cfRule type="containsText" dxfId="1233" priority="1622" stopIfTrue="1" operator="containsText" text="INVIABLE SANITARIAMENTE">
      <formula>NOT(ISERROR(SEARCH("INVIABLE SANITARIAMENTE",S201)))</formula>
    </cfRule>
    <cfRule type="containsText" dxfId="1232" priority="1623" stopIfTrue="1" operator="containsText" text="ALTO">
      <formula>NOT(ISERROR(SEARCH("ALTO",S201)))</formula>
    </cfRule>
    <cfRule type="containsText" dxfId="1231" priority="1624" stopIfTrue="1" operator="containsText" text="MEDIO">
      <formula>NOT(ISERROR(SEARCH("MEDIO",S201)))</formula>
    </cfRule>
    <cfRule type="containsText" dxfId="1230" priority="1625" stopIfTrue="1" operator="containsText" text="BAJO">
      <formula>NOT(ISERROR(SEARCH("BAJO",S201)))</formula>
    </cfRule>
    <cfRule type="containsText" dxfId="1229" priority="1626" stopIfTrue="1" operator="containsText" text="SIN RIESGO">
      <formula>NOT(ISERROR(SEARCH("SIN RIESGO",S201)))</formula>
    </cfRule>
  </conditionalFormatting>
  <conditionalFormatting sqref="S201:S275">
    <cfRule type="containsText" dxfId="1228" priority="1621" stopIfTrue="1" operator="containsText" text="SIN RIESGO">
      <formula>NOT(ISERROR(SEARCH("SIN RIESGO",S201)))</formula>
    </cfRule>
  </conditionalFormatting>
  <conditionalFormatting sqref="S201:S275">
    <cfRule type="cellIs" dxfId="1227" priority="1620" stopIfTrue="1" operator="equal">
      <formula>"INVIABLE SANITARIAMENTE"</formula>
    </cfRule>
  </conditionalFormatting>
  <conditionalFormatting sqref="S201:S275">
    <cfRule type="containsText" dxfId="1226" priority="1615" stopIfTrue="1" operator="containsText" text="INVIABLE SANITARIAMENTE">
      <formula>NOT(ISERROR(SEARCH("INVIABLE SANITARIAMENTE",S201)))</formula>
    </cfRule>
    <cfRule type="containsText" dxfId="1225" priority="1616" stopIfTrue="1" operator="containsText" text="ALTO">
      <formula>NOT(ISERROR(SEARCH("ALTO",S201)))</formula>
    </cfRule>
    <cfRule type="containsText" dxfId="1224" priority="1617" stopIfTrue="1" operator="containsText" text="MEDIO">
      <formula>NOT(ISERROR(SEARCH("MEDIO",S201)))</formula>
    </cfRule>
    <cfRule type="containsText" dxfId="1223" priority="1618" stopIfTrue="1" operator="containsText" text="BAJO">
      <formula>NOT(ISERROR(SEARCH("BAJO",S201)))</formula>
    </cfRule>
    <cfRule type="containsText" dxfId="1222" priority="1619" stopIfTrue="1" operator="containsText" text="SIN RIESGO">
      <formula>NOT(ISERROR(SEARCH("SIN RIESGO",S201)))</formula>
    </cfRule>
  </conditionalFormatting>
  <conditionalFormatting sqref="S201:S275">
    <cfRule type="containsText" dxfId="1221" priority="1614" stopIfTrue="1" operator="containsText" text="SIN RIESGO">
      <formula>NOT(ISERROR(SEARCH("SIN RIESGO",S201)))</formula>
    </cfRule>
  </conditionalFormatting>
  <conditionalFormatting sqref="E268">
    <cfRule type="containsBlanks" dxfId="1220" priority="1607" stopIfTrue="1">
      <formula>LEN(TRIM(E268))=0</formula>
    </cfRule>
    <cfRule type="cellIs" dxfId="1219" priority="1608" stopIfTrue="1" operator="between">
      <formula>79.1</formula>
      <formula>100</formula>
    </cfRule>
    <cfRule type="cellIs" dxfId="1218" priority="1609" stopIfTrue="1" operator="between">
      <formula>34.1</formula>
      <formula>79</formula>
    </cfRule>
    <cfRule type="cellIs" dxfId="1217" priority="1610" stopIfTrue="1" operator="between">
      <formula>13.1</formula>
      <formula>34</formula>
    </cfRule>
    <cfRule type="cellIs" dxfId="1216" priority="1611" stopIfTrue="1" operator="between">
      <formula>5.1</formula>
      <formula>13</formula>
    </cfRule>
    <cfRule type="cellIs" dxfId="1215" priority="1612" stopIfTrue="1" operator="between">
      <formula>0</formula>
      <formula>5</formula>
    </cfRule>
    <cfRule type="containsBlanks" dxfId="1214" priority="1613" stopIfTrue="1">
      <formula>LEN(TRIM(E268))=0</formula>
    </cfRule>
  </conditionalFormatting>
  <conditionalFormatting sqref="Q66">
    <cfRule type="containsBlanks" dxfId="1213" priority="1488" stopIfTrue="1">
      <formula>LEN(TRIM(Q66))=0</formula>
    </cfRule>
    <cfRule type="cellIs" dxfId="1212" priority="1489" stopIfTrue="1" operator="between">
      <formula>80.1</formula>
      <formula>100</formula>
    </cfRule>
    <cfRule type="cellIs" dxfId="1211" priority="1490" stopIfTrue="1" operator="between">
      <formula>35.1</formula>
      <formula>80</formula>
    </cfRule>
    <cfRule type="cellIs" dxfId="1210" priority="1491" stopIfTrue="1" operator="between">
      <formula>14.1</formula>
      <formula>35</formula>
    </cfRule>
    <cfRule type="cellIs" dxfId="1209" priority="1492" stopIfTrue="1" operator="between">
      <formula>5.1</formula>
      <formula>14</formula>
    </cfRule>
    <cfRule type="cellIs" dxfId="1208" priority="1493" stopIfTrue="1" operator="between">
      <formula>0</formula>
      <formula>5</formula>
    </cfRule>
    <cfRule type="containsBlanks" dxfId="1207" priority="1494" stopIfTrue="1">
      <formula>LEN(TRIM(Q66))=0</formula>
    </cfRule>
  </conditionalFormatting>
  <conditionalFormatting sqref="S66">
    <cfRule type="cellIs" dxfId="1206" priority="1487" stopIfTrue="1" operator="equal">
      <formula>"INVIABLE SANITARIAMENTE"</formula>
    </cfRule>
  </conditionalFormatting>
  <conditionalFormatting sqref="S66">
    <cfRule type="containsText" dxfId="1205" priority="1482" stopIfTrue="1" operator="containsText" text="INVIABLE SANITARIAMENTE">
      <formula>NOT(ISERROR(SEARCH("INVIABLE SANITARIAMENTE",S66)))</formula>
    </cfRule>
    <cfRule type="containsText" dxfId="1204" priority="1483" stopIfTrue="1" operator="containsText" text="ALTO">
      <formula>NOT(ISERROR(SEARCH("ALTO",S66)))</formula>
    </cfRule>
    <cfRule type="containsText" dxfId="1203" priority="1484" stopIfTrue="1" operator="containsText" text="MEDIO">
      <formula>NOT(ISERROR(SEARCH("MEDIO",S66)))</formula>
    </cfRule>
    <cfRule type="containsText" dxfId="1202" priority="1485" stopIfTrue="1" operator="containsText" text="BAJO">
      <formula>NOT(ISERROR(SEARCH("BAJO",S66)))</formula>
    </cfRule>
    <cfRule type="containsText" dxfId="1201" priority="1486" stopIfTrue="1" operator="containsText" text="SIN RIESGO">
      <formula>NOT(ISERROR(SEARCH("SIN RIESGO",S66)))</formula>
    </cfRule>
  </conditionalFormatting>
  <conditionalFormatting sqref="S66">
    <cfRule type="containsText" dxfId="1200" priority="1481" stopIfTrue="1" operator="containsText" text="SIN RIESGO">
      <formula>NOT(ISERROR(SEARCH("SIN RIESGO",S66)))</formula>
    </cfRule>
  </conditionalFormatting>
  <conditionalFormatting sqref="R66">
    <cfRule type="cellIs" dxfId="1199" priority="1480" stopIfTrue="1" operator="equal">
      <formula>"NO"</formula>
    </cfRule>
  </conditionalFormatting>
  <conditionalFormatting sqref="S66">
    <cfRule type="cellIs" dxfId="1198" priority="1479" stopIfTrue="1" operator="equal">
      <formula>"INVIABLE SANITARIAMENTE"</formula>
    </cfRule>
  </conditionalFormatting>
  <conditionalFormatting sqref="Q66">
    <cfRule type="containsBlanks" dxfId="1197" priority="1472" stopIfTrue="1">
      <formula>LEN(TRIM(Q66))=0</formula>
    </cfRule>
    <cfRule type="cellIs" dxfId="1196" priority="1473" stopIfTrue="1" operator="between">
      <formula>80.1</formula>
      <formula>100</formula>
    </cfRule>
    <cfRule type="cellIs" dxfId="1195" priority="1474" stopIfTrue="1" operator="between">
      <formula>35.1</formula>
      <formula>80</formula>
    </cfRule>
    <cfRule type="cellIs" dxfId="1194" priority="1475" stopIfTrue="1" operator="between">
      <formula>14.1</formula>
      <formula>35</formula>
    </cfRule>
    <cfRule type="cellIs" dxfId="1193" priority="1476" stopIfTrue="1" operator="between">
      <formula>5.1</formula>
      <formula>14</formula>
    </cfRule>
    <cfRule type="cellIs" dxfId="1192" priority="1477" stopIfTrue="1" operator="between">
      <formula>0</formula>
      <formula>5</formula>
    </cfRule>
    <cfRule type="containsBlanks" dxfId="1191" priority="1478" stopIfTrue="1">
      <formula>LEN(TRIM(Q66))=0</formula>
    </cfRule>
  </conditionalFormatting>
  <conditionalFormatting sqref="S66">
    <cfRule type="containsText" dxfId="1190" priority="1467" stopIfTrue="1" operator="containsText" text="INVIABLE SANITARIAMENTE">
      <formula>NOT(ISERROR(SEARCH("INVIABLE SANITARIAMENTE",S66)))</formula>
    </cfRule>
    <cfRule type="containsText" dxfId="1189" priority="1468" stopIfTrue="1" operator="containsText" text="ALTO">
      <formula>NOT(ISERROR(SEARCH("ALTO",S66)))</formula>
    </cfRule>
    <cfRule type="containsText" dxfId="1188" priority="1469" stopIfTrue="1" operator="containsText" text="MEDIO">
      <formula>NOT(ISERROR(SEARCH("MEDIO",S66)))</formula>
    </cfRule>
    <cfRule type="containsText" dxfId="1187" priority="1470" stopIfTrue="1" operator="containsText" text="BAJO">
      <formula>NOT(ISERROR(SEARCH("BAJO",S66)))</formula>
    </cfRule>
    <cfRule type="containsText" dxfId="1186" priority="1471" stopIfTrue="1" operator="containsText" text="SIN RIESGO">
      <formula>NOT(ISERROR(SEARCH("SIN RIESGO",S66)))</formula>
    </cfRule>
  </conditionalFormatting>
  <conditionalFormatting sqref="S66">
    <cfRule type="containsText" dxfId="1185" priority="1466" stopIfTrue="1" operator="containsText" text="SIN RIESGO">
      <formula>NOT(ISERROR(SEARCH("SIN RIESGO",S66)))</formula>
    </cfRule>
  </conditionalFormatting>
  <conditionalFormatting sqref="Q67">
    <cfRule type="containsBlanks" dxfId="1184" priority="1459" stopIfTrue="1">
      <formula>LEN(TRIM(Q67))=0</formula>
    </cfRule>
    <cfRule type="cellIs" dxfId="1183" priority="1460" stopIfTrue="1" operator="between">
      <formula>80.1</formula>
      <formula>100</formula>
    </cfRule>
    <cfRule type="cellIs" dxfId="1182" priority="1461" stopIfTrue="1" operator="between">
      <formula>35.1</formula>
      <formula>80</formula>
    </cfRule>
    <cfRule type="cellIs" dxfId="1181" priority="1462" stopIfTrue="1" operator="between">
      <formula>14.1</formula>
      <formula>35</formula>
    </cfRule>
    <cfRule type="cellIs" dxfId="1180" priority="1463" stopIfTrue="1" operator="between">
      <formula>5.1</formula>
      <formula>14</formula>
    </cfRule>
    <cfRule type="cellIs" dxfId="1179" priority="1464" stopIfTrue="1" operator="between">
      <formula>0</formula>
      <formula>5</formula>
    </cfRule>
    <cfRule type="containsBlanks" dxfId="1178" priority="1465" stopIfTrue="1">
      <formula>LEN(TRIM(Q67))=0</formula>
    </cfRule>
  </conditionalFormatting>
  <conditionalFormatting sqref="S67">
    <cfRule type="cellIs" dxfId="1177" priority="1458" stopIfTrue="1" operator="equal">
      <formula>"INVIABLE SANITARIAMENTE"</formula>
    </cfRule>
  </conditionalFormatting>
  <conditionalFormatting sqref="S67">
    <cfRule type="containsText" dxfId="1176" priority="1453" stopIfTrue="1" operator="containsText" text="INVIABLE SANITARIAMENTE">
      <formula>NOT(ISERROR(SEARCH("INVIABLE SANITARIAMENTE",S67)))</formula>
    </cfRule>
    <cfRule type="containsText" dxfId="1175" priority="1454" stopIfTrue="1" operator="containsText" text="ALTO">
      <formula>NOT(ISERROR(SEARCH("ALTO",S67)))</formula>
    </cfRule>
    <cfRule type="containsText" dxfId="1174" priority="1455" stopIfTrue="1" operator="containsText" text="MEDIO">
      <formula>NOT(ISERROR(SEARCH("MEDIO",S67)))</formula>
    </cfRule>
    <cfRule type="containsText" dxfId="1173" priority="1456" stopIfTrue="1" operator="containsText" text="BAJO">
      <formula>NOT(ISERROR(SEARCH("BAJO",S67)))</formula>
    </cfRule>
    <cfRule type="containsText" dxfId="1172" priority="1457" stopIfTrue="1" operator="containsText" text="SIN RIESGO">
      <formula>NOT(ISERROR(SEARCH("SIN RIESGO",S67)))</formula>
    </cfRule>
  </conditionalFormatting>
  <conditionalFormatting sqref="S67">
    <cfRule type="containsText" dxfId="1171" priority="1452" stopIfTrue="1" operator="containsText" text="SIN RIESGO">
      <formula>NOT(ISERROR(SEARCH("SIN RIESGO",S67)))</formula>
    </cfRule>
  </conditionalFormatting>
  <conditionalFormatting sqref="R67">
    <cfRule type="cellIs" dxfId="1170" priority="1451" stopIfTrue="1" operator="equal">
      <formula>"NO"</formula>
    </cfRule>
  </conditionalFormatting>
  <conditionalFormatting sqref="S67">
    <cfRule type="cellIs" dxfId="1169" priority="1450" stopIfTrue="1" operator="equal">
      <formula>"INVIABLE SANITARIAMENTE"</formula>
    </cfRule>
  </conditionalFormatting>
  <conditionalFormatting sqref="Q67">
    <cfRule type="containsBlanks" dxfId="1168" priority="1443" stopIfTrue="1">
      <formula>LEN(TRIM(Q67))=0</formula>
    </cfRule>
    <cfRule type="cellIs" dxfId="1167" priority="1444" stopIfTrue="1" operator="between">
      <formula>80.1</formula>
      <formula>100</formula>
    </cfRule>
    <cfRule type="cellIs" dxfId="1166" priority="1445" stopIfTrue="1" operator="between">
      <formula>35.1</formula>
      <formula>80</formula>
    </cfRule>
    <cfRule type="cellIs" dxfId="1165" priority="1446" stopIfTrue="1" operator="between">
      <formula>14.1</formula>
      <formula>35</formula>
    </cfRule>
    <cfRule type="cellIs" dxfId="1164" priority="1447" stopIfTrue="1" operator="between">
      <formula>5.1</formula>
      <formula>14</formula>
    </cfRule>
    <cfRule type="cellIs" dxfId="1163" priority="1448" stopIfTrue="1" operator="between">
      <formula>0</formula>
      <formula>5</formula>
    </cfRule>
    <cfRule type="containsBlanks" dxfId="1162" priority="1449" stopIfTrue="1">
      <formula>LEN(TRIM(Q67))=0</formula>
    </cfRule>
  </conditionalFormatting>
  <conditionalFormatting sqref="S67">
    <cfRule type="containsText" dxfId="1161" priority="1438" stopIfTrue="1" operator="containsText" text="INVIABLE SANITARIAMENTE">
      <formula>NOT(ISERROR(SEARCH("INVIABLE SANITARIAMENTE",S67)))</formula>
    </cfRule>
    <cfRule type="containsText" dxfId="1160" priority="1439" stopIfTrue="1" operator="containsText" text="ALTO">
      <formula>NOT(ISERROR(SEARCH("ALTO",S67)))</formula>
    </cfRule>
    <cfRule type="containsText" dxfId="1159" priority="1440" stopIfTrue="1" operator="containsText" text="MEDIO">
      <formula>NOT(ISERROR(SEARCH("MEDIO",S67)))</formula>
    </cfRule>
    <cfRule type="containsText" dxfId="1158" priority="1441" stopIfTrue="1" operator="containsText" text="BAJO">
      <formula>NOT(ISERROR(SEARCH("BAJO",S67)))</formula>
    </cfRule>
    <cfRule type="containsText" dxfId="1157" priority="1442" stopIfTrue="1" operator="containsText" text="SIN RIESGO">
      <formula>NOT(ISERROR(SEARCH("SIN RIESGO",S67)))</formula>
    </cfRule>
  </conditionalFormatting>
  <conditionalFormatting sqref="S67">
    <cfRule type="containsText" dxfId="1156" priority="1437" stopIfTrue="1" operator="containsText" text="SIN RIESGO">
      <formula>NOT(ISERROR(SEARCH("SIN RIESGO",S67)))</formula>
    </cfRule>
  </conditionalFormatting>
  <conditionalFormatting sqref="Q68">
    <cfRule type="containsBlanks" dxfId="1155" priority="1430" stopIfTrue="1">
      <formula>LEN(TRIM(Q68))=0</formula>
    </cfRule>
    <cfRule type="cellIs" dxfId="1154" priority="1431" stopIfTrue="1" operator="between">
      <formula>80.1</formula>
      <formula>100</formula>
    </cfRule>
    <cfRule type="cellIs" dxfId="1153" priority="1432" stopIfTrue="1" operator="between">
      <formula>35.1</formula>
      <formula>80</formula>
    </cfRule>
    <cfRule type="cellIs" dxfId="1152" priority="1433" stopIfTrue="1" operator="between">
      <formula>14.1</formula>
      <formula>35</formula>
    </cfRule>
    <cfRule type="cellIs" dxfId="1151" priority="1434" stopIfTrue="1" operator="between">
      <formula>5.1</formula>
      <formula>14</formula>
    </cfRule>
    <cfRule type="cellIs" dxfId="1150" priority="1435" stopIfTrue="1" operator="between">
      <formula>0</formula>
      <formula>5</formula>
    </cfRule>
    <cfRule type="containsBlanks" dxfId="1149" priority="1436" stopIfTrue="1">
      <formula>LEN(TRIM(Q68))=0</formula>
    </cfRule>
  </conditionalFormatting>
  <conditionalFormatting sqref="S68">
    <cfRule type="cellIs" dxfId="1148" priority="1429" stopIfTrue="1" operator="equal">
      <formula>"INVIABLE SANITARIAMENTE"</formula>
    </cfRule>
  </conditionalFormatting>
  <conditionalFormatting sqref="S68">
    <cfRule type="containsText" dxfId="1147" priority="1424" stopIfTrue="1" operator="containsText" text="INVIABLE SANITARIAMENTE">
      <formula>NOT(ISERROR(SEARCH("INVIABLE SANITARIAMENTE",S68)))</formula>
    </cfRule>
    <cfRule type="containsText" dxfId="1146" priority="1425" stopIfTrue="1" operator="containsText" text="ALTO">
      <formula>NOT(ISERROR(SEARCH("ALTO",S68)))</formula>
    </cfRule>
    <cfRule type="containsText" dxfId="1145" priority="1426" stopIfTrue="1" operator="containsText" text="MEDIO">
      <formula>NOT(ISERROR(SEARCH("MEDIO",S68)))</formula>
    </cfRule>
    <cfRule type="containsText" dxfId="1144" priority="1427" stopIfTrue="1" operator="containsText" text="BAJO">
      <formula>NOT(ISERROR(SEARCH("BAJO",S68)))</formula>
    </cfRule>
    <cfRule type="containsText" dxfId="1143" priority="1428" stopIfTrue="1" operator="containsText" text="SIN RIESGO">
      <formula>NOT(ISERROR(SEARCH("SIN RIESGO",S68)))</formula>
    </cfRule>
  </conditionalFormatting>
  <conditionalFormatting sqref="S68">
    <cfRule type="containsText" dxfId="1142" priority="1423" stopIfTrue="1" operator="containsText" text="SIN RIESGO">
      <formula>NOT(ISERROR(SEARCH("SIN RIESGO",S68)))</formula>
    </cfRule>
  </conditionalFormatting>
  <conditionalFormatting sqref="R68">
    <cfRule type="cellIs" dxfId="1141" priority="1422" stopIfTrue="1" operator="equal">
      <formula>"NO"</formula>
    </cfRule>
  </conditionalFormatting>
  <conditionalFormatting sqref="S68">
    <cfRule type="cellIs" dxfId="1140" priority="1421" stopIfTrue="1" operator="equal">
      <formula>"INVIABLE SANITARIAMENTE"</formula>
    </cfRule>
  </conditionalFormatting>
  <conditionalFormatting sqref="Q68">
    <cfRule type="containsBlanks" dxfId="1139" priority="1414" stopIfTrue="1">
      <formula>LEN(TRIM(Q68))=0</formula>
    </cfRule>
    <cfRule type="cellIs" dxfId="1138" priority="1415" stopIfTrue="1" operator="between">
      <formula>80.1</formula>
      <formula>100</formula>
    </cfRule>
    <cfRule type="cellIs" dxfId="1137" priority="1416" stopIfTrue="1" operator="between">
      <formula>35.1</formula>
      <formula>80</formula>
    </cfRule>
    <cfRule type="cellIs" dxfId="1136" priority="1417" stopIfTrue="1" operator="between">
      <formula>14.1</formula>
      <formula>35</formula>
    </cfRule>
    <cfRule type="cellIs" dxfId="1135" priority="1418" stopIfTrue="1" operator="between">
      <formula>5.1</formula>
      <formula>14</formula>
    </cfRule>
    <cfRule type="cellIs" dxfId="1134" priority="1419" stopIfTrue="1" operator="between">
      <formula>0</formula>
      <formula>5</formula>
    </cfRule>
    <cfRule type="containsBlanks" dxfId="1133" priority="1420" stopIfTrue="1">
      <formula>LEN(TRIM(Q68))=0</formula>
    </cfRule>
  </conditionalFormatting>
  <conditionalFormatting sqref="S68">
    <cfRule type="containsText" dxfId="1132" priority="1409" stopIfTrue="1" operator="containsText" text="INVIABLE SANITARIAMENTE">
      <formula>NOT(ISERROR(SEARCH("INVIABLE SANITARIAMENTE",S68)))</formula>
    </cfRule>
    <cfRule type="containsText" dxfId="1131" priority="1410" stopIfTrue="1" operator="containsText" text="ALTO">
      <formula>NOT(ISERROR(SEARCH("ALTO",S68)))</formula>
    </cfRule>
    <cfRule type="containsText" dxfId="1130" priority="1411" stopIfTrue="1" operator="containsText" text="MEDIO">
      <formula>NOT(ISERROR(SEARCH("MEDIO",S68)))</formula>
    </cfRule>
    <cfRule type="containsText" dxfId="1129" priority="1412" stopIfTrue="1" operator="containsText" text="BAJO">
      <formula>NOT(ISERROR(SEARCH("BAJO",S68)))</formula>
    </cfRule>
    <cfRule type="containsText" dxfId="1128" priority="1413" stopIfTrue="1" operator="containsText" text="SIN RIESGO">
      <formula>NOT(ISERROR(SEARCH("SIN RIESGO",S68)))</formula>
    </cfRule>
  </conditionalFormatting>
  <conditionalFormatting sqref="S68">
    <cfRule type="containsText" dxfId="1127" priority="1408" stopIfTrue="1" operator="containsText" text="SIN RIESGO">
      <formula>NOT(ISERROR(SEARCH("SIN RIESGO",S68)))</formula>
    </cfRule>
  </conditionalFormatting>
  <conditionalFormatting sqref="Q105">
    <cfRule type="containsBlanks" dxfId="1126" priority="1401" stopIfTrue="1">
      <formula>LEN(TRIM(Q105))=0</formula>
    </cfRule>
    <cfRule type="cellIs" dxfId="1125" priority="1402" stopIfTrue="1" operator="between">
      <formula>80.1</formula>
      <formula>100</formula>
    </cfRule>
    <cfRule type="cellIs" dxfId="1124" priority="1403" stopIfTrue="1" operator="between">
      <formula>35.1</formula>
      <formula>80</formula>
    </cfRule>
    <cfRule type="cellIs" dxfId="1123" priority="1404" stopIfTrue="1" operator="between">
      <formula>14.1</formula>
      <formula>35</formula>
    </cfRule>
    <cfRule type="cellIs" dxfId="1122" priority="1405" stopIfTrue="1" operator="between">
      <formula>5.1</formula>
      <formula>14</formula>
    </cfRule>
    <cfRule type="cellIs" dxfId="1121" priority="1406" stopIfTrue="1" operator="between">
      <formula>0</formula>
      <formula>5</formula>
    </cfRule>
    <cfRule type="containsBlanks" dxfId="1120" priority="1407" stopIfTrue="1">
      <formula>LEN(TRIM(Q105))=0</formula>
    </cfRule>
  </conditionalFormatting>
  <conditionalFormatting sqref="H433:J433 E433:F433">
    <cfRule type="containsBlanks" dxfId="1119" priority="523" stopIfTrue="1">
      <formula>LEN(TRIM(E433))=0</formula>
    </cfRule>
    <cfRule type="cellIs" dxfId="1118" priority="524" stopIfTrue="1" operator="between">
      <formula>80.1</formula>
      <formula>100</formula>
    </cfRule>
    <cfRule type="cellIs" dxfId="1117" priority="525" stopIfTrue="1" operator="between">
      <formula>35.1</formula>
      <formula>80</formula>
    </cfRule>
    <cfRule type="cellIs" dxfId="1116" priority="526" stopIfTrue="1" operator="between">
      <formula>14.1</formula>
      <formula>35</formula>
    </cfRule>
    <cfRule type="cellIs" dxfId="1115" priority="527" stopIfTrue="1" operator="between">
      <formula>5.1</formula>
      <formula>14</formula>
    </cfRule>
    <cfRule type="cellIs" dxfId="1114" priority="528" stopIfTrue="1" operator="between">
      <formula>0</formula>
      <formula>5</formula>
    </cfRule>
    <cfRule type="containsBlanks" dxfId="1113" priority="529" stopIfTrue="1">
      <formula>LEN(TRIM(E433))=0</formula>
    </cfRule>
  </conditionalFormatting>
  <conditionalFormatting sqref="G433">
    <cfRule type="containsBlanks" dxfId="1112" priority="516" stopIfTrue="1">
      <formula>LEN(TRIM(G433))=0</formula>
    </cfRule>
    <cfRule type="cellIs" dxfId="1111" priority="517" stopIfTrue="1" operator="between">
      <formula>80.1</formula>
      <formula>100</formula>
    </cfRule>
    <cfRule type="cellIs" dxfId="1110" priority="518" stopIfTrue="1" operator="between">
      <formula>35.1</formula>
      <formula>80</formula>
    </cfRule>
    <cfRule type="cellIs" dxfId="1109" priority="519" stopIfTrue="1" operator="between">
      <formula>14.1</formula>
      <formula>35</formula>
    </cfRule>
    <cfRule type="cellIs" dxfId="1108" priority="520" stopIfTrue="1" operator="between">
      <formula>5.1</formula>
      <formula>14</formula>
    </cfRule>
    <cfRule type="cellIs" dxfId="1107" priority="521" stopIfTrue="1" operator="between">
      <formula>0</formula>
      <formula>5</formula>
    </cfRule>
    <cfRule type="containsBlanks" dxfId="1106" priority="522" stopIfTrue="1">
      <formula>LEN(TRIM(G433))=0</formula>
    </cfRule>
  </conditionalFormatting>
  <conditionalFormatting sqref="R105">
    <cfRule type="cellIs" dxfId="1105" priority="1379" stopIfTrue="1" operator="equal">
      <formula>"NO"</formula>
    </cfRule>
  </conditionalFormatting>
  <conditionalFormatting sqref="S105">
    <cfRule type="cellIs" dxfId="1104" priority="1378" stopIfTrue="1" operator="equal">
      <formula>"INVIABLE SANITARIAMENTE"</formula>
    </cfRule>
  </conditionalFormatting>
  <conditionalFormatting sqref="S105">
    <cfRule type="containsText" dxfId="1103" priority="1373" stopIfTrue="1" operator="containsText" text="INVIABLE SANITARIAMENTE">
      <formula>NOT(ISERROR(SEARCH("INVIABLE SANITARIAMENTE",S105)))</formula>
    </cfRule>
    <cfRule type="containsText" dxfId="1102" priority="1374" stopIfTrue="1" operator="containsText" text="ALTO">
      <formula>NOT(ISERROR(SEARCH("ALTO",S105)))</formula>
    </cfRule>
    <cfRule type="containsText" dxfId="1101" priority="1375" stopIfTrue="1" operator="containsText" text="MEDIO">
      <formula>NOT(ISERROR(SEARCH("MEDIO",S105)))</formula>
    </cfRule>
    <cfRule type="containsText" dxfId="1100" priority="1376" stopIfTrue="1" operator="containsText" text="BAJO">
      <formula>NOT(ISERROR(SEARCH("BAJO",S105)))</formula>
    </cfRule>
    <cfRule type="containsText" dxfId="1099" priority="1377" stopIfTrue="1" operator="containsText" text="SIN RIESGO">
      <formula>NOT(ISERROR(SEARCH("SIN RIESGO",S105)))</formula>
    </cfRule>
  </conditionalFormatting>
  <conditionalFormatting sqref="S105">
    <cfRule type="containsText" dxfId="1098" priority="1372" stopIfTrue="1" operator="containsText" text="SIN RIESGO">
      <formula>NOT(ISERROR(SEARCH("SIN RIESGO",S105)))</formula>
    </cfRule>
  </conditionalFormatting>
  <conditionalFormatting sqref="S105">
    <cfRule type="cellIs" dxfId="1097" priority="1371" stopIfTrue="1" operator="equal">
      <formula>"INVIABLE SANITARIAMENTE"</formula>
    </cfRule>
  </conditionalFormatting>
  <conditionalFormatting sqref="S105">
    <cfRule type="containsText" dxfId="1096" priority="1366" stopIfTrue="1" operator="containsText" text="INVIABLE SANITARIAMENTE">
      <formula>NOT(ISERROR(SEARCH("INVIABLE SANITARIAMENTE",S105)))</formula>
    </cfRule>
    <cfRule type="containsText" dxfId="1095" priority="1367" stopIfTrue="1" operator="containsText" text="ALTO">
      <formula>NOT(ISERROR(SEARCH("ALTO",S105)))</formula>
    </cfRule>
    <cfRule type="containsText" dxfId="1094" priority="1368" stopIfTrue="1" operator="containsText" text="MEDIO">
      <formula>NOT(ISERROR(SEARCH("MEDIO",S105)))</formula>
    </cfRule>
    <cfRule type="containsText" dxfId="1093" priority="1369" stopIfTrue="1" operator="containsText" text="BAJO">
      <formula>NOT(ISERROR(SEARCH("BAJO",S105)))</formula>
    </cfRule>
    <cfRule type="containsText" dxfId="1092" priority="1370" stopIfTrue="1" operator="containsText" text="SIN RIESGO">
      <formula>NOT(ISERROR(SEARCH("SIN RIESGO",S105)))</formula>
    </cfRule>
  </conditionalFormatting>
  <conditionalFormatting sqref="S105">
    <cfRule type="containsText" dxfId="1091" priority="1365" stopIfTrue="1" operator="containsText" text="SIN RIESGO">
      <formula>NOT(ISERROR(SEARCH("SIN RIESGO",S105)))</formula>
    </cfRule>
  </conditionalFormatting>
  <conditionalFormatting sqref="Q107">
    <cfRule type="containsBlanks" dxfId="1090" priority="1358" stopIfTrue="1">
      <formula>LEN(TRIM(Q107))=0</formula>
    </cfRule>
    <cfRule type="cellIs" dxfId="1089" priority="1359" stopIfTrue="1" operator="between">
      <formula>80.1</formula>
      <formula>100</formula>
    </cfRule>
    <cfRule type="cellIs" dxfId="1088" priority="1360" stopIfTrue="1" operator="between">
      <formula>35.1</formula>
      <formula>80</formula>
    </cfRule>
    <cfRule type="cellIs" dxfId="1087" priority="1361" stopIfTrue="1" operator="between">
      <formula>14.1</formula>
      <formula>35</formula>
    </cfRule>
    <cfRule type="cellIs" dxfId="1086" priority="1362" stopIfTrue="1" operator="between">
      <formula>5.1</formula>
      <formula>14</formula>
    </cfRule>
    <cfRule type="cellIs" dxfId="1085" priority="1363" stopIfTrue="1" operator="between">
      <formula>0</formula>
      <formula>5</formula>
    </cfRule>
    <cfRule type="containsBlanks" dxfId="1084" priority="1364" stopIfTrue="1">
      <formula>LEN(TRIM(Q107))=0</formula>
    </cfRule>
  </conditionalFormatting>
  <conditionalFormatting sqref="N107:O107 L107 J107">
    <cfRule type="containsBlanks" dxfId="1083" priority="1351" stopIfTrue="1">
      <formula>LEN(TRIM(J107))=0</formula>
    </cfRule>
    <cfRule type="cellIs" dxfId="1082" priority="1352" stopIfTrue="1" operator="between">
      <formula>80.1</formula>
      <formula>100</formula>
    </cfRule>
    <cfRule type="cellIs" dxfId="1081" priority="1353" stopIfTrue="1" operator="between">
      <formula>35.1</formula>
      <formula>80</formula>
    </cfRule>
    <cfRule type="cellIs" dxfId="1080" priority="1354" stopIfTrue="1" operator="between">
      <formula>14.1</formula>
      <formula>35</formula>
    </cfRule>
    <cfRule type="cellIs" dxfId="1079" priority="1355" stopIfTrue="1" operator="between">
      <formula>5.1</formula>
      <formula>14</formula>
    </cfRule>
    <cfRule type="cellIs" dxfId="1078" priority="1356" stopIfTrue="1" operator="between">
      <formula>0</formula>
      <formula>5</formula>
    </cfRule>
    <cfRule type="containsBlanks" dxfId="1077" priority="1357" stopIfTrue="1">
      <formula>LEN(TRIM(J107))=0</formula>
    </cfRule>
  </conditionalFormatting>
  <conditionalFormatting sqref="P107 M107 K107 G107:I107 E107">
    <cfRule type="containsBlanks" dxfId="1076" priority="1344" stopIfTrue="1">
      <formula>LEN(TRIM(E107))=0</formula>
    </cfRule>
    <cfRule type="cellIs" dxfId="1075" priority="1345" stopIfTrue="1" operator="between">
      <formula>80.1</formula>
      <formula>100</formula>
    </cfRule>
    <cfRule type="cellIs" dxfId="1074" priority="1346" stopIfTrue="1" operator="between">
      <formula>35.1</formula>
      <formula>80</formula>
    </cfRule>
    <cfRule type="cellIs" dxfId="1073" priority="1347" stopIfTrue="1" operator="between">
      <formula>14.1</formula>
      <formula>35</formula>
    </cfRule>
    <cfRule type="cellIs" dxfId="1072" priority="1348" stopIfTrue="1" operator="between">
      <formula>5.1</formula>
      <formula>14</formula>
    </cfRule>
    <cfRule type="cellIs" dxfId="1071" priority="1349" stopIfTrue="1" operator="between">
      <formula>0</formula>
      <formula>5</formula>
    </cfRule>
    <cfRule type="containsBlanks" dxfId="1070" priority="1350" stopIfTrue="1">
      <formula>LEN(TRIM(E107))=0</formula>
    </cfRule>
  </conditionalFormatting>
  <conditionalFormatting sqref="F107">
    <cfRule type="containsBlanks" dxfId="1069" priority="1337" stopIfTrue="1">
      <formula>LEN(TRIM(F107))=0</formula>
    </cfRule>
    <cfRule type="cellIs" dxfId="1068" priority="1338" stopIfTrue="1" operator="between">
      <formula>79.1</formula>
      <formula>100</formula>
    </cfRule>
    <cfRule type="cellIs" dxfId="1067" priority="1339" stopIfTrue="1" operator="between">
      <formula>34.1</formula>
      <formula>79</formula>
    </cfRule>
    <cfRule type="cellIs" dxfId="1066" priority="1340" stopIfTrue="1" operator="between">
      <formula>13.1</formula>
      <formula>34</formula>
    </cfRule>
    <cfRule type="cellIs" dxfId="1065" priority="1341" stopIfTrue="1" operator="between">
      <formula>5.1</formula>
      <formula>13</formula>
    </cfRule>
    <cfRule type="cellIs" dxfId="1064" priority="1342" stopIfTrue="1" operator="between">
      <formula>0</formula>
      <formula>5</formula>
    </cfRule>
    <cfRule type="containsBlanks" dxfId="1063" priority="1343" stopIfTrue="1">
      <formula>LEN(TRIM(F107))=0</formula>
    </cfRule>
  </conditionalFormatting>
  <conditionalFormatting sqref="R107">
    <cfRule type="cellIs" dxfId="1062" priority="1336" stopIfTrue="1" operator="equal">
      <formula>"NO"</formula>
    </cfRule>
  </conditionalFormatting>
  <conditionalFormatting sqref="S107">
    <cfRule type="cellIs" dxfId="1061" priority="1335" stopIfTrue="1" operator="equal">
      <formula>"INVIABLE SANITARIAMENTE"</formula>
    </cfRule>
  </conditionalFormatting>
  <conditionalFormatting sqref="S107">
    <cfRule type="containsText" dxfId="1060" priority="1330" stopIfTrue="1" operator="containsText" text="INVIABLE SANITARIAMENTE">
      <formula>NOT(ISERROR(SEARCH("INVIABLE SANITARIAMENTE",S107)))</formula>
    </cfRule>
    <cfRule type="containsText" dxfId="1059" priority="1331" stopIfTrue="1" operator="containsText" text="ALTO">
      <formula>NOT(ISERROR(SEARCH("ALTO",S107)))</formula>
    </cfRule>
    <cfRule type="containsText" dxfId="1058" priority="1332" stopIfTrue="1" operator="containsText" text="MEDIO">
      <formula>NOT(ISERROR(SEARCH("MEDIO",S107)))</formula>
    </cfRule>
    <cfRule type="containsText" dxfId="1057" priority="1333" stopIfTrue="1" operator="containsText" text="BAJO">
      <formula>NOT(ISERROR(SEARCH("BAJO",S107)))</formula>
    </cfRule>
    <cfRule type="containsText" dxfId="1056" priority="1334" stopIfTrue="1" operator="containsText" text="SIN RIESGO">
      <formula>NOT(ISERROR(SEARCH("SIN RIESGO",S107)))</formula>
    </cfRule>
  </conditionalFormatting>
  <conditionalFormatting sqref="S107">
    <cfRule type="containsText" dxfId="1055" priority="1329" stopIfTrue="1" operator="containsText" text="SIN RIESGO">
      <formula>NOT(ISERROR(SEARCH("SIN RIESGO",S107)))</formula>
    </cfRule>
  </conditionalFormatting>
  <conditionalFormatting sqref="S107">
    <cfRule type="cellIs" dxfId="1054" priority="1328" stopIfTrue="1" operator="equal">
      <formula>"INVIABLE SANITARIAMENTE"</formula>
    </cfRule>
  </conditionalFormatting>
  <conditionalFormatting sqref="S107">
    <cfRule type="containsText" dxfId="1053" priority="1323" stopIfTrue="1" operator="containsText" text="INVIABLE SANITARIAMENTE">
      <formula>NOT(ISERROR(SEARCH("INVIABLE SANITARIAMENTE",S107)))</formula>
    </cfRule>
    <cfRule type="containsText" dxfId="1052" priority="1324" stopIfTrue="1" operator="containsText" text="ALTO">
      <formula>NOT(ISERROR(SEARCH("ALTO",S107)))</formula>
    </cfRule>
    <cfRule type="containsText" dxfId="1051" priority="1325" stopIfTrue="1" operator="containsText" text="MEDIO">
      <formula>NOT(ISERROR(SEARCH("MEDIO",S107)))</formula>
    </cfRule>
    <cfRule type="containsText" dxfId="1050" priority="1326" stopIfTrue="1" operator="containsText" text="BAJO">
      <formula>NOT(ISERROR(SEARCH("BAJO",S107)))</formula>
    </cfRule>
    <cfRule type="containsText" dxfId="1049" priority="1327" stopIfTrue="1" operator="containsText" text="SIN RIESGO">
      <formula>NOT(ISERROR(SEARCH("SIN RIESGO",S107)))</formula>
    </cfRule>
  </conditionalFormatting>
  <conditionalFormatting sqref="S107">
    <cfRule type="containsText" dxfId="1048" priority="1322" stopIfTrue="1" operator="containsText" text="SIN RIESGO">
      <formula>NOT(ISERROR(SEARCH("SIN RIESGO",S107)))</formula>
    </cfRule>
  </conditionalFormatting>
  <conditionalFormatting sqref="R327">
    <cfRule type="cellIs" dxfId="1047" priority="1320" stopIfTrue="1" operator="equal">
      <formula>"NO"</formula>
    </cfRule>
  </conditionalFormatting>
  <conditionalFormatting sqref="S327">
    <cfRule type="cellIs" dxfId="1046" priority="1321" stopIfTrue="1" operator="equal">
      <formula>"INVIABLE SANITARIAMENTE"</formula>
    </cfRule>
  </conditionalFormatting>
  <conditionalFormatting sqref="Q327">
    <cfRule type="containsBlanks" dxfId="1045" priority="1313" stopIfTrue="1">
      <formula>LEN(TRIM(Q327))=0</formula>
    </cfRule>
    <cfRule type="cellIs" dxfId="1044" priority="1314" stopIfTrue="1" operator="between">
      <formula>80.1</formula>
      <formula>100</formula>
    </cfRule>
    <cfRule type="cellIs" dxfId="1043" priority="1315" stopIfTrue="1" operator="between">
      <formula>35.1</formula>
      <formula>80</formula>
    </cfRule>
    <cfRule type="cellIs" dxfId="1042" priority="1316" stopIfTrue="1" operator="between">
      <formula>14.1</formula>
      <formula>35</formula>
    </cfRule>
    <cfRule type="cellIs" dxfId="1041" priority="1317" stopIfTrue="1" operator="between">
      <formula>5.1</formula>
      <formula>14</formula>
    </cfRule>
    <cfRule type="cellIs" dxfId="1040" priority="1318" stopIfTrue="1" operator="between">
      <formula>0</formula>
      <formula>5</formula>
    </cfRule>
    <cfRule type="containsBlanks" dxfId="1039" priority="1319" stopIfTrue="1">
      <formula>LEN(TRIM(Q327))=0</formula>
    </cfRule>
  </conditionalFormatting>
  <conditionalFormatting sqref="S327">
    <cfRule type="containsText" dxfId="1038" priority="1308" stopIfTrue="1" operator="containsText" text="INVIABLE SANITARIAMENTE">
      <formula>NOT(ISERROR(SEARCH("INVIABLE SANITARIAMENTE",S327)))</formula>
    </cfRule>
    <cfRule type="containsText" dxfId="1037" priority="1309" stopIfTrue="1" operator="containsText" text="ALTO">
      <formula>NOT(ISERROR(SEARCH("ALTO",S327)))</formula>
    </cfRule>
    <cfRule type="containsText" dxfId="1036" priority="1310" stopIfTrue="1" operator="containsText" text="MEDIO">
      <formula>NOT(ISERROR(SEARCH("MEDIO",S327)))</formula>
    </cfRule>
    <cfRule type="containsText" dxfId="1035" priority="1311" stopIfTrue="1" operator="containsText" text="BAJO">
      <formula>NOT(ISERROR(SEARCH("BAJO",S327)))</formula>
    </cfRule>
    <cfRule type="containsText" dxfId="1034" priority="1312" stopIfTrue="1" operator="containsText" text="SIN RIESGO">
      <formula>NOT(ISERROR(SEARCH("SIN RIESGO",S327)))</formula>
    </cfRule>
  </conditionalFormatting>
  <conditionalFormatting sqref="S327">
    <cfRule type="containsText" dxfId="1033" priority="1307" stopIfTrue="1" operator="containsText" text="SIN RIESGO">
      <formula>NOT(ISERROR(SEARCH("SIN RIESGO",S327)))</formula>
    </cfRule>
  </conditionalFormatting>
  <conditionalFormatting sqref="Q327">
    <cfRule type="containsBlanks" dxfId="1032" priority="1300" stopIfTrue="1">
      <formula>LEN(TRIM(Q327))=0</formula>
    </cfRule>
    <cfRule type="cellIs" dxfId="1031" priority="1301" stopIfTrue="1" operator="between">
      <formula>80.1</formula>
      <formula>100</formula>
    </cfRule>
    <cfRule type="cellIs" dxfId="1030" priority="1302" stopIfTrue="1" operator="between">
      <formula>35.1</formula>
      <formula>80</formula>
    </cfRule>
    <cfRule type="cellIs" dxfId="1029" priority="1303" stopIfTrue="1" operator="between">
      <formula>14.1</formula>
      <formula>35</formula>
    </cfRule>
    <cfRule type="cellIs" dxfId="1028" priority="1304" stopIfTrue="1" operator="between">
      <formula>5.1</formula>
      <formula>14</formula>
    </cfRule>
    <cfRule type="cellIs" dxfId="1027" priority="1305" stopIfTrue="1" operator="between">
      <formula>0</formula>
      <formula>5</formula>
    </cfRule>
    <cfRule type="containsBlanks" dxfId="1026" priority="1306" stopIfTrue="1">
      <formula>LEN(TRIM(Q327))=0</formula>
    </cfRule>
  </conditionalFormatting>
  <conditionalFormatting sqref="S327">
    <cfRule type="cellIs" dxfId="1025" priority="1299" stopIfTrue="1" operator="equal">
      <formula>"INVIABLE SANITARIAMENTE"</formula>
    </cfRule>
  </conditionalFormatting>
  <conditionalFormatting sqref="S327">
    <cfRule type="containsText" dxfId="1024" priority="1294" stopIfTrue="1" operator="containsText" text="INVIABLE SANITARIAMENTE">
      <formula>NOT(ISERROR(SEARCH("INVIABLE SANITARIAMENTE",S327)))</formula>
    </cfRule>
    <cfRule type="containsText" dxfId="1023" priority="1295" stopIfTrue="1" operator="containsText" text="ALTO">
      <formula>NOT(ISERROR(SEARCH("ALTO",S327)))</formula>
    </cfRule>
    <cfRule type="containsText" dxfId="1022" priority="1296" stopIfTrue="1" operator="containsText" text="MEDIO">
      <formula>NOT(ISERROR(SEARCH("MEDIO",S327)))</formula>
    </cfRule>
    <cfRule type="containsText" dxfId="1021" priority="1297" stopIfTrue="1" operator="containsText" text="BAJO">
      <formula>NOT(ISERROR(SEARCH("BAJO",S327)))</formula>
    </cfRule>
    <cfRule type="containsText" dxfId="1020" priority="1298" stopIfTrue="1" operator="containsText" text="SIN RIESGO">
      <formula>NOT(ISERROR(SEARCH("SIN RIESGO",S327)))</formula>
    </cfRule>
  </conditionalFormatting>
  <conditionalFormatting sqref="S327">
    <cfRule type="containsText" dxfId="1019" priority="1293" stopIfTrue="1" operator="containsText" text="SIN RIESGO">
      <formula>NOT(ISERROR(SEARCH("SIN RIESGO",S327)))</formula>
    </cfRule>
  </conditionalFormatting>
  <conditionalFormatting sqref="S327">
    <cfRule type="cellIs" dxfId="1018" priority="1292" stopIfTrue="1" operator="equal">
      <formula>"INVIABLE SANITARIAMENTE"</formula>
    </cfRule>
  </conditionalFormatting>
  <conditionalFormatting sqref="S327">
    <cfRule type="containsText" dxfId="1017" priority="1287" stopIfTrue="1" operator="containsText" text="INVIABLE SANITARIAMENTE">
      <formula>NOT(ISERROR(SEARCH("INVIABLE SANITARIAMENTE",S327)))</formula>
    </cfRule>
    <cfRule type="containsText" dxfId="1016" priority="1288" stopIfTrue="1" operator="containsText" text="ALTO">
      <formula>NOT(ISERROR(SEARCH("ALTO",S327)))</formula>
    </cfRule>
    <cfRule type="containsText" dxfId="1015" priority="1289" stopIfTrue="1" operator="containsText" text="MEDIO">
      <formula>NOT(ISERROR(SEARCH("MEDIO",S327)))</formula>
    </cfRule>
    <cfRule type="containsText" dxfId="1014" priority="1290" stopIfTrue="1" operator="containsText" text="BAJO">
      <formula>NOT(ISERROR(SEARCH("BAJO",S327)))</formula>
    </cfRule>
    <cfRule type="containsText" dxfId="1013" priority="1291" stopIfTrue="1" operator="containsText" text="SIN RIESGO">
      <formula>NOT(ISERROR(SEARCH("SIN RIESGO",S327)))</formula>
    </cfRule>
  </conditionalFormatting>
  <conditionalFormatting sqref="S327">
    <cfRule type="containsText" dxfId="1012" priority="1286" stopIfTrue="1" operator="containsText" text="SIN RIESGO">
      <formula>NOT(ISERROR(SEARCH("SIN RIESGO",S327)))</formula>
    </cfRule>
  </conditionalFormatting>
  <conditionalFormatting sqref="R328:R329">
    <cfRule type="cellIs" dxfId="1011" priority="1284" stopIfTrue="1" operator="equal">
      <formula>"NO"</formula>
    </cfRule>
  </conditionalFormatting>
  <conditionalFormatting sqref="S328:S329">
    <cfRule type="cellIs" dxfId="1010" priority="1285" stopIfTrue="1" operator="equal">
      <formula>"INVIABLE SANITARIAMENTE"</formula>
    </cfRule>
  </conditionalFormatting>
  <conditionalFormatting sqref="E328:Q328 Q329">
    <cfRule type="containsBlanks" dxfId="1009" priority="1277" stopIfTrue="1">
      <formula>LEN(TRIM(E328))=0</formula>
    </cfRule>
    <cfRule type="cellIs" dxfId="1008" priority="1278" stopIfTrue="1" operator="between">
      <formula>80.1</formula>
      <formula>100</formula>
    </cfRule>
    <cfRule type="cellIs" dxfId="1007" priority="1279" stopIfTrue="1" operator="between">
      <formula>35.1</formula>
      <formula>80</formula>
    </cfRule>
    <cfRule type="cellIs" dxfId="1006" priority="1280" stopIfTrue="1" operator="between">
      <formula>14.1</formula>
      <formula>35</formula>
    </cfRule>
    <cfRule type="cellIs" dxfId="1005" priority="1281" stopIfTrue="1" operator="between">
      <formula>5.1</formula>
      <formula>14</formula>
    </cfRule>
    <cfRule type="cellIs" dxfId="1004" priority="1282" stopIfTrue="1" operator="between">
      <formula>0</formula>
      <formula>5</formula>
    </cfRule>
    <cfRule type="containsBlanks" dxfId="1003" priority="1283" stopIfTrue="1">
      <formula>LEN(TRIM(E328))=0</formula>
    </cfRule>
  </conditionalFormatting>
  <conditionalFormatting sqref="S328:S329">
    <cfRule type="containsText" dxfId="1002" priority="1272" stopIfTrue="1" operator="containsText" text="INVIABLE SANITARIAMENTE">
      <formula>NOT(ISERROR(SEARCH("INVIABLE SANITARIAMENTE",S328)))</formula>
    </cfRule>
    <cfRule type="containsText" dxfId="1001" priority="1273" stopIfTrue="1" operator="containsText" text="ALTO">
      <formula>NOT(ISERROR(SEARCH("ALTO",S328)))</formula>
    </cfRule>
    <cfRule type="containsText" dxfId="1000" priority="1274" stopIfTrue="1" operator="containsText" text="MEDIO">
      <formula>NOT(ISERROR(SEARCH("MEDIO",S328)))</formula>
    </cfRule>
    <cfRule type="containsText" dxfId="999" priority="1275" stopIfTrue="1" operator="containsText" text="BAJO">
      <formula>NOT(ISERROR(SEARCH("BAJO",S328)))</formula>
    </cfRule>
    <cfRule type="containsText" dxfId="998" priority="1276" stopIfTrue="1" operator="containsText" text="SIN RIESGO">
      <formula>NOT(ISERROR(SEARCH("SIN RIESGO",S328)))</formula>
    </cfRule>
  </conditionalFormatting>
  <conditionalFormatting sqref="S328:S329">
    <cfRule type="containsText" dxfId="997" priority="1271" stopIfTrue="1" operator="containsText" text="SIN RIESGO">
      <formula>NOT(ISERROR(SEARCH("SIN RIESGO",S328)))</formula>
    </cfRule>
  </conditionalFormatting>
  <conditionalFormatting sqref="E328:Q328 Q329">
    <cfRule type="containsBlanks" dxfId="996" priority="1264" stopIfTrue="1">
      <formula>LEN(TRIM(E328))=0</formula>
    </cfRule>
    <cfRule type="cellIs" dxfId="995" priority="1265" stopIfTrue="1" operator="between">
      <formula>80.1</formula>
      <formula>100</formula>
    </cfRule>
    <cfRule type="cellIs" dxfId="994" priority="1266" stopIfTrue="1" operator="between">
      <formula>35.1</formula>
      <formula>80</formula>
    </cfRule>
    <cfRule type="cellIs" dxfId="993" priority="1267" stopIfTrue="1" operator="between">
      <formula>14.1</formula>
      <formula>35</formula>
    </cfRule>
    <cfRule type="cellIs" dxfId="992" priority="1268" stopIfTrue="1" operator="between">
      <formula>5.1</formula>
      <formula>14</formula>
    </cfRule>
    <cfRule type="cellIs" dxfId="991" priority="1269" stopIfTrue="1" operator="between">
      <formula>0</formula>
      <formula>5</formula>
    </cfRule>
    <cfRule type="containsBlanks" dxfId="990" priority="1270" stopIfTrue="1">
      <formula>LEN(TRIM(E328))=0</formula>
    </cfRule>
  </conditionalFormatting>
  <conditionalFormatting sqref="S328:S329">
    <cfRule type="cellIs" dxfId="989" priority="1263" stopIfTrue="1" operator="equal">
      <formula>"INVIABLE SANITARIAMENTE"</formula>
    </cfRule>
  </conditionalFormatting>
  <conditionalFormatting sqref="S328:S329">
    <cfRule type="containsText" dxfId="988" priority="1258" stopIfTrue="1" operator="containsText" text="INVIABLE SANITARIAMENTE">
      <formula>NOT(ISERROR(SEARCH("INVIABLE SANITARIAMENTE",S328)))</formula>
    </cfRule>
    <cfRule type="containsText" dxfId="987" priority="1259" stopIfTrue="1" operator="containsText" text="ALTO">
      <formula>NOT(ISERROR(SEARCH("ALTO",S328)))</formula>
    </cfRule>
    <cfRule type="containsText" dxfId="986" priority="1260" stopIfTrue="1" operator="containsText" text="MEDIO">
      <formula>NOT(ISERROR(SEARCH("MEDIO",S328)))</formula>
    </cfRule>
    <cfRule type="containsText" dxfId="985" priority="1261" stopIfTrue="1" operator="containsText" text="BAJO">
      <formula>NOT(ISERROR(SEARCH("BAJO",S328)))</formula>
    </cfRule>
    <cfRule type="containsText" dxfId="984" priority="1262" stopIfTrue="1" operator="containsText" text="SIN RIESGO">
      <formula>NOT(ISERROR(SEARCH("SIN RIESGO",S328)))</formula>
    </cfRule>
  </conditionalFormatting>
  <conditionalFormatting sqref="S328:S329">
    <cfRule type="containsText" dxfId="983" priority="1257" stopIfTrue="1" operator="containsText" text="SIN RIESGO">
      <formula>NOT(ISERROR(SEARCH("SIN RIESGO",S328)))</formula>
    </cfRule>
  </conditionalFormatting>
  <conditionalFormatting sqref="S328:S329">
    <cfRule type="cellIs" dxfId="982" priority="1256" stopIfTrue="1" operator="equal">
      <formula>"INVIABLE SANITARIAMENTE"</formula>
    </cfRule>
  </conditionalFormatting>
  <conditionalFormatting sqref="S328:S329">
    <cfRule type="containsText" dxfId="981" priority="1251" stopIfTrue="1" operator="containsText" text="INVIABLE SANITARIAMENTE">
      <formula>NOT(ISERROR(SEARCH("INVIABLE SANITARIAMENTE",S328)))</formula>
    </cfRule>
    <cfRule type="containsText" dxfId="980" priority="1252" stopIfTrue="1" operator="containsText" text="ALTO">
      <formula>NOT(ISERROR(SEARCH("ALTO",S328)))</formula>
    </cfRule>
    <cfRule type="containsText" dxfId="979" priority="1253" stopIfTrue="1" operator="containsText" text="MEDIO">
      <formula>NOT(ISERROR(SEARCH("MEDIO",S328)))</formula>
    </cfRule>
    <cfRule type="containsText" dxfId="978" priority="1254" stopIfTrue="1" operator="containsText" text="BAJO">
      <formula>NOT(ISERROR(SEARCH("BAJO",S328)))</formula>
    </cfRule>
    <cfRule type="containsText" dxfId="977" priority="1255" stopIfTrue="1" operator="containsText" text="SIN RIESGO">
      <formula>NOT(ISERROR(SEARCH("SIN RIESGO",S328)))</formula>
    </cfRule>
  </conditionalFormatting>
  <conditionalFormatting sqref="S328:S329">
    <cfRule type="containsText" dxfId="976" priority="1250" stopIfTrue="1" operator="containsText" text="SIN RIESGO">
      <formula>NOT(ISERROR(SEARCH("SIN RIESGO",S328)))</formula>
    </cfRule>
  </conditionalFormatting>
  <conditionalFormatting sqref="E70:P76">
    <cfRule type="containsBlanks" dxfId="975" priority="1114" stopIfTrue="1">
      <formula>LEN(TRIM(E70))=0</formula>
    </cfRule>
    <cfRule type="cellIs" dxfId="974" priority="1115" stopIfTrue="1" operator="between">
      <formula>80.1</formula>
      <formula>100</formula>
    </cfRule>
    <cfRule type="cellIs" dxfId="973" priority="1116" stopIfTrue="1" operator="between">
      <formula>35.1</formula>
      <formula>80</formula>
    </cfRule>
    <cfRule type="cellIs" dxfId="972" priority="1117" stopIfTrue="1" operator="between">
      <formula>14.1</formula>
      <formula>35</formula>
    </cfRule>
    <cfRule type="cellIs" dxfId="971" priority="1118" stopIfTrue="1" operator="between">
      <formula>5.1</formula>
      <formula>14</formula>
    </cfRule>
    <cfRule type="cellIs" dxfId="970" priority="1119" stopIfTrue="1" operator="between">
      <formula>0</formula>
      <formula>5</formula>
    </cfRule>
    <cfRule type="containsBlanks" dxfId="969" priority="1120" stopIfTrue="1">
      <formula>LEN(TRIM(E70))=0</formula>
    </cfRule>
  </conditionalFormatting>
  <conditionalFormatting sqref="E77:P77">
    <cfRule type="containsBlanks" dxfId="968" priority="1107" stopIfTrue="1">
      <formula>LEN(TRIM(E77))=0</formula>
    </cfRule>
    <cfRule type="cellIs" dxfId="967" priority="1108" stopIfTrue="1" operator="between">
      <formula>80.1</formula>
      <formula>100</formula>
    </cfRule>
    <cfRule type="cellIs" dxfId="966" priority="1109" stopIfTrue="1" operator="between">
      <formula>35.1</formula>
      <formula>80</formula>
    </cfRule>
    <cfRule type="cellIs" dxfId="965" priority="1110" stopIfTrue="1" operator="between">
      <formula>14.1</formula>
      <formula>35</formula>
    </cfRule>
    <cfRule type="cellIs" dxfId="964" priority="1111" stopIfTrue="1" operator="between">
      <formula>5.1</formula>
      <formula>14</formula>
    </cfRule>
    <cfRule type="cellIs" dxfId="963" priority="1112" stopIfTrue="1" operator="between">
      <formula>0</formula>
      <formula>5</formula>
    </cfRule>
    <cfRule type="containsBlanks" dxfId="962" priority="1113" stopIfTrue="1">
      <formula>LEN(TRIM(E77))=0</formula>
    </cfRule>
  </conditionalFormatting>
  <conditionalFormatting sqref="E84:P87">
    <cfRule type="containsBlanks" dxfId="961" priority="1086" stopIfTrue="1">
      <formula>LEN(TRIM(E84))=0</formula>
    </cfRule>
    <cfRule type="cellIs" dxfId="960" priority="1087" stopIfTrue="1" operator="between">
      <formula>80.1</formula>
      <formula>100</formula>
    </cfRule>
    <cfRule type="cellIs" dxfId="959" priority="1088" stopIfTrue="1" operator="between">
      <formula>35.1</formula>
      <formula>80</formula>
    </cfRule>
    <cfRule type="cellIs" dxfId="958" priority="1089" stopIfTrue="1" operator="between">
      <formula>14.1</formula>
      <formula>35</formula>
    </cfRule>
    <cfRule type="cellIs" dxfId="957" priority="1090" stopIfTrue="1" operator="between">
      <formula>5.1</formula>
      <formula>14</formula>
    </cfRule>
    <cfRule type="cellIs" dxfId="956" priority="1091" stopIfTrue="1" operator="between">
      <formula>0</formula>
      <formula>5</formula>
    </cfRule>
    <cfRule type="containsBlanks" dxfId="955" priority="1092" stopIfTrue="1">
      <formula>LEN(TRIM(E84))=0</formula>
    </cfRule>
  </conditionalFormatting>
  <conditionalFormatting sqref="E78:P83">
    <cfRule type="containsBlanks" dxfId="954" priority="1093" stopIfTrue="1">
      <formula>LEN(TRIM(E78))=0</formula>
    </cfRule>
    <cfRule type="cellIs" dxfId="953" priority="1094" stopIfTrue="1" operator="between">
      <formula>80.1</formula>
      <formula>100</formula>
    </cfRule>
    <cfRule type="cellIs" dxfId="952" priority="1095" stopIfTrue="1" operator="between">
      <formula>35.1</formula>
      <formula>80</formula>
    </cfRule>
    <cfRule type="cellIs" dxfId="951" priority="1096" stopIfTrue="1" operator="between">
      <formula>14.1</formula>
      <formula>35</formula>
    </cfRule>
    <cfRule type="cellIs" dxfId="950" priority="1097" stopIfTrue="1" operator="between">
      <formula>5.1</formula>
      <formula>14</formula>
    </cfRule>
    <cfRule type="cellIs" dxfId="949" priority="1098" stopIfTrue="1" operator="between">
      <formula>0</formula>
      <formula>5</formula>
    </cfRule>
    <cfRule type="containsBlanks" dxfId="948" priority="1099" stopIfTrue="1">
      <formula>LEN(TRIM(E78))=0</formula>
    </cfRule>
  </conditionalFormatting>
  <conditionalFormatting sqref="E149:P149">
    <cfRule type="containsBlanks" dxfId="947" priority="875" stopIfTrue="1">
      <formula>LEN(TRIM(E149))=0</formula>
    </cfRule>
    <cfRule type="cellIs" dxfId="946" priority="876" stopIfTrue="1" operator="between">
      <formula>80.1</formula>
      <formula>100</formula>
    </cfRule>
    <cfRule type="cellIs" dxfId="945" priority="877" stopIfTrue="1" operator="between">
      <formula>35.1</formula>
      <formula>80</formula>
    </cfRule>
    <cfRule type="cellIs" dxfId="944" priority="878" stopIfTrue="1" operator="between">
      <formula>14.1</formula>
      <formula>35</formula>
    </cfRule>
    <cfRule type="cellIs" dxfId="943" priority="879" stopIfTrue="1" operator="between">
      <formula>5.1</formula>
      <formula>14</formula>
    </cfRule>
    <cfRule type="cellIs" dxfId="942" priority="880" stopIfTrue="1" operator="between">
      <formula>0</formula>
      <formula>5</formula>
    </cfRule>
    <cfRule type="containsBlanks" dxfId="941" priority="881" stopIfTrue="1">
      <formula>LEN(TRIM(E149))=0</formula>
    </cfRule>
  </conditionalFormatting>
  <conditionalFormatting sqref="R88">
    <cfRule type="cellIs" dxfId="940" priority="1085" stopIfTrue="1" operator="equal">
      <formula>"NO"</formula>
    </cfRule>
  </conditionalFormatting>
  <conditionalFormatting sqref="S88">
    <cfRule type="cellIs" dxfId="939" priority="1084" stopIfTrue="1" operator="equal">
      <formula>"INVIABLE SANITARIAMENTE"</formula>
    </cfRule>
  </conditionalFormatting>
  <conditionalFormatting sqref="E88:Q88">
    <cfRule type="containsBlanks" dxfId="938" priority="1077" stopIfTrue="1">
      <formula>LEN(TRIM(E88))=0</formula>
    </cfRule>
    <cfRule type="cellIs" dxfId="937" priority="1078" stopIfTrue="1" operator="between">
      <formula>80.1</formula>
      <formula>100</formula>
    </cfRule>
    <cfRule type="cellIs" dxfId="936" priority="1079" stopIfTrue="1" operator="between">
      <formula>35.1</formula>
      <formula>80</formula>
    </cfRule>
    <cfRule type="cellIs" dxfId="935" priority="1080" stopIfTrue="1" operator="between">
      <formula>14.1</formula>
      <formula>35</formula>
    </cfRule>
    <cfRule type="cellIs" dxfId="934" priority="1081" stopIfTrue="1" operator="between">
      <formula>5.1</formula>
      <formula>14</formula>
    </cfRule>
    <cfRule type="cellIs" dxfId="933" priority="1082" stopIfTrue="1" operator="between">
      <formula>0</formula>
      <formula>5</formula>
    </cfRule>
    <cfRule type="containsBlanks" dxfId="932" priority="1083" stopIfTrue="1">
      <formula>LEN(TRIM(E88))=0</formula>
    </cfRule>
  </conditionalFormatting>
  <conditionalFormatting sqref="S88">
    <cfRule type="containsText" dxfId="931" priority="1072" stopIfTrue="1" operator="containsText" text="INVIABLE SANITARIAMENTE">
      <formula>NOT(ISERROR(SEARCH("INVIABLE SANITARIAMENTE",S88)))</formula>
    </cfRule>
    <cfRule type="containsText" dxfId="930" priority="1073" stopIfTrue="1" operator="containsText" text="ALTO">
      <formula>NOT(ISERROR(SEARCH("ALTO",S88)))</formula>
    </cfRule>
    <cfRule type="containsText" dxfId="929" priority="1074" stopIfTrue="1" operator="containsText" text="MEDIO">
      <formula>NOT(ISERROR(SEARCH("MEDIO",S88)))</formula>
    </cfRule>
    <cfRule type="containsText" dxfId="928" priority="1075" stopIfTrue="1" operator="containsText" text="BAJO">
      <formula>NOT(ISERROR(SEARCH("BAJO",S88)))</formula>
    </cfRule>
    <cfRule type="containsText" dxfId="927" priority="1076" stopIfTrue="1" operator="containsText" text="SIN RIESGO">
      <formula>NOT(ISERROR(SEARCH("SIN RIESGO",S88)))</formula>
    </cfRule>
  </conditionalFormatting>
  <conditionalFormatting sqref="S88">
    <cfRule type="containsText" dxfId="926" priority="1071" stopIfTrue="1" operator="containsText" text="SIN RIESGO">
      <formula>NOT(ISERROR(SEARCH("SIN RIESGO",S88)))</formula>
    </cfRule>
  </conditionalFormatting>
  <conditionalFormatting sqref="E59:P62">
    <cfRule type="containsBlanks" dxfId="925" priority="1064" stopIfTrue="1">
      <formula>LEN(TRIM(E59))=0</formula>
    </cfRule>
    <cfRule type="cellIs" dxfId="924" priority="1065" stopIfTrue="1" operator="between">
      <formula>80.1</formula>
      <formula>100</formula>
    </cfRule>
    <cfRule type="cellIs" dxfId="923" priority="1066" stopIfTrue="1" operator="between">
      <formula>35.1</formula>
      <formula>80</formula>
    </cfRule>
    <cfRule type="cellIs" dxfId="922" priority="1067" stopIfTrue="1" operator="between">
      <formula>14.1</formula>
      <formula>35</formula>
    </cfRule>
    <cfRule type="cellIs" dxfId="921" priority="1068" stopIfTrue="1" operator="between">
      <formula>5.1</formula>
      <formula>14</formula>
    </cfRule>
    <cfRule type="cellIs" dxfId="920" priority="1069" stopIfTrue="1" operator="between">
      <formula>0</formula>
      <formula>5</formula>
    </cfRule>
    <cfRule type="containsBlanks" dxfId="919" priority="1070" stopIfTrue="1">
      <formula>LEN(TRIM(E59))=0</formula>
    </cfRule>
  </conditionalFormatting>
  <conditionalFormatting sqref="E66:P66">
    <cfRule type="containsBlanks" dxfId="918" priority="1057" stopIfTrue="1">
      <formula>LEN(TRIM(E66))=0</formula>
    </cfRule>
    <cfRule type="cellIs" dxfId="917" priority="1058" stopIfTrue="1" operator="between">
      <formula>80.1</formula>
      <formula>100</formula>
    </cfRule>
    <cfRule type="cellIs" dxfId="916" priority="1059" stopIfTrue="1" operator="between">
      <formula>35.1</formula>
      <formula>80</formula>
    </cfRule>
    <cfRule type="cellIs" dxfId="915" priority="1060" stopIfTrue="1" operator="between">
      <formula>14.1</formula>
      <formula>35</formula>
    </cfRule>
    <cfRule type="cellIs" dxfId="914" priority="1061" stopIfTrue="1" operator="between">
      <formula>5.1</formula>
      <formula>14</formula>
    </cfRule>
    <cfRule type="cellIs" dxfId="913" priority="1062" stopIfTrue="1" operator="between">
      <formula>0</formula>
      <formula>5</formula>
    </cfRule>
    <cfRule type="containsBlanks" dxfId="912" priority="1063" stopIfTrue="1">
      <formula>LEN(TRIM(E66))=0</formula>
    </cfRule>
  </conditionalFormatting>
  <conditionalFormatting sqref="E257:P260">
    <cfRule type="containsBlanks" dxfId="911" priority="804" stopIfTrue="1">
      <formula>LEN(TRIM(E257))=0</formula>
    </cfRule>
    <cfRule type="cellIs" dxfId="910" priority="805" stopIfTrue="1" operator="between">
      <formula>80.1</formula>
      <formula>100</formula>
    </cfRule>
    <cfRule type="cellIs" dxfId="909" priority="806" stopIfTrue="1" operator="between">
      <formula>35.1</formula>
      <formula>80</formula>
    </cfRule>
    <cfRule type="cellIs" dxfId="908" priority="807" stopIfTrue="1" operator="between">
      <formula>14.1</formula>
      <formula>35</formula>
    </cfRule>
    <cfRule type="cellIs" dxfId="907" priority="808" stopIfTrue="1" operator="between">
      <formula>5.1</formula>
      <formula>14</formula>
    </cfRule>
    <cfRule type="cellIs" dxfId="906" priority="809" stopIfTrue="1" operator="between">
      <formula>0</formula>
      <formula>5</formula>
    </cfRule>
    <cfRule type="containsBlanks" dxfId="905" priority="810" stopIfTrue="1">
      <formula>LEN(TRIM(E257))=0</formula>
    </cfRule>
  </conditionalFormatting>
  <conditionalFormatting sqref="E125:P147">
    <cfRule type="containsBlanks" dxfId="904" priority="903" stopIfTrue="1">
      <formula>LEN(TRIM(E125))=0</formula>
    </cfRule>
    <cfRule type="cellIs" dxfId="903" priority="904" stopIfTrue="1" operator="between">
      <formula>80.1</formula>
      <formula>100</formula>
    </cfRule>
    <cfRule type="cellIs" dxfId="902" priority="905" stopIfTrue="1" operator="between">
      <formula>35.1</formula>
      <formula>80</formula>
    </cfRule>
    <cfRule type="cellIs" dxfId="901" priority="906" stopIfTrue="1" operator="between">
      <formula>14.1</formula>
      <formula>35</formula>
    </cfRule>
    <cfRule type="cellIs" dxfId="900" priority="907" stopIfTrue="1" operator="between">
      <formula>5.1</formula>
      <formula>14</formula>
    </cfRule>
    <cfRule type="cellIs" dxfId="899" priority="908" stopIfTrue="1" operator="between">
      <formula>0</formula>
      <formula>5</formula>
    </cfRule>
    <cfRule type="containsBlanks" dxfId="898" priority="909" stopIfTrue="1">
      <formula>LEN(TRIM(E125))=0</formula>
    </cfRule>
  </conditionalFormatting>
  <conditionalFormatting sqref="E67:P67">
    <cfRule type="containsBlanks" dxfId="897" priority="1036" stopIfTrue="1">
      <formula>LEN(TRIM(E67))=0</formula>
    </cfRule>
    <cfRule type="cellIs" dxfId="896" priority="1037" stopIfTrue="1" operator="between">
      <formula>80.1</formula>
      <formula>100</formula>
    </cfRule>
    <cfRule type="cellIs" dxfId="895" priority="1038" stopIfTrue="1" operator="between">
      <formula>35.1</formula>
      <formula>80</formula>
    </cfRule>
    <cfRule type="cellIs" dxfId="894" priority="1039" stopIfTrue="1" operator="between">
      <formula>14.1</formula>
      <formula>35</formula>
    </cfRule>
    <cfRule type="cellIs" dxfId="893" priority="1040" stopIfTrue="1" operator="between">
      <formula>5.1</formula>
      <formula>14</formula>
    </cfRule>
    <cfRule type="cellIs" dxfId="892" priority="1041" stopIfTrue="1" operator="between">
      <formula>0</formula>
      <formula>5</formula>
    </cfRule>
    <cfRule type="containsBlanks" dxfId="891" priority="1042" stopIfTrue="1">
      <formula>LEN(TRIM(E67))=0</formula>
    </cfRule>
  </conditionalFormatting>
  <conditionalFormatting sqref="E68:P68">
    <cfRule type="containsBlanks" dxfId="890" priority="1029" stopIfTrue="1">
      <formula>LEN(TRIM(E68))=0</formula>
    </cfRule>
    <cfRule type="cellIs" dxfId="889" priority="1030" stopIfTrue="1" operator="between">
      <formula>80.1</formula>
      <formula>100</formula>
    </cfRule>
    <cfRule type="cellIs" dxfId="888" priority="1031" stopIfTrue="1" operator="between">
      <formula>35.1</formula>
      <formula>80</formula>
    </cfRule>
    <cfRule type="cellIs" dxfId="887" priority="1032" stopIfTrue="1" operator="between">
      <formula>14.1</formula>
      <formula>35</formula>
    </cfRule>
    <cfRule type="cellIs" dxfId="886" priority="1033" stopIfTrue="1" operator="between">
      <formula>5.1</formula>
      <formula>14</formula>
    </cfRule>
    <cfRule type="cellIs" dxfId="885" priority="1034" stopIfTrue="1" operator="between">
      <formula>0</formula>
      <formula>5</formula>
    </cfRule>
    <cfRule type="containsBlanks" dxfId="884" priority="1035" stopIfTrue="1">
      <formula>LEN(TRIM(E68))=0</formula>
    </cfRule>
  </conditionalFormatting>
  <conditionalFormatting sqref="E69:P69">
    <cfRule type="containsBlanks" dxfId="883" priority="1022" stopIfTrue="1">
      <formula>LEN(TRIM(E69))=0</formula>
    </cfRule>
    <cfRule type="cellIs" dxfId="882" priority="1023" stopIfTrue="1" operator="between">
      <formula>80.1</formula>
      <formula>100</formula>
    </cfRule>
    <cfRule type="cellIs" dxfId="881" priority="1024" stopIfTrue="1" operator="between">
      <formula>35.1</formula>
      <formula>80</formula>
    </cfRule>
    <cfRule type="cellIs" dxfId="880" priority="1025" stopIfTrue="1" operator="between">
      <formula>14.1</formula>
      <formula>35</formula>
    </cfRule>
    <cfRule type="cellIs" dxfId="879" priority="1026" stopIfTrue="1" operator="between">
      <formula>5.1</formula>
      <formula>14</formula>
    </cfRule>
    <cfRule type="cellIs" dxfId="878" priority="1027" stopIfTrue="1" operator="between">
      <formula>0</formula>
      <formula>5</formula>
    </cfRule>
    <cfRule type="containsBlanks" dxfId="877" priority="1028" stopIfTrue="1">
      <formula>LEN(TRIM(E69))=0</formula>
    </cfRule>
  </conditionalFormatting>
  <conditionalFormatting sqref="E65:P65">
    <cfRule type="containsBlanks" dxfId="876" priority="1015" stopIfTrue="1">
      <formula>LEN(TRIM(E65))=0</formula>
    </cfRule>
    <cfRule type="cellIs" dxfId="875" priority="1016" stopIfTrue="1" operator="between">
      <formula>80.1</formula>
      <formula>100</formula>
    </cfRule>
    <cfRule type="cellIs" dxfId="874" priority="1017" stopIfTrue="1" operator="between">
      <formula>35.1</formula>
      <formula>80</formula>
    </cfRule>
    <cfRule type="cellIs" dxfId="873" priority="1018" stopIfTrue="1" operator="between">
      <formula>14.1</formula>
      <formula>35</formula>
    </cfRule>
    <cfRule type="cellIs" dxfId="872" priority="1019" stopIfTrue="1" operator="between">
      <formula>5.1</formula>
      <formula>14</formula>
    </cfRule>
    <cfRule type="cellIs" dxfId="871" priority="1020" stopIfTrue="1" operator="between">
      <formula>0</formula>
      <formula>5</formula>
    </cfRule>
    <cfRule type="containsBlanks" dxfId="870" priority="1021" stopIfTrue="1">
      <formula>LEN(TRIM(E65))=0</formula>
    </cfRule>
  </conditionalFormatting>
  <conditionalFormatting sqref="E89:P101">
    <cfRule type="containsBlanks" dxfId="869" priority="1001" stopIfTrue="1">
      <formula>LEN(TRIM(E89))=0</formula>
    </cfRule>
    <cfRule type="cellIs" dxfId="868" priority="1002" stopIfTrue="1" operator="between">
      <formula>80.1</formula>
      <formula>100</formula>
    </cfRule>
    <cfRule type="cellIs" dxfId="867" priority="1003" stopIfTrue="1" operator="between">
      <formula>35.1</formula>
      <formula>80</formula>
    </cfRule>
    <cfRule type="cellIs" dxfId="866" priority="1004" stopIfTrue="1" operator="between">
      <formula>14.1</formula>
      <formula>35</formula>
    </cfRule>
    <cfRule type="cellIs" dxfId="865" priority="1005" stopIfTrue="1" operator="between">
      <formula>5.1</formula>
      <formula>14</formula>
    </cfRule>
    <cfRule type="cellIs" dxfId="864" priority="1006" stopIfTrue="1" operator="between">
      <formula>0</formula>
      <formula>5</formula>
    </cfRule>
    <cfRule type="containsBlanks" dxfId="863" priority="1007" stopIfTrue="1">
      <formula>LEN(TRIM(E89))=0</formula>
    </cfRule>
  </conditionalFormatting>
  <conditionalFormatting sqref="E553:P553">
    <cfRule type="containsBlanks" dxfId="862" priority="110" stopIfTrue="1">
      <formula>LEN(TRIM(E553))=0</formula>
    </cfRule>
    <cfRule type="cellIs" dxfId="861" priority="111" stopIfTrue="1" operator="between">
      <formula>80.1</formula>
      <formula>100</formula>
    </cfRule>
    <cfRule type="cellIs" dxfId="860" priority="112" stopIfTrue="1" operator="between">
      <formula>35.1</formula>
      <formula>80</formula>
    </cfRule>
    <cfRule type="cellIs" dxfId="859" priority="113" stopIfTrue="1" operator="between">
      <formula>14.1</formula>
      <formula>35</formula>
    </cfRule>
    <cfRule type="cellIs" dxfId="858" priority="114" stopIfTrue="1" operator="between">
      <formula>5.1</formula>
      <formula>14</formula>
    </cfRule>
    <cfRule type="cellIs" dxfId="857" priority="115" stopIfTrue="1" operator="between">
      <formula>0</formula>
      <formula>5</formula>
    </cfRule>
    <cfRule type="containsBlanks" dxfId="856" priority="116" stopIfTrue="1">
      <formula>LEN(TRIM(E553))=0</formula>
    </cfRule>
  </conditionalFormatting>
  <conditionalFormatting sqref="E63:P64">
    <cfRule type="containsBlanks" dxfId="855" priority="43" stopIfTrue="1">
      <formula>LEN(TRIM(E63))=0</formula>
    </cfRule>
    <cfRule type="cellIs" dxfId="854" priority="44" stopIfTrue="1" operator="between">
      <formula>80.1</formula>
      <formula>100</formula>
    </cfRule>
    <cfRule type="cellIs" dxfId="853" priority="45" stopIfTrue="1" operator="between">
      <formula>35.1</formula>
      <formula>80</formula>
    </cfRule>
    <cfRule type="cellIs" dxfId="852" priority="46" stopIfTrue="1" operator="between">
      <formula>14.1</formula>
      <formula>35</formula>
    </cfRule>
    <cfRule type="cellIs" dxfId="851" priority="47" stopIfTrue="1" operator="between">
      <formula>5.1</formula>
      <formula>14</formula>
    </cfRule>
    <cfRule type="cellIs" dxfId="850" priority="48" stopIfTrue="1" operator="between">
      <formula>0</formula>
      <formula>5</formula>
    </cfRule>
    <cfRule type="containsBlanks" dxfId="849" priority="49" stopIfTrue="1">
      <formula>LEN(TRIM(E63))=0</formula>
    </cfRule>
  </conditionalFormatting>
  <conditionalFormatting sqref="E102:P102">
    <cfRule type="containsBlanks" dxfId="848" priority="980" stopIfTrue="1">
      <formula>LEN(TRIM(E102))=0</formula>
    </cfRule>
    <cfRule type="cellIs" dxfId="847" priority="981" stopIfTrue="1" operator="between">
      <formula>80.1</formula>
      <formula>100</formula>
    </cfRule>
    <cfRule type="cellIs" dxfId="846" priority="982" stopIfTrue="1" operator="between">
      <formula>35.1</formula>
      <formula>80</formula>
    </cfRule>
    <cfRule type="cellIs" dxfId="845" priority="983" stopIfTrue="1" operator="between">
      <formula>14.1</formula>
      <formula>35</formula>
    </cfRule>
    <cfRule type="cellIs" dxfId="844" priority="984" stopIfTrue="1" operator="between">
      <formula>5.1</formula>
      <formula>14</formula>
    </cfRule>
    <cfRule type="cellIs" dxfId="843" priority="985" stopIfTrue="1" operator="between">
      <formula>0</formula>
      <formula>5</formula>
    </cfRule>
    <cfRule type="containsBlanks" dxfId="842" priority="986" stopIfTrue="1">
      <formula>LEN(TRIM(E102))=0</formula>
    </cfRule>
  </conditionalFormatting>
  <conditionalFormatting sqref="E103:P103">
    <cfRule type="containsBlanks" dxfId="841" priority="973" stopIfTrue="1">
      <formula>LEN(TRIM(E103))=0</formula>
    </cfRule>
    <cfRule type="cellIs" dxfId="840" priority="974" stopIfTrue="1" operator="between">
      <formula>80.1</formula>
      <formula>100</formula>
    </cfRule>
    <cfRule type="cellIs" dxfId="839" priority="975" stopIfTrue="1" operator="between">
      <formula>35.1</formula>
      <formula>80</formula>
    </cfRule>
    <cfRule type="cellIs" dxfId="838" priority="976" stopIfTrue="1" operator="between">
      <formula>14.1</formula>
      <formula>35</formula>
    </cfRule>
    <cfRule type="cellIs" dxfId="837" priority="977" stopIfTrue="1" operator="between">
      <formula>5.1</formula>
      <formula>14</formula>
    </cfRule>
    <cfRule type="cellIs" dxfId="836" priority="978" stopIfTrue="1" operator="between">
      <formula>0</formula>
      <formula>5</formula>
    </cfRule>
    <cfRule type="containsBlanks" dxfId="835" priority="979" stopIfTrue="1">
      <formula>LEN(TRIM(E103))=0</formula>
    </cfRule>
  </conditionalFormatting>
  <conditionalFormatting sqref="E104:P104">
    <cfRule type="containsBlanks" dxfId="834" priority="966" stopIfTrue="1">
      <formula>LEN(TRIM(E104))=0</formula>
    </cfRule>
    <cfRule type="cellIs" dxfId="833" priority="967" stopIfTrue="1" operator="between">
      <formula>80.1</formula>
      <formula>100</formula>
    </cfRule>
    <cfRule type="cellIs" dxfId="832" priority="968" stopIfTrue="1" operator="between">
      <formula>35.1</formula>
      <formula>80</formula>
    </cfRule>
    <cfRule type="cellIs" dxfId="831" priority="969" stopIfTrue="1" operator="between">
      <formula>14.1</formula>
      <formula>35</formula>
    </cfRule>
    <cfRule type="cellIs" dxfId="830" priority="970" stopIfTrue="1" operator="between">
      <formula>5.1</formula>
      <formula>14</formula>
    </cfRule>
    <cfRule type="cellIs" dxfId="829" priority="971" stopIfTrue="1" operator="between">
      <formula>0</formula>
      <formula>5</formula>
    </cfRule>
    <cfRule type="containsBlanks" dxfId="828" priority="972" stopIfTrue="1">
      <formula>LEN(TRIM(E104))=0</formula>
    </cfRule>
  </conditionalFormatting>
  <conditionalFormatting sqref="E105:P105">
    <cfRule type="containsBlanks" dxfId="827" priority="959" stopIfTrue="1">
      <formula>LEN(TRIM(E105))=0</formula>
    </cfRule>
    <cfRule type="cellIs" dxfId="826" priority="960" stopIfTrue="1" operator="between">
      <formula>80.1</formula>
      <formula>100</formula>
    </cfRule>
    <cfRule type="cellIs" dxfId="825" priority="961" stopIfTrue="1" operator="between">
      <formula>35.1</formula>
      <formula>80</formula>
    </cfRule>
    <cfRule type="cellIs" dxfId="824" priority="962" stopIfTrue="1" operator="between">
      <formula>14.1</formula>
      <formula>35</formula>
    </cfRule>
    <cfRule type="cellIs" dxfId="823" priority="963" stopIfTrue="1" operator="between">
      <formula>5.1</formula>
      <formula>14</formula>
    </cfRule>
    <cfRule type="cellIs" dxfId="822" priority="964" stopIfTrue="1" operator="between">
      <formula>0</formula>
      <formula>5</formula>
    </cfRule>
    <cfRule type="containsBlanks" dxfId="821" priority="965" stopIfTrue="1">
      <formula>LEN(TRIM(E105))=0</formula>
    </cfRule>
  </conditionalFormatting>
  <conditionalFormatting sqref="E106:P106">
    <cfRule type="containsBlanks" dxfId="820" priority="952" stopIfTrue="1">
      <formula>LEN(TRIM(E106))=0</formula>
    </cfRule>
    <cfRule type="cellIs" dxfId="819" priority="953" stopIfTrue="1" operator="between">
      <formula>80.1</formula>
      <formula>100</formula>
    </cfRule>
    <cfRule type="cellIs" dxfId="818" priority="954" stopIfTrue="1" operator="between">
      <formula>35.1</formula>
      <formula>80</formula>
    </cfRule>
    <cfRule type="cellIs" dxfId="817" priority="955" stopIfTrue="1" operator="between">
      <formula>14.1</formula>
      <formula>35</formula>
    </cfRule>
    <cfRule type="cellIs" dxfId="816" priority="956" stopIfTrue="1" operator="between">
      <formula>5.1</formula>
      <formula>14</formula>
    </cfRule>
    <cfRule type="cellIs" dxfId="815" priority="957" stopIfTrue="1" operator="between">
      <formula>0</formula>
      <formula>5</formula>
    </cfRule>
    <cfRule type="containsBlanks" dxfId="814" priority="958" stopIfTrue="1">
      <formula>LEN(TRIM(E106))=0</formula>
    </cfRule>
  </conditionalFormatting>
  <conditionalFormatting sqref="E109:P109">
    <cfRule type="containsBlanks" dxfId="813" priority="945" stopIfTrue="1">
      <formula>LEN(TRIM(E109))=0</formula>
    </cfRule>
    <cfRule type="cellIs" dxfId="812" priority="946" stopIfTrue="1" operator="between">
      <formula>80.1</formula>
      <formula>100</formula>
    </cfRule>
    <cfRule type="cellIs" dxfId="811" priority="947" stopIfTrue="1" operator="between">
      <formula>35.1</formula>
      <formula>80</formula>
    </cfRule>
    <cfRule type="cellIs" dxfId="810" priority="948" stopIfTrue="1" operator="between">
      <formula>14.1</formula>
      <formula>35</formula>
    </cfRule>
    <cfRule type="cellIs" dxfId="809" priority="949" stopIfTrue="1" operator="between">
      <formula>5.1</formula>
      <formula>14</formula>
    </cfRule>
    <cfRule type="cellIs" dxfId="808" priority="950" stopIfTrue="1" operator="between">
      <formula>0</formula>
      <formula>5</formula>
    </cfRule>
    <cfRule type="containsBlanks" dxfId="807" priority="951" stopIfTrue="1">
      <formula>LEN(TRIM(E109))=0</formula>
    </cfRule>
  </conditionalFormatting>
  <conditionalFormatting sqref="E110:P112">
    <cfRule type="containsBlanks" dxfId="806" priority="931" stopIfTrue="1">
      <formula>LEN(TRIM(E110))=0</formula>
    </cfRule>
    <cfRule type="cellIs" dxfId="805" priority="932" stopIfTrue="1" operator="between">
      <formula>80.1</formula>
      <formula>100</formula>
    </cfRule>
    <cfRule type="cellIs" dxfId="804" priority="933" stopIfTrue="1" operator="between">
      <formula>35.1</formula>
      <formula>80</formula>
    </cfRule>
    <cfRule type="cellIs" dxfId="803" priority="934" stopIfTrue="1" operator="between">
      <formula>14.1</formula>
      <formula>35</formula>
    </cfRule>
    <cfRule type="cellIs" dxfId="802" priority="935" stopIfTrue="1" operator="between">
      <formula>5.1</formula>
      <formula>14</formula>
    </cfRule>
    <cfRule type="cellIs" dxfId="801" priority="936" stopIfTrue="1" operator="between">
      <formula>0</formula>
      <formula>5</formula>
    </cfRule>
    <cfRule type="containsBlanks" dxfId="800" priority="937" stopIfTrue="1">
      <formula>LEN(TRIM(E110))=0</formula>
    </cfRule>
  </conditionalFormatting>
  <conditionalFormatting sqref="E113:P115">
    <cfRule type="containsBlanks" dxfId="799" priority="924" stopIfTrue="1">
      <formula>LEN(TRIM(E113))=0</formula>
    </cfRule>
    <cfRule type="cellIs" dxfId="798" priority="925" stopIfTrue="1" operator="between">
      <formula>80.1</formula>
      <formula>100</formula>
    </cfRule>
    <cfRule type="cellIs" dxfId="797" priority="926" stopIfTrue="1" operator="between">
      <formula>35.1</formula>
      <formula>80</formula>
    </cfRule>
    <cfRule type="cellIs" dxfId="796" priority="927" stopIfTrue="1" operator="between">
      <formula>14.1</formula>
      <formula>35</formula>
    </cfRule>
    <cfRule type="cellIs" dxfId="795" priority="928" stopIfTrue="1" operator="between">
      <formula>5.1</formula>
      <formula>14</formula>
    </cfRule>
    <cfRule type="cellIs" dxfId="794" priority="929" stopIfTrue="1" operator="between">
      <formula>0</formula>
      <formula>5</formula>
    </cfRule>
    <cfRule type="containsBlanks" dxfId="793" priority="930" stopIfTrue="1">
      <formula>LEN(TRIM(E113))=0</formula>
    </cfRule>
  </conditionalFormatting>
  <conditionalFormatting sqref="E116:P119">
    <cfRule type="containsBlanks" dxfId="792" priority="917" stopIfTrue="1">
      <formula>LEN(TRIM(E116))=0</formula>
    </cfRule>
    <cfRule type="cellIs" dxfId="791" priority="918" stopIfTrue="1" operator="between">
      <formula>80.1</formula>
      <formula>100</formula>
    </cfRule>
    <cfRule type="cellIs" dxfId="790" priority="919" stopIfTrue="1" operator="between">
      <formula>35.1</formula>
      <formula>80</formula>
    </cfRule>
    <cfRule type="cellIs" dxfId="789" priority="920" stopIfTrue="1" operator="between">
      <formula>14.1</formula>
      <formula>35</formula>
    </cfRule>
    <cfRule type="cellIs" dxfId="788" priority="921" stopIfTrue="1" operator="between">
      <formula>5.1</formula>
      <formula>14</formula>
    </cfRule>
    <cfRule type="cellIs" dxfId="787" priority="922" stopIfTrue="1" operator="between">
      <formula>0</formula>
      <formula>5</formula>
    </cfRule>
    <cfRule type="containsBlanks" dxfId="786" priority="923" stopIfTrue="1">
      <formula>LEN(TRIM(E116))=0</formula>
    </cfRule>
  </conditionalFormatting>
  <conditionalFormatting sqref="E120:P124">
    <cfRule type="containsBlanks" dxfId="785" priority="910" stopIfTrue="1">
      <formula>LEN(TRIM(E120))=0</formula>
    </cfRule>
    <cfRule type="cellIs" dxfId="784" priority="911" stopIfTrue="1" operator="between">
      <formula>80.1</formula>
      <formula>100</formula>
    </cfRule>
    <cfRule type="cellIs" dxfId="783" priority="912" stopIfTrue="1" operator="between">
      <formula>35.1</formula>
      <formula>80</formula>
    </cfRule>
    <cfRule type="cellIs" dxfId="782" priority="913" stopIfTrue="1" operator="between">
      <formula>14.1</formula>
      <formula>35</formula>
    </cfRule>
    <cfRule type="cellIs" dxfId="781" priority="914" stopIfTrue="1" operator="between">
      <formula>5.1</formula>
      <formula>14</formula>
    </cfRule>
    <cfRule type="cellIs" dxfId="780" priority="915" stopIfTrue="1" operator="between">
      <formula>0</formula>
      <formula>5</formula>
    </cfRule>
    <cfRule type="containsBlanks" dxfId="779" priority="916" stopIfTrue="1">
      <formula>LEN(TRIM(E120))=0</formula>
    </cfRule>
  </conditionalFormatting>
  <conditionalFormatting sqref="E168:P168">
    <cfRule type="containsBlanks" dxfId="778" priority="832" stopIfTrue="1">
      <formula>LEN(TRIM(E168))=0</formula>
    </cfRule>
    <cfRule type="cellIs" dxfId="777" priority="833" stopIfTrue="1" operator="between">
      <formula>80.1</formula>
      <formula>100</formula>
    </cfRule>
    <cfRule type="cellIs" dxfId="776" priority="834" stopIfTrue="1" operator="between">
      <formula>35.1</formula>
      <formula>80</formula>
    </cfRule>
    <cfRule type="cellIs" dxfId="775" priority="835" stopIfTrue="1" operator="between">
      <formula>14.1</formula>
      <formula>35</formula>
    </cfRule>
    <cfRule type="cellIs" dxfId="774" priority="836" stopIfTrue="1" operator="between">
      <formula>5.1</formula>
      <formula>14</formula>
    </cfRule>
    <cfRule type="cellIs" dxfId="773" priority="837" stopIfTrue="1" operator="between">
      <formula>0</formula>
      <formula>5</formula>
    </cfRule>
    <cfRule type="containsBlanks" dxfId="772" priority="838" stopIfTrue="1">
      <formula>LEN(TRIM(E168))=0</formula>
    </cfRule>
  </conditionalFormatting>
  <conditionalFormatting sqref="E148:P148">
    <cfRule type="containsBlanks" dxfId="771" priority="896" stopIfTrue="1">
      <formula>LEN(TRIM(E148))=0</formula>
    </cfRule>
    <cfRule type="cellIs" dxfId="770" priority="897" stopIfTrue="1" operator="between">
      <formula>80.1</formula>
      <formula>100</formula>
    </cfRule>
    <cfRule type="cellIs" dxfId="769" priority="898" stopIfTrue="1" operator="between">
      <formula>35.1</formula>
      <formula>80</formula>
    </cfRule>
    <cfRule type="cellIs" dxfId="768" priority="899" stopIfTrue="1" operator="between">
      <formula>14.1</formula>
      <formula>35</formula>
    </cfRule>
    <cfRule type="cellIs" dxfId="767" priority="900" stopIfTrue="1" operator="between">
      <formula>5.1</formula>
      <formula>14</formula>
    </cfRule>
    <cfRule type="cellIs" dxfId="766" priority="901" stopIfTrue="1" operator="between">
      <formula>0</formula>
      <formula>5</formula>
    </cfRule>
    <cfRule type="containsBlanks" dxfId="765" priority="902" stopIfTrue="1">
      <formula>LEN(TRIM(E148))=0</formula>
    </cfRule>
  </conditionalFormatting>
  <conditionalFormatting sqref="E151:P151">
    <cfRule type="containsBlanks" dxfId="764" priority="889" stopIfTrue="1">
      <formula>LEN(TRIM(E151))=0</formula>
    </cfRule>
    <cfRule type="cellIs" dxfId="763" priority="890" stopIfTrue="1" operator="between">
      <formula>80.1</formula>
      <formula>100</formula>
    </cfRule>
    <cfRule type="cellIs" dxfId="762" priority="891" stopIfTrue="1" operator="between">
      <formula>35.1</formula>
      <formula>80</formula>
    </cfRule>
    <cfRule type="cellIs" dxfId="761" priority="892" stopIfTrue="1" operator="between">
      <formula>14.1</formula>
      <formula>35</formula>
    </cfRule>
    <cfRule type="cellIs" dxfId="760" priority="893" stopIfTrue="1" operator="between">
      <formula>5.1</formula>
      <formula>14</formula>
    </cfRule>
    <cfRule type="cellIs" dxfId="759" priority="894" stopIfTrue="1" operator="between">
      <formula>0</formula>
      <formula>5</formula>
    </cfRule>
    <cfRule type="containsBlanks" dxfId="758" priority="895" stopIfTrue="1">
      <formula>LEN(TRIM(E151))=0</formula>
    </cfRule>
  </conditionalFormatting>
  <conditionalFormatting sqref="E150:P150">
    <cfRule type="containsBlanks" dxfId="757" priority="882" stopIfTrue="1">
      <formula>LEN(TRIM(E150))=0</formula>
    </cfRule>
    <cfRule type="cellIs" dxfId="756" priority="883" stopIfTrue="1" operator="between">
      <formula>80.1</formula>
      <formula>100</formula>
    </cfRule>
    <cfRule type="cellIs" dxfId="755" priority="884" stopIfTrue="1" operator="between">
      <formula>35.1</formula>
      <formula>80</formula>
    </cfRule>
    <cfRule type="cellIs" dxfId="754" priority="885" stopIfTrue="1" operator="between">
      <formula>14.1</formula>
      <formula>35</formula>
    </cfRule>
    <cfRule type="cellIs" dxfId="753" priority="886" stopIfTrue="1" operator="between">
      <formula>5.1</formula>
      <formula>14</formula>
    </cfRule>
    <cfRule type="cellIs" dxfId="752" priority="887" stopIfTrue="1" operator="between">
      <formula>0</formula>
      <formula>5</formula>
    </cfRule>
    <cfRule type="containsBlanks" dxfId="751" priority="888" stopIfTrue="1">
      <formula>LEN(TRIM(E150))=0</formula>
    </cfRule>
  </conditionalFormatting>
  <conditionalFormatting sqref="R152">
    <cfRule type="cellIs" dxfId="750" priority="874" stopIfTrue="1" operator="equal">
      <formula>"NO"</formula>
    </cfRule>
  </conditionalFormatting>
  <conditionalFormatting sqref="S152">
    <cfRule type="cellIs" dxfId="749" priority="873" stopIfTrue="1" operator="equal">
      <formula>"INVIABLE SANITARIAMENTE"</formula>
    </cfRule>
  </conditionalFormatting>
  <conditionalFormatting sqref="E152:Q152">
    <cfRule type="containsBlanks" dxfId="748" priority="866" stopIfTrue="1">
      <formula>LEN(TRIM(E152))=0</formula>
    </cfRule>
    <cfRule type="cellIs" dxfId="747" priority="867" stopIfTrue="1" operator="between">
      <formula>80.1</formula>
      <formula>100</formula>
    </cfRule>
    <cfRule type="cellIs" dxfId="746" priority="868" stopIfTrue="1" operator="between">
      <formula>35.1</formula>
      <formula>80</formula>
    </cfRule>
    <cfRule type="cellIs" dxfId="745" priority="869" stopIfTrue="1" operator="between">
      <formula>14.1</formula>
      <formula>35</formula>
    </cfRule>
    <cfRule type="cellIs" dxfId="744" priority="870" stopIfTrue="1" operator="between">
      <formula>5.1</formula>
      <formula>14</formula>
    </cfRule>
    <cfRule type="cellIs" dxfId="743" priority="871" stopIfTrue="1" operator="between">
      <formula>0</formula>
      <formula>5</formula>
    </cfRule>
    <cfRule type="containsBlanks" dxfId="742" priority="872" stopIfTrue="1">
      <formula>LEN(TRIM(E152))=0</formula>
    </cfRule>
  </conditionalFormatting>
  <conditionalFormatting sqref="S152">
    <cfRule type="containsText" dxfId="741" priority="861" stopIfTrue="1" operator="containsText" text="INVIABLE SANITARIAMENTE">
      <formula>NOT(ISERROR(SEARCH("INVIABLE SANITARIAMENTE",S152)))</formula>
    </cfRule>
    <cfRule type="containsText" dxfId="740" priority="862" stopIfTrue="1" operator="containsText" text="ALTO">
      <formula>NOT(ISERROR(SEARCH("ALTO",S152)))</formula>
    </cfRule>
    <cfRule type="containsText" dxfId="739" priority="863" stopIfTrue="1" operator="containsText" text="MEDIO">
      <formula>NOT(ISERROR(SEARCH("MEDIO",S152)))</formula>
    </cfRule>
    <cfRule type="containsText" dxfId="738" priority="864" stopIfTrue="1" operator="containsText" text="BAJO">
      <formula>NOT(ISERROR(SEARCH("BAJO",S152)))</formula>
    </cfRule>
    <cfRule type="containsText" dxfId="737" priority="865" stopIfTrue="1" operator="containsText" text="SIN RIESGO">
      <formula>NOT(ISERROR(SEARCH("SIN RIESGO",S152)))</formula>
    </cfRule>
  </conditionalFormatting>
  <conditionalFormatting sqref="S152">
    <cfRule type="containsText" dxfId="736" priority="860" stopIfTrue="1" operator="containsText" text="SIN RIESGO">
      <formula>NOT(ISERROR(SEARCH("SIN RIESGO",S152)))</formula>
    </cfRule>
  </conditionalFormatting>
  <conditionalFormatting sqref="E156:P156">
    <cfRule type="containsBlanks" dxfId="735" priority="853" stopIfTrue="1">
      <formula>LEN(TRIM(E156))=0</formula>
    </cfRule>
    <cfRule type="cellIs" dxfId="734" priority="854" stopIfTrue="1" operator="between">
      <formula>80.1</formula>
      <formula>100</formula>
    </cfRule>
    <cfRule type="cellIs" dxfId="733" priority="855" stopIfTrue="1" operator="between">
      <formula>35.1</formula>
      <formula>80</formula>
    </cfRule>
    <cfRule type="cellIs" dxfId="732" priority="856" stopIfTrue="1" operator="between">
      <formula>14.1</formula>
      <formula>35</formula>
    </cfRule>
    <cfRule type="cellIs" dxfId="731" priority="857" stopIfTrue="1" operator="between">
      <formula>5.1</formula>
      <formula>14</formula>
    </cfRule>
    <cfRule type="cellIs" dxfId="730" priority="858" stopIfTrue="1" operator="between">
      <formula>0</formula>
      <formula>5</formula>
    </cfRule>
    <cfRule type="containsBlanks" dxfId="729" priority="859" stopIfTrue="1">
      <formula>LEN(TRIM(E156))=0</formula>
    </cfRule>
  </conditionalFormatting>
  <conditionalFormatting sqref="E160:P163">
    <cfRule type="containsBlanks" dxfId="728" priority="846" stopIfTrue="1">
      <formula>LEN(TRIM(E160))=0</formula>
    </cfRule>
    <cfRule type="cellIs" dxfId="727" priority="847" stopIfTrue="1" operator="between">
      <formula>80.1</formula>
      <formula>100</formula>
    </cfRule>
    <cfRule type="cellIs" dxfId="726" priority="848" stopIfTrue="1" operator="between">
      <formula>35.1</formula>
      <formula>80</formula>
    </cfRule>
    <cfRule type="cellIs" dxfId="725" priority="849" stopIfTrue="1" operator="between">
      <formula>14.1</formula>
      <formula>35</formula>
    </cfRule>
    <cfRule type="cellIs" dxfId="724" priority="850" stopIfTrue="1" operator="between">
      <formula>5.1</formula>
      <formula>14</formula>
    </cfRule>
    <cfRule type="cellIs" dxfId="723" priority="851" stopIfTrue="1" operator="between">
      <formula>0</formula>
      <formula>5</formula>
    </cfRule>
    <cfRule type="containsBlanks" dxfId="722" priority="852" stopIfTrue="1">
      <formula>LEN(TRIM(E160))=0</formula>
    </cfRule>
  </conditionalFormatting>
  <conditionalFormatting sqref="E165:P165">
    <cfRule type="containsBlanks" dxfId="721" priority="839" stopIfTrue="1">
      <formula>LEN(TRIM(E165))=0</formula>
    </cfRule>
    <cfRule type="cellIs" dxfId="720" priority="840" stopIfTrue="1" operator="between">
      <formula>80.1</formula>
      <formula>100</formula>
    </cfRule>
    <cfRule type="cellIs" dxfId="719" priority="841" stopIfTrue="1" operator="between">
      <formula>35.1</formula>
      <formula>80</formula>
    </cfRule>
    <cfRule type="cellIs" dxfId="718" priority="842" stopIfTrue="1" operator="between">
      <formula>14.1</formula>
      <formula>35</formula>
    </cfRule>
    <cfRule type="cellIs" dxfId="717" priority="843" stopIfTrue="1" operator="between">
      <formula>5.1</formula>
      <formula>14</formula>
    </cfRule>
    <cfRule type="cellIs" dxfId="716" priority="844" stopIfTrue="1" operator="between">
      <formula>0</formula>
      <formula>5</formula>
    </cfRule>
    <cfRule type="containsBlanks" dxfId="715" priority="845" stopIfTrue="1">
      <formula>LEN(TRIM(E165))=0</formula>
    </cfRule>
  </conditionalFormatting>
  <conditionalFormatting sqref="E547:P548">
    <cfRule type="containsBlanks" dxfId="714" priority="138" stopIfTrue="1">
      <formula>LEN(TRIM(E547))=0</formula>
    </cfRule>
    <cfRule type="cellIs" dxfId="713" priority="139" stopIfTrue="1" operator="between">
      <formula>80.1</formula>
      <formula>100</formula>
    </cfRule>
    <cfRule type="cellIs" dxfId="712" priority="140" stopIfTrue="1" operator="between">
      <formula>35.1</formula>
      <formula>80</formula>
    </cfRule>
    <cfRule type="cellIs" dxfId="711" priority="141" stopIfTrue="1" operator="between">
      <formula>14.1</formula>
      <formula>35</formula>
    </cfRule>
    <cfRule type="cellIs" dxfId="710" priority="142" stopIfTrue="1" operator="between">
      <formula>5.1</formula>
      <formula>14</formula>
    </cfRule>
    <cfRule type="cellIs" dxfId="709" priority="143" stopIfTrue="1" operator="between">
      <formula>0</formula>
      <formula>5</formula>
    </cfRule>
    <cfRule type="containsBlanks" dxfId="708" priority="144" stopIfTrue="1">
      <formula>LEN(TRIM(E547))=0</formula>
    </cfRule>
  </conditionalFormatting>
  <conditionalFormatting sqref="E238:P244">
    <cfRule type="containsBlanks" dxfId="707" priority="825" stopIfTrue="1">
      <formula>LEN(TRIM(E238))=0</formula>
    </cfRule>
    <cfRule type="cellIs" dxfId="706" priority="826" stopIfTrue="1" operator="between">
      <formula>80.1</formula>
      <formula>100</formula>
    </cfRule>
    <cfRule type="cellIs" dxfId="705" priority="827" stopIfTrue="1" operator="between">
      <formula>35.1</formula>
      <formula>80</formula>
    </cfRule>
    <cfRule type="cellIs" dxfId="704" priority="828" stopIfTrue="1" operator="between">
      <formula>14.1</formula>
      <formula>35</formula>
    </cfRule>
    <cfRule type="cellIs" dxfId="703" priority="829" stopIfTrue="1" operator="between">
      <formula>5.1</formula>
      <formula>14</formula>
    </cfRule>
    <cfRule type="cellIs" dxfId="702" priority="830" stopIfTrue="1" operator="between">
      <formula>0</formula>
      <formula>5</formula>
    </cfRule>
    <cfRule type="containsBlanks" dxfId="701" priority="831" stopIfTrue="1">
      <formula>LEN(TRIM(E238))=0</formula>
    </cfRule>
  </conditionalFormatting>
  <conditionalFormatting sqref="G253:P253 E253:E256 H254:P254 G255:P256 E245:P252">
    <cfRule type="containsBlanks" dxfId="700" priority="818" stopIfTrue="1">
      <formula>LEN(TRIM(E245))=0</formula>
    </cfRule>
    <cfRule type="cellIs" dxfId="699" priority="819" stopIfTrue="1" operator="between">
      <formula>80.1</formula>
      <formula>100</formula>
    </cfRule>
    <cfRule type="cellIs" dxfId="698" priority="820" stopIfTrue="1" operator="between">
      <formula>35.1</formula>
      <formula>80</formula>
    </cfRule>
    <cfRule type="cellIs" dxfId="697" priority="821" stopIfTrue="1" operator="between">
      <formula>14.1</formula>
      <formula>35</formula>
    </cfRule>
    <cfRule type="cellIs" dxfId="696" priority="822" stopIfTrue="1" operator="between">
      <formula>5.1</formula>
      <formula>14</formula>
    </cfRule>
    <cfRule type="cellIs" dxfId="695" priority="823" stopIfTrue="1" operator="between">
      <formula>0</formula>
      <formula>5</formula>
    </cfRule>
    <cfRule type="containsBlanks" dxfId="694" priority="824" stopIfTrue="1">
      <formula>LEN(TRIM(E245))=0</formula>
    </cfRule>
  </conditionalFormatting>
  <conditionalFormatting sqref="F253:F256">
    <cfRule type="containsBlanks" dxfId="693" priority="811" stopIfTrue="1">
      <formula>LEN(TRIM(F253))=0</formula>
    </cfRule>
    <cfRule type="cellIs" dxfId="692" priority="812" stopIfTrue="1" operator="between">
      <formula>80.1</formula>
      <formula>100</formula>
    </cfRule>
    <cfRule type="cellIs" dxfId="691" priority="813" stopIfTrue="1" operator="between">
      <formula>35.1</formula>
      <formula>80</formula>
    </cfRule>
    <cfRule type="cellIs" dxfId="690" priority="814" stopIfTrue="1" operator="between">
      <formula>14.1</formula>
      <formula>35</formula>
    </cfRule>
    <cfRule type="cellIs" dxfId="689" priority="815" stopIfTrue="1" operator="between">
      <formula>5.1</formula>
      <formula>14</formula>
    </cfRule>
    <cfRule type="cellIs" dxfId="688" priority="816" stopIfTrue="1" operator="between">
      <formula>0</formula>
      <formula>5</formula>
    </cfRule>
    <cfRule type="containsBlanks" dxfId="687" priority="817" stopIfTrue="1">
      <formula>LEN(TRIM(F253))=0</formula>
    </cfRule>
  </conditionalFormatting>
  <conditionalFormatting sqref="E261:P264">
    <cfRule type="containsBlanks" dxfId="686" priority="795" stopIfTrue="1">
      <formula>LEN(TRIM(E261))=0</formula>
    </cfRule>
    <cfRule type="cellIs" dxfId="685" priority="796" stopIfTrue="1" operator="between">
      <formula>80.1</formula>
      <formula>100</formula>
    </cfRule>
    <cfRule type="cellIs" dxfId="684" priority="797" stopIfTrue="1" operator="between">
      <formula>35.1</formula>
      <formula>80</formula>
    </cfRule>
    <cfRule type="cellIs" dxfId="683" priority="798" stopIfTrue="1" operator="between">
      <formula>14.1</formula>
      <formula>35</formula>
    </cfRule>
    <cfRule type="cellIs" dxfId="682" priority="799" stopIfTrue="1" operator="between">
      <formula>5.1</formula>
      <formula>14</formula>
    </cfRule>
    <cfRule type="cellIs" dxfId="681" priority="800" stopIfTrue="1" operator="between">
      <formula>0</formula>
      <formula>5</formula>
    </cfRule>
    <cfRule type="containsBlanks" dxfId="680" priority="801" stopIfTrue="1">
      <formula>LEN(TRIM(E261))=0</formula>
    </cfRule>
  </conditionalFormatting>
  <conditionalFormatting sqref="E324:F324 K324:P324">
    <cfRule type="containsBlanks" dxfId="679" priority="782" stopIfTrue="1">
      <formula>LEN(TRIM(E324))=0</formula>
    </cfRule>
    <cfRule type="cellIs" dxfId="678" priority="783" stopIfTrue="1" operator="between">
      <formula>80.1</formula>
      <formula>100</formula>
    </cfRule>
    <cfRule type="cellIs" dxfId="677" priority="784" stopIfTrue="1" operator="between">
      <formula>35.1</formula>
      <formula>80</formula>
    </cfRule>
    <cfRule type="cellIs" dxfId="676" priority="785" stopIfTrue="1" operator="between">
      <formula>14.1</formula>
      <formula>35</formula>
    </cfRule>
    <cfRule type="cellIs" dxfId="675" priority="786" stopIfTrue="1" operator="between">
      <formula>5.1</formula>
      <formula>14</formula>
    </cfRule>
    <cfRule type="cellIs" dxfId="674" priority="787" stopIfTrue="1" operator="between">
      <formula>0</formula>
      <formula>5</formula>
    </cfRule>
    <cfRule type="containsBlanks" dxfId="673" priority="788" stopIfTrue="1">
      <formula>LEN(TRIM(E324))=0</formula>
    </cfRule>
  </conditionalFormatting>
  <conditionalFormatting sqref="G324 I324:J324">
    <cfRule type="containsBlanks" dxfId="672" priority="775" stopIfTrue="1">
      <formula>LEN(TRIM(G324))=0</formula>
    </cfRule>
    <cfRule type="cellIs" dxfId="671" priority="776" stopIfTrue="1" operator="between">
      <formula>80.1</formula>
      <formula>100</formula>
    </cfRule>
    <cfRule type="cellIs" dxfId="670" priority="777" stopIfTrue="1" operator="between">
      <formula>35.1</formula>
      <formula>80</formula>
    </cfRule>
    <cfRule type="cellIs" dxfId="669" priority="778" stopIfTrue="1" operator="between">
      <formula>14.1</formula>
      <formula>35</formula>
    </cfRule>
    <cfRule type="cellIs" dxfId="668" priority="779" stopIfTrue="1" operator="between">
      <formula>5.1</formula>
      <formula>14</formula>
    </cfRule>
    <cfRule type="cellIs" dxfId="667" priority="780" stopIfTrue="1" operator="between">
      <formula>0</formula>
      <formula>5</formula>
    </cfRule>
    <cfRule type="containsBlanks" dxfId="666" priority="781" stopIfTrue="1">
      <formula>LEN(TRIM(G324))=0</formula>
    </cfRule>
  </conditionalFormatting>
  <conditionalFormatting sqref="H324">
    <cfRule type="containsBlanks" dxfId="665" priority="768" stopIfTrue="1">
      <formula>LEN(TRIM(H324))=0</formula>
    </cfRule>
    <cfRule type="cellIs" dxfId="664" priority="769" stopIfTrue="1" operator="between">
      <formula>80.1</formula>
      <formula>100</formula>
    </cfRule>
    <cfRule type="cellIs" dxfId="663" priority="770" stopIfTrue="1" operator="between">
      <formula>35.1</formula>
      <formula>80</formula>
    </cfRule>
    <cfRule type="cellIs" dxfId="662" priority="771" stopIfTrue="1" operator="between">
      <formula>14.1</formula>
      <formula>35</formula>
    </cfRule>
    <cfRule type="cellIs" dxfId="661" priority="772" stopIfTrue="1" operator="between">
      <formula>5.1</formula>
      <formula>14</formula>
    </cfRule>
    <cfRule type="cellIs" dxfId="660" priority="773" stopIfTrue="1" operator="between">
      <formula>0</formula>
      <formula>5</formula>
    </cfRule>
    <cfRule type="containsBlanks" dxfId="659" priority="774" stopIfTrue="1">
      <formula>LEN(TRIM(H324))=0</formula>
    </cfRule>
  </conditionalFormatting>
  <conditionalFormatting sqref="E326:O326 E327:N327 P327">
    <cfRule type="containsBlanks" dxfId="658" priority="761" stopIfTrue="1">
      <formula>LEN(TRIM(E326))=0</formula>
    </cfRule>
    <cfRule type="cellIs" dxfId="657" priority="762" stopIfTrue="1" operator="between">
      <formula>80.1</formula>
      <formula>100</formula>
    </cfRule>
    <cfRule type="cellIs" dxfId="656" priority="763" stopIfTrue="1" operator="between">
      <formula>35.1</formula>
      <formula>80</formula>
    </cfRule>
    <cfRule type="cellIs" dxfId="655" priority="764" stopIfTrue="1" operator="between">
      <formula>14.1</formula>
      <formula>35</formula>
    </cfRule>
    <cfRule type="cellIs" dxfId="654" priority="765" stopIfTrue="1" operator="between">
      <formula>5.1</formula>
      <formula>14</formula>
    </cfRule>
    <cfRule type="cellIs" dxfId="653" priority="766" stopIfTrue="1" operator="between">
      <formula>0</formula>
      <formula>5</formula>
    </cfRule>
    <cfRule type="containsBlanks" dxfId="652" priority="767" stopIfTrue="1">
      <formula>LEN(TRIM(E326))=0</formula>
    </cfRule>
  </conditionalFormatting>
  <conditionalFormatting sqref="O327">
    <cfRule type="containsBlanks" dxfId="651" priority="754" stopIfTrue="1">
      <formula>LEN(TRIM(O327))=0</formula>
    </cfRule>
    <cfRule type="cellIs" dxfId="650" priority="755" stopIfTrue="1" operator="between">
      <formula>80.1</formula>
      <formula>100</formula>
    </cfRule>
    <cfRule type="cellIs" dxfId="649" priority="756" stopIfTrue="1" operator="between">
      <formula>35.1</formula>
      <formula>80</formula>
    </cfRule>
    <cfRule type="cellIs" dxfId="648" priority="757" stopIfTrue="1" operator="between">
      <formula>14.1</formula>
      <formula>35</formula>
    </cfRule>
    <cfRule type="cellIs" dxfId="647" priority="758" stopIfTrue="1" operator="between">
      <formula>5.1</formula>
      <formula>14</formula>
    </cfRule>
    <cfRule type="cellIs" dxfId="646" priority="759" stopIfTrue="1" operator="between">
      <formula>0</formula>
      <formula>5</formula>
    </cfRule>
    <cfRule type="containsBlanks" dxfId="645" priority="760" stopIfTrue="1">
      <formula>LEN(TRIM(O327))=0</formula>
    </cfRule>
  </conditionalFormatting>
  <conditionalFormatting sqref="P326">
    <cfRule type="containsBlanks" dxfId="644" priority="747" stopIfTrue="1">
      <formula>LEN(TRIM(P326))=0</formula>
    </cfRule>
    <cfRule type="cellIs" dxfId="643" priority="748" stopIfTrue="1" operator="between">
      <formula>80.1</formula>
      <formula>100</formula>
    </cfRule>
    <cfRule type="cellIs" dxfId="642" priority="749" stopIfTrue="1" operator="between">
      <formula>35.1</formula>
      <formula>80</formula>
    </cfRule>
    <cfRule type="cellIs" dxfId="641" priority="750" stopIfTrue="1" operator="between">
      <formula>14.1</formula>
      <formula>35</formula>
    </cfRule>
    <cfRule type="cellIs" dxfId="640" priority="751" stopIfTrue="1" operator="between">
      <formula>5.1</formula>
      <formula>14</formula>
    </cfRule>
    <cfRule type="cellIs" dxfId="639" priority="752" stopIfTrue="1" operator="between">
      <formula>0</formula>
      <formula>5</formula>
    </cfRule>
    <cfRule type="containsBlanks" dxfId="638" priority="753" stopIfTrue="1">
      <formula>LEN(TRIM(P326))=0</formula>
    </cfRule>
  </conditionalFormatting>
  <conditionalFormatting sqref="E330:P330">
    <cfRule type="containsBlanks" dxfId="637" priority="740" stopIfTrue="1">
      <formula>LEN(TRIM(E330))=0</formula>
    </cfRule>
  </conditionalFormatting>
  <conditionalFormatting sqref="E330:P330">
    <cfRule type="cellIs" dxfId="636" priority="741" stopIfTrue="1" operator="between">
      <formula>80.1</formula>
      <formula>100</formula>
    </cfRule>
  </conditionalFormatting>
  <conditionalFormatting sqref="E330:P330">
    <cfRule type="cellIs" dxfId="635" priority="742" stopIfTrue="1" operator="between">
      <formula>35.1</formula>
      <formula>80</formula>
    </cfRule>
  </conditionalFormatting>
  <conditionalFormatting sqref="E330:P330">
    <cfRule type="cellIs" dxfId="634" priority="743" stopIfTrue="1" operator="between">
      <formula>14.1</formula>
      <formula>35</formula>
    </cfRule>
  </conditionalFormatting>
  <conditionalFormatting sqref="E330:P330">
    <cfRule type="cellIs" dxfId="633" priority="744" stopIfTrue="1" operator="between">
      <formula>5.1</formula>
      <formula>14</formula>
    </cfRule>
  </conditionalFormatting>
  <conditionalFormatting sqref="E330:P330">
    <cfRule type="cellIs" dxfId="632" priority="745" stopIfTrue="1" operator="between">
      <formula>0</formula>
      <formula>5</formula>
    </cfRule>
  </conditionalFormatting>
  <conditionalFormatting sqref="E330:P330">
    <cfRule type="containsBlanks" dxfId="631" priority="746" stopIfTrue="1">
      <formula>LEN(TRIM(E330))=0</formula>
    </cfRule>
  </conditionalFormatting>
  <conditionalFormatting sqref="E332:P338">
    <cfRule type="containsBlanks" dxfId="630" priority="733" stopIfTrue="1">
      <formula>LEN(TRIM(E332))=0</formula>
    </cfRule>
  </conditionalFormatting>
  <conditionalFormatting sqref="E332:P338">
    <cfRule type="cellIs" dxfId="629" priority="734" stopIfTrue="1" operator="between">
      <formula>80.1</formula>
      <formula>100</formula>
    </cfRule>
  </conditionalFormatting>
  <conditionalFormatting sqref="E332:P338">
    <cfRule type="cellIs" dxfId="628" priority="735" stopIfTrue="1" operator="between">
      <formula>35.1</formula>
      <formula>80</formula>
    </cfRule>
  </conditionalFormatting>
  <conditionalFormatting sqref="E332:P338">
    <cfRule type="cellIs" dxfId="627" priority="736" stopIfTrue="1" operator="between">
      <formula>14.1</formula>
      <formula>35</formula>
    </cfRule>
  </conditionalFormatting>
  <conditionalFormatting sqref="E332:P338">
    <cfRule type="cellIs" dxfId="626" priority="737" stopIfTrue="1" operator="between">
      <formula>5.1</formula>
      <formula>14</formula>
    </cfRule>
  </conditionalFormatting>
  <conditionalFormatting sqref="E332:P338">
    <cfRule type="cellIs" dxfId="625" priority="738" stopIfTrue="1" operator="between">
      <formula>0</formula>
      <formula>5</formula>
    </cfRule>
  </conditionalFormatting>
  <conditionalFormatting sqref="E332:P338">
    <cfRule type="containsBlanks" dxfId="624" priority="739" stopIfTrue="1">
      <formula>LEN(TRIM(E332))=0</formula>
    </cfRule>
  </conditionalFormatting>
  <conditionalFormatting sqref="E339:P339">
    <cfRule type="containsBlanks" dxfId="623" priority="726" stopIfTrue="1">
      <formula>LEN(TRIM(E339))=0</formula>
    </cfRule>
  </conditionalFormatting>
  <conditionalFormatting sqref="E339:P339">
    <cfRule type="cellIs" dxfId="622" priority="727" stopIfTrue="1" operator="between">
      <formula>80.1</formula>
      <formula>100</formula>
    </cfRule>
  </conditionalFormatting>
  <conditionalFormatting sqref="E339:P339">
    <cfRule type="cellIs" dxfId="621" priority="728" stopIfTrue="1" operator="between">
      <formula>35.1</formula>
      <formula>80</formula>
    </cfRule>
  </conditionalFormatting>
  <conditionalFormatting sqref="E339:P339">
    <cfRule type="cellIs" dxfId="620" priority="729" stopIfTrue="1" operator="between">
      <formula>14.1</formula>
      <formula>35</formula>
    </cfRule>
  </conditionalFormatting>
  <conditionalFormatting sqref="E339:P339">
    <cfRule type="cellIs" dxfId="619" priority="730" stopIfTrue="1" operator="between">
      <formula>5.1</formula>
      <formula>14</formula>
    </cfRule>
  </conditionalFormatting>
  <conditionalFormatting sqref="E339:P339">
    <cfRule type="cellIs" dxfId="618" priority="731" stopIfTrue="1" operator="between">
      <formula>0</formula>
      <formula>5</formula>
    </cfRule>
  </conditionalFormatting>
  <conditionalFormatting sqref="E339:P339">
    <cfRule type="containsBlanks" dxfId="617" priority="732" stopIfTrue="1">
      <formula>LEN(TRIM(E339))=0</formula>
    </cfRule>
  </conditionalFormatting>
  <conditionalFormatting sqref="E340:P342">
    <cfRule type="containsBlanks" dxfId="616" priority="719" stopIfTrue="1">
      <formula>LEN(TRIM(E340))=0</formula>
    </cfRule>
  </conditionalFormatting>
  <conditionalFormatting sqref="E340:P342">
    <cfRule type="cellIs" dxfId="615" priority="720" stopIfTrue="1" operator="between">
      <formula>80.1</formula>
      <formula>100</formula>
    </cfRule>
  </conditionalFormatting>
  <conditionalFormatting sqref="E340:P342">
    <cfRule type="cellIs" dxfId="614" priority="721" stopIfTrue="1" operator="between">
      <formula>35.1</formula>
      <formula>80</formula>
    </cfRule>
  </conditionalFormatting>
  <conditionalFormatting sqref="E340:P342">
    <cfRule type="cellIs" dxfId="613" priority="722" stopIfTrue="1" operator="between">
      <formula>14.1</formula>
      <formula>35</formula>
    </cfRule>
  </conditionalFormatting>
  <conditionalFormatting sqref="E340:P342">
    <cfRule type="cellIs" dxfId="612" priority="723" stopIfTrue="1" operator="between">
      <formula>5.1</formula>
      <formula>14</formula>
    </cfRule>
  </conditionalFormatting>
  <conditionalFormatting sqref="E340:P342">
    <cfRule type="cellIs" dxfId="611" priority="724" stopIfTrue="1" operator="between">
      <formula>0</formula>
      <formula>5</formula>
    </cfRule>
  </conditionalFormatting>
  <conditionalFormatting sqref="E340:P342">
    <cfRule type="containsBlanks" dxfId="610" priority="725" stopIfTrue="1">
      <formula>LEN(TRIM(E340))=0</formula>
    </cfRule>
  </conditionalFormatting>
  <conditionalFormatting sqref="E345:P345 H346:P347 E346:F347">
    <cfRule type="containsBlanks" dxfId="609" priority="712" stopIfTrue="1">
      <formula>LEN(TRIM(E345))=0</formula>
    </cfRule>
  </conditionalFormatting>
  <conditionalFormatting sqref="E345:P345 H346:P347 E346:F347">
    <cfRule type="cellIs" dxfId="608" priority="713" stopIfTrue="1" operator="between">
      <formula>80.1</formula>
      <formula>100</formula>
    </cfRule>
  </conditionalFormatting>
  <conditionalFormatting sqref="E345:P345 H346:P347 E346:F347">
    <cfRule type="cellIs" dxfId="607" priority="714" stopIfTrue="1" operator="between">
      <formula>35.1</formula>
      <formula>80</formula>
    </cfRule>
  </conditionalFormatting>
  <conditionalFormatting sqref="E345:P345 H346:P347 E346:F347">
    <cfRule type="cellIs" dxfId="606" priority="715" stopIfTrue="1" operator="between">
      <formula>14.1</formula>
      <formula>35</formula>
    </cfRule>
  </conditionalFormatting>
  <conditionalFormatting sqref="E345:P345 H346:P347 E346:F347">
    <cfRule type="cellIs" dxfId="605" priority="716" stopIfTrue="1" operator="between">
      <formula>5.1</formula>
      <formula>14</formula>
    </cfRule>
  </conditionalFormatting>
  <conditionalFormatting sqref="E345:P345 H346:P347 E346:F347">
    <cfRule type="cellIs" dxfId="604" priority="717" stopIfTrue="1" operator="between">
      <formula>0</formula>
      <formula>5</formula>
    </cfRule>
  </conditionalFormatting>
  <conditionalFormatting sqref="E345:P345 H346:P347 E346:F347">
    <cfRule type="containsBlanks" dxfId="603" priority="718" stopIfTrue="1">
      <formula>LEN(TRIM(E345))=0</formula>
    </cfRule>
  </conditionalFormatting>
  <conditionalFormatting sqref="H365:P365 E365:F365 E348:P364">
    <cfRule type="containsBlanks" dxfId="602" priority="705" stopIfTrue="1">
      <formula>LEN(TRIM(E348))=0</formula>
    </cfRule>
    <cfRule type="cellIs" dxfId="601" priority="706" stopIfTrue="1" operator="between">
      <formula>80.1</formula>
      <formula>100</formula>
    </cfRule>
    <cfRule type="cellIs" dxfId="600" priority="707" stopIfTrue="1" operator="between">
      <formula>35.1</formula>
      <formula>80</formula>
    </cfRule>
    <cfRule type="cellIs" dxfId="599" priority="708" stopIfTrue="1" operator="between">
      <formula>14.1</formula>
      <formula>35</formula>
    </cfRule>
    <cfRule type="cellIs" dxfId="598" priority="709" stopIfTrue="1" operator="between">
      <formula>5.1</formula>
      <formula>14</formula>
    </cfRule>
    <cfRule type="cellIs" dxfId="597" priority="710" stopIfTrue="1" operator="between">
      <formula>0</formula>
      <formula>5</formula>
    </cfRule>
    <cfRule type="containsBlanks" dxfId="596" priority="711" stopIfTrue="1">
      <formula>LEN(TRIM(E348))=0</formula>
    </cfRule>
  </conditionalFormatting>
  <conditionalFormatting sqref="G365">
    <cfRule type="containsBlanks" dxfId="595" priority="698" stopIfTrue="1">
      <formula>LEN(TRIM(G365))=0</formula>
    </cfRule>
    <cfRule type="cellIs" dxfId="594" priority="699" stopIfTrue="1" operator="between">
      <formula>80.1</formula>
      <formula>100</formula>
    </cfRule>
    <cfRule type="cellIs" dxfId="593" priority="700" stopIfTrue="1" operator="between">
      <formula>35.1</formula>
      <formula>80</formula>
    </cfRule>
    <cfRule type="cellIs" dxfId="592" priority="701" stopIfTrue="1" operator="between">
      <formula>14.1</formula>
      <formula>35</formula>
    </cfRule>
    <cfRule type="cellIs" dxfId="591" priority="702" stopIfTrue="1" operator="between">
      <formula>5.1</formula>
      <formula>14</formula>
    </cfRule>
    <cfRule type="cellIs" dxfId="590" priority="703" stopIfTrue="1" operator="between">
      <formula>0</formula>
      <formula>5</formula>
    </cfRule>
    <cfRule type="containsBlanks" dxfId="589" priority="704" stopIfTrue="1">
      <formula>LEN(TRIM(G365))=0</formula>
    </cfRule>
  </conditionalFormatting>
  <conditionalFormatting sqref="E368:O371">
    <cfRule type="containsBlanks" dxfId="588" priority="691" stopIfTrue="1">
      <formula>LEN(TRIM(E368))=0</formula>
    </cfRule>
    <cfRule type="cellIs" dxfId="587" priority="692" stopIfTrue="1" operator="between">
      <formula>80.1</formula>
      <formula>100</formula>
    </cfRule>
    <cfRule type="cellIs" dxfId="586" priority="693" stopIfTrue="1" operator="between">
      <formula>35.1</formula>
      <formula>80</formula>
    </cfRule>
    <cfRule type="cellIs" dxfId="585" priority="694" stopIfTrue="1" operator="between">
      <formula>14.1</formula>
      <formula>35</formula>
    </cfRule>
    <cfRule type="cellIs" dxfId="584" priority="695" stopIfTrue="1" operator="between">
      <formula>5.1</formula>
      <formula>14</formula>
    </cfRule>
    <cfRule type="cellIs" dxfId="583" priority="696" stopIfTrue="1" operator="between">
      <formula>0</formula>
      <formula>5</formula>
    </cfRule>
    <cfRule type="containsBlanks" dxfId="582" priority="697" stopIfTrue="1">
      <formula>LEN(TRIM(E368))=0</formula>
    </cfRule>
  </conditionalFormatting>
  <conditionalFormatting sqref="E376:P379">
    <cfRule type="containsBlanks" dxfId="581" priority="684" stopIfTrue="1">
      <formula>LEN(TRIM(E376))=0</formula>
    </cfRule>
    <cfRule type="cellIs" dxfId="580" priority="685" stopIfTrue="1" operator="between">
      <formula>80.1</formula>
      <formula>100</formula>
    </cfRule>
    <cfRule type="cellIs" dxfId="579" priority="686" stopIfTrue="1" operator="between">
      <formula>35.1</formula>
      <formula>80</formula>
    </cfRule>
    <cfRule type="cellIs" dxfId="578" priority="687" stopIfTrue="1" operator="between">
      <formula>14.1</formula>
      <formula>35</formula>
    </cfRule>
    <cfRule type="cellIs" dxfId="577" priority="688" stopIfTrue="1" operator="between">
      <formula>5.1</formula>
      <formula>14</formula>
    </cfRule>
    <cfRule type="cellIs" dxfId="576" priority="689" stopIfTrue="1" operator="between">
      <formula>0</formula>
      <formula>5</formula>
    </cfRule>
    <cfRule type="containsBlanks" dxfId="575" priority="690" stopIfTrue="1">
      <formula>LEN(TRIM(E376))=0</formula>
    </cfRule>
  </conditionalFormatting>
  <conditionalFormatting sqref="E395:P403">
    <cfRule type="containsBlanks" dxfId="574" priority="677" stopIfTrue="1">
      <formula>LEN(TRIM(E395))=0</formula>
    </cfRule>
    <cfRule type="cellIs" dxfId="573" priority="678" stopIfTrue="1" operator="between">
      <formula>80.1</formula>
      <formula>100</formula>
    </cfRule>
    <cfRule type="cellIs" dxfId="572" priority="679" stopIfTrue="1" operator="between">
      <formula>35.1</formula>
      <formula>80</formula>
    </cfRule>
    <cfRule type="cellIs" dxfId="571" priority="680" stopIfTrue="1" operator="between">
      <formula>14.1</formula>
      <formula>35</formula>
    </cfRule>
    <cfRule type="cellIs" dxfId="570" priority="681" stopIfTrue="1" operator="between">
      <formula>5.1</formula>
      <formula>14</formula>
    </cfRule>
    <cfRule type="cellIs" dxfId="569" priority="682" stopIfTrue="1" operator="between">
      <formula>0</formula>
      <formula>5</formula>
    </cfRule>
    <cfRule type="containsBlanks" dxfId="568" priority="683" stopIfTrue="1">
      <formula>LEN(TRIM(E395))=0</formula>
    </cfRule>
  </conditionalFormatting>
  <conditionalFormatting sqref="E404:P414">
    <cfRule type="containsBlanks" dxfId="567" priority="670" stopIfTrue="1">
      <formula>LEN(TRIM(E404))=0</formula>
    </cfRule>
    <cfRule type="cellIs" dxfId="566" priority="671" stopIfTrue="1" operator="between">
      <formula>80.1</formula>
      <formula>100</formula>
    </cfRule>
    <cfRule type="cellIs" dxfId="565" priority="672" stopIfTrue="1" operator="between">
      <formula>35.1</formula>
      <formula>80</formula>
    </cfRule>
    <cfRule type="cellIs" dxfId="564" priority="673" stopIfTrue="1" operator="between">
      <formula>14.1</formula>
      <formula>35</formula>
    </cfRule>
    <cfRule type="cellIs" dxfId="563" priority="674" stopIfTrue="1" operator="between">
      <formula>5.1</formula>
      <formula>14</formula>
    </cfRule>
    <cfRule type="cellIs" dxfId="562" priority="675" stopIfTrue="1" operator="between">
      <formula>0</formula>
      <formula>5</formula>
    </cfRule>
    <cfRule type="containsBlanks" dxfId="561" priority="676" stopIfTrue="1">
      <formula>LEN(TRIM(E404))=0</formula>
    </cfRule>
  </conditionalFormatting>
  <conditionalFormatting sqref="K415:P418">
    <cfRule type="containsBlanks" dxfId="560" priority="663" stopIfTrue="1">
      <formula>LEN(TRIM(K415))=0</formula>
    </cfRule>
    <cfRule type="cellIs" dxfId="559" priority="664" stopIfTrue="1" operator="between">
      <formula>80.1</formula>
      <formula>100</formula>
    </cfRule>
    <cfRule type="cellIs" dxfId="558" priority="665" stopIfTrue="1" operator="between">
      <formula>35.1</formula>
      <formula>80</formula>
    </cfRule>
    <cfRule type="cellIs" dxfId="557" priority="666" stopIfTrue="1" operator="between">
      <formula>14.1</formula>
      <formula>35</formula>
    </cfRule>
    <cfRule type="cellIs" dxfId="556" priority="667" stopIfTrue="1" operator="between">
      <formula>5.1</formula>
      <formula>14</formula>
    </cfRule>
    <cfRule type="cellIs" dxfId="555" priority="668" stopIfTrue="1" operator="between">
      <formula>0</formula>
      <formula>5</formula>
    </cfRule>
    <cfRule type="containsBlanks" dxfId="554" priority="669" stopIfTrue="1">
      <formula>LEN(TRIM(K415))=0</formula>
    </cfRule>
  </conditionalFormatting>
  <conditionalFormatting sqref="K419:P419">
    <cfRule type="containsBlanks" dxfId="553" priority="656" stopIfTrue="1">
      <formula>LEN(TRIM(K419))=0</formula>
    </cfRule>
    <cfRule type="cellIs" dxfId="552" priority="657" stopIfTrue="1" operator="between">
      <formula>80.1</formula>
      <formula>100</formula>
    </cfRule>
    <cfRule type="cellIs" dxfId="551" priority="658" stopIfTrue="1" operator="between">
      <formula>35.1</formula>
      <formula>80</formula>
    </cfRule>
    <cfRule type="cellIs" dxfId="550" priority="659" stopIfTrue="1" operator="between">
      <formula>14.1</formula>
      <formula>35</formula>
    </cfRule>
    <cfRule type="cellIs" dxfId="549" priority="660" stopIfTrue="1" operator="between">
      <formula>5.1</formula>
      <formula>14</formula>
    </cfRule>
    <cfRule type="cellIs" dxfId="548" priority="661" stopIfTrue="1" operator="between">
      <formula>0</formula>
      <formula>5</formula>
    </cfRule>
    <cfRule type="containsBlanks" dxfId="547" priority="662" stopIfTrue="1">
      <formula>LEN(TRIM(K419))=0</formula>
    </cfRule>
  </conditionalFormatting>
  <conditionalFormatting sqref="E415:J415">
    <cfRule type="containsBlanks" dxfId="546" priority="649" stopIfTrue="1">
      <formula>LEN(TRIM(E415))=0</formula>
    </cfRule>
    <cfRule type="cellIs" dxfId="545" priority="650" stopIfTrue="1" operator="between">
      <formula>80.1</formula>
      <formula>100</formula>
    </cfRule>
    <cfRule type="cellIs" dxfId="544" priority="651" stopIfTrue="1" operator="between">
      <formula>35.1</formula>
      <formula>80</formula>
    </cfRule>
    <cfRule type="cellIs" dxfId="543" priority="652" stopIfTrue="1" operator="between">
      <formula>14.1</formula>
      <formula>35</formula>
    </cfRule>
    <cfRule type="cellIs" dxfId="542" priority="653" stopIfTrue="1" operator="between">
      <formula>5.1</formula>
      <formula>14</formula>
    </cfRule>
    <cfRule type="cellIs" dxfId="541" priority="654" stopIfTrue="1" operator="between">
      <formula>0</formula>
      <formula>5</formula>
    </cfRule>
    <cfRule type="containsBlanks" dxfId="540" priority="655" stopIfTrue="1">
      <formula>LEN(TRIM(E415))=0</formula>
    </cfRule>
  </conditionalFormatting>
  <conditionalFormatting sqref="E416:J416">
    <cfRule type="containsBlanks" dxfId="539" priority="642" stopIfTrue="1">
      <formula>LEN(TRIM(E416))=0</formula>
    </cfRule>
    <cfRule type="cellIs" dxfId="538" priority="643" stopIfTrue="1" operator="between">
      <formula>80.1</formula>
      <formula>100</formula>
    </cfRule>
    <cfRule type="cellIs" dxfId="537" priority="644" stopIfTrue="1" operator="between">
      <formula>35.1</formula>
      <formula>80</formula>
    </cfRule>
    <cfRule type="cellIs" dxfId="536" priority="645" stopIfTrue="1" operator="between">
      <formula>14.1</formula>
      <formula>35</formula>
    </cfRule>
    <cfRule type="cellIs" dxfId="535" priority="646" stopIfTrue="1" operator="between">
      <formula>5.1</formula>
      <formula>14</formula>
    </cfRule>
    <cfRule type="cellIs" dxfId="534" priority="647" stopIfTrue="1" operator="between">
      <formula>0</formula>
      <formula>5</formula>
    </cfRule>
    <cfRule type="containsBlanks" dxfId="533" priority="648" stopIfTrue="1">
      <formula>LEN(TRIM(E416))=0</formula>
    </cfRule>
  </conditionalFormatting>
  <conditionalFormatting sqref="E417:J417">
    <cfRule type="containsBlanks" dxfId="532" priority="635" stopIfTrue="1">
      <formula>LEN(TRIM(E417))=0</formula>
    </cfRule>
    <cfRule type="cellIs" dxfId="531" priority="636" stopIfTrue="1" operator="between">
      <formula>80.1</formula>
      <formula>100</formula>
    </cfRule>
    <cfRule type="cellIs" dxfId="530" priority="637" stopIfTrue="1" operator="between">
      <formula>35.1</formula>
      <formula>80</formula>
    </cfRule>
    <cfRule type="cellIs" dxfId="529" priority="638" stopIfTrue="1" operator="between">
      <formula>14.1</formula>
      <formula>35</formula>
    </cfRule>
    <cfRule type="cellIs" dxfId="528" priority="639" stopIfTrue="1" operator="between">
      <formula>5.1</formula>
      <formula>14</formula>
    </cfRule>
    <cfRule type="cellIs" dxfId="527" priority="640" stopIfTrue="1" operator="between">
      <formula>0</formula>
      <formula>5</formula>
    </cfRule>
    <cfRule type="containsBlanks" dxfId="526" priority="641" stopIfTrue="1">
      <formula>LEN(TRIM(E417))=0</formula>
    </cfRule>
  </conditionalFormatting>
  <conditionalFormatting sqref="E418:J418">
    <cfRule type="containsBlanks" dxfId="525" priority="628" stopIfTrue="1">
      <formula>LEN(TRIM(E418))=0</formula>
    </cfRule>
    <cfRule type="cellIs" dxfId="524" priority="629" stopIfTrue="1" operator="between">
      <formula>80.1</formula>
      <formula>100</formula>
    </cfRule>
    <cfRule type="cellIs" dxfId="523" priority="630" stopIfTrue="1" operator="between">
      <formula>35.1</formula>
      <formula>80</formula>
    </cfRule>
    <cfRule type="cellIs" dxfId="522" priority="631" stopIfTrue="1" operator="between">
      <formula>14.1</formula>
      <formula>35</formula>
    </cfRule>
    <cfRule type="cellIs" dxfId="521" priority="632" stopIfTrue="1" operator="between">
      <formula>5.1</formula>
      <formula>14</formula>
    </cfRule>
    <cfRule type="cellIs" dxfId="520" priority="633" stopIfTrue="1" operator="between">
      <formula>0</formula>
      <formula>5</formula>
    </cfRule>
    <cfRule type="containsBlanks" dxfId="519" priority="634" stopIfTrue="1">
      <formula>LEN(TRIM(E418))=0</formula>
    </cfRule>
  </conditionalFormatting>
  <conditionalFormatting sqref="E419:J419">
    <cfRule type="containsBlanks" dxfId="518" priority="621" stopIfTrue="1">
      <formula>LEN(TRIM(E419))=0</formula>
    </cfRule>
    <cfRule type="cellIs" dxfId="517" priority="622" stopIfTrue="1" operator="between">
      <formula>80.1</formula>
      <formula>100</formula>
    </cfRule>
    <cfRule type="cellIs" dxfId="516" priority="623" stopIfTrue="1" operator="between">
      <formula>35.1</formula>
      <formula>80</formula>
    </cfRule>
    <cfRule type="cellIs" dxfId="515" priority="624" stopIfTrue="1" operator="between">
      <formula>14.1</formula>
      <formula>35</formula>
    </cfRule>
    <cfRule type="cellIs" dxfId="514" priority="625" stopIfTrue="1" operator="between">
      <formula>5.1</formula>
      <formula>14</formula>
    </cfRule>
    <cfRule type="cellIs" dxfId="513" priority="626" stopIfTrue="1" operator="between">
      <formula>0</formula>
      <formula>5</formula>
    </cfRule>
    <cfRule type="containsBlanks" dxfId="512" priority="627" stopIfTrue="1">
      <formula>LEN(TRIM(E419))=0</formula>
    </cfRule>
  </conditionalFormatting>
  <conditionalFormatting sqref="E420:J420">
    <cfRule type="containsBlanks" dxfId="511" priority="614" stopIfTrue="1">
      <formula>LEN(TRIM(E420))=0</formula>
    </cfRule>
    <cfRule type="cellIs" dxfId="510" priority="615" stopIfTrue="1" operator="between">
      <formula>80.1</formula>
      <formula>100</formula>
    </cfRule>
    <cfRule type="cellIs" dxfId="509" priority="616" stopIfTrue="1" operator="between">
      <formula>35.1</formula>
      <formula>80</formula>
    </cfRule>
    <cfRule type="cellIs" dxfId="508" priority="617" stopIfTrue="1" operator="between">
      <formula>14.1</formula>
      <formula>35</formula>
    </cfRule>
    <cfRule type="cellIs" dxfId="507" priority="618" stopIfTrue="1" operator="between">
      <formula>5.1</formula>
      <formula>14</formula>
    </cfRule>
    <cfRule type="cellIs" dxfId="506" priority="619" stopIfTrue="1" operator="between">
      <formula>0</formula>
      <formula>5</formula>
    </cfRule>
    <cfRule type="containsBlanks" dxfId="505" priority="620" stopIfTrue="1">
      <formula>LEN(TRIM(E420))=0</formula>
    </cfRule>
  </conditionalFormatting>
  <conditionalFormatting sqref="E421:J421">
    <cfRule type="containsBlanks" dxfId="504" priority="607" stopIfTrue="1">
      <formula>LEN(TRIM(E421))=0</formula>
    </cfRule>
    <cfRule type="cellIs" dxfId="503" priority="608" stopIfTrue="1" operator="between">
      <formula>80.1</formula>
      <formula>100</formula>
    </cfRule>
    <cfRule type="cellIs" dxfId="502" priority="609" stopIfTrue="1" operator="between">
      <formula>35.1</formula>
      <formula>80</formula>
    </cfRule>
    <cfRule type="cellIs" dxfId="501" priority="610" stopIfTrue="1" operator="between">
      <formula>14.1</formula>
      <formula>35</formula>
    </cfRule>
    <cfRule type="cellIs" dxfId="500" priority="611" stopIfTrue="1" operator="between">
      <formula>5.1</formula>
      <formula>14</formula>
    </cfRule>
    <cfRule type="cellIs" dxfId="499" priority="612" stopIfTrue="1" operator="between">
      <formula>0</formula>
      <formula>5</formula>
    </cfRule>
    <cfRule type="containsBlanks" dxfId="498" priority="613" stopIfTrue="1">
      <formula>LEN(TRIM(E421))=0</formula>
    </cfRule>
  </conditionalFormatting>
  <conditionalFormatting sqref="E422:J422">
    <cfRule type="containsBlanks" dxfId="497" priority="600" stopIfTrue="1">
      <formula>LEN(TRIM(E422))=0</formula>
    </cfRule>
    <cfRule type="cellIs" dxfId="496" priority="601" stopIfTrue="1" operator="between">
      <formula>80.1</formula>
      <formula>100</formula>
    </cfRule>
    <cfRule type="cellIs" dxfId="495" priority="602" stopIfTrue="1" operator="between">
      <formula>35.1</formula>
      <formula>80</formula>
    </cfRule>
    <cfRule type="cellIs" dxfId="494" priority="603" stopIfTrue="1" operator="between">
      <formula>14.1</formula>
      <formula>35</formula>
    </cfRule>
    <cfRule type="cellIs" dxfId="493" priority="604" stopIfTrue="1" operator="between">
      <formula>5.1</formula>
      <formula>14</formula>
    </cfRule>
    <cfRule type="cellIs" dxfId="492" priority="605" stopIfTrue="1" operator="between">
      <formula>0</formula>
      <formula>5</formula>
    </cfRule>
    <cfRule type="containsBlanks" dxfId="491" priority="606" stopIfTrue="1">
      <formula>LEN(TRIM(E422))=0</formula>
    </cfRule>
  </conditionalFormatting>
  <conditionalFormatting sqref="E423:J423">
    <cfRule type="containsBlanks" dxfId="490" priority="593" stopIfTrue="1">
      <formula>LEN(TRIM(E423))=0</formula>
    </cfRule>
    <cfRule type="cellIs" dxfId="489" priority="594" stopIfTrue="1" operator="between">
      <formula>80.1</formula>
      <formula>100</formula>
    </cfRule>
    <cfRule type="cellIs" dxfId="488" priority="595" stopIfTrue="1" operator="between">
      <formula>35.1</formula>
      <formula>80</formula>
    </cfRule>
    <cfRule type="cellIs" dxfId="487" priority="596" stopIfTrue="1" operator="between">
      <formula>14.1</formula>
      <formula>35</formula>
    </cfRule>
    <cfRule type="cellIs" dxfId="486" priority="597" stopIfTrue="1" operator="between">
      <formula>5.1</formula>
      <formula>14</formula>
    </cfRule>
    <cfRule type="cellIs" dxfId="485" priority="598" stopIfTrue="1" operator="between">
      <formula>0</formula>
      <formula>5</formula>
    </cfRule>
    <cfRule type="containsBlanks" dxfId="484" priority="599" stopIfTrue="1">
      <formula>LEN(TRIM(E423))=0</formula>
    </cfRule>
  </conditionalFormatting>
  <conditionalFormatting sqref="E425:J425">
    <cfRule type="containsBlanks" dxfId="483" priority="579" stopIfTrue="1">
      <formula>LEN(TRIM(E425))=0</formula>
    </cfRule>
    <cfRule type="cellIs" dxfId="482" priority="580" stopIfTrue="1" operator="between">
      <formula>80.1</formula>
      <formula>100</formula>
    </cfRule>
    <cfRule type="cellIs" dxfId="481" priority="581" stopIfTrue="1" operator="between">
      <formula>35.1</formula>
      <formula>80</formula>
    </cfRule>
    <cfRule type="cellIs" dxfId="480" priority="582" stopIfTrue="1" operator="between">
      <formula>14.1</formula>
      <formula>35</formula>
    </cfRule>
    <cfRule type="cellIs" dxfId="479" priority="583" stopIfTrue="1" operator="between">
      <formula>5.1</formula>
      <formula>14</formula>
    </cfRule>
    <cfRule type="cellIs" dxfId="478" priority="584" stopIfTrue="1" operator="between">
      <formula>0</formula>
      <formula>5</formula>
    </cfRule>
    <cfRule type="containsBlanks" dxfId="477" priority="585" stopIfTrue="1">
      <formula>LEN(TRIM(E425))=0</formula>
    </cfRule>
  </conditionalFormatting>
  <conditionalFormatting sqref="E426:J426">
    <cfRule type="containsBlanks" dxfId="476" priority="572" stopIfTrue="1">
      <formula>LEN(TRIM(E426))=0</formula>
    </cfRule>
    <cfRule type="cellIs" dxfId="475" priority="573" stopIfTrue="1" operator="between">
      <formula>80.1</formula>
      <formula>100</formula>
    </cfRule>
    <cfRule type="cellIs" dxfId="474" priority="574" stopIfTrue="1" operator="between">
      <formula>35.1</formula>
      <formula>80</formula>
    </cfRule>
    <cfRule type="cellIs" dxfId="473" priority="575" stopIfTrue="1" operator="between">
      <formula>14.1</formula>
      <formula>35</formula>
    </cfRule>
    <cfRule type="cellIs" dxfId="472" priority="576" stopIfTrue="1" operator="between">
      <formula>5.1</formula>
      <formula>14</formula>
    </cfRule>
    <cfRule type="cellIs" dxfId="471" priority="577" stopIfTrue="1" operator="between">
      <formula>0</formula>
      <formula>5</formula>
    </cfRule>
    <cfRule type="containsBlanks" dxfId="470" priority="578" stopIfTrue="1">
      <formula>LEN(TRIM(E426))=0</formula>
    </cfRule>
  </conditionalFormatting>
  <conditionalFormatting sqref="E427:J427">
    <cfRule type="containsBlanks" dxfId="469" priority="565" stopIfTrue="1">
      <formula>LEN(TRIM(E427))=0</formula>
    </cfRule>
    <cfRule type="cellIs" dxfId="468" priority="566" stopIfTrue="1" operator="between">
      <formula>80.1</formula>
      <formula>100</formula>
    </cfRule>
    <cfRule type="cellIs" dxfId="467" priority="567" stopIfTrue="1" operator="between">
      <formula>35.1</formula>
      <formula>80</formula>
    </cfRule>
    <cfRule type="cellIs" dxfId="466" priority="568" stopIfTrue="1" operator="between">
      <formula>14.1</formula>
      <formula>35</formula>
    </cfRule>
    <cfRule type="cellIs" dxfId="465" priority="569" stopIfTrue="1" operator="between">
      <formula>5.1</formula>
      <formula>14</formula>
    </cfRule>
    <cfRule type="cellIs" dxfId="464" priority="570" stopIfTrue="1" operator="between">
      <formula>0</formula>
      <formula>5</formula>
    </cfRule>
    <cfRule type="containsBlanks" dxfId="463" priority="571" stopIfTrue="1">
      <formula>LEN(TRIM(E427))=0</formula>
    </cfRule>
  </conditionalFormatting>
  <conditionalFormatting sqref="E428:J428">
    <cfRule type="containsBlanks" dxfId="462" priority="558" stopIfTrue="1">
      <formula>LEN(TRIM(E428))=0</formula>
    </cfRule>
    <cfRule type="cellIs" dxfId="461" priority="559" stopIfTrue="1" operator="between">
      <formula>80.1</formula>
      <formula>100</formula>
    </cfRule>
    <cfRule type="cellIs" dxfId="460" priority="560" stopIfTrue="1" operator="between">
      <formula>35.1</formula>
      <formula>80</formula>
    </cfRule>
    <cfRule type="cellIs" dxfId="459" priority="561" stopIfTrue="1" operator="between">
      <formula>14.1</formula>
      <formula>35</formula>
    </cfRule>
    <cfRule type="cellIs" dxfId="458" priority="562" stopIfTrue="1" operator="between">
      <formula>5.1</formula>
      <formula>14</formula>
    </cfRule>
    <cfRule type="cellIs" dxfId="457" priority="563" stopIfTrue="1" operator="between">
      <formula>0</formula>
      <formula>5</formula>
    </cfRule>
    <cfRule type="containsBlanks" dxfId="456" priority="564" stopIfTrue="1">
      <formula>LEN(TRIM(E428))=0</formula>
    </cfRule>
  </conditionalFormatting>
  <conditionalFormatting sqref="E429:J429">
    <cfRule type="containsBlanks" dxfId="455" priority="551" stopIfTrue="1">
      <formula>LEN(TRIM(E429))=0</formula>
    </cfRule>
    <cfRule type="cellIs" dxfId="454" priority="552" stopIfTrue="1" operator="between">
      <formula>80.1</formula>
      <formula>100</formula>
    </cfRule>
    <cfRule type="cellIs" dxfId="453" priority="553" stopIfTrue="1" operator="between">
      <formula>35.1</formula>
      <formula>80</formula>
    </cfRule>
    <cfRule type="cellIs" dxfId="452" priority="554" stopIfTrue="1" operator="between">
      <formula>14.1</formula>
      <formula>35</formula>
    </cfRule>
    <cfRule type="cellIs" dxfId="451" priority="555" stopIfTrue="1" operator="between">
      <formula>5.1</formula>
      <formula>14</formula>
    </cfRule>
    <cfRule type="cellIs" dxfId="450" priority="556" stopIfTrue="1" operator="between">
      <formula>0</formula>
      <formula>5</formula>
    </cfRule>
    <cfRule type="containsBlanks" dxfId="449" priority="557" stopIfTrue="1">
      <formula>LEN(TRIM(E429))=0</formula>
    </cfRule>
  </conditionalFormatting>
  <conditionalFormatting sqref="E430:J430">
    <cfRule type="containsBlanks" dxfId="448" priority="544" stopIfTrue="1">
      <formula>LEN(TRIM(E430))=0</formula>
    </cfRule>
    <cfRule type="cellIs" dxfId="447" priority="545" stopIfTrue="1" operator="between">
      <formula>80.1</formula>
      <formula>100</formula>
    </cfRule>
    <cfRule type="cellIs" dxfId="446" priority="546" stopIfTrue="1" operator="between">
      <formula>35.1</formula>
      <formula>80</formula>
    </cfRule>
    <cfRule type="cellIs" dxfId="445" priority="547" stopIfTrue="1" operator="between">
      <formula>14.1</formula>
      <formula>35</formula>
    </cfRule>
    <cfRule type="cellIs" dxfId="444" priority="548" stopIfTrue="1" operator="between">
      <formula>5.1</formula>
      <formula>14</formula>
    </cfRule>
    <cfRule type="cellIs" dxfId="443" priority="549" stopIfTrue="1" operator="between">
      <formula>0</formula>
      <formula>5</formula>
    </cfRule>
    <cfRule type="containsBlanks" dxfId="442" priority="550" stopIfTrue="1">
      <formula>LEN(TRIM(E430))=0</formula>
    </cfRule>
  </conditionalFormatting>
  <conditionalFormatting sqref="E431:J431">
    <cfRule type="containsBlanks" dxfId="441" priority="537" stopIfTrue="1">
      <formula>LEN(TRIM(E431))=0</formula>
    </cfRule>
    <cfRule type="cellIs" dxfId="440" priority="538" stopIfTrue="1" operator="between">
      <formula>80.1</formula>
      <formula>100</formula>
    </cfRule>
    <cfRule type="cellIs" dxfId="439" priority="539" stopIfTrue="1" operator="between">
      <formula>35.1</formula>
      <formula>80</formula>
    </cfRule>
    <cfRule type="cellIs" dxfId="438" priority="540" stopIfTrue="1" operator="between">
      <formula>14.1</formula>
      <formula>35</formula>
    </cfRule>
    <cfRule type="cellIs" dxfId="437" priority="541" stopIfTrue="1" operator="between">
      <formula>5.1</formula>
      <formula>14</formula>
    </cfRule>
    <cfRule type="cellIs" dxfId="436" priority="542" stopIfTrue="1" operator="between">
      <formula>0</formula>
      <formula>5</formula>
    </cfRule>
    <cfRule type="containsBlanks" dxfId="435" priority="543" stopIfTrue="1">
      <formula>LEN(TRIM(E431))=0</formula>
    </cfRule>
  </conditionalFormatting>
  <conditionalFormatting sqref="E432:J432">
    <cfRule type="containsBlanks" dxfId="434" priority="530" stopIfTrue="1">
      <formula>LEN(TRIM(E432))=0</formula>
    </cfRule>
    <cfRule type="cellIs" dxfId="433" priority="531" stopIfTrue="1" operator="between">
      <formula>80.1</formula>
      <formula>100</formula>
    </cfRule>
    <cfRule type="cellIs" dxfId="432" priority="532" stopIfTrue="1" operator="between">
      <formula>35.1</formula>
      <formula>80</formula>
    </cfRule>
    <cfRule type="cellIs" dxfId="431" priority="533" stopIfTrue="1" operator="between">
      <formula>14.1</formula>
      <formula>35</formula>
    </cfRule>
    <cfRule type="cellIs" dxfId="430" priority="534" stopIfTrue="1" operator="between">
      <formula>5.1</formula>
      <formula>14</formula>
    </cfRule>
    <cfRule type="cellIs" dxfId="429" priority="535" stopIfTrue="1" operator="between">
      <formula>0</formula>
      <formula>5</formula>
    </cfRule>
    <cfRule type="containsBlanks" dxfId="428" priority="536" stopIfTrue="1">
      <formula>LEN(TRIM(E432))=0</formula>
    </cfRule>
  </conditionalFormatting>
  <conditionalFormatting sqref="E434:J434">
    <cfRule type="containsBlanks" dxfId="427" priority="509" stopIfTrue="1">
      <formula>LEN(TRIM(E434))=0</formula>
    </cfRule>
    <cfRule type="cellIs" dxfId="426" priority="510" stopIfTrue="1" operator="between">
      <formula>80.1</formula>
      <formula>100</formula>
    </cfRule>
    <cfRule type="cellIs" dxfId="425" priority="511" stopIfTrue="1" operator="between">
      <formula>35.1</formula>
      <formula>80</formula>
    </cfRule>
    <cfRule type="cellIs" dxfId="424" priority="512" stopIfTrue="1" operator="between">
      <formula>14.1</formula>
      <formula>35</formula>
    </cfRule>
    <cfRule type="cellIs" dxfId="423" priority="513" stopIfTrue="1" operator="between">
      <formula>5.1</formula>
      <formula>14</formula>
    </cfRule>
    <cfRule type="cellIs" dxfId="422" priority="514" stopIfTrue="1" operator="between">
      <formula>0</formula>
      <formula>5</formula>
    </cfRule>
    <cfRule type="containsBlanks" dxfId="421" priority="515" stopIfTrue="1">
      <formula>LEN(TRIM(E434))=0</formula>
    </cfRule>
  </conditionalFormatting>
  <conditionalFormatting sqref="E435:J435">
    <cfRule type="containsBlanks" dxfId="420" priority="502" stopIfTrue="1">
      <formula>LEN(TRIM(E435))=0</formula>
    </cfRule>
    <cfRule type="cellIs" dxfId="419" priority="503" stopIfTrue="1" operator="between">
      <formula>80.1</formula>
      <formula>100</formula>
    </cfRule>
    <cfRule type="cellIs" dxfId="418" priority="504" stopIfTrue="1" operator="between">
      <formula>35.1</formula>
      <formula>80</formula>
    </cfRule>
    <cfRule type="cellIs" dxfId="417" priority="505" stopIfTrue="1" operator="between">
      <formula>14.1</formula>
      <formula>35</formula>
    </cfRule>
    <cfRule type="cellIs" dxfId="416" priority="506" stopIfTrue="1" operator="between">
      <formula>5.1</formula>
      <formula>14</formula>
    </cfRule>
    <cfRule type="cellIs" dxfId="415" priority="507" stopIfTrue="1" operator="between">
      <formula>0</formula>
      <formula>5</formula>
    </cfRule>
    <cfRule type="containsBlanks" dxfId="414" priority="508" stopIfTrue="1">
      <formula>LEN(TRIM(E435))=0</formula>
    </cfRule>
  </conditionalFormatting>
  <conditionalFormatting sqref="E436:J436">
    <cfRule type="containsBlanks" dxfId="413" priority="495" stopIfTrue="1">
      <formula>LEN(TRIM(E436))=0</formula>
    </cfRule>
    <cfRule type="cellIs" dxfId="412" priority="496" stopIfTrue="1" operator="between">
      <formula>80.1</formula>
      <formula>100</formula>
    </cfRule>
    <cfRule type="cellIs" dxfId="411" priority="497" stopIfTrue="1" operator="between">
      <formula>35.1</formula>
      <formula>80</formula>
    </cfRule>
    <cfRule type="cellIs" dxfId="410" priority="498" stopIfTrue="1" operator="between">
      <formula>14.1</formula>
      <formula>35</formula>
    </cfRule>
    <cfRule type="cellIs" dxfId="409" priority="499" stopIfTrue="1" operator="between">
      <formula>5.1</formula>
      <formula>14</formula>
    </cfRule>
    <cfRule type="cellIs" dxfId="408" priority="500" stopIfTrue="1" operator="between">
      <formula>0</formula>
      <formula>5</formula>
    </cfRule>
    <cfRule type="containsBlanks" dxfId="407" priority="501" stopIfTrue="1">
      <formula>LEN(TRIM(E436))=0</formula>
    </cfRule>
  </conditionalFormatting>
  <conditionalFormatting sqref="E437:J437">
    <cfRule type="containsBlanks" dxfId="406" priority="488" stopIfTrue="1">
      <formula>LEN(TRIM(E437))=0</formula>
    </cfRule>
    <cfRule type="cellIs" dxfId="405" priority="489" stopIfTrue="1" operator="between">
      <formula>80.1</formula>
      <formula>100</formula>
    </cfRule>
    <cfRule type="cellIs" dxfId="404" priority="490" stopIfTrue="1" operator="between">
      <formula>35.1</formula>
      <formula>80</formula>
    </cfRule>
    <cfRule type="cellIs" dxfId="403" priority="491" stopIfTrue="1" operator="between">
      <formula>14.1</formula>
      <formula>35</formula>
    </cfRule>
    <cfRule type="cellIs" dxfId="402" priority="492" stopIfTrue="1" operator="between">
      <formula>5.1</formula>
      <formula>14</formula>
    </cfRule>
    <cfRule type="cellIs" dxfId="401" priority="493" stopIfTrue="1" operator="between">
      <formula>0</formula>
      <formula>5</formula>
    </cfRule>
    <cfRule type="containsBlanks" dxfId="400" priority="494" stopIfTrue="1">
      <formula>LEN(TRIM(E437))=0</formula>
    </cfRule>
  </conditionalFormatting>
  <conditionalFormatting sqref="E438:J438">
    <cfRule type="containsBlanks" dxfId="399" priority="481" stopIfTrue="1">
      <formula>LEN(TRIM(E438))=0</formula>
    </cfRule>
    <cfRule type="cellIs" dxfId="398" priority="482" stopIfTrue="1" operator="between">
      <formula>80.1</formula>
      <formula>100</formula>
    </cfRule>
    <cfRule type="cellIs" dxfId="397" priority="483" stopIfTrue="1" operator="between">
      <formula>35.1</formula>
      <formula>80</formula>
    </cfRule>
    <cfRule type="cellIs" dxfId="396" priority="484" stopIfTrue="1" operator="between">
      <formula>14.1</formula>
      <formula>35</formula>
    </cfRule>
    <cfRule type="cellIs" dxfId="395" priority="485" stopIfTrue="1" operator="between">
      <formula>5.1</formula>
      <formula>14</formula>
    </cfRule>
    <cfRule type="cellIs" dxfId="394" priority="486" stopIfTrue="1" operator="between">
      <formula>0</formula>
      <formula>5</formula>
    </cfRule>
    <cfRule type="containsBlanks" dxfId="393" priority="487" stopIfTrue="1">
      <formula>LEN(TRIM(E438))=0</formula>
    </cfRule>
  </conditionalFormatting>
  <conditionalFormatting sqref="E452:P452">
    <cfRule type="containsBlanks" dxfId="392" priority="474" stopIfTrue="1">
      <formula>LEN(TRIM(E452))=0</formula>
    </cfRule>
    <cfRule type="cellIs" dxfId="391" priority="475" stopIfTrue="1" operator="between">
      <formula>80.1</formula>
      <formula>100</formula>
    </cfRule>
    <cfRule type="cellIs" dxfId="390" priority="476" stopIfTrue="1" operator="between">
      <formula>35.1</formula>
      <formula>80</formula>
    </cfRule>
    <cfRule type="cellIs" dxfId="389" priority="477" stopIfTrue="1" operator="between">
      <formula>14.1</formula>
      <formula>35</formula>
    </cfRule>
    <cfRule type="cellIs" dxfId="388" priority="478" stopIfTrue="1" operator="between">
      <formula>5.1</formula>
      <formula>14</formula>
    </cfRule>
    <cfRule type="cellIs" dxfId="387" priority="479" stopIfTrue="1" operator="between">
      <formula>0</formula>
      <formula>5</formula>
    </cfRule>
    <cfRule type="containsBlanks" dxfId="386" priority="480" stopIfTrue="1">
      <formula>LEN(TRIM(E452))=0</formula>
    </cfRule>
  </conditionalFormatting>
  <conditionalFormatting sqref="E449:P449">
    <cfRule type="containsBlanks" dxfId="385" priority="467" stopIfTrue="1">
      <formula>LEN(TRIM(E449))=0</formula>
    </cfRule>
    <cfRule type="cellIs" dxfId="384" priority="468" stopIfTrue="1" operator="between">
      <formula>80.1</formula>
      <formula>100</formula>
    </cfRule>
    <cfRule type="cellIs" dxfId="383" priority="469" stopIfTrue="1" operator="between">
      <formula>35.1</formula>
      <formula>80</formula>
    </cfRule>
    <cfRule type="cellIs" dxfId="382" priority="470" stopIfTrue="1" operator="between">
      <formula>14.1</formula>
      <formula>35</formula>
    </cfRule>
    <cfRule type="cellIs" dxfId="381" priority="471" stopIfTrue="1" operator="between">
      <formula>5.1</formula>
      <formula>14</formula>
    </cfRule>
    <cfRule type="cellIs" dxfId="380" priority="472" stopIfTrue="1" operator="between">
      <formula>0</formula>
      <formula>5</formula>
    </cfRule>
    <cfRule type="containsBlanks" dxfId="379" priority="473" stopIfTrue="1">
      <formula>LEN(TRIM(E449))=0</formula>
    </cfRule>
  </conditionalFormatting>
  <conditionalFormatting sqref="E450:P450">
    <cfRule type="containsBlanks" dxfId="378" priority="460" stopIfTrue="1">
      <formula>LEN(TRIM(E450))=0</formula>
    </cfRule>
    <cfRule type="cellIs" dxfId="377" priority="461" stopIfTrue="1" operator="between">
      <formula>80.1</formula>
      <formula>100</formula>
    </cfRule>
    <cfRule type="cellIs" dxfId="376" priority="462" stopIfTrue="1" operator="between">
      <formula>35.1</formula>
      <formula>80</formula>
    </cfRule>
    <cfRule type="cellIs" dxfId="375" priority="463" stopIfTrue="1" operator="between">
      <formula>14.1</formula>
      <formula>35</formula>
    </cfRule>
    <cfRule type="cellIs" dxfId="374" priority="464" stopIfTrue="1" operator="between">
      <formula>5.1</formula>
      <formula>14</formula>
    </cfRule>
    <cfRule type="cellIs" dxfId="373" priority="465" stopIfTrue="1" operator="between">
      <formula>0</formula>
      <formula>5</formula>
    </cfRule>
    <cfRule type="containsBlanks" dxfId="372" priority="466" stopIfTrue="1">
      <formula>LEN(TRIM(E450))=0</formula>
    </cfRule>
  </conditionalFormatting>
  <conditionalFormatting sqref="E446:P446">
    <cfRule type="containsBlanks" dxfId="371" priority="453" stopIfTrue="1">
      <formula>LEN(TRIM(E446))=0</formula>
    </cfRule>
    <cfRule type="cellIs" dxfId="370" priority="454" stopIfTrue="1" operator="between">
      <formula>80.1</formula>
      <formula>100</formula>
    </cfRule>
    <cfRule type="cellIs" dxfId="369" priority="455" stopIfTrue="1" operator="between">
      <formula>35.1</formula>
      <formula>80</formula>
    </cfRule>
    <cfRule type="cellIs" dxfId="368" priority="456" stopIfTrue="1" operator="between">
      <formula>14.1</formula>
      <formula>35</formula>
    </cfRule>
    <cfRule type="cellIs" dxfId="367" priority="457" stopIfTrue="1" operator="between">
      <formula>5.1</formula>
      <formula>14</formula>
    </cfRule>
    <cfRule type="cellIs" dxfId="366" priority="458" stopIfTrue="1" operator="between">
      <formula>0</formula>
      <formula>5</formula>
    </cfRule>
    <cfRule type="containsBlanks" dxfId="365" priority="459" stopIfTrue="1">
      <formula>LEN(TRIM(E446))=0</formula>
    </cfRule>
  </conditionalFormatting>
  <conditionalFormatting sqref="I465:J465 H466:H472 J470:J472 I467:I469 J466 K465:P472">
    <cfRule type="containsBlanks" dxfId="364" priority="446" stopIfTrue="1">
      <formula>LEN(TRIM(H465))=0</formula>
    </cfRule>
    <cfRule type="cellIs" dxfId="363" priority="447" stopIfTrue="1" operator="between">
      <formula>80.1</formula>
      <formula>100</formula>
    </cfRule>
    <cfRule type="cellIs" dxfId="362" priority="448" stopIfTrue="1" operator="between">
      <formula>35.1</formula>
      <formula>80</formula>
    </cfRule>
    <cfRule type="cellIs" dxfId="361" priority="449" stopIfTrue="1" operator="between">
      <formula>14.1</formula>
      <formula>35</formula>
    </cfRule>
    <cfRule type="cellIs" dxfId="360" priority="450" stopIfTrue="1" operator="between">
      <formula>5.1</formula>
      <formula>14</formula>
    </cfRule>
    <cfRule type="cellIs" dxfId="359" priority="451" stopIfTrue="1" operator="between">
      <formula>0</formula>
      <formula>5</formula>
    </cfRule>
    <cfRule type="containsBlanks" dxfId="358" priority="452" stopIfTrue="1">
      <formula>LEN(TRIM(H465))=0</formula>
    </cfRule>
  </conditionalFormatting>
  <conditionalFormatting sqref="F471:G472">
    <cfRule type="containsBlanks" dxfId="357" priority="439" stopIfTrue="1">
      <formula>LEN(TRIM(F471))=0</formula>
    </cfRule>
    <cfRule type="cellIs" dxfId="356" priority="440" stopIfTrue="1" operator="between">
      <formula>80.1</formula>
      <formula>100</formula>
    </cfRule>
    <cfRule type="cellIs" dxfId="355" priority="441" stopIfTrue="1" operator="between">
      <formula>35.1</formula>
      <formula>80</formula>
    </cfRule>
    <cfRule type="cellIs" dxfId="354" priority="442" stopIfTrue="1" operator="between">
      <formula>14.1</formula>
      <formula>35</formula>
    </cfRule>
    <cfRule type="cellIs" dxfId="353" priority="443" stopIfTrue="1" operator="between">
      <formula>5.1</formula>
      <formula>14</formula>
    </cfRule>
    <cfRule type="cellIs" dxfId="352" priority="444" stopIfTrue="1" operator="between">
      <formula>0</formula>
      <formula>5</formula>
    </cfRule>
    <cfRule type="containsBlanks" dxfId="351" priority="445" stopIfTrue="1">
      <formula>LEN(TRIM(F471))=0</formula>
    </cfRule>
  </conditionalFormatting>
  <conditionalFormatting sqref="E473:P481">
    <cfRule type="containsBlanks" dxfId="350" priority="432" stopIfTrue="1">
      <formula>LEN(TRIM(E473))=0</formula>
    </cfRule>
    <cfRule type="cellIs" dxfId="349" priority="433" stopIfTrue="1" operator="between">
      <formula>80.1</formula>
      <formula>100</formula>
    </cfRule>
    <cfRule type="cellIs" dxfId="348" priority="434" stopIfTrue="1" operator="between">
      <formula>35.1</formula>
      <formula>80</formula>
    </cfRule>
    <cfRule type="cellIs" dxfId="347" priority="435" stopIfTrue="1" operator="between">
      <formula>14.1</formula>
      <formula>35</formula>
    </cfRule>
    <cfRule type="cellIs" dxfId="346" priority="436" stopIfTrue="1" operator="between">
      <formula>5.1</formula>
      <formula>14</formula>
    </cfRule>
    <cfRule type="cellIs" dxfId="345" priority="437" stopIfTrue="1" operator="between">
      <formula>0</formula>
      <formula>5</formula>
    </cfRule>
    <cfRule type="containsBlanks" dxfId="344" priority="438" stopIfTrue="1">
      <formula>LEN(TRIM(E473))=0</formula>
    </cfRule>
  </conditionalFormatting>
  <conditionalFormatting sqref="E484:J486">
    <cfRule type="containsBlanks" dxfId="343" priority="425" stopIfTrue="1">
      <formula>LEN(TRIM(E484))=0</formula>
    </cfRule>
    <cfRule type="cellIs" dxfId="342" priority="426" stopIfTrue="1" operator="between">
      <formula>80.1</formula>
      <formula>100</formula>
    </cfRule>
    <cfRule type="cellIs" dxfId="341" priority="427" stopIfTrue="1" operator="between">
      <formula>35.1</formula>
      <formula>80</formula>
    </cfRule>
    <cfRule type="cellIs" dxfId="340" priority="428" stopIfTrue="1" operator="between">
      <formula>14.1</formula>
      <formula>35</formula>
    </cfRule>
    <cfRule type="cellIs" dxfId="339" priority="429" stopIfTrue="1" operator="between">
      <formula>5.1</formula>
      <formula>14</formula>
    </cfRule>
    <cfRule type="cellIs" dxfId="338" priority="430" stopIfTrue="1" operator="between">
      <formula>0</formula>
      <formula>5</formula>
    </cfRule>
    <cfRule type="containsBlanks" dxfId="337" priority="431" stopIfTrue="1">
      <formula>LEN(TRIM(E484))=0</formula>
    </cfRule>
  </conditionalFormatting>
  <conditionalFormatting sqref="E489:J489">
    <cfRule type="containsBlanks" dxfId="336" priority="418" stopIfTrue="1">
      <formula>LEN(TRIM(E489))=0</formula>
    </cfRule>
    <cfRule type="cellIs" dxfId="335" priority="419" stopIfTrue="1" operator="between">
      <formula>80.1</formula>
      <formula>100</formula>
    </cfRule>
    <cfRule type="cellIs" dxfId="334" priority="420" stopIfTrue="1" operator="between">
      <formula>35.1</formula>
      <formula>80</formula>
    </cfRule>
    <cfRule type="cellIs" dxfId="333" priority="421" stopIfTrue="1" operator="between">
      <formula>14.1</formula>
      <formula>35</formula>
    </cfRule>
    <cfRule type="cellIs" dxfId="332" priority="422" stopIfTrue="1" operator="between">
      <formula>5.1</formula>
      <formula>14</formula>
    </cfRule>
    <cfRule type="cellIs" dxfId="331" priority="423" stopIfTrue="1" operator="between">
      <formula>0</formula>
      <formula>5</formula>
    </cfRule>
    <cfRule type="containsBlanks" dxfId="330" priority="424" stopIfTrue="1">
      <formula>LEN(TRIM(E489))=0</formula>
    </cfRule>
  </conditionalFormatting>
  <conditionalFormatting sqref="E488:J488">
    <cfRule type="containsBlanks" dxfId="329" priority="411" stopIfTrue="1">
      <formula>LEN(TRIM(E488))=0</formula>
    </cfRule>
    <cfRule type="cellIs" dxfId="328" priority="412" stopIfTrue="1" operator="between">
      <formula>80.1</formula>
      <formula>100</formula>
    </cfRule>
    <cfRule type="cellIs" dxfId="327" priority="413" stopIfTrue="1" operator="between">
      <formula>35.1</formula>
      <formula>80</formula>
    </cfRule>
    <cfRule type="cellIs" dxfId="326" priority="414" stopIfTrue="1" operator="between">
      <formula>14.1</formula>
      <formula>35</formula>
    </cfRule>
    <cfRule type="cellIs" dxfId="325" priority="415" stopIfTrue="1" operator="between">
      <formula>5.1</formula>
      <formula>14</formula>
    </cfRule>
    <cfRule type="cellIs" dxfId="324" priority="416" stopIfTrue="1" operator="between">
      <formula>0</formula>
      <formula>5</formula>
    </cfRule>
    <cfRule type="containsBlanks" dxfId="323" priority="417" stopIfTrue="1">
      <formula>LEN(TRIM(E488))=0</formula>
    </cfRule>
  </conditionalFormatting>
  <conditionalFormatting sqref="E494:P494">
    <cfRule type="containsBlanks" dxfId="322" priority="397" stopIfTrue="1">
      <formula>LEN(TRIM(E494))=0</formula>
    </cfRule>
    <cfRule type="cellIs" dxfId="321" priority="398" stopIfTrue="1" operator="between">
      <formula>79.1</formula>
      <formula>100</formula>
    </cfRule>
    <cfRule type="cellIs" dxfId="320" priority="399" stopIfTrue="1" operator="between">
      <formula>34.1</formula>
      <formula>79</formula>
    </cfRule>
    <cfRule type="cellIs" dxfId="319" priority="400" stopIfTrue="1" operator="between">
      <formula>13.1</formula>
      <formula>34</formula>
    </cfRule>
    <cfRule type="cellIs" dxfId="318" priority="401" stopIfTrue="1" operator="between">
      <formula>5.1</formula>
      <formula>13</formula>
    </cfRule>
    <cfRule type="cellIs" dxfId="317" priority="402" stopIfTrue="1" operator="between">
      <formula>0</formula>
      <formula>5</formula>
    </cfRule>
    <cfRule type="containsBlanks" dxfId="316" priority="403" stopIfTrue="1">
      <formula>LEN(TRIM(E494))=0</formula>
    </cfRule>
  </conditionalFormatting>
  <conditionalFormatting sqref="E528:P528">
    <cfRule type="containsBlanks" dxfId="315" priority="390" stopIfTrue="1">
      <formula>LEN(TRIM(E528))=0</formula>
    </cfRule>
    <cfRule type="cellIs" dxfId="314" priority="391" stopIfTrue="1" operator="between">
      <formula>79.1</formula>
      <formula>100</formula>
    </cfRule>
    <cfRule type="cellIs" dxfId="313" priority="392" stopIfTrue="1" operator="between">
      <formula>34.1</formula>
      <formula>79</formula>
    </cfRule>
    <cfRule type="cellIs" dxfId="312" priority="393" stopIfTrue="1" operator="between">
      <formula>13.1</formula>
      <formula>34</formula>
    </cfRule>
    <cfRule type="cellIs" dxfId="311" priority="394" stopIfTrue="1" operator="between">
      <formula>5.1</formula>
      <formula>13</formula>
    </cfRule>
    <cfRule type="cellIs" dxfId="310" priority="395" stopIfTrue="1" operator="between">
      <formula>0</formula>
      <formula>5</formula>
    </cfRule>
    <cfRule type="containsBlanks" dxfId="309" priority="396" stopIfTrue="1">
      <formula>LEN(TRIM(E528))=0</formula>
    </cfRule>
  </conditionalFormatting>
  <conditionalFormatting sqref="E492:P492">
    <cfRule type="containsBlanks" dxfId="308" priority="383" stopIfTrue="1">
      <formula>LEN(TRIM(E492))=0</formula>
    </cfRule>
    <cfRule type="cellIs" dxfId="307" priority="384" stopIfTrue="1" operator="between">
      <formula>79.1</formula>
      <formula>100</formula>
    </cfRule>
    <cfRule type="cellIs" dxfId="306" priority="385" stopIfTrue="1" operator="between">
      <formula>34.1</formula>
      <formula>79</formula>
    </cfRule>
    <cfRule type="cellIs" dxfId="305" priority="386" stopIfTrue="1" operator="between">
      <formula>13.1</formula>
      <formula>34</formula>
    </cfRule>
    <cfRule type="cellIs" dxfId="304" priority="387" stopIfTrue="1" operator="between">
      <formula>5.1</formula>
      <formula>13</formula>
    </cfRule>
    <cfRule type="cellIs" dxfId="303" priority="388" stopIfTrue="1" operator="between">
      <formula>0</formula>
      <formula>5</formula>
    </cfRule>
    <cfRule type="containsBlanks" dxfId="302" priority="389" stopIfTrue="1">
      <formula>LEN(TRIM(E492))=0</formula>
    </cfRule>
  </conditionalFormatting>
  <conditionalFormatting sqref="E493:P493">
    <cfRule type="containsBlanks" dxfId="301" priority="376" stopIfTrue="1">
      <formula>LEN(TRIM(E493))=0</formula>
    </cfRule>
    <cfRule type="cellIs" dxfId="300" priority="377" stopIfTrue="1" operator="between">
      <formula>79.1</formula>
      <formula>100</formula>
    </cfRule>
    <cfRule type="cellIs" dxfId="299" priority="378" stopIfTrue="1" operator="between">
      <formula>34.1</formula>
      <formula>79</formula>
    </cfRule>
    <cfRule type="cellIs" dxfId="298" priority="379" stopIfTrue="1" operator="between">
      <formula>13.1</formula>
      <formula>34</formula>
    </cfRule>
    <cfRule type="cellIs" dxfId="297" priority="380" stopIfTrue="1" operator="between">
      <formula>5.1</formula>
      <formula>13</formula>
    </cfRule>
    <cfRule type="cellIs" dxfId="296" priority="381" stopIfTrue="1" operator="between">
      <formula>0</formula>
      <formula>5</formula>
    </cfRule>
    <cfRule type="containsBlanks" dxfId="295" priority="382" stopIfTrue="1">
      <formula>LEN(TRIM(E493))=0</formula>
    </cfRule>
  </conditionalFormatting>
  <conditionalFormatting sqref="E495:P495">
    <cfRule type="containsBlanks" dxfId="294" priority="369" stopIfTrue="1">
      <formula>LEN(TRIM(E495))=0</formula>
    </cfRule>
    <cfRule type="cellIs" dxfId="293" priority="370" stopIfTrue="1" operator="between">
      <formula>79.1</formula>
      <formula>100</formula>
    </cfRule>
    <cfRule type="cellIs" dxfId="292" priority="371" stopIfTrue="1" operator="between">
      <formula>34.1</formula>
      <formula>79</formula>
    </cfRule>
    <cfRule type="cellIs" dxfId="291" priority="372" stopIfTrue="1" operator="between">
      <formula>13.1</formula>
      <formula>34</formula>
    </cfRule>
    <cfRule type="cellIs" dxfId="290" priority="373" stopIfTrue="1" operator="between">
      <formula>5.1</formula>
      <formula>13</formula>
    </cfRule>
    <cfRule type="cellIs" dxfId="289" priority="374" stopIfTrue="1" operator="between">
      <formula>0</formula>
      <formula>5</formula>
    </cfRule>
    <cfRule type="containsBlanks" dxfId="288" priority="375" stopIfTrue="1">
      <formula>LEN(TRIM(E495))=0</formula>
    </cfRule>
  </conditionalFormatting>
  <conditionalFormatting sqref="E496:P496">
    <cfRule type="containsBlanks" dxfId="287" priority="362" stopIfTrue="1">
      <formula>LEN(TRIM(E496))=0</formula>
    </cfRule>
    <cfRule type="cellIs" dxfId="286" priority="363" stopIfTrue="1" operator="between">
      <formula>79.1</formula>
      <formula>100</formula>
    </cfRule>
    <cfRule type="cellIs" dxfId="285" priority="364" stopIfTrue="1" operator="between">
      <formula>34.1</formula>
      <formula>79</formula>
    </cfRule>
    <cfRule type="cellIs" dxfId="284" priority="365" stopIfTrue="1" operator="between">
      <formula>13.1</formula>
      <formula>34</formula>
    </cfRule>
    <cfRule type="cellIs" dxfId="283" priority="366" stopIfTrue="1" operator="between">
      <formula>5.1</formula>
      <formula>13</formula>
    </cfRule>
    <cfRule type="cellIs" dxfId="282" priority="367" stopIfTrue="1" operator="between">
      <formula>0</formula>
      <formula>5</formula>
    </cfRule>
    <cfRule type="containsBlanks" dxfId="281" priority="368" stopIfTrue="1">
      <formula>LEN(TRIM(E496))=0</formula>
    </cfRule>
  </conditionalFormatting>
  <conditionalFormatting sqref="E499:P499">
    <cfRule type="containsBlanks" dxfId="280" priority="355" stopIfTrue="1">
      <formula>LEN(TRIM(E499))=0</formula>
    </cfRule>
    <cfRule type="cellIs" dxfId="279" priority="356" stopIfTrue="1" operator="between">
      <formula>79.1</formula>
      <formula>100</formula>
    </cfRule>
    <cfRule type="cellIs" dxfId="278" priority="357" stopIfTrue="1" operator="between">
      <formula>34.1</formula>
      <formula>79</formula>
    </cfRule>
    <cfRule type="cellIs" dxfId="277" priority="358" stopIfTrue="1" operator="between">
      <formula>13.1</formula>
      <formula>34</formula>
    </cfRule>
    <cfRule type="cellIs" dxfId="276" priority="359" stopIfTrue="1" operator="between">
      <formula>5.1</formula>
      <formula>13</formula>
    </cfRule>
    <cfRule type="cellIs" dxfId="275" priority="360" stopIfTrue="1" operator="between">
      <formula>0</formula>
      <formula>5</formula>
    </cfRule>
    <cfRule type="containsBlanks" dxfId="274" priority="361" stopIfTrue="1">
      <formula>LEN(TRIM(E499))=0</formula>
    </cfRule>
  </conditionalFormatting>
  <conditionalFormatting sqref="E497:P497">
    <cfRule type="containsBlanks" dxfId="273" priority="348" stopIfTrue="1">
      <formula>LEN(TRIM(E497))=0</formula>
    </cfRule>
    <cfRule type="cellIs" dxfId="272" priority="349" stopIfTrue="1" operator="between">
      <formula>79.1</formula>
      <formula>100</formula>
    </cfRule>
    <cfRule type="cellIs" dxfId="271" priority="350" stopIfTrue="1" operator="between">
      <formula>34.1</formula>
      <formula>79</formula>
    </cfRule>
    <cfRule type="cellIs" dxfId="270" priority="351" stopIfTrue="1" operator="between">
      <formula>13.1</formula>
      <formula>34</formula>
    </cfRule>
    <cfRule type="cellIs" dxfId="269" priority="352" stopIfTrue="1" operator="between">
      <formula>5.1</formula>
      <formula>13</formula>
    </cfRule>
    <cfRule type="cellIs" dxfId="268" priority="353" stopIfTrue="1" operator="between">
      <formula>0</formula>
      <formula>5</formula>
    </cfRule>
    <cfRule type="containsBlanks" dxfId="267" priority="354" stopIfTrue="1">
      <formula>LEN(TRIM(E497))=0</formula>
    </cfRule>
  </conditionalFormatting>
  <conditionalFormatting sqref="E498:P498">
    <cfRule type="containsBlanks" dxfId="266" priority="341" stopIfTrue="1">
      <formula>LEN(TRIM(E498))=0</formula>
    </cfRule>
    <cfRule type="cellIs" dxfId="265" priority="342" stopIfTrue="1" operator="between">
      <formula>79.1</formula>
      <formula>100</formula>
    </cfRule>
    <cfRule type="cellIs" dxfId="264" priority="343" stopIfTrue="1" operator="between">
      <formula>34.1</formula>
      <formula>79</formula>
    </cfRule>
    <cfRule type="cellIs" dxfId="263" priority="344" stopIfTrue="1" operator="between">
      <formula>13.1</formula>
      <formula>34</formula>
    </cfRule>
    <cfRule type="cellIs" dxfId="262" priority="345" stopIfTrue="1" operator="between">
      <formula>5.1</formula>
      <formula>13</formula>
    </cfRule>
    <cfRule type="cellIs" dxfId="261" priority="346" stopIfTrue="1" operator="between">
      <formula>0</formula>
      <formula>5</formula>
    </cfRule>
    <cfRule type="containsBlanks" dxfId="260" priority="347" stopIfTrue="1">
      <formula>LEN(TRIM(E498))=0</formula>
    </cfRule>
  </conditionalFormatting>
  <conditionalFormatting sqref="E500:P500">
    <cfRule type="containsBlanks" dxfId="259" priority="334" stopIfTrue="1">
      <formula>LEN(TRIM(E500))=0</formula>
    </cfRule>
    <cfRule type="cellIs" dxfId="258" priority="335" stopIfTrue="1" operator="between">
      <formula>79.1</formula>
      <formula>100</formula>
    </cfRule>
    <cfRule type="cellIs" dxfId="257" priority="336" stopIfTrue="1" operator="between">
      <formula>34.1</formula>
      <formula>79</formula>
    </cfRule>
    <cfRule type="cellIs" dxfId="256" priority="337" stopIfTrue="1" operator="between">
      <formula>13.1</formula>
      <formula>34</formula>
    </cfRule>
    <cfRule type="cellIs" dxfId="255" priority="338" stopIfTrue="1" operator="between">
      <formula>5.1</formula>
      <formula>13</formula>
    </cfRule>
    <cfRule type="cellIs" dxfId="254" priority="339" stopIfTrue="1" operator="between">
      <formula>0</formula>
      <formula>5</formula>
    </cfRule>
    <cfRule type="containsBlanks" dxfId="253" priority="340" stopIfTrue="1">
      <formula>LEN(TRIM(E500))=0</formula>
    </cfRule>
  </conditionalFormatting>
  <conditionalFormatting sqref="E501:P501">
    <cfRule type="containsBlanks" dxfId="252" priority="320" stopIfTrue="1">
      <formula>LEN(TRIM(E501))=0</formula>
    </cfRule>
    <cfRule type="cellIs" dxfId="251" priority="321" stopIfTrue="1" operator="between">
      <formula>79.1</formula>
      <formula>100</formula>
    </cfRule>
    <cfRule type="cellIs" dxfId="250" priority="322" stopIfTrue="1" operator="between">
      <formula>34.1</formula>
      <formula>79</formula>
    </cfRule>
    <cfRule type="cellIs" dxfId="249" priority="323" stopIfTrue="1" operator="between">
      <formula>13.1</formula>
      <formula>34</formula>
    </cfRule>
    <cfRule type="cellIs" dxfId="248" priority="324" stopIfTrue="1" operator="between">
      <formula>5.1</formula>
      <formula>13</formula>
    </cfRule>
    <cfRule type="cellIs" dxfId="247" priority="325" stopIfTrue="1" operator="between">
      <formula>0</formula>
      <formula>5</formula>
    </cfRule>
    <cfRule type="containsBlanks" dxfId="246" priority="326" stopIfTrue="1">
      <formula>LEN(TRIM(E501))=0</formula>
    </cfRule>
  </conditionalFormatting>
  <conditionalFormatting sqref="E502:P502">
    <cfRule type="containsBlanks" dxfId="245" priority="313" stopIfTrue="1">
      <formula>LEN(TRIM(E502))=0</formula>
    </cfRule>
    <cfRule type="cellIs" dxfId="244" priority="314" stopIfTrue="1" operator="between">
      <formula>79.1</formula>
      <formula>100</formula>
    </cfRule>
    <cfRule type="cellIs" dxfId="243" priority="315" stopIfTrue="1" operator="between">
      <formula>34.1</formula>
      <formula>79</formula>
    </cfRule>
    <cfRule type="cellIs" dxfId="242" priority="316" stopIfTrue="1" operator="between">
      <formula>13.1</formula>
      <formula>34</formula>
    </cfRule>
    <cfRule type="cellIs" dxfId="241" priority="317" stopIfTrue="1" operator="between">
      <formula>5.1</formula>
      <formula>13</formula>
    </cfRule>
    <cfRule type="cellIs" dxfId="240" priority="318" stopIfTrue="1" operator="between">
      <formula>0</formula>
      <formula>5</formula>
    </cfRule>
    <cfRule type="containsBlanks" dxfId="239" priority="319" stopIfTrue="1">
      <formula>LEN(TRIM(E502))=0</formula>
    </cfRule>
  </conditionalFormatting>
  <conditionalFormatting sqref="E503:P503">
    <cfRule type="containsBlanks" dxfId="238" priority="299" stopIfTrue="1">
      <formula>LEN(TRIM(E503))=0</formula>
    </cfRule>
    <cfRule type="cellIs" dxfId="237" priority="300" stopIfTrue="1" operator="between">
      <formula>79.1</formula>
      <formula>100</formula>
    </cfRule>
    <cfRule type="cellIs" dxfId="236" priority="301" stopIfTrue="1" operator="between">
      <formula>34.1</formula>
      <formula>79</formula>
    </cfRule>
    <cfRule type="cellIs" dxfId="235" priority="302" stopIfTrue="1" operator="between">
      <formula>13.1</formula>
      <formula>34</formula>
    </cfRule>
    <cfRule type="cellIs" dxfId="234" priority="303" stopIfTrue="1" operator="between">
      <formula>5.1</formula>
      <formula>13</formula>
    </cfRule>
    <cfRule type="cellIs" dxfId="233" priority="304" stopIfTrue="1" operator="between">
      <formula>0</formula>
      <formula>5</formula>
    </cfRule>
    <cfRule type="containsBlanks" dxfId="232" priority="305" stopIfTrue="1">
      <formula>LEN(TRIM(E503))=0</formula>
    </cfRule>
  </conditionalFormatting>
  <conditionalFormatting sqref="E506:P506">
    <cfRule type="containsBlanks" dxfId="231" priority="292" stopIfTrue="1">
      <formula>LEN(TRIM(E506))=0</formula>
    </cfRule>
    <cfRule type="cellIs" dxfId="230" priority="293" stopIfTrue="1" operator="between">
      <formula>79.1</formula>
      <formula>100</formula>
    </cfRule>
    <cfRule type="cellIs" dxfId="229" priority="294" stopIfTrue="1" operator="between">
      <formula>34.1</formula>
      <formula>79</formula>
    </cfRule>
    <cfRule type="cellIs" dxfId="228" priority="295" stopIfTrue="1" operator="between">
      <formula>13.1</formula>
      <formula>34</formula>
    </cfRule>
    <cfRule type="cellIs" dxfId="227" priority="296" stopIfTrue="1" operator="between">
      <formula>5.1</formula>
      <formula>13</formula>
    </cfRule>
    <cfRule type="cellIs" dxfId="226" priority="297" stopIfTrue="1" operator="between">
      <formula>0</formula>
      <formula>5</formula>
    </cfRule>
    <cfRule type="containsBlanks" dxfId="225" priority="298" stopIfTrue="1">
      <formula>LEN(TRIM(E506))=0</formula>
    </cfRule>
  </conditionalFormatting>
  <conditionalFormatting sqref="E527:P527">
    <cfRule type="containsBlanks" dxfId="224" priority="285" stopIfTrue="1">
      <formula>LEN(TRIM(E527))=0</formula>
    </cfRule>
    <cfRule type="cellIs" dxfId="223" priority="286" stopIfTrue="1" operator="between">
      <formula>79.1</formula>
      <formula>100</formula>
    </cfRule>
    <cfRule type="cellIs" dxfId="222" priority="287" stopIfTrue="1" operator="between">
      <formula>34.1</formula>
      <formula>79</formula>
    </cfRule>
    <cfRule type="cellIs" dxfId="221" priority="288" stopIfTrue="1" operator="between">
      <formula>13.1</formula>
      <formula>34</formula>
    </cfRule>
    <cfRule type="cellIs" dxfId="220" priority="289" stopIfTrue="1" operator="between">
      <formula>5.1</formula>
      <formula>13</formula>
    </cfRule>
    <cfRule type="cellIs" dxfId="219" priority="290" stopIfTrue="1" operator="between">
      <formula>0</formula>
      <formula>5</formula>
    </cfRule>
    <cfRule type="containsBlanks" dxfId="218" priority="291" stopIfTrue="1">
      <formula>LEN(TRIM(E527))=0</formula>
    </cfRule>
  </conditionalFormatting>
  <conditionalFormatting sqref="E511:P511">
    <cfRule type="containsBlanks" dxfId="217" priority="278" stopIfTrue="1">
      <formula>LEN(TRIM(E511))=0</formula>
    </cfRule>
    <cfRule type="cellIs" dxfId="216" priority="279" stopIfTrue="1" operator="between">
      <formula>79.1</formula>
      <formula>100</formula>
    </cfRule>
    <cfRule type="cellIs" dxfId="215" priority="280" stopIfTrue="1" operator="between">
      <formula>34.1</formula>
      <formula>79</formula>
    </cfRule>
    <cfRule type="cellIs" dxfId="214" priority="281" stopIfTrue="1" operator="between">
      <formula>13.1</formula>
      <formula>34</formula>
    </cfRule>
    <cfRule type="cellIs" dxfId="213" priority="282" stopIfTrue="1" operator="between">
      <formula>5.1</formula>
      <formula>13</formula>
    </cfRule>
    <cfRule type="cellIs" dxfId="212" priority="283" stopIfTrue="1" operator="between">
      <formula>0</formula>
      <formula>5</formula>
    </cfRule>
    <cfRule type="containsBlanks" dxfId="211" priority="284" stopIfTrue="1">
      <formula>LEN(TRIM(E511))=0</formula>
    </cfRule>
  </conditionalFormatting>
  <conditionalFormatting sqref="E509:P510">
    <cfRule type="containsBlanks" dxfId="210" priority="264" stopIfTrue="1">
      <formula>LEN(TRIM(E509))=0</formula>
    </cfRule>
    <cfRule type="cellIs" dxfId="209" priority="265" stopIfTrue="1" operator="between">
      <formula>79.1</formula>
      <formula>100</formula>
    </cfRule>
    <cfRule type="cellIs" dxfId="208" priority="266" stopIfTrue="1" operator="between">
      <formula>34.1</formula>
      <formula>79</formula>
    </cfRule>
    <cfRule type="cellIs" dxfId="207" priority="267" stopIfTrue="1" operator="between">
      <formula>13.1</formula>
      <formula>34</formula>
    </cfRule>
    <cfRule type="cellIs" dxfId="206" priority="268" stopIfTrue="1" operator="between">
      <formula>5.1</formula>
      <formula>13</formula>
    </cfRule>
    <cfRule type="cellIs" dxfId="205" priority="269" stopIfTrue="1" operator="between">
      <formula>0</formula>
      <formula>5</formula>
    </cfRule>
    <cfRule type="containsBlanks" dxfId="204" priority="270" stopIfTrue="1">
      <formula>LEN(TRIM(E509))=0</formula>
    </cfRule>
  </conditionalFormatting>
  <conditionalFormatting sqref="E508:P508">
    <cfRule type="containsBlanks" dxfId="203" priority="257" stopIfTrue="1">
      <formula>LEN(TRIM(E508))=0</formula>
    </cfRule>
    <cfRule type="cellIs" dxfId="202" priority="258" stopIfTrue="1" operator="between">
      <formula>79.1</formula>
      <formula>100</formula>
    </cfRule>
    <cfRule type="cellIs" dxfId="201" priority="259" stopIfTrue="1" operator="between">
      <formula>34.1</formula>
      <formula>79</formula>
    </cfRule>
    <cfRule type="cellIs" dxfId="200" priority="260" stopIfTrue="1" operator="between">
      <formula>13.1</formula>
      <formula>34</formula>
    </cfRule>
    <cfRule type="cellIs" dxfId="199" priority="261" stopIfTrue="1" operator="between">
      <formula>5.1</formula>
      <formula>13</formula>
    </cfRule>
    <cfRule type="cellIs" dxfId="198" priority="262" stopIfTrue="1" operator="between">
      <formula>0</formula>
      <formula>5</formula>
    </cfRule>
    <cfRule type="containsBlanks" dxfId="197" priority="263" stopIfTrue="1">
      <formula>LEN(TRIM(E508))=0</formula>
    </cfRule>
  </conditionalFormatting>
  <conditionalFormatting sqref="E512:P512">
    <cfRule type="containsBlanks" dxfId="196" priority="250" stopIfTrue="1">
      <formula>LEN(TRIM(E512))=0</formula>
    </cfRule>
    <cfRule type="cellIs" dxfId="195" priority="251" stopIfTrue="1" operator="between">
      <formula>79.1</formula>
      <formula>100</formula>
    </cfRule>
    <cfRule type="cellIs" dxfId="194" priority="252" stopIfTrue="1" operator="between">
      <formula>34.1</formula>
      <formula>79</formula>
    </cfRule>
    <cfRule type="cellIs" dxfId="193" priority="253" stopIfTrue="1" operator="between">
      <formula>13.1</formula>
      <formula>34</formula>
    </cfRule>
    <cfRule type="cellIs" dxfId="192" priority="254" stopIfTrue="1" operator="between">
      <formula>5.1</formula>
      <formula>13</formula>
    </cfRule>
    <cfRule type="cellIs" dxfId="191" priority="255" stopIfTrue="1" operator="between">
      <formula>0</formula>
      <formula>5</formula>
    </cfRule>
    <cfRule type="containsBlanks" dxfId="190" priority="256" stopIfTrue="1">
      <formula>LEN(TRIM(E512))=0</formula>
    </cfRule>
  </conditionalFormatting>
  <conditionalFormatting sqref="E513:P513">
    <cfRule type="containsBlanks" dxfId="189" priority="243" stopIfTrue="1">
      <formula>LEN(TRIM(E513))=0</formula>
    </cfRule>
    <cfRule type="cellIs" dxfId="188" priority="244" stopIfTrue="1" operator="between">
      <formula>79.1</formula>
      <formula>100</formula>
    </cfRule>
    <cfRule type="cellIs" dxfId="187" priority="245" stopIfTrue="1" operator="between">
      <formula>34.1</formula>
      <formula>79</formula>
    </cfRule>
    <cfRule type="cellIs" dxfId="186" priority="246" stopIfTrue="1" operator="between">
      <formula>13.1</formula>
      <formula>34</formula>
    </cfRule>
    <cfRule type="cellIs" dxfId="185" priority="247" stopIfTrue="1" operator="between">
      <formula>5.1</formula>
      <formula>13</formula>
    </cfRule>
    <cfRule type="cellIs" dxfId="184" priority="248" stopIfTrue="1" operator="between">
      <formula>0</formula>
      <formula>5</formula>
    </cfRule>
    <cfRule type="containsBlanks" dxfId="183" priority="249" stopIfTrue="1">
      <formula>LEN(TRIM(E513))=0</formula>
    </cfRule>
  </conditionalFormatting>
  <conditionalFormatting sqref="E514:P517">
    <cfRule type="containsBlanks" dxfId="182" priority="236" stopIfTrue="1">
      <formula>LEN(TRIM(E514))=0</formula>
    </cfRule>
    <cfRule type="cellIs" dxfId="181" priority="237" stopIfTrue="1" operator="between">
      <formula>79.1</formula>
      <formula>100</formula>
    </cfRule>
    <cfRule type="cellIs" dxfId="180" priority="238" stopIfTrue="1" operator="between">
      <formula>34.1</formula>
      <formula>79</formula>
    </cfRule>
    <cfRule type="cellIs" dxfId="179" priority="239" stopIfTrue="1" operator="between">
      <formula>13.1</formula>
      <formula>34</formula>
    </cfRule>
    <cfRule type="cellIs" dxfId="178" priority="240" stopIfTrue="1" operator="between">
      <formula>5.1</formula>
      <formula>13</formula>
    </cfRule>
    <cfRule type="cellIs" dxfId="177" priority="241" stopIfTrue="1" operator="between">
      <formula>0</formula>
      <formula>5</formula>
    </cfRule>
    <cfRule type="containsBlanks" dxfId="176" priority="242" stopIfTrue="1">
      <formula>LEN(TRIM(E514))=0</formula>
    </cfRule>
  </conditionalFormatting>
  <conditionalFormatting sqref="E518:P518">
    <cfRule type="containsBlanks" dxfId="175" priority="229" stopIfTrue="1">
      <formula>LEN(TRIM(E518))=0</formula>
    </cfRule>
    <cfRule type="cellIs" dxfId="174" priority="230" stopIfTrue="1" operator="between">
      <formula>79.1</formula>
      <formula>100</formula>
    </cfRule>
    <cfRule type="cellIs" dxfId="173" priority="231" stopIfTrue="1" operator="between">
      <formula>34.1</formula>
      <formula>79</formula>
    </cfRule>
    <cfRule type="cellIs" dxfId="172" priority="232" stopIfTrue="1" operator="between">
      <formula>13.1</formula>
      <formula>34</formula>
    </cfRule>
    <cfRule type="cellIs" dxfId="171" priority="233" stopIfTrue="1" operator="between">
      <formula>5.1</formula>
      <formula>13</formula>
    </cfRule>
    <cfRule type="cellIs" dxfId="170" priority="234" stopIfTrue="1" operator="between">
      <formula>0</formula>
      <formula>5</formula>
    </cfRule>
    <cfRule type="containsBlanks" dxfId="169" priority="235" stopIfTrue="1">
      <formula>LEN(TRIM(E518))=0</formula>
    </cfRule>
  </conditionalFormatting>
  <conditionalFormatting sqref="E522:P522">
    <cfRule type="containsBlanks" dxfId="168" priority="222" stopIfTrue="1">
      <formula>LEN(TRIM(E522))=0</formula>
    </cfRule>
    <cfRule type="cellIs" dxfId="167" priority="223" stopIfTrue="1" operator="between">
      <formula>79.1</formula>
      <formula>100</formula>
    </cfRule>
    <cfRule type="cellIs" dxfId="166" priority="224" stopIfTrue="1" operator="between">
      <formula>34.1</formula>
      <formula>79</formula>
    </cfRule>
    <cfRule type="cellIs" dxfId="165" priority="225" stopIfTrue="1" operator="between">
      <formula>13.1</formula>
      <formula>34</formula>
    </cfRule>
    <cfRule type="cellIs" dxfId="164" priority="226" stopIfTrue="1" operator="between">
      <formula>5.1</formula>
      <formula>13</formula>
    </cfRule>
    <cfRule type="cellIs" dxfId="163" priority="227" stopIfTrue="1" operator="between">
      <formula>0</formula>
      <formula>5</formula>
    </cfRule>
    <cfRule type="containsBlanks" dxfId="162" priority="228" stopIfTrue="1">
      <formula>LEN(TRIM(E522))=0</formula>
    </cfRule>
  </conditionalFormatting>
  <conditionalFormatting sqref="E520:P520">
    <cfRule type="containsBlanks" dxfId="161" priority="215" stopIfTrue="1">
      <formula>LEN(TRIM(E520))=0</formula>
    </cfRule>
    <cfRule type="cellIs" dxfId="160" priority="216" stopIfTrue="1" operator="between">
      <formula>79.1</formula>
      <formula>100</formula>
    </cfRule>
    <cfRule type="cellIs" dxfId="159" priority="217" stopIfTrue="1" operator="between">
      <formula>34.1</formula>
      <formula>79</formula>
    </cfRule>
    <cfRule type="cellIs" dxfId="158" priority="218" stopIfTrue="1" operator="between">
      <formula>13.1</formula>
      <formula>34</formula>
    </cfRule>
    <cfRule type="cellIs" dxfId="157" priority="219" stopIfTrue="1" operator="between">
      <formula>5.1</formula>
      <formula>13</formula>
    </cfRule>
    <cfRule type="cellIs" dxfId="156" priority="220" stopIfTrue="1" operator="between">
      <formula>0</formula>
      <formula>5</formula>
    </cfRule>
    <cfRule type="containsBlanks" dxfId="155" priority="221" stopIfTrue="1">
      <formula>LEN(TRIM(E520))=0</formula>
    </cfRule>
  </conditionalFormatting>
  <conditionalFormatting sqref="E523:P523">
    <cfRule type="containsBlanks" dxfId="154" priority="208" stopIfTrue="1">
      <formula>LEN(TRIM(E523))=0</formula>
    </cfRule>
    <cfRule type="cellIs" dxfId="153" priority="209" stopIfTrue="1" operator="between">
      <formula>79.1</formula>
      <formula>100</formula>
    </cfRule>
    <cfRule type="cellIs" dxfId="152" priority="210" stopIfTrue="1" operator="between">
      <formula>34.1</formula>
      <formula>79</formula>
    </cfRule>
    <cfRule type="cellIs" dxfId="151" priority="211" stopIfTrue="1" operator="between">
      <formula>13.1</formula>
      <formula>34</formula>
    </cfRule>
    <cfRule type="cellIs" dxfId="150" priority="212" stopIfTrue="1" operator="between">
      <formula>5.1</formula>
      <formula>13</formula>
    </cfRule>
    <cfRule type="cellIs" dxfId="149" priority="213" stopIfTrue="1" operator="between">
      <formula>0</formula>
      <formula>5</formula>
    </cfRule>
    <cfRule type="containsBlanks" dxfId="148" priority="214" stopIfTrue="1">
      <formula>LEN(TRIM(E523))=0</formula>
    </cfRule>
  </conditionalFormatting>
  <conditionalFormatting sqref="E524:P524">
    <cfRule type="containsBlanks" dxfId="147" priority="194" stopIfTrue="1">
      <formula>LEN(TRIM(E524))=0</formula>
    </cfRule>
    <cfRule type="cellIs" dxfId="146" priority="195" stopIfTrue="1" operator="between">
      <formula>79.1</formula>
      <formula>100</formula>
    </cfRule>
    <cfRule type="cellIs" dxfId="145" priority="196" stopIfTrue="1" operator="between">
      <formula>34.1</formula>
      <formula>79</formula>
    </cfRule>
    <cfRule type="cellIs" dxfId="144" priority="197" stopIfTrue="1" operator="between">
      <formula>13.1</formula>
      <formula>34</formula>
    </cfRule>
    <cfRule type="cellIs" dxfId="143" priority="198" stopIfTrue="1" operator="between">
      <formula>5.1</formula>
      <formula>13</formula>
    </cfRule>
    <cfRule type="cellIs" dxfId="142" priority="199" stopIfTrue="1" operator="between">
      <formula>0</formula>
      <formula>5</formula>
    </cfRule>
    <cfRule type="containsBlanks" dxfId="141" priority="200" stopIfTrue="1">
      <formula>LEN(TRIM(E524))=0</formula>
    </cfRule>
  </conditionalFormatting>
  <conditionalFormatting sqref="E525:P525">
    <cfRule type="containsBlanks" dxfId="140" priority="187" stopIfTrue="1">
      <formula>LEN(TRIM(E525))=0</formula>
    </cfRule>
    <cfRule type="cellIs" dxfId="139" priority="188" stopIfTrue="1" operator="between">
      <formula>79.1</formula>
      <formula>100</formula>
    </cfRule>
    <cfRule type="cellIs" dxfId="138" priority="189" stopIfTrue="1" operator="between">
      <formula>34.1</formula>
      <formula>79</formula>
    </cfRule>
    <cfRule type="cellIs" dxfId="137" priority="190" stopIfTrue="1" operator="between">
      <formula>13.1</formula>
      <formula>34</formula>
    </cfRule>
    <cfRule type="cellIs" dxfId="136" priority="191" stopIfTrue="1" operator="between">
      <formula>5.1</formula>
      <formula>13</formula>
    </cfRule>
    <cfRule type="cellIs" dxfId="135" priority="192" stopIfTrue="1" operator="between">
      <formula>0</formula>
      <formula>5</formula>
    </cfRule>
    <cfRule type="containsBlanks" dxfId="134" priority="193" stopIfTrue="1">
      <formula>LEN(TRIM(E525))=0</formula>
    </cfRule>
  </conditionalFormatting>
  <conditionalFormatting sqref="E526:P526">
    <cfRule type="containsBlanks" dxfId="133" priority="180" stopIfTrue="1">
      <formula>LEN(TRIM(E526))=0</formula>
    </cfRule>
    <cfRule type="cellIs" dxfId="132" priority="181" stopIfTrue="1" operator="between">
      <formula>79.1</formula>
      <formula>100</formula>
    </cfRule>
    <cfRule type="cellIs" dxfId="131" priority="182" stopIfTrue="1" operator="between">
      <formula>34.1</formula>
      <formula>79</formula>
    </cfRule>
    <cfRule type="cellIs" dxfId="130" priority="183" stopIfTrue="1" operator="between">
      <formula>13.1</formula>
      <formula>34</formula>
    </cfRule>
    <cfRule type="cellIs" dxfId="129" priority="184" stopIfTrue="1" operator="between">
      <formula>5.1</formula>
      <formula>13</formula>
    </cfRule>
    <cfRule type="cellIs" dxfId="128" priority="185" stopIfTrue="1" operator="between">
      <formula>0</formula>
      <formula>5</formula>
    </cfRule>
    <cfRule type="containsBlanks" dxfId="127" priority="186" stopIfTrue="1">
      <formula>LEN(TRIM(E526))=0</formula>
    </cfRule>
  </conditionalFormatting>
  <conditionalFormatting sqref="E538:P541">
    <cfRule type="containsBlanks" dxfId="126" priority="173" stopIfTrue="1">
      <formula>LEN(TRIM(E538))=0</formula>
    </cfRule>
    <cfRule type="cellIs" dxfId="125" priority="174" stopIfTrue="1" operator="between">
      <formula>80.1</formula>
      <formula>100</formula>
    </cfRule>
    <cfRule type="cellIs" dxfId="124" priority="175" stopIfTrue="1" operator="between">
      <formula>35.1</formula>
      <formula>80</formula>
    </cfRule>
    <cfRule type="cellIs" dxfId="123" priority="176" stopIfTrue="1" operator="between">
      <formula>14.1</formula>
      <formula>35</formula>
    </cfRule>
    <cfRule type="cellIs" dxfId="122" priority="177" stopIfTrue="1" operator="between">
      <formula>5.1</formula>
      <formula>14</formula>
    </cfRule>
    <cfRule type="cellIs" dxfId="121" priority="178" stopIfTrue="1" operator="between">
      <formula>0</formula>
      <formula>5</formula>
    </cfRule>
    <cfRule type="containsBlanks" dxfId="120" priority="179" stopIfTrue="1">
      <formula>LEN(TRIM(E538))=0</formula>
    </cfRule>
  </conditionalFormatting>
  <conditionalFormatting sqref="E542:P542">
    <cfRule type="containsBlanks" dxfId="119" priority="166" stopIfTrue="1">
      <formula>LEN(TRIM(E542))=0</formula>
    </cfRule>
    <cfRule type="cellIs" dxfId="118" priority="167" stopIfTrue="1" operator="between">
      <formula>80.1</formula>
      <formula>100</formula>
    </cfRule>
    <cfRule type="cellIs" dxfId="117" priority="168" stopIfTrue="1" operator="between">
      <formula>35.1</formula>
      <formula>80</formula>
    </cfRule>
    <cfRule type="cellIs" dxfId="116" priority="169" stopIfTrue="1" operator="between">
      <formula>14.1</formula>
      <formula>35</formula>
    </cfRule>
    <cfRule type="cellIs" dxfId="115" priority="170" stopIfTrue="1" operator="between">
      <formula>5.1</formula>
      <formula>14</formula>
    </cfRule>
    <cfRule type="cellIs" dxfId="114" priority="171" stopIfTrue="1" operator="between">
      <formula>0</formula>
      <formula>5</formula>
    </cfRule>
    <cfRule type="containsBlanks" dxfId="113" priority="172" stopIfTrue="1">
      <formula>LEN(TRIM(E542))=0</formula>
    </cfRule>
  </conditionalFormatting>
  <conditionalFormatting sqref="E554:P554">
    <cfRule type="containsBlanks" dxfId="112" priority="159" stopIfTrue="1">
      <formula>LEN(TRIM(E554))=0</formula>
    </cfRule>
    <cfRule type="cellIs" dxfId="111" priority="160" stopIfTrue="1" operator="between">
      <formula>80.1</formula>
      <formula>100</formula>
    </cfRule>
    <cfRule type="cellIs" dxfId="110" priority="161" stopIfTrue="1" operator="between">
      <formula>35.1</formula>
      <formula>80</formula>
    </cfRule>
    <cfRule type="cellIs" dxfId="109" priority="162" stopIfTrue="1" operator="between">
      <formula>14.1</formula>
      <formula>35</formula>
    </cfRule>
    <cfRule type="cellIs" dxfId="108" priority="163" stopIfTrue="1" operator="between">
      <formula>5.1</formula>
      <formula>14</formula>
    </cfRule>
    <cfRule type="cellIs" dxfId="107" priority="164" stopIfTrue="1" operator="between">
      <formula>0</formula>
      <formula>5</formula>
    </cfRule>
    <cfRule type="containsBlanks" dxfId="106" priority="165" stopIfTrue="1">
      <formula>LEN(TRIM(E554))=0</formula>
    </cfRule>
  </conditionalFormatting>
  <conditionalFormatting sqref="E543:P543">
    <cfRule type="containsBlanks" dxfId="105" priority="152" stopIfTrue="1">
      <formula>LEN(TRIM(E543))=0</formula>
    </cfRule>
    <cfRule type="cellIs" dxfId="104" priority="153" stopIfTrue="1" operator="between">
      <formula>80.1</formula>
      <formula>100</formula>
    </cfRule>
    <cfRule type="cellIs" dxfId="103" priority="154" stopIfTrue="1" operator="between">
      <formula>35.1</formula>
      <formula>80</formula>
    </cfRule>
    <cfRule type="cellIs" dxfId="102" priority="155" stopIfTrue="1" operator="between">
      <formula>14.1</formula>
      <formula>35</formula>
    </cfRule>
    <cfRule type="cellIs" dxfId="101" priority="156" stopIfTrue="1" operator="between">
      <formula>5.1</formula>
      <formula>14</formula>
    </cfRule>
    <cfRule type="cellIs" dxfId="100" priority="157" stopIfTrue="1" operator="between">
      <formula>0</formula>
      <formula>5</formula>
    </cfRule>
    <cfRule type="containsBlanks" dxfId="99" priority="158" stopIfTrue="1">
      <formula>LEN(TRIM(E543))=0</formula>
    </cfRule>
  </conditionalFormatting>
  <conditionalFormatting sqref="E544:P546">
    <cfRule type="containsBlanks" dxfId="98" priority="145" stopIfTrue="1">
      <formula>LEN(TRIM(E544))=0</formula>
    </cfRule>
    <cfRule type="cellIs" dxfId="97" priority="146" stopIfTrue="1" operator="between">
      <formula>80.1</formula>
      <formula>100</formula>
    </cfRule>
    <cfRule type="cellIs" dxfId="96" priority="147" stopIfTrue="1" operator="between">
      <formula>35.1</formula>
      <formula>80</formula>
    </cfRule>
    <cfRule type="cellIs" dxfId="95" priority="148" stopIfTrue="1" operator="between">
      <formula>14.1</formula>
      <formula>35</formula>
    </cfRule>
    <cfRule type="cellIs" dxfId="94" priority="149" stopIfTrue="1" operator="between">
      <formula>5.1</formula>
      <formula>14</formula>
    </cfRule>
    <cfRule type="cellIs" dxfId="93" priority="150" stopIfTrue="1" operator="between">
      <formula>0</formula>
      <formula>5</formula>
    </cfRule>
    <cfRule type="containsBlanks" dxfId="92" priority="151" stopIfTrue="1">
      <formula>LEN(TRIM(E544))=0</formula>
    </cfRule>
  </conditionalFormatting>
  <conditionalFormatting sqref="E560:P561">
    <cfRule type="containsBlanks" dxfId="91" priority="71" stopIfTrue="1">
      <formula>LEN(TRIM(E560))=0</formula>
    </cfRule>
    <cfRule type="cellIs" dxfId="90" priority="72" stopIfTrue="1" operator="between">
      <formula>80.1</formula>
      <formula>100</formula>
    </cfRule>
    <cfRule type="cellIs" dxfId="89" priority="73" stopIfTrue="1" operator="between">
      <formula>35.1</formula>
      <formula>80</formula>
    </cfRule>
    <cfRule type="cellIs" dxfId="88" priority="74" stopIfTrue="1" operator="between">
      <formula>14.1</formula>
      <formula>35</formula>
    </cfRule>
    <cfRule type="cellIs" dxfId="87" priority="75" stopIfTrue="1" operator="between">
      <formula>5.1</formula>
      <formula>14</formula>
    </cfRule>
    <cfRule type="cellIs" dxfId="86" priority="76" stopIfTrue="1" operator="between">
      <formula>0</formula>
      <formula>5</formula>
    </cfRule>
    <cfRule type="containsBlanks" dxfId="85" priority="77" stopIfTrue="1">
      <formula>LEN(TRIM(E560))=0</formula>
    </cfRule>
  </conditionalFormatting>
  <conditionalFormatting sqref="E550:P550">
    <cfRule type="containsBlanks" dxfId="84" priority="131" stopIfTrue="1">
      <formula>LEN(TRIM(E550))=0</formula>
    </cfRule>
    <cfRule type="cellIs" dxfId="83" priority="132" stopIfTrue="1" operator="between">
      <formula>80.1</formula>
      <formula>100</formula>
    </cfRule>
    <cfRule type="cellIs" dxfId="82" priority="133" stopIfTrue="1" operator="between">
      <formula>35.1</formula>
      <formula>80</formula>
    </cfRule>
    <cfRule type="cellIs" dxfId="81" priority="134" stopIfTrue="1" operator="between">
      <formula>14.1</formula>
      <formula>35</formula>
    </cfRule>
    <cfRule type="cellIs" dxfId="80" priority="135" stopIfTrue="1" operator="between">
      <formula>5.1</formula>
      <formula>14</formula>
    </cfRule>
    <cfRule type="cellIs" dxfId="79" priority="136" stopIfTrue="1" operator="between">
      <formula>0</formula>
      <formula>5</formula>
    </cfRule>
    <cfRule type="containsBlanks" dxfId="78" priority="137" stopIfTrue="1">
      <formula>LEN(TRIM(E550))=0</formula>
    </cfRule>
  </conditionalFormatting>
  <conditionalFormatting sqref="E552:P552">
    <cfRule type="containsBlanks" dxfId="77" priority="124" stopIfTrue="1">
      <formula>LEN(TRIM(E552))=0</formula>
    </cfRule>
    <cfRule type="cellIs" dxfId="76" priority="125" stopIfTrue="1" operator="between">
      <formula>80.1</formula>
      <formula>100</formula>
    </cfRule>
    <cfRule type="cellIs" dxfId="75" priority="126" stopIfTrue="1" operator="between">
      <formula>35.1</formula>
      <formula>80</formula>
    </cfRule>
    <cfRule type="cellIs" dxfId="74" priority="127" stopIfTrue="1" operator="between">
      <formula>14.1</formula>
      <formula>35</formula>
    </cfRule>
    <cfRule type="cellIs" dxfId="73" priority="128" stopIfTrue="1" operator="between">
      <formula>5.1</formula>
      <formula>14</formula>
    </cfRule>
    <cfRule type="cellIs" dxfId="72" priority="129" stopIfTrue="1" operator="between">
      <formula>0</formula>
      <formula>5</formula>
    </cfRule>
    <cfRule type="containsBlanks" dxfId="71" priority="130" stopIfTrue="1">
      <formula>LEN(TRIM(E552))=0</formula>
    </cfRule>
  </conditionalFormatting>
  <conditionalFormatting sqref="E551:P551">
    <cfRule type="containsBlanks" dxfId="70" priority="117" stopIfTrue="1">
      <formula>LEN(TRIM(E551))=0</formula>
    </cfRule>
    <cfRule type="cellIs" dxfId="69" priority="118" stopIfTrue="1" operator="between">
      <formula>80.1</formula>
      <formula>100</formula>
    </cfRule>
    <cfRule type="cellIs" dxfId="68" priority="119" stopIfTrue="1" operator="between">
      <formula>35.1</formula>
      <formula>80</formula>
    </cfRule>
    <cfRule type="cellIs" dxfId="67" priority="120" stopIfTrue="1" operator="between">
      <formula>14.1</formula>
      <formula>35</formula>
    </cfRule>
    <cfRule type="cellIs" dxfId="66" priority="121" stopIfTrue="1" operator="between">
      <formula>5.1</formula>
      <formula>14</formula>
    </cfRule>
    <cfRule type="cellIs" dxfId="65" priority="122" stopIfTrue="1" operator="between">
      <formula>0</formula>
      <formula>5</formula>
    </cfRule>
    <cfRule type="containsBlanks" dxfId="64" priority="123" stopIfTrue="1">
      <formula>LEN(TRIM(E551))=0</formula>
    </cfRule>
  </conditionalFormatting>
  <conditionalFormatting sqref="E555:P556">
    <cfRule type="containsBlanks" dxfId="63" priority="101" stopIfTrue="1">
      <formula>LEN(TRIM(E555))=0</formula>
    </cfRule>
    <cfRule type="cellIs" dxfId="62" priority="102" stopIfTrue="1" operator="between">
      <formula>80.1</formula>
      <formula>100</formula>
    </cfRule>
    <cfRule type="cellIs" dxfId="61" priority="103" stopIfTrue="1" operator="between">
      <formula>35.1</formula>
      <formula>80</formula>
    </cfRule>
    <cfRule type="cellIs" dxfId="60" priority="104" stopIfTrue="1" operator="between">
      <formula>14.1</formula>
      <formula>35</formula>
    </cfRule>
    <cfRule type="cellIs" dxfId="59" priority="105" stopIfTrue="1" operator="between">
      <formula>5.1</formula>
      <formula>14</formula>
    </cfRule>
    <cfRule type="cellIs" dxfId="58" priority="106" stopIfTrue="1" operator="between">
      <formula>0</formula>
      <formula>5</formula>
    </cfRule>
    <cfRule type="containsBlanks" dxfId="57" priority="107" stopIfTrue="1">
      <formula>LEN(TRIM(E555))=0</formula>
    </cfRule>
  </conditionalFormatting>
  <conditionalFormatting sqref="E557:P559">
    <cfRule type="containsBlanks" dxfId="56" priority="86" stopIfTrue="1">
      <formula>LEN(TRIM(E557))=0</formula>
    </cfRule>
    <cfRule type="cellIs" dxfId="55" priority="87" stopIfTrue="1" operator="between">
      <formula>80.1</formula>
      <formula>100</formula>
    </cfRule>
    <cfRule type="cellIs" dxfId="54" priority="88" stopIfTrue="1" operator="between">
      <formula>35.1</formula>
      <formula>80</formula>
    </cfRule>
    <cfRule type="cellIs" dxfId="53" priority="89" stopIfTrue="1" operator="between">
      <formula>14.1</formula>
      <formula>35</formula>
    </cfRule>
    <cfRule type="cellIs" dxfId="52" priority="90" stopIfTrue="1" operator="between">
      <formula>5.1</formula>
      <formula>14</formula>
    </cfRule>
    <cfRule type="cellIs" dxfId="51" priority="91" stopIfTrue="1" operator="between">
      <formula>0</formula>
      <formula>5</formula>
    </cfRule>
    <cfRule type="containsBlanks" dxfId="50" priority="92" stopIfTrue="1">
      <formula>LEN(TRIM(E557))=0</formula>
    </cfRule>
  </conditionalFormatting>
  <conditionalFormatting sqref="R344">
    <cfRule type="cellIs" dxfId="49" priority="50" stopIfTrue="1" operator="equal">
      <formula>"NO"</formula>
    </cfRule>
  </conditionalFormatting>
  <conditionalFormatting sqref="S344">
    <cfRule type="cellIs" dxfId="48" priority="51" stopIfTrue="1" operator="equal">
      <formula>"INVIABLE SANITARIAMENTE"</formula>
    </cfRule>
  </conditionalFormatting>
  <conditionalFormatting sqref="E344:Q344">
    <cfRule type="containsBlanks" dxfId="47" priority="52" stopIfTrue="1">
      <formula>LEN(TRIM(E344))=0</formula>
    </cfRule>
  </conditionalFormatting>
  <conditionalFormatting sqref="E344:Q344">
    <cfRule type="cellIs" dxfId="46" priority="53" stopIfTrue="1" operator="between">
      <formula>80.1</formula>
      <formula>100</formula>
    </cfRule>
  </conditionalFormatting>
  <conditionalFormatting sqref="E344:Q344">
    <cfRule type="cellIs" dxfId="45" priority="54" stopIfTrue="1" operator="between">
      <formula>35.1</formula>
      <formula>80</formula>
    </cfRule>
  </conditionalFormatting>
  <conditionalFormatting sqref="E344:Q344">
    <cfRule type="cellIs" dxfId="44" priority="55" stopIfTrue="1" operator="between">
      <formula>14.1</formula>
      <formula>35</formula>
    </cfRule>
  </conditionalFormatting>
  <conditionalFormatting sqref="E344:Q344">
    <cfRule type="cellIs" dxfId="43" priority="56" stopIfTrue="1" operator="between">
      <formula>5.1</formula>
      <formula>14</formula>
    </cfRule>
  </conditionalFormatting>
  <conditionalFormatting sqref="E344:Q344">
    <cfRule type="cellIs" dxfId="42" priority="57" stopIfTrue="1" operator="between">
      <formula>0</formula>
      <formula>5</formula>
    </cfRule>
  </conditionalFormatting>
  <conditionalFormatting sqref="E344:Q344">
    <cfRule type="containsBlanks" dxfId="41" priority="58" stopIfTrue="1">
      <formula>LEN(TRIM(E344))=0</formula>
    </cfRule>
  </conditionalFormatting>
  <conditionalFormatting sqref="S344">
    <cfRule type="containsText" dxfId="40" priority="59" stopIfTrue="1" operator="containsText" text="INVIABLE SANITARIAMENTE">
      <formula>NOT(ISERROR(SEARCH(("INVIABLE SANITARIAMENTE"),(S344))))</formula>
    </cfRule>
  </conditionalFormatting>
  <conditionalFormatting sqref="S344">
    <cfRule type="containsText" dxfId="39" priority="60" stopIfTrue="1" operator="containsText" text="ALTO">
      <formula>NOT(ISERROR(SEARCH(("ALTO"),(S344))))</formula>
    </cfRule>
  </conditionalFormatting>
  <conditionalFormatting sqref="S344">
    <cfRule type="containsText" dxfId="38" priority="61" stopIfTrue="1" operator="containsText" text="MEDIO">
      <formula>NOT(ISERROR(SEARCH(("MEDIO"),(S344))))</formula>
    </cfRule>
  </conditionalFormatting>
  <conditionalFormatting sqref="S344">
    <cfRule type="containsText" dxfId="37" priority="62" stopIfTrue="1" operator="containsText" text="BAJO">
      <formula>NOT(ISERROR(SEARCH(("BAJO"),(S344))))</formula>
    </cfRule>
  </conditionalFormatting>
  <conditionalFormatting sqref="S344">
    <cfRule type="containsText" dxfId="36" priority="63" stopIfTrue="1" operator="containsText" text="SIN RIESGO">
      <formula>NOT(ISERROR(SEARCH(("SIN RIESGO"),(S344))))</formula>
    </cfRule>
  </conditionalFormatting>
  <conditionalFormatting sqref="S344">
    <cfRule type="containsText" dxfId="35" priority="64" stopIfTrue="1" operator="containsText" text="SIN RIESGO">
      <formula>NOT(ISERROR(SEARCH(("SIN RIESGO"),(S344))))</formula>
    </cfRule>
  </conditionalFormatting>
  <conditionalFormatting sqref="H465">
    <cfRule type="containsBlanks" dxfId="34" priority="36" stopIfTrue="1">
      <formula>LEN(TRIM(H465))=0</formula>
    </cfRule>
    <cfRule type="cellIs" dxfId="33" priority="37" stopIfTrue="1" operator="between">
      <formula>80.1</formula>
      <formula>100</formula>
    </cfRule>
    <cfRule type="cellIs" dxfId="32" priority="38" stopIfTrue="1" operator="between">
      <formula>35.1</formula>
      <formula>80</formula>
    </cfRule>
    <cfRule type="cellIs" dxfId="31" priority="39" stopIfTrue="1" operator="between">
      <formula>14.1</formula>
      <formula>35</formula>
    </cfRule>
    <cfRule type="cellIs" dxfId="30" priority="40" stopIfTrue="1" operator="between">
      <formula>5.1</formula>
      <formula>14</formula>
    </cfRule>
    <cfRule type="cellIs" dxfId="29" priority="41" stopIfTrue="1" operator="between">
      <formula>0</formula>
      <formula>5</formula>
    </cfRule>
    <cfRule type="containsBlanks" dxfId="28" priority="42" stopIfTrue="1">
      <formula>LEN(TRIM(H465))=0</formula>
    </cfRule>
  </conditionalFormatting>
  <conditionalFormatting sqref="K488:P488">
    <cfRule type="containsBlanks" dxfId="27" priority="1" stopIfTrue="1">
      <formula>LEN(TRIM(K488))=0</formula>
    </cfRule>
    <cfRule type="cellIs" dxfId="26" priority="2" stopIfTrue="1" operator="between">
      <formula>80.1</formula>
      <formula>100</formula>
    </cfRule>
    <cfRule type="cellIs" dxfId="25" priority="3" stopIfTrue="1" operator="between">
      <formula>35.1</formula>
      <formula>80</formula>
    </cfRule>
    <cfRule type="cellIs" dxfId="24" priority="4" stopIfTrue="1" operator="between">
      <formula>14.1</formula>
      <formula>35</formula>
    </cfRule>
    <cfRule type="cellIs" dxfId="23" priority="5" stopIfTrue="1" operator="between">
      <formula>5.1</formula>
      <formula>14</formula>
    </cfRule>
    <cfRule type="cellIs" dxfId="22" priority="6" stopIfTrue="1" operator="between">
      <formula>0</formula>
      <formula>5</formula>
    </cfRule>
    <cfRule type="containsBlanks" dxfId="21" priority="7" stopIfTrue="1">
      <formula>LEN(TRIM(K488))=0</formula>
    </cfRule>
  </conditionalFormatting>
  <conditionalFormatting sqref="J467">
    <cfRule type="containsBlanks" dxfId="20" priority="22" stopIfTrue="1">
      <formula>LEN(TRIM(J467))=0</formula>
    </cfRule>
    <cfRule type="cellIs" dxfId="19" priority="23" stopIfTrue="1" operator="between">
      <formula>80.1</formula>
      <formula>100</formula>
    </cfRule>
    <cfRule type="cellIs" dxfId="18" priority="24" stopIfTrue="1" operator="between">
      <formula>35.1</formula>
      <formula>80</formula>
    </cfRule>
    <cfRule type="cellIs" dxfId="17" priority="25" stopIfTrue="1" operator="between">
      <formula>14.1</formula>
      <formula>35</formula>
    </cfRule>
    <cfRule type="cellIs" dxfId="16" priority="26" stopIfTrue="1" operator="between">
      <formula>5.1</formula>
      <formula>14</formula>
    </cfRule>
    <cfRule type="cellIs" dxfId="15" priority="27" stopIfTrue="1" operator="between">
      <formula>0</formula>
      <formula>5</formula>
    </cfRule>
    <cfRule type="containsBlanks" dxfId="14" priority="28" stopIfTrue="1">
      <formula>LEN(TRIM(J467))=0</formula>
    </cfRule>
  </conditionalFormatting>
  <conditionalFormatting sqref="J468">
    <cfRule type="containsBlanks" dxfId="13" priority="15" stopIfTrue="1">
      <formula>LEN(TRIM(J468))=0</formula>
    </cfRule>
    <cfRule type="cellIs" dxfId="12" priority="16" stopIfTrue="1" operator="between">
      <formula>80.1</formula>
      <formula>100</formula>
    </cfRule>
    <cfRule type="cellIs" dxfId="11" priority="17" stopIfTrue="1" operator="between">
      <formula>35.1</formula>
      <formula>80</formula>
    </cfRule>
    <cfRule type="cellIs" dxfId="10" priority="18" stopIfTrue="1" operator="between">
      <formula>14.1</formula>
      <formula>35</formula>
    </cfRule>
    <cfRule type="cellIs" dxfId="9" priority="19" stopIfTrue="1" operator="between">
      <formula>5.1</formula>
      <formula>14</formula>
    </cfRule>
    <cfRule type="cellIs" dxfId="8" priority="20" stopIfTrue="1" operator="between">
      <formula>0</formula>
      <formula>5</formula>
    </cfRule>
    <cfRule type="containsBlanks" dxfId="7" priority="21" stopIfTrue="1">
      <formula>LEN(TRIM(J468))=0</formula>
    </cfRule>
  </conditionalFormatting>
  <conditionalFormatting sqref="K489:P489 K482:P487">
    <cfRule type="containsBlanks" dxfId="6" priority="8" stopIfTrue="1">
      <formula>LEN(TRIM(K482))=0</formula>
    </cfRule>
    <cfRule type="cellIs" dxfId="5" priority="9" stopIfTrue="1" operator="between">
      <formula>80.1</formula>
      <formula>100</formula>
    </cfRule>
    <cfRule type="cellIs" dxfId="4" priority="10" stopIfTrue="1" operator="between">
      <formula>35.1</formula>
      <formula>80</formula>
    </cfRule>
    <cfRule type="cellIs" dxfId="3" priority="11" stopIfTrue="1" operator="between">
      <formula>14.1</formula>
      <formula>35</formula>
    </cfRule>
    <cfRule type="cellIs" dxfId="2" priority="12" stopIfTrue="1" operator="between">
      <formula>5.1</formula>
      <formula>14</formula>
    </cfRule>
    <cfRule type="cellIs" dxfId="1" priority="13" stopIfTrue="1" operator="between">
      <formula>0</formula>
      <formula>5</formula>
    </cfRule>
    <cfRule type="containsBlanks" dxfId="0" priority="14" stopIfTrue="1">
      <formula>LEN(TRIM(K482))=0</formula>
    </cfRule>
  </conditionalFormatting>
  <printOptions horizontalCentered="1"/>
  <pageMargins left="0.28999999999999998" right="0.2" top="0.6692913385826772" bottom="0.9055118110236221" header="0.43" footer="0.59055118110236227"/>
  <pageSetup paperSize="14" scale="75" orientation="landscape" r:id="rId5"/>
  <headerFooter alignWithMargins="0">
    <oddHeader xml:space="preserve">&amp;L
&amp;C&amp;"Arial,Negrita"&amp;12
&amp;R
&amp;"Arial,Negrita"&amp;12
</oddHeader>
    <oddFooter>&amp;L                                       NA: APLICA.     INDICE DE RIESGO DE CALIDAD DEL  AGUA- IRCA- APTA PARA EL CONSUMO HUMANO. 0 - 5 % % SE CONSIDERA NO APTA PARA EL CONSUMO: 5.1 - 100 %&amp;R
&amp;P</oddFooter>
  </headerFooter>
  <drawing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VALLE DE ABURRA</vt:lpstr>
      <vt:lpstr>URABA </vt:lpstr>
      <vt:lpstr>NORTE </vt:lpstr>
      <vt:lpstr>OCCIDENTE </vt:lpstr>
      <vt:lpstr>SUROESTE </vt:lpstr>
      <vt:lpstr>BAJO CAUCA </vt:lpstr>
      <vt:lpstr>MAGDALENA MEDIO </vt:lpstr>
      <vt:lpstr>NORDESTE</vt:lpstr>
      <vt:lpstr>ORIENTE</vt:lpstr>
      <vt:lpstr>CONSOLIDADO-ACUEDUCTOSRURALES1</vt:lpstr>
      <vt:lpstr>CONSOLIDADO-ACUEDUCTOSRURALES2</vt:lpstr>
      <vt:lpstr>'MAGDALENA MEDIO '!Títulos_a_imprimir</vt:lpstr>
    </vt:vector>
  </TitlesOfParts>
  <Company>DSSA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S0411</dc:creator>
  <cp:lastModifiedBy>JHON WILLIAM TABARES MORALES</cp:lastModifiedBy>
  <cp:lastPrinted>2023-09-08T21:12:19Z</cp:lastPrinted>
  <dcterms:created xsi:type="dcterms:W3CDTF">2008-05-21T23:04:50Z</dcterms:created>
  <dcterms:modified xsi:type="dcterms:W3CDTF">2023-10-06T16:02:43Z</dcterms:modified>
</cp:coreProperties>
</file>